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 DAILY PNL" sheetId="1" r:id="rId4"/>
    <sheet state="visible" name="Dec 25 Performance" sheetId="2" r:id="rId5"/>
    <sheet state="visible" name="Nov 25 Performance" sheetId="3" r:id="rId6"/>
    <sheet state="hidden" name="Oct 25 Performance " sheetId="4" r:id="rId7"/>
    <sheet state="visible" name="Clients Balance" sheetId="5" r:id="rId8"/>
    <sheet state="visible" name="Monthly" sheetId="6" r:id="rId9"/>
    <sheet state="visible" name="Clients Prop charges bifurcatio" sheetId="7" r:id="rId10"/>
    <sheet state="visible" name="Sheet" sheetId="8" r:id="rId11"/>
    <sheet state="visible" name="Performance Dashboard" sheetId="9" r:id="rId12"/>
    <sheet state="visible" name="PERCENTAGE SHARING" sheetId="10" r:id="rId13"/>
    <sheet state="visible" name="Sheet10" sheetId="11" r:id="rId14"/>
    <sheet state="hidden" name="Original Deposits" sheetId="12" r:id="rId15"/>
    <sheet state="hidden" name="Sheet1" sheetId="13" r:id="rId16"/>
    <sheet state="hidden" name="Share Percentage" sheetId="14" r:id="rId17"/>
    <sheet state="hidden" name="Clients Charges Prop" sheetId="15" r:id="rId18"/>
    <sheet state="hidden" name="Clients Charges Govt" sheetId="16" r:id="rId19"/>
    <sheet state="hidden" name="Total Charges" sheetId="17" r:id="rId20"/>
    <sheet state="hidden" name="Charges  Day wise " sheetId="18" r:id="rId21"/>
    <sheet state="visible" name="Clients wise charges sheet" sheetId="19" r:id="rId22"/>
    <sheet state="visible" name="Total Charges Cleint wise" sheetId="20" r:id="rId23"/>
    <sheet state="visible" name="Charges" sheetId="21" r:id="rId24"/>
    <sheet state="visible" name="Cash deposit" sheetId="22" r:id="rId25"/>
    <sheet state="visible" name="Profit Sharing" sheetId="23" r:id="rId26"/>
    <sheet state="visible" name="Withdrawals" sheetId="24" r:id="rId27"/>
    <sheet state="visible" name="Sheet2" sheetId="25" r:id="rId28"/>
    <sheet state="visible" name="PROP CHARGES " sheetId="26" r:id="rId29"/>
  </sheets>
  <definedNames>
    <definedName hidden="1" localSheetId="23" name="_xlnm._FilterDatabase">Withdrawals!$A$1:$H$8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46">
      <text>
        <t xml:space="preserve">Error due to broker feed disconnect
	-Abhishek Jaju</t>
      </text>
    </comment>
    <comment authorId="0" ref="B223">
      <text>
        <t xml:space="preserve">Traded in Manoj XTS as pool acc
	-Abhishek Jaju</t>
      </text>
    </comment>
    <comment authorId="0" ref="K69">
      <text>
        <t xml:space="preserve">Shifted to RSI
	-Abhishek Jaju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6">
      <text>
        <t xml:space="preserve">SALARY DEBIT AS CHARGES UPDATED LATE
	-Abhishek Jaju</t>
      </text>
    </comment>
    <comment authorId="0" ref="N229">
      <text>
        <t xml:space="preserve">CLosed at 907066.35 without charges
	-Abhishek Jaju</t>
      </text>
    </comment>
    <comment authorId="0" ref="G197">
      <text>
        <t xml:space="preserve">3.33L added by rasool
	-Abhishek Jaju</t>
      </text>
    </comment>
    <comment authorId="0" ref="C176">
      <text>
        <t xml:space="preserve">2L added
	-Abhishek Jaju</t>
      </text>
    </comment>
    <comment authorId="0" ref="C1">
      <text>
        <t xml:space="preserve">Virtual deposit =9L+5L+2L+5L+11L=32 L
	-Abhishek Jaju</t>
      </text>
    </comment>
    <comment authorId="0" ref="G1">
      <text>
        <t xml:space="preserve">Actual Capital =3L+1.66L,Leverage =5x,
	-Abhishek Jaju</t>
      </text>
    </comment>
    <comment authorId="0" ref="F1">
      <text>
        <t xml:space="preserve">Leverage of 5x, Actual Capital = 10L reduce 6.66L from final
	-Abhishek Jaju</t>
      </text>
    </comment>
    <comment authorId="0" ref="C67">
      <text>
        <t xml:space="preserve">4L leverage deposit,Subtract 4L from final balance .
	-Abhishek Jaju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2">
      <text>
        <t xml:space="preserve">ON HOLD IN PROP ACCOUYNT .HAVENOT TRANSFER YET. Settled as added in next month back to prop
	-Abhishek Jaju</t>
      </text>
    </comment>
    <comment authorId="0" ref="AO12">
      <text>
        <t xml:space="preserve">PAVAN account split into 2 and one half(₹972,558.14)added to siva
	-Abhishek Jaju
Also pavan added 16.66L additional capital
	-Abhishek Jaju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added 8L
	-Manoj Meena</t>
      </text>
    </comment>
    <comment authorId="0" ref="D8">
      <text>
        <t xml:space="preserve">added 2.6L
	-Manoj Meena</t>
      </text>
    </comment>
    <comment authorId="0" ref="F3">
      <text>
        <t xml:space="preserve">1L withdrawal on 31st March
	-Manoj Meena</t>
      </text>
    </comment>
    <comment authorId="0" ref="F13">
      <text>
        <t xml:space="preserve">50K withdrawal on 31st march
	-Manoj Meena</t>
      </text>
    </comment>
    <comment authorId="0" ref="F7">
      <text>
        <t xml:space="preserve">123000 withdrawal on 31st March
	-Manoj Meena</t>
      </text>
    </comment>
    <comment authorId="0" ref="H8">
      <text>
        <t xml:space="preserve">10K withdrawal
	-Manoj Meena</t>
      </text>
    </comment>
    <comment authorId="0" ref="F8">
      <text>
        <t xml:space="preserve">added 80K
	-Manoj Meena</t>
      </text>
    </comment>
    <comment authorId="0" ref="F14">
      <text>
        <t xml:space="preserve">31st March withdrawal on 18K
	-Manoj Meena</t>
      </text>
    </comment>
    <comment authorId="0" ref="H12">
      <text>
        <t xml:space="preserve">20K withdrawal
	-Manoj Meena</t>
      </text>
    </comment>
    <comment authorId="0" ref="H3">
      <text>
        <t xml:space="preserve">1.5+6 (total 7.5L withdrawal)
	-Manoj Meena</t>
      </text>
    </comment>
    <comment authorId="0" ref="D5">
      <text>
        <t xml:space="preserve">March up by 11L
blunder of 11 L which was added and then removed. and later on 10L added.
	-Manoj Meena</t>
      </text>
    </comment>
    <comment authorId="0" ref="D10">
      <text>
        <t xml:space="preserve">March withdrawl by 30K
	-Manoj Meena</t>
      </text>
    </comment>
    <comment authorId="0" ref="D6">
      <text>
        <t xml:space="preserve">March up by 10 L
	-Manoj Meena</t>
      </text>
    </comment>
    <comment authorId="0" ref="D11">
      <text>
        <t xml:space="preserve">March up by 4L
	-Manoj Meena</t>
      </text>
    </comment>
    <comment authorId="0" ref="F10">
      <text>
        <t xml:space="preserve">31 March withdrawl by 50K
	-Manoj Meena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Vikram Added 8L
	-Manoj Meena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12">
      <text>
        <t xml:space="preserve">2cr at start for 1 week then 1 cr for remaining due to trip and regime change
	-Abhishek Jaju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3">
      <text>
        <t xml:space="preserve">Fifth Character is Zero
	-Manoj Meena</t>
      </text>
    </comment>
    <comment authorId="0" ref="G15">
      <text>
        <t xml:space="preserve">Fifth Character is Zero
	-Manoj Meena</t>
      </text>
    </comment>
    <comment authorId="0" ref="G8">
      <text>
        <t xml:space="preserve">Fifth Character is Zero
	-Manoj Meena</t>
      </text>
    </comment>
    <comment authorId="0" ref="G14">
      <text>
        <t xml:space="preserve">Fifth Character is Zero
	-Manoj Meena</t>
      </text>
    </comment>
  </commentList>
</comments>
</file>

<file path=xl/sharedStrings.xml><?xml version="1.0" encoding="utf-8"?>
<sst xmlns="http://schemas.openxmlformats.org/spreadsheetml/2006/main" count="821" uniqueCount="367">
  <si>
    <t>Date</t>
  </si>
  <si>
    <t>PNL</t>
  </si>
  <si>
    <t xml:space="preserve">Percentage Return </t>
  </si>
  <si>
    <t>MR PNL</t>
  </si>
  <si>
    <t xml:space="preserve">Absolute PNL on NAV </t>
  </si>
  <si>
    <t xml:space="preserve">NAV VALUE </t>
  </si>
  <si>
    <t>MAX DD</t>
  </si>
  <si>
    <t>DD</t>
  </si>
  <si>
    <t>0 Dte PNL</t>
  </si>
  <si>
    <t xml:space="preserve">NEW NIFTY RANGE BO </t>
  </si>
  <si>
    <t>NIFTY RSI</t>
  </si>
  <si>
    <t>NON dte setup</t>
  </si>
  <si>
    <t>NIFTY DIREC</t>
  </si>
  <si>
    <t>MIDCAP ORB</t>
  </si>
  <si>
    <t>MIDCAP RSI</t>
  </si>
  <si>
    <t>BANKS RSI</t>
  </si>
  <si>
    <t>Non direc EMI</t>
  </si>
  <si>
    <t>VWAP/EMA (WEF 1 DEC)</t>
  </si>
  <si>
    <t>EMA QTY</t>
  </si>
  <si>
    <t xml:space="preserve">pts </t>
  </si>
  <si>
    <t xml:space="preserve">cumm pts </t>
  </si>
  <si>
    <t xml:space="preserve">ND SYSTEM </t>
  </si>
  <si>
    <t xml:space="preserve">Non dte Qty </t>
  </si>
  <si>
    <t xml:space="preserve">Pts </t>
  </si>
  <si>
    <t xml:space="preserve">Cumm pts </t>
  </si>
  <si>
    <t>Direct Day wise profit/loss</t>
  </si>
  <si>
    <t xml:space="preserve">Cumm Direct PNL </t>
  </si>
  <si>
    <t>QTY NON Directional</t>
  </si>
  <si>
    <t xml:space="preserve">NON direc pts </t>
  </si>
  <si>
    <t xml:space="preserve">Cumm Non dte pts </t>
  </si>
  <si>
    <t>Nifty Direc Qty</t>
  </si>
  <si>
    <t>Cumm Pts</t>
  </si>
  <si>
    <t>ND system QTY</t>
  </si>
  <si>
    <t xml:space="preserve">NIFTY ORB  QTy </t>
  </si>
  <si>
    <t>Pts</t>
  </si>
  <si>
    <t>NIFTY Pts</t>
  </si>
  <si>
    <t xml:space="preserve">NIFTY RSI cumm pts </t>
  </si>
  <si>
    <t>MIDCP ORB QTY</t>
  </si>
  <si>
    <t>MIDCAP RSI QTY</t>
  </si>
  <si>
    <t>MIDCAP RSI PTS</t>
  </si>
  <si>
    <t xml:space="preserve">MIDCAP CUm pts </t>
  </si>
  <si>
    <t>BANKS RSI QTY</t>
  </si>
  <si>
    <t>BANKS Pts RSI</t>
  </si>
  <si>
    <t xml:space="preserve">BANKS Cumm pts </t>
  </si>
  <si>
    <t>MR qty</t>
  </si>
  <si>
    <t>MR</t>
  </si>
  <si>
    <t xml:space="preserve">MR CUMM pts </t>
  </si>
  <si>
    <t xml:space="preserve">Learnings </t>
  </si>
  <si>
    <t>s</t>
  </si>
  <si>
    <t>In MR/RSI if next day / EOD is event like fed then never trade in next week option as it will not decay .Better to go for current week or reduce qty.</t>
  </si>
  <si>
    <t>STARTED DIREC ON 3 INDEX . REDUCE ND QTY ON NON DTE DAYS SPECIALLY ON FRID AND MON</t>
  </si>
  <si>
    <t xml:space="preserve">Date </t>
  </si>
  <si>
    <t>Cumm Capital</t>
  </si>
  <si>
    <t>Directional_1_Strategy_PNL</t>
  </si>
  <si>
    <t>Directional_2_Strategy_PNL</t>
  </si>
  <si>
    <t>NON_Directional_PNL</t>
  </si>
  <si>
    <t>0Dte_PNL</t>
  </si>
  <si>
    <t>Total_PNL</t>
  </si>
  <si>
    <t>Cumm_PNL</t>
  </si>
  <si>
    <t>Drawdown</t>
  </si>
  <si>
    <t xml:space="preserve">Cumm pNL adjusted prev month </t>
  </si>
  <si>
    <t xml:space="preserve">Oct Performance </t>
  </si>
  <si>
    <t xml:space="preserve">Gross ROI </t>
  </si>
  <si>
    <t>AVERAGE RETURN</t>
  </si>
  <si>
    <t>Charges</t>
  </si>
  <si>
    <t xml:space="preserve">STD DEVIATION </t>
  </si>
  <si>
    <t xml:space="preserve">Net ROI </t>
  </si>
  <si>
    <t>Rf</t>
  </si>
  <si>
    <t xml:space="preserve"> </t>
  </si>
  <si>
    <t>Sharpe ratio</t>
  </si>
  <si>
    <t>TOTAL WIN DAYS</t>
  </si>
  <si>
    <t xml:space="preserve">TOTAL LOSS DAYS </t>
  </si>
  <si>
    <t>Sharpe annualised</t>
  </si>
  <si>
    <t>NET Prop Account</t>
  </si>
  <si>
    <t>Abhishek S</t>
  </si>
  <si>
    <t>Radhika</t>
  </si>
  <si>
    <t>KARAN</t>
  </si>
  <si>
    <t>Pavan</t>
  </si>
  <si>
    <t>Rasul</t>
  </si>
  <si>
    <t>SIVA</t>
  </si>
  <si>
    <t>RAVI</t>
  </si>
  <si>
    <t>MAHESH</t>
  </si>
  <si>
    <t>JAGADISH</t>
  </si>
  <si>
    <t>Bharghav</t>
  </si>
  <si>
    <t>Kaushik</t>
  </si>
  <si>
    <t>MAHESH A</t>
  </si>
  <si>
    <t>Aayushi A</t>
  </si>
  <si>
    <t xml:space="preserve">Dishant </t>
  </si>
  <si>
    <t>BHARATH</t>
  </si>
  <si>
    <t>NARESH</t>
  </si>
  <si>
    <t>ATH</t>
  </si>
  <si>
    <t xml:space="preserve">Month </t>
  </si>
  <si>
    <t xml:space="preserve">Gross PNL </t>
  </si>
  <si>
    <t xml:space="preserve">Charges total </t>
  </si>
  <si>
    <t xml:space="preserve">Net PNL </t>
  </si>
  <si>
    <t xml:space="preserve">Abhishek </t>
  </si>
  <si>
    <t>Karan</t>
  </si>
  <si>
    <t>BHARGHAV</t>
  </si>
  <si>
    <t>KAUSHIK</t>
  </si>
  <si>
    <t>AAYUSHI A</t>
  </si>
  <si>
    <t xml:space="preserve">Start DATE of Month </t>
  </si>
  <si>
    <t>Open</t>
  </si>
  <si>
    <t>Profit</t>
  </si>
  <si>
    <t>charges</t>
  </si>
  <si>
    <t>Close</t>
  </si>
  <si>
    <t>Salary</t>
  </si>
  <si>
    <t>Deposit/Withdrawl</t>
  </si>
  <si>
    <t xml:space="preserve">% Return Net </t>
  </si>
  <si>
    <t>Total Open capital</t>
  </si>
  <si>
    <t>Leverage Capital</t>
  </si>
  <si>
    <t>Working Capital (70%)</t>
  </si>
  <si>
    <t>-</t>
  </si>
  <si>
    <t>ACCOUNT CLOSED</t>
  </si>
  <si>
    <t>CLOSED</t>
  </si>
  <si>
    <t>Sept-25</t>
  </si>
  <si>
    <t xml:space="preserve">Prop charges </t>
  </si>
  <si>
    <t>No. of days</t>
  </si>
  <si>
    <t>Opening BAL</t>
  </si>
  <si>
    <t xml:space="preserve">PROP CLIENTS </t>
  </si>
  <si>
    <t>FUNDS ADDED</t>
  </si>
  <si>
    <t>total</t>
  </si>
  <si>
    <t>leverage</t>
  </si>
  <si>
    <t>Difference</t>
  </si>
  <si>
    <t xml:space="preserve">Leverage factor </t>
  </si>
  <si>
    <t>Interest</t>
  </si>
  <si>
    <t>Per day interest</t>
  </si>
  <si>
    <t>done</t>
  </si>
  <si>
    <t>Abh</t>
  </si>
  <si>
    <t>Radh</t>
  </si>
  <si>
    <t>karan</t>
  </si>
  <si>
    <t>aayush</t>
  </si>
  <si>
    <t>dish</t>
  </si>
  <si>
    <t>bharat</t>
  </si>
  <si>
    <t>Month</t>
  </si>
  <si>
    <t>Entire Profit</t>
  </si>
  <si>
    <t>Radhika A</t>
  </si>
  <si>
    <t>MAHESH|</t>
  </si>
  <si>
    <t>Bharath</t>
  </si>
  <si>
    <t>ALL FIGURES CALCULATED ON DEPOSIT CAPITAL (NOT LEVERAGED CAPITAL)</t>
  </si>
  <si>
    <t xml:space="preserve">No of Trades </t>
  </si>
  <si>
    <t>No of Win Trades</t>
  </si>
  <si>
    <t>No of loss trades</t>
  </si>
  <si>
    <t>% win</t>
  </si>
  <si>
    <t>% loss</t>
  </si>
  <si>
    <t>Max loss %</t>
  </si>
  <si>
    <t>Max Win %</t>
  </si>
  <si>
    <t>Average Winner</t>
  </si>
  <si>
    <t>Average looser</t>
  </si>
  <si>
    <t>Risk:Reward</t>
  </si>
  <si>
    <t>Expectancy</t>
  </si>
  <si>
    <t>DATE</t>
  </si>
  <si>
    <t xml:space="preserve">TOTAL PERCENTAGE </t>
  </si>
  <si>
    <t>ABHISHEK S</t>
  </si>
  <si>
    <t>RADHIKA A</t>
  </si>
  <si>
    <t>PAVAN</t>
  </si>
  <si>
    <t>RASOOL</t>
  </si>
  <si>
    <t xml:space="preserve">Clients name </t>
  </si>
  <si>
    <t>leverage capital</t>
  </si>
  <si>
    <t xml:space="preserve">Abhishek Ledger Opening bal </t>
  </si>
  <si>
    <t xml:space="preserve">kaushik </t>
  </si>
  <si>
    <t>SIVA base deposit capital</t>
  </si>
  <si>
    <t>bharghav</t>
  </si>
  <si>
    <t>Kaushik base deposit capital</t>
  </si>
  <si>
    <t xml:space="preserve">jagadish </t>
  </si>
  <si>
    <t>Bharghav base deposit capital</t>
  </si>
  <si>
    <t xml:space="preserve">mahesh </t>
  </si>
  <si>
    <t>Jagadish  base deposit capital</t>
  </si>
  <si>
    <t>Mahesh A</t>
  </si>
  <si>
    <t>Mahesh  base deposit capital</t>
  </si>
  <si>
    <t xml:space="preserve">Ravi </t>
  </si>
  <si>
    <t>Mahesh A base deposit capital</t>
  </si>
  <si>
    <t>Ravi base deposit capital</t>
  </si>
  <si>
    <t>Rasool base deposit capital</t>
  </si>
  <si>
    <t xml:space="preserve">BHARATH </t>
  </si>
  <si>
    <t>Total deposit</t>
  </si>
  <si>
    <t xml:space="preserve">Karan </t>
  </si>
  <si>
    <t>Leverage</t>
  </si>
  <si>
    <t xml:space="preserve">radhika </t>
  </si>
  <si>
    <t xml:space="preserve">aayushi </t>
  </si>
  <si>
    <t>Feb'24</t>
  </si>
  <si>
    <t>Mar'24</t>
  </si>
  <si>
    <t>April'24</t>
  </si>
  <si>
    <t>May'24</t>
  </si>
  <si>
    <t>Total</t>
  </si>
  <si>
    <t>Manoj</t>
  </si>
  <si>
    <t>Vimlesh</t>
  </si>
  <si>
    <t>Vikram</t>
  </si>
  <si>
    <t>Meenakshi</t>
  </si>
  <si>
    <t>Naresh</t>
  </si>
  <si>
    <t>Lokesh</t>
  </si>
  <si>
    <t>Namo</t>
  </si>
  <si>
    <t>Krishan</t>
  </si>
  <si>
    <t>Rajendra Jijaji</t>
  </si>
  <si>
    <t>Rajpal</t>
  </si>
  <si>
    <t>Vishnu</t>
  </si>
  <si>
    <t>Savita</t>
  </si>
  <si>
    <t>Neeraj</t>
  </si>
  <si>
    <t>Jagadish</t>
  </si>
  <si>
    <t>Deependra</t>
  </si>
  <si>
    <t>Rambabu</t>
  </si>
  <si>
    <t>Client name</t>
  </si>
  <si>
    <t>Deposit nature</t>
  </si>
  <si>
    <t>Manoj Kumar Meena</t>
  </si>
  <si>
    <t>Full Amount Directly sent</t>
  </si>
  <si>
    <t>Vimlesh Rajput</t>
  </si>
  <si>
    <t>Vikram Meena</t>
  </si>
  <si>
    <t>Partial Amount Directly Sent</t>
  </si>
  <si>
    <t>Meenakshi Meena</t>
  </si>
  <si>
    <t>Basanti Meena</t>
  </si>
  <si>
    <t>Kavita Meena</t>
  </si>
  <si>
    <t>Namo Meena</t>
  </si>
  <si>
    <t>Payal Meena</t>
  </si>
  <si>
    <t>Jyoti Meena</t>
  </si>
  <si>
    <t>Rajpal Meena</t>
  </si>
  <si>
    <t>yash</t>
  </si>
  <si>
    <t xml:space="preserve">Manoj </t>
  </si>
  <si>
    <t xml:space="preserve">Vimlesh </t>
  </si>
  <si>
    <t>1st Jan</t>
  </si>
  <si>
    <t>1st Feb</t>
  </si>
  <si>
    <t>7th FEB EOD balance</t>
  </si>
  <si>
    <t>8th FEB Morning Balance</t>
  </si>
  <si>
    <t>9th FEB EOD Balance</t>
  </si>
  <si>
    <t>12thFEB Morning Balance</t>
  </si>
  <si>
    <t>13th FEB</t>
  </si>
  <si>
    <t xml:space="preserve">Vishnu </t>
  </si>
  <si>
    <t>RamBabu+Manoj</t>
  </si>
  <si>
    <t>Jan'24</t>
  </si>
  <si>
    <t>1st FEB till 7th FEB EOD</t>
  </si>
  <si>
    <t>8th FEB till 9th FEB EOD</t>
  </si>
  <si>
    <t xml:space="preserve">Day </t>
  </si>
  <si>
    <t xml:space="preserve">Daywise  Tax expense </t>
  </si>
  <si>
    <t xml:space="preserve">Daywise Interest charges </t>
  </si>
  <si>
    <t xml:space="preserve"> cumm Tax expense </t>
  </si>
  <si>
    <t xml:space="preserve">Cumm Interest charges </t>
  </si>
  <si>
    <t>GROSS PNL</t>
  </si>
  <si>
    <t xml:space="preserve">Per Day average charges </t>
  </si>
  <si>
    <t>Dishant</t>
  </si>
  <si>
    <t xml:space="preserve">START DATE OF MONTH </t>
  </si>
  <si>
    <t xml:space="preserve">Prev month balance charges </t>
  </si>
  <si>
    <t xml:space="preserve">O din charges </t>
  </si>
  <si>
    <t xml:space="preserve">Leverage Interest  Tentative for Ex Prop clients </t>
  </si>
  <si>
    <t xml:space="preserve">Interest charges </t>
  </si>
  <si>
    <t xml:space="preserve">Employee charges </t>
  </si>
  <si>
    <t>Abhishek</t>
  </si>
  <si>
    <t xml:space="preserve">Abhishek Leverage </t>
  </si>
  <si>
    <t xml:space="preserve">Radhika Leverage </t>
  </si>
  <si>
    <t xml:space="preserve">Karan Leverage </t>
  </si>
  <si>
    <t>Pavan Prop charges</t>
  </si>
  <si>
    <t xml:space="preserve">Rasol Prop charges </t>
  </si>
  <si>
    <t>SIVA PROP CHARGES</t>
  </si>
  <si>
    <t>RAVI PROP CHARGES</t>
  </si>
  <si>
    <t>MAHESH PROP CHARGES</t>
  </si>
  <si>
    <t>JAGADISH PROP CHARGES</t>
  </si>
  <si>
    <t xml:space="preserve">BHARGHAV </t>
  </si>
  <si>
    <t>BHARGHAV PROP CHARGES</t>
  </si>
  <si>
    <t xml:space="preserve">KAUSHIK </t>
  </si>
  <si>
    <t>KAUSHIK PROP CHARGES</t>
  </si>
  <si>
    <t xml:space="preserve">MAHESH A </t>
  </si>
  <si>
    <t xml:space="preserve">MAHESH A PROP CHARGES </t>
  </si>
  <si>
    <t xml:space="preserve">AAYUSHI A </t>
  </si>
  <si>
    <t>AAYUSHI PROP CHARGES</t>
  </si>
  <si>
    <t>Dishant CHARGES</t>
  </si>
  <si>
    <t>BHARATH PROP CHARGES</t>
  </si>
  <si>
    <t>NARESH  PROP CHARGES</t>
  </si>
  <si>
    <t xml:space="preserve">No of trading days </t>
  </si>
  <si>
    <t>base capital</t>
  </si>
  <si>
    <t>% cost</t>
  </si>
  <si>
    <t xml:space="preserve">250(Leverage interest balance) </t>
  </si>
  <si>
    <t xml:space="preserve">Client Name </t>
  </si>
  <si>
    <t xml:space="preserve">Account details </t>
  </si>
  <si>
    <t>IFSC code</t>
  </si>
  <si>
    <t xml:space="preserve">Bank Name </t>
  </si>
  <si>
    <t>aadhar card</t>
  </si>
  <si>
    <t xml:space="preserve">PAN details </t>
  </si>
  <si>
    <t>Abhishek Jaju</t>
  </si>
  <si>
    <t>L</t>
  </si>
  <si>
    <t>sbin0006851</t>
  </si>
  <si>
    <t>SBI</t>
  </si>
  <si>
    <t>BMKPJ1717L</t>
  </si>
  <si>
    <t xml:space="preserve">Radhika </t>
  </si>
  <si>
    <t>HDFC 0000220</t>
  </si>
  <si>
    <t>HDFC</t>
  </si>
  <si>
    <t>Ignore</t>
  </si>
  <si>
    <t>AAYUSHI AJMERA</t>
  </si>
  <si>
    <t>SARA FABTEX</t>
  </si>
  <si>
    <t>CBIN0281378</t>
  </si>
  <si>
    <t>Central Bank of India</t>
  </si>
  <si>
    <t>Total Profit sharing</t>
  </si>
  <si>
    <t xml:space="preserve">Total ABHISHEK GAINS </t>
  </si>
  <si>
    <t>Name</t>
  </si>
  <si>
    <t>Amount</t>
  </si>
  <si>
    <t>Client</t>
  </si>
  <si>
    <t>Bank Account Name</t>
  </si>
  <si>
    <t>Account Number</t>
  </si>
  <si>
    <t>IFSC</t>
  </si>
  <si>
    <t>Status</t>
  </si>
  <si>
    <t>Abhishek Salary Monthly</t>
  </si>
  <si>
    <t>sbin33145707805</t>
  </si>
  <si>
    <t>Received</t>
  </si>
  <si>
    <t>Abhishek Withdrwal</t>
  </si>
  <si>
    <t>sbin33145707806</t>
  </si>
  <si>
    <t>sbin0006852</t>
  </si>
  <si>
    <t>sbin33145707807</t>
  </si>
  <si>
    <t>sbin0006853</t>
  </si>
  <si>
    <t>sbin33145707808</t>
  </si>
  <si>
    <t>sbin0006854</t>
  </si>
  <si>
    <t>sbin33145707809</t>
  </si>
  <si>
    <t>sbin0006855</t>
  </si>
  <si>
    <t>Karan  withdrawl</t>
  </si>
  <si>
    <t>sbin0005732</t>
  </si>
  <si>
    <t>PNB</t>
  </si>
  <si>
    <t>PUNB073800</t>
  </si>
  <si>
    <t>Radhika Withdrwal 1L</t>
  </si>
  <si>
    <t>Personal</t>
  </si>
  <si>
    <t xml:space="preserve">Working Capital factor </t>
  </si>
  <si>
    <t>2x</t>
  </si>
  <si>
    <t>Actual capital</t>
  </si>
  <si>
    <t>Leverage factor (for calculating risk)</t>
  </si>
  <si>
    <t>3x</t>
  </si>
  <si>
    <t>Virtual depost</t>
  </si>
  <si>
    <t>Virtual Capital</t>
  </si>
  <si>
    <t>Ex</t>
  </si>
  <si>
    <t>Current case</t>
  </si>
  <si>
    <t>Base Capital</t>
  </si>
  <si>
    <t>50L</t>
  </si>
  <si>
    <t>Working capital</t>
  </si>
  <si>
    <t xml:space="preserve">LEverage </t>
  </si>
  <si>
    <t xml:space="preserve">Per day risk Non expiry </t>
  </si>
  <si>
    <t xml:space="preserve">Expiry day risk </t>
  </si>
  <si>
    <t>Abhishek Leverage risk %</t>
  </si>
  <si>
    <t>Abhishek Leverage risk Absolute</t>
  </si>
  <si>
    <t>Leverage capital for AJ</t>
  </si>
  <si>
    <t>Difference to be added as deposit</t>
  </si>
  <si>
    <t xml:space="preserve">Total MTM </t>
  </si>
  <si>
    <t>AJ MTM</t>
  </si>
  <si>
    <t xml:space="preserve">MM MTM </t>
  </si>
  <si>
    <t>AJ Charges</t>
  </si>
  <si>
    <t>MM Charges</t>
  </si>
  <si>
    <t xml:space="preserve">Ledger transaction </t>
  </si>
  <si>
    <t xml:space="preserve">Credit 70579 Gross PNL from MM to AJ in May month </t>
  </si>
  <si>
    <t xml:space="preserve">Add charges of 33725 to AJ account from MM account in may month </t>
  </si>
  <si>
    <t xml:space="preserve">Net amount credited to AJ ledger is 36854 from MM ledger </t>
  </si>
  <si>
    <t xml:space="preserve">CLIENT NAME </t>
  </si>
  <si>
    <t>PROP INTEREST CHARGES -MAY</t>
  </si>
  <si>
    <t>Leverage in LAKHS</t>
  </si>
  <si>
    <t>PROP CHARGES</t>
  </si>
  <si>
    <t>AJ charges</t>
  </si>
  <si>
    <t>Radhika charges</t>
  </si>
  <si>
    <t>Karan charges</t>
  </si>
  <si>
    <t>CLIENTS NAME</t>
  </si>
  <si>
    <t>LEVERAGE TAKEN(IN LAKHS)</t>
  </si>
  <si>
    <t>INTEREST CHARGES</t>
  </si>
  <si>
    <t>PER DAY CHARGES</t>
  </si>
  <si>
    <t>Column 5</t>
  </si>
  <si>
    <t>Column 6</t>
  </si>
  <si>
    <t>Column 7</t>
  </si>
  <si>
    <t>% sharing</t>
  </si>
  <si>
    <t>ABHISHEK</t>
  </si>
  <si>
    <t>RASUL</t>
  </si>
  <si>
    <t>RADHIKA</t>
  </si>
  <si>
    <t xml:space="preserve">AAYUSHI </t>
  </si>
  <si>
    <t>DISHANT</t>
  </si>
  <si>
    <t>KOUSHIK</t>
  </si>
  <si>
    <t xml:space="preserve">Koushik </t>
  </si>
  <si>
    <t>rasul</t>
  </si>
  <si>
    <t xml:space="preserve">1 half </t>
  </si>
  <si>
    <t>2nd hal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</si>
</sst>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&quot;-&quot;mmm&quot;-&quot;yyyy"/>
    <numFmt numFmtId="165" formatCode="&quot;₹&quot;#,##0.00"/>
    <numFmt numFmtId="166" formatCode="0.0"/>
    <numFmt numFmtId="167" formatCode="#,##0.0"/>
    <numFmt numFmtId="168" formatCode="_(* #,##0.00_);_(* \(#,##0.00\);_(* &quot;-&quot;??_);_(@_)"/>
    <numFmt numFmtId="169" formatCode="[$₹]#,##0.00"/>
    <numFmt numFmtId="170" formatCode="dd/MM/yyyy"/>
    <numFmt numFmtId="171" formatCode="0.000%"/>
    <numFmt numFmtId="172" formatCode="_(&quot;₹&quot;* #,##0.00_);_(&quot;₹&quot;* \(#,##0.00\);_(&quot;₹&quot;* &quot;-&quot;??_);_(@_)"/>
    <numFmt numFmtId="173" formatCode="d/m/yyyy"/>
    <numFmt numFmtId="174" formatCode="d&quot;-&quot;mmm"/>
    <numFmt numFmtId="175" formatCode="0.0000%"/>
    <numFmt numFmtId="176" formatCode="[$₹]#,##0.0000"/>
    <numFmt numFmtId="177" formatCode="[$-409]mmm\-yy"/>
  </numFmts>
  <fonts count="21">
    <font>
      <sz val="12.0"/>
      <color theme="1"/>
      <name val="Calibri"/>
      <scheme val="minor"/>
    </font>
    <font>
      <sz val="10.0"/>
      <color theme="1"/>
      <name val="Calibri"/>
    </font>
    <font>
      <sz val="10.0"/>
      <color theme="1"/>
      <name val="Calibri"/>
      <scheme val="minor"/>
    </font>
    <font>
      <sz val="15.0"/>
      <color theme="1"/>
      <name val="Georgia"/>
    </font>
    <font>
      <sz val="15.0"/>
      <color theme="1"/>
      <name val="Alegreya"/>
    </font>
    <font>
      <sz val="15.0"/>
      <color theme="1"/>
      <name val="Calibri"/>
      <scheme val="minor"/>
    </font>
    <font>
      <sz val="12.0"/>
      <color theme="1"/>
      <name val="Georgia"/>
    </font>
    <font>
      <sz val="12.0"/>
      <color theme="1"/>
      <name val="Alegreya"/>
    </font>
    <font>
      <color theme="1"/>
      <name val="Georgia"/>
    </font>
    <font>
      <color theme="1"/>
      <name val="Calibri"/>
      <scheme val="minor"/>
    </font>
    <font/>
    <font>
      <sz val="12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Calibri"/>
      <scheme val="minor"/>
    </font>
    <font>
      <b/>
      <color theme="1"/>
      <name val="Calibri"/>
      <scheme val="minor"/>
    </font>
    <font>
      <sz val="14.0"/>
      <color theme="1"/>
      <name val="Calibri"/>
      <scheme val="minor"/>
    </font>
    <font>
      <sz val="12.0"/>
      <color rgb="FF000000"/>
      <name val="Calibri"/>
    </font>
    <font>
      <color theme="1"/>
      <name val="Calibri"/>
    </font>
    <font>
      <sz val="14.0"/>
      <color theme="1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theme="5"/>
        <bgColor theme="5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8EAADB"/>
        <bgColor rgb="FF8EAADB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BDD6EE"/>
        <bgColor rgb="FFBDD6EE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ECECEC"/>
        <bgColor rgb="FFECECEC"/>
      </patternFill>
    </fill>
    <fill>
      <patternFill patternType="solid">
        <fgColor rgb="FFBF9000"/>
        <bgColor rgb="FFBF90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C5E0B3"/>
        <bgColor rgb="FFC5E0B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theme="7"/>
        <bgColor theme="7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1" fillId="3" fontId="1" numFmtId="2" xfId="0" applyAlignment="1" applyBorder="1" applyFill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1" numFmtId="10" xfId="0" applyAlignment="1" applyBorder="1" applyFont="1" applyNumberForma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6" fontId="1" numFmtId="166" xfId="0" applyAlignment="1" applyBorder="1" applyFont="1" applyNumberFormat="1">
      <alignment horizontal="center" readingOrder="0"/>
    </xf>
    <xf borderId="1" fillId="6" fontId="1" numFmtId="2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8" fontId="1" numFmtId="2" xfId="0" applyAlignment="1" applyBorder="1" applyFont="1" applyNumberForma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9" fontId="1" numFmtId="166" xfId="0" applyAlignment="1" applyBorder="1" applyFont="1" applyNumberFormat="1">
      <alignment horizontal="center" readingOrder="0"/>
    </xf>
    <xf borderId="1" fillId="6" fontId="1" numFmtId="166" xfId="0" applyAlignment="1" applyBorder="1" applyFont="1" applyNumberFormat="1">
      <alignment horizontal="center"/>
    </xf>
    <xf borderId="1" fillId="10" fontId="1" numFmtId="166" xfId="0" applyAlignment="1" applyBorder="1" applyFill="1" applyFont="1" applyNumberFormat="1">
      <alignment horizontal="center"/>
    </xf>
    <xf borderId="1" fillId="5" fontId="1" numFmtId="166" xfId="0" applyAlignment="1" applyBorder="1" applyFont="1" applyNumberFormat="1">
      <alignment horizontal="center" readingOrder="0"/>
    </xf>
    <xf borderId="1" fillId="10" fontId="1" numFmtId="0" xfId="0" applyAlignment="1" applyBorder="1" applyFont="1">
      <alignment horizontal="center"/>
    </xf>
    <xf borderId="1" fillId="11" fontId="1" numFmtId="166" xfId="0" applyAlignment="1" applyBorder="1" applyFill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/>
    </xf>
    <xf borderId="1" fillId="0" fontId="1" numFmtId="165" xfId="0" applyAlignment="1" applyBorder="1" applyFont="1" applyNumberFormat="1">
      <alignment horizontal="left"/>
    </xf>
    <xf borderId="1" fillId="0" fontId="2" numFmtId="10" xfId="0" applyAlignment="1" applyBorder="1" applyFont="1" applyNumberFormat="1">
      <alignment horizontal="left"/>
    </xf>
    <xf borderId="1" fillId="2" fontId="1" numFmtId="0" xfId="0" applyAlignment="1" applyBorder="1" applyFont="1">
      <alignment horizontal="left"/>
    </xf>
    <xf borderId="1" fillId="3" fontId="1" numFmtId="2" xfId="0" applyAlignment="1" applyBorder="1" applyFont="1" applyNumberFormat="1">
      <alignment horizontal="left"/>
    </xf>
    <xf borderId="1" fillId="4" fontId="1" numFmtId="2" xfId="0" applyAlignment="1" applyBorder="1" applyFont="1" applyNumberFormat="1">
      <alignment horizontal="left"/>
    </xf>
    <xf borderId="1" fillId="4" fontId="1" numFmtId="10" xfId="0" applyAlignment="1" applyBorder="1" applyFont="1" applyNumberFormat="1">
      <alignment horizontal="left"/>
    </xf>
    <xf borderId="1" fillId="5" fontId="1" numFmtId="0" xfId="0" applyAlignment="1" applyBorder="1" applyFont="1">
      <alignment horizontal="left"/>
    </xf>
    <xf borderId="1" fillId="6" fontId="1" numFmtId="0" xfId="0" applyAlignment="1" applyBorder="1" applyFont="1">
      <alignment horizontal="left"/>
    </xf>
    <xf borderId="1" fillId="6" fontId="1" numFmtId="166" xfId="0" applyAlignment="1" applyBorder="1" applyFont="1" applyNumberFormat="1">
      <alignment horizontal="left"/>
    </xf>
    <xf borderId="1" fillId="6" fontId="1" numFmtId="2" xfId="0" applyAlignment="1" applyBorder="1" applyFont="1" applyNumberFormat="1">
      <alignment horizontal="left"/>
    </xf>
    <xf borderId="1" fillId="7" fontId="1" numFmtId="0" xfId="0" applyAlignment="1" applyBorder="1" applyFont="1">
      <alignment horizontal="left"/>
    </xf>
    <xf borderId="1" fillId="8" fontId="1" numFmtId="0" xfId="0" applyAlignment="1" applyBorder="1" applyFont="1">
      <alignment horizontal="left"/>
    </xf>
    <xf borderId="1" fillId="8" fontId="1" numFmtId="2" xfId="0" applyAlignment="1" applyBorder="1" applyFont="1" applyNumberFormat="1">
      <alignment horizontal="left"/>
    </xf>
    <xf borderId="1" fillId="9" fontId="1" numFmtId="0" xfId="0" applyAlignment="1" applyBorder="1" applyFont="1">
      <alignment horizontal="left"/>
    </xf>
    <xf borderId="1" fillId="9" fontId="1" numFmtId="166" xfId="0" applyAlignment="1" applyBorder="1" applyFont="1" applyNumberFormat="1">
      <alignment horizontal="left"/>
    </xf>
    <xf borderId="1" fillId="10" fontId="1" numFmtId="166" xfId="0" applyAlignment="1" applyBorder="1" applyFont="1" applyNumberFormat="1">
      <alignment horizontal="left"/>
    </xf>
    <xf borderId="1" fillId="5" fontId="1" numFmtId="166" xfId="0" applyAlignment="1" applyBorder="1" applyFont="1" applyNumberFormat="1">
      <alignment horizontal="left"/>
    </xf>
    <xf borderId="1" fillId="10" fontId="1" numFmtId="0" xfId="0" applyAlignment="1" applyBorder="1" applyFont="1">
      <alignment horizontal="left"/>
    </xf>
    <xf borderId="1" fillId="11" fontId="1" numFmtId="166" xfId="0" applyAlignment="1" applyBorder="1" applyFont="1" applyNumberFormat="1">
      <alignment horizontal="left"/>
    </xf>
    <xf borderId="1" fillId="2" fontId="1" numFmtId="166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5" fontId="1" numFmtId="4" xfId="0" applyAlignment="1" applyBorder="1" applyFont="1" applyNumberFormat="1">
      <alignment horizontal="left"/>
    </xf>
    <xf borderId="1" fillId="6" fontId="1" numFmtId="4" xfId="0" applyAlignment="1" applyBorder="1" applyFont="1" applyNumberFormat="1">
      <alignment horizontal="left"/>
    </xf>
    <xf borderId="1" fillId="10" fontId="1" numFmtId="4" xfId="0" applyAlignment="1" applyBorder="1" applyFont="1" applyNumberFormat="1">
      <alignment horizontal="left"/>
    </xf>
    <xf borderId="1" fillId="5" fontId="1" numFmtId="165" xfId="0" applyAlignment="1" applyBorder="1" applyFont="1" applyNumberFormat="1">
      <alignment horizontal="left"/>
    </xf>
    <xf borderId="1" fillId="6" fontId="1" numFmtId="165" xfId="0" applyAlignment="1" applyBorder="1" applyFont="1" applyNumberFormat="1">
      <alignment horizontal="left"/>
    </xf>
    <xf borderId="1" fillId="10" fontId="1" numFmtId="165" xfId="0" applyAlignment="1" applyBorder="1" applyFont="1" applyNumberFormat="1">
      <alignment horizontal="left"/>
    </xf>
    <xf borderId="1" fillId="5" fontId="1" numFmtId="167" xfId="0" applyAlignment="1" applyBorder="1" applyFont="1" applyNumberFormat="1">
      <alignment horizontal="left"/>
    </xf>
    <xf borderId="1" fillId="6" fontId="1" numFmtId="167" xfId="0" applyAlignment="1" applyBorder="1" applyFont="1" applyNumberFormat="1">
      <alignment horizontal="left"/>
    </xf>
    <xf borderId="1" fillId="10" fontId="1" numFmtId="167" xfId="0" applyAlignment="1" applyBorder="1" applyFont="1" applyNumberFormat="1">
      <alignment horizontal="left"/>
    </xf>
    <xf borderId="1" fillId="2" fontId="1" numFmtId="168" xfId="0" applyAlignment="1" applyBorder="1" applyFont="1" applyNumberFormat="1">
      <alignment horizontal="left"/>
    </xf>
    <xf borderId="1" fillId="10" fontId="1" numFmtId="2" xfId="0" applyAlignment="1" applyBorder="1" applyFont="1" applyNumberFormat="1">
      <alignment horizontal="left"/>
    </xf>
    <xf borderId="1" fillId="2" fontId="1" numFmtId="4" xfId="0" applyAlignment="1" applyBorder="1" applyFont="1" applyNumberFormat="1">
      <alignment horizontal="left"/>
    </xf>
    <xf borderId="1" fillId="0" fontId="1" numFmtId="0" xfId="0" applyAlignment="1" applyBorder="1" applyFont="1">
      <alignment horizontal="left"/>
    </xf>
    <xf borderId="1" fillId="2" fontId="1" numFmtId="169" xfId="0" applyAlignment="1" applyBorder="1" applyFont="1" applyNumberFormat="1">
      <alignment horizontal="left"/>
    </xf>
    <xf borderId="1" fillId="0" fontId="1" numFmtId="165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left" readingOrder="0"/>
    </xf>
    <xf borderId="1" fillId="7" fontId="1" numFmtId="0" xfId="0" applyAlignment="1" applyBorder="1" applyFont="1">
      <alignment horizontal="left" readingOrder="0"/>
    </xf>
    <xf borderId="1" fillId="8" fontId="1" numFmtId="0" xfId="0" applyAlignment="1" applyBorder="1" applyFont="1">
      <alignment horizontal="left" readingOrder="0"/>
    </xf>
    <xf borderId="1" fillId="8" fontId="1" numFmtId="2" xfId="0" applyAlignment="1" applyBorder="1" applyFont="1" applyNumberFormat="1">
      <alignment horizontal="left" readingOrder="0"/>
    </xf>
    <xf borderId="1" fillId="9" fontId="1" numFmtId="0" xfId="0" applyAlignment="1" applyBorder="1" applyFont="1">
      <alignment horizontal="left" readingOrder="0"/>
    </xf>
    <xf borderId="1" fillId="5" fontId="1" numFmtId="166" xfId="0" applyAlignment="1" applyBorder="1" applyFont="1" applyNumberFormat="1">
      <alignment horizontal="left" readingOrder="0"/>
    </xf>
    <xf borderId="1" fillId="6" fontId="1" numFmtId="166" xfId="0" applyAlignment="1" applyBorder="1" applyFont="1" applyNumberFormat="1">
      <alignment horizontal="left" readingOrder="0"/>
    </xf>
    <xf borderId="1" fillId="6" fontId="1" numFmtId="0" xfId="0" applyAlignment="1" applyBorder="1" applyFont="1">
      <alignment horizontal="left" readingOrder="0"/>
    </xf>
    <xf borderId="1" fillId="6" fontId="1" numFmtId="2" xfId="0" applyAlignment="1" applyBorder="1" applyFont="1" applyNumberFormat="1">
      <alignment horizontal="left" readingOrder="0"/>
    </xf>
    <xf borderId="1" fillId="2" fontId="1" numFmtId="165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 readingOrder="0"/>
    </xf>
    <xf borderId="1" fillId="5" fontId="1" numFmtId="165" xfId="0" applyAlignment="1" applyBorder="1" applyFont="1" applyNumberFormat="1">
      <alignment horizontal="left" readingOrder="0"/>
    </xf>
    <xf borderId="1" fillId="11" fontId="1" numFmtId="0" xfId="0" applyAlignment="1" applyBorder="1" applyFont="1">
      <alignment horizontal="left" readingOrder="0"/>
    </xf>
    <xf borderId="1" fillId="11" fontId="1" numFmtId="166" xfId="0" applyAlignment="1" applyBorder="1" applyFont="1" applyNumberFormat="1">
      <alignment horizontal="left" readingOrder="0"/>
    </xf>
    <xf borderId="1" fillId="12" fontId="1" numFmtId="166" xfId="0" applyAlignment="1" applyBorder="1" applyFill="1" applyFont="1" applyNumberFormat="1">
      <alignment horizontal="left"/>
    </xf>
    <xf borderId="1" fillId="0" fontId="1" numFmtId="164" xfId="0" applyAlignment="1" applyBorder="1" applyFont="1" applyNumberFormat="1">
      <alignment horizontal="left" vertical="bottom"/>
    </xf>
    <xf borderId="1" fillId="13" fontId="1" numFmtId="164" xfId="0" applyAlignment="1" applyBorder="1" applyFill="1" applyFont="1" applyNumberFormat="1">
      <alignment horizontal="left" vertical="bottom"/>
    </xf>
    <xf borderId="1" fillId="13" fontId="1" numFmtId="165" xfId="0" applyAlignment="1" applyBorder="1" applyFont="1" applyNumberFormat="1">
      <alignment horizontal="left" readingOrder="0"/>
    </xf>
    <xf borderId="1" fillId="13" fontId="2" numFmtId="10" xfId="0" applyAlignment="1" applyBorder="1" applyFont="1" applyNumberFormat="1">
      <alignment horizontal="left"/>
    </xf>
    <xf borderId="1" fillId="13" fontId="1" numFmtId="0" xfId="0" applyAlignment="1" applyBorder="1" applyFont="1">
      <alignment horizontal="left"/>
    </xf>
    <xf borderId="1" fillId="13" fontId="1" numFmtId="2" xfId="0" applyAlignment="1" applyBorder="1" applyFont="1" applyNumberFormat="1">
      <alignment horizontal="left"/>
    </xf>
    <xf borderId="1" fillId="13" fontId="1" numFmtId="10" xfId="0" applyAlignment="1" applyBorder="1" applyFont="1" applyNumberFormat="1">
      <alignment horizontal="left"/>
    </xf>
    <xf borderId="1" fillId="13" fontId="1" numFmtId="166" xfId="0" applyAlignment="1" applyBorder="1" applyFont="1" applyNumberFormat="1">
      <alignment horizontal="left"/>
    </xf>
    <xf borderId="1" fillId="13" fontId="2" numFmtId="0" xfId="0" applyAlignment="1" applyBorder="1" applyFont="1">
      <alignment horizontal="left"/>
    </xf>
    <xf borderId="1" fillId="11" fontId="1" numFmtId="0" xfId="0" applyAlignment="1" applyBorder="1" applyFont="1">
      <alignment horizontal="left"/>
    </xf>
    <xf borderId="1" fillId="9" fontId="1" numFmtId="2" xfId="0" applyAlignment="1" applyBorder="1" applyFont="1" applyNumberFormat="1">
      <alignment horizontal="left"/>
    </xf>
    <xf borderId="1" fillId="10" fontId="1" numFmtId="166" xfId="0" applyAlignment="1" applyBorder="1" applyFont="1" applyNumberFormat="1">
      <alignment horizontal="left" readingOrder="0"/>
    </xf>
    <xf borderId="1" fillId="2" fontId="1" numFmtId="166" xfId="0" applyAlignment="1" applyBorder="1" applyFont="1" applyNumberFormat="1">
      <alignment horizontal="left" readingOrder="0"/>
    </xf>
    <xf borderId="1" fillId="7" fontId="1" numFmtId="2" xfId="0" applyAlignment="1" applyBorder="1" applyFont="1" applyNumberFormat="1">
      <alignment horizontal="left" readingOrder="0"/>
    </xf>
    <xf borderId="1" fillId="2" fontId="1" numFmtId="164" xfId="0" applyAlignment="1" applyBorder="1" applyFont="1" applyNumberFormat="1">
      <alignment horizontal="left" vertical="bottom"/>
    </xf>
    <xf borderId="1" fillId="2" fontId="1" numFmtId="165" xfId="0" applyAlignment="1" applyBorder="1" applyFont="1" applyNumberFormat="1">
      <alignment horizontal="left" readingOrder="0"/>
    </xf>
    <xf borderId="1" fillId="2" fontId="2" numFmtId="10" xfId="0" applyAlignment="1" applyBorder="1" applyFont="1" applyNumberFormat="1">
      <alignment horizontal="left"/>
    </xf>
    <xf borderId="1" fillId="2" fontId="1" numFmtId="2" xfId="0" applyAlignment="1" applyBorder="1" applyFont="1" applyNumberFormat="1">
      <alignment horizontal="left"/>
    </xf>
    <xf borderId="1" fillId="2" fontId="1" numFmtId="10" xfId="0" applyAlignment="1" applyBorder="1" applyFont="1" applyNumberFormat="1">
      <alignment horizontal="left"/>
    </xf>
    <xf borderId="1" fillId="2" fontId="1" numFmtId="2" xfId="0" applyAlignment="1" applyBorder="1" applyFont="1" applyNumberFormat="1">
      <alignment horizontal="left" readingOrder="0"/>
    </xf>
    <xf borderId="1" fillId="2" fontId="2" numFmtId="0" xfId="0" applyAlignment="1" applyBorder="1" applyFont="1">
      <alignment horizontal="left"/>
    </xf>
    <xf borderId="1" fillId="4" fontId="1" numFmtId="164" xfId="0" applyAlignment="1" applyBorder="1" applyFont="1" applyNumberFormat="1">
      <alignment horizontal="left" vertical="bottom"/>
    </xf>
    <xf borderId="1" fillId="4" fontId="1" numFmtId="165" xfId="0" applyAlignment="1" applyBorder="1" applyFont="1" applyNumberFormat="1">
      <alignment horizontal="left" readingOrder="0"/>
    </xf>
    <xf borderId="1" fillId="4" fontId="2" numFmtId="10" xfId="0" applyAlignment="1" applyBorder="1" applyFont="1" applyNumberFormat="1">
      <alignment horizontal="left"/>
    </xf>
    <xf borderId="1" fillId="4" fontId="1" numFmtId="0" xfId="0" applyAlignment="1" applyBorder="1" applyFont="1">
      <alignment horizontal="left"/>
    </xf>
    <xf borderId="1" fillId="9" fontId="1" numFmtId="166" xfId="0" applyAlignment="1" applyBorder="1" applyFont="1" applyNumberFormat="1">
      <alignment horizontal="left" readingOrder="0"/>
    </xf>
    <xf borderId="1" fillId="4" fontId="1" numFmtId="166" xfId="0" applyAlignment="1" applyBorder="1" applyFont="1" applyNumberFormat="1">
      <alignment horizontal="left"/>
    </xf>
    <xf borderId="1" fillId="4" fontId="1" numFmtId="166" xfId="0" applyAlignment="1" applyBorder="1" applyFont="1" applyNumberFormat="1">
      <alignment horizontal="left" readingOrder="0"/>
    </xf>
    <xf borderId="1" fillId="4" fontId="1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left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4" fontId="4" numFmtId="0" xfId="0" applyBorder="1" applyFont="1"/>
    <xf borderId="1" fillId="14" fontId="4" numFmtId="0" xfId="0" applyBorder="1" applyFill="1" applyFont="1"/>
    <xf borderId="1" fillId="3" fontId="3" numFmtId="164" xfId="0" applyBorder="1" applyFont="1" applyNumberFormat="1"/>
    <xf borderId="1" fillId="0" fontId="5" numFmtId="0" xfId="0" applyAlignment="1" applyBorder="1" applyFont="1">
      <alignment readingOrder="0"/>
    </xf>
    <xf borderId="1" fillId="0" fontId="5" numFmtId="10" xfId="0" applyBorder="1" applyFont="1" applyNumberFormat="1"/>
    <xf borderId="1" fillId="0" fontId="5" numFmtId="10" xfId="0" applyAlignment="1" applyBorder="1" applyFont="1" applyNumberFormat="1">
      <alignment readingOrder="0"/>
    </xf>
    <xf borderId="1" fillId="4" fontId="5" numFmtId="10" xfId="0" applyBorder="1" applyFont="1" applyNumberFormat="1"/>
    <xf borderId="1" fillId="4" fontId="5" numFmtId="0" xfId="0" applyBorder="1" applyFont="1"/>
    <xf borderId="1" fillId="0" fontId="5" numFmtId="0" xfId="0" applyBorder="1" applyFont="1"/>
    <xf borderId="1" fillId="4" fontId="5" numFmtId="0" xfId="0" applyAlignment="1" applyBorder="1" applyFont="1">
      <alignment readingOrder="0"/>
    </xf>
    <xf borderId="1" fillId="3" fontId="3" numFmtId="0" xfId="0" applyBorder="1" applyFont="1"/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" fillId="4" fontId="7" numFmtId="0" xfId="0" applyBorder="1" applyFont="1"/>
    <xf borderId="1" fillId="14" fontId="7" numFmtId="0" xfId="0" applyBorder="1" applyFont="1"/>
    <xf borderId="1" fillId="3" fontId="8" numFmtId="164" xfId="0" applyBorder="1" applyFont="1" applyNumberFormat="1"/>
    <xf borderId="1" fillId="0" fontId="9" numFmtId="0" xfId="0" applyAlignment="1" applyBorder="1" applyFont="1">
      <alignment readingOrder="0"/>
    </xf>
    <xf borderId="1" fillId="0" fontId="9" numFmtId="10" xfId="0" applyBorder="1" applyFont="1" applyNumberFormat="1"/>
    <xf borderId="1" fillId="0" fontId="9" numFmtId="10" xfId="0" applyAlignment="1" applyBorder="1" applyFont="1" applyNumberFormat="1">
      <alignment readingOrder="0"/>
    </xf>
    <xf borderId="1" fillId="4" fontId="9" numFmtId="0" xfId="0" applyBorder="1" applyFont="1"/>
    <xf borderId="1" fillId="0" fontId="9" numFmtId="0" xfId="0" applyBorder="1" applyFont="1"/>
    <xf borderId="1" fillId="3" fontId="8" numFmtId="0" xfId="0" applyBorder="1" applyFont="1"/>
    <xf borderId="1" fillId="3" fontId="8" numFmtId="164" xfId="0" applyAlignment="1" applyBorder="1" applyFont="1" applyNumberFormat="1">
      <alignment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9" numFmtId="10" xfId="0" applyAlignment="1" applyBorder="1" applyFont="1" applyNumberForma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2" fillId="15" fontId="9" numFmtId="0" xfId="0" applyAlignment="1" applyBorder="1" applyFill="1" applyFont="1">
      <alignment horizontal="center" readingOrder="0" vertical="center"/>
    </xf>
    <xf borderId="3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1" fillId="7" fontId="9" numFmtId="0" xfId="0" applyAlignment="1" applyBorder="1" applyFont="1">
      <alignment readingOrder="0"/>
    </xf>
    <xf borderId="1" fillId="16" fontId="9" numFmtId="10" xfId="0" applyBorder="1" applyFill="1" applyFont="1" applyNumberFormat="1"/>
    <xf borderId="1" fillId="4" fontId="9" numFmtId="0" xfId="0" applyAlignment="1" applyBorder="1" applyFont="1">
      <alignment readingOrder="0"/>
    </xf>
    <xf borderId="1" fillId="4" fontId="9" numFmtId="10" xfId="0" applyBorder="1" applyFont="1" applyNumberFormat="1"/>
    <xf borderId="1" fillId="16" fontId="9" numFmtId="9" xfId="0" applyAlignment="1" applyBorder="1" applyFont="1" applyNumberFormat="1">
      <alignment readingOrder="0"/>
    </xf>
    <xf borderId="1" fillId="4" fontId="9" numFmtId="10" xfId="0" applyAlignment="1" applyBorder="1" applyFont="1" applyNumberFormat="1">
      <alignment readingOrder="0"/>
    </xf>
    <xf borderId="1" fillId="4" fontId="9" numFmtId="9" xfId="0" applyBorder="1" applyFont="1" applyNumberFormat="1"/>
    <xf borderId="1" fillId="16" fontId="9" numFmtId="0" xfId="0" applyBorder="1" applyFont="1"/>
    <xf borderId="1" fillId="16" fontId="9" numFmtId="2" xfId="0" applyBorder="1" applyFont="1" applyNumberFormat="1"/>
    <xf borderId="1" fillId="0" fontId="11" numFmtId="0" xfId="0" applyAlignment="1" applyBorder="1" applyFont="1">
      <alignment horizontal="left" readingOrder="0" shrinkToFit="0" vertical="center" wrapText="0"/>
    </xf>
    <xf borderId="1" fillId="0" fontId="11" numFmtId="169" xfId="0" applyAlignment="1" applyBorder="1" applyFont="1" applyNumberFormat="1">
      <alignment horizontal="left"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11" numFmtId="0" xfId="0" applyBorder="1" applyFont="1"/>
    <xf borderId="1" fillId="0" fontId="11" numFmtId="164" xfId="0" applyAlignment="1" applyBorder="1" applyFont="1" applyNumberFormat="1">
      <alignment shrinkToFit="0" vertical="center" wrapText="0"/>
    </xf>
    <xf borderId="1" fillId="0" fontId="11" numFmtId="169" xfId="0" applyAlignment="1" applyBorder="1" applyFont="1" applyNumberFormat="1">
      <alignment shrinkToFit="0" vertical="center" wrapText="0"/>
    </xf>
    <xf borderId="1" fillId="17" fontId="11" numFmtId="169" xfId="0" applyAlignment="1" applyBorder="1" applyFill="1" applyFont="1" applyNumberFormat="1">
      <alignment shrinkToFit="0" vertical="center" wrapText="0"/>
    </xf>
    <xf borderId="1" fillId="0" fontId="11" numFmtId="169" xfId="0" applyAlignment="1" applyBorder="1" applyFont="1" applyNumberForma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9" numFmtId="169" xfId="0" applyAlignment="1" applyBorder="1" applyFont="1" applyNumberFormat="1">
      <alignment shrinkToFit="0" vertical="center" wrapText="0"/>
    </xf>
    <xf borderId="1" fillId="2" fontId="11" numFmtId="169" xfId="0" applyAlignment="1" applyBorder="1" applyFont="1" applyNumberFormat="1">
      <alignment shrinkToFit="0" vertical="center" wrapText="0"/>
    </xf>
    <xf borderId="1" fillId="3" fontId="11" numFmtId="169" xfId="0" applyAlignment="1" applyBorder="1" applyFont="1" applyNumberFormat="1">
      <alignment shrinkToFit="0" vertical="center" wrapText="0"/>
    </xf>
    <xf borderId="1" fillId="2" fontId="11" numFmtId="169" xfId="0" applyAlignment="1" applyBorder="1" applyFont="1" applyNumberFormat="1">
      <alignment shrinkToFit="0" vertical="center" wrapText="0"/>
    </xf>
    <xf borderId="1" fillId="2" fontId="11" numFmtId="164" xfId="0" applyAlignment="1" applyBorder="1" applyFont="1" applyNumberFormat="1">
      <alignment shrinkToFit="0" vertical="center" wrapText="0"/>
    </xf>
    <xf borderId="1" fillId="2" fontId="11" numFmtId="0" xfId="0" applyAlignment="1" applyBorder="1" applyFont="1">
      <alignment shrinkToFit="0" vertical="center" wrapText="0"/>
    </xf>
    <xf borderId="1" fillId="2" fontId="11" numFmtId="0" xfId="0" applyBorder="1" applyFont="1"/>
    <xf borderId="1" fillId="4" fontId="11" numFmtId="169" xfId="0" applyAlignment="1" applyBorder="1" applyFont="1" applyNumberFormat="1">
      <alignment shrinkToFit="0" vertical="center" wrapText="0"/>
    </xf>
    <xf borderId="1" fillId="0" fontId="9" numFmtId="0" xfId="0" applyBorder="1" applyFont="1"/>
    <xf borderId="1" fillId="0" fontId="11" numFmtId="0" xfId="0" applyBorder="1" applyFont="1"/>
    <xf borderId="1" fillId="0" fontId="9" numFmtId="0" xfId="0" applyAlignment="1" applyBorder="1" applyFont="1">
      <alignment readingOrder="0" shrinkToFit="0" vertical="center" wrapText="0"/>
    </xf>
    <xf borderId="1" fillId="0" fontId="9" numFmtId="169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9" numFmtId="169" xfId="0" applyAlignment="1" applyBorder="1" applyFont="1" applyNumberFormat="1">
      <alignment shrinkToFit="0" vertical="center" wrapText="0"/>
    </xf>
    <xf borderId="1" fillId="0" fontId="9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9" numFmtId="169" xfId="0" applyBorder="1" applyFont="1" applyNumberFormat="1"/>
    <xf borderId="1" fillId="0" fontId="11" numFmtId="164" xfId="0" applyAlignment="1" applyBorder="1" applyFont="1" applyNumberFormat="1">
      <alignment shrinkToFit="0" vertical="bottom" wrapText="0"/>
    </xf>
    <xf borderId="1" fillId="0" fontId="11" numFmtId="169" xfId="0" applyAlignment="1" applyBorder="1" applyFont="1" applyNumberFormat="1">
      <alignment readingOrder="0"/>
    </xf>
    <xf borderId="1" fillId="0" fontId="11" numFmtId="164" xfId="0" applyAlignment="1" applyBorder="1" applyFont="1" applyNumberFormat="1">
      <alignment readingOrder="0" shrinkToFit="0" vertical="center" wrapText="0"/>
    </xf>
    <xf borderId="1" fillId="2" fontId="11" numFmtId="169" xfId="0" applyAlignment="1" applyBorder="1" applyFont="1" applyNumberFormat="1">
      <alignment readingOrder="0" shrinkToFit="0" vertical="center" wrapText="0"/>
    </xf>
    <xf borderId="1" fillId="2" fontId="11" numFmtId="169" xfId="0" applyAlignment="1" applyBorder="1" applyFont="1" applyNumberFormat="1">
      <alignment readingOrder="0" shrinkToFit="0" vertical="center" wrapText="0"/>
    </xf>
    <xf borderId="1" fillId="2" fontId="9" numFmtId="169" xfId="0" applyAlignment="1" applyBorder="1" applyFont="1" applyNumberFormat="1">
      <alignment shrinkToFit="0" vertical="center" wrapText="0"/>
    </xf>
    <xf borderId="1" fillId="18" fontId="11" numFmtId="169" xfId="0" applyAlignment="1" applyBorder="1" applyFill="1" applyFont="1" applyNumberFormat="1">
      <alignment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9" numFmtId="169" xfId="0" applyAlignment="1" applyBorder="1" applyFont="1" applyNumberFormat="1">
      <alignment shrinkToFit="0" vertical="center" wrapText="0"/>
    </xf>
    <xf borderId="1" fillId="17" fontId="11" numFmtId="169" xfId="0" applyAlignment="1" applyBorder="1" applyFont="1" applyNumberFormat="1">
      <alignment shrinkToFit="0" vertical="center" wrapText="0"/>
    </xf>
    <xf borderId="1" fillId="0" fontId="11" numFmtId="169" xfId="0" applyAlignment="1" applyBorder="1" applyFont="1" applyNumberFormat="1">
      <alignment shrinkToFit="0" vertical="center" wrapText="0"/>
    </xf>
    <xf borderId="1" fillId="0" fontId="11" numFmtId="169" xfId="0" applyAlignment="1" applyBorder="1" applyFont="1" applyNumberFormat="1">
      <alignment shrinkToFit="0" vertical="center" wrapText="0"/>
    </xf>
    <xf borderId="1" fillId="19" fontId="11" numFmtId="169" xfId="0" applyAlignment="1" applyBorder="1" applyFill="1" applyFont="1" applyNumberFormat="1">
      <alignment shrinkToFit="0" vertical="center" wrapText="0"/>
    </xf>
    <xf borderId="1" fillId="2" fontId="9" numFmtId="169" xfId="0" applyAlignment="1" applyBorder="1" applyFont="1" applyNumberFormat="1">
      <alignment readingOrder="0" shrinkToFit="0" vertical="center" wrapText="0"/>
    </xf>
    <xf borderId="1" fillId="0" fontId="11" numFmtId="169" xfId="0" applyAlignment="1" applyBorder="1" applyFont="1" applyNumberForma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0"/>
    </xf>
    <xf borderId="1" fillId="2" fontId="9" numFmtId="169" xfId="0" applyAlignment="1" applyBorder="1" applyFont="1" applyNumberFormat="1">
      <alignment readingOrder="0" shrinkToFit="0" vertical="center" wrapText="0"/>
    </xf>
    <xf borderId="1" fillId="0" fontId="11" numFmtId="0" xfId="0" applyAlignment="1" applyBorder="1" applyFont="1">
      <alignment readingOrder="0"/>
    </xf>
    <xf borderId="1" fillId="2" fontId="11" numFmtId="0" xfId="0" applyAlignment="1" applyBorder="1" applyFont="1">
      <alignment readingOrder="0"/>
    </xf>
    <xf borderId="6" fillId="20" fontId="12" numFmtId="0" xfId="0" applyAlignment="1" applyBorder="1" applyFill="1" applyFont="1">
      <alignment horizontal="center"/>
    </xf>
    <xf borderId="1" fillId="0" fontId="12" numFmtId="170" xfId="0" applyAlignment="1" applyBorder="1" applyFont="1" applyNumberFormat="1">
      <alignment horizontal="center"/>
    </xf>
    <xf borderId="6" fillId="0" fontId="12" numFmtId="169" xfId="0" applyAlignment="1" applyBorder="1" applyFont="1" applyNumberFormat="1">
      <alignment horizontal="center"/>
    </xf>
    <xf borderId="7" fillId="21" fontId="12" numFmtId="169" xfId="0" applyAlignment="1" applyBorder="1" applyFill="1" applyFont="1" applyNumberFormat="1">
      <alignment horizontal="center"/>
    </xf>
    <xf borderId="8" fillId="0" fontId="10" numFmtId="0" xfId="0" applyBorder="1" applyFont="1"/>
    <xf borderId="9" fillId="0" fontId="10" numFmtId="0" xfId="0" applyBorder="1" applyFont="1"/>
    <xf borderId="1" fillId="21" fontId="12" numFmtId="169" xfId="0" applyAlignment="1" applyBorder="1" applyFont="1" applyNumberFormat="1">
      <alignment horizontal="center"/>
    </xf>
    <xf borderId="10" fillId="21" fontId="12" numFmtId="169" xfId="0" applyAlignment="1" applyBorder="1" applyFont="1" applyNumberFormat="1">
      <alignment horizontal="center"/>
    </xf>
    <xf borderId="7" fillId="22" fontId="12" numFmtId="169" xfId="0" applyAlignment="1" applyBorder="1" applyFill="1" applyFont="1" applyNumberFormat="1">
      <alignment horizontal="center"/>
    </xf>
    <xf borderId="11" fillId="22" fontId="12" numFmtId="169" xfId="0" applyAlignment="1" applyBorder="1" applyFont="1" applyNumberFormat="1">
      <alignment horizontal="center"/>
    </xf>
    <xf borderId="7" fillId="23" fontId="12" numFmtId="169" xfId="0" applyAlignment="1" applyBorder="1" applyFill="1" applyFont="1" applyNumberFormat="1">
      <alignment horizontal="center"/>
    </xf>
    <xf borderId="1" fillId="23" fontId="12" numFmtId="169" xfId="0" applyAlignment="1" applyBorder="1" applyFont="1" applyNumberFormat="1">
      <alignment horizontal="center"/>
    </xf>
    <xf borderId="7" fillId="24" fontId="12" numFmtId="169" xfId="0" applyAlignment="1" applyBorder="1" applyFill="1" applyFont="1" applyNumberFormat="1">
      <alignment horizontal="center"/>
    </xf>
    <xf borderId="7" fillId="5" fontId="12" numFmtId="169" xfId="0" applyAlignment="1" applyBorder="1" applyFont="1" applyNumberFormat="1">
      <alignment horizontal="center"/>
    </xf>
    <xf borderId="7" fillId="17" fontId="12" numFmtId="169" xfId="0" applyAlignment="1" applyBorder="1" applyFont="1" applyNumberFormat="1">
      <alignment horizontal="center"/>
    </xf>
    <xf borderId="7" fillId="25" fontId="12" numFmtId="169" xfId="0" applyAlignment="1" applyBorder="1" applyFill="1" applyFont="1" applyNumberFormat="1">
      <alignment horizontal="center" readingOrder="0"/>
    </xf>
    <xf borderId="7" fillId="16" fontId="12" numFmtId="169" xfId="0" applyAlignment="1" applyBorder="1" applyFont="1" applyNumberFormat="1">
      <alignment horizontal="center" readingOrder="0"/>
    </xf>
    <xf borderId="7" fillId="26" fontId="12" numFmtId="169" xfId="0" applyAlignment="1" applyBorder="1" applyFill="1" applyFont="1" applyNumberFormat="1">
      <alignment horizontal="center" readingOrder="0"/>
    </xf>
    <xf borderId="7" fillId="27" fontId="12" numFmtId="169" xfId="0" applyAlignment="1" applyBorder="1" applyFill="1" applyFont="1" applyNumberFormat="1">
      <alignment horizontal="center" readingOrder="0"/>
    </xf>
    <xf borderId="7" fillId="28" fontId="12" numFmtId="169" xfId="0" applyAlignment="1" applyBorder="1" applyFill="1" applyFont="1" applyNumberFormat="1">
      <alignment horizontal="center" readingOrder="0"/>
    </xf>
    <xf borderId="7" fillId="29" fontId="12" numFmtId="169" xfId="0" applyAlignment="1" applyBorder="1" applyFill="1" applyFont="1" applyNumberFormat="1">
      <alignment horizontal="center" readingOrder="0"/>
    </xf>
    <xf borderId="7" fillId="7" fontId="12" numFmtId="169" xfId="0" applyAlignment="1" applyBorder="1" applyFont="1" applyNumberFormat="1">
      <alignment horizontal="center" readingOrder="0"/>
    </xf>
    <xf borderId="7" fillId="13" fontId="12" numFmtId="169" xfId="0" applyAlignment="1" applyBorder="1" applyFont="1" applyNumberFormat="1">
      <alignment horizontal="center" readingOrder="0"/>
    </xf>
    <xf borderId="7" fillId="30" fontId="12" numFmtId="169" xfId="0" applyAlignment="1" applyBorder="1" applyFill="1" applyFont="1" applyNumberFormat="1">
      <alignment horizontal="center" readingOrder="0"/>
    </xf>
    <xf borderId="1" fillId="24" fontId="12" numFmtId="169" xfId="0" applyBorder="1" applyFont="1" applyNumberFormat="1"/>
    <xf borderId="1" fillId="10" fontId="12" numFmtId="169" xfId="0" applyBorder="1" applyFont="1" applyNumberFormat="1"/>
    <xf borderId="1" fillId="0" fontId="12" numFmtId="169" xfId="0" applyBorder="1" applyFont="1" applyNumberFormat="1"/>
    <xf borderId="0" fillId="0" fontId="12" numFmtId="169" xfId="0" applyFont="1" applyNumberFormat="1"/>
    <xf borderId="12" fillId="0" fontId="10" numFmtId="0" xfId="0" applyBorder="1" applyFont="1"/>
    <xf borderId="1" fillId="0" fontId="12" numFmtId="170" xfId="0" applyAlignment="1" applyBorder="1" applyFont="1" applyNumberFormat="1">
      <alignment horizontal="center" readingOrder="0"/>
    </xf>
    <xf borderId="1" fillId="21" fontId="12" numFmtId="169" xfId="0" applyBorder="1" applyFont="1" applyNumberFormat="1"/>
    <xf borderId="1" fillId="21" fontId="12" numFmtId="169" xfId="0" applyAlignment="1" applyBorder="1" applyFont="1" applyNumberFormat="1">
      <alignment readingOrder="0"/>
    </xf>
    <xf borderId="1" fillId="22" fontId="12" numFmtId="169" xfId="0" applyBorder="1" applyFont="1" applyNumberFormat="1"/>
    <xf borderId="1" fillId="22" fontId="12" numFmtId="169" xfId="0" applyAlignment="1" applyBorder="1" applyFont="1" applyNumberFormat="1">
      <alignment readingOrder="0"/>
    </xf>
    <xf borderId="1" fillId="23" fontId="12" numFmtId="169" xfId="0" applyBorder="1" applyFont="1" applyNumberFormat="1"/>
    <xf borderId="1" fillId="23" fontId="12" numFmtId="169" xfId="0" applyAlignment="1" applyBorder="1" applyFont="1" applyNumberFormat="1">
      <alignment readingOrder="0"/>
    </xf>
    <xf borderId="1" fillId="5" fontId="12" numFmtId="169" xfId="0" applyBorder="1" applyFont="1" applyNumberFormat="1"/>
    <xf borderId="1" fillId="5" fontId="12" numFmtId="169" xfId="0" applyAlignment="1" applyBorder="1" applyFont="1" applyNumberFormat="1">
      <alignment readingOrder="0"/>
    </xf>
    <xf borderId="1" fillId="17" fontId="12" numFmtId="169" xfId="0" applyBorder="1" applyFont="1" applyNumberFormat="1"/>
    <xf borderId="1" fillId="17" fontId="12" numFmtId="169" xfId="0" applyAlignment="1" applyBorder="1" applyFont="1" applyNumberFormat="1">
      <alignment readingOrder="0"/>
    </xf>
    <xf borderId="1" fillId="25" fontId="12" numFmtId="169" xfId="0" applyBorder="1" applyFont="1" applyNumberFormat="1"/>
    <xf borderId="1" fillId="25" fontId="12" numFmtId="169" xfId="0" applyAlignment="1" applyBorder="1" applyFont="1" applyNumberFormat="1">
      <alignment readingOrder="0"/>
    </xf>
    <xf borderId="1" fillId="16" fontId="12" numFmtId="169" xfId="0" applyBorder="1" applyFont="1" applyNumberFormat="1"/>
    <xf borderId="1" fillId="16" fontId="12" numFmtId="169" xfId="0" applyAlignment="1" applyBorder="1" applyFont="1" applyNumberFormat="1">
      <alignment readingOrder="0"/>
    </xf>
    <xf borderId="1" fillId="26" fontId="12" numFmtId="169" xfId="0" applyBorder="1" applyFont="1" applyNumberFormat="1"/>
    <xf borderId="1" fillId="26" fontId="12" numFmtId="169" xfId="0" applyAlignment="1" applyBorder="1" applyFont="1" applyNumberFormat="1">
      <alignment readingOrder="0"/>
    </xf>
    <xf borderId="1" fillId="27" fontId="12" numFmtId="169" xfId="0" applyBorder="1" applyFont="1" applyNumberFormat="1"/>
    <xf borderId="1" fillId="27" fontId="12" numFmtId="169" xfId="0" applyAlignment="1" applyBorder="1" applyFont="1" applyNumberFormat="1">
      <alignment readingOrder="0"/>
    </xf>
    <xf borderId="1" fillId="28" fontId="12" numFmtId="169" xfId="0" applyBorder="1" applyFont="1" applyNumberFormat="1"/>
    <xf borderId="1" fillId="28" fontId="12" numFmtId="169" xfId="0" applyAlignment="1" applyBorder="1" applyFont="1" applyNumberFormat="1">
      <alignment readingOrder="0"/>
    </xf>
    <xf borderId="1" fillId="29" fontId="12" numFmtId="169" xfId="0" applyBorder="1" applyFont="1" applyNumberFormat="1"/>
    <xf borderId="1" fillId="29" fontId="12" numFmtId="169" xfId="0" applyAlignment="1" applyBorder="1" applyFont="1" applyNumberFormat="1">
      <alignment readingOrder="0"/>
    </xf>
    <xf borderId="1" fillId="7" fontId="12" numFmtId="169" xfId="0" applyBorder="1" applyFont="1" applyNumberFormat="1"/>
    <xf borderId="1" fillId="7" fontId="12" numFmtId="169" xfId="0" applyAlignment="1" applyBorder="1" applyFont="1" applyNumberFormat="1">
      <alignment readingOrder="0"/>
    </xf>
    <xf borderId="1" fillId="13" fontId="12" numFmtId="169" xfId="0" applyBorder="1" applyFont="1" applyNumberFormat="1"/>
    <xf borderId="1" fillId="13" fontId="12" numFmtId="169" xfId="0" applyAlignment="1" applyBorder="1" applyFont="1" applyNumberFormat="1">
      <alignment readingOrder="0"/>
    </xf>
    <xf borderId="1" fillId="30" fontId="12" numFmtId="169" xfId="0" applyBorder="1" applyFont="1" applyNumberFormat="1"/>
    <xf borderId="1" fillId="30" fontId="12" numFmtId="169" xfId="0" applyAlignment="1" applyBorder="1" applyFont="1" applyNumberFormat="1">
      <alignment readingOrder="0"/>
    </xf>
    <xf borderId="1" fillId="10" fontId="12" numFmtId="169" xfId="0" applyAlignment="1" applyBorder="1" applyFont="1" applyNumberFormat="1">
      <alignment readingOrder="0"/>
    </xf>
    <xf borderId="1" fillId="0" fontId="12" numFmtId="169" xfId="0" applyAlignment="1" applyBorder="1" applyFont="1" applyNumberFormat="1">
      <alignment readingOrder="0"/>
    </xf>
    <xf borderId="1" fillId="20" fontId="12" numFmtId="17" xfId="0" applyAlignment="1" applyBorder="1" applyFont="1" applyNumberFormat="1">
      <alignment horizontal="center"/>
    </xf>
    <xf borderId="1" fillId="0" fontId="11" numFmtId="170" xfId="0" applyBorder="1" applyFont="1" applyNumberFormat="1"/>
    <xf borderId="1" fillId="0" fontId="11" numFmtId="169" xfId="0" applyBorder="1" applyFont="1" applyNumberFormat="1"/>
    <xf borderId="1" fillId="21" fontId="11" numFmtId="169" xfId="0" applyBorder="1" applyFont="1" applyNumberFormat="1"/>
    <xf borderId="1" fillId="21" fontId="11" numFmtId="169" xfId="0" applyAlignment="1" applyBorder="1" applyFont="1" applyNumberFormat="1">
      <alignment readingOrder="0"/>
    </xf>
    <xf borderId="1" fillId="22" fontId="11" numFmtId="169" xfId="0" applyBorder="1" applyFont="1" applyNumberFormat="1"/>
    <xf borderId="1" fillId="22" fontId="13" numFmtId="169" xfId="0" applyBorder="1" applyFont="1" applyNumberFormat="1"/>
    <xf borderId="1" fillId="23" fontId="11" numFmtId="169" xfId="0" applyBorder="1" applyFont="1" applyNumberFormat="1"/>
    <xf borderId="1" fillId="23" fontId="13" numFmtId="169" xfId="0" applyBorder="1" applyFont="1" applyNumberFormat="1"/>
    <xf borderId="1" fillId="24" fontId="11" numFmtId="169" xfId="0" applyBorder="1" applyFont="1" applyNumberFormat="1"/>
    <xf borderId="1" fillId="5" fontId="11" numFmtId="169" xfId="0" applyBorder="1" applyFont="1" applyNumberFormat="1"/>
    <xf borderId="1" fillId="17" fontId="11" numFmtId="169" xfId="0" applyBorder="1" applyFont="1" applyNumberFormat="1"/>
    <xf borderId="1" fillId="25" fontId="11" numFmtId="169" xfId="0" applyBorder="1" applyFont="1" applyNumberFormat="1"/>
    <xf borderId="1" fillId="16" fontId="11" numFmtId="169" xfId="0" applyBorder="1" applyFont="1" applyNumberFormat="1"/>
    <xf borderId="1" fillId="26" fontId="11" numFmtId="169" xfId="0" applyBorder="1" applyFont="1" applyNumberFormat="1"/>
    <xf borderId="1" fillId="27" fontId="11" numFmtId="169" xfId="0" applyBorder="1" applyFont="1" applyNumberFormat="1"/>
    <xf borderId="1" fillId="28" fontId="11" numFmtId="169" xfId="0" applyBorder="1" applyFont="1" applyNumberFormat="1"/>
    <xf borderId="1" fillId="29" fontId="11" numFmtId="169" xfId="0" applyBorder="1" applyFont="1" applyNumberFormat="1"/>
    <xf borderId="1" fillId="7" fontId="11" numFmtId="169" xfId="0" applyBorder="1" applyFont="1" applyNumberFormat="1"/>
    <xf borderId="1" fillId="13" fontId="11" numFmtId="169" xfId="0" applyBorder="1" applyFont="1" applyNumberFormat="1"/>
    <xf borderId="1" fillId="30" fontId="11" numFmtId="169" xfId="0" applyBorder="1" applyFont="1" applyNumberFormat="1"/>
    <xf borderId="1" fillId="10" fontId="9" numFmtId="169" xfId="0" applyBorder="1" applyFont="1" applyNumberFormat="1"/>
    <xf borderId="1" fillId="0" fontId="9" numFmtId="169" xfId="0" applyBorder="1" applyFont="1" applyNumberFormat="1"/>
    <xf borderId="0" fillId="0" fontId="9" numFmtId="169" xfId="0" applyFont="1" applyNumberFormat="1"/>
    <xf borderId="1" fillId="22" fontId="14" numFmtId="169" xfId="0" applyBorder="1" applyFont="1" applyNumberFormat="1"/>
    <xf borderId="1" fillId="22" fontId="11" numFmtId="169" xfId="0" applyAlignment="1" applyBorder="1" applyFont="1" applyNumberFormat="1">
      <alignment readingOrder="0"/>
    </xf>
    <xf borderId="1" fillId="23" fontId="11" numFmtId="169" xfId="0" applyAlignment="1" applyBorder="1" applyFont="1" applyNumberFormat="1">
      <alignment readingOrder="0"/>
    </xf>
    <xf borderId="1" fillId="24" fontId="11" numFmtId="169" xfId="0" applyAlignment="1" applyBorder="1" applyFont="1" applyNumberFormat="1">
      <alignment readingOrder="0"/>
    </xf>
    <xf borderId="1" fillId="5" fontId="11" numFmtId="169" xfId="0" applyAlignment="1" applyBorder="1" applyFont="1" applyNumberFormat="1">
      <alignment readingOrder="0"/>
    </xf>
    <xf borderId="1" fillId="17" fontId="11" numFmtId="169" xfId="0" applyAlignment="1" applyBorder="1" applyFont="1" applyNumberFormat="1">
      <alignment readingOrder="0"/>
    </xf>
    <xf borderId="1" fillId="20" fontId="12" numFmtId="17" xfId="0" applyAlignment="1" applyBorder="1" applyFont="1" applyNumberFormat="1">
      <alignment horizontal="center" readingOrder="0"/>
    </xf>
    <xf borderId="1" fillId="27" fontId="11" numFmtId="169" xfId="0" applyAlignment="1" applyBorder="1" applyFont="1" applyNumberFormat="1">
      <alignment readingOrder="0"/>
    </xf>
    <xf borderId="1" fillId="28" fontId="11" numFmtId="169" xfId="0" applyAlignment="1" applyBorder="1" applyFont="1" applyNumberFormat="1">
      <alignment readingOrder="0"/>
    </xf>
    <xf borderId="1" fillId="29" fontId="11" numFmtId="169" xfId="0" applyAlignment="1" applyBorder="1" applyFont="1" applyNumberFormat="1">
      <alignment readingOrder="0"/>
    </xf>
    <xf borderId="1" fillId="7" fontId="11" numFmtId="169" xfId="0" applyAlignment="1" applyBorder="1" applyFont="1" applyNumberFormat="1">
      <alignment readingOrder="0"/>
    </xf>
    <xf borderId="1" fillId="25" fontId="11" numFmtId="169" xfId="0" applyAlignment="1" applyBorder="1" applyFont="1" applyNumberFormat="1">
      <alignment readingOrder="0"/>
    </xf>
    <xf borderId="1" fillId="26" fontId="11" numFmtId="169" xfId="0" applyAlignment="1" applyBorder="1" applyFont="1" applyNumberFormat="1">
      <alignment readingOrder="0"/>
    </xf>
    <xf borderId="1" fillId="13" fontId="11" numFmtId="169" xfId="0" applyAlignment="1" applyBorder="1" applyFont="1" applyNumberFormat="1">
      <alignment readingOrder="0"/>
    </xf>
    <xf borderId="1" fillId="30" fontId="11" numFmtId="169" xfId="0" applyAlignment="1" applyBorder="1" applyFont="1" applyNumberFormat="1">
      <alignment readingOrder="0"/>
    </xf>
    <xf borderId="1" fillId="20" fontId="12" numFmtId="0" xfId="0" applyAlignment="1" applyBorder="1" applyFont="1">
      <alignment horizontal="center" readingOrder="0"/>
    </xf>
    <xf borderId="1" fillId="20" fontId="12" numFmtId="0" xfId="0" applyAlignment="1" applyBorder="1" applyFont="1">
      <alignment horizontal="center"/>
    </xf>
    <xf borderId="1" fillId="0" fontId="9" numFmtId="169" xfId="0" applyAlignment="1" applyBorder="1" applyFont="1" applyNumberFormat="1">
      <alignment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9" numFmtId="169" xfId="0" applyAlignment="1" applyBorder="1" applyFont="1" applyNumberFormat="1">
      <alignment readingOrder="0" shrinkToFit="0" vertical="center" wrapText="0"/>
    </xf>
    <xf borderId="0" fillId="0" fontId="9" numFmtId="0" xfId="0" applyFont="1"/>
    <xf borderId="1" fillId="0" fontId="9" numFmtId="169" xfId="0" applyBorder="1" applyFont="1" applyNumberFormat="1"/>
    <xf borderId="1" fillId="0" fontId="9" numFmtId="169" xfId="0" applyAlignment="1" applyBorder="1" applyFont="1" applyNumberFormat="1">
      <alignment readingOrder="0"/>
    </xf>
    <xf borderId="1" fillId="0" fontId="9" numFmtId="2" xfId="0" applyBorder="1" applyFont="1" applyNumberFormat="1"/>
    <xf borderId="1" fillId="0" fontId="9" numFmtId="2" xfId="0" applyAlignment="1" applyBorder="1" applyFont="1" applyNumberFormat="1">
      <alignment readingOrder="0"/>
    </xf>
    <xf borderId="1" fillId="0" fontId="9" numFmtId="0" xfId="0" applyBorder="1" applyFont="1"/>
    <xf borderId="1" fillId="0" fontId="14" numFmtId="0" xfId="0" applyAlignment="1" applyBorder="1" applyFont="1">
      <alignment horizontal="left" readingOrder="0" shrinkToFit="0" vertical="center" wrapText="0"/>
    </xf>
    <xf borderId="1" fillId="0" fontId="14" numFmtId="169" xfId="0" applyAlignment="1" applyBorder="1" applyFont="1" applyNumberFormat="1">
      <alignment horizontal="left" readingOrder="0" shrinkToFit="0" vertical="center" wrapText="0"/>
    </xf>
    <xf borderId="1" fillId="0" fontId="15" numFmtId="0" xfId="0" applyAlignment="1" applyBorder="1" applyFont="1">
      <alignment horizontal="left" readingOrder="0" shrinkToFit="0" vertical="center" wrapText="0"/>
    </xf>
    <xf borderId="1" fillId="0" fontId="15" numFmtId="0" xfId="0" applyBorder="1" applyFont="1"/>
    <xf borderId="1" fillId="0" fontId="14" numFmtId="164" xfId="0" applyAlignment="1" applyBorder="1" applyFont="1" applyNumberFormat="1">
      <alignment shrinkToFit="0" vertical="center" wrapText="0"/>
    </xf>
    <xf borderId="1" fillId="0" fontId="14" numFmtId="165" xfId="0" applyAlignment="1" applyBorder="1" applyFont="1" applyNumberFormat="1">
      <alignment shrinkToFit="0" vertical="center" wrapText="0"/>
    </xf>
    <xf borderId="1" fillId="0" fontId="14" numFmtId="169" xfId="0" applyAlignment="1" applyBorder="1" applyFont="1" applyNumberFormat="1">
      <alignment shrinkToFit="0" vertical="center" wrapText="0"/>
    </xf>
    <xf borderId="1" fillId="0" fontId="15" numFmtId="169" xfId="0" applyAlignment="1" applyBorder="1" applyFont="1" applyNumberFormat="1">
      <alignment shrinkToFit="0" vertical="center" wrapText="0"/>
    </xf>
    <xf borderId="1" fillId="0" fontId="15" numFmtId="0" xfId="0" applyAlignment="1" applyBorder="1" applyFont="1">
      <alignment shrinkToFit="0" vertical="center" wrapText="0"/>
    </xf>
    <xf borderId="1" fillId="0" fontId="14" numFmtId="169" xfId="0" applyAlignment="1" applyBorder="1" applyFont="1" applyNumberFormat="1">
      <alignment shrinkToFit="0" vertical="center" wrapText="0"/>
    </xf>
    <xf borderId="1" fillId="0" fontId="14" numFmtId="164" xfId="0" applyAlignment="1" applyBorder="1" applyFont="1" applyNumberFormat="1">
      <alignment shrinkToFit="0" vertical="bottom" wrapText="0"/>
    </xf>
    <xf borderId="1" fillId="0" fontId="14" numFmtId="164" xfId="0" applyAlignment="1" applyBorder="1" applyFont="1" applyNumberFormat="1">
      <alignment readingOrder="0" shrinkToFit="0" vertical="center" wrapText="0"/>
    </xf>
    <xf borderId="1" fillId="0" fontId="14" numFmtId="165" xfId="0" applyAlignment="1" applyBorder="1" applyFont="1" applyNumberFormat="1">
      <alignment shrinkToFit="0" vertical="center" wrapText="0"/>
    </xf>
    <xf borderId="0" fillId="0" fontId="16" numFmtId="0" xfId="0" applyAlignment="1" applyFont="1">
      <alignment readingOrder="0"/>
    </xf>
    <xf borderId="0" fillId="0" fontId="16" numFmtId="0" xfId="0" applyFont="1"/>
    <xf borderId="1" fillId="15" fontId="17" numFmtId="0" xfId="0" applyBorder="1" applyFont="1"/>
    <xf borderId="1" fillId="31" fontId="17" numFmtId="0" xfId="0" applyBorder="1" applyFill="1" applyFont="1"/>
    <xf borderId="1" fillId="15" fontId="17" numFmtId="0" xfId="0" applyAlignment="1" applyBorder="1" applyFont="1">
      <alignment readingOrder="0"/>
    </xf>
    <xf borderId="1" fillId="31" fontId="17" numFmtId="10" xfId="0" applyBorder="1" applyFont="1" applyNumberFormat="1"/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171" xfId="0" applyAlignment="1" applyBorder="1" applyFont="1" applyNumberForma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/>
    </xf>
    <xf borderId="0" fillId="0" fontId="9" numFmtId="169" xfId="0" applyAlignment="1" applyFont="1" applyNumberFormat="1">
      <alignment readingOrder="0"/>
    </xf>
    <xf borderId="0" fillId="2" fontId="9" numFmtId="0" xfId="0" applyFont="1"/>
    <xf borderId="0" fillId="0" fontId="11" numFmtId="164" xfId="0" applyAlignment="1" applyFont="1" applyNumberFormat="1">
      <alignment readingOrder="0"/>
    </xf>
    <xf borderId="0" fillId="2" fontId="9" numFmtId="169" xfId="0" applyFont="1" applyNumberFormat="1"/>
    <xf borderId="1" fillId="0" fontId="11" numFmtId="164" xfId="0" applyAlignment="1" applyBorder="1" applyFont="1" applyNumberFormat="1">
      <alignment readingOrder="0"/>
    </xf>
    <xf borderId="1" fillId="0" fontId="9" numFmtId="0" xfId="0" applyAlignment="1" applyBorder="1" applyFont="1">
      <alignment shrinkToFit="0" wrapText="0"/>
    </xf>
    <xf borderId="1" fillId="0" fontId="9" numFmtId="171" xfId="0" applyAlignment="1" applyBorder="1" applyFont="1" applyNumberFormat="1">
      <alignment shrinkToFit="0" wrapText="0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1" numFmtId="172" xfId="0" applyFont="1" applyNumberFormat="1"/>
    <xf borderId="0" fillId="0" fontId="18" numFmtId="172" xfId="0" applyFont="1" applyNumberFormat="1"/>
    <xf borderId="0" fillId="0" fontId="11" numFmtId="3" xfId="0" applyFont="1" applyNumberFormat="1"/>
    <xf borderId="0" fillId="0" fontId="11" numFmtId="9" xfId="0" applyFont="1" applyNumberFormat="1"/>
    <xf borderId="0" fillId="0" fontId="11" numFmtId="16" xfId="0" applyFont="1" applyNumberFormat="1"/>
    <xf borderId="1" fillId="17" fontId="11" numFmtId="0" xfId="0" applyBorder="1" applyFont="1"/>
    <xf borderId="0" fillId="0" fontId="11" numFmtId="165" xfId="0" applyFont="1" applyNumberFormat="1"/>
    <xf borderId="0" fillId="0" fontId="11" numFmtId="0" xfId="0" applyAlignment="1" applyFont="1">
      <alignment shrinkToFit="0" wrapText="1"/>
    </xf>
    <xf borderId="0" fillId="0" fontId="11" numFmtId="173" xfId="0" applyFont="1" applyNumberFormat="1"/>
    <xf borderId="1" fillId="0" fontId="11" numFmtId="16" xfId="0" applyBorder="1" applyFont="1" applyNumberFormat="1"/>
    <xf borderId="0" fillId="0" fontId="19" numFmtId="0" xfId="0" applyFont="1"/>
    <xf borderId="13" fillId="0" fontId="11" numFmtId="0" xfId="0" applyBorder="1" applyFont="1"/>
    <xf borderId="0" fillId="0" fontId="19" numFmtId="165" xfId="0" applyFont="1" applyNumberFormat="1"/>
    <xf borderId="6" fillId="0" fontId="11" numFmtId="16" xfId="0" applyBorder="1" applyFont="1" applyNumberFormat="1"/>
    <xf borderId="14" fillId="0" fontId="11" numFmtId="165" xfId="0" applyBorder="1" applyFont="1" applyNumberFormat="1"/>
    <xf borderId="14" fillId="0" fontId="11" numFmtId="0" xfId="0" applyBorder="1" applyFont="1"/>
    <xf borderId="1" fillId="2" fontId="12" numFmtId="0" xfId="0" applyBorder="1" applyFont="1"/>
    <xf borderId="1" fillId="32" fontId="12" numFmtId="0" xfId="0" applyBorder="1" applyFill="1" applyFont="1"/>
    <xf borderId="15" fillId="2" fontId="12" numFmtId="0" xfId="0" applyBorder="1" applyFont="1"/>
    <xf borderId="1" fillId="0" fontId="12" numFmtId="16" xfId="0" applyBorder="1" applyFont="1" applyNumberFormat="1"/>
    <xf borderId="1" fillId="32" fontId="11" numFmtId="0" xfId="0" applyBorder="1" applyFont="1"/>
    <xf borderId="16" fillId="0" fontId="11" numFmtId="0" xfId="0" applyBorder="1" applyFont="1"/>
    <xf borderId="1" fillId="0" fontId="12" numFmtId="0" xfId="0" applyBorder="1" applyFont="1"/>
    <xf borderId="1" fillId="0" fontId="9" numFmtId="2" xfId="0" applyAlignment="1" applyBorder="1" applyFont="1" applyNumberForma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/>
    </xf>
    <xf borderId="0" fillId="0" fontId="11" numFmtId="164" xfId="0" applyAlignment="1" applyFont="1" applyNumberFormat="1">
      <alignment shrinkToFit="0" vertical="center" wrapText="0"/>
    </xf>
    <xf borderId="1" fillId="0" fontId="9" numFmtId="2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9" numFmtId="0" xfId="0" applyBorder="1" applyFont="1"/>
    <xf borderId="0" fillId="0" fontId="9" numFmtId="2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/>
    </xf>
    <xf borderId="1" fillId="0" fontId="9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/>
    </xf>
    <xf borderId="0" fillId="0" fontId="9" numFmtId="2" xfId="0" applyAlignment="1" applyFont="1" applyNumberFormat="1">
      <alignment shrinkToFit="0" vertical="center" wrapText="0"/>
    </xf>
    <xf borderId="0" fillId="0" fontId="11" numFmtId="164" xfId="0" applyAlignment="1" applyFont="1" applyNumberFormat="1">
      <alignment readingOrder="0" shrinkToFit="0" vertical="center" wrapText="0"/>
    </xf>
    <xf borderId="1" fillId="0" fontId="9" numFmtId="2" xfId="0" applyAlignment="1" applyBorder="1" applyFont="1" applyNumberFormat="1">
      <alignment shrinkToFit="0" vertical="center" wrapText="0"/>
    </xf>
    <xf borderId="1" fillId="33" fontId="12" numFmtId="174" xfId="0" applyAlignment="1" applyBorder="1" applyFill="1" applyFont="1" applyNumberFormat="1">
      <alignment readingOrder="0"/>
    </xf>
    <xf borderId="1" fillId="33" fontId="12" numFmtId="170" xfId="0" applyAlignment="1" applyBorder="1" applyFont="1" applyNumberFormat="1">
      <alignment readingOrder="0"/>
    </xf>
    <xf borderId="1" fillId="33" fontId="12" numFmtId="169" xfId="0" applyBorder="1" applyFont="1" applyNumberFormat="1"/>
    <xf borderId="1" fillId="33" fontId="12" numFmtId="169" xfId="0" applyAlignment="1" applyBorder="1" applyFont="1" applyNumberFormat="1">
      <alignment readingOrder="0"/>
    </xf>
    <xf borderId="1" fillId="33" fontId="12" numFmtId="10" xfId="0" applyBorder="1" applyFont="1" applyNumberFormat="1"/>
    <xf borderId="1" fillId="0" fontId="9" numFmtId="169" xfId="0" applyBorder="1" applyFont="1" applyNumberFormat="1"/>
    <xf borderId="6" fillId="0" fontId="11" numFmtId="174" xfId="0" applyAlignment="1" applyBorder="1" applyFont="1" applyNumberFormat="1">
      <alignment horizontal="center"/>
    </xf>
    <xf borderId="1" fillId="0" fontId="11" numFmtId="170" xfId="0" applyAlignment="1" applyBorder="1" applyFont="1" applyNumberFormat="1">
      <alignment horizontal="center"/>
    </xf>
    <xf borderId="1" fillId="0" fontId="11" numFmtId="169" xfId="0" applyAlignment="1" applyBorder="1" applyFont="1" applyNumberFormat="1">
      <alignment horizontal="center"/>
    </xf>
    <xf borderId="1" fillId="0" fontId="11" numFmtId="169" xfId="0" applyBorder="1" applyFont="1" applyNumberFormat="1"/>
    <xf borderId="1" fillId="0" fontId="11" numFmtId="169" xfId="0" applyAlignment="1" applyBorder="1" applyFont="1" applyNumberFormat="1">
      <alignment readingOrder="0"/>
    </xf>
    <xf borderId="1" fillId="0" fontId="11" numFmtId="10" xfId="0" applyBorder="1" applyFont="1" applyNumberFormat="1"/>
    <xf borderId="1" fillId="0" fontId="20" numFmtId="10" xfId="0" applyBorder="1" applyFont="1" applyNumberFormat="1"/>
    <xf borderId="1" fillId="0" fontId="11" numFmtId="174" xfId="0" applyAlignment="1" applyBorder="1" applyFont="1" applyNumberFormat="1">
      <alignment horizontal="center" readingOrder="0"/>
    </xf>
    <xf borderId="1" fillId="0" fontId="11" numFmtId="170" xfId="0" applyAlignment="1" applyBorder="1" applyFont="1" applyNumberFormat="1">
      <alignment horizontal="center" readingOrder="0"/>
    </xf>
    <xf borderId="1" fillId="0" fontId="11" numFmtId="169" xfId="0" applyAlignment="1" applyBorder="1" applyFont="1" applyNumberFormat="1">
      <alignment horizontal="center" readingOrder="0"/>
    </xf>
    <xf borderId="1" fillId="0" fontId="9" numFmtId="169" xfId="0" applyAlignment="1" applyBorder="1" applyFont="1" applyNumberFormat="1">
      <alignment readingOrder="0"/>
    </xf>
    <xf borderId="1" fillId="0" fontId="9" numFmtId="174" xfId="0" applyBorder="1" applyFont="1" applyNumberFormat="1"/>
    <xf borderId="0" fillId="0" fontId="11" numFmtId="1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164" xfId="0" applyAlignment="1" applyFont="1" applyNumberFormat="1">
      <alignment shrinkToFit="0" vertical="center" wrapText="0"/>
    </xf>
    <xf borderId="0" fillId="0" fontId="9" numFmtId="169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75" xfId="0" applyAlignment="1" applyFont="1" applyNumberFormat="1">
      <alignment readingOrder="0"/>
    </xf>
    <xf borderId="0" fillId="0" fontId="9" numFmtId="176" xfId="0" applyFont="1" applyNumberFormat="1"/>
    <xf borderId="0" fillId="0" fontId="9" numFmtId="175" xfId="0" applyFont="1" applyNumberFormat="1"/>
    <xf borderId="0" fillId="0" fontId="11" numFmtId="177" xfId="0" applyFont="1" applyNumberFormat="1"/>
    <xf borderId="0" fillId="0" fontId="11" numFmtId="1" xfId="0" applyFont="1" applyNumberFormat="1"/>
    <xf borderId="0" fillId="0" fontId="11" numFmtId="177" xfId="0" applyAlignment="1" applyFont="1" applyNumberFormat="1">
      <alignment readingOrder="0"/>
    </xf>
    <xf borderId="0" fillId="2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9" numFmtId="169" xfId="0" applyFont="1" applyNumberFormat="1"/>
    <xf borderId="0" fillId="0" fontId="9" numFmtId="169" xfId="0" applyAlignment="1" applyFont="1" applyNumberFormat="1">
      <alignment readingOrder="0"/>
    </xf>
    <xf borderId="0" fillId="0" fontId="9" numFmtId="10" xfId="0" applyAlignment="1" applyFont="1" applyNumberFormat="1">
      <alignment readingOrder="0"/>
    </xf>
    <xf borderId="0" fillId="0" fontId="9" numFmtId="10" xfId="0" applyFont="1" applyNumberFormat="1"/>
    <xf borderId="0" fillId="2" fontId="9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" xfId="0" applyFont="1" applyNumberFormat="1"/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Font="1"/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4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9" numFmtId="4" xfId="0" applyAlignment="1" applyFont="1" applyNumberFormat="1">
      <alignment readingOrder="0" shrinkToFit="0" vertical="center" wrapText="0"/>
    </xf>
    <xf borderId="0" fillId="0" fontId="9" numFmtId="9" xfId="0" applyAlignment="1" applyFont="1" applyNumberFormat="1">
      <alignment readingOrder="0" shrinkToFit="0" vertical="center" wrapText="0"/>
    </xf>
    <xf borderId="0" fillId="0" fontId="9" numFmtId="4" xfId="0" applyAlignment="1" applyFont="1" applyNumberFormat="1">
      <alignment shrinkToFit="0" vertical="center" wrapText="0"/>
    </xf>
    <xf borderId="0" fillId="0" fontId="9" numFmtId="9" xfId="0" applyAlignment="1" applyFont="1" applyNumberFormat="1">
      <alignment shrinkToFit="0" vertical="center" wrapText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0">
    <tableStyle count="4" pivot="0" name="Dec 25 Perform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 25 Perform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 25 Performance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s Balance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2" pivot="0" name="Clients Balance-style 2">
      <tableStyleElement dxfId="3" type="firstRowStripe"/>
      <tableStyleElement dxfId="2" type="secondRowStripe"/>
    </tableStyle>
    <tableStyle count="4" pivot="0" name="Clients Prop charges bifurcatio-style">
      <tableStyleElement dxfId="10" type="headerRow"/>
      <tableStyleElement dxfId="2" type="firstRowStripe"/>
      <tableStyleElement dxfId="11" type="secondRowStripe"/>
      <tableStyleElement dxfId="4" size="0" type="wholeTable"/>
    </tableStyle>
    <tableStyle count="4" pivot="0" name="Clients Prop charges bifurcatio-style 2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Sheet-style">
      <tableStyleElement dxfId="10" type="headerRow"/>
      <tableStyleElement dxfId="2" type="firstRowStripe"/>
      <tableStyleElement dxfId="11" type="secondRowStripe"/>
      <tableStyleElement dxfId="4" size="0" type="wholeTable"/>
    </tableStyle>
    <tableStyle count="4" pivot="0" name="PERCENTAGE SHARING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Sheet10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2" pivot="0" name="Sheet10-style 2">
      <tableStyleElement dxfId="3" type="firstRowStripe"/>
      <tableStyleElement dxfId="2" type="secondRowStripe"/>
    </tableStyle>
    <tableStyle count="4" pivot="0" name="Clients wise charges sheet-style">
      <tableStyleElement dxfId="10" type="headerRow"/>
      <tableStyleElement dxfId="2" type="firstRowStripe"/>
      <tableStyleElement dxfId="11" type="secondRowStripe"/>
      <tableStyleElement dxfId="4" size="0" type="wholeTable"/>
    </tableStyle>
    <tableStyle count="4" pivot="0" name="Clients wise charges sheet-style 2">
      <tableStyleElement dxfId="10" type="headerRow"/>
      <tableStyleElement dxfId="2" type="firstRowStripe"/>
      <tableStyleElement dxfId="11" type="secondRowStripe"/>
      <tableStyleElement dxfId="4" size="0" type="wholeTable"/>
    </tableStyle>
    <tableStyle count="4" pivot="0" name="Clients wise charges sheet-style 3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Total Charges Cleint wise-style">
      <tableStyleElement dxfId="10" type="headerRow"/>
      <tableStyleElement dxfId="2" type="firstRowStripe"/>
      <tableStyleElement dxfId="11" type="secondRowStripe"/>
      <tableStyleElement dxfId="4" size="0" type="wholeTable"/>
    </tableStyle>
    <tableStyle count="4" pivot="0" name="Profit Sharing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PROP CHARGES 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PROP CHARGES -style 2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PROP CHARGES -style 3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2" pivot="0" name="PROP CHARGES 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NAV VALUE  vs. Date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'PROP DAILY PNL'!$F$1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'PROP DAILY PNL'!$A$2:$A$969</c:f>
            </c:strRef>
          </c:cat>
          <c:val>
            <c:numRef>
              <c:f>'PROP DAILY PNL'!$F$2:$F$969</c:f>
              <c:numCache/>
            </c:numRef>
          </c:val>
        </c:ser>
        <c:axId val="219456192"/>
        <c:axId val="865223751"/>
      </c:areaChart>
      <c:catAx>
        <c:axId val="21945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223751"/>
      </c:catAx>
      <c:valAx>
        <c:axId val="865223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NAV VALUE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456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DD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'PROP DAILY PNL'!$H$1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'PROP DAILY PNL'!$A$2:$A$969</c:f>
            </c:strRef>
          </c:cat>
          <c:val>
            <c:numRef>
              <c:f>'PROP DAILY PNL'!$H$2:$H$969</c:f>
              <c:numCache/>
            </c:numRef>
          </c:val>
          <c:smooth val="0"/>
        </c:ser>
        <c:axId val="615972916"/>
        <c:axId val="1944336298"/>
      </c:lineChart>
      <c:catAx>
        <c:axId val="615972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336298"/>
      </c:catAx>
      <c:valAx>
        <c:axId val="1944336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972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Cumm Direct PNL </a:t>
            </a:r>
          </a:p>
        </c:rich>
      </c:tx>
      <c:overlay val="0"/>
    </c:title>
    <c:plotArea>
      <c:layout/>
      <c:lineChart>
        <c:varyColors val="0"/>
        <c:axId val="407894388"/>
        <c:axId val="1280319516"/>
      </c:lineChart>
      <c:catAx>
        <c:axId val="407894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319516"/>
      </c:catAx>
      <c:valAx>
        <c:axId val="128031951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07894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NON DIRECTIONAL /Cumm pts 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'PROP DAILY PNL'!$Y$248:$Y$249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'PROP DAILY PNL'!$A$250:$A$969</c:f>
            </c:strRef>
          </c:cat>
          <c:val>
            <c:numRef>
              <c:f>'PROP DAILY PNL'!$Y$250:$Y$969</c:f>
              <c:numCache/>
            </c:numRef>
          </c:val>
          <c:smooth val="0"/>
        </c:ser>
        <c:axId val="1717820960"/>
        <c:axId val="1538080055"/>
      </c:lineChart>
      <c:catAx>
        <c:axId val="1717820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080055"/>
      </c:catAx>
      <c:valAx>
        <c:axId val="1538080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 DIRECTIONAL /Cumm pts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820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NIFTY ORB  /Cumm Pts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'PROP DAILY PNL'!$AM$269:$AM$270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'PROP DAILY PNL'!$A$271:$A$969</c:f>
            </c:strRef>
          </c:cat>
          <c:val>
            <c:numRef>
              <c:f>'PROP DAILY PNL'!$AM$271:$AM$969</c:f>
              <c:numCache/>
            </c:numRef>
          </c:val>
          <c:smooth val="0"/>
        </c:ser>
        <c:axId val="1390178590"/>
        <c:axId val="1957491344"/>
      </c:lineChart>
      <c:catAx>
        <c:axId val="1390178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491344"/>
      </c:catAx>
      <c:valAx>
        <c:axId val="1957491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NIFTY ORB  /Cumm 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178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MIDCP ORB/Cumm Pts vs. Date</a:t>
            </a:r>
          </a:p>
        </c:rich>
      </c:tx>
      <c:overlay val="0"/>
    </c:title>
    <c:plotArea>
      <c:layout/>
      <c:lineChart>
        <c:varyColors val="0"/>
        <c:axId val="1334359750"/>
        <c:axId val="1690457907"/>
      </c:lineChart>
      <c:catAx>
        <c:axId val="1334359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457907"/>
      </c:catAx>
      <c:valAx>
        <c:axId val="169045790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34359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NIFTY DIRECTIONAL/Cumm Pts vs. Date</a:t>
            </a:r>
          </a:p>
        </c:rich>
      </c:tx>
      <c:overlay val="0"/>
    </c:title>
    <c:plotArea>
      <c:layout/>
      <c:lineChart>
        <c:varyColors val="0"/>
        <c:axId val="707334244"/>
        <c:axId val="1668696823"/>
      </c:lineChart>
      <c:catAx>
        <c:axId val="707334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696823"/>
      </c:catAx>
      <c:valAx>
        <c:axId val="16686968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07334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72400" cy="4810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190500</xdr:colOff>
      <xdr:row>0</xdr:row>
      <xdr:rowOff>0</xdr:rowOff>
    </xdr:from>
    <xdr:ext cx="7620000" cy="4743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285750</xdr:colOff>
      <xdr:row>26</xdr:row>
      <xdr:rowOff>95250</xdr:rowOff>
    </xdr:from>
    <xdr:ext cx="714375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257175</xdr:colOff>
      <xdr:row>44</xdr:row>
      <xdr:rowOff>47625</xdr:rowOff>
    </xdr:from>
    <xdr:ext cx="5715000" cy="3705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257175</xdr:colOff>
      <xdr:row>44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257175</xdr:colOff>
      <xdr:row>65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752475</xdr:colOff>
      <xdr:row>66</xdr:row>
      <xdr:rowOff>200025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J1" displayName="Dec_Performance" name="Dec_Performance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ec 25 Perform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I1" displayName="NOV_Performance" name="NOV_Performance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v 25 Perform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I24" displayName="Table15" name="Table15" id="3">
  <tableColumns count="9">
    <tableColumn name="Date " id="1"/>
    <tableColumn name="Cumm Capital" id="2"/>
    <tableColumn name="Directional_1_Strategy_PNL" id="3"/>
    <tableColumn name="Directional_2_Strategy_PNL" id="4"/>
    <tableColumn name="NON_Directional_PNL" id="5"/>
    <tableColumn name="0Dte_PNL" id="6"/>
    <tableColumn name="Total_PNL" id="7"/>
    <tableColumn name="Cumm_PNL" id="8"/>
    <tableColumn name="Drawdown" id="9"/>
  </tableColumns>
  <tableStyleInfo name="Oct 25 Performance -style" showColumnStripes="0" showFirstColumn="1" showLastColumn="1" showRowStripes="1"/>
</table>
</file>

<file path=xl/tables/table4.xml><?xml version="1.0" encoding="utf-8"?>
<table xmlns="http://schemas.openxmlformats.org/spreadsheetml/2006/main" ref="A1:R986" displayName="Table5" name="Table5" id="4">
  <tableColumns count="18">
    <tableColumn name="Date" id="1"/>
    <tableColumn name="NET Prop Account" id="2"/>
    <tableColumn name="Abhishek S" id="3"/>
    <tableColumn name="Radhika" id="4"/>
    <tableColumn name="KARAN" id="5"/>
    <tableColumn name="Pavan" id="6"/>
    <tableColumn name="Rasul" id="7"/>
    <tableColumn name="SIVA" id="8"/>
    <tableColumn name="RAVI" id="9"/>
    <tableColumn name="MAHESH" id="10"/>
    <tableColumn name="JAGADISH" id="11"/>
    <tableColumn name="Bharghav" id="12"/>
    <tableColumn name="Kaushik" id="13"/>
    <tableColumn name="MAHESH A" id="14"/>
    <tableColumn name="Aayushi A" id="15"/>
    <tableColumn name="Dishant " id="16"/>
    <tableColumn name="BHARATH" id="17"/>
    <tableColumn name="NARESH" id="18"/>
  </tableColumns>
  <tableStyleInfo name="Clients Balance-style" showColumnStripes="0" showFirstColumn="1" showLastColumn="1" showRowStripes="1"/>
</table>
</file>

<file path=xl/tables/table5.xml><?xml version="1.0" encoding="utf-8"?>
<table xmlns="http://schemas.openxmlformats.org/spreadsheetml/2006/main" headerRowCount="0" ref="S197:T213" displayName="Table_1" name="Table_1" id="5">
  <tableColumns count="2">
    <tableColumn name="Column1" id="1"/>
    <tableColumn name="Column2" id="2"/>
  </tableColumns>
  <tableStyleInfo name="Clients Balance-style 2" showColumnStripes="0" showFirstColumn="1" showLastColumn="1" showRowStripes="1"/>
</table>
</file>

<file path=xl/tables/table6.xml><?xml version="1.0" encoding="utf-8"?>
<table xmlns="http://schemas.openxmlformats.org/spreadsheetml/2006/main" ref="A1:N988" displayName="Table2" name="Table2" id="6">
  <tableColumns count="14">
    <tableColumn name="Date" id="1"/>
    <tableColumn name="Prop charges " id="2"/>
    <tableColumn name="Abhishek S" id="3"/>
    <tableColumn name="Radhika" id="4"/>
    <tableColumn name="KARAN" id="5"/>
    <tableColumn name="Pavan" id="6"/>
    <tableColumn name="Rasul" id="7"/>
    <tableColumn name="SIVA" id="8"/>
    <tableColumn name="RAVI" id="9"/>
    <tableColumn name="MAHESH" id="10"/>
    <tableColumn name="JAGADISH" id="11"/>
    <tableColumn name="Bharghav" id="12"/>
    <tableColumn name="Kaushik" id="13"/>
    <tableColumn name="MAHESH A" id="14"/>
  </tableColumns>
  <tableStyleInfo name="Clients Prop charges bifurcatio-style" showColumnStripes="0" showFirstColumn="1" showLastColumn="1" showRowStripes="1"/>
</table>
</file>

<file path=xl/tables/table7.xml><?xml version="1.0" encoding="utf-8"?>
<table xmlns="http://schemas.openxmlformats.org/spreadsheetml/2006/main" headerRowCount="0" ref="O1:R1" displayName="Table10" name="Table10" id="7">
  <tableColumns count="4">
    <tableColumn name="Column1" id="1"/>
    <tableColumn name="Column2" id="2"/>
    <tableColumn name="Column3" id="3"/>
    <tableColumn name="Column4" id="4"/>
  </tableColumns>
  <tableStyleInfo name="Clients Prop charges bifurcat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R989" displayName="Table1" name="Table1" id="8">
  <tableColumns count="18">
    <tableColumn name="Month" id="1"/>
    <tableColumn name="Entire Profit" id="2"/>
    <tableColumn name="Abhishek S" id="3"/>
    <tableColumn name="Radhika A" id="4"/>
    <tableColumn name="KARAN" id="5"/>
    <tableColumn name="Pavan" id="6"/>
    <tableColumn name="Rasul" id="7"/>
    <tableColumn name="SIVA" id="8"/>
    <tableColumn name="RAVI" id="9"/>
    <tableColumn name="MAHESH|" id="10"/>
    <tableColumn name="JAGADISH" id="11"/>
    <tableColumn name="Bharghav" id="12"/>
    <tableColumn name="Kaushik" id="13"/>
    <tableColumn name="MAHESH A" id="14"/>
    <tableColumn name="Aayushi A" id="15"/>
    <tableColumn name="Dishant " id="16"/>
    <tableColumn name="Bharath" id="17"/>
    <tableColumn name="NARESH" id="18"/>
  </tableColumns>
  <tableStyleInfo name="Sheet-style" showColumnStripes="0" showFirstColumn="1" showLastColumn="1" showRowStripes="1"/>
</table>
</file>

<file path=xl/tables/table9.xml><?xml version="1.0" encoding="utf-8"?>
<table xmlns="http://schemas.openxmlformats.org/spreadsheetml/2006/main" ref="A1:R989" displayName="Table6" name="Table6" id="9">
  <tableColumns count="18">
    <tableColumn name="DATE" id="1"/>
    <tableColumn name="TOTAL PERCENTAGE " id="2"/>
    <tableColumn name="ABHISHEK S" id="3"/>
    <tableColumn name="RADHIKA A" id="4"/>
    <tableColumn name="KARAN" id="5"/>
    <tableColumn name="PAVAN" id="6"/>
    <tableColumn name="RASOOL" id="7"/>
    <tableColumn name="SIVA" id="8"/>
    <tableColumn name="RAVI" id="9"/>
    <tableColumn name="MAHESH" id="10"/>
    <tableColumn name="JAGADISH" id="11"/>
    <tableColumn name="Bharghav" id="12"/>
    <tableColumn name="Kaushik" id="13"/>
    <tableColumn name="MAHESH A" id="14"/>
    <tableColumn name="Aayushi A" id="15"/>
    <tableColumn name="Dishant " id="16"/>
    <tableColumn name="BHARATH" id="17"/>
    <tableColumn name="NARESH" id="18"/>
  </tableColumns>
  <tableStyleInfo name="PERCENTAGE SHARING-style" showColumnStripes="0" showFirstColumn="1" showLastColumn="1" showRowStripes="1"/>
</table>
</file>

<file path=xl/tables/table10.xml><?xml version="1.0" encoding="utf-8"?>
<table xmlns="http://schemas.openxmlformats.org/spreadsheetml/2006/main" headerRowCount="0" ref="C27:O27" displayName="Table11" name="Table11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8:R28" displayName="Table_2" name="Table_2" id="1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0-style 2" showColumnStripes="0" showFirstColumn="1" showLastColumn="1" showRowStripes="1"/>
</table>
</file>

<file path=xl/tables/table12.xml><?xml version="1.0" encoding="utf-8"?>
<table xmlns="http://schemas.openxmlformats.org/spreadsheetml/2006/main" ref="A1:M989" displayName="Table4" name="Table4" id="12">
  <tableColumns count="13">
    <tableColumn name="Date" id="1"/>
    <tableColumn name="Per Day average charges " id="2"/>
    <tableColumn name="Abhishek S" id="3"/>
    <tableColumn name="Radhika" id="4"/>
    <tableColumn name="KARAN" id="5"/>
    <tableColumn name="Pavan" id="6"/>
    <tableColumn name="Rasul" id="7"/>
    <tableColumn name="SIVA" id="8"/>
    <tableColumn name="RAVI" id="9"/>
    <tableColumn name="MAHESH" id="10"/>
    <tableColumn name="JAGADISH" id="11"/>
    <tableColumn name="Bharghav" id="12"/>
    <tableColumn name="Kaushik" id="13"/>
  </tableColumns>
  <tableStyleInfo name="Clients wise charges sheet-style" showColumnStripes="0" showFirstColumn="1" showLastColumn="1" showRowStripes="1"/>
</table>
</file>

<file path=xl/tables/table13.xml><?xml version="1.0" encoding="utf-8"?>
<table xmlns="http://schemas.openxmlformats.org/spreadsheetml/2006/main" ref="N1:N989" displayName="Table8" name="Table8" id="13">
  <tableColumns count="1">
    <tableColumn name="MAHESH A" id="1"/>
  </tableColumns>
  <tableStyleInfo name="Clients wise charges sheet-style 2" showColumnStripes="0" showFirstColumn="1" showLastColumn="1" showRowStripes="1"/>
</table>
</file>

<file path=xl/tables/table14.xml><?xml version="1.0" encoding="utf-8"?>
<table xmlns="http://schemas.openxmlformats.org/spreadsheetml/2006/main" headerRowCount="0" ref="O1:R1" displayName="Table9" name="Table9" id="14">
  <tableColumns count="4">
    <tableColumn name="Column1" id="1"/>
    <tableColumn name="Column2" id="2"/>
    <tableColumn name="Column3" id="3"/>
    <tableColumn name="Column4" id="4"/>
  </tableColumns>
  <tableStyleInfo name="Clients wise charges she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ref="A1:Q211" displayName="Table3" name="Table3" id="15">
  <tableColumns count="17">
    <tableColumn name="Date" id="1"/>
    <tableColumn name="Abhishek S" id="2"/>
    <tableColumn name="Radhika" id="3"/>
    <tableColumn name="KARAN" id="4"/>
    <tableColumn name="Pavan" id="5"/>
    <tableColumn name="Rasul" id="6"/>
    <tableColumn name="SIVA" id="7"/>
    <tableColumn name="RAVI" id="8"/>
    <tableColumn name="MAHESH" id="9"/>
    <tableColumn name="JAGADISH" id="10"/>
    <tableColumn name="Bharghav" id="11"/>
    <tableColumn name="Kaushik" id="12"/>
    <tableColumn name="MAHESH A" id="13"/>
    <tableColumn name="Aayushi A" id="14"/>
    <tableColumn name="Dishant " id="15"/>
    <tableColumn name="BHARATH" id="16"/>
    <tableColumn name="NARESH" id="17"/>
  </tableColumns>
  <tableStyleInfo name="Total Charges Cleint wise-style" showColumnStripes="0" showFirstColumn="1" showLastColumn="1" showRowStripes="1"/>
</table>
</file>

<file path=xl/tables/table16.xml><?xml version="1.0" encoding="utf-8"?>
<table xmlns="http://schemas.openxmlformats.org/spreadsheetml/2006/main" ref="A1:N3" displayName="Table7" name="Table7" id="16">
  <tableColumns count="14">
    <tableColumn name="Date" id="1"/>
    <tableColumn name="Total Profit sharing" id="2"/>
    <tableColumn name="Abhishek S" id="3"/>
    <tableColumn name="Radhika" id="4"/>
    <tableColumn name="KARAN" id="5"/>
    <tableColumn name="Pavan" id="6"/>
    <tableColumn name="Rasul" id="7"/>
    <tableColumn name="SIVA" id="8"/>
    <tableColumn name="RAVI" id="9"/>
    <tableColumn name="MAHESH" id="10"/>
    <tableColumn name="JAGADISH" id="11"/>
    <tableColumn name="Bharghav" id="12"/>
    <tableColumn name="Kaushik" id="13"/>
    <tableColumn name="Total ABHISHEK GAINS " id="14"/>
  </tableColumns>
  <tableStyleInfo name="Profit Sharing-style" showColumnStripes="0" showFirstColumn="1" showLastColumn="1" showRowStripes="1"/>
</table>
</file>

<file path=xl/tables/table17.xml><?xml version="1.0" encoding="utf-8"?>
<table xmlns="http://schemas.openxmlformats.org/spreadsheetml/2006/main" ref="A1:D11" displayName="Table14" name="Table14" id="17">
  <tableColumns count="4">
    <tableColumn name="CLIENT NAME " id="1"/>
    <tableColumn name="PROP INTEREST CHARGES -MAY" id="2"/>
    <tableColumn name="Leverage in LAKHS" id="3"/>
    <tableColumn name="PROP CHARGES" id="4"/>
  </tableColumns>
  <tableStyleInfo name="PROP CHARGES -style" showColumnStripes="0" showFirstColumn="1" showLastColumn="1" showRowStripes="1"/>
</table>
</file>

<file path=xl/tables/table18.xml><?xml version="1.0" encoding="utf-8"?>
<table xmlns="http://schemas.openxmlformats.org/spreadsheetml/2006/main" ref="A23:F37" displayName="Table12" name="Table12" id="18">
  <tableColumns count="6">
    <tableColumn name="CLIENTS NAME" id="1"/>
    <tableColumn name="LEVERAGE TAKEN(IN LAKHS)" id="2"/>
    <tableColumn name="INTEREST CHARGES" id="3"/>
    <tableColumn name="PER DAY CHARGES" id="4"/>
    <tableColumn name="Column 5" id="5"/>
    <tableColumn name="Column 6" id="6"/>
  </tableColumns>
  <tableStyleInfo name="PROP CHARGES -style 2" showColumnStripes="0" showFirstColumn="1" showLastColumn="1" showRowStripes="1"/>
</table>
</file>

<file path=xl/tables/table19.xml><?xml version="1.0" encoding="utf-8"?>
<table xmlns="http://schemas.openxmlformats.org/spreadsheetml/2006/main" ref="I23:O34" displayName="Table13" name="Table13" id="19">
  <tableColumns count="7">
    <tableColumn name="CLIENTS NAME" id="1"/>
    <tableColumn name="Column 7" id="2"/>
    <tableColumn name="% sharing" id="3"/>
    <tableColumn name="INTEREST CHARGES" id="4"/>
    <tableColumn name="PER DAY CHARGES" id="5"/>
    <tableColumn name="Column 5" id="6"/>
    <tableColumn name="Column 6" id="7"/>
  </tableColumns>
  <tableStyleInfo name="PROP CHARGES 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49:C60" displayName="Table_3" name="Table_3" id="20">
  <tableColumns count="3">
    <tableColumn name="Column1" id="1"/>
    <tableColumn name="Column2" id="2"/>
    <tableColumn name="Column3" id="3"/>
  </tableColumns>
  <tableStyleInfo name="PROP CHARGES 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5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6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6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7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0.33"/>
    <col customWidth="1" min="2" max="2" width="11.67"/>
    <col customWidth="1" min="3" max="3" width="12.89"/>
    <col customWidth="1" hidden="1" min="4" max="4" width="8.11"/>
    <col customWidth="1" min="5" max="5" width="14.44"/>
    <col customWidth="1" min="6" max="6" width="8.33"/>
    <col customWidth="1" min="7" max="7" width="9.44"/>
    <col customWidth="1" min="8" max="8" width="7.89"/>
    <col customWidth="1" min="9" max="9" width="11.33"/>
    <col customWidth="1" min="10" max="10" width="17.56"/>
    <col customWidth="1" hidden="1" min="11" max="11" width="10.78"/>
    <col customWidth="1" hidden="1" min="12" max="12" width="13.78"/>
    <col customWidth="1" hidden="1" min="13" max="16" width="10.0"/>
    <col customWidth="1" min="17" max="17" width="9.44"/>
    <col customWidth="1" min="18" max="23" width="10.11"/>
    <col customWidth="1" min="24" max="24" width="5.44"/>
    <col customWidth="1" min="25" max="25" width="7.56"/>
    <col customWidth="1" hidden="1" min="26" max="26" width="14.56"/>
    <col customWidth="1" hidden="1" min="27" max="27" width="14.0"/>
    <col customWidth="1" hidden="1" min="28" max="28" width="10.67"/>
    <col customWidth="1" hidden="1" min="29" max="29" width="7.33"/>
    <col customWidth="1" hidden="1" min="30" max="30" width="8.44"/>
    <col customWidth="1" hidden="1" min="31" max="33" width="8.11"/>
    <col customWidth="1" hidden="1" min="34" max="34" width="10.0"/>
    <col customWidth="1" hidden="1" min="35" max="36" width="8.11"/>
    <col customWidth="1" min="37" max="37" width="8.11"/>
    <col customWidth="1" min="38" max="39" width="6.78"/>
    <col customWidth="1" hidden="1" min="40" max="40" width="6.78"/>
    <col customWidth="1" hidden="1" min="41" max="41" width="7.89"/>
    <col customWidth="1" hidden="1" min="42" max="42" width="8.11"/>
    <col customWidth="1" hidden="1" min="43" max="47" width="7.11"/>
    <col customWidth="1" hidden="1" min="48" max="48" width="7.89"/>
    <col customWidth="1" hidden="1" min="49" max="49" width="6.22"/>
    <col customWidth="1" hidden="1" min="50" max="50" width="9.33"/>
    <col customWidth="1" hidden="1" min="51" max="51" width="7.11"/>
    <col customWidth="1" hidden="1" min="52" max="52" width="5.33"/>
    <col customWidth="1" hidden="1" min="53" max="53" width="8.89"/>
    <col customWidth="1" hidden="1" min="54" max="54" width="14.44"/>
    <col customWidth="1" min="55" max="56" width="14.44"/>
    <col customWidth="1" min="57" max="57" width="127.78"/>
    <col customWidth="1" min="58" max="58" width="10.44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8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0" t="s">
        <v>21</v>
      </c>
      <c r="W1" s="10" t="s">
        <v>22</v>
      </c>
      <c r="X1" s="10" t="s">
        <v>23</v>
      </c>
      <c r="Y1" s="12" t="s">
        <v>24</v>
      </c>
      <c r="Z1" s="10" t="s">
        <v>25</v>
      </c>
      <c r="AA1" s="10" t="s">
        <v>26</v>
      </c>
      <c r="AB1" s="13" t="s">
        <v>27</v>
      </c>
      <c r="AC1" s="13" t="s">
        <v>28</v>
      </c>
      <c r="AD1" s="13" t="s">
        <v>29</v>
      </c>
      <c r="AE1" s="14" t="s">
        <v>30</v>
      </c>
      <c r="AF1" s="14" t="s">
        <v>23</v>
      </c>
      <c r="AG1" s="14" t="s">
        <v>31</v>
      </c>
      <c r="AH1" s="15" t="s">
        <v>32</v>
      </c>
      <c r="AI1" s="16" t="s">
        <v>23</v>
      </c>
      <c r="AJ1" s="15" t="s">
        <v>31</v>
      </c>
      <c r="AK1" s="17" t="s">
        <v>33</v>
      </c>
      <c r="AL1" s="18" t="s">
        <v>34</v>
      </c>
      <c r="AM1" s="18" t="s">
        <v>31</v>
      </c>
      <c r="AN1" s="19" t="s">
        <v>35</v>
      </c>
      <c r="AO1" s="20" t="s">
        <v>36</v>
      </c>
      <c r="AP1" s="21" t="s">
        <v>37</v>
      </c>
      <c r="AQ1" s="21" t="s">
        <v>34</v>
      </c>
      <c r="AR1" s="21" t="s">
        <v>31</v>
      </c>
      <c r="AS1" s="19" t="s">
        <v>38</v>
      </c>
      <c r="AT1" s="19" t="s">
        <v>39</v>
      </c>
      <c r="AU1" s="20" t="s">
        <v>40</v>
      </c>
      <c r="AV1" s="13" t="s">
        <v>41</v>
      </c>
      <c r="AW1" s="13" t="s">
        <v>42</v>
      </c>
      <c r="AX1" s="22" t="s">
        <v>43</v>
      </c>
      <c r="AY1" s="23" t="s">
        <v>44</v>
      </c>
      <c r="AZ1" s="23" t="s">
        <v>45</v>
      </c>
      <c r="BA1" s="23" t="s">
        <v>46</v>
      </c>
      <c r="BB1" s="23"/>
      <c r="BC1" s="24"/>
      <c r="BD1" s="24"/>
      <c r="BE1" s="25" t="s">
        <v>47</v>
      </c>
      <c r="BF1" s="26"/>
    </row>
    <row r="2" ht="15.75" customHeight="1">
      <c r="A2" s="27">
        <v>45446.0</v>
      </c>
      <c r="B2" s="28">
        <v>82622.25</v>
      </c>
      <c r="C2" s="29">
        <f>B2/'Clients Balance'!B2</f>
        <v>0.02703210605</v>
      </c>
      <c r="D2" s="30"/>
      <c r="E2" s="31">
        <f>C2*100</f>
        <v>2.703210605</v>
      </c>
      <c r="F2" s="31">
        <f>100*(1+C2)</f>
        <v>102.7032106</v>
      </c>
      <c r="G2" s="32">
        <f t="shared" ref="G2:G392" si="1">MAX($F$2:F2)</f>
        <v>102.7032106</v>
      </c>
      <c r="H2" s="33">
        <f t="shared" ref="H2:H392" si="2">(F2-G2)/F2</f>
        <v>0</v>
      </c>
      <c r="I2" s="34"/>
      <c r="J2" s="34"/>
      <c r="K2" s="34"/>
      <c r="L2" s="34"/>
      <c r="M2" s="34"/>
      <c r="N2" s="34"/>
      <c r="O2" s="34"/>
      <c r="P2" s="34"/>
      <c r="Q2" s="34"/>
      <c r="R2" s="35"/>
      <c r="S2" s="35"/>
      <c r="T2" s="36"/>
      <c r="U2" s="36"/>
      <c r="V2" s="35"/>
      <c r="W2" s="35"/>
      <c r="X2" s="35"/>
      <c r="Y2" s="37"/>
      <c r="Z2" s="35"/>
      <c r="AA2" s="35"/>
      <c r="AB2" s="35"/>
      <c r="AC2" s="35"/>
      <c r="AD2" s="35"/>
      <c r="AE2" s="38"/>
      <c r="AF2" s="38"/>
      <c r="AG2" s="38"/>
      <c r="AH2" s="39"/>
      <c r="AI2" s="40"/>
      <c r="AJ2" s="39"/>
      <c r="AK2" s="41"/>
      <c r="AL2" s="42"/>
      <c r="AM2" s="42"/>
      <c r="AN2" s="36"/>
      <c r="AO2" s="43"/>
      <c r="AP2" s="44"/>
      <c r="AQ2" s="44"/>
      <c r="AR2" s="44"/>
      <c r="AS2" s="36"/>
      <c r="AT2" s="36"/>
      <c r="AU2" s="43"/>
      <c r="AV2" s="35"/>
      <c r="AW2" s="35"/>
      <c r="AX2" s="45"/>
      <c r="AY2" s="46"/>
      <c r="AZ2" s="46"/>
      <c r="BA2" s="46"/>
      <c r="BB2" s="46"/>
      <c r="BC2" s="47"/>
      <c r="BD2" s="47"/>
      <c r="BE2" s="48"/>
      <c r="BF2" s="48"/>
    </row>
    <row r="3" ht="15.75" customHeight="1">
      <c r="A3" s="27">
        <v>45447.0</v>
      </c>
      <c r="B3" s="28">
        <v>155760.0</v>
      </c>
      <c r="C3" s="29">
        <f>B3/'Clients Balance'!B3</f>
        <v>0.04961977415</v>
      </c>
      <c r="D3" s="30"/>
      <c r="E3" s="31">
        <f t="shared" ref="E3:E969" si="3">C3*F2</f>
        <v>5.096110114</v>
      </c>
      <c r="F3" s="31">
        <f t="shared" ref="F3:F392" si="4"> F2*(1+C3)</f>
        <v>107.7993207</v>
      </c>
      <c r="G3" s="32">
        <f t="shared" si="1"/>
        <v>107.7993207</v>
      </c>
      <c r="H3" s="33">
        <f t="shared" si="2"/>
        <v>0</v>
      </c>
      <c r="I3" s="34"/>
      <c r="J3" s="34"/>
      <c r="K3" s="34"/>
      <c r="L3" s="34"/>
      <c r="M3" s="34"/>
      <c r="N3" s="34"/>
      <c r="O3" s="34"/>
      <c r="P3" s="34"/>
      <c r="Q3" s="34"/>
      <c r="R3" s="35"/>
      <c r="S3" s="35"/>
      <c r="T3" s="36"/>
      <c r="U3" s="36"/>
      <c r="V3" s="35"/>
      <c r="W3" s="35"/>
      <c r="X3" s="35"/>
      <c r="Y3" s="37"/>
      <c r="Z3" s="35"/>
      <c r="AA3" s="35"/>
      <c r="AB3" s="35"/>
      <c r="AC3" s="35"/>
      <c r="AD3" s="35"/>
      <c r="AE3" s="38"/>
      <c r="AF3" s="38"/>
      <c r="AG3" s="38"/>
      <c r="AH3" s="39"/>
      <c r="AI3" s="40"/>
      <c r="AJ3" s="39"/>
      <c r="AK3" s="41"/>
      <c r="AL3" s="42"/>
      <c r="AM3" s="42"/>
      <c r="AN3" s="36"/>
      <c r="AO3" s="43"/>
      <c r="AP3" s="44"/>
      <c r="AQ3" s="44"/>
      <c r="AR3" s="44"/>
      <c r="AS3" s="36"/>
      <c r="AT3" s="36"/>
      <c r="AU3" s="43"/>
      <c r="AV3" s="35"/>
      <c r="AW3" s="35"/>
      <c r="AX3" s="45"/>
      <c r="AY3" s="46"/>
      <c r="AZ3" s="46"/>
      <c r="BA3" s="46"/>
      <c r="BB3" s="46"/>
      <c r="BC3" s="47"/>
      <c r="BD3" s="47"/>
      <c r="BE3" s="48"/>
      <c r="BF3" s="48"/>
    </row>
    <row r="4" ht="15.75" customHeight="1">
      <c r="A4" s="27">
        <v>45448.0</v>
      </c>
      <c r="B4" s="28">
        <v>-13672.5</v>
      </c>
      <c r="C4" s="29">
        <f>B4/'Clients Balance'!B4</f>
        <v>-0.004149681578</v>
      </c>
      <c r="D4" s="30"/>
      <c r="E4" s="31">
        <f t="shared" si="3"/>
        <v>-0.4473328553</v>
      </c>
      <c r="F4" s="31">
        <f t="shared" si="4"/>
        <v>107.3519879</v>
      </c>
      <c r="G4" s="32">
        <f t="shared" si="1"/>
        <v>107.7993207</v>
      </c>
      <c r="H4" s="33">
        <f t="shared" si="2"/>
        <v>-0.004166973189</v>
      </c>
      <c r="I4" s="34"/>
      <c r="J4" s="34"/>
      <c r="K4" s="34"/>
      <c r="L4" s="34"/>
      <c r="M4" s="34"/>
      <c r="N4" s="34"/>
      <c r="O4" s="34"/>
      <c r="P4" s="34"/>
      <c r="Q4" s="34"/>
      <c r="R4" s="35"/>
      <c r="S4" s="35"/>
      <c r="T4" s="36"/>
      <c r="U4" s="36"/>
      <c r="V4" s="35"/>
      <c r="W4" s="35"/>
      <c r="X4" s="35"/>
      <c r="Y4" s="37"/>
      <c r="Z4" s="35"/>
      <c r="AA4" s="35"/>
      <c r="AB4" s="35"/>
      <c r="AC4" s="35"/>
      <c r="AD4" s="35"/>
      <c r="AE4" s="38"/>
      <c r="AF4" s="38"/>
      <c r="AG4" s="38"/>
      <c r="AH4" s="39"/>
      <c r="AI4" s="40"/>
      <c r="AJ4" s="39"/>
      <c r="AK4" s="41"/>
      <c r="AL4" s="42"/>
      <c r="AM4" s="42"/>
      <c r="AN4" s="36"/>
      <c r="AO4" s="43"/>
      <c r="AP4" s="44"/>
      <c r="AQ4" s="44"/>
      <c r="AR4" s="44"/>
      <c r="AS4" s="36"/>
      <c r="AT4" s="36"/>
      <c r="AU4" s="43"/>
      <c r="AV4" s="35"/>
      <c r="AW4" s="35"/>
      <c r="AX4" s="45"/>
      <c r="AY4" s="46"/>
      <c r="AZ4" s="46"/>
      <c r="BA4" s="46"/>
      <c r="BB4" s="46"/>
      <c r="BC4" s="47"/>
      <c r="BD4" s="47"/>
      <c r="BE4" s="48"/>
      <c r="BF4" s="48"/>
    </row>
    <row r="5" ht="15.75" customHeight="1">
      <c r="A5" s="27">
        <v>45449.0</v>
      </c>
      <c r="B5" s="28">
        <f>11487-5580</f>
        <v>5907</v>
      </c>
      <c r="C5" s="29">
        <f>B5/'Clients Balance'!B5</f>
        <v>0.001800278708</v>
      </c>
      <c r="D5" s="30"/>
      <c r="E5" s="31">
        <f t="shared" si="3"/>
        <v>0.193263498</v>
      </c>
      <c r="F5" s="31">
        <f t="shared" si="4"/>
        <v>107.5452514</v>
      </c>
      <c r="G5" s="32">
        <f t="shared" si="1"/>
        <v>107.7993207</v>
      </c>
      <c r="H5" s="33">
        <f t="shared" si="2"/>
        <v>-0.002362441429</v>
      </c>
      <c r="I5" s="34"/>
      <c r="J5" s="34"/>
      <c r="K5" s="34"/>
      <c r="L5" s="34"/>
      <c r="M5" s="34"/>
      <c r="N5" s="34"/>
      <c r="O5" s="34"/>
      <c r="P5" s="34"/>
      <c r="Q5" s="34"/>
      <c r="R5" s="35"/>
      <c r="S5" s="35"/>
      <c r="T5" s="36"/>
      <c r="U5" s="36"/>
      <c r="V5" s="35"/>
      <c r="W5" s="35"/>
      <c r="X5" s="35"/>
      <c r="Y5" s="37"/>
      <c r="Z5" s="35"/>
      <c r="AA5" s="35"/>
      <c r="AB5" s="35"/>
      <c r="AC5" s="35"/>
      <c r="AD5" s="35"/>
      <c r="AE5" s="38"/>
      <c r="AF5" s="38"/>
      <c r="AG5" s="38"/>
      <c r="AH5" s="39"/>
      <c r="AI5" s="40"/>
      <c r="AJ5" s="39"/>
      <c r="AK5" s="41"/>
      <c r="AL5" s="42"/>
      <c r="AM5" s="42"/>
      <c r="AN5" s="36"/>
      <c r="AO5" s="43"/>
      <c r="AP5" s="44"/>
      <c r="AQ5" s="44"/>
      <c r="AR5" s="44"/>
      <c r="AS5" s="36"/>
      <c r="AT5" s="36"/>
      <c r="AU5" s="43"/>
      <c r="AV5" s="35"/>
      <c r="AW5" s="35"/>
      <c r="AX5" s="45"/>
      <c r="AY5" s="46"/>
      <c r="AZ5" s="46"/>
      <c r="BA5" s="46"/>
      <c r="BB5" s="46"/>
      <c r="BC5" s="47"/>
      <c r="BD5" s="47"/>
      <c r="BE5" s="48"/>
      <c r="BF5" s="48"/>
    </row>
    <row r="6" ht="15.75" customHeight="1">
      <c r="A6" s="27">
        <v>45450.0</v>
      </c>
      <c r="B6" s="28">
        <v>32298.0</v>
      </c>
      <c r="C6" s="29">
        <f>B6/'Clients Balance'!B6</f>
        <v>0.009825784981</v>
      </c>
      <c r="D6" s="30"/>
      <c r="E6" s="31">
        <f t="shared" si="3"/>
        <v>1.056716516</v>
      </c>
      <c r="F6" s="31">
        <f t="shared" si="4"/>
        <v>108.6019679</v>
      </c>
      <c r="G6" s="32">
        <f t="shared" si="1"/>
        <v>108.6019679</v>
      </c>
      <c r="H6" s="33">
        <f t="shared" si="2"/>
        <v>0</v>
      </c>
      <c r="I6" s="34"/>
      <c r="J6" s="34"/>
      <c r="K6" s="34"/>
      <c r="L6" s="34"/>
      <c r="M6" s="34"/>
      <c r="N6" s="34"/>
      <c r="O6" s="34"/>
      <c r="P6" s="34"/>
      <c r="Q6" s="34"/>
      <c r="R6" s="35"/>
      <c r="S6" s="35"/>
      <c r="T6" s="36"/>
      <c r="U6" s="36"/>
      <c r="V6" s="35"/>
      <c r="W6" s="35"/>
      <c r="X6" s="35"/>
      <c r="Y6" s="37"/>
      <c r="Z6" s="35"/>
      <c r="AA6" s="35"/>
      <c r="AB6" s="35"/>
      <c r="AC6" s="35"/>
      <c r="AD6" s="35"/>
      <c r="AE6" s="38"/>
      <c r="AF6" s="38"/>
      <c r="AG6" s="38"/>
      <c r="AH6" s="39"/>
      <c r="AI6" s="40"/>
      <c r="AJ6" s="39"/>
      <c r="AK6" s="41"/>
      <c r="AL6" s="42"/>
      <c r="AM6" s="42"/>
      <c r="AN6" s="36"/>
      <c r="AO6" s="43"/>
      <c r="AP6" s="44"/>
      <c r="AQ6" s="44"/>
      <c r="AR6" s="44"/>
      <c r="AS6" s="36"/>
      <c r="AT6" s="36"/>
      <c r="AU6" s="43"/>
      <c r="AV6" s="35"/>
      <c r="AW6" s="35"/>
      <c r="AX6" s="45"/>
      <c r="AY6" s="46"/>
      <c r="AZ6" s="46"/>
      <c r="BA6" s="46"/>
      <c r="BB6" s="46"/>
      <c r="BC6" s="47"/>
      <c r="BD6" s="47"/>
      <c r="BE6" s="48"/>
      <c r="BF6" s="48"/>
    </row>
    <row r="7" ht="15.75" customHeight="1">
      <c r="A7" s="27">
        <v>45453.0</v>
      </c>
      <c r="B7" s="28">
        <v>32068.5</v>
      </c>
      <c r="C7" s="29">
        <f>B7/'Clients Balance'!B7</f>
        <v>0.009661038582</v>
      </c>
      <c r="D7" s="30"/>
      <c r="E7" s="31">
        <f t="shared" si="3"/>
        <v>1.049207802</v>
      </c>
      <c r="F7" s="31">
        <f t="shared" si="4"/>
        <v>109.6511757</v>
      </c>
      <c r="G7" s="32">
        <f t="shared" si="1"/>
        <v>109.6511757</v>
      </c>
      <c r="H7" s="33">
        <f t="shared" si="2"/>
        <v>0</v>
      </c>
      <c r="I7" s="34"/>
      <c r="J7" s="34"/>
      <c r="K7" s="34"/>
      <c r="L7" s="34"/>
      <c r="M7" s="34"/>
      <c r="N7" s="34"/>
      <c r="O7" s="34"/>
      <c r="P7" s="34"/>
      <c r="Q7" s="34"/>
      <c r="R7" s="35"/>
      <c r="S7" s="35"/>
      <c r="T7" s="36"/>
      <c r="U7" s="36"/>
      <c r="V7" s="35"/>
      <c r="W7" s="35"/>
      <c r="X7" s="35"/>
      <c r="Y7" s="37"/>
      <c r="Z7" s="35"/>
      <c r="AA7" s="35"/>
      <c r="AB7" s="35"/>
      <c r="AC7" s="35"/>
      <c r="AD7" s="35"/>
      <c r="AE7" s="38"/>
      <c r="AF7" s="38"/>
      <c r="AG7" s="38"/>
      <c r="AH7" s="39"/>
      <c r="AI7" s="40"/>
      <c r="AJ7" s="39"/>
      <c r="AK7" s="41"/>
      <c r="AL7" s="42"/>
      <c r="AM7" s="42"/>
      <c r="AN7" s="36"/>
      <c r="AO7" s="43"/>
      <c r="AP7" s="44"/>
      <c r="AQ7" s="44"/>
      <c r="AR7" s="44"/>
      <c r="AS7" s="36"/>
      <c r="AT7" s="36"/>
      <c r="AU7" s="43"/>
      <c r="AV7" s="35"/>
      <c r="AW7" s="35"/>
      <c r="AX7" s="45"/>
      <c r="AY7" s="46"/>
      <c r="AZ7" s="46"/>
      <c r="BA7" s="46"/>
      <c r="BB7" s="46"/>
      <c r="BC7" s="47"/>
      <c r="BD7" s="47"/>
      <c r="BE7" s="48"/>
      <c r="BF7" s="48"/>
    </row>
    <row r="8" ht="15.75" customHeight="1">
      <c r="A8" s="27">
        <v>45454.0</v>
      </c>
      <c r="B8" s="28">
        <v>537.0</v>
      </c>
      <c r="C8" s="29">
        <f>B8/'Clients Balance'!B8</f>
        <v>0.0001602300094</v>
      </c>
      <c r="D8" s="30"/>
      <c r="E8" s="31">
        <f t="shared" si="3"/>
        <v>0.01756940891</v>
      </c>
      <c r="F8" s="31">
        <f t="shared" si="4"/>
        <v>109.6687451</v>
      </c>
      <c r="G8" s="32">
        <f t="shared" si="1"/>
        <v>109.6687451</v>
      </c>
      <c r="H8" s="33">
        <f t="shared" si="2"/>
        <v>0</v>
      </c>
      <c r="I8" s="34"/>
      <c r="J8" s="34"/>
      <c r="K8" s="34"/>
      <c r="L8" s="34"/>
      <c r="M8" s="34"/>
      <c r="N8" s="34"/>
      <c r="O8" s="34"/>
      <c r="P8" s="34"/>
      <c r="Q8" s="34"/>
      <c r="R8" s="35"/>
      <c r="S8" s="35"/>
      <c r="T8" s="36"/>
      <c r="U8" s="36"/>
      <c r="V8" s="35"/>
      <c r="W8" s="35"/>
      <c r="X8" s="35"/>
      <c r="Y8" s="37"/>
      <c r="Z8" s="35"/>
      <c r="AA8" s="35"/>
      <c r="AB8" s="35"/>
      <c r="AC8" s="35"/>
      <c r="AD8" s="35"/>
      <c r="AE8" s="38"/>
      <c r="AF8" s="38"/>
      <c r="AG8" s="38"/>
      <c r="AH8" s="39"/>
      <c r="AI8" s="40"/>
      <c r="AJ8" s="39"/>
      <c r="AK8" s="41"/>
      <c r="AL8" s="42"/>
      <c r="AM8" s="42"/>
      <c r="AN8" s="36"/>
      <c r="AO8" s="43"/>
      <c r="AP8" s="44"/>
      <c r="AQ8" s="44"/>
      <c r="AR8" s="44"/>
      <c r="AS8" s="36"/>
      <c r="AT8" s="36"/>
      <c r="AU8" s="43"/>
      <c r="AV8" s="35"/>
      <c r="AW8" s="35"/>
      <c r="AX8" s="45"/>
      <c r="AY8" s="46"/>
      <c r="AZ8" s="46"/>
      <c r="BA8" s="46"/>
      <c r="BB8" s="46"/>
      <c r="BC8" s="47"/>
      <c r="BD8" s="47"/>
      <c r="BE8" s="48"/>
      <c r="BF8" s="48"/>
    </row>
    <row r="9" ht="15.75" customHeight="1">
      <c r="A9" s="27">
        <v>45455.0</v>
      </c>
      <c r="B9" s="28">
        <v>-8304.0</v>
      </c>
      <c r="C9" s="29">
        <f>B9/'Clients Balance'!B9</f>
        <v>-0.002477349791</v>
      </c>
      <c r="D9" s="30"/>
      <c r="E9" s="31">
        <f t="shared" si="3"/>
        <v>-0.2716878428</v>
      </c>
      <c r="F9" s="31">
        <f t="shared" si="4"/>
        <v>109.3970572</v>
      </c>
      <c r="G9" s="32">
        <f t="shared" si="1"/>
        <v>109.6687451</v>
      </c>
      <c r="H9" s="33">
        <f t="shared" si="2"/>
        <v>-0.002483502295</v>
      </c>
      <c r="I9" s="34"/>
      <c r="J9" s="34"/>
      <c r="K9" s="34"/>
      <c r="L9" s="34"/>
      <c r="M9" s="34"/>
      <c r="N9" s="34"/>
      <c r="O9" s="34"/>
      <c r="P9" s="34"/>
      <c r="Q9" s="34"/>
      <c r="R9" s="35"/>
      <c r="S9" s="35"/>
      <c r="T9" s="36"/>
      <c r="U9" s="36"/>
      <c r="V9" s="35"/>
      <c r="W9" s="35"/>
      <c r="X9" s="35"/>
      <c r="Y9" s="37"/>
      <c r="Z9" s="35"/>
      <c r="AA9" s="35"/>
      <c r="AB9" s="35"/>
      <c r="AC9" s="35"/>
      <c r="AD9" s="35"/>
      <c r="AE9" s="38"/>
      <c r="AF9" s="38"/>
      <c r="AG9" s="38"/>
      <c r="AH9" s="39"/>
      <c r="AI9" s="40"/>
      <c r="AJ9" s="39"/>
      <c r="AK9" s="41"/>
      <c r="AL9" s="42"/>
      <c r="AM9" s="42"/>
      <c r="AN9" s="36"/>
      <c r="AO9" s="43"/>
      <c r="AP9" s="44"/>
      <c r="AQ9" s="44"/>
      <c r="AR9" s="44"/>
      <c r="AS9" s="36"/>
      <c r="AT9" s="36"/>
      <c r="AU9" s="43"/>
      <c r="AV9" s="35"/>
      <c r="AW9" s="35"/>
      <c r="AX9" s="45"/>
      <c r="AY9" s="46"/>
      <c r="AZ9" s="46"/>
      <c r="BA9" s="46"/>
      <c r="BB9" s="46"/>
      <c r="BC9" s="47"/>
      <c r="BD9" s="47"/>
      <c r="BE9" s="48"/>
      <c r="BF9" s="48"/>
    </row>
    <row r="10" ht="15.75" customHeight="1">
      <c r="A10" s="27">
        <v>45456.0</v>
      </c>
      <c r="B10" s="28">
        <v>9743.25</v>
      </c>
      <c r="C10" s="29">
        <f>B10/'Clients Balance'!B10</f>
        <v>0.002913943128</v>
      </c>
      <c r="D10" s="30"/>
      <c r="E10" s="31">
        <f t="shared" si="3"/>
        <v>0.3187768032</v>
      </c>
      <c r="F10" s="31">
        <f t="shared" si="4"/>
        <v>109.715834</v>
      </c>
      <c r="G10" s="32">
        <f t="shared" si="1"/>
        <v>109.715834</v>
      </c>
      <c r="H10" s="33">
        <f t="shared" si="2"/>
        <v>0</v>
      </c>
      <c r="I10" s="34"/>
      <c r="J10" s="34"/>
      <c r="K10" s="34"/>
      <c r="L10" s="34"/>
      <c r="M10" s="34"/>
      <c r="N10" s="34"/>
      <c r="O10" s="34"/>
      <c r="P10" s="34"/>
      <c r="Q10" s="34"/>
      <c r="R10" s="35"/>
      <c r="S10" s="35"/>
      <c r="T10" s="36"/>
      <c r="U10" s="36"/>
      <c r="V10" s="35"/>
      <c r="W10" s="35"/>
      <c r="X10" s="35"/>
      <c r="Y10" s="37"/>
      <c r="Z10" s="35"/>
      <c r="AA10" s="35"/>
      <c r="AB10" s="35"/>
      <c r="AC10" s="35"/>
      <c r="AD10" s="35"/>
      <c r="AE10" s="38"/>
      <c r="AF10" s="38"/>
      <c r="AG10" s="38"/>
      <c r="AH10" s="39"/>
      <c r="AI10" s="40"/>
      <c r="AJ10" s="39"/>
      <c r="AK10" s="41"/>
      <c r="AL10" s="42"/>
      <c r="AM10" s="42"/>
      <c r="AN10" s="36"/>
      <c r="AO10" s="43"/>
      <c r="AP10" s="44"/>
      <c r="AQ10" s="44"/>
      <c r="AR10" s="44"/>
      <c r="AS10" s="36"/>
      <c r="AT10" s="36"/>
      <c r="AU10" s="43"/>
      <c r="AV10" s="35"/>
      <c r="AW10" s="35"/>
      <c r="AX10" s="45"/>
      <c r="AY10" s="46"/>
      <c r="AZ10" s="46"/>
      <c r="BA10" s="46"/>
      <c r="BB10" s="46"/>
      <c r="BC10" s="47"/>
      <c r="BD10" s="47"/>
      <c r="BE10" s="48"/>
      <c r="BF10" s="48"/>
    </row>
    <row r="11" ht="15.75" customHeight="1">
      <c r="A11" s="27">
        <v>45457.0</v>
      </c>
      <c r="B11" s="28">
        <v>485.5</v>
      </c>
      <c r="C11" s="29">
        <f>B11/'Clients Balance'!B11</f>
        <v>0.0001447780725</v>
      </c>
      <c r="D11" s="30"/>
      <c r="E11" s="31">
        <f t="shared" si="3"/>
        <v>0.01588444697</v>
      </c>
      <c r="F11" s="31">
        <f t="shared" si="4"/>
        <v>109.7317185</v>
      </c>
      <c r="G11" s="32">
        <f t="shared" si="1"/>
        <v>109.7317185</v>
      </c>
      <c r="H11" s="33">
        <f t="shared" si="2"/>
        <v>0</v>
      </c>
      <c r="I11" s="34"/>
      <c r="J11" s="34"/>
      <c r="K11" s="34"/>
      <c r="L11" s="34"/>
      <c r="M11" s="34"/>
      <c r="N11" s="34"/>
      <c r="O11" s="34"/>
      <c r="P11" s="34"/>
      <c r="Q11" s="34"/>
      <c r="R11" s="35"/>
      <c r="S11" s="35"/>
      <c r="T11" s="36"/>
      <c r="U11" s="36"/>
      <c r="V11" s="35"/>
      <c r="W11" s="35"/>
      <c r="X11" s="35"/>
      <c r="Y11" s="37"/>
      <c r="Z11" s="35"/>
      <c r="AA11" s="35"/>
      <c r="AB11" s="35"/>
      <c r="AC11" s="35"/>
      <c r="AD11" s="35"/>
      <c r="AE11" s="38"/>
      <c r="AF11" s="38"/>
      <c r="AG11" s="38"/>
      <c r="AH11" s="39"/>
      <c r="AI11" s="40"/>
      <c r="AJ11" s="39"/>
      <c r="AK11" s="41"/>
      <c r="AL11" s="42"/>
      <c r="AM11" s="42"/>
      <c r="AN11" s="36"/>
      <c r="AO11" s="43"/>
      <c r="AP11" s="44"/>
      <c r="AQ11" s="44"/>
      <c r="AR11" s="44"/>
      <c r="AS11" s="36"/>
      <c r="AT11" s="36"/>
      <c r="AU11" s="43"/>
      <c r="AV11" s="35"/>
      <c r="AW11" s="35"/>
      <c r="AX11" s="45"/>
      <c r="AY11" s="46"/>
      <c r="AZ11" s="46"/>
      <c r="BA11" s="46"/>
      <c r="BB11" s="46"/>
      <c r="BC11" s="47"/>
      <c r="BD11" s="47"/>
      <c r="BE11" s="48"/>
      <c r="BF11" s="48"/>
    </row>
    <row r="12" ht="15.75" customHeight="1">
      <c r="A12" s="27">
        <v>45461.0</v>
      </c>
      <c r="B12" s="28">
        <v>6382.25</v>
      </c>
      <c r="C12" s="29">
        <f>B12/'Clients Balance'!B12</f>
        <v>0.001902937376</v>
      </c>
      <c r="D12" s="30"/>
      <c r="E12" s="31">
        <f t="shared" si="3"/>
        <v>0.2088125884</v>
      </c>
      <c r="F12" s="31">
        <f t="shared" si="4"/>
        <v>109.9405311</v>
      </c>
      <c r="G12" s="32">
        <f t="shared" si="1"/>
        <v>109.9405311</v>
      </c>
      <c r="H12" s="33">
        <f t="shared" si="2"/>
        <v>0</v>
      </c>
      <c r="I12" s="34"/>
      <c r="J12" s="34"/>
      <c r="K12" s="34"/>
      <c r="L12" s="34"/>
      <c r="M12" s="34"/>
      <c r="N12" s="34"/>
      <c r="O12" s="34"/>
      <c r="P12" s="34"/>
      <c r="Q12" s="34"/>
      <c r="R12" s="35"/>
      <c r="S12" s="35"/>
      <c r="T12" s="36"/>
      <c r="U12" s="36"/>
      <c r="V12" s="35"/>
      <c r="W12" s="35"/>
      <c r="X12" s="35"/>
      <c r="Y12" s="37"/>
      <c r="Z12" s="35"/>
      <c r="AA12" s="35"/>
      <c r="AB12" s="35"/>
      <c r="AC12" s="35"/>
      <c r="AD12" s="35"/>
      <c r="AE12" s="38"/>
      <c r="AF12" s="38"/>
      <c r="AG12" s="38"/>
      <c r="AH12" s="39"/>
      <c r="AI12" s="40"/>
      <c r="AJ12" s="39"/>
      <c r="AK12" s="41"/>
      <c r="AL12" s="42"/>
      <c r="AM12" s="42"/>
      <c r="AN12" s="36"/>
      <c r="AO12" s="43"/>
      <c r="AP12" s="44"/>
      <c r="AQ12" s="44"/>
      <c r="AR12" s="44"/>
      <c r="AS12" s="36"/>
      <c r="AT12" s="36"/>
      <c r="AU12" s="43"/>
      <c r="AV12" s="35"/>
      <c r="AW12" s="35"/>
      <c r="AX12" s="45"/>
      <c r="AY12" s="46"/>
      <c r="AZ12" s="46"/>
      <c r="BA12" s="46"/>
      <c r="BB12" s="46"/>
      <c r="BC12" s="47"/>
      <c r="BD12" s="47"/>
      <c r="BE12" s="48"/>
      <c r="BF12" s="48"/>
    </row>
    <row r="13" ht="15.75" customHeight="1">
      <c r="A13" s="27">
        <v>45462.0</v>
      </c>
      <c r="B13" s="28">
        <v>-57802.75</v>
      </c>
      <c r="C13" s="29">
        <f>B13/'Clients Balance'!B13</f>
        <v>-0.01720178579</v>
      </c>
      <c r="D13" s="30"/>
      <c r="E13" s="31">
        <f t="shared" si="3"/>
        <v>-1.891173465</v>
      </c>
      <c r="F13" s="31">
        <f t="shared" si="4"/>
        <v>108.0493576</v>
      </c>
      <c r="G13" s="32">
        <f t="shared" si="1"/>
        <v>109.9405311</v>
      </c>
      <c r="H13" s="33">
        <f t="shared" si="2"/>
        <v>-0.01750286634</v>
      </c>
      <c r="I13" s="34"/>
      <c r="J13" s="34"/>
      <c r="K13" s="34"/>
      <c r="L13" s="34"/>
      <c r="M13" s="34"/>
      <c r="N13" s="34"/>
      <c r="O13" s="34"/>
      <c r="P13" s="34"/>
      <c r="Q13" s="34"/>
      <c r="R13" s="35"/>
      <c r="S13" s="35"/>
      <c r="T13" s="36"/>
      <c r="U13" s="36"/>
      <c r="V13" s="35"/>
      <c r="W13" s="35"/>
      <c r="X13" s="35"/>
      <c r="Y13" s="37"/>
      <c r="Z13" s="35"/>
      <c r="AA13" s="35"/>
      <c r="AB13" s="35"/>
      <c r="AC13" s="35"/>
      <c r="AD13" s="35"/>
      <c r="AE13" s="38"/>
      <c r="AF13" s="38"/>
      <c r="AG13" s="38"/>
      <c r="AH13" s="39"/>
      <c r="AI13" s="40"/>
      <c r="AJ13" s="39"/>
      <c r="AK13" s="41"/>
      <c r="AL13" s="42"/>
      <c r="AM13" s="42"/>
      <c r="AN13" s="36"/>
      <c r="AO13" s="43"/>
      <c r="AP13" s="44"/>
      <c r="AQ13" s="44"/>
      <c r="AR13" s="44"/>
      <c r="AS13" s="36"/>
      <c r="AT13" s="36"/>
      <c r="AU13" s="43"/>
      <c r="AV13" s="35"/>
      <c r="AW13" s="35"/>
      <c r="AX13" s="45"/>
      <c r="AY13" s="46"/>
      <c r="AZ13" s="46"/>
      <c r="BA13" s="46"/>
      <c r="BB13" s="46"/>
      <c r="BC13" s="47"/>
      <c r="BD13" s="47"/>
      <c r="BE13" s="48"/>
      <c r="BF13" s="48"/>
    </row>
    <row r="14" ht="15.75" customHeight="1">
      <c r="A14" s="27">
        <v>45463.0</v>
      </c>
      <c r="B14" s="28">
        <v>4544.0</v>
      </c>
      <c r="C14" s="29">
        <f>B14/'Clients Balance'!B14</f>
        <v>0.001375938423</v>
      </c>
      <c r="D14" s="30"/>
      <c r="E14" s="31">
        <f t="shared" si="3"/>
        <v>0.1486692627</v>
      </c>
      <c r="F14" s="31">
        <f t="shared" si="4"/>
        <v>108.1980269</v>
      </c>
      <c r="G14" s="32">
        <f t="shared" si="1"/>
        <v>109.9405311</v>
      </c>
      <c r="H14" s="33">
        <f t="shared" si="2"/>
        <v>-0.01610476875</v>
      </c>
      <c r="I14" s="34"/>
      <c r="J14" s="34"/>
      <c r="K14" s="34"/>
      <c r="L14" s="34"/>
      <c r="M14" s="34"/>
      <c r="N14" s="34"/>
      <c r="O14" s="34"/>
      <c r="P14" s="34"/>
      <c r="Q14" s="34"/>
      <c r="R14" s="35"/>
      <c r="S14" s="35"/>
      <c r="T14" s="36"/>
      <c r="U14" s="36"/>
      <c r="V14" s="35"/>
      <c r="W14" s="35"/>
      <c r="X14" s="35"/>
      <c r="Y14" s="37"/>
      <c r="Z14" s="35"/>
      <c r="AA14" s="35"/>
      <c r="AB14" s="35"/>
      <c r="AC14" s="35"/>
      <c r="AD14" s="35"/>
      <c r="AE14" s="38"/>
      <c r="AF14" s="38"/>
      <c r="AG14" s="38"/>
      <c r="AH14" s="39"/>
      <c r="AI14" s="40"/>
      <c r="AJ14" s="39"/>
      <c r="AK14" s="41"/>
      <c r="AL14" s="42"/>
      <c r="AM14" s="42"/>
      <c r="AN14" s="36"/>
      <c r="AO14" s="43"/>
      <c r="AP14" s="44"/>
      <c r="AQ14" s="44"/>
      <c r="AR14" s="44"/>
      <c r="AS14" s="36"/>
      <c r="AT14" s="36"/>
      <c r="AU14" s="43"/>
      <c r="AV14" s="35"/>
      <c r="AW14" s="35"/>
      <c r="AX14" s="45"/>
      <c r="AY14" s="46"/>
      <c r="AZ14" s="46"/>
      <c r="BA14" s="46"/>
      <c r="BB14" s="46"/>
      <c r="BC14" s="47"/>
      <c r="BD14" s="47"/>
      <c r="BE14" s="48"/>
      <c r="BF14" s="48"/>
    </row>
    <row r="15" ht="15.75" customHeight="1">
      <c r="A15" s="27">
        <v>45464.0</v>
      </c>
      <c r="B15" s="28">
        <v>-64673.25</v>
      </c>
      <c r="C15" s="29">
        <f>B15/'Clients Balance'!B15</f>
        <v>-0.0195563684</v>
      </c>
      <c r="D15" s="30"/>
      <c r="E15" s="31">
        <f t="shared" si="3"/>
        <v>-2.115960474</v>
      </c>
      <c r="F15" s="31">
        <f t="shared" si="4"/>
        <v>106.0820664</v>
      </c>
      <c r="G15" s="32">
        <f t="shared" si="1"/>
        <v>109.9405311</v>
      </c>
      <c r="H15" s="33">
        <f t="shared" si="2"/>
        <v>-0.03637245019</v>
      </c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5"/>
      <c r="T15" s="36"/>
      <c r="U15" s="36"/>
      <c r="V15" s="35"/>
      <c r="W15" s="35"/>
      <c r="X15" s="35"/>
      <c r="Y15" s="37"/>
      <c r="Z15" s="35"/>
      <c r="AA15" s="35"/>
      <c r="AB15" s="35"/>
      <c r="AC15" s="35"/>
      <c r="AD15" s="35"/>
      <c r="AE15" s="38"/>
      <c r="AF15" s="38"/>
      <c r="AG15" s="38"/>
      <c r="AH15" s="39"/>
      <c r="AI15" s="40"/>
      <c r="AJ15" s="39"/>
      <c r="AK15" s="41"/>
      <c r="AL15" s="42"/>
      <c r="AM15" s="42"/>
      <c r="AN15" s="36"/>
      <c r="AO15" s="43"/>
      <c r="AP15" s="44"/>
      <c r="AQ15" s="44"/>
      <c r="AR15" s="44"/>
      <c r="AS15" s="36"/>
      <c r="AT15" s="36"/>
      <c r="AU15" s="43"/>
      <c r="AV15" s="35"/>
      <c r="AW15" s="35"/>
      <c r="AX15" s="45"/>
      <c r="AY15" s="46"/>
      <c r="AZ15" s="46"/>
      <c r="BA15" s="46"/>
      <c r="BB15" s="46"/>
      <c r="BC15" s="47"/>
      <c r="BD15" s="47"/>
      <c r="BE15" s="48"/>
      <c r="BF15" s="48"/>
    </row>
    <row r="16" ht="15.75" customHeight="1">
      <c r="A16" s="27">
        <v>45467.0</v>
      </c>
      <c r="B16" s="28">
        <v>30066.0</v>
      </c>
      <c r="C16" s="29">
        <f>B16/'Clients Balance'!B16</f>
        <v>0.009272920729</v>
      </c>
      <c r="D16" s="30"/>
      <c r="E16" s="31">
        <f t="shared" si="3"/>
        <v>0.9836905925</v>
      </c>
      <c r="F16" s="31">
        <f t="shared" si="4"/>
        <v>107.065757</v>
      </c>
      <c r="G16" s="32">
        <f t="shared" si="1"/>
        <v>109.9405311</v>
      </c>
      <c r="H16" s="33">
        <f t="shared" si="2"/>
        <v>-0.02685054647</v>
      </c>
      <c r="I16" s="49">
        <f t="shared" ref="I16:I42" si="5">B16-K16</f>
        <v>30066</v>
      </c>
      <c r="J16" s="34"/>
      <c r="K16" s="34"/>
      <c r="L16" s="49"/>
      <c r="M16" s="49"/>
      <c r="N16" s="49"/>
      <c r="O16" s="49"/>
      <c r="P16" s="49"/>
      <c r="Q16" s="49"/>
      <c r="R16" s="50"/>
      <c r="S16" s="50"/>
      <c r="T16" s="36"/>
      <c r="U16" s="36"/>
      <c r="V16" s="50"/>
      <c r="W16" s="50"/>
      <c r="X16" s="50"/>
      <c r="Y16" s="37"/>
      <c r="Z16" s="50"/>
      <c r="AA16" s="50"/>
      <c r="AB16" s="50"/>
      <c r="AC16" s="50"/>
      <c r="AD16" s="50"/>
      <c r="AE16" s="38"/>
      <c r="AF16" s="38"/>
      <c r="AG16" s="38"/>
      <c r="AH16" s="39"/>
      <c r="AI16" s="40"/>
      <c r="AJ16" s="39"/>
      <c r="AK16" s="41"/>
      <c r="AL16" s="42"/>
      <c r="AM16" s="42"/>
      <c r="AN16" s="36"/>
      <c r="AO16" s="43"/>
      <c r="AP16" s="44"/>
      <c r="AQ16" s="44"/>
      <c r="AR16" s="44"/>
      <c r="AS16" s="36"/>
      <c r="AT16" s="36"/>
      <c r="AU16" s="43"/>
      <c r="AV16" s="50"/>
      <c r="AW16" s="50"/>
      <c r="AX16" s="51"/>
      <c r="AY16" s="46"/>
      <c r="AZ16" s="46"/>
      <c r="BA16" s="46"/>
      <c r="BB16" s="46"/>
      <c r="BC16" s="47"/>
      <c r="BD16" s="47"/>
      <c r="BE16" s="48"/>
      <c r="BF16" s="48"/>
    </row>
    <row r="17" ht="15.75" customHeight="1">
      <c r="A17" s="27">
        <v>45468.0</v>
      </c>
      <c r="B17" s="28">
        <v>60457.0</v>
      </c>
      <c r="C17" s="29">
        <f>B17/'Clients Balance'!B17</f>
        <v>0.01847476257</v>
      </c>
      <c r="D17" s="30"/>
      <c r="E17" s="31">
        <f t="shared" si="3"/>
        <v>1.97801444</v>
      </c>
      <c r="F17" s="31">
        <f t="shared" si="4"/>
        <v>109.0437714</v>
      </c>
      <c r="G17" s="32">
        <f t="shared" si="1"/>
        <v>109.9405311</v>
      </c>
      <c r="H17" s="33">
        <f t="shared" si="2"/>
        <v>-0.008223850221</v>
      </c>
      <c r="I17" s="49">
        <f t="shared" si="5"/>
        <v>60457</v>
      </c>
      <c r="J17" s="34"/>
      <c r="K17" s="34"/>
      <c r="L17" s="49"/>
      <c r="M17" s="49"/>
      <c r="N17" s="49"/>
      <c r="O17" s="49"/>
      <c r="P17" s="49"/>
      <c r="Q17" s="49"/>
      <c r="R17" s="50"/>
      <c r="S17" s="50"/>
      <c r="T17" s="36"/>
      <c r="U17" s="36"/>
      <c r="V17" s="50"/>
      <c r="W17" s="50"/>
      <c r="X17" s="50"/>
      <c r="Y17" s="37"/>
      <c r="Z17" s="50"/>
      <c r="AA17" s="50"/>
      <c r="AB17" s="50"/>
      <c r="AC17" s="50"/>
      <c r="AD17" s="50"/>
      <c r="AE17" s="38"/>
      <c r="AF17" s="38"/>
      <c r="AG17" s="38"/>
      <c r="AH17" s="39"/>
      <c r="AI17" s="40"/>
      <c r="AJ17" s="39"/>
      <c r="AK17" s="41"/>
      <c r="AL17" s="42"/>
      <c r="AM17" s="42"/>
      <c r="AN17" s="36"/>
      <c r="AO17" s="43"/>
      <c r="AP17" s="44"/>
      <c r="AQ17" s="44"/>
      <c r="AR17" s="44"/>
      <c r="AS17" s="36"/>
      <c r="AT17" s="36"/>
      <c r="AU17" s="43"/>
      <c r="AV17" s="50"/>
      <c r="AW17" s="50"/>
      <c r="AX17" s="51"/>
      <c r="AY17" s="46"/>
      <c r="AZ17" s="46"/>
      <c r="BA17" s="46"/>
      <c r="BB17" s="46"/>
      <c r="BC17" s="47"/>
      <c r="BD17" s="47"/>
      <c r="BE17" s="48"/>
      <c r="BF17" s="48"/>
    </row>
    <row r="18" ht="15.75" customHeight="1">
      <c r="A18" s="27">
        <v>45469.0</v>
      </c>
      <c r="B18" s="28">
        <v>46637.5</v>
      </c>
      <c r="C18" s="29">
        <f>B18/'Clients Balance'!B18</f>
        <v>0.01399320715</v>
      </c>
      <c r="D18" s="30"/>
      <c r="E18" s="31">
        <f t="shared" si="3"/>
        <v>1.525872082</v>
      </c>
      <c r="F18" s="31">
        <f t="shared" si="4"/>
        <v>110.5696435</v>
      </c>
      <c r="G18" s="32">
        <f t="shared" si="1"/>
        <v>110.5696435</v>
      </c>
      <c r="H18" s="33">
        <f t="shared" si="2"/>
        <v>0</v>
      </c>
      <c r="I18" s="49">
        <f t="shared" si="5"/>
        <v>40845</v>
      </c>
      <c r="J18" s="34"/>
      <c r="K18" s="34">
        <v>5792.5</v>
      </c>
      <c r="L18" s="49"/>
      <c r="M18" s="49"/>
      <c r="N18" s="49"/>
      <c r="O18" s="49"/>
      <c r="P18" s="49"/>
      <c r="Q18" s="49"/>
      <c r="R18" s="50"/>
      <c r="S18" s="50"/>
      <c r="T18" s="36"/>
      <c r="U18" s="36"/>
      <c r="V18" s="50"/>
      <c r="W18" s="50"/>
      <c r="X18" s="50"/>
      <c r="Y18" s="37"/>
      <c r="Z18" s="50"/>
      <c r="AA18" s="50"/>
      <c r="AB18" s="50"/>
      <c r="AC18" s="50"/>
      <c r="AD18" s="50"/>
      <c r="AE18" s="38"/>
      <c r="AF18" s="38"/>
      <c r="AG18" s="38"/>
      <c r="AH18" s="39"/>
      <c r="AI18" s="40"/>
      <c r="AJ18" s="39"/>
      <c r="AK18" s="41">
        <v>850.0</v>
      </c>
      <c r="AL18" s="42"/>
      <c r="AM18" s="42"/>
      <c r="AN18" s="36">
        <f t="shared" ref="AN18:AN24" si="6">K18/AK18</f>
        <v>6.814705882</v>
      </c>
      <c r="AO18" s="43">
        <f>AN18</f>
        <v>6.814705882</v>
      </c>
      <c r="AP18" s="44"/>
      <c r="AQ18" s="44"/>
      <c r="AR18" s="44"/>
      <c r="AS18" s="36"/>
      <c r="AT18" s="36"/>
      <c r="AU18" s="43"/>
      <c r="AV18" s="50"/>
      <c r="AW18" s="50"/>
      <c r="AX18" s="51"/>
      <c r="AY18" s="46"/>
      <c r="AZ18" s="46"/>
      <c r="BA18" s="46"/>
      <c r="BB18" s="46"/>
      <c r="BC18" s="47"/>
      <c r="BD18" s="47"/>
      <c r="BE18" s="48"/>
      <c r="BF18" s="48"/>
    </row>
    <row r="19" ht="15.75" customHeight="1">
      <c r="A19" s="27">
        <v>45470.0</v>
      </c>
      <c r="B19" s="28">
        <v>-142558.75</v>
      </c>
      <c r="C19" s="29">
        <f>B19/'Clients Balance'!B19</f>
        <v>-0.04218332745</v>
      </c>
      <c r="D19" s="30"/>
      <c r="E19" s="31">
        <f t="shared" si="3"/>
        <v>-4.664195479</v>
      </c>
      <c r="F19" s="31">
        <f t="shared" si="4"/>
        <v>105.905448</v>
      </c>
      <c r="G19" s="32">
        <f t="shared" si="1"/>
        <v>110.5696435</v>
      </c>
      <c r="H19" s="33">
        <f t="shared" si="2"/>
        <v>-0.04404112881</v>
      </c>
      <c r="I19" s="49">
        <f t="shared" si="5"/>
        <v>-46912.5</v>
      </c>
      <c r="J19" s="34"/>
      <c r="K19" s="34">
        <f>-23841.25-17723.75-47910-26702.5+20531.25</f>
        <v>-95646.25</v>
      </c>
      <c r="L19" s="49"/>
      <c r="M19" s="49"/>
      <c r="N19" s="49"/>
      <c r="O19" s="49"/>
      <c r="P19" s="49"/>
      <c r="Q19" s="49"/>
      <c r="R19" s="50"/>
      <c r="S19" s="50"/>
      <c r="T19" s="36"/>
      <c r="U19" s="36"/>
      <c r="V19" s="50"/>
      <c r="W19" s="50"/>
      <c r="X19" s="50"/>
      <c r="Y19" s="37"/>
      <c r="Z19" s="50"/>
      <c r="AA19" s="50"/>
      <c r="AB19" s="50"/>
      <c r="AC19" s="50"/>
      <c r="AD19" s="50"/>
      <c r="AE19" s="38"/>
      <c r="AF19" s="38"/>
      <c r="AG19" s="38"/>
      <c r="AH19" s="39"/>
      <c r="AI19" s="40"/>
      <c r="AJ19" s="39"/>
      <c r="AK19" s="41">
        <v>850.0</v>
      </c>
      <c r="AL19" s="42"/>
      <c r="AM19" s="42"/>
      <c r="AN19" s="36">
        <f t="shared" si="6"/>
        <v>-112.525</v>
      </c>
      <c r="AO19" s="43">
        <f t="shared" ref="AO19:AO111" si="7">AO18+AN19</f>
        <v>-105.7102941</v>
      </c>
      <c r="AP19" s="44"/>
      <c r="AQ19" s="44"/>
      <c r="AR19" s="44"/>
      <c r="AS19" s="36"/>
      <c r="AT19" s="36"/>
      <c r="AU19" s="43"/>
      <c r="AV19" s="50"/>
      <c r="AW19" s="50"/>
      <c r="AX19" s="51"/>
      <c r="AY19" s="46"/>
      <c r="AZ19" s="46"/>
      <c r="BA19" s="46"/>
      <c r="BB19" s="46"/>
      <c r="BC19" s="47"/>
      <c r="BD19" s="47"/>
      <c r="BE19" s="48"/>
      <c r="BF19" s="48"/>
    </row>
    <row r="20" ht="15.75" customHeight="1">
      <c r="A20" s="27">
        <v>45471.0</v>
      </c>
      <c r="B20" s="28">
        <v>-57876.25</v>
      </c>
      <c r="C20" s="29">
        <f>B20/'Clients Balance'!B20</f>
        <v>-0.0178798943</v>
      </c>
      <c r="D20" s="30"/>
      <c r="E20" s="31">
        <f t="shared" si="3"/>
        <v>-1.893578216</v>
      </c>
      <c r="F20" s="31">
        <f t="shared" si="4"/>
        <v>104.0118698</v>
      </c>
      <c r="G20" s="32">
        <f t="shared" si="1"/>
        <v>110.5696435</v>
      </c>
      <c r="H20" s="33">
        <f t="shared" si="2"/>
        <v>-0.06304832041</v>
      </c>
      <c r="I20" s="49">
        <f t="shared" si="5"/>
        <v>-17122.5</v>
      </c>
      <c r="J20" s="34"/>
      <c r="K20" s="34">
        <f>-41796.25-12518.75+13561.25</f>
        <v>-40753.75</v>
      </c>
      <c r="L20" s="49"/>
      <c r="M20" s="49"/>
      <c r="N20" s="49"/>
      <c r="O20" s="49"/>
      <c r="P20" s="49"/>
      <c r="Q20" s="49"/>
      <c r="R20" s="50"/>
      <c r="S20" s="50"/>
      <c r="T20" s="36"/>
      <c r="U20" s="36"/>
      <c r="V20" s="50"/>
      <c r="W20" s="50"/>
      <c r="X20" s="50"/>
      <c r="Y20" s="37"/>
      <c r="Z20" s="50"/>
      <c r="AA20" s="50"/>
      <c r="AB20" s="50"/>
      <c r="AC20" s="50"/>
      <c r="AD20" s="50"/>
      <c r="AE20" s="38"/>
      <c r="AF20" s="38"/>
      <c r="AG20" s="38"/>
      <c r="AH20" s="39"/>
      <c r="AI20" s="40"/>
      <c r="AJ20" s="39"/>
      <c r="AK20" s="41">
        <v>850.0</v>
      </c>
      <c r="AL20" s="42"/>
      <c r="AM20" s="42"/>
      <c r="AN20" s="36">
        <f t="shared" si="6"/>
        <v>-47.94558824</v>
      </c>
      <c r="AO20" s="43">
        <f t="shared" si="7"/>
        <v>-153.6558824</v>
      </c>
      <c r="AP20" s="44"/>
      <c r="AQ20" s="44"/>
      <c r="AR20" s="44"/>
      <c r="AS20" s="36"/>
      <c r="AT20" s="36"/>
      <c r="AU20" s="43"/>
      <c r="AV20" s="50"/>
      <c r="AW20" s="50"/>
      <c r="AX20" s="51"/>
      <c r="AY20" s="46"/>
      <c r="AZ20" s="46"/>
      <c r="BA20" s="46"/>
      <c r="BB20" s="46"/>
      <c r="BC20" s="47"/>
      <c r="BD20" s="47"/>
      <c r="BE20" s="48"/>
      <c r="BF20" s="48"/>
    </row>
    <row r="21" ht="15.75" customHeight="1">
      <c r="A21" s="27">
        <v>45474.0</v>
      </c>
      <c r="B21" s="28">
        <v>-11219.0</v>
      </c>
      <c r="C21" s="29">
        <f>B21/'Clients Balance'!B21</f>
        <v>-0.003529019915</v>
      </c>
      <c r="D21" s="30"/>
      <c r="E21" s="31">
        <f t="shared" si="3"/>
        <v>-0.36705996</v>
      </c>
      <c r="F21" s="31">
        <f t="shared" si="4"/>
        <v>103.6448099</v>
      </c>
      <c r="G21" s="32">
        <f t="shared" si="1"/>
        <v>110.5696435</v>
      </c>
      <c r="H21" s="33">
        <f t="shared" si="2"/>
        <v>-0.06681312517</v>
      </c>
      <c r="I21" s="49">
        <f t="shared" si="5"/>
        <v>-3569</v>
      </c>
      <c r="J21" s="34"/>
      <c r="K21" s="34">
        <v>-7650.0</v>
      </c>
      <c r="L21" s="49"/>
      <c r="M21" s="49"/>
      <c r="N21" s="49"/>
      <c r="O21" s="49"/>
      <c r="P21" s="49"/>
      <c r="Q21" s="49"/>
      <c r="R21" s="50"/>
      <c r="S21" s="50"/>
      <c r="T21" s="36"/>
      <c r="U21" s="36"/>
      <c r="V21" s="50"/>
      <c r="W21" s="50"/>
      <c r="X21" s="50"/>
      <c r="Y21" s="37"/>
      <c r="Z21" s="50"/>
      <c r="AA21" s="50"/>
      <c r="AB21" s="50"/>
      <c r="AC21" s="50"/>
      <c r="AD21" s="50"/>
      <c r="AE21" s="38"/>
      <c r="AF21" s="38"/>
      <c r="AG21" s="38"/>
      <c r="AH21" s="39"/>
      <c r="AI21" s="40"/>
      <c r="AJ21" s="39"/>
      <c r="AK21" s="41">
        <v>850.0</v>
      </c>
      <c r="AL21" s="42"/>
      <c r="AM21" s="42"/>
      <c r="AN21" s="36">
        <f t="shared" si="6"/>
        <v>-9</v>
      </c>
      <c r="AO21" s="43">
        <f t="shared" si="7"/>
        <v>-162.6558824</v>
      </c>
      <c r="AP21" s="44"/>
      <c r="AQ21" s="44"/>
      <c r="AR21" s="44"/>
      <c r="AS21" s="36"/>
      <c r="AT21" s="36"/>
      <c r="AU21" s="43"/>
      <c r="AV21" s="50"/>
      <c r="AW21" s="50"/>
      <c r="AX21" s="51"/>
      <c r="AY21" s="46"/>
      <c r="AZ21" s="46"/>
      <c r="BA21" s="46"/>
      <c r="BB21" s="46"/>
      <c r="BC21" s="47"/>
      <c r="BD21" s="47"/>
      <c r="BE21" s="48"/>
      <c r="BF21" s="48"/>
    </row>
    <row r="22" ht="15.75" customHeight="1">
      <c r="A22" s="27">
        <v>45475.0</v>
      </c>
      <c r="B22" s="28">
        <v>-24815.5</v>
      </c>
      <c r="C22" s="29">
        <f>B22/'Clients Balance'!B22</f>
        <v>-0.008070920901</v>
      </c>
      <c r="D22" s="30"/>
      <c r="E22" s="31">
        <f t="shared" si="3"/>
        <v>-0.8365090623</v>
      </c>
      <c r="F22" s="31">
        <f t="shared" si="4"/>
        <v>102.8083008</v>
      </c>
      <c r="G22" s="32">
        <f t="shared" si="1"/>
        <v>110.5696435</v>
      </c>
      <c r="H22" s="33">
        <f t="shared" si="2"/>
        <v>-0.0754933469</v>
      </c>
      <c r="I22" s="49">
        <f t="shared" si="5"/>
        <v>-5048</v>
      </c>
      <c r="J22" s="34"/>
      <c r="K22" s="34">
        <v>-19767.5</v>
      </c>
      <c r="L22" s="49"/>
      <c r="M22" s="49"/>
      <c r="N22" s="49"/>
      <c r="O22" s="49"/>
      <c r="P22" s="49"/>
      <c r="Q22" s="49"/>
      <c r="R22" s="50"/>
      <c r="S22" s="50"/>
      <c r="T22" s="36"/>
      <c r="U22" s="36"/>
      <c r="V22" s="50"/>
      <c r="W22" s="50"/>
      <c r="X22" s="50"/>
      <c r="Y22" s="37"/>
      <c r="Z22" s="50"/>
      <c r="AA22" s="50"/>
      <c r="AB22" s="50"/>
      <c r="AC22" s="50"/>
      <c r="AD22" s="50"/>
      <c r="AE22" s="38"/>
      <c r="AF22" s="38"/>
      <c r="AG22" s="38"/>
      <c r="AH22" s="39"/>
      <c r="AI22" s="40"/>
      <c r="AJ22" s="39"/>
      <c r="AK22" s="41">
        <v>850.0</v>
      </c>
      <c r="AL22" s="42"/>
      <c r="AM22" s="42"/>
      <c r="AN22" s="36">
        <f t="shared" si="6"/>
        <v>-23.25588235</v>
      </c>
      <c r="AO22" s="43">
        <f t="shared" si="7"/>
        <v>-185.9117647</v>
      </c>
      <c r="AP22" s="44"/>
      <c r="AQ22" s="44"/>
      <c r="AR22" s="44"/>
      <c r="AS22" s="36"/>
      <c r="AT22" s="36"/>
      <c r="AU22" s="43"/>
      <c r="AV22" s="50"/>
      <c r="AW22" s="50"/>
      <c r="AX22" s="51"/>
      <c r="AY22" s="46"/>
      <c r="AZ22" s="46"/>
      <c r="BA22" s="46"/>
      <c r="BB22" s="46"/>
      <c r="BC22" s="47"/>
      <c r="BD22" s="47"/>
      <c r="BE22" s="48"/>
      <c r="BF22" s="48"/>
    </row>
    <row r="23" ht="15.75" customHeight="1">
      <c r="A23" s="27">
        <v>45476.0</v>
      </c>
      <c r="B23" s="28">
        <v>112503.75</v>
      </c>
      <c r="C23" s="29">
        <f>B23/'Clients Balance'!B23</f>
        <v>0.03671771928</v>
      </c>
      <c r="D23" s="30"/>
      <c r="E23" s="31">
        <f t="shared" si="3"/>
        <v>3.774886328</v>
      </c>
      <c r="F23" s="31">
        <f t="shared" si="4"/>
        <v>106.5831871</v>
      </c>
      <c r="G23" s="32">
        <f t="shared" si="1"/>
        <v>110.5696435</v>
      </c>
      <c r="H23" s="33">
        <f t="shared" si="2"/>
        <v>-0.03740230046</v>
      </c>
      <c r="I23" s="49">
        <f t="shared" si="5"/>
        <v>113913.75</v>
      </c>
      <c r="J23" s="34"/>
      <c r="K23" s="34">
        <f>4256.25-5666.25</f>
        <v>-1410</v>
      </c>
      <c r="L23" s="49"/>
      <c r="M23" s="49"/>
      <c r="N23" s="49"/>
      <c r="O23" s="49"/>
      <c r="P23" s="49"/>
      <c r="Q23" s="49"/>
      <c r="R23" s="50"/>
      <c r="S23" s="50"/>
      <c r="T23" s="36"/>
      <c r="U23" s="36"/>
      <c r="V23" s="50"/>
      <c r="W23" s="50"/>
      <c r="X23" s="50"/>
      <c r="Y23" s="37"/>
      <c r="Z23" s="50"/>
      <c r="AA23" s="50"/>
      <c r="AB23" s="50"/>
      <c r="AC23" s="50"/>
      <c r="AD23" s="50"/>
      <c r="AE23" s="38"/>
      <c r="AF23" s="38"/>
      <c r="AG23" s="38"/>
      <c r="AH23" s="39"/>
      <c r="AI23" s="40"/>
      <c r="AJ23" s="39"/>
      <c r="AK23" s="41">
        <v>850.0</v>
      </c>
      <c r="AL23" s="42"/>
      <c r="AM23" s="42"/>
      <c r="AN23" s="36">
        <f t="shared" si="6"/>
        <v>-1.658823529</v>
      </c>
      <c r="AO23" s="43">
        <f t="shared" si="7"/>
        <v>-187.5705882</v>
      </c>
      <c r="AP23" s="44"/>
      <c r="AQ23" s="44"/>
      <c r="AR23" s="44"/>
      <c r="AS23" s="36"/>
      <c r="AT23" s="36"/>
      <c r="AU23" s="43"/>
      <c r="AV23" s="50"/>
      <c r="AW23" s="50"/>
      <c r="AX23" s="51"/>
      <c r="AY23" s="46"/>
      <c r="AZ23" s="46"/>
      <c r="BA23" s="46"/>
      <c r="BB23" s="46"/>
      <c r="BC23" s="47"/>
      <c r="BD23" s="47"/>
      <c r="BE23" s="48"/>
      <c r="BF23" s="48"/>
    </row>
    <row r="24" ht="15.75" customHeight="1">
      <c r="A24" s="27">
        <v>45477.0</v>
      </c>
      <c r="B24" s="28">
        <v>39878.75</v>
      </c>
      <c r="C24" s="29">
        <f>B24/'Clients Balance'!B24</f>
        <v>0.01312088463</v>
      </c>
      <c r="D24" s="30"/>
      <c r="E24" s="31">
        <f t="shared" si="3"/>
        <v>1.398465702</v>
      </c>
      <c r="F24" s="31">
        <f t="shared" si="4"/>
        <v>107.9816528</v>
      </c>
      <c r="G24" s="32">
        <f t="shared" si="1"/>
        <v>110.5696435</v>
      </c>
      <c r="H24" s="33">
        <f t="shared" si="2"/>
        <v>-0.02396694826</v>
      </c>
      <c r="I24" s="49">
        <f t="shared" si="5"/>
        <v>77998.75</v>
      </c>
      <c r="J24" s="34"/>
      <c r="K24" s="34">
        <f>-720-37400</f>
        <v>-38120</v>
      </c>
      <c r="L24" s="49"/>
      <c r="M24" s="49"/>
      <c r="N24" s="49"/>
      <c r="O24" s="49"/>
      <c r="P24" s="49"/>
      <c r="Q24" s="49"/>
      <c r="R24" s="50"/>
      <c r="S24" s="50"/>
      <c r="T24" s="36"/>
      <c r="U24" s="36"/>
      <c r="V24" s="50"/>
      <c r="W24" s="50"/>
      <c r="X24" s="50"/>
      <c r="Y24" s="37"/>
      <c r="Z24" s="50"/>
      <c r="AA24" s="50"/>
      <c r="AB24" s="50"/>
      <c r="AC24" s="50"/>
      <c r="AD24" s="50"/>
      <c r="AE24" s="38"/>
      <c r="AF24" s="38"/>
      <c r="AG24" s="38"/>
      <c r="AH24" s="39"/>
      <c r="AI24" s="40"/>
      <c r="AJ24" s="39"/>
      <c r="AK24" s="41">
        <v>850.0</v>
      </c>
      <c r="AL24" s="42"/>
      <c r="AM24" s="42"/>
      <c r="AN24" s="36">
        <f t="shared" si="6"/>
        <v>-44.84705882</v>
      </c>
      <c r="AO24" s="43">
        <f t="shared" si="7"/>
        <v>-232.4176471</v>
      </c>
      <c r="AP24" s="44"/>
      <c r="AQ24" s="44"/>
      <c r="AR24" s="44"/>
      <c r="AS24" s="36"/>
      <c r="AT24" s="36"/>
      <c r="AU24" s="43"/>
      <c r="AV24" s="50"/>
      <c r="AW24" s="50"/>
      <c r="AX24" s="51"/>
      <c r="AY24" s="46"/>
      <c r="AZ24" s="46"/>
      <c r="BA24" s="46"/>
      <c r="BB24" s="46"/>
      <c r="BC24" s="47"/>
      <c r="BD24" s="47"/>
      <c r="BE24" s="48"/>
      <c r="BF24" s="48"/>
    </row>
    <row r="25" ht="15.75" customHeight="1">
      <c r="A25" s="27">
        <v>45478.0</v>
      </c>
      <c r="B25" s="28">
        <v>-25744.5</v>
      </c>
      <c r="C25" s="29">
        <f>B25/'Clients Balance'!B25</f>
        <v>-0.008168091928</v>
      </c>
      <c r="D25" s="30"/>
      <c r="E25" s="31">
        <f t="shared" si="3"/>
        <v>-0.8820040669</v>
      </c>
      <c r="F25" s="31">
        <f t="shared" si="4"/>
        <v>107.0996488</v>
      </c>
      <c r="G25" s="32">
        <f t="shared" si="1"/>
        <v>110.5696435</v>
      </c>
      <c r="H25" s="33">
        <f t="shared" si="2"/>
        <v>-0.03239968379</v>
      </c>
      <c r="I25" s="49">
        <f t="shared" si="5"/>
        <v>-582.5</v>
      </c>
      <c r="J25" s="34"/>
      <c r="K25" s="34">
        <v>-25162.0</v>
      </c>
      <c r="L25" s="49"/>
      <c r="M25" s="49"/>
      <c r="N25" s="49"/>
      <c r="O25" s="49"/>
      <c r="P25" s="49"/>
      <c r="Q25" s="49"/>
      <c r="R25" s="50"/>
      <c r="S25" s="50"/>
      <c r="T25" s="36"/>
      <c r="U25" s="36"/>
      <c r="V25" s="50"/>
      <c r="W25" s="50"/>
      <c r="X25" s="50"/>
      <c r="Y25" s="37"/>
      <c r="Z25" s="50"/>
      <c r="AA25" s="50"/>
      <c r="AB25" s="50"/>
      <c r="AC25" s="50"/>
      <c r="AD25" s="50"/>
      <c r="AE25" s="38"/>
      <c r="AF25" s="38"/>
      <c r="AG25" s="38"/>
      <c r="AH25" s="39"/>
      <c r="AI25" s="40"/>
      <c r="AJ25" s="39"/>
      <c r="AK25" s="41">
        <v>975.0</v>
      </c>
      <c r="AL25" s="42"/>
      <c r="AM25" s="42"/>
      <c r="AN25" s="36">
        <v>-40.0</v>
      </c>
      <c r="AO25" s="43">
        <f t="shared" si="7"/>
        <v>-272.4176471</v>
      </c>
      <c r="AP25" s="44"/>
      <c r="AQ25" s="44"/>
      <c r="AR25" s="44"/>
      <c r="AS25" s="36"/>
      <c r="AT25" s="36"/>
      <c r="AU25" s="43"/>
      <c r="AV25" s="50"/>
      <c r="AW25" s="50"/>
      <c r="AX25" s="51"/>
      <c r="AY25" s="46"/>
      <c r="AZ25" s="46"/>
      <c r="BA25" s="46"/>
      <c r="BB25" s="46"/>
      <c r="BC25" s="47"/>
      <c r="BD25" s="47"/>
      <c r="BE25" s="48"/>
      <c r="BF25" s="48"/>
    </row>
    <row r="26" ht="15.75" customHeight="1">
      <c r="A26" s="27">
        <v>45481.0</v>
      </c>
      <c r="B26" s="28">
        <v>-44632.5</v>
      </c>
      <c r="C26" s="29">
        <f>B26/'Clients Balance'!B26</f>
        <v>-0.01398385503</v>
      </c>
      <c r="D26" s="30"/>
      <c r="E26" s="31">
        <f t="shared" si="3"/>
        <v>-1.497665962</v>
      </c>
      <c r="F26" s="31">
        <f t="shared" si="4"/>
        <v>105.6019828</v>
      </c>
      <c r="G26" s="32">
        <f t="shared" si="1"/>
        <v>110.5696435</v>
      </c>
      <c r="H26" s="33">
        <f t="shared" si="2"/>
        <v>-0.04704135835</v>
      </c>
      <c r="I26" s="49">
        <f t="shared" si="5"/>
        <v>-44632.5</v>
      </c>
      <c r="J26" s="34"/>
      <c r="K26" s="34">
        <v>0.0</v>
      </c>
      <c r="L26" s="49"/>
      <c r="M26" s="49"/>
      <c r="N26" s="49"/>
      <c r="O26" s="49"/>
      <c r="P26" s="49"/>
      <c r="Q26" s="49"/>
      <c r="R26" s="50"/>
      <c r="S26" s="50"/>
      <c r="T26" s="36"/>
      <c r="U26" s="36"/>
      <c r="V26" s="50"/>
      <c r="W26" s="50"/>
      <c r="X26" s="50"/>
      <c r="Y26" s="37"/>
      <c r="Z26" s="50"/>
      <c r="AA26" s="50"/>
      <c r="AB26" s="50"/>
      <c r="AC26" s="50"/>
      <c r="AD26" s="50"/>
      <c r="AE26" s="38"/>
      <c r="AF26" s="38"/>
      <c r="AG26" s="38"/>
      <c r="AH26" s="39"/>
      <c r="AI26" s="40"/>
      <c r="AJ26" s="39"/>
      <c r="AK26" s="41">
        <v>975.0</v>
      </c>
      <c r="AL26" s="42"/>
      <c r="AM26" s="42"/>
      <c r="AN26" s="36">
        <f t="shared" ref="AN26:AN111" si="8">K26/AK26</f>
        <v>0</v>
      </c>
      <c r="AO26" s="43">
        <f t="shared" si="7"/>
        <v>-272.4176471</v>
      </c>
      <c r="AP26" s="44"/>
      <c r="AQ26" s="44"/>
      <c r="AR26" s="44"/>
      <c r="AS26" s="36"/>
      <c r="AT26" s="36"/>
      <c r="AU26" s="43"/>
      <c r="AV26" s="50"/>
      <c r="AW26" s="50"/>
      <c r="AX26" s="51"/>
      <c r="AY26" s="46"/>
      <c r="AZ26" s="46"/>
      <c r="BA26" s="46"/>
      <c r="BB26" s="46"/>
      <c r="BC26" s="47"/>
      <c r="BD26" s="47"/>
      <c r="BE26" s="48"/>
      <c r="BF26" s="48"/>
    </row>
    <row r="27" ht="15.75" customHeight="1">
      <c r="A27" s="27">
        <v>45482.0</v>
      </c>
      <c r="B27" s="28">
        <v>-12644.75</v>
      </c>
      <c r="C27" s="29">
        <f>B27/'Clients Balance'!B27</f>
        <v>-0.00399395517</v>
      </c>
      <c r="D27" s="30"/>
      <c r="E27" s="31">
        <f t="shared" si="3"/>
        <v>-0.4217695852</v>
      </c>
      <c r="F27" s="31">
        <f t="shared" si="4"/>
        <v>105.1802132</v>
      </c>
      <c r="G27" s="32">
        <f t="shared" si="1"/>
        <v>110.5696435</v>
      </c>
      <c r="H27" s="33">
        <f t="shared" si="2"/>
        <v>-0.05123996364</v>
      </c>
      <c r="I27" s="49">
        <f t="shared" si="5"/>
        <v>-28728.75</v>
      </c>
      <c r="J27" s="34"/>
      <c r="K27" s="34">
        <f>-708+16792</f>
        <v>16084</v>
      </c>
      <c r="L27" s="49"/>
      <c r="M27" s="49"/>
      <c r="N27" s="49"/>
      <c r="O27" s="49"/>
      <c r="P27" s="49"/>
      <c r="Q27" s="49"/>
      <c r="R27" s="50"/>
      <c r="S27" s="50"/>
      <c r="T27" s="36"/>
      <c r="U27" s="36"/>
      <c r="V27" s="50"/>
      <c r="W27" s="50"/>
      <c r="X27" s="50"/>
      <c r="Y27" s="37"/>
      <c r="Z27" s="50"/>
      <c r="AA27" s="50"/>
      <c r="AB27" s="50"/>
      <c r="AC27" s="50"/>
      <c r="AD27" s="50"/>
      <c r="AE27" s="38"/>
      <c r="AF27" s="38"/>
      <c r="AG27" s="38"/>
      <c r="AH27" s="39"/>
      <c r="AI27" s="40"/>
      <c r="AJ27" s="39"/>
      <c r="AK27" s="41">
        <v>975.0</v>
      </c>
      <c r="AL27" s="42"/>
      <c r="AM27" s="42"/>
      <c r="AN27" s="36">
        <f t="shared" si="8"/>
        <v>16.49641026</v>
      </c>
      <c r="AO27" s="43">
        <f t="shared" si="7"/>
        <v>-255.9212368</v>
      </c>
      <c r="AP27" s="44"/>
      <c r="AQ27" s="44"/>
      <c r="AR27" s="44"/>
      <c r="AS27" s="36"/>
      <c r="AT27" s="36"/>
      <c r="AU27" s="43"/>
      <c r="AV27" s="50"/>
      <c r="AW27" s="50"/>
      <c r="AX27" s="51"/>
      <c r="AY27" s="46"/>
      <c r="AZ27" s="46"/>
      <c r="BA27" s="46"/>
      <c r="BB27" s="46"/>
      <c r="BC27" s="47"/>
      <c r="BD27" s="47"/>
      <c r="BE27" s="48"/>
      <c r="BF27" s="48"/>
    </row>
    <row r="28" ht="15.75" customHeight="1">
      <c r="A28" s="27">
        <v>45483.0</v>
      </c>
      <c r="B28" s="28">
        <v>61934.25</v>
      </c>
      <c r="C28" s="29">
        <f>B28/'Clients Balance'!B28</f>
        <v>0.01984220274</v>
      </c>
      <c r="D28" s="30"/>
      <c r="E28" s="31">
        <f t="shared" si="3"/>
        <v>2.087007115</v>
      </c>
      <c r="F28" s="31">
        <f t="shared" si="4"/>
        <v>107.2672203</v>
      </c>
      <c r="G28" s="32">
        <f t="shared" si="1"/>
        <v>110.5696435</v>
      </c>
      <c r="H28" s="33">
        <f t="shared" si="2"/>
        <v>-0.03078688136</v>
      </c>
      <c r="I28" s="49">
        <f t="shared" si="5"/>
        <v>61056.25</v>
      </c>
      <c r="J28" s="34"/>
      <c r="K28" s="34">
        <f>-755+1633</f>
        <v>878</v>
      </c>
      <c r="L28" s="49"/>
      <c r="M28" s="49"/>
      <c r="N28" s="49"/>
      <c r="O28" s="49"/>
      <c r="P28" s="49"/>
      <c r="Q28" s="49"/>
      <c r="R28" s="50"/>
      <c r="S28" s="50"/>
      <c r="T28" s="36"/>
      <c r="U28" s="36"/>
      <c r="V28" s="50"/>
      <c r="W28" s="50"/>
      <c r="X28" s="50"/>
      <c r="Y28" s="37"/>
      <c r="Z28" s="50"/>
      <c r="AA28" s="50"/>
      <c r="AB28" s="50"/>
      <c r="AC28" s="50"/>
      <c r="AD28" s="50"/>
      <c r="AE28" s="38"/>
      <c r="AF28" s="38"/>
      <c r="AG28" s="38"/>
      <c r="AH28" s="39"/>
      <c r="AI28" s="40"/>
      <c r="AJ28" s="39"/>
      <c r="AK28" s="41">
        <v>975.0</v>
      </c>
      <c r="AL28" s="42"/>
      <c r="AM28" s="42"/>
      <c r="AN28" s="36">
        <f t="shared" si="8"/>
        <v>0.9005128205</v>
      </c>
      <c r="AO28" s="43">
        <f t="shared" si="7"/>
        <v>-255.020724</v>
      </c>
      <c r="AP28" s="44"/>
      <c r="AQ28" s="44"/>
      <c r="AR28" s="44"/>
      <c r="AS28" s="36"/>
      <c r="AT28" s="36"/>
      <c r="AU28" s="43"/>
      <c r="AV28" s="50"/>
      <c r="AW28" s="50"/>
      <c r="AX28" s="51"/>
      <c r="AY28" s="46"/>
      <c r="AZ28" s="46"/>
      <c r="BA28" s="46"/>
      <c r="BB28" s="46"/>
      <c r="BC28" s="47"/>
      <c r="BD28" s="47"/>
      <c r="BE28" s="48"/>
      <c r="BF28" s="48"/>
    </row>
    <row r="29" ht="15.75" customHeight="1">
      <c r="A29" s="27">
        <v>45484.0</v>
      </c>
      <c r="B29" s="28">
        <v>21988.75</v>
      </c>
      <c r="C29" s="29">
        <f>B29/'Clients Balance'!B29</f>
        <v>0.007073306384</v>
      </c>
      <c r="D29" s="30"/>
      <c r="E29" s="31">
        <f t="shared" si="3"/>
        <v>0.7587339143</v>
      </c>
      <c r="F29" s="31">
        <f t="shared" si="4"/>
        <v>108.0259543</v>
      </c>
      <c r="G29" s="32">
        <f t="shared" si="1"/>
        <v>110.5696435</v>
      </c>
      <c r="H29" s="33">
        <f t="shared" si="2"/>
        <v>-0.02354701969</v>
      </c>
      <c r="I29" s="49">
        <f t="shared" si="5"/>
        <v>21988.75</v>
      </c>
      <c r="J29" s="34"/>
      <c r="K29" s="34">
        <v>0.0</v>
      </c>
      <c r="L29" s="49"/>
      <c r="M29" s="49"/>
      <c r="N29" s="49"/>
      <c r="O29" s="49"/>
      <c r="P29" s="49"/>
      <c r="Q29" s="49"/>
      <c r="R29" s="50"/>
      <c r="S29" s="50"/>
      <c r="T29" s="36"/>
      <c r="U29" s="36"/>
      <c r="V29" s="50"/>
      <c r="W29" s="50"/>
      <c r="X29" s="50"/>
      <c r="Y29" s="37"/>
      <c r="Z29" s="50"/>
      <c r="AA29" s="50"/>
      <c r="AB29" s="50"/>
      <c r="AC29" s="50"/>
      <c r="AD29" s="50"/>
      <c r="AE29" s="38"/>
      <c r="AF29" s="38"/>
      <c r="AG29" s="38"/>
      <c r="AH29" s="39"/>
      <c r="AI29" s="40"/>
      <c r="AJ29" s="39"/>
      <c r="AK29" s="41">
        <v>975.0</v>
      </c>
      <c r="AL29" s="42"/>
      <c r="AM29" s="42"/>
      <c r="AN29" s="36">
        <f t="shared" si="8"/>
        <v>0</v>
      </c>
      <c r="AO29" s="43">
        <f t="shared" si="7"/>
        <v>-255.020724</v>
      </c>
      <c r="AP29" s="44"/>
      <c r="AQ29" s="44"/>
      <c r="AR29" s="44"/>
      <c r="AS29" s="36"/>
      <c r="AT29" s="36"/>
      <c r="AU29" s="43"/>
      <c r="AV29" s="50"/>
      <c r="AW29" s="50"/>
      <c r="AX29" s="51"/>
      <c r="AY29" s="46"/>
      <c r="AZ29" s="46"/>
      <c r="BA29" s="46"/>
      <c r="BB29" s="46"/>
      <c r="BC29" s="47"/>
      <c r="BD29" s="47"/>
      <c r="BE29" s="48"/>
      <c r="BF29" s="48"/>
    </row>
    <row r="30" ht="15.75" customHeight="1">
      <c r="A30" s="27">
        <v>45485.0</v>
      </c>
      <c r="B30" s="28">
        <v>12094.0</v>
      </c>
      <c r="C30" s="29">
        <f>B30/'Clients Balance'!B30</f>
        <v>0.003814385167</v>
      </c>
      <c r="D30" s="30"/>
      <c r="E30" s="31">
        <f t="shared" si="3"/>
        <v>0.4120525975</v>
      </c>
      <c r="F30" s="31">
        <f t="shared" si="4"/>
        <v>108.4380068</v>
      </c>
      <c r="G30" s="32">
        <f t="shared" si="1"/>
        <v>110.5696435</v>
      </c>
      <c r="H30" s="33">
        <f t="shared" si="2"/>
        <v>-0.01965765266</v>
      </c>
      <c r="I30" s="49">
        <f t="shared" si="5"/>
        <v>-8754</v>
      </c>
      <c r="J30" s="34"/>
      <c r="K30" s="34">
        <v>20848.0</v>
      </c>
      <c r="L30" s="49"/>
      <c r="M30" s="49"/>
      <c r="N30" s="49"/>
      <c r="O30" s="49"/>
      <c r="P30" s="49"/>
      <c r="Q30" s="49"/>
      <c r="R30" s="50"/>
      <c r="S30" s="50"/>
      <c r="T30" s="36"/>
      <c r="U30" s="36"/>
      <c r="V30" s="50"/>
      <c r="W30" s="50"/>
      <c r="X30" s="50"/>
      <c r="Y30" s="37"/>
      <c r="Z30" s="50"/>
      <c r="AA30" s="50"/>
      <c r="AB30" s="50"/>
      <c r="AC30" s="50"/>
      <c r="AD30" s="50"/>
      <c r="AE30" s="38"/>
      <c r="AF30" s="38"/>
      <c r="AG30" s="38"/>
      <c r="AH30" s="39"/>
      <c r="AI30" s="40"/>
      <c r="AJ30" s="39"/>
      <c r="AK30" s="41">
        <v>975.0</v>
      </c>
      <c r="AL30" s="42"/>
      <c r="AM30" s="42"/>
      <c r="AN30" s="36">
        <f t="shared" si="8"/>
        <v>21.3825641</v>
      </c>
      <c r="AO30" s="43">
        <f t="shared" si="7"/>
        <v>-233.6381599</v>
      </c>
      <c r="AP30" s="44"/>
      <c r="AQ30" s="44"/>
      <c r="AR30" s="44"/>
      <c r="AS30" s="36"/>
      <c r="AT30" s="36"/>
      <c r="AU30" s="43"/>
      <c r="AV30" s="50"/>
      <c r="AW30" s="50"/>
      <c r="AX30" s="51"/>
      <c r="AY30" s="46"/>
      <c r="AZ30" s="46"/>
      <c r="BA30" s="46"/>
      <c r="BB30" s="46"/>
      <c r="BC30" s="47"/>
      <c r="BD30" s="47"/>
      <c r="BE30" s="48"/>
      <c r="BF30" s="48"/>
    </row>
    <row r="31" ht="15.75" customHeight="1">
      <c r="A31" s="27">
        <v>45488.0</v>
      </c>
      <c r="B31" s="28">
        <v>2925.0</v>
      </c>
      <c r="C31" s="29">
        <f>B31/'Clients Balance'!B31</f>
        <v>0.0009161760923</v>
      </c>
      <c r="D31" s="30"/>
      <c r="E31" s="31">
        <f t="shared" si="3"/>
        <v>0.09934830937</v>
      </c>
      <c r="F31" s="31">
        <f t="shared" si="4"/>
        <v>108.5373552</v>
      </c>
      <c r="G31" s="32">
        <f t="shared" si="1"/>
        <v>110.5696435</v>
      </c>
      <c r="H31" s="33">
        <f t="shared" si="2"/>
        <v>-0.0187243218</v>
      </c>
      <c r="I31" s="52">
        <f t="shared" si="5"/>
        <v>16360</v>
      </c>
      <c r="J31" s="34"/>
      <c r="K31" s="34">
        <f>-1045-12390</f>
        <v>-13435</v>
      </c>
      <c r="L31" s="34"/>
      <c r="M31" s="34"/>
      <c r="N31" s="34"/>
      <c r="O31" s="34"/>
      <c r="P31" s="34"/>
      <c r="Q31" s="34"/>
      <c r="R31" s="35"/>
      <c r="S31" s="35"/>
      <c r="T31" s="36"/>
      <c r="U31" s="36"/>
      <c r="V31" s="35"/>
      <c r="W31" s="35"/>
      <c r="X31" s="35"/>
      <c r="Y31" s="37"/>
      <c r="Z31" s="35"/>
      <c r="AA31" s="35"/>
      <c r="AB31" s="35"/>
      <c r="AC31" s="35"/>
      <c r="AD31" s="35"/>
      <c r="AE31" s="38"/>
      <c r="AF31" s="38"/>
      <c r="AG31" s="38"/>
      <c r="AH31" s="39"/>
      <c r="AI31" s="40"/>
      <c r="AJ31" s="39"/>
      <c r="AK31" s="41">
        <v>975.0</v>
      </c>
      <c r="AL31" s="42"/>
      <c r="AM31" s="42"/>
      <c r="AN31" s="36">
        <f t="shared" si="8"/>
        <v>-13.77948718</v>
      </c>
      <c r="AO31" s="43">
        <f t="shared" si="7"/>
        <v>-247.4176471</v>
      </c>
      <c r="AP31" s="44"/>
      <c r="AQ31" s="44"/>
      <c r="AR31" s="44"/>
      <c r="AS31" s="36"/>
      <c r="AT31" s="36"/>
      <c r="AU31" s="43"/>
      <c r="AV31" s="35"/>
      <c r="AW31" s="35"/>
      <c r="AX31" s="45"/>
      <c r="AY31" s="46"/>
      <c r="AZ31" s="46"/>
      <c r="BA31" s="46"/>
      <c r="BB31" s="46"/>
      <c r="BC31" s="47"/>
      <c r="BD31" s="47"/>
      <c r="BE31" s="48"/>
      <c r="BF31" s="48"/>
    </row>
    <row r="32" ht="15.75" customHeight="1">
      <c r="A32" s="27">
        <v>45489.0</v>
      </c>
      <c r="B32" s="28">
        <v>107071.25</v>
      </c>
      <c r="C32" s="29">
        <f>B32/'Clients Balance'!B32</f>
        <v>0.03341057179</v>
      </c>
      <c r="D32" s="30"/>
      <c r="E32" s="31">
        <f t="shared" si="3"/>
        <v>3.626295096</v>
      </c>
      <c r="F32" s="31">
        <f t="shared" si="4"/>
        <v>112.1636503</v>
      </c>
      <c r="G32" s="32">
        <f t="shared" si="1"/>
        <v>112.1636503</v>
      </c>
      <c r="H32" s="33">
        <f t="shared" si="2"/>
        <v>0</v>
      </c>
      <c r="I32" s="52">
        <f t="shared" si="5"/>
        <v>148544.25</v>
      </c>
      <c r="J32" s="34"/>
      <c r="K32" s="34">
        <f>-26263-15210</f>
        <v>-41473</v>
      </c>
      <c r="L32" s="34"/>
      <c r="M32" s="34"/>
      <c r="N32" s="34"/>
      <c r="O32" s="34"/>
      <c r="P32" s="34"/>
      <c r="Q32" s="34"/>
      <c r="R32" s="35"/>
      <c r="S32" s="35"/>
      <c r="T32" s="36"/>
      <c r="U32" s="36"/>
      <c r="V32" s="35"/>
      <c r="W32" s="35"/>
      <c r="X32" s="35"/>
      <c r="Y32" s="37"/>
      <c r="Z32" s="35"/>
      <c r="AA32" s="35"/>
      <c r="AB32" s="35"/>
      <c r="AC32" s="35"/>
      <c r="AD32" s="35"/>
      <c r="AE32" s="38"/>
      <c r="AF32" s="38"/>
      <c r="AG32" s="38"/>
      <c r="AH32" s="39"/>
      <c r="AI32" s="40"/>
      <c r="AJ32" s="39"/>
      <c r="AK32" s="41">
        <v>975.0</v>
      </c>
      <c r="AL32" s="42"/>
      <c r="AM32" s="42"/>
      <c r="AN32" s="36">
        <f t="shared" si="8"/>
        <v>-42.53641026</v>
      </c>
      <c r="AO32" s="43">
        <f t="shared" si="7"/>
        <v>-289.9540573</v>
      </c>
      <c r="AP32" s="44"/>
      <c r="AQ32" s="44"/>
      <c r="AR32" s="44"/>
      <c r="AS32" s="36"/>
      <c r="AT32" s="36"/>
      <c r="AU32" s="43"/>
      <c r="AV32" s="35"/>
      <c r="AW32" s="35"/>
      <c r="AX32" s="45"/>
      <c r="AY32" s="46"/>
      <c r="AZ32" s="46"/>
      <c r="BA32" s="46"/>
      <c r="BB32" s="46"/>
      <c r="BC32" s="47"/>
      <c r="BD32" s="47"/>
      <c r="BE32" s="48"/>
      <c r="BF32" s="48"/>
    </row>
    <row r="33" ht="15.75" customHeight="1">
      <c r="A33" s="27">
        <v>45491.0</v>
      </c>
      <c r="B33" s="28">
        <v>-40965.0</v>
      </c>
      <c r="C33" s="29">
        <f>B33/'Clients Balance'!B33</f>
        <v>-0.01277108474</v>
      </c>
      <c r="D33" s="30"/>
      <c r="E33" s="31">
        <f t="shared" si="3"/>
        <v>-1.432451482</v>
      </c>
      <c r="F33" s="31">
        <f t="shared" si="4"/>
        <v>110.7311988</v>
      </c>
      <c r="G33" s="32">
        <f t="shared" si="1"/>
        <v>112.1636503</v>
      </c>
      <c r="H33" s="33">
        <f t="shared" si="2"/>
        <v>-0.01293629527</v>
      </c>
      <c r="I33" s="52">
        <f t="shared" si="5"/>
        <v>-14997</v>
      </c>
      <c r="J33" s="34"/>
      <c r="K33" s="34">
        <f>-64701+38733</f>
        <v>-25968</v>
      </c>
      <c r="L33" s="34"/>
      <c r="M33" s="34"/>
      <c r="N33" s="34"/>
      <c r="O33" s="34"/>
      <c r="P33" s="34"/>
      <c r="Q33" s="34"/>
      <c r="R33" s="35"/>
      <c r="S33" s="35"/>
      <c r="T33" s="36"/>
      <c r="U33" s="36"/>
      <c r="V33" s="35"/>
      <c r="W33" s="35"/>
      <c r="X33" s="35"/>
      <c r="Y33" s="37"/>
      <c r="Z33" s="35"/>
      <c r="AA33" s="35"/>
      <c r="AB33" s="35"/>
      <c r="AC33" s="35"/>
      <c r="AD33" s="35"/>
      <c r="AE33" s="38"/>
      <c r="AF33" s="38"/>
      <c r="AG33" s="38"/>
      <c r="AH33" s="39"/>
      <c r="AI33" s="40"/>
      <c r="AJ33" s="39"/>
      <c r="AK33" s="41">
        <v>975.0</v>
      </c>
      <c r="AL33" s="42"/>
      <c r="AM33" s="42"/>
      <c r="AN33" s="36">
        <f t="shared" si="8"/>
        <v>-26.63384615</v>
      </c>
      <c r="AO33" s="43">
        <f t="shared" si="7"/>
        <v>-316.5879035</v>
      </c>
      <c r="AP33" s="44"/>
      <c r="AQ33" s="44"/>
      <c r="AR33" s="44"/>
      <c r="AS33" s="36"/>
      <c r="AT33" s="36"/>
      <c r="AU33" s="43"/>
      <c r="AV33" s="35"/>
      <c r="AW33" s="35"/>
      <c r="AX33" s="45"/>
      <c r="AY33" s="46"/>
      <c r="AZ33" s="46"/>
      <c r="BA33" s="46"/>
      <c r="BB33" s="46"/>
      <c r="BC33" s="47"/>
      <c r="BD33" s="47"/>
      <c r="BE33" s="48"/>
      <c r="BF33" s="48"/>
    </row>
    <row r="34" ht="15.75" customHeight="1">
      <c r="A34" s="27">
        <v>45492.0</v>
      </c>
      <c r="B34" s="28">
        <v>90556.75</v>
      </c>
      <c r="C34" s="29">
        <f>B34/'Clients Balance'!B34</f>
        <v>0.02731967691</v>
      </c>
      <c r="D34" s="30"/>
      <c r="E34" s="31">
        <f t="shared" si="3"/>
        <v>3.025140575</v>
      </c>
      <c r="F34" s="31">
        <f t="shared" si="4"/>
        <v>113.7563393</v>
      </c>
      <c r="G34" s="32">
        <f t="shared" si="1"/>
        <v>113.7563393</v>
      </c>
      <c r="H34" s="33">
        <f t="shared" si="2"/>
        <v>0</v>
      </c>
      <c r="I34" s="52">
        <f t="shared" si="5"/>
        <v>72763.75</v>
      </c>
      <c r="J34" s="34"/>
      <c r="K34" s="34">
        <f>17793</f>
        <v>17793</v>
      </c>
      <c r="L34" s="34"/>
      <c r="M34" s="34"/>
      <c r="N34" s="34"/>
      <c r="O34" s="34"/>
      <c r="P34" s="34"/>
      <c r="Q34" s="34"/>
      <c r="R34" s="35"/>
      <c r="S34" s="35"/>
      <c r="T34" s="36"/>
      <c r="U34" s="36"/>
      <c r="V34" s="35"/>
      <c r="W34" s="35"/>
      <c r="X34" s="35"/>
      <c r="Y34" s="37"/>
      <c r="Z34" s="35"/>
      <c r="AA34" s="35"/>
      <c r="AB34" s="35"/>
      <c r="AC34" s="35"/>
      <c r="AD34" s="35"/>
      <c r="AE34" s="38"/>
      <c r="AF34" s="38"/>
      <c r="AG34" s="38"/>
      <c r="AH34" s="39"/>
      <c r="AI34" s="40"/>
      <c r="AJ34" s="39"/>
      <c r="AK34" s="41">
        <v>975.0</v>
      </c>
      <c r="AL34" s="42"/>
      <c r="AM34" s="42"/>
      <c r="AN34" s="36">
        <f t="shared" si="8"/>
        <v>18.24923077</v>
      </c>
      <c r="AO34" s="43">
        <f t="shared" si="7"/>
        <v>-298.3386727</v>
      </c>
      <c r="AP34" s="44"/>
      <c r="AQ34" s="44"/>
      <c r="AR34" s="44"/>
      <c r="AS34" s="36"/>
      <c r="AT34" s="36"/>
      <c r="AU34" s="43"/>
      <c r="AV34" s="35"/>
      <c r="AW34" s="35"/>
      <c r="AX34" s="45"/>
      <c r="AY34" s="46"/>
      <c r="AZ34" s="46"/>
      <c r="BA34" s="46"/>
      <c r="BB34" s="46"/>
      <c r="BC34" s="47"/>
      <c r="BD34" s="47"/>
      <c r="BE34" s="48"/>
      <c r="BF34" s="48"/>
    </row>
    <row r="35" ht="15.75" customHeight="1">
      <c r="A35" s="27">
        <v>45495.0</v>
      </c>
      <c r="B35" s="28">
        <v>-72237.0</v>
      </c>
      <c r="C35" s="29">
        <f>B35/'Clients Balance'!B35</f>
        <v>-0.02206556877</v>
      </c>
      <c r="D35" s="30"/>
      <c r="E35" s="31">
        <f t="shared" si="3"/>
        <v>-2.510098329</v>
      </c>
      <c r="F35" s="31">
        <f t="shared" si="4"/>
        <v>111.246241</v>
      </c>
      <c r="G35" s="32">
        <f t="shared" si="1"/>
        <v>113.7563393</v>
      </c>
      <c r="H35" s="33">
        <f t="shared" si="2"/>
        <v>-0.022563444</v>
      </c>
      <c r="I35" s="52">
        <f t="shared" si="5"/>
        <v>-39654</v>
      </c>
      <c r="J35" s="34"/>
      <c r="K35" s="34">
        <f>-18888-13695</f>
        <v>-32583</v>
      </c>
      <c r="L35" s="34"/>
      <c r="M35" s="34"/>
      <c r="N35" s="34"/>
      <c r="O35" s="34"/>
      <c r="P35" s="34"/>
      <c r="Q35" s="34"/>
      <c r="R35" s="35"/>
      <c r="S35" s="35"/>
      <c r="T35" s="36"/>
      <c r="U35" s="36"/>
      <c r="V35" s="35"/>
      <c r="W35" s="35"/>
      <c r="X35" s="35"/>
      <c r="Y35" s="37"/>
      <c r="Z35" s="35"/>
      <c r="AA35" s="35"/>
      <c r="AB35" s="35"/>
      <c r="AC35" s="35"/>
      <c r="AD35" s="35"/>
      <c r="AE35" s="38"/>
      <c r="AF35" s="38"/>
      <c r="AG35" s="38"/>
      <c r="AH35" s="39"/>
      <c r="AI35" s="40"/>
      <c r="AJ35" s="39"/>
      <c r="AK35" s="41">
        <v>975.0</v>
      </c>
      <c r="AL35" s="42"/>
      <c r="AM35" s="42"/>
      <c r="AN35" s="36">
        <f t="shared" si="8"/>
        <v>-33.41846154</v>
      </c>
      <c r="AO35" s="43">
        <f t="shared" si="7"/>
        <v>-331.7571342</v>
      </c>
      <c r="AP35" s="44"/>
      <c r="AQ35" s="44"/>
      <c r="AR35" s="44"/>
      <c r="AS35" s="36"/>
      <c r="AT35" s="36"/>
      <c r="AU35" s="43"/>
      <c r="AV35" s="35"/>
      <c r="AW35" s="35"/>
      <c r="AX35" s="45"/>
      <c r="AY35" s="46"/>
      <c r="AZ35" s="46"/>
      <c r="BA35" s="46"/>
      <c r="BB35" s="46"/>
      <c r="BC35" s="47"/>
      <c r="BD35" s="47"/>
      <c r="BE35" s="48"/>
      <c r="BF35" s="48"/>
    </row>
    <row r="36" ht="15.75" customHeight="1">
      <c r="A36" s="27">
        <v>45496.0</v>
      </c>
      <c r="B36" s="28">
        <v>-116609.75</v>
      </c>
      <c r="C36" s="29">
        <f>B36/'Clients Balance'!B36</f>
        <v>-0.03466092819</v>
      </c>
      <c r="D36" s="30"/>
      <c r="E36" s="31">
        <f t="shared" si="3"/>
        <v>-3.855897972</v>
      </c>
      <c r="F36" s="31">
        <f t="shared" si="4"/>
        <v>107.390343</v>
      </c>
      <c r="G36" s="32">
        <f t="shared" si="1"/>
        <v>113.7563393</v>
      </c>
      <c r="H36" s="33">
        <f t="shared" si="2"/>
        <v>-0.05927903869</v>
      </c>
      <c r="I36" s="52">
        <f t="shared" si="5"/>
        <v>-71046.75</v>
      </c>
      <c r="J36" s="34"/>
      <c r="K36" s="34">
        <f>-8318-25142-12103</f>
        <v>-45563</v>
      </c>
      <c r="L36" s="34"/>
      <c r="M36" s="34"/>
      <c r="N36" s="34"/>
      <c r="O36" s="34"/>
      <c r="P36" s="34"/>
      <c r="Q36" s="34"/>
      <c r="R36" s="35"/>
      <c r="S36" s="35"/>
      <c r="T36" s="36"/>
      <c r="U36" s="36"/>
      <c r="V36" s="35"/>
      <c r="W36" s="35"/>
      <c r="X36" s="35"/>
      <c r="Y36" s="37"/>
      <c r="Z36" s="35"/>
      <c r="AA36" s="35"/>
      <c r="AB36" s="35"/>
      <c r="AC36" s="35"/>
      <c r="AD36" s="35"/>
      <c r="AE36" s="38"/>
      <c r="AF36" s="38"/>
      <c r="AG36" s="38"/>
      <c r="AH36" s="39"/>
      <c r="AI36" s="40"/>
      <c r="AJ36" s="39"/>
      <c r="AK36" s="41">
        <v>600.0</v>
      </c>
      <c r="AL36" s="42"/>
      <c r="AM36" s="42"/>
      <c r="AN36" s="36">
        <f t="shared" si="8"/>
        <v>-75.93833333</v>
      </c>
      <c r="AO36" s="43">
        <f t="shared" si="7"/>
        <v>-407.6954676</v>
      </c>
      <c r="AP36" s="44"/>
      <c r="AQ36" s="44"/>
      <c r="AR36" s="44"/>
      <c r="AS36" s="36"/>
      <c r="AT36" s="36"/>
      <c r="AU36" s="43"/>
      <c r="AV36" s="35"/>
      <c r="AW36" s="35"/>
      <c r="AX36" s="45"/>
      <c r="AY36" s="46"/>
      <c r="AZ36" s="46"/>
      <c r="BA36" s="46"/>
      <c r="BB36" s="46"/>
      <c r="BC36" s="47"/>
      <c r="BD36" s="47"/>
      <c r="BE36" s="48"/>
      <c r="BF36" s="48"/>
    </row>
    <row r="37" ht="15.75" customHeight="1">
      <c r="A37" s="27">
        <v>45497.0</v>
      </c>
      <c r="B37" s="28">
        <v>-114589.75</v>
      </c>
      <c r="C37" s="29">
        <f>B37/'Clients Balance'!B37</f>
        <v>-0.03480788817</v>
      </c>
      <c r="D37" s="30"/>
      <c r="E37" s="31">
        <f t="shared" si="3"/>
        <v>-3.738031052</v>
      </c>
      <c r="F37" s="31">
        <f t="shared" si="4"/>
        <v>103.652312</v>
      </c>
      <c r="G37" s="32">
        <f t="shared" si="1"/>
        <v>113.7563393</v>
      </c>
      <c r="H37" s="33">
        <f t="shared" si="2"/>
        <v>-0.0974799998</v>
      </c>
      <c r="I37" s="52">
        <f t="shared" si="5"/>
        <v>-114589.75</v>
      </c>
      <c r="J37" s="34"/>
      <c r="K37" s="34">
        <v>0.0</v>
      </c>
      <c r="L37" s="34"/>
      <c r="M37" s="34"/>
      <c r="N37" s="34"/>
      <c r="O37" s="34"/>
      <c r="P37" s="34"/>
      <c r="Q37" s="34"/>
      <c r="R37" s="35"/>
      <c r="S37" s="35"/>
      <c r="T37" s="36"/>
      <c r="U37" s="36"/>
      <c r="V37" s="35"/>
      <c r="W37" s="35"/>
      <c r="X37" s="35"/>
      <c r="Y37" s="37"/>
      <c r="Z37" s="35"/>
      <c r="AA37" s="35"/>
      <c r="AB37" s="35"/>
      <c r="AC37" s="35"/>
      <c r="AD37" s="35"/>
      <c r="AE37" s="38"/>
      <c r="AF37" s="38"/>
      <c r="AG37" s="38"/>
      <c r="AH37" s="39"/>
      <c r="AI37" s="40"/>
      <c r="AJ37" s="39"/>
      <c r="AK37" s="41">
        <v>975.0</v>
      </c>
      <c r="AL37" s="42"/>
      <c r="AM37" s="42"/>
      <c r="AN37" s="36">
        <f t="shared" si="8"/>
        <v>0</v>
      </c>
      <c r="AO37" s="43">
        <f t="shared" si="7"/>
        <v>-407.6954676</v>
      </c>
      <c r="AP37" s="44"/>
      <c r="AQ37" s="44"/>
      <c r="AR37" s="44"/>
      <c r="AS37" s="36"/>
      <c r="AT37" s="36"/>
      <c r="AU37" s="43"/>
      <c r="AV37" s="35"/>
      <c r="AW37" s="35"/>
      <c r="AX37" s="45"/>
      <c r="AY37" s="46"/>
      <c r="AZ37" s="46"/>
      <c r="BA37" s="46"/>
      <c r="BB37" s="46"/>
      <c r="BC37" s="47"/>
      <c r="BD37" s="47"/>
      <c r="BE37" s="48"/>
      <c r="BF37" s="48"/>
    </row>
    <row r="38" ht="15.75" customHeight="1">
      <c r="A38" s="27">
        <v>45498.0</v>
      </c>
      <c r="B38" s="28">
        <v>62031.25</v>
      </c>
      <c r="C38" s="29">
        <f>B38/'Clients Balance'!B38</f>
        <v>0.0195346148</v>
      </c>
      <c r="D38" s="30"/>
      <c r="E38" s="31">
        <f t="shared" si="3"/>
        <v>2.024807988</v>
      </c>
      <c r="F38" s="31">
        <f t="shared" si="4"/>
        <v>105.67712</v>
      </c>
      <c r="G38" s="32">
        <f t="shared" si="1"/>
        <v>113.7563393</v>
      </c>
      <c r="H38" s="33">
        <f t="shared" si="2"/>
        <v>-0.07645192608</v>
      </c>
      <c r="I38" s="52">
        <f t="shared" si="5"/>
        <v>64281.25</v>
      </c>
      <c r="J38" s="34"/>
      <c r="K38" s="34">
        <v>-2250.0</v>
      </c>
      <c r="L38" s="34"/>
      <c r="M38" s="34"/>
      <c r="N38" s="34"/>
      <c r="O38" s="34"/>
      <c r="P38" s="34"/>
      <c r="Q38" s="34"/>
      <c r="R38" s="35"/>
      <c r="S38" s="35"/>
      <c r="T38" s="36"/>
      <c r="U38" s="36"/>
      <c r="V38" s="35"/>
      <c r="W38" s="35"/>
      <c r="X38" s="35"/>
      <c r="Y38" s="37"/>
      <c r="Z38" s="35"/>
      <c r="AA38" s="35"/>
      <c r="AB38" s="35"/>
      <c r="AC38" s="35"/>
      <c r="AD38" s="35"/>
      <c r="AE38" s="38"/>
      <c r="AF38" s="38"/>
      <c r="AG38" s="38"/>
      <c r="AH38" s="39"/>
      <c r="AI38" s="40"/>
      <c r="AJ38" s="39"/>
      <c r="AK38" s="41">
        <v>975.0</v>
      </c>
      <c r="AL38" s="42"/>
      <c r="AM38" s="42"/>
      <c r="AN38" s="36">
        <f t="shared" si="8"/>
        <v>-2.307692308</v>
      </c>
      <c r="AO38" s="43">
        <f t="shared" si="7"/>
        <v>-410.0031599</v>
      </c>
      <c r="AP38" s="44"/>
      <c r="AQ38" s="44"/>
      <c r="AR38" s="44"/>
      <c r="AS38" s="36"/>
      <c r="AT38" s="36"/>
      <c r="AU38" s="43"/>
      <c r="AV38" s="35"/>
      <c r="AW38" s="35"/>
      <c r="AX38" s="45"/>
      <c r="AY38" s="46"/>
      <c r="AZ38" s="46"/>
      <c r="BA38" s="46"/>
      <c r="BB38" s="46"/>
      <c r="BC38" s="47"/>
      <c r="BD38" s="47"/>
      <c r="BE38" s="48"/>
      <c r="BF38" s="48"/>
    </row>
    <row r="39" ht="15.75" customHeight="1">
      <c r="A39" s="27">
        <v>45499.0</v>
      </c>
      <c r="B39" s="28">
        <v>241007.25</v>
      </c>
      <c r="C39" s="29">
        <f>B39/'Clients Balance'!B39</f>
        <v>0.07873832804</v>
      </c>
      <c r="D39" s="30"/>
      <c r="E39" s="31">
        <f t="shared" si="3"/>
        <v>8.32083974</v>
      </c>
      <c r="F39" s="31">
        <f t="shared" si="4"/>
        <v>113.9979597</v>
      </c>
      <c r="G39" s="32">
        <f t="shared" si="1"/>
        <v>113.9979597</v>
      </c>
      <c r="H39" s="33">
        <f t="shared" si="2"/>
        <v>0</v>
      </c>
      <c r="I39" s="52">
        <f t="shared" si="5"/>
        <v>46107.25</v>
      </c>
      <c r="J39" s="34"/>
      <c r="K39" s="34">
        <f>137013+57887</f>
        <v>194900</v>
      </c>
      <c r="L39" s="34"/>
      <c r="M39" s="34"/>
      <c r="N39" s="34"/>
      <c r="O39" s="34"/>
      <c r="P39" s="34"/>
      <c r="Q39" s="34"/>
      <c r="R39" s="35"/>
      <c r="S39" s="35"/>
      <c r="T39" s="36"/>
      <c r="U39" s="36"/>
      <c r="V39" s="35"/>
      <c r="W39" s="35"/>
      <c r="X39" s="35"/>
      <c r="Y39" s="37"/>
      <c r="Z39" s="35"/>
      <c r="AA39" s="35"/>
      <c r="AB39" s="35"/>
      <c r="AC39" s="35"/>
      <c r="AD39" s="35"/>
      <c r="AE39" s="38"/>
      <c r="AF39" s="38"/>
      <c r="AG39" s="38"/>
      <c r="AH39" s="39"/>
      <c r="AI39" s="40"/>
      <c r="AJ39" s="39"/>
      <c r="AK39" s="41">
        <v>800.0</v>
      </c>
      <c r="AL39" s="42"/>
      <c r="AM39" s="42"/>
      <c r="AN39" s="36">
        <f t="shared" si="8"/>
        <v>243.625</v>
      </c>
      <c r="AO39" s="43">
        <f t="shared" si="7"/>
        <v>-166.3781599</v>
      </c>
      <c r="AP39" s="44"/>
      <c r="AQ39" s="44"/>
      <c r="AR39" s="44"/>
      <c r="AS39" s="36"/>
      <c r="AT39" s="36"/>
      <c r="AU39" s="43"/>
      <c r="AV39" s="35"/>
      <c r="AW39" s="35"/>
      <c r="AX39" s="45"/>
      <c r="AY39" s="46"/>
      <c r="AZ39" s="46"/>
      <c r="BA39" s="46"/>
      <c r="BB39" s="46"/>
      <c r="BC39" s="47"/>
      <c r="BD39" s="47"/>
      <c r="BE39" s="48"/>
      <c r="BF39" s="48"/>
    </row>
    <row r="40" ht="15.75" customHeight="1">
      <c r="A40" s="27">
        <v>45502.0</v>
      </c>
      <c r="B40" s="28">
        <v>-85260.0</v>
      </c>
      <c r="C40" s="29">
        <f>B40/'Clients Balance'!B40</f>
        <v>-0.02730159524</v>
      </c>
      <c r="D40" s="30"/>
      <c r="E40" s="31">
        <f t="shared" si="3"/>
        <v>-3.112326155</v>
      </c>
      <c r="F40" s="31">
        <f t="shared" si="4"/>
        <v>110.8856336</v>
      </c>
      <c r="G40" s="32">
        <f t="shared" si="1"/>
        <v>113.9979597</v>
      </c>
      <c r="H40" s="33">
        <f t="shared" si="2"/>
        <v>-0.02806789351</v>
      </c>
      <c r="I40" s="52">
        <f t="shared" si="5"/>
        <v>-101851</v>
      </c>
      <c r="J40" s="34"/>
      <c r="K40" s="34">
        <v>16591.0</v>
      </c>
      <c r="L40" s="34"/>
      <c r="M40" s="34"/>
      <c r="N40" s="34"/>
      <c r="O40" s="34"/>
      <c r="P40" s="34"/>
      <c r="Q40" s="34"/>
      <c r="R40" s="35"/>
      <c r="S40" s="35"/>
      <c r="T40" s="36"/>
      <c r="U40" s="36"/>
      <c r="V40" s="35"/>
      <c r="W40" s="35"/>
      <c r="X40" s="35"/>
      <c r="Y40" s="37"/>
      <c r="Z40" s="35"/>
      <c r="AA40" s="35"/>
      <c r="AB40" s="35"/>
      <c r="AC40" s="35"/>
      <c r="AD40" s="35"/>
      <c r="AE40" s="38"/>
      <c r="AF40" s="38"/>
      <c r="AG40" s="38"/>
      <c r="AH40" s="39"/>
      <c r="AI40" s="40"/>
      <c r="AJ40" s="39"/>
      <c r="AK40" s="41">
        <v>500.0</v>
      </c>
      <c r="AL40" s="42"/>
      <c r="AM40" s="42"/>
      <c r="AN40" s="36">
        <f t="shared" si="8"/>
        <v>33.182</v>
      </c>
      <c r="AO40" s="43">
        <f t="shared" si="7"/>
        <v>-133.1961599</v>
      </c>
      <c r="AP40" s="44"/>
      <c r="AQ40" s="44"/>
      <c r="AR40" s="44"/>
      <c r="AS40" s="36"/>
      <c r="AT40" s="36"/>
      <c r="AU40" s="43"/>
      <c r="AV40" s="35"/>
      <c r="AW40" s="35"/>
      <c r="AX40" s="45"/>
      <c r="AY40" s="46"/>
      <c r="AZ40" s="46"/>
      <c r="BA40" s="46"/>
      <c r="BB40" s="46"/>
      <c r="BC40" s="47"/>
      <c r="BD40" s="47"/>
      <c r="BE40" s="48"/>
      <c r="BF40" s="48"/>
    </row>
    <row r="41" ht="15.75" customHeight="1">
      <c r="A41" s="27">
        <v>45503.0</v>
      </c>
      <c r="B41" s="28">
        <v>-111340.0</v>
      </c>
      <c r="C41" s="29">
        <f>B41/'Clients Balance'!B41</f>
        <v>-0.03309847024</v>
      </c>
      <c r="D41" s="30"/>
      <c r="E41" s="31">
        <f t="shared" si="3"/>
        <v>-3.670144843</v>
      </c>
      <c r="F41" s="31">
        <f t="shared" si="4"/>
        <v>107.2154887</v>
      </c>
      <c r="G41" s="32">
        <f t="shared" si="1"/>
        <v>113.9979597</v>
      </c>
      <c r="H41" s="33">
        <f t="shared" si="2"/>
        <v>-0.0632601789</v>
      </c>
      <c r="I41" s="52">
        <f t="shared" si="5"/>
        <v>-111340</v>
      </c>
      <c r="J41" s="34"/>
      <c r="K41" s="34">
        <v>0.0</v>
      </c>
      <c r="L41" s="34"/>
      <c r="M41" s="34"/>
      <c r="N41" s="34"/>
      <c r="O41" s="34"/>
      <c r="P41" s="34"/>
      <c r="Q41" s="34"/>
      <c r="R41" s="35"/>
      <c r="S41" s="35"/>
      <c r="T41" s="36"/>
      <c r="U41" s="36"/>
      <c r="V41" s="35"/>
      <c r="W41" s="35"/>
      <c r="X41" s="35"/>
      <c r="Y41" s="37"/>
      <c r="Z41" s="35"/>
      <c r="AA41" s="35"/>
      <c r="AB41" s="35"/>
      <c r="AC41" s="35"/>
      <c r="AD41" s="35"/>
      <c r="AE41" s="38"/>
      <c r="AF41" s="38"/>
      <c r="AG41" s="38"/>
      <c r="AH41" s="39"/>
      <c r="AI41" s="40"/>
      <c r="AJ41" s="39"/>
      <c r="AK41" s="41">
        <v>500.0</v>
      </c>
      <c r="AL41" s="42"/>
      <c r="AM41" s="42"/>
      <c r="AN41" s="36">
        <f t="shared" si="8"/>
        <v>0</v>
      </c>
      <c r="AO41" s="43">
        <f t="shared" si="7"/>
        <v>-133.1961599</v>
      </c>
      <c r="AP41" s="44"/>
      <c r="AQ41" s="44"/>
      <c r="AR41" s="44"/>
      <c r="AS41" s="36"/>
      <c r="AT41" s="36"/>
      <c r="AU41" s="43"/>
      <c r="AV41" s="35"/>
      <c r="AW41" s="35"/>
      <c r="AX41" s="45"/>
      <c r="AY41" s="46"/>
      <c r="AZ41" s="46"/>
      <c r="BA41" s="46"/>
      <c r="BB41" s="46"/>
      <c r="BC41" s="47"/>
      <c r="BD41" s="47"/>
      <c r="BE41" s="48"/>
      <c r="BF41" s="48"/>
    </row>
    <row r="42" ht="15.75" customHeight="1">
      <c r="A42" s="27">
        <v>45504.0</v>
      </c>
      <c r="B42" s="28">
        <v>-52723.5</v>
      </c>
      <c r="C42" s="29">
        <f>B42/'Clients Balance'!B42</f>
        <v>-0.01608089721</v>
      </c>
      <c r="D42" s="30"/>
      <c r="E42" s="31">
        <f t="shared" si="3"/>
        <v>-1.724121253</v>
      </c>
      <c r="F42" s="31">
        <f t="shared" si="4"/>
        <v>105.4913675</v>
      </c>
      <c r="G42" s="32">
        <f t="shared" si="1"/>
        <v>113.9979597</v>
      </c>
      <c r="H42" s="33">
        <f t="shared" si="2"/>
        <v>-0.08063780435</v>
      </c>
      <c r="I42" s="52">
        <f t="shared" si="5"/>
        <v>-43570.5</v>
      </c>
      <c r="J42" s="34"/>
      <c r="K42" s="34">
        <f>-5562-3591</f>
        <v>-9153</v>
      </c>
      <c r="L42" s="34"/>
      <c r="M42" s="34"/>
      <c r="N42" s="34"/>
      <c r="O42" s="34"/>
      <c r="P42" s="34"/>
      <c r="Q42" s="34"/>
      <c r="R42" s="35"/>
      <c r="S42" s="35"/>
      <c r="T42" s="36"/>
      <c r="U42" s="36"/>
      <c r="V42" s="35"/>
      <c r="W42" s="35"/>
      <c r="X42" s="35"/>
      <c r="Y42" s="37"/>
      <c r="Z42" s="35"/>
      <c r="AA42" s="35"/>
      <c r="AB42" s="35"/>
      <c r="AC42" s="35"/>
      <c r="AD42" s="35"/>
      <c r="AE42" s="38"/>
      <c r="AF42" s="38"/>
      <c r="AG42" s="38"/>
      <c r="AH42" s="39"/>
      <c r="AI42" s="40"/>
      <c r="AJ42" s="39"/>
      <c r="AK42" s="41">
        <v>500.0</v>
      </c>
      <c r="AL42" s="42"/>
      <c r="AM42" s="42"/>
      <c r="AN42" s="36">
        <f t="shared" si="8"/>
        <v>-18.306</v>
      </c>
      <c r="AO42" s="43">
        <f t="shared" si="7"/>
        <v>-151.5021599</v>
      </c>
      <c r="AP42" s="44"/>
      <c r="AQ42" s="44"/>
      <c r="AR42" s="44"/>
      <c r="AS42" s="36"/>
      <c r="AT42" s="36"/>
      <c r="AU42" s="43"/>
      <c r="AV42" s="35"/>
      <c r="AW42" s="35"/>
      <c r="AX42" s="45"/>
      <c r="AY42" s="46"/>
      <c r="AZ42" s="46"/>
      <c r="BA42" s="46"/>
      <c r="BB42" s="46"/>
      <c r="BC42" s="47"/>
      <c r="BD42" s="47"/>
      <c r="BE42" s="48"/>
      <c r="BF42" s="48"/>
    </row>
    <row r="43" ht="15.75" customHeight="1">
      <c r="A43" s="27">
        <v>45505.0</v>
      </c>
      <c r="B43" s="28">
        <v>100578.0</v>
      </c>
      <c r="C43" s="29">
        <f>B43/'Clients Balance'!B43</f>
        <v>0.03175510571</v>
      </c>
      <c r="D43" s="30"/>
      <c r="E43" s="31">
        <f t="shared" si="3"/>
        <v>3.349889525</v>
      </c>
      <c r="F43" s="31">
        <f t="shared" si="4"/>
        <v>108.841257</v>
      </c>
      <c r="G43" s="32">
        <f t="shared" si="1"/>
        <v>113.9979597</v>
      </c>
      <c r="H43" s="33">
        <f t="shared" si="2"/>
        <v>-0.04737819892</v>
      </c>
      <c r="I43" s="49">
        <f t="shared" ref="I43:I60" si="9">B43-K43-D43</f>
        <v>130843</v>
      </c>
      <c r="J43" s="34"/>
      <c r="K43" s="34">
        <f>-6637+2748-10885-2475-13016</f>
        <v>-30265</v>
      </c>
      <c r="L43" s="49"/>
      <c r="M43" s="49"/>
      <c r="N43" s="49"/>
      <c r="O43" s="49"/>
      <c r="P43" s="49"/>
      <c r="Q43" s="49"/>
      <c r="R43" s="50"/>
      <c r="S43" s="50"/>
      <c r="T43" s="36"/>
      <c r="U43" s="36"/>
      <c r="V43" s="50"/>
      <c r="W43" s="50"/>
      <c r="X43" s="50"/>
      <c r="Y43" s="37"/>
      <c r="Z43" s="50"/>
      <c r="AA43" s="50"/>
      <c r="AB43" s="50"/>
      <c r="AC43" s="50"/>
      <c r="AD43" s="50"/>
      <c r="AE43" s="38"/>
      <c r="AF43" s="38"/>
      <c r="AG43" s="38"/>
      <c r="AH43" s="39"/>
      <c r="AI43" s="40"/>
      <c r="AJ43" s="39"/>
      <c r="AK43" s="41">
        <v>500.0</v>
      </c>
      <c r="AL43" s="42"/>
      <c r="AM43" s="42"/>
      <c r="AN43" s="36">
        <f t="shared" si="8"/>
        <v>-60.53</v>
      </c>
      <c r="AO43" s="43">
        <f t="shared" si="7"/>
        <v>-212.0321599</v>
      </c>
      <c r="AP43" s="44"/>
      <c r="AQ43" s="44"/>
      <c r="AR43" s="44"/>
      <c r="AS43" s="36"/>
      <c r="AT43" s="36"/>
      <c r="AU43" s="43"/>
      <c r="AV43" s="50"/>
      <c r="AW43" s="50"/>
      <c r="AX43" s="51"/>
      <c r="AY43" s="46"/>
      <c r="AZ43" s="46"/>
      <c r="BA43" s="46"/>
      <c r="BB43" s="46"/>
      <c r="BC43" s="47"/>
      <c r="BD43" s="47"/>
      <c r="BE43" s="48"/>
      <c r="BF43" s="48"/>
    </row>
    <row r="44" ht="15.75" customHeight="1">
      <c r="A44" s="27">
        <v>45506.0</v>
      </c>
      <c r="B44" s="28">
        <v>133516.25</v>
      </c>
      <c r="C44" s="29">
        <f>B44/'Clients Balance'!B44</f>
        <v>0.04286816443</v>
      </c>
      <c r="D44" s="30">
        <f>-2681-2473</f>
        <v>-5154</v>
      </c>
      <c r="E44" s="31">
        <f t="shared" si="3"/>
        <v>4.665824901</v>
      </c>
      <c r="F44" s="31">
        <f t="shared" si="4"/>
        <v>113.5070819</v>
      </c>
      <c r="G44" s="32">
        <f t="shared" si="1"/>
        <v>113.9979597</v>
      </c>
      <c r="H44" s="33">
        <f t="shared" si="2"/>
        <v>-0.004324644905</v>
      </c>
      <c r="I44" s="49">
        <f t="shared" si="9"/>
        <v>141316.25</v>
      </c>
      <c r="J44" s="34"/>
      <c r="K44" s="34">
        <f>-490-1706-450</f>
        <v>-2646</v>
      </c>
      <c r="L44" s="49"/>
      <c r="M44" s="49"/>
      <c r="N44" s="49"/>
      <c r="O44" s="49"/>
      <c r="P44" s="49"/>
      <c r="Q44" s="49"/>
      <c r="R44" s="50"/>
      <c r="S44" s="50"/>
      <c r="T44" s="36"/>
      <c r="U44" s="36"/>
      <c r="V44" s="50"/>
      <c r="W44" s="50"/>
      <c r="X44" s="50"/>
      <c r="Y44" s="37"/>
      <c r="Z44" s="50"/>
      <c r="AA44" s="50"/>
      <c r="AB44" s="50"/>
      <c r="AC44" s="50"/>
      <c r="AD44" s="50"/>
      <c r="AE44" s="38"/>
      <c r="AF44" s="38"/>
      <c r="AG44" s="38"/>
      <c r="AH44" s="39"/>
      <c r="AI44" s="40"/>
      <c r="AJ44" s="39"/>
      <c r="AK44" s="41">
        <v>500.0</v>
      </c>
      <c r="AL44" s="42"/>
      <c r="AM44" s="42"/>
      <c r="AN44" s="36">
        <f t="shared" si="8"/>
        <v>-5.292</v>
      </c>
      <c r="AO44" s="43">
        <f t="shared" si="7"/>
        <v>-217.3241599</v>
      </c>
      <c r="AP44" s="44"/>
      <c r="AQ44" s="44"/>
      <c r="AR44" s="44"/>
      <c r="AS44" s="36"/>
      <c r="AT44" s="36"/>
      <c r="AU44" s="43"/>
      <c r="AV44" s="50"/>
      <c r="AW44" s="50"/>
      <c r="AX44" s="51"/>
      <c r="AY44" s="46">
        <v>200.0</v>
      </c>
      <c r="AZ44" s="46">
        <f t="shared" ref="AZ44:AZ111" si="10">D44/AY44</f>
        <v>-25.77</v>
      </c>
      <c r="BA44" s="46">
        <f>AZ44</f>
        <v>-25.77</v>
      </c>
      <c r="BB44" s="46">
        <f t="shared" ref="BB44:BB102" si="11">BA44+AO44</f>
        <v>-243.0941599</v>
      </c>
      <c r="BC44" s="47"/>
      <c r="BD44" s="47"/>
      <c r="BE44" s="48"/>
      <c r="BF44" s="48"/>
    </row>
    <row r="45" ht="15.75" customHeight="1">
      <c r="A45" s="27">
        <v>45509.0</v>
      </c>
      <c r="B45" s="28">
        <v>-31221.0</v>
      </c>
      <c r="C45" s="29">
        <f>B45/'Clients Balance'!B45</f>
        <v>-0.01042858765</v>
      </c>
      <c r="D45" s="30">
        <v>-12200.0</v>
      </c>
      <c r="E45" s="31">
        <f t="shared" si="3"/>
        <v>-1.183718552</v>
      </c>
      <c r="F45" s="31">
        <f t="shared" si="4"/>
        <v>112.3233633</v>
      </c>
      <c r="G45" s="32">
        <f t="shared" si="1"/>
        <v>113.9979597</v>
      </c>
      <c r="H45" s="33">
        <f t="shared" si="2"/>
        <v>-0.01490870933</v>
      </c>
      <c r="I45" s="49">
        <f t="shared" si="9"/>
        <v>-65145</v>
      </c>
      <c r="J45" s="34"/>
      <c r="K45" s="34">
        <f>53340-7216</f>
        <v>46124</v>
      </c>
      <c r="L45" s="49"/>
      <c r="M45" s="49"/>
      <c r="N45" s="49"/>
      <c r="O45" s="49"/>
      <c r="P45" s="49"/>
      <c r="Q45" s="49"/>
      <c r="R45" s="50"/>
      <c r="S45" s="50"/>
      <c r="T45" s="36"/>
      <c r="U45" s="36"/>
      <c r="V45" s="50"/>
      <c r="W45" s="50"/>
      <c r="X45" s="50"/>
      <c r="Y45" s="37"/>
      <c r="Z45" s="50"/>
      <c r="AA45" s="50"/>
      <c r="AB45" s="50"/>
      <c r="AC45" s="50"/>
      <c r="AD45" s="50"/>
      <c r="AE45" s="38"/>
      <c r="AF45" s="38"/>
      <c r="AG45" s="38"/>
      <c r="AH45" s="39"/>
      <c r="AI45" s="40"/>
      <c r="AJ45" s="39"/>
      <c r="AK45" s="41">
        <v>500.0</v>
      </c>
      <c r="AL45" s="42"/>
      <c r="AM45" s="42"/>
      <c r="AN45" s="36">
        <f t="shared" si="8"/>
        <v>92.248</v>
      </c>
      <c r="AO45" s="43">
        <f t="shared" si="7"/>
        <v>-125.0761599</v>
      </c>
      <c r="AP45" s="44"/>
      <c r="AQ45" s="44"/>
      <c r="AR45" s="44"/>
      <c r="AS45" s="36"/>
      <c r="AT45" s="36"/>
      <c r="AU45" s="43"/>
      <c r="AV45" s="50"/>
      <c r="AW45" s="50"/>
      <c r="AX45" s="51"/>
      <c r="AY45" s="46">
        <v>300.0</v>
      </c>
      <c r="AZ45" s="46">
        <f t="shared" si="10"/>
        <v>-40.66666667</v>
      </c>
      <c r="BA45" s="46">
        <f t="shared" ref="BA45:BA111" si="12">AZ45+BA44</f>
        <v>-66.43666667</v>
      </c>
      <c r="BB45" s="46">
        <f t="shared" si="11"/>
        <v>-191.5128265</v>
      </c>
      <c r="BC45" s="47"/>
      <c r="BD45" s="47"/>
      <c r="BE45" s="48"/>
      <c r="BF45" s="48"/>
    </row>
    <row r="46" ht="15.75" customHeight="1">
      <c r="A46" s="27">
        <v>45510.0</v>
      </c>
      <c r="B46" s="28">
        <v>75800.0</v>
      </c>
      <c r="C46" s="29">
        <f>B46/'Clients Balance'!B46</f>
        <v>0.02449611789</v>
      </c>
      <c r="D46" s="30">
        <v>24408.0</v>
      </c>
      <c r="E46" s="31">
        <f t="shared" si="3"/>
        <v>2.75148635</v>
      </c>
      <c r="F46" s="31">
        <f t="shared" si="4"/>
        <v>115.0748497</v>
      </c>
      <c r="G46" s="32">
        <f t="shared" si="1"/>
        <v>115.0748497</v>
      </c>
      <c r="H46" s="33">
        <f t="shared" si="2"/>
        <v>0</v>
      </c>
      <c r="I46" s="49">
        <f t="shared" si="9"/>
        <v>29802</v>
      </c>
      <c r="J46" s="34"/>
      <c r="K46" s="34">
        <v>21590.0</v>
      </c>
      <c r="L46" s="49"/>
      <c r="M46" s="49"/>
      <c r="N46" s="49"/>
      <c r="O46" s="49"/>
      <c r="P46" s="49"/>
      <c r="Q46" s="49"/>
      <c r="R46" s="50"/>
      <c r="S46" s="50"/>
      <c r="T46" s="36"/>
      <c r="U46" s="36"/>
      <c r="V46" s="50"/>
      <c r="W46" s="50"/>
      <c r="X46" s="50"/>
      <c r="Y46" s="37"/>
      <c r="Z46" s="50"/>
      <c r="AA46" s="50"/>
      <c r="AB46" s="50"/>
      <c r="AC46" s="50"/>
      <c r="AD46" s="50"/>
      <c r="AE46" s="38"/>
      <c r="AF46" s="38"/>
      <c r="AG46" s="38"/>
      <c r="AH46" s="39"/>
      <c r="AI46" s="40"/>
      <c r="AJ46" s="39"/>
      <c r="AK46" s="41">
        <v>500.0</v>
      </c>
      <c r="AL46" s="42"/>
      <c r="AM46" s="42"/>
      <c r="AN46" s="36">
        <f t="shared" si="8"/>
        <v>43.18</v>
      </c>
      <c r="AO46" s="43">
        <f t="shared" si="7"/>
        <v>-81.89615988</v>
      </c>
      <c r="AP46" s="44"/>
      <c r="AQ46" s="44"/>
      <c r="AR46" s="44"/>
      <c r="AS46" s="36"/>
      <c r="AT46" s="36"/>
      <c r="AU46" s="43"/>
      <c r="AV46" s="50"/>
      <c r="AW46" s="50"/>
      <c r="AX46" s="51"/>
      <c r="AY46" s="46">
        <v>300.0</v>
      </c>
      <c r="AZ46" s="46">
        <f t="shared" si="10"/>
        <v>81.36</v>
      </c>
      <c r="BA46" s="46">
        <f t="shared" si="12"/>
        <v>14.92333333</v>
      </c>
      <c r="BB46" s="46">
        <f t="shared" si="11"/>
        <v>-66.97282655</v>
      </c>
      <c r="BC46" s="47"/>
      <c r="BD46" s="47"/>
      <c r="BE46" s="48"/>
      <c r="BF46" s="48"/>
    </row>
    <row r="47" ht="15.75" customHeight="1">
      <c r="A47" s="27">
        <v>45511.0</v>
      </c>
      <c r="B47" s="28">
        <v>-6379.0</v>
      </c>
      <c r="C47" s="29">
        <f>B47/'Clients Balance'!B47</f>
        <v>-0.001976217167</v>
      </c>
      <c r="D47" s="30">
        <v>0.0</v>
      </c>
      <c r="E47" s="31">
        <f t="shared" si="3"/>
        <v>-0.2274128935</v>
      </c>
      <c r="F47" s="31">
        <f t="shared" si="4"/>
        <v>114.8474368</v>
      </c>
      <c r="G47" s="32">
        <f t="shared" si="1"/>
        <v>115.0748497</v>
      </c>
      <c r="H47" s="33">
        <f t="shared" si="2"/>
        <v>-0.001980130335</v>
      </c>
      <c r="I47" s="49">
        <f t="shared" si="9"/>
        <v>11864</v>
      </c>
      <c r="J47" s="34"/>
      <c r="K47" s="34">
        <v>-18243.0</v>
      </c>
      <c r="L47" s="49"/>
      <c r="M47" s="49"/>
      <c r="N47" s="49"/>
      <c r="O47" s="49"/>
      <c r="P47" s="49"/>
      <c r="Q47" s="49"/>
      <c r="R47" s="50"/>
      <c r="S47" s="50"/>
      <c r="T47" s="36"/>
      <c r="U47" s="36"/>
      <c r="V47" s="50"/>
      <c r="W47" s="50"/>
      <c r="X47" s="50"/>
      <c r="Y47" s="37"/>
      <c r="Z47" s="50"/>
      <c r="AA47" s="50"/>
      <c r="AB47" s="50"/>
      <c r="AC47" s="50"/>
      <c r="AD47" s="50"/>
      <c r="AE47" s="38"/>
      <c r="AF47" s="38"/>
      <c r="AG47" s="38"/>
      <c r="AH47" s="39"/>
      <c r="AI47" s="40"/>
      <c r="AJ47" s="39"/>
      <c r="AK47" s="41">
        <v>450.0</v>
      </c>
      <c r="AL47" s="42"/>
      <c r="AM47" s="42"/>
      <c r="AN47" s="36">
        <f t="shared" si="8"/>
        <v>-40.54</v>
      </c>
      <c r="AO47" s="43">
        <f t="shared" si="7"/>
        <v>-122.4361599</v>
      </c>
      <c r="AP47" s="44"/>
      <c r="AQ47" s="44"/>
      <c r="AR47" s="44"/>
      <c r="AS47" s="36"/>
      <c r="AT47" s="36"/>
      <c r="AU47" s="43"/>
      <c r="AV47" s="50"/>
      <c r="AW47" s="50"/>
      <c r="AX47" s="51"/>
      <c r="AY47" s="46">
        <v>300.0</v>
      </c>
      <c r="AZ47" s="46">
        <f t="shared" si="10"/>
        <v>0</v>
      </c>
      <c r="BA47" s="46">
        <f t="shared" si="12"/>
        <v>14.92333333</v>
      </c>
      <c r="BB47" s="46">
        <f t="shared" si="11"/>
        <v>-107.5128265</v>
      </c>
      <c r="BC47" s="47"/>
      <c r="BD47" s="47"/>
      <c r="BE47" s="48"/>
      <c r="BF47" s="48"/>
    </row>
    <row r="48" ht="15.75" customHeight="1">
      <c r="A48" s="27">
        <v>45512.0</v>
      </c>
      <c r="B48" s="28">
        <v>16131.0</v>
      </c>
      <c r="C48" s="29">
        <f>B48/'Clients Balance'!B48</f>
        <v>0.00504619956</v>
      </c>
      <c r="D48" s="30">
        <v>28650.0</v>
      </c>
      <c r="E48" s="31">
        <f t="shared" si="3"/>
        <v>0.579543085</v>
      </c>
      <c r="F48" s="31">
        <f t="shared" si="4"/>
        <v>115.4269799</v>
      </c>
      <c r="G48" s="32">
        <f t="shared" si="1"/>
        <v>115.4269799</v>
      </c>
      <c r="H48" s="33">
        <f t="shared" si="2"/>
        <v>0</v>
      </c>
      <c r="I48" s="49">
        <f t="shared" si="9"/>
        <v>15716</v>
      </c>
      <c r="J48" s="34"/>
      <c r="K48" s="34">
        <v>-28235.0</v>
      </c>
      <c r="L48" s="49"/>
      <c r="M48" s="49"/>
      <c r="N48" s="49"/>
      <c r="O48" s="49"/>
      <c r="P48" s="49"/>
      <c r="Q48" s="49"/>
      <c r="R48" s="50"/>
      <c r="S48" s="50"/>
      <c r="T48" s="36"/>
      <c r="U48" s="36"/>
      <c r="V48" s="50"/>
      <c r="W48" s="50"/>
      <c r="X48" s="50"/>
      <c r="Y48" s="37"/>
      <c r="Z48" s="50"/>
      <c r="AA48" s="50"/>
      <c r="AB48" s="50"/>
      <c r="AC48" s="50"/>
      <c r="AD48" s="50"/>
      <c r="AE48" s="38"/>
      <c r="AF48" s="38"/>
      <c r="AG48" s="38"/>
      <c r="AH48" s="39"/>
      <c r="AI48" s="40"/>
      <c r="AJ48" s="39"/>
      <c r="AK48" s="41">
        <v>375.0</v>
      </c>
      <c r="AL48" s="42"/>
      <c r="AM48" s="42"/>
      <c r="AN48" s="36">
        <f t="shared" si="8"/>
        <v>-75.29333333</v>
      </c>
      <c r="AO48" s="43">
        <f t="shared" si="7"/>
        <v>-197.7294932</v>
      </c>
      <c r="AP48" s="44"/>
      <c r="AQ48" s="44"/>
      <c r="AR48" s="44"/>
      <c r="AS48" s="36"/>
      <c r="AT48" s="36"/>
      <c r="AU48" s="43"/>
      <c r="AV48" s="50"/>
      <c r="AW48" s="50"/>
      <c r="AX48" s="51"/>
      <c r="AY48" s="46">
        <v>300.0</v>
      </c>
      <c r="AZ48" s="46">
        <f t="shared" si="10"/>
        <v>95.5</v>
      </c>
      <c r="BA48" s="46">
        <f t="shared" si="12"/>
        <v>110.4233333</v>
      </c>
      <c r="BB48" s="46">
        <f t="shared" si="11"/>
        <v>-87.30615988</v>
      </c>
      <c r="BC48" s="47"/>
      <c r="BD48" s="47"/>
      <c r="BE48" s="48"/>
      <c r="BF48" s="48"/>
    </row>
    <row r="49" ht="15.75" customHeight="1">
      <c r="A49" s="27">
        <v>45513.0</v>
      </c>
      <c r="B49" s="28">
        <v>168443.0</v>
      </c>
      <c r="C49" s="29">
        <f>B49/'Clients Balance'!B49</f>
        <v>0.05147284908</v>
      </c>
      <c r="D49" s="30">
        <v>-5373.0</v>
      </c>
      <c r="E49" s="31">
        <f t="shared" si="3"/>
        <v>5.941355515</v>
      </c>
      <c r="F49" s="31">
        <f t="shared" si="4"/>
        <v>121.3683354</v>
      </c>
      <c r="G49" s="32">
        <f t="shared" si="1"/>
        <v>121.3683354</v>
      </c>
      <c r="H49" s="33">
        <f t="shared" si="2"/>
        <v>0</v>
      </c>
      <c r="I49" s="49">
        <f t="shared" si="9"/>
        <v>187466</v>
      </c>
      <c r="J49" s="34"/>
      <c r="K49" s="34">
        <v>-13650.0</v>
      </c>
      <c r="L49" s="49"/>
      <c r="M49" s="49"/>
      <c r="N49" s="49"/>
      <c r="O49" s="49"/>
      <c r="P49" s="49"/>
      <c r="Q49" s="49"/>
      <c r="R49" s="50"/>
      <c r="S49" s="50"/>
      <c r="T49" s="36"/>
      <c r="U49" s="36"/>
      <c r="V49" s="50"/>
      <c r="W49" s="50"/>
      <c r="X49" s="50"/>
      <c r="Y49" s="37"/>
      <c r="Z49" s="50"/>
      <c r="AA49" s="50"/>
      <c r="AB49" s="50"/>
      <c r="AC49" s="50"/>
      <c r="AD49" s="50"/>
      <c r="AE49" s="38"/>
      <c r="AF49" s="38"/>
      <c r="AG49" s="38"/>
      <c r="AH49" s="39"/>
      <c r="AI49" s="40"/>
      <c r="AJ49" s="39"/>
      <c r="AK49" s="41">
        <v>500.0</v>
      </c>
      <c r="AL49" s="42"/>
      <c r="AM49" s="42"/>
      <c r="AN49" s="36">
        <f t="shared" si="8"/>
        <v>-27.3</v>
      </c>
      <c r="AO49" s="43">
        <f t="shared" si="7"/>
        <v>-225.0294932</v>
      </c>
      <c r="AP49" s="44"/>
      <c r="AQ49" s="44"/>
      <c r="AR49" s="44"/>
      <c r="AS49" s="36"/>
      <c r="AT49" s="36"/>
      <c r="AU49" s="43"/>
      <c r="AV49" s="50"/>
      <c r="AW49" s="50"/>
      <c r="AX49" s="51"/>
      <c r="AY49" s="46">
        <v>300.0</v>
      </c>
      <c r="AZ49" s="46">
        <f t="shared" si="10"/>
        <v>-17.91</v>
      </c>
      <c r="BA49" s="46">
        <f t="shared" si="12"/>
        <v>92.51333333</v>
      </c>
      <c r="BB49" s="46">
        <f t="shared" si="11"/>
        <v>-132.5161599</v>
      </c>
      <c r="BC49" s="47"/>
      <c r="BD49" s="47"/>
      <c r="BE49" s="48"/>
      <c r="BF49" s="48"/>
    </row>
    <row r="50" ht="15.75" customHeight="1">
      <c r="A50" s="27">
        <v>45516.0</v>
      </c>
      <c r="B50" s="28">
        <v>43822.0</v>
      </c>
      <c r="C50" s="29">
        <f>B50/'Clients Balance'!B50</f>
        <v>0.0134172907</v>
      </c>
      <c r="D50" s="30">
        <v>33222.0</v>
      </c>
      <c r="E50" s="31">
        <f t="shared" si="3"/>
        <v>1.628434237</v>
      </c>
      <c r="F50" s="31">
        <f t="shared" si="4"/>
        <v>122.9967696</v>
      </c>
      <c r="G50" s="32">
        <f t="shared" si="1"/>
        <v>122.9967696</v>
      </c>
      <c r="H50" s="33">
        <f t="shared" si="2"/>
        <v>0</v>
      </c>
      <c r="I50" s="49">
        <f t="shared" si="9"/>
        <v>30368</v>
      </c>
      <c r="J50" s="34"/>
      <c r="K50" s="34">
        <v>-19768.0</v>
      </c>
      <c r="L50" s="49"/>
      <c r="M50" s="49"/>
      <c r="N50" s="49"/>
      <c r="O50" s="49"/>
      <c r="P50" s="49"/>
      <c r="Q50" s="49"/>
      <c r="R50" s="50"/>
      <c r="S50" s="50"/>
      <c r="T50" s="36"/>
      <c r="U50" s="36"/>
      <c r="V50" s="50"/>
      <c r="W50" s="50"/>
      <c r="X50" s="50"/>
      <c r="Y50" s="37"/>
      <c r="Z50" s="50"/>
      <c r="AA50" s="50"/>
      <c r="AB50" s="50"/>
      <c r="AC50" s="50"/>
      <c r="AD50" s="50"/>
      <c r="AE50" s="38"/>
      <c r="AF50" s="38"/>
      <c r="AG50" s="38"/>
      <c r="AH50" s="39"/>
      <c r="AI50" s="40"/>
      <c r="AJ50" s="39"/>
      <c r="AK50" s="41">
        <v>500.0</v>
      </c>
      <c r="AL50" s="42"/>
      <c r="AM50" s="42"/>
      <c r="AN50" s="36">
        <f t="shared" si="8"/>
        <v>-39.536</v>
      </c>
      <c r="AO50" s="43">
        <f t="shared" si="7"/>
        <v>-264.5654932</v>
      </c>
      <c r="AP50" s="44"/>
      <c r="AQ50" s="44"/>
      <c r="AR50" s="44"/>
      <c r="AS50" s="36"/>
      <c r="AT50" s="36"/>
      <c r="AU50" s="43"/>
      <c r="AV50" s="50"/>
      <c r="AW50" s="50"/>
      <c r="AX50" s="51"/>
      <c r="AY50" s="46">
        <v>375.0</v>
      </c>
      <c r="AZ50" s="46">
        <f t="shared" si="10"/>
        <v>88.592</v>
      </c>
      <c r="BA50" s="46">
        <f t="shared" si="12"/>
        <v>181.1053333</v>
      </c>
      <c r="BB50" s="46">
        <f t="shared" si="11"/>
        <v>-83.46015988</v>
      </c>
      <c r="BC50" s="47"/>
      <c r="BD50" s="47"/>
      <c r="BE50" s="48"/>
      <c r="BF50" s="48"/>
    </row>
    <row r="51" ht="15.75" customHeight="1">
      <c r="A51" s="27">
        <v>45517.0</v>
      </c>
      <c r="B51" s="28">
        <v>203.0</v>
      </c>
      <c r="C51" s="29">
        <f>B51/'Clients Balance'!B51</f>
        <v>0.00006184847517</v>
      </c>
      <c r="D51" s="30">
        <v>-12833.0</v>
      </c>
      <c r="E51" s="31">
        <f t="shared" si="3"/>
        <v>0.007607162653</v>
      </c>
      <c r="F51" s="31">
        <f t="shared" si="4"/>
        <v>123.0043768</v>
      </c>
      <c r="G51" s="32">
        <f t="shared" si="1"/>
        <v>123.0043768</v>
      </c>
      <c r="H51" s="33">
        <f t="shared" si="2"/>
        <v>0</v>
      </c>
      <c r="I51" s="49">
        <f t="shared" si="9"/>
        <v>5056</v>
      </c>
      <c r="J51" s="34"/>
      <c r="K51" s="34">
        <v>7980.0</v>
      </c>
      <c r="L51" s="49"/>
      <c r="M51" s="49"/>
      <c r="N51" s="49"/>
      <c r="O51" s="49"/>
      <c r="P51" s="49"/>
      <c r="Q51" s="49"/>
      <c r="R51" s="50"/>
      <c r="S51" s="50"/>
      <c r="T51" s="36"/>
      <c r="U51" s="36"/>
      <c r="V51" s="50"/>
      <c r="W51" s="50"/>
      <c r="X51" s="50"/>
      <c r="Y51" s="37"/>
      <c r="Z51" s="50"/>
      <c r="AA51" s="50"/>
      <c r="AB51" s="50"/>
      <c r="AC51" s="50"/>
      <c r="AD51" s="50"/>
      <c r="AE51" s="38"/>
      <c r="AF51" s="38"/>
      <c r="AG51" s="38"/>
      <c r="AH51" s="39"/>
      <c r="AI51" s="40"/>
      <c r="AJ51" s="39"/>
      <c r="AK51" s="41">
        <v>400.0</v>
      </c>
      <c r="AL51" s="42"/>
      <c r="AM51" s="42"/>
      <c r="AN51" s="36">
        <f t="shared" si="8"/>
        <v>19.95</v>
      </c>
      <c r="AO51" s="43">
        <f t="shared" si="7"/>
        <v>-244.6154932</v>
      </c>
      <c r="AP51" s="44"/>
      <c r="AQ51" s="44"/>
      <c r="AR51" s="44"/>
      <c r="AS51" s="36"/>
      <c r="AT51" s="36"/>
      <c r="AU51" s="43"/>
      <c r="AV51" s="50"/>
      <c r="AW51" s="50"/>
      <c r="AX51" s="51"/>
      <c r="AY51" s="46">
        <v>450.0</v>
      </c>
      <c r="AZ51" s="46">
        <f t="shared" si="10"/>
        <v>-28.51777778</v>
      </c>
      <c r="BA51" s="46">
        <f t="shared" si="12"/>
        <v>152.5875556</v>
      </c>
      <c r="BB51" s="46">
        <f t="shared" si="11"/>
        <v>-92.02793766</v>
      </c>
      <c r="BC51" s="47"/>
      <c r="BD51" s="47"/>
      <c r="BE51" s="48"/>
      <c r="BF51" s="48"/>
    </row>
    <row r="52" ht="15.75" customHeight="1">
      <c r="A52" s="27">
        <v>45518.0</v>
      </c>
      <c r="B52" s="28">
        <v>38464.0</v>
      </c>
      <c r="C52" s="29">
        <f>B52/'Clients Balance'!B52</f>
        <v>0.01114685916</v>
      </c>
      <c r="D52" s="30">
        <v>-15440.0</v>
      </c>
      <c r="E52" s="31">
        <f t="shared" si="3"/>
        <v>1.371112464</v>
      </c>
      <c r="F52" s="31">
        <f t="shared" si="4"/>
        <v>124.3754893</v>
      </c>
      <c r="G52" s="32">
        <f t="shared" si="1"/>
        <v>124.3754893</v>
      </c>
      <c r="H52" s="33">
        <f t="shared" si="2"/>
        <v>0</v>
      </c>
      <c r="I52" s="49">
        <f t="shared" si="9"/>
        <v>77455</v>
      </c>
      <c r="J52" s="34"/>
      <c r="K52" s="34">
        <v>-23551.0</v>
      </c>
      <c r="L52" s="49"/>
      <c r="M52" s="49"/>
      <c r="N52" s="49"/>
      <c r="O52" s="49"/>
      <c r="P52" s="49"/>
      <c r="Q52" s="49"/>
      <c r="R52" s="50"/>
      <c r="S52" s="50"/>
      <c r="T52" s="36"/>
      <c r="U52" s="36"/>
      <c r="V52" s="50"/>
      <c r="W52" s="50"/>
      <c r="X52" s="50"/>
      <c r="Y52" s="37"/>
      <c r="Z52" s="50"/>
      <c r="AA52" s="50"/>
      <c r="AB52" s="50"/>
      <c r="AC52" s="50"/>
      <c r="AD52" s="50"/>
      <c r="AE52" s="38"/>
      <c r="AF52" s="38"/>
      <c r="AG52" s="38"/>
      <c r="AH52" s="39"/>
      <c r="AI52" s="40"/>
      <c r="AJ52" s="39"/>
      <c r="AK52" s="41">
        <v>500.0</v>
      </c>
      <c r="AL52" s="42"/>
      <c r="AM52" s="42"/>
      <c r="AN52" s="36">
        <f t="shared" si="8"/>
        <v>-47.102</v>
      </c>
      <c r="AO52" s="43">
        <f t="shared" si="7"/>
        <v>-291.7174932</v>
      </c>
      <c r="AP52" s="44"/>
      <c r="AQ52" s="44"/>
      <c r="AR52" s="44"/>
      <c r="AS52" s="36"/>
      <c r="AT52" s="36"/>
      <c r="AU52" s="43"/>
      <c r="AV52" s="50"/>
      <c r="AW52" s="50"/>
      <c r="AX52" s="51"/>
      <c r="AY52" s="46">
        <v>400.0</v>
      </c>
      <c r="AZ52" s="46">
        <f t="shared" si="10"/>
        <v>-38.6</v>
      </c>
      <c r="BA52" s="46">
        <f t="shared" si="12"/>
        <v>113.9875556</v>
      </c>
      <c r="BB52" s="46">
        <f t="shared" si="11"/>
        <v>-177.7299377</v>
      </c>
      <c r="BC52" s="47"/>
      <c r="BD52" s="47"/>
      <c r="BE52" s="48"/>
      <c r="BF52" s="48"/>
    </row>
    <row r="53" ht="15.75" customHeight="1">
      <c r="A53" s="27">
        <v>45520.0</v>
      </c>
      <c r="B53" s="28">
        <v>-5838.0</v>
      </c>
      <c r="C53" s="29">
        <f>B53/'Clients Balance'!B53</f>
        <v>-0.001670634775</v>
      </c>
      <c r="D53" s="30">
        <v>-1627.0</v>
      </c>
      <c r="E53" s="31">
        <f t="shared" si="3"/>
        <v>-0.2077860175</v>
      </c>
      <c r="F53" s="31">
        <f t="shared" si="4"/>
        <v>124.1677032</v>
      </c>
      <c r="G53" s="32">
        <f t="shared" si="1"/>
        <v>124.3754893</v>
      </c>
      <c r="H53" s="33">
        <f t="shared" si="2"/>
        <v>-0.001673430466</v>
      </c>
      <c r="I53" s="49">
        <f t="shared" si="9"/>
        <v>3150</v>
      </c>
      <c r="J53" s="34"/>
      <c r="K53" s="34">
        <v>-7361.0</v>
      </c>
      <c r="L53" s="49"/>
      <c r="M53" s="49"/>
      <c r="N53" s="49"/>
      <c r="O53" s="49"/>
      <c r="P53" s="49"/>
      <c r="Q53" s="49"/>
      <c r="R53" s="50"/>
      <c r="S53" s="50"/>
      <c r="T53" s="36"/>
      <c r="U53" s="36"/>
      <c r="V53" s="50"/>
      <c r="W53" s="50"/>
      <c r="X53" s="50"/>
      <c r="Y53" s="37"/>
      <c r="Z53" s="50"/>
      <c r="AA53" s="50"/>
      <c r="AB53" s="50"/>
      <c r="AC53" s="50"/>
      <c r="AD53" s="50"/>
      <c r="AE53" s="38"/>
      <c r="AF53" s="38"/>
      <c r="AG53" s="38"/>
      <c r="AH53" s="39"/>
      <c r="AI53" s="40"/>
      <c r="AJ53" s="39"/>
      <c r="AK53" s="41">
        <v>500.0</v>
      </c>
      <c r="AL53" s="42"/>
      <c r="AM53" s="42"/>
      <c r="AN53" s="36">
        <f t="shared" si="8"/>
        <v>-14.722</v>
      </c>
      <c r="AO53" s="43">
        <f t="shared" si="7"/>
        <v>-306.4394932</v>
      </c>
      <c r="AP53" s="44"/>
      <c r="AQ53" s="44"/>
      <c r="AR53" s="44"/>
      <c r="AS53" s="36"/>
      <c r="AT53" s="36"/>
      <c r="AU53" s="43"/>
      <c r="AV53" s="50"/>
      <c r="AW53" s="50"/>
      <c r="AX53" s="51"/>
      <c r="AY53" s="46">
        <v>450.0</v>
      </c>
      <c r="AZ53" s="46">
        <f t="shared" si="10"/>
        <v>-3.615555556</v>
      </c>
      <c r="BA53" s="46">
        <f t="shared" si="12"/>
        <v>110.372</v>
      </c>
      <c r="BB53" s="46">
        <f t="shared" si="11"/>
        <v>-196.0674932</v>
      </c>
      <c r="BC53" s="47"/>
      <c r="BD53" s="47"/>
      <c r="BE53" s="48"/>
      <c r="BF53" s="48"/>
    </row>
    <row r="54" ht="15.75" customHeight="1">
      <c r="A54" s="27">
        <v>45523.0</v>
      </c>
      <c r="B54" s="28">
        <v>-15076.0</v>
      </c>
      <c r="C54" s="29">
        <f>B54/'Clients Balance'!B54</f>
        <v>-0.004313981985</v>
      </c>
      <c r="D54" s="30">
        <v>-3597.0</v>
      </c>
      <c r="E54" s="31">
        <f t="shared" si="3"/>
        <v>-0.535657235</v>
      </c>
      <c r="F54" s="31">
        <f t="shared" si="4"/>
        <v>123.632046</v>
      </c>
      <c r="G54" s="32">
        <f t="shared" si="1"/>
        <v>124.3754893</v>
      </c>
      <c r="H54" s="33">
        <f t="shared" si="2"/>
        <v>-0.006013353952</v>
      </c>
      <c r="I54" s="49">
        <f t="shared" si="9"/>
        <v>6401</v>
      </c>
      <c r="J54" s="34"/>
      <c r="K54" s="34">
        <v>-17880.0</v>
      </c>
      <c r="L54" s="49"/>
      <c r="M54" s="49"/>
      <c r="N54" s="49"/>
      <c r="O54" s="49"/>
      <c r="P54" s="49"/>
      <c r="Q54" s="49"/>
      <c r="R54" s="50"/>
      <c r="S54" s="50"/>
      <c r="T54" s="36"/>
      <c r="U54" s="36"/>
      <c r="V54" s="50"/>
      <c r="W54" s="50"/>
      <c r="X54" s="50"/>
      <c r="Y54" s="37"/>
      <c r="Z54" s="50"/>
      <c r="AA54" s="50"/>
      <c r="AB54" s="50"/>
      <c r="AC54" s="50"/>
      <c r="AD54" s="50"/>
      <c r="AE54" s="38"/>
      <c r="AF54" s="38"/>
      <c r="AG54" s="38"/>
      <c r="AH54" s="39"/>
      <c r="AI54" s="40"/>
      <c r="AJ54" s="39"/>
      <c r="AK54" s="41">
        <v>500.0</v>
      </c>
      <c r="AL54" s="42"/>
      <c r="AM54" s="42"/>
      <c r="AN54" s="36">
        <f t="shared" si="8"/>
        <v>-35.76</v>
      </c>
      <c r="AO54" s="43">
        <f t="shared" si="7"/>
        <v>-342.1994932</v>
      </c>
      <c r="AP54" s="44"/>
      <c r="AQ54" s="44"/>
      <c r="AR54" s="44"/>
      <c r="AS54" s="36"/>
      <c r="AT54" s="36"/>
      <c r="AU54" s="43"/>
      <c r="AV54" s="50"/>
      <c r="AW54" s="50"/>
      <c r="AX54" s="51"/>
      <c r="AY54" s="46">
        <v>450.0</v>
      </c>
      <c r="AZ54" s="46">
        <f t="shared" si="10"/>
        <v>-7.993333333</v>
      </c>
      <c r="BA54" s="46">
        <f t="shared" si="12"/>
        <v>102.3786667</v>
      </c>
      <c r="BB54" s="46">
        <f t="shared" si="11"/>
        <v>-239.8208265</v>
      </c>
      <c r="BC54" s="47"/>
      <c r="BD54" s="47"/>
      <c r="BE54" s="48"/>
      <c r="BF54" s="48"/>
    </row>
    <row r="55" ht="15.75" customHeight="1">
      <c r="A55" s="27">
        <v>45524.0</v>
      </c>
      <c r="B55" s="28">
        <v>42558.0</v>
      </c>
      <c r="C55" s="29">
        <f>B55/'Clients Balance'!B55</f>
        <v>0.01204535181</v>
      </c>
      <c r="D55" s="30">
        <v>-14206.0</v>
      </c>
      <c r="E55" s="31">
        <f t="shared" si="3"/>
        <v>1.48919149</v>
      </c>
      <c r="F55" s="31">
        <f t="shared" si="4"/>
        <v>125.1212375</v>
      </c>
      <c r="G55" s="32">
        <f t="shared" si="1"/>
        <v>125.1212375</v>
      </c>
      <c r="H55" s="33">
        <f t="shared" si="2"/>
        <v>0</v>
      </c>
      <c r="I55" s="49">
        <f t="shared" si="9"/>
        <v>58939</v>
      </c>
      <c r="J55" s="34"/>
      <c r="K55" s="34">
        <v>-2175.0</v>
      </c>
      <c r="L55" s="49"/>
      <c r="M55" s="49"/>
      <c r="N55" s="49"/>
      <c r="O55" s="49"/>
      <c r="P55" s="49"/>
      <c r="Q55" s="49"/>
      <c r="R55" s="50"/>
      <c r="S55" s="50"/>
      <c r="T55" s="36"/>
      <c r="U55" s="36"/>
      <c r="V55" s="50"/>
      <c r="W55" s="50"/>
      <c r="X55" s="50"/>
      <c r="Y55" s="37"/>
      <c r="Z55" s="50"/>
      <c r="AA55" s="50"/>
      <c r="AB55" s="50"/>
      <c r="AC55" s="50"/>
      <c r="AD55" s="50"/>
      <c r="AE55" s="38"/>
      <c r="AF55" s="38"/>
      <c r="AG55" s="38"/>
      <c r="AH55" s="39"/>
      <c r="AI55" s="40"/>
      <c r="AJ55" s="39"/>
      <c r="AK55" s="41">
        <v>500.0</v>
      </c>
      <c r="AL55" s="42"/>
      <c r="AM55" s="42"/>
      <c r="AN55" s="36">
        <f t="shared" si="8"/>
        <v>-4.35</v>
      </c>
      <c r="AO55" s="43">
        <f t="shared" si="7"/>
        <v>-346.5494932</v>
      </c>
      <c r="AP55" s="44"/>
      <c r="AQ55" s="44"/>
      <c r="AR55" s="44"/>
      <c r="AS55" s="36"/>
      <c r="AT55" s="36"/>
      <c r="AU55" s="43"/>
      <c r="AV55" s="50"/>
      <c r="AW55" s="50"/>
      <c r="AX55" s="51"/>
      <c r="AY55" s="46">
        <v>500.0</v>
      </c>
      <c r="AZ55" s="46">
        <f t="shared" si="10"/>
        <v>-28.412</v>
      </c>
      <c r="BA55" s="46">
        <f t="shared" si="12"/>
        <v>73.96666667</v>
      </c>
      <c r="BB55" s="46">
        <f t="shared" si="11"/>
        <v>-272.5828265</v>
      </c>
      <c r="BC55" s="47"/>
      <c r="BD55" s="47"/>
      <c r="BE55" s="48"/>
      <c r="BF55" s="48"/>
    </row>
    <row r="56" ht="15.75" customHeight="1">
      <c r="A56" s="27">
        <v>45525.0</v>
      </c>
      <c r="B56" s="28">
        <v>-38280.0</v>
      </c>
      <c r="C56" s="29">
        <f>B56/'Clients Balance'!B56</f>
        <v>-0.01085246537</v>
      </c>
      <c r="D56" s="30">
        <v>-10343.0</v>
      </c>
      <c r="E56" s="31">
        <f t="shared" si="3"/>
        <v>-1.357873897</v>
      </c>
      <c r="F56" s="31">
        <f t="shared" si="4"/>
        <v>123.7633636</v>
      </c>
      <c r="G56" s="32">
        <f t="shared" si="1"/>
        <v>125.1212375</v>
      </c>
      <c r="H56" s="33">
        <f t="shared" si="2"/>
        <v>-0.01097153355</v>
      </c>
      <c r="I56" s="49">
        <f t="shared" si="9"/>
        <v>-22437</v>
      </c>
      <c r="J56" s="34"/>
      <c r="K56" s="34">
        <v>-5500.0</v>
      </c>
      <c r="L56" s="49"/>
      <c r="M56" s="49"/>
      <c r="N56" s="49"/>
      <c r="O56" s="49"/>
      <c r="P56" s="49"/>
      <c r="Q56" s="49"/>
      <c r="R56" s="50"/>
      <c r="S56" s="50"/>
      <c r="T56" s="36"/>
      <c r="U56" s="36"/>
      <c r="V56" s="50"/>
      <c r="W56" s="50"/>
      <c r="X56" s="50"/>
      <c r="Y56" s="37"/>
      <c r="Z56" s="50"/>
      <c r="AA56" s="50"/>
      <c r="AB56" s="50"/>
      <c r="AC56" s="50"/>
      <c r="AD56" s="50"/>
      <c r="AE56" s="38"/>
      <c r="AF56" s="38"/>
      <c r="AG56" s="38"/>
      <c r="AH56" s="39"/>
      <c r="AI56" s="40"/>
      <c r="AJ56" s="39"/>
      <c r="AK56" s="41">
        <v>500.0</v>
      </c>
      <c r="AL56" s="42"/>
      <c r="AM56" s="42"/>
      <c r="AN56" s="36">
        <f t="shared" si="8"/>
        <v>-11</v>
      </c>
      <c r="AO56" s="43">
        <f t="shared" si="7"/>
        <v>-357.5494932</v>
      </c>
      <c r="AP56" s="44"/>
      <c r="AQ56" s="44"/>
      <c r="AR56" s="44"/>
      <c r="AS56" s="36"/>
      <c r="AT56" s="36"/>
      <c r="AU56" s="43"/>
      <c r="AV56" s="50"/>
      <c r="AW56" s="50"/>
      <c r="AX56" s="51"/>
      <c r="AY56" s="46">
        <v>500.0</v>
      </c>
      <c r="AZ56" s="46">
        <f t="shared" si="10"/>
        <v>-20.686</v>
      </c>
      <c r="BA56" s="46">
        <f t="shared" si="12"/>
        <v>53.28066667</v>
      </c>
      <c r="BB56" s="46">
        <f t="shared" si="11"/>
        <v>-304.2688265</v>
      </c>
      <c r="BC56" s="47"/>
      <c r="BD56" s="47"/>
      <c r="BE56" s="48"/>
      <c r="BF56" s="48"/>
    </row>
    <row r="57" ht="15.75" customHeight="1">
      <c r="A57" s="27">
        <v>45526.0</v>
      </c>
      <c r="B57" s="28">
        <v>72650.0</v>
      </c>
      <c r="C57" s="29">
        <f>B57/'Clients Balance'!B57</f>
        <v>0.02068484569</v>
      </c>
      <c r="D57" s="30">
        <v>-21706.0</v>
      </c>
      <c r="E57" s="31">
        <f t="shared" si="3"/>
        <v>2.560026078</v>
      </c>
      <c r="F57" s="31">
        <f t="shared" si="4"/>
        <v>126.3233897</v>
      </c>
      <c r="G57" s="32">
        <f t="shared" si="1"/>
        <v>126.3233897</v>
      </c>
      <c r="H57" s="33">
        <f t="shared" si="2"/>
        <v>0</v>
      </c>
      <c r="I57" s="49">
        <f t="shared" si="9"/>
        <v>98263</v>
      </c>
      <c r="J57" s="34"/>
      <c r="K57" s="34">
        <v>-3907.0</v>
      </c>
      <c r="L57" s="49"/>
      <c r="M57" s="49"/>
      <c r="N57" s="49"/>
      <c r="O57" s="49"/>
      <c r="P57" s="49"/>
      <c r="Q57" s="49"/>
      <c r="R57" s="50"/>
      <c r="S57" s="50"/>
      <c r="T57" s="36"/>
      <c r="U57" s="36"/>
      <c r="V57" s="50"/>
      <c r="W57" s="50"/>
      <c r="X57" s="50"/>
      <c r="Y57" s="37"/>
      <c r="Z57" s="50"/>
      <c r="AA57" s="50"/>
      <c r="AB57" s="50"/>
      <c r="AC57" s="50"/>
      <c r="AD57" s="50"/>
      <c r="AE57" s="38"/>
      <c r="AF57" s="38"/>
      <c r="AG57" s="38"/>
      <c r="AH57" s="39"/>
      <c r="AI57" s="40"/>
      <c r="AJ57" s="39"/>
      <c r="AK57" s="41">
        <v>500.0</v>
      </c>
      <c r="AL57" s="42"/>
      <c r="AM57" s="42"/>
      <c r="AN57" s="36">
        <f t="shared" si="8"/>
        <v>-7.814</v>
      </c>
      <c r="AO57" s="43">
        <f t="shared" si="7"/>
        <v>-365.3634932</v>
      </c>
      <c r="AP57" s="44"/>
      <c r="AQ57" s="44"/>
      <c r="AR57" s="44"/>
      <c r="AS57" s="36"/>
      <c r="AT57" s="36"/>
      <c r="AU57" s="43"/>
      <c r="AV57" s="50"/>
      <c r="AW57" s="50"/>
      <c r="AX57" s="51"/>
      <c r="AY57" s="46">
        <v>500.0</v>
      </c>
      <c r="AZ57" s="46">
        <f t="shared" si="10"/>
        <v>-43.412</v>
      </c>
      <c r="BA57" s="46">
        <f t="shared" si="12"/>
        <v>9.868666667</v>
      </c>
      <c r="BB57" s="46">
        <f t="shared" si="11"/>
        <v>-355.4948265</v>
      </c>
      <c r="BC57" s="47"/>
      <c r="BD57" s="47"/>
      <c r="BE57" s="48"/>
      <c r="BF57" s="48"/>
    </row>
    <row r="58" ht="15.75" customHeight="1">
      <c r="A58" s="27">
        <v>45527.0</v>
      </c>
      <c r="B58" s="28">
        <v>32712.0</v>
      </c>
      <c r="C58" s="29">
        <f>B58/'Clients Balance'!B58</f>
        <v>0.009202228471</v>
      </c>
      <c r="D58" s="30">
        <v>6187.0</v>
      </c>
      <c r="E58" s="31">
        <f t="shared" si="3"/>
        <v>1.162456693</v>
      </c>
      <c r="F58" s="31">
        <f t="shared" si="4"/>
        <v>127.4858464</v>
      </c>
      <c r="G58" s="32">
        <f t="shared" si="1"/>
        <v>127.4858464</v>
      </c>
      <c r="H58" s="33">
        <f t="shared" si="2"/>
        <v>0</v>
      </c>
      <c r="I58" s="49">
        <f t="shared" si="9"/>
        <v>41650</v>
      </c>
      <c r="J58" s="34"/>
      <c r="K58" s="34">
        <v>-15125.0</v>
      </c>
      <c r="L58" s="49"/>
      <c r="M58" s="49"/>
      <c r="N58" s="49"/>
      <c r="O58" s="49"/>
      <c r="P58" s="49"/>
      <c r="Q58" s="49"/>
      <c r="R58" s="50"/>
      <c r="S58" s="50"/>
      <c r="T58" s="36"/>
      <c r="U58" s="36"/>
      <c r="V58" s="50"/>
      <c r="W58" s="50"/>
      <c r="X58" s="50"/>
      <c r="Y58" s="37"/>
      <c r="Z58" s="50"/>
      <c r="AA58" s="50"/>
      <c r="AB58" s="50"/>
      <c r="AC58" s="50"/>
      <c r="AD58" s="50"/>
      <c r="AE58" s="38"/>
      <c r="AF58" s="38"/>
      <c r="AG58" s="38"/>
      <c r="AH58" s="39"/>
      <c r="AI58" s="40"/>
      <c r="AJ58" s="39"/>
      <c r="AK58" s="41">
        <v>500.0</v>
      </c>
      <c r="AL58" s="42"/>
      <c r="AM58" s="42"/>
      <c r="AN58" s="36">
        <f t="shared" si="8"/>
        <v>-30.25</v>
      </c>
      <c r="AO58" s="43">
        <f t="shared" si="7"/>
        <v>-395.6134932</v>
      </c>
      <c r="AP58" s="44"/>
      <c r="AQ58" s="44"/>
      <c r="AR58" s="44"/>
      <c r="AS58" s="36"/>
      <c r="AT58" s="36"/>
      <c r="AU58" s="43"/>
      <c r="AV58" s="50"/>
      <c r="AW58" s="50"/>
      <c r="AX58" s="51"/>
      <c r="AY58" s="46">
        <v>500.0</v>
      </c>
      <c r="AZ58" s="46">
        <f t="shared" si="10"/>
        <v>12.374</v>
      </c>
      <c r="BA58" s="46">
        <f t="shared" si="12"/>
        <v>22.24266667</v>
      </c>
      <c r="BB58" s="46">
        <f t="shared" si="11"/>
        <v>-373.3708265</v>
      </c>
      <c r="BC58" s="47"/>
      <c r="BD58" s="47"/>
      <c r="BE58" s="48"/>
      <c r="BF58" s="48"/>
    </row>
    <row r="59" ht="15.75" customHeight="1">
      <c r="A59" s="27">
        <v>45530.0</v>
      </c>
      <c r="B59" s="28">
        <v>66870.0</v>
      </c>
      <c r="C59" s="29">
        <f>B59/'Clients Balance'!B59</f>
        <v>0.01901600701</v>
      </c>
      <c r="D59" s="30">
        <v>-7637.0</v>
      </c>
      <c r="E59" s="31">
        <f t="shared" si="3"/>
        <v>2.424271748</v>
      </c>
      <c r="F59" s="31">
        <f t="shared" si="4"/>
        <v>129.9101181</v>
      </c>
      <c r="G59" s="32">
        <f t="shared" si="1"/>
        <v>129.9101181</v>
      </c>
      <c r="H59" s="33">
        <f t="shared" si="2"/>
        <v>0</v>
      </c>
      <c r="I59" s="49">
        <f t="shared" si="9"/>
        <v>47807</v>
      </c>
      <c r="J59" s="34"/>
      <c r="K59" s="34">
        <v>26700.0</v>
      </c>
      <c r="L59" s="49"/>
      <c r="M59" s="49"/>
      <c r="N59" s="49"/>
      <c r="O59" s="49"/>
      <c r="P59" s="49"/>
      <c r="Q59" s="49"/>
      <c r="R59" s="50"/>
      <c r="S59" s="50"/>
      <c r="T59" s="36"/>
      <c r="U59" s="36"/>
      <c r="V59" s="50"/>
      <c r="W59" s="50"/>
      <c r="X59" s="50"/>
      <c r="Y59" s="37"/>
      <c r="Z59" s="50"/>
      <c r="AA59" s="50"/>
      <c r="AB59" s="50"/>
      <c r="AC59" s="50"/>
      <c r="AD59" s="50"/>
      <c r="AE59" s="38"/>
      <c r="AF59" s="38"/>
      <c r="AG59" s="38"/>
      <c r="AH59" s="39"/>
      <c r="AI59" s="40"/>
      <c r="AJ59" s="39"/>
      <c r="AK59" s="41">
        <v>500.0</v>
      </c>
      <c r="AL59" s="42"/>
      <c r="AM59" s="42"/>
      <c r="AN59" s="36">
        <f t="shared" si="8"/>
        <v>53.4</v>
      </c>
      <c r="AO59" s="43">
        <f t="shared" si="7"/>
        <v>-342.2134932</v>
      </c>
      <c r="AP59" s="44"/>
      <c r="AQ59" s="44"/>
      <c r="AR59" s="44"/>
      <c r="AS59" s="36"/>
      <c r="AT59" s="36"/>
      <c r="AU59" s="43"/>
      <c r="AV59" s="50"/>
      <c r="AW59" s="50"/>
      <c r="AX59" s="51"/>
      <c r="AY59" s="46">
        <v>500.0</v>
      </c>
      <c r="AZ59" s="46">
        <f t="shared" si="10"/>
        <v>-15.274</v>
      </c>
      <c r="BA59" s="46">
        <f t="shared" si="12"/>
        <v>6.968666667</v>
      </c>
      <c r="BB59" s="46">
        <f t="shared" si="11"/>
        <v>-335.2448265</v>
      </c>
      <c r="BC59" s="47"/>
      <c r="BD59" s="47"/>
      <c r="BE59" s="48"/>
      <c r="BF59" s="48"/>
    </row>
    <row r="60" ht="15.75" customHeight="1">
      <c r="A60" s="27">
        <v>45531.0</v>
      </c>
      <c r="B60" s="28">
        <v>-36528.0</v>
      </c>
      <c r="C60" s="29">
        <f>B60/'Clients Balance'!B60</f>
        <v>-0.01017730852</v>
      </c>
      <c r="D60" s="30">
        <v>4131.0</v>
      </c>
      <c r="E60" s="31">
        <f t="shared" si="3"/>
        <v>-1.322135352</v>
      </c>
      <c r="F60" s="31">
        <f t="shared" si="4"/>
        <v>128.5879828</v>
      </c>
      <c r="G60" s="32">
        <f t="shared" si="1"/>
        <v>129.9101181</v>
      </c>
      <c r="H60" s="33">
        <f t="shared" si="2"/>
        <v>-0.01028195111</v>
      </c>
      <c r="I60" s="49">
        <f t="shared" si="9"/>
        <v>-27384</v>
      </c>
      <c r="J60" s="34"/>
      <c r="K60" s="34">
        <v>-13275.0</v>
      </c>
      <c r="L60" s="49"/>
      <c r="M60" s="49"/>
      <c r="N60" s="49"/>
      <c r="O60" s="49"/>
      <c r="P60" s="49"/>
      <c r="Q60" s="49"/>
      <c r="R60" s="50"/>
      <c r="S60" s="50"/>
      <c r="T60" s="36"/>
      <c r="U60" s="36"/>
      <c r="V60" s="50"/>
      <c r="W60" s="50"/>
      <c r="X60" s="50"/>
      <c r="Y60" s="37"/>
      <c r="Z60" s="50"/>
      <c r="AA60" s="50"/>
      <c r="AB60" s="50"/>
      <c r="AC60" s="50"/>
      <c r="AD60" s="50"/>
      <c r="AE60" s="38"/>
      <c r="AF60" s="38"/>
      <c r="AG60" s="38"/>
      <c r="AH60" s="39"/>
      <c r="AI60" s="40"/>
      <c r="AJ60" s="39"/>
      <c r="AK60" s="41">
        <v>500.0</v>
      </c>
      <c r="AL60" s="42"/>
      <c r="AM60" s="42"/>
      <c r="AN60" s="36">
        <f t="shared" si="8"/>
        <v>-26.55</v>
      </c>
      <c r="AO60" s="43">
        <f t="shared" si="7"/>
        <v>-368.7634932</v>
      </c>
      <c r="AP60" s="44"/>
      <c r="AQ60" s="44"/>
      <c r="AR60" s="44"/>
      <c r="AS60" s="36"/>
      <c r="AT60" s="36"/>
      <c r="AU60" s="43"/>
      <c r="AV60" s="50"/>
      <c r="AW60" s="50"/>
      <c r="AX60" s="51"/>
      <c r="AY60" s="46">
        <v>500.0</v>
      </c>
      <c r="AZ60" s="46">
        <f t="shared" si="10"/>
        <v>8.262</v>
      </c>
      <c r="BA60" s="46">
        <f t="shared" si="12"/>
        <v>15.23066667</v>
      </c>
      <c r="BB60" s="46">
        <f t="shared" si="11"/>
        <v>-353.5328265</v>
      </c>
      <c r="BC60" s="47"/>
      <c r="BD60" s="47"/>
      <c r="BE60" s="48"/>
      <c r="BF60" s="48"/>
    </row>
    <row r="61" ht="15.75" customHeight="1">
      <c r="A61" s="27">
        <v>45532.0</v>
      </c>
      <c r="B61" s="28">
        <v>102213.0</v>
      </c>
      <c r="C61" s="29">
        <f>B61/'Clients Balance'!B61</f>
        <v>0.02822103281</v>
      </c>
      <c r="D61" s="30">
        <v>50000.0</v>
      </c>
      <c r="E61" s="31">
        <f t="shared" si="3"/>
        <v>3.628885681</v>
      </c>
      <c r="F61" s="31">
        <f t="shared" si="4"/>
        <v>132.2168685</v>
      </c>
      <c r="G61" s="32">
        <f t="shared" si="1"/>
        <v>132.2168685</v>
      </c>
      <c r="H61" s="33">
        <f t="shared" si="2"/>
        <v>0</v>
      </c>
      <c r="I61" s="49" t="s">
        <v>48</v>
      </c>
      <c r="J61" s="34"/>
      <c r="K61" s="34">
        <v>-26400.0</v>
      </c>
      <c r="L61" s="49"/>
      <c r="M61" s="49"/>
      <c r="N61" s="49"/>
      <c r="O61" s="49"/>
      <c r="P61" s="49"/>
      <c r="Q61" s="49"/>
      <c r="R61" s="50"/>
      <c r="S61" s="50"/>
      <c r="T61" s="36"/>
      <c r="U61" s="36"/>
      <c r="V61" s="50"/>
      <c r="W61" s="50"/>
      <c r="X61" s="50"/>
      <c r="Y61" s="37"/>
      <c r="Z61" s="50"/>
      <c r="AA61" s="50"/>
      <c r="AB61" s="50"/>
      <c r="AC61" s="50"/>
      <c r="AD61" s="50"/>
      <c r="AE61" s="38"/>
      <c r="AF61" s="38"/>
      <c r="AG61" s="38"/>
      <c r="AH61" s="39"/>
      <c r="AI61" s="40"/>
      <c r="AJ61" s="39"/>
      <c r="AK61" s="41">
        <v>500.0</v>
      </c>
      <c r="AL61" s="42"/>
      <c r="AM61" s="42"/>
      <c r="AN61" s="36">
        <f t="shared" si="8"/>
        <v>-52.8</v>
      </c>
      <c r="AO61" s="43">
        <f t="shared" si="7"/>
        <v>-421.5634932</v>
      </c>
      <c r="AP61" s="44"/>
      <c r="AQ61" s="44"/>
      <c r="AR61" s="44"/>
      <c r="AS61" s="36"/>
      <c r="AT61" s="36"/>
      <c r="AU61" s="43"/>
      <c r="AV61" s="50"/>
      <c r="AW61" s="50"/>
      <c r="AX61" s="51"/>
      <c r="AY61" s="46">
        <v>500.0</v>
      </c>
      <c r="AZ61" s="46">
        <f t="shared" si="10"/>
        <v>100</v>
      </c>
      <c r="BA61" s="46">
        <f t="shared" si="12"/>
        <v>115.2306667</v>
      </c>
      <c r="BB61" s="46">
        <f t="shared" si="11"/>
        <v>-306.3328265</v>
      </c>
      <c r="BC61" s="47"/>
      <c r="BD61" s="47"/>
      <c r="BE61" s="48"/>
      <c r="BF61" s="48"/>
    </row>
    <row r="62" ht="15.75" customHeight="1">
      <c r="A62" s="27">
        <v>45533.0</v>
      </c>
      <c r="B62" s="28">
        <v>-85183.0</v>
      </c>
      <c r="C62" s="29">
        <f>B62/'Clients Balance'!B62</f>
        <v>-0.02309268967</v>
      </c>
      <c r="D62" s="30">
        <v>43886.0</v>
      </c>
      <c r="E62" s="31">
        <f t="shared" si="3"/>
        <v>-3.053243112</v>
      </c>
      <c r="F62" s="31">
        <f t="shared" si="4"/>
        <v>129.1636253</v>
      </c>
      <c r="G62" s="32">
        <f t="shared" si="1"/>
        <v>132.2168685</v>
      </c>
      <c r="H62" s="33">
        <f t="shared" si="2"/>
        <v>-0.02363856778</v>
      </c>
      <c r="I62" s="49">
        <f t="shared" ref="I62:I67" si="13">B62-K62-D62</f>
        <v>-122694</v>
      </c>
      <c r="J62" s="34"/>
      <c r="K62" s="34">
        <v>-6375.0</v>
      </c>
      <c r="L62" s="49"/>
      <c r="M62" s="49"/>
      <c r="N62" s="49"/>
      <c r="O62" s="49"/>
      <c r="P62" s="49"/>
      <c r="Q62" s="49"/>
      <c r="R62" s="50"/>
      <c r="S62" s="50"/>
      <c r="T62" s="36"/>
      <c r="U62" s="36"/>
      <c r="V62" s="50"/>
      <c r="W62" s="50"/>
      <c r="X62" s="50"/>
      <c r="Y62" s="37"/>
      <c r="Z62" s="50"/>
      <c r="AA62" s="50"/>
      <c r="AB62" s="50"/>
      <c r="AC62" s="50"/>
      <c r="AD62" s="50"/>
      <c r="AE62" s="38"/>
      <c r="AF62" s="38"/>
      <c r="AG62" s="38"/>
      <c r="AH62" s="39"/>
      <c r="AI62" s="40"/>
      <c r="AJ62" s="39"/>
      <c r="AK62" s="41">
        <v>500.0</v>
      </c>
      <c r="AL62" s="42"/>
      <c r="AM62" s="42"/>
      <c r="AN62" s="36">
        <f t="shared" si="8"/>
        <v>-12.75</v>
      </c>
      <c r="AO62" s="43">
        <f t="shared" si="7"/>
        <v>-434.3134932</v>
      </c>
      <c r="AP62" s="44"/>
      <c r="AQ62" s="44"/>
      <c r="AR62" s="44"/>
      <c r="AS62" s="36"/>
      <c r="AT62" s="36"/>
      <c r="AU62" s="43"/>
      <c r="AV62" s="50"/>
      <c r="AW62" s="50"/>
      <c r="AX62" s="51"/>
      <c r="AY62" s="46">
        <v>500.0</v>
      </c>
      <c r="AZ62" s="46">
        <f t="shared" si="10"/>
        <v>87.772</v>
      </c>
      <c r="BA62" s="46">
        <f t="shared" si="12"/>
        <v>203.0026667</v>
      </c>
      <c r="BB62" s="46">
        <f t="shared" si="11"/>
        <v>-231.3108265</v>
      </c>
      <c r="BC62" s="47"/>
      <c r="BD62" s="47"/>
      <c r="BE62" s="48"/>
      <c r="BF62" s="48"/>
    </row>
    <row r="63" ht="15.75" customHeight="1">
      <c r="A63" s="27">
        <v>45534.0</v>
      </c>
      <c r="B63" s="28">
        <v>32478.5</v>
      </c>
      <c r="C63" s="29">
        <f>B63/'Clients Balance'!B63</f>
        <v>0.008892822296</v>
      </c>
      <c r="D63" s="30">
        <v>-20906.25</v>
      </c>
      <c r="E63" s="31">
        <f t="shared" si="3"/>
        <v>1.148629167</v>
      </c>
      <c r="F63" s="31">
        <f t="shared" si="4"/>
        <v>130.3122545</v>
      </c>
      <c r="G63" s="32">
        <f t="shared" si="1"/>
        <v>132.2168685</v>
      </c>
      <c r="H63" s="33">
        <f t="shared" si="2"/>
        <v>-0.01461577003</v>
      </c>
      <c r="I63" s="49">
        <f t="shared" si="13"/>
        <v>53384.75</v>
      </c>
      <c r="J63" s="34"/>
      <c r="K63" s="34">
        <v>0.0</v>
      </c>
      <c r="L63" s="49"/>
      <c r="M63" s="49"/>
      <c r="N63" s="49"/>
      <c r="O63" s="49"/>
      <c r="P63" s="49"/>
      <c r="Q63" s="49"/>
      <c r="R63" s="50"/>
      <c r="S63" s="50"/>
      <c r="T63" s="36"/>
      <c r="U63" s="36"/>
      <c r="V63" s="50"/>
      <c r="W63" s="50"/>
      <c r="X63" s="50"/>
      <c r="Y63" s="37"/>
      <c r="Z63" s="50"/>
      <c r="AA63" s="50"/>
      <c r="AB63" s="50"/>
      <c r="AC63" s="50"/>
      <c r="AD63" s="50"/>
      <c r="AE63" s="38"/>
      <c r="AF63" s="38"/>
      <c r="AG63" s="38"/>
      <c r="AH63" s="39"/>
      <c r="AI63" s="40"/>
      <c r="AJ63" s="39"/>
      <c r="AK63" s="41">
        <v>500.0</v>
      </c>
      <c r="AL63" s="42"/>
      <c r="AM63" s="42"/>
      <c r="AN63" s="36">
        <f t="shared" si="8"/>
        <v>0</v>
      </c>
      <c r="AO63" s="43">
        <f t="shared" si="7"/>
        <v>-434.3134932</v>
      </c>
      <c r="AP63" s="44"/>
      <c r="AQ63" s="44"/>
      <c r="AR63" s="44"/>
      <c r="AS63" s="36"/>
      <c r="AT63" s="36"/>
      <c r="AU63" s="43"/>
      <c r="AV63" s="50"/>
      <c r="AW63" s="50"/>
      <c r="AX63" s="51"/>
      <c r="AY63" s="46">
        <v>500.0</v>
      </c>
      <c r="AZ63" s="46">
        <f t="shared" si="10"/>
        <v>-41.8125</v>
      </c>
      <c r="BA63" s="46">
        <f t="shared" si="12"/>
        <v>161.1901667</v>
      </c>
      <c r="BB63" s="46">
        <f t="shared" si="11"/>
        <v>-273.1233265</v>
      </c>
      <c r="BC63" s="47"/>
      <c r="BD63" s="47"/>
      <c r="BE63" s="48"/>
      <c r="BF63" s="48"/>
    </row>
    <row r="64" ht="15.75" customHeight="1">
      <c r="A64" s="27">
        <v>45537.0</v>
      </c>
      <c r="B64" s="28">
        <v>-37710.25</v>
      </c>
      <c r="C64" s="29">
        <f>B64/'Clients Balance'!B64</f>
        <v>-0.01004420616</v>
      </c>
      <c r="D64" s="30">
        <v>16406.0</v>
      </c>
      <c r="E64" s="31">
        <f t="shared" si="3"/>
        <v>-1.30888315</v>
      </c>
      <c r="F64" s="31">
        <f t="shared" si="4"/>
        <v>129.0033714</v>
      </c>
      <c r="G64" s="32">
        <f t="shared" si="1"/>
        <v>132.2168685</v>
      </c>
      <c r="H64" s="33">
        <f t="shared" si="2"/>
        <v>-0.02491017917</v>
      </c>
      <c r="I64" s="52">
        <f t="shared" si="13"/>
        <v>-42044.25</v>
      </c>
      <c r="J64" s="34"/>
      <c r="K64" s="34">
        <v>-12072.0</v>
      </c>
      <c r="L64" s="34"/>
      <c r="M64" s="34"/>
      <c r="N64" s="34"/>
      <c r="O64" s="34"/>
      <c r="P64" s="34"/>
      <c r="Q64" s="34"/>
      <c r="R64" s="35"/>
      <c r="S64" s="35"/>
      <c r="T64" s="36"/>
      <c r="U64" s="36"/>
      <c r="V64" s="35"/>
      <c r="W64" s="35"/>
      <c r="X64" s="35"/>
      <c r="Y64" s="37"/>
      <c r="Z64" s="35"/>
      <c r="AA64" s="35"/>
      <c r="AB64" s="35"/>
      <c r="AC64" s="35"/>
      <c r="AD64" s="35"/>
      <c r="AE64" s="38"/>
      <c r="AF64" s="38"/>
      <c r="AG64" s="38"/>
      <c r="AH64" s="39"/>
      <c r="AI64" s="40"/>
      <c r="AJ64" s="39"/>
      <c r="AK64" s="41">
        <v>550.0</v>
      </c>
      <c r="AL64" s="42"/>
      <c r="AM64" s="42"/>
      <c r="AN64" s="36">
        <f t="shared" si="8"/>
        <v>-21.94909091</v>
      </c>
      <c r="AO64" s="43">
        <f t="shared" si="7"/>
        <v>-456.2625841</v>
      </c>
      <c r="AP64" s="44"/>
      <c r="AQ64" s="44"/>
      <c r="AR64" s="44"/>
      <c r="AS64" s="36"/>
      <c r="AT64" s="36"/>
      <c r="AU64" s="43"/>
      <c r="AV64" s="35"/>
      <c r="AW64" s="35"/>
      <c r="AX64" s="45"/>
      <c r="AY64" s="46">
        <v>700.0</v>
      </c>
      <c r="AZ64" s="46">
        <f t="shared" si="10"/>
        <v>23.43714286</v>
      </c>
      <c r="BA64" s="46">
        <f t="shared" si="12"/>
        <v>184.6273095</v>
      </c>
      <c r="BB64" s="46">
        <f t="shared" si="11"/>
        <v>-271.6352746</v>
      </c>
      <c r="BC64" s="47"/>
      <c r="BD64" s="47"/>
      <c r="BE64" s="48"/>
      <c r="BF64" s="48"/>
    </row>
    <row r="65" ht="15.75" customHeight="1">
      <c r="A65" s="27">
        <v>45538.0</v>
      </c>
      <c r="B65" s="28">
        <v>-134005.0</v>
      </c>
      <c r="C65" s="29">
        <f>B65/'Clients Balance'!B65</f>
        <v>-0.03652113604</v>
      </c>
      <c r="D65" s="30">
        <v>0.0</v>
      </c>
      <c r="E65" s="31">
        <f t="shared" si="3"/>
        <v>-4.711349676</v>
      </c>
      <c r="F65" s="31">
        <f t="shared" si="4"/>
        <v>124.2920217</v>
      </c>
      <c r="G65" s="32">
        <f t="shared" si="1"/>
        <v>132.2168685</v>
      </c>
      <c r="H65" s="33">
        <f t="shared" si="2"/>
        <v>-0.06375989917</v>
      </c>
      <c r="I65" s="52">
        <f t="shared" si="13"/>
        <v>-134005</v>
      </c>
      <c r="J65" s="34"/>
      <c r="K65" s="34">
        <v>0.0</v>
      </c>
      <c r="L65" s="34"/>
      <c r="M65" s="34"/>
      <c r="N65" s="34"/>
      <c r="O65" s="34"/>
      <c r="P65" s="34"/>
      <c r="Q65" s="34"/>
      <c r="R65" s="35"/>
      <c r="S65" s="35"/>
      <c r="T65" s="36"/>
      <c r="U65" s="36"/>
      <c r="V65" s="35"/>
      <c r="W65" s="35"/>
      <c r="X65" s="35"/>
      <c r="Y65" s="37"/>
      <c r="Z65" s="35"/>
      <c r="AA65" s="35"/>
      <c r="AB65" s="35"/>
      <c r="AC65" s="35"/>
      <c r="AD65" s="35"/>
      <c r="AE65" s="38"/>
      <c r="AF65" s="38"/>
      <c r="AG65" s="38"/>
      <c r="AH65" s="39"/>
      <c r="AI65" s="40"/>
      <c r="AJ65" s="39"/>
      <c r="AK65" s="41">
        <v>550.0</v>
      </c>
      <c r="AL65" s="42"/>
      <c r="AM65" s="42"/>
      <c r="AN65" s="36">
        <f t="shared" si="8"/>
        <v>0</v>
      </c>
      <c r="AO65" s="43">
        <f t="shared" si="7"/>
        <v>-456.2625841</v>
      </c>
      <c r="AP65" s="44"/>
      <c r="AQ65" s="44"/>
      <c r="AR65" s="44"/>
      <c r="AS65" s="36"/>
      <c r="AT65" s="36"/>
      <c r="AU65" s="43"/>
      <c r="AV65" s="35"/>
      <c r="AW65" s="35"/>
      <c r="AX65" s="45"/>
      <c r="AY65" s="46">
        <v>700.0</v>
      </c>
      <c r="AZ65" s="46">
        <f t="shared" si="10"/>
        <v>0</v>
      </c>
      <c r="BA65" s="46">
        <f t="shared" si="12"/>
        <v>184.6273095</v>
      </c>
      <c r="BB65" s="46">
        <f t="shared" si="11"/>
        <v>-271.6352746</v>
      </c>
      <c r="BC65" s="47"/>
      <c r="BD65" s="47"/>
      <c r="BE65" s="48"/>
      <c r="BF65" s="48"/>
    </row>
    <row r="66" ht="15.75" customHeight="1">
      <c r="A66" s="27">
        <v>45539.0</v>
      </c>
      <c r="B66" s="28">
        <v>149400.0</v>
      </c>
      <c r="C66" s="29">
        <f>B66/'Clients Balance'!B66</f>
        <v>0.0403595772</v>
      </c>
      <c r="D66" s="30">
        <v>15015.0</v>
      </c>
      <c r="E66" s="31">
        <f t="shared" si="3"/>
        <v>5.016373445</v>
      </c>
      <c r="F66" s="31">
        <f t="shared" si="4"/>
        <v>129.3083951</v>
      </c>
      <c r="G66" s="32">
        <f t="shared" si="1"/>
        <v>132.2168685</v>
      </c>
      <c r="H66" s="33">
        <f t="shared" si="2"/>
        <v>-0.02249253285</v>
      </c>
      <c r="I66" s="52">
        <f t="shared" si="13"/>
        <v>143322</v>
      </c>
      <c r="J66" s="34"/>
      <c r="K66" s="34">
        <v>-8937.0</v>
      </c>
      <c r="L66" s="34"/>
      <c r="M66" s="34"/>
      <c r="N66" s="34"/>
      <c r="O66" s="34"/>
      <c r="P66" s="34"/>
      <c r="Q66" s="34"/>
      <c r="R66" s="35"/>
      <c r="S66" s="35"/>
      <c r="T66" s="36"/>
      <c r="U66" s="36"/>
      <c r="V66" s="35"/>
      <c r="W66" s="35"/>
      <c r="X66" s="35"/>
      <c r="Y66" s="37"/>
      <c r="Z66" s="35"/>
      <c r="AA66" s="35"/>
      <c r="AB66" s="35"/>
      <c r="AC66" s="35"/>
      <c r="AD66" s="35"/>
      <c r="AE66" s="38"/>
      <c r="AF66" s="38"/>
      <c r="AG66" s="38"/>
      <c r="AH66" s="39"/>
      <c r="AI66" s="40"/>
      <c r="AJ66" s="39"/>
      <c r="AK66" s="41">
        <v>550.0</v>
      </c>
      <c r="AL66" s="42"/>
      <c r="AM66" s="42"/>
      <c r="AN66" s="36">
        <f t="shared" si="8"/>
        <v>-16.24909091</v>
      </c>
      <c r="AO66" s="43">
        <f t="shared" si="7"/>
        <v>-472.511675</v>
      </c>
      <c r="AP66" s="44"/>
      <c r="AQ66" s="44"/>
      <c r="AR66" s="44"/>
      <c r="AS66" s="36"/>
      <c r="AT66" s="36"/>
      <c r="AU66" s="43"/>
      <c r="AV66" s="35"/>
      <c r="AW66" s="35"/>
      <c r="AX66" s="45"/>
      <c r="AY66" s="46">
        <v>700.0</v>
      </c>
      <c r="AZ66" s="46">
        <f t="shared" si="10"/>
        <v>21.45</v>
      </c>
      <c r="BA66" s="46">
        <f t="shared" si="12"/>
        <v>206.0773095</v>
      </c>
      <c r="BB66" s="46">
        <f t="shared" si="11"/>
        <v>-266.4343655</v>
      </c>
      <c r="BC66" s="47"/>
      <c r="BD66" s="47"/>
      <c r="BE66" s="48"/>
      <c r="BF66" s="48"/>
    </row>
    <row r="67" ht="15.75" customHeight="1">
      <c r="A67" s="27">
        <v>45540.0</v>
      </c>
      <c r="B67" s="28">
        <v>225402.0</v>
      </c>
      <c r="C67" s="29">
        <f>B67/'Clients Balance'!B67</f>
        <v>0.05416871141</v>
      </c>
      <c r="D67" s="30">
        <v>-7621.0</v>
      </c>
      <c r="E67" s="31">
        <f t="shared" si="3"/>
        <v>7.004469138</v>
      </c>
      <c r="F67" s="31">
        <f t="shared" si="4"/>
        <v>136.3128643</v>
      </c>
      <c r="G67" s="32">
        <f t="shared" si="1"/>
        <v>136.3128643</v>
      </c>
      <c r="H67" s="33">
        <f t="shared" si="2"/>
        <v>0</v>
      </c>
      <c r="I67" s="52">
        <f t="shared" si="13"/>
        <v>248065</v>
      </c>
      <c r="J67" s="34"/>
      <c r="K67" s="34">
        <v>-15042.0</v>
      </c>
      <c r="L67" s="34"/>
      <c r="M67" s="34"/>
      <c r="N67" s="34"/>
      <c r="O67" s="34"/>
      <c r="P67" s="34"/>
      <c r="Q67" s="34"/>
      <c r="R67" s="35"/>
      <c r="S67" s="35"/>
      <c r="T67" s="36"/>
      <c r="U67" s="36"/>
      <c r="V67" s="35"/>
      <c r="W67" s="35"/>
      <c r="X67" s="35"/>
      <c r="Y67" s="37"/>
      <c r="Z67" s="35"/>
      <c r="AA67" s="35"/>
      <c r="AB67" s="35"/>
      <c r="AC67" s="35"/>
      <c r="AD67" s="35"/>
      <c r="AE67" s="38"/>
      <c r="AF67" s="38"/>
      <c r="AG67" s="38"/>
      <c r="AH67" s="39"/>
      <c r="AI67" s="40"/>
      <c r="AJ67" s="39"/>
      <c r="AK67" s="41">
        <v>550.0</v>
      </c>
      <c r="AL67" s="42"/>
      <c r="AM67" s="42"/>
      <c r="AN67" s="36">
        <f t="shared" si="8"/>
        <v>-27.34909091</v>
      </c>
      <c r="AO67" s="43">
        <f t="shared" si="7"/>
        <v>-499.8607659</v>
      </c>
      <c r="AP67" s="44"/>
      <c r="AQ67" s="44"/>
      <c r="AR67" s="44"/>
      <c r="AS67" s="36"/>
      <c r="AT67" s="36"/>
      <c r="AU67" s="43"/>
      <c r="AV67" s="35"/>
      <c r="AW67" s="35"/>
      <c r="AX67" s="45"/>
      <c r="AY67" s="46">
        <v>700.0</v>
      </c>
      <c r="AZ67" s="46">
        <f t="shared" si="10"/>
        <v>-10.88714286</v>
      </c>
      <c r="BA67" s="46">
        <f t="shared" si="12"/>
        <v>195.1901667</v>
      </c>
      <c r="BB67" s="46">
        <f t="shared" si="11"/>
        <v>-304.6705993</v>
      </c>
      <c r="BC67" s="47"/>
      <c r="BD67" s="47"/>
      <c r="BE67" s="48"/>
      <c r="BF67" s="48"/>
    </row>
    <row r="68" ht="15.75" customHeight="1">
      <c r="A68" s="27">
        <v>45541.0</v>
      </c>
      <c r="B68" s="28">
        <v>18404.0</v>
      </c>
      <c r="C68" s="29">
        <f>B68/'Clients Balance'!B68</f>
        <v>0.004463306585</v>
      </c>
      <c r="D68" s="30">
        <v>-37222.0</v>
      </c>
      <c r="E68" s="31">
        <f t="shared" si="3"/>
        <v>0.6084061047</v>
      </c>
      <c r="F68" s="31">
        <f t="shared" si="4"/>
        <v>136.9212704</v>
      </c>
      <c r="G68" s="32">
        <f t="shared" si="1"/>
        <v>136.9212704</v>
      </c>
      <c r="H68" s="33">
        <f t="shared" si="2"/>
        <v>0</v>
      </c>
      <c r="I68" s="34">
        <v>36754.0</v>
      </c>
      <c r="J68" s="34"/>
      <c r="K68" s="34">
        <v>66880.0</v>
      </c>
      <c r="L68" s="34"/>
      <c r="M68" s="34"/>
      <c r="N68" s="34"/>
      <c r="O68" s="34"/>
      <c r="P68" s="34"/>
      <c r="Q68" s="34"/>
      <c r="R68" s="35"/>
      <c r="S68" s="35"/>
      <c r="T68" s="36"/>
      <c r="U68" s="36"/>
      <c r="V68" s="35"/>
      <c r="W68" s="35"/>
      <c r="X68" s="35"/>
      <c r="Y68" s="37"/>
      <c r="Z68" s="35"/>
      <c r="AA68" s="35"/>
      <c r="AB68" s="35"/>
      <c r="AC68" s="35"/>
      <c r="AD68" s="35"/>
      <c r="AE68" s="38"/>
      <c r="AF68" s="38"/>
      <c r="AG68" s="38"/>
      <c r="AH68" s="39"/>
      <c r="AI68" s="40"/>
      <c r="AJ68" s="39"/>
      <c r="AK68" s="41">
        <v>550.0</v>
      </c>
      <c r="AL68" s="42"/>
      <c r="AM68" s="42"/>
      <c r="AN68" s="36">
        <f t="shared" si="8"/>
        <v>121.6</v>
      </c>
      <c r="AO68" s="43">
        <f t="shared" si="7"/>
        <v>-378.2607659</v>
      </c>
      <c r="AP68" s="44"/>
      <c r="AQ68" s="44"/>
      <c r="AR68" s="44"/>
      <c r="AS68" s="36"/>
      <c r="AT68" s="36"/>
      <c r="AU68" s="43"/>
      <c r="AV68" s="35"/>
      <c r="AW68" s="35"/>
      <c r="AX68" s="45"/>
      <c r="AY68" s="46">
        <v>700.0</v>
      </c>
      <c r="AZ68" s="46">
        <f t="shared" si="10"/>
        <v>-53.17428571</v>
      </c>
      <c r="BA68" s="46">
        <f t="shared" si="12"/>
        <v>142.015881</v>
      </c>
      <c r="BB68" s="46">
        <f t="shared" si="11"/>
        <v>-236.244885</v>
      </c>
      <c r="BC68" s="47"/>
      <c r="BD68" s="47"/>
      <c r="BE68" s="48"/>
      <c r="BF68" s="48"/>
    </row>
    <row r="69" ht="15.75" customHeight="1">
      <c r="A69" s="27">
        <v>45544.0</v>
      </c>
      <c r="B69" s="28">
        <v>75873.0</v>
      </c>
      <c r="C69" s="29">
        <f>B69/'Clients Balance'!B69</f>
        <v>0.01901867152</v>
      </c>
      <c r="D69" s="30">
        <v>16123.0</v>
      </c>
      <c r="E69" s="31">
        <f t="shared" si="3"/>
        <v>2.604060665</v>
      </c>
      <c r="F69" s="31">
        <f t="shared" si="4"/>
        <v>139.525331</v>
      </c>
      <c r="G69" s="32">
        <f t="shared" si="1"/>
        <v>139.525331</v>
      </c>
      <c r="H69" s="33">
        <f t="shared" si="2"/>
        <v>0</v>
      </c>
      <c r="I69" s="34">
        <v>2983.0</v>
      </c>
      <c r="J69" s="34"/>
      <c r="K69" s="34">
        <v>0.0</v>
      </c>
      <c r="L69" s="34"/>
      <c r="M69" s="34"/>
      <c r="N69" s="34"/>
      <c r="O69" s="34"/>
      <c r="P69" s="34"/>
      <c r="Q69" s="34"/>
      <c r="R69" s="35"/>
      <c r="S69" s="35"/>
      <c r="T69" s="36"/>
      <c r="U69" s="36"/>
      <c r="V69" s="35"/>
      <c r="W69" s="35"/>
      <c r="X69" s="35"/>
      <c r="Y69" s="37"/>
      <c r="Z69" s="35"/>
      <c r="AA69" s="35"/>
      <c r="AB69" s="35"/>
      <c r="AC69" s="35"/>
      <c r="AD69" s="35"/>
      <c r="AE69" s="38"/>
      <c r="AF69" s="38"/>
      <c r="AG69" s="38"/>
      <c r="AH69" s="39"/>
      <c r="AI69" s="40"/>
      <c r="AJ69" s="39"/>
      <c r="AK69" s="41">
        <v>550.0</v>
      </c>
      <c r="AL69" s="42"/>
      <c r="AM69" s="42"/>
      <c r="AN69" s="36">
        <f t="shared" si="8"/>
        <v>0</v>
      </c>
      <c r="AO69" s="43">
        <f t="shared" si="7"/>
        <v>-378.2607659</v>
      </c>
      <c r="AP69" s="44"/>
      <c r="AQ69" s="44"/>
      <c r="AR69" s="44"/>
      <c r="AS69" s="36"/>
      <c r="AT69" s="36"/>
      <c r="AU69" s="43"/>
      <c r="AV69" s="35"/>
      <c r="AW69" s="35"/>
      <c r="AX69" s="45"/>
      <c r="AY69" s="46">
        <v>700.0</v>
      </c>
      <c r="AZ69" s="46">
        <f t="shared" si="10"/>
        <v>23.03285714</v>
      </c>
      <c r="BA69" s="46">
        <f t="shared" si="12"/>
        <v>165.0487381</v>
      </c>
      <c r="BB69" s="46">
        <f t="shared" si="11"/>
        <v>-213.2120278</v>
      </c>
      <c r="BC69" s="47"/>
      <c r="BD69" s="47"/>
      <c r="BE69" s="48"/>
      <c r="BF69" s="48"/>
    </row>
    <row r="70" ht="15.75" customHeight="1">
      <c r="A70" s="27">
        <v>45545.0</v>
      </c>
      <c r="B70" s="28">
        <v>-24887.0</v>
      </c>
      <c r="C70" s="29">
        <f>B70/'Clients Balance'!B70</f>
        <v>-0.006013102318</v>
      </c>
      <c r="D70" s="30">
        <v>35227.0</v>
      </c>
      <c r="E70" s="31">
        <f t="shared" si="3"/>
        <v>-0.8389800915</v>
      </c>
      <c r="F70" s="31">
        <f t="shared" si="4"/>
        <v>138.6863509</v>
      </c>
      <c r="G70" s="32">
        <f t="shared" si="1"/>
        <v>139.525331</v>
      </c>
      <c r="H70" s="33">
        <f t="shared" si="2"/>
        <v>-0.006049478451</v>
      </c>
      <c r="I70" s="34">
        <v>-69880.0</v>
      </c>
      <c r="J70" s="34"/>
      <c r="K70" s="34">
        <v>9156.0</v>
      </c>
      <c r="L70" s="34"/>
      <c r="M70" s="34"/>
      <c r="N70" s="34"/>
      <c r="O70" s="34"/>
      <c r="P70" s="34"/>
      <c r="Q70" s="34"/>
      <c r="R70" s="35"/>
      <c r="S70" s="35"/>
      <c r="T70" s="36"/>
      <c r="U70" s="36"/>
      <c r="V70" s="35"/>
      <c r="W70" s="35"/>
      <c r="X70" s="35"/>
      <c r="Y70" s="37"/>
      <c r="Z70" s="35"/>
      <c r="AA70" s="35"/>
      <c r="AB70" s="35"/>
      <c r="AC70" s="35"/>
      <c r="AD70" s="35"/>
      <c r="AE70" s="38"/>
      <c r="AF70" s="38"/>
      <c r="AG70" s="38"/>
      <c r="AH70" s="39"/>
      <c r="AI70" s="40"/>
      <c r="AJ70" s="39"/>
      <c r="AK70" s="41">
        <v>700.0</v>
      </c>
      <c r="AL70" s="42"/>
      <c r="AM70" s="42"/>
      <c r="AN70" s="36">
        <f t="shared" si="8"/>
        <v>13.08</v>
      </c>
      <c r="AO70" s="43">
        <f t="shared" si="7"/>
        <v>-365.1807659</v>
      </c>
      <c r="AP70" s="44"/>
      <c r="AQ70" s="44"/>
      <c r="AR70" s="44"/>
      <c r="AS70" s="36"/>
      <c r="AT70" s="36"/>
      <c r="AU70" s="43"/>
      <c r="AV70" s="35"/>
      <c r="AW70" s="35"/>
      <c r="AX70" s="45"/>
      <c r="AY70" s="46">
        <v>700.0</v>
      </c>
      <c r="AZ70" s="46">
        <f t="shared" si="10"/>
        <v>50.32428571</v>
      </c>
      <c r="BA70" s="46">
        <f t="shared" si="12"/>
        <v>215.3730238</v>
      </c>
      <c r="BB70" s="46">
        <f t="shared" si="11"/>
        <v>-149.8077421</v>
      </c>
      <c r="BC70" s="47"/>
      <c r="BD70" s="47"/>
      <c r="BE70" s="48"/>
      <c r="BF70" s="48"/>
    </row>
    <row r="71" ht="15.75" customHeight="1">
      <c r="A71" s="27">
        <v>45546.0</v>
      </c>
      <c r="B71" s="28">
        <v>74070.0</v>
      </c>
      <c r="C71" s="29">
        <f>B71/'Clients Balance'!B71</f>
        <v>0.01697219301</v>
      </c>
      <c r="D71" s="30">
        <v>0.0</v>
      </c>
      <c r="E71" s="31">
        <f t="shared" si="3"/>
        <v>2.353811516</v>
      </c>
      <c r="F71" s="31">
        <f t="shared" si="4"/>
        <v>141.0401625</v>
      </c>
      <c r="G71" s="32">
        <f t="shared" si="1"/>
        <v>141.0401625</v>
      </c>
      <c r="H71" s="33">
        <f t="shared" si="2"/>
        <v>0</v>
      </c>
      <c r="I71" s="49">
        <f>B71-K71</f>
        <v>64898</v>
      </c>
      <c r="J71" s="34"/>
      <c r="K71" s="34">
        <v>9172.0</v>
      </c>
      <c r="L71" s="49"/>
      <c r="M71" s="49"/>
      <c r="N71" s="49"/>
      <c r="O71" s="49"/>
      <c r="P71" s="49"/>
      <c r="Q71" s="49"/>
      <c r="R71" s="50"/>
      <c r="S71" s="50"/>
      <c r="T71" s="36"/>
      <c r="U71" s="36"/>
      <c r="V71" s="50"/>
      <c r="W71" s="50"/>
      <c r="X71" s="50"/>
      <c r="Y71" s="37"/>
      <c r="Z71" s="50"/>
      <c r="AA71" s="50"/>
      <c r="AB71" s="50"/>
      <c r="AC71" s="50"/>
      <c r="AD71" s="50"/>
      <c r="AE71" s="38"/>
      <c r="AF71" s="38"/>
      <c r="AG71" s="38"/>
      <c r="AH71" s="39"/>
      <c r="AI71" s="40"/>
      <c r="AJ71" s="39"/>
      <c r="AK71" s="41">
        <v>700.0</v>
      </c>
      <c r="AL71" s="42"/>
      <c r="AM71" s="42"/>
      <c r="AN71" s="36">
        <f t="shared" si="8"/>
        <v>13.10285714</v>
      </c>
      <c r="AO71" s="43">
        <f t="shared" si="7"/>
        <v>-352.0779088</v>
      </c>
      <c r="AP71" s="44"/>
      <c r="AQ71" s="44"/>
      <c r="AR71" s="44"/>
      <c r="AS71" s="36"/>
      <c r="AT71" s="36"/>
      <c r="AU71" s="43"/>
      <c r="AV71" s="50"/>
      <c r="AW71" s="50"/>
      <c r="AX71" s="51"/>
      <c r="AY71" s="46">
        <v>700.0</v>
      </c>
      <c r="AZ71" s="46">
        <f t="shared" si="10"/>
        <v>0</v>
      </c>
      <c r="BA71" s="46">
        <f t="shared" si="12"/>
        <v>215.3730238</v>
      </c>
      <c r="BB71" s="46">
        <f t="shared" si="11"/>
        <v>-136.704885</v>
      </c>
      <c r="BC71" s="47"/>
      <c r="BD71" s="47"/>
      <c r="BE71" s="48"/>
      <c r="BF71" s="48"/>
    </row>
    <row r="72" ht="15.75" customHeight="1">
      <c r="A72" s="27">
        <v>45547.0</v>
      </c>
      <c r="B72" s="28">
        <v>260346.0</v>
      </c>
      <c r="C72" s="29">
        <f>B72/'Clients Balance'!B72</f>
        <v>0.05940444461</v>
      </c>
      <c r="D72" s="30">
        <v>0.0</v>
      </c>
      <c r="E72" s="31">
        <f t="shared" si="3"/>
        <v>8.378412519</v>
      </c>
      <c r="F72" s="31">
        <f t="shared" si="4"/>
        <v>149.418575</v>
      </c>
      <c r="G72" s="32">
        <f t="shared" si="1"/>
        <v>149.418575</v>
      </c>
      <c r="H72" s="33">
        <f t="shared" si="2"/>
        <v>0</v>
      </c>
      <c r="I72" s="34">
        <v>-791.0</v>
      </c>
      <c r="J72" s="34"/>
      <c r="K72" s="34">
        <v>76825.0</v>
      </c>
      <c r="L72" s="34"/>
      <c r="M72" s="34"/>
      <c r="N72" s="34"/>
      <c r="O72" s="34"/>
      <c r="P72" s="34"/>
      <c r="Q72" s="34"/>
      <c r="R72" s="35"/>
      <c r="S72" s="35"/>
      <c r="T72" s="36"/>
      <c r="U72" s="36"/>
      <c r="V72" s="35"/>
      <c r="W72" s="35"/>
      <c r="X72" s="35"/>
      <c r="Y72" s="37"/>
      <c r="Z72" s="35"/>
      <c r="AA72" s="35"/>
      <c r="AB72" s="35"/>
      <c r="AC72" s="35"/>
      <c r="AD72" s="35"/>
      <c r="AE72" s="38"/>
      <c r="AF72" s="38"/>
      <c r="AG72" s="38"/>
      <c r="AH72" s="39"/>
      <c r="AI72" s="40"/>
      <c r="AJ72" s="39"/>
      <c r="AK72" s="41">
        <v>700.0</v>
      </c>
      <c r="AL72" s="42"/>
      <c r="AM72" s="42"/>
      <c r="AN72" s="36">
        <f t="shared" si="8"/>
        <v>109.75</v>
      </c>
      <c r="AO72" s="43">
        <f t="shared" si="7"/>
        <v>-242.3279088</v>
      </c>
      <c r="AP72" s="44"/>
      <c r="AQ72" s="44"/>
      <c r="AR72" s="44"/>
      <c r="AS72" s="36"/>
      <c r="AT72" s="36"/>
      <c r="AU72" s="43"/>
      <c r="AV72" s="35"/>
      <c r="AW72" s="35"/>
      <c r="AX72" s="45"/>
      <c r="AY72" s="46">
        <v>700.0</v>
      </c>
      <c r="AZ72" s="46">
        <f t="shared" si="10"/>
        <v>0</v>
      </c>
      <c r="BA72" s="46">
        <f t="shared" si="12"/>
        <v>215.3730238</v>
      </c>
      <c r="BB72" s="46">
        <f t="shared" si="11"/>
        <v>-26.95488499</v>
      </c>
      <c r="BC72" s="47"/>
      <c r="BD72" s="47"/>
      <c r="BE72" s="48"/>
      <c r="BF72" s="48"/>
    </row>
    <row r="73" ht="15.75" customHeight="1">
      <c r="A73" s="27">
        <v>45548.0</v>
      </c>
      <c r="B73" s="28">
        <v>-2582.0</v>
      </c>
      <c r="C73" s="29">
        <f>B73/'Clients Balance'!B73</f>
        <v>-0.0005791218675</v>
      </c>
      <c r="D73" s="30">
        <v>0.0</v>
      </c>
      <c r="E73" s="31">
        <f t="shared" si="3"/>
        <v>-0.08653156418</v>
      </c>
      <c r="F73" s="31">
        <f t="shared" si="4"/>
        <v>149.3320434</v>
      </c>
      <c r="G73" s="32">
        <f t="shared" si="1"/>
        <v>149.418575</v>
      </c>
      <c r="H73" s="33">
        <f t="shared" si="2"/>
        <v>-0.000579457444</v>
      </c>
      <c r="I73" s="52">
        <f>B73</f>
        <v>-2582</v>
      </c>
      <c r="J73" s="34"/>
      <c r="K73" s="34">
        <v>0.0</v>
      </c>
      <c r="L73" s="52"/>
      <c r="M73" s="52"/>
      <c r="N73" s="52"/>
      <c r="O73" s="52"/>
      <c r="P73" s="52"/>
      <c r="Q73" s="52"/>
      <c r="R73" s="53"/>
      <c r="S73" s="53"/>
      <c r="T73" s="36"/>
      <c r="U73" s="36"/>
      <c r="V73" s="53"/>
      <c r="W73" s="53"/>
      <c r="X73" s="53"/>
      <c r="Y73" s="37"/>
      <c r="Z73" s="53"/>
      <c r="AA73" s="53"/>
      <c r="AB73" s="53"/>
      <c r="AC73" s="53"/>
      <c r="AD73" s="53"/>
      <c r="AE73" s="38"/>
      <c r="AF73" s="38"/>
      <c r="AG73" s="38"/>
      <c r="AH73" s="39"/>
      <c r="AI73" s="40"/>
      <c r="AJ73" s="39"/>
      <c r="AK73" s="41">
        <v>700.0</v>
      </c>
      <c r="AL73" s="42"/>
      <c r="AM73" s="42"/>
      <c r="AN73" s="36">
        <f t="shared" si="8"/>
        <v>0</v>
      </c>
      <c r="AO73" s="43">
        <f t="shared" si="7"/>
        <v>-242.3279088</v>
      </c>
      <c r="AP73" s="44"/>
      <c r="AQ73" s="44"/>
      <c r="AR73" s="44"/>
      <c r="AS73" s="36"/>
      <c r="AT73" s="36"/>
      <c r="AU73" s="43"/>
      <c r="AV73" s="53"/>
      <c r="AW73" s="53"/>
      <c r="AX73" s="54"/>
      <c r="AY73" s="46">
        <v>700.0</v>
      </c>
      <c r="AZ73" s="46">
        <f t="shared" si="10"/>
        <v>0</v>
      </c>
      <c r="BA73" s="46">
        <f t="shared" si="12"/>
        <v>215.3730238</v>
      </c>
      <c r="BB73" s="46">
        <f t="shared" si="11"/>
        <v>-26.95488499</v>
      </c>
      <c r="BC73" s="47"/>
      <c r="BD73" s="47"/>
      <c r="BE73" s="48"/>
      <c r="BF73" s="48"/>
    </row>
    <row r="74" ht="15.75" customHeight="1">
      <c r="A74" s="27">
        <v>45551.0</v>
      </c>
      <c r="B74" s="28">
        <v>97514.5</v>
      </c>
      <c r="C74" s="29">
        <f>B74/'Clients Balance'!B74</f>
        <v>0.02199449159</v>
      </c>
      <c r="D74" s="30">
        <v>15163.5</v>
      </c>
      <c r="E74" s="31">
        <f t="shared" si="3"/>
        <v>3.284482373</v>
      </c>
      <c r="F74" s="31">
        <f t="shared" si="4"/>
        <v>152.6165258</v>
      </c>
      <c r="G74" s="32">
        <f t="shared" si="1"/>
        <v>152.6165258</v>
      </c>
      <c r="H74" s="33">
        <f t="shared" si="2"/>
        <v>0</v>
      </c>
      <c r="I74" s="49">
        <f t="shared" ref="I74:I77" si="14">B74-D74-K74</f>
        <v>95234</v>
      </c>
      <c r="J74" s="34"/>
      <c r="K74" s="34">
        <v>-12883.0</v>
      </c>
      <c r="L74" s="49"/>
      <c r="M74" s="49"/>
      <c r="N74" s="49"/>
      <c r="O74" s="49"/>
      <c r="P74" s="49"/>
      <c r="Q74" s="49"/>
      <c r="R74" s="50"/>
      <c r="S74" s="50"/>
      <c r="T74" s="36"/>
      <c r="U74" s="36"/>
      <c r="V74" s="50"/>
      <c r="W74" s="50"/>
      <c r="X74" s="50"/>
      <c r="Y74" s="37"/>
      <c r="Z74" s="50"/>
      <c r="AA74" s="50"/>
      <c r="AB74" s="50"/>
      <c r="AC74" s="50"/>
      <c r="AD74" s="50"/>
      <c r="AE74" s="38"/>
      <c r="AF74" s="38"/>
      <c r="AG74" s="38"/>
      <c r="AH74" s="39"/>
      <c r="AI74" s="40"/>
      <c r="AJ74" s="39"/>
      <c r="AK74" s="41">
        <v>700.0</v>
      </c>
      <c r="AL74" s="42"/>
      <c r="AM74" s="42"/>
      <c r="AN74" s="36">
        <f t="shared" si="8"/>
        <v>-18.40428571</v>
      </c>
      <c r="AO74" s="43">
        <f t="shared" si="7"/>
        <v>-260.7321945</v>
      </c>
      <c r="AP74" s="44"/>
      <c r="AQ74" s="44"/>
      <c r="AR74" s="44"/>
      <c r="AS74" s="36"/>
      <c r="AT74" s="36"/>
      <c r="AU74" s="43"/>
      <c r="AV74" s="50"/>
      <c r="AW74" s="50"/>
      <c r="AX74" s="51"/>
      <c r="AY74" s="46">
        <v>700.0</v>
      </c>
      <c r="AZ74" s="46">
        <f t="shared" si="10"/>
        <v>21.66214286</v>
      </c>
      <c r="BA74" s="46">
        <f t="shared" si="12"/>
        <v>237.0351667</v>
      </c>
      <c r="BB74" s="46">
        <f t="shared" si="11"/>
        <v>-23.69702784</v>
      </c>
      <c r="BC74" s="47"/>
      <c r="BD74" s="47"/>
      <c r="BE74" s="48"/>
      <c r="BF74" s="48"/>
    </row>
    <row r="75" ht="15.75" customHeight="1">
      <c r="A75" s="27">
        <v>45552.0</v>
      </c>
      <c r="B75" s="28">
        <v>132710.0</v>
      </c>
      <c r="C75" s="29">
        <f>B75/'Clients Balance'!B75</f>
        <v>0.02944101321</v>
      </c>
      <c r="D75" s="30">
        <v>0.0</v>
      </c>
      <c r="E75" s="31">
        <f t="shared" si="3"/>
        <v>4.493185152</v>
      </c>
      <c r="F75" s="31">
        <f t="shared" si="4"/>
        <v>157.1097109</v>
      </c>
      <c r="G75" s="32">
        <f t="shared" si="1"/>
        <v>157.1097109</v>
      </c>
      <c r="H75" s="33">
        <f t="shared" si="2"/>
        <v>0</v>
      </c>
      <c r="I75" s="49">
        <f t="shared" si="14"/>
        <v>132710</v>
      </c>
      <c r="J75" s="34"/>
      <c r="K75" s="34">
        <v>0.0</v>
      </c>
      <c r="L75" s="49"/>
      <c r="M75" s="49"/>
      <c r="N75" s="49"/>
      <c r="O75" s="49"/>
      <c r="P75" s="49"/>
      <c r="Q75" s="49"/>
      <c r="R75" s="50"/>
      <c r="S75" s="50"/>
      <c r="T75" s="36"/>
      <c r="U75" s="36"/>
      <c r="V75" s="50"/>
      <c r="W75" s="50"/>
      <c r="X75" s="50"/>
      <c r="Y75" s="37"/>
      <c r="Z75" s="50"/>
      <c r="AA75" s="50"/>
      <c r="AB75" s="50"/>
      <c r="AC75" s="50"/>
      <c r="AD75" s="50"/>
      <c r="AE75" s="38"/>
      <c r="AF75" s="38"/>
      <c r="AG75" s="38"/>
      <c r="AH75" s="39"/>
      <c r="AI75" s="40"/>
      <c r="AJ75" s="39"/>
      <c r="AK75" s="41">
        <v>700.0</v>
      </c>
      <c r="AL75" s="42"/>
      <c r="AM75" s="42"/>
      <c r="AN75" s="36">
        <f t="shared" si="8"/>
        <v>0</v>
      </c>
      <c r="AO75" s="43">
        <f t="shared" si="7"/>
        <v>-260.7321945</v>
      </c>
      <c r="AP75" s="44"/>
      <c r="AQ75" s="44"/>
      <c r="AR75" s="44"/>
      <c r="AS75" s="36"/>
      <c r="AT75" s="36"/>
      <c r="AU75" s="43"/>
      <c r="AV75" s="50"/>
      <c r="AW75" s="50"/>
      <c r="AX75" s="51"/>
      <c r="AY75" s="46">
        <v>700.0</v>
      </c>
      <c r="AZ75" s="46">
        <f t="shared" si="10"/>
        <v>0</v>
      </c>
      <c r="BA75" s="46">
        <f t="shared" si="12"/>
        <v>237.0351667</v>
      </c>
      <c r="BB75" s="46">
        <f t="shared" si="11"/>
        <v>-23.69702784</v>
      </c>
      <c r="BC75" s="47"/>
      <c r="BD75" s="47"/>
      <c r="BE75" s="48"/>
      <c r="BF75" s="48"/>
    </row>
    <row r="76" ht="15.75" customHeight="1">
      <c r="A76" s="27">
        <v>45553.0</v>
      </c>
      <c r="B76" s="28">
        <v>74528.0</v>
      </c>
      <c r="C76" s="29">
        <f>B76/'Clients Balance'!B76</f>
        <v>0.01563086145</v>
      </c>
      <c r="D76" s="30">
        <v>55938.0</v>
      </c>
      <c r="E76" s="31">
        <f t="shared" si="3"/>
        <v>2.455760125</v>
      </c>
      <c r="F76" s="31">
        <f t="shared" si="4"/>
        <v>159.5654711</v>
      </c>
      <c r="G76" s="32">
        <f t="shared" si="1"/>
        <v>159.5654711</v>
      </c>
      <c r="H76" s="33">
        <f t="shared" si="2"/>
        <v>0</v>
      </c>
      <c r="I76" s="49">
        <f t="shared" si="14"/>
        <v>25778</v>
      </c>
      <c r="J76" s="34"/>
      <c r="K76" s="34">
        <v>-7188.0</v>
      </c>
      <c r="L76" s="49"/>
      <c r="M76" s="49"/>
      <c r="N76" s="49"/>
      <c r="O76" s="49"/>
      <c r="P76" s="49"/>
      <c r="Q76" s="49"/>
      <c r="R76" s="50"/>
      <c r="S76" s="50"/>
      <c r="T76" s="36"/>
      <c r="U76" s="36"/>
      <c r="V76" s="50"/>
      <c r="W76" s="50"/>
      <c r="X76" s="50"/>
      <c r="Y76" s="37"/>
      <c r="Z76" s="50"/>
      <c r="AA76" s="50"/>
      <c r="AB76" s="50"/>
      <c r="AC76" s="50"/>
      <c r="AD76" s="50"/>
      <c r="AE76" s="38"/>
      <c r="AF76" s="38"/>
      <c r="AG76" s="38"/>
      <c r="AH76" s="39"/>
      <c r="AI76" s="40"/>
      <c r="AJ76" s="39"/>
      <c r="AK76" s="41">
        <v>700.0</v>
      </c>
      <c r="AL76" s="42"/>
      <c r="AM76" s="42"/>
      <c r="AN76" s="36">
        <f t="shared" si="8"/>
        <v>-10.26857143</v>
      </c>
      <c r="AO76" s="43">
        <f t="shared" si="7"/>
        <v>-271.0007659</v>
      </c>
      <c r="AP76" s="44"/>
      <c r="AQ76" s="44"/>
      <c r="AR76" s="44"/>
      <c r="AS76" s="36"/>
      <c r="AT76" s="36"/>
      <c r="AU76" s="43"/>
      <c r="AV76" s="50"/>
      <c r="AW76" s="50"/>
      <c r="AX76" s="51"/>
      <c r="AY76" s="46">
        <v>700.0</v>
      </c>
      <c r="AZ76" s="46">
        <f t="shared" si="10"/>
        <v>79.91142857</v>
      </c>
      <c r="BA76" s="46">
        <f t="shared" si="12"/>
        <v>316.9465952</v>
      </c>
      <c r="BB76" s="46">
        <f t="shared" si="11"/>
        <v>45.9458293</v>
      </c>
      <c r="BC76" s="47"/>
      <c r="BD76" s="47"/>
      <c r="BE76" s="48"/>
      <c r="BF76" s="48"/>
    </row>
    <row r="77" ht="15.75" customHeight="1">
      <c r="A77" s="27">
        <v>45554.0</v>
      </c>
      <c r="B77" s="28">
        <v>67763.0</v>
      </c>
      <c r="C77" s="29">
        <f>B77/'Clients Balance'!B77</f>
        <v>0.01421972892</v>
      </c>
      <c r="D77" s="30">
        <v>47351.0</v>
      </c>
      <c r="E77" s="31">
        <f t="shared" si="3"/>
        <v>2.268977744</v>
      </c>
      <c r="F77" s="31">
        <f t="shared" si="4"/>
        <v>161.8344488</v>
      </c>
      <c r="G77" s="32">
        <f t="shared" si="1"/>
        <v>161.8344488</v>
      </c>
      <c r="H77" s="33">
        <f t="shared" si="2"/>
        <v>0</v>
      </c>
      <c r="I77" s="49">
        <f t="shared" si="14"/>
        <v>43587</v>
      </c>
      <c r="J77" s="34"/>
      <c r="K77" s="34">
        <v>-23175.0</v>
      </c>
      <c r="L77" s="49"/>
      <c r="M77" s="49"/>
      <c r="N77" s="49"/>
      <c r="O77" s="49"/>
      <c r="P77" s="49"/>
      <c r="Q77" s="49"/>
      <c r="R77" s="50"/>
      <c r="S77" s="50"/>
      <c r="T77" s="36"/>
      <c r="U77" s="36"/>
      <c r="V77" s="50"/>
      <c r="W77" s="50"/>
      <c r="X77" s="50"/>
      <c r="Y77" s="37"/>
      <c r="Z77" s="50"/>
      <c r="AA77" s="50"/>
      <c r="AB77" s="50"/>
      <c r="AC77" s="50"/>
      <c r="AD77" s="50"/>
      <c r="AE77" s="38"/>
      <c r="AF77" s="38"/>
      <c r="AG77" s="38"/>
      <c r="AH77" s="39"/>
      <c r="AI77" s="40"/>
      <c r="AJ77" s="39"/>
      <c r="AK77" s="41">
        <v>700.0</v>
      </c>
      <c r="AL77" s="42"/>
      <c r="AM77" s="42"/>
      <c r="AN77" s="36">
        <f t="shared" si="8"/>
        <v>-33.10714286</v>
      </c>
      <c r="AO77" s="43">
        <f t="shared" si="7"/>
        <v>-304.1079088</v>
      </c>
      <c r="AP77" s="44"/>
      <c r="AQ77" s="44"/>
      <c r="AR77" s="44"/>
      <c r="AS77" s="36"/>
      <c r="AT77" s="36"/>
      <c r="AU77" s="43"/>
      <c r="AV77" s="50"/>
      <c r="AW77" s="50"/>
      <c r="AX77" s="51"/>
      <c r="AY77" s="46">
        <v>900.0</v>
      </c>
      <c r="AZ77" s="46">
        <f t="shared" si="10"/>
        <v>52.61222222</v>
      </c>
      <c r="BA77" s="46">
        <f t="shared" si="12"/>
        <v>369.5588175</v>
      </c>
      <c r="BB77" s="46">
        <f t="shared" si="11"/>
        <v>65.45090866</v>
      </c>
      <c r="BC77" s="47"/>
      <c r="BD77" s="47"/>
      <c r="BE77" s="48"/>
      <c r="BF77" s="48"/>
    </row>
    <row r="78" ht="15.75" customHeight="1">
      <c r="A78" s="27">
        <v>45555.0</v>
      </c>
      <c r="B78" s="28">
        <v>-5417.0</v>
      </c>
      <c r="C78" s="29">
        <f>B78/'Clients Balance'!B78</f>
        <v>-0.001113936139</v>
      </c>
      <c r="D78" s="30">
        <v>16800.0</v>
      </c>
      <c r="E78" s="31">
        <f t="shared" si="3"/>
        <v>-0.180273241</v>
      </c>
      <c r="F78" s="31">
        <f t="shared" si="4"/>
        <v>161.6541756</v>
      </c>
      <c r="G78" s="32">
        <f t="shared" si="1"/>
        <v>161.8344488</v>
      </c>
      <c r="H78" s="33">
        <f t="shared" si="2"/>
        <v>-0.001115178376</v>
      </c>
      <c r="I78" s="34">
        <v>-168847.0</v>
      </c>
      <c r="J78" s="34"/>
      <c r="K78" s="34">
        <v>34687.0</v>
      </c>
      <c r="L78" s="34"/>
      <c r="M78" s="34"/>
      <c r="N78" s="34"/>
      <c r="O78" s="34"/>
      <c r="P78" s="34"/>
      <c r="Q78" s="34"/>
      <c r="R78" s="35"/>
      <c r="S78" s="35"/>
      <c r="T78" s="36"/>
      <c r="U78" s="36"/>
      <c r="V78" s="35"/>
      <c r="W78" s="35"/>
      <c r="X78" s="35"/>
      <c r="Y78" s="37"/>
      <c r="Z78" s="35"/>
      <c r="AA78" s="35"/>
      <c r="AB78" s="35"/>
      <c r="AC78" s="35"/>
      <c r="AD78" s="35"/>
      <c r="AE78" s="38"/>
      <c r="AF78" s="38"/>
      <c r="AG78" s="38"/>
      <c r="AH78" s="39"/>
      <c r="AI78" s="40"/>
      <c r="AJ78" s="39"/>
      <c r="AK78" s="41">
        <v>700.0</v>
      </c>
      <c r="AL78" s="42"/>
      <c r="AM78" s="42"/>
      <c r="AN78" s="36">
        <f t="shared" si="8"/>
        <v>49.55285714</v>
      </c>
      <c r="AO78" s="43">
        <f t="shared" si="7"/>
        <v>-254.5550517</v>
      </c>
      <c r="AP78" s="44"/>
      <c r="AQ78" s="44"/>
      <c r="AR78" s="44"/>
      <c r="AS78" s="36"/>
      <c r="AT78" s="36"/>
      <c r="AU78" s="43"/>
      <c r="AV78" s="35"/>
      <c r="AW78" s="35"/>
      <c r="AX78" s="45"/>
      <c r="AY78" s="46">
        <v>700.0</v>
      </c>
      <c r="AZ78" s="46">
        <f t="shared" si="10"/>
        <v>24</v>
      </c>
      <c r="BA78" s="46">
        <f t="shared" si="12"/>
        <v>393.5588175</v>
      </c>
      <c r="BB78" s="46">
        <f t="shared" si="11"/>
        <v>139.0037658</v>
      </c>
      <c r="BC78" s="47"/>
      <c r="BD78" s="47"/>
      <c r="BE78" s="48"/>
      <c r="BF78" s="48"/>
    </row>
    <row r="79" ht="15.75" customHeight="1">
      <c r="A79" s="27">
        <v>45558.0</v>
      </c>
      <c r="B79" s="28">
        <v>19316.5</v>
      </c>
      <c r="C79" s="29">
        <f>B79/'Clients Balance'!B79</f>
        <v>0.003866667199</v>
      </c>
      <c r="D79" s="30">
        <v>-26783.0</v>
      </c>
      <c r="E79" s="31">
        <f t="shared" si="3"/>
        <v>0.6250628982</v>
      </c>
      <c r="F79" s="31">
        <f t="shared" si="4"/>
        <v>162.2792385</v>
      </c>
      <c r="G79" s="32">
        <f t="shared" si="1"/>
        <v>162.2792385</v>
      </c>
      <c r="H79" s="33">
        <f t="shared" si="2"/>
        <v>0</v>
      </c>
      <c r="I79" s="55">
        <f t="shared" ref="I79:I80" si="15">B79-D79-K79</f>
        <v>67324.5</v>
      </c>
      <c r="J79" s="34"/>
      <c r="K79" s="34">
        <v>-21225.0</v>
      </c>
      <c r="L79" s="55"/>
      <c r="M79" s="55"/>
      <c r="N79" s="55"/>
      <c r="O79" s="55"/>
      <c r="P79" s="55"/>
      <c r="Q79" s="55"/>
      <c r="R79" s="56"/>
      <c r="S79" s="56"/>
      <c r="T79" s="36"/>
      <c r="U79" s="36"/>
      <c r="V79" s="56"/>
      <c r="W79" s="56"/>
      <c r="X79" s="56"/>
      <c r="Y79" s="37"/>
      <c r="Z79" s="56"/>
      <c r="AA79" s="56"/>
      <c r="AB79" s="56"/>
      <c r="AC79" s="56"/>
      <c r="AD79" s="56"/>
      <c r="AE79" s="38"/>
      <c r="AF79" s="38"/>
      <c r="AG79" s="38"/>
      <c r="AH79" s="39"/>
      <c r="AI79" s="40"/>
      <c r="AJ79" s="39"/>
      <c r="AK79" s="41">
        <v>700.0</v>
      </c>
      <c r="AL79" s="42"/>
      <c r="AM79" s="42"/>
      <c r="AN79" s="36">
        <f t="shared" si="8"/>
        <v>-30.32142857</v>
      </c>
      <c r="AO79" s="43">
        <f t="shared" si="7"/>
        <v>-284.8764802</v>
      </c>
      <c r="AP79" s="44"/>
      <c r="AQ79" s="44"/>
      <c r="AR79" s="44"/>
      <c r="AS79" s="36"/>
      <c r="AT79" s="36"/>
      <c r="AU79" s="43"/>
      <c r="AV79" s="56"/>
      <c r="AW79" s="56"/>
      <c r="AX79" s="57"/>
      <c r="AY79" s="46">
        <v>700.0</v>
      </c>
      <c r="AZ79" s="46">
        <f t="shared" si="10"/>
        <v>-38.26142857</v>
      </c>
      <c r="BA79" s="46">
        <f t="shared" si="12"/>
        <v>355.2973889</v>
      </c>
      <c r="BB79" s="46">
        <f t="shared" si="11"/>
        <v>70.42090866</v>
      </c>
      <c r="BC79" s="47"/>
      <c r="BD79" s="47"/>
      <c r="BE79" s="48"/>
      <c r="BF79" s="48"/>
    </row>
    <row r="80" ht="15.75" customHeight="1">
      <c r="A80" s="27">
        <v>45559.0</v>
      </c>
      <c r="B80" s="28">
        <v>-198612.5</v>
      </c>
      <c r="C80" s="29">
        <f>B80/'Clients Balance'!B80</f>
        <v>-0.03917271978</v>
      </c>
      <c r="D80" s="30">
        <v>-28822.0</v>
      </c>
      <c r="E80" s="31">
        <f t="shared" si="3"/>
        <v>-6.356919134</v>
      </c>
      <c r="F80" s="31">
        <f t="shared" si="4"/>
        <v>155.9223193</v>
      </c>
      <c r="G80" s="32">
        <f t="shared" si="1"/>
        <v>162.2792385</v>
      </c>
      <c r="H80" s="33">
        <f t="shared" si="2"/>
        <v>-0.04076978306</v>
      </c>
      <c r="I80" s="52">
        <f t="shared" si="15"/>
        <v>-137878.5</v>
      </c>
      <c r="J80" s="34"/>
      <c r="K80" s="34">
        <v>-31912.0</v>
      </c>
      <c r="L80" s="34"/>
      <c r="M80" s="34"/>
      <c r="N80" s="34"/>
      <c r="O80" s="34"/>
      <c r="P80" s="34"/>
      <c r="Q80" s="34"/>
      <c r="R80" s="35"/>
      <c r="S80" s="35"/>
      <c r="T80" s="36"/>
      <c r="U80" s="36"/>
      <c r="V80" s="35"/>
      <c r="W80" s="35"/>
      <c r="X80" s="35"/>
      <c r="Y80" s="37"/>
      <c r="Z80" s="35"/>
      <c r="AA80" s="35"/>
      <c r="AB80" s="35"/>
      <c r="AC80" s="35"/>
      <c r="AD80" s="35"/>
      <c r="AE80" s="38"/>
      <c r="AF80" s="38"/>
      <c r="AG80" s="38"/>
      <c r="AH80" s="39"/>
      <c r="AI80" s="40"/>
      <c r="AJ80" s="39"/>
      <c r="AK80" s="41">
        <v>700.0</v>
      </c>
      <c r="AL80" s="42"/>
      <c r="AM80" s="42"/>
      <c r="AN80" s="36">
        <f t="shared" si="8"/>
        <v>-45.58857143</v>
      </c>
      <c r="AO80" s="43">
        <f t="shared" si="7"/>
        <v>-330.4650517</v>
      </c>
      <c r="AP80" s="44"/>
      <c r="AQ80" s="44"/>
      <c r="AR80" s="44"/>
      <c r="AS80" s="36"/>
      <c r="AT80" s="36"/>
      <c r="AU80" s="43"/>
      <c r="AV80" s="35"/>
      <c r="AW80" s="35"/>
      <c r="AX80" s="45"/>
      <c r="AY80" s="46">
        <v>700.0</v>
      </c>
      <c r="AZ80" s="46">
        <f t="shared" si="10"/>
        <v>-41.17428571</v>
      </c>
      <c r="BA80" s="46">
        <f t="shared" si="12"/>
        <v>314.1231032</v>
      </c>
      <c r="BB80" s="46">
        <f t="shared" si="11"/>
        <v>-16.34194848</v>
      </c>
      <c r="BC80" s="47"/>
      <c r="BD80" s="47"/>
      <c r="BE80" s="48"/>
      <c r="BF80" s="48"/>
    </row>
    <row r="81" ht="15.75" customHeight="1">
      <c r="A81" s="27">
        <v>45560.0</v>
      </c>
      <c r="B81" s="28">
        <v>252855.0</v>
      </c>
      <c r="C81" s="29">
        <f>B81/'Clients Balance'!B81</f>
        <v>0.04921333342</v>
      </c>
      <c r="D81" s="30">
        <v>31336.0</v>
      </c>
      <c r="E81" s="31">
        <f t="shared" si="3"/>
        <v>7.673457089</v>
      </c>
      <c r="F81" s="31">
        <f t="shared" si="4"/>
        <v>163.5957764</v>
      </c>
      <c r="G81" s="32">
        <f t="shared" si="1"/>
        <v>163.5957764</v>
      </c>
      <c r="H81" s="33">
        <f t="shared" si="2"/>
        <v>0</v>
      </c>
      <c r="I81" s="49">
        <f>B81-D81</f>
        <v>221519</v>
      </c>
      <c r="J81" s="34"/>
      <c r="K81" s="34">
        <v>0.0</v>
      </c>
      <c r="L81" s="49"/>
      <c r="M81" s="49"/>
      <c r="N81" s="49"/>
      <c r="O81" s="49"/>
      <c r="P81" s="49"/>
      <c r="Q81" s="49"/>
      <c r="R81" s="50"/>
      <c r="S81" s="50"/>
      <c r="T81" s="36"/>
      <c r="U81" s="36"/>
      <c r="V81" s="50"/>
      <c r="W81" s="50"/>
      <c r="X81" s="50"/>
      <c r="Y81" s="37"/>
      <c r="Z81" s="50"/>
      <c r="AA81" s="50"/>
      <c r="AB81" s="50"/>
      <c r="AC81" s="50"/>
      <c r="AD81" s="50"/>
      <c r="AE81" s="38"/>
      <c r="AF81" s="38"/>
      <c r="AG81" s="38"/>
      <c r="AH81" s="39"/>
      <c r="AI81" s="40"/>
      <c r="AJ81" s="39"/>
      <c r="AK81" s="41">
        <v>700.0</v>
      </c>
      <c r="AL81" s="42"/>
      <c r="AM81" s="42"/>
      <c r="AN81" s="36">
        <f t="shared" si="8"/>
        <v>0</v>
      </c>
      <c r="AO81" s="43">
        <f t="shared" si="7"/>
        <v>-330.4650517</v>
      </c>
      <c r="AP81" s="44"/>
      <c r="AQ81" s="44"/>
      <c r="AR81" s="44"/>
      <c r="AS81" s="36"/>
      <c r="AT81" s="36"/>
      <c r="AU81" s="43"/>
      <c r="AV81" s="50"/>
      <c r="AW81" s="50"/>
      <c r="AX81" s="51"/>
      <c r="AY81" s="46">
        <v>700.0</v>
      </c>
      <c r="AZ81" s="46">
        <f t="shared" si="10"/>
        <v>44.76571429</v>
      </c>
      <c r="BA81" s="46">
        <f t="shared" si="12"/>
        <v>358.8888175</v>
      </c>
      <c r="BB81" s="46">
        <f t="shared" si="11"/>
        <v>28.42376581</v>
      </c>
      <c r="BC81" s="47"/>
      <c r="BD81" s="47"/>
      <c r="BE81" s="48"/>
      <c r="BF81" s="48"/>
    </row>
    <row r="82" ht="15.75" customHeight="1">
      <c r="A82" s="27">
        <v>45561.0</v>
      </c>
      <c r="B82" s="28">
        <v>87618.0</v>
      </c>
      <c r="C82" s="29">
        <f>B82/'Clients Balance'!B82</f>
        <v>0.01707114679</v>
      </c>
      <c r="D82" s="30">
        <v>-367.0</v>
      </c>
      <c r="E82" s="31">
        <f t="shared" si="3"/>
        <v>2.792767513</v>
      </c>
      <c r="F82" s="31">
        <f t="shared" si="4"/>
        <v>166.3885439</v>
      </c>
      <c r="G82" s="32">
        <f t="shared" si="1"/>
        <v>166.3885439</v>
      </c>
      <c r="H82" s="33">
        <f t="shared" si="2"/>
        <v>0</v>
      </c>
      <c r="I82" s="49">
        <f t="shared" ref="I82:I87" si="16">B82-D82-K82</f>
        <v>49923</v>
      </c>
      <c r="J82" s="34"/>
      <c r="K82" s="34">
        <v>38062.0</v>
      </c>
      <c r="L82" s="49"/>
      <c r="M82" s="49"/>
      <c r="N82" s="49"/>
      <c r="O82" s="49"/>
      <c r="P82" s="49"/>
      <c r="Q82" s="49"/>
      <c r="R82" s="50"/>
      <c r="S82" s="50"/>
      <c r="T82" s="36"/>
      <c r="U82" s="36"/>
      <c r="V82" s="50"/>
      <c r="W82" s="50"/>
      <c r="X82" s="50"/>
      <c r="Y82" s="37"/>
      <c r="Z82" s="50"/>
      <c r="AA82" s="50"/>
      <c r="AB82" s="50"/>
      <c r="AC82" s="50"/>
      <c r="AD82" s="50"/>
      <c r="AE82" s="38"/>
      <c r="AF82" s="38"/>
      <c r="AG82" s="38"/>
      <c r="AH82" s="39"/>
      <c r="AI82" s="40"/>
      <c r="AJ82" s="39"/>
      <c r="AK82" s="41">
        <v>700.0</v>
      </c>
      <c r="AL82" s="42"/>
      <c r="AM82" s="42"/>
      <c r="AN82" s="36">
        <f t="shared" si="8"/>
        <v>54.37428571</v>
      </c>
      <c r="AO82" s="43">
        <f t="shared" si="7"/>
        <v>-276.0907659</v>
      </c>
      <c r="AP82" s="44"/>
      <c r="AQ82" s="44"/>
      <c r="AR82" s="44"/>
      <c r="AS82" s="36"/>
      <c r="AT82" s="36"/>
      <c r="AU82" s="43"/>
      <c r="AV82" s="50"/>
      <c r="AW82" s="50"/>
      <c r="AX82" s="51"/>
      <c r="AY82" s="46">
        <v>700.0</v>
      </c>
      <c r="AZ82" s="46">
        <f t="shared" si="10"/>
        <v>-0.5242857143</v>
      </c>
      <c r="BA82" s="46">
        <f t="shared" si="12"/>
        <v>358.3645317</v>
      </c>
      <c r="BB82" s="46">
        <f t="shared" si="11"/>
        <v>82.27376581</v>
      </c>
      <c r="BC82" s="47"/>
      <c r="BD82" s="47"/>
      <c r="BE82" s="48"/>
      <c r="BF82" s="48"/>
    </row>
    <row r="83" ht="15.75" customHeight="1">
      <c r="A83" s="27">
        <v>45562.0</v>
      </c>
      <c r="B83" s="28">
        <v>-9273.0</v>
      </c>
      <c r="C83" s="29">
        <f>B83/'Clients Balance'!B83</f>
        <v>-0.001799940709</v>
      </c>
      <c r="D83" s="30">
        <v>-1382.0</v>
      </c>
      <c r="E83" s="31">
        <f t="shared" si="3"/>
        <v>-0.2994895138</v>
      </c>
      <c r="F83" s="31">
        <f t="shared" si="4"/>
        <v>166.0890544</v>
      </c>
      <c r="G83" s="32">
        <f t="shared" si="1"/>
        <v>166.3885439</v>
      </c>
      <c r="H83" s="33">
        <f t="shared" si="2"/>
        <v>-0.001803186338</v>
      </c>
      <c r="I83" s="49">
        <f t="shared" si="16"/>
        <v>8460</v>
      </c>
      <c r="J83" s="34"/>
      <c r="K83" s="34">
        <v>-16351.0</v>
      </c>
      <c r="L83" s="49"/>
      <c r="M83" s="49"/>
      <c r="N83" s="49"/>
      <c r="O83" s="49"/>
      <c r="P83" s="49"/>
      <c r="Q83" s="49"/>
      <c r="R83" s="50"/>
      <c r="S83" s="50"/>
      <c r="T83" s="36"/>
      <c r="U83" s="36"/>
      <c r="V83" s="50"/>
      <c r="W83" s="50"/>
      <c r="X83" s="50"/>
      <c r="Y83" s="37"/>
      <c r="Z83" s="50"/>
      <c r="AA83" s="50"/>
      <c r="AB83" s="50"/>
      <c r="AC83" s="50"/>
      <c r="AD83" s="50"/>
      <c r="AE83" s="38"/>
      <c r="AF83" s="38"/>
      <c r="AG83" s="38"/>
      <c r="AH83" s="39"/>
      <c r="AI83" s="40"/>
      <c r="AJ83" s="39"/>
      <c r="AK83" s="41">
        <v>700.0</v>
      </c>
      <c r="AL83" s="42"/>
      <c r="AM83" s="42"/>
      <c r="AN83" s="36">
        <f t="shared" si="8"/>
        <v>-23.35857143</v>
      </c>
      <c r="AO83" s="43">
        <f t="shared" si="7"/>
        <v>-299.4493374</v>
      </c>
      <c r="AP83" s="44"/>
      <c r="AQ83" s="44"/>
      <c r="AR83" s="44"/>
      <c r="AS83" s="36"/>
      <c r="AT83" s="36"/>
      <c r="AU83" s="43"/>
      <c r="AV83" s="50"/>
      <c r="AW83" s="50"/>
      <c r="AX83" s="51"/>
      <c r="AY83" s="46">
        <v>700.0</v>
      </c>
      <c r="AZ83" s="46">
        <f t="shared" si="10"/>
        <v>-1.974285714</v>
      </c>
      <c r="BA83" s="46">
        <f t="shared" si="12"/>
        <v>356.390246</v>
      </c>
      <c r="BB83" s="46">
        <f t="shared" si="11"/>
        <v>56.94090866</v>
      </c>
      <c r="BC83" s="47"/>
      <c r="BD83" s="47"/>
      <c r="BE83" s="48"/>
      <c r="BF83" s="48"/>
    </row>
    <row r="84" ht="15.75" customHeight="1">
      <c r="A84" s="27">
        <v>45565.0</v>
      </c>
      <c r="B84" s="28">
        <v>111540.0</v>
      </c>
      <c r="C84" s="29">
        <f>B84/'Clients Balance'!B84</f>
        <v>0.02251866725</v>
      </c>
      <c r="D84" s="30">
        <v>-34908.0</v>
      </c>
      <c r="E84" s="31">
        <f t="shared" si="3"/>
        <v>3.74010415</v>
      </c>
      <c r="F84" s="31">
        <f t="shared" si="4"/>
        <v>169.8291586</v>
      </c>
      <c r="G84" s="32">
        <f t="shared" si="1"/>
        <v>169.8291586</v>
      </c>
      <c r="H84" s="33">
        <f t="shared" si="2"/>
        <v>0</v>
      </c>
      <c r="I84" s="52">
        <f t="shared" si="16"/>
        <v>24879</v>
      </c>
      <c r="J84" s="34"/>
      <c r="K84" s="34">
        <v>121569.0</v>
      </c>
      <c r="L84" s="34"/>
      <c r="M84" s="34"/>
      <c r="N84" s="34"/>
      <c r="O84" s="34"/>
      <c r="P84" s="34"/>
      <c r="Q84" s="34"/>
      <c r="R84" s="35"/>
      <c r="S84" s="35"/>
      <c r="T84" s="36"/>
      <c r="U84" s="36"/>
      <c r="V84" s="35"/>
      <c r="W84" s="35"/>
      <c r="X84" s="35"/>
      <c r="Y84" s="37"/>
      <c r="Z84" s="35"/>
      <c r="AA84" s="35"/>
      <c r="AB84" s="35"/>
      <c r="AC84" s="35"/>
      <c r="AD84" s="35"/>
      <c r="AE84" s="38"/>
      <c r="AF84" s="38"/>
      <c r="AG84" s="38"/>
      <c r="AH84" s="39"/>
      <c r="AI84" s="40"/>
      <c r="AJ84" s="39"/>
      <c r="AK84" s="41">
        <v>700.0</v>
      </c>
      <c r="AL84" s="42"/>
      <c r="AM84" s="42"/>
      <c r="AN84" s="36">
        <f t="shared" si="8"/>
        <v>173.67</v>
      </c>
      <c r="AO84" s="43">
        <f t="shared" si="7"/>
        <v>-125.7793374</v>
      </c>
      <c r="AP84" s="44"/>
      <c r="AQ84" s="44"/>
      <c r="AR84" s="44"/>
      <c r="AS84" s="36"/>
      <c r="AT84" s="36"/>
      <c r="AU84" s="43"/>
      <c r="AV84" s="35"/>
      <c r="AW84" s="35"/>
      <c r="AX84" s="45"/>
      <c r="AY84" s="46">
        <v>700.0</v>
      </c>
      <c r="AZ84" s="46">
        <f t="shared" si="10"/>
        <v>-49.86857143</v>
      </c>
      <c r="BA84" s="46">
        <f t="shared" si="12"/>
        <v>306.5216746</v>
      </c>
      <c r="BB84" s="46">
        <f t="shared" si="11"/>
        <v>180.7423372</v>
      </c>
      <c r="BC84" s="47"/>
      <c r="BD84" s="47"/>
      <c r="BE84" s="48"/>
      <c r="BF84" s="48"/>
    </row>
    <row r="85" ht="15.75" customHeight="1">
      <c r="A85" s="27">
        <v>45566.0</v>
      </c>
      <c r="B85" s="28">
        <v>14454.0</v>
      </c>
      <c r="C85" s="29">
        <f>B85/'Clients Balance'!B85</f>
        <v>0.002776369774</v>
      </c>
      <c r="D85" s="30">
        <v>-33528.0</v>
      </c>
      <c r="E85" s="31">
        <f t="shared" si="3"/>
        <v>0.4715085426</v>
      </c>
      <c r="F85" s="31">
        <f t="shared" si="4"/>
        <v>170.3006671</v>
      </c>
      <c r="G85" s="32">
        <f t="shared" si="1"/>
        <v>170.3006671</v>
      </c>
      <c r="H85" s="33">
        <f t="shared" si="2"/>
        <v>0</v>
      </c>
      <c r="I85" s="52">
        <f t="shared" si="16"/>
        <v>47982</v>
      </c>
      <c r="J85" s="34"/>
      <c r="K85" s="34">
        <v>0.0</v>
      </c>
      <c r="L85" s="34"/>
      <c r="M85" s="34"/>
      <c r="N85" s="34"/>
      <c r="O85" s="34"/>
      <c r="P85" s="34"/>
      <c r="Q85" s="34"/>
      <c r="R85" s="35"/>
      <c r="S85" s="35"/>
      <c r="T85" s="36"/>
      <c r="U85" s="36"/>
      <c r="V85" s="35"/>
      <c r="W85" s="35"/>
      <c r="X85" s="35"/>
      <c r="Y85" s="37"/>
      <c r="Z85" s="35"/>
      <c r="AA85" s="35"/>
      <c r="AB85" s="35"/>
      <c r="AC85" s="35"/>
      <c r="AD85" s="35"/>
      <c r="AE85" s="38"/>
      <c r="AF85" s="38"/>
      <c r="AG85" s="38"/>
      <c r="AH85" s="39"/>
      <c r="AI85" s="40"/>
      <c r="AJ85" s="39"/>
      <c r="AK85" s="41">
        <v>1000.0</v>
      </c>
      <c r="AL85" s="42"/>
      <c r="AM85" s="42"/>
      <c r="AN85" s="36">
        <f t="shared" si="8"/>
        <v>0</v>
      </c>
      <c r="AO85" s="43">
        <f t="shared" si="7"/>
        <v>-125.7793374</v>
      </c>
      <c r="AP85" s="44"/>
      <c r="AQ85" s="44"/>
      <c r="AR85" s="44"/>
      <c r="AS85" s="36"/>
      <c r="AT85" s="36"/>
      <c r="AU85" s="43"/>
      <c r="AV85" s="35"/>
      <c r="AW85" s="35"/>
      <c r="AX85" s="45"/>
      <c r="AY85" s="46">
        <v>1000.0</v>
      </c>
      <c r="AZ85" s="46">
        <f t="shared" si="10"/>
        <v>-33.528</v>
      </c>
      <c r="BA85" s="46">
        <f t="shared" si="12"/>
        <v>272.9936746</v>
      </c>
      <c r="BB85" s="46">
        <f t="shared" si="11"/>
        <v>147.2143372</v>
      </c>
      <c r="BC85" s="47">
        <v>2.0E7</v>
      </c>
      <c r="BD85" s="47"/>
      <c r="BE85" s="48"/>
      <c r="BF85" s="48"/>
    </row>
    <row r="86" ht="15.75" customHeight="1">
      <c r="A86" s="27">
        <v>45568.0</v>
      </c>
      <c r="B86" s="28">
        <v>-88497.0</v>
      </c>
      <c r="C86" s="29">
        <f>B86/'Clients Balance'!B86</f>
        <v>-0.01671742872</v>
      </c>
      <c r="D86" s="30">
        <v>-78701.0</v>
      </c>
      <c r="E86" s="31">
        <f t="shared" si="3"/>
        <v>-2.846989264</v>
      </c>
      <c r="F86" s="31">
        <f t="shared" si="4"/>
        <v>167.4536779</v>
      </c>
      <c r="G86" s="32">
        <f t="shared" si="1"/>
        <v>170.3006671</v>
      </c>
      <c r="H86" s="33">
        <f t="shared" si="2"/>
        <v>-0.01700165264</v>
      </c>
      <c r="I86" s="52">
        <f t="shared" si="16"/>
        <v>-66620</v>
      </c>
      <c r="J86" s="34"/>
      <c r="K86" s="34">
        <v>56824.0</v>
      </c>
      <c r="L86" s="34"/>
      <c r="M86" s="34"/>
      <c r="N86" s="34"/>
      <c r="O86" s="34"/>
      <c r="P86" s="34"/>
      <c r="Q86" s="34"/>
      <c r="R86" s="35"/>
      <c r="S86" s="35"/>
      <c r="T86" s="36"/>
      <c r="U86" s="36"/>
      <c r="V86" s="35"/>
      <c r="W86" s="35"/>
      <c r="X86" s="35"/>
      <c r="Y86" s="37"/>
      <c r="Z86" s="35"/>
      <c r="AA86" s="35"/>
      <c r="AB86" s="35"/>
      <c r="AC86" s="35"/>
      <c r="AD86" s="35"/>
      <c r="AE86" s="38"/>
      <c r="AF86" s="38"/>
      <c r="AG86" s="38"/>
      <c r="AH86" s="39"/>
      <c r="AI86" s="40"/>
      <c r="AJ86" s="39"/>
      <c r="AK86" s="41">
        <v>1000.0</v>
      </c>
      <c r="AL86" s="42"/>
      <c r="AM86" s="42"/>
      <c r="AN86" s="36">
        <f t="shared" si="8"/>
        <v>56.824</v>
      </c>
      <c r="AO86" s="43">
        <f t="shared" si="7"/>
        <v>-68.95533737</v>
      </c>
      <c r="AP86" s="44"/>
      <c r="AQ86" s="44"/>
      <c r="AR86" s="44"/>
      <c r="AS86" s="36"/>
      <c r="AT86" s="36"/>
      <c r="AU86" s="43"/>
      <c r="AV86" s="35"/>
      <c r="AW86" s="35"/>
      <c r="AX86" s="45"/>
      <c r="AY86" s="46">
        <v>1000.0</v>
      </c>
      <c r="AZ86" s="46">
        <f t="shared" si="10"/>
        <v>-78.701</v>
      </c>
      <c r="BA86" s="46">
        <f t="shared" si="12"/>
        <v>194.2926746</v>
      </c>
      <c r="BB86" s="46">
        <f t="shared" si="11"/>
        <v>125.3373372</v>
      </c>
      <c r="BC86" s="47"/>
      <c r="BD86" s="47"/>
      <c r="BE86" s="48"/>
      <c r="BF86" s="48"/>
    </row>
    <row r="87" ht="15.75" customHeight="1">
      <c r="A87" s="27">
        <v>45569.0</v>
      </c>
      <c r="B87" s="28">
        <v>-106267.5</v>
      </c>
      <c r="C87" s="29">
        <f>B87/'Clients Balance'!B87</f>
        <v>-0.02010957159</v>
      </c>
      <c r="D87" s="30">
        <v>44862.0</v>
      </c>
      <c r="E87" s="31">
        <f t="shared" si="3"/>
        <v>-3.367421722</v>
      </c>
      <c r="F87" s="31">
        <f t="shared" si="4"/>
        <v>164.0862561</v>
      </c>
      <c r="G87" s="32">
        <f t="shared" si="1"/>
        <v>170.3006671</v>
      </c>
      <c r="H87" s="33">
        <f t="shared" si="2"/>
        <v>-0.03787283062</v>
      </c>
      <c r="I87" s="52">
        <f t="shared" si="16"/>
        <v>-104248.5</v>
      </c>
      <c r="J87" s="34"/>
      <c r="K87" s="34">
        <v>-46881.0</v>
      </c>
      <c r="L87" s="34"/>
      <c r="M87" s="34"/>
      <c r="N87" s="34"/>
      <c r="O87" s="34"/>
      <c r="P87" s="34"/>
      <c r="Q87" s="34"/>
      <c r="R87" s="35"/>
      <c r="S87" s="35"/>
      <c r="T87" s="36"/>
      <c r="U87" s="36"/>
      <c r="V87" s="35"/>
      <c r="W87" s="35"/>
      <c r="X87" s="35"/>
      <c r="Y87" s="37"/>
      <c r="Z87" s="35"/>
      <c r="AA87" s="35"/>
      <c r="AB87" s="35"/>
      <c r="AC87" s="35"/>
      <c r="AD87" s="35"/>
      <c r="AE87" s="38"/>
      <c r="AF87" s="38"/>
      <c r="AG87" s="38"/>
      <c r="AH87" s="39"/>
      <c r="AI87" s="40"/>
      <c r="AJ87" s="39"/>
      <c r="AK87" s="41">
        <v>1000.0</v>
      </c>
      <c r="AL87" s="42"/>
      <c r="AM87" s="42"/>
      <c r="AN87" s="36">
        <f t="shared" si="8"/>
        <v>-46.881</v>
      </c>
      <c r="AO87" s="43">
        <f t="shared" si="7"/>
        <v>-115.8363374</v>
      </c>
      <c r="AP87" s="44"/>
      <c r="AQ87" s="44"/>
      <c r="AR87" s="44"/>
      <c r="AS87" s="36"/>
      <c r="AT87" s="36"/>
      <c r="AU87" s="43"/>
      <c r="AV87" s="35"/>
      <c r="AW87" s="35"/>
      <c r="AX87" s="45"/>
      <c r="AY87" s="46">
        <v>1000.0</v>
      </c>
      <c r="AZ87" s="46">
        <f t="shared" si="10"/>
        <v>44.862</v>
      </c>
      <c r="BA87" s="46">
        <f t="shared" si="12"/>
        <v>239.1546746</v>
      </c>
      <c r="BB87" s="46">
        <f t="shared" si="11"/>
        <v>123.3183372</v>
      </c>
      <c r="BC87" s="47"/>
      <c r="BD87" s="47"/>
      <c r="BE87" s="48"/>
      <c r="BF87" s="48"/>
    </row>
    <row r="88" ht="15.75" customHeight="1">
      <c r="A88" s="27">
        <v>45572.0</v>
      </c>
      <c r="B88" s="28">
        <v>22884.0</v>
      </c>
      <c r="C88" s="29">
        <f>B88/'Clients Balance'!B88</f>
        <v>0.003982738082</v>
      </c>
      <c r="D88" s="30">
        <v>-27926.0</v>
      </c>
      <c r="E88" s="31">
        <f t="shared" si="3"/>
        <v>0.653512581</v>
      </c>
      <c r="F88" s="31">
        <f t="shared" si="4"/>
        <v>164.7397687</v>
      </c>
      <c r="G88" s="32">
        <f t="shared" si="1"/>
        <v>170.3006671</v>
      </c>
      <c r="H88" s="33">
        <f t="shared" si="2"/>
        <v>-0.03375565262</v>
      </c>
      <c r="I88" s="34">
        <v>-195828.0</v>
      </c>
      <c r="J88" s="34"/>
      <c r="K88" s="34">
        <v>-41796.0</v>
      </c>
      <c r="L88" s="34"/>
      <c r="M88" s="34"/>
      <c r="N88" s="34"/>
      <c r="O88" s="34"/>
      <c r="P88" s="34"/>
      <c r="Q88" s="34"/>
      <c r="R88" s="35"/>
      <c r="S88" s="35"/>
      <c r="T88" s="36"/>
      <c r="U88" s="36"/>
      <c r="V88" s="35"/>
      <c r="W88" s="35"/>
      <c r="X88" s="35"/>
      <c r="Y88" s="37"/>
      <c r="Z88" s="35"/>
      <c r="AA88" s="35"/>
      <c r="AB88" s="35"/>
      <c r="AC88" s="35"/>
      <c r="AD88" s="35"/>
      <c r="AE88" s="38"/>
      <c r="AF88" s="38"/>
      <c r="AG88" s="38"/>
      <c r="AH88" s="39"/>
      <c r="AI88" s="40"/>
      <c r="AJ88" s="39"/>
      <c r="AK88" s="41">
        <v>1000.0</v>
      </c>
      <c r="AL88" s="42"/>
      <c r="AM88" s="42"/>
      <c r="AN88" s="36">
        <f t="shared" si="8"/>
        <v>-41.796</v>
      </c>
      <c r="AO88" s="43">
        <f t="shared" si="7"/>
        <v>-157.6323374</v>
      </c>
      <c r="AP88" s="44"/>
      <c r="AQ88" s="44"/>
      <c r="AR88" s="44"/>
      <c r="AS88" s="36"/>
      <c r="AT88" s="36"/>
      <c r="AU88" s="43"/>
      <c r="AV88" s="35"/>
      <c r="AW88" s="35"/>
      <c r="AX88" s="45"/>
      <c r="AY88" s="46">
        <v>1000.0</v>
      </c>
      <c r="AZ88" s="46">
        <f t="shared" si="10"/>
        <v>-27.926</v>
      </c>
      <c r="BA88" s="46">
        <f t="shared" si="12"/>
        <v>211.2286746</v>
      </c>
      <c r="BB88" s="46">
        <f t="shared" si="11"/>
        <v>53.59633723</v>
      </c>
      <c r="BC88" s="47"/>
      <c r="BD88" s="47"/>
      <c r="BE88" s="48"/>
      <c r="BF88" s="48"/>
    </row>
    <row r="89" ht="15.75" customHeight="1">
      <c r="A89" s="27">
        <v>45573.0</v>
      </c>
      <c r="B89" s="28">
        <v>239096.0</v>
      </c>
      <c r="C89" s="29">
        <f>B89/'Clients Balance'!B89</f>
        <v>0.04150792164</v>
      </c>
      <c r="D89" s="30">
        <v>0.0</v>
      </c>
      <c r="E89" s="31">
        <f t="shared" si="3"/>
        <v>6.838005411</v>
      </c>
      <c r="F89" s="31">
        <f t="shared" si="4"/>
        <v>171.5777741</v>
      </c>
      <c r="G89" s="32">
        <f t="shared" si="1"/>
        <v>171.5777741</v>
      </c>
      <c r="H89" s="33">
        <f t="shared" si="2"/>
        <v>0</v>
      </c>
      <c r="I89" s="49">
        <f t="shared" ref="I89:I104" si="17">B89-D89-K89</f>
        <v>239096</v>
      </c>
      <c r="J89" s="34"/>
      <c r="K89" s="34">
        <v>0.0</v>
      </c>
      <c r="L89" s="49"/>
      <c r="M89" s="49"/>
      <c r="N89" s="49"/>
      <c r="O89" s="49"/>
      <c r="P89" s="49"/>
      <c r="Q89" s="49"/>
      <c r="R89" s="50"/>
      <c r="S89" s="50"/>
      <c r="T89" s="36"/>
      <c r="U89" s="36"/>
      <c r="V89" s="50"/>
      <c r="W89" s="50"/>
      <c r="X89" s="50"/>
      <c r="Y89" s="37"/>
      <c r="Z89" s="50"/>
      <c r="AA89" s="50"/>
      <c r="AB89" s="50"/>
      <c r="AC89" s="50"/>
      <c r="AD89" s="50"/>
      <c r="AE89" s="38"/>
      <c r="AF89" s="38"/>
      <c r="AG89" s="38"/>
      <c r="AH89" s="39"/>
      <c r="AI89" s="40"/>
      <c r="AJ89" s="39"/>
      <c r="AK89" s="41">
        <v>1000.0</v>
      </c>
      <c r="AL89" s="42"/>
      <c r="AM89" s="42"/>
      <c r="AN89" s="36">
        <f t="shared" si="8"/>
        <v>0</v>
      </c>
      <c r="AO89" s="43">
        <f t="shared" si="7"/>
        <v>-157.6323374</v>
      </c>
      <c r="AP89" s="44"/>
      <c r="AQ89" s="44"/>
      <c r="AR89" s="44"/>
      <c r="AS89" s="36"/>
      <c r="AT89" s="36"/>
      <c r="AU89" s="43"/>
      <c r="AV89" s="50"/>
      <c r="AW89" s="50"/>
      <c r="AX89" s="51"/>
      <c r="AY89" s="46">
        <v>1000.0</v>
      </c>
      <c r="AZ89" s="46">
        <f t="shared" si="10"/>
        <v>0</v>
      </c>
      <c r="BA89" s="46">
        <f t="shared" si="12"/>
        <v>211.2286746</v>
      </c>
      <c r="BB89" s="46">
        <f t="shared" si="11"/>
        <v>53.59633723</v>
      </c>
      <c r="BC89" s="47"/>
      <c r="BD89" s="47"/>
      <c r="BE89" s="48"/>
      <c r="BF89" s="48"/>
    </row>
    <row r="90" ht="15.75" customHeight="1">
      <c r="A90" s="27">
        <v>45574.0</v>
      </c>
      <c r="B90" s="28">
        <v>-73310.0</v>
      </c>
      <c r="C90" s="29">
        <f>B90/'Clients Balance'!B90</f>
        <v>-0.01292545739</v>
      </c>
      <c r="D90" s="30">
        <v>-40719.0</v>
      </c>
      <c r="E90" s="31">
        <f t="shared" si="3"/>
        <v>-2.217721209</v>
      </c>
      <c r="F90" s="31">
        <f t="shared" si="4"/>
        <v>169.3600529</v>
      </c>
      <c r="G90" s="32">
        <f t="shared" si="1"/>
        <v>171.5777741</v>
      </c>
      <c r="H90" s="33">
        <f t="shared" si="2"/>
        <v>-0.01309471254</v>
      </c>
      <c r="I90" s="52">
        <f t="shared" si="17"/>
        <v>23159</v>
      </c>
      <c r="J90" s="34"/>
      <c r="K90" s="34">
        <v>-55750.0</v>
      </c>
      <c r="L90" s="34"/>
      <c r="M90" s="34"/>
      <c r="N90" s="34"/>
      <c r="O90" s="34"/>
      <c r="P90" s="34"/>
      <c r="Q90" s="34"/>
      <c r="R90" s="35"/>
      <c r="S90" s="35"/>
      <c r="T90" s="36"/>
      <c r="U90" s="36"/>
      <c r="V90" s="35"/>
      <c r="W90" s="35"/>
      <c r="X90" s="35"/>
      <c r="Y90" s="37"/>
      <c r="Z90" s="35"/>
      <c r="AA90" s="35"/>
      <c r="AB90" s="35"/>
      <c r="AC90" s="35"/>
      <c r="AD90" s="35"/>
      <c r="AE90" s="38"/>
      <c r="AF90" s="38"/>
      <c r="AG90" s="38"/>
      <c r="AH90" s="39"/>
      <c r="AI90" s="40"/>
      <c r="AJ90" s="39"/>
      <c r="AK90" s="41">
        <v>1000.0</v>
      </c>
      <c r="AL90" s="42"/>
      <c r="AM90" s="42"/>
      <c r="AN90" s="36">
        <f t="shared" si="8"/>
        <v>-55.75</v>
      </c>
      <c r="AO90" s="43">
        <f t="shared" si="7"/>
        <v>-213.3823374</v>
      </c>
      <c r="AP90" s="44"/>
      <c r="AQ90" s="44"/>
      <c r="AR90" s="44"/>
      <c r="AS90" s="36"/>
      <c r="AT90" s="36"/>
      <c r="AU90" s="43"/>
      <c r="AV90" s="35"/>
      <c r="AW90" s="35"/>
      <c r="AX90" s="45"/>
      <c r="AY90" s="46">
        <v>1000.0</v>
      </c>
      <c r="AZ90" s="46">
        <f t="shared" si="10"/>
        <v>-40.719</v>
      </c>
      <c r="BA90" s="46">
        <f t="shared" si="12"/>
        <v>170.5096746</v>
      </c>
      <c r="BB90" s="46">
        <f t="shared" si="11"/>
        <v>-42.87266277</v>
      </c>
      <c r="BC90" s="47"/>
      <c r="BD90" s="47"/>
      <c r="BE90" s="48"/>
      <c r="BF90" s="48"/>
    </row>
    <row r="91" ht="15.75" customHeight="1">
      <c r="A91" s="27">
        <v>45575.0</v>
      </c>
      <c r="B91" s="28">
        <v>294787.0</v>
      </c>
      <c r="C91" s="29">
        <f>B91/'Clients Balance'!B91</f>
        <v>0.05296698863</v>
      </c>
      <c r="D91" s="30">
        <v>0.0</v>
      </c>
      <c r="E91" s="31">
        <f t="shared" si="3"/>
        <v>8.970491997</v>
      </c>
      <c r="F91" s="31">
        <f t="shared" si="4"/>
        <v>178.3305449</v>
      </c>
      <c r="G91" s="32">
        <f t="shared" si="1"/>
        <v>178.3305449</v>
      </c>
      <c r="H91" s="33">
        <f t="shared" si="2"/>
        <v>0</v>
      </c>
      <c r="I91" s="52">
        <f t="shared" si="17"/>
        <v>294787</v>
      </c>
      <c r="J91" s="34"/>
      <c r="K91" s="34">
        <v>0.0</v>
      </c>
      <c r="L91" s="34"/>
      <c r="M91" s="34"/>
      <c r="N91" s="34"/>
      <c r="O91" s="34"/>
      <c r="P91" s="34"/>
      <c r="Q91" s="34"/>
      <c r="R91" s="35"/>
      <c r="S91" s="35"/>
      <c r="T91" s="36"/>
      <c r="U91" s="36"/>
      <c r="V91" s="35"/>
      <c r="W91" s="35"/>
      <c r="X91" s="35"/>
      <c r="Y91" s="37"/>
      <c r="Z91" s="35"/>
      <c r="AA91" s="35"/>
      <c r="AB91" s="35"/>
      <c r="AC91" s="35"/>
      <c r="AD91" s="35"/>
      <c r="AE91" s="38"/>
      <c r="AF91" s="38"/>
      <c r="AG91" s="38"/>
      <c r="AH91" s="39"/>
      <c r="AI91" s="40"/>
      <c r="AJ91" s="39"/>
      <c r="AK91" s="41">
        <v>1000.0</v>
      </c>
      <c r="AL91" s="42"/>
      <c r="AM91" s="42"/>
      <c r="AN91" s="36">
        <f t="shared" si="8"/>
        <v>0</v>
      </c>
      <c r="AO91" s="43">
        <f t="shared" si="7"/>
        <v>-213.3823374</v>
      </c>
      <c r="AP91" s="44"/>
      <c r="AQ91" s="44"/>
      <c r="AR91" s="44"/>
      <c r="AS91" s="36"/>
      <c r="AT91" s="36"/>
      <c r="AU91" s="43"/>
      <c r="AV91" s="35"/>
      <c r="AW91" s="35"/>
      <c r="AX91" s="45"/>
      <c r="AY91" s="46">
        <v>1000.0</v>
      </c>
      <c r="AZ91" s="46">
        <f t="shared" si="10"/>
        <v>0</v>
      </c>
      <c r="BA91" s="46">
        <f t="shared" si="12"/>
        <v>170.5096746</v>
      </c>
      <c r="BB91" s="46">
        <f t="shared" si="11"/>
        <v>-42.87266277</v>
      </c>
      <c r="BC91" s="47"/>
      <c r="BD91" s="47"/>
      <c r="BE91" s="48"/>
      <c r="BF91" s="48"/>
    </row>
    <row r="92" ht="15.75" customHeight="1">
      <c r="A92" s="27">
        <v>45576.0</v>
      </c>
      <c r="B92" s="28">
        <v>164311.0</v>
      </c>
      <c r="C92" s="29">
        <f>B92/'Clients Balance'!B92</f>
        <v>0.02940231565</v>
      </c>
      <c r="D92" s="30">
        <v>-31443.0</v>
      </c>
      <c r="E92" s="31">
        <f t="shared" si="3"/>
        <v>5.243330971</v>
      </c>
      <c r="F92" s="31">
        <f t="shared" si="4"/>
        <v>183.5738759</v>
      </c>
      <c r="G92" s="32">
        <f t="shared" si="1"/>
        <v>183.5738759</v>
      </c>
      <c r="H92" s="33">
        <f t="shared" si="2"/>
        <v>0</v>
      </c>
      <c r="I92" s="52">
        <f t="shared" si="17"/>
        <v>246234</v>
      </c>
      <c r="J92" s="34"/>
      <c r="K92" s="34">
        <v>-50480.0</v>
      </c>
      <c r="L92" s="34"/>
      <c r="M92" s="34"/>
      <c r="N92" s="34"/>
      <c r="O92" s="34"/>
      <c r="P92" s="34"/>
      <c r="Q92" s="34"/>
      <c r="R92" s="35"/>
      <c r="S92" s="35"/>
      <c r="T92" s="36"/>
      <c r="U92" s="36"/>
      <c r="V92" s="35"/>
      <c r="W92" s="35"/>
      <c r="X92" s="35"/>
      <c r="Y92" s="37"/>
      <c r="Z92" s="35"/>
      <c r="AA92" s="35"/>
      <c r="AB92" s="35"/>
      <c r="AC92" s="35"/>
      <c r="AD92" s="35"/>
      <c r="AE92" s="38"/>
      <c r="AF92" s="38"/>
      <c r="AG92" s="38"/>
      <c r="AH92" s="39"/>
      <c r="AI92" s="40"/>
      <c r="AJ92" s="39"/>
      <c r="AK92" s="41">
        <v>1000.0</v>
      </c>
      <c r="AL92" s="42"/>
      <c r="AM92" s="42"/>
      <c r="AN92" s="36">
        <f t="shared" si="8"/>
        <v>-50.48</v>
      </c>
      <c r="AO92" s="43">
        <f t="shared" si="7"/>
        <v>-263.8623374</v>
      </c>
      <c r="AP92" s="44"/>
      <c r="AQ92" s="44"/>
      <c r="AR92" s="44"/>
      <c r="AS92" s="36"/>
      <c r="AT92" s="36"/>
      <c r="AU92" s="43"/>
      <c r="AV92" s="35"/>
      <c r="AW92" s="35"/>
      <c r="AX92" s="45"/>
      <c r="AY92" s="46">
        <v>1000.0</v>
      </c>
      <c r="AZ92" s="46">
        <f t="shared" si="10"/>
        <v>-31.443</v>
      </c>
      <c r="BA92" s="46">
        <f t="shared" si="12"/>
        <v>139.0666746</v>
      </c>
      <c r="BB92" s="46">
        <f t="shared" si="11"/>
        <v>-124.7956628</v>
      </c>
      <c r="BC92" s="47"/>
      <c r="BD92" s="47">
        <v>519807.0</v>
      </c>
      <c r="BE92" s="48"/>
      <c r="BF92" s="48"/>
    </row>
    <row r="93" ht="15.75" customHeight="1">
      <c r="A93" s="27">
        <v>45579.0</v>
      </c>
      <c r="B93" s="28">
        <v>-97599.0</v>
      </c>
      <c r="C93" s="29">
        <f>B93/'Clients Balance'!B93</f>
        <v>-0.01674810469</v>
      </c>
      <c r="D93" s="30">
        <v>-44402.0</v>
      </c>
      <c r="E93" s="31">
        <f t="shared" si="3"/>
        <v>-3.074514492</v>
      </c>
      <c r="F93" s="31">
        <f t="shared" si="4"/>
        <v>180.4993614</v>
      </c>
      <c r="G93" s="32">
        <f t="shared" si="1"/>
        <v>183.5738759</v>
      </c>
      <c r="H93" s="33">
        <f t="shared" si="2"/>
        <v>-0.01703338155</v>
      </c>
      <c r="I93" s="52">
        <f t="shared" si="17"/>
        <v>-72797</v>
      </c>
      <c r="J93" s="34"/>
      <c r="K93" s="34">
        <v>19600.0</v>
      </c>
      <c r="L93" s="34"/>
      <c r="M93" s="34"/>
      <c r="N93" s="34"/>
      <c r="O93" s="34"/>
      <c r="P93" s="34"/>
      <c r="Q93" s="34"/>
      <c r="R93" s="35"/>
      <c r="S93" s="35"/>
      <c r="T93" s="36"/>
      <c r="U93" s="36"/>
      <c r="V93" s="35"/>
      <c r="W93" s="35"/>
      <c r="X93" s="35"/>
      <c r="Y93" s="37"/>
      <c r="Z93" s="35"/>
      <c r="AA93" s="35"/>
      <c r="AB93" s="35"/>
      <c r="AC93" s="35"/>
      <c r="AD93" s="35"/>
      <c r="AE93" s="38"/>
      <c r="AF93" s="38"/>
      <c r="AG93" s="38"/>
      <c r="AH93" s="39"/>
      <c r="AI93" s="40"/>
      <c r="AJ93" s="39"/>
      <c r="AK93" s="41">
        <v>1000.0</v>
      </c>
      <c r="AL93" s="42"/>
      <c r="AM93" s="42"/>
      <c r="AN93" s="36">
        <f t="shared" si="8"/>
        <v>19.6</v>
      </c>
      <c r="AO93" s="43">
        <f t="shared" si="7"/>
        <v>-244.2623374</v>
      </c>
      <c r="AP93" s="44"/>
      <c r="AQ93" s="44"/>
      <c r="AR93" s="44"/>
      <c r="AS93" s="36"/>
      <c r="AT93" s="36"/>
      <c r="AU93" s="43"/>
      <c r="AV93" s="35"/>
      <c r="AW93" s="35"/>
      <c r="AX93" s="45"/>
      <c r="AY93" s="46">
        <v>1000.0</v>
      </c>
      <c r="AZ93" s="46">
        <f t="shared" si="10"/>
        <v>-44.402</v>
      </c>
      <c r="BA93" s="46">
        <f t="shared" si="12"/>
        <v>94.6646746</v>
      </c>
      <c r="BB93" s="46">
        <f t="shared" si="11"/>
        <v>-149.5976628</v>
      </c>
      <c r="BC93" s="47"/>
      <c r="BD93" s="47">
        <f>B94+BD92</f>
        <v>174099</v>
      </c>
      <c r="BE93" s="48"/>
      <c r="BF93" s="48"/>
    </row>
    <row r="94" ht="15.75" customHeight="1">
      <c r="A94" s="27">
        <v>45580.0</v>
      </c>
      <c r="B94" s="28">
        <v>-345708.0</v>
      </c>
      <c r="C94" s="29">
        <f>B94/'Clients Balance'!B94</f>
        <v>-0.06007971251</v>
      </c>
      <c r="D94" s="30">
        <v>69358.0</v>
      </c>
      <c r="E94" s="31">
        <f t="shared" si="3"/>
        <v>-10.84434974</v>
      </c>
      <c r="F94" s="31">
        <f t="shared" si="4"/>
        <v>169.6550116</v>
      </c>
      <c r="G94" s="32">
        <f t="shared" si="1"/>
        <v>183.5738759</v>
      </c>
      <c r="H94" s="33">
        <f t="shared" si="2"/>
        <v>-0.08204216366</v>
      </c>
      <c r="I94" s="52">
        <f t="shared" si="17"/>
        <v>-373416</v>
      </c>
      <c r="J94" s="34"/>
      <c r="K94" s="34">
        <v>-41650.0</v>
      </c>
      <c r="L94" s="34"/>
      <c r="M94" s="34"/>
      <c r="N94" s="34"/>
      <c r="O94" s="34"/>
      <c r="P94" s="34"/>
      <c r="Q94" s="34"/>
      <c r="R94" s="35"/>
      <c r="S94" s="35"/>
      <c r="T94" s="36"/>
      <c r="U94" s="36"/>
      <c r="V94" s="35"/>
      <c r="W94" s="35"/>
      <c r="X94" s="35"/>
      <c r="Y94" s="37"/>
      <c r="Z94" s="35"/>
      <c r="AA94" s="35"/>
      <c r="AB94" s="35"/>
      <c r="AC94" s="35"/>
      <c r="AD94" s="35"/>
      <c r="AE94" s="38"/>
      <c r="AF94" s="38"/>
      <c r="AG94" s="38"/>
      <c r="AH94" s="39"/>
      <c r="AI94" s="40"/>
      <c r="AJ94" s="39"/>
      <c r="AK94" s="41">
        <v>1000.0</v>
      </c>
      <c r="AL94" s="42"/>
      <c r="AM94" s="42"/>
      <c r="AN94" s="36">
        <f t="shared" si="8"/>
        <v>-41.65</v>
      </c>
      <c r="AO94" s="43">
        <f t="shared" si="7"/>
        <v>-285.9123374</v>
      </c>
      <c r="AP94" s="44"/>
      <c r="AQ94" s="44"/>
      <c r="AR94" s="44"/>
      <c r="AS94" s="36"/>
      <c r="AT94" s="36"/>
      <c r="AU94" s="43"/>
      <c r="AV94" s="35"/>
      <c r="AW94" s="35"/>
      <c r="AX94" s="45"/>
      <c r="AY94" s="46">
        <v>1000.0</v>
      </c>
      <c r="AZ94" s="46">
        <f t="shared" si="10"/>
        <v>69.358</v>
      </c>
      <c r="BA94" s="46">
        <f t="shared" si="12"/>
        <v>164.0226746</v>
      </c>
      <c r="BB94" s="46">
        <f t="shared" si="11"/>
        <v>-121.8896628</v>
      </c>
      <c r="BC94" s="47">
        <v>-519807.0</v>
      </c>
      <c r="BD94" s="47">
        <f t="shared" ref="BD94:BD98" si="18">BC94-B94</f>
        <v>-174099</v>
      </c>
      <c r="BE94" s="48"/>
      <c r="BF94" s="48"/>
    </row>
    <row r="95" ht="15.75" customHeight="1">
      <c r="A95" s="27">
        <v>45581.0</v>
      </c>
      <c r="B95" s="28">
        <v>236251.0</v>
      </c>
      <c r="C95" s="29">
        <f>B95/'Clients Balance'!B95</f>
        <v>0.03905657977</v>
      </c>
      <c r="D95" s="30">
        <v>20863.0</v>
      </c>
      <c r="E95" s="31">
        <f t="shared" si="3"/>
        <v>6.626144496</v>
      </c>
      <c r="F95" s="31">
        <f t="shared" si="4"/>
        <v>176.2811561</v>
      </c>
      <c r="G95" s="32">
        <f t="shared" si="1"/>
        <v>183.5738759</v>
      </c>
      <c r="H95" s="33">
        <f t="shared" si="2"/>
        <v>-0.0413698202</v>
      </c>
      <c r="I95" s="52">
        <f t="shared" si="17"/>
        <v>257202</v>
      </c>
      <c r="J95" s="34"/>
      <c r="K95" s="34">
        <v>-41814.0</v>
      </c>
      <c r="L95" s="34"/>
      <c r="M95" s="34"/>
      <c r="N95" s="34"/>
      <c r="O95" s="34"/>
      <c r="P95" s="34"/>
      <c r="Q95" s="34"/>
      <c r="R95" s="35"/>
      <c r="S95" s="35"/>
      <c r="T95" s="36"/>
      <c r="U95" s="36"/>
      <c r="V95" s="35"/>
      <c r="W95" s="35"/>
      <c r="X95" s="35"/>
      <c r="Y95" s="37"/>
      <c r="Z95" s="35"/>
      <c r="AA95" s="35"/>
      <c r="AB95" s="35"/>
      <c r="AC95" s="35"/>
      <c r="AD95" s="35"/>
      <c r="AE95" s="38"/>
      <c r="AF95" s="38"/>
      <c r="AG95" s="38"/>
      <c r="AH95" s="39"/>
      <c r="AI95" s="40"/>
      <c r="AJ95" s="39"/>
      <c r="AK95" s="41">
        <v>1000.0</v>
      </c>
      <c r="AL95" s="42"/>
      <c r="AM95" s="42"/>
      <c r="AN95" s="36">
        <f t="shared" si="8"/>
        <v>-41.814</v>
      </c>
      <c r="AO95" s="43">
        <f t="shared" si="7"/>
        <v>-327.7263374</v>
      </c>
      <c r="AP95" s="44"/>
      <c r="AQ95" s="44"/>
      <c r="AR95" s="44"/>
      <c r="AS95" s="36"/>
      <c r="AT95" s="36"/>
      <c r="AU95" s="43"/>
      <c r="AV95" s="35"/>
      <c r="AW95" s="35"/>
      <c r="AX95" s="45"/>
      <c r="AY95" s="46">
        <v>1000.0</v>
      </c>
      <c r="AZ95" s="46">
        <f t="shared" si="10"/>
        <v>20.863</v>
      </c>
      <c r="BA95" s="46">
        <f t="shared" si="12"/>
        <v>184.8856746</v>
      </c>
      <c r="BB95" s="46">
        <f t="shared" si="11"/>
        <v>-142.8406628</v>
      </c>
      <c r="BC95" s="47">
        <v>264828.0</v>
      </c>
      <c r="BD95" s="47">
        <f t="shared" si="18"/>
        <v>28577</v>
      </c>
      <c r="BE95" s="48"/>
      <c r="BF95" s="48"/>
    </row>
    <row r="96" ht="15.75" customHeight="1">
      <c r="A96" s="27">
        <v>45582.0</v>
      </c>
      <c r="B96" s="28">
        <v>158995.0</v>
      </c>
      <c r="C96" s="29">
        <f>B96/'Clients Balance'!B96</f>
        <v>0.02558965339</v>
      </c>
      <c r="D96" s="30">
        <v>-16467.0</v>
      </c>
      <c r="E96" s="31">
        <f t="shared" si="3"/>
        <v>4.510973684</v>
      </c>
      <c r="F96" s="31">
        <f t="shared" si="4"/>
        <v>180.7921298</v>
      </c>
      <c r="G96" s="32">
        <f t="shared" si="1"/>
        <v>183.5738759</v>
      </c>
      <c r="H96" s="33">
        <f t="shared" si="2"/>
        <v>-0.01538643332</v>
      </c>
      <c r="I96" s="52">
        <f t="shared" si="17"/>
        <v>125238</v>
      </c>
      <c r="J96" s="34"/>
      <c r="K96" s="34">
        <v>50224.0</v>
      </c>
      <c r="L96" s="34"/>
      <c r="M96" s="34"/>
      <c r="N96" s="34"/>
      <c r="O96" s="34"/>
      <c r="P96" s="34"/>
      <c r="Q96" s="34"/>
      <c r="R96" s="35"/>
      <c r="S96" s="35"/>
      <c r="T96" s="36"/>
      <c r="U96" s="36"/>
      <c r="V96" s="35"/>
      <c r="W96" s="35"/>
      <c r="X96" s="35"/>
      <c r="Y96" s="37"/>
      <c r="Z96" s="35"/>
      <c r="AA96" s="35"/>
      <c r="AB96" s="35"/>
      <c r="AC96" s="35"/>
      <c r="AD96" s="35"/>
      <c r="AE96" s="38"/>
      <c r="AF96" s="38"/>
      <c r="AG96" s="38"/>
      <c r="AH96" s="39"/>
      <c r="AI96" s="40"/>
      <c r="AJ96" s="39"/>
      <c r="AK96" s="41">
        <v>800.0</v>
      </c>
      <c r="AL96" s="42"/>
      <c r="AM96" s="42"/>
      <c r="AN96" s="36">
        <f t="shared" si="8"/>
        <v>62.78</v>
      </c>
      <c r="AO96" s="43">
        <f t="shared" si="7"/>
        <v>-264.9463374</v>
      </c>
      <c r="AP96" s="44"/>
      <c r="AQ96" s="44"/>
      <c r="AR96" s="44"/>
      <c r="AS96" s="36"/>
      <c r="AT96" s="36"/>
      <c r="AU96" s="43"/>
      <c r="AV96" s="35"/>
      <c r="AW96" s="35"/>
      <c r="AX96" s="45"/>
      <c r="AY96" s="46">
        <v>800.0</v>
      </c>
      <c r="AZ96" s="46">
        <f t="shared" si="10"/>
        <v>-20.58375</v>
      </c>
      <c r="BA96" s="46">
        <f t="shared" si="12"/>
        <v>164.3019246</v>
      </c>
      <c r="BB96" s="46">
        <f t="shared" si="11"/>
        <v>-100.6444128</v>
      </c>
      <c r="BC96" s="47">
        <v>167227.0</v>
      </c>
      <c r="BD96" s="47">
        <f t="shared" si="18"/>
        <v>8232</v>
      </c>
      <c r="BE96" s="48"/>
      <c r="BF96" s="48"/>
    </row>
    <row r="97" ht="15.75" customHeight="1">
      <c r="A97" s="27">
        <v>45583.0</v>
      </c>
      <c r="B97" s="28">
        <v>-41355.0</v>
      </c>
      <c r="C97" s="29">
        <f>B97/'Clients Balance'!B97</f>
        <v>-0.006762154552</v>
      </c>
      <c r="D97" s="30">
        <v>68195.0</v>
      </c>
      <c r="E97" s="31">
        <f t="shared" si="3"/>
        <v>-1.222544324</v>
      </c>
      <c r="F97" s="31">
        <f t="shared" si="4"/>
        <v>179.5695855</v>
      </c>
      <c r="G97" s="32">
        <f t="shared" si="1"/>
        <v>183.5738759</v>
      </c>
      <c r="H97" s="33">
        <f t="shared" si="2"/>
        <v>-0.02229937972</v>
      </c>
      <c r="I97" s="52">
        <f t="shared" si="17"/>
        <v>-82975</v>
      </c>
      <c r="J97" s="34"/>
      <c r="K97" s="34">
        <v>-26575.0</v>
      </c>
      <c r="L97" s="34"/>
      <c r="M97" s="34"/>
      <c r="N97" s="34"/>
      <c r="O97" s="34"/>
      <c r="P97" s="34"/>
      <c r="Q97" s="34"/>
      <c r="R97" s="35"/>
      <c r="S97" s="35"/>
      <c r="T97" s="36"/>
      <c r="U97" s="36"/>
      <c r="V97" s="35"/>
      <c r="W97" s="35"/>
      <c r="X97" s="35"/>
      <c r="Y97" s="37"/>
      <c r="Z97" s="35"/>
      <c r="AA97" s="35"/>
      <c r="AB97" s="35"/>
      <c r="AC97" s="35"/>
      <c r="AD97" s="35"/>
      <c r="AE97" s="38"/>
      <c r="AF97" s="38"/>
      <c r="AG97" s="38"/>
      <c r="AH97" s="39"/>
      <c r="AI97" s="40"/>
      <c r="AJ97" s="39"/>
      <c r="AK97" s="41">
        <v>1000.0</v>
      </c>
      <c r="AL97" s="42"/>
      <c r="AM97" s="42"/>
      <c r="AN97" s="36">
        <f t="shared" si="8"/>
        <v>-26.575</v>
      </c>
      <c r="AO97" s="43">
        <f t="shared" si="7"/>
        <v>-291.5213374</v>
      </c>
      <c r="AP97" s="44"/>
      <c r="AQ97" s="44"/>
      <c r="AR97" s="44"/>
      <c r="AS97" s="36"/>
      <c r="AT97" s="36"/>
      <c r="AU97" s="43"/>
      <c r="AV97" s="35"/>
      <c r="AW97" s="35"/>
      <c r="AX97" s="45"/>
      <c r="AY97" s="46">
        <v>1000.0</v>
      </c>
      <c r="AZ97" s="46">
        <f t="shared" si="10"/>
        <v>68.195</v>
      </c>
      <c r="BA97" s="46">
        <f t="shared" si="12"/>
        <v>232.4969246</v>
      </c>
      <c r="BB97" s="46">
        <f t="shared" si="11"/>
        <v>-59.02441277</v>
      </c>
      <c r="BC97" s="47">
        <v>-19005.0</v>
      </c>
      <c r="BD97" s="47">
        <f t="shared" si="18"/>
        <v>22350</v>
      </c>
      <c r="BE97" s="48"/>
      <c r="BF97" s="48"/>
    </row>
    <row r="98" ht="15.75" customHeight="1">
      <c r="A98" s="27">
        <v>45586.0</v>
      </c>
      <c r="B98" s="28">
        <v>-61145.0</v>
      </c>
      <c r="C98" s="29">
        <f>B98/'Clients Balance'!B98</f>
        <v>-0.01059715223</v>
      </c>
      <c r="D98" s="30">
        <v>70783.0</v>
      </c>
      <c r="E98" s="31">
        <f t="shared" si="3"/>
        <v>-1.902926234</v>
      </c>
      <c r="F98" s="31">
        <f t="shared" si="4"/>
        <v>177.6666593</v>
      </c>
      <c r="G98" s="32">
        <f t="shared" si="1"/>
        <v>183.5738759</v>
      </c>
      <c r="H98" s="33">
        <f t="shared" si="2"/>
        <v>-0.03324887535</v>
      </c>
      <c r="I98" s="52">
        <f t="shared" si="17"/>
        <v>-112988</v>
      </c>
      <c r="J98" s="34"/>
      <c r="K98" s="34">
        <v>-18940.0</v>
      </c>
      <c r="L98" s="34"/>
      <c r="M98" s="34"/>
      <c r="N98" s="34"/>
      <c r="O98" s="34"/>
      <c r="P98" s="34"/>
      <c r="Q98" s="34"/>
      <c r="R98" s="35"/>
      <c r="S98" s="35"/>
      <c r="T98" s="36"/>
      <c r="U98" s="36"/>
      <c r="V98" s="35"/>
      <c r="W98" s="35"/>
      <c r="X98" s="35"/>
      <c r="Y98" s="37"/>
      <c r="Z98" s="35"/>
      <c r="AA98" s="35"/>
      <c r="AB98" s="35"/>
      <c r="AC98" s="35"/>
      <c r="AD98" s="35"/>
      <c r="AE98" s="38"/>
      <c r="AF98" s="38"/>
      <c r="AG98" s="38"/>
      <c r="AH98" s="39"/>
      <c r="AI98" s="40"/>
      <c r="AJ98" s="39"/>
      <c r="AK98" s="41">
        <v>1000.0</v>
      </c>
      <c r="AL98" s="42"/>
      <c r="AM98" s="42"/>
      <c r="AN98" s="36">
        <f t="shared" si="8"/>
        <v>-18.94</v>
      </c>
      <c r="AO98" s="43">
        <f t="shared" si="7"/>
        <v>-310.4613374</v>
      </c>
      <c r="AP98" s="44"/>
      <c r="AQ98" s="44"/>
      <c r="AR98" s="44"/>
      <c r="AS98" s="36"/>
      <c r="AT98" s="36"/>
      <c r="AU98" s="43"/>
      <c r="AV98" s="35"/>
      <c r="AW98" s="35"/>
      <c r="AX98" s="45"/>
      <c r="AY98" s="46">
        <v>1025.0</v>
      </c>
      <c r="AZ98" s="46">
        <f t="shared" si="10"/>
        <v>69.05658537</v>
      </c>
      <c r="BA98" s="46">
        <f t="shared" si="12"/>
        <v>301.55351</v>
      </c>
      <c r="BB98" s="46">
        <f t="shared" si="11"/>
        <v>-8.907827399</v>
      </c>
      <c r="BC98" s="47">
        <v>-45093.0</v>
      </c>
      <c r="BD98" s="47">
        <f t="shared" si="18"/>
        <v>16052</v>
      </c>
      <c r="BE98" s="48"/>
      <c r="BF98" s="48"/>
    </row>
    <row r="99" ht="15.75" customHeight="1">
      <c r="A99" s="27">
        <v>45587.0</v>
      </c>
      <c r="B99" s="28">
        <v>-178656.0</v>
      </c>
      <c r="C99" s="29">
        <f>B99/'Clients Balance'!B99</f>
        <v>-0.02974527628</v>
      </c>
      <c r="D99" s="30">
        <v>-28812.0</v>
      </c>
      <c r="E99" s="31">
        <f t="shared" si="3"/>
        <v>-5.284743866</v>
      </c>
      <c r="F99" s="31">
        <f t="shared" si="4"/>
        <v>172.3819154</v>
      </c>
      <c r="G99" s="32">
        <f t="shared" si="1"/>
        <v>183.5738759</v>
      </c>
      <c r="H99" s="33">
        <f t="shared" si="2"/>
        <v>-0.06492537484</v>
      </c>
      <c r="I99" s="52">
        <f t="shared" si="17"/>
        <v>-149844</v>
      </c>
      <c r="J99" s="34"/>
      <c r="K99" s="34">
        <v>0.0</v>
      </c>
      <c r="L99" s="34"/>
      <c r="M99" s="34"/>
      <c r="N99" s="34"/>
      <c r="O99" s="34"/>
      <c r="P99" s="34"/>
      <c r="Q99" s="34"/>
      <c r="R99" s="35"/>
      <c r="S99" s="35"/>
      <c r="T99" s="36"/>
      <c r="U99" s="36"/>
      <c r="V99" s="35"/>
      <c r="W99" s="35"/>
      <c r="X99" s="35"/>
      <c r="Y99" s="37"/>
      <c r="Z99" s="35"/>
      <c r="AA99" s="35"/>
      <c r="AB99" s="35"/>
      <c r="AC99" s="35"/>
      <c r="AD99" s="35"/>
      <c r="AE99" s="38"/>
      <c r="AF99" s="38"/>
      <c r="AG99" s="38"/>
      <c r="AH99" s="39"/>
      <c r="AI99" s="40"/>
      <c r="AJ99" s="39"/>
      <c r="AK99" s="41">
        <v>1000.0</v>
      </c>
      <c r="AL99" s="42"/>
      <c r="AM99" s="42"/>
      <c r="AN99" s="36">
        <f t="shared" si="8"/>
        <v>0</v>
      </c>
      <c r="AO99" s="43">
        <f t="shared" si="7"/>
        <v>-310.4613374</v>
      </c>
      <c r="AP99" s="44"/>
      <c r="AQ99" s="44"/>
      <c r="AR99" s="44"/>
      <c r="AS99" s="36"/>
      <c r="AT99" s="36"/>
      <c r="AU99" s="43"/>
      <c r="AV99" s="35"/>
      <c r="AW99" s="35"/>
      <c r="AX99" s="45"/>
      <c r="AY99" s="46">
        <v>1025.0</v>
      </c>
      <c r="AZ99" s="46">
        <f t="shared" si="10"/>
        <v>-28.10926829</v>
      </c>
      <c r="BA99" s="46">
        <f t="shared" si="12"/>
        <v>273.4442417</v>
      </c>
      <c r="BB99" s="46">
        <f t="shared" si="11"/>
        <v>-37.01709569</v>
      </c>
      <c r="BC99" s="47"/>
      <c r="BD99" s="47"/>
      <c r="BE99" s="48"/>
      <c r="BF99" s="48"/>
    </row>
    <row r="100" ht="15.75" customHeight="1">
      <c r="A100" s="27">
        <v>45588.0</v>
      </c>
      <c r="B100" s="28">
        <v>-6201.0</v>
      </c>
      <c r="C100" s="29">
        <f>B100/'Clients Balance'!B100</f>
        <v>-0.001005808032</v>
      </c>
      <c r="D100" s="30">
        <v>13790.0</v>
      </c>
      <c r="E100" s="31">
        <f t="shared" si="3"/>
        <v>-0.1733831151</v>
      </c>
      <c r="F100" s="31">
        <f t="shared" si="4"/>
        <v>172.2085323</v>
      </c>
      <c r="G100" s="32">
        <f t="shared" si="1"/>
        <v>183.5738759</v>
      </c>
      <c r="H100" s="33">
        <f t="shared" si="2"/>
        <v>-0.06599756376</v>
      </c>
      <c r="I100" s="52">
        <f t="shared" si="17"/>
        <v>-12090</v>
      </c>
      <c r="J100" s="34"/>
      <c r="K100" s="34">
        <v>-7901.0</v>
      </c>
      <c r="L100" s="34"/>
      <c r="M100" s="34"/>
      <c r="N100" s="34"/>
      <c r="O100" s="34"/>
      <c r="P100" s="34"/>
      <c r="Q100" s="34"/>
      <c r="R100" s="35"/>
      <c r="S100" s="35"/>
      <c r="T100" s="36"/>
      <c r="U100" s="36"/>
      <c r="V100" s="35"/>
      <c r="W100" s="35"/>
      <c r="X100" s="35"/>
      <c r="Y100" s="37"/>
      <c r="Z100" s="35"/>
      <c r="AA100" s="35"/>
      <c r="AB100" s="35"/>
      <c r="AC100" s="35"/>
      <c r="AD100" s="35"/>
      <c r="AE100" s="38"/>
      <c r="AF100" s="38"/>
      <c r="AG100" s="38"/>
      <c r="AH100" s="39"/>
      <c r="AI100" s="40"/>
      <c r="AJ100" s="39"/>
      <c r="AK100" s="41">
        <v>1000.0</v>
      </c>
      <c r="AL100" s="42"/>
      <c r="AM100" s="42"/>
      <c r="AN100" s="36">
        <f t="shared" si="8"/>
        <v>-7.901</v>
      </c>
      <c r="AO100" s="43">
        <f t="shared" si="7"/>
        <v>-318.3623374</v>
      </c>
      <c r="AP100" s="44"/>
      <c r="AQ100" s="44"/>
      <c r="AR100" s="44"/>
      <c r="AS100" s="36"/>
      <c r="AT100" s="36"/>
      <c r="AU100" s="43"/>
      <c r="AV100" s="35"/>
      <c r="AW100" s="35"/>
      <c r="AX100" s="45"/>
      <c r="AY100" s="46">
        <v>1000.0</v>
      </c>
      <c r="AZ100" s="46">
        <f t="shared" si="10"/>
        <v>13.79</v>
      </c>
      <c r="BA100" s="46">
        <f t="shared" si="12"/>
        <v>287.2342417</v>
      </c>
      <c r="BB100" s="46">
        <f t="shared" si="11"/>
        <v>-31.12809569</v>
      </c>
      <c r="BC100" s="47">
        <v>20197.0</v>
      </c>
      <c r="BD100" s="47">
        <f t="shared" ref="BD100:BD101" si="19">BC100-B100</f>
        <v>26398</v>
      </c>
      <c r="BE100" s="48"/>
      <c r="BF100" s="48"/>
    </row>
    <row r="101" ht="15.75" customHeight="1">
      <c r="A101" s="27">
        <v>45589.0</v>
      </c>
      <c r="B101" s="28">
        <v>83202.0</v>
      </c>
      <c r="C101" s="29">
        <f>B101/'Clients Balance'!B101</f>
        <v>0.01358657898</v>
      </c>
      <c r="D101" s="30">
        <v>-8000.0</v>
      </c>
      <c r="E101" s="31">
        <f t="shared" si="3"/>
        <v>2.339724825</v>
      </c>
      <c r="F101" s="31">
        <f t="shared" si="4"/>
        <v>174.5482571</v>
      </c>
      <c r="G101" s="32">
        <f t="shared" si="1"/>
        <v>183.5738759</v>
      </c>
      <c r="H101" s="33">
        <f t="shared" si="2"/>
        <v>-0.05170844392</v>
      </c>
      <c r="I101" s="52">
        <f t="shared" si="17"/>
        <v>128642</v>
      </c>
      <c r="J101" s="34"/>
      <c r="K101" s="34">
        <v>-37440.0</v>
      </c>
      <c r="L101" s="34"/>
      <c r="M101" s="34"/>
      <c r="N101" s="34"/>
      <c r="O101" s="34"/>
      <c r="P101" s="34"/>
      <c r="Q101" s="34"/>
      <c r="R101" s="35"/>
      <c r="S101" s="35"/>
      <c r="T101" s="36"/>
      <c r="U101" s="36"/>
      <c r="V101" s="35"/>
      <c r="W101" s="35"/>
      <c r="X101" s="35"/>
      <c r="Y101" s="37"/>
      <c r="Z101" s="35"/>
      <c r="AA101" s="35"/>
      <c r="AB101" s="35"/>
      <c r="AC101" s="35"/>
      <c r="AD101" s="35"/>
      <c r="AE101" s="38"/>
      <c r="AF101" s="38"/>
      <c r="AG101" s="38"/>
      <c r="AH101" s="39"/>
      <c r="AI101" s="40"/>
      <c r="AJ101" s="39"/>
      <c r="AK101" s="41">
        <v>1000.0</v>
      </c>
      <c r="AL101" s="42"/>
      <c r="AM101" s="42"/>
      <c r="AN101" s="36">
        <f t="shared" si="8"/>
        <v>-37.44</v>
      </c>
      <c r="AO101" s="43">
        <f t="shared" si="7"/>
        <v>-355.8023374</v>
      </c>
      <c r="AP101" s="44"/>
      <c r="AQ101" s="44"/>
      <c r="AR101" s="44"/>
      <c r="AS101" s="36"/>
      <c r="AT101" s="36"/>
      <c r="AU101" s="43"/>
      <c r="AV101" s="35"/>
      <c r="AW101" s="35"/>
      <c r="AX101" s="45"/>
      <c r="AY101" s="46">
        <v>1000.0</v>
      </c>
      <c r="AZ101" s="46">
        <f t="shared" si="10"/>
        <v>-8</v>
      </c>
      <c r="BA101" s="46">
        <f t="shared" si="12"/>
        <v>279.2342417</v>
      </c>
      <c r="BB101" s="46">
        <f t="shared" si="11"/>
        <v>-76.56809569</v>
      </c>
      <c r="BC101" s="47">
        <v>157566.0</v>
      </c>
      <c r="BD101" s="47">
        <f t="shared" si="19"/>
        <v>74364</v>
      </c>
      <c r="BE101" s="48"/>
      <c r="BF101" s="48"/>
    </row>
    <row r="102" ht="15.75" customHeight="1">
      <c r="A102" s="27">
        <v>45590.0</v>
      </c>
      <c r="B102" s="28">
        <v>-179893.0</v>
      </c>
      <c r="C102" s="29">
        <f>B102/'Clients Balance'!B102</f>
        <v>-0.02967213066</v>
      </c>
      <c r="D102" s="30">
        <v>-45130.0</v>
      </c>
      <c r="E102" s="31">
        <f t="shared" si="3"/>
        <v>-5.179218692</v>
      </c>
      <c r="F102" s="31">
        <f t="shared" si="4"/>
        <v>169.3690384</v>
      </c>
      <c r="G102" s="32">
        <f t="shared" si="1"/>
        <v>183.5738759</v>
      </c>
      <c r="H102" s="33">
        <f t="shared" si="2"/>
        <v>-0.08386915099</v>
      </c>
      <c r="I102" s="52">
        <f t="shared" si="17"/>
        <v>-199835</v>
      </c>
      <c r="J102" s="34"/>
      <c r="K102" s="34">
        <v>65072.0</v>
      </c>
      <c r="L102" s="34"/>
      <c r="M102" s="34"/>
      <c r="N102" s="34"/>
      <c r="O102" s="34"/>
      <c r="P102" s="34"/>
      <c r="Q102" s="34"/>
      <c r="R102" s="35"/>
      <c r="S102" s="35"/>
      <c r="T102" s="36"/>
      <c r="U102" s="36"/>
      <c r="V102" s="35"/>
      <c r="W102" s="35"/>
      <c r="X102" s="35"/>
      <c r="Y102" s="37"/>
      <c r="Z102" s="35"/>
      <c r="AA102" s="35"/>
      <c r="AB102" s="35"/>
      <c r="AC102" s="35"/>
      <c r="AD102" s="35"/>
      <c r="AE102" s="38"/>
      <c r="AF102" s="38"/>
      <c r="AG102" s="38"/>
      <c r="AH102" s="39"/>
      <c r="AI102" s="40"/>
      <c r="AJ102" s="39"/>
      <c r="AK102" s="41">
        <v>800.0</v>
      </c>
      <c r="AL102" s="42"/>
      <c r="AM102" s="42"/>
      <c r="AN102" s="36">
        <f t="shared" si="8"/>
        <v>81.34</v>
      </c>
      <c r="AO102" s="43">
        <f t="shared" si="7"/>
        <v>-274.4623374</v>
      </c>
      <c r="AP102" s="44"/>
      <c r="AQ102" s="44"/>
      <c r="AR102" s="44"/>
      <c r="AS102" s="36"/>
      <c r="AT102" s="36"/>
      <c r="AU102" s="43"/>
      <c r="AV102" s="35"/>
      <c r="AW102" s="35"/>
      <c r="AX102" s="45"/>
      <c r="AY102" s="46">
        <v>1000.0</v>
      </c>
      <c r="AZ102" s="46">
        <f t="shared" si="10"/>
        <v>-45.13</v>
      </c>
      <c r="BA102" s="46">
        <f t="shared" si="12"/>
        <v>234.1042417</v>
      </c>
      <c r="BB102" s="46">
        <f t="shared" si="11"/>
        <v>-40.35809569</v>
      </c>
      <c r="BC102" s="47"/>
      <c r="BD102" s="47"/>
      <c r="BE102" s="48"/>
      <c r="BF102" s="48"/>
    </row>
    <row r="103" ht="15.75" customHeight="1">
      <c r="A103" s="27">
        <v>45593.0</v>
      </c>
      <c r="B103" s="28">
        <v>110949.0</v>
      </c>
      <c r="C103" s="29">
        <f>B103/'Clients Balance'!B103</f>
        <v>0.01885593377</v>
      </c>
      <c r="D103" s="30">
        <v>17506.0</v>
      </c>
      <c r="E103" s="31">
        <f t="shared" si="3"/>
        <v>3.193611372</v>
      </c>
      <c r="F103" s="31">
        <f t="shared" si="4"/>
        <v>172.5626498</v>
      </c>
      <c r="G103" s="32">
        <f t="shared" si="1"/>
        <v>183.5738759</v>
      </c>
      <c r="H103" s="33">
        <f t="shared" si="2"/>
        <v>-0.06381001971</v>
      </c>
      <c r="I103" s="52">
        <f t="shared" si="17"/>
        <v>72338</v>
      </c>
      <c r="J103" s="34"/>
      <c r="K103" s="34">
        <v>21105.0</v>
      </c>
      <c r="L103" s="34"/>
      <c r="M103" s="34"/>
      <c r="N103" s="34"/>
      <c r="O103" s="34"/>
      <c r="P103" s="34"/>
      <c r="Q103" s="34"/>
      <c r="R103" s="35"/>
      <c r="S103" s="35"/>
      <c r="T103" s="36"/>
      <c r="U103" s="36"/>
      <c r="V103" s="35"/>
      <c r="W103" s="35"/>
      <c r="X103" s="35"/>
      <c r="Y103" s="37"/>
      <c r="Z103" s="35"/>
      <c r="AA103" s="35"/>
      <c r="AB103" s="35"/>
      <c r="AC103" s="35"/>
      <c r="AD103" s="35"/>
      <c r="AE103" s="38"/>
      <c r="AF103" s="38"/>
      <c r="AG103" s="38"/>
      <c r="AH103" s="39"/>
      <c r="AI103" s="40"/>
      <c r="AJ103" s="39"/>
      <c r="AK103" s="41">
        <v>500.0</v>
      </c>
      <c r="AL103" s="42"/>
      <c r="AM103" s="42"/>
      <c r="AN103" s="36">
        <f t="shared" si="8"/>
        <v>42.21</v>
      </c>
      <c r="AO103" s="43">
        <f t="shared" si="7"/>
        <v>-232.2523374</v>
      </c>
      <c r="AP103" s="44"/>
      <c r="AQ103" s="44"/>
      <c r="AR103" s="44"/>
      <c r="AS103" s="36"/>
      <c r="AT103" s="36"/>
      <c r="AU103" s="43"/>
      <c r="AV103" s="35"/>
      <c r="AW103" s="35"/>
      <c r="AX103" s="45"/>
      <c r="AY103" s="46">
        <v>500.0</v>
      </c>
      <c r="AZ103" s="46">
        <f t="shared" si="10"/>
        <v>35.012</v>
      </c>
      <c r="BA103" s="46">
        <f t="shared" si="12"/>
        <v>269.1162417</v>
      </c>
      <c r="BB103" s="46"/>
      <c r="BC103" s="47"/>
      <c r="BD103" s="47"/>
      <c r="BE103" s="48"/>
      <c r="BF103" s="48"/>
    </row>
    <row r="104" ht="15.75" customHeight="1">
      <c r="A104" s="27">
        <v>45594.0</v>
      </c>
      <c r="B104" s="28">
        <v>-38397.0</v>
      </c>
      <c r="C104" s="29">
        <f>B104/'Clients Balance'!B104</f>
        <v>-0.006532506887</v>
      </c>
      <c r="D104" s="30">
        <v>0.0</v>
      </c>
      <c r="E104" s="31">
        <f t="shared" si="3"/>
        <v>-1.127266698</v>
      </c>
      <c r="F104" s="31">
        <f t="shared" si="4"/>
        <v>171.4353831</v>
      </c>
      <c r="G104" s="32">
        <f t="shared" si="1"/>
        <v>183.5738759</v>
      </c>
      <c r="H104" s="33">
        <f t="shared" si="2"/>
        <v>-0.07080506115</v>
      </c>
      <c r="I104" s="52">
        <f t="shared" si="17"/>
        <v>-71491</v>
      </c>
      <c r="J104" s="34"/>
      <c r="K104" s="34">
        <f>13802+19292</f>
        <v>33094</v>
      </c>
      <c r="L104" s="34"/>
      <c r="M104" s="34"/>
      <c r="N104" s="34"/>
      <c r="O104" s="34"/>
      <c r="P104" s="34"/>
      <c r="Q104" s="34"/>
      <c r="R104" s="35"/>
      <c r="S104" s="35"/>
      <c r="T104" s="36"/>
      <c r="U104" s="36"/>
      <c r="V104" s="35"/>
      <c r="W104" s="35"/>
      <c r="X104" s="35"/>
      <c r="Y104" s="37"/>
      <c r="Z104" s="35"/>
      <c r="AA104" s="35"/>
      <c r="AB104" s="35"/>
      <c r="AC104" s="35"/>
      <c r="AD104" s="35"/>
      <c r="AE104" s="38"/>
      <c r="AF104" s="38"/>
      <c r="AG104" s="38"/>
      <c r="AH104" s="39"/>
      <c r="AI104" s="40"/>
      <c r="AJ104" s="39"/>
      <c r="AK104" s="41">
        <v>500.0</v>
      </c>
      <c r="AL104" s="42"/>
      <c r="AM104" s="42"/>
      <c r="AN104" s="36">
        <f t="shared" si="8"/>
        <v>66.188</v>
      </c>
      <c r="AO104" s="43">
        <f t="shared" si="7"/>
        <v>-166.0643374</v>
      </c>
      <c r="AP104" s="44"/>
      <c r="AQ104" s="44"/>
      <c r="AR104" s="44"/>
      <c r="AS104" s="36"/>
      <c r="AT104" s="36"/>
      <c r="AU104" s="43"/>
      <c r="AV104" s="35"/>
      <c r="AW104" s="35"/>
      <c r="AX104" s="45"/>
      <c r="AY104" s="46">
        <v>500.0</v>
      </c>
      <c r="AZ104" s="46">
        <f t="shared" si="10"/>
        <v>0</v>
      </c>
      <c r="BA104" s="46">
        <f t="shared" si="12"/>
        <v>269.1162417</v>
      </c>
      <c r="BB104" s="46"/>
      <c r="BC104" s="47"/>
      <c r="BD104" s="47"/>
      <c r="BE104" s="48"/>
      <c r="BF104" s="48"/>
    </row>
    <row r="105" ht="15.75" customHeight="1">
      <c r="A105" s="27">
        <v>45595.0</v>
      </c>
      <c r="B105" s="28">
        <v>45182.0</v>
      </c>
      <c r="C105" s="29">
        <f>B105/'Clients Balance'!B105</f>
        <v>0.007579553228</v>
      </c>
      <c r="D105" s="30">
        <v>0.0</v>
      </c>
      <c r="E105" s="31">
        <f t="shared" si="3"/>
        <v>1.299403611</v>
      </c>
      <c r="F105" s="31">
        <f t="shared" si="4"/>
        <v>172.7347867</v>
      </c>
      <c r="G105" s="32">
        <f t="shared" si="1"/>
        <v>183.5738759</v>
      </c>
      <c r="H105" s="33">
        <f t="shared" si="2"/>
        <v>-0.06274989177</v>
      </c>
      <c r="I105" s="49">
        <f>B105-K105</f>
        <v>47960</v>
      </c>
      <c r="J105" s="34"/>
      <c r="K105" s="34">
        <v>-2778.0</v>
      </c>
      <c r="L105" s="49"/>
      <c r="M105" s="34"/>
      <c r="N105" s="34"/>
      <c r="O105" s="34"/>
      <c r="P105" s="34"/>
      <c r="Q105" s="34"/>
      <c r="R105" s="35"/>
      <c r="S105" s="35"/>
      <c r="T105" s="36"/>
      <c r="U105" s="36"/>
      <c r="V105" s="35"/>
      <c r="W105" s="35"/>
      <c r="X105" s="35"/>
      <c r="Y105" s="37"/>
      <c r="Z105" s="35"/>
      <c r="AA105" s="35"/>
      <c r="AB105" s="35"/>
      <c r="AC105" s="35"/>
      <c r="AD105" s="35"/>
      <c r="AE105" s="38"/>
      <c r="AF105" s="38"/>
      <c r="AG105" s="38"/>
      <c r="AH105" s="39"/>
      <c r="AI105" s="40"/>
      <c r="AJ105" s="39"/>
      <c r="AK105" s="41">
        <v>500.0</v>
      </c>
      <c r="AL105" s="42"/>
      <c r="AM105" s="42"/>
      <c r="AN105" s="36">
        <f t="shared" si="8"/>
        <v>-5.556</v>
      </c>
      <c r="AO105" s="43">
        <f t="shared" si="7"/>
        <v>-171.6203374</v>
      </c>
      <c r="AP105" s="44"/>
      <c r="AQ105" s="44"/>
      <c r="AR105" s="44"/>
      <c r="AS105" s="36"/>
      <c r="AT105" s="36"/>
      <c r="AU105" s="43"/>
      <c r="AV105" s="35"/>
      <c r="AW105" s="35"/>
      <c r="AX105" s="45"/>
      <c r="AY105" s="46">
        <v>500.0</v>
      </c>
      <c r="AZ105" s="46">
        <f t="shared" si="10"/>
        <v>0</v>
      </c>
      <c r="BA105" s="46">
        <f t="shared" si="12"/>
        <v>269.1162417</v>
      </c>
      <c r="BB105" s="46"/>
      <c r="BC105" s="47"/>
      <c r="BD105" s="47"/>
      <c r="BE105" s="48"/>
      <c r="BF105" s="48"/>
    </row>
    <row r="106" ht="15.75" customHeight="1">
      <c r="A106" s="27">
        <v>45596.0</v>
      </c>
      <c r="B106" s="28">
        <v>29459.0</v>
      </c>
      <c r="C106" s="29">
        <f>B106/'Clients Balance'!B106</f>
        <v>0.00509570392</v>
      </c>
      <c r="D106" s="30">
        <v>-11760.0</v>
      </c>
      <c r="E106" s="31">
        <f t="shared" si="3"/>
        <v>0.8802053298</v>
      </c>
      <c r="F106" s="31">
        <f t="shared" si="4"/>
        <v>173.614992</v>
      </c>
      <c r="G106" s="32">
        <f t="shared" si="1"/>
        <v>183.5738759</v>
      </c>
      <c r="H106" s="33">
        <f t="shared" si="2"/>
        <v>-0.05736188865</v>
      </c>
      <c r="I106" s="49">
        <f>B106-K106-D106</f>
        <v>20389</v>
      </c>
      <c r="J106" s="34"/>
      <c r="K106" s="34">
        <v>20830.0</v>
      </c>
      <c r="L106" s="49"/>
      <c r="M106" s="49"/>
      <c r="N106" s="49"/>
      <c r="O106" s="49"/>
      <c r="P106" s="49"/>
      <c r="Q106" s="49"/>
      <c r="R106" s="50"/>
      <c r="S106" s="50"/>
      <c r="T106" s="36"/>
      <c r="U106" s="36"/>
      <c r="V106" s="50"/>
      <c r="W106" s="50"/>
      <c r="X106" s="50"/>
      <c r="Y106" s="37"/>
      <c r="Z106" s="50"/>
      <c r="AA106" s="50"/>
      <c r="AB106" s="50"/>
      <c r="AC106" s="50"/>
      <c r="AD106" s="50"/>
      <c r="AE106" s="38"/>
      <c r="AF106" s="38"/>
      <c r="AG106" s="38"/>
      <c r="AH106" s="39"/>
      <c r="AI106" s="40"/>
      <c r="AJ106" s="39"/>
      <c r="AK106" s="41">
        <v>600.0</v>
      </c>
      <c r="AL106" s="42"/>
      <c r="AM106" s="42"/>
      <c r="AN106" s="36">
        <f t="shared" si="8"/>
        <v>34.71666667</v>
      </c>
      <c r="AO106" s="43">
        <f t="shared" si="7"/>
        <v>-136.9036707</v>
      </c>
      <c r="AP106" s="44"/>
      <c r="AQ106" s="44"/>
      <c r="AR106" s="44"/>
      <c r="AS106" s="36"/>
      <c r="AT106" s="36"/>
      <c r="AU106" s="43"/>
      <c r="AV106" s="50"/>
      <c r="AW106" s="50"/>
      <c r="AX106" s="51"/>
      <c r="AY106" s="46">
        <v>500.0</v>
      </c>
      <c r="AZ106" s="46">
        <f t="shared" si="10"/>
        <v>-23.52</v>
      </c>
      <c r="BA106" s="46">
        <f t="shared" si="12"/>
        <v>245.5962417</v>
      </c>
      <c r="BB106" s="46"/>
      <c r="BC106" s="47"/>
      <c r="BD106" s="47"/>
      <c r="BE106" s="48"/>
      <c r="BF106" s="48"/>
    </row>
    <row r="107" ht="15.75" customHeight="1">
      <c r="A107" s="27">
        <v>45600.0</v>
      </c>
      <c r="B107" s="28">
        <v>284491.0</v>
      </c>
      <c r="C107" s="29">
        <f>B107/'Clients Balance'!B107</f>
        <v>0.04828351868</v>
      </c>
      <c r="D107" s="30">
        <v>22010.0</v>
      </c>
      <c r="E107" s="31">
        <f t="shared" si="3"/>
        <v>8.382742711</v>
      </c>
      <c r="F107" s="31">
        <f t="shared" si="4"/>
        <v>181.9977347</v>
      </c>
      <c r="G107" s="32">
        <f t="shared" si="1"/>
        <v>183.5738759</v>
      </c>
      <c r="H107" s="33">
        <f t="shared" si="2"/>
        <v>-0.008660223895</v>
      </c>
      <c r="I107" s="49">
        <f t="shared" ref="I107:I111" si="20">B107-D107-K107</f>
        <v>205476</v>
      </c>
      <c r="J107" s="34"/>
      <c r="K107" s="34">
        <v>57005.0</v>
      </c>
      <c r="L107" s="49"/>
      <c r="M107" s="34"/>
      <c r="N107" s="34"/>
      <c r="O107" s="34"/>
      <c r="P107" s="34"/>
      <c r="Q107" s="34"/>
      <c r="R107" s="35"/>
      <c r="S107" s="35"/>
      <c r="T107" s="36"/>
      <c r="U107" s="36"/>
      <c r="V107" s="35"/>
      <c r="W107" s="35"/>
      <c r="X107" s="35"/>
      <c r="Y107" s="37"/>
      <c r="Z107" s="35"/>
      <c r="AA107" s="35"/>
      <c r="AB107" s="35"/>
      <c r="AC107" s="35"/>
      <c r="AD107" s="35"/>
      <c r="AE107" s="38"/>
      <c r="AF107" s="38"/>
      <c r="AG107" s="38"/>
      <c r="AH107" s="39"/>
      <c r="AI107" s="40"/>
      <c r="AJ107" s="39"/>
      <c r="AK107" s="41">
        <v>700.0</v>
      </c>
      <c r="AL107" s="42"/>
      <c r="AM107" s="42"/>
      <c r="AN107" s="36">
        <f t="shared" si="8"/>
        <v>81.43571429</v>
      </c>
      <c r="AO107" s="43">
        <f t="shared" si="7"/>
        <v>-55.46795642</v>
      </c>
      <c r="AP107" s="44"/>
      <c r="AQ107" s="44"/>
      <c r="AR107" s="44"/>
      <c r="AS107" s="36"/>
      <c r="AT107" s="36"/>
      <c r="AU107" s="43"/>
      <c r="AV107" s="35"/>
      <c r="AW107" s="35"/>
      <c r="AX107" s="45"/>
      <c r="AY107" s="46">
        <v>400.0</v>
      </c>
      <c r="AZ107" s="46">
        <f t="shared" si="10"/>
        <v>55.025</v>
      </c>
      <c r="BA107" s="46">
        <f t="shared" si="12"/>
        <v>300.6212417</v>
      </c>
      <c r="BB107" s="46"/>
      <c r="BC107" s="47"/>
      <c r="BD107" s="47"/>
      <c r="BE107" s="48"/>
      <c r="BF107" s="48"/>
    </row>
    <row r="108" ht="15.75" customHeight="1">
      <c r="A108" s="27">
        <v>45601.0</v>
      </c>
      <c r="B108" s="28">
        <v>23258.0</v>
      </c>
      <c r="C108" s="29">
        <f>B108/'Clients Balance'!B108</f>
        <v>0.003973215991</v>
      </c>
      <c r="D108" s="30">
        <v>0.0</v>
      </c>
      <c r="E108" s="31">
        <f t="shared" si="3"/>
        <v>0.72311631</v>
      </c>
      <c r="F108" s="31">
        <f t="shared" si="4"/>
        <v>182.7208511</v>
      </c>
      <c r="G108" s="32">
        <f t="shared" si="1"/>
        <v>183.5738759</v>
      </c>
      <c r="H108" s="33">
        <f t="shared" si="2"/>
        <v>-0.004668459108</v>
      </c>
      <c r="I108" s="49">
        <f t="shared" si="20"/>
        <v>35108</v>
      </c>
      <c r="J108" s="34"/>
      <c r="K108" s="34">
        <v>-11850.0</v>
      </c>
      <c r="L108" s="49"/>
      <c r="M108" s="34"/>
      <c r="N108" s="34"/>
      <c r="O108" s="34"/>
      <c r="P108" s="34"/>
      <c r="Q108" s="34"/>
      <c r="R108" s="35"/>
      <c r="S108" s="35"/>
      <c r="T108" s="36"/>
      <c r="U108" s="36"/>
      <c r="V108" s="35"/>
      <c r="W108" s="35"/>
      <c r="X108" s="35"/>
      <c r="Y108" s="37"/>
      <c r="Z108" s="35"/>
      <c r="AA108" s="35"/>
      <c r="AB108" s="35"/>
      <c r="AC108" s="35"/>
      <c r="AD108" s="35"/>
      <c r="AE108" s="38"/>
      <c r="AF108" s="38"/>
      <c r="AG108" s="38"/>
      <c r="AH108" s="39"/>
      <c r="AI108" s="40"/>
      <c r="AJ108" s="39"/>
      <c r="AK108" s="41">
        <v>600.0</v>
      </c>
      <c r="AL108" s="42"/>
      <c r="AM108" s="42"/>
      <c r="AN108" s="36">
        <f t="shared" si="8"/>
        <v>-19.75</v>
      </c>
      <c r="AO108" s="43">
        <f t="shared" si="7"/>
        <v>-75.21795642</v>
      </c>
      <c r="AP108" s="44"/>
      <c r="AQ108" s="44"/>
      <c r="AR108" s="44"/>
      <c r="AS108" s="36"/>
      <c r="AT108" s="36"/>
      <c r="AU108" s="43"/>
      <c r="AV108" s="35"/>
      <c r="AW108" s="35"/>
      <c r="AX108" s="45"/>
      <c r="AY108" s="46">
        <v>500.0</v>
      </c>
      <c r="AZ108" s="46">
        <f t="shared" si="10"/>
        <v>0</v>
      </c>
      <c r="BA108" s="46">
        <f t="shared" si="12"/>
        <v>300.6212417</v>
      </c>
      <c r="BB108" s="46"/>
      <c r="BC108" s="47"/>
      <c r="BD108" s="47"/>
      <c r="BE108" s="48"/>
      <c r="BF108" s="48"/>
    </row>
    <row r="109" ht="15.75" customHeight="1">
      <c r="A109" s="27">
        <v>45602.0</v>
      </c>
      <c r="B109" s="28">
        <v>8469.0</v>
      </c>
      <c r="C109" s="29">
        <f>B109/'Clients Balance'!B109</f>
        <v>0.001435696666</v>
      </c>
      <c r="D109" s="30">
        <v>-28667.0</v>
      </c>
      <c r="E109" s="31">
        <f t="shared" si="3"/>
        <v>0.2623317166</v>
      </c>
      <c r="F109" s="31">
        <f t="shared" si="4"/>
        <v>182.9831828</v>
      </c>
      <c r="G109" s="32">
        <f t="shared" si="1"/>
        <v>183.5738759</v>
      </c>
      <c r="H109" s="33">
        <f t="shared" si="2"/>
        <v>-0.00322812783</v>
      </c>
      <c r="I109" s="49">
        <f t="shared" si="20"/>
        <v>-30177</v>
      </c>
      <c r="J109" s="34"/>
      <c r="K109" s="34">
        <v>67313.0</v>
      </c>
      <c r="L109" s="49"/>
      <c r="M109" s="34"/>
      <c r="N109" s="34"/>
      <c r="O109" s="34"/>
      <c r="P109" s="34"/>
      <c r="Q109" s="34"/>
      <c r="R109" s="35"/>
      <c r="S109" s="35"/>
      <c r="T109" s="36"/>
      <c r="U109" s="36"/>
      <c r="V109" s="35"/>
      <c r="W109" s="35"/>
      <c r="X109" s="35"/>
      <c r="Y109" s="37"/>
      <c r="Z109" s="35"/>
      <c r="AA109" s="35"/>
      <c r="AB109" s="35"/>
      <c r="AC109" s="35"/>
      <c r="AD109" s="35"/>
      <c r="AE109" s="38"/>
      <c r="AF109" s="38"/>
      <c r="AG109" s="38"/>
      <c r="AH109" s="39"/>
      <c r="AI109" s="40"/>
      <c r="AJ109" s="39"/>
      <c r="AK109" s="41">
        <v>800.0</v>
      </c>
      <c r="AL109" s="42"/>
      <c r="AM109" s="42"/>
      <c r="AN109" s="36">
        <f t="shared" si="8"/>
        <v>84.14125</v>
      </c>
      <c r="AO109" s="43">
        <f t="shared" si="7"/>
        <v>8.923293584</v>
      </c>
      <c r="AP109" s="44"/>
      <c r="AQ109" s="44"/>
      <c r="AR109" s="44"/>
      <c r="AS109" s="36"/>
      <c r="AT109" s="36"/>
      <c r="AU109" s="43"/>
      <c r="AV109" s="35"/>
      <c r="AW109" s="35"/>
      <c r="AX109" s="45"/>
      <c r="AY109" s="46">
        <v>600.0</v>
      </c>
      <c r="AZ109" s="46">
        <f t="shared" si="10"/>
        <v>-47.77833333</v>
      </c>
      <c r="BA109" s="46">
        <f t="shared" si="12"/>
        <v>252.8429083</v>
      </c>
      <c r="BB109" s="46"/>
      <c r="BC109" s="47"/>
      <c r="BD109" s="47"/>
      <c r="BE109" s="48"/>
      <c r="BF109" s="48"/>
    </row>
    <row r="110" ht="15.75" customHeight="1">
      <c r="A110" s="27">
        <v>45603.0</v>
      </c>
      <c r="B110" s="28">
        <v>225302.0</v>
      </c>
      <c r="C110" s="29">
        <f>B110/'Clients Balance'!B110</f>
        <v>0.03800424742</v>
      </c>
      <c r="D110" s="30">
        <v>0.0</v>
      </c>
      <c r="E110" s="31">
        <f t="shared" si="3"/>
        <v>6.954138152</v>
      </c>
      <c r="F110" s="31">
        <f t="shared" si="4"/>
        <v>189.9373209</v>
      </c>
      <c r="G110" s="32">
        <f t="shared" si="1"/>
        <v>189.9373209</v>
      </c>
      <c r="H110" s="33">
        <f t="shared" si="2"/>
        <v>0</v>
      </c>
      <c r="I110" s="49">
        <f t="shared" si="20"/>
        <v>169932</v>
      </c>
      <c r="J110" s="34"/>
      <c r="K110" s="34">
        <v>55370.0</v>
      </c>
      <c r="L110" s="49"/>
      <c r="M110" s="34"/>
      <c r="N110" s="34"/>
      <c r="O110" s="34"/>
      <c r="P110" s="34"/>
      <c r="Q110" s="34"/>
      <c r="R110" s="35"/>
      <c r="S110" s="35"/>
      <c r="T110" s="36"/>
      <c r="U110" s="36"/>
      <c r="V110" s="35"/>
      <c r="W110" s="35"/>
      <c r="X110" s="35"/>
      <c r="Y110" s="37"/>
      <c r="Z110" s="35"/>
      <c r="AA110" s="35"/>
      <c r="AB110" s="35"/>
      <c r="AC110" s="35"/>
      <c r="AD110" s="35"/>
      <c r="AE110" s="38"/>
      <c r="AF110" s="38"/>
      <c r="AG110" s="38"/>
      <c r="AH110" s="39"/>
      <c r="AI110" s="40"/>
      <c r="AJ110" s="39"/>
      <c r="AK110" s="41">
        <v>800.0</v>
      </c>
      <c r="AL110" s="42"/>
      <c r="AM110" s="42"/>
      <c r="AN110" s="36">
        <f t="shared" si="8"/>
        <v>69.2125</v>
      </c>
      <c r="AO110" s="43">
        <f t="shared" si="7"/>
        <v>78.13579358</v>
      </c>
      <c r="AP110" s="44"/>
      <c r="AQ110" s="44"/>
      <c r="AR110" s="44"/>
      <c r="AS110" s="36"/>
      <c r="AT110" s="36"/>
      <c r="AU110" s="43"/>
      <c r="AV110" s="35"/>
      <c r="AW110" s="35"/>
      <c r="AX110" s="45"/>
      <c r="AY110" s="46">
        <v>600.0</v>
      </c>
      <c r="AZ110" s="46">
        <f t="shared" si="10"/>
        <v>0</v>
      </c>
      <c r="BA110" s="46">
        <f t="shared" si="12"/>
        <v>252.8429083</v>
      </c>
      <c r="BB110" s="46"/>
      <c r="BC110" s="47"/>
      <c r="BD110" s="47"/>
      <c r="BE110" s="48"/>
      <c r="BF110" s="48"/>
    </row>
    <row r="111" ht="15.75" customHeight="1">
      <c r="A111" s="27">
        <v>45604.0</v>
      </c>
      <c r="B111" s="28">
        <v>-56212.0</v>
      </c>
      <c r="C111" s="29">
        <f>B111/'Clients Balance'!B111</f>
        <v>-0.00986876404</v>
      </c>
      <c r="D111" s="30">
        <v>14350.0</v>
      </c>
      <c r="E111" s="31">
        <f t="shared" si="3"/>
        <v>-1.874446603</v>
      </c>
      <c r="F111" s="31">
        <f t="shared" si="4"/>
        <v>188.0628743</v>
      </c>
      <c r="G111" s="32">
        <f t="shared" si="1"/>
        <v>189.9373209</v>
      </c>
      <c r="H111" s="33">
        <f t="shared" si="2"/>
        <v>-0.009967127267</v>
      </c>
      <c r="I111" s="52">
        <f t="shared" si="20"/>
        <v>-17682</v>
      </c>
      <c r="J111" s="34"/>
      <c r="K111" s="34">
        <v>-52880.0</v>
      </c>
      <c r="L111" s="34"/>
      <c r="M111" s="34"/>
      <c r="N111" s="34"/>
      <c r="O111" s="34"/>
      <c r="P111" s="34"/>
      <c r="Q111" s="34"/>
      <c r="R111" s="35"/>
      <c r="S111" s="35"/>
      <c r="T111" s="36"/>
      <c r="U111" s="36"/>
      <c r="V111" s="35"/>
      <c r="W111" s="35"/>
      <c r="X111" s="35"/>
      <c r="Y111" s="37"/>
      <c r="Z111" s="35"/>
      <c r="AA111" s="35"/>
      <c r="AB111" s="35"/>
      <c r="AC111" s="35"/>
      <c r="AD111" s="35"/>
      <c r="AE111" s="38"/>
      <c r="AF111" s="38"/>
      <c r="AG111" s="38"/>
      <c r="AH111" s="39"/>
      <c r="AI111" s="40"/>
      <c r="AJ111" s="39"/>
      <c r="AK111" s="41">
        <v>800.0</v>
      </c>
      <c r="AL111" s="42"/>
      <c r="AM111" s="42"/>
      <c r="AN111" s="36">
        <f t="shared" si="8"/>
        <v>-66.1</v>
      </c>
      <c r="AO111" s="43">
        <f t="shared" si="7"/>
        <v>12.03579358</v>
      </c>
      <c r="AP111" s="44"/>
      <c r="AQ111" s="44"/>
      <c r="AR111" s="44"/>
      <c r="AS111" s="36"/>
      <c r="AT111" s="36"/>
      <c r="AU111" s="43"/>
      <c r="AV111" s="35"/>
      <c r="AW111" s="35"/>
      <c r="AX111" s="45"/>
      <c r="AY111" s="46">
        <v>700.0</v>
      </c>
      <c r="AZ111" s="46">
        <f t="shared" si="10"/>
        <v>20.5</v>
      </c>
      <c r="BA111" s="46">
        <f t="shared" si="12"/>
        <v>273.3429083</v>
      </c>
      <c r="BB111" s="46"/>
      <c r="BC111" s="47"/>
      <c r="BD111" s="47"/>
      <c r="BE111" s="48"/>
      <c r="BF111" s="48"/>
    </row>
    <row r="112" ht="15.75" customHeight="1">
      <c r="A112" s="27">
        <v>45607.0</v>
      </c>
      <c r="B112" s="28">
        <v>0.0</v>
      </c>
      <c r="C112" s="29">
        <f>B112/'Clients Balance'!B112</f>
        <v>0</v>
      </c>
      <c r="D112" s="30"/>
      <c r="E112" s="31">
        <f t="shared" si="3"/>
        <v>0</v>
      </c>
      <c r="F112" s="31">
        <f t="shared" si="4"/>
        <v>188.0628743</v>
      </c>
      <c r="G112" s="32">
        <f t="shared" si="1"/>
        <v>189.9373209</v>
      </c>
      <c r="H112" s="33">
        <f t="shared" si="2"/>
        <v>-0.009967127267</v>
      </c>
      <c r="I112" s="34"/>
      <c r="J112" s="34"/>
      <c r="K112" s="34"/>
      <c r="L112" s="34"/>
      <c r="M112" s="34"/>
      <c r="N112" s="34"/>
      <c r="O112" s="34"/>
      <c r="P112" s="34"/>
      <c r="Q112" s="34"/>
      <c r="R112" s="35"/>
      <c r="S112" s="35"/>
      <c r="T112" s="36"/>
      <c r="U112" s="36"/>
      <c r="V112" s="35"/>
      <c r="W112" s="35"/>
      <c r="X112" s="35"/>
      <c r="Y112" s="37"/>
      <c r="Z112" s="35"/>
      <c r="AA112" s="35"/>
      <c r="AB112" s="35"/>
      <c r="AC112" s="35"/>
      <c r="AD112" s="35"/>
      <c r="AE112" s="38"/>
      <c r="AF112" s="38"/>
      <c r="AG112" s="38"/>
      <c r="AH112" s="39"/>
      <c r="AI112" s="40"/>
      <c r="AJ112" s="39"/>
      <c r="AK112" s="41"/>
      <c r="AL112" s="42"/>
      <c r="AM112" s="42"/>
      <c r="AN112" s="36"/>
      <c r="AO112" s="43"/>
      <c r="AP112" s="44"/>
      <c r="AQ112" s="44"/>
      <c r="AR112" s="44"/>
      <c r="AS112" s="36"/>
      <c r="AT112" s="36"/>
      <c r="AU112" s="43"/>
      <c r="AV112" s="35"/>
      <c r="AW112" s="35"/>
      <c r="AX112" s="45"/>
      <c r="AY112" s="46"/>
      <c r="AZ112" s="46"/>
      <c r="BA112" s="46"/>
      <c r="BB112" s="46"/>
      <c r="BC112" s="47"/>
      <c r="BD112" s="47"/>
      <c r="BE112" s="48"/>
      <c r="BF112" s="48"/>
    </row>
    <row r="113" ht="15.75" customHeight="1">
      <c r="A113" s="27">
        <v>45608.0</v>
      </c>
      <c r="B113" s="28">
        <v>0.0</v>
      </c>
      <c r="C113" s="29">
        <f>B113/'Clients Balance'!B113</f>
        <v>0</v>
      </c>
      <c r="D113" s="30"/>
      <c r="E113" s="31">
        <f t="shared" si="3"/>
        <v>0</v>
      </c>
      <c r="F113" s="31">
        <f t="shared" si="4"/>
        <v>188.0628743</v>
      </c>
      <c r="G113" s="32">
        <f t="shared" si="1"/>
        <v>189.9373209</v>
      </c>
      <c r="H113" s="33">
        <f t="shared" si="2"/>
        <v>-0.009967127267</v>
      </c>
      <c r="I113" s="34"/>
      <c r="J113" s="34"/>
      <c r="K113" s="34"/>
      <c r="L113" s="34"/>
      <c r="M113" s="34"/>
      <c r="N113" s="34"/>
      <c r="O113" s="34"/>
      <c r="P113" s="34"/>
      <c r="Q113" s="34"/>
      <c r="R113" s="35"/>
      <c r="S113" s="35"/>
      <c r="T113" s="36"/>
      <c r="U113" s="36"/>
      <c r="V113" s="35"/>
      <c r="W113" s="35"/>
      <c r="X113" s="35"/>
      <c r="Y113" s="37"/>
      <c r="Z113" s="35"/>
      <c r="AA113" s="35"/>
      <c r="AB113" s="35"/>
      <c r="AC113" s="35"/>
      <c r="AD113" s="35"/>
      <c r="AE113" s="38"/>
      <c r="AF113" s="38"/>
      <c r="AG113" s="38"/>
      <c r="AH113" s="39"/>
      <c r="AI113" s="40"/>
      <c r="AJ113" s="39"/>
      <c r="AK113" s="41"/>
      <c r="AL113" s="42"/>
      <c r="AM113" s="42"/>
      <c r="AN113" s="36"/>
      <c r="AO113" s="43"/>
      <c r="AP113" s="44"/>
      <c r="AQ113" s="44"/>
      <c r="AR113" s="44"/>
      <c r="AS113" s="36"/>
      <c r="AT113" s="36"/>
      <c r="AU113" s="43"/>
      <c r="AV113" s="35"/>
      <c r="AW113" s="35"/>
      <c r="AX113" s="45"/>
      <c r="AY113" s="46"/>
      <c r="AZ113" s="46"/>
      <c r="BA113" s="46"/>
      <c r="BB113" s="46"/>
      <c r="BC113" s="47"/>
      <c r="BD113" s="47"/>
      <c r="BE113" s="48"/>
      <c r="BF113" s="48"/>
    </row>
    <row r="114" ht="15.75" customHeight="1">
      <c r="A114" s="27">
        <v>45609.0</v>
      </c>
      <c r="B114" s="28">
        <v>-45309.0</v>
      </c>
      <c r="C114" s="29">
        <f>B114/'Clients Balance'!B114</f>
        <v>-0.007536214843</v>
      </c>
      <c r="D114" s="30"/>
      <c r="E114" s="31">
        <f t="shared" si="3"/>
        <v>-1.417282225</v>
      </c>
      <c r="F114" s="31">
        <f t="shared" si="4"/>
        <v>186.6455921</v>
      </c>
      <c r="G114" s="32">
        <f t="shared" si="1"/>
        <v>189.9373209</v>
      </c>
      <c r="H114" s="33">
        <f t="shared" si="2"/>
        <v>-0.0176362527</v>
      </c>
      <c r="I114" s="34"/>
      <c r="J114" s="34"/>
      <c r="K114" s="34"/>
      <c r="L114" s="34"/>
      <c r="M114" s="34"/>
      <c r="N114" s="34"/>
      <c r="O114" s="34"/>
      <c r="P114" s="34"/>
      <c r="Q114" s="34"/>
      <c r="R114" s="35"/>
      <c r="S114" s="35"/>
      <c r="T114" s="36"/>
      <c r="U114" s="36"/>
      <c r="V114" s="35"/>
      <c r="W114" s="35"/>
      <c r="X114" s="35"/>
      <c r="Y114" s="37"/>
      <c r="Z114" s="35"/>
      <c r="AA114" s="35"/>
      <c r="AB114" s="35"/>
      <c r="AC114" s="35"/>
      <c r="AD114" s="35"/>
      <c r="AE114" s="38"/>
      <c r="AF114" s="38"/>
      <c r="AG114" s="38"/>
      <c r="AH114" s="39"/>
      <c r="AI114" s="40"/>
      <c r="AJ114" s="39"/>
      <c r="AK114" s="41"/>
      <c r="AL114" s="42"/>
      <c r="AM114" s="42"/>
      <c r="AN114" s="36"/>
      <c r="AO114" s="43"/>
      <c r="AP114" s="44"/>
      <c r="AQ114" s="44"/>
      <c r="AR114" s="44"/>
      <c r="AS114" s="36"/>
      <c r="AT114" s="36"/>
      <c r="AU114" s="43"/>
      <c r="AV114" s="35"/>
      <c r="AW114" s="35"/>
      <c r="AX114" s="45"/>
      <c r="AY114" s="46"/>
      <c r="AZ114" s="46"/>
      <c r="BA114" s="46"/>
      <c r="BB114" s="46"/>
      <c r="BC114" s="47"/>
      <c r="BD114" s="47"/>
      <c r="BE114" s="48"/>
      <c r="BF114" s="48"/>
    </row>
    <row r="115" ht="15.75" customHeight="1">
      <c r="A115" s="27">
        <v>45610.0</v>
      </c>
      <c r="B115" s="28">
        <v>-15087.0</v>
      </c>
      <c r="C115" s="29">
        <f>B115/'Clients Balance'!B115</f>
        <v>-0.002418768619</v>
      </c>
      <c r="D115" s="30"/>
      <c r="E115" s="31">
        <f t="shared" si="3"/>
        <v>-0.4514525011</v>
      </c>
      <c r="F115" s="31">
        <f t="shared" si="4"/>
        <v>186.1941396</v>
      </c>
      <c r="G115" s="32">
        <f t="shared" si="1"/>
        <v>189.9373209</v>
      </c>
      <c r="H115" s="33">
        <f t="shared" si="2"/>
        <v>-0.02010364739</v>
      </c>
      <c r="I115" s="34"/>
      <c r="J115" s="34"/>
      <c r="K115" s="34"/>
      <c r="L115" s="34"/>
      <c r="M115" s="34"/>
      <c r="N115" s="34"/>
      <c r="O115" s="34"/>
      <c r="P115" s="34"/>
      <c r="Q115" s="34"/>
      <c r="R115" s="35"/>
      <c r="S115" s="35"/>
      <c r="T115" s="36"/>
      <c r="U115" s="36"/>
      <c r="V115" s="35"/>
      <c r="W115" s="35"/>
      <c r="X115" s="35"/>
      <c r="Y115" s="37"/>
      <c r="Z115" s="35"/>
      <c r="AA115" s="35"/>
      <c r="AB115" s="35"/>
      <c r="AC115" s="35"/>
      <c r="AD115" s="35"/>
      <c r="AE115" s="38"/>
      <c r="AF115" s="38"/>
      <c r="AG115" s="38"/>
      <c r="AH115" s="39"/>
      <c r="AI115" s="40"/>
      <c r="AJ115" s="39"/>
      <c r="AK115" s="41"/>
      <c r="AL115" s="42"/>
      <c r="AM115" s="42"/>
      <c r="AN115" s="36"/>
      <c r="AO115" s="43"/>
      <c r="AP115" s="44"/>
      <c r="AQ115" s="44"/>
      <c r="AR115" s="44"/>
      <c r="AS115" s="36"/>
      <c r="AT115" s="36"/>
      <c r="AU115" s="43"/>
      <c r="AV115" s="35"/>
      <c r="AW115" s="35"/>
      <c r="AX115" s="45"/>
      <c r="AY115" s="46"/>
      <c r="AZ115" s="46"/>
      <c r="BA115" s="46"/>
      <c r="BB115" s="46"/>
      <c r="BC115" s="47"/>
      <c r="BD115" s="47"/>
      <c r="BE115" s="48"/>
      <c r="BF115" s="48"/>
    </row>
    <row r="116" ht="15.75" customHeight="1">
      <c r="A116" s="27">
        <v>45614.0</v>
      </c>
      <c r="B116" s="28">
        <v>0.0</v>
      </c>
      <c r="C116" s="29">
        <f>B116/'Clients Balance'!B116</f>
        <v>0</v>
      </c>
      <c r="D116" s="30"/>
      <c r="E116" s="31">
        <f t="shared" si="3"/>
        <v>0</v>
      </c>
      <c r="F116" s="31">
        <f t="shared" si="4"/>
        <v>186.1941396</v>
      </c>
      <c r="G116" s="32">
        <f t="shared" si="1"/>
        <v>189.9373209</v>
      </c>
      <c r="H116" s="33">
        <f t="shared" si="2"/>
        <v>-0.02010364739</v>
      </c>
      <c r="I116" s="34"/>
      <c r="J116" s="34"/>
      <c r="K116" s="34"/>
      <c r="L116" s="34"/>
      <c r="M116" s="34"/>
      <c r="N116" s="34"/>
      <c r="O116" s="34"/>
      <c r="P116" s="34"/>
      <c r="Q116" s="34"/>
      <c r="R116" s="35"/>
      <c r="S116" s="35"/>
      <c r="T116" s="36"/>
      <c r="U116" s="36"/>
      <c r="V116" s="35"/>
      <c r="W116" s="35"/>
      <c r="X116" s="35"/>
      <c r="Y116" s="37"/>
      <c r="Z116" s="35"/>
      <c r="AA116" s="35"/>
      <c r="AB116" s="35"/>
      <c r="AC116" s="35"/>
      <c r="AD116" s="35"/>
      <c r="AE116" s="38"/>
      <c r="AF116" s="38"/>
      <c r="AG116" s="38"/>
      <c r="AH116" s="39"/>
      <c r="AI116" s="40"/>
      <c r="AJ116" s="39"/>
      <c r="AK116" s="41"/>
      <c r="AL116" s="42"/>
      <c r="AM116" s="42"/>
      <c r="AN116" s="36"/>
      <c r="AO116" s="43"/>
      <c r="AP116" s="44"/>
      <c r="AQ116" s="44"/>
      <c r="AR116" s="44"/>
      <c r="AS116" s="36"/>
      <c r="AT116" s="36"/>
      <c r="AU116" s="43"/>
      <c r="AV116" s="35"/>
      <c r="AW116" s="35"/>
      <c r="AX116" s="45"/>
      <c r="AY116" s="46"/>
      <c r="AZ116" s="46"/>
      <c r="BA116" s="46"/>
      <c r="BB116" s="46"/>
      <c r="BC116" s="47"/>
      <c r="BD116" s="47"/>
      <c r="BE116" s="48"/>
      <c r="BF116" s="48"/>
    </row>
    <row r="117" ht="15.75" customHeight="1">
      <c r="A117" s="27">
        <v>45615.0</v>
      </c>
      <c r="B117" s="28">
        <v>12957.0</v>
      </c>
      <c r="C117" s="29">
        <f>B117/'Clients Balance'!B117</f>
        <v>0.002096174782</v>
      </c>
      <c r="D117" s="30">
        <v>0.0</v>
      </c>
      <c r="E117" s="31">
        <f t="shared" si="3"/>
        <v>0.39029546</v>
      </c>
      <c r="F117" s="31">
        <f t="shared" si="4"/>
        <v>186.5844351</v>
      </c>
      <c r="G117" s="32">
        <f t="shared" si="1"/>
        <v>189.9373209</v>
      </c>
      <c r="H117" s="33">
        <f t="shared" si="2"/>
        <v>-0.01796980476</v>
      </c>
      <c r="I117" s="49">
        <f t="shared" ref="I117:I119" si="21">B117-D117-K117</f>
        <v>-31078</v>
      </c>
      <c r="J117" s="34"/>
      <c r="K117" s="34">
        <v>44035.0</v>
      </c>
      <c r="L117" s="49"/>
      <c r="M117" s="34"/>
      <c r="N117" s="34"/>
      <c r="O117" s="34"/>
      <c r="P117" s="34"/>
      <c r="Q117" s="34"/>
      <c r="R117" s="35"/>
      <c r="S117" s="35"/>
      <c r="T117" s="36"/>
      <c r="U117" s="36"/>
      <c r="V117" s="35"/>
      <c r="W117" s="35"/>
      <c r="X117" s="35"/>
      <c r="Y117" s="37"/>
      <c r="Z117" s="35"/>
      <c r="AA117" s="35"/>
      <c r="AB117" s="35"/>
      <c r="AC117" s="35"/>
      <c r="AD117" s="35"/>
      <c r="AE117" s="38"/>
      <c r="AF117" s="38"/>
      <c r="AG117" s="38"/>
      <c r="AH117" s="39"/>
      <c r="AI117" s="40"/>
      <c r="AJ117" s="39"/>
      <c r="AK117" s="41">
        <v>500.0</v>
      </c>
      <c r="AL117" s="42"/>
      <c r="AM117" s="42"/>
      <c r="AN117" s="36">
        <f t="shared" ref="AN117:AN128" si="22">K117/AK117</f>
        <v>88.07</v>
      </c>
      <c r="AO117" s="43">
        <f>AN117+AO111</f>
        <v>100.1057936</v>
      </c>
      <c r="AP117" s="44"/>
      <c r="AQ117" s="44"/>
      <c r="AR117" s="44"/>
      <c r="AS117" s="36"/>
      <c r="AT117" s="36"/>
      <c r="AU117" s="43"/>
      <c r="AV117" s="35"/>
      <c r="AW117" s="35"/>
      <c r="AX117" s="45"/>
      <c r="AY117" s="46">
        <v>500.0</v>
      </c>
      <c r="AZ117" s="46">
        <f>D117/AY117</f>
        <v>0</v>
      </c>
      <c r="BA117" s="46">
        <f>BA111+AZ117</f>
        <v>273.3429083</v>
      </c>
      <c r="BB117" s="46"/>
      <c r="BC117" s="47"/>
      <c r="BD117" s="47"/>
      <c r="BE117" s="48"/>
      <c r="BF117" s="48"/>
    </row>
    <row r="118" ht="15.75" customHeight="1">
      <c r="A118" s="27">
        <v>45617.0</v>
      </c>
      <c r="B118" s="28">
        <v>41452.0</v>
      </c>
      <c r="C118" s="29">
        <f>B118/'Clients Balance'!B118</f>
        <v>0.006706076797</v>
      </c>
      <c r="D118" s="30">
        <v>0.0</v>
      </c>
      <c r="E118" s="31">
        <f t="shared" si="3"/>
        <v>1.251249551</v>
      </c>
      <c r="F118" s="31">
        <f t="shared" si="4"/>
        <v>187.8356846</v>
      </c>
      <c r="G118" s="32">
        <f t="shared" si="1"/>
        <v>189.9373209</v>
      </c>
      <c r="H118" s="33">
        <f t="shared" si="2"/>
        <v>-0.01118869571</v>
      </c>
      <c r="I118" s="49">
        <f t="shared" si="21"/>
        <v>42302</v>
      </c>
      <c r="J118" s="34"/>
      <c r="K118" s="34">
        <v>-850.0</v>
      </c>
      <c r="L118" s="49"/>
      <c r="M118" s="34"/>
      <c r="N118" s="34"/>
      <c r="O118" s="34"/>
      <c r="P118" s="34"/>
      <c r="Q118" s="34"/>
      <c r="R118" s="35"/>
      <c r="S118" s="35"/>
      <c r="T118" s="36"/>
      <c r="U118" s="36"/>
      <c r="V118" s="35"/>
      <c r="W118" s="35"/>
      <c r="X118" s="35"/>
      <c r="Y118" s="37"/>
      <c r="Z118" s="35"/>
      <c r="AA118" s="35"/>
      <c r="AB118" s="35"/>
      <c r="AC118" s="35"/>
      <c r="AD118" s="35"/>
      <c r="AE118" s="38"/>
      <c r="AF118" s="38"/>
      <c r="AG118" s="38"/>
      <c r="AH118" s="39"/>
      <c r="AI118" s="40"/>
      <c r="AJ118" s="39"/>
      <c r="AK118" s="41">
        <v>500.0</v>
      </c>
      <c r="AL118" s="42"/>
      <c r="AM118" s="42"/>
      <c r="AN118" s="36">
        <f t="shared" si="22"/>
        <v>-1.7</v>
      </c>
      <c r="AO118" s="43">
        <f t="shared" ref="AO118:AO128" si="23">AN118+AO113</f>
        <v>-1.7</v>
      </c>
      <c r="AP118" s="44"/>
      <c r="AQ118" s="44"/>
      <c r="AR118" s="44"/>
      <c r="AS118" s="36"/>
      <c r="AT118" s="36"/>
      <c r="AU118" s="43"/>
      <c r="AV118" s="35"/>
      <c r="AW118" s="35"/>
      <c r="AX118" s="45"/>
      <c r="AY118" s="46"/>
      <c r="AZ118" s="46"/>
      <c r="BA118" s="46"/>
      <c r="BB118" s="46"/>
      <c r="BC118" s="47"/>
      <c r="BD118" s="47"/>
      <c r="BE118" s="48"/>
      <c r="BF118" s="48"/>
    </row>
    <row r="119" ht="15.75" customHeight="1">
      <c r="A119" s="27">
        <v>45618.0</v>
      </c>
      <c r="B119" s="28">
        <v>49452.0</v>
      </c>
      <c r="C119" s="29">
        <f>B119/'Clients Balance'!B119</f>
        <v>0.008059387228</v>
      </c>
      <c r="D119" s="30"/>
      <c r="E119" s="31">
        <f t="shared" si="3"/>
        <v>1.513840518</v>
      </c>
      <c r="F119" s="31">
        <f t="shared" si="4"/>
        <v>189.3495251</v>
      </c>
      <c r="G119" s="32">
        <f t="shared" si="1"/>
        <v>189.9373209</v>
      </c>
      <c r="H119" s="33">
        <f t="shared" si="2"/>
        <v>-0.003104289805</v>
      </c>
      <c r="I119" s="49">
        <f t="shared" si="21"/>
        <v>26322</v>
      </c>
      <c r="J119" s="34"/>
      <c r="K119" s="34">
        <v>23130.0</v>
      </c>
      <c r="L119" s="49"/>
      <c r="M119" s="34"/>
      <c r="N119" s="34"/>
      <c r="O119" s="34"/>
      <c r="P119" s="34"/>
      <c r="Q119" s="34"/>
      <c r="R119" s="35"/>
      <c r="S119" s="35"/>
      <c r="T119" s="36"/>
      <c r="U119" s="36"/>
      <c r="V119" s="35"/>
      <c r="W119" s="35"/>
      <c r="X119" s="35"/>
      <c r="Y119" s="37"/>
      <c r="Z119" s="35"/>
      <c r="AA119" s="35"/>
      <c r="AB119" s="35"/>
      <c r="AC119" s="35"/>
      <c r="AD119" s="35"/>
      <c r="AE119" s="38"/>
      <c r="AF119" s="38"/>
      <c r="AG119" s="38"/>
      <c r="AH119" s="39"/>
      <c r="AI119" s="40"/>
      <c r="AJ119" s="39"/>
      <c r="AK119" s="41">
        <v>500.0</v>
      </c>
      <c r="AL119" s="42"/>
      <c r="AM119" s="42"/>
      <c r="AN119" s="36">
        <f t="shared" si="22"/>
        <v>46.26</v>
      </c>
      <c r="AO119" s="43">
        <f t="shared" si="23"/>
        <v>46.26</v>
      </c>
      <c r="AP119" s="44"/>
      <c r="AQ119" s="44"/>
      <c r="AR119" s="44"/>
      <c r="AS119" s="36"/>
      <c r="AT119" s="36"/>
      <c r="AU119" s="43"/>
      <c r="AV119" s="35"/>
      <c r="AW119" s="35"/>
      <c r="AX119" s="45"/>
      <c r="AY119" s="46"/>
      <c r="AZ119" s="46"/>
      <c r="BA119" s="46"/>
      <c r="BB119" s="46"/>
      <c r="BC119" s="47"/>
      <c r="BD119" s="47"/>
      <c r="BE119" s="48"/>
      <c r="BF119" s="48"/>
    </row>
    <row r="120" ht="15.75" customHeight="1">
      <c r="A120" s="27">
        <v>45621.0</v>
      </c>
      <c r="B120" s="28">
        <v>11018.0</v>
      </c>
      <c r="C120" s="29">
        <f>B120/'Clients Balance'!B120</f>
        <v>0.001800072856</v>
      </c>
      <c r="D120" s="30">
        <v>0.0</v>
      </c>
      <c r="E120" s="31">
        <f t="shared" si="3"/>
        <v>0.3408429406</v>
      </c>
      <c r="F120" s="31">
        <f t="shared" si="4"/>
        <v>189.6903681</v>
      </c>
      <c r="G120" s="32">
        <f t="shared" si="1"/>
        <v>189.9373209</v>
      </c>
      <c r="H120" s="33">
        <f t="shared" si="2"/>
        <v>-0.001301873482</v>
      </c>
      <c r="I120" s="49">
        <f>B120-K120</f>
        <v>40486</v>
      </c>
      <c r="J120" s="34"/>
      <c r="K120" s="34">
        <v>-29468.0</v>
      </c>
      <c r="L120" s="49"/>
      <c r="M120" s="34"/>
      <c r="N120" s="34"/>
      <c r="O120" s="34"/>
      <c r="P120" s="34"/>
      <c r="Q120" s="34"/>
      <c r="R120" s="35"/>
      <c r="S120" s="35"/>
      <c r="T120" s="36"/>
      <c r="U120" s="36"/>
      <c r="V120" s="35"/>
      <c r="W120" s="35"/>
      <c r="X120" s="35"/>
      <c r="Y120" s="37"/>
      <c r="Z120" s="35"/>
      <c r="AA120" s="35"/>
      <c r="AB120" s="35"/>
      <c r="AC120" s="35"/>
      <c r="AD120" s="35"/>
      <c r="AE120" s="38"/>
      <c r="AF120" s="38"/>
      <c r="AG120" s="38"/>
      <c r="AH120" s="39"/>
      <c r="AI120" s="40"/>
      <c r="AJ120" s="39"/>
      <c r="AK120" s="41">
        <v>500.0</v>
      </c>
      <c r="AL120" s="42"/>
      <c r="AM120" s="42"/>
      <c r="AN120" s="36">
        <f t="shared" si="22"/>
        <v>-58.936</v>
      </c>
      <c r="AO120" s="43">
        <f t="shared" si="23"/>
        <v>-58.936</v>
      </c>
      <c r="AP120" s="44"/>
      <c r="AQ120" s="44"/>
      <c r="AR120" s="44"/>
      <c r="AS120" s="36"/>
      <c r="AT120" s="36"/>
      <c r="AU120" s="43"/>
      <c r="AV120" s="35"/>
      <c r="AW120" s="35"/>
      <c r="AX120" s="45"/>
      <c r="AY120" s="46"/>
      <c r="AZ120" s="46"/>
      <c r="BA120" s="46"/>
      <c r="BB120" s="46"/>
      <c r="BC120" s="47"/>
      <c r="BD120" s="47"/>
      <c r="BE120" s="48"/>
      <c r="BF120" s="48"/>
    </row>
    <row r="121" ht="15.75" customHeight="1">
      <c r="A121" s="27">
        <v>45622.0</v>
      </c>
      <c r="B121" s="28">
        <v>31000.0</v>
      </c>
      <c r="C121" s="29">
        <f>B121/'Clients Balance'!B121</f>
        <v>0.005064644994</v>
      </c>
      <c r="D121" s="30">
        <v>0.0</v>
      </c>
      <c r="E121" s="31">
        <f t="shared" si="3"/>
        <v>0.9607143731</v>
      </c>
      <c r="F121" s="31">
        <f t="shared" si="4"/>
        <v>190.6510824</v>
      </c>
      <c r="G121" s="32">
        <f t="shared" si="1"/>
        <v>190.6510824</v>
      </c>
      <c r="H121" s="33">
        <f t="shared" si="2"/>
        <v>0</v>
      </c>
      <c r="I121" s="49">
        <f>B121-L121-K121</f>
        <v>12325</v>
      </c>
      <c r="J121" s="34"/>
      <c r="K121" s="34">
        <v>0.0</v>
      </c>
      <c r="L121" s="34">
        <v>18675.0</v>
      </c>
      <c r="M121" s="34"/>
      <c r="N121" s="34"/>
      <c r="O121" s="34"/>
      <c r="P121" s="34"/>
      <c r="Q121" s="34"/>
      <c r="R121" s="35"/>
      <c r="S121" s="35"/>
      <c r="T121" s="36"/>
      <c r="U121" s="36"/>
      <c r="V121" s="35"/>
      <c r="W121" s="35"/>
      <c r="X121" s="35"/>
      <c r="Y121" s="37"/>
      <c r="Z121" s="35"/>
      <c r="AA121" s="35"/>
      <c r="AB121" s="35"/>
      <c r="AC121" s="35"/>
      <c r="AD121" s="35"/>
      <c r="AE121" s="38"/>
      <c r="AF121" s="38"/>
      <c r="AG121" s="38"/>
      <c r="AH121" s="39"/>
      <c r="AI121" s="40"/>
      <c r="AJ121" s="39"/>
      <c r="AK121" s="41">
        <v>500.0</v>
      </c>
      <c r="AL121" s="42"/>
      <c r="AM121" s="42"/>
      <c r="AN121" s="36">
        <f t="shared" si="22"/>
        <v>0</v>
      </c>
      <c r="AO121" s="43">
        <f t="shared" si="23"/>
        <v>0</v>
      </c>
      <c r="AP121" s="44"/>
      <c r="AQ121" s="44"/>
      <c r="AR121" s="44"/>
      <c r="AS121" s="36"/>
      <c r="AT121" s="36"/>
      <c r="AU121" s="43"/>
      <c r="AV121" s="35"/>
      <c r="AW121" s="35"/>
      <c r="AX121" s="45"/>
      <c r="AY121" s="46"/>
      <c r="AZ121" s="46"/>
      <c r="BA121" s="46"/>
      <c r="BB121" s="46"/>
      <c r="BC121" s="47"/>
      <c r="BD121" s="47"/>
      <c r="BE121" s="48"/>
      <c r="BF121" s="48"/>
    </row>
    <row r="122" ht="15.75" customHeight="1">
      <c r="A122" s="27">
        <v>45623.0</v>
      </c>
      <c r="B122" s="28">
        <v>7804.0</v>
      </c>
      <c r="C122" s="29">
        <f>B122/'Clients Balance'!B122</f>
        <v>0.001272290275</v>
      </c>
      <c r="D122" s="30">
        <v>0.0</v>
      </c>
      <c r="E122" s="31">
        <f t="shared" si="3"/>
        <v>0.2425635182</v>
      </c>
      <c r="F122" s="31">
        <f t="shared" si="4"/>
        <v>190.893646</v>
      </c>
      <c r="G122" s="32">
        <f t="shared" si="1"/>
        <v>190.893646</v>
      </c>
      <c r="H122" s="33">
        <f t="shared" si="2"/>
        <v>0</v>
      </c>
      <c r="I122" s="49">
        <v>-42922.0</v>
      </c>
      <c r="J122" s="34"/>
      <c r="K122" s="34">
        <v>1050.0</v>
      </c>
      <c r="L122" s="34">
        <v>4825.0</v>
      </c>
      <c r="M122" s="34"/>
      <c r="N122" s="34"/>
      <c r="O122" s="34"/>
      <c r="P122" s="34"/>
      <c r="Q122" s="34"/>
      <c r="R122" s="35"/>
      <c r="S122" s="35"/>
      <c r="T122" s="36"/>
      <c r="U122" s="36"/>
      <c r="V122" s="35"/>
      <c r="W122" s="35"/>
      <c r="X122" s="35"/>
      <c r="Y122" s="37"/>
      <c r="Z122" s="35"/>
      <c r="AA122" s="35"/>
      <c r="AB122" s="35"/>
      <c r="AC122" s="35"/>
      <c r="AD122" s="35"/>
      <c r="AE122" s="38"/>
      <c r="AF122" s="38"/>
      <c r="AG122" s="38"/>
      <c r="AH122" s="39"/>
      <c r="AI122" s="40"/>
      <c r="AJ122" s="39"/>
      <c r="AK122" s="41">
        <v>500.0</v>
      </c>
      <c r="AL122" s="42"/>
      <c r="AM122" s="42"/>
      <c r="AN122" s="36">
        <f t="shared" si="22"/>
        <v>2.1</v>
      </c>
      <c r="AO122" s="43">
        <f t="shared" si="23"/>
        <v>102.2057936</v>
      </c>
      <c r="AP122" s="44"/>
      <c r="AQ122" s="44"/>
      <c r="AR122" s="44"/>
      <c r="AS122" s="36"/>
      <c r="AT122" s="36"/>
      <c r="AU122" s="43"/>
      <c r="AV122" s="35"/>
      <c r="AW122" s="35"/>
      <c r="AX122" s="45"/>
      <c r="AY122" s="46"/>
      <c r="AZ122" s="46"/>
      <c r="BA122" s="46"/>
      <c r="BB122" s="46"/>
      <c r="BC122" s="47"/>
      <c r="BD122" s="47"/>
      <c r="BE122" s="48"/>
      <c r="BF122" s="48"/>
    </row>
    <row r="123" ht="15.75" customHeight="1">
      <c r="A123" s="27">
        <v>45624.0</v>
      </c>
      <c r="B123" s="28">
        <v>-48368.0</v>
      </c>
      <c r="C123" s="29">
        <f>B123/'Clients Balance'!B123</f>
        <v>-0.00783252902</v>
      </c>
      <c r="D123" s="30">
        <v>0.0</v>
      </c>
      <c r="E123" s="31">
        <f t="shared" si="3"/>
        <v>-1.495180022</v>
      </c>
      <c r="F123" s="31">
        <f t="shared" si="4"/>
        <v>189.3984659</v>
      </c>
      <c r="G123" s="32">
        <f t="shared" si="1"/>
        <v>190.893646</v>
      </c>
      <c r="H123" s="33">
        <f t="shared" si="2"/>
        <v>-0.007894361838</v>
      </c>
      <c r="I123" s="49">
        <f t="shared" ref="I123:I124" si="24">B123-L123</f>
        <v>-27118</v>
      </c>
      <c r="J123" s="34"/>
      <c r="K123" s="34">
        <v>0.0</v>
      </c>
      <c r="L123" s="34">
        <v>-21250.0</v>
      </c>
      <c r="M123" s="34"/>
      <c r="N123" s="34"/>
      <c r="O123" s="34"/>
      <c r="P123" s="34"/>
      <c r="Q123" s="34"/>
      <c r="R123" s="35"/>
      <c r="S123" s="35"/>
      <c r="T123" s="36"/>
      <c r="U123" s="36"/>
      <c r="V123" s="35"/>
      <c r="W123" s="35"/>
      <c r="X123" s="35"/>
      <c r="Y123" s="37"/>
      <c r="Z123" s="35"/>
      <c r="AA123" s="35"/>
      <c r="AB123" s="35"/>
      <c r="AC123" s="35"/>
      <c r="AD123" s="35"/>
      <c r="AE123" s="38"/>
      <c r="AF123" s="38"/>
      <c r="AG123" s="38"/>
      <c r="AH123" s="39"/>
      <c r="AI123" s="40"/>
      <c r="AJ123" s="39"/>
      <c r="AK123" s="41">
        <v>500.0</v>
      </c>
      <c r="AL123" s="42"/>
      <c r="AM123" s="42"/>
      <c r="AN123" s="36">
        <f t="shared" si="22"/>
        <v>0</v>
      </c>
      <c r="AO123" s="43">
        <f t="shared" si="23"/>
        <v>-1.7</v>
      </c>
      <c r="AP123" s="44"/>
      <c r="AQ123" s="44"/>
      <c r="AR123" s="44"/>
      <c r="AS123" s="36"/>
      <c r="AT123" s="36"/>
      <c r="AU123" s="43"/>
      <c r="AV123" s="35"/>
      <c r="AW123" s="35"/>
      <c r="AX123" s="45"/>
      <c r="AY123" s="46"/>
      <c r="AZ123" s="46"/>
      <c r="BA123" s="46"/>
      <c r="BB123" s="46"/>
      <c r="BC123" s="47"/>
      <c r="BD123" s="47"/>
      <c r="BE123" s="48"/>
      <c r="BF123" s="48"/>
    </row>
    <row r="124" ht="15.75" customHeight="1">
      <c r="A124" s="27">
        <v>45625.0</v>
      </c>
      <c r="B124" s="28">
        <v>34622.0</v>
      </c>
      <c r="C124" s="29">
        <f>B124/'Clients Balance'!B124</f>
        <v>0.005562013348</v>
      </c>
      <c r="D124" s="30"/>
      <c r="E124" s="31">
        <f t="shared" si="3"/>
        <v>1.053436796</v>
      </c>
      <c r="F124" s="31">
        <f t="shared" si="4"/>
        <v>190.4519027</v>
      </c>
      <c r="G124" s="32">
        <f t="shared" si="1"/>
        <v>190.893646</v>
      </c>
      <c r="H124" s="33">
        <f t="shared" si="2"/>
        <v>-0.002319447691</v>
      </c>
      <c r="I124" s="49">
        <f t="shared" si="24"/>
        <v>34622</v>
      </c>
      <c r="J124" s="34"/>
      <c r="K124" s="34"/>
      <c r="L124" s="34">
        <v>0.0</v>
      </c>
      <c r="M124" s="34"/>
      <c r="N124" s="34"/>
      <c r="O124" s="34"/>
      <c r="P124" s="34"/>
      <c r="Q124" s="34"/>
      <c r="R124" s="35"/>
      <c r="S124" s="35"/>
      <c r="T124" s="36"/>
      <c r="U124" s="36"/>
      <c r="V124" s="35"/>
      <c r="W124" s="35"/>
      <c r="X124" s="35"/>
      <c r="Y124" s="37"/>
      <c r="Z124" s="35"/>
      <c r="AA124" s="35"/>
      <c r="AB124" s="35"/>
      <c r="AC124" s="35"/>
      <c r="AD124" s="35"/>
      <c r="AE124" s="38"/>
      <c r="AF124" s="38"/>
      <c r="AG124" s="38"/>
      <c r="AH124" s="39"/>
      <c r="AI124" s="40"/>
      <c r="AJ124" s="39"/>
      <c r="AK124" s="41">
        <v>500.0</v>
      </c>
      <c r="AL124" s="42"/>
      <c r="AM124" s="42"/>
      <c r="AN124" s="36">
        <f t="shared" si="22"/>
        <v>0</v>
      </c>
      <c r="AO124" s="43">
        <f t="shared" si="23"/>
        <v>46.26</v>
      </c>
      <c r="AP124" s="44"/>
      <c r="AQ124" s="44"/>
      <c r="AR124" s="44"/>
      <c r="AS124" s="36"/>
      <c r="AT124" s="36"/>
      <c r="AU124" s="43"/>
      <c r="AV124" s="35"/>
      <c r="AW124" s="35"/>
      <c r="AX124" s="45"/>
      <c r="AY124" s="46"/>
      <c r="AZ124" s="46"/>
      <c r="BA124" s="46"/>
      <c r="BB124" s="46"/>
      <c r="BC124" s="47"/>
      <c r="BD124" s="47"/>
      <c r="BE124" s="48"/>
      <c r="BF124" s="48"/>
    </row>
    <row r="125" ht="15.75" customHeight="1">
      <c r="A125" s="27">
        <v>45628.0</v>
      </c>
      <c r="B125" s="28">
        <v>-96942.0</v>
      </c>
      <c r="C125" s="29">
        <f>B125/'Clients Balance'!B125</f>
        <v>-0.01554618429</v>
      </c>
      <c r="D125" s="30"/>
      <c r="E125" s="31">
        <f t="shared" si="3"/>
        <v>-2.960800379</v>
      </c>
      <c r="F125" s="31">
        <f t="shared" si="4"/>
        <v>187.4911024</v>
      </c>
      <c r="G125" s="32">
        <f t="shared" si="1"/>
        <v>190.893646</v>
      </c>
      <c r="H125" s="33">
        <f t="shared" si="2"/>
        <v>-0.01814776041</v>
      </c>
      <c r="I125" s="49">
        <f t="shared" ref="I125:I126" si="25">B125-K125</f>
        <v>-77892</v>
      </c>
      <c r="J125" s="34"/>
      <c r="K125" s="34">
        <v>-19050.0</v>
      </c>
      <c r="L125" s="34">
        <v>0.0</v>
      </c>
      <c r="M125" s="34"/>
      <c r="N125" s="34"/>
      <c r="O125" s="34"/>
      <c r="P125" s="34"/>
      <c r="Q125" s="34"/>
      <c r="R125" s="35"/>
      <c r="S125" s="35"/>
      <c r="T125" s="36"/>
      <c r="U125" s="36"/>
      <c r="V125" s="35"/>
      <c r="W125" s="35"/>
      <c r="X125" s="35"/>
      <c r="Y125" s="37"/>
      <c r="Z125" s="35"/>
      <c r="AA125" s="35"/>
      <c r="AB125" s="35"/>
      <c r="AC125" s="35"/>
      <c r="AD125" s="35"/>
      <c r="AE125" s="38"/>
      <c r="AF125" s="38"/>
      <c r="AG125" s="38"/>
      <c r="AH125" s="39"/>
      <c r="AI125" s="40"/>
      <c r="AJ125" s="39"/>
      <c r="AK125" s="41">
        <v>500.0</v>
      </c>
      <c r="AL125" s="42"/>
      <c r="AM125" s="42"/>
      <c r="AN125" s="36">
        <f t="shared" si="22"/>
        <v>-38.1</v>
      </c>
      <c r="AO125" s="43">
        <f t="shared" si="23"/>
        <v>-97.036</v>
      </c>
      <c r="AP125" s="44"/>
      <c r="AQ125" s="44"/>
      <c r="AR125" s="44"/>
      <c r="AS125" s="36"/>
      <c r="AT125" s="36"/>
      <c r="AU125" s="43"/>
      <c r="AV125" s="35"/>
      <c r="AW125" s="35"/>
      <c r="AX125" s="45"/>
      <c r="AY125" s="46"/>
      <c r="AZ125" s="46"/>
      <c r="BA125" s="46"/>
      <c r="BB125" s="46"/>
      <c r="BC125" s="58">
        <v>1.8E7</v>
      </c>
      <c r="BD125" s="47"/>
      <c r="BE125" s="48"/>
      <c r="BF125" s="48"/>
    </row>
    <row r="126" ht="15.75" customHeight="1">
      <c r="A126" s="27">
        <v>45629.0</v>
      </c>
      <c r="B126" s="28">
        <v>42496.0</v>
      </c>
      <c r="C126" s="29">
        <f>B126/'Clients Balance'!B126</f>
        <v>0.006781194683</v>
      </c>
      <c r="D126" s="30"/>
      <c r="E126" s="31">
        <f t="shared" si="3"/>
        <v>1.271413666</v>
      </c>
      <c r="F126" s="31">
        <f t="shared" si="4"/>
        <v>188.762516</v>
      </c>
      <c r="G126" s="32">
        <f t="shared" si="1"/>
        <v>190.893646</v>
      </c>
      <c r="H126" s="33">
        <f t="shared" si="2"/>
        <v>-0.011290006</v>
      </c>
      <c r="I126" s="49">
        <f t="shared" si="25"/>
        <v>18909</v>
      </c>
      <c r="J126" s="34"/>
      <c r="K126" s="34">
        <v>23587.0</v>
      </c>
      <c r="L126" s="34"/>
      <c r="M126" s="34"/>
      <c r="N126" s="34"/>
      <c r="O126" s="34"/>
      <c r="P126" s="34"/>
      <c r="Q126" s="34"/>
      <c r="R126" s="35"/>
      <c r="S126" s="35"/>
      <c r="T126" s="36"/>
      <c r="U126" s="36"/>
      <c r="V126" s="35"/>
      <c r="W126" s="35"/>
      <c r="X126" s="35"/>
      <c r="Y126" s="37"/>
      <c r="Z126" s="35"/>
      <c r="AA126" s="35"/>
      <c r="AB126" s="35"/>
      <c r="AC126" s="35"/>
      <c r="AD126" s="35"/>
      <c r="AE126" s="38"/>
      <c r="AF126" s="38"/>
      <c r="AG126" s="38"/>
      <c r="AH126" s="39"/>
      <c r="AI126" s="40"/>
      <c r="AJ126" s="39"/>
      <c r="AK126" s="41">
        <v>750.0</v>
      </c>
      <c r="AL126" s="42"/>
      <c r="AM126" s="42"/>
      <c r="AN126" s="36">
        <f t="shared" si="22"/>
        <v>31.44933333</v>
      </c>
      <c r="AO126" s="43">
        <f t="shared" si="23"/>
        <v>31.44933333</v>
      </c>
      <c r="AP126" s="44"/>
      <c r="AQ126" s="44"/>
      <c r="AR126" s="44"/>
      <c r="AS126" s="36"/>
      <c r="AT126" s="36"/>
      <c r="AU126" s="43"/>
      <c r="AV126" s="35"/>
      <c r="AW126" s="35"/>
      <c r="AX126" s="45"/>
      <c r="AY126" s="46"/>
      <c r="AZ126" s="46"/>
      <c r="BA126" s="46"/>
      <c r="BB126" s="46"/>
      <c r="BC126" s="47"/>
      <c r="BD126" s="47"/>
      <c r="BE126" s="48"/>
      <c r="BF126" s="48"/>
    </row>
    <row r="127" ht="15.75" customHeight="1">
      <c r="A127" s="27">
        <v>45630.0</v>
      </c>
      <c r="B127" s="28">
        <v>-183782.0</v>
      </c>
      <c r="C127" s="29">
        <f>B127/'Clients Balance'!B127</f>
        <v>-0.02929008558</v>
      </c>
      <c r="D127" s="30"/>
      <c r="E127" s="31">
        <f t="shared" si="3"/>
        <v>-5.528870249</v>
      </c>
      <c r="F127" s="31">
        <f t="shared" si="4"/>
        <v>183.2336458</v>
      </c>
      <c r="G127" s="32">
        <f t="shared" si="1"/>
        <v>190.893646</v>
      </c>
      <c r="H127" s="33">
        <f t="shared" si="2"/>
        <v>-0.04180455044</v>
      </c>
      <c r="I127" s="34">
        <v>-140000.0</v>
      </c>
      <c r="J127" s="49"/>
      <c r="K127" s="49">
        <f t="shared" ref="K127:K128" si="26">B127-I127</f>
        <v>-43782</v>
      </c>
      <c r="L127" s="34"/>
      <c r="M127" s="34"/>
      <c r="N127" s="34"/>
      <c r="O127" s="34"/>
      <c r="P127" s="34"/>
      <c r="Q127" s="34"/>
      <c r="R127" s="35"/>
      <c r="S127" s="35"/>
      <c r="T127" s="36"/>
      <c r="U127" s="36"/>
      <c r="V127" s="35"/>
      <c r="W127" s="35"/>
      <c r="X127" s="35"/>
      <c r="Y127" s="37"/>
      <c r="Z127" s="35"/>
      <c r="AA127" s="35"/>
      <c r="AB127" s="35"/>
      <c r="AC127" s="35"/>
      <c r="AD127" s="35"/>
      <c r="AE127" s="38"/>
      <c r="AF127" s="38"/>
      <c r="AG127" s="38"/>
      <c r="AH127" s="39"/>
      <c r="AI127" s="40"/>
      <c r="AJ127" s="39"/>
      <c r="AK127" s="41">
        <v>750.0</v>
      </c>
      <c r="AL127" s="42"/>
      <c r="AM127" s="42"/>
      <c r="AN127" s="36">
        <f t="shared" si="22"/>
        <v>-58.376</v>
      </c>
      <c r="AO127" s="43">
        <f t="shared" si="23"/>
        <v>43.82979358</v>
      </c>
      <c r="AP127" s="44"/>
      <c r="AQ127" s="44"/>
      <c r="AR127" s="44"/>
      <c r="AS127" s="36"/>
      <c r="AT127" s="36"/>
      <c r="AU127" s="43"/>
      <c r="AV127" s="35"/>
      <c r="AW127" s="35"/>
      <c r="AX127" s="45"/>
      <c r="AY127" s="46"/>
      <c r="AZ127" s="46"/>
      <c r="BA127" s="46"/>
      <c r="BB127" s="46"/>
      <c r="BC127" s="47"/>
      <c r="BD127" s="47"/>
      <c r="BE127" s="48"/>
      <c r="BF127" s="48"/>
    </row>
    <row r="128" ht="15.75" customHeight="1">
      <c r="A128" s="27">
        <v>45631.0</v>
      </c>
      <c r="B128" s="28">
        <v>-100547.0</v>
      </c>
      <c r="C128" s="29">
        <f>B128/'Clients Balance'!B128</f>
        <v>-0.01614907157</v>
      </c>
      <c r="D128" s="30"/>
      <c r="E128" s="31">
        <f t="shared" si="3"/>
        <v>-2.959053259</v>
      </c>
      <c r="F128" s="31">
        <f t="shared" si="4"/>
        <v>180.2745925</v>
      </c>
      <c r="G128" s="32">
        <f t="shared" si="1"/>
        <v>190.893646</v>
      </c>
      <c r="H128" s="33">
        <f t="shared" si="2"/>
        <v>-0.05890488115</v>
      </c>
      <c r="I128" s="34">
        <v>-180779.0</v>
      </c>
      <c r="J128" s="49"/>
      <c r="K128" s="49">
        <f t="shared" si="26"/>
        <v>80232</v>
      </c>
      <c r="L128" s="34"/>
      <c r="M128" s="34"/>
      <c r="N128" s="34"/>
      <c r="O128" s="34"/>
      <c r="P128" s="34"/>
      <c r="Q128" s="34"/>
      <c r="R128" s="35"/>
      <c r="S128" s="35"/>
      <c r="T128" s="36"/>
      <c r="U128" s="36"/>
      <c r="V128" s="35"/>
      <c r="W128" s="35"/>
      <c r="X128" s="35"/>
      <c r="Y128" s="37"/>
      <c r="Z128" s="35"/>
      <c r="AA128" s="35"/>
      <c r="AB128" s="35"/>
      <c r="AC128" s="35"/>
      <c r="AD128" s="35"/>
      <c r="AE128" s="38"/>
      <c r="AF128" s="38"/>
      <c r="AG128" s="38"/>
      <c r="AH128" s="39"/>
      <c r="AI128" s="40"/>
      <c r="AJ128" s="39"/>
      <c r="AK128" s="41">
        <v>750.0</v>
      </c>
      <c r="AL128" s="42"/>
      <c r="AM128" s="42"/>
      <c r="AN128" s="36">
        <f t="shared" si="22"/>
        <v>106.976</v>
      </c>
      <c r="AO128" s="43">
        <f t="shared" si="23"/>
        <v>105.276</v>
      </c>
      <c r="AP128" s="44"/>
      <c r="AQ128" s="44"/>
      <c r="AR128" s="44"/>
      <c r="AS128" s="36"/>
      <c r="AT128" s="36"/>
      <c r="AU128" s="43"/>
      <c r="AV128" s="35"/>
      <c r="AW128" s="35"/>
      <c r="AX128" s="45"/>
      <c r="AY128" s="46"/>
      <c r="AZ128" s="46"/>
      <c r="BA128" s="46"/>
      <c r="BB128" s="46"/>
      <c r="BC128" s="47"/>
      <c r="BD128" s="47"/>
      <c r="BE128" s="48"/>
      <c r="BF128" s="48"/>
    </row>
    <row r="129" ht="15.75" customHeight="1">
      <c r="A129" s="27">
        <v>45632.0</v>
      </c>
      <c r="B129" s="28">
        <v>106262.0</v>
      </c>
      <c r="C129" s="29">
        <f>B129/'Clients Balance'!B129</f>
        <v>0.01697259037</v>
      </c>
      <c r="D129" s="30">
        <v>0.0</v>
      </c>
      <c r="E129" s="31">
        <f t="shared" si="3"/>
        <v>3.059726814</v>
      </c>
      <c r="F129" s="31">
        <f t="shared" si="4"/>
        <v>183.3343193</v>
      </c>
      <c r="G129" s="32">
        <f t="shared" si="1"/>
        <v>190.893646</v>
      </c>
      <c r="H129" s="33">
        <f t="shared" si="2"/>
        <v>-0.04123246897</v>
      </c>
      <c r="I129" s="52">
        <f>B129</f>
        <v>106262</v>
      </c>
      <c r="J129" s="34"/>
      <c r="K129" s="34">
        <v>0.0</v>
      </c>
      <c r="L129" s="34"/>
      <c r="M129" s="34"/>
      <c r="N129" s="34"/>
      <c r="O129" s="34"/>
      <c r="P129" s="34"/>
      <c r="Q129" s="34"/>
      <c r="R129" s="35"/>
      <c r="S129" s="35"/>
      <c r="T129" s="36"/>
      <c r="U129" s="36"/>
      <c r="V129" s="35"/>
      <c r="W129" s="35"/>
      <c r="X129" s="35"/>
      <c r="Y129" s="37"/>
      <c r="Z129" s="35"/>
      <c r="AA129" s="35"/>
      <c r="AB129" s="35"/>
      <c r="AC129" s="35"/>
      <c r="AD129" s="35"/>
      <c r="AE129" s="38"/>
      <c r="AF129" s="38"/>
      <c r="AG129" s="38"/>
      <c r="AH129" s="39"/>
      <c r="AI129" s="40"/>
      <c r="AJ129" s="39"/>
      <c r="AK129" s="41">
        <v>750.0</v>
      </c>
      <c r="AL129" s="42"/>
      <c r="AM129" s="42"/>
      <c r="AN129" s="36"/>
      <c r="AO129" s="43"/>
      <c r="AP129" s="44"/>
      <c r="AQ129" s="44"/>
      <c r="AR129" s="44"/>
      <c r="AS129" s="36"/>
      <c r="AT129" s="36"/>
      <c r="AU129" s="43"/>
      <c r="AV129" s="35"/>
      <c r="AW129" s="35"/>
      <c r="AX129" s="45"/>
      <c r="AY129" s="46">
        <v>500.0</v>
      </c>
      <c r="AZ129" s="46"/>
      <c r="BA129" s="46"/>
      <c r="BB129" s="46"/>
      <c r="BC129" s="47"/>
      <c r="BD129" s="47"/>
      <c r="BE129" s="48"/>
      <c r="BF129" s="48"/>
    </row>
    <row r="130" ht="15.75" customHeight="1">
      <c r="A130" s="27">
        <v>45635.0</v>
      </c>
      <c r="B130" s="28">
        <v>120105.0</v>
      </c>
      <c r="C130" s="29">
        <f>B130/'Clients Balance'!B130</f>
        <v>0.0196836187</v>
      </c>
      <c r="D130" s="30">
        <v>3575.0</v>
      </c>
      <c r="E130" s="31">
        <f t="shared" si="3"/>
        <v>3.608682837</v>
      </c>
      <c r="F130" s="31">
        <f t="shared" si="4"/>
        <v>186.9430022</v>
      </c>
      <c r="G130" s="32">
        <f t="shared" si="1"/>
        <v>190.893646</v>
      </c>
      <c r="H130" s="33">
        <f t="shared" si="2"/>
        <v>-0.02113287874</v>
      </c>
      <c r="I130" s="49">
        <f>B130-D130-K130-O130</f>
        <v>137030</v>
      </c>
      <c r="J130" s="34"/>
      <c r="K130" s="34">
        <v>-14000.0</v>
      </c>
      <c r="L130" s="34"/>
      <c r="M130" s="34"/>
      <c r="N130" s="34"/>
      <c r="O130" s="34">
        <v>-6500.0</v>
      </c>
      <c r="P130" s="34"/>
      <c r="Q130" s="34"/>
      <c r="R130" s="35"/>
      <c r="S130" s="35"/>
      <c r="T130" s="36"/>
      <c r="U130" s="36"/>
      <c r="V130" s="35"/>
      <c r="W130" s="35"/>
      <c r="X130" s="35"/>
      <c r="Y130" s="37"/>
      <c r="Z130" s="35"/>
      <c r="AA130" s="35"/>
      <c r="AB130" s="35">
        <v>3025.0</v>
      </c>
      <c r="AC130" s="35">
        <f t="shared" ref="AC130:AC186" si="27">I130/AB130</f>
        <v>45.29917355</v>
      </c>
      <c r="AD130" s="35">
        <f>AC130</f>
        <v>45.29917355</v>
      </c>
      <c r="AE130" s="38"/>
      <c r="AF130" s="38"/>
      <c r="AG130" s="38"/>
      <c r="AH130" s="39"/>
      <c r="AI130" s="40"/>
      <c r="AJ130" s="39"/>
      <c r="AK130" s="41">
        <v>750.0</v>
      </c>
      <c r="AL130" s="42"/>
      <c r="AM130" s="42"/>
      <c r="AN130" s="36">
        <f t="shared" ref="AN130:AN186" si="28">K130/AK130</f>
        <v>-18.66666667</v>
      </c>
      <c r="AO130" s="43">
        <f>AN130+AO128</f>
        <v>86.60933333</v>
      </c>
      <c r="AP130" s="44"/>
      <c r="AQ130" s="44"/>
      <c r="AR130" s="44"/>
      <c r="AS130" s="36"/>
      <c r="AT130" s="36"/>
      <c r="AU130" s="43"/>
      <c r="AV130" s="35">
        <v>300.0</v>
      </c>
      <c r="AW130" s="37">
        <f t="shared" ref="AW130:AW131" si="29">AN130/AV130</f>
        <v>-0.06222222222</v>
      </c>
      <c r="AX130" s="59">
        <f>AW130</f>
        <v>-0.06222222222</v>
      </c>
      <c r="AY130" s="46">
        <v>500.0</v>
      </c>
      <c r="AZ130" s="46">
        <f t="shared" ref="AZ130:AZ157" si="30">D130/AY130</f>
        <v>7.15</v>
      </c>
      <c r="BA130" s="46">
        <f>BA117+AZ130</f>
        <v>280.4929083</v>
      </c>
      <c r="BB130" s="46"/>
      <c r="BC130" s="47"/>
      <c r="BD130" s="47"/>
      <c r="BE130" s="48"/>
      <c r="BF130" s="48"/>
    </row>
    <row r="131" ht="15.75" customHeight="1">
      <c r="A131" s="27">
        <v>45636.0</v>
      </c>
      <c r="B131" s="28">
        <v>15845.0</v>
      </c>
      <c r="C131" s="29">
        <f>B131/'Clients Balance'!B131</f>
        <v>0.002638708133</v>
      </c>
      <c r="D131" s="60">
        <f>B131-K131-I131</f>
        <v>2466</v>
      </c>
      <c r="E131" s="31">
        <f t="shared" si="3"/>
        <v>0.4932880203</v>
      </c>
      <c r="F131" s="31">
        <f t="shared" si="4"/>
        <v>187.4362902</v>
      </c>
      <c r="G131" s="32">
        <f t="shared" si="1"/>
        <v>190.893646</v>
      </c>
      <c r="H131" s="33">
        <f t="shared" si="2"/>
        <v>-0.01844549832</v>
      </c>
      <c r="I131" s="34">
        <v>25016.0</v>
      </c>
      <c r="J131" s="34"/>
      <c r="K131" s="34">
        <v>-11637.0</v>
      </c>
      <c r="L131" s="34"/>
      <c r="M131" s="34"/>
      <c r="N131" s="34"/>
      <c r="O131" s="34">
        <v>0.0</v>
      </c>
      <c r="P131" s="34"/>
      <c r="Q131" s="34"/>
      <c r="R131" s="35"/>
      <c r="S131" s="35"/>
      <c r="T131" s="36"/>
      <c r="U131" s="36"/>
      <c r="V131" s="35"/>
      <c r="W131" s="35"/>
      <c r="X131" s="35"/>
      <c r="Y131" s="37"/>
      <c r="Z131" s="35"/>
      <c r="AA131" s="35"/>
      <c r="AB131" s="35">
        <v>3025.0</v>
      </c>
      <c r="AC131" s="35">
        <f t="shared" si="27"/>
        <v>8.269752066</v>
      </c>
      <c r="AD131" s="35">
        <f t="shared" ref="AD131:AD186" si="31">AD130+AC131</f>
        <v>53.56892562</v>
      </c>
      <c r="AE131" s="38"/>
      <c r="AF131" s="38"/>
      <c r="AG131" s="38"/>
      <c r="AH131" s="39"/>
      <c r="AI131" s="40"/>
      <c r="AJ131" s="39"/>
      <c r="AK131" s="41">
        <v>750.0</v>
      </c>
      <c r="AL131" s="42"/>
      <c r="AM131" s="42"/>
      <c r="AN131" s="36">
        <f t="shared" si="28"/>
        <v>-15.516</v>
      </c>
      <c r="AO131" s="43">
        <f t="shared" ref="AO131:AO186" si="32">AO130+AN131</f>
        <v>71.09333333</v>
      </c>
      <c r="AP131" s="44"/>
      <c r="AQ131" s="44"/>
      <c r="AR131" s="44"/>
      <c r="AS131" s="36"/>
      <c r="AT131" s="36"/>
      <c r="AU131" s="43"/>
      <c r="AV131" s="35">
        <v>300.0</v>
      </c>
      <c r="AW131" s="37">
        <f t="shared" si="29"/>
        <v>-0.05172</v>
      </c>
      <c r="AX131" s="59">
        <f>AW131+AX130</f>
        <v>-0.1139422222</v>
      </c>
      <c r="AY131" s="46">
        <v>750.0</v>
      </c>
      <c r="AZ131" s="46">
        <f t="shared" si="30"/>
        <v>3.288</v>
      </c>
      <c r="BA131" s="46">
        <f t="shared" ref="BA131:BA157" si="33">BA130+AZ131</f>
        <v>283.7809083</v>
      </c>
      <c r="BB131" s="46"/>
      <c r="BC131" s="47"/>
      <c r="BD131" s="47"/>
      <c r="BE131" s="48"/>
      <c r="BF131" s="48"/>
    </row>
    <row r="132" ht="15.75" customHeight="1">
      <c r="A132" s="27">
        <v>45637.0</v>
      </c>
      <c r="B132" s="28">
        <v>92013.0</v>
      </c>
      <c r="C132" s="29">
        <f>B132/'Clients Balance'!B132</f>
        <v>0.01521547937</v>
      </c>
      <c r="D132" s="30">
        <v>-6468.0</v>
      </c>
      <c r="E132" s="31">
        <f t="shared" si="3"/>
        <v>2.851933007</v>
      </c>
      <c r="F132" s="31">
        <f t="shared" si="4"/>
        <v>190.2882232</v>
      </c>
      <c r="G132" s="32">
        <f t="shared" si="1"/>
        <v>190.893646</v>
      </c>
      <c r="H132" s="33">
        <f t="shared" si="2"/>
        <v>-0.003181609237</v>
      </c>
      <c r="I132" s="34">
        <v>128623.0</v>
      </c>
      <c r="J132" s="34"/>
      <c r="K132" s="34">
        <v>-16537.0</v>
      </c>
      <c r="L132" s="34"/>
      <c r="M132" s="34"/>
      <c r="N132" s="34"/>
      <c r="O132" s="34"/>
      <c r="P132" s="34"/>
      <c r="Q132" s="34"/>
      <c r="R132" s="35"/>
      <c r="S132" s="35"/>
      <c r="T132" s="36"/>
      <c r="U132" s="36"/>
      <c r="V132" s="35"/>
      <c r="W132" s="35"/>
      <c r="X132" s="35"/>
      <c r="Y132" s="37"/>
      <c r="Z132" s="35"/>
      <c r="AA132" s="35"/>
      <c r="AB132" s="35">
        <v>3025.0</v>
      </c>
      <c r="AC132" s="35">
        <f t="shared" si="27"/>
        <v>42.52</v>
      </c>
      <c r="AD132" s="35">
        <f t="shared" si="31"/>
        <v>96.08892562</v>
      </c>
      <c r="AE132" s="38"/>
      <c r="AF132" s="38"/>
      <c r="AG132" s="38"/>
      <c r="AH132" s="39"/>
      <c r="AI132" s="40"/>
      <c r="AJ132" s="39"/>
      <c r="AK132" s="41">
        <v>750.0</v>
      </c>
      <c r="AL132" s="42"/>
      <c r="AM132" s="42"/>
      <c r="AN132" s="36">
        <f t="shared" si="28"/>
        <v>-22.04933333</v>
      </c>
      <c r="AO132" s="43">
        <f t="shared" si="32"/>
        <v>49.044</v>
      </c>
      <c r="AP132" s="44"/>
      <c r="AQ132" s="44"/>
      <c r="AR132" s="44"/>
      <c r="AS132" s="36"/>
      <c r="AT132" s="36"/>
      <c r="AU132" s="43"/>
      <c r="AV132" s="35">
        <v>300.0</v>
      </c>
      <c r="AW132" s="35"/>
      <c r="AX132" s="45"/>
      <c r="AY132" s="46">
        <v>750.0</v>
      </c>
      <c r="AZ132" s="46">
        <f t="shared" si="30"/>
        <v>-8.624</v>
      </c>
      <c r="BA132" s="46">
        <f t="shared" si="33"/>
        <v>275.1569083</v>
      </c>
      <c r="BB132" s="46"/>
      <c r="BC132" s="47"/>
      <c r="BD132" s="47"/>
      <c r="BE132" s="48"/>
      <c r="BF132" s="48"/>
    </row>
    <row r="133" ht="15.75" customHeight="1">
      <c r="A133" s="27">
        <v>45638.0</v>
      </c>
      <c r="B133" s="28">
        <v>-34287.0</v>
      </c>
      <c r="C133" s="29">
        <f>B133/'Clients Balance'!B133</f>
        <v>-0.0058474851</v>
      </c>
      <c r="D133" s="30">
        <v>-6225.0</v>
      </c>
      <c r="E133" s="31">
        <f t="shared" si="3"/>
        <v>-1.11270755</v>
      </c>
      <c r="F133" s="31">
        <f t="shared" si="4"/>
        <v>189.1755156</v>
      </c>
      <c r="G133" s="32">
        <f t="shared" si="1"/>
        <v>190.893646</v>
      </c>
      <c r="H133" s="33">
        <f t="shared" si="2"/>
        <v>-0.009082202381</v>
      </c>
      <c r="I133" s="49">
        <f>B133-D133-K133</f>
        <v>-36567</v>
      </c>
      <c r="J133" s="34"/>
      <c r="K133" s="34">
        <v>8505.0</v>
      </c>
      <c r="L133" s="34"/>
      <c r="M133" s="34"/>
      <c r="N133" s="34"/>
      <c r="O133" s="34"/>
      <c r="P133" s="34">
        <v>12895.0</v>
      </c>
      <c r="Q133" s="34"/>
      <c r="R133" s="35"/>
      <c r="S133" s="35"/>
      <c r="T133" s="36"/>
      <c r="U133" s="36"/>
      <c r="V133" s="35"/>
      <c r="W133" s="35"/>
      <c r="X133" s="35"/>
      <c r="Y133" s="37"/>
      <c r="Z133" s="35"/>
      <c r="AA133" s="35"/>
      <c r="AB133" s="35">
        <v>3025.0</v>
      </c>
      <c r="AC133" s="35">
        <f t="shared" si="27"/>
        <v>-12.08826446</v>
      </c>
      <c r="AD133" s="35">
        <f t="shared" si="31"/>
        <v>84.00066116</v>
      </c>
      <c r="AE133" s="38"/>
      <c r="AF133" s="38"/>
      <c r="AG133" s="38"/>
      <c r="AH133" s="39"/>
      <c r="AI133" s="40"/>
      <c r="AJ133" s="39"/>
      <c r="AK133" s="41">
        <v>750.0</v>
      </c>
      <c r="AL133" s="42"/>
      <c r="AM133" s="42"/>
      <c r="AN133" s="36">
        <f t="shared" si="28"/>
        <v>11.34</v>
      </c>
      <c r="AO133" s="43">
        <f t="shared" si="32"/>
        <v>60.384</v>
      </c>
      <c r="AP133" s="44"/>
      <c r="AQ133" s="44"/>
      <c r="AR133" s="44"/>
      <c r="AS133" s="36"/>
      <c r="AT133" s="36"/>
      <c r="AU133" s="43"/>
      <c r="AV133" s="35">
        <v>300.0</v>
      </c>
      <c r="AW133" s="35"/>
      <c r="AX133" s="45"/>
      <c r="AY133" s="46">
        <v>750.0</v>
      </c>
      <c r="AZ133" s="46">
        <f t="shared" si="30"/>
        <v>-8.3</v>
      </c>
      <c r="BA133" s="46">
        <f t="shared" si="33"/>
        <v>266.8569083</v>
      </c>
      <c r="BB133" s="46"/>
      <c r="BC133" s="47"/>
      <c r="BD133" s="47"/>
      <c r="BE133" s="48"/>
      <c r="BF133" s="48"/>
    </row>
    <row r="134" ht="15.75" customHeight="1">
      <c r="A134" s="27">
        <v>45639.0</v>
      </c>
      <c r="B134" s="28">
        <v>-11060.0</v>
      </c>
      <c r="C134" s="29">
        <f>B134/'Clients Balance'!B134</f>
        <v>-0.001919139549</v>
      </c>
      <c r="D134" s="30">
        <v>38874.0</v>
      </c>
      <c r="E134" s="31">
        <f t="shared" si="3"/>
        <v>-0.3630542137</v>
      </c>
      <c r="F134" s="31">
        <f t="shared" si="4"/>
        <v>188.8124614</v>
      </c>
      <c r="G134" s="32">
        <f t="shared" si="1"/>
        <v>190.893646</v>
      </c>
      <c r="H134" s="33">
        <f t="shared" si="2"/>
        <v>-0.01102249564</v>
      </c>
      <c r="I134" s="49">
        <v>-44694.0</v>
      </c>
      <c r="J134" s="34"/>
      <c r="K134" s="34">
        <v>21487.0</v>
      </c>
      <c r="L134" s="34"/>
      <c r="M134" s="34"/>
      <c r="N134" s="34"/>
      <c r="O134" s="34"/>
      <c r="P134" s="34"/>
      <c r="Q134" s="34"/>
      <c r="R134" s="35"/>
      <c r="S134" s="35"/>
      <c r="T134" s="36"/>
      <c r="U134" s="36"/>
      <c r="V134" s="35"/>
      <c r="W134" s="35"/>
      <c r="X134" s="35"/>
      <c r="Y134" s="37"/>
      <c r="Z134" s="35"/>
      <c r="AA134" s="35"/>
      <c r="AB134" s="35">
        <v>3025.0</v>
      </c>
      <c r="AC134" s="35">
        <f t="shared" si="27"/>
        <v>-14.77487603</v>
      </c>
      <c r="AD134" s="35">
        <f t="shared" si="31"/>
        <v>69.22578512</v>
      </c>
      <c r="AE134" s="38"/>
      <c r="AF134" s="38"/>
      <c r="AG134" s="38"/>
      <c r="AH134" s="39"/>
      <c r="AI134" s="40"/>
      <c r="AJ134" s="39"/>
      <c r="AK134" s="41">
        <v>750.0</v>
      </c>
      <c r="AL134" s="42"/>
      <c r="AM134" s="42"/>
      <c r="AN134" s="36">
        <f t="shared" si="28"/>
        <v>28.64933333</v>
      </c>
      <c r="AO134" s="43">
        <f t="shared" si="32"/>
        <v>89.03333333</v>
      </c>
      <c r="AP134" s="44"/>
      <c r="AQ134" s="44"/>
      <c r="AR134" s="44"/>
      <c r="AS134" s="36"/>
      <c r="AT134" s="36"/>
      <c r="AU134" s="43"/>
      <c r="AV134" s="35"/>
      <c r="AW134" s="35"/>
      <c r="AX134" s="45"/>
      <c r="AY134" s="46">
        <v>750.0</v>
      </c>
      <c r="AZ134" s="46">
        <f t="shared" si="30"/>
        <v>51.832</v>
      </c>
      <c r="BA134" s="46">
        <f t="shared" si="33"/>
        <v>318.6889083</v>
      </c>
      <c r="BB134" s="46"/>
      <c r="BC134" s="47"/>
      <c r="BD134" s="47"/>
      <c r="BE134" s="48"/>
      <c r="BF134" s="48"/>
    </row>
    <row r="135" ht="15.75" customHeight="1">
      <c r="A135" s="27">
        <v>45642.0</v>
      </c>
      <c r="B135" s="28">
        <v>-168690.0</v>
      </c>
      <c r="C135" s="29">
        <f>B135/'Clients Balance'!B135</f>
        <v>-0.02874126564</v>
      </c>
      <c r="D135" s="30"/>
      <c r="E135" s="31">
        <f t="shared" si="3"/>
        <v>-5.426709111</v>
      </c>
      <c r="F135" s="31">
        <f t="shared" si="4"/>
        <v>183.3857523</v>
      </c>
      <c r="G135" s="32">
        <f t="shared" si="1"/>
        <v>190.893646</v>
      </c>
      <c r="H135" s="33">
        <f t="shared" si="2"/>
        <v>-0.04094044138</v>
      </c>
      <c r="I135" s="52">
        <f>B135</f>
        <v>-168690</v>
      </c>
      <c r="J135" s="34"/>
      <c r="K135" s="34"/>
      <c r="L135" s="34"/>
      <c r="M135" s="34"/>
      <c r="N135" s="34"/>
      <c r="O135" s="34"/>
      <c r="P135" s="34"/>
      <c r="Q135" s="34"/>
      <c r="R135" s="35"/>
      <c r="S135" s="35"/>
      <c r="T135" s="36"/>
      <c r="U135" s="36"/>
      <c r="V135" s="35"/>
      <c r="W135" s="35"/>
      <c r="X135" s="35"/>
      <c r="Y135" s="37"/>
      <c r="Z135" s="35"/>
      <c r="AA135" s="35"/>
      <c r="AB135" s="35">
        <v>3025.0</v>
      </c>
      <c r="AC135" s="35">
        <f t="shared" si="27"/>
        <v>-55.76528926</v>
      </c>
      <c r="AD135" s="35">
        <f t="shared" si="31"/>
        <v>13.46049587</v>
      </c>
      <c r="AE135" s="38"/>
      <c r="AF135" s="38"/>
      <c r="AG135" s="38"/>
      <c r="AH135" s="39"/>
      <c r="AI135" s="40"/>
      <c r="AJ135" s="39"/>
      <c r="AK135" s="41">
        <v>750.0</v>
      </c>
      <c r="AL135" s="42"/>
      <c r="AM135" s="42"/>
      <c r="AN135" s="36">
        <f t="shared" si="28"/>
        <v>0</v>
      </c>
      <c r="AO135" s="43">
        <f t="shared" si="32"/>
        <v>89.03333333</v>
      </c>
      <c r="AP135" s="44"/>
      <c r="AQ135" s="44"/>
      <c r="AR135" s="44"/>
      <c r="AS135" s="36"/>
      <c r="AT135" s="36"/>
      <c r="AU135" s="43"/>
      <c r="AV135" s="35"/>
      <c r="AW135" s="35"/>
      <c r="AX135" s="45"/>
      <c r="AY135" s="46">
        <v>750.0</v>
      </c>
      <c r="AZ135" s="46">
        <f t="shared" si="30"/>
        <v>0</v>
      </c>
      <c r="BA135" s="46">
        <f t="shared" si="33"/>
        <v>318.6889083</v>
      </c>
      <c r="BB135" s="46"/>
      <c r="BC135" s="47"/>
      <c r="BD135" s="47"/>
      <c r="BE135" s="48"/>
      <c r="BF135" s="48"/>
    </row>
    <row r="136" ht="15.75" customHeight="1">
      <c r="A136" s="27">
        <v>45643.0</v>
      </c>
      <c r="B136" s="28">
        <v>120811.0</v>
      </c>
      <c r="C136" s="29">
        <f>B136/'Clients Balance'!B136</f>
        <v>0.02017091503</v>
      </c>
      <c r="D136" s="30">
        <v>-51280.0</v>
      </c>
      <c r="E136" s="31">
        <f t="shared" si="3"/>
        <v>3.699058427</v>
      </c>
      <c r="F136" s="31">
        <f t="shared" si="4"/>
        <v>187.0848107</v>
      </c>
      <c r="G136" s="32">
        <f t="shared" si="1"/>
        <v>190.893646</v>
      </c>
      <c r="H136" s="33">
        <f t="shared" si="2"/>
        <v>-0.02035886933</v>
      </c>
      <c r="I136" s="34">
        <v>101655.0</v>
      </c>
      <c r="J136" s="34"/>
      <c r="K136" s="34">
        <v>83016.0</v>
      </c>
      <c r="L136" s="34"/>
      <c r="M136" s="34"/>
      <c r="N136" s="34"/>
      <c r="O136" s="34"/>
      <c r="P136" s="34"/>
      <c r="Q136" s="34"/>
      <c r="R136" s="35"/>
      <c r="S136" s="35"/>
      <c r="T136" s="36"/>
      <c r="U136" s="36"/>
      <c r="V136" s="35"/>
      <c r="W136" s="35"/>
      <c r="X136" s="35"/>
      <c r="Y136" s="37"/>
      <c r="Z136" s="35"/>
      <c r="AA136" s="35"/>
      <c r="AB136" s="35">
        <v>2700.0</v>
      </c>
      <c r="AC136" s="35">
        <f t="shared" si="27"/>
        <v>37.65</v>
      </c>
      <c r="AD136" s="35">
        <f t="shared" si="31"/>
        <v>51.11049587</v>
      </c>
      <c r="AE136" s="38"/>
      <c r="AF136" s="38"/>
      <c r="AG136" s="38"/>
      <c r="AH136" s="39"/>
      <c r="AI136" s="40"/>
      <c r="AJ136" s="39"/>
      <c r="AK136" s="41">
        <v>800.0</v>
      </c>
      <c r="AL136" s="42"/>
      <c r="AM136" s="42"/>
      <c r="AN136" s="36">
        <f t="shared" si="28"/>
        <v>103.77</v>
      </c>
      <c r="AO136" s="43">
        <f t="shared" si="32"/>
        <v>192.8033333</v>
      </c>
      <c r="AP136" s="44"/>
      <c r="AQ136" s="44"/>
      <c r="AR136" s="44"/>
      <c r="AS136" s="36"/>
      <c r="AT136" s="36"/>
      <c r="AU136" s="43"/>
      <c r="AV136" s="35"/>
      <c r="AW136" s="35"/>
      <c r="AX136" s="45"/>
      <c r="AY136" s="46">
        <v>800.0</v>
      </c>
      <c r="AZ136" s="46">
        <f t="shared" si="30"/>
        <v>-64.1</v>
      </c>
      <c r="BA136" s="46">
        <f t="shared" si="33"/>
        <v>254.5889083</v>
      </c>
      <c r="BB136" s="46"/>
      <c r="BC136" s="47"/>
      <c r="BD136" s="47"/>
      <c r="BE136" s="48"/>
      <c r="BF136" s="48"/>
    </row>
    <row r="137" ht="15.75" customHeight="1">
      <c r="A137" s="27">
        <v>45644.0</v>
      </c>
      <c r="B137" s="28">
        <v>-46973.75</v>
      </c>
      <c r="C137" s="29">
        <f>B137/'Clients Balance'!B137</f>
        <v>-0.007822164309</v>
      </c>
      <c r="D137" s="30">
        <v>-73820.0</v>
      </c>
      <c r="E137" s="31">
        <f t="shared" si="3"/>
        <v>-1.463408129</v>
      </c>
      <c r="F137" s="31">
        <f t="shared" si="4"/>
        <v>185.6214026</v>
      </c>
      <c r="G137" s="32">
        <f t="shared" si="1"/>
        <v>190.893646</v>
      </c>
      <c r="H137" s="33">
        <f t="shared" si="2"/>
        <v>-0.0284032082</v>
      </c>
      <c r="I137" s="49">
        <v>37908.0</v>
      </c>
      <c r="J137" s="34"/>
      <c r="K137" s="34">
        <v>-4200.0</v>
      </c>
      <c r="L137" s="34"/>
      <c r="M137" s="34"/>
      <c r="N137" s="34"/>
      <c r="O137" s="34"/>
      <c r="P137" s="34"/>
      <c r="Q137" s="34"/>
      <c r="R137" s="35"/>
      <c r="S137" s="35"/>
      <c r="T137" s="36"/>
      <c r="U137" s="36"/>
      <c r="V137" s="35"/>
      <c r="W137" s="35"/>
      <c r="X137" s="35"/>
      <c r="Y137" s="37"/>
      <c r="Z137" s="35"/>
      <c r="AA137" s="35"/>
      <c r="AB137" s="35">
        <v>2700.0</v>
      </c>
      <c r="AC137" s="35">
        <f t="shared" si="27"/>
        <v>14.04</v>
      </c>
      <c r="AD137" s="35">
        <f t="shared" si="31"/>
        <v>65.15049587</v>
      </c>
      <c r="AE137" s="38"/>
      <c r="AF137" s="38"/>
      <c r="AG137" s="38"/>
      <c r="AH137" s="39"/>
      <c r="AI137" s="40"/>
      <c r="AJ137" s="39"/>
      <c r="AK137" s="41">
        <v>800.0</v>
      </c>
      <c r="AL137" s="42"/>
      <c r="AM137" s="42"/>
      <c r="AN137" s="36">
        <f t="shared" si="28"/>
        <v>-5.25</v>
      </c>
      <c r="AO137" s="43">
        <f t="shared" si="32"/>
        <v>187.5533333</v>
      </c>
      <c r="AP137" s="44"/>
      <c r="AQ137" s="44"/>
      <c r="AR137" s="44"/>
      <c r="AS137" s="36"/>
      <c r="AT137" s="36"/>
      <c r="AU137" s="43"/>
      <c r="AV137" s="35"/>
      <c r="AW137" s="35"/>
      <c r="AX137" s="45"/>
      <c r="AY137" s="46">
        <v>800.0</v>
      </c>
      <c r="AZ137" s="46">
        <f t="shared" si="30"/>
        <v>-92.275</v>
      </c>
      <c r="BA137" s="46">
        <f t="shared" si="33"/>
        <v>162.3139083</v>
      </c>
      <c r="BB137" s="46"/>
      <c r="BC137" s="47"/>
      <c r="BD137" s="47"/>
      <c r="BE137" s="30" t="s">
        <v>49</v>
      </c>
      <c r="BF137" s="48"/>
    </row>
    <row r="138" ht="15.75" customHeight="1">
      <c r="A138" s="27">
        <v>45645.0</v>
      </c>
      <c r="B138" s="28">
        <v>295950.0</v>
      </c>
      <c r="C138" s="29">
        <f>B138/'Clients Balance'!B138</f>
        <v>0.04853847953</v>
      </c>
      <c r="D138" s="30">
        <v>15000.0</v>
      </c>
      <c r="E138" s="31">
        <f t="shared" si="3"/>
        <v>9.009780651</v>
      </c>
      <c r="F138" s="31">
        <f t="shared" si="4"/>
        <v>194.6311833</v>
      </c>
      <c r="G138" s="32">
        <f t="shared" si="1"/>
        <v>194.6311833</v>
      </c>
      <c r="H138" s="33">
        <f t="shared" si="2"/>
        <v>0</v>
      </c>
      <c r="I138" s="49">
        <f>B138-D138</f>
        <v>280950</v>
      </c>
      <c r="J138" s="34"/>
      <c r="K138" s="34">
        <v>0.0</v>
      </c>
      <c r="L138" s="34"/>
      <c r="M138" s="34"/>
      <c r="N138" s="34"/>
      <c r="O138" s="34"/>
      <c r="P138" s="34"/>
      <c r="Q138" s="34"/>
      <c r="R138" s="35"/>
      <c r="S138" s="35"/>
      <c r="T138" s="36"/>
      <c r="U138" s="36"/>
      <c r="V138" s="35"/>
      <c r="W138" s="35"/>
      <c r="X138" s="35"/>
      <c r="Y138" s="37"/>
      <c r="Z138" s="35"/>
      <c r="AA138" s="35"/>
      <c r="AB138" s="35">
        <v>2700.0</v>
      </c>
      <c r="AC138" s="35">
        <f t="shared" si="27"/>
        <v>104.0555556</v>
      </c>
      <c r="AD138" s="35">
        <f t="shared" si="31"/>
        <v>169.2060514</v>
      </c>
      <c r="AE138" s="38"/>
      <c r="AF138" s="38"/>
      <c r="AG138" s="38"/>
      <c r="AH138" s="39"/>
      <c r="AI138" s="40"/>
      <c r="AJ138" s="39"/>
      <c r="AK138" s="41">
        <v>800.0</v>
      </c>
      <c r="AL138" s="42"/>
      <c r="AM138" s="42"/>
      <c r="AN138" s="36">
        <f t="shared" si="28"/>
        <v>0</v>
      </c>
      <c r="AO138" s="43">
        <f t="shared" si="32"/>
        <v>187.5533333</v>
      </c>
      <c r="AP138" s="44"/>
      <c r="AQ138" s="44"/>
      <c r="AR138" s="44"/>
      <c r="AS138" s="36"/>
      <c r="AT138" s="36"/>
      <c r="AU138" s="43"/>
      <c r="AV138" s="35"/>
      <c r="AW138" s="35"/>
      <c r="AX138" s="45"/>
      <c r="AY138" s="46">
        <v>800.0</v>
      </c>
      <c r="AZ138" s="46">
        <f t="shared" si="30"/>
        <v>18.75</v>
      </c>
      <c r="BA138" s="46">
        <f t="shared" si="33"/>
        <v>181.0639083</v>
      </c>
      <c r="BB138" s="46"/>
      <c r="BC138" s="47"/>
      <c r="BD138" s="47"/>
      <c r="BE138" s="48"/>
      <c r="BF138" s="48"/>
    </row>
    <row r="139" ht="15.75" customHeight="1">
      <c r="A139" s="27">
        <v>45646.0</v>
      </c>
      <c r="B139" s="28">
        <f>-67851-20650</f>
        <v>-88501</v>
      </c>
      <c r="C139" s="29">
        <f>B139/'Clients Balance'!B139</f>
        <v>-0.01459705002</v>
      </c>
      <c r="D139" s="30">
        <v>-28722.0</v>
      </c>
      <c r="E139" s="31">
        <f t="shared" si="3"/>
        <v>-2.841041118</v>
      </c>
      <c r="F139" s="31">
        <f t="shared" si="4"/>
        <v>191.7901421</v>
      </c>
      <c r="G139" s="32">
        <f t="shared" si="1"/>
        <v>194.6311833</v>
      </c>
      <c r="H139" s="33">
        <f t="shared" si="2"/>
        <v>-0.01481328022</v>
      </c>
      <c r="I139" s="34">
        <v>-49902.0</v>
      </c>
      <c r="J139" s="34"/>
      <c r="K139" s="34">
        <v>-26490.0</v>
      </c>
      <c r="L139" s="34"/>
      <c r="M139" s="34"/>
      <c r="N139" s="34"/>
      <c r="O139" s="34"/>
      <c r="P139" s="34"/>
      <c r="Q139" s="34"/>
      <c r="R139" s="35"/>
      <c r="S139" s="35"/>
      <c r="T139" s="36"/>
      <c r="U139" s="36"/>
      <c r="V139" s="35"/>
      <c r="W139" s="35"/>
      <c r="X139" s="35"/>
      <c r="Y139" s="37"/>
      <c r="Z139" s="35"/>
      <c r="AA139" s="35"/>
      <c r="AB139" s="35">
        <v>2700.0</v>
      </c>
      <c r="AC139" s="35">
        <f t="shared" si="27"/>
        <v>-18.48222222</v>
      </c>
      <c r="AD139" s="35">
        <f t="shared" si="31"/>
        <v>150.7238292</v>
      </c>
      <c r="AE139" s="38"/>
      <c r="AF139" s="38"/>
      <c r="AG139" s="38"/>
      <c r="AH139" s="39"/>
      <c r="AI139" s="40"/>
      <c r="AJ139" s="39"/>
      <c r="AK139" s="41">
        <v>800.0</v>
      </c>
      <c r="AL139" s="42"/>
      <c r="AM139" s="42"/>
      <c r="AN139" s="36">
        <f t="shared" si="28"/>
        <v>-33.1125</v>
      </c>
      <c r="AO139" s="43">
        <f t="shared" si="32"/>
        <v>154.4408333</v>
      </c>
      <c r="AP139" s="44"/>
      <c r="AQ139" s="44"/>
      <c r="AR139" s="44"/>
      <c r="AS139" s="36"/>
      <c r="AT139" s="36"/>
      <c r="AU139" s="43"/>
      <c r="AV139" s="35"/>
      <c r="AW139" s="35"/>
      <c r="AX139" s="45"/>
      <c r="AY139" s="46">
        <v>800.0</v>
      </c>
      <c r="AZ139" s="46">
        <f t="shared" si="30"/>
        <v>-35.9025</v>
      </c>
      <c r="BA139" s="46">
        <f t="shared" si="33"/>
        <v>145.1614083</v>
      </c>
      <c r="BB139" s="46"/>
      <c r="BC139" s="47"/>
      <c r="BD139" s="47"/>
      <c r="BE139" s="48"/>
      <c r="BF139" s="48"/>
    </row>
    <row r="140" ht="15.75" customHeight="1">
      <c r="A140" s="27">
        <v>45649.0</v>
      </c>
      <c r="B140" s="28">
        <v>-90856.0</v>
      </c>
      <c r="C140" s="29">
        <f>B140/'Clients Balance'!B140</f>
        <v>-0.01501286205</v>
      </c>
      <c r="D140" s="30">
        <v>0.0</v>
      </c>
      <c r="E140" s="31">
        <f t="shared" si="3"/>
        <v>-2.879318946</v>
      </c>
      <c r="F140" s="31">
        <f t="shared" si="4"/>
        <v>188.9108232</v>
      </c>
      <c r="G140" s="32">
        <f t="shared" si="1"/>
        <v>194.6311833</v>
      </c>
      <c r="H140" s="33">
        <f t="shared" si="2"/>
        <v>-0.03028074288</v>
      </c>
      <c r="I140" s="49">
        <f t="shared" ref="I140:I141" si="34">B140-K140</f>
        <v>-46171</v>
      </c>
      <c r="J140" s="34"/>
      <c r="K140" s="34">
        <v>-44685.0</v>
      </c>
      <c r="L140" s="34"/>
      <c r="M140" s="34"/>
      <c r="N140" s="34"/>
      <c r="O140" s="34"/>
      <c r="P140" s="34"/>
      <c r="Q140" s="34"/>
      <c r="R140" s="35"/>
      <c r="S140" s="35"/>
      <c r="T140" s="36"/>
      <c r="U140" s="36"/>
      <c r="V140" s="35"/>
      <c r="W140" s="35"/>
      <c r="X140" s="35"/>
      <c r="Y140" s="37"/>
      <c r="Z140" s="35"/>
      <c r="AA140" s="35"/>
      <c r="AB140" s="35">
        <v>2700.0</v>
      </c>
      <c r="AC140" s="35">
        <f t="shared" si="27"/>
        <v>-17.10037037</v>
      </c>
      <c r="AD140" s="35">
        <f t="shared" si="31"/>
        <v>133.6234588</v>
      </c>
      <c r="AE140" s="38"/>
      <c r="AF140" s="38"/>
      <c r="AG140" s="38"/>
      <c r="AH140" s="39"/>
      <c r="AI140" s="40"/>
      <c r="AJ140" s="39"/>
      <c r="AK140" s="41">
        <v>900.0</v>
      </c>
      <c r="AL140" s="42"/>
      <c r="AM140" s="42"/>
      <c r="AN140" s="36">
        <f t="shared" si="28"/>
        <v>-49.65</v>
      </c>
      <c r="AO140" s="43">
        <f t="shared" si="32"/>
        <v>104.7908333</v>
      </c>
      <c r="AP140" s="44"/>
      <c r="AQ140" s="44"/>
      <c r="AR140" s="44"/>
      <c r="AS140" s="36"/>
      <c r="AT140" s="36"/>
      <c r="AU140" s="43"/>
      <c r="AV140" s="35"/>
      <c r="AW140" s="35"/>
      <c r="AX140" s="45"/>
      <c r="AY140" s="46">
        <v>900.0</v>
      </c>
      <c r="AZ140" s="46">
        <f t="shared" si="30"/>
        <v>0</v>
      </c>
      <c r="BA140" s="46">
        <f t="shared" si="33"/>
        <v>145.1614083</v>
      </c>
      <c r="BB140" s="46"/>
      <c r="BC140" s="47"/>
      <c r="BD140" s="47"/>
      <c r="BE140" s="48"/>
      <c r="BF140" s="48"/>
    </row>
    <row r="141" ht="15.75" customHeight="1">
      <c r="A141" s="27">
        <v>45650.0</v>
      </c>
      <c r="B141" s="28">
        <v>73537.0</v>
      </c>
      <c r="C141" s="29">
        <f>B141/'Clients Balance'!B141</f>
        <v>0.01249951692</v>
      </c>
      <c r="D141" s="30">
        <v>0.0</v>
      </c>
      <c r="E141" s="31">
        <f t="shared" si="3"/>
        <v>2.361294031</v>
      </c>
      <c r="F141" s="31">
        <f t="shared" si="4"/>
        <v>191.2721172</v>
      </c>
      <c r="G141" s="32">
        <f t="shared" si="1"/>
        <v>194.6311833</v>
      </c>
      <c r="H141" s="33">
        <f t="shared" si="2"/>
        <v>-0.01756171303</v>
      </c>
      <c r="I141" s="49">
        <f t="shared" si="34"/>
        <v>83892</v>
      </c>
      <c r="J141" s="34"/>
      <c r="K141" s="34">
        <v>-10355.0</v>
      </c>
      <c r="L141" s="34"/>
      <c r="M141" s="34"/>
      <c r="N141" s="34"/>
      <c r="O141" s="34"/>
      <c r="P141" s="34"/>
      <c r="Q141" s="34"/>
      <c r="R141" s="35"/>
      <c r="S141" s="35"/>
      <c r="T141" s="36"/>
      <c r="U141" s="36"/>
      <c r="V141" s="35"/>
      <c r="W141" s="35"/>
      <c r="X141" s="35"/>
      <c r="Y141" s="37"/>
      <c r="Z141" s="35"/>
      <c r="AA141" s="35"/>
      <c r="AB141" s="35">
        <v>2700.0</v>
      </c>
      <c r="AC141" s="35">
        <f t="shared" si="27"/>
        <v>31.07111111</v>
      </c>
      <c r="AD141" s="35">
        <f t="shared" si="31"/>
        <v>164.6945699</v>
      </c>
      <c r="AE141" s="38"/>
      <c r="AF141" s="38"/>
      <c r="AG141" s="38"/>
      <c r="AH141" s="39"/>
      <c r="AI141" s="40"/>
      <c r="AJ141" s="39"/>
      <c r="AK141" s="41">
        <v>900.0</v>
      </c>
      <c r="AL141" s="42"/>
      <c r="AM141" s="42"/>
      <c r="AN141" s="36">
        <f t="shared" si="28"/>
        <v>-11.50555556</v>
      </c>
      <c r="AO141" s="43">
        <f t="shared" si="32"/>
        <v>93.28527778</v>
      </c>
      <c r="AP141" s="44"/>
      <c r="AQ141" s="44"/>
      <c r="AR141" s="44"/>
      <c r="AS141" s="36"/>
      <c r="AT141" s="36"/>
      <c r="AU141" s="43"/>
      <c r="AV141" s="35"/>
      <c r="AW141" s="35"/>
      <c r="AX141" s="45"/>
      <c r="AY141" s="46">
        <v>900.0</v>
      </c>
      <c r="AZ141" s="46">
        <f t="shared" si="30"/>
        <v>0</v>
      </c>
      <c r="BA141" s="46">
        <f t="shared" si="33"/>
        <v>145.1614083</v>
      </c>
      <c r="BB141" s="46"/>
      <c r="BC141" s="47"/>
      <c r="BD141" s="47"/>
      <c r="BE141" s="48"/>
      <c r="BF141" s="48"/>
    </row>
    <row r="142" ht="15.75" customHeight="1">
      <c r="A142" s="27">
        <v>45652.0</v>
      </c>
      <c r="B142" s="28">
        <v>-67157.0</v>
      </c>
      <c r="C142" s="29">
        <f>B142/'Clients Balance'!B142</f>
        <v>-0.01118537946</v>
      </c>
      <c r="D142" s="30">
        <v>6435.0</v>
      </c>
      <c r="E142" s="31">
        <f t="shared" si="3"/>
        <v>-2.139451212</v>
      </c>
      <c r="F142" s="31">
        <f t="shared" si="4"/>
        <v>189.132666</v>
      </c>
      <c r="G142" s="32">
        <f t="shared" si="1"/>
        <v>194.6311833</v>
      </c>
      <c r="H142" s="33">
        <f t="shared" si="2"/>
        <v>-0.02907227694</v>
      </c>
      <c r="I142" s="34">
        <v>-48141.0</v>
      </c>
      <c r="J142" s="34"/>
      <c r="K142" s="34">
        <v>-23715.0</v>
      </c>
      <c r="L142" s="34"/>
      <c r="M142" s="34"/>
      <c r="N142" s="34"/>
      <c r="O142" s="34"/>
      <c r="P142" s="34"/>
      <c r="Q142" s="34"/>
      <c r="R142" s="35"/>
      <c r="S142" s="35"/>
      <c r="T142" s="36"/>
      <c r="U142" s="36"/>
      <c r="V142" s="35"/>
      <c r="W142" s="35"/>
      <c r="X142" s="35"/>
      <c r="Y142" s="37"/>
      <c r="Z142" s="35"/>
      <c r="AA142" s="35"/>
      <c r="AB142" s="35">
        <v>2700.0</v>
      </c>
      <c r="AC142" s="35">
        <f t="shared" si="27"/>
        <v>-17.83</v>
      </c>
      <c r="AD142" s="35">
        <f t="shared" si="31"/>
        <v>146.8645699</v>
      </c>
      <c r="AE142" s="38"/>
      <c r="AF142" s="38"/>
      <c r="AG142" s="38"/>
      <c r="AH142" s="39"/>
      <c r="AI142" s="40"/>
      <c r="AJ142" s="39"/>
      <c r="AK142" s="41">
        <v>900.0</v>
      </c>
      <c r="AL142" s="42"/>
      <c r="AM142" s="42"/>
      <c r="AN142" s="36">
        <f t="shared" si="28"/>
        <v>-26.35</v>
      </c>
      <c r="AO142" s="43">
        <f t="shared" si="32"/>
        <v>66.93527778</v>
      </c>
      <c r="AP142" s="44"/>
      <c r="AQ142" s="44"/>
      <c r="AR142" s="44"/>
      <c r="AS142" s="36"/>
      <c r="AT142" s="36"/>
      <c r="AU142" s="43"/>
      <c r="AV142" s="35"/>
      <c r="AW142" s="35"/>
      <c r="AX142" s="45"/>
      <c r="AY142" s="46">
        <v>900.0</v>
      </c>
      <c r="AZ142" s="46">
        <f t="shared" si="30"/>
        <v>7.15</v>
      </c>
      <c r="BA142" s="46">
        <f t="shared" si="33"/>
        <v>152.3114083</v>
      </c>
      <c r="BB142" s="46"/>
      <c r="BC142" s="47"/>
      <c r="BD142" s="47"/>
      <c r="BE142" s="48"/>
      <c r="BF142" s="48"/>
    </row>
    <row r="143" ht="15.75" customHeight="1">
      <c r="A143" s="27">
        <v>45653.0</v>
      </c>
      <c r="B143" s="28">
        <v>267829.0</v>
      </c>
      <c r="C143" s="29">
        <f>B143/'Clients Balance'!B143</f>
        <v>0.04496019697</v>
      </c>
      <c r="D143" s="30">
        <v>44842.0</v>
      </c>
      <c r="E143" s="31">
        <f t="shared" si="3"/>
        <v>8.503441917</v>
      </c>
      <c r="F143" s="31">
        <f t="shared" si="4"/>
        <v>197.6361079</v>
      </c>
      <c r="G143" s="32">
        <f t="shared" si="1"/>
        <v>197.6361079</v>
      </c>
      <c r="H143" s="33">
        <f t="shared" si="2"/>
        <v>0</v>
      </c>
      <c r="I143" s="34">
        <v>206109.0</v>
      </c>
      <c r="J143" s="34"/>
      <c r="K143" s="34">
        <v>21825.0</v>
      </c>
      <c r="L143" s="34"/>
      <c r="M143" s="34"/>
      <c r="N143" s="34"/>
      <c r="O143" s="34"/>
      <c r="P143" s="34"/>
      <c r="Q143" s="34"/>
      <c r="R143" s="35"/>
      <c r="S143" s="35"/>
      <c r="T143" s="36"/>
      <c r="U143" s="36"/>
      <c r="V143" s="35"/>
      <c r="W143" s="35"/>
      <c r="X143" s="35"/>
      <c r="Y143" s="37"/>
      <c r="Z143" s="35"/>
      <c r="AA143" s="35"/>
      <c r="AB143" s="35">
        <v>2700.0</v>
      </c>
      <c r="AC143" s="35">
        <f t="shared" si="27"/>
        <v>76.33666667</v>
      </c>
      <c r="AD143" s="35">
        <f t="shared" si="31"/>
        <v>223.2012366</v>
      </c>
      <c r="AE143" s="38"/>
      <c r="AF143" s="38"/>
      <c r="AG143" s="38"/>
      <c r="AH143" s="39"/>
      <c r="AI143" s="40"/>
      <c r="AJ143" s="39"/>
      <c r="AK143" s="41">
        <v>900.0</v>
      </c>
      <c r="AL143" s="42"/>
      <c r="AM143" s="42"/>
      <c r="AN143" s="36">
        <f t="shared" si="28"/>
        <v>24.25</v>
      </c>
      <c r="AO143" s="43">
        <f t="shared" si="32"/>
        <v>91.18527778</v>
      </c>
      <c r="AP143" s="44"/>
      <c r="AQ143" s="44"/>
      <c r="AR143" s="44"/>
      <c r="AS143" s="36"/>
      <c r="AT143" s="36"/>
      <c r="AU143" s="43"/>
      <c r="AV143" s="35"/>
      <c r="AW143" s="35"/>
      <c r="AX143" s="45"/>
      <c r="AY143" s="46">
        <v>900.0</v>
      </c>
      <c r="AZ143" s="46">
        <f t="shared" si="30"/>
        <v>49.82444444</v>
      </c>
      <c r="BA143" s="46">
        <f t="shared" si="33"/>
        <v>202.1358528</v>
      </c>
      <c r="BB143" s="46"/>
      <c r="BC143" s="47"/>
      <c r="BD143" s="47"/>
      <c r="BE143" s="48"/>
      <c r="BF143" s="48"/>
    </row>
    <row r="144" ht="15.75" customHeight="1">
      <c r="A144" s="27">
        <v>45656.0</v>
      </c>
      <c r="B144" s="28">
        <v>-29442.0</v>
      </c>
      <c r="C144" s="29">
        <f>B144/'Clients Balance'!B144</f>
        <v>-0.004708479055</v>
      </c>
      <c r="D144" s="30">
        <v>43762.0</v>
      </c>
      <c r="E144" s="31">
        <f t="shared" si="3"/>
        <v>-0.9305654746</v>
      </c>
      <c r="F144" s="31">
        <f t="shared" si="4"/>
        <v>196.7055425</v>
      </c>
      <c r="G144" s="32">
        <f t="shared" si="1"/>
        <v>197.6361079</v>
      </c>
      <c r="H144" s="33">
        <f t="shared" si="2"/>
        <v>-0.004730753709</v>
      </c>
      <c r="I144" s="34">
        <v>-106431.0</v>
      </c>
      <c r="J144" s="34"/>
      <c r="K144" s="34">
        <v>-29812.0</v>
      </c>
      <c r="L144" s="34"/>
      <c r="M144" s="34"/>
      <c r="N144" s="34"/>
      <c r="O144" s="34"/>
      <c r="P144" s="34"/>
      <c r="Q144" s="34"/>
      <c r="R144" s="35"/>
      <c r="S144" s="35"/>
      <c r="T144" s="36"/>
      <c r="U144" s="36"/>
      <c r="V144" s="35"/>
      <c r="W144" s="35"/>
      <c r="X144" s="35"/>
      <c r="Y144" s="37"/>
      <c r="Z144" s="35"/>
      <c r="AA144" s="35"/>
      <c r="AB144" s="35">
        <v>2700.0</v>
      </c>
      <c r="AC144" s="35">
        <f t="shared" si="27"/>
        <v>-39.41888889</v>
      </c>
      <c r="AD144" s="35">
        <f t="shared" si="31"/>
        <v>183.7823477</v>
      </c>
      <c r="AE144" s="38"/>
      <c r="AF144" s="38"/>
      <c r="AG144" s="38"/>
      <c r="AH144" s="39"/>
      <c r="AI144" s="40"/>
      <c r="AJ144" s="39"/>
      <c r="AK144" s="41">
        <v>900.0</v>
      </c>
      <c r="AL144" s="42"/>
      <c r="AM144" s="42"/>
      <c r="AN144" s="36">
        <f t="shared" si="28"/>
        <v>-33.12444444</v>
      </c>
      <c r="AO144" s="43">
        <f t="shared" si="32"/>
        <v>58.06083333</v>
      </c>
      <c r="AP144" s="44"/>
      <c r="AQ144" s="44"/>
      <c r="AR144" s="44"/>
      <c r="AS144" s="36"/>
      <c r="AT144" s="36"/>
      <c r="AU144" s="43"/>
      <c r="AV144" s="35"/>
      <c r="AW144" s="35"/>
      <c r="AX144" s="45"/>
      <c r="AY144" s="46">
        <v>900.0</v>
      </c>
      <c r="AZ144" s="46">
        <f t="shared" si="30"/>
        <v>48.62444444</v>
      </c>
      <c r="BA144" s="46">
        <f t="shared" si="33"/>
        <v>250.7602972</v>
      </c>
      <c r="BB144" s="46"/>
      <c r="BC144" s="47"/>
      <c r="BD144" s="47"/>
      <c r="BE144" s="48"/>
      <c r="BF144" s="48"/>
    </row>
    <row r="145" ht="15.75" customHeight="1">
      <c r="A145" s="27">
        <v>45657.0</v>
      </c>
      <c r="B145" s="28">
        <v>52192.0</v>
      </c>
      <c r="C145" s="29">
        <f>B145/'Clients Balance'!B145</f>
        <v>0.008466578538</v>
      </c>
      <c r="D145" s="30">
        <v>-10417.0</v>
      </c>
      <c r="E145" s="31">
        <f t="shared" si="3"/>
        <v>1.665422924</v>
      </c>
      <c r="F145" s="31">
        <f t="shared" si="4"/>
        <v>198.3709654</v>
      </c>
      <c r="G145" s="32">
        <f t="shared" si="1"/>
        <v>198.3709654</v>
      </c>
      <c r="H145" s="33">
        <f t="shared" si="2"/>
        <v>0</v>
      </c>
      <c r="I145" s="34">
        <v>136147.0</v>
      </c>
      <c r="J145" s="34"/>
      <c r="K145" s="34">
        <v>-72117.0</v>
      </c>
      <c r="L145" s="34"/>
      <c r="M145" s="34"/>
      <c r="N145" s="34"/>
      <c r="O145" s="34"/>
      <c r="P145" s="34"/>
      <c r="Q145" s="34"/>
      <c r="R145" s="35"/>
      <c r="S145" s="35"/>
      <c r="T145" s="36"/>
      <c r="U145" s="36"/>
      <c r="V145" s="35"/>
      <c r="W145" s="35"/>
      <c r="X145" s="35"/>
      <c r="Y145" s="37"/>
      <c r="Z145" s="35"/>
      <c r="AA145" s="35"/>
      <c r="AB145" s="35">
        <v>2700.0</v>
      </c>
      <c r="AC145" s="35">
        <f t="shared" si="27"/>
        <v>50.42481481</v>
      </c>
      <c r="AD145" s="35">
        <f t="shared" si="31"/>
        <v>234.2071625</v>
      </c>
      <c r="AE145" s="38"/>
      <c r="AF145" s="38"/>
      <c r="AG145" s="38"/>
      <c r="AH145" s="39"/>
      <c r="AI145" s="40"/>
      <c r="AJ145" s="39"/>
      <c r="AK145" s="41">
        <v>900.0</v>
      </c>
      <c r="AL145" s="42"/>
      <c r="AM145" s="42"/>
      <c r="AN145" s="36">
        <f t="shared" si="28"/>
        <v>-80.13</v>
      </c>
      <c r="AO145" s="43">
        <f t="shared" si="32"/>
        <v>-22.06916667</v>
      </c>
      <c r="AP145" s="44"/>
      <c r="AQ145" s="44"/>
      <c r="AR145" s="44"/>
      <c r="AS145" s="36"/>
      <c r="AT145" s="36"/>
      <c r="AU145" s="43"/>
      <c r="AV145" s="35"/>
      <c r="AW145" s="35"/>
      <c r="AX145" s="45"/>
      <c r="AY145" s="46">
        <v>900.0</v>
      </c>
      <c r="AZ145" s="46">
        <f t="shared" si="30"/>
        <v>-11.57444444</v>
      </c>
      <c r="BA145" s="46">
        <f t="shared" si="33"/>
        <v>239.1858528</v>
      </c>
      <c r="BB145" s="46"/>
      <c r="BC145" s="47"/>
      <c r="BD145" s="47"/>
      <c r="BE145" s="48"/>
      <c r="BF145" s="48"/>
    </row>
    <row r="146" ht="15.75" customHeight="1">
      <c r="A146" s="27">
        <v>45658.0</v>
      </c>
      <c r="B146" s="28">
        <v>-97912.0</v>
      </c>
      <c r="C146" s="29">
        <f>B146/'Clients Balance'!B146</f>
        <v>-0.01612087</v>
      </c>
      <c r="D146" s="30">
        <v>-70000.0</v>
      </c>
      <c r="E146" s="31">
        <f t="shared" si="3"/>
        <v>-3.197912545</v>
      </c>
      <c r="F146" s="31">
        <f t="shared" si="4"/>
        <v>195.1730528</v>
      </c>
      <c r="G146" s="32">
        <f t="shared" si="1"/>
        <v>198.3709654</v>
      </c>
      <c r="H146" s="33">
        <f t="shared" si="2"/>
        <v>-0.01638501063</v>
      </c>
      <c r="I146" s="34">
        <v>18271.0</v>
      </c>
      <c r="J146" s="34"/>
      <c r="K146" s="34">
        <v>-24018.0</v>
      </c>
      <c r="L146" s="34"/>
      <c r="M146" s="34"/>
      <c r="N146" s="34"/>
      <c r="O146" s="34"/>
      <c r="P146" s="34"/>
      <c r="Q146" s="34"/>
      <c r="R146" s="35"/>
      <c r="S146" s="35"/>
      <c r="T146" s="36"/>
      <c r="U146" s="36"/>
      <c r="V146" s="35"/>
      <c r="W146" s="35"/>
      <c r="X146" s="35"/>
      <c r="Y146" s="37"/>
      <c r="Z146" s="35"/>
      <c r="AA146" s="35"/>
      <c r="AB146" s="35">
        <v>4050.0</v>
      </c>
      <c r="AC146" s="35">
        <f t="shared" si="27"/>
        <v>4.511358025</v>
      </c>
      <c r="AD146" s="35">
        <f t="shared" si="31"/>
        <v>238.7185206</v>
      </c>
      <c r="AE146" s="38"/>
      <c r="AF146" s="38"/>
      <c r="AG146" s="38"/>
      <c r="AH146" s="39"/>
      <c r="AI146" s="40"/>
      <c r="AJ146" s="39"/>
      <c r="AK146" s="41">
        <v>1425.0</v>
      </c>
      <c r="AL146" s="42"/>
      <c r="AM146" s="42"/>
      <c r="AN146" s="36">
        <f t="shared" si="28"/>
        <v>-16.85473684</v>
      </c>
      <c r="AO146" s="43">
        <f t="shared" si="32"/>
        <v>-38.92390351</v>
      </c>
      <c r="AP146" s="44"/>
      <c r="AQ146" s="44"/>
      <c r="AR146" s="44"/>
      <c r="AS146" s="36"/>
      <c r="AT146" s="36"/>
      <c r="AU146" s="43"/>
      <c r="AV146" s="35"/>
      <c r="AW146" s="35"/>
      <c r="AX146" s="45"/>
      <c r="AY146" s="46">
        <v>1425.0</v>
      </c>
      <c r="AZ146" s="46">
        <f t="shared" si="30"/>
        <v>-49.12280702</v>
      </c>
      <c r="BA146" s="46">
        <f t="shared" si="33"/>
        <v>190.0630458</v>
      </c>
      <c r="BB146" s="46"/>
      <c r="BC146" s="47">
        <v>2.0E7</v>
      </c>
      <c r="BD146" s="47"/>
      <c r="BE146" s="48"/>
      <c r="BF146" s="48"/>
    </row>
    <row r="147" ht="15.75" customHeight="1">
      <c r="A147" s="27">
        <v>45659.0</v>
      </c>
      <c r="B147" s="28">
        <v>269887.0</v>
      </c>
      <c r="C147" s="29">
        <f>B147/'Clients Balance'!B147</f>
        <v>0.04390437803</v>
      </c>
      <c r="D147" s="30">
        <v>-35370.0</v>
      </c>
      <c r="E147" s="31">
        <f t="shared" si="3"/>
        <v>8.568951493</v>
      </c>
      <c r="F147" s="31">
        <f t="shared" si="4"/>
        <v>203.7420043</v>
      </c>
      <c r="G147" s="32">
        <f t="shared" si="1"/>
        <v>203.7420043</v>
      </c>
      <c r="H147" s="33">
        <f t="shared" si="2"/>
        <v>0</v>
      </c>
      <c r="I147" s="34">
        <v>139089.0</v>
      </c>
      <c r="J147" s="34"/>
      <c r="K147" s="34">
        <v>165021.0</v>
      </c>
      <c r="L147" s="34"/>
      <c r="M147" s="34"/>
      <c r="N147" s="34"/>
      <c r="O147" s="34"/>
      <c r="P147" s="34"/>
      <c r="Q147" s="34"/>
      <c r="R147" s="35"/>
      <c r="S147" s="35"/>
      <c r="T147" s="36"/>
      <c r="U147" s="36"/>
      <c r="V147" s="35"/>
      <c r="W147" s="35"/>
      <c r="X147" s="35"/>
      <c r="Y147" s="37"/>
      <c r="Z147" s="35"/>
      <c r="AA147" s="35"/>
      <c r="AB147" s="35">
        <v>4050.0</v>
      </c>
      <c r="AC147" s="35">
        <f t="shared" si="27"/>
        <v>34.34296296</v>
      </c>
      <c r="AD147" s="35">
        <f t="shared" si="31"/>
        <v>273.0614835</v>
      </c>
      <c r="AE147" s="38"/>
      <c r="AF147" s="38"/>
      <c r="AG147" s="38"/>
      <c r="AH147" s="39"/>
      <c r="AI147" s="40"/>
      <c r="AJ147" s="39"/>
      <c r="AK147" s="41">
        <v>1425.0</v>
      </c>
      <c r="AL147" s="42"/>
      <c r="AM147" s="42"/>
      <c r="AN147" s="36">
        <f t="shared" si="28"/>
        <v>115.8042105</v>
      </c>
      <c r="AO147" s="43">
        <f t="shared" si="32"/>
        <v>76.88030702</v>
      </c>
      <c r="AP147" s="44"/>
      <c r="AQ147" s="44"/>
      <c r="AR147" s="44"/>
      <c r="AS147" s="36"/>
      <c r="AT147" s="36"/>
      <c r="AU147" s="43"/>
      <c r="AV147" s="35"/>
      <c r="AW147" s="35"/>
      <c r="AX147" s="45"/>
      <c r="AY147" s="46">
        <v>1425.0</v>
      </c>
      <c r="AZ147" s="46">
        <f t="shared" si="30"/>
        <v>-24.82105263</v>
      </c>
      <c r="BA147" s="46">
        <f t="shared" si="33"/>
        <v>165.2419931</v>
      </c>
      <c r="BB147" s="46"/>
      <c r="BC147" s="47"/>
      <c r="BD147" s="47"/>
      <c r="BE147" s="48"/>
      <c r="BF147" s="48"/>
    </row>
    <row r="148" ht="15.75" customHeight="1">
      <c r="A148" s="27">
        <v>45660.0</v>
      </c>
      <c r="B148" s="28">
        <v>-166355.0</v>
      </c>
      <c r="C148" s="29">
        <f>B148/'Clients Balance'!B148</f>
        <v>-0.02736103047</v>
      </c>
      <c r="D148" s="30">
        <v>0.0</v>
      </c>
      <c r="E148" s="31">
        <f t="shared" si="3"/>
        <v>-5.574591189</v>
      </c>
      <c r="F148" s="31">
        <f t="shared" si="4"/>
        <v>198.1674131</v>
      </c>
      <c r="G148" s="32">
        <f t="shared" si="1"/>
        <v>203.7420043</v>
      </c>
      <c r="H148" s="33">
        <f t="shared" si="2"/>
        <v>-0.02813071585</v>
      </c>
      <c r="I148" s="34">
        <v>-96813.0</v>
      </c>
      <c r="J148" s="34"/>
      <c r="K148" s="34">
        <v>-25605.0</v>
      </c>
      <c r="L148" s="34"/>
      <c r="M148" s="34"/>
      <c r="N148" s="34"/>
      <c r="O148" s="34"/>
      <c r="P148" s="34"/>
      <c r="Q148" s="34"/>
      <c r="R148" s="35"/>
      <c r="S148" s="35"/>
      <c r="T148" s="36"/>
      <c r="U148" s="36"/>
      <c r="V148" s="35"/>
      <c r="W148" s="35"/>
      <c r="X148" s="35"/>
      <c r="Y148" s="37"/>
      <c r="Z148" s="35"/>
      <c r="AA148" s="35"/>
      <c r="AB148" s="35">
        <v>4050.0</v>
      </c>
      <c r="AC148" s="35">
        <f t="shared" si="27"/>
        <v>-23.90444444</v>
      </c>
      <c r="AD148" s="35">
        <f t="shared" si="31"/>
        <v>249.1570391</v>
      </c>
      <c r="AE148" s="38"/>
      <c r="AF148" s="38"/>
      <c r="AG148" s="38"/>
      <c r="AH148" s="39"/>
      <c r="AI148" s="40"/>
      <c r="AJ148" s="39"/>
      <c r="AK148" s="41">
        <v>1425.0</v>
      </c>
      <c r="AL148" s="42"/>
      <c r="AM148" s="42"/>
      <c r="AN148" s="36">
        <f t="shared" si="28"/>
        <v>-17.96842105</v>
      </c>
      <c r="AO148" s="43">
        <f t="shared" si="32"/>
        <v>58.91188596</v>
      </c>
      <c r="AP148" s="44"/>
      <c r="AQ148" s="44"/>
      <c r="AR148" s="44"/>
      <c r="AS148" s="36"/>
      <c r="AT148" s="36"/>
      <c r="AU148" s="43"/>
      <c r="AV148" s="35"/>
      <c r="AW148" s="35"/>
      <c r="AX148" s="45"/>
      <c r="AY148" s="46">
        <v>1425.0</v>
      </c>
      <c r="AZ148" s="46">
        <f t="shared" si="30"/>
        <v>0</v>
      </c>
      <c r="BA148" s="46">
        <f t="shared" si="33"/>
        <v>165.2419931</v>
      </c>
      <c r="BB148" s="46"/>
      <c r="BC148" s="47"/>
      <c r="BD148" s="47"/>
      <c r="BE148" s="48"/>
      <c r="BF148" s="48"/>
    </row>
    <row r="149" ht="15.75" customHeight="1">
      <c r="A149" s="27">
        <v>45663.0</v>
      </c>
      <c r="B149" s="28">
        <v>-277266.0</v>
      </c>
      <c r="C149" s="29">
        <f>B149/'Clients Balance'!B149</f>
        <v>-0.04367888678</v>
      </c>
      <c r="D149" s="30">
        <v>-85418.0</v>
      </c>
      <c r="E149" s="31">
        <f t="shared" si="3"/>
        <v>-8.655732003</v>
      </c>
      <c r="F149" s="31">
        <f t="shared" si="4"/>
        <v>189.5116811</v>
      </c>
      <c r="G149" s="32">
        <f t="shared" si="1"/>
        <v>203.7420043</v>
      </c>
      <c r="H149" s="33">
        <f t="shared" si="2"/>
        <v>-0.07508942513</v>
      </c>
      <c r="I149" s="34">
        <v>-189280.0</v>
      </c>
      <c r="J149" s="34"/>
      <c r="K149" s="34">
        <v>-855.0</v>
      </c>
      <c r="L149" s="34"/>
      <c r="M149" s="34"/>
      <c r="N149" s="34"/>
      <c r="O149" s="34"/>
      <c r="P149" s="34"/>
      <c r="Q149" s="34"/>
      <c r="R149" s="35"/>
      <c r="S149" s="35"/>
      <c r="T149" s="36"/>
      <c r="U149" s="36"/>
      <c r="V149" s="35"/>
      <c r="W149" s="35"/>
      <c r="X149" s="35"/>
      <c r="Y149" s="37"/>
      <c r="Z149" s="35"/>
      <c r="AA149" s="35"/>
      <c r="AB149" s="35">
        <v>4050.0</v>
      </c>
      <c r="AC149" s="35">
        <f t="shared" si="27"/>
        <v>-46.73580247</v>
      </c>
      <c r="AD149" s="35">
        <f t="shared" si="31"/>
        <v>202.4212366</v>
      </c>
      <c r="AE149" s="38"/>
      <c r="AF149" s="38"/>
      <c r="AG149" s="38"/>
      <c r="AH149" s="39"/>
      <c r="AI149" s="40"/>
      <c r="AJ149" s="39"/>
      <c r="AK149" s="41">
        <v>1425.0</v>
      </c>
      <c r="AL149" s="42"/>
      <c r="AM149" s="42"/>
      <c r="AN149" s="36">
        <f t="shared" si="28"/>
        <v>-0.6</v>
      </c>
      <c r="AO149" s="43">
        <f t="shared" si="32"/>
        <v>58.31188596</v>
      </c>
      <c r="AP149" s="44"/>
      <c r="AQ149" s="44"/>
      <c r="AR149" s="44"/>
      <c r="AS149" s="36"/>
      <c r="AT149" s="36"/>
      <c r="AU149" s="43"/>
      <c r="AV149" s="35"/>
      <c r="AW149" s="35"/>
      <c r="AX149" s="45"/>
      <c r="AY149" s="46">
        <v>1425.0</v>
      </c>
      <c r="AZ149" s="46">
        <f t="shared" si="30"/>
        <v>-59.94245614</v>
      </c>
      <c r="BA149" s="46">
        <f t="shared" si="33"/>
        <v>105.299537</v>
      </c>
      <c r="BB149" s="46"/>
      <c r="BC149" s="47"/>
      <c r="BD149" s="47"/>
      <c r="BE149" s="48"/>
      <c r="BF149" s="48"/>
    </row>
    <row r="150" ht="15.75" customHeight="1">
      <c r="A150" s="27">
        <v>45664.0</v>
      </c>
      <c r="B150" s="28">
        <v>281928.0</v>
      </c>
      <c r="C150" s="29">
        <f>B150/'Clients Balance'!B150</f>
        <v>0.04462026565</v>
      </c>
      <c r="D150" s="30">
        <v>0.0</v>
      </c>
      <c r="E150" s="31">
        <f t="shared" si="3"/>
        <v>8.456061557</v>
      </c>
      <c r="F150" s="31">
        <f t="shared" si="4"/>
        <v>197.9677427</v>
      </c>
      <c r="G150" s="32">
        <f t="shared" si="1"/>
        <v>203.7420043</v>
      </c>
      <c r="H150" s="33">
        <f t="shared" si="2"/>
        <v>-0.02916768942</v>
      </c>
      <c r="I150" s="34">
        <v>331302.0</v>
      </c>
      <c r="J150" s="34"/>
      <c r="K150" s="34">
        <v>-76023.0</v>
      </c>
      <c r="L150" s="34"/>
      <c r="M150" s="34"/>
      <c r="N150" s="34"/>
      <c r="O150" s="34"/>
      <c r="P150" s="34"/>
      <c r="Q150" s="34"/>
      <c r="R150" s="35"/>
      <c r="S150" s="35"/>
      <c r="T150" s="36"/>
      <c r="U150" s="36"/>
      <c r="V150" s="35"/>
      <c r="W150" s="35"/>
      <c r="X150" s="35"/>
      <c r="Y150" s="37"/>
      <c r="Z150" s="35"/>
      <c r="AA150" s="35"/>
      <c r="AB150" s="35">
        <v>4050.0</v>
      </c>
      <c r="AC150" s="35">
        <f t="shared" si="27"/>
        <v>81.80296296</v>
      </c>
      <c r="AD150" s="35">
        <f t="shared" si="31"/>
        <v>284.2241996</v>
      </c>
      <c r="AE150" s="38"/>
      <c r="AF150" s="38"/>
      <c r="AG150" s="38"/>
      <c r="AH150" s="39"/>
      <c r="AI150" s="40"/>
      <c r="AJ150" s="39"/>
      <c r="AK150" s="41">
        <v>1425.0</v>
      </c>
      <c r="AL150" s="42"/>
      <c r="AM150" s="42"/>
      <c r="AN150" s="36">
        <f t="shared" si="28"/>
        <v>-53.34947368</v>
      </c>
      <c r="AO150" s="43">
        <f t="shared" si="32"/>
        <v>4.962412281</v>
      </c>
      <c r="AP150" s="44"/>
      <c r="AQ150" s="44"/>
      <c r="AR150" s="44"/>
      <c r="AS150" s="36"/>
      <c r="AT150" s="36"/>
      <c r="AU150" s="43"/>
      <c r="AV150" s="35"/>
      <c r="AW150" s="35"/>
      <c r="AX150" s="45"/>
      <c r="AY150" s="46">
        <v>1425.0</v>
      </c>
      <c r="AZ150" s="46">
        <f t="shared" si="30"/>
        <v>0</v>
      </c>
      <c r="BA150" s="46">
        <f t="shared" si="33"/>
        <v>105.299537</v>
      </c>
      <c r="BB150" s="46"/>
      <c r="BC150" s="47"/>
      <c r="BD150" s="47"/>
      <c r="BE150" s="48"/>
      <c r="BF150" s="48"/>
    </row>
    <row r="151" ht="15.75" customHeight="1">
      <c r="A151" s="27">
        <v>45665.0</v>
      </c>
      <c r="B151" s="28">
        <v>-110010.0</v>
      </c>
      <c r="C151" s="29">
        <f>B151/'Clients Balance'!B151</f>
        <v>-0.01726845255</v>
      </c>
      <c r="D151" s="30">
        <v>-15120.0</v>
      </c>
      <c r="E151" s="31">
        <f t="shared" si="3"/>
        <v>-3.418596572</v>
      </c>
      <c r="F151" s="31">
        <f t="shared" si="4"/>
        <v>194.5491461</v>
      </c>
      <c r="G151" s="32">
        <f t="shared" si="1"/>
        <v>203.7420043</v>
      </c>
      <c r="H151" s="33">
        <f t="shared" si="2"/>
        <v>-0.04725211284</v>
      </c>
      <c r="I151" s="34">
        <v>-118783.0</v>
      </c>
      <c r="J151" s="34"/>
      <c r="K151" s="34">
        <v>34915.0</v>
      </c>
      <c r="L151" s="34"/>
      <c r="M151" s="34"/>
      <c r="N151" s="34"/>
      <c r="O151" s="34"/>
      <c r="P151" s="34"/>
      <c r="Q151" s="34"/>
      <c r="R151" s="35"/>
      <c r="S151" s="35"/>
      <c r="T151" s="36"/>
      <c r="U151" s="36"/>
      <c r="V151" s="35"/>
      <c r="W151" s="35"/>
      <c r="X151" s="35"/>
      <c r="Y151" s="37"/>
      <c r="Z151" s="35"/>
      <c r="AA151" s="35"/>
      <c r="AB151" s="35">
        <v>4050.0</v>
      </c>
      <c r="AC151" s="35">
        <f t="shared" si="27"/>
        <v>-29.3291358</v>
      </c>
      <c r="AD151" s="35">
        <f t="shared" si="31"/>
        <v>254.8950638</v>
      </c>
      <c r="AE151" s="38"/>
      <c r="AF151" s="38"/>
      <c r="AG151" s="38"/>
      <c r="AH151" s="39"/>
      <c r="AI151" s="40"/>
      <c r="AJ151" s="39"/>
      <c r="AK151" s="41">
        <v>1425.0</v>
      </c>
      <c r="AL151" s="42"/>
      <c r="AM151" s="42"/>
      <c r="AN151" s="36">
        <f t="shared" si="28"/>
        <v>24.50175439</v>
      </c>
      <c r="AO151" s="43">
        <f t="shared" si="32"/>
        <v>29.46416667</v>
      </c>
      <c r="AP151" s="44"/>
      <c r="AQ151" s="44"/>
      <c r="AR151" s="44"/>
      <c r="AS151" s="36"/>
      <c r="AT151" s="36"/>
      <c r="AU151" s="43"/>
      <c r="AV151" s="35"/>
      <c r="AW151" s="35"/>
      <c r="AX151" s="45"/>
      <c r="AY151" s="46">
        <v>1425.0</v>
      </c>
      <c r="AZ151" s="46">
        <f t="shared" si="30"/>
        <v>-10.61052632</v>
      </c>
      <c r="BA151" s="46">
        <f t="shared" si="33"/>
        <v>94.68901068</v>
      </c>
      <c r="BB151" s="46"/>
      <c r="BC151" s="47"/>
      <c r="BD151" s="47"/>
      <c r="BE151" s="48"/>
      <c r="BF151" s="48"/>
    </row>
    <row r="152" ht="15.75" customHeight="1">
      <c r="A152" s="27">
        <v>45666.0</v>
      </c>
      <c r="B152" s="28">
        <v>-15116.0</v>
      </c>
      <c r="C152" s="29">
        <f>B152/'Clients Balance'!B152</f>
        <v>-0.001690227915</v>
      </c>
      <c r="D152" s="30">
        <v>0.0</v>
      </c>
      <c r="E152" s="31">
        <f t="shared" si="3"/>
        <v>-0.3288323976</v>
      </c>
      <c r="F152" s="31">
        <f t="shared" si="4"/>
        <v>194.2203137</v>
      </c>
      <c r="G152" s="32">
        <f t="shared" si="1"/>
        <v>203.7420043</v>
      </c>
      <c r="H152" s="33">
        <f t="shared" si="2"/>
        <v>-0.04902520453</v>
      </c>
      <c r="I152" s="34">
        <v>-29996.0</v>
      </c>
      <c r="J152" s="34"/>
      <c r="K152" s="34">
        <v>-5062.0</v>
      </c>
      <c r="L152" s="34"/>
      <c r="M152" s="34"/>
      <c r="N152" s="34"/>
      <c r="O152" s="34"/>
      <c r="P152" s="34"/>
      <c r="Q152" s="34"/>
      <c r="R152" s="35"/>
      <c r="S152" s="35"/>
      <c r="T152" s="36"/>
      <c r="U152" s="36"/>
      <c r="V152" s="35"/>
      <c r="W152" s="35"/>
      <c r="X152" s="35"/>
      <c r="Y152" s="37"/>
      <c r="Z152" s="35"/>
      <c r="AA152" s="35"/>
      <c r="AB152" s="35">
        <v>4050.0</v>
      </c>
      <c r="AC152" s="35">
        <f t="shared" si="27"/>
        <v>-7.406419753</v>
      </c>
      <c r="AD152" s="35">
        <f t="shared" si="31"/>
        <v>247.488644</v>
      </c>
      <c r="AE152" s="38"/>
      <c r="AF152" s="38"/>
      <c r="AG152" s="38"/>
      <c r="AH152" s="39"/>
      <c r="AI152" s="40"/>
      <c r="AJ152" s="39"/>
      <c r="AK152" s="41">
        <v>1425.0</v>
      </c>
      <c r="AL152" s="42"/>
      <c r="AM152" s="42"/>
      <c r="AN152" s="36">
        <f t="shared" si="28"/>
        <v>-3.552280702</v>
      </c>
      <c r="AO152" s="43">
        <f t="shared" si="32"/>
        <v>25.91188596</v>
      </c>
      <c r="AP152" s="44"/>
      <c r="AQ152" s="44"/>
      <c r="AR152" s="44"/>
      <c r="AS152" s="36"/>
      <c r="AT152" s="36"/>
      <c r="AU152" s="43"/>
      <c r="AV152" s="35"/>
      <c r="AW152" s="35"/>
      <c r="AX152" s="45"/>
      <c r="AY152" s="46">
        <v>1425.0</v>
      </c>
      <c r="AZ152" s="46">
        <f t="shared" si="30"/>
        <v>0</v>
      </c>
      <c r="BA152" s="46">
        <f t="shared" si="33"/>
        <v>94.68901068</v>
      </c>
      <c r="BB152" s="46"/>
      <c r="BC152" s="47"/>
      <c r="BD152" s="47"/>
      <c r="BE152" s="48"/>
      <c r="BF152" s="48"/>
    </row>
    <row r="153" ht="15.75" customHeight="1">
      <c r="A153" s="27">
        <v>45667.0</v>
      </c>
      <c r="B153" s="28">
        <v>-39304.5</v>
      </c>
      <c r="C153" s="29">
        <f>B153/'Clients Balance'!B153</f>
        <v>-0.004443566076</v>
      </c>
      <c r="D153" s="30">
        <v>0.0</v>
      </c>
      <c r="E153" s="31">
        <f t="shared" si="3"/>
        <v>-0.8630307974</v>
      </c>
      <c r="F153" s="31">
        <f t="shared" si="4"/>
        <v>193.3572829</v>
      </c>
      <c r="G153" s="32">
        <f t="shared" si="1"/>
        <v>203.7420043</v>
      </c>
      <c r="H153" s="33">
        <f t="shared" si="2"/>
        <v>-0.05370742309</v>
      </c>
      <c r="I153" s="34">
        <v>-9311.0</v>
      </c>
      <c r="J153" s="34"/>
      <c r="K153" s="34">
        <v>-53120.0</v>
      </c>
      <c r="L153" s="34"/>
      <c r="M153" s="34"/>
      <c r="N153" s="34"/>
      <c r="O153" s="34">
        <v>17100.0</v>
      </c>
      <c r="P153" s="34">
        <v>6204.0</v>
      </c>
      <c r="Q153" s="34"/>
      <c r="R153" s="35"/>
      <c r="S153" s="35"/>
      <c r="T153" s="36"/>
      <c r="U153" s="36"/>
      <c r="V153" s="35"/>
      <c r="W153" s="35"/>
      <c r="X153" s="35"/>
      <c r="Y153" s="37"/>
      <c r="Z153" s="35"/>
      <c r="AA153" s="35"/>
      <c r="AB153" s="35">
        <v>4050.0</v>
      </c>
      <c r="AC153" s="35">
        <f t="shared" si="27"/>
        <v>-2.299012346</v>
      </c>
      <c r="AD153" s="35">
        <f t="shared" si="31"/>
        <v>245.1896317</v>
      </c>
      <c r="AE153" s="38"/>
      <c r="AF153" s="38"/>
      <c r="AG153" s="38"/>
      <c r="AH153" s="39"/>
      <c r="AI153" s="40"/>
      <c r="AJ153" s="39"/>
      <c r="AK153" s="41">
        <v>800.0</v>
      </c>
      <c r="AL153" s="42"/>
      <c r="AM153" s="42"/>
      <c r="AN153" s="36">
        <f t="shared" si="28"/>
        <v>-66.4</v>
      </c>
      <c r="AO153" s="43">
        <f t="shared" si="32"/>
        <v>-40.48811404</v>
      </c>
      <c r="AP153" s="44"/>
      <c r="AQ153" s="44"/>
      <c r="AR153" s="44"/>
      <c r="AS153" s="36">
        <v>1200.0</v>
      </c>
      <c r="AT153" s="36">
        <f t="shared" ref="AT153:AT186" si="35">O153/AS153</f>
        <v>14.25</v>
      </c>
      <c r="AU153" s="43">
        <f>AT153</f>
        <v>14.25</v>
      </c>
      <c r="AV153" s="35">
        <v>330.0</v>
      </c>
      <c r="AW153" s="35">
        <f t="shared" ref="AW153:AW186" si="36">P153/AV153</f>
        <v>18.8</v>
      </c>
      <c r="AX153" s="45">
        <f>AW153</f>
        <v>18.8</v>
      </c>
      <c r="AY153" s="46">
        <v>1425.0</v>
      </c>
      <c r="AZ153" s="46">
        <f t="shared" si="30"/>
        <v>0</v>
      </c>
      <c r="BA153" s="46">
        <f t="shared" si="33"/>
        <v>94.68901068</v>
      </c>
      <c r="BB153" s="46"/>
      <c r="BC153" s="47"/>
      <c r="BD153" s="47"/>
      <c r="BE153" s="61" t="s">
        <v>50</v>
      </c>
      <c r="BF153" s="48"/>
    </row>
    <row r="154" ht="15.75" customHeight="1">
      <c r="A154" s="27">
        <v>45670.0</v>
      </c>
      <c r="B154" s="28">
        <v>99661.0</v>
      </c>
      <c r="C154" s="29">
        <f>B154/'Clients Balance'!B154</f>
        <v>0.01093355854</v>
      </c>
      <c r="D154" s="30">
        <v>-3060.0</v>
      </c>
      <c r="E154" s="31">
        <f t="shared" si="3"/>
        <v>2.114083171</v>
      </c>
      <c r="F154" s="31">
        <f t="shared" si="4"/>
        <v>195.4713661</v>
      </c>
      <c r="G154" s="32">
        <f t="shared" si="1"/>
        <v>203.7420043</v>
      </c>
      <c r="H154" s="33">
        <f t="shared" si="2"/>
        <v>-0.042311252</v>
      </c>
      <c r="I154" s="34">
        <v>0.0</v>
      </c>
      <c r="J154" s="34"/>
      <c r="K154" s="34">
        <v>9024.0</v>
      </c>
      <c r="L154" s="34"/>
      <c r="M154" s="34"/>
      <c r="N154" s="34"/>
      <c r="O154" s="34">
        <v>121500.0</v>
      </c>
      <c r="P154" s="34">
        <v>-26122.0</v>
      </c>
      <c r="Q154" s="34"/>
      <c r="R154" s="35"/>
      <c r="S154" s="35"/>
      <c r="T154" s="36"/>
      <c r="U154" s="36"/>
      <c r="V154" s="35"/>
      <c r="W154" s="35"/>
      <c r="X154" s="35"/>
      <c r="Y154" s="37"/>
      <c r="Z154" s="35"/>
      <c r="AA154" s="35"/>
      <c r="AB154" s="35">
        <v>4050.0</v>
      </c>
      <c r="AC154" s="35">
        <f t="shared" si="27"/>
        <v>0</v>
      </c>
      <c r="AD154" s="35">
        <f t="shared" si="31"/>
        <v>245.1896317</v>
      </c>
      <c r="AE154" s="38"/>
      <c r="AF154" s="38"/>
      <c r="AG154" s="38"/>
      <c r="AH154" s="39"/>
      <c r="AI154" s="40"/>
      <c r="AJ154" s="39"/>
      <c r="AK154" s="41">
        <v>800.0</v>
      </c>
      <c r="AL154" s="42"/>
      <c r="AM154" s="42"/>
      <c r="AN154" s="36">
        <f t="shared" si="28"/>
        <v>11.28</v>
      </c>
      <c r="AO154" s="43">
        <f t="shared" si="32"/>
        <v>-29.20811404</v>
      </c>
      <c r="AP154" s="44"/>
      <c r="AQ154" s="44"/>
      <c r="AR154" s="44"/>
      <c r="AS154" s="36">
        <v>1300.0</v>
      </c>
      <c r="AT154" s="36">
        <f t="shared" si="35"/>
        <v>93.46153846</v>
      </c>
      <c r="AU154" s="43">
        <f t="shared" ref="AU154:AU186" si="37">AU153+AT154</f>
        <v>107.7115385</v>
      </c>
      <c r="AV154" s="35">
        <v>330.0</v>
      </c>
      <c r="AW154" s="35">
        <f t="shared" si="36"/>
        <v>-79.15757576</v>
      </c>
      <c r="AX154" s="45">
        <f t="shared" ref="AX154:AX186" si="38">AX153+AW154</f>
        <v>-60.35757576</v>
      </c>
      <c r="AY154" s="46">
        <v>1425.0</v>
      </c>
      <c r="AZ154" s="46">
        <f t="shared" si="30"/>
        <v>-2.147368421</v>
      </c>
      <c r="BA154" s="46">
        <f t="shared" si="33"/>
        <v>92.54164226</v>
      </c>
      <c r="BB154" s="46"/>
      <c r="BC154" s="47"/>
      <c r="BD154" s="47"/>
      <c r="BE154" s="48"/>
      <c r="BF154" s="48"/>
    </row>
    <row r="155" ht="15.75" customHeight="1">
      <c r="A155" s="27">
        <v>45671.0</v>
      </c>
      <c r="B155" s="28">
        <v>33927.0</v>
      </c>
      <c r="C155" s="29">
        <f>B155/'Clients Balance'!B155</f>
        <v>0.003791237708</v>
      </c>
      <c r="D155" s="30">
        <v>0.0</v>
      </c>
      <c r="E155" s="31">
        <f t="shared" si="3"/>
        <v>0.741078414</v>
      </c>
      <c r="F155" s="31">
        <f t="shared" si="4"/>
        <v>196.2124445</v>
      </c>
      <c r="G155" s="32">
        <f t="shared" si="1"/>
        <v>203.7420043</v>
      </c>
      <c r="H155" s="33">
        <f t="shared" si="2"/>
        <v>-0.03837452734</v>
      </c>
      <c r="I155" s="34">
        <v>148840.0</v>
      </c>
      <c r="J155" s="34"/>
      <c r="K155" s="34">
        <v>-44120.0</v>
      </c>
      <c r="L155" s="34"/>
      <c r="M155" s="34"/>
      <c r="N155" s="34"/>
      <c r="O155" s="34">
        <v>-89940.0</v>
      </c>
      <c r="P155" s="34">
        <v>-17866.0</v>
      </c>
      <c r="Q155" s="34"/>
      <c r="R155" s="35"/>
      <c r="S155" s="35"/>
      <c r="T155" s="36"/>
      <c r="U155" s="36"/>
      <c r="V155" s="35"/>
      <c r="W155" s="35"/>
      <c r="X155" s="35"/>
      <c r="Y155" s="37"/>
      <c r="Z155" s="35"/>
      <c r="AA155" s="35"/>
      <c r="AB155" s="35">
        <v>4050.0</v>
      </c>
      <c r="AC155" s="35">
        <f t="shared" si="27"/>
        <v>36.75061728</v>
      </c>
      <c r="AD155" s="35">
        <f t="shared" si="31"/>
        <v>281.940249</v>
      </c>
      <c r="AE155" s="38"/>
      <c r="AF155" s="38"/>
      <c r="AG155" s="38"/>
      <c r="AH155" s="39"/>
      <c r="AI155" s="40"/>
      <c r="AJ155" s="39"/>
      <c r="AK155" s="41">
        <v>800.0</v>
      </c>
      <c r="AL155" s="42"/>
      <c r="AM155" s="42"/>
      <c r="AN155" s="36">
        <f t="shared" si="28"/>
        <v>-55.15</v>
      </c>
      <c r="AO155" s="43">
        <f t="shared" si="32"/>
        <v>-84.35811404</v>
      </c>
      <c r="AP155" s="44"/>
      <c r="AQ155" s="44"/>
      <c r="AR155" s="44"/>
      <c r="AS155" s="36">
        <v>1300.0</v>
      </c>
      <c r="AT155" s="36">
        <f t="shared" si="35"/>
        <v>-69.18461538</v>
      </c>
      <c r="AU155" s="43">
        <f t="shared" si="37"/>
        <v>38.52692308</v>
      </c>
      <c r="AV155" s="35">
        <v>330.0</v>
      </c>
      <c r="AW155" s="35">
        <f t="shared" si="36"/>
        <v>-54.13939394</v>
      </c>
      <c r="AX155" s="45">
        <f t="shared" si="38"/>
        <v>-114.4969697</v>
      </c>
      <c r="AY155" s="46">
        <v>1425.0</v>
      </c>
      <c r="AZ155" s="46">
        <f t="shared" si="30"/>
        <v>0</v>
      </c>
      <c r="BA155" s="46">
        <f t="shared" si="33"/>
        <v>92.54164226</v>
      </c>
      <c r="BB155" s="46"/>
      <c r="BC155" s="47"/>
      <c r="BD155" s="47"/>
      <c r="BE155" s="48"/>
      <c r="BF155" s="48"/>
    </row>
    <row r="156" ht="15.75" customHeight="1">
      <c r="A156" s="27">
        <v>45672.0</v>
      </c>
      <c r="B156" s="28">
        <v>12703.0</v>
      </c>
      <c r="C156" s="29">
        <f>B156/'Clients Balance'!B156</f>
        <v>0.001464909302</v>
      </c>
      <c r="D156" s="30">
        <v>0.0</v>
      </c>
      <c r="E156" s="31">
        <f t="shared" si="3"/>
        <v>0.2874334351</v>
      </c>
      <c r="F156" s="31">
        <f t="shared" si="4"/>
        <v>196.499878</v>
      </c>
      <c r="G156" s="32">
        <f t="shared" si="1"/>
        <v>203.7420043</v>
      </c>
      <c r="H156" s="33">
        <f t="shared" si="2"/>
        <v>-0.03685562788</v>
      </c>
      <c r="I156" s="34">
        <v>61499.0</v>
      </c>
      <c r="J156" s="34"/>
      <c r="K156" s="34">
        <v>-50450.0</v>
      </c>
      <c r="L156" s="34"/>
      <c r="M156" s="34"/>
      <c r="N156" s="34"/>
      <c r="O156" s="34">
        <v>-9840.0</v>
      </c>
      <c r="P156" s="34">
        <v>5026.0</v>
      </c>
      <c r="Q156" s="34"/>
      <c r="R156" s="35"/>
      <c r="S156" s="35"/>
      <c r="T156" s="36"/>
      <c r="U156" s="36"/>
      <c r="V156" s="35"/>
      <c r="W156" s="35"/>
      <c r="X156" s="35"/>
      <c r="Y156" s="37"/>
      <c r="Z156" s="35"/>
      <c r="AA156" s="35"/>
      <c r="AB156" s="35">
        <v>4050.0</v>
      </c>
      <c r="AC156" s="35">
        <f t="shared" si="27"/>
        <v>15.18493827</v>
      </c>
      <c r="AD156" s="35">
        <f t="shared" si="31"/>
        <v>297.1251872</v>
      </c>
      <c r="AE156" s="38"/>
      <c r="AF156" s="38"/>
      <c r="AG156" s="38"/>
      <c r="AH156" s="39"/>
      <c r="AI156" s="40"/>
      <c r="AJ156" s="39"/>
      <c r="AK156" s="41">
        <v>800.0</v>
      </c>
      <c r="AL156" s="42"/>
      <c r="AM156" s="42"/>
      <c r="AN156" s="36">
        <f t="shared" si="28"/>
        <v>-63.0625</v>
      </c>
      <c r="AO156" s="43">
        <f t="shared" si="32"/>
        <v>-147.420614</v>
      </c>
      <c r="AP156" s="44"/>
      <c r="AQ156" s="44"/>
      <c r="AR156" s="44"/>
      <c r="AS156" s="36">
        <v>1200.0</v>
      </c>
      <c r="AT156" s="36">
        <f t="shared" si="35"/>
        <v>-8.2</v>
      </c>
      <c r="AU156" s="43">
        <f t="shared" si="37"/>
        <v>30.32692308</v>
      </c>
      <c r="AV156" s="35">
        <v>330.0</v>
      </c>
      <c r="AW156" s="35">
        <f t="shared" si="36"/>
        <v>15.23030303</v>
      </c>
      <c r="AX156" s="45">
        <f t="shared" si="38"/>
        <v>-99.26666667</v>
      </c>
      <c r="AY156" s="46">
        <v>1425.0</v>
      </c>
      <c r="AZ156" s="46">
        <f t="shared" si="30"/>
        <v>0</v>
      </c>
      <c r="BA156" s="46">
        <f t="shared" si="33"/>
        <v>92.54164226</v>
      </c>
      <c r="BB156" s="46"/>
      <c r="BC156" s="47"/>
      <c r="BD156" s="47"/>
      <c r="BE156" s="48"/>
      <c r="BF156" s="48"/>
    </row>
    <row r="157" ht="15.75" customHeight="1">
      <c r="A157" s="27">
        <v>45673.0</v>
      </c>
      <c r="B157" s="28">
        <v>61362.0</v>
      </c>
      <c r="C157" s="29">
        <f>B157/'Clients Balance'!B157</f>
        <v>0.006853444022</v>
      </c>
      <c r="D157" s="30">
        <v>0.0</v>
      </c>
      <c r="E157" s="31">
        <f t="shared" si="3"/>
        <v>1.346700914</v>
      </c>
      <c r="F157" s="31">
        <f t="shared" si="4"/>
        <v>197.8465789</v>
      </c>
      <c r="G157" s="32">
        <f t="shared" si="1"/>
        <v>203.7420043</v>
      </c>
      <c r="H157" s="33">
        <f t="shared" si="2"/>
        <v>-0.02979796518</v>
      </c>
      <c r="I157" s="34">
        <v>138210.0</v>
      </c>
      <c r="J157" s="34"/>
      <c r="K157" s="34">
        <v>-25168.0</v>
      </c>
      <c r="L157" s="34"/>
      <c r="M157" s="34"/>
      <c r="N157" s="34"/>
      <c r="O157" s="34">
        <v>-41460.0</v>
      </c>
      <c r="P157" s="34">
        <v>-15000.0</v>
      </c>
      <c r="Q157" s="34"/>
      <c r="R157" s="35"/>
      <c r="S157" s="35"/>
      <c r="T157" s="36"/>
      <c r="U157" s="36"/>
      <c r="V157" s="35"/>
      <c r="W157" s="35"/>
      <c r="X157" s="35"/>
      <c r="Y157" s="37"/>
      <c r="Z157" s="35"/>
      <c r="AA157" s="35"/>
      <c r="AB157" s="35">
        <v>4050.0</v>
      </c>
      <c r="AC157" s="35">
        <f t="shared" si="27"/>
        <v>34.12592593</v>
      </c>
      <c r="AD157" s="35">
        <f t="shared" si="31"/>
        <v>331.2511132</v>
      </c>
      <c r="AE157" s="38"/>
      <c r="AF157" s="38"/>
      <c r="AG157" s="38"/>
      <c r="AH157" s="39"/>
      <c r="AI157" s="40"/>
      <c r="AJ157" s="39"/>
      <c r="AK157" s="41">
        <v>800.0</v>
      </c>
      <c r="AL157" s="42"/>
      <c r="AM157" s="42"/>
      <c r="AN157" s="36">
        <f t="shared" si="28"/>
        <v>-31.46</v>
      </c>
      <c r="AO157" s="43">
        <f t="shared" si="32"/>
        <v>-178.880614</v>
      </c>
      <c r="AP157" s="44"/>
      <c r="AQ157" s="44"/>
      <c r="AR157" s="44"/>
      <c r="AS157" s="36">
        <v>1200.0</v>
      </c>
      <c r="AT157" s="36">
        <f t="shared" si="35"/>
        <v>-34.55</v>
      </c>
      <c r="AU157" s="43">
        <f t="shared" si="37"/>
        <v>-4.223076923</v>
      </c>
      <c r="AV157" s="35">
        <v>330.0</v>
      </c>
      <c r="AW157" s="35">
        <f t="shared" si="36"/>
        <v>-45.45454545</v>
      </c>
      <c r="AX157" s="45">
        <f t="shared" si="38"/>
        <v>-144.7212121</v>
      </c>
      <c r="AY157" s="46">
        <v>1425.0</v>
      </c>
      <c r="AZ157" s="46">
        <f t="shared" si="30"/>
        <v>0</v>
      </c>
      <c r="BA157" s="46">
        <f t="shared" si="33"/>
        <v>92.54164226</v>
      </c>
      <c r="BB157" s="46"/>
      <c r="BC157" s="47"/>
      <c r="BD157" s="47"/>
      <c r="BE157" s="48"/>
      <c r="BF157" s="48"/>
    </row>
    <row r="158" ht="15.75" customHeight="1">
      <c r="A158" s="27">
        <v>45674.0</v>
      </c>
      <c r="B158" s="28">
        <v>-52823.0</v>
      </c>
      <c r="C158" s="29">
        <f>B158/'Clients Balance'!B158</f>
        <v>-0.005973124987</v>
      </c>
      <c r="D158" s="30">
        <v>0.0</v>
      </c>
      <c r="E158" s="31">
        <f t="shared" si="3"/>
        <v>-1.181762344</v>
      </c>
      <c r="F158" s="31">
        <f t="shared" si="4"/>
        <v>196.6648165</v>
      </c>
      <c r="G158" s="32">
        <f t="shared" si="1"/>
        <v>203.7420043</v>
      </c>
      <c r="H158" s="33">
        <f t="shared" si="2"/>
        <v>-0.03598603927</v>
      </c>
      <c r="I158" s="34">
        <v>-26709.0</v>
      </c>
      <c r="J158" s="34"/>
      <c r="K158" s="34">
        <v>-18240.0</v>
      </c>
      <c r="L158" s="34"/>
      <c r="M158" s="34"/>
      <c r="N158" s="34"/>
      <c r="O158" s="34">
        <v>-27600.0</v>
      </c>
      <c r="P158" s="34">
        <v>19699.0</v>
      </c>
      <c r="Q158" s="34"/>
      <c r="R158" s="35"/>
      <c r="S158" s="35"/>
      <c r="T158" s="36"/>
      <c r="U158" s="36"/>
      <c r="V158" s="35"/>
      <c r="W158" s="35"/>
      <c r="X158" s="35"/>
      <c r="Y158" s="37"/>
      <c r="Z158" s="35"/>
      <c r="AA158" s="35"/>
      <c r="AB158" s="35">
        <v>4050.0</v>
      </c>
      <c r="AC158" s="35">
        <f t="shared" si="27"/>
        <v>-6.594814815</v>
      </c>
      <c r="AD158" s="35">
        <f t="shared" si="31"/>
        <v>324.6562983</v>
      </c>
      <c r="AE158" s="38"/>
      <c r="AF158" s="38"/>
      <c r="AG158" s="38"/>
      <c r="AH158" s="39"/>
      <c r="AI158" s="40"/>
      <c r="AJ158" s="39"/>
      <c r="AK158" s="41">
        <v>800.0</v>
      </c>
      <c r="AL158" s="42"/>
      <c r="AM158" s="42"/>
      <c r="AN158" s="36">
        <f t="shared" si="28"/>
        <v>-22.8</v>
      </c>
      <c r="AO158" s="43">
        <f t="shared" si="32"/>
        <v>-201.680614</v>
      </c>
      <c r="AP158" s="44"/>
      <c r="AQ158" s="44"/>
      <c r="AR158" s="44"/>
      <c r="AS158" s="36">
        <v>1200.0</v>
      </c>
      <c r="AT158" s="36">
        <f t="shared" si="35"/>
        <v>-23</v>
      </c>
      <c r="AU158" s="43">
        <f t="shared" si="37"/>
        <v>-27.22307692</v>
      </c>
      <c r="AV158" s="35">
        <v>330.0</v>
      </c>
      <c r="AW158" s="35">
        <f t="shared" si="36"/>
        <v>59.69393939</v>
      </c>
      <c r="AX158" s="45">
        <f t="shared" si="38"/>
        <v>-85.02727273</v>
      </c>
      <c r="AY158" s="46"/>
      <c r="AZ158" s="46"/>
      <c r="BA158" s="46"/>
      <c r="BB158" s="46"/>
      <c r="BC158" s="47"/>
      <c r="BD158" s="47"/>
      <c r="BE158" s="48"/>
      <c r="BF158" s="48"/>
    </row>
    <row r="159" ht="15.75" customHeight="1">
      <c r="A159" s="27">
        <v>45677.0</v>
      </c>
      <c r="B159" s="28">
        <v>133341.0</v>
      </c>
      <c r="C159" s="29">
        <f>B159/'Clients Balance'!B159</f>
        <v>0.01510376492</v>
      </c>
      <c r="D159" s="30">
        <v>39150.0</v>
      </c>
      <c r="E159" s="31">
        <f t="shared" si="3"/>
        <v>2.970379156</v>
      </c>
      <c r="F159" s="31">
        <f t="shared" si="4"/>
        <v>199.6351957</v>
      </c>
      <c r="G159" s="32">
        <f t="shared" si="1"/>
        <v>203.7420043</v>
      </c>
      <c r="H159" s="33">
        <f t="shared" si="2"/>
        <v>-0.02057156626</v>
      </c>
      <c r="I159" s="34">
        <v>0.0</v>
      </c>
      <c r="J159" s="34"/>
      <c r="K159" s="34">
        <v>1320.0</v>
      </c>
      <c r="L159" s="34"/>
      <c r="M159" s="34"/>
      <c r="N159" s="34"/>
      <c r="O159" s="34">
        <v>1965.0</v>
      </c>
      <c r="P159" s="34">
        <v>90814.0</v>
      </c>
      <c r="Q159" s="34"/>
      <c r="R159" s="35"/>
      <c r="S159" s="35"/>
      <c r="T159" s="36"/>
      <c r="U159" s="36"/>
      <c r="V159" s="35"/>
      <c r="W159" s="35"/>
      <c r="X159" s="35"/>
      <c r="Y159" s="37"/>
      <c r="Z159" s="35"/>
      <c r="AA159" s="35"/>
      <c r="AB159" s="35">
        <v>4050.0</v>
      </c>
      <c r="AC159" s="35">
        <f t="shared" si="27"/>
        <v>0</v>
      </c>
      <c r="AD159" s="35">
        <f t="shared" si="31"/>
        <v>324.6562983</v>
      </c>
      <c r="AE159" s="38"/>
      <c r="AF159" s="38"/>
      <c r="AG159" s="38"/>
      <c r="AH159" s="39"/>
      <c r="AI159" s="40"/>
      <c r="AJ159" s="39"/>
      <c r="AK159" s="41">
        <v>800.0</v>
      </c>
      <c r="AL159" s="42"/>
      <c r="AM159" s="42"/>
      <c r="AN159" s="36">
        <f t="shared" si="28"/>
        <v>1.65</v>
      </c>
      <c r="AO159" s="43">
        <f t="shared" si="32"/>
        <v>-200.030614</v>
      </c>
      <c r="AP159" s="44"/>
      <c r="AQ159" s="44"/>
      <c r="AR159" s="44"/>
      <c r="AS159" s="36">
        <v>1200.0</v>
      </c>
      <c r="AT159" s="36">
        <f t="shared" si="35"/>
        <v>1.6375</v>
      </c>
      <c r="AU159" s="43">
        <f t="shared" si="37"/>
        <v>-25.58557692</v>
      </c>
      <c r="AV159" s="35">
        <v>330.0</v>
      </c>
      <c r="AW159" s="35">
        <f t="shared" si="36"/>
        <v>275.1939394</v>
      </c>
      <c r="AX159" s="45">
        <f t="shared" si="38"/>
        <v>190.1666667</v>
      </c>
      <c r="AY159" s="46"/>
      <c r="AZ159" s="46"/>
      <c r="BA159" s="46"/>
      <c r="BB159" s="46"/>
      <c r="BC159" s="47"/>
      <c r="BD159" s="47"/>
      <c r="BE159" s="48"/>
      <c r="BF159" s="48"/>
    </row>
    <row r="160" ht="15.75" customHeight="1">
      <c r="A160" s="27">
        <v>45678.0</v>
      </c>
      <c r="B160" s="28">
        <v>181094.0</v>
      </c>
      <c r="C160" s="29">
        <f>B160/'Clients Balance'!B160</f>
        <v>0.02060456288</v>
      </c>
      <c r="D160" s="30">
        <v>82935.0</v>
      </c>
      <c r="E160" s="31">
        <f t="shared" si="3"/>
        <v>4.113395942</v>
      </c>
      <c r="F160" s="31">
        <f t="shared" si="4"/>
        <v>203.7485916</v>
      </c>
      <c r="G160" s="32">
        <f t="shared" si="1"/>
        <v>203.7485916</v>
      </c>
      <c r="H160" s="33">
        <f t="shared" si="2"/>
        <v>0</v>
      </c>
      <c r="I160" s="34">
        <v>34131.0</v>
      </c>
      <c r="J160" s="34"/>
      <c r="K160" s="34">
        <v>-20011.0</v>
      </c>
      <c r="L160" s="34"/>
      <c r="M160" s="34"/>
      <c r="N160" s="34"/>
      <c r="O160" s="34">
        <v>35840.0</v>
      </c>
      <c r="P160" s="34">
        <v>12622.0</v>
      </c>
      <c r="Q160" s="34"/>
      <c r="R160" s="35"/>
      <c r="S160" s="35"/>
      <c r="T160" s="36"/>
      <c r="U160" s="36"/>
      <c r="V160" s="35"/>
      <c r="W160" s="35"/>
      <c r="X160" s="35"/>
      <c r="Y160" s="37"/>
      <c r="Z160" s="35"/>
      <c r="AA160" s="35"/>
      <c r="AB160" s="35">
        <v>4050.0</v>
      </c>
      <c r="AC160" s="35">
        <f t="shared" si="27"/>
        <v>8.427407407</v>
      </c>
      <c r="AD160" s="35">
        <f t="shared" si="31"/>
        <v>333.0837057</v>
      </c>
      <c r="AE160" s="38"/>
      <c r="AF160" s="38"/>
      <c r="AG160" s="38"/>
      <c r="AH160" s="39"/>
      <c r="AI160" s="40"/>
      <c r="AJ160" s="39"/>
      <c r="AK160" s="41">
        <v>800.0</v>
      </c>
      <c r="AL160" s="42"/>
      <c r="AM160" s="42"/>
      <c r="AN160" s="36">
        <f t="shared" si="28"/>
        <v>-25.01375</v>
      </c>
      <c r="AO160" s="43">
        <f t="shared" si="32"/>
        <v>-225.044364</v>
      </c>
      <c r="AP160" s="44"/>
      <c r="AQ160" s="44"/>
      <c r="AR160" s="44"/>
      <c r="AS160" s="36">
        <v>1200.0</v>
      </c>
      <c r="AT160" s="36">
        <f t="shared" si="35"/>
        <v>29.86666667</v>
      </c>
      <c r="AU160" s="43">
        <f t="shared" si="37"/>
        <v>4.281089744</v>
      </c>
      <c r="AV160" s="35">
        <v>330.0</v>
      </c>
      <c r="AW160" s="35">
        <f t="shared" si="36"/>
        <v>38.24848485</v>
      </c>
      <c r="AX160" s="45">
        <f t="shared" si="38"/>
        <v>228.4151515</v>
      </c>
      <c r="AY160" s="46"/>
      <c r="AZ160" s="46"/>
      <c r="BA160" s="46"/>
      <c r="BB160" s="46"/>
      <c r="BC160" s="47"/>
      <c r="BD160" s="47"/>
      <c r="BE160" s="48"/>
      <c r="BF160" s="48"/>
    </row>
    <row r="161" ht="15.75" customHeight="1">
      <c r="A161" s="27">
        <v>45679.0</v>
      </c>
      <c r="B161" s="28">
        <v>239584.0</v>
      </c>
      <c r="C161" s="29">
        <f>B161/'Clients Balance'!B161</f>
        <v>0.02695381791</v>
      </c>
      <c r="D161" s="30">
        <v>92880.0</v>
      </c>
      <c r="E161" s="31">
        <f t="shared" si="3"/>
        <v>5.491802437</v>
      </c>
      <c r="F161" s="31">
        <f t="shared" si="4"/>
        <v>209.2403941</v>
      </c>
      <c r="G161" s="32">
        <f t="shared" si="1"/>
        <v>209.2403941</v>
      </c>
      <c r="H161" s="33">
        <f t="shared" si="2"/>
        <v>0</v>
      </c>
      <c r="I161" s="34">
        <v>0.0</v>
      </c>
      <c r="J161" s="34"/>
      <c r="K161" s="34">
        <v>4125.0</v>
      </c>
      <c r="L161" s="34"/>
      <c r="M161" s="34"/>
      <c r="N161" s="34"/>
      <c r="O161" s="34">
        <v>85958.0</v>
      </c>
      <c r="P161" s="34">
        <v>68686.0</v>
      </c>
      <c r="Q161" s="34"/>
      <c r="R161" s="35"/>
      <c r="S161" s="35"/>
      <c r="T161" s="36"/>
      <c r="U161" s="36"/>
      <c r="V161" s="35"/>
      <c r="W161" s="35"/>
      <c r="X161" s="35"/>
      <c r="Y161" s="37"/>
      <c r="Z161" s="35"/>
      <c r="AA161" s="35"/>
      <c r="AB161" s="35">
        <v>4050.0</v>
      </c>
      <c r="AC161" s="35">
        <f t="shared" si="27"/>
        <v>0</v>
      </c>
      <c r="AD161" s="35">
        <f t="shared" si="31"/>
        <v>333.0837057</v>
      </c>
      <c r="AE161" s="38"/>
      <c r="AF161" s="38"/>
      <c r="AG161" s="38"/>
      <c r="AH161" s="39"/>
      <c r="AI161" s="40"/>
      <c r="AJ161" s="39"/>
      <c r="AK161" s="41">
        <v>800.0</v>
      </c>
      <c r="AL161" s="42"/>
      <c r="AM161" s="42"/>
      <c r="AN161" s="36">
        <f t="shared" si="28"/>
        <v>5.15625</v>
      </c>
      <c r="AO161" s="43">
        <f t="shared" si="32"/>
        <v>-219.888114</v>
      </c>
      <c r="AP161" s="44"/>
      <c r="AQ161" s="44"/>
      <c r="AR161" s="44"/>
      <c r="AS161" s="36">
        <v>1200.0</v>
      </c>
      <c r="AT161" s="36">
        <f t="shared" si="35"/>
        <v>71.63166667</v>
      </c>
      <c r="AU161" s="43">
        <f t="shared" si="37"/>
        <v>75.91275641</v>
      </c>
      <c r="AV161" s="35">
        <v>330.0</v>
      </c>
      <c r="AW161" s="35">
        <f t="shared" si="36"/>
        <v>208.1393939</v>
      </c>
      <c r="AX161" s="45">
        <f t="shared" si="38"/>
        <v>436.5545455</v>
      </c>
      <c r="AY161" s="46"/>
      <c r="AZ161" s="46"/>
      <c r="BA161" s="46"/>
      <c r="BB161" s="46"/>
      <c r="BC161" s="47"/>
      <c r="BD161" s="47"/>
      <c r="BE161" s="48"/>
      <c r="BF161" s="48"/>
    </row>
    <row r="162" ht="15.75" customHeight="1">
      <c r="A162" s="27">
        <v>45680.0</v>
      </c>
      <c r="B162" s="28">
        <v>147053.0</v>
      </c>
      <c r="C162" s="29">
        <f>B162/'Clients Balance'!B162</f>
        <v>0.01648093609</v>
      </c>
      <c r="D162" s="30"/>
      <c r="E162" s="31">
        <f t="shared" si="3"/>
        <v>3.448477562</v>
      </c>
      <c r="F162" s="31">
        <f t="shared" si="4"/>
        <v>212.6888716</v>
      </c>
      <c r="G162" s="32">
        <f t="shared" si="1"/>
        <v>212.6888716</v>
      </c>
      <c r="H162" s="33">
        <f t="shared" si="2"/>
        <v>0</v>
      </c>
      <c r="I162" s="34">
        <v>88020.0</v>
      </c>
      <c r="J162" s="34"/>
      <c r="K162" s="34">
        <v>12040.0</v>
      </c>
      <c r="L162" s="34"/>
      <c r="M162" s="34"/>
      <c r="N162" s="34"/>
      <c r="O162" s="34">
        <v>70471.0</v>
      </c>
      <c r="P162" s="34">
        <v>0.0</v>
      </c>
      <c r="Q162" s="34"/>
      <c r="R162" s="35"/>
      <c r="S162" s="35"/>
      <c r="T162" s="36"/>
      <c r="U162" s="36"/>
      <c r="V162" s="35"/>
      <c r="W162" s="35"/>
      <c r="X162" s="35"/>
      <c r="Y162" s="37"/>
      <c r="Z162" s="35"/>
      <c r="AA162" s="35"/>
      <c r="AB162" s="35">
        <v>4050.0</v>
      </c>
      <c r="AC162" s="35">
        <f t="shared" si="27"/>
        <v>21.73333333</v>
      </c>
      <c r="AD162" s="35">
        <f t="shared" si="31"/>
        <v>354.8170391</v>
      </c>
      <c r="AE162" s="38"/>
      <c r="AF162" s="38"/>
      <c r="AG162" s="38"/>
      <c r="AH162" s="39"/>
      <c r="AI162" s="40"/>
      <c r="AJ162" s="39"/>
      <c r="AK162" s="41">
        <v>800.0</v>
      </c>
      <c r="AL162" s="42"/>
      <c r="AM162" s="42"/>
      <c r="AN162" s="36">
        <f t="shared" si="28"/>
        <v>15.05</v>
      </c>
      <c r="AO162" s="43">
        <f t="shared" si="32"/>
        <v>-204.838114</v>
      </c>
      <c r="AP162" s="44"/>
      <c r="AQ162" s="44"/>
      <c r="AR162" s="44"/>
      <c r="AS162" s="36">
        <v>1200.0</v>
      </c>
      <c r="AT162" s="36">
        <f t="shared" si="35"/>
        <v>58.72583333</v>
      </c>
      <c r="AU162" s="43">
        <f t="shared" si="37"/>
        <v>134.6385897</v>
      </c>
      <c r="AV162" s="35">
        <v>330.0</v>
      </c>
      <c r="AW162" s="35">
        <f t="shared" si="36"/>
        <v>0</v>
      </c>
      <c r="AX162" s="45">
        <f t="shared" si="38"/>
        <v>436.5545455</v>
      </c>
      <c r="AY162" s="46"/>
      <c r="AZ162" s="46"/>
      <c r="BA162" s="46"/>
      <c r="BB162" s="46"/>
      <c r="BC162" s="47"/>
      <c r="BD162" s="47"/>
      <c r="BE162" s="48"/>
      <c r="BF162" s="48"/>
    </row>
    <row r="163" ht="15.75" customHeight="1">
      <c r="A163" s="27">
        <v>45681.0</v>
      </c>
      <c r="B163" s="28">
        <v>-100048.0</v>
      </c>
      <c r="C163" s="29">
        <f>B163/'Clients Balance'!B163</f>
        <v>-0.01119691905</v>
      </c>
      <c r="D163" s="30">
        <v>27918.0</v>
      </c>
      <c r="E163" s="31">
        <f t="shared" si="3"/>
        <v>-2.381460078</v>
      </c>
      <c r="F163" s="31">
        <f t="shared" si="4"/>
        <v>210.3074115</v>
      </c>
      <c r="G163" s="32">
        <f t="shared" si="1"/>
        <v>212.6888716</v>
      </c>
      <c r="H163" s="33">
        <f t="shared" si="2"/>
        <v>-0.01132370971</v>
      </c>
      <c r="I163" s="34">
        <v>0.0</v>
      </c>
      <c r="J163" s="34"/>
      <c r="K163" s="34">
        <f>30233-19017</f>
        <v>11216</v>
      </c>
      <c r="L163" s="34"/>
      <c r="M163" s="34"/>
      <c r="N163" s="34"/>
      <c r="O163" s="34">
        <f>-26790-62485</f>
        <v>-89275</v>
      </c>
      <c r="P163" s="34">
        <f>-23247-28073</f>
        <v>-51320</v>
      </c>
      <c r="Q163" s="34"/>
      <c r="R163" s="35"/>
      <c r="S163" s="35"/>
      <c r="T163" s="36"/>
      <c r="U163" s="36"/>
      <c r="V163" s="35"/>
      <c r="W163" s="35"/>
      <c r="X163" s="35"/>
      <c r="Y163" s="37"/>
      <c r="Z163" s="35"/>
      <c r="AA163" s="35"/>
      <c r="AB163" s="35">
        <v>4050.0</v>
      </c>
      <c r="AC163" s="35">
        <f t="shared" si="27"/>
        <v>0</v>
      </c>
      <c r="AD163" s="35">
        <f t="shared" si="31"/>
        <v>354.8170391</v>
      </c>
      <c r="AE163" s="38"/>
      <c r="AF163" s="38"/>
      <c r="AG163" s="38"/>
      <c r="AH163" s="39"/>
      <c r="AI163" s="40"/>
      <c r="AJ163" s="39"/>
      <c r="AK163" s="41">
        <v>800.0</v>
      </c>
      <c r="AL163" s="42"/>
      <c r="AM163" s="42"/>
      <c r="AN163" s="36">
        <f t="shared" si="28"/>
        <v>14.02</v>
      </c>
      <c r="AO163" s="43">
        <f t="shared" si="32"/>
        <v>-190.818114</v>
      </c>
      <c r="AP163" s="44"/>
      <c r="AQ163" s="44"/>
      <c r="AR163" s="44"/>
      <c r="AS163" s="36">
        <v>1200.0</v>
      </c>
      <c r="AT163" s="36">
        <f t="shared" si="35"/>
        <v>-74.39583333</v>
      </c>
      <c r="AU163" s="43">
        <f t="shared" si="37"/>
        <v>60.24275641</v>
      </c>
      <c r="AV163" s="35">
        <v>330.0</v>
      </c>
      <c r="AW163" s="35">
        <f t="shared" si="36"/>
        <v>-155.5151515</v>
      </c>
      <c r="AX163" s="45">
        <f t="shared" si="38"/>
        <v>281.0393939</v>
      </c>
      <c r="AY163" s="46"/>
      <c r="AZ163" s="46"/>
      <c r="BA163" s="46"/>
      <c r="BB163" s="46"/>
      <c r="BC163" s="47"/>
      <c r="BD163" s="47"/>
      <c r="BE163" s="48"/>
      <c r="BF163" s="48"/>
    </row>
    <row r="164" ht="15.75" customHeight="1">
      <c r="A164" s="27">
        <v>45684.0</v>
      </c>
      <c r="B164" s="28">
        <v>-115082.0</v>
      </c>
      <c r="C164" s="29">
        <f>B164/'Clients Balance'!B164</f>
        <v>-0.01279161167</v>
      </c>
      <c r="D164" s="30">
        <v>-98212.0</v>
      </c>
      <c r="E164" s="31">
        <f t="shared" si="3"/>
        <v>-2.690170741</v>
      </c>
      <c r="F164" s="31">
        <f t="shared" si="4"/>
        <v>207.6172408</v>
      </c>
      <c r="G164" s="32">
        <f t="shared" si="1"/>
        <v>212.6888716</v>
      </c>
      <c r="H164" s="33">
        <f t="shared" si="2"/>
        <v>-0.02442779221</v>
      </c>
      <c r="I164" s="34">
        <v>0.0</v>
      </c>
      <c r="J164" s="34"/>
      <c r="K164" s="34">
        <v>12600.0</v>
      </c>
      <c r="L164" s="34"/>
      <c r="M164" s="34"/>
      <c r="N164" s="34"/>
      <c r="O164" s="34">
        <v>-11920.0</v>
      </c>
      <c r="P164" s="34">
        <v>0.0</v>
      </c>
      <c r="Q164" s="34"/>
      <c r="R164" s="35"/>
      <c r="S164" s="35"/>
      <c r="T164" s="36"/>
      <c r="U164" s="36"/>
      <c r="V164" s="35"/>
      <c r="W164" s="35"/>
      <c r="X164" s="35"/>
      <c r="Y164" s="37"/>
      <c r="Z164" s="35"/>
      <c r="AA164" s="35"/>
      <c r="AB164" s="35">
        <v>4050.0</v>
      </c>
      <c r="AC164" s="35">
        <f t="shared" si="27"/>
        <v>0</v>
      </c>
      <c r="AD164" s="35">
        <f t="shared" si="31"/>
        <v>354.8170391</v>
      </c>
      <c r="AE164" s="38"/>
      <c r="AF164" s="38"/>
      <c r="AG164" s="38"/>
      <c r="AH164" s="39"/>
      <c r="AI164" s="40"/>
      <c r="AJ164" s="39"/>
      <c r="AK164" s="41">
        <v>800.0</v>
      </c>
      <c r="AL164" s="42"/>
      <c r="AM164" s="42"/>
      <c r="AN164" s="36">
        <f t="shared" si="28"/>
        <v>15.75</v>
      </c>
      <c r="AO164" s="43">
        <f t="shared" si="32"/>
        <v>-175.068114</v>
      </c>
      <c r="AP164" s="44"/>
      <c r="AQ164" s="44"/>
      <c r="AR164" s="44"/>
      <c r="AS164" s="36">
        <v>1200.0</v>
      </c>
      <c r="AT164" s="36">
        <f t="shared" si="35"/>
        <v>-9.933333333</v>
      </c>
      <c r="AU164" s="43">
        <f t="shared" si="37"/>
        <v>50.30942308</v>
      </c>
      <c r="AV164" s="35">
        <v>330.0</v>
      </c>
      <c r="AW164" s="35">
        <f t="shared" si="36"/>
        <v>0</v>
      </c>
      <c r="AX164" s="45">
        <f t="shared" si="38"/>
        <v>281.0393939</v>
      </c>
      <c r="AY164" s="46"/>
      <c r="AZ164" s="46"/>
      <c r="BA164" s="46"/>
      <c r="BB164" s="46"/>
      <c r="BC164" s="47"/>
      <c r="BD164" s="47"/>
      <c r="BE164" s="48"/>
      <c r="BF164" s="48"/>
    </row>
    <row r="165" ht="15.75" customHeight="1">
      <c r="A165" s="27">
        <v>45685.0</v>
      </c>
      <c r="B165" s="28">
        <v>150343.0</v>
      </c>
      <c r="C165" s="29">
        <f>B165/'Clients Balance'!B165</f>
        <v>0.01680964359</v>
      </c>
      <c r="D165" s="30">
        <v>12773.0</v>
      </c>
      <c r="E165" s="31">
        <f t="shared" si="3"/>
        <v>3.489971821</v>
      </c>
      <c r="F165" s="31">
        <f t="shared" si="4"/>
        <v>211.1072126</v>
      </c>
      <c r="G165" s="32">
        <f t="shared" si="1"/>
        <v>212.6888716</v>
      </c>
      <c r="H165" s="33">
        <f t="shared" si="2"/>
        <v>-0.007492207288</v>
      </c>
      <c r="I165" s="34">
        <v>122613.0</v>
      </c>
      <c r="J165" s="34"/>
      <c r="K165" s="34">
        <v>-9456.0</v>
      </c>
      <c r="L165" s="34"/>
      <c r="M165" s="34"/>
      <c r="N165" s="34"/>
      <c r="O165" s="34">
        <v>0.0</v>
      </c>
      <c r="P165" s="34">
        <v>38808.0</v>
      </c>
      <c r="Q165" s="34"/>
      <c r="R165" s="35"/>
      <c r="S165" s="35"/>
      <c r="T165" s="36"/>
      <c r="U165" s="36"/>
      <c r="V165" s="35"/>
      <c r="W165" s="35"/>
      <c r="X165" s="35"/>
      <c r="Y165" s="37"/>
      <c r="Z165" s="35"/>
      <c r="AA165" s="35"/>
      <c r="AB165" s="35">
        <v>4050.0</v>
      </c>
      <c r="AC165" s="35">
        <f t="shared" si="27"/>
        <v>30.27481481</v>
      </c>
      <c r="AD165" s="35">
        <f t="shared" si="31"/>
        <v>385.0918539</v>
      </c>
      <c r="AE165" s="38"/>
      <c r="AF165" s="38"/>
      <c r="AG165" s="38"/>
      <c r="AH165" s="39"/>
      <c r="AI165" s="40"/>
      <c r="AJ165" s="39"/>
      <c r="AK165" s="41">
        <v>800.0</v>
      </c>
      <c r="AL165" s="42"/>
      <c r="AM165" s="42"/>
      <c r="AN165" s="36">
        <f t="shared" si="28"/>
        <v>-11.82</v>
      </c>
      <c r="AO165" s="43">
        <f t="shared" si="32"/>
        <v>-186.888114</v>
      </c>
      <c r="AP165" s="44"/>
      <c r="AQ165" s="44"/>
      <c r="AR165" s="44"/>
      <c r="AS165" s="36">
        <v>1200.0</v>
      </c>
      <c r="AT165" s="36">
        <f t="shared" si="35"/>
        <v>0</v>
      </c>
      <c r="AU165" s="43">
        <f t="shared" si="37"/>
        <v>50.30942308</v>
      </c>
      <c r="AV165" s="35">
        <v>330.0</v>
      </c>
      <c r="AW165" s="35">
        <f t="shared" si="36"/>
        <v>117.6</v>
      </c>
      <c r="AX165" s="45">
        <f t="shared" si="38"/>
        <v>398.6393939</v>
      </c>
      <c r="AY165" s="46"/>
      <c r="AZ165" s="46"/>
      <c r="BA165" s="46"/>
      <c r="BB165" s="46"/>
      <c r="BC165" s="47"/>
      <c r="BD165" s="47"/>
      <c r="BE165" s="48"/>
      <c r="BF165" s="48"/>
    </row>
    <row r="166" ht="15.75" customHeight="1">
      <c r="A166" s="27">
        <v>45686.0</v>
      </c>
      <c r="B166" s="28">
        <v>-99092.0</v>
      </c>
      <c r="C166" s="29">
        <f>B166/'Clients Balance'!B166</f>
        <v>-0.01091658808</v>
      </c>
      <c r="D166" s="30">
        <v>-55328.0</v>
      </c>
      <c r="E166" s="31">
        <f t="shared" si="3"/>
        <v>-2.304570481</v>
      </c>
      <c r="F166" s="31">
        <f t="shared" si="4"/>
        <v>208.8026421</v>
      </c>
      <c r="G166" s="32">
        <f t="shared" si="1"/>
        <v>212.6888716</v>
      </c>
      <c r="H166" s="33">
        <f t="shared" si="2"/>
        <v>-0.01861197463</v>
      </c>
      <c r="I166" s="34">
        <v>0.0</v>
      </c>
      <c r="J166" s="34"/>
      <c r="K166" s="34">
        <v>0.0</v>
      </c>
      <c r="L166" s="34"/>
      <c r="M166" s="34"/>
      <c r="N166" s="34"/>
      <c r="O166" s="34">
        <v>-30765.0</v>
      </c>
      <c r="P166" s="34">
        <v>0.0</v>
      </c>
      <c r="Q166" s="34"/>
      <c r="R166" s="35"/>
      <c r="S166" s="35"/>
      <c r="T166" s="36"/>
      <c r="U166" s="36"/>
      <c r="V166" s="35"/>
      <c r="W166" s="35"/>
      <c r="X166" s="35"/>
      <c r="Y166" s="37"/>
      <c r="Z166" s="35"/>
      <c r="AA166" s="35"/>
      <c r="AB166" s="35">
        <v>4050.0</v>
      </c>
      <c r="AC166" s="35">
        <f t="shared" si="27"/>
        <v>0</v>
      </c>
      <c r="AD166" s="35">
        <f t="shared" si="31"/>
        <v>385.0918539</v>
      </c>
      <c r="AE166" s="38"/>
      <c r="AF166" s="38"/>
      <c r="AG166" s="38"/>
      <c r="AH166" s="39"/>
      <c r="AI166" s="40"/>
      <c r="AJ166" s="39"/>
      <c r="AK166" s="41">
        <v>800.0</v>
      </c>
      <c r="AL166" s="42"/>
      <c r="AM166" s="42"/>
      <c r="AN166" s="36">
        <f t="shared" si="28"/>
        <v>0</v>
      </c>
      <c r="AO166" s="43">
        <f t="shared" si="32"/>
        <v>-186.888114</v>
      </c>
      <c r="AP166" s="44"/>
      <c r="AQ166" s="44"/>
      <c r="AR166" s="44"/>
      <c r="AS166" s="36">
        <v>1200.0</v>
      </c>
      <c r="AT166" s="36">
        <f t="shared" si="35"/>
        <v>-25.6375</v>
      </c>
      <c r="AU166" s="43">
        <f t="shared" si="37"/>
        <v>24.67192308</v>
      </c>
      <c r="AV166" s="35">
        <v>330.0</v>
      </c>
      <c r="AW166" s="35">
        <f t="shared" si="36"/>
        <v>0</v>
      </c>
      <c r="AX166" s="45">
        <f t="shared" si="38"/>
        <v>398.6393939</v>
      </c>
      <c r="AY166" s="46"/>
      <c r="AZ166" s="46"/>
      <c r="BA166" s="46"/>
      <c r="BB166" s="46"/>
      <c r="BC166" s="47"/>
      <c r="BD166" s="47"/>
      <c r="BE166" s="48"/>
      <c r="BF166" s="48"/>
    </row>
    <row r="167" ht="15.75" customHeight="1">
      <c r="A167" s="27">
        <v>45687.0</v>
      </c>
      <c r="B167" s="28">
        <v>180376.0</v>
      </c>
      <c r="C167" s="29">
        <f>B167/'Clients Balance'!B167</f>
        <v>0.01948264931</v>
      </c>
      <c r="D167" s="30">
        <v>0.0</v>
      </c>
      <c r="E167" s="31">
        <f t="shared" si="3"/>
        <v>4.068028651</v>
      </c>
      <c r="F167" s="31">
        <f t="shared" si="4"/>
        <v>212.8706708</v>
      </c>
      <c r="G167" s="32">
        <f t="shared" si="1"/>
        <v>212.8706708</v>
      </c>
      <c r="H167" s="33">
        <f t="shared" si="2"/>
        <v>0</v>
      </c>
      <c r="I167" s="34">
        <v>232316.0</v>
      </c>
      <c r="J167" s="34"/>
      <c r="K167" s="34">
        <v>-6220.0</v>
      </c>
      <c r="L167" s="34"/>
      <c r="M167" s="34"/>
      <c r="N167" s="34"/>
      <c r="O167" s="34">
        <v>0.0</v>
      </c>
      <c r="P167" s="34">
        <v>-13678.0</v>
      </c>
      <c r="Q167" s="34"/>
      <c r="R167" s="35"/>
      <c r="S167" s="35"/>
      <c r="T167" s="36"/>
      <c r="U167" s="36"/>
      <c r="V167" s="35"/>
      <c r="W167" s="35"/>
      <c r="X167" s="35"/>
      <c r="Y167" s="37"/>
      <c r="Z167" s="35"/>
      <c r="AA167" s="35"/>
      <c r="AB167" s="35">
        <v>4050.0</v>
      </c>
      <c r="AC167" s="35">
        <f t="shared" si="27"/>
        <v>57.36197531</v>
      </c>
      <c r="AD167" s="35">
        <f t="shared" si="31"/>
        <v>442.4538292</v>
      </c>
      <c r="AE167" s="38"/>
      <c r="AF167" s="38"/>
      <c r="AG167" s="38"/>
      <c r="AH167" s="39"/>
      <c r="AI167" s="40"/>
      <c r="AJ167" s="39"/>
      <c r="AK167" s="41">
        <v>800.0</v>
      </c>
      <c r="AL167" s="42"/>
      <c r="AM167" s="42"/>
      <c r="AN167" s="36">
        <f t="shared" si="28"/>
        <v>-7.775</v>
      </c>
      <c r="AO167" s="43">
        <f t="shared" si="32"/>
        <v>-194.663114</v>
      </c>
      <c r="AP167" s="44"/>
      <c r="AQ167" s="44"/>
      <c r="AR167" s="44"/>
      <c r="AS167" s="36">
        <v>1200.0</v>
      </c>
      <c r="AT167" s="36">
        <f t="shared" si="35"/>
        <v>0</v>
      </c>
      <c r="AU167" s="43">
        <f t="shared" si="37"/>
        <v>24.67192308</v>
      </c>
      <c r="AV167" s="35">
        <v>330.0</v>
      </c>
      <c r="AW167" s="35">
        <f t="shared" si="36"/>
        <v>-41.44848485</v>
      </c>
      <c r="AX167" s="45">
        <f t="shared" si="38"/>
        <v>357.1909091</v>
      </c>
      <c r="AY167" s="46"/>
      <c r="AZ167" s="46"/>
      <c r="BA167" s="46"/>
      <c r="BB167" s="46"/>
      <c r="BC167" s="47"/>
      <c r="BD167" s="47"/>
      <c r="BE167" s="48"/>
      <c r="BF167" s="48"/>
    </row>
    <row r="168" ht="15.75" customHeight="1">
      <c r="A168" s="27">
        <v>45688.0</v>
      </c>
      <c r="B168" s="28">
        <v>198422.0</v>
      </c>
      <c r="C168" s="29">
        <f>B168/'Clients Balance'!B168</f>
        <v>0.02089120349</v>
      </c>
      <c r="D168" s="30">
        <v>177363.0</v>
      </c>
      <c r="E168" s="31">
        <f t="shared" si="3"/>
        <v>4.447124502</v>
      </c>
      <c r="F168" s="31">
        <f t="shared" si="4"/>
        <v>217.3177953</v>
      </c>
      <c r="G168" s="32">
        <f t="shared" si="1"/>
        <v>217.3177953</v>
      </c>
      <c r="H168" s="33">
        <f t="shared" si="2"/>
        <v>0</v>
      </c>
      <c r="I168" s="34">
        <v>0.0</v>
      </c>
      <c r="J168" s="34"/>
      <c r="K168" s="34">
        <v>109620.0</v>
      </c>
      <c r="L168" s="34"/>
      <c r="M168" s="34"/>
      <c r="N168" s="34"/>
      <c r="O168" s="34">
        <v>-14481.0</v>
      </c>
      <c r="P168" s="34">
        <v>-38692.0</v>
      </c>
      <c r="Q168" s="34"/>
      <c r="R168" s="35"/>
      <c r="S168" s="35"/>
      <c r="T168" s="36"/>
      <c r="U168" s="36"/>
      <c r="V168" s="35"/>
      <c r="W168" s="35"/>
      <c r="X168" s="35"/>
      <c r="Y168" s="37"/>
      <c r="Z168" s="35"/>
      <c r="AA168" s="35"/>
      <c r="AB168" s="35">
        <v>4050.0</v>
      </c>
      <c r="AC168" s="35">
        <f t="shared" si="27"/>
        <v>0</v>
      </c>
      <c r="AD168" s="35">
        <f t="shared" si="31"/>
        <v>442.4538292</v>
      </c>
      <c r="AE168" s="38"/>
      <c r="AF168" s="38"/>
      <c r="AG168" s="38"/>
      <c r="AH168" s="39"/>
      <c r="AI168" s="40"/>
      <c r="AJ168" s="39"/>
      <c r="AK168" s="41">
        <v>800.0</v>
      </c>
      <c r="AL168" s="42"/>
      <c r="AM168" s="42"/>
      <c r="AN168" s="36">
        <f t="shared" si="28"/>
        <v>137.025</v>
      </c>
      <c r="AO168" s="43">
        <f t="shared" si="32"/>
        <v>-57.63811404</v>
      </c>
      <c r="AP168" s="44"/>
      <c r="AQ168" s="44"/>
      <c r="AR168" s="44"/>
      <c r="AS168" s="36">
        <v>1200.0</v>
      </c>
      <c r="AT168" s="36">
        <f t="shared" si="35"/>
        <v>-12.0675</v>
      </c>
      <c r="AU168" s="43">
        <f t="shared" si="37"/>
        <v>12.60442308</v>
      </c>
      <c r="AV168" s="35">
        <v>330.0</v>
      </c>
      <c r="AW168" s="35">
        <f t="shared" si="36"/>
        <v>-117.2484848</v>
      </c>
      <c r="AX168" s="45">
        <f t="shared" si="38"/>
        <v>239.9424242</v>
      </c>
      <c r="AY168" s="46"/>
      <c r="AZ168" s="46"/>
      <c r="BA168" s="46"/>
      <c r="BB168" s="46"/>
      <c r="BC168" s="47"/>
      <c r="BD168" s="47"/>
      <c r="BE168" s="48"/>
      <c r="BF168" s="48"/>
    </row>
    <row r="169" ht="15.75" customHeight="1">
      <c r="A169" s="27">
        <v>45689.0</v>
      </c>
      <c r="B169" s="28">
        <v>-51515.0</v>
      </c>
      <c r="C169" s="29">
        <f>B169/'Clients Balance'!B169</f>
        <v>-0.005341150299</v>
      </c>
      <c r="D169" s="30">
        <f>14703-4155+4582-20538</f>
        <v>-5408</v>
      </c>
      <c r="E169" s="31">
        <f t="shared" si="3"/>
        <v>-1.160727007</v>
      </c>
      <c r="F169" s="31">
        <f t="shared" si="4"/>
        <v>216.1570683</v>
      </c>
      <c r="G169" s="32">
        <f t="shared" si="1"/>
        <v>217.3177953</v>
      </c>
      <c r="H169" s="33">
        <f t="shared" si="2"/>
        <v>-0.005369831376</v>
      </c>
      <c r="I169" s="34"/>
      <c r="J169" s="34"/>
      <c r="K169" s="34">
        <f>-20088</f>
        <v>-20088</v>
      </c>
      <c r="L169" s="34"/>
      <c r="M169" s="34"/>
      <c r="N169" s="34"/>
      <c r="O169" s="34">
        <v>0.0</v>
      </c>
      <c r="P169" s="34">
        <v>0.0</v>
      </c>
      <c r="Q169" s="34"/>
      <c r="R169" s="35"/>
      <c r="S169" s="35"/>
      <c r="T169" s="36"/>
      <c r="U169" s="36"/>
      <c r="V169" s="35"/>
      <c r="W169" s="35"/>
      <c r="X169" s="35"/>
      <c r="Y169" s="37"/>
      <c r="Z169" s="35"/>
      <c r="AA169" s="35"/>
      <c r="AB169" s="35">
        <v>4050.0</v>
      </c>
      <c r="AC169" s="35">
        <f t="shared" si="27"/>
        <v>0</v>
      </c>
      <c r="AD169" s="35">
        <f t="shared" si="31"/>
        <v>442.4538292</v>
      </c>
      <c r="AE169" s="38"/>
      <c r="AF169" s="38"/>
      <c r="AG169" s="38"/>
      <c r="AH169" s="39"/>
      <c r="AI169" s="40"/>
      <c r="AJ169" s="39"/>
      <c r="AK169" s="41">
        <v>800.0</v>
      </c>
      <c r="AL169" s="42"/>
      <c r="AM169" s="42"/>
      <c r="AN169" s="36">
        <f t="shared" si="28"/>
        <v>-25.11</v>
      </c>
      <c r="AO169" s="43">
        <f t="shared" si="32"/>
        <v>-82.74811404</v>
      </c>
      <c r="AP169" s="44"/>
      <c r="AQ169" s="44"/>
      <c r="AR169" s="44"/>
      <c r="AS169" s="36">
        <v>1200.0</v>
      </c>
      <c r="AT169" s="36">
        <f t="shared" si="35"/>
        <v>0</v>
      </c>
      <c r="AU169" s="43">
        <f t="shared" si="37"/>
        <v>12.60442308</v>
      </c>
      <c r="AV169" s="35">
        <v>330.0</v>
      </c>
      <c r="AW169" s="35">
        <f t="shared" si="36"/>
        <v>0</v>
      </c>
      <c r="AX169" s="45">
        <f t="shared" si="38"/>
        <v>239.9424242</v>
      </c>
      <c r="AY169" s="46"/>
      <c r="AZ169" s="46"/>
      <c r="BA169" s="46"/>
      <c r="BB169" s="46"/>
      <c r="BC169" s="62">
        <v>2.5E7</v>
      </c>
      <c r="BD169" s="47"/>
      <c r="BE169" s="48"/>
      <c r="BF169" s="48"/>
    </row>
    <row r="170" ht="15.75" customHeight="1">
      <c r="A170" s="27">
        <v>45691.0</v>
      </c>
      <c r="B170" s="28">
        <v>-8512.5</v>
      </c>
      <c r="C170" s="29">
        <f>B170/'Clients Balance'!B170</f>
        <v>-0.0008918395707</v>
      </c>
      <c r="D170" s="30">
        <f>67961-47883</f>
        <v>20078</v>
      </c>
      <c r="E170" s="31">
        <f t="shared" si="3"/>
        <v>-0.192777427</v>
      </c>
      <c r="F170" s="31">
        <f t="shared" si="4"/>
        <v>215.9642909</v>
      </c>
      <c r="G170" s="32">
        <f t="shared" si="1"/>
        <v>217.3177953</v>
      </c>
      <c r="H170" s="33">
        <f t="shared" si="2"/>
        <v>-0.006267260337</v>
      </c>
      <c r="I170" s="34">
        <v>0.0</v>
      </c>
      <c r="J170" s="34"/>
      <c r="K170" s="34">
        <f>-23388-2838</f>
        <v>-26226</v>
      </c>
      <c r="L170" s="34"/>
      <c r="M170" s="34"/>
      <c r="N170" s="34"/>
      <c r="O170" s="34">
        <v>0.0</v>
      </c>
      <c r="P170" s="34">
        <v>0.0</v>
      </c>
      <c r="Q170" s="34"/>
      <c r="R170" s="35"/>
      <c r="S170" s="35"/>
      <c r="T170" s="36"/>
      <c r="U170" s="36"/>
      <c r="V170" s="35"/>
      <c r="W170" s="35"/>
      <c r="X170" s="35"/>
      <c r="Y170" s="37"/>
      <c r="Z170" s="35"/>
      <c r="AA170" s="35"/>
      <c r="AB170" s="35">
        <v>4050.0</v>
      </c>
      <c r="AC170" s="35">
        <f t="shared" si="27"/>
        <v>0</v>
      </c>
      <c r="AD170" s="35">
        <f t="shared" si="31"/>
        <v>442.4538292</v>
      </c>
      <c r="AE170" s="38"/>
      <c r="AF170" s="38"/>
      <c r="AG170" s="38"/>
      <c r="AH170" s="39"/>
      <c r="AI170" s="40"/>
      <c r="AJ170" s="39"/>
      <c r="AK170" s="41">
        <v>800.0</v>
      </c>
      <c r="AL170" s="42"/>
      <c r="AM170" s="42"/>
      <c r="AN170" s="36">
        <f t="shared" si="28"/>
        <v>-32.7825</v>
      </c>
      <c r="AO170" s="43">
        <f t="shared" si="32"/>
        <v>-115.530614</v>
      </c>
      <c r="AP170" s="44"/>
      <c r="AQ170" s="44"/>
      <c r="AR170" s="44"/>
      <c r="AS170" s="36">
        <v>1200.0</v>
      </c>
      <c r="AT170" s="36">
        <f t="shared" si="35"/>
        <v>0</v>
      </c>
      <c r="AU170" s="43">
        <f t="shared" si="37"/>
        <v>12.60442308</v>
      </c>
      <c r="AV170" s="35">
        <v>330.0</v>
      </c>
      <c r="AW170" s="35">
        <f t="shared" si="36"/>
        <v>0</v>
      </c>
      <c r="AX170" s="45">
        <f t="shared" si="38"/>
        <v>239.9424242</v>
      </c>
      <c r="AY170" s="46"/>
      <c r="AZ170" s="46"/>
      <c r="BA170" s="46"/>
      <c r="BB170" s="46"/>
      <c r="BC170" s="47"/>
      <c r="BD170" s="47"/>
      <c r="BE170" s="48"/>
      <c r="BF170" s="48"/>
    </row>
    <row r="171" ht="15.75" customHeight="1">
      <c r="A171" s="27">
        <v>45692.0</v>
      </c>
      <c r="B171" s="28">
        <v>58212.0</v>
      </c>
      <c r="C171" s="29">
        <f>B171/'Clients Balance'!B171</f>
        <v>0.006173198158</v>
      </c>
      <c r="D171" s="30">
        <v>13170.0</v>
      </c>
      <c r="E171" s="31">
        <f t="shared" si="3"/>
        <v>1.333190362</v>
      </c>
      <c r="F171" s="31">
        <f t="shared" si="4"/>
        <v>217.2974812</v>
      </c>
      <c r="G171" s="32">
        <f t="shared" si="1"/>
        <v>217.3177953</v>
      </c>
      <c r="H171" s="33">
        <f t="shared" si="2"/>
        <v>-0.00009348507745</v>
      </c>
      <c r="I171" s="34">
        <v>99967.0</v>
      </c>
      <c r="J171" s="34"/>
      <c r="K171" s="34">
        <v>22706.0</v>
      </c>
      <c r="L171" s="34"/>
      <c r="M171" s="34"/>
      <c r="N171" s="34"/>
      <c r="O171" s="34">
        <v>-71094.0</v>
      </c>
      <c r="P171" s="34">
        <v>-35389.0</v>
      </c>
      <c r="Q171" s="34"/>
      <c r="R171" s="35"/>
      <c r="S171" s="35"/>
      <c r="T171" s="36"/>
      <c r="U171" s="36"/>
      <c r="V171" s="35"/>
      <c r="W171" s="35"/>
      <c r="X171" s="35"/>
      <c r="Y171" s="37"/>
      <c r="Z171" s="35"/>
      <c r="AA171" s="35"/>
      <c r="AB171" s="35">
        <v>4050.0</v>
      </c>
      <c r="AC171" s="35">
        <f t="shared" si="27"/>
        <v>24.68320988</v>
      </c>
      <c r="AD171" s="35">
        <f t="shared" si="31"/>
        <v>467.1370391</v>
      </c>
      <c r="AE171" s="38"/>
      <c r="AF171" s="38"/>
      <c r="AG171" s="38"/>
      <c r="AH171" s="39"/>
      <c r="AI171" s="40"/>
      <c r="AJ171" s="39"/>
      <c r="AK171" s="41">
        <v>1500.0</v>
      </c>
      <c r="AL171" s="42"/>
      <c r="AM171" s="42"/>
      <c r="AN171" s="36">
        <f t="shared" si="28"/>
        <v>15.13733333</v>
      </c>
      <c r="AO171" s="43">
        <f t="shared" si="32"/>
        <v>-100.3932807</v>
      </c>
      <c r="AP171" s="44"/>
      <c r="AQ171" s="44"/>
      <c r="AR171" s="44"/>
      <c r="AS171" s="36">
        <v>1680.0</v>
      </c>
      <c r="AT171" s="36">
        <f t="shared" si="35"/>
        <v>-42.31785714</v>
      </c>
      <c r="AU171" s="43">
        <f t="shared" si="37"/>
        <v>-29.71343407</v>
      </c>
      <c r="AV171" s="35">
        <v>420.0</v>
      </c>
      <c r="AW171" s="35">
        <f t="shared" si="36"/>
        <v>-84.25952381</v>
      </c>
      <c r="AX171" s="45">
        <f t="shared" si="38"/>
        <v>155.6829004</v>
      </c>
      <c r="AY171" s="46"/>
      <c r="AZ171" s="46"/>
      <c r="BA171" s="46"/>
      <c r="BB171" s="46"/>
      <c r="BC171" s="47"/>
      <c r="BD171" s="47"/>
      <c r="BE171" s="48"/>
      <c r="BF171" s="48"/>
    </row>
    <row r="172" ht="15.75" customHeight="1">
      <c r="A172" s="27">
        <v>45693.0</v>
      </c>
      <c r="B172" s="28">
        <v>-36744.75</v>
      </c>
      <c r="C172" s="29">
        <f>B172/'Clients Balance'!B172</f>
        <v>-0.003835513197</v>
      </c>
      <c r="D172" s="30">
        <f>52815-107831</f>
        <v>-55016</v>
      </c>
      <c r="E172" s="31">
        <f t="shared" si="3"/>
        <v>-0.8334473569</v>
      </c>
      <c r="F172" s="31">
        <f t="shared" si="4"/>
        <v>216.4640339</v>
      </c>
      <c r="G172" s="32">
        <f t="shared" si="1"/>
        <v>217.3177953</v>
      </c>
      <c r="H172" s="33">
        <f t="shared" si="2"/>
        <v>-0.003944126022</v>
      </c>
      <c r="I172" s="34">
        <v>0.0</v>
      </c>
      <c r="J172" s="34"/>
      <c r="K172" s="34">
        <v>-23820.0</v>
      </c>
      <c r="L172" s="34"/>
      <c r="M172" s="34"/>
      <c r="N172" s="34"/>
      <c r="O172" s="34">
        <v>33954.0</v>
      </c>
      <c r="P172" s="34">
        <v>10147.0</v>
      </c>
      <c r="Q172" s="34"/>
      <c r="R172" s="35"/>
      <c r="S172" s="35"/>
      <c r="T172" s="36"/>
      <c r="U172" s="36"/>
      <c r="V172" s="35"/>
      <c r="W172" s="35"/>
      <c r="X172" s="35"/>
      <c r="Y172" s="37"/>
      <c r="Z172" s="35"/>
      <c r="AA172" s="35"/>
      <c r="AB172" s="35">
        <v>4050.0</v>
      </c>
      <c r="AC172" s="35">
        <f t="shared" si="27"/>
        <v>0</v>
      </c>
      <c r="AD172" s="35">
        <f t="shared" si="31"/>
        <v>467.1370391</v>
      </c>
      <c r="AE172" s="38"/>
      <c r="AF172" s="38"/>
      <c r="AG172" s="38"/>
      <c r="AH172" s="39"/>
      <c r="AI172" s="40"/>
      <c r="AJ172" s="39"/>
      <c r="AK172" s="41">
        <v>1500.0</v>
      </c>
      <c r="AL172" s="42"/>
      <c r="AM172" s="42"/>
      <c r="AN172" s="36">
        <f t="shared" si="28"/>
        <v>-15.88</v>
      </c>
      <c r="AO172" s="43">
        <f t="shared" si="32"/>
        <v>-116.2732807</v>
      </c>
      <c r="AP172" s="44"/>
      <c r="AQ172" s="44"/>
      <c r="AR172" s="44"/>
      <c r="AS172" s="36">
        <v>1680.0</v>
      </c>
      <c r="AT172" s="36">
        <f t="shared" si="35"/>
        <v>20.21071429</v>
      </c>
      <c r="AU172" s="43">
        <f t="shared" si="37"/>
        <v>-9.50271978</v>
      </c>
      <c r="AV172" s="35">
        <v>420.0</v>
      </c>
      <c r="AW172" s="35">
        <f t="shared" si="36"/>
        <v>24.15952381</v>
      </c>
      <c r="AX172" s="45">
        <f t="shared" si="38"/>
        <v>179.8424242</v>
      </c>
      <c r="AY172" s="46"/>
      <c r="AZ172" s="46"/>
      <c r="BA172" s="46"/>
      <c r="BB172" s="46"/>
      <c r="BC172" s="47"/>
      <c r="BD172" s="47"/>
      <c r="BE172" s="48"/>
      <c r="BF172" s="48"/>
    </row>
    <row r="173" ht="15.75" customHeight="1">
      <c r="A173" s="27">
        <v>45694.0</v>
      </c>
      <c r="B173" s="28">
        <v>195943.0</v>
      </c>
      <c r="C173" s="29">
        <f>B173/'Clients Balance'!B173</f>
        <v>0.02066681007</v>
      </c>
      <c r="D173" s="30">
        <v>0.0</v>
      </c>
      <c r="E173" s="31">
        <f t="shared" si="3"/>
        <v>4.473621075</v>
      </c>
      <c r="F173" s="31">
        <f t="shared" si="4"/>
        <v>220.9376549</v>
      </c>
      <c r="G173" s="32">
        <f t="shared" si="1"/>
        <v>220.9376549</v>
      </c>
      <c r="H173" s="33">
        <f t="shared" si="2"/>
        <v>0</v>
      </c>
      <c r="I173" s="34">
        <f>72300+54888+61845</f>
        <v>189033</v>
      </c>
      <c r="J173" s="34"/>
      <c r="K173" s="34">
        <v>25608.0</v>
      </c>
      <c r="L173" s="34"/>
      <c r="M173" s="34"/>
      <c r="N173" s="34"/>
      <c r="O173" s="34">
        <v>-12474.0</v>
      </c>
      <c r="P173" s="34">
        <v>0.0</v>
      </c>
      <c r="Q173" s="34"/>
      <c r="R173" s="35"/>
      <c r="S173" s="35"/>
      <c r="T173" s="36"/>
      <c r="U173" s="36"/>
      <c r="V173" s="35"/>
      <c r="W173" s="35"/>
      <c r="X173" s="35"/>
      <c r="Y173" s="37"/>
      <c r="Z173" s="35"/>
      <c r="AA173" s="35"/>
      <c r="AB173" s="35">
        <v>4050.0</v>
      </c>
      <c r="AC173" s="35">
        <f t="shared" si="27"/>
        <v>46.67481481</v>
      </c>
      <c r="AD173" s="35">
        <f t="shared" si="31"/>
        <v>513.8118539</v>
      </c>
      <c r="AE173" s="38"/>
      <c r="AF173" s="38"/>
      <c r="AG173" s="38"/>
      <c r="AH173" s="39"/>
      <c r="AI173" s="40"/>
      <c r="AJ173" s="39"/>
      <c r="AK173" s="41">
        <v>1500.0</v>
      </c>
      <c r="AL173" s="42"/>
      <c r="AM173" s="42"/>
      <c r="AN173" s="36">
        <f t="shared" si="28"/>
        <v>17.072</v>
      </c>
      <c r="AO173" s="43">
        <f t="shared" si="32"/>
        <v>-99.2012807</v>
      </c>
      <c r="AP173" s="44"/>
      <c r="AQ173" s="44"/>
      <c r="AR173" s="44"/>
      <c r="AS173" s="36">
        <v>1680.0</v>
      </c>
      <c r="AT173" s="36">
        <f t="shared" si="35"/>
        <v>-7.425</v>
      </c>
      <c r="AU173" s="43">
        <f t="shared" si="37"/>
        <v>-16.92771978</v>
      </c>
      <c r="AV173" s="35">
        <v>420.0</v>
      </c>
      <c r="AW173" s="35">
        <f t="shared" si="36"/>
        <v>0</v>
      </c>
      <c r="AX173" s="45">
        <f t="shared" si="38"/>
        <v>179.8424242</v>
      </c>
      <c r="AY173" s="46"/>
      <c r="AZ173" s="46"/>
      <c r="BA173" s="46"/>
      <c r="BB173" s="46"/>
      <c r="BC173" s="47"/>
      <c r="BD173" s="47"/>
      <c r="BE173" s="48"/>
      <c r="BF173" s="48"/>
    </row>
    <row r="174" ht="15.75" customHeight="1">
      <c r="A174" s="27">
        <v>45695.0</v>
      </c>
      <c r="B174" s="28">
        <v>84562.0</v>
      </c>
      <c r="C174" s="29">
        <f>B174/'Clients Balance'!B174</f>
        <v>0.008752540801</v>
      </c>
      <c r="D174" s="30">
        <v>84562.0</v>
      </c>
      <c r="E174" s="31">
        <f t="shared" si="3"/>
        <v>1.933765839</v>
      </c>
      <c r="F174" s="31">
        <f t="shared" si="4"/>
        <v>222.8714208</v>
      </c>
      <c r="G174" s="32">
        <f t="shared" si="1"/>
        <v>222.8714208</v>
      </c>
      <c r="H174" s="33">
        <f t="shared" si="2"/>
        <v>0</v>
      </c>
      <c r="I174" s="34">
        <v>0.0</v>
      </c>
      <c r="J174" s="34"/>
      <c r="K174" s="34">
        <v>0.0</v>
      </c>
      <c r="L174" s="34"/>
      <c r="M174" s="34"/>
      <c r="N174" s="34"/>
      <c r="O174" s="34">
        <v>0.0</v>
      </c>
      <c r="P174" s="34">
        <v>0.0</v>
      </c>
      <c r="Q174" s="34"/>
      <c r="R174" s="35"/>
      <c r="S174" s="35"/>
      <c r="T174" s="36"/>
      <c r="U174" s="36"/>
      <c r="V174" s="35"/>
      <c r="W174" s="35"/>
      <c r="X174" s="35"/>
      <c r="Y174" s="37"/>
      <c r="Z174" s="35"/>
      <c r="AA174" s="35"/>
      <c r="AB174" s="35">
        <v>4050.0</v>
      </c>
      <c r="AC174" s="35">
        <f t="shared" si="27"/>
        <v>0</v>
      </c>
      <c r="AD174" s="35">
        <f t="shared" si="31"/>
        <v>513.8118539</v>
      </c>
      <c r="AE174" s="38"/>
      <c r="AF174" s="38"/>
      <c r="AG174" s="38"/>
      <c r="AH174" s="39"/>
      <c r="AI174" s="40"/>
      <c r="AJ174" s="39"/>
      <c r="AK174" s="41">
        <v>1500.0</v>
      </c>
      <c r="AL174" s="42"/>
      <c r="AM174" s="42"/>
      <c r="AN174" s="36">
        <f t="shared" si="28"/>
        <v>0</v>
      </c>
      <c r="AO174" s="43">
        <f t="shared" si="32"/>
        <v>-99.2012807</v>
      </c>
      <c r="AP174" s="44"/>
      <c r="AQ174" s="44"/>
      <c r="AR174" s="44"/>
      <c r="AS174" s="36">
        <v>1680.0</v>
      </c>
      <c r="AT174" s="36">
        <f t="shared" si="35"/>
        <v>0</v>
      </c>
      <c r="AU174" s="43">
        <f t="shared" si="37"/>
        <v>-16.92771978</v>
      </c>
      <c r="AV174" s="35">
        <v>420.0</v>
      </c>
      <c r="AW174" s="35">
        <f t="shared" si="36"/>
        <v>0</v>
      </c>
      <c r="AX174" s="45">
        <f t="shared" si="38"/>
        <v>179.8424242</v>
      </c>
      <c r="AY174" s="46"/>
      <c r="AZ174" s="46"/>
      <c r="BA174" s="46"/>
      <c r="BB174" s="46"/>
      <c r="BC174" s="47"/>
      <c r="BD174" s="47"/>
      <c r="BE174" s="48"/>
      <c r="BF174" s="48"/>
    </row>
    <row r="175" ht="15.75" customHeight="1">
      <c r="A175" s="27">
        <v>45698.0</v>
      </c>
      <c r="B175" s="28">
        <v>-9315.75</v>
      </c>
      <c r="C175" s="29">
        <f>B175/'Clients Balance'!B175</f>
        <v>-0.0009765462933</v>
      </c>
      <c r="D175" s="30">
        <v>-23282.0</v>
      </c>
      <c r="E175" s="31">
        <f t="shared" si="3"/>
        <v>-0.2176442598</v>
      </c>
      <c r="F175" s="31">
        <f t="shared" si="4"/>
        <v>222.6537765</v>
      </c>
      <c r="G175" s="32">
        <f t="shared" si="1"/>
        <v>222.8714208</v>
      </c>
      <c r="H175" s="33">
        <f t="shared" si="2"/>
        <v>-0.0009775008681</v>
      </c>
      <c r="I175" s="34"/>
      <c r="J175" s="34"/>
      <c r="K175" s="34">
        <v>-2812.0</v>
      </c>
      <c r="L175" s="34"/>
      <c r="M175" s="34"/>
      <c r="N175" s="34"/>
      <c r="O175" s="34">
        <v>27762.0</v>
      </c>
      <c r="P175" s="34">
        <v>-5596.0</v>
      </c>
      <c r="Q175" s="34"/>
      <c r="R175" s="35"/>
      <c r="S175" s="35"/>
      <c r="T175" s="36"/>
      <c r="U175" s="36"/>
      <c r="V175" s="35"/>
      <c r="W175" s="35"/>
      <c r="X175" s="35"/>
      <c r="Y175" s="37"/>
      <c r="Z175" s="35"/>
      <c r="AA175" s="35"/>
      <c r="AB175" s="35">
        <v>4050.0</v>
      </c>
      <c r="AC175" s="35">
        <f t="shared" si="27"/>
        <v>0</v>
      </c>
      <c r="AD175" s="35">
        <f t="shared" si="31"/>
        <v>513.8118539</v>
      </c>
      <c r="AE175" s="38"/>
      <c r="AF175" s="38"/>
      <c r="AG175" s="38"/>
      <c r="AH175" s="39"/>
      <c r="AI175" s="40"/>
      <c r="AJ175" s="39"/>
      <c r="AK175" s="41">
        <v>1500.0</v>
      </c>
      <c r="AL175" s="42"/>
      <c r="AM175" s="42"/>
      <c r="AN175" s="36">
        <f t="shared" si="28"/>
        <v>-1.874666667</v>
      </c>
      <c r="AO175" s="43">
        <f t="shared" si="32"/>
        <v>-101.0759474</v>
      </c>
      <c r="AP175" s="44"/>
      <c r="AQ175" s="44"/>
      <c r="AR175" s="44"/>
      <c r="AS175" s="36">
        <v>1680.0</v>
      </c>
      <c r="AT175" s="36">
        <f t="shared" si="35"/>
        <v>16.525</v>
      </c>
      <c r="AU175" s="43">
        <f t="shared" si="37"/>
        <v>-0.4027197802</v>
      </c>
      <c r="AV175" s="35">
        <v>420.0</v>
      </c>
      <c r="AW175" s="35">
        <f t="shared" si="36"/>
        <v>-13.32380952</v>
      </c>
      <c r="AX175" s="45">
        <f t="shared" si="38"/>
        <v>166.5186147</v>
      </c>
      <c r="AY175" s="46"/>
      <c r="AZ175" s="46"/>
      <c r="BA175" s="46"/>
      <c r="BB175" s="46"/>
      <c r="BC175" s="47"/>
      <c r="BD175" s="47"/>
      <c r="BE175" s="48"/>
      <c r="BF175" s="48"/>
    </row>
    <row r="176" ht="15.75" customHeight="1">
      <c r="A176" s="27">
        <v>45699.0</v>
      </c>
      <c r="B176" s="28">
        <v>502222.0</v>
      </c>
      <c r="C176" s="29">
        <f>B176/'Clients Balance'!B176</f>
        <v>0.05183974887</v>
      </c>
      <c r="D176" s="30">
        <v>-24932.0</v>
      </c>
      <c r="E176" s="31">
        <f t="shared" si="3"/>
        <v>11.54231586</v>
      </c>
      <c r="F176" s="31">
        <f t="shared" si="4"/>
        <v>234.1960924</v>
      </c>
      <c r="G176" s="32">
        <f t="shared" si="1"/>
        <v>234.1960924</v>
      </c>
      <c r="H176" s="33">
        <f t="shared" si="2"/>
        <v>0</v>
      </c>
      <c r="I176" s="34">
        <v>374561.0</v>
      </c>
      <c r="J176" s="34"/>
      <c r="K176" s="34">
        <v>101550.0</v>
      </c>
      <c r="L176" s="34"/>
      <c r="M176" s="34"/>
      <c r="N176" s="34"/>
      <c r="O176" s="34">
        <v>-11424.0</v>
      </c>
      <c r="P176" s="34">
        <v>55230.0</v>
      </c>
      <c r="Q176" s="34"/>
      <c r="R176" s="35"/>
      <c r="S176" s="35"/>
      <c r="T176" s="36"/>
      <c r="U176" s="36"/>
      <c r="V176" s="35"/>
      <c r="W176" s="35"/>
      <c r="X176" s="35"/>
      <c r="Y176" s="37"/>
      <c r="Z176" s="35"/>
      <c r="AA176" s="35"/>
      <c r="AB176" s="35">
        <v>4050.0</v>
      </c>
      <c r="AC176" s="35">
        <f t="shared" si="27"/>
        <v>92.48419753</v>
      </c>
      <c r="AD176" s="35">
        <f t="shared" si="31"/>
        <v>606.2960514</v>
      </c>
      <c r="AE176" s="38"/>
      <c r="AF176" s="38"/>
      <c r="AG176" s="38"/>
      <c r="AH176" s="39"/>
      <c r="AI176" s="40"/>
      <c r="AJ176" s="39"/>
      <c r="AK176" s="41">
        <v>1500.0</v>
      </c>
      <c r="AL176" s="42"/>
      <c r="AM176" s="42"/>
      <c r="AN176" s="36">
        <f t="shared" si="28"/>
        <v>67.7</v>
      </c>
      <c r="AO176" s="43">
        <f t="shared" si="32"/>
        <v>-33.37594737</v>
      </c>
      <c r="AP176" s="44"/>
      <c r="AQ176" s="44"/>
      <c r="AR176" s="44"/>
      <c r="AS176" s="36">
        <v>1680.0</v>
      </c>
      <c r="AT176" s="36">
        <f t="shared" si="35"/>
        <v>-6.8</v>
      </c>
      <c r="AU176" s="43">
        <f t="shared" si="37"/>
        <v>-7.20271978</v>
      </c>
      <c r="AV176" s="35">
        <v>420.0</v>
      </c>
      <c r="AW176" s="35">
        <f t="shared" si="36"/>
        <v>131.5</v>
      </c>
      <c r="AX176" s="45">
        <f t="shared" si="38"/>
        <v>298.0186147</v>
      </c>
      <c r="AY176" s="46"/>
      <c r="AZ176" s="46"/>
      <c r="BA176" s="46"/>
      <c r="BB176" s="46"/>
      <c r="BC176" s="47"/>
      <c r="BD176" s="47"/>
      <c r="BE176" s="48"/>
      <c r="BF176" s="48"/>
    </row>
    <row r="177" ht="15.75" customHeight="1">
      <c r="A177" s="27">
        <v>45700.0</v>
      </c>
      <c r="B177" s="28">
        <v>-209165.0</v>
      </c>
      <c r="C177" s="29">
        <f>B177/'Clients Balance'!B177</f>
        <v>-0.01843492853</v>
      </c>
      <c r="D177" s="30">
        <v>-190060.0</v>
      </c>
      <c r="E177" s="31">
        <f t="shared" si="3"/>
        <v>-4.317388224</v>
      </c>
      <c r="F177" s="31">
        <f t="shared" si="4"/>
        <v>229.8787042</v>
      </c>
      <c r="G177" s="32">
        <f t="shared" si="1"/>
        <v>234.1960924</v>
      </c>
      <c r="H177" s="33">
        <f t="shared" si="2"/>
        <v>-0.01878115783</v>
      </c>
      <c r="I177" s="34">
        <v>0.0</v>
      </c>
      <c r="J177" s="34"/>
      <c r="K177" s="34">
        <v>-40038.0</v>
      </c>
      <c r="L177" s="34"/>
      <c r="M177" s="34"/>
      <c r="N177" s="34"/>
      <c r="O177" s="34">
        <v>-309.0</v>
      </c>
      <c r="P177" s="34">
        <v>7163.0</v>
      </c>
      <c r="Q177" s="34"/>
      <c r="R177" s="35"/>
      <c r="S177" s="35"/>
      <c r="T177" s="36"/>
      <c r="U177" s="36"/>
      <c r="V177" s="35"/>
      <c r="W177" s="35"/>
      <c r="X177" s="35"/>
      <c r="Y177" s="37"/>
      <c r="Z177" s="35"/>
      <c r="AA177" s="35"/>
      <c r="AB177" s="35">
        <v>4050.0</v>
      </c>
      <c r="AC177" s="35">
        <f t="shared" si="27"/>
        <v>0</v>
      </c>
      <c r="AD177" s="35">
        <f t="shared" si="31"/>
        <v>606.2960514</v>
      </c>
      <c r="AE177" s="38"/>
      <c r="AF177" s="38"/>
      <c r="AG177" s="38"/>
      <c r="AH177" s="39"/>
      <c r="AI177" s="40"/>
      <c r="AJ177" s="39"/>
      <c r="AK177" s="41">
        <v>1500.0</v>
      </c>
      <c r="AL177" s="42"/>
      <c r="AM177" s="42"/>
      <c r="AN177" s="36">
        <f t="shared" si="28"/>
        <v>-26.692</v>
      </c>
      <c r="AO177" s="43">
        <f t="shared" si="32"/>
        <v>-60.06794737</v>
      </c>
      <c r="AP177" s="44"/>
      <c r="AQ177" s="44"/>
      <c r="AR177" s="44"/>
      <c r="AS177" s="36">
        <v>1680.0</v>
      </c>
      <c r="AT177" s="36">
        <f t="shared" si="35"/>
        <v>-0.1839285714</v>
      </c>
      <c r="AU177" s="43">
        <f t="shared" si="37"/>
        <v>-7.386648352</v>
      </c>
      <c r="AV177" s="35">
        <v>420.0</v>
      </c>
      <c r="AW177" s="35">
        <f t="shared" si="36"/>
        <v>17.0547619</v>
      </c>
      <c r="AX177" s="45">
        <f t="shared" si="38"/>
        <v>315.0733766</v>
      </c>
      <c r="AY177" s="46"/>
      <c r="AZ177" s="46"/>
      <c r="BA177" s="46"/>
      <c r="BB177" s="46"/>
      <c r="BC177" s="47"/>
      <c r="BD177" s="47"/>
      <c r="BE177" s="48"/>
      <c r="BF177" s="48"/>
    </row>
    <row r="178" ht="15.75" customHeight="1">
      <c r="A178" s="27">
        <v>45701.0</v>
      </c>
      <c r="B178" s="28">
        <v>-56146.5</v>
      </c>
      <c r="C178" s="29">
        <f>B178/'Clients Balance'!B178</f>
        <v>-0.004923258662</v>
      </c>
      <c r="D178" s="30">
        <v>0.0</v>
      </c>
      <c r="E178" s="31">
        <f t="shared" si="3"/>
        <v>-1.131752321</v>
      </c>
      <c r="F178" s="31">
        <f t="shared" si="4"/>
        <v>228.7469518</v>
      </c>
      <c r="G178" s="32">
        <f t="shared" si="1"/>
        <v>234.1960924</v>
      </c>
      <c r="H178" s="33">
        <f t="shared" si="2"/>
        <v>-0.02382169687</v>
      </c>
      <c r="I178" s="34">
        <v>-42000.0</v>
      </c>
      <c r="J178" s="34"/>
      <c r="K178" s="34">
        <v>25661.0</v>
      </c>
      <c r="L178" s="34"/>
      <c r="M178" s="34"/>
      <c r="N178" s="34"/>
      <c r="O178" s="34">
        <v>-43802.0</v>
      </c>
      <c r="P178" s="34">
        <v>4154.0</v>
      </c>
      <c r="Q178" s="34"/>
      <c r="R178" s="35"/>
      <c r="S178" s="35"/>
      <c r="T178" s="36"/>
      <c r="U178" s="36"/>
      <c r="V178" s="35"/>
      <c r="W178" s="35"/>
      <c r="X178" s="35"/>
      <c r="Y178" s="37"/>
      <c r="Z178" s="35"/>
      <c r="AA178" s="35"/>
      <c r="AB178" s="35">
        <v>4050.0</v>
      </c>
      <c r="AC178" s="35">
        <f t="shared" si="27"/>
        <v>-10.37037037</v>
      </c>
      <c r="AD178" s="35">
        <f t="shared" si="31"/>
        <v>595.9256811</v>
      </c>
      <c r="AE178" s="38"/>
      <c r="AF178" s="38"/>
      <c r="AG178" s="38"/>
      <c r="AH178" s="39"/>
      <c r="AI178" s="40"/>
      <c r="AJ178" s="39"/>
      <c r="AK178" s="41">
        <v>1500.0</v>
      </c>
      <c r="AL178" s="42"/>
      <c r="AM178" s="42"/>
      <c r="AN178" s="36">
        <f t="shared" si="28"/>
        <v>17.10733333</v>
      </c>
      <c r="AO178" s="43">
        <f t="shared" si="32"/>
        <v>-42.96061404</v>
      </c>
      <c r="AP178" s="44"/>
      <c r="AQ178" s="44"/>
      <c r="AR178" s="44"/>
      <c r="AS178" s="36">
        <v>1680.0</v>
      </c>
      <c r="AT178" s="36">
        <f t="shared" si="35"/>
        <v>-26.07261905</v>
      </c>
      <c r="AU178" s="43">
        <f t="shared" si="37"/>
        <v>-33.4592674</v>
      </c>
      <c r="AV178" s="35">
        <v>420.0</v>
      </c>
      <c r="AW178" s="35">
        <f t="shared" si="36"/>
        <v>9.89047619</v>
      </c>
      <c r="AX178" s="45">
        <f t="shared" si="38"/>
        <v>324.9638528</v>
      </c>
      <c r="AY178" s="46"/>
      <c r="AZ178" s="46"/>
      <c r="BA178" s="46"/>
      <c r="BB178" s="46"/>
      <c r="BC178" s="47"/>
      <c r="BD178" s="47"/>
      <c r="BE178" s="48"/>
      <c r="BF178" s="48"/>
    </row>
    <row r="179" ht="15.75" customHeight="1">
      <c r="A179" s="27">
        <v>45702.0</v>
      </c>
      <c r="B179" s="63">
        <v>-135048.0</v>
      </c>
      <c r="C179" s="29">
        <f>B179/'Clients Balance'!B179</f>
        <v>-0.01188008852</v>
      </c>
      <c r="D179" s="30"/>
      <c r="E179" s="31">
        <f t="shared" si="3"/>
        <v>-2.717534037</v>
      </c>
      <c r="F179" s="31">
        <f t="shared" si="4"/>
        <v>226.0294178</v>
      </c>
      <c r="G179" s="32">
        <f t="shared" si="1"/>
        <v>234.1960924</v>
      </c>
      <c r="H179" s="33">
        <f t="shared" si="2"/>
        <v>-0.03613102516</v>
      </c>
      <c r="I179" s="34"/>
      <c r="J179" s="34"/>
      <c r="K179" s="34"/>
      <c r="L179" s="34"/>
      <c r="M179" s="34"/>
      <c r="N179" s="34"/>
      <c r="O179" s="34"/>
      <c r="P179" s="34"/>
      <c r="Q179" s="34"/>
      <c r="R179" s="35"/>
      <c r="S179" s="35"/>
      <c r="T179" s="36"/>
      <c r="U179" s="36"/>
      <c r="V179" s="35"/>
      <c r="W179" s="35"/>
      <c r="X179" s="35"/>
      <c r="Y179" s="37"/>
      <c r="Z179" s="35"/>
      <c r="AA179" s="35"/>
      <c r="AB179" s="35">
        <v>4050.0</v>
      </c>
      <c r="AC179" s="35">
        <f t="shared" si="27"/>
        <v>0</v>
      </c>
      <c r="AD179" s="35">
        <f t="shared" si="31"/>
        <v>595.9256811</v>
      </c>
      <c r="AE179" s="38"/>
      <c r="AF179" s="38"/>
      <c r="AG179" s="38"/>
      <c r="AH179" s="39"/>
      <c r="AI179" s="40"/>
      <c r="AJ179" s="39"/>
      <c r="AK179" s="41">
        <v>1500.0</v>
      </c>
      <c r="AL179" s="42"/>
      <c r="AM179" s="42"/>
      <c r="AN179" s="36">
        <f t="shared" si="28"/>
        <v>0</v>
      </c>
      <c r="AO179" s="43">
        <f t="shared" si="32"/>
        <v>-42.96061404</v>
      </c>
      <c r="AP179" s="44"/>
      <c r="AQ179" s="44"/>
      <c r="AR179" s="44"/>
      <c r="AS179" s="36">
        <v>1680.0</v>
      </c>
      <c r="AT179" s="36">
        <f t="shared" si="35"/>
        <v>0</v>
      </c>
      <c r="AU179" s="43">
        <f t="shared" si="37"/>
        <v>-33.4592674</v>
      </c>
      <c r="AV179" s="35">
        <v>420.0</v>
      </c>
      <c r="AW179" s="35">
        <f t="shared" si="36"/>
        <v>0</v>
      </c>
      <c r="AX179" s="45">
        <f t="shared" si="38"/>
        <v>324.9638528</v>
      </c>
      <c r="AY179" s="46"/>
      <c r="AZ179" s="46"/>
      <c r="BA179" s="46"/>
      <c r="BB179" s="46"/>
      <c r="BC179" s="47"/>
      <c r="BD179" s="47"/>
      <c r="BE179" s="48"/>
      <c r="BF179" s="48"/>
    </row>
    <row r="180" ht="15.75" customHeight="1">
      <c r="A180" s="27">
        <v>45705.0</v>
      </c>
      <c r="B180" s="63">
        <v>-113030.25</v>
      </c>
      <c r="C180" s="29">
        <f>B180/'Clients Balance'!B180</f>
        <v>-0.009774714166</v>
      </c>
      <c r="D180" s="64">
        <v>-32367.0</v>
      </c>
      <c r="E180" s="31">
        <f t="shared" si="3"/>
        <v>-2.209372952</v>
      </c>
      <c r="F180" s="31">
        <f t="shared" si="4"/>
        <v>223.8200448</v>
      </c>
      <c r="G180" s="32">
        <f t="shared" si="1"/>
        <v>234.1960924</v>
      </c>
      <c r="H180" s="33">
        <f t="shared" si="2"/>
        <v>-0.04635888417</v>
      </c>
      <c r="I180" s="65">
        <v>0.0</v>
      </c>
      <c r="J180" s="65"/>
      <c r="K180" s="65">
        <v>0.0</v>
      </c>
      <c r="L180" s="34"/>
      <c r="M180" s="65"/>
      <c r="N180" s="65"/>
      <c r="O180" s="65">
        <v>-30232.0</v>
      </c>
      <c r="P180" s="65">
        <v>-48972.0</v>
      </c>
      <c r="Q180" s="34"/>
      <c r="R180" s="35"/>
      <c r="S180" s="35"/>
      <c r="T180" s="36"/>
      <c r="U180" s="36"/>
      <c r="V180" s="35"/>
      <c r="W180" s="35"/>
      <c r="X180" s="35"/>
      <c r="Y180" s="37"/>
      <c r="Z180" s="35"/>
      <c r="AA180" s="35"/>
      <c r="AB180" s="35">
        <v>4050.0</v>
      </c>
      <c r="AC180" s="35">
        <f t="shared" si="27"/>
        <v>0</v>
      </c>
      <c r="AD180" s="35">
        <f t="shared" si="31"/>
        <v>595.9256811</v>
      </c>
      <c r="AE180" s="38"/>
      <c r="AF180" s="38"/>
      <c r="AG180" s="38"/>
      <c r="AH180" s="39"/>
      <c r="AI180" s="40"/>
      <c r="AJ180" s="39"/>
      <c r="AK180" s="41">
        <v>1500.0</v>
      </c>
      <c r="AL180" s="42"/>
      <c r="AM180" s="42"/>
      <c r="AN180" s="36">
        <f t="shared" si="28"/>
        <v>0</v>
      </c>
      <c r="AO180" s="43">
        <f t="shared" si="32"/>
        <v>-42.96061404</v>
      </c>
      <c r="AP180" s="44"/>
      <c r="AQ180" s="44"/>
      <c r="AR180" s="44"/>
      <c r="AS180" s="36">
        <v>1680.0</v>
      </c>
      <c r="AT180" s="36">
        <f t="shared" si="35"/>
        <v>-17.9952381</v>
      </c>
      <c r="AU180" s="43">
        <f t="shared" si="37"/>
        <v>-51.45450549</v>
      </c>
      <c r="AV180" s="35">
        <v>420.0</v>
      </c>
      <c r="AW180" s="35">
        <f t="shared" si="36"/>
        <v>-116.6</v>
      </c>
      <c r="AX180" s="45">
        <f t="shared" si="38"/>
        <v>208.3638528</v>
      </c>
      <c r="AY180" s="46"/>
      <c r="AZ180" s="46"/>
      <c r="BA180" s="46"/>
      <c r="BB180" s="46"/>
      <c r="BC180" s="47"/>
      <c r="BD180" s="47"/>
      <c r="BE180" s="48"/>
      <c r="BF180" s="48"/>
    </row>
    <row r="181" ht="15.75" customHeight="1">
      <c r="A181" s="27">
        <v>45706.0</v>
      </c>
      <c r="B181" s="63">
        <v>-143378.0</v>
      </c>
      <c r="C181" s="29">
        <f>B181/'Clients Balance'!B181</f>
        <v>-0.01230913506</v>
      </c>
      <c r="D181" s="64">
        <v>11454.0</v>
      </c>
      <c r="E181" s="31">
        <f t="shared" si="3"/>
        <v>-2.755031162</v>
      </c>
      <c r="F181" s="31">
        <f t="shared" si="4"/>
        <v>221.0650137</v>
      </c>
      <c r="G181" s="32">
        <f t="shared" si="1"/>
        <v>234.1960924</v>
      </c>
      <c r="H181" s="33">
        <f t="shared" si="2"/>
        <v>-0.05939917166</v>
      </c>
      <c r="I181" s="65">
        <v>-88254.0</v>
      </c>
      <c r="J181" s="65"/>
      <c r="K181" s="65">
        <v>-24225.0</v>
      </c>
      <c r="L181" s="34"/>
      <c r="M181" s="65"/>
      <c r="N181" s="65"/>
      <c r="O181" s="65">
        <v>-29148.0</v>
      </c>
      <c r="P181" s="65">
        <v>0.0</v>
      </c>
      <c r="Q181" s="34"/>
      <c r="R181" s="35"/>
      <c r="S181" s="35"/>
      <c r="T181" s="36"/>
      <c r="U181" s="36"/>
      <c r="V181" s="35"/>
      <c r="W181" s="35"/>
      <c r="X181" s="35"/>
      <c r="Y181" s="37"/>
      <c r="Z181" s="35"/>
      <c r="AA181" s="35"/>
      <c r="AB181" s="35">
        <v>4050.0</v>
      </c>
      <c r="AC181" s="35">
        <f t="shared" si="27"/>
        <v>-21.79111111</v>
      </c>
      <c r="AD181" s="35">
        <f t="shared" si="31"/>
        <v>574.1345699</v>
      </c>
      <c r="AE181" s="38"/>
      <c r="AF181" s="38"/>
      <c r="AG181" s="38"/>
      <c r="AH181" s="39"/>
      <c r="AI181" s="40"/>
      <c r="AJ181" s="39"/>
      <c r="AK181" s="41">
        <v>1500.0</v>
      </c>
      <c r="AL181" s="42"/>
      <c r="AM181" s="42"/>
      <c r="AN181" s="36">
        <f t="shared" si="28"/>
        <v>-16.15</v>
      </c>
      <c r="AO181" s="43">
        <f t="shared" si="32"/>
        <v>-59.11061404</v>
      </c>
      <c r="AP181" s="44"/>
      <c r="AQ181" s="44"/>
      <c r="AR181" s="44"/>
      <c r="AS181" s="36">
        <v>1680.0</v>
      </c>
      <c r="AT181" s="36">
        <f t="shared" si="35"/>
        <v>-17.35</v>
      </c>
      <c r="AU181" s="43">
        <f t="shared" si="37"/>
        <v>-68.80450549</v>
      </c>
      <c r="AV181" s="35">
        <v>420.0</v>
      </c>
      <c r="AW181" s="35">
        <f t="shared" si="36"/>
        <v>0</v>
      </c>
      <c r="AX181" s="45">
        <f t="shared" si="38"/>
        <v>208.3638528</v>
      </c>
      <c r="AY181" s="46"/>
      <c r="AZ181" s="46"/>
      <c r="BA181" s="46"/>
      <c r="BB181" s="46"/>
      <c r="BC181" s="47"/>
      <c r="BD181" s="47"/>
      <c r="BE181" s="48"/>
      <c r="BF181" s="48"/>
    </row>
    <row r="182" ht="15.75" customHeight="1">
      <c r="A182" s="27">
        <v>45707.0</v>
      </c>
      <c r="B182" s="63">
        <v>-48434.0</v>
      </c>
      <c r="C182" s="29">
        <f>B182/'Clients Balance'!B182</f>
        <v>-0.004161432258</v>
      </c>
      <c r="D182" s="64">
        <v>46534.0</v>
      </c>
      <c r="E182" s="31">
        <f t="shared" si="3"/>
        <v>-0.919947079</v>
      </c>
      <c r="F182" s="31">
        <f t="shared" si="4"/>
        <v>220.1450666</v>
      </c>
      <c r="G182" s="32">
        <f t="shared" si="1"/>
        <v>234.1960924</v>
      </c>
      <c r="H182" s="33">
        <f t="shared" si="2"/>
        <v>-0.06382621238</v>
      </c>
      <c r="I182" s="65">
        <v>0.0</v>
      </c>
      <c r="J182" s="65"/>
      <c r="K182" s="65">
        <v>-28275.0</v>
      </c>
      <c r="L182" s="34"/>
      <c r="M182" s="65"/>
      <c r="N182" s="65"/>
      <c r="O182" s="65">
        <v>-40236.0</v>
      </c>
      <c r="P182" s="65">
        <v>-2931.0</v>
      </c>
      <c r="Q182" s="34"/>
      <c r="R182" s="35"/>
      <c r="S182" s="35"/>
      <c r="T182" s="36"/>
      <c r="U182" s="36"/>
      <c r="V182" s="35"/>
      <c r="W182" s="35"/>
      <c r="X182" s="35"/>
      <c r="Y182" s="37"/>
      <c r="Z182" s="35"/>
      <c r="AA182" s="35"/>
      <c r="AB182" s="35">
        <v>4050.0</v>
      </c>
      <c r="AC182" s="35">
        <f t="shared" si="27"/>
        <v>0</v>
      </c>
      <c r="AD182" s="35">
        <f t="shared" si="31"/>
        <v>574.1345699</v>
      </c>
      <c r="AE182" s="38"/>
      <c r="AF182" s="38"/>
      <c r="AG182" s="38"/>
      <c r="AH182" s="39"/>
      <c r="AI182" s="40"/>
      <c r="AJ182" s="39"/>
      <c r="AK182" s="41">
        <v>1500.0</v>
      </c>
      <c r="AL182" s="42"/>
      <c r="AM182" s="42"/>
      <c r="AN182" s="36">
        <f t="shared" si="28"/>
        <v>-18.85</v>
      </c>
      <c r="AO182" s="43">
        <f t="shared" si="32"/>
        <v>-77.96061404</v>
      </c>
      <c r="AP182" s="44"/>
      <c r="AQ182" s="44"/>
      <c r="AR182" s="44"/>
      <c r="AS182" s="36">
        <v>1680.0</v>
      </c>
      <c r="AT182" s="36">
        <f t="shared" si="35"/>
        <v>-23.95</v>
      </c>
      <c r="AU182" s="43">
        <f t="shared" si="37"/>
        <v>-92.75450549</v>
      </c>
      <c r="AV182" s="35">
        <v>420.0</v>
      </c>
      <c r="AW182" s="35">
        <f t="shared" si="36"/>
        <v>-6.978571429</v>
      </c>
      <c r="AX182" s="45">
        <f t="shared" si="38"/>
        <v>201.3852814</v>
      </c>
      <c r="AY182" s="46"/>
      <c r="AZ182" s="46"/>
      <c r="BA182" s="46"/>
      <c r="BB182" s="46"/>
      <c r="BC182" s="47"/>
      <c r="BD182" s="47"/>
      <c r="BE182" s="48"/>
      <c r="BF182" s="48"/>
    </row>
    <row r="183" ht="15.75" customHeight="1">
      <c r="A183" s="27">
        <v>45708.0</v>
      </c>
      <c r="B183" s="63">
        <v>324973.0</v>
      </c>
      <c r="C183" s="29">
        <f>B183/'Clients Balance'!B183</f>
        <v>0.02676656876</v>
      </c>
      <c r="D183" s="64">
        <v>0.0</v>
      </c>
      <c r="E183" s="31">
        <f t="shared" si="3"/>
        <v>5.892528062</v>
      </c>
      <c r="F183" s="31">
        <f t="shared" si="4"/>
        <v>226.0375947</v>
      </c>
      <c r="G183" s="32">
        <f t="shared" si="1"/>
        <v>234.1960924</v>
      </c>
      <c r="H183" s="33">
        <f t="shared" si="2"/>
        <v>-0.03609354331</v>
      </c>
      <c r="I183" s="65">
        <v>282943.0</v>
      </c>
      <c r="J183" s="65"/>
      <c r="K183" s="65">
        <v>0.0</v>
      </c>
      <c r="L183" s="34"/>
      <c r="M183" s="65"/>
      <c r="N183" s="65"/>
      <c r="O183" s="65">
        <v>10476.0</v>
      </c>
      <c r="P183" s="65">
        <v>0.0</v>
      </c>
      <c r="Q183" s="34"/>
      <c r="R183" s="35"/>
      <c r="S183" s="35"/>
      <c r="T183" s="36"/>
      <c r="U183" s="36"/>
      <c r="V183" s="35"/>
      <c r="W183" s="35"/>
      <c r="X183" s="35"/>
      <c r="Y183" s="37"/>
      <c r="Z183" s="35"/>
      <c r="AA183" s="35"/>
      <c r="AB183" s="35">
        <v>4050.0</v>
      </c>
      <c r="AC183" s="35">
        <f t="shared" si="27"/>
        <v>69.86246914</v>
      </c>
      <c r="AD183" s="35">
        <f t="shared" si="31"/>
        <v>643.9970391</v>
      </c>
      <c r="AE183" s="38"/>
      <c r="AF183" s="38"/>
      <c r="AG183" s="38"/>
      <c r="AH183" s="39"/>
      <c r="AI183" s="40"/>
      <c r="AJ183" s="39"/>
      <c r="AK183" s="41">
        <v>1500.0</v>
      </c>
      <c r="AL183" s="42"/>
      <c r="AM183" s="42"/>
      <c r="AN183" s="36">
        <f t="shared" si="28"/>
        <v>0</v>
      </c>
      <c r="AO183" s="43">
        <f t="shared" si="32"/>
        <v>-77.96061404</v>
      </c>
      <c r="AP183" s="44"/>
      <c r="AQ183" s="44"/>
      <c r="AR183" s="44"/>
      <c r="AS183" s="36">
        <v>1680.0</v>
      </c>
      <c r="AT183" s="36">
        <f t="shared" si="35"/>
        <v>6.235714286</v>
      </c>
      <c r="AU183" s="43">
        <f t="shared" si="37"/>
        <v>-86.51879121</v>
      </c>
      <c r="AV183" s="35">
        <v>420.0</v>
      </c>
      <c r="AW183" s="35">
        <f t="shared" si="36"/>
        <v>0</v>
      </c>
      <c r="AX183" s="45">
        <f t="shared" si="38"/>
        <v>201.3852814</v>
      </c>
      <c r="AY183" s="46"/>
      <c r="AZ183" s="46"/>
      <c r="BA183" s="46"/>
      <c r="BB183" s="46"/>
      <c r="BC183" s="47"/>
      <c r="BD183" s="47"/>
      <c r="BE183" s="48"/>
      <c r="BF183" s="48"/>
    </row>
    <row r="184" ht="15.75" customHeight="1">
      <c r="A184" s="27">
        <v>45709.0</v>
      </c>
      <c r="B184" s="63">
        <v>-278.75</v>
      </c>
      <c r="C184" s="29">
        <f>B184/'Clients Balance'!B184</f>
        <v>-0.00002336186534</v>
      </c>
      <c r="D184" s="64">
        <v>21269.0</v>
      </c>
      <c r="E184" s="31">
        <f t="shared" si="3"/>
        <v>-0.005280659849</v>
      </c>
      <c r="F184" s="31">
        <f t="shared" si="4"/>
        <v>226.032314</v>
      </c>
      <c r="G184" s="32">
        <f t="shared" si="1"/>
        <v>234.1960924</v>
      </c>
      <c r="H184" s="33">
        <f t="shared" si="2"/>
        <v>-0.03611774896</v>
      </c>
      <c r="I184" s="34"/>
      <c r="J184" s="65"/>
      <c r="K184" s="65">
        <v>-11460.0</v>
      </c>
      <c r="L184" s="34"/>
      <c r="M184" s="65"/>
      <c r="N184" s="65"/>
      <c r="O184" s="65">
        <v>5080.0</v>
      </c>
      <c r="P184" s="65">
        <v>-5635.0</v>
      </c>
      <c r="Q184" s="34"/>
      <c r="R184" s="35"/>
      <c r="S184" s="35"/>
      <c r="T184" s="36"/>
      <c r="U184" s="36"/>
      <c r="V184" s="35"/>
      <c r="W184" s="35"/>
      <c r="X184" s="35"/>
      <c r="Y184" s="37"/>
      <c r="Z184" s="35"/>
      <c r="AA184" s="35"/>
      <c r="AB184" s="35">
        <v>4050.0</v>
      </c>
      <c r="AC184" s="35">
        <f t="shared" si="27"/>
        <v>0</v>
      </c>
      <c r="AD184" s="35">
        <f t="shared" si="31"/>
        <v>643.9970391</v>
      </c>
      <c r="AE184" s="38"/>
      <c r="AF184" s="38"/>
      <c r="AG184" s="38"/>
      <c r="AH184" s="39"/>
      <c r="AI184" s="40"/>
      <c r="AJ184" s="39"/>
      <c r="AK184" s="41">
        <v>1500.0</v>
      </c>
      <c r="AL184" s="42"/>
      <c r="AM184" s="42"/>
      <c r="AN184" s="36">
        <f t="shared" si="28"/>
        <v>-7.64</v>
      </c>
      <c r="AO184" s="43">
        <f t="shared" si="32"/>
        <v>-85.60061404</v>
      </c>
      <c r="AP184" s="44"/>
      <c r="AQ184" s="44"/>
      <c r="AR184" s="44"/>
      <c r="AS184" s="36">
        <v>1680.0</v>
      </c>
      <c r="AT184" s="36">
        <f t="shared" si="35"/>
        <v>3.023809524</v>
      </c>
      <c r="AU184" s="43">
        <f t="shared" si="37"/>
        <v>-83.49498168</v>
      </c>
      <c r="AV184" s="35">
        <v>420.0</v>
      </c>
      <c r="AW184" s="35">
        <f t="shared" si="36"/>
        <v>-13.41666667</v>
      </c>
      <c r="AX184" s="45">
        <f t="shared" si="38"/>
        <v>187.9686147</v>
      </c>
      <c r="AY184" s="46"/>
      <c r="AZ184" s="46"/>
      <c r="BA184" s="46"/>
      <c r="BB184" s="46"/>
      <c r="BC184" s="47"/>
      <c r="BD184" s="47"/>
      <c r="BE184" s="48"/>
      <c r="BF184" s="48"/>
    </row>
    <row r="185" ht="15.75" customHeight="1">
      <c r="A185" s="27">
        <v>45712.0</v>
      </c>
      <c r="B185" s="63">
        <v>-75982.0</v>
      </c>
      <c r="C185" s="29">
        <f>B185/'Clients Balance'!B185</f>
        <v>-0.006398111469</v>
      </c>
      <c r="D185" s="64">
        <v>38160.0</v>
      </c>
      <c r="E185" s="31">
        <f t="shared" si="3"/>
        <v>-1.446179941</v>
      </c>
      <c r="F185" s="31">
        <f t="shared" si="4"/>
        <v>224.5861341</v>
      </c>
      <c r="G185" s="32">
        <f t="shared" si="1"/>
        <v>234.1960924</v>
      </c>
      <c r="H185" s="33">
        <f t="shared" si="2"/>
        <v>-0.04278963327</v>
      </c>
      <c r="I185" s="65">
        <v>0.0</v>
      </c>
      <c r="J185" s="65"/>
      <c r="K185" s="65">
        <v>-63307.0</v>
      </c>
      <c r="L185" s="34"/>
      <c r="M185" s="65"/>
      <c r="N185" s="65"/>
      <c r="O185" s="65">
        <v>-56947.0</v>
      </c>
      <c r="P185" s="65">
        <v>70.0</v>
      </c>
      <c r="Q185" s="34"/>
      <c r="R185" s="35"/>
      <c r="S185" s="35"/>
      <c r="T185" s="36"/>
      <c r="U185" s="36"/>
      <c r="V185" s="35"/>
      <c r="W185" s="35"/>
      <c r="X185" s="35"/>
      <c r="Y185" s="37"/>
      <c r="Z185" s="35"/>
      <c r="AA185" s="35"/>
      <c r="AB185" s="35">
        <v>4050.0</v>
      </c>
      <c r="AC185" s="35">
        <f t="shared" si="27"/>
        <v>0</v>
      </c>
      <c r="AD185" s="35">
        <f t="shared" si="31"/>
        <v>643.9970391</v>
      </c>
      <c r="AE185" s="38"/>
      <c r="AF185" s="38"/>
      <c r="AG185" s="38"/>
      <c r="AH185" s="39"/>
      <c r="AI185" s="40"/>
      <c r="AJ185" s="39"/>
      <c r="AK185" s="41">
        <v>1500.0</v>
      </c>
      <c r="AL185" s="42"/>
      <c r="AM185" s="42"/>
      <c r="AN185" s="36">
        <f t="shared" si="28"/>
        <v>-42.20466667</v>
      </c>
      <c r="AO185" s="43">
        <f t="shared" si="32"/>
        <v>-127.8052807</v>
      </c>
      <c r="AP185" s="44"/>
      <c r="AQ185" s="44"/>
      <c r="AR185" s="44"/>
      <c r="AS185" s="36">
        <v>1680.0</v>
      </c>
      <c r="AT185" s="36">
        <f t="shared" si="35"/>
        <v>-33.89702381</v>
      </c>
      <c r="AU185" s="43">
        <f t="shared" si="37"/>
        <v>-117.3920055</v>
      </c>
      <c r="AV185" s="35">
        <v>420.0</v>
      </c>
      <c r="AW185" s="35">
        <f t="shared" si="36"/>
        <v>0.1666666667</v>
      </c>
      <c r="AX185" s="45">
        <f t="shared" si="38"/>
        <v>188.1352814</v>
      </c>
      <c r="AY185" s="46"/>
      <c r="AZ185" s="46"/>
      <c r="BA185" s="46"/>
      <c r="BB185" s="46"/>
      <c r="BC185" s="47"/>
      <c r="BD185" s="47"/>
      <c r="BE185" s="48"/>
      <c r="BF185" s="48"/>
    </row>
    <row r="186" ht="15.75" customHeight="1">
      <c r="A186" s="27">
        <v>45713.0</v>
      </c>
      <c r="B186" s="63">
        <v>476492.0</v>
      </c>
      <c r="C186" s="29">
        <f>B186/'Clients Balance'!B186</f>
        <v>0.04058482716</v>
      </c>
      <c r="D186" s="64">
        <v>69319.0</v>
      </c>
      <c r="E186" s="31">
        <f t="shared" si="3"/>
        <v>9.114789435</v>
      </c>
      <c r="F186" s="31">
        <f t="shared" si="4"/>
        <v>233.7009235</v>
      </c>
      <c r="G186" s="32">
        <f t="shared" si="1"/>
        <v>234.1960924</v>
      </c>
      <c r="H186" s="33">
        <f t="shared" si="2"/>
        <v>-0.002118814388</v>
      </c>
      <c r="I186" s="65">
        <v>309548.0</v>
      </c>
      <c r="J186" s="65"/>
      <c r="K186" s="65">
        <v>0.0</v>
      </c>
      <c r="L186" s="34"/>
      <c r="M186" s="65"/>
      <c r="N186" s="65"/>
      <c r="O186" s="65">
        <v>50160.0</v>
      </c>
      <c r="P186" s="65">
        <v>4254.0</v>
      </c>
      <c r="Q186" s="34"/>
      <c r="R186" s="35"/>
      <c r="S186" s="35"/>
      <c r="T186" s="36"/>
      <c r="U186" s="36"/>
      <c r="V186" s="35"/>
      <c r="W186" s="35"/>
      <c r="X186" s="35"/>
      <c r="Y186" s="37"/>
      <c r="Z186" s="35"/>
      <c r="AA186" s="35"/>
      <c r="AB186" s="35">
        <v>4050.0</v>
      </c>
      <c r="AC186" s="35">
        <f t="shared" si="27"/>
        <v>76.43160494</v>
      </c>
      <c r="AD186" s="35">
        <f t="shared" si="31"/>
        <v>720.428644</v>
      </c>
      <c r="AE186" s="38"/>
      <c r="AF186" s="38"/>
      <c r="AG186" s="38"/>
      <c r="AH186" s="39"/>
      <c r="AI186" s="40"/>
      <c r="AJ186" s="39"/>
      <c r="AK186" s="41">
        <v>1500.0</v>
      </c>
      <c r="AL186" s="42"/>
      <c r="AM186" s="42"/>
      <c r="AN186" s="36">
        <f t="shared" si="28"/>
        <v>0</v>
      </c>
      <c r="AO186" s="43">
        <f t="shared" si="32"/>
        <v>-127.8052807</v>
      </c>
      <c r="AP186" s="44"/>
      <c r="AQ186" s="44"/>
      <c r="AR186" s="44"/>
      <c r="AS186" s="36">
        <v>1680.0</v>
      </c>
      <c r="AT186" s="36">
        <f t="shared" si="35"/>
        <v>29.85714286</v>
      </c>
      <c r="AU186" s="43">
        <f t="shared" si="37"/>
        <v>-87.53486264</v>
      </c>
      <c r="AV186" s="35">
        <v>420.0</v>
      </c>
      <c r="AW186" s="35">
        <f t="shared" si="36"/>
        <v>10.12857143</v>
      </c>
      <c r="AX186" s="45">
        <f t="shared" si="38"/>
        <v>198.2638528</v>
      </c>
      <c r="AY186" s="46"/>
      <c r="AZ186" s="46"/>
      <c r="BA186" s="46"/>
      <c r="BB186" s="46"/>
      <c r="BC186" s="47"/>
      <c r="BD186" s="47"/>
      <c r="BE186" s="48"/>
      <c r="BF186" s="48"/>
    </row>
    <row r="187" ht="15.75" customHeight="1">
      <c r="A187" s="27">
        <v>45715.0</v>
      </c>
      <c r="B187" s="63">
        <v>-139777.0</v>
      </c>
      <c r="C187" s="29">
        <f>B187/'Clients Balance'!B187</f>
        <v>-0.01202112533</v>
      </c>
      <c r="D187" s="30"/>
      <c r="E187" s="31">
        <f t="shared" si="3"/>
        <v>-2.809348092</v>
      </c>
      <c r="F187" s="31">
        <f t="shared" si="4"/>
        <v>230.8915754</v>
      </c>
      <c r="G187" s="32">
        <f t="shared" si="1"/>
        <v>234.1960924</v>
      </c>
      <c r="H187" s="33">
        <f t="shared" si="2"/>
        <v>-0.0143119859</v>
      </c>
      <c r="I187" s="34"/>
      <c r="J187" s="34"/>
      <c r="K187" s="34"/>
      <c r="L187" s="34"/>
      <c r="M187" s="34"/>
      <c r="N187" s="34"/>
      <c r="O187" s="34"/>
      <c r="P187" s="34"/>
      <c r="Q187" s="34"/>
      <c r="R187" s="35"/>
      <c r="S187" s="35"/>
      <c r="T187" s="36"/>
      <c r="U187" s="36"/>
      <c r="V187" s="35"/>
      <c r="W187" s="35"/>
      <c r="X187" s="35"/>
      <c r="Y187" s="37"/>
      <c r="Z187" s="35"/>
      <c r="AA187" s="35"/>
      <c r="AB187" s="35"/>
      <c r="AC187" s="35"/>
      <c r="AD187" s="35"/>
      <c r="AE187" s="38"/>
      <c r="AF187" s="38"/>
      <c r="AG187" s="38"/>
      <c r="AH187" s="39"/>
      <c r="AI187" s="40"/>
      <c r="AJ187" s="39"/>
      <c r="AK187" s="41"/>
      <c r="AL187" s="42"/>
      <c r="AM187" s="42"/>
      <c r="AN187" s="36"/>
      <c r="AO187" s="43"/>
      <c r="AP187" s="44"/>
      <c r="AQ187" s="44"/>
      <c r="AR187" s="44"/>
      <c r="AS187" s="36"/>
      <c r="AT187" s="36"/>
      <c r="AU187" s="43"/>
      <c r="AV187" s="35"/>
      <c r="AW187" s="35"/>
      <c r="AX187" s="45"/>
      <c r="AY187" s="46"/>
      <c r="AZ187" s="46"/>
      <c r="BA187" s="46"/>
      <c r="BB187" s="46"/>
      <c r="BC187" s="47"/>
      <c r="BD187" s="47"/>
      <c r="BE187" s="48"/>
      <c r="BF187" s="48"/>
    </row>
    <row r="188" ht="15.75" customHeight="1">
      <c r="A188" s="27">
        <v>45716.0</v>
      </c>
      <c r="B188" s="63">
        <v>-7984.0</v>
      </c>
      <c r="C188" s="29">
        <f>B188/'Clients Balance'!B188</f>
        <v>-0.000695213883</v>
      </c>
      <c r="D188" s="30"/>
      <c r="E188" s="31">
        <f t="shared" si="3"/>
        <v>-0.1605190287</v>
      </c>
      <c r="F188" s="31">
        <f t="shared" si="4"/>
        <v>230.7310564</v>
      </c>
      <c r="G188" s="32">
        <f t="shared" si="1"/>
        <v>234.1960924</v>
      </c>
      <c r="H188" s="33">
        <f t="shared" si="2"/>
        <v>-0.01501764025</v>
      </c>
      <c r="I188" s="34"/>
      <c r="J188" s="34"/>
      <c r="K188" s="34"/>
      <c r="L188" s="34"/>
      <c r="M188" s="34"/>
      <c r="N188" s="34"/>
      <c r="O188" s="34"/>
      <c r="P188" s="34"/>
      <c r="Q188" s="34"/>
      <c r="R188" s="35"/>
      <c r="S188" s="35"/>
      <c r="T188" s="36"/>
      <c r="U188" s="36"/>
      <c r="V188" s="35"/>
      <c r="W188" s="35"/>
      <c r="X188" s="35"/>
      <c r="Y188" s="37"/>
      <c r="Z188" s="35"/>
      <c r="AA188" s="35"/>
      <c r="AB188" s="35"/>
      <c r="AC188" s="35"/>
      <c r="AD188" s="35"/>
      <c r="AE188" s="38"/>
      <c r="AF188" s="38"/>
      <c r="AG188" s="38"/>
      <c r="AH188" s="39"/>
      <c r="AI188" s="40"/>
      <c r="AJ188" s="39"/>
      <c r="AK188" s="41"/>
      <c r="AL188" s="42"/>
      <c r="AM188" s="42"/>
      <c r="AN188" s="36"/>
      <c r="AO188" s="43"/>
      <c r="AP188" s="44"/>
      <c r="AQ188" s="44"/>
      <c r="AR188" s="44"/>
      <c r="AS188" s="36"/>
      <c r="AT188" s="36"/>
      <c r="AU188" s="43"/>
      <c r="AV188" s="35"/>
      <c r="AW188" s="35"/>
      <c r="AX188" s="45"/>
      <c r="AY188" s="46"/>
      <c r="AZ188" s="46"/>
      <c r="BA188" s="46"/>
      <c r="BB188" s="46"/>
      <c r="BC188" s="47"/>
      <c r="BD188" s="47"/>
      <c r="BE188" s="48"/>
      <c r="BF188" s="48"/>
    </row>
    <row r="189" ht="15.75" customHeight="1">
      <c r="A189" s="27">
        <v>45719.0</v>
      </c>
      <c r="B189" s="63">
        <v>42439.0</v>
      </c>
      <c r="C189" s="29">
        <f>B189/'Clients Balance'!B189</f>
        <v>0.003711064744</v>
      </c>
      <c r="D189" s="64"/>
      <c r="E189" s="31">
        <f t="shared" si="3"/>
        <v>0.8562578886</v>
      </c>
      <c r="F189" s="31">
        <f t="shared" si="4"/>
        <v>231.5873143</v>
      </c>
      <c r="G189" s="32">
        <f t="shared" si="1"/>
        <v>234.1960924</v>
      </c>
      <c r="H189" s="33">
        <f t="shared" si="2"/>
        <v>-0.01126477122</v>
      </c>
      <c r="I189" s="65"/>
      <c r="J189" s="65"/>
      <c r="K189" s="65"/>
      <c r="L189" s="34"/>
      <c r="M189" s="65"/>
      <c r="N189" s="65"/>
      <c r="O189" s="65"/>
      <c r="P189" s="65"/>
      <c r="Q189" s="34"/>
      <c r="R189" s="35"/>
      <c r="S189" s="35"/>
      <c r="T189" s="36"/>
      <c r="U189" s="36"/>
      <c r="V189" s="35"/>
      <c r="W189" s="35"/>
      <c r="X189" s="35"/>
      <c r="Y189" s="37"/>
      <c r="Z189" s="35"/>
      <c r="AA189" s="35"/>
      <c r="AB189" s="35"/>
      <c r="AC189" s="35"/>
      <c r="AD189" s="35"/>
      <c r="AE189" s="66"/>
      <c r="AF189" s="66"/>
      <c r="AG189" s="66"/>
      <c r="AH189" s="67"/>
      <c r="AI189" s="68"/>
      <c r="AJ189" s="67"/>
      <c r="AK189" s="69">
        <v>1275.0</v>
      </c>
      <c r="AL189" s="42"/>
      <c r="AM189" s="42"/>
      <c r="AN189" s="36"/>
      <c r="AO189" s="43"/>
      <c r="AP189" s="70"/>
      <c r="AQ189" s="70"/>
      <c r="AR189" s="70"/>
      <c r="AS189" s="71">
        <v>1200.0</v>
      </c>
      <c r="AT189" s="36"/>
      <c r="AU189" s="43"/>
      <c r="AV189" s="72">
        <v>420.0</v>
      </c>
      <c r="AW189" s="35"/>
      <c r="AX189" s="45"/>
      <c r="AY189" s="46"/>
      <c r="AZ189" s="46"/>
      <c r="BA189" s="46"/>
      <c r="BB189" s="46"/>
      <c r="BC189" s="47"/>
      <c r="BD189" s="47"/>
      <c r="BE189" s="48"/>
      <c r="BF189" s="48"/>
    </row>
    <row r="190" ht="15.75" customHeight="1">
      <c r="A190" s="27">
        <v>45720.0</v>
      </c>
      <c r="B190" s="63">
        <v>120528.0</v>
      </c>
      <c r="C190" s="29">
        <f>B190/'Clients Balance'!B190</f>
        <v>0.01024830459</v>
      </c>
      <c r="D190" s="64">
        <v>-12255.0</v>
      </c>
      <c r="E190" s="31">
        <f t="shared" si="3"/>
        <v>2.373377337</v>
      </c>
      <c r="F190" s="31">
        <f t="shared" si="4"/>
        <v>233.9606916</v>
      </c>
      <c r="G190" s="32">
        <f t="shared" si="1"/>
        <v>234.1960924</v>
      </c>
      <c r="H190" s="33">
        <f t="shared" si="2"/>
        <v>-0.001006155236</v>
      </c>
      <c r="I190" s="65">
        <v>168859.0</v>
      </c>
      <c r="J190" s="65"/>
      <c r="K190" s="65">
        <v>-20196.0</v>
      </c>
      <c r="L190" s="34"/>
      <c r="M190" s="65"/>
      <c r="N190" s="65"/>
      <c r="O190" s="65">
        <v>11294.0</v>
      </c>
      <c r="P190" s="65">
        <v>0.0</v>
      </c>
      <c r="Q190" s="34"/>
      <c r="R190" s="35"/>
      <c r="S190" s="35"/>
      <c r="T190" s="36"/>
      <c r="U190" s="36"/>
      <c r="V190" s="35"/>
      <c r="W190" s="35"/>
      <c r="X190" s="35"/>
      <c r="Y190" s="37"/>
      <c r="Z190" s="35">
        <f t="shared" ref="Z190:Z191" si="39">K190+O190+P190</f>
        <v>-8902</v>
      </c>
      <c r="AA190" s="35">
        <f>Z190</f>
        <v>-8902</v>
      </c>
      <c r="AB190" s="35"/>
      <c r="AC190" s="35"/>
      <c r="AD190" s="35"/>
      <c r="AE190" s="66"/>
      <c r="AF190" s="66"/>
      <c r="AG190" s="66"/>
      <c r="AH190" s="67"/>
      <c r="AI190" s="68"/>
      <c r="AJ190" s="67"/>
      <c r="AK190" s="69">
        <v>1275.0</v>
      </c>
      <c r="AL190" s="42"/>
      <c r="AM190" s="42"/>
      <c r="AN190" s="36">
        <f t="shared" ref="AN190:AN268" si="40">K190/AK190</f>
        <v>-15.84</v>
      </c>
      <c r="AO190" s="43">
        <f>AN190</f>
        <v>-15.84</v>
      </c>
      <c r="AP190" s="70"/>
      <c r="AQ190" s="70"/>
      <c r="AR190" s="70"/>
      <c r="AS190" s="71">
        <v>1200.0</v>
      </c>
      <c r="AT190" s="36">
        <f t="shared" ref="AT190:AT287" si="41">O190/AS190</f>
        <v>9.411666667</v>
      </c>
      <c r="AU190" s="43">
        <f>AT190</f>
        <v>9.411666667</v>
      </c>
      <c r="AV190" s="72">
        <v>420.0</v>
      </c>
      <c r="AW190" s="35">
        <f>P190/AV190</f>
        <v>0</v>
      </c>
      <c r="AX190" s="45">
        <f>AW190</f>
        <v>0</v>
      </c>
      <c r="AY190" s="46"/>
      <c r="AZ190" s="46"/>
      <c r="BA190" s="46"/>
      <c r="BB190" s="46"/>
      <c r="BC190" s="47"/>
      <c r="BD190" s="47"/>
      <c r="BE190" s="48"/>
      <c r="BF190" s="48"/>
    </row>
    <row r="191" ht="15.75" customHeight="1">
      <c r="A191" s="27">
        <v>45721.0</v>
      </c>
      <c r="B191" s="63">
        <v>84599.0</v>
      </c>
      <c r="C191" s="29">
        <f>B191/'Clients Balance'!B191</f>
        <v>0.007193489232</v>
      </c>
      <c r="D191" s="64">
        <v>-11250.0</v>
      </c>
      <c r="E191" s="31">
        <f t="shared" si="3"/>
        <v>1.682993716</v>
      </c>
      <c r="F191" s="31">
        <f t="shared" si="4"/>
        <v>235.6436853</v>
      </c>
      <c r="G191" s="32">
        <f t="shared" si="1"/>
        <v>235.6436853</v>
      </c>
      <c r="H191" s="33">
        <f t="shared" si="2"/>
        <v>0</v>
      </c>
      <c r="I191" s="65">
        <v>0.0</v>
      </c>
      <c r="J191" s="65"/>
      <c r="K191" s="65">
        <v>43064.0</v>
      </c>
      <c r="L191" s="34"/>
      <c r="M191" s="65"/>
      <c r="N191" s="65"/>
      <c r="O191" s="65">
        <v>82708.0</v>
      </c>
      <c r="P191" s="65">
        <v>-19926.0</v>
      </c>
      <c r="Q191" s="34"/>
      <c r="R191" s="35"/>
      <c r="S191" s="35"/>
      <c r="T191" s="36"/>
      <c r="U191" s="36"/>
      <c r="V191" s="35"/>
      <c r="W191" s="35"/>
      <c r="X191" s="35"/>
      <c r="Y191" s="37"/>
      <c r="Z191" s="35">
        <f t="shared" si="39"/>
        <v>105846</v>
      </c>
      <c r="AA191" s="35">
        <f t="shared" ref="AA191:AA287" si="42">AA190+Z191</f>
        <v>96944</v>
      </c>
      <c r="AB191" s="35"/>
      <c r="AC191" s="35"/>
      <c r="AD191" s="35"/>
      <c r="AE191" s="66"/>
      <c r="AF191" s="66"/>
      <c r="AG191" s="66"/>
      <c r="AH191" s="67"/>
      <c r="AI191" s="68"/>
      <c r="AJ191" s="67"/>
      <c r="AK191" s="69">
        <v>1350.0</v>
      </c>
      <c r="AL191" s="42"/>
      <c r="AM191" s="42"/>
      <c r="AN191" s="36">
        <f t="shared" si="40"/>
        <v>31.89925926</v>
      </c>
      <c r="AO191" s="43">
        <f t="shared" ref="AO191:AO266" si="43">AO190+AN191</f>
        <v>16.05925926</v>
      </c>
      <c r="AP191" s="70"/>
      <c r="AQ191" s="70"/>
      <c r="AR191" s="70"/>
      <c r="AS191" s="71">
        <v>1320.0</v>
      </c>
      <c r="AT191" s="36">
        <f t="shared" si="41"/>
        <v>62.65757576</v>
      </c>
      <c r="AU191" s="43">
        <f t="shared" ref="AU191:AU287" si="44">AU190+AT191</f>
        <v>72.06924242</v>
      </c>
      <c r="AV191" s="72">
        <v>540.0</v>
      </c>
      <c r="AW191" s="35">
        <f t="shared" ref="AW191:AW193" si="45">P191/$AV$191</f>
        <v>-36.9</v>
      </c>
      <c r="AX191" s="45">
        <f t="shared" ref="AX191:AX263" si="46">AX190+AW191</f>
        <v>-36.9</v>
      </c>
      <c r="AY191" s="46"/>
      <c r="AZ191" s="46"/>
      <c r="BA191" s="46"/>
      <c r="BB191" s="46"/>
      <c r="BC191" s="47"/>
      <c r="BD191" s="47"/>
      <c r="BE191" s="48"/>
      <c r="BF191" s="48"/>
    </row>
    <row r="192" ht="15.75" customHeight="1">
      <c r="A192" s="27">
        <v>45722.0</v>
      </c>
      <c r="B192" s="63">
        <v>-146003.0</v>
      </c>
      <c r="C192" s="29">
        <f>B192/'Clients Balance'!B192</f>
        <v>-0.01249542791</v>
      </c>
      <c r="D192" s="30"/>
      <c r="E192" s="31">
        <f t="shared" si="3"/>
        <v>-2.944468682</v>
      </c>
      <c r="F192" s="31">
        <f t="shared" si="4"/>
        <v>232.6992166</v>
      </c>
      <c r="G192" s="32">
        <f t="shared" si="1"/>
        <v>235.6436853</v>
      </c>
      <c r="H192" s="33">
        <f t="shared" si="2"/>
        <v>-0.0126535393</v>
      </c>
      <c r="I192" s="34"/>
      <c r="J192" s="34"/>
      <c r="K192" s="34"/>
      <c r="L192" s="34"/>
      <c r="M192" s="34"/>
      <c r="N192" s="34"/>
      <c r="O192" s="34"/>
      <c r="P192" s="34"/>
      <c r="Q192" s="65"/>
      <c r="R192" s="72"/>
      <c r="S192" s="72"/>
      <c r="T192" s="71"/>
      <c r="U192" s="71"/>
      <c r="V192" s="72"/>
      <c r="W192" s="72"/>
      <c r="X192" s="72"/>
      <c r="Y192" s="73"/>
      <c r="Z192" s="72">
        <v>0.0</v>
      </c>
      <c r="AA192" s="35">
        <f t="shared" si="42"/>
        <v>96944</v>
      </c>
      <c r="AB192" s="35"/>
      <c r="AC192" s="35"/>
      <c r="AD192" s="35"/>
      <c r="AE192" s="66"/>
      <c r="AF192" s="66"/>
      <c r="AG192" s="66"/>
      <c r="AH192" s="67"/>
      <c r="AI192" s="68"/>
      <c r="AJ192" s="67"/>
      <c r="AK192" s="69">
        <v>1350.0</v>
      </c>
      <c r="AL192" s="42"/>
      <c r="AM192" s="42"/>
      <c r="AN192" s="36">
        <f t="shared" si="40"/>
        <v>0</v>
      </c>
      <c r="AO192" s="43">
        <f t="shared" si="43"/>
        <v>16.05925926</v>
      </c>
      <c r="AP192" s="70"/>
      <c r="AQ192" s="70"/>
      <c r="AR192" s="70"/>
      <c r="AS192" s="71">
        <v>1320.0</v>
      </c>
      <c r="AT192" s="36">
        <f t="shared" si="41"/>
        <v>0</v>
      </c>
      <c r="AU192" s="43">
        <f t="shared" si="44"/>
        <v>72.06924242</v>
      </c>
      <c r="AV192" s="35"/>
      <c r="AW192" s="35">
        <f t="shared" si="45"/>
        <v>0</v>
      </c>
      <c r="AX192" s="45">
        <f t="shared" si="46"/>
        <v>-36.9</v>
      </c>
      <c r="AY192" s="46"/>
      <c r="AZ192" s="46"/>
      <c r="BA192" s="46"/>
      <c r="BB192" s="46"/>
      <c r="BC192" s="47"/>
      <c r="BD192" s="47"/>
      <c r="BE192" s="48"/>
      <c r="BF192" s="48"/>
    </row>
    <row r="193" ht="15.75" customHeight="1">
      <c r="A193" s="27">
        <v>45723.0</v>
      </c>
      <c r="B193" s="63">
        <v>-173520.0</v>
      </c>
      <c r="C193" s="29">
        <f>B193/'Clients Balance'!B193</f>
        <v>-0.01426855662</v>
      </c>
      <c r="D193" s="64">
        <v>-14545.0</v>
      </c>
      <c r="E193" s="31">
        <f t="shared" si="3"/>
        <v>-3.320281948</v>
      </c>
      <c r="F193" s="31">
        <f t="shared" si="4"/>
        <v>229.3789347</v>
      </c>
      <c r="G193" s="32">
        <f t="shared" si="1"/>
        <v>235.6436853</v>
      </c>
      <c r="H193" s="33">
        <f t="shared" si="2"/>
        <v>-0.02731179582</v>
      </c>
      <c r="I193" s="34"/>
      <c r="J193" s="65"/>
      <c r="K193" s="65">
        <v>-101942.0</v>
      </c>
      <c r="L193" s="34"/>
      <c r="M193" s="65"/>
      <c r="N193" s="65"/>
      <c r="O193" s="65">
        <v>-51556.0</v>
      </c>
      <c r="P193" s="65">
        <v>0.0</v>
      </c>
      <c r="Q193" s="34"/>
      <c r="R193" s="35"/>
      <c r="S193" s="35"/>
      <c r="T193" s="36"/>
      <c r="U193" s="36"/>
      <c r="V193" s="35"/>
      <c r="W193" s="35"/>
      <c r="X193" s="35"/>
      <c r="Y193" s="37"/>
      <c r="Z193" s="35">
        <f t="shared" ref="Z193:Z287" si="47">K193+O193+P193</f>
        <v>-153498</v>
      </c>
      <c r="AA193" s="35">
        <f t="shared" si="42"/>
        <v>-56554</v>
      </c>
      <c r="AB193" s="35"/>
      <c r="AC193" s="35"/>
      <c r="AD193" s="35"/>
      <c r="AE193" s="66"/>
      <c r="AF193" s="66"/>
      <c r="AG193" s="66"/>
      <c r="AH193" s="67"/>
      <c r="AI193" s="68"/>
      <c r="AJ193" s="67"/>
      <c r="AK193" s="69">
        <v>1350.0</v>
      </c>
      <c r="AL193" s="42"/>
      <c r="AM193" s="42"/>
      <c r="AN193" s="36">
        <f t="shared" si="40"/>
        <v>-75.51259259</v>
      </c>
      <c r="AO193" s="43">
        <f t="shared" si="43"/>
        <v>-59.45333333</v>
      </c>
      <c r="AP193" s="70"/>
      <c r="AQ193" s="70"/>
      <c r="AR193" s="70"/>
      <c r="AS193" s="71">
        <v>1560.0</v>
      </c>
      <c r="AT193" s="36">
        <f t="shared" si="41"/>
        <v>-33.04871795</v>
      </c>
      <c r="AU193" s="43">
        <f t="shared" si="44"/>
        <v>39.02052448</v>
      </c>
      <c r="AV193" s="72">
        <v>0.0</v>
      </c>
      <c r="AW193" s="35">
        <f t="shared" si="45"/>
        <v>0</v>
      </c>
      <c r="AX193" s="45">
        <f t="shared" si="46"/>
        <v>-36.9</v>
      </c>
      <c r="AY193" s="46"/>
      <c r="AZ193" s="46"/>
      <c r="BA193" s="46"/>
      <c r="BB193" s="46"/>
      <c r="BC193" s="47"/>
      <c r="BD193" s="47"/>
      <c r="BE193" s="48"/>
      <c r="BF193" s="48"/>
    </row>
    <row r="194" ht="15.75" customHeight="1">
      <c r="A194" s="27">
        <v>45726.0</v>
      </c>
      <c r="B194" s="63">
        <v>206664.0</v>
      </c>
      <c r="C194" s="29">
        <f>B194/'Clients Balance'!B194</f>
        <v>0.01719158692</v>
      </c>
      <c r="D194" s="64"/>
      <c r="E194" s="31">
        <f t="shared" si="3"/>
        <v>3.943387893</v>
      </c>
      <c r="F194" s="31">
        <f t="shared" si="4"/>
        <v>233.3223226</v>
      </c>
      <c r="G194" s="32">
        <f t="shared" si="1"/>
        <v>235.6436853</v>
      </c>
      <c r="H194" s="33">
        <f t="shared" si="2"/>
        <v>-0.009949166935</v>
      </c>
      <c r="I194" s="34"/>
      <c r="J194" s="65"/>
      <c r="K194" s="65">
        <v>25863.0</v>
      </c>
      <c r="L194" s="34"/>
      <c r="M194" s="65"/>
      <c r="N194" s="65"/>
      <c r="O194" s="65">
        <v>159283.0</v>
      </c>
      <c r="P194" s="65">
        <v>7000.0</v>
      </c>
      <c r="Q194" s="34"/>
      <c r="R194" s="35"/>
      <c r="S194" s="35"/>
      <c r="T194" s="36"/>
      <c r="U194" s="36"/>
      <c r="V194" s="35"/>
      <c r="W194" s="35"/>
      <c r="X194" s="35"/>
      <c r="Y194" s="37"/>
      <c r="Z194" s="35">
        <f t="shared" si="47"/>
        <v>192146</v>
      </c>
      <c r="AA194" s="35">
        <f t="shared" si="42"/>
        <v>135592</v>
      </c>
      <c r="AB194" s="35"/>
      <c r="AC194" s="35"/>
      <c r="AD194" s="35"/>
      <c r="AE194" s="66"/>
      <c r="AF194" s="66"/>
      <c r="AG194" s="66"/>
      <c r="AH194" s="67"/>
      <c r="AI194" s="68"/>
      <c r="AJ194" s="67"/>
      <c r="AK194" s="69">
        <v>1425.0</v>
      </c>
      <c r="AL194" s="42"/>
      <c r="AM194" s="42"/>
      <c r="AN194" s="36">
        <f t="shared" si="40"/>
        <v>18.14947368</v>
      </c>
      <c r="AO194" s="43">
        <f t="shared" si="43"/>
        <v>-41.30385965</v>
      </c>
      <c r="AP194" s="70"/>
      <c r="AQ194" s="70"/>
      <c r="AR194" s="70"/>
      <c r="AS194" s="71">
        <v>1400.0</v>
      </c>
      <c r="AT194" s="36">
        <f t="shared" si="41"/>
        <v>113.7735714</v>
      </c>
      <c r="AU194" s="43">
        <f t="shared" si="44"/>
        <v>152.7940959</v>
      </c>
      <c r="AV194" s="72">
        <v>520.0</v>
      </c>
      <c r="AW194" s="35">
        <f t="shared" ref="AW194:AW263" si="48">P194/AV194</f>
        <v>13.46153846</v>
      </c>
      <c r="AX194" s="45">
        <f t="shared" si="46"/>
        <v>-23.43846154</v>
      </c>
      <c r="AY194" s="46"/>
      <c r="AZ194" s="46"/>
      <c r="BA194" s="46"/>
      <c r="BB194" s="46"/>
      <c r="BC194" s="47"/>
      <c r="BD194" s="47"/>
      <c r="BE194" s="48"/>
      <c r="BF194" s="48"/>
    </row>
    <row r="195" ht="15.75" customHeight="1">
      <c r="A195" s="27">
        <v>45727.0</v>
      </c>
      <c r="B195" s="63">
        <v>-2709.0</v>
      </c>
      <c r="C195" s="29">
        <f>B195/'Clients Balance'!B195</f>
        <v>-0.0002264949003</v>
      </c>
      <c r="D195" s="64">
        <v>0.0</v>
      </c>
      <c r="E195" s="31">
        <f t="shared" si="3"/>
        <v>-0.05284631619</v>
      </c>
      <c r="F195" s="31">
        <f t="shared" si="4"/>
        <v>233.2694763</v>
      </c>
      <c r="G195" s="32">
        <f t="shared" si="1"/>
        <v>235.6436853</v>
      </c>
      <c r="H195" s="33">
        <f t="shared" si="2"/>
        <v>-0.01017796709</v>
      </c>
      <c r="I195" s="65">
        <v>119892.0</v>
      </c>
      <c r="J195" s="65"/>
      <c r="K195" s="65">
        <v>12611.0</v>
      </c>
      <c r="L195" s="34"/>
      <c r="M195" s="65"/>
      <c r="N195" s="65"/>
      <c r="O195" s="65">
        <v>-66758.0</v>
      </c>
      <c r="P195" s="65">
        <v>-66745.0</v>
      </c>
      <c r="Q195" s="34"/>
      <c r="R195" s="35"/>
      <c r="S195" s="35"/>
      <c r="T195" s="36"/>
      <c r="U195" s="36"/>
      <c r="V195" s="35"/>
      <c r="W195" s="35"/>
      <c r="X195" s="35"/>
      <c r="Y195" s="37"/>
      <c r="Z195" s="35">
        <f t="shared" si="47"/>
        <v>-120892</v>
      </c>
      <c r="AA195" s="35">
        <f t="shared" si="42"/>
        <v>14700</v>
      </c>
      <c r="AB195" s="35"/>
      <c r="AC195" s="35"/>
      <c r="AD195" s="35"/>
      <c r="AE195" s="66"/>
      <c r="AF195" s="66"/>
      <c r="AG195" s="66"/>
      <c r="AH195" s="67"/>
      <c r="AI195" s="68"/>
      <c r="AJ195" s="67"/>
      <c r="AK195" s="69">
        <v>1425.0</v>
      </c>
      <c r="AL195" s="42"/>
      <c r="AM195" s="42"/>
      <c r="AN195" s="36">
        <f t="shared" si="40"/>
        <v>8.849824561</v>
      </c>
      <c r="AO195" s="43">
        <f t="shared" si="43"/>
        <v>-32.45403509</v>
      </c>
      <c r="AP195" s="70"/>
      <c r="AQ195" s="70"/>
      <c r="AR195" s="70"/>
      <c r="AS195" s="71">
        <v>1400.0</v>
      </c>
      <c r="AT195" s="36">
        <f t="shared" si="41"/>
        <v>-47.68428571</v>
      </c>
      <c r="AU195" s="43">
        <f t="shared" si="44"/>
        <v>105.1098102</v>
      </c>
      <c r="AV195" s="72">
        <v>520.0</v>
      </c>
      <c r="AW195" s="35">
        <f t="shared" si="48"/>
        <v>-128.3557692</v>
      </c>
      <c r="AX195" s="45">
        <f t="shared" si="46"/>
        <v>-151.7942308</v>
      </c>
      <c r="AY195" s="46"/>
      <c r="AZ195" s="46"/>
      <c r="BA195" s="46"/>
      <c r="BB195" s="46"/>
      <c r="BC195" s="47"/>
      <c r="BD195" s="47"/>
      <c r="BE195" s="48"/>
      <c r="BF195" s="48"/>
    </row>
    <row r="196" ht="15.75" customHeight="1">
      <c r="A196" s="27">
        <v>45728.0</v>
      </c>
      <c r="B196" s="63">
        <v>241029.0</v>
      </c>
      <c r="C196" s="29">
        <f>B196/'Clients Balance'!B196</f>
        <v>0.0200788375</v>
      </c>
      <c r="D196" s="64">
        <v>0.0</v>
      </c>
      <c r="E196" s="31">
        <f t="shared" si="3"/>
        <v>4.683779908</v>
      </c>
      <c r="F196" s="31">
        <f t="shared" si="4"/>
        <v>237.9532562</v>
      </c>
      <c r="G196" s="32">
        <f t="shared" si="1"/>
        <v>237.9532562</v>
      </c>
      <c r="H196" s="33">
        <f t="shared" si="2"/>
        <v>0</v>
      </c>
      <c r="I196" s="65">
        <v>0.0</v>
      </c>
      <c r="J196" s="65"/>
      <c r="K196" s="65">
        <v>47040.0</v>
      </c>
      <c r="L196" s="34"/>
      <c r="M196" s="65"/>
      <c r="N196" s="65"/>
      <c r="O196" s="65">
        <v>210577.0</v>
      </c>
      <c r="P196" s="65">
        <v>19698.0</v>
      </c>
      <c r="Q196" s="34"/>
      <c r="R196" s="35"/>
      <c r="S196" s="35"/>
      <c r="T196" s="36"/>
      <c r="U196" s="36"/>
      <c r="V196" s="35"/>
      <c r="W196" s="35"/>
      <c r="X196" s="35"/>
      <c r="Y196" s="37"/>
      <c r="Z196" s="35">
        <f t="shared" si="47"/>
        <v>277315</v>
      </c>
      <c r="AA196" s="35">
        <f t="shared" si="42"/>
        <v>292015</v>
      </c>
      <c r="AB196" s="35"/>
      <c r="AC196" s="35"/>
      <c r="AD196" s="35"/>
      <c r="AE196" s="66"/>
      <c r="AF196" s="66"/>
      <c r="AG196" s="66"/>
      <c r="AH196" s="67"/>
      <c r="AI196" s="68"/>
      <c r="AJ196" s="67"/>
      <c r="AK196" s="69">
        <v>1425.0</v>
      </c>
      <c r="AL196" s="42"/>
      <c r="AM196" s="42"/>
      <c r="AN196" s="36">
        <f t="shared" si="40"/>
        <v>33.01052632</v>
      </c>
      <c r="AO196" s="43">
        <f t="shared" si="43"/>
        <v>0.5564912281</v>
      </c>
      <c r="AP196" s="70"/>
      <c r="AQ196" s="70"/>
      <c r="AR196" s="70"/>
      <c r="AS196" s="71">
        <v>1400.0</v>
      </c>
      <c r="AT196" s="36">
        <f t="shared" si="41"/>
        <v>150.4121429</v>
      </c>
      <c r="AU196" s="43">
        <f t="shared" si="44"/>
        <v>255.521953</v>
      </c>
      <c r="AV196" s="72">
        <v>520.0</v>
      </c>
      <c r="AW196" s="35">
        <f t="shared" si="48"/>
        <v>37.88076923</v>
      </c>
      <c r="AX196" s="45">
        <f t="shared" si="46"/>
        <v>-113.9134615</v>
      </c>
      <c r="AY196" s="46"/>
      <c r="AZ196" s="46"/>
      <c r="BA196" s="46"/>
      <c r="BB196" s="46"/>
      <c r="BC196" s="47"/>
      <c r="BD196" s="47"/>
      <c r="BE196" s="48"/>
      <c r="BF196" s="48"/>
    </row>
    <row r="197" ht="15.75" customHeight="1">
      <c r="A197" s="27">
        <v>45729.0</v>
      </c>
      <c r="B197" s="63">
        <v>-164930.0</v>
      </c>
      <c r="C197" s="29">
        <f>B197/'Clients Balance'!B197</f>
        <v>-0.01323889903</v>
      </c>
      <c r="D197" s="64">
        <v>0.0</v>
      </c>
      <c r="E197" s="31">
        <f t="shared" si="3"/>
        <v>-3.150239132</v>
      </c>
      <c r="F197" s="31">
        <f t="shared" si="4"/>
        <v>234.803017</v>
      </c>
      <c r="G197" s="32">
        <f t="shared" si="1"/>
        <v>237.9532562</v>
      </c>
      <c r="H197" s="33">
        <f t="shared" si="2"/>
        <v>-0.01341651897</v>
      </c>
      <c r="I197" s="65">
        <v>-163401.0</v>
      </c>
      <c r="J197" s="65"/>
      <c r="K197" s="65">
        <v>0.0</v>
      </c>
      <c r="L197" s="34"/>
      <c r="M197" s="34"/>
      <c r="N197" s="34"/>
      <c r="O197" s="34"/>
      <c r="P197" s="65">
        <v>-18649.0</v>
      </c>
      <c r="Q197" s="34"/>
      <c r="R197" s="35"/>
      <c r="S197" s="35"/>
      <c r="T197" s="36"/>
      <c r="U197" s="36"/>
      <c r="V197" s="35"/>
      <c r="W197" s="35"/>
      <c r="X197" s="35"/>
      <c r="Y197" s="37"/>
      <c r="Z197" s="35">
        <f t="shared" si="47"/>
        <v>-18649</v>
      </c>
      <c r="AA197" s="35">
        <f t="shared" si="42"/>
        <v>273366</v>
      </c>
      <c r="AB197" s="35"/>
      <c r="AC197" s="35"/>
      <c r="AD197" s="35"/>
      <c r="AE197" s="66"/>
      <c r="AF197" s="66"/>
      <c r="AG197" s="66"/>
      <c r="AH197" s="67"/>
      <c r="AI197" s="68"/>
      <c r="AJ197" s="67"/>
      <c r="AK197" s="69">
        <v>1425.0</v>
      </c>
      <c r="AL197" s="42"/>
      <c r="AM197" s="42"/>
      <c r="AN197" s="36">
        <f t="shared" si="40"/>
        <v>0</v>
      </c>
      <c r="AO197" s="43">
        <f t="shared" si="43"/>
        <v>0.5564912281</v>
      </c>
      <c r="AP197" s="70"/>
      <c r="AQ197" s="70"/>
      <c r="AR197" s="70"/>
      <c r="AS197" s="71">
        <v>1400.0</v>
      </c>
      <c r="AT197" s="36">
        <f t="shared" si="41"/>
        <v>0</v>
      </c>
      <c r="AU197" s="43">
        <f t="shared" si="44"/>
        <v>255.521953</v>
      </c>
      <c r="AV197" s="72">
        <v>520.0</v>
      </c>
      <c r="AW197" s="35">
        <f t="shared" si="48"/>
        <v>-35.86346154</v>
      </c>
      <c r="AX197" s="45">
        <f t="shared" si="46"/>
        <v>-149.7769231</v>
      </c>
      <c r="AY197" s="46"/>
      <c r="AZ197" s="46"/>
      <c r="BA197" s="46"/>
      <c r="BB197" s="46"/>
      <c r="BC197" s="47"/>
      <c r="BD197" s="47"/>
      <c r="BE197" s="48"/>
      <c r="BF197" s="48"/>
    </row>
    <row r="198" ht="15.75" customHeight="1">
      <c r="A198" s="27">
        <v>45733.0</v>
      </c>
      <c r="B198" s="63">
        <v>-110684.25</v>
      </c>
      <c r="C198" s="29">
        <f>B198/'Clients Balance'!B198</f>
        <v>-0.008824677091</v>
      </c>
      <c r="D198" s="30"/>
      <c r="E198" s="31">
        <f t="shared" si="3"/>
        <v>-2.072060805</v>
      </c>
      <c r="F198" s="31">
        <f t="shared" si="4"/>
        <v>232.7309562</v>
      </c>
      <c r="G198" s="32">
        <f t="shared" si="1"/>
        <v>237.9532562</v>
      </c>
      <c r="H198" s="33">
        <f t="shared" si="2"/>
        <v>-0.02243921489</v>
      </c>
      <c r="I198" s="34"/>
      <c r="J198" s="34"/>
      <c r="K198" s="34"/>
      <c r="L198" s="34"/>
      <c r="M198" s="34"/>
      <c r="N198" s="34"/>
      <c r="O198" s="34"/>
      <c r="P198" s="34"/>
      <c r="Q198" s="34"/>
      <c r="R198" s="35"/>
      <c r="S198" s="35"/>
      <c r="T198" s="36"/>
      <c r="U198" s="36"/>
      <c r="V198" s="35"/>
      <c r="W198" s="35"/>
      <c r="X198" s="35"/>
      <c r="Y198" s="37"/>
      <c r="Z198" s="35">
        <f t="shared" si="47"/>
        <v>0</v>
      </c>
      <c r="AA198" s="35">
        <f t="shared" si="42"/>
        <v>273366</v>
      </c>
      <c r="AB198" s="35"/>
      <c r="AC198" s="35"/>
      <c r="AD198" s="35"/>
      <c r="AE198" s="66"/>
      <c r="AF198" s="66"/>
      <c r="AG198" s="66"/>
      <c r="AH198" s="67"/>
      <c r="AI198" s="68"/>
      <c r="AJ198" s="67"/>
      <c r="AK198" s="69">
        <v>1425.0</v>
      </c>
      <c r="AL198" s="42"/>
      <c r="AM198" s="42"/>
      <c r="AN198" s="36">
        <f t="shared" si="40"/>
        <v>0</v>
      </c>
      <c r="AO198" s="43">
        <f t="shared" si="43"/>
        <v>0.5564912281</v>
      </c>
      <c r="AP198" s="70"/>
      <c r="AQ198" s="70"/>
      <c r="AR198" s="70"/>
      <c r="AS198" s="71">
        <v>1400.0</v>
      </c>
      <c r="AT198" s="36">
        <f t="shared" si="41"/>
        <v>0</v>
      </c>
      <c r="AU198" s="43">
        <f t="shared" si="44"/>
        <v>255.521953</v>
      </c>
      <c r="AV198" s="72">
        <v>630.0</v>
      </c>
      <c r="AW198" s="35">
        <f t="shared" si="48"/>
        <v>0</v>
      </c>
      <c r="AX198" s="45">
        <f t="shared" si="46"/>
        <v>-149.7769231</v>
      </c>
      <c r="AY198" s="46"/>
      <c r="AZ198" s="46"/>
      <c r="BA198" s="46"/>
      <c r="BB198" s="46"/>
      <c r="BC198" s="47"/>
      <c r="BD198" s="47"/>
      <c r="BE198" s="48"/>
      <c r="BF198" s="48"/>
    </row>
    <row r="199" ht="15.75" customHeight="1">
      <c r="A199" s="27">
        <v>45734.0</v>
      </c>
      <c r="B199" s="63">
        <v>179615.0</v>
      </c>
      <c r="C199" s="29">
        <f>B199/'Clients Balance'!B199</f>
        <v>0.01448907615</v>
      </c>
      <c r="D199" s="30"/>
      <c r="E199" s="31">
        <f t="shared" si="3"/>
        <v>3.372056546</v>
      </c>
      <c r="F199" s="31">
        <f t="shared" si="4"/>
        <v>236.1030128</v>
      </c>
      <c r="G199" s="32">
        <f t="shared" si="1"/>
        <v>237.9532562</v>
      </c>
      <c r="H199" s="33">
        <f t="shared" si="2"/>
        <v>-0.007836593737</v>
      </c>
      <c r="I199" s="65">
        <v>10279.0</v>
      </c>
      <c r="J199" s="65"/>
      <c r="K199" s="65">
        <v>49877.0</v>
      </c>
      <c r="L199" s="34"/>
      <c r="M199" s="65"/>
      <c r="N199" s="65"/>
      <c r="O199" s="65">
        <v>62799.0</v>
      </c>
      <c r="P199" s="65">
        <v>67537.0</v>
      </c>
      <c r="Q199" s="34"/>
      <c r="R199" s="35"/>
      <c r="S199" s="35"/>
      <c r="T199" s="36"/>
      <c r="U199" s="36"/>
      <c r="V199" s="35"/>
      <c r="W199" s="35"/>
      <c r="X199" s="35"/>
      <c r="Y199" s="37"/>
      <c r="Z199" s="35">
        <f t="shared" si="47"/>
        <v>180213</v>
      </c>
      <c r="AA199" s="35">
        <f t="shared" si="42"/>
        <v>453579</v>
      </c>
      <c r="AB199" s="35"/>
      <c r="AC199" s="35"/>
      <c r="AD199" s="35"/>
      <c r="AE199" s="66"/>
      <c r="AF199" s="66"/>
      <c r="AG199" s="66"/>
      <c r="AH199" s="67"/>
      <c r="AI199" s="68"/>
      <c r="AJ199" s="67"/>
      <c r="AK199" s="69">
        <v>1425.0</v>
      </c>
      <c r="AL199" s="42"/>
      <c r="AM199" s="42"/>
      <c r="AN199" s="36">
        <f t="shared" si="40"/>
        <v>35.00140351</v>
      </c>
      <c r="AO199" s="43">
        <f t="shared" si="43"/>
        <v>35.55789474</v>
      </c>
      <c r="AP199" s="70"/>
      <c r="AQ199" s="70"/>
      <c r="AR199" s="70"/>
      <c r="AS199" s="71">
        <v>1400.0</v>
      </c>
      <c r="AT199" s="36">
        <f t="shared" si="41"/>
        <v>44.85642857</v>
      </c>
      <c r="AU199" s="43">
        <f t="shared" si="44"/>
        <v>300.3783816</v>
      </c>
      <c r="AV199" s="72">
        <v>630.0</v>
      </c>
      <c r="AW199" s="35">
        <f t="shared" si="48"/>
        <v>107.2015873</v>
      </c>
      <c r="AX199" s="45">
        <f t="shared" si="46"/>
        <v>-42.57533578</v>
      </c>
      <c r="AY199" s="46"/>
      <c r="AZ199" s="46"/>
      <c r="BA199" s="46"/>
      <c r="BB199" s="46"/>
      <c r="BC199" s="47"/>
      <c r="BD199" s="47"/>
      <c r="BE199" s="48"/>
      <c r="BF199" s="48"/>
    </row>
    <row r="200" ht="15.75" customHeight="1">
      <c r="A200" s="27">
        <v>45735.0</v>
      </c>
      <c r="B200" s="63">
        <v>91519.0</v>
      </c>
      <c r="C200" s="29">
        <f>B200/'Clients Balance'!B200</f>
        <v>0.007487404597</v>
      </c>
      <c r="D200" s="30"/>
      <c r="E200" s="31">
        <f t="shared" si="3"/>
        <v>1.767798783</v>
      </c>
      <c r="F200" s="31">
        <f t="shared" si="4"/>
        <v>237.8708116</v>
      </c>
      <c r="G200" s="32">
        <f t="shared" si="1"/>
        <v>237.9532562</v>
      </c>
      <c r="H200" s="33">
        <f t="shared" si="2"/>
        <v>-0.00034659405</v>
      </c>
      <c r="I200" s="34"/>
      <c r="J200" s="65"/>
      <c r="K200" s="65">
        <v>-53829.0</v>
      </c>
      <c r="L200" s="34"/>
      <c r="M200" s="65"/>
      <c r="N200" s="65"/>
      <c r="O200" s="65">
        <v>106239.0</v>
      </c>
      <c r="P200" s="65">
        <v>9221.0</v>
      </c>
      <c r="Q200" s="34"/>
      <c r="R200" s="35"/>
      <c r="S200" s="35"/>
      <c r="T200" s="36"/>
      <c r="U200" s="36"/>
      <c r="V200" s="35"/>
      <c r="W200" s="35"/>
      <c r="X200" s="35"/>
      <c r="Y200" s="37"/>
      <c r="Z200" s="35">
        <f t="shared" si="47"/>
        <v>61631</v>
      </c>
      <c r="AA200" s="35">
        <f t="shared" si="42"/>
        <v>515210</v>
      </c>
      <c r="AB200" s="35"/>
      <c r="AC200" s="35"/>
      <c r="AD200" s="35"/>
      <c r="AE200" s="66"/>
      <c r="AF200" s="66"/>
      <c r="AG200" s="66"/>
      <c r="AH200" s="67"/>
      <c r="AI200" s="68"/>
      <c r="AJ200" s="67"/>
      <c r="AK200" s="69">
        <v>1500.0</v>
      </c>
      <c r="AL200" s="42"/>
      <c r="AM200" s="42"/>
      <c r="AN200" s="36">
        <f t="shared" si="40"/>
        <v>-35.886</v>
      </c>
      <c r="AO200" s="43">
        <f t="shared" si="43"/>
        <v>-0.3281052632</v>
      </c>
      <c r="AP200" s="70"/>
      <c r="AQ200" s="70"/>
      <c r="AR200" s="70"/>
      <c r="AS200" s="71">
        <v>1500.0</v>
      </c>
      <c r="AT200" s="36">
        <f t="shared" si="41"/>
        <v>70.826</v>
      </c>
      <c r="AU200" s="43">
        <f t="shared" si="44"/>
        <v>371.2043816</v>
      </c>
      <c r="AV200" s="72">
        <v>630.0</v>
      </c>
      <c r="AW200" s="35">
        <f t="shared" si="48"/>
        <v>14.63650794</v>
      </c>
      <c r="AX200" s="45">
        <f t="shared" si="46"/>
        <v>-27.93882784</v>
      </c>
      <c r="AY200" s="46"/>
      <c r="AZ200" s="46"/>
      <c r="BA200" s="46"/>
      <c r="BB200" s="46"/>
      <c r="BC200" s="47"/>
      <c r="BD200" s="47"/>
      <c r="BE200" s="48"/>
      <c r="BF200" s="48"/>
    </row>
    <row r="201" ht="15.75" customHeight="1">
      <c r="A201" s="27">
        <v>45736.0</v>
      </c>
      <c r="B201" s="63">
        <v>122830.0</v>
      </c>
      <c r="C201" s="29">
        <f>B201/'Clients Balance'!B201</f>
        <v>0.009881956691</v>
      </c>
      <c r="D201" s="30"/>
      <c r="E201" s="31">
        <f t="shared" si="3"/>
        <v>2.350629058</v>
      </c>
      <c r="F201" s="31">
        <f t="shared" si="4"/>
        <v>240.2214406</v>
      </c>
      <c r="G201" s="32">
        <f t="shared" si="1"/>
        <v>240.2214406</v>
      </c>
      <c r="H201" s="33">
        <f t="shared" si="2"/>
        <v>0</v>
      </c>
      <c r="I201" s="65">
        <v>104451.0</v>
      </c>
      <c r="J201" s="65"/>
      <c r="K201" s="65">
        <v>32459.0</v>
      </c>
      <c r="L201" s="34"/>
      <c r="M201" s="65"/>
      <c r="N201" s="65"/>
      <c r="O201" s="65">
        <v>-59064.0</v>
      </c>
      <c r="P201" s="65">
        <v>-9836.0</v>
      </c>
      <c r="Q201" s="34"/>
      <c r="R201" s="35"/>
      <c r="S201" s="35"/>
      <c r="T201" s="36"/>
      <c r="U201" s="36"/>
      <c r="V201" s="35"/>
      <c r="W201" s="35"/>
      <c r="X201" s="35"/>
      <c r="Y201" s="37"/>
      <c r="Z201" s="35">
        <f t="shared" si="47"/>
        <v>-36441</v>
      </c>
      <c r="AA201" s="35">
        <f t="shared" si="42"/>
        <v>478769</v>
      </c>
      <c r="AB201" s="72">
        <v>4500.0</v>
      </c>
      <c r="AC201" s="35"/>
      <c r="AD201" s="35"/>
      <c r="AE201" s="66"/>
      <c r="AF201" s="66"/>
      <c r="AG201" s="66"/>
      <c r="AH201" s="67"/>
      <c r="AI201" s="68"/>
      <c r="AJ201" s="67"/>
      <c r="AK201" s="69">
        <v>1500.0</v>
      </c>
      <c r="AL201" s="42"/>
      <c r="AM201" s="42"/>
      <c r="AN201" s="36">
        <f t="shared" si="40"/>
        <v>21.63933333</v>
      </c>
      <c r="AO201" s="43">
        <f t="shared" si="43"/>
        <v>21.31122807</v>
      </c>
      <c r="AP201" s="70"/>
      <c r="AQ201" s="70"/>
      <c r="AR201" s="70"/>
      <c r="AS201" s="71">
        <v>1500.0</v>
      </c>
      <c r="AT201" s="36">
        <f t="shared" si="41"/>
        <v>-39.376</v>
      </c>
      <c r="AU201" s="43">
        <f t="shared" si="44"/>
        <v>331.8283816</v>
      </c>
      <c r="AV201" s="72">
        <v>630.0</v>
      </c>
      <c r="AW201" s="35">
        <f t="shared" si="48"/>
        <v>-15.61269841</v>
      </c>
      <c r="AX201" s="45">
        <f t="shared" si="46"/>
        <v>-43.55152625</v>
      </c>
      <c r="AY201" s="46"/>
      <c r="AZ201" s="46"/>
      <c r="BA201" s="46"/>
      <c r="BB201" s="46"/>
      <c r="BC201" s="47"/>
      <c r="BD201" s="47"/>
      <c r="BE201" s="48"/>
      <c r="BF201" s="48"/>
    </row>
    <row r="202" ht="15.75" customHeight="1">
      <c r="A202" s="27">
        <v>45737.0</v>
      </c>
      <c r="B202" s="63">
        <v>-19371.0</v>
      </c>
      <c r="C202" s="29">
        <f>B202/'Clients Balance'!B202</f>
        <v>-0.00155878134</v>
      </c>
      <c r="D202" s="30"/>
      <c r="E202" s="31">
        <f t="shared" si="3"/>
        <v>-0.3744526991</v>
      </c>
      <c r="F202" s="31">
        <f t="shared" si="4"/>
        <v>239.8469879</v>
      </c>
      <c r="G202" s="32">
        <f t="shared" si="1"/>
        <v>240.2214406</v>
      </c>
      <c r="H202" s="33">
        <f t="shared" si="2"/>
        <v>-0.001561214933</v>
      </c>
      <c r="I202" s="34"/>
      <c r="J202" s="65"/>
      <c r="K202" s="65">
        <v>5163.0</v>
      </c>
      <c r="L202" s="34"/>
      <c r="M202" s="65"/>
      <c r="N202" s="65"/>
      <c r="O202" s="65">
        <v>-16850.0</v>
      </c>
      <c r="P202" s="65">
        <v>-306.0</v>
      </c>
      <c r="Q202" s="34"/>
      <c r="R202" s="35"/>
      <c r="S202" s="35"/>
      <c r="T202" s="36"/>
      <c r="U202" s="36"/>
      <c r="V202" s="35"/>
      <c r="W202" s="35"/>
      <c r="X202" s="35"/>
      <c r="Y202" s="37"/>
      <c r="Z202" s="35">
        <f t="shared" si="47"/>
        <v>-11993</v>
      </c>
      <c r="AA202" s="35">
        <f t="shared" si="42"/>
        <v>466776</v>
      </c>
      <c r="AB202" s="35"/>
      <c r="AC202" s="35"/>
      <c r="AD202" s="35"/>
      <c r="AE202" s="66"/>
      <c r="AF202" s="66"/>
      <c r="AG202" s="66"/>
      <c r="AH202" s="67"/>
      <c r="AI202" s="68"/>
      <c r="AJ202" s="67"/>
      <c r="AK202" s="69">
        <v>1500.0</v>
      </c>
      <c r="AL202" s="42"/>
      <c r="AM202" s="42"/>
      <c r="AN202" s="36">
        <f t="shared" si="40"/>
        <v>3.442</v>
      </c>
      <c r="AO202" s="43">
        <f t="shared" si="43"/>
        <v>24.75322807</v>
      </c>
      <c r="AP202" s="70"/>
      <c r="AQ202" s="70"/>
      <c r="AR202" s="70"/>
      <c r="AS202" s="71">
        <v>1500.0</v>
      </c>
      <c r="AT202" s="36">
        <f t="shared" si="41"/>
        <v>-11.23333333</v>
      </c>
      <c r="AU202" s="43">
        <f t="shared" si="44"/>
        <v>320.5950483</v>
      </c>
      <c r="AV202" s="72">
        <v>630.0</v>
      </c>
      <c r="AW202" s="35">
        <f t="shared" si="48"/>
        <v>-0.4857142857</v>
      </c>
      <c r="AX202" s="45">
        <f t="shared" si="46"/>
        <v>-44.03724054</v>
      </c>
      <c r="AY202" s="46"/>
      <c r="AZ202" s="46"/>
      <c r="BA202" s="46"/>
      <c r="BB202" s="46"/>
      <c r="BC202" s="47"/>
      <c r="BD202" s="47"/>
      <c r="BE202" s="48"/>
      <c r="BF202" s="48"/>
    </row>
    <row r="203" ht="15.75" customHeight="1">
      <c r="A203" s="27">
        <v>45740.0</v>
      </c>
      <c r="B203" s="63">
        <v>208337.0</v>
      </c>
      <c r="C203" s="29">
        <f>B203/'Clients Balance'!B203</f>
        <v>0.01644586887</v>
      </c>
      <c r="D203" s="30"/>
      <c r="E203" s="31">
        <f t="shared" si="3"/>
        <v>3.944492112</v>
      </c>
      <c r="F203" s="31">
        <f t="shared" si="4"/>
        <v>243.79148</v>
      </c>
      <c r="G203" s="32">
        <f t="shared" si="1"/>
        <v>243.79148</v>
      </c>
      <c r="H203" s="33">
        <f t="shared" si="2"/>
        <v>0</v>
      </c>
      <c r="I203" s="34"/>
      <c r="J203" s="65"/>
      <c r="K203" s="65">
        <v>28066.0</v>
      </c>
      <c r="L203" s="34"/>
      <c r="M203" s="65"/>
      <c r="N203" s="65"/>
      <c r="O203" s="65">
        <v>47845.0</v>
      </c>
      <c r="P203" s="65">
        <v>125670.0</v>
      </c>
      <c r="Q203" s="34"/>
      <c r="R203" s="35"/>
      <c r="S203" s="35"/>
      <c r="T203" s="36"/>
      <c r="U203" s="36"/>
      <c r="V203" s="35"/>
      <c r="W203" s="35"/>
      <c r="X203" s="35"/>
      <c r="Y203" s="37"/>
      <c r="Z203" s="35">
        <f t="shared" si="47"/>
        <v>201581</v>
      </c>
      <c r="AA203" s="35">
        <f t="shared" si="42"/>
        <v>668357</v>
      </c>
      <c r="AB203" s="35"/>
      <c r="AC203" s="35"/>
      <c r="AD203" s="35"/>
      <c r="AE203" s="66"/>
      <c r="AF203" s="66"/>
      <c r="AG203" s="66"/>
      <c r="AH203" s="67"/>
      <c r="AI203" s="68"/>
      <c r="AJ203" s="67"/>
      <c r="AK203" s="69">
        <v>1500.0</v>
      </c>
      <c r="AL203" s="42"/>
      <c r="AM203" s="42"/>
      <c r="AN203" s="36">
        <f t="shared" si="40"/>
        <v>18.71066667</v>
      </c>
      <c r="AO203" s="43">
        <f t="shared" si="43"/>
        <v>43.46389474</v>
      </c>
      <c r="AP203" s="70"/>
      <c r="AQ203" s="70"/>
      <c r="AR203" s="70"/>
      <c r="AS203" s="71">
        <v>1500.0</v>
      </c>
      <c r="AT203" s="36">
        <f t="shared" si="41"/>
        <v>31.89666667</v>
      </c>
      <c r="AU203" s="43">
        <f t="shared" si="44"/>
        <v>352.491715</v>
      </c>
      <c r="AV203" s="72">
        <v>630.0</v>
      </c>
      <c r="AW203" s="35">
        <f t="shared" si="48"/>
        <v>199.4761905</v>
      </c>
      <c r="AX203" s="45">
        <f t="shared" si="46"/>
        <v>155.4389499</v>
      </c>
      <c r="AY203" s="46"/>
      <c r="AZ203" s="46"/>
      <c r="BA203" s="46"/>
      <c r="BB203" s="46"/>
      <c r="BC203" s="47"/>
      <c r="BD203" s="47"/>
      <c r="BE203" s="48"/>
      <c r="BF203" s="48"/>
    </row>
    <row r="204" ht="15.75" customHeight="1">
      <c r="A204" s="27">
        <v>45741.0</v>
      </c>
      <c r="B204" s="63">
        <v>-127058.0</v>
      </c>
      <c r="C204" s="29">
        <f>B204/'Clients Balance'!B204</f>
        <v>-0.01016210794</v>
      </c>
      <c r="D204" s="74">
        <f>B204</f>
        <v>-127058</v>
      </c>
      <c r="E204" s="31">
        <f t="shared" si="3"/>
        <v>-2.477435336</v>
      </c>
      <c r="F204" s="31">
        <f t="shared" si="4"/>
        <v>241.3140447</v>
      </c>
      <c r="G204" s="32">
        <f t="shared" si="1"/>
        <v>243.79148</v>
      </c>
      <c r="H204" s="33">
        <f t="shared" si="2"/>
        <v>-0.01026643658</v>
      </c>
      <c r="I204" s="34"/>
      <c r="J204" s="65"/>
      <c r="K204" s="65">
        <v>0.0</v>
      </c>
      <c r="L204" s="34"/>
      <c r="M204" s="65"/>
      <c r="N204" s="65"/>
      <c r="O204" s="65">
        <v>0.0</v>
      </c>
      <c r="P204" s="65">
        <v>0.0</v>
      </c>
      <c r="Q204" s="34"/>
      <c r="R204" s="35"/>
      <c r="S204" s="35"/>
      <c r="T204" s="36"/>
      <c r="U204" s="36"/>
      <c r="V204" s="35"/>
      <c r="W204" s="35"/>
      <c r="X204" s="35"/>
      <c r="Y204" s="37"/>
      <c r="Z204" s="35">
        <f t="shared" si="47"/>
        <v>0</v>
      </c>
      <c r="AA204" s="35">
        <f t="shared" si="42"/>
        <v>668357</v>
      </c>
      <c r="AB204" s="35"/>
      <c r="AC204" s="35"/>
      <c r="AD204" s="35"/>
      <c r="AE204" s="66"/>
      <c r="AF204" s="66"/>
      <c r="AG204" s="66"/>
      <c r="AH204" s="67"/>
      <c r="AI204" s="68"/>
      <c r="AJ204" s="67"/>
      <c r="AK204" s="69">
        <v>1500.0</v>
      </c>
      <c r="AL204" s="42"/>
      <c r="AM204" s="42"/>
      <c r="AN204" s="36">
        <f t="shared" si="40"/>
        <v>0</v>
      </c>
      <c r="AO204" s="43">
        <f t="shared" si="43"/>
        <v>43.46389474</v>
      </c>
      <c r="AP204" s="70"/>
      <c r="AQ204" s="70"/>
      <c r="AR204" s="70"/>
      <c r="AS204" s="71">
        <v>1500.0</v>
      </c>
      <c r="AT204" s="36">
        <f t="shared" si="41"/>
        <v>0</v>
      </c>
      <c r="AU204" s="43">
        <f t="shared" si="44"/>
        <v>352.491715</v>
      </c>
      <c r="AV204" s="72">
        <v>630.0</v>
      </c>
      <c r="AW204" s="35">
        <f t="shared" si="48"/>
        <v>0</v>
      </c>
      <c r="AX204" s="45">
        <f t="shared" si="46"/>
        <v>155.4389499</v>
      </c>
      <c r="AY204" s="46"/>
      <c r="AZ204" s="46"/>
      <c r="BA204" s="46"/>
      <c r="BB204" s="46"/>
      <c r="BC204" s="47"/>
      <c r="BD204" s="47"/>
      <c r="BE204" s="48"/>
      <c r="BF204" s="48"/>
    </row>
    <row r="205" ht="15.75" customHeight="1">
      <c r="A205" s="27">
        <v>45742.0</v>
      </c>
      <c r="B205" s="63">
        <v>118731.0</v>
      </c>
      <c r="C205" s="29">
        <f>B205/'Clients Balance'!B205</f>
        <v>0.009580929391</v>
      </c>
      <c r="D205" s="30"/>
      <c r="E205" s="31">
        <f t="shared" si="3"/>
        <v>2.312012823</v>
      </c>
      <c r="F205" s="31">
        <f t="shared" si="4"/>
        <v>243.6260575</v>
      </c>
      <c r="G205" s="32">
        <f t="shared" si="1"/>
        <v>243.79148</v>
      </c>
      <c r="H205" s="33">
        <f t="shared" si="2"/>
        <v>-0.0006790017202</v>
      </c>
      <c r="I205" s="34"/>
      <c r="J205" s="65"/>
      <c r="K205" s="65">
        <v>88265.0</v>
      </c>
      <c r="L205" s="34"/>
      <c r="M205" s="65"/>
      <c r="N205" s="65"/>
      <c r="O205" s="65">
        <v>0.0</v>
      </c>
      <c r="P205" s="65">
        <v>58581.0</v>
      </c>
      <c r="Q205" s="34"/>
      <c r="R205" s="35"/>
      <c r="S205" s="35"/>
      <c r="T205" s="36"/>
      <c r="U205" s="36"/>
      <c r="V205" s="35"/>
      <c r="W205" s="35"/>
      <c r="X205" s="35"/>
      <c r="Y205" s="37"/>
      <c r="Z205" s="35">
        <f t="shared" si="47"/>
        <v>146846</v>
      </c>
      <c r="AA205" s="35">
        <f t="shared" si="42"/>
        <v>815203</v>
      </c>
      <c r="AB205" s="35"/>
      <c r="AC205" s="35"/>
      <c r="AD205" s="35"/>
      <c r="AE205" s="66"/>
      <c r="AF205" s="66"/>
      <c r="AG205" s="66"/>
      <c r="AH205" s="67"/>
      <c r="AI205" s="68"/>
      <c r="AJ205" s="67"/>
      <c r="AK205" s="69">
        <v>1500.0</v>
      </c>
      <c r="AL205" s="42"/>
      <c r="AM205" s="42"/>
      <c r="AN205" s="36">
        <f t="shared" si="40"/>
        <v>58.84333333</v>
      </c>
      <c r="AO205" s="43">
        <f t="shared" si="43"/>
        <v>102.3072281</v>
      </c>
      <c r="AP205" s="70"/>
      <c r="AQ205" s="70"/>
      <c r="AR205" s="70"/>
      <c r="AS205" s="71">
        <v>1500.0</v>
      </c>
      <c r="AT205" s="36">
        <f t="shared" si="41"/>
        <v>0</v>
      </c>
      <c r="AU205" s="43">
        <f t="shared" si="44"/>
        <v>352.491715</v>
      </c>
      <c r="AV205" s="72">
        <v>630.0</v>
      </c>
      <c r="AW205" s="35">
        <f t="shared" si="48"/>
        <v>92.98571429</v>
      </c>
      <c r="AX205" s="45">
        <f t="shared" si="46"/>
        <v>248.4246642</v>
      </c>
      <c r="AY205" s="46"/>
      <c r="AZ205" s="46"/>
      <c r="BA205" s="46"/>
      <c r="BB205" s="46"/>
      <c r="BC205" s="47"/>
      <c r="BD205" s="47"/>
      <c r="BE205" s="48"/>
      <c r="BF205" s="48"/>
    </row>
    <row r="206" ht="15.75" customHeight="1">
      <c r="A206" s="27">
        <v>45743.0</v>
      </c>
      <c r="B206" s="63">
        <v>352836.0</v>
      </c>
      <c r="C206" s="29">
        <f>B206/'Clients Balance'!B206</f>
        <v>0.02806512311</v>
      </c>
      <c r="D206" s="30"/>
      <c r="E206" s="31">
        <f t="shared" si="3"/>
        <v>6.837395297</v>
      </c>
      <c r="F206" s="31">
        <f t="shared" si="4"/>
        <v>250.4634528</v>
      </c>
      <c r="G206" s="32">
        <f t="shared" si="1"/>
        <v>250.4634528</v>
      </c>
      <c r="H206" s="33">
        <f t="shared" si="2"/>
        <v>0</v>
      </c>
      <c r="I206" s="65">
        <v>277217.0</v>
      </c>
      <c r="J206" s="65"/>
      <c r="K206" s="65">
        <v>43627.0</v>
      </c>
      <c r="L206" s="34"/>
      <c r="M206" s="65"/>
      <c r="N206" s="65"/>
      <c r="O206" s="65">
        <v>-32620.0</v>
      </c>
      <c r="P206" s="65">
        <v>93267.0</v>
      </c>
      <c r="Q206" s="34"/>
      <c r="R206" s="35"/>
      <c r="S206" s="35"/>
      <c r="T206" s="36"/>
      <c r="U206" s="36"/>
      <c r="V206" s="35"/>
      <c r="W206" s="35"/>
      <c r="X206" s="35"/>
      <c r="Y206" s="37"/>
      <c r="Z206" s="35">
        <f t="shared" si="47"/>
        <v>104274</v>
      </c>
      <c r="AA206" s="35">
        <f t="shared" si="42"/>
        <v>919477</v>
      </c>
      <c r="AB206" s="35"/>
      <c r="AC206" s="35"/>
      <c r="AD206" s="35"/>
      <c r="AE206" s="66"/>
      <c r="AF206" s="66"/>
      <c r="AG206" s="66"/>
      <c r="AH206" s="67"/>
      <c r="AI206" s="68"/>
      <c r="AJ206" s="67"/>
      <c r="AK206" s="69">
        <v>1500.0</v>
      </c>
      <c r="AL206" s="42"/>
      <c r="AM206" s="42"/>
      <c r="AN206" s="36">
        <f t="shared" si="40"/>
        <v>29.08466667</v>
      </c>
      <c r="AO206" s="43">
        <f t="shared" si="43"/>
        <v>131.3918947</v>
      </c>
      <c r="AP206" s="70"/>
      <c r="AQ206" s="70"/>
      <c r="AR206" s="70"/>
      <c r="AS206" s="71">
        <v>1500.0</v>
      </c>
      <c r="AT206" s="36">
        <f t="shared" si="41"/>
        <v>-21.74666667</v>
      </c>
      <c r="AU206" s="43">
        <f t="shared" si="44"/>
        <v>330.7450483</v>
      </c>
      <c r="AV206" s="72">
        <v>630.0</v>
      </c>
      <c r="AW206" s="35">
        <f t="shared" si="48"/>
        <v>148.0428571</v>
      </c>
      <c r="AX206" s="45">
        <f t="shared" si="46"/>
        <v>396.4675214</v>
      </c>
      <c r="AY206" s="46"/>
      <c r="AZ206" s="46"/>
      <c r="BA206" s="46"/>
      <c r="BB206" s="46"/>
      <c r="BC206" s="47"/>
      <c r="BD206" s="47"/>
      <c r="BE206" s="48"/>
      <c r="BF206" s="48"/>
    </row>
    <row r="207" ht="15.75" customHeight="1">
      <c r="A207" s="27">
        <v>45744.0</v>
      </c>
      <c r="B207" s="63">
        <v>-21433.0</v>
      </c>
      <c r="C207" s="29">
        <f>B207/'Clients Balance'!B207</f>
        <v>-0.001692493475</v>
      </c>
      <c r="D207" s="64">
        <v>0.0</v>
      </c>
      <c r="E207" s="31">
        <f t="shared" si="3"/>
        <v>-0.4239077596</v>
      </c>
      <c r="F207" s="31">
        <f t="shared" si="4"/>
        <v>250.0395451</v>
      </c>
      <c r="G207" s="32">
        <f t="shared" si="1"/>
        <v>250.4634528</v>
      </c>
      <c r="H207" s="33">
        <f t="shared" si="2"/>
        <v>-0.001695362865</v>
      </c>
      <c r="I207" s="65">
        <v>0.0</v>
      </c>
      <c r="J207" s="65"/>
      <c r="K207" s="65">
        <v>66051.0</v>
      </c>
      <c r="L207" s="34"/>
      <c r="M207" s="65"/>
      <c r="N207" s="65"/>
      <c r="O207" s="65">
        <v>367.0</v>
      </c>
      <c r="P207" s="65">
        <v>-86958.0</v>
      </c>
      <c r="Q207" s="34"/>
      <c r="R207" s="35"/>
      <c r="S207" s="35"/>
      <c r="T207" s="36"/>
      <c r="U207" s="36"/>
      <c r="V207" s="35"/>
      <c r="W207" s="35"/>
      <c r="X207" s="35"/>
      <c r="Y207" s="37"/>
      <c r="Z207" s="35">
        <f t="shared" si="47"/>
        <v>-20540</v>
      </c>
      <c r="AA207" s="35">
        <f t="shared" si="42"/>
        <v>898937</v>
      </c>
      <c r="AB207" s="35"/>
      <c r="AC207" s="35"/>
      <c r="AD207" s="35"/>
      <c r="AE207" s="66"/>
      <c r="AF207" s="66"/>
      <c r="AG207" s="66"/>
      <c r="AH207" s="67"/>
      <c r="AI207" s="68"/>
      <c r="AJ207" s="67"/>
      <c r="AK207" s="69">
        <v>1500.0</v>
      </c>
      <c r="AL207" s="42"/>
      <c r="AM207" s="42"/>
      <c r="AN207" s="36">
        <f t="shared" si="40"/>
        <v>44.034</v>
      </c>
      <c r="AO207" s="43">
        <f t="shared" si="43"/>
        <v>175.4258947</v>
      </c>
      <c r="AP207" s="70"/>
      <c r="AQ207" s="70"/>
      <c r="AR207" s="70"/>
      <c r="AS207" s="71">
        <v>1500.0</v>
      </c>
      <c r="AT207" s="36">
        <f t="shared" si="41"/>
        <v>0.2446666667</v>
      </c>
      <c r="AU207" s="43">
        <f t="shared" si="44"/>
        <v>330.989715</v>
      </c>
      <c r="AV207" s="72">
        <v>630.0</v>
      </c>
      <c r="AW207" s="35">
        <f t="shared" si="48"/>
        <v>-138.0285714</v>
      </c>
      <c r="AX207" s="45">
        <f t="shared" si="46"/>
        <v>258.4389499</v>
      </c>
      <c r="AY207" s="46"/>
      <c r="AZ207" s="46"/>
      <c r="BA207" s="46"/>
      <c r="BB207" s="46"/>
      <c r="BC207" s="47"/>
      <c r="BD207" s="47"/>
      <c r="BE207" s="48"/>
      <c r="BF207" s="48"/>
    </row>
    <row r="208" ht="15.75" customHeight="1">
      <c r="A208" s="75">
        <v>45748.0</v>
      </c>
      <c r="B208" s="63">
        <v>-534473.0</v>
      </c>
      <c r="C208" s="29">
        <f>B208/'Clients Balance'!B208</f>
        <v>-0.04180013428</v>
      </c>
      <c r="D208" s="30"/>
      <c r="E208" s="31">
        <f t="shared" si="3"/>
        <v>-10.45168656</v>
      </c>
      <c r="F208" s="31">
        <f t="shared" si="4"/>
        <v>239.5878585</v>
      </c>
      <c r="G208" s="32">
        <f t="shared" si="1"/>
        <v>250.4634528</v>
      </c>
      <c r="H208" s="33">
        <f t="shared" si="2"/>
        <v>-0.04539292761</v>
      </c>
      <c r="I208" s="52">
        <f>B208-K208-O208-P208</f>
        <v>-411878</v>
      </c>
      <c r="J208" s="65"/>
      <c r="K208" s="65">
        <v>12375.0</v>
      </c>
      <c r="L208" s="34"/>
      <c r="M208" s="65"/>
      <c r="N208" s="65"/>
      <c r="O208" s="65">
        <v>-60720.0</v>
      </c>
      <c r="P208" s="65">
        <v>-74250.0</v>
      </c>
      <c r="Q208" s="34"/>
      <c r="R208" s="35"/>
      <c r="S208" s="35"/>
      <c r="T208" s="36"/>
      <c r="U208" s="36"/>
      <c r="V208" s="35"/>
      <c r="W208" s="35"/>
      <c r="X208" s="35"/>
      <c r="Y208" s="37"/>
      <c r="Z208" s="35">
        <f t="shared" si="47"/>
        <v>-122595</v>
      </c>
      <c r="AA208" s="35">
        <f t="shared" si="42"/>
        <v>776342</v>
      </c>
      <c r="AB208" s="72">
        <v>2100.0</v>
      </c>
      <c r="AC208" s="35">
        <f t="shared" ref="AC208:AC211" si="49">I208/AB208</f>
        <v>-196.132381</v>
      </c>
      <c r="AD208" s="35">
        <f t="shared" ref="AD208:AD211" si="50">AC208</f>
        <v>-196.132381</v>
      </c>
      <c r="AE208" s="66"/>
      <c r="AF208" s="66"/>
      <c r="AG208" s="66"/>
      <c r="AH208" s="67"/>
      <c r="AI208" s="68"/>
      <c r="AJ208" s="67"/>
      <c r="AK208" s="69">
        <v>2475.0</v>
      </c>
      <c r="AL208" s="42"/>
      <c r="AM208" s="42"/>
      <c r="AN208" s="36">
        <f t="shared" si="40"/>
        <v>5</v>
      </c>
      <c r="AO208" s="43">
        <f t="shared" si="43"/>
        <v>180.4258947</v>
      </c>
      <c r="AP208" s="70"/>
      <c r="AQ208" s="70"/>
      <c r="AR208" s="70"/>
      <c r="AS208" s="71">
        <v>2760.0</v>
      </c>
      <c r="AT208" s="36">
        <f t="shared" si="41"/>
        <v>-22</v>
      </c>
      <c r="AU208" s="43">
        <f t="shared" si="44"/>
        <v>308.989715</v>
      </c>
      <c r="AV208" s="72">
        <v>990.0</v>
      </c>
      <c r="AW208" s="35">
        <f t="shared" si="48"/>
        <v>-75</v>
      </c>
      <c r="AX208" s="45">
        <f t="shared" si="46"/>
        <v>183.4389499</v>
      </c>
      <c r="AY208" s="46"/>
      <c r="AZ208" s="46"/>
      <c r="BA208" s="46"/>
      <c r="BB208" s="46"/>
      <c r="BC208" s="47"/>
      <c r="BD208" s="47"/>
      <c r="BE208" s="48"/>
      <c r="BF208" s="48"/>
    </row>
    <row r="209" ht="15.75" customHeight="1">
      <c r="A209" s="75">
        <v>45749.0</v>
      </c>
      <c r="B209" s="63">
        <v>147042.0</v>
      </c>
      <c r="C209" s="29">
        <f>B209/'Clients Balance'!B209</f>
        <v>0.01151732837</v>
      </c>
      <c r="D209" s="30"/>
      <c r="E209" s="31">
        <f t="shared" si="3"/>
        <v>2.759412039</v>
      </c>
      <c r="F209" s="31">
        <f t="shared" si="4"/>
        <v>242.3472705</v>
      </c>
      <c r="G209" s="32">
        <f t="shared" si="1"/>
        <v>250.4634528</v>
      </c>
      <c r="H209" s="33">
        <f t="shared" si="2"/>
        <v>-0.03348988524</v>
      </c>
      <c r="I209" s="65">
        <v>0.0</v>
      </c>
      <c r="J209" s="65"/>
      <c r="K209" s="65">
        <v>0.0</v>
      </c>
      <c r="L209" s="34"/>
      <c r="M209" s="65"/>
      <c r="N209" s="65"/>
      <c r="O209" s="76">
        <f>B209</f>
        <v>147042</v>
      </c>
      <c r="P209" s="65">
        <v>0.0</v>
      </c>
      <c r="Q209" s="34"/>
      <c r="R209" s="35"/>
      <c r="S209" s="35"/>
      <c r="T209" s="36"/>
      <c r="U209" s="36"/>
      <c r="V209" s="35"/>
      <c r="W209" s="35"/>
      <c r="X209" s="35"/>
      <c r="Y209" s="37"/>
      <c r="Z209" s="53">
        <f t="shared" si="47"/>
        <v>147042</v>
      </c>
      <c r="AA209" s="53">
        <f t="shared" si="42"/>
        <v>923384</v>
      </c>
      <c r="AB209" s="35"/>
      <c r="AC209" s="35" t="str">
        <f t="shared" si="49"/>
        <v>#DIV/0!</v>
      </c>
      <c r="AD209" s="35" t="str">
        <f t="shared" si="50"/>
        <v>#DIV/0!</v>
      </c>
      <c r="AE209" s="66"/>
      <c r="AF209" s="66"/>
      <c r="AG209" s="66"/>
      <c r="AH209" s="67"/>
      <c r="AI209" s="68"/>
      <c r="AJ209" s="67"/>
      <c r="AK209" s="69">
        <v>2475.0</v>
      </c>
      <c r="AL209" s="42"/>
      <c r="AM209" s="42"/>
      <c r="AN209" s="36">
        <f t="shared" si="40"/>
        <v>0</v>
      </c>
      <c r="AO209" s="43">
        <f t="shared" si="43"/>
        <v>180.4258947</v>
      </c>
      <c r="AP209" s="70"/>
      <c r="AQ209" s="70"/>
      <c r="AR209" s="70"/>
      <c r="AS209" s="71">
        <v>3000.0</v>
      </c>
      <c r="AT209" s="36">
        <f t="shared" si="41"/>
        <v>49.014</v>
      </c>
      <c r="AU209" s="43">
        <f t="shared" si="44"/>
        <v>358.003715</v>
      </c>
      <c r="AV209" s="72">
        <v>990.0</v>
      </c>
      <c r="AW209" s="35">
        <f t="shared" si="48"/>
        <v>0</v>
      </c>
      <c r="AX209" s="45">
        <f t="shared" si="46"/>
        <v>183.4389499</v>
      </c>
      <c r="AY209" s="77">
        <v>2476.0</v>
      </c>
      <c r="AZ209" s="46">
        <f>AN209/AY209</f>
        <v>0</v>
      </c>
      <c r="BA209" s="46">
        <f>BA208+AZ209</f>
        <v>0</v>
      </c>
      <c r="BB209" s="78">
        <v>3001.0</v>
      </c>
      <c r="BC209" s="47"/>
      <c r="BD209" s="47"/>
      <c r="BE209" s="48"/>
      <c r="BF209" s="48"/>
    </row>
    <row r="210" ht="15.75" customHeight="1">
      <c r="A210" s="75">
        <v>45750.0</v>
      </c>
      <c r="B210" s="63">
        <v>427380.0</v>
      </c>
      <c r="C210" s="29">
        <f>B210/'Clients Balance'!B210</f>
        <v>0.0329378136</v>
      </c>
      <c r="D210" s="30"/>
      <c r="E210" s="31">
        <f t="shared" si="3"/>
        <v>7.982389223</v>
      </c>
      <c r="F210" s="31">
        <f t="shared" si="4"/>
        <v>250.3296598</v>
      </c>
      <c r="G210" s="32">
        <f t="shared" si="1"/>
        <v>250.4634528</v>
      </c>
      <c r="H210" s="33">
        <f t="shared" si="2"/>
        <v>-0.0005344674499</v>
      </c>
      <c r="I210" s="65">
        <v>330350.0</v>
      </c>
      <c r="J210" s="65"/>
      <c r="K210" s="65">
        <v>-22657.0</v>
      </c>
      <c r="L210" s="34"/>
      <c r="M210" s="65"/>
      <c r="N210" s="65"/>
      <c r="O210" s="65">
        <v>25738.0</v>
      </c>
      <c r="P210" s="65">
        <v>85723.0</v>
      </c>
      <c r="Q210" s="34"/>
      <c r="R210" s="35"/>
      <c r="S210" s="35"/>
      <c r="T210" s="36"/>
      <c r="U210" s="36"/>
      <c r="V210" s="35"/>
      <c r="W210" s="35"/>
      <c r="X210" s="35"/>
      <c r="Y210" s="37"/>
      <c r="Z210" s="35">
        <f t="shared" si="47"/>
        <v>88804</v>
      </c>
      <c r="AA210" s="53">
        <f t="shared" si="42"/>
        <v>1012188</v>
      </c>
      <c r="AB210" s="72">
        <v>6600.0</v>
      </c>
      <c r="AC210" s="35">
        <f t="shared" si="49"/>
        <v>50.0530303</v>
      </c>
      <c r="AD210" s="35">
        <f t="shared" si="50"/>
        <v>50.0530303</v>
      </c>
      <c r="AE210" s="66"/>
      <c r="AF210" s="66"/>
      <c r="AG210" s="66"/>
      <c r="AH210" s="67"/>
      <c r="AI210" s="68"/>
      <c r="AJ210" s="67"/>
      <c r="AK210" s="69">
        <v>2475.0</v>
      </c>
      <c r="AL210" s="42"/>
      <c r="AM210" s="42"/>
      <c r="AN210" s="36">
        <f t="shared" si="40"/>
        <v>-9.154343434</v>
      </c>
      <c r="AO210" s="43">
        <f t="shared" si="43"/>
        <v>171.2715513</v>
      </c>
      <c r="AP210" s="70"/>
      <c r="AQ210" s="70"/>
      <c r="AR210" s="70"/>
      <c r="AS210" s="71">
        <v>3000.0</v>
      </c>
      <c r="AT210" s="36">
        <f t="shared" si="41"/>
        <v>8.579333333</v>
      </c>
      <c r="AU210" s="43">
        <f t="shared" si="44"/>
        <v>366.5830483</v>
      </c>
      <c r="AV210" s="72">
        <v>1020.0</v>
      </c>
      <c r="AW210" s="35">
        <f t="shared" si="48"/>
        <v>84.04215686</v>
      </c>
      <c r="AX210" s="45">
        <f t="shared" si="46"/>
        <v>267.4811068</v>
      </c>
      <c r="AY210" s="46"/>
      <c r="AZ210" s="46"/>
      <c r="BA210" s="46"/>
      <c r="BB210" s="46"/>
      <c r="BC210" s="47"/>
      <c r="BD210" s="47"/>
      <c r="BE210" s="48"/>
      <c r="BF210" s="48"/>
    </row>
    <row r="211" ht="15.75" customHeight="1">
      <c r="A211" s="75">
        <v>45751.0</v>
      </c>
      <c r="B211" s="63">
        <v>-139798.0</v>
      </c>
      <c r="C211" s="29">
        <f>B211/'Clients Balance'!B211</f>
        <v>-0.01088065928</v>
      </c>
      <c r="D211" s="30"/>
      <c r="E211" s="31">
        <f t="shared" si="3"/>
        <v>-2.723751736</v>
      </c>
      <c r="F211" s="31">
        <f t="shared" si="4"/>
        <v>247.605908</v>
      </c>
      <c r="G211" s="32">
        <f t="shared" si="1"/>
        <v>250.4634528</v>
      </c>
      <c r="H211" s="33">
        <f t="shared" si="2"/>
        <v>-0.01154069712</v>
      </c>
      <c r="I211" s="34"/>
      <c r="J211" s="65"/>
      <c r="K211" s="65">
        <v>-53808.0</v>
      </c>
      <c r="L211" s="34"/>
      <c r="M211" s="65"/>
      <c r="N211" s="65"/>
      <c r="O211" s="65">
        <v>38934.0</v>
      </c>
      <c r="P211" s="65">
        <v>-117160.0</v>
      </c>
      <c r="Q211" s="34"/>
      <c r="R211" s="35"/>
      <c r="S211" s="35"/>
      <c r="T211" s="36"/>
      <c r="U211" s="36"/>
      <c r="V211" s="35"/>
      <c r="W211" s="35"/>
      <c r="X211" s="35"/>
      <c r="Y211" s="37"/>
      <c r="Z211" s="35">
        <f t="shared" si="47"/>
        <v>-132034</v>
      </c>
      <c r="AA211" s="53">
        <f t="shared" si="42"/>
        <v>880154</v>
      </c>
      <c r="AB211" s="72">
        <v>6600.0</v>
      </c>
      <c r="AC211" s="35">
        <f t="shared" si="49"/>
        <v>0</v>
      </c>
      <c r="AD211" s="35">
        <f t="shared" si="50"/>
        <v>0</v>
      </c>
      <c r="AE211" s="66"/>
      <c r="AF211" s="66"/>
      <c r="AG211" s="66"/>
      <c r="AH211" s="67"/>
      <c r="AI211" s="68"/>
      <c r="AJ211" s="67"/>
      <c r="AK211" s="69">
        <v>2850.0</v>
      </c>
      <c r="AL211" s="42"/>
      <c r="AM211" s="42"/>
      <c r="AN211" s="36">
        <f t="shared" si="40"/>
        <v>-18.88</v>
      </c>
      <c r="AO211" s="43">
        <f t="shared" si="43"/>
        <v>152.3915513</v>
      </c>
      <c r="AP211" s="70"/>
      <c r="AQ211" s="70"/>
      <c r="AR211" s="70"/>
      <c r="AS211" s="71">
        <v>2880.0</v>
      </c>
      <c r="AT211" s="36">
        <f t="shared" si="41"/>
        <v>13.51875</v>
      </c>
      <c r="AU211" s="43">
        <f t="shared" si="44"/>
        <v>380.1017983</v>
      </c>
      <c r="AV211" s="72">
        <v>1020.0</v>
      </c>
      <c r="AW211" s="35">
        <f t="shared" si="48"/>
        <v>-114.8627451</v>
      </c>
      <c r="AX211" s="45">
        <f t="shared" si="46"/>
        <v>152.6183617</v>
      </c>
      <c r="AY211" s="46"/>
      <c r="AZ211" s="46"/>
      <c r="BA211" s="46"/>
      <c r="BB211" s="46"/>
      <c r="BC211" s="47"/>
      <c r="BD211" s="47"/>
      <c r="BE211" s="48"/>
      <c r="BF211" s="48"/>
    </row>
    <row r="212" ht="15.75" customHeight="1">
      <c r="A212" s="75">
        <v>45754.0</v>
      </c>
      <c r="B212" s="63">
        <v>36298.0</v>
      </c>
      <c r="C212" s="29">
        <f>B212/'Clients Balance'!B212</f>
        <v>0.002799252463</v>
      </c>
      <c r="D212" s="30"/>
      <c r="E212" s="31">
        <f t="shared" si="3"/>
        <v>0.693111448</v>
      </c>
      <c r="F212" s="31">
        <f t="shared" si="4"/>
        <v>248.2990195</v>
      </c>
      <c r="G212" s="32">
        <f t="shared" si="1"/>
        <v>250.4634528</v>
      </c>
      <c r="H212" s="33">
        <f t="shared" si="2"/>
        <v>-0.008717043454</v>
      </c>
      <c r="I212" s="65">
        <v>0.0</v>
      </c>
      <c r="J212" s="65"/>
      <c r="K212" s="65">
        <v>98460.0</v>
      </c>
      <c r="L212" s="34"/>
      <c r="M212" s="65"/>
      <c r="N212" s="65"/>
      <c r="O212" s="65">
        <v>-106668.0</v>
      </c>
      <c r="P212" s="65">
        <v>52995.0</v>
      </c>
      <c r="Q212" s="34"/>
      <c r="R212" s="35"/>
      <c r="S212" s="35"/>
      <c r="T212" s="36"/>
      <c r="U212" s="36"/>
      <c r="V212" s="35"/>
      <c r="W212" s="35"/>
      <c r="X212" s="35"/>
      <c r="Y212" s="37"/>
      <c r="Z212" s="35">
        <f t="shared" si="47"/>
        <v>44787</v>
      </c>
      <c r="AA212" s="53">
        <f t="shared" si="42"/>
        <v>924941</v>
      </c>
      <c r="AB212" s="35"/>
      <c r="AC212" s="35"/>
      <c r="AD212" s="35"/>
      <c r="AE212" s="66"/>
      <c r="AF212" s="66"/>
      <c r="AG212" s="66"/>
      <c r="AH212" s="67"/>
      <c r="AI212" s="68"/>
      <c r="AJ212" s="67"/>
      <c r="AK212" s="69">
        <v>2925.0</v>
      </c>
      <c r="AL212" s="42"/>
      <c r="AM212" s="42"/>
      <c r="AN212" s="36">
        <f t="shared" si="40"/>
        <v>33.66153846</v>
      </c>
      <c r="AO212" s="43">
        <f t="shared" si="43"/>
        <v>186.0530898</v>
      </c>
      <c r="AP212" s="70"/>
      <c r="AQ212" s="70"/>
      <c r="AR212" s="70"/>
      <c r="AS212" s="71">
        <v>2880.0</v>
      </c>
      <c r="AT212" s="36">
        <f t="shared" si="41"/>
        <v>-37.0375</v>
      </c>
      <c r="AU212" s="43">
        <f t="shared" si="44"/>
        <v>343.0642983</v>
      </c>
      <c r="AV212" s="72">
        <v>1170.0</v>
      </c>
      <c r="AW212" s="35">
        <f t="shared" si="48"/>
        <v>45.29487179</v>
      </c>
      <c r="AX212" s="45">
        <f t="shared" si="46"/>
        <v>197.9132335</v>
      </c>
      <c r="AY212" s="46"/>
      <c r="AZ212" s="46"/>
      <c r="BA212" s="46"/>
      <c r="BB212" s="46"/>
      <c r="BC212" s="47"/>
      <c r="BD212" s="47"/>
      <c r="BE212" s="48"/>
      <c r="BF212" s="48"/>
    </row>
    <row r="213" ht="15.75" customHeight="1">
      <c r="A213" s="75">
        <v>45755.0</v>
      </c>
      <c r="B213" s="63">
        <v>-461004.0</v>
      </c>
      <c r="C213" s="29">
        <f>B213/'Clients Balance'!B213</f>
        <v>-0.03461024943</v>
      </c>
      <c r="D213" s="30"/>
      <c r="E213" s="31">
        <f t="shared" si="3"/>
        <v>-8.593690998</v>
      </c>
      <c r="F213" s="31">
        <f t="shared" si="4"/>
        <v>239.7053285</v>
      </c>
      <c r="G213" s="32">
        <f t="shared" si="1"/>
        <v>250.4634528</v>
      </c>
      <c r="H213" s="33">
        <f t="shared" si="2"/>
        <v>-0.04488062242</v>
      </c>
      <c r="I213" s="65">
        <v>-278207.0</v>
      </c>
      <c r="J213" s="65"/>
      <c r="K213" s="65">
        <v>-161689.0</v>
      </c>
      <c r="L213" s="34"/>
      <c r="M213" s="65"/>
      <c r="N213" s="65"/>
      <c r="O213" s="65">
        <v>0.0</v>
      </c>
      <c r="P213" s="65">
        <v>-82976.0</v>
      </c>
      <c r="Q213" s="34"/>
      <c r="R213" s="35"/>
      <c r="S213" s="35"/>
      <c r="T213" s="36"/>
      <c r="U213" s="36"/>
      <c r="V213" s="35"/>
      <c r="W213" s="35"/>
      <c r="X213" s="35"/>
      <c r="Y213" s="37"/>
      <c r="Z213" s="35">
        <f t="shared" si="47"/>
        <v>-244665</v>
      </c>
      <c r="AA213" s="53">
        <f t="shared" si="42"/>
        <v>680276</v>
      </c>
      <c r="AB213" s="35"/>
      <c r="AC213" s="35"/>
      <c r="AD213" s="35"/>
      <c r="AE213" s="66"/>
      <c r="AF213" s="66"/>
      <c r="AG213" s="66"/>
      <c r="AH213" s="67"/>
      <c r="AI213" s="68"/>
      <c r="AJ213" s="67"/>
      <c r="AK213" s="69">
        <v>2925.0</v>
      </c>
      <c r="AL213" s="42"/>
      <c r="AM213" s="42"/>
      <c r="AN213" s="36">
        <f t="shared" si="40"/>
        <v>-55.2782906</v>
      </c>
      <c r="AO213" s="43">
        <f t="shared" si="43"/>
        <v>130.7747992</v>
      </c>
      <c r="AP213" s="70"/>
      <c r="AQ213" s="70"/>
      <c r="AR213" s="70"/>
      <c r="AS213" s="71">
        <v>2880.0</v>
      </c>
      <c r="AT213" s="36">
        <f t="shared" si="41"/>
        <v>0</v>
      </c>
      <c r="AU213" s="43">
        <f t="shared" si="44"/>
        <v>343.0642983</v>
      </c>
      <c r="AV213" s="72">
        <v>1170.0</v>
      </c>
      <c r="AW213" s="35">
        <f t="shared" si="48"/>
        <v>-70.91965812</v>
      </c>
      <c r="AX213" s="45">
        <f t="shared" si="46"/>
        <v>126.9935754</v>
      </c>
      <c r="AY213" s="46"/>
      <c r="AZ213" s="46"/>
      <c r="BA213" s="46"/>
      <c r="BB213" s="46"/>
      <c r="BC213" s="47"/>
      <c r="BD213" s="47"/>
      <c r="BE213" s="48"/>
      <c r="BF213" s="48"/>
    </row>
    <row r="214" ht="15.75" customHeight="1">
      <c r="A214" s="75">
        <v>45756.0</v>
      </c>
      <c r="B214" s="63">
        <v>411587.0</v>
      </c>
      <c r="C214" s="29">
        <f>B214/'Clients Balance'!B214</f>
        <v>0.02196510793</v>
      </c>
      <c r="D214" s="30"/>
      <c r="E214" s="31">
        <f t="shared" si="3"/>
        <v>5.265153412</v>
      </c>
      <c r="F214" s="31">
        <f t="shared" si="4"/>
        <v>244.9704819</v>
      </c>
      <c r="G214" s="32">
        <f t="shared" si="1"/>
        <v>250.4634528</v>
      </c>
      <c r="H214" s="33">
        <f t="shared" si="2"/>
        <v>-0.02242299107</v>
      </c>
      <c r="I214" s="65">
        <v>590316.0</v>
      </c>
      <c r="J214" s="65"/>
      <c r="K214" s="65">
        <v>0.0</v>
      </c>
      <c r="L214" s="34"/>
      <c r="M214" s="65"/>
      <c r="N214" s="65"/>
      <c r="O214" s="65">
        <v>3830.0</v>
      </c>
      <c r="P214" s="65">
        <v>-150397.0</v>
      </c>
      <c r="Q214" s="34"/>
      <c r="R214" s="35"/>
      <c r="S214" s="35"/>
      <c r="T214" s="36"/>
      <c r="U214" s="36"/>
      <c r="V214" s="35"/>
      <c r="W214" s="35"/>
      <c r="X214" s="35"/>
      <c r="Y214" s="37"/>
      <c r="Z214" s="35">
        <f t="shared" si="47"/>
        <v>-146567</v>
      </c>
      <c r="AA214" s="53">
        <f t="shared" si="42"/>
        <v>533709</v>
      </c>
      <c r="AB214" s="35"/>
      <c r="AC214" s="35"/>
      <c r="AD214" s="35"/>
      <c r="AE214" s="66"/>
      <c r="AF214" s="66"/>
      <c r="AG214" s="66"/>
      <c r="AH214" s="67"/>
      <c r="AI214" s="68"/>
      <c r="AJ214" s="67"/>
      <c r="AK214" s="69">
        <v>2925.0</v>
      </c>
      <c r="AL214" s="42"/>
      <c r="AM214" s="42"/>
      <c r="AN214" s="36">
        <f t="shared" si="40"/>
        <v>0</v>
      </c>
      <c r="AO214" s="43">
        <f t="shared" si="43"/>
        <v>130.7747992</v>
      </c>
      <c r="AP214" s="70"/>
      <c r="AQ214" s="70"/>
      <c r="AR214" s="70"/>
      <c r="AS214" s="71">
        <v>2880.0</v>
      </c>
      <c r="AT214" s="36">
        <f t="shared" si="41"/>
        <v>1.329861111</v>
      </c>
      <c r="AU214" s="43">
        <f t="shared" si="44"/>
        <v>344.3941594</v>
      </c>
      <c r="AV214" s="72">
        <v>1170.0</v>
      </c>
      <c r="AW214" s="35">
        <f t="shared" si="48"/>
        <v>-128.5444444</v>
      </c>
      <c r="AX214" s="45">
        <f t="shared" si="46"/>
        <v>-1.550869066</v>
      </c>
      <c r="AY214" s="46"/>
      <c r="AZ214" s="46"/>
      <c r="BA214" s="46"/>
      <c r="BB214" s="46"/>
      <c r="BC214" s="47"/>
      <c r="BD214" s="47"/>
      <c r="BE214" s="48"/>
      <c r="BF214" s="48"/>
    </row>
    <row r="215" ht="15.75" customHeight="1">
      <c r="A215" s="75">
        <v>45758.0</v>
      </c>
      <c r="B215" s="63">
        <v>-391128.0</v>
      </c>
      <c r="C215" s="29">
        <f>B215/'Clients Balance'!B215</f>
        <v>-0.02054558909</v>
      </c>
      <c r="D215" s="30"/>
      <c r="E215" s="31">
        <f t="shared" si="3"/>
        <v>-5.03306286</v>
      </c>
      <c r="F215" s="31">
        <f t="shared" si="4"/>
        <v>239.937419</v>
      </c>
      <c r="G215" s="32">
        <f t="shared" si="1"/>
        <v>250.4634528</v>
      </c>
      <c r="H215" s="33">
        <f t="shared" si="2"/>
        <v>-0.04386991338</v>
      </c>
      <c r="I215" s="65">
        <v>0.0</v>
      </c>
      <c r="J215" s="65"/>
      <c r="K215" s="65">
        <v>-236220.0</v>
      </c>
      <c r="L215" s="34"/>
      <c r="M215" s="65"/>
      <c r="N215" s="65"/>
      <c r="O215" s="65">
        <v>-103220.0</v>
      </c>
      <c r="P215" s="65">
        <v>-67586.0</v>
      </c>
      <c r="Q215" s="34"/>
      <c r="R215" s="35"/>
      <c r="S215" s="35"/>
      <c r="T215" s="36"/>
      <c r="U215" s="36"/>
      <c r="V215" s="35"/>
      <c r="W215" s="35"/>
      <c r="X215" s="35"/>
      <c r="Y215" s="37"/>
      <c r="Z215" s="35">
        <f t="shared" si="47"/>
        <v>-407026</v>
      </c>
      <c r="AA215" s="53">
        <f t="shared" si="42"/>
        <v>126683</v>
      </c>
      <c r="AB215" s="35"/>
      <c r="AC215" s="35"/>
      <c r="AD215" s="35"/>
      <c r="AE215" s="66"/>
      <c r="AF215" s="66"/>
      <c r="AG215" s="66"/>
      <c r="AH215" s="67"/>
      <c r="AI215" s="68"/>
      <c r="AJ215" s="67"/>
      <c r="AK215" s="69">
        <v>2925.0</v>
      </c>
      <c r="AL215" s="42"/>
      <c r="AM215" s="42"/>
      <c r="AN215" s="36">
        <f t="shared" si="40"/>
        <v>-80.75897436</v>
      </c>
      <c r="AO215" s="43">
        <f t="shared" si="43"/>
        <v>50.01582481</v>
      </c>
      <c r="AP215" s="70"/>
      <c r="AQ215" s="70"/>
      <c r="AR215" s="70"/>
      <c r="AS215" s="71">
        <v>2880.0</v>
      </c>
      <c r="AT215" s="36">
        <f t="shared" si="41"/>
        <v>-35.84027778</v>
      </c>
      <c r="AU215" s="43">
        <f t="shared" si="44"/>
        <v>308.5538816</v>
      </c>
      <c r="AV215" s="72">
        <v>1170.0</v>
      </c>
      <c r="AW215" s="35">
        <f t="shared" si="48"/>
        <v>-57.76581197</v>
      </c>
      <c r="AX215" s="45">
        <f t="shared" si="46"/>
        <v>-59.31668103</v>
      </c>
      <c r="AY215" s="46"/>
      <c r="AZ215" s="46"/>
      <c r="BA215" s="46"/>
      <c r="BB215" s="46"/>
      <c r="BC215" s="47"/>
      <c r="BD215" s="47"/>
      <c r="BE215" s="48"/>
      <c r="BF215" s="48"/>
    </row>
    <row r="216" ht="15.75" customHeight="1">
      <c r="A216" s="75">
        <v>45762.0</v>
      </c>
      <c r="B216" s="63">
        <v>507423.0</v>
      </c>
      <c r="C216" s="29">
        <f>B216/'Clients Balance'!B216</f>
        <v>0.02645015653</v>
      </c>
      <c r="D216" s="30"/>
      <c r="E216" s="31">
        <f t="shared" si="3"/>
        <v>6.346382291</v>
      </c>
      <c r="F216" s="31">
        <f t="shared" si="4"/>
        <v>246.2838013</v>
      </c>
      <c r="G216" s="32">
        <f t="shared" si="1"/>
        <v>250.4634528</v>
      </c>
      <c r="H216" s="33">
        <f t="shared" si="2"/>
        <v>-0.01697087456</v>
      </c>
      <c r="I216" s="65">
        <v>457223.0</v>
      </c>
      <c r="J216" s="65"/>
      <c r="K216" s="65">
        <v>-22365.0</v>
      </c>
      <c r="L216" s="34"/>
      <c r="M216" s="65"/>
      <c r="N216" s="65"/>
      <c r="O216" s="65">
        <v>110336.0</v>
      </c>
      <c r="P216" s="65">
        <v>19923.0</v>
      </c>
      <c r="Q216" s="34"/>
      <c r="R216" s="35"/>
      <c r="S216" s="35"/>
      <c r="T216" s="36"/>
      <c r="U216" s="36"/>
      <c r="V216" s="35"/>
      <c r="W216" s="35"/>
      <c r="X216" s="35"/>
      <c r="Y216" s="37"/>
      <c r="Z216" s="35">
        <f t="shared" si="47"/>
        <v>107894</v>
      </c>
      <c r="AA216" s="53">
        <f t="shared" si="42"/>
        <v>234577</v>
      </c>
      <c r="AB216" s="35"/>
      <c r="AC216" s="35"/>
      <c r="AD216" s="35"/>
      <c r="AE216" s="66"/>
      <c r="AF216" s="66"/>
      <c r="AG216" s="66"/>
      <c r="AH216" s="67"/>
      <c r="AI216" s="68"/>
      <c r="AJ216" s="67"/>
      <c r="AK216" s="69">
        <v>2925.0</v>
      </c>
      <c r="AL216" s="42"/>
      <c r="AM216" s="42"/>
      <c r="AN216" s="36">
        <f t="shared" si="40"/>
        <v>-7.646153846</v>
      </c>
      <c r="AO216" s="43">
        <f t="shared" si="43"/>
        <v>42.36967096</v>
      </c>
      <c r="AP216" s="70"/>
      <c r="AQ216" s="70"/>
      <c r="AR216" s="70"/>
      <c r="AS216" s="71">
        <v>2880.0</v>
      </c>
      <c r="AT216" s="36">
        <f t="shared" si="41"/>
        <v>38.31111111</v>
      </c>
      <c r="AU216" s="43">
        <f t="shared" si="44"/>
        <v>346.8649927</v>
      </c>
      <c r="AV216" s="72">
        <v>1170.0</v>
      </c>
      <c r="AW216" s="35">
        <f t="shared" si="48"/>
        <v>17.02820513</v>
      </c>
      <c r="AX216" s="45">
        <f t="shared" si="46"/>
        <v>-42.2884759</v>
      </c>
      <c r="AY216" s="46"/>
      <c r="AZ216" s="46"/>
      <c r="BA216" s="46"/>
      <c r="BB216" s="46"/>
      <c r="BC216" s="47"/>
      <c r="BD216" s="47"/>
      <c r="BE216" s="48"/>
      <c r="BF216" s="48"/>
    </row>
    <row r="217" ht="15.75" customHeight="1">
      <c r="A217" s="75">
        <v>45763.0</v>
      </c>
      <c r="B217" s="63">
        <v>-156879.0</v>
      </c>
      <c r="C217" s="29">
        <f>B217/'Clients Balance'!B217</f>
        <v>-0.007999336767</v>
      </c>
      <c r="D217" s="30"/>
      <c r="E217" s="31">
        <f t="shared" si="3"/>
        <v>-1.970107067</v>
      </c>
      <c r="F217" s="31">
        <f t="shared" si="4"/>
        <v>244.3136943</v>
      </c>
      <c r="G217" s="32">
        <f t="shared" si="1"/>
        <v>250.4634528</v>
      </c>
      <c r="H217" s="33">
        <f t="shared" si="2"/>
        <v>-0.02517156717</v>
      </c>
      <c r="I217" s="65">
        <v>0.0</v>
      </c>
      <c r="J217" s="65"/>
      <c r="K217" s="65">
        <v>-58561.0</v>
      </c>
      <c r="L217" s="34"/>
      <c r="M217" s="65"/>
      <c r="N217" s="65"/>
      <c r="O217" s="65">
        <v>-88141.0</v>
      </c>
      <c r="P217" s="65">
        <v>-3864.0</v>
      </c>
      <c r="Q217" s="34"/>
      <c r="R217" s="35"/>
      <c r="S217" s="35"/>
      <c r="T217" s="36"/>
      <c r="U217" s="36"/>
      <c r="V217" s="35"/>
      <c r="W217" s="35"/>
      <c r="X217" s="35"/>
      <c r="Y217" s="37"/>
      <c r="Z217" s="35">
        <f t="shared" si="47"/>
        <v>-150566</v>
      </c>
      <c r="AA217" s="53">
        <f t="shared" si="42"/>
        <v>84011</v>
      </c>
      <c r="AB217" s="35"/>
      <c r="AC217" s="35"/>
      <c r="AD217" s="35"/>
      <c r="AE217" s="66"/>
      <c r="AF217" s="66"/>
      <c r="AG217" s="66"/>
      <c r="AH217" s="67"/>
      <c r="AI217" s="68"/>
      <c r="AJ217" s="67"/>
      <c r="AK217" s="69">
        <v>2925.0</v>
      </c>
      <c r="AL217" s="42"/>
      <c r="AM217" s="42"/>
      <c r="AN217" s="36">
        <f t="shared" si="40"/>
        <v>-20.0208547</v>
      </c>
      <c r="AO217" s="43">
        <f t="shared" si="43"/>
        <v>22.34881626</v>
      </c>
      <c r="AP217" s="70"/>
      <c r="AQ217" s="70"/>
      <c r="AR217" s="70"/>
      <c r="AS217" s="71">
        <v>2880.0</v>
      </c>
      <c r="AT217" s="36">
        <f t="shared" si="41"/>
        <v>-30.60451389</v>
      </c>
      <c r="AU217" s="43">
        <f t="shared" si="44"/>
        <v>316.2604788</v>
      </c>
      <c r="AV217" s="72">
        <v>1170.0</v>
      </c>
      <c r="AW217" s="35">
        <f t="shared" si="48"/>
        <v>-3.302564103</v>
      </c>
      <c r="AX217" s="45">
        <f t="shared" si="46"/>
        <v>-45.59104001</v>
      </c>
      <c r="AY217" s="46"/>
      <c r="AZ217" s="46"/>
      <c r="BA217" s="46"/>
      <c r="BB217" s="46"/>
      <c r="BC217" s="47"/>
      <c r="BD217" s="47"/>
      <c r="BE217" s="48"/>
      <c r="BF217" s="48"/>
    </row>
    <row r="218" ht="15.75" customHeight="1">
      <c r="A218" s="75">
        <v>45764.0</v>
      </c>
      <c r="B218" s="63">
        <v>539762.0</v>
      </c>
      <c r="C218" s="29">
        <f>B218/'Clients Balance'!B218</f>
        <v>0.02772032849</v>
      </c>
      <c r="D218" s="30"/>
      <c r="E218" s="31">
        <f t="shared" si="3"/>
        <v>6.77245586</v>
      </c>
      <c r="F218" s="31">
        <f t="shared" si="4"/>
        <v>251.0861501</v>
      </c>
      <c r="G218" s="32">
        <f t="shared" si="1"/>
        <v>251.0861501</v>
      </c>
      <c r="H218" s="33">
        <f t="shared" si="2"/>
        <v>0</v>
      </c>
      <c r="I218" s="65">
        <v>-283202.0</v>
      </c>
      <c r="J218" s="65"/>
      <c r="K218" s="65">
        <v>274666.0</v>
      </c>
      <c r="L218" s="34"/>
      <c r="M218" s="65"/>
      <c r="N218" s="65"/>
      <c r="O218" s="65">
        <v>69333.0</v>
      </c>
      <c r="P218" s="65">
        <v>317916.0</v>
      </c>
      <c r="Q218" s="34"/>
      <c r="R218" s="35"/>
      <c r="S218" s="35"/>
      <c r="T218" s="36"/>
      <c r="U218" s="36"/>
      <c r="V218" s="35"/>
      <c r="W218" s="35"/>
      <c r="X218" s="35"/>
      <c r="Y218" s="37"/>
      <c r="Z218" s="35">
        <f t="shared" si="47"/>
        <v>661915</v>
      </c>
      <c r="AA218" s="53">
        <f t="shared" si="42"/>
        <v>745926</v>
      </c>
      <c r="AB218" s="35"/>
      <c r="AC218" s="35"/>
      <c r="AD218" s="35"/>
      <c r="AE218" s="66"/>
      <c r="AF218" s="66"/>
      <c r="AG218" s="66"/>
      <c r="AH218" s="67"/>
      <c r="AI218" s="68"/>
      <c r="AJ218" s="67"/>
      <c r="AK218" s="69">
        <v>2925.0</v>
      </c>
      <c r="AL218" s="42"/>
      <c r="AM218" s="42"/>
      <c r="AN218" s="36">
        <f t="shared" si="40"/>
        <v>93.90290598</v>
      </c>
      <c r="AO218" s="43">
        <f t="shared" si="43"/>
        <v>116.2517222</v>
      </c>
      <c r="AP218" s="70"/>
      <c r="AQ218" s="70"/>
      <c r="AR218" s="70"/>
      <c r="AS218" s="71">
        <v>2880.0</v>
      </c>
      <c r="AT218" s="36">
        <f t="shared" si="41"/>
        <v>24.07395833</v>
      </c>
      <c r="AU218" s="43">
        <f t="shared" si="44"/>
        <v>340.3344372</v>
      </c>
      <c r="AV218" s="72">
        <v>1170.0</v>
      </c>
      <c r="AW218" s="35">
        <f t="shared" si="48"/>
        <v>271.7230769</v>
      </c>
      <c r="AX218" s="45">
        <f t="shared" si="46"/>
        <v>226.1320369</v>
      </c>
      <c r="AY218" s="46"/>
      <c r="AZ218" s="46"/>
      <c r="BA218" s="46"/>
      <c r="BB218" s="46"/>
      <c r="BC218" s="47"/>
      <c r="BD218" s="47"/>
      <c r="BE218" s="48"/>
      <c r="BF218" s="48"/>
    </row>
    <row r="219" ht="15.75" customHeight="1">
      <c r="A219" s="75">
        <v>45768.0</v>
      </c>
      <c r="B219" s="63">
        <v>381194.0</v>
      </c>
      <c r="C219" s="29">
        <f>B219/'Clients Balance'!B219</f>
        <v>0.01905207834</v>
      </c>
      <c r="D219" s="30"/>
      <c r="E219" s="31">
        <f t="shared" si="3"/>
        <v>4.783713001</v>
      </c>
      <c r="F219" s="31">
        <f t="shared" si="4"/>
        <v>255.8698631</v>
      </c>
      <c r="G219" s="32">
        <f t="shared" si="1"/>
        <v>255.8698631</v>
      </c>
      <c r="H219" s="33">
        <f t="shared" si="2"/>
        <v>0</v>
      </c>
      <c r="I219" s="65">
        <v>0.0</v>
      </c>
      <c r="J219" s="65"/>
      <c r="K219" s="65">
        <v>117648.0</v>
      </c>
      <c r="L219" s="34"/>
      <c r="M219" s="65"/>
      <c r="N219" s="65"/>
      <c r="O219" s="65">
        <v>93828.0</v>
      </c>
      <c r="P219" s="65">
        <v>106119.0</v>
      </c>
      <c r="Q219" s="34"/>
      <c r="R219" s="35"/>
      <c r="S219" s="35"/>
      <c r="T219" s="36"/>
      <c r="U219" s="36"/>
      <c r="V219" s="35"/>
      <c r="W219" s="35"/>
      <c r="X219" s="35"/>
      <c r="Y219" s="37"/>
      <c r="Z219" s="35">
        <f t="shared" si="47"/>
        <v>317595</v>
      </c>
      <c r="AA219" s="53">
        <f t="shared" si="42"/>
        <v>1063521</v>
      </c>
      <c r="AB219" s="35"/>
      <c r="AC219" s="35"/>
      <c r="AD219" s="35"/>
      <c r="AE219" s="66"/>
      <c r="AF219" s="66"/>
      <c r="AG219" s="66"/>
      <c r="AH219" s="67"/>
      <c r="AI219" s="68"/>
      <c r="AJ219" s="67"/>
      <c r="AK219" s="69">
        <v>2925.0</v>
      </c>
      <c r="AL219" s="42"/>
      <c r="AM219" s="42"/>
      <c r="AN219" s="36">
        <f t="shared" si="40"/>
        <v>40.22153846</v>
      </c>
      <c r="AO219" s="43">
        <f t="shared" si="43"/>
        <v>156.4732607</v>
      </c>
      <c r="AP219" s="70"/>
      <c r="AQ219" s="70"/>
      <c r="AR219" s="70"/>
      <c r="AS219" s="71">
        <v>2880.0</v>
      </c>
      <c r="AT219" s="36">
        <f t="shared" si="41"/>
        <v>32.57916667</v>
      </c>
      <c r="AU219" s="43">
        <f t="shared" si="44"/>
        <v>372.9136038</v>
      </c>
      <c r="AV219" s="72">
        <v>1170.0</v>
      </c>
      <c r="AW219" s="35">
        <f t="shared" si="48"/>
        <v>90.7</v>
      </c>
      <c r="AX219" s="45">
        <f t="shared" si="46"/>
        <v>316.8320369</v>
      </c>
      <c r="AY219" s="46"/>
      <c r="AZ219" s="46"/>
      <c r="BA219" s="46"/>
      <c r="BB219" s="46"/>
      <c r="BC219" s="47"/>
      <c r="BD219" s="47"/>
      <c r="BE219" s="48"/>
      <c r="BF219" s="48"/>
    </row>
    <row r="220" ht="15.75" customHeight="1">
      <c r="A220" s="75">
        <v>45769.0</v>
      </c>
      <c r="B220" s="63">
        <v>155905.0</v>
      </c>
      <c r="C220" s="29">
        <f>B220/'Clients Balance'!B220</f>
        <v>0.007975905506</v>
      </c>
      <c r="D220" s="30"/>
      <c r="E220" s="31">
        <f t="shared" si="3"/>
        <v>2.04079385</v>
      </c>
      <c r="F220" s="31">
        <f t="shared" si="4"/>
        <v>257.910657</v>
      </c>
      <c r="G220" s="32">
        <f t="shared" si="1"/>
        <v>257.910657</v>
      </c>
      <c r="H220" s="33">
        <f t="shared" si="2"/>
        <v>0</v>
      </c>
      <c r="I220" s="65">
        <v>312529.0</v>
      </c>
      <c r="J220" s="65"/>
      <c r="K220" s="65">
        <v>-49721.0</v>
      </c>
      <c r="L220" s="34"/>
      <c r="M220" s="65"/>
      <c r="N220" s="65"/>
      <c r="O220" s="65">
        <v>-48726.0</v>
      </c>
      <c r="P220" s="65">
        <v>-12003.0</v>
      </c>
      <c r="Q220" s="34"/>
      <c r="R220" s="35"/>
      <c r="S220" s="35"/>
      <c r="T220" s="36"/>
      <c r="U220" s="36"/>
      <c r="V220" s="35"/>
      <c r="W220" s="35"/>
      <c r="X220" s="35"/>
      <c r="Y220" s="37"/>
      <c r="Z220" s="35">
        <f t="shared" si="47"/>
        <v>-110450</v>
      </c>
      <c r="AA220" s="53">
        <f t="shared" si="42"/>
        <v>953071</v>
      </c>
      <c r="AB220" s="35"/>
      <c r="AC220" s="35"/>
      <c r="AD220" s="35"/>
      <c r="AE220" s="66"/>
      <c r="AF220" s="66"/>
      <c r="AG220" s="66"/>
      <c r="AH220" s="67"/>
      <c r="AI220" s="68"/>
      <c r="AJ220" s="67"/>
      <c r="AK220" s="69">
        <v>2925.0</v>
      </c>
      <c r="AL220" s="42"/>
      <c r="AM220" s="42"/>
      <c r="AN220" s="36">
        <f t="shared" si="40"/>
        <v>-16.99863248</v>
      </c>
      <c r="AO220" s="43">
        <f t="shared" si="43"/>
        <v>139.4746282</v>
      </c>
      <c r="AP220" s="70"/>
      <c r="AQ220" s="70"/>
      <c r="AR220" s="70"/>
      <c r="AS220" s="71">
        <v>2880.0</v>
      </c>
      <c r="AT220" s="36">
        <f t="shared" si="41"/>
        <v>-16.91875</v>
      </c>
      <c r="AU220" s="43">
        <f t="shared" si="44"/>
        <v>355.9948538</v>
      </c>
      <c r="AV220" s="72">
        <v>1170.0</v>
      </c>
      <c r="AW220" s="35">
        <f t="shared" si="48"/>
        <v>-10.25897436</v>
      </c>
      <c r="AX220" s="45">
        <f t="shared" si="46"/>
        <v>306.5730626</v>
      </c>
      <c r="AY220" s="46"/>
      <c r="AZ220" s="46"/>
      <c r="BA220" s="46"/>
      <c r="BB220" s="46"/>
      <c r="BC220" s="47"/>
      <c r="BD220" s="47"/>
      <c r="BE220" s="48"/>
      <c r="BF220" s="48"/>
    </row>
    <row r="221" ht="15.75" customHeight="1">
      <c r="A221" s="75">
        <v>45770.0</v>
      </c>
      <c r="B221" s="63">
        <v>35589.0</v>
      </c>
      <c r="C221" s="29">
        <f>B221/'Clients Balance'!B221</f>
        <v>0.001783142543</v>
      </c>
      <c r="D221" s="30"/>
      <c r="E221" s="31">
        <f t="shared" si="3"/>
        <v>0.4598914647</v>
      </c>
      <c r="F221" s="31">
        <f t="shared" si="4"/>
        <v>258.3705484</v>
      </c>
      <c r="G221" s="32">
        <f t="shared" si="1"/>
        <v>258.3705484</v>
      </c>
      <c r="H221" s="33">
        <f t="shared" si="2"/>
        <v>0</v>
      </c>
      <c r="I221" s="65">
        <v>0.0</v>
      </c>
      <c r="J221" s="65"/>
      <c r="K221" s="65">
        <v>-22536.0</v>
      </c>
      <c r="L221" s="34"/>
      <c r="M221" s="65"/>
      <c r="N221" s="65"/>
      <c r="O221" s="65">
        <v>-52765.0</v>
      </c>
      <c r="P221" s="65">
        <v>89911.0</v>
      </c>
      <c r="Q221" s="34"/>
      <c r="R221" s="35"/>
      <c r="S221" s="35"/>
      <c r="T221" s="36"/>
      <c r="U221" s="36"/>
      <c r="V221" s="35"/>
      <c r="W221" s="35"/>
      <c r="X221" s="35"/>
      <c r="Y221" s="37"/>
      <c r="Z221" s="35">
        <f t="shared" si="47"/>
        <v>14610</v>
      </c>
      <c r="AA221" s="53">
        <f t="shared" si="42"/>
        <v>967681</v>
      </c>
      <c r="AB221" s="35"/>
      <c r="AC221" s="35"/>
      <c r="AD221" s="35"/>
      <c r="AE221" s="66"/>
      <c r="AF221" s="66"/>
      <c r="AG221" s="66"/>
      <c r="AH221" s="67"/>
      <c r="AI221" s="68"/>
      <c r="AJ221" s="67"/>
      <c r="AK221" s="69">
        <v>2925.0</v>
      </c>
      <c r="AL221" s="42"/>
      <c r="AM221" s="42"/>
      <c r="AN221" s="36">
        <f t="shared" si="40"/>
        <v>-7.704615385</v>
      </c>
      <c r="AO221" s="43">
        <f t="shared" si="43"/>
        <v>131.7700128</v>
      </c>
      <c r="AP221" s="70"/>
      <c r="AQ221" s="70"/>
      <c r="AR221" s="70"/>
      <c r="AS221" s="71">
        <v>2880.0</v>
      </c>
      <c r="AT221" s="36">
        <f t="shared" si="41"/>
        <v>-18.32118056</v>
      </c>
      <c r="AU221" s="43">
        <f t="shared" si="44"/>
        <v>337.6736733</v>
      </c>
      <c r="AV221" s="72">
        <v>1170.0</v>
      </c>
      <c r="AW221" s="35">
        <f t="shared" si="48"/>
        <v>76.84700855</v>
      </c>
      <c r="AX221" s="45">
        <f t="shared" si="46"/>
        <v>383.4200711</v>
      </c>
      <c r="AY221" s="46"/>
      <c r="AZ221" s="46"/>
      <c r="BA221" s="46"/>
      <c r="BB221" s="46"/>
      <c r="BC221" s="47"/>
      <c r="BD221" s="47"/>
      <c r="BE221" s="48"/>
      <c r="BF221" s="48"/>
    </row>
    <row r="222" ht="15.75" customHeight="1">
      <c r="A222" s="75">
        <v>45771.0</v>
      </c>
      <c r="B222" s="63">
        <v>-242643.0</v>
      </c>
      <c r="C222" s="29">
        <f>B222/'Clients Balance'!B222</f>
        <v>-0.01240033459</v>
      </c>
      <c r="D222" s="30"/>
      <c r="E222" s="31">
        <f t="shared" si="3"/>
        <v>-3.20388125</v>
      </c>
      <c r="F222" s="31">
        <f t="shared" si="4"/>
        <v>255.1666672</v>
      </c>
      <c r="G222" s="32">
        <f t="shared" si="1"/>
        <v>258.3705484</v>
      </c>
      <c r="H222" s="33">
        <f t="shared" si="2"/>
        <v>-0.01255603361</v>
      </c>
      <c r="I222" s="65">
        <v>-28501.0</v>
      </c>
      <c r="J222" s="65"/>
      <c r="K222" s="65">
        <v>0.0</v>
      </c>
      <c r="L222" s="34"/>
      <c r="M222" s="65"/>
      <c r="N222" s="65"/>
      <c r="O222" s="65">
        <v>-87678.0</v>
      </c>
      <c r="P222" s="65">
        <v>-65686.0</v>
      </c>
      <c r="Q222" s="34"/>
      <c r="R222" s="35"/>
      <c r="S222" s="35"/>
      <c r="T222" s="36"/>
      <c r="U222" s="36"/>
      <c r="V222" s="35"/>
      <c r="W222" s="35"/>
      <c r="X222" s="35"/>
      <c r="Y222" s="37"/>
      <c r="Z222" s="35">
        <f t="shared" si="47"/>
        <v>-153364</v>
      </c>
      <c r="AA222" s="53">
        <f t="shared" si="42"/>
        <v>814317</v>
      </c>
      <c r="AB222" s="35"/>
      <c r="AC222" s="35"/>
      <c r="AD222" s="35"/>
      <c r="AE222" s="66"/>
      <c r="AF222" s="66"/>
      <c r="AG222" s="66"/>
      <c r="AH222" s="67"/>
      <c r="AI222" s="68"/>
      <c r="AJ222" s="67"/>
      <c r="AK222" s="69">
        <v>2925.0</v>
      </c>
      <c r="AL222" s="42"/>
      <c r="AM222" s="42"/>
      <c r="AN222" s="36">
        <f t="shared" si="40"/>
        <v>0</v>
      </c>
      <c r="AO222" s="43">
        <f t="shared" si="43"/>
        <v>131.7700128</v>
      </c>
      <c r="AP222" s="70"/>
      <c r="AQ222" s="70"/>
      <c r="AR222" s="70"/>
      <c r="AS222" s="71">
        <v>2880.0</v>
      </c>
      <c r="AT222" s="36">
        <f t="shared" si="41"/>
        <v>-30.44375</v>
      </c>
      <c r="AU222" s="43">
        <f t="shared" si="44"/>
        <v>307.2299233</v>
      </c>
      <c r="AV222" s="72">
        <v>1170.0</v>
      </c>
      <c r="AW222" s="35">
        <f t="shared" si="48"/>
        <v>-56.14188034</v>
      </c>
      <c r="AX222" s="45">
        <f t="shared" si="46"/>
        <v>327.2781908</v>
      </c>
      <c r="AY222" s="46"/>
      <c r="AZ222" s="46"/>
      <c r="BA222" s="46"/>
      <c r="BB222" s="46"/>
      <c r="BC222" s="47"/>
      <c r="BD222" s="47"/>
      <c r="BE222" s="48"/>
      <c r="BF222" s="48"/>
    </row>
    <row r="223" ht="15.75" customHeight="1">
      <c r="A223" s="75">
        <v>45772.0</v>
      </c>
      <c r="B223" s="63">
        <v>464776.0</v>
      </c>
      <c r="C223" s="29">
        <f>B223/'Clients Balance'!B223</f>
        <v>0.02315211977</v>
      </c>
      <c r="D223" s="30"/>
      <c r="E223" s="31">
        <f t="shared" si="3"/>
        <v>5.907649239</v>
      </c>
      <c r="F223" s="31">
        <f t="shared" si="4"/>
        <v>261.0743164</v>
      </c>
      <c r="G223" s="32">
        <f t="shared" si="1"/>
        <v>261.0743164</v>
      </c>
      <c r="H223" s="33">
        <f t="shared" si="2"/>
        <v>0</v>
      </c>
      <c r="I223" s="65">
        <v>0.0</v>
      </c>
      <c r="J223" s="65"/>
      <c r="K223" s="65">
        <v>126392.0</v>
      </c>
      <c r="L223" s="34"/>
      <c r="M223" s="65"/>
      <c r="N223" s="65"/>
      <c r="O223" s="65">
        <v>238752.0</v>
      </c>
      <c r="P223" s="65">
        <v>101198.0</v>
      </c>
      <c r="Q223" s="34"/>
      <c r="R223" s="35"/>
      <c r="S223" s="35"/>
      <c r="T223" s="36"/>
      <c r="U223" s="36"/>
      <c r="V223" s="35"/>
      <c r="W223" s="35"/>
      <c r="X223" s="35"/>
      <c r="Y223" s="37"/>
      <c r="Z223" s="35">
        <f t="shared" si="47"/>
        <v>466342</v>
      </c>
      <c r="AA223" s="53">
        <f t="shared" si="42"/>
        <v>1280659</v>
      </c>
      <c r="AB223" s="35"/>
      <c r="AC223" s="35"/>
      <c r="AD223" s="35"/>
      <c r="AE223" s="66"/>
      <c r="AF223" s="66"/>
      <c r="AG223" s="66"/>
      <c r="AH223" s="67"/>
      <c r="AI223" s="68"/>
      <c r="AJ223" s="67"/>
      <c r="AK223" s="69">
        <v>2925.0</v>
      </c>
      <c r="AL223" s="42"/>
      <c r="AM223" s="42"/>
      <c r="AN223" s="36">
        <f t="shared" si="40"/>
        <v>43.21094017</v>
      </c>
      <c r="AO223" s="43">
        <f t="shared" si="43"/>
        <v>174.980953</v>
      </c>
      <c r="AP223" s="70"/>
      <c r="AQ223" s="70"/>
      <c r="AR223" s="70"/>
      <c r="AS223" s="71">
        <v>2880.0</v>
      </c>
      <c r="AT223" s="36">
        <f t="shared" si="41"/>
        <v>82.9</v>
      </c>
      <c r="AU223" s="43">
        <f t="shared" si="44"/>
        <v>390.1299233</v>
      </c>
      <c r="AV223" s="72">
        <v>1170.0</v>
      </c>
      <c r="AW223" s="35">
        <f t="shared" si="48"/>
        <v>86.49401709</v>
      </c>
      <c r="AX223" s="45">
        <f t="shared" si="46"/>
        <v>413.7722079</v>
      </c>
      <c r="AY223" s="46"/>
      <c r="AZ223" s="46"/>
      <c r="BA223" s="46"/>
      <c r="BB223" s="46"/>
      <c r="BC223" s="47"/>
      <c r="BD223" s="47"/>
      <c r="BE223" s="48"/>
      <c r="BF223" s="48"/>
    </row>
    <row r="224" ht="15.75" customHeight="1">
      <c r="A224" s="75">
        <v>45775.0</v>
      </c>
      <c r="B224" s="63">
        <v>-46450.0</v>
      </c>
      <c r="C224" s="29">
        <f>B224/'Clients Balance'!B224</f>
        <v>-0.002332061467</v>
      </c>
      <c r="D224" s="30"/>
      <c r="E224" s="31">
        <f t="shared" si="3"/>
        <v>-0.6088413533</v>
      </c>
      <c r="F224" s="31">
        <f t="shared" si="4"/>
        <v>260.4654751</v>
      </c>
      <c r="G224" s="32">
        <f t="shared" si="1"/>
        <v>261.0743164</v>
      </c>
      <c r="H224" s="33">
        <f t="shared" si="2"/>
        <v>-0.00233751269</v>
      </c>
      <c r="I224" s="65">
        <v>0.0</v>
      </c>
      <c r="J224" s="65"/>
      <c r="K224" s="65">
        <v>0.0</v>
      </c>
      <c r="L224" s="34"/>
      <c r="M224" s="65"/>
      <c r="N224" s="65"/>
      <c r="O224" s="65">
        <v>0.0</v>
      </c>
      <c r="P224" s="65">
        <v>-46450.0</v>
      </c>
      <c r="Q224" s="34"/>
      <c r="R224" s="35"/>
      <c r="S224" s="35"/>
      <c r="T224" s="36"/>
      <c r="U224" s="36"/>
      <c r="V224" s="35"/>
      <c r="W224" s="35"/>
      <c r="X224" s="35"/>
      <c r="Y224" s="37"/>
      <c r="Z224" s="35">
        <f t="shared" si="47"/>
        <v>-46450</v>
      </c>
      <c r="AA224" s="53">
        <f t="shared" si="42"/>
        <v>1234209</v>
      </c>
      <c r="AB224" s="35"/>
      <c r="AC224" s="35"/>
      <c r="AD224" s="35"/>
      <c r="AE224" s="66"/>
      <c r="AF224" s="66"/>
      <c r="AG224" s="66"/>
      <c r="AH224" s="67"/>
      <c r="AI224" s="68"/>
      <c r="AJ224" s="67"/>
      <c r="AK224" s="69">
        <v>2925.0</v>
      </c>
      <c r="AL224" s="42"/>
      <c r="AM224" s="42"/>
      <c r="AN224" s="36">
        <f t="shared" si="40"/>
        <v>0</v>
      </c>
      <c r="AO224" s="43">
        <f t="shared" si="43"/>
        <v>174.980953</v>
      </c>
      <c r="AP224" s="70"/>
      <c r="AQ224" s="70"/>
      <c r="AR224" s="70"/>
      <c r="AS224" s="71">
        <v>2880.0</v>
      </c>
      <c r="AT224" s="36">
        <f t="shared" si="41"/>
        <v>0</v>
      </c>
      <c r="AU224" s="43">
        <f t="shared" si="44"/>
        <v>390.1299233</v>
      </c>
      <c r="AV224" s="72">
        <v>1170.0</v>
      </c>
      <c r="AW224" s="35">
        <f t="shared" si="48"/>
        <v>-39.7008547</v>
      </c>
      <c r="AX224" s="45">
        <f t="shared" si="46"/>
        <v>374.0713532</v>
      </c>
      <c r="AY224" s="46"/>
      <c r="AZ224" s="46"/>
      <c r="BA224" s="46"/>
      <c r="BB224" s="46"/>
      <c r="BC224" s="47"/>
      <c r="BD224" s="47"/>
      <c r="BE224" s="48"/>
      <c r="BF224" s="48"/>
    </row>
    <row r="225" ht="15.75" customHeight="1">
      <c r="A225" s="75">
        <v>45776.0</v>
      </c>
      <c r="B225" s="63">
        <v>-347747.5</v>
      </c>
      <c r="C225" s="29">
        <f>B225/'Clients Balance'!B225</f>
        <v>-0.01699831595</v>
      </c>
      <c r="D225" s="30"/>
      <c r="E225" s="31">
        <f t="shared" si="3"/>
        <v>-4.42747444</v>
      </c>
      <c r="F225" s="31">
        <f t="shared" si="4"/>
        <v>256.0380006</v>
      </c>
      <c r="G225" s="32">
        <f t="shared" si="1"/>
        <v>261.0743164</v>
      </c>
      <c r="H225" s="33">
        <f t="shared" si="2"/>
        <v>-0.01967018872</v>
      </c>
      <c r="I225" s="52">
        <f>B225-K225-O225-P225</f>
        <v>-120045.9</v>
      </c>
      <c r="J225" s="65"/>
      <c r="K225" s="65">
        <v>-64809.0</v>
      </c>
      <c r="L225" s="34"/>
      <c r="M225" s="65"/>
      <c r="N225" s="65"/>
      <c r="O225" s="65">
        <v>-70968.65</v>
      </c>
      <c r="P225" s="65">
        <v>-91923.95</v>
      </c>
      <c r="Q225" s="34"/>
      <c r="R225" s="35"/>
      <c r="S225" s="35"/>
      <c r="T225" s="36"/>
      <c r="U225" s="36"/>
      <c r="V225" s="35"/>
      <c r="W225" s="35"/>
      <c r="X225" s="35"/>
      <c r="Y225" s="37"/>
      <c r="Z225" s="35">
        <f t="shared" si="47"/>
        <v>-227701.6</v>
      </c>
      <c r="AA225" s="53">
        <f t="shared" si="42"/>
        <v>1006507.4</v>
      </c>
      <c r="AB225" s="35"/>
      <c r="AC225" s="35"/>
      <c r="AD225" s="35"/>
      <c r="AE225" s="66"/>
      <c r="AF225" s="66"/>
      <c r="AG225" s="66"/>
      <c r="AH225" s="67"/>
      <c r="AI225" s="68"/>
      <c r="AJ225" s="67"/>
      <c r="AK225" s="69">
        <v>2925.0</v>
      </c>
      <c r="AL225" s="42"/>
      <c r="AM225" s="42"/>
      <c r="AN225" s="36">
        <f t="shared" si="40"/>
        <v>-22.15692308</v>
      </c>
      <c r="AO225" s="43">
        <f t="shared" si="43"/>
        <v>152.8240299</v>
      </c>
      <c r="AP225" s="70"/>
      <c r="AQ225" s="70"/>
      <c r="AR225" s="70"/>
      <c r="AS225" s="71">
        <v>2880.0</v>
      </c>
      <c r="AT225" s="36">
        <f t="shared" si="41"/>
        <v>-24.64189236</v>
      </c>
      <c r="AU225" s="43">
        <f t="shared" si="44"/>
        <v>365.4880309</v>
      </c>
      <c r="AV225" s="72">
        <v>1170.0</v>
      </c>
      <c r="AW225" s="35">
        <f t="shared" si="48"/>
        <v>-78.56747863</v>
      </c>
      <c r="AX225" s="45">
        <f t="shared" si="46"/>
        <v>295.5038745</v>
      </c>
      <c r="AY225" s="77">
        <v>2926.0</v>
      </c>
      <c r="AZ225" s="46">
        <f>AK225/AY225</f>
        <v>0.9996582365</v>
      </c>
      <c r="BA225" s="79">
        <f>BA224+AZ225</f>
        <v>0.9996582365</v>
      </c>
      <c r="BB225" s="78">
        <v>2881.0</v>
      </c>
      <c r="BC225" s="47">
        <f>AO225/BB225</f>
        <v>0.05304548071</v>
      </c>
      <c r="BD225" s="47"/>
      <c r="BE225" s="48"/>
      <c r="BF225" s="48"/>
    </row>
    <row r="226" ht="15.75" customHeight="1">
      <c r="A226" s="75">
        <v>45777.0</v>
      </c>
      <c r="B226" s="63">
        <v>-516913.0</v>
      </c>
      <c r="C226" s="29">
        <f>B226/'Clients Balance'!B226</f>
        <v>-0.02480512954</v>
      </c>
      <c r="D226" s="30"/>
      <c r="E226" s="31">
        <f t="shared" si="3"/>
        <v>-6.351055773</v>
      </c>
      <c r="F226" s="31">
        <f t="shared" si="4"/>
        <v>249.6869449</v>
      </c>
      <c r="G226" s="32">
        <f t="shared" si="1"/>
        <v>261.0743164</v>
      </c>
      <c r="H226" s="33">
        <f t="shared" si="2"/>
        <v>-0.04560659578</v>
      </c>
      <c r="I226" s="65">
        <v>-301450.0</v>
      </c>
      <c r="J226" s="65"/>
      <c r="K226" s="65">
        <v>-29445.0</v>
      </c>
      <c r="L226" s="34"/>
      <c r="M226" s="65"/>
      <c r="N226" s="65"/>
      <c r="O226" s="65">
        <v>-108654.0</v>
      </c>
      <c r="P226" s="65">
        <v>-85983.0</v>
      </c>
      <c r="Q226" s="34"/>
      <c r="R226" s="35"/>
      <c r="S226" s="35"/>
      <c r="T226" s="36"/>
      <c r="U226" s="36"/>
      <c r="V226" s="35"/>
      <c r="W226" s="35"/>
      <c r="X226" s="35"/>
      <c r="Y226" s="37"/>
      <c r="Z226" s="35">
        <f t="shared" si="47"/>
        <v>-224082</v>
      </c>
      <c r="AA226" s="53">
        <f t="shared" si="42"/>
        <v>782425.4</v>
      </c>
      <c r="AB226" s="35"/>
      <c r="AC226" s="35"/>
      <c r="AD226" s="35"/>
      <c r="AE226" s="66"/>
      <c r="AF226" s="66"/>
      <c r="AG226" s="66"/>
      <c r="AH226" s="67"/>
      <c r="AI226" s="68"/>
      <c r="AJ226" s="67"/>
      <c r="AK226" s="69">
        <v>2925.0</v>
      </c>
      <c r="AL226" s="42"/>
      <c r="AM226" s="42"/>
      <c r="AN226" s="36">
        <f t="shared" si="40"/>
        <v>-10.06666667</v>
      </c>
      <c r="AO226" s="43">
        <f t="shared" si="43"/>
        <v>142.7573633</v>
      </c>
      <c r="AP226" s="70"/>
      <c r="AQ226" s="70"/>
      <c r="AR226" s="70"/>
      <c r="AS226" s="71">
        <v>2880.0</v>
      </c>
      <c r="AT226" s="36">
        <f t="shared" si="41"/>
        <v>-37.72708333</v>
      </c>
      <c r="AU226" s="43">
        <f t="shared" si="44"/>
        <v>327.7609476</v>
      </c>
      <c r="AV226" s="72">
        <v>1170.0</v>
      </c>
      <c r="AW226" s="35">
        <f t="shared" si="48"/>
        <v>-73.48974359</v>
      </c>
      <c r="AX226" s="45">
        <f t="shared" si="46"/>
        <v>222.0141309</v>
      </c>
      <c r="AY226" s="46"/>
      <c r="AZ226" s="46"/>
      <c r="BA226" s="46"/>
      <c r="BB226" s="46"/>
      <c r="BC226" s="47"/>
      <c r="BD226" s="47"/>
      <c r="BE226" s="48"/>
      <c r="BF226" s="48"/>
    </row>
    <row r="227" ht="15.75" customHeight="1">
      <c r="A227" s="80">
        <v>45779.0</v>
      </c>
      <c r="B227" s="63">
        <v>-4206.0</v>
      </c>
      <c r="C227" s="29">
        <f>B227/'Clients Balance'!B227</f>
        <v>-0.0002003347403</v>
      </c>
      <c r="D227" s="30"/>
      <c r="E227" s="31">
        <f t="shared" si="3"/>
        <v>-0.05002096924</v>
      </c>
      <c r="F227" s="31">
        <f t="shared" si="4"/>
        <v>249.6369239</v>
      </c>
      <c r="G227" s="32">
        <f t="shared" si="1"/>
        <v>261.0743164</v>
      </c>
      <c r="H227" s="33">
        <f t="shared" si="2"/>
        <v>-0.04581610908</v>
      </c>
      <c r="I227" s="65">
        <v>0.0</v>
      </c>
      <c r="J227" s="65"/>
      <c r="K227" s="65">
        <v>51750.0</v>
      </c>
      <c r="L227" s="34"/>
      <c r="M227" s="65"/>
      <c r="N227" s="65"/>
      <c r="O227" s="65">
        <v>-30240.0</v>
      </c>
      <c r="P227" s="65">
        <v>-82800.0</v>
      </c>
      <c r="Q227" s="34"/>
      <c r="R227" s="35"/>
      <c r="S227" s="35"/>
      <c r="T227" s="36"/>
      <c r="U227" s="36"/>
      <c r="V227" s="35"/>
      <c r="W227" s="35"/>
      <c r="X227" s="35"/>
      <c r="Y227" s="37"/>
      <c r="Z227" s="35">
        <f t="shared" si="47"/>
        <v>-61290</v>
      </c>
      <c r="AA227" s="53">
        <f t="shared" si="42"/>
        <v>721135.4</v>
      </c>
      <c r="AB227" s="35"/>
      <c r="AC227" s="35"/>
      <c r="AD227" s="35"/>
      <c r="AE227" s="66"/>
      <c r="AF227" s="66"/>
      <c r="AG227" s="66"/>
      <c r="AH227" s="67"/>
      <c r="AI227" s="68"/>
      <c r="AJ227" s="67"/>
      <c r="AK227" s="69">
        <v>2250.0</v>
      </c>
      <c r="AL227" s="42"/>
      <c r="AM227" s="42"/>
      <c r="AN227" s="36">
        <f t="shared" si="40"/>
        <v>23</v>
      </c>
      <c r="AO227" s="43">
        <f t="shared" si="43"/>
        <v>165.7573633</v>
      </c>
      <c r="AP227" s="70"/>
      <c r="AQ227" s="70"/>
      <c r="AR227" s="70"/>
      <c r="AS227" s="71">
        <v>2520.0</v>
      </c>
      <c r="AT227" s="36">
        <f t="shared" si="41"/>
        <v>-12</v>
      </c>
      <c r="AU227" s="43">
        <f t="shared" si="44"/>
        <v>315.7609476</v>
      </c>
      <c r="AV227" s="72">
        <v>900.0</v>
      </c>
      <c r="AW227" s="35">
        <f t="shared" si="48"/>
        <v>-92</v>
      </c>
      <c r="AX227" s="45">
        <f t="shared" si="46"/>
        <v>130.0141309</v>
      </c>
      <c r="AY227" s="46"/>
      <c r="AZ227" s="46"/>
      <c r="BA227" s="46"/>
      <c r="BB227" s="46"/>
      <c r="BC227" s="47"/>
      <c r="BD227" s="47"/>
      <c r="BE227" s="48"/>
      <c r="BF227" s="48"/>
    </row>
    <row r="228" ht="15.75" customHeight="1">
      <c r="A228" s="80">
        <v>45782.0</v>
      </c>
      <c r="B228" s="63">
        <v>-204207.0</v>
      </c>
      <c r="C228" s="29">
        <f>B228/'Clients Balance'!B228</f>
        <v>-0.009710063323</v>
      </c>
      <c r="D228" s="30"/>
      <c r="E228" s="31">
        <f t="shared" si="3"/>
        <v>-2.423990339</v>
      </c>
      <c r="F228" s="31">
        <f t="shared" si="4"/>
        <v>247.2129335</v>
      </c>
      <c r="G228" s="32">
        <f t="shared" si="1"/>
        <v>261.0743164</v>
      </c>
      <c r="H228" s="33">
        <f t="shared" si="2"/>
        <v>-0.05607062169</v>
      </c>
      <c r="I228" s="65">
        <v>0.0</v>
      </c>
      <c r="J228" s="65"/>
      <c r="K228" s="65">
        <v>0.0</v>
      </c>
      <c r="L228" s="34"/>
      <c r="M228" s="65"/>
      <c r="N228" s="65"/>
      <c r="O228" s="65">
        <v>12600.0</v>
      </c>
      <c r="P228" s="65">
        <v>-225000.0</v>
      </c>
      <c r="Q228" s="34"/>
      <c r="R228" s="35"/>
      <c r="S228" s="35"/>
      <c r="T228" s="36"/>
      <c r="U228" s="36"/>
      <c r="V228" s="35"/>
      <c r="W228" s="35"/>
      <c r="X228" s="35"/>
      <c r="Y228" s="37"/>
      <c r="Z228" s="35">
        <f t="shared" si="47"/>
        <v>-212400</v>
      </c>
      <c r="AA228" s="53">
        <f t="shared" si="42"/>
        <v>508735.4</v>
      </c>
      <c r="AB228" s="35"/>
      <c r="AC228" s="35"/>
      <c r="AD228" s="35"/>
      <c r="AE228" s="66"/>
      <c r="AF228" s="66"/>
      <c r="AG228" s="66"/>
      <c r="AH228" s="67"/>
      <c r="AI228" s="68"/>
      <c r="AJ228" s="67"/>
      <c r="AK228" s="69">
        <v>2250.0</v>
      </c>
      <c r="AL228" s="42"/>
      <c r="AM228" s="42"/>
      <c r="AN228" s="36">
        <f t="shared" si="40"/>
        <v>0</v>
      </c>
      <c r="AO228" s="43">
        <f t="shared" si="43"/>
        <v>165.7573633</v>
      </c>
      <c r="AP228" s="70"/>
      <c r="AQ228" s="70"/>
      <c r="AR228" s="70"/>
      <c r="AS228" s="71">
        <v>2520.0</v>
      </c>
      <c r="AT228" s="36">
        <f t="shared" si="41"/>
        <v>5</v>
      </c>
      <c r="AU228" s="43">
        <f t="shared" si="44"/>
        <v>320.7609476</v>
      </c>
      <c r="AV228" s="72">
        <v>900.0</v>
      </c>
      <c r="AW228" s="35">
        <f t="shared" si="48"/>
        <v>-250</v>
      </c>
      <c r="AX228" s="45">
        <f t="shared" si="46"/>
        <v>-119.9858691</v>
      </c>
      <c r="AY228" s="46"/>
      <c r="AZ228" s="46"/>
      <c r="BA228" s="46"/>
      <c r="BB228" s="46"/>
      <c r="BC228" s="47"/>
      <c r="BD228" s="47"/>
      <c r="BE228" s="48"/>
      <c r="BF228" s="48"/>
    </row>
    <row r="229" ht="15.75" customHeight="1">
      <c r="A229" s="80">
        <v>45783.0</v>
      </c>
      <c r="B229" s="63">
        <v>234788.0</v>
      </c>
      <c r="C229" s="29">
        <f>B229/'Clients Balance'!B229</f>
        <v>0.01129450554</v>
      </c>
      <c r="D229" s="30"/>
      <c r="E229" s="31">
        <f t="shared" si="3"/>
        <v>2.792147849</v>
      </c>
      <c r="F229" s="31">
        <f t="shared" si="4"/>
        <v>250.0050814</v>
      </c>
      <c r="G229" s="32">
        <f t="shared" si="1"/>
        <v>261.0743164</v>
      </c>
      <c r="H229" s="33">
        <f t="shared" si="2"/>
        <v>-0.04427604017</v>
      </c>
      <c r="I229" s="65">
        <v>166398.0</v>
      </c>
      <c r="J229" s="65"/>
      <c r="K229" s="65">
        <v>-56238.0</v>
      </c>
      <c r="L229" s="34"/>
      <c r="M229" s="65"/>
      <c r="N229" s="65"/>
      <c r="O229" s="65">
        <v>65946.0</v>
      </c>
      <c r="P229" s="65">
        <v>84735.0</v>
      </c>
      <c r="Q229" s="34"/>
      <c r="R229" s="35"/>
      <c r="S229" s="35"/>
      <c r="T229" s="36"/>
      <c r="U229" s="36"/>
      <c r="V229" s="35"/>
      <c r="W229" s="35"/>
      <c r="X229" s="35"/>
      <c r="Y229" s="37"/>
      <c r="Z229" s="35">
        <f t="shared" si="47"/>
        <v>94443</v>
      </c>
      <c r="AA229" s="53">
        <f t="shared" si="42"/>
        <v>603178.4</v>
      </c>
      <c r="AB229" s="35"/>
      <c r="AC229" s="35"/>
      <c r="AD229" s="35"/>
      <c r="AE229" s="66"/>
      <c r="AF229" s="66"/>
      <c r="AG229" s="66"/>
      <c r="AH229" s="67"/>
      <c r="AI229" s="68"/>
      <c r="AJ229" s="67"/>
      <c r="AK229" s="69">
        <v>2250.0</v>
      </c>
      <c r="AL229" s="42"/>
      <c r="AM229" s="42"/>
      <c r="AN229" s="36">
        <f t="shared" si="40"/>
        <v>-24.99466667</v>
      </c>
      <c r="AO229" s="43">
        <f t="shared" si="43"/>
        <v>140.7626966</v>
      </c>
      <c r="AP229" s="70"/>
      <c r="AQ229" s="70"/>
      <c r="AR229" s="70"/>
      <c r="AS229" s="71">
        <v>2520.0</v>
      </c>
      <c r="AT229" s="36">
        <f t="shared" si="41"/>
        <v>26.16904762</v>
      </c>
      <c r="AU229" s="43">
        <f t="shared" si="44"/>
        <v>346.9299952</v>
      </c>
      <c r="AV229" s="72">
        <v>900.0</v>
      </c>
      <c r="AW229" s="35">
        <f t="shared" si="48"/>
        <v>94.15</v>
      </c>
      <c r="AX229" s="45">
        <f t="shared" si="46"/>
        <v>-25.83586907</v>
      </c>
      <c r="AY229" s="46"/>
      <c r="AZ229" s="46"/>
      <c r="BA229" s="46"/>
      <c r="BB229" s="46"/>
      <c r="BC229" s="47"/>
      <c r="BD229" s="47"/>
      <c r="BE229" s="48"/>
      <c r="BF229" s="48"/>
    </row>
    <row r="230" ht="15.75" customHeight="1">
      <c r="A230" s="80">
        <v>45784.0</v>
      </c>
      <c r="B230" s="63">
        <v>-178349.0</v>
      </c>
      <c r="C230" s="29">
        <f>B230/'Clients Balance'!B230</f>
        <v>-0.008766009938</v>
      </c>
      <c r="D230" s="30"/>
      <c r="E230" s="31">
        <f t="shared" si="3"/>
        <v>-2.191547028</v>
      </c>
      <c r="F230" s="31">
        <f t="shared" si="4"/>
        <v>247.8135344</v>
      </c>
      <c r="G230" s="32">
        <f t="shared" si="1"/>
        <v>261.0743164</v>
      </c>
      <c r="H230" s="33">
        <f t="shared" si="2"/>
        <v>-0.05351112919</v>
      </c>
      <c r="I230" s="65">
        <v>0.0</v>
      </c>
      <c r="J230" s="65"/>
      <c r="K230" s="65">
        <v>-37202.0</v>
      </c>
      <c r="L230" s="34"/>
      <c r="M230" s="65"/>
      <c r="N230" s="65"/>
      <c r="O230" s="65">
        <v>-82686.0</v>
      </c>
      <c r="P230" s="65">
        <v>-58596.0</v>
      </c>
      <c r="Q230" s="34"/>
      <c r="R230" s="35"/>
      <c r="S230" s="35"/>
      <c r="T230" s="36"/>
      <c r="U230" s="36"/>
      <c r="V230" s="35"/>
      <c r="W230" s="35"/>
      <c r="X230" s="35"/>
      <c r="Y230" s="37"/>
      <c r="Z230" s="35">
        <f t="shared" si="47"/>
        <v>-178484</v>
      </c>
      <c r="AA230" s="53">
        <f t="shared" si="42"/>
        <v>424694.4</v>
      </c>
      <c r="AB230" s="35"/>
      <c r="AC230" s="35"/>
      <c r="AD230" s="35"/>
      <c r="AE230" s="66"/>
      <c r="AF230" s="66"/>
      <c r="AG230" s="66"/>
      <c r="AH230" s="67"/>
      <c r="AI230" s="68"/>
      <c r="AJ230" s="67"/>
      <c r="AK230" s="69">
        <v>2400.0</v>
      </c>
      <c r="AL230" s="42"/>
      <c r="AM230" s="42"/>
      <c r="AN230" s="36">
        <f t="shared" si="40"/>
        <v>-15.50083333</v>
      </c>
      <c r="AO230" s="43">
        <f t="shared" si="43"/>
        <v>125.2618633</v>
      </c>
      <c r="AP230" s="44"/>
      <c r="AQ230" s="44"/>
      <c r="AR230" s="44"/>
      <c r="AS230" s="36">
        <f t="shared" ref="AS230:AS233" si="51">1440+840</f>
        <v>2280</v>
      </c>
      <c r="AT230" s="36">
        <f t="shared" si="41"/>
        <v>-36.26578947</v>
      </c>
      <c r="AU230" s="43">
        <f t="shared" si="44"/>
        <v>310.6642057</v>
      </c>
      <c r="AV230" s="72">
        <v>960.0</v>
      </c>
      <c r="AW230" s="35">
        <f t="shared" si="48"/>
        <v>-61.0375</v>
      </c>
      <c r="AX230" s="45">
        <f t="shared" si="46"/>
        <v>-86.87336907</v>
      </c>
      <c r="AY230" s="46"/>
      <c r="AZ230" s="46"/>
      <c r="BA230" s="46"/>
      <c r="BB230" s="46"/>
      <c r="BC230" s="47"/>
      <c r="BD230" s="47"/>
      <c r="BE230" s="48"/>
      <c r="BF230" s="48"/>
    </row>
    <row r="231" ht="15.75" customHeight="1">
      <c r="A231" s="80">
        <v>45785.0</v>
      </c>
      <c r="B231" s="63">
        <v>287331.0</v>
      </c>
      <c r="C231" s="29">
        <f>B231/'Clients Balance'!B231</f>
        <v>0.01415488735</v>
      </c>
      <c r="D231" s="30"/>
      <c r="E231" s="31">
        <f t="shared" si="3"/>
        <v>3.507772664</v>
      </c>
      <c r="F231" s="31">
        <f t="shared" si="4"/>
        <v>251.321307</v>
      </c>
      <c r="G231" s="32">
        <f t="shared" si="1"/>
        <v>261.0743164</v>
      </c>
      <c r="H231" s="33">
        <f t="shared" si="2"/>
        <v>-0.03880693406</v>
      </c>
      <c r="I231" s="65">
        <v>-145881.0</v>
      </c>
      <c r="J231" s="65"/>
      <c r="K231" s="65">
        <v>0.0</v>
      </c>
      <c r="L231" s="34"/>
      <c r="M231" s="65"/>
      <c r="N231" s="65"/>
      <c r="O231" s="65">
        <v>214962.0</v>
      </c>
      <c r="P231" s="65">
        <v>205984.0</v>
      </c>
      <c r="Q231" s="34"/>
      <c r="R231" s="35"/>
      <c r="S231" s="35"/>
      <c r="T231" s="36"/>
      <c r="U231" s="36"/>
      <c r="V231" s="35"/>
      <c r="W231" s="35"/>
      <c r="X231" s="35"/>
      <c r="Y231" s="37"/>
      <c r="Z231" s="35">
        <f t="shared" si="47"/>
        <v>420946</v>
      </c>
      <c r="AA231" s="53">
        <f t="shared" si="42"/>
        <v>845640.4</v>
      </c>
      <c r="AB231" s="35"/>
      <c r="AC231" s="35"/>
      <c r="AD231" s="35"/>
      <c r="AE231" s="66"/>
      <c r="AF231" s="66"/>
      <c r="AG231" s="66"/>
      <c r="AH231" s="67"/>
      <c r="AI231" s="68"/>
      <c r="AJ231" s="67"/>
      <c r="AK231" s="69">
        <v>2400.0</v>
      </c>
      <c r="AL231" s="42"/>
      <c r="AM231" s="42"/>
      <c r="AN231" s="36">
        <f t="shared" si="40"/>
        <v>0</v>
      </c>
      <c r="AO231" s="43">
        <f t="shared" si="43"/>
        <v>125.2618633</v>
      </c>
      <c r="AP231" s="44"/>
      <c r="AQ231" s="44"/>
      <c r="AR231" s="44"/>
      <c r="AS231" s="36">
        <f t="shared" si="51"/>
        <v>2280</v>
      </c>
      <c r="AT231" s="36">
        <f t="shared" si="41"/>
        <v>94.28157895</v>
      </c>
      <c r="AU231" s="43">
        <f t="shared" si="44"/>
        <v>404.9457847</v>
      </c>
      <c r="AV231" s="72">
        <v>960.0</v>
      </c>
      <c r="AW231" s="35">
        <f t="shared" si="48"/>
        <v>214.5666667</v>
      </c>
      <c r="AX231" s="45">
        <f t="shared" si="46"/>
        <v>127.6932976</v>
      </c>
      <c r="AY231" s="46"/>
      <c r="AZ231" s="46"/>
      <c r="BA231" s="46"/>
      <c r="BB231" s="46"/>
      <c r="BC231" s="47"/>
      <c r="BD231" s="47"/>
      <c r="BE231" s="48"/>
      <c r="BF231" s="48"/>
    </row>
    <row r="232" ht="15.75" customHeight="1">
      <c r="A232" s="80">
        <v>45786.0</v>
      </c>
      <c r="B232" s="63">
        <v>-209217.0</v>
      </c>
      <c r="C232" s="29">
        <f>B232/'Clients Balance'!B232</f>
        <v>-0.01048637435</v>
      </c>
      <c r="D232" s="30"/>
      <c r="E232" s="31">
        <f t="shared" si="3"/>
        <v>-2.635449307</v>
      </c>
      <c r="F232" s="31">
        <f t="shared" si="4"/>
        <v>248.6858577</v>
      </c>
      <c r="G232" s="32">
        <f t="shared" si="1"/>
        <v>261.0743164</v>
      </c>
      <c r="H232" s="33">
        <f t="shared" si="2"/>
        <v>-0.04981569443</v>
      </c>
      <c r="I232" s="65">
        <v>0.0</v>
      </c>
      <c r="J232" s="65"/>
      <c r="K232" s="65">
        <v>-141097.0</v>
      </c>
      <c r="L232" s="34"/>
      <c r="M232" s="65"/>
      <c r="N232" s="65"/>
      <c r="O232" s="65">
        <v>-16416.0</v>
      </c>
      <c r="P232" s="65">
        <v>-49501.0</v>
      </c>
      <c r="Q232" s="34"/>
      <c r="R232" s="35"/>
      <c r="S232" s="35"/>
      <c r="T232" s="36"/>
      <c r="U232" s="36"/>
      <c r="V232" s="35"/>
      <c r="W232" s="35"/>
      <c r="X232" s="35"/>
      <c r="Y232" s="37"/>
      <c r="Z232" s="35">
        <f t="shared" si="47"/>
        <v>-207014</v>
      </c>
      <c r="AA232" s="53">
        <f t="shared" si="42"/>
        <v>638626.4</v>
      </c>
      <c r="AB232" s="35"/>
      <c r="AC232" s="35"/>
      <c r="AD232" s="35"/>
      <c r="AE232" s="66"/>
      <c r="AF232" s="66"/>
      <c r="AG232" s="66"/>
      <c r="AH232" s="67"/>
      <c r="AI232" s="68"/>
      <c r="AJ232" s="67"/>
      <c r="AK232" s="69">
        <v>2400.0</v>
      </c>
      <c r="AL232" s="42"/>
      <c r="AM232" s="42"/>
      <c r="AN232" s="36">
        <f t="shared" si="40"/>
        <v>-58.79041667</v>
      </c>
      <c r="AO232" s="43">
        <f t="shared" si="43"/>
        <v>66.4714466</v>
      </c>
      <c r="AP232" s="44"/>
      <c r="AQ232" s="44"/>
      <c r="AR232" s="44"/>
      <c r="AS232" s="36">
        <f t="shared" si="51"/>
        <v>2280</v>
      </c>
      <c r="AT232" s="36">
        <f t="shared" si="41"/>
        <v>-7.2</v>
      </c>
      <c r="AU232" s="43">
        <f t="shared" si="44"/>
        <v>397.7457847</v>
      </c>
      <c r="AV232" s="72">
        <v>960.0</v>
      </c>
      <c r="AW232" s="35">
        <f t="shared" si="48"/>
        <v>-51.56354167</v>
      </c>
      <c r="AX232" s="45">
        <f t="shared" si="46"/>
        <v>76.12975593</v>
      </c>
      <c r="AY232" s="46"/>
      <c r="AZ232" s="46"/>
      <c r="BA232" s="46"/>
      <c r="BB232" s="46"/>
      <c r="BC232" s="47"/>
      <c r="BD232" s="47"/>
      <c r="BE232" s="48"/>
      <c r="BF232" s="48"/>
    </row>
    <row r="233" ht="15.75" customHeight="1">
      <c r="A233" s="81">
        <v>45789.0</v>
      </c>
      <c r="B233" s="82">
        <v>408093.0</v>
      </c>
      <c r="C233" s="83">
        <f>B233/'Clients Balance'!B233</f>
        <v>0.01879868301</v>
      </c>
      <c r="D233" s="84"/>
      <c r="E233" s="85">
        <f t="shared" si="3"/>
        <v>4.674966609</v>
      </c>
      <c r="F233" s="85">
        <f t="shared" si="4"/>
        <v>253.3608243</v>
      </c>
      <c r="G233" s="85">
        <f t="shared" si="1"/>
        <v>261.0743164</v>
      </c>
      <c r="H233" s="86">
        <f t="shared" si="2"/>
        <v>-0.03044469132</v>
      </c>
      <c r="I233" s="65">
        <v>0.0</v>
      </c>
      <c r="J233" s="65"/>
      <c r="K233" s="65">
        <v>382425.0</v>
      </c>
      <c r="L233" s="34"/>
      <c r="M233" s="65"/>
      <c r="N233" s="65"/>
      <c r="O233" s="65">
        <v>94356.0</v>
      </c>
      <c r="P233" s="65">
        <v>71658.0</v>
      </c>
      <c r="Q233" s="65">
        <v>-137835.0</v>
      </c>
      <c r="R233" s="72"/>
      <c r="S233" s="72"/>
      <c r="T233" s="71"/>
      <c r="U233" s="71"/>
      <c r="V233" s="72"/>
      <c r="W233" s="72">
        <v>2850.0</v>
      </c>
      <c r="X233" s="35">
        <f t="shared" ref="X233:X241" si="52">Q233/W233</f>
        <v>-48.36315789</v>
      </c>
      <c r="Y233" s="37">
        <f>X233</f>
        <v>-48.36315789</v>
      </c>
      <c r="Z233" s="35">
        <f t="shared" si="47"/>
        <v>548439</v>
      </c>
      <c r="AA233" s="53">
        <f t="shared" si="42"/>
        <v>1187065.4</v>
      </c>
      <c r="AB233" s="35"/>
      <c r="AC233" s="35"/>
      <c r="AD233" s="35"/>
      <c r="AE233" s="66"/>
      <c r="AF233" s="66"/>
      <c r="AG233" s="66"/>
      <c r="AH233" s="67"/>
      <c r="AI233" s="68"/>
      <c r="AJ233" s="67"/>
      <c r="AK233" s="69">
        <v>2400.0</v>
      </c>
      <c r="AL233" s="42"/>
      <c r="AM233" s="42"/>
      <c r="AN233" s="36">
        <f t="shared" si="40"/>
        <v>159.34375</v>
      </c>
      <c r="AO233" s="43">
        <f t="shared" si="43"/>
        <v>225.8151966</v>
      </c>
      <c r="AP233" s="44"/>
      <c r="AQ233" s="44"/>
      <c r="AR233" s="44"/>
      <c r="AS233" s="36">
        <f t="shared" si="51"/>
        <v>2280</v>
      </c>
      <c r="AT233" s="36">
        <f t="shared" si="41"/>
        <v>41.38421053</v>
      </c>
      <c r="AU233" s="43">
        <f t="shared" si="44"/>
        <v>439.1299952</v>
      </c>
      <c r="AV233" s="72">
        <v>960.0</v>
      </c>
      <c r="AW233" s="35">
        <f t="shared" si="48"/>
        <v>74.64375</v>
      </c>
      <c r="AX233" s="45">
        <f t="shared" si="46"/>
        <v>150.7735059</v>
      </c>
      <c r="AY233" s="87"/>
      <c r="AZ233" s="87"/>
      <c r="BA233" s="87"/>
      <c r="BB233" s="87"/>
      <c r="BC233" s="47"/>
      <c r="BD233" s="87"/>
      <c r="BE233" s="88"/>
      <c r="BF233" s="88"/>
    </row>
    <row r="234" ht="15.75" customHeight="1">
      <c r="A234" s="80">
        <v>45790.0</v>
      </c>
      <c r="B234" s="63">
        <v>131551.0</v>
      </c>
      <c r="C234" s="29">
        <f>B234/'Clients Balance'!B234</f>
        <v>0.005557462429</v>
      </c>
      <c r="D234" s="30"/>
      <c r="E234" s="31">
        <f t="shared" si="3"/>
        <v>1.408043262</v>
      </c>
      <c r="F234" s="31">
        <f t="shared" si="4"/>
        <v>254.7688676</v>
      </c>
      <c r="G234" s="32">
        <f t="shared" si="1"/>
        <v>261.0743164</v>
      </c>
      <c r="H234" s="33">
        <f t="shared" si="2"/>
        <v>-0.02474968345</v>
      </c>
      <c r="I234" s="65">
        <v>100721.0</v>
      </c>
      <c r="J234" s="65"/>
      <c r="K234" s="65">
        <v>0.0</v>
      </c>
      <c r="L234" s="34"/>
      <c r="M234" s="65"/>
      <c r="N234" s="65"/>
      <c r="O234" s="65">
        <v>43112.0</v>
      </c>
      <c r="P234" s="65">
        <v>0.0</v>
      </c>
      <c r="Q234" s="65">
        <v>0.0</v>
      </c>
      <c r="R234" s="72"/>
      <c r="S234" s="72"/>
      <c r="T234" s="71"/>
      <c r="U234" s="71"/>
      <c r="V234" s="72"/>
      <c r="W234" s="72">
        <v>2850.0</v>
      </c>
      <c r="X234" s="35">
        <f t="shared" si="52"/>
        <v>0</v>
      </c>
      <c r="Y234" s="37">
        <f t="shared" ref="Y234:Y241" si="53">Y233+X234</f>
        <v>-48.36315789</v>
      </c>
      <c r="Z234" s="35">
        <f t="shared" si="47"/>
        <v>43112</v>
      </c>
      <c r="AA234" s="53">
        <f t="shared" si="42"/>
        <v>1230177.4</v>
      </c>
      <c r="AB234" s="35"/>
      <c r="AC234" s="35"/>
      <c r="AD234" s="35"/>
      <c r="AE234" s="66"/>
      <c r="AF234" s="66"/>
      <c r="AG234" s="66"/>
      <c r="AH234" s="67"/>
      <c r="AI234" s="68"/>
      <c r="AJ234" s="67"/>
      <c r="AK234" s="69">
        <v>2400.0</v>
      </c>
      <c r="AL234" s="42"/>
      <c r="AM234" s="42"/>
      <c r="AN234" s="36">
        <f t="shared" si="40"/>
        <v>0</v>
      </c>
      <c r="AO234" s="43">
        <f t="shared" si="43"/>
        <v>225.8151966</v>
      </c>
      <c r="AP234" s="70"/>
      <c r="AQ234" s="70"/>
      <c r="AR234" s="70"/>
      <c r="AS234" s="71">
        <v>2520.0</v>
      </c>
      <c r="AT234" s="36">
        <f t="shared" si="41"/>
        <v>17.10793651</v>
      </c>
      <c r="AU234" s="43">
        <f t="shared" si="44"/>
        <v>456.2379317</v>
      </c>
      <c r="AV234" s="72">
        <v>1020.0</v>
      </c>
      <c r="AW234" s="35">
        <f t="shared" si="48"/>
        <v>0</v>
      </c>
      <c r="AX234" s="45">
        <f t="shared" si="46"/>
        <v>150.7735059</v>
      </c>
      <c r="AY234" s="46"/>
      <c r="AZ234" s="46"/>
      <c r="BA234" s="46"/>
      <c r="BB234" s="46"/>
      <c r="BC234" s="47"/>
      <c r="BD234" s="47"/>
      <c r="BE234" s="48"/>
      <c r="BF234" s="48"/>
    </row>
    <row r="235" ht="15.75" customHeight="1">
      <c r="A235" s="80">
        <v>45791.0</v>
      </c>
      <c r="B235" s="63">
        <v>-112305.0</v>
      </c>
      <c r="C235" s="29">
        <f>B235/'Clients Balance'!B235</f>
        <v>-0.004785687408</v>
      </c>
      <c r="D235" s="30"/>
      <c r="E235" s="31">
        <f t="shared" si="3"/>
        <v>-1.219244162</v>
      </c>
      <c r="F235" s="31">
        <f t="shared" si="4"/>
        <v>253.5496234</v>
      </c>
      <c r="G235" s="32">
        <f t="shared" si="1"/>
        <v>261.0743164</v>
      </c>
      <c r="H235" s="33">
        <f t="shared" si="2"/>
        <v>-0.02967739761</v>
      </c>
      <c r="I235" s="65">
        <v>0.0</v>
      </c>
      <c r="J235" s="65"/>
      <c r="K235" s="65">
        <v>0.0</v>
      </c>
      <c r="L235" s="34"/>
      <c r="M235" s="65"/>
      <c r="N235" s="65"/>
      <c r="O235" s="65">
        <v>0.0</v>
      </c>
      <c r="P235" s="65">
        <v>7137.0</v>
      </c>
      <c r="Q235" s="65">
        <v>-109648.0</v>
      </c>
      <c r="R235" s="72"/>
      <c r="S235" s="72"/>
      <c r="T235" s="71"/>
      <c r="U235" s="71"/>
      <c r="V235" s="72"/>
      <c r="W235" s="72">
        <v>3450.0</v>
      </c>
      <c r="X235" s="35">
        <f t="shared" si="52"/>
        <v>-31.78202899</v>
      </c>
      <c r="Y235" s="37">
        <f t="shared" si="53"/>
        <v>-80.14518688</v>
      </c>
      <c r="Z235" s="35">
        <f t="shared" si="47"/>
        <v>7137</v>
      </c>
      <c r="AA235" s="53">
        <f t="shared" si="42"/>
        <v>1237314.4</v>
      </c>
      <c r="AB235" s="35"/>
      <c r="AC235" s="35"/>
      <c r="AD235" s="35"/>
      <c r="AE235" s="66"/>
      <c r="AF235" s="66"/>
      <c r="AG235" s="66"/>
      <c r="AH235" s="67"/>
      <c r="AI235" s="68"/>
      <c r="AJ235" s="67"/>
      <c r="AK235" s="69">
        <v>2400.0</v>
      </c>
      <c r="AL235" s="42"/>
      <c r="AM235" s="42"/>
      <c r="AN235" s="36">
        <f t="shared" si="40"/>
        <v>0</v>
      </c>
      <c r="AO235" s="43">
        <f t="shared" si="43"/>
        <v>225.8151966</v>
      </c>
      <c r="AP235" s="70"/>
      <c r="AQ235" s="70"/>
      <c r="AR235" s="70"/>
      <c r="AS235" s="71">
        <v>2520.0</v>
      </c>
      <c r="AT235" s="36">
        <f t="shared" si="41"/>
        <v>0</v>
      </c>
      <c r="AU235" s="43">
        <f t="shared" si="44"/>
        <v>456.2379317</v>
      </c>
      <c r="AV235" s="72">
        <v>1020.0</v>
      </c>
      <c r="AW235" s="35">
        <f t="shared" si="48"/>
        <v>6.997058824</v>
      </c>
      <c r="AX235" s="45">
        <f t="shared" si="46"/>
        <v>157.7705648</v>
      </c>
      <c r="AY235" s="46"/>
      <c r="AZ235" s="46"/>
      <c r="BA235" s="46"/>
      <c r="BB235" s="46"/>
      <c r="BC235" s="47"/>
      <c r="BD235" s="47"/>
      <c r="BE235" s="48"/>
      <c r="BF235" s="48"/>
    </row>
    <row r="236" ht="15.75" customHeight="1">
      <c r="A236" s="80">
        <v>45792.0</v>
      </c>
      <c r="B236" s="63">
        <v>-102235.0</v>
      </c>
      <c r="C236" s="29">
        <f>B236/'Clients Balance'!B236</f>
        <v>-0.004166909651</v>
      </c>
      <c r="D236" s="30"/>
      <c r="E236" s="31">
        <f t="shared" si="3"/>
        <v>-1.056518373</v>
      </c>
      <c r="F236" s="31">
        <f t="shared" si="4"/>
        <v>252.4931051</v>
      </c>
      <c r="G236" s="32">
        <f t="shared" si="1"/>
        <v>261.0743164</v>
      </c>
      <c r="H236" s="33">
        <f t="shared" si="2"/>
        <v>-0.03398592353</v>
      </c>
      <c r="I236" s="65">
        <v>-294133.0</v>
      </c>
      <c r="J236" s="65"/>
      <c r="K236" s="65">
        <v>249607.0</v>
      </c>
      <c r="L236" s="34"/>
      <c r="M236" s="65"/>
      <c r="N236" s="65"/>
      <c r="O236" s="65">
        <v>-39907.0</v>
      </c>
      <c r="P236" s="65">
        <v>-47859.0</v>
      </c>
      <c r="Q236" s="65">
        <v>0.0</v>
      </c>
      <c r="R236" s="72"/>
      <c r="S236" s="72"/>
      <c r="T236" s="71"/>
      <c r="U236" s="71"/>
      <c r="V236" s="72"/>
      <c r="W236" s="72">
        <v>3450.0</v>
      </c>
      <c r="X236" s="35">
        <f t="shared" si="52"/>
        <v>0</v>
      </c>
      <c r="Y236" s="37">
        <f t="shared" si="53"/>
        <v>-80.14518688</v>
      </c>
      <c r="Z236" s="35">
        <f t="shared" si="47"/>
        <v>161841</v>
      </c>
      <c r="AA236" s="53">
        <f t="shared" si="42"/>
        <v>1399155.4</v>
      </c>
      <c r="AB236" s="35"/>
      <c r="AC236" s="35"/>
      <c r="AD236" s="35"/>
      <c r="AE236" s="66"/>
      <c r="AF236" s="66"/>
      <c r="AG236" s="66"/>
      <c r="AH236" s="67"/>
      <c r="AI236" s="68"/>
      <c r="AJ236" s="67"/>
      <c r="AK236" s="69">
        <v>2550.0</v>
      </c>
      <c r="AL236" s="42"/>
      <c r="AM236" s="42"/>
      <c r="AN236" s="36">
        <f t="shared" si="40"/>
        <v>97.88509804</v>
      </c>
      <c r="AO236" s="43">
        <f t="shared" si="43"/>
        <v>323.7002946</v>
      </c>
      <c r="AP236" s="70"/>
      <c r="AQ236" s="70"/>
      <c r="AR236" s="70"/>
      <c r="AS236" s="71">
        <v>2520.0</v>
      </c>
      <c r="AT236" s="36">
        <f t="shared" si="41"/>
        <v>-15.83611111</v>
      </c>
      <c r="AU236" s="43">
        <f t="shared" si="44"/>
        <v>440.4018206</v>
      </c>
      <c r="AV236" s="72">
        <v>1020.0</v>
      </c>
      <c r="AW236" s="35">
        <f t="shared" si="48"/>
        <v>-46.92058824</v>
      </c>
      <c r="AX236" s="45">
        <f t="shared" si="46"/>
        <v>110.8499765</v>
      </c>
      <c r="AY236" s="87">
        <f>AN236+AS236+AT236</f>
        <v>2602.048987</v>
      </c>
      <c r="AZ236" s="87">
        <f>AZ235+AY236</f>
        <v>2602.048987</v>
      </c>
      <c r="BA236" s="89"/>
      <c r="BB236" s="89"/>
      <c r="BC236" s="30"/>
      <c r="BD236" s="47"/>
      <c r="BE236" s="48"/>
      <c r="BF236" s="48"/>
    </row>
    <row r="237" ht="15.75" customHeight="1">
      <c r="A237" s="80">
        <v>45793.0</v>
      </c>
      <c r="B237" s="63">
        <v>56547.0</v>
      </c>
      <c r="C237" s="29">
        <f>B237/'Clients Balance'!B237</f>
        <v>0.002321627529</v>
      </c>
      <c r="D237" s="30"/>
      <c r="E237" s="31">
        <f t="shared" si="3"/>
        <v>0.5861949436</v>
      </c>
      <c r="F237" s="31">
        <f t="shared" si="4"/>
        <v>253.0793</v>
      </c>
      <c r="G237" s="32">
        <f t="shared" si="1"/>
        <v>261.0743164</v>
      </c>
      <c r="H237" s="33">
        <f t="shared" si="2"/>
        <v>-0.03159095358</v>
      </c>
      <c r="I237" s="65">
        <v>0.0</v>
      </c>
      <c r="J237" s="65"/>
      <c r="K237" s="65">
        <v>0.0</v>
      </c>
      <c r="L237" s="34"/>
      <c r="M237" s="65"/>
      <c r="N237" s="65"/>
      <c r="O237" s="65">
        <v>13950.0</v>
      </c>
      <c r="P237" s="65">
        <v>0.0</v>
      </c>
      <c r="Q237" s="65">
        <v>44628.0</v>
      </c>
      <c r="R237" s="72"/>
      <c r="S237" s="72"/>
      <c r="T237" s="71"/>
      <c r="U237" s="71"/>
      <c r="V237" s="72"/>
      <c r="W237" s="72">
        <v>3450.0</v>
      </c>
      <c r="X237" s="35">
        <f t="shared" si="52"/>
        <v>12.93565217</v>
      </c>
      <c r="Y237" s="37">
        <f t="shared" si="53"/>
        <v>-67.20953471</v>
      </c>
      <c r="Z237" s="35">
        <f t="shared" si="47"/>
        <v>13950</v>
      </c>
      <c r="AA237" s="53">
        <f t="shared" si="42"/>
        <v>1413105.4</v>
      </c>
      <c r="AB237" s="35"/>
      <c r="AC237" s="35"/>
      <c r="AD237" s="35"/>
      <c r="AE237" s="66"/>
      <c r="AF237" s="66"/>
      <c r="AG237" s="66"/>
      <c r="AH237" s="67"/>
      <c r="AI237" s="68"/>
      <c r="AJ237" s="67"/>
      <c r="AK237" s="69">
        <v>2550.0</v>
      </c>
      <c r="AL237" s="42"/>
      <c r="AM237" s="42"/>
      <c r="AN237" s="36">
        <f t="shared" si="40"/>
        <v>0</v>
      </c>
      <c r="AO237" s="43">
        <f t="shared" si="43"/>
        <v>323.7002946</v>
      </c>
      <c r="AP237" s="70"/>
      <c r="AQ237" s="70"/>
      <c r="AR237" s="70"/>
      <c r="AS237" s="71">
        <v>2520.0</v>
      </c>
      <c r="AT237" s="36">
        <f t="shared" si="41"/>
        <v>5.535714286</v>
      </c>
      <c r="AU237" s="43">
        <f t="shared" si="44"/>
        <v>445.9375349</v>
      </c>
      <c r="AV237" s="72">
        <v>1020.0</v>
      </c>
      <c r="AW237" s="35">
        <f t="shared" si="48"/>
        <v>0</v>
      </c>
      <c r="AX237" s="45">
        <f t="shared" si="46"/>
        <v>110.8499765</v>
      </c>
      <c r="AY237" s="46"/>
      <c r="AZ237" s="46"/>
      <c r="BA237" s="46"/>
      <c r="BB237" s="46"/>
      <c r="BC237" s="47"/>
      <c r="BD237" s="47"/>
      <c r="BE237" s="48"/>
      <c r="BF237" s="48"/>
    </row>
    <row r="238" ht="15.75" customHeight="1">
      <c r="A238" s="80">
        <v>45796.0</v>
      </c>
      <c r="B238" s="63">
        <v>183165.0</v>
      </c>
      <c r="C238" s="29">
        <f>B238/'Clients Balance'!B238</f>
        <v>0.00743245263</v>
      </c>
      <c r="D238" s="30"/>
      <c r="E238" s="31">
        <f t="shared" si="3"/>
        <v>1.880999909</v>
      </c>
      <c r="F238" s="31">
        <f t="shared" si="4"/>
        <v>254.9602999</v>
      </c>
      <c r="G238" s="32">
        <f t="shared" si="1"/>
        <v>261.0743164</v>
      </c>
      <c r="H238" s="33">
        <f t="shared" si="2"/>
        <v>-0.02398026873</v>
      </c>
      <c r="I238" s="65">
        <v>0.0</v>
      </c>
      <c r="J238" s="65"/>
      <c r="K238" s="65">
        <v>0.0</v>
      </c>
      <c r="L238" s="34"/>
      <c r="M238" s="65"/>
      <c r="N238" s="65"/>
      <c r="O238" s="65">
        <v>0.0</v>
      </c>
      <c r="P238" s="65">
        <v>147924.0</v>
      </c>
      <c r="Q238" s="65">
        <v>48495.0</v>
      </c>
      <c r="R238" s="72"/>
      <c r="S238" s="72"/>
      <c r="T238" s="71"/>
      <c r="U238" s="71"/>
      <c r="V238" s="72"/>
      <c r="W238" s="72">
        <v>3450.0</v>
      </c>
      <c r="X238" s="35">
        <f t="shared" si="52"/>
        <v>14.05652174</v>
      </c>
      <c r="Y238" s="37">
        <f t="shared" si="53"/>
        <v>-53.15301297</v>
      </c>
      <c r="Z238" s="35">
        <f t="shared" si="47"/>
        <v>147924</v>
      </c>
      <c r="AA238" s="53">
        <f t="shared" si="42"/>
        <v>1561029.4</v>
      </c>
      <c r="AB238" s="35"/>
      <c r="AC238" s="35"/>
      <c r="AD238" s="35"/>
      <c r="AE238" s="66"/>
      <c r="AF238" s="66"/>
      <c r="AG238" s="66"/>
      <c r="AH238" s="67"/>
      <c r="AI238" s="68"/>
      <c r="AJ238" s="67"/>
      <c r="AK238" s="69">
        <v>2550.0</v>
      </c>
      <c r="AL238" s="42"/>
      <c r="AM238" s="42"/>
      <c r="AN238" s="36">
        <f t="shared" si="40"/>
        <v>0</v>
      </c>
      <c r="AO238" s="43">
        <f t="shared" si="43"/>
        <v>323.7002946</v>
      </c>
      <c r="AP238" s="70"/>
      <c r="AQ238" s="70"/>
      <c r="AR238" s="70"/>
      <c r="AS238" s="71">
        <v>2520.0</v>
      </c>
      <c r="AT238" s="36">
        <f t="shared" si="41"/>
        <v>0</v>
      </c>
      <c r="AU238" s="43">
        <f t="shared" si="44"/>
        <v>445.9375349</v>
      </c>
      <c r="AV238" s="72">
        <v>1020.0</v>
      </c>
      <c r="AW238" s="35">
        <f t="shared" si="48"/>
        <v>145.0235294</v>
      </c>
      <c r="AX238" s="45">
        <f t="shared" si="46"/>
        <v>255.8735059</v>
      </c>
      <c r="AY238" s="46"/>
      <c r="AZ238" s="46"/>
      <c r="BA238" s="46"/>
      <c r="BB238" s="46"/>
      <c r="BC238" s="47"/>
      <c r="BD238" s="47"/>
      <c r="BE238" s="48"/>
      <c r="BF238" s="48"/>
    </row>
    <row r="239" ht="15.75" customHeight="1">
      <c r="A239" s="80">
        <v>45797.0</v>
      </c>
      <c r="B239" s="63">
        <v>274765.0</v>
      </c>
      <c r="C239" s="29">
        <f>B239/'Clients Balance'!B239</f>
        <v>0.01124485323</v>
      </c>
      <c r="D239" s="30"/>
      <c r="E239" s="31">
        <f t="shared" si="3"/>
        <v>2.866991153</v>
      </c>
      <c r="F239" s="31">
        <f t="shared" si="4"/>
        <v>257.8272911</v>
      </c>
      <c r="G239" s="32">
        <f t="shared" si="1"/>
        <v>261.0743164</v>
      </c>
      <c r="H239" s="33">
        <f t="shared" si="2"/>
        <v>-0.01259380007</v>
      </c>
      <c r="I239" s="65">
        <v>102402.0</v>
      </c>
      <c r="J239" s="65"/>
      <c r="K239" s="65">
        <v>62445.0</v>
      </c>
      <c r="L239" s="34"/>
      <c r="M239" s="65"/>
      <c r="N239" s="65"/>
      <c r="O239" s="65">
        <v>41445.0</v>
      </c>
      <c r="P239" s="65">
        <v>88575.0</v>
      </c>
      <c r="Q239" s="65">
        <v>0.0</v>
      </c>
      <c r="R239" s="72"/>
      <c r="S239" s="72"/>
      <c r="T239" s="71"/>
      <c r="U239" s="71"/>
      <c r="V239" s="72"/>
      <c r="W239" s="72">
        <v>3450.0</v>
      </c>
      <c r="X239" s="35">
        <f t="shared" si="52"/>
        <v>0</v>
      </c>
      <c r="Y239" s="37">
        <f t="shared" si="53"/>
        <v>-53.15301297</v>
      </c>
      <c r="Z239" s="35">
        <f t="shared" si="47"/>
        <v>192465</v>
      </c>
      <c r="AA239" s="53">
        <f t="shared" si="42"/>
        <v>1753494.4</v>
      </c>
      <c r="AB239" s="35"/>
      <c r="AC239" s="35"/>
      <c r="AD239" s="35"/>
      <c r="AE239" s="66"/>
      <c r="AF239" s="66"/>
      <c r="AG239" s="66"/>
      <c r="AH239" s="67"/>
      <c r="AI239" s="68"/>
      <c r="AJ239" s="67"/>
      <c r="AK239" s="69">
        <v>2550.0</v>
      </c>
      <c r="AL239" s="42"/>
      <c r="AM239" s="42"/>
      <c r="AN239" s="36">
        <f t="shared" si="40"/>
        <v>24.48823529</v>
      </c>
      <c r="AO239" s="43">
        <f t="shared" si="43"/>
        <v>348.1885299</v>
      </c>
      <c r="AP239" s="70"/>
      <c r="AQ239" s="70"/>
      <c r="AR239" s="70"/>
      <c r="AS239" s="71">
        <v>2520.0</v>
      </c>
      <c r="AT239" s="36">
        <f t="shared" si="41"/>
        <v>16.44642857</v>
      </c>
      <c r="AU239" s="43">
        <f t="shared" si="44"/>
        <v>462.3839635</v>
      </c>
      <c r="AV239" s="72">
        <v>1020.0</v>
      </c>
      <c r="AW239" s="35">
        <f t="shared" si="48"/>
        <v>86.83823529</v>
      </c>
      <c r="AX239" s="45">
        <f t="shared" si="46"/>
        <v>342.7117412</v>
      </c>
      <c r="AY239" s="36">
        <f>Z239/AX239</f>
        <v>561.5944155</v>
      </c>
      <c r="AZ239" s="43">
        <f>AZ238+AY239</f>
        <v>561.5944155</v>
      </c>
      <c r="BA239" s="71">
        <v>2521.0</v>
      </c>
      <c r="BB239" s="36">
        <f>AB239/BA239</f>
        <v>0</v>
      </c>
      <c r="BC239" s="47">
        <f>BC238+BB239</f>
        <v>0</v>
      </c>
      <c r="BD239" s="47"/>
      <c r="BE239" s="48"/>
      <c r="BF239" s="48"/>
    </row>
    <row r="240" ht="15.75" customHeight="1">
      <c r="A240" s="80">
        <v>45798.0</v>
      </c>
      <c r="B240" s="63">
        <v>-177321.0</v>
      </c>
      <c r="C240" s="29">
        <f>B240/'Clients Balance'!B240</f>
        <v>-0.007137714177</v>
      </c>
      <c r="D240" s="30"/>
      <c r="E240" s="31">
        <f t="shared" si="3"/>
        <v>-1.840297511</v>
      </c>
      <c r="F240" s="31">
        <f t="shared" si="4"/>
        <v>255.9869936</v>
      </c>
      <c r="G240" s="32">
        <f t="shared" si="1"/>
        <v>261.0743164</v>
      </c>
      <c r="H240" s="33">
        <f t="shared" si="2"/>
        <v>-0.01987336464</v>
      </c>
      <c r="I240" s="65">
        <v>0.0</v>
      </c>
      <c r="J240" s="65"/>
      <c r="K240" s="65">
        <v>0.0</v>
      </c>
      <c r="L240" s="34"/>
      <c r="M240" s="65"/>
      <c r="N240" s="65"/>
      <c r="O240" s="65">
        <v>-53046.0</v>
      </c>
      <c r="P240" s="65">
        <v>-82605.0</v>
      </c>
      <c r="Q240" s="65">
        <v>-30573.0</v>
      </c>
      <c r="R240" s="72"/>
      <c r="S240" s="72"/>
      <c r="T240" s="71"/>
      <c r="U240" s="71"/>
      <c r="V240" s="72"/>
      <c r="W240" s="72">
        <v>1250.0</v>
      </c>
      <c r="X240" s="35">
        <f t="shared" si="52"/>
        <v>-24.4584</v>
      </c>
      <c r="Y240" s="37">
        <f t="shared" si="53"/>
        <v>-77.61141297</v>
      </c>
      <c r="Z240" s="35">
        <f t="shared" si="47"/>
        <v>-135651</v>
      </c>
      <c r="AA240" s="53">
        <f t="shared" si="42"/>
        <v>1617843.4</v>
      </c>
      <c r="AB240" s="35"/>
      <c r="AC240" s="35"/>
      <c r="AD240" s="35"/>
      <c r="AE240" s="66"/>
      <c r="AF240" s="66"/>
      <c r="AG240" s="66"/>
      <c r="AH240" s="67"/>
      <c r="AI240" s="68"/>
      <c r="AJ240" s="67"/>
      <c r="AK240" s="69">
        <v>2550.0</v>
      </c>
      <c r="AL240" s="42"/>
      <c r="AM240" s="42"/>
      <c r="AN240" s="36">
        <f t="shared" si="40"/>
        <v>0</v>
      </c>
      <c r="AO240" s="43">
        <f t="shared" si="43"/>
        <v>348.1885299</v>
      </c>
      <c r="AP240" s="70"/>
      <c r="AQ240" s="70"/>
      <c r="AR240" s="70"/>
      <c r="AS240" s="71">
        <v>2520.0</v>
      </c>
      <c r="AT240" s="36">
        <f t="shared" si="41"/>
        <v>-21.05</v>
      </c>
      <c r="AU240" s="43">
        <f t="shared" si="44"/>
        <v>441.3339635</v>
      </c>
      <c r="AV240" s="72">
        <v>1020.0</v>
      </c>
      <c r="AW240" s="35">
        <f t="shared" si="48"/>
        <v>-80.98529412</v>
      </c>
      <c r="AX240" s="45">
        <f t="shared" si="46"/>
        <v>261.7264471</v>
      </c>
      <c r="AY240" s="46"/>
      <c r="AZ240" s="46"/>
      <c r="BA240" s="46"/>
      <c r="BB240" s="46"/>
      <c r="BC240" s="47"/>
      <c r="BD240" s="47"/>
      <c r="BE240" s="48"/>
      <c r="BF240" s="48"/>
    </row>
    <row r="241" ht="15.75" customHeight="1">
      <c r="A241" s="80">
        <v>45799.0</v>
      </c>
      <c r="B241" s="63">
        <v>-433728.0</v>
      </c>
      <c r="C241" s="29">
        <f>B241/'Clients Balance'!B241</f>
        <v>-0.01736691886</v>
      </c>
      <c r="D241" s="30"/>
      <c r="E241" s="31">
        <f t="shared" si="3"/>
        <v>-4.445705346</v>
      </c>
      <c r="F241" s="31">
        <f t="shared" si="4"/>
        <v>251.5412882</v>
      </c>
      <c r="G241" s="32">
        <f t="shared" si="1"/>
        <v>261.0743164</v>
      </c>
      <c r="H241" s="33">
        <f t="shared" si="2"/>
        <v>-0.03789846303</v>
      </c>
      <c r="I241" s="65">
        <v>-160942.0</v>
      </c>
      <c r="J241" s="65"/>
      <c r="K241" s="65">
        <v>152917.0</v>
      </c>
      <c r="L241" s="34"/>
      <c r="M241" s="65"/>
      <c r="N241" s="65"/>
      <c r="O241" s="65">
        <v>-170550.0</v>
      </c>
      <c r="P241" s="65">
        <v>-1002.0</v>
      </c>
      <c r="Q241" s="65">
        <v>0.0</v>
      </c>
      <c r="R241" s="72"/>
      <c r="S241" s="72"/>
      <c r="T241" s="71"/>
      <c r="U241" s="71"/>
      <c r="V241" s="72"/>
      <c r="W241" s="72">
        <v>3450.0</v>
      </c>
      <c r="X241" s="35">
        <f t="shared" si="52"/>
        <v>0</v>
      </c>
      <c r="Y241" s="37">
        <f t="shared" si="53"/>
        <v>-77.61141297</v>
      </c>
      <c r="Z241" s="35">
        <f t="shared" si="47"/>
        <v>-18635</v>
      </c>
      <c r="AA241" s="53">
        <f t="shared" si="42"/>
        <v>1599208.4</v>
      </c>
      <c r="AB241" s="35"/>
      <c r="AC241" s="35"/>
      <c r="AD241" s="35"/>
      <c r="AE241" s="66"/>
      <c r="AF241" s="66"/>
      <c r="AG241" s="66"/>
      <c r="AH241" s="67"/>
      <c r="AI241" s="68"/>
      <c r="AJ241" s="67"/>
      <c r="AK241" s="69">
        <v>2550.0</v>
      </c>
      <c r="AL241" s="42"/>
      <c r="AM241" s="42"/>
      <c r="AN241" s="36">
        <f t="shared" si="40"/>
        <v>59.96745098</v>
      </c>
      <c r="AO241" s="43">
        <f t="shared" si="43"/>
        <v>408.1559809</v>
      </c>
      <c r="AP241" s="70"/>
      <c r="AQ241" s="70"/>
      <c r="AR241" s="70"/>
      <c r="AS241" s="71">
        <v>2520.0</v>
      </c>
      <c r="AT241" s="36">
        <f t="shared" si="41"/>
        <v>-67.67857143</v>
      </c>
      <c r="AU241" s="43">
        <f t="shared" si="44"/>
        <v>373.655392</v>
      </c>
      <c r="AV241" s="72">
        <v>1020.0</v>
      </c>
      <c r="AW241" s="35">
        <f t="shared" si="48"/>
        <v>-0.9823529412</v>
      </c>
      <c r="AX241" s="45">
        <f t="shared" si="46"/>
        <v>260.7440942</v>
      </c>
      <c r="AY241" s="46"/>
      <c r="AZ241" s="46"/>
      <c r="BA241" s="46"/>
      <c r="BB241" s="46"/>
      <c r="BC241" s="47"/>
      <c r="BD241" s="47"/>
      <c r="BE241" s="48"/>
      <c r="BF241" s="48"/>
    </row>
    <row r="242" ht="15.75" customHeight="1">
      <c r="A242" s="80">
        <v>45800.0</v>
      </c>
      <c r="B242" s="63">
        <v>-257988.0</v>
      </c>
      <c r="C242" s="29">
        <f>B242/'Clients Balance'!B242</f>
        <v>-0.01037676938</v>
      </c>
      <c r="D242" s="30"/>
      <c r="E242" s="31">
        <f t="shared" si="3"/>
        <v>-2.610185937</v>
      </c>
      <c r="F242" s="31">
        <f t="shared" si="4"/>
        <v>248.9311023</v>
      </c>
      <c r="G242" s="32">
        <f t="shared" si="1"/>
        <v>261.0743164</v>
      </c>
      <c r="H242" s="33">
        <f t="shared" si="2"/>
        <v>-0.04878142602</v>
      </c>
      <c r="I242" s="65">
        <v>0.0</v>
      </c>
      <c r="J242" s="65"/>
      <c r="K242" s="65">
        <v>-113433.0</v>
      </c>
      <c r="L242" s="34"/>
      <c r="M242" s="65"/>
      <c r="N242" s="65"/>
      <c r="O242" s="65">
        <v>0.0</v>
      </c>
      <c r="P242" s="65">
        <v>-138465.0</v>
      </c>
      <c r="Q242" s="65">
        <v>0.0</v>
      </c>
      <c r="R242" s="72"/>
      <c r="S242" s="72"/>
      <c r="T242" s="71"/>
      <c r="U242" s="71"/>
      <c r="V242" s="72"/>
      <c r="W242" s="72">
        <v>0.0</v>
      </c>
      <c r="X242" s="72">
        <v>0.0</v>
      </c>
      <c r="Y242" s="37"/>
      <c r="Z242" s="35">
        <f t="shared" si="47"/>
        <v>-251898</v>
      </c>
      <c r="AA242" s="53">
        <f t="shared" si="42"/>
        <v>1347310.4</v>
      </c>
      <c r="AB242" s="35">
        <f>O242+Q242+W242</f>
        <v>0</v>
      </c>
      <c r="AC242" s="35">
        <f>AC241+AB242</f>
        <v>0</v>
      </c>
      <c r="AD242" s="37">
        <f>Q242+X242+Y242</f>
        <v>0</v>
      </c>
      <c r="AE242" s="38"/>
      <c r="AF242" s="38"/>
      <c r="AG242" s="38"/>
      <c r="AH242" s="39"/>
      <c r="AI242" s="40"/>
      <c r="AJ242" s="39"/>
      <c r="AK242" s="90">
        <f>AK241+AD242</f>
        <v>2550</v>
      </c>
      <c r="AL242" s="42"/>
      <c r="AM242" s="42"/>
      <c r="AN242" s="36">
        <f t="shared" si="40"/>
        <v>-44.48352941</v>
      </c>
      <c r="AO242" s="43">
        <f t="shared" si="43"/>
        <v>363.6724515</v>
      </c>
      <c r="AP242" s="70"/>
      <c r="AQ242" s="70"/>
      <c r="AR242" s="70"/>
      <c r="AS242" s="71">
        <v>2520.0</v>
      </c>
      <c r="AT242" s="36">
        <f t="shared" si="41"/>
        <v>0</v>
      </c>
      <c r="AU242" s="43">
        <f t="shared" si="44"/>
        <v>373.655392</v>
      </c>
      <c r="AV242" s="72">
        <v>1020.0</v>
      </c>
      <c r="AW242" s="35">
        <f t="shared" si="48"/>
        <v>-135.75</v>
      </c>
      <c r="AX242" s="45">
        <f t="shared" si="46"/>
        <v>124.9940942</v>
      </c>
      <c r="AY242" s="36">
        <f>Z242/AX242</f>
        <v>-2015.279215</v>
      </c>
      <c r="AZ242" s="43">
        <f>AZ241+AY242</f>
        <v>-2015.279215</v>
      </c>
      <c r="BA242" s="71">
        <v>2521.0</v>
      </c>
      <c r="BB242" s="36">
        <f>AB242/BA242</f>
        <v>0</v>
      </c>
      <c r="BC242" s="47">
        <f>BC241+BB242</f>
        <v>0</v>
      </c>
      <c r="BD242" s="47"/>
      <c r="BE242" s="48"/>
      <c r="BF242" s="48"/>
    </row>
    <row r="243" ht="15.75" customHeight="1">
      <c r="A243" s="80">
        <v>45803.0</v>
      </c>
      <c r="B243" s="63">
        <v>-346890.0</v>
      </c>
      <c r="C243" s="29">
        <f>B243/'Clients Balance'!B243</f>
        <v>-0.01401018848</v>
      </c>
      <c r="D243" s="30"/>
      <c r="E243" s="31">
        <f t="shared" si="3"/>
        <v>-3.48757166</v>
      </c>
      <c r="F243" s="31">
        <f t="shared" si="4"/>
        <v>245.4435306</v>
      </c>
      <c r="G243" s="32">
        <f t="shared" si="1"/>
        <v>261.0743164</v>
      </c>
      <c r="H243" s="33">
        <f t="shared" si="2"/>
        <v>-0.06368383706</v>
      </c>
      <c r="I243" s="65">
        <v>0.0</v>
      </c>
      <c r="J243" s="65"/>
      <c r="K243" s="65">
        <v>-112671.0</v>
      </c>
      <c r="L243" s="34"/>
      <c r="M243" s="65"/>
      <c r="N243" s="65"/>
      <c r="O243" s="65">
        <v>-98971.0</v>
      </c>
      <c r="P243" s="65">
        <v>-127944.0</v>
      </c>
      <c r="Q243" s="65">
        <v>0.0</v>
      </c>
      <c r="R243" s="72"/>
      <c r="S243" s="72"/>
      <c r="T243" s="71"/>
      <c r="U243" s="71"/>
      <c r="V243" s="72"/>
      <c r="W243" s="72">
        <v>0.0</v>
      </c>
      <c r="X243" s="72">
        <v>0.0</v>
      </c>
      <c r="Y243" s="73">
        <v>0.0</v>
      </c>
      <c r="Z243" s="35">
        <f t="shared" si="47"/>
        <v>-339586</v>
      </c>
      <c r="AA243" s="53">
        <f t="shared" si="42"/>
        <v>1007724.4</v>
      </c>
      <c r="AB243" s="35"/>
      <c r="AC243" s="35"/>
      <c r="AD243" s="35"/>
      <c r="AE243" s="66"/>
      <c r="AF243" s="66"/>
      <c r="AG243" s="66"/>
      <c r="AH243" s="67"/>
      <c r="AI243" s="68"/>
      <c r="AJ243" s="67"/>
      <c r="AK243" s="69">
        <v>2550.0</v>
      </c>
      <c r="AL243" s="42"/>
      <c r="AM243" s="42"/>
      <c r="AN243" s="36">
        <f t="shared" si="40"/>
        <v>-44.18470588</v>
      </c>
      <c r="AO243" s="43">
        <f t="shared" si="43"/>
        <v>319.4877456</v>
      </c>
      <c r="AP243" s="70"/>
      <c r="AQ243" s="70"/>
      <c r="AR243" s="70"/>
      <c r="AS243" s="71">
        <v>2520.0</v>
      </c>
      <c r="AT243" s="36">
        <f t="shared" si="41"/>
        <v>-39.27420635</v>
      </c>
      <c r="AU243" s="43">
        <f t="shared" si="44"/>
        <v>334.3811857</v>
      </c>
      <c r="AV243" s="72">
        <v>1020.0</v>
      </c>
      <c r="AW243" s="35">
        <f t="shared" si="48"/>
        <v>-125.4352941</v>
      </c>
      <c r="AX243" s="45">
        <f t="shared" si="46"/>
        <v>-0.4411999479</v>
      </c>
      <c r="AY243" s="46"/>
      <c r="AZ243" s="46"/>
      <c r="BA243" s="46"/>
      <c r="BB243" s="46"/>
      <c r="BC243" s="47"/>
      <c r="BD243" s="47"/>
      <c r="BE243" s="48"/>
      <c r="BF243" s="48"/>
    </row>
    <row r="244" ht="15.75" customHeight="1">
      <c r="A244" s="80">
        <v>45804.0</v>
      </c>
      <c r="B244" s="63">
        <v>-530259.0</v>
      </c>
      <c r="C244" s="29">
        <f>B244/'Clients Balance'!B244</f>
        <v>-0.02136729405</v>
      </c>
      <c r="D244" s="30"/>
      <c r="E244" s="31">
        <f t="shared" si="3"/>
        <v>-5.24446409</v>
      </c>
      <c r="F244" s="31">
        <f t="shared" si="4"/>
        <v>240.1990665</v>
      </c>
      <c r="G244" s="32">
        <f t="shared" si="1"/>
        <v>261.0743164</v>
      </c>
      <c r="H244" s="33">
        <f t="shared" si="2"/>
        <v>-0.08690812251</v>
      </c>
      <c r="I244" s="65">
        <v>-55000.0</v>
      </c>
      <c r="J244" s="65"/>
      <c r="K244" s="65">
        <v>-260417.0</v>
      </c>
      <c r="L244" s="34"/>
      <c r="M244" s="65"/>
      <c r="N244" s="65"/>
      <c r="O244" s="65">
        <v>-54259.0</v>
      </c>
      <c r="P244" s="65">
        <v>-145402.0</v>
      </c>
      <c r="Q244" s="65">
        <v>0.0</v>
      </c>
      <c r="R244" s="72"/>
      <c r="S244" s="72"/>
      <c r="T244" s="71"/>
      <c r="U244" s="71"/>
      <c r="V244" s="72"/>
      <c r="W244" s="72">
        <v>0.0</v>
      </c>
      <c r="X244" s="72">
        <v>0.0</v>
      </c>
      <c r="Y244" s="37"/>
      <c r="Z244" s="35">
        <f t="shared" si="47"/>
        <v>-460078</v>
      </c>
      <c r="AA244" s="53">
        <f t="shared" si="42"/>
        <v>547646.4</v>
      </c>
      <c r="AB244" s="35"/>
      <c r="AC244" s="35"/>
      <c r="AD244" s="35"/>
      <c r="AE244" s="66"/>
      <c r="AF244" s="66"/>
      <c r="AG244" s="66"/>
      <c r="AH244" s="67"/>
      <c r="AI244" s="68"/>
      <c r="AJ244" s="67"/>
      <c r="AK244" s="69">
        <v>2550.0</v>
      </c>
      <c r="AL244" s="42"/>
      <c r="AM244" s="42"/>
      <c r="AN244" s="36">
        <f t="shared" si="40"/>
        <v>-102.1243137</v>
      </c>
      <c r="AO244" s="43">
        <f t="shared" si="43"/>
        <v>217.3634319</v>
      </c>
      <c r="AP244" s="70"/>
      <c r="AQ244" s="70"/>
      <c r="AR244" s="70"/>
      <c r="AS244" s="71">
        <v>2520.0</v>
      </c>
      <c r="AT244" s="36">
        <f t="shared" si="41"/>
        <v>-21.53134921</v>
      </c>
      <c r="AU244" s="43">
        <f t="shared" si="44"/>
        <v>312.8498365</v>
      </c>
      <c r="AV244" s="72">
        <v>1020.0</v>
      </c>
      <c r="AW244" s="35">
        <f t="shared" si="48"/>
        <v>-142.5509804</v>
      </c>
      <c r="AX244" s="45">
        <f t="shared" si="46"/>
        <v>-142.9921803</v>
      </c>
      <c r="AY244" s="46"/>
      <c r="AZ244" s="46"/>
      <c r="BA244" s="46"/>
      <c r="BB244" s="46"/>
      <c r="BC244" s="47"/>
      <c r="BD244" s="47"/>
      <c r="BE244" s="48"/>
      <c r="BF244" s="48"/>
    </row>
    <row r="245" ht="15.75" customHeight="1">
      <c r="A245" s="80">
        <v>45805.0</v>
      </c>
      <c r="B245" s="63">
        <v>46848.0</v>
      </c>
      <c r="C245" s="29">
        <f>B245/'Clients Balance'!B245</f>
        <v>0.001873953715</v>
      </c>
      <c r="D245" s="30"/>
      <c r="E245" s="31">
        <f t="shared" si="3"/>
        <v>0.4501219331</v>
      </c>
      <c r="F245" s="31">
        <f t="shared" si="4"/>
        <v>240.6491885</v>
      </c>
      <c r="G245" s="32">
        <f t="shared" si="1"/>
        <v>261.0743164</v>
      </c>
      <c r="H245" s="33">
        <f t="shared" si="2"/>
        <v>-0.08487511676</v>
      </c>
      <c r="I245" s="65">
        <v>0.0</v>
      </c>
      <c r="J245" s="65"/>
      <c r="K245" s="65">
        <v>0.0</v>
      </c>
      <c r="L245" s="34"/>
      <c r="M245" s="65"/>
      <c r="N245" s="65"/>
      <c r="O245" s="65">
        <v>46848.0</v>
      </c>
      <c r="P245" s="65">
        <v>0.0</v>
      </c>
      <c r="Q245" s="65">
        <v>0.0</v>
      </c>
      <c r="R245" s="72"/>
      <c r="S245" s="72"/>
      <c r="T245" s="71"/>
      <c r="U245" s="71"/>
      <c r="V245" s="72"/>
      <c r="W245" s="72">
        <v>0.0</v>
      </c>
      <c r="X245" s="72">
        <v>0.0</v>
      </c>
      <c r="Y245" s="73">
        <v>0.0</v>
      </c>
      <c r="Z245" s="35">
        <f t="shared" si="47"/>
        <v>46848</v>
      </c>
      <c r="AA245" s="53">
        <f t="shared" si="42"/>
        <v>594494.4</v>
      </c>
      <c r="AB245" s="35"/>
      <c r="AC245" s="35"/>
      <c r="AD245" s="35"/>
      <c r="AE245" s="66"/>
      <c r="AF245" s="66"/>
      <c r="AG245" s="66"/>
      <c r="AH245" s="67"/>
      <c r="AI245" s="68"/>
      <c r="AJ245" s="67"/>
      <c r="AK245" s="69">
        <v>2550.0</v>
      </c>
      <c r="AL245" s="42"/>
      <c r="AM245" s="42"/>
      <c r="AN245" s="36">
        <f t="shared" si="40"/>
        <v>0</v>
      </c>
      <c r="AO245" s="43">
        <f t="shared" si="43"/>
        <v>217.3634319</v>
      </c>
      <c r="AP245" s="70"/>
      <c r="AQ245" s="70"/>
      <c r="AR245" s="70"/>
      <c r="AS245" s="71">
        <v>2520.0</v>
      </c>
      <c r="AT245" s="36">
        <f t="shared" si="41"/>
        <v>18.59047619</v>
      </c>
      <c r="AU245" s="43">
        <f t="shared" si="44"/>
        <v>331.4403127</v>
      </c>
      <c r="AV245" s="72">
        <v>1020.0</v>
      </c>
      <c r="AW245" s="35">
        <f t="shared" si="48"/>
        <v>0</v>
      </c>
      <c r="AX245" s="45">
        <f t="shared" si="46"/>
        <v>-142.9921803</v>
      </c>
      <c r="AY245" s="46"/>
      <c r="AZ245" s="46"/>
      <c r="BA245" s="46"/>
      <c r="BB245" s="46"/>
      <c r="BC245" s="47"/>
      <c r="BD245" s="47"/>
      <c r="BE245" s="48"/>
      <c r="BF245" s="48"/>
    </row>
    <row r="246" ht="15.75" customHeight="1">
      <c r="A246" s="80">
        <v>45806.0</v>
      </c>
      <c r="B246" s="63">
        <v>216560.0</v>
      </c>
      <c r="C246" s="29">
        <f>B246/'Clients Balance'!B246</f>
        <v>0.008568382493</v>
      </c>
      <c r="D246" s="30"/>
      <c r="E246" s="31">
        <f t="shared" si="3"/>
        <v>2.061974293</v>
      </c>
      <c r="F246" s="31">
        <f t="shared" si="4"/>
        <v>242.7111627</v>
      </c>
      <c r="G246" s="32">
        <f t="shared" si="1"/>
        <v>261.0743164</v>
      </c>
      <c r="H246" s="33">
        <f t="shared" si="2"/>
        <v>-0.07565846361</v>
      </c>
      <c r="I246" s="65">
        <v>-34500.0</v>
      </c>
      <c r="J246" s="65"/>
      <c r="K246" s="65">
        <v>16842.0</v>
      </c>
      <c r="L246" s="34"/>
      <c r="M246" s="65"/>
      <c r="N246" s="65"/>
      <c r="O246" s="65">
        <v>-1680.0</v>
      </c>
      <c r="P246" s="65">
        <v>85232.0</v>
      </c>
      <c r="Q246" s="65">
        <v>0.0</v>
      </c>
      <c r="R246" s="72"/>
      <c r="S246" s="72"/>
      <c r="T246" s="71"/>
      <c r="U246" s="71"/>
      <c r="V246" s="72"/>
      <c r="W246" s="72">
        <v>0.0</v>
      </c>
      <c r="X246" s="72">
        <v>0.0</v>
      </c>
      <c r="Y246" s="73">
        <v>0.0</v>
      </c>
      <c r="Z246" s="35">
        <f t="shared" si="47"/>
        <v>100394</v>
      </c>
      <c r="AA246" s="53">
        <f t="shared" si="42"/>
        <v>694888.4</v>
      </c>
      <c r="AB246" s="35"/>
      <c r="AC246" s="35"/>
      <c r="AD246" s="35"/>
      <c r="AE246" s="66"/>
      <c r="AF246" s="66"/>
      <c r="AG246" s="66"/>
      <c r="AH246" s="67"/>
      <c r="AI246" s="68"/>
      <c r="AJ246" s="67"/>
      <c r="AK246" s="69">
        <v>2550.0</v>
      </c>
      <c r="AL246" s="42"/>
      <c r="AM246" s="42"/>
      <c r="AN246" s="36">
        <f t="shared" si="40"/>
        <v>6.604705882</v>
      </c>
      <c r="AO246" s="43">
        <f t="shared" si="43"/>
        <v>223.9681378</v>
      </c>
      <c r="AP246" s="70"/>
      <c r="AQ246" s="70"/>
      <c r="AR246" s="70"/>
      <c r="AS246" s="71">
        <v>2520.0</v>
      </c>
      <c r="AT246" s="36">
        <f t="shared" si="41"/>
        <v>-0.6666666667</v>
      </c>
      <c r="AU246" s="43">
        <f t="shared" si="44"/>
        <v>330.773646</v>
      </c>
      <c r="AV246" s="72">
        <v>1020.0</v>
      </c>
      <c r="AW246" s="35">
        <f t="shared" si="48"/>
        <v>83.56078431</v>
      </c>
      <c r="AX246" s="45">
        <f t="shared" si="46"/>
        <v>-59.43139603</v>
      </c>
      <c r="AY246" s="46"/>
      <c r="AZ246" s="46"/>
      <c r="BA246" s="46"/>
      <c r="BB246" s="46"/>
      <c r="BC246" s="47"/>
      <c r="BD246" s="47"/>
      <c r="BE246" s="48"/>
      <c r="BF246" s="48"/>
    </row>
    <row r="247" ht="15.75" customHeight="1">
      <c r="A247" s="80">
        <v>45807.0</v>
      </c>
      <c r="B247" s="63">
        <v>-107777.0</v>
      </c>
      <c r="C247" s="29">
        <f>B247/'Clients Balance'!B247</f>
        <v>-0.00429441865</v>
      </c>
      <c r="D247" s="30"/>
      <c r="E247" s="31">
        <f t="shared" si="3"/>
        <v>-1.042303344</v>
      </c>
      <c r="F247" s="31">
        <f t="shared" si="4"/>
        <v>241.6688594</v>
      </c>
      <c r="G247" s="32">
        <f t="shared" si="1"/>
        <v>261.0743164</v>
      </c>
      <c r="H247" s="33">
        <f t="shared" si="2"/>
        <v>-0.08029771426</v>
      </c>
      <c r="I247" s="65">
        <v>0.0</v>
      </c>
      <c r="J247" s="65"/>
      <c r="K247" s="65">
        <v>0.0</v>
      </c>
      <c r="L247" s="34"/>
      <c r="M247" s="65"/>
      <c r="N247" s="65"/>
      <c r="O247" s="65">
        <v>-135084.0</v>
      </c>
      <c r="P247" s="65">
        <v>0.0</v>
      </c>
      <c r="Q247" s="65">
        <v>30458.0</v>
      </c>
      <c r="R247" s="72"/>
      <c r="S247" s="72"/>
      <c r="T247" s="71"/>
      <c r="U247" s="71"/>
      <c r="V247" s="72"/>
      <c r="W247" s="72">
        <v>1000.0</v>
      </c>
      <c r="X247" s="35">
        <f t="shared" ref="X247:X969" si="54">Q247/W247</f>
        <v>30.458</v>
      </c>
      <c r="Y247" s="37">
        <f t="shared" ref="Y247:Y249" si="55">X247</f>
        <v>30.458</v>
      </c>
      <c r="Z247" s="35">
        <f t="shared" si="47"/>
        <v>-135084</v>
      </c>
      <c r="AA247" s="53">
        <f t="shared" si="42"/>
        <v>559804.4</v>
      </c>
      <c r="AB247" s="35"/>
      <c r="AC247" s="35"/>
      <c r="AD247" s="35"/>
      <c r="AE247" s="66"/>
      <c r="AF247" s="66"/>
      <c r="AG247" s="66"/>
      <c r="AH247" s="67"/>
      <c r="AI247" s="68"/>
      <c r="AJ247" s="67"/>
      <c r="AK247" s="69">
        <v>2550.0</v>
      </c>
      <c r="AL247" s="42"/>
      <c r="AM247" s="42"/>
      <c r="AN247" s="36">
        <f t="shared" si="40"/>
        <v>0</v>
      </c>
      <c r="AO247" s="43">
        <f t="shared" si="43"/>
        <v>223.9681378</v>
      </c>
      <c r="AP247" s="70"/>
      <c r="AQ247" s="70"/>
      <c r="AR247" s="70"/>
      <c r="AS247" s="71">
        <v>2520.0</v>
      </c>
      <c r="AT247" s="36">
        <f t="shared" si="41"/>
        <v>-53.6047619</v>
      </c>
      <c r="AU247" s="43">
        <f t="shared" si="44"/>
        <v>277.1688841</v>
      </c>
      <c r="AV247" s="72">
        <v>1020.0</v>
      </c>
      <c r="AW247" s="35">
        <f t="shared" si="48"/>
        <v>0</v>
      </c>
      <c r="AX247" s="45">
        <f t="shared" si="46"/>
        <v>-59.43139603</v>
      </c>
      <c r="AY247" s="46"/>
      <c r="AZ247" s="46"/>
      <c r="BA247" s="46"/>
      <c r="BB247" s="46"/>
      <c r="BC247" s="47"/>
      <c r="BD247" s="47"/>
      <c r="BE247" s="48"/>
      <c r="BF247" s="48"/>
    </row>
    <row r="248" ht="15.75" customHeight="1">
      <c r="A248" s="80">
        <v>45810.0</v>
      </c>
      <c r="B248" s="63">
        <v>-350156.0</v>
      </c>
      <c r="C248" s="29">
        <f>B248/'Clients Balance'!B248</f>
        <v>-0.01419747072</v>
      </c>
      <c r="D248" s="30"/>
      <c r="E248" s="31">
        <f t="shared" si="3"/>
        <v>-3.431086556</v>
      </c>
      <c r="F248" s="31">
        <f t="shared" si="4"/>
        <v>238.2377728</v>
      </c>
      <c r="G248" s="32">
        <f t="shared" si="1"/>
        <v>261.0743164</v>
      </c>
      <c r="H248" s="33">
        <f t="shared" si="2"/>
        <v>-0.09585609914</v>
      </c>
      <c r="I248" s="65">
        <v>0.0</v>
      </c>
      <c r="J248" s="65"/>
      <c r="K248" s="65">
        <v>-151625.0</v>
      </c>
      <c r="L248" s="34"/>
      <c r="M248" s="65"/>
      <c r="N248" s="65"/>
      <c r="O248" s="65">
        <v>-45000.0</v>
      </c>
      <c r="P248" s="65">
        <v>-125800.0</v>
      </c>
      <c r="Q248" s="65">
        <v>-10000.0</v>
      </c>
      <c r="R248" s="72"/>
      <c r="S248" s="72"/>
      <c r="T248" s="71"/>
      <c r="U248" s="71"/>
      <c r="V248" s="72"/>
      <c r="W248" s="72">
        <v>1700.0</v>
      </c>
      <c r="X248" s="35">
        <f t="shared" si="54"/>
        <v>-5.882352941</v>
      </c>
      <c r="Y248" s="37">
        <f t="shared" si="55"/>
        <v>-5.882352941</v>
      </c>
      <c r="Z248" s="35">
        <f t="shared" si="47"/>
        <v>-322425</v>
      </c>
      <c r="AA248" s="53">
        <f t="shared" si="42"/>
        <v>237379.4</v>
      </c>
      <c r="AB248" s="35"/>
      <c r="AC248" s="35"/>
      <c r="AD248" s="35"/>
      <c r="AE248" s="66"/>
      <c r="AF248" s="66"/>
      <c r="AG248" s="66"/>
      <c r="AH248" s="67"/>
      <c r="AI248" s="68"/>
      <c r="AJ248" s="67"/>
      <c r="AK248" s="69">
        <v>2550.0</v>
      </c>
      <c r="AL248" s="42"/>
      <c r="AM248" s="42"/>
      <c r="AN248" s="36">
        <f t="shared" si="40"/>
        <v>-59.46078431</v>
      </c>
      <c r="AO248" s="43">
        <f t="shared" si="43"/>
        <v>164.5073535</v>
      </c>
      <c r="AP248" s="70"/>
      <c r="AQ248" s="70"/>
      <c r="AR248" s="70"/>
      <c r="AS248" s="71">
        <v>2520.0</v>
      </c>
      <c r="AT248" s="36">
        <f t="shared" si="41"/>
        <v>-17.85714286</v>
      </c>
      <c r="AU248" s="43">
        <f t="shared" si="44"/>
        <v>259.3117412</v>
      </c>
      <c r="AV248" s="72">
        <v>1020.0</v>
      </c>
      <c r="AW248" s="35">
        <f t="shared" si="48"/>
        <v>-123.3333333</v>
      </c>
      <c r="AX248" s="45">
        <f t="shared" si="46"/>
        <v>-182.7647294</v>
      </c>
      <c r="AY248" s="46"/>
      <c r="AZ248" s="46"/>
      <c r="BA248" s="46"/>
      <c r="BB248" s="46"/>
      <c r="BC248" s="47"/>
      <c r="BD248" s="47"/>
      <c r="BE248" s="48"/>
      <c r="BF248" s="48"/>
    </row>
    <row r="249" ht="15.75" customHeight="1">
      <c r="A249" s="80">
        <v>45811.0</v>
      </c>
      <c r="B249" s="63">
        <v>363627.0</v>
      </c>
      <c r="C249" s="29">
        <f>B249/'Clients Balance'!B249</f>
        <v>0.01489952283</v>
      </c>
      <c r="D249" s="30"/>
      <c r="E249" s="31">
        <f t="shared" si="3"/>
        <v>3.549629136</v>
      </c>
      <c r="F249" s="31">
        <f t="shared" si="4"/>
        <v>241.787402</v>
      </c>
      <c r="G249" s="32">
        <f t="shared" si="1"/>
        <v>261.0743164</v>
      </c>
      <c r="H249" s="33">
        <f t="shared" si="2"/>
        <v>-0.07976807013</v>
      </c>
      <c r="I249" s="65">
        <v>741000.0</v>
      </c>
      <c r="J249" s="65"/>
      <c r="K249" s="65">
        <v>-269152.0</v>
      </c>
      <c r="L249" s="34"/>
      <c r="M249" s="65"/>
      <c r="N249" s="65"/>
      <c r="O249" s="65">
        <v>49311.0</v>
      </c>
      <c r="P249" s="65">
        <v>-101617.0</v>
      </c>
      <c r="Q249" s="65">
        <v>0.0</v>
      </c>
      <c r="R249" s="72"/>
      <c r="S249" s="72"/>
      <c r="T249" s="71"/>
      <c r="U249" s="71"/>
      <c r="V249" s="72"/>
      <c r="W249" s="72">
        <v>1700.0</v>
      </c>
      <c r="X249" s="35">
        <f t="shared" si="54"/>
        <v>0</v>
      </c>
      <c r="Y249" s="37">
        <f t="shared" si="55"/>
        <v>0</v>
      </c>
      <c r="Z249" s="35">
        <f t="shared" si="47"/>
        <v>-321458</v>
      </c>
      <c r="AA249" s="53">
        <f t="shared" si="42"/>
        <v>-84078.6</v>
      </c>
      <c r="AB249" s="35"/>
      <c r="AC249" s="35"/>
      <c r="AD249" s="35"/>
      <c r="AE249" s="66"/>
      <c r="AF249" s="66"/>
      <c r="AG249" s="66"/>
      <c r="AH249" s="67"/>
      <c r="AI249" s="68"/>
      <c r="AJ249" s="67"/>
      <c r="AK249" s="69">
        <v>2550.0</v>
      </c>
      <c r="AL249" s="42"/>
      <c r="AM249" s="42"/>
      <c r="AN249" s="36">
        <f t="shared" si="40"/>
        <v>-105.5498039</v>
      </c>
      <c r="AO249" s="43">
        <f t="shared" si="43"/>
        <v>58.95754954</v>
      </c>
      <c r="AP249" s="70"/>
      <c r="AQ249" s="70"/>
      <c r="AR249" s="70"/>
      <c r="AS249" s="71">
        <v>2520.0</v>
      </c>
      <c r="AT249" s="36">
        <f t="shared" si="41"/>
        <v>19.56785714</v>
      </c>
      <c r="AU249" s="43">
        <f t="shared" si="44"/>
        <v>278.8795984</v>
      </c>
      <c r="AV249" s="72">
        <v>1020.0</v>
      </c>
      <c r="AW249" s="35">
        <f t="shared" si="48"/>
        <v>-99.6245098</v>
      </c>
      <c r="AX249" s="45">
        <f t="shared" si="46"/>
        <v>-282.3892392</v>
      </c>
      <c r="AY249" s="46"/>
      <c r="AZ249" s="46"/>
      <c r="BA249" s="46"/>
      <c r="BB249" s="46"/>
      <c r="BC249" s="47"/>
      <c r="BD249" s="47"/>
      <c r="BE249" s="48"/>
      <c r="BF249" s="48"/>
    </row>
    <row r="250" ht="15.75" customHeight="1">
      <c r="A250" s="80">
        <v>45812.0</v>
      </c>
      <c r="B250" s="63">
        <v>87096.0</v>
      </c>
      <c r="C250" s="29">
        <f>B250/'Clients Balance'!B250</f>
        <v>0.003620192643</v>
      </c>
      <c r="D250" s="30"/>
      <c r="E250" s="31">
        <f t="shared" si="3"/>
        <v>0.8753169737</v>
      </c>
      <c r="F250" s="31">
        <f t="shared" si="4"/>
        <v>242.662719</v>
      </c>
      <c r="G250" s="32">
        <f t="shared" si="1"/>
        <v>261.0743164</v>
      </c>
      <c r="H250" s="33">
        <f t="shared" si="2"/>
        <v>-0.07587320188</v>
      </c>
      <c r="I250" s="65">
        <v>0.0</v>
      </c>
      <c r="J250" s="65">
        <v>-8610.0</v>
      </c>
      <c r="K250" s="65">
        <v>0.0</v>
      </c>
      <c r="L250" s="34"/>
      <c r="M250" s="65"/>
      <c r="N250" s="65"/>
      <c r="O250" s="65">
        <v>118889.0</v>
      </c>
      <c r="P250" s="65">
        <v>-122298.0</v>
      </c>
      <c r="Q250" s="65">
        <v>94965.0</v>
      </c>
      <c r="R250" s="72"/>
      <c r="S250" s="72"/>
      <c r="T250" s="71"/>
      <c r="U250" s="71"/>
      <c r="V250" s="72"/>
      <c r="W250" s="72">
        <v>4875.0</v>
      </c>
      <c r="X250" s="35">
        <f t="shared" si="54"/>
        <v>19.48</v>
      </c>
      <c r="Y250" s="37">
        <f>X250+Y248</f>
        <v>13.59764706</v>
      </c>
      <c r="Z250" s="35">
        <f t="shared" si="47"/>
        <v>-3409</v>
      </c>
      <c r="AA250" s="53">
        <f t="shared" si="42"/>
        <v>-87487.6</v>
      </c>
      <c r="AB250" s="35"/>
      <c r="AC250" s="35"/>
      <c r="AD250" s="35"/>
      <c r="AE250" s="66"/>
      <c r="AF250" s="66"/>
      <c r="AG250" s="66"/>
      <c r="AH250" s="67"/>
      <c r="AI250" s="68"/>
      <c r="AJ250" s="67"/>
      <c r="AK250" s="69">
        <v>2550.0</v>
      </c>
      <c r="AL250" s="42"/>
      <c r="AM250" s="42"/>
      <c r="AN250" s="36">
        <f t="shared" si="40"/>
        <v>0</v>
      </c>
      <c r="AO250" s="43">
        <f t="shared" si="43"/>
        <v>58.95754954</v>
      </c>
      <c r="AP250" s="70"/>
      <c r="AQ250" s="70"/>
      <c r="AR250" s="70"/>
      <c r="AS250" s="71">
        <v>2520.0</v>
      </c>
      <c r="AT250" s="36">
        <f t="shared" si="41"/>
        <v>47.1781746</v>
      </c>
      <c r="AU250" s="43">
        <f t="shared" si="44"/>
        <v>326.057773</v>
      </c>
      <c r="AV250" s="72">
        <v>1020.0</v>
      </c>
      <c r="AW250" s="35">
        <f t="shared" si="48"/>
        <v>-119.9</v>
      </c>
      <c r="AX250" s="45">
        <f t="shared" si="46"/>
        <v>-402.2892392</v>
      </c>
      <c r="AY250" s="46"/>
      <c r="AZ250" s="46"/>
      <c r="BA250" s="46"/>
      <c r="BB250" s="46"/>
      <c r="BC250" s="47"/>
      <c r="BD250" s="47"/>
      <c r="BE250" s="48"/>
      <c r="BF250" s="48"/>
    </row>
    <row r="251" ht="15.75" customHeight="1">
      <c r="A251" s="80">
        <v>45813.0</v>
      </c>
      <c r="B251" s="63">
        <v>289411.0</v>
      </c>
      <c r="C251" s="29">
        <f>B251/'Clients Balance'!B251</f>
        <v>0.01230063799</v>
      </c>
      <c r="D251" s="30"/>
      <c r="E251" s="31">
        <f t="shared" si="3"/>
        <v>2.984906259</v>
      </c>
      <c r="F251" s="31">
        <f t="shared" si="4"/>
        <v>245.6476252</v>
      </c>
      <c r="G251" s="32">
        <f t="shared" si="1"/>
        <v>261.0743164</v>
      </c>
      <c r="H251" s="33">
        <f t="shared" si="2"/>
        <v>-0.0628000828</v>
      </c>
      <c r="I251" s="65">
        <v>314382.0</v>
      </c>
      <c r="J251" s="65">
        <v>12375.0</v>
      </c>
      <c r="K251" s="65">
        <v>85106.0</v>
      </c>
      <c r="L251" s="34"/>
      <c r="M251" s="65"/>
      <c r="N251" s="65"/>
      <c r="O251" s="65">
        <v>32155.0</v>
      </c>
      <c r="P251" s="65">
        <v>-144450.0</v>
      </c>
      <c r="Q251" s="65">
        <v>0.0</v>
      </c>
      <c r="R251" s="72"/>
      <c r="S251" s="72"/>
      <c r="T251" s="71"/>
      <c r="U251" s="71"/>
      <c r="V251" s="72"/>
      <c r="W251" s="72">
        <v>4875.0</v>
      </c>
      <c r="X251" s="35">
        <f t="shared" si="54"/>
        <v>0</v>
      </c>
      <c r="Y251" s="37">
        <f t="shared" ref="Y251:Y969" si="56">Y250+X251</f>
        <v>13.59764706</v>
      </c>
      <c r="Z251" s="35">
        <f t="shared" si="47"/>
        <v>-27189</v>
      </c>
      <c r="AA251" s="53">
        <f t="shared" si="42"/>
        <v>-114676.6</v>
      </c>
      <c r="AB251" s="35"/>
      <c r="AC251" s="35"/>
      <c r="AD251" s="35"/>
      <c r="AE251" s="66"/>
      <c r="AF251" s="66"/>
      <c r="AG251" s="66"/>
      <c r="AH251" s="67"/>
      <c r="AI251" s="68"/>
      <c r="AJ251" s="67"/>
      <c r="AK251" s="69">
        <v>2550.0</v>
      </c>
      <c r="AL251" s="42"/>
      <c r="AM251" s="42"/>
      <c r="AN251" s="36">
        <f t="shared" si="40"/>
        <v>33.37490196</v>
      </c>
      <c r="AO251" s="43">
        <f t="shared" si="43"/>
        <v>92.3324515</v>
      </c>
      <c r="AP251" s="70"/>
      <c r="AQ251" s="70"/>
      <c r="AR251" s="70"/>
      <c r="AS251" s="71">
        <v>2520.0</v>
      </c>
      <c r="AT251" s="36">
        <f t="shared" si="41"/>
        <v>12.75992063</v>
      </c>
      <c r="AU251" s="43">
        <f t="shared" si="44"/>
        <v>338.8176936</v>
      </c>
      <c r="AV251" s="72">
        <v>1020.0</v>
      </c>
      <c r="AW251" s="35">
        <f t="shared" si="48"/>
        <v>-141.6176471</v>
      </c>
      <c r="AX251" s="45">
        <f t="shared" si="46"/>
        <v>-543.9068862</v>
      </c>
      <c r="AY251" s="46"/>
      <c r="AZ251" s="46"/>
      <c r="BA251" s="46"/>
      <c r="BB251" s="46"/>
      <c r="BC251" s="47"/>
      <c r="BD251" s="47"/>
      <c r="BE251" s="48"/>
      <c r="BF251" s="48"/>
    </row>
    <row r="252" ht="15.75" customHeight="1">
      <c r="A252" s="80">
        <v>45814.0</v>
      </c>
      <c r="B252" s="63">
        <v>368460.0</v>
      </c>
      <c r="C252" s="29">
        <f>B252/'Clients Balance'!B252</f>
        <v>0.0156292834</v>
      </c>
      <c r="D252" s="30"/>
      <c r="E252" s="31">
        <f t="shared" si="3"/>
        <v>3.839296351</v>
      </c>
      <c r="F252" s="31">
        <f t="shared" si="4"/>
        <v>249.4869216</v>
      </c>
      <c r="G252" s="32">
        <f t="shared" si="1"/>
        <v>261.0743164</v>
      </c>
      <c r="H252" s="33">
        <f t="shared" si="2"/>
        <v>-0.04644489892</v>
      </c>
      <c r="I252" s="65">
        <v>0.0</v>
      </c>
      <c r="J252" s="65">
        <v>18768.0</v>
      </c>
      <c r="K252" s="65">
        <v>55620.0</v>
      </c>
      <c r="L252" s="34"/>
      <c r="M252" s="65"/>
      <c r="N252" s="65"/>
      <c r="O252" s="65">
        <v>178244.0</v>
      </c>
      <c r="P252" s="65">
        <v>86164.0</v>
      </c>
      <c r="Q252" s="65">
        <v>16710.0</v>
      </c>
      <c r="R252" s="72"/>
      <c r="S252" s="72"/>
      <c r="T252" s="71"/>
      <c r="U252" s="71"/>
      <c r="V252" s="72"/>
      <c r="W252" s="72">
        <v>2240.0</v>
      </c>
      <c r="X252" s="35">
        <f t="shared" si="54"/>
        <v>7.459821429</v>
      </c>
      <c r="Y252" s="37">
        <f t="shared" si="56"/>
        <v>21.05746849</v>
      </c>
      <c r="Z252" s="35">
        <f t="shared" si="47"/>
        <v>320028</v>
      </c>
      <c r="AA252" s="53">
        <f t="shared" si="42"/>
        <v>205351.4</v>
      </c>
      <c r="AB252" s="35"/>
      <c r="AC252" s="35"/>
      <c r="AD252" s="35"/>
      <c r="AE252" s="66"/>
      <c r="AF252" s="66"/>
      <c r="AG252" s="66"/>
      <c r="AH252" s="67"/>
      <c r="AI252" s="68"/>
      <c r="AJ252" s="67"/>
      <c r="AK252" s="69">
        <v>2025.0</v>
      </c>
      <c r="AL252" s="42"/>
      <c r="AM252" s="42"/>
      <c r="AN252" s="36">
        <f t="shared" si="40"/>
        <v>27.46666667</v>
      </c>
      <c r="AO252" s="43">
        <f t="shared" si="43"/>
        <v>119.7991182</v>
      </c>
      <c r="AP252" s="70"/>
      <c r="AQ252" s="70"/>
      <c r="AR252" s="70"/>
      <c r="AS252" s="71">
        <v>2520.0</v>
      </c>
      <c r="AT252" s="36">
        <f t="shared" si="41"/>
        <v>70.73174603</v>
      </c>
      <c r="AU252" s="43">
        <f t="shared" si="44"/>
        <v>409.5494397</v>
      </c>
      <c r="AV252" s="72">
        <v>480.0</v>
      </c>
      <c r="AW252" s="35">
        <f t="shared" si="48"/>
        <v>179.5083333</v>
      </c>
      <c r="AX252" s="45">
        <f t="shared" si="46"/>
        <v>-364.3985529</v>
      </c>
      <c r="AY252" s="46"/>
      <c r="AZ252" s="46"/>
      <c r="BA252" s="46"/>
      <c r="BB252" s="46"/>
      <c r="BC252" s="47"/>
      <c r="BD252" s="47"/>
      <c r="BE252" s="48"/>
      <c r="BF252" s="48"/>
    </row>
    <row r="253" ht="15.75" customHeight="1">
      <c r="A253" s="80">
        <v>45817.0</v>
      </c>
      <c r="B253" s="63">
        <v>169430.0</v>
      </c>
      <c r="C253" s="29">
        <f>B253/'Clients Balance'!B253</f>
        <v>0.0071214398</v>
      </c>
      <c r="D253" s="30"/>
      <c r="E253" s="31">
        <f t="shared" si="3"/>
        <v>1.776706093</v>
      </c>
      <c r="F253" s="31">
        <f t="shared" si="4"/>
        <v>251.2636277</v>
      </c>
      <c r="G253" s="32">
        <f t="shared" si="1"/>
        <v>261.0743164</v>
      </c>
      <c r="H253" s="33">
        <f t="shared" si="2"/>
        <v>-0.03904539965</v>
      </c>
      <c r="I253" s="65">
        <v>0.0</v>
      </c>
      <c r="J253" s="65">
        <v>0.0</v>
      </c>
      <c r="K253" s="65">
        <v>-10650.0</v>
      </c>
      <c r="L253" s="34"/>
      <c r="M253" s="65"/>
      <c r="N253" s="65"/>
      <c r="O253" s="65">
        <v>79332.0</v>
      </c>
      <c r="P253" s="65">
        <v>-29336.0</v>
      </c>
      <c r="Q253" s="65">
        <v>134000.0</v>
      </c>
      <c r="R253" s="72"/>
      <c r="S253" s="72"/>
      <c r="T253" s="71"/>
      <c r="U253" s="71"/>
      <c r="V253" s="72"/>
      <c r="W253" s="72">
        <v>2500.0</v>
      </c>
      <c r="X253" s="35">
        <f t="shared" si="54"/>
        <v>53.6</v>
      </c>
      <c r="Y253" s="37">
        <f t="shared" si="56"/>
        <v>74.65746849</v>
      </c>
      <c r="Z253" s="35">
        <f t="shared" si="47"/>
        <v>39346</v>
      </c>
      <c r="AA253" s="53">
        <f t="shared" si="42"/>
        <v>244697.4</v>
      </c>
      <c r="AB253" s="35"/>
      <c r="AC253" s="35"/>
      <c r="AD253" s="35"/>
      <c r="AE253" s="66"/>
      <c r="AF253" s="66"/>
      <c r="AG253" s="66"/>
      <c r="AH253" s="67"/>
      <c r="AI253" s="68"/>
      <c r="AJ253" s="67"/>
      <c r="AK253" s="69">
        <v>1650.0</v>
      </c>
      <c r="AL253" s="42"/>
      <c r="AM253" s="42"/>
      <c r="AN253" s="36">
        <f t="shared" si="40"/>
        <v>-6.454545455</v>
      </c>
      <c r="AO253" s="43">
        <f t="shared" si="43"/>
        <v>113.3445727</v>
      </c>
      <c r="AP253" s="70"/>
      <c r="AQ253" s="70"/>
      <c r="AR253" s="70"/>
      <c r="AS253" s="71">
        <v>2280.0</v>
      </c>
      <c r="AT253" s="36">
        <f t="shared" si="41"/>
        <v>34.79473684</v>
      </c>
      <c r="AU253" s="43">
        <f t="shared" si="44"/>
        <v>444.3441765</v>
      </c>
      <c r="AV253" s="72">
        <v>480.0</v>
      </c>
      <c r="AW253" s="35">
        <f t="shared" si="48"/>
        <v>-61.11666667</v>
      </c>
      <c r="AX253" s="45">
        <f t="shared" si="46"/>
        <v>-425.5152196</v>
      </c>
      <c r="AY253" s="46"/>
      <c r="AZ253" s="46"/>
      <c r="BA253" s="46"/>
      <c r="BB253" s="46"/>
      <c r="BC253" s="47"/>
      <c r="BD253" s="47"/>
      <c r="BE253" s="48"/>
      <c r="BF253" s="48"/>
    </row>
    <row r="254" ht="15.75" customHeight="1">
      <c r="A254" s="80">
        <v>45818.0</v>
      </c>
      <c r="B254" s="63">
        <v>400973.0</v>
      </c>
      <c r="C254" s="29">
        <f>B254/'Clients Balance'!B254</f>
        <v>0.01738351192</v>
      </c>
      <c r="D254" s="30"/>
      <c r="E254" s="31">
        <f t="shared" si="3"/>
        <v>4.367844267</v>
      </c>
      <c r="F254" s="31">
        <f t="shared" si="4"/>
        <v>255.6314719</v>
      </c>
      <c r="G254" s="32">
        <f t="shared" si="1"/>
        <v>261.0743164</v>
      </c>
      <c r="H254" s="33">
        <f t="shared" si="2"/>
        <v>-0.02129176213</v>
      </c>
      <c r="I254" s="65">
        <v>561000.0</v>
      </c>
      <c r="J254" s="65">
        <v>-56373.0</v>
      </c>
      <c r="K254" s="65">
        <v>0.0</v>
      </c>
      <c r="L254" s="34"/>
      <c r="M254" s="65"/>
      <c r="N254" s="65"/>
      <c r="O254" s="65">
        <v>0.0</v>
      </c>
      <c r="P254" s="65">
        <v>0.0</v>
      </c>
      <c r="Q254" s="65">
        <v>0.0</v>
      </c>
      <c r="R254" s="72"/>
      <c r="S254" s="72"/>
      <c r="T254" s="71"/>
      <c r="U254" s="71"/>
      <c r="V254" s="72"/>
      <c r="W254" s="72">
        <v>2500.0</v>
      </c>
      <c r="X254" s="35">
        <f t="shared" si="54"/>
        <v>0</v>
      </c>
      <c r="Y254" s="37">
        <f t="shared" si="56"/>
        <v>74.65746849</v>
      </c>
      <c r="Z254" s="35">
        <f t="shared" si="47"/>
        <v>0</v>
      </c>
      <c r="AA254" s="53">
        <f t="shared" si="42"/>
        <v>244697.4</v>
      </c>
      <c r="AB254" s="35"/>
      <c r="AC254" s="35"/>
      <c r="AD254" s="35"/>
      <c r="AE254" s="66"/>
      <c r="AF254" s="66"/>
      <c r="AG254" s="66"/>
      <c r="AH254" s="67"/>
      <c r="AI254" s="68"/>
      <c r="AJ254" s="67"/>
      <c r="AK254" s="69">
        <v>2550.0</v>
      </c>
      <c r="AL254" s="42"/>
      <c r="AM254" s="42"/>
      <c r="AN254" s="36">
        <f t="shared" si="40"/>
        <v>0</v>
      </c>
      <c r="AO254" s="43">
        <f t="shared" si="43"/>
        <v>113.3445727</v>
      </c>
      <c r="AP254" s="70"/>
      <c r="AQ254" s="70"/>
      <c r="AR254" s="70"/>
      <c r="AS254" s="71">
        <v>2280.0</v>
      </c>
      <c r="AT254" s="36">
        <f t="shared" si="41"/>
        <v>0</v>
      </c>
      <c r="AU254" s="43">
        <f t="shared" si="44"/>
        <v>444.3441765</v>
      </c>
      <c r="AV254" s="72">
        <v>480.0</v>
      </c>
      <c r="AW254" s="35">
        <f t="shared" si="48"/>
        <v>0</v>
      </c>
      <c r="AX254" s="45">
        <f t="shared" si="46"/>
        <v>-425.5152196</v>
      </c>
      <c r="AY254" s="46"/>
      <c r="AZ254" s="46"/>
      <c r="BA254" s="46"/>
      <c r="BB254" s="46"/>
      <c r="BC254" s="47"/>
      <c r="BD254" s="47"/>
      <c r="BE254" s="48"/>
      <c r="BF254" s="48"/>
    </row>
    <row r="255" ht="15.75" customHeight="1">
      <c r="A255" s="80">
        <v>45819.0</v>
      </c>
      <c r="B255" s="63">
        <v>-61158.0</v>
      </c>
      <c r="C255" s="29">
        <f>B255/'Clients Balance'!B255</f>
        <v>-0.00269227236</v>
      </c>
      <c r="D255" s="30"/>
      <c r="E255" s="31">
        <f t="shared" si="3"/>
        <v>-0.6882295463</v>
      </c>
      <c r="F255" s="31">
        <f t="shared" si="4"/>
        <v>254.9432424</v>
      </c>
      <c r="G255" s="32">
        <f t="shared" si="1"/>
        <v>261.0743164</v>
      </c>
      <c r="H255" s="33">
        <f t="shared" si="2"/>
        <v>-0.02404878036</v>
      </c>
      <c r="I255" s="65">
        <v>0.0</v>
      </c>
      <c r="J255" s="65">
        <v>-10000.0</v>
      </c>
      <c r="K255" s="65">
        <v>0.0</v>
      </c>
      <c r="L255" s="34"/>
      <c r="M255" s="65"/>
      <c r="N255" s="65"/>
      <c r="O255" s="65">
        <v>0.0</v>
      </c>
      <c r="P255" s="65">
        <v>0.0</v>
      </c>
      <c r="Q255" s="65">
        <v>-51000.0</v>
      </c>
      <c r="R255" s="72"/>
      <c r="S255" s="72"/>
      <c r="T255" s="71"/>
      <c r="U255" s="71"/>
      <c r="V255" s="72"/>
      <c r="W255" s="72">
        <v>8100.0</v>
      </c>
      <c r="X255" s="35">
        <f t="shared" si="54"/>
        <v>-6.296296296</v>
      </c>
      <c r="Y255" s="37">
        <f t="shared" si="56"/>
        <v>68.36117219</v>
      </c>
      <c r="Z255" s="35">
        <f t="shared" si="47"/>
        <v>0</v>
      </c>
      <c r="AA255" s="53">
        <f t="shared" si="42"/>
        <v>244697.4</v>
      </c>
      <c r="AB255" s="35"/>
      <c r="AC255" s="35"/>
      <c r="AD255" s="35"/>
      <c r="AE255" s="66"/>
      <c r="AF255" s="66"/>
      <c r="AG255" s="66"/>
      <c r="AH255" s="67"/>
      <c r="AI255" s="68"/>
      <c r="AJ255" s="67"/>
      <c r="AK255" s="69">
        <v>2550.0</v>
      </c>
      <c r="AL255" s="42"/>
      <c r="AM255" s="42"/>
      <c r="AN255" s="36">
        <f t="shared" si="40"/>
        <v>0</v>
      </c>
      <c r="AO255" s="43">
        <f t="shared" si="43"/>
        <v>113.3445727</v>
      </c>
      <c r="AP255" s="70"/>
      <c r="AQ255" s="70"/>
      <c r="AR255" s="70"/>
      <c r="AS255" s="71">
        <v>2280.0</v>
      </c>
      <c r="AT255" s="36">
        <f t="shared" si="41"/>
        <v>0</v>
      </c>
      <c r="AU255" s="43">
        <f t="shared" si="44"/>
        <v>444.3441765</v>
      </c>
      <c r="AV255" s="72">
        <v>480.0</v>
      </c>
      <c r="AW255" s="35">
        <f t="shared" si="48"/>
        <v>0</v>
      </c>
      <c r="AX255" s="45">
        <f t="shared" si="46"/>
        <v>-425.5152196</v>
      </c>
      <c r="AY255" s="46"/>
      <c r="AZ255" s="46"/>
      <c r="BA255" s="46"/>
      <c r="BB255" s="46"/>
      <c r="BC255" s="47"/>
      <c r="BD255" s="47"/>
      <c r="BE255" s="48"/>
      <c r="BF255" s="48"/>
    </row>
    <row r="256" ht="15.75" customHeight="1">
      <c r="A256" s="80">
        <v>45820.0</v>
      </c>
      <c r="B256" s="63">
        <v>-163370.0</v>
      </c>
      <c r="C256" s="29">
        <f>B256/'Clients Balance'!B256</f>
        <v>-0.007078498421</v>
      </c>
      <c r="D256" s="30"/>
      <c r="E256" s="31">
        <f t="shared" si="3"/>
        <v>-1.804615339</v>
      </c>
      <c r="F256" s="31">
        <f t="shared" si="4"/>
        <v>253.138627</v>
      </c>
      <c r="G256" s="32">
        <f t="shared" si="1"/>
        <v>261.0743164</v>
      </c>
      <c r="H256" s="33">
        <f t="shared" si="2"/>
        <v>-0.03134918393</v>
      </c>
      <c r="I256" s="65">
        <v>-315000.0</v>
      </c>
      <c r="J256" s="65">
        <v>-500.0</v>
      </c>
      <c r="K256" s="65">
        <v>150097.0</v>
      </c>
      <c r="L256" s="34"/>
      <c r="M256" s="65"/>
      <c r="N256" s="65"/>
      <c r="O256" s="65">
        <v>49248.0</v>
      </c>
      <c r="P256" s="65">
        <v>0.0</v>
      </c>
      <c r="Q256" s="65">
        <v>0.0</v>
      </c>
      <c r="R256" s="72"/>
      <c r="S256" s="72"/>
      <c r="T256" s="71"/>
      <c r="U256" s="71"/>
      <c r="V256" s="72"/>
      <c r="W256" s="72">
        <v>8100.0</v>
      </c>
      <c r="X256" s="35">
        <f t="shared" si="54"/>
        <v>0</v>
      </c>
      <c r="Y256" s="37">
        <f t="shared" si="56"/>
        <v>68.36117219</v>
      </c>
      <c r="Z256" s="35">
        <f t="shared" si="47"/>
        <v>199345</v>
      </c>
      <c r="AA256" s="53">
        <f t="shared" si="42"/>
        <v>444042.4</v>
      </c>
      <c r="AB256" s="35"/>
      <c r="AC256" s="35"/>
      <c r="AD256" s="35"/>
      <c r="AE256" s="66"/>
      <c r="AF256" s="66"/>
      <c r="AG256" s="66"/>
      <c r="AH256" s="67"/>
      <c r="AI256" s="68"/>
      <c r="AJ256" s="67"/>
      <c r="AK256" s="69">
        <v>1575.0</v>
      </c>
      <c r="AL256" s="42"/>
      <c r="AM256" s="42"/>
      <c r="AN256" s="36">
        <f t="shared" si="40"/>
        <v>95.29968254</v>
      </c>
      <c r="AO256" s="43">
        <f t="shared" si="43"/>
        <v>208.6442553</v>
      </c>
      <c r="AP256" s="70"/>
      <c r="AQ256" s="70"/>
      <c r="AR256" s="70"/>
      <c r="AS256" s="71">
        <v>2280.0</v>
      </c>
      <c r="AT256" s="36">
        <f t="shared" si="41"/>
        <v>21.6</v>
      </c>
      <c r="AU256" s="43">
        <f t="shared" si="44"/>
        <v>465.9441765</v>
      </c>
      <c r="AV256" s="72">
        <v>480.0</v>
      </c>
      <c r="AW256" s="35">
        <f t="shared" si="48"/>
        <v>0</v>
      </c>
      <c r="AX256" s="45">
        <f t="shared" si="46"/>
        <v>-425.5152196</v>
      </c>
      <c r="AY256" s="46"/>
      <c r="AZ256" s="46"/>
      <c r="BA256" s="46"/>
      <c r="BB256" s="46"/>
      <c r="BC256" s="47"/>
      <c r="BD256" s="47"/>
      <c r="BE256" s="48"/>
      <c r="BF256" s="48"/>
    </row>
    <row r="257" ht="15.75" customHeight="1">
      <c r="A257" s="80">
        <v>45821.0</v>
      </c>
      <c r="B257" s="63">
        <v>-85370.0</v>
      </c>
      <c r="C257" s="29">
        <f>B257/'Clients Balance'!B257</f>
        <v>-0.00368500686</v>
      </c>
      <c r="D257" s="30"/>
      <c r="E257" s="31">
        <f t="shared" si="3"/>
        <v>-0.9328175771</v>
      </c>
      <c r="F257" s="31">
        <f t="shared" si="4"/>
        <v>252.2058095</v>
      </c>
      <c r="G257" s="32">
        <f t="shared" si="1"/>
        <v>261.0743164</v>
      </c>
      <c r="H257" s="33">
        <f t="shared" si="2"/>
        <v>-0.03516376952</v>
      </c>
      <c r="I257" s="65">
        <v>0.0</v>
      </c>
      <c r="J257" s="65">
        <v>0.0</v>
      </c>
      <c r="K257" s="65">
        <v>-9450.0</v>
      </c>
      <c r="L257" s="34"/>
      <c r="M257" s="65"/>
      <c r="N257" s="65"/>
      <c r="O257" s="65">
        <v>-70224.0</v>
      </c>
      <c r="P257" s="65">
        <v>0.0</v>
      </c>
      <c r="Q257" s="65">
        <v>0.0</v>
      </c>
      <c r="R257" s="72"/>
      <c r="S257" s="72"/>
      <c r="T257" s="71"/>
      <c r="U257" s="71"/>
      <c r="V257" s="72"/>
      <c r="W257" s="72">
        <v>2700.0</v>
      </c>
      <c r="X257" s="35">
        <f t="shared" si="54"/>
        <v>0</v>
      </c>
      <c r="Y257" s="37">
        <f t="shared" si="56"/>
        <v>68.36117219</v>
      </c>
      <c r="Z257" s="35">
        <f t="shared" si="47"/>
        <v>-79674</v>
      </c>
      <c r="AA257" s="53">
        <f t="shared" si="42"/>
        <v>364368.4</v>
      </c>
      <c r="AB257" s="35"/>
      <c r="AC257" s="35"/>
      <c r="AD257" s="35"/>
      <c r="AE257" s="66"/>
      <c r="AF257" s="66"/>
      <c r="AG257" s="66"/>
      <c r="AH257" s="67"/>
      <c r="AI257" s="68"/>
      <c r="AJ257" s="67"/>
      <c r="AK257" s="69">
        <v>1575.0</v>
      </c>
      <c r="AL257" s="42"/>
      <c r="AM257" s="42"/>
      <c r="AN257" s="36">
        <f t="shared" si="40"/>
        <v>-6</v>
      </c>
      <c r="AO257" s="43">
        <f t="shared" si="43"/>
        <v>202.6442553</v>
      </c>
      <c r="AP257" s="70"/>
      <c r="AQ257" s="70"/>
      <c r="AR257" s="70"/>
      <c r="AS257" s="71">
        <v>2280.0</v>
      </c>
      <c r="AT257" s="36">
        <f t="shared" si="41"/>
        <v>-30.8</v>
      </c>
      <c r="AU257" s="43">
        <f t="shared" si="44"/>
        <v>435.1441765</v>
      </c>
      <c r="AV257" s="72">
        <v>480.0</v>
      </c>
      <c r="AW257" s="35">
        <f t="shared" si="48"/>
        <v>0</v>
      </c>
      <c r="AX257" s="45">
        <f t="shared" si="46"/>
        <v>-425.5152196</v>
      </c>
      <c r="AY257" s="46"/>
      <c r="AZ257" s="46"/>
      <c r="BA257" s="46"/>
      <c r="BB257" s="46"/>
      <c r="BC257" s="47"/>
      <c r="BD257" s="47"/>
      <c r="BE257" s="48"/>
      <c r="BF257" s="48"/>
    </row>
    <row r="258" ht="15.75" customHeight="1">
      <c r="A258" s="80">
        <v>45824.0</v>
      </c>
      <c r="B258" s="63">
        <v>-20271.0</v>
      </c>
      <c r="C258" s="29">
        <f>B258/'Clients Balance'!B258</f>
        <v>-0.0008642042427</v>
      </c>
      <c r="D258" s="30"/>
      <c r="E258" s="31">
        <f t="shared" si="3"/>
        <v>-0.2179573306</v>
      </c>
      <c r="F258" s="31">
        <f t="shared" si="4"/>
        <v>251.9878521</v>
      </c>
      <c r="G258" s="32">
        <f t="shared" si="1"/>
        <v>261.0743164</v>
      </c>
      <c r="H258" s="33">
        <f t="shared" si="2"/>
        <v>-0.03605913622</v>
      </c>
      <c r="I258" s="65">
        <v>0.0</v>
      </c>
      <c r="J258" s="65">
        <v>52080.0</v>
      </c>
      <c r="K258" s="65">
        <v>-18570.0</v>
      </c>
      <c r="L258" s="34"/>
      <c r="M258" s="65"/>
      <c r="N258" s="65"/>
      <c r="O258" s="65">
        <v>0.0</v>
      </c>
      <c r="P258" s="65">
        <v>0.0</v>
      </c>
      <c r="Q258" s="65">
        <v>-53480.0</v>
      </c>
      <c r="R258" s="72"/>
      <c r="S258" s="72"/>
      <c r="T258" s="71"/>
      <c r="U258" s="71"/>
      <c r="V258" s="72"/>
      <c r="W258" s="72">
        <v>2800.0</v>
      </c>
      <c r="X258" s="35">
        <f t="shared" si="54"/>
        <v>-19.1</v>
      </c>
      <c r="Y258" s="37">
        <f t="shared" si="56"/>
        <v>49.26117219</v>
      </c>
      <c r="Z258" s="35">
        <f t="shared" si="47"/>
        <v>-18570</v>
      </c>
      <c r="AA258" s="53">
        <f t="shared" si="42"/>
        <v>345798.4</v>
      </c>
      <c r="AB258" s="35"/>
      <c r="AC258" s="35"/>
      <c r="AD258" s="35"/>
      <c r="AE258" s="66"/>
      <c r="AF258" s="66"/>
      <c r="AG258" s="66"/>
      <c r="AH258" s="67"/>
      <c r="AI258" s="68"/>
      <c r="AJ258" s="67"/>
      <c r="AK258" s="69">
        <v>1500.0</v>
      </c>
      <c r="AL258" s="42"/>
      <c r="AM258" s="42"/>
      <c r="AN258" s="36">
        <f t="shared" si="40"/>
        <v>-12.38</v>
      </c>
      <c r="AO258" s="43">
        <f t="shared" si="43"/>
        <v>190.2642553</v>
      </c>
      <c r="AP258" s="70"/>
      <c r="AQ258" s="70"/>
      <c r="AR258" s="70"/>
      <c r="AS258" s="71">
        <v>2280.0</v>
      </c>
      <c r="AT258" s="36">
        <f t="shared" si="41"/>
        <v>0</v>
      </c>
      <c r="AU258" s="43">
        <f t="shared" si="44"/>
        <v>435.1441765</v>
      </c>
      <c r="AV258" s="72">
        <v>480.0</v>
      </c>
      <c r="AW258" s="35">
        <f t="shared" si="48"/>
        <v>0</v>
      </c>
      <c r="AX258" s="45">
        <f t="shared" si="46"/>
        <v>-425.5152196</v>
      </c>
      <c r="AY258" s="46"/>
      <c r="AZ258" s="46"/>
      <c r="BA258" s="46"/>
      <c r="BB258" s="46"/>
      <c r="BC258" s="47"/>
      <c r="BD258" s="47"/>
      <c r="BE258" s="48"/>
      <c r="BF258" s="48"/>
    </row>
    <row r="259" ht="15.75" customHeight="1">
      <c r="A259" s="80">
        <v>45825.0</v>
      </c>
      <c r="B259" s="63">
        <v>11303.0</v>
      </c>
      <c r="C259" s="29">
        <f>B259/'Clients Balance'!B259</f>
        <v>0.0004744231905</v>
      </c>
      <c r="D259" s="30"/>
      <c r="E259" s="31">
        <f t="shared" si="3"/>
        <v>0.1195488808</v>
      </c>
      <c r="F259" s="31">
        <f t="shared" si="4"/>
        <v>252.107401</v>
      </c>
      <c r="G259" s="32">
        <f t="shared" si="1"/>
        <v>261.0743164</v>
      </c>
      <c r="H259" s="33">
        <f t="shared" si="2"/>
        <v>-0.03556783882</v>
      </c>
      <c r="I259" s="65">
        <v>-62370.0</v>
      </c>
      <c r="J259" s="65">
        <v>46327.0</v>
      </c>
      <c r="K259" s="65">
        <v>-14670.0</v>
      </c>
      <c r="L259" s="34"/>
      <c r="M259" s="65"/>
      <c r="N259" s="65"/>
      <c r="O259" s="65">
        <v>83252.0</v>
      </c>
      <c r="P259" s="65">
        <v>0.0</v>
      </c>
      <c r="Q259" s="65">
        <v>0.0</v>
      </c>
      <c r="R259" s="72"/>
      <c r="S259" s="72"/>
      <c r="T259" s="71"/>
      <c r="U259" s="71"/>
      <c r="V259" s="72"/>
      <c r="W259" s="72">
        <v>2800.0</v>
      </c>
      <c r="X259" s="35">
        <f t="shared" si="54"/>
        <v>0</v>
      </c>
      <c r="Y259" s="37">
        <f t="shared" si="56"/>
        <v>49.26117219</v>
      </c>
      <c r="Z259" s="35">
        <f t="shared" si="47"/>
        <v>68582</v>
      </c>
      <c r="AA259" s="53">
        <f t="shared" si="42"/>
        <v>414380.4</v>
      </c>
      <c r="AB259" s="35"/>
      <c r="AC259" s="35"/>
      <c r="AD259" s="35"/>
      <c r="AE259" s="66"/>
      <c r="AF259" s="66"/>
      <c r="AG259" s="66"/>
      <c r="AH259" s="67"/>
      <c r="AI259" s="68"/>
      <c r="AJ259" s="67"/>
      <c r="AK259" s="69">
        <v>1500.0</v>
      </c>
      <c r="AL259" s="42"/>
      <c r="AM259" s="42"/>
      <c r="AN259" s="36">
        <f t="shared" si="40"/>
        <v>-9.78</v>
      </c>
      <c r="AO259" s="43">
        <f t="shared" si="43"/>
        <v>180.4842553</v>
      </c>
      <c r="AP259" s="70"/>
      <c r="AQ259" s="70"/>
      <c r="AR259" s="70"/>
      <c r="AS259" s="71">
        <v>2280.0</v>
      </c>
      <c r="AT259" s="36">
        <f t="shared" si="41"/>
        <v>36.51403509</v>
      </c>
      <c r="AU259" s="43">
        <f t="shared" si="44"/>
        <v>471.6582116</v>
      </c>
      <c r="AV259" s="72">
        <v>480.0</v>
      </c>
      <c r="AW259" s="35">
        <f t="shared" si="48"/>
        <v>0</v>
      </c>
      <c r="AX259" s="45">
        <f t="shared" si="46"/>
        <v>-425.5152196</v>
      </c>
      <c r="AY259" s="46"/>
      <c r="AZ259" s="46"/>
      <c r="BA259" s="46"/>
      <c r="BB259" s="46"/>
      <c r="BC259" s="47"/>
      <c r="BD259" s="47"/>
      <c r="BE259" s="48"/>
      <c r="BF259" s="48"/>
    </row>
    <row r="260" ht="15.75" customHeight="1">
      <c r="A260" s="80">
        <v>45826.0</v>
      </c>
      <c r="B260" s="63">
        <v>-180291.0</v>
      </c>
      <c r="C260" s="29">
        <f>B260/'Clients Balance'!B260</f>
        <v>-0.007513956313</v>
      </c>
      <c r="D260" s="30"/>
      <c r="E260" s="31">
        <f t="shared" si="3"/>
        <v>-1.894323997</v>
      </c>
      <c r="F260" s="31">
        <f t="shared" si="4"/>
        <v>250.213077</v>
      </c>
      <c r="G260" s="32">
        <f t="shared" si="1"/>
        <v>261.0743164</v>
      </c>
      <c r="H260" s="33">
        <f t="shared" si="2"/>
        <v>-0.04340796066</v>
      </c>
      <c r="I260" s="65">
        <v>0.0</v>
      </c>
      <c r="J260" s="65">
        <v>-59666.0</v>
      </c>
      <c r="K260" s="65">
        <v>-65040.0</v>
      </c>
      <c r="L260" s="34"/>
      <c r="M260" s="65"/>
      <c r="N260" s="65"/>
      <c r="O260" s="65">
        <v>-126354.0</v>
      </c>
      <c r="P260" s="65">
        <v>0.0</v>
      </c>
      <c r="Q260" s="65">
        <v>73164.0</v>
      </c>
      <c r="R260" s="72"/>
      <c r="S260" s="72"/>
      <c r="T260" s="71"/>
      <c r="U260" s="71"/>
      <c r="V260" s="72"/>
      <c r="W260" s="72">
        <v>8400.0</v>
      </c>
      <c r="X260" s="35">
        <f t="shared" si="54"/>
        <v>8.71</v>
      </c>
      <c r="Y260" s="37">
        <f t="shared" si="56"/>
        <v>57.97117219</v>
      </c>
      <c r="Z260" s="35">
        <f t="shared" si="47"/>
        <v>-191394</v>
      </c>
      <c r="AA260" s="53">
        <f t="shared" si="42"/>
        <v>222986.4</v>
      </c>
      <c r="AB260" s="35"/>
      <c r="AC260" s="35"/>
      <c r="AD260" s="35"/>
      <c r="AE260" s="66"/>
      <c r="AF260" s="66"/>
      <c r="AG260" s="66"/>
      <c r="AH260" s="67"/>
      <c r="AI260" s="68"/>
      <c r="AJ260" s="67"/>
      <c r="AK260" s="69">
        <v>1500.0</v>
      </c>
      <c r="AL260" s="42"/>
      <c r="AM260" s="42"/>
      <c r="AN260" s="36">
        <f t="shared" si="40"/>
        <v>-43.36</v>
      </c>
      <c r="AO260" s="43">
        <f t="shared" si="43"/>
        <v>137.1242553</v>
      </c>
      <c r="AP260" s="70"/>
      <c r="AQ260" s="70"/>
      <c r="AR260" s="70"/>
      <c r="AS260" s="71">
        <v>2280.0</v>
      </c>
      <c r="AT260" s="36">
        <f t="shared" si="41"/>
        <v>-55.41842105</v>
      </c>
      <c r="AU260" s="43">
        <f t="shared" si="44"/>
        <v>416.2397905</v>
      </c>
      <c r="AV260" s="72">
        <v>480.0</v>
      </c>
      <c r="AW260" s="35">
        <f t="shared" si="48"/>
        <v>0</v>
      </c>
      <c r="AX260" s="45">
        <f t="shared" si="46"/>
        <v>-425.5152196</v>
      </c>
      <c r="AY260" s="46"/>
      <c r="AZ260" s="46"/>
      <c r="BA260" s="46"/>
      <c r="BB260" s="46"/>
      <c r="BC260" s="47"/>
      <c r="BD260" s="47"/>
      <c r="BE260" s="48"/>
      <c r="BF260" s="48"/>
    </row>
    <row r="261" ht="15.75" customHeight="1">
      <c r="A261" s="80">
        <v>45827.0</v>
      </c>
      <c r="B261" s="63">
        <v>36032.0</v>
      </c>
      <c r="C261" s="29">
        <f>B261/'Clients Balance'!B261</f>
        <v>0.001477016492</v>
      </c>
      <c r="D261" s="30"/>
      <c r="E261" s="31">
        <f t="shared" si="3"/>
        <v>0.3695688412</v>
      </c>
      <c r="F261" s="31">
        <f t="shared" si="4"/>
        <v>250.5826459</v>
      </c>
      <c r="G261" s="32">
        <f t="shared" si="1"/>
        <v>261.0743164</v>
      </c>
      <c r="H261" s="33">
        <f t="shared" si="2"/>
        <v>-0.04186910281</v>
      </c>
      <c r="I261" s="52">
        <f>B261-J261-O261</f>
        <v>-31812</v>
      </c>
      <c r="J261" s="65">
        <v>22172.0</v>
      </c>
      <c r="K261" s="65">
        <v>0.0</v>
      </c>
      <c r="L261" s="34"/>
      <c r="M261" s="65"/>
      <c r="N261" s="65"/>
      <c r="O261" s="65">
        <v>45672.0</v>
      </c>
      <c r="P261" s="65">
        <v>0.0</v>
      </c>
      <c r="Q261" s="65">
        <v>0.0</v>
      </c>
      <c r="R261" s="72"/>
      <c r="S261" s="72"/>
      <c r="T261" s="71"/>
      <c r="U261" s="71"/>
      <c r="V261" s="72"/>
      <c r="W261" s="72">
        <v>8400.0</v>
      </c>
      <c r="X261" s="35">
        <f t="shared" si="54"/>
        <v>0</v>
      </c>
      <c r="Y261" s="37">
        <f t="shared" si="56"/>
        <v>57.97117219</v>
      </c>
      <c r="Z261" s="35">
        <f t="shared" si="47"/>
        <v>45672</v>
      </c>
      <c r="AA261" s="53">
        <f t="shared" si="42"/>
        <v>268658.4</v>
      </c>
      <c r="AB261" s="35"/>
      <c r="AC261" s="35"/>
      <c r="AD261" s="35"/>
      <c r="AE261" s="66"/>
      <c r="AF261" s="66"/>
      <c r="AG261" s="66"/>
      <c r="AH261" s="67"/>
      <c r="AI261" s="68"/>
      <c r="AJ261" s="67"/>
      <c r="AK261" s="69">
        <v>1500.0</v>
      </c>
      <c r="AL261" s="42"/>
      <c r="AM261" s="42"/>
      <c r="AN261" s="36">
        <f t="shared" si="40"/>
        <v>0</v>
      </c>
      <c r="AO261" s="43">
        <f t="shared" si="43"/>
        <v>137.1242553</v>
      </c>
      <c r="AP261" s="70"/>
      <c r="AQ261" s="70"/>
      <c r="AR261" s="70"/>
      <c r="AS261" s="71">
        <v>2280.0</v>
      </c>
      <c r="AT261" s="36">
        <f t="shared" si="41"/>
        <v>20.03157895</v>
      </c>
      <c r="AU261" s="43">
        <f t="shared" si="44"/>
        <v>436.2713695</v>
      </c>
      <c r="AV261" s="72">
        <v>480.0</v>
      </c>
      <c r="AW261" s="35">
        <f t="shared" si="48"/>
        <v>0</v>
      </c>
      <c r="AX261" s="45">
        <f t="shared" si="46"/>
        <v>-425.5152196</v>
      </c>
      <c r="AY261" s="46"/>
      <c r="AZ261" s="46"/>
      <c r="BA261" s="46"/>
      <c r="BB261" s="46"/>
      <c r="BC261" s="47"/>
      <c r="BD261" s="47"/>
      <c r="BE261" s="48"/>
      <c r="BF261" s="48"/>
    </row>
    <row r="262" ht="15.75" customHeight="1">
      <c r="A262" s="80">
        <v>45828.0</v>
      </c>
      <c r="B262" s="63">
        <v>-24813.0</v>
      </c>
      <c r="C262" s="29">
        <f>B262/'Clients Balance'!B262</f>
        <v>-0.00101968583</v>
      </c>
      <c r="D262" s="30"/>
      <c r="E262" s="31">
        <f t="shared" si="3"/>
        <v>-0.2555155733</v>
      </c>
      <c r="F262" s="31">
        <f t="shared" si="4"/>
        <v>250.3271303</v>
      </c>
      <c r="G262" s="32">
        <f t="shared" si="1"/>
        <v>261.0743164</v>
      </c>
      <c r="H262" s="33">
        <f t="shared" si="2"/>
        <v>-0.04293256637</v>
      </c>
      <c r="I262" s="65">
        <v>0.0</v>
      </c>
      <c r="J262" s="65">
        <v>53610.0</v>
      </c>
      <c r="K262" s="65">
        <v>23250.0</v>
      </c>
      <c r="L262" s="34"/>
      <c r="M262" s="65"/>
      <c r="N262" s="65"/>
      <c r="O262" s="65">
        <v>0.0</v>
      </c>
      <c r="P262" s="65">
        <v>0.0</v>
      </c>
      <c r="Q262" s="65">
        <v>-97804.0</v>
      </c>
      <c r="R262" s="72"/>
      <c r="S262" s="72"/>
      <c r="T262" s="71"/>
      <c r="U262" s="71"/>
      <c r="V262" s="72"/>
      <c r="W262" s="72">
        <v>2800.0</v>
      </c>
      <c r="X262" s="35">
        <f t="shared" si="54"/>
        <v>-34.93</v>
      </c>
      <c r="Y262" s="37">
        <f t="shared" si="56"/>
        <v>23.04117219</v>
      </c>
      <c r="Z262" s="35">
        <f t="shared" si="47"/>
        <v>23250</v>
      </c>
      <c r="AA262" s="53">
        <f t="shared" si="42"/>
        <v>291908.4</v>
      </c>
      <c r="AB262" s="35"/>
      <c r="AC262" s="35"/>
      <c r="AD262" s="35"/>
      <c r="AE262" s="66"/>
      <c r="AF262" s="66"/>
      <c r="AG262" s="66"/>
      <c r="AH262" s="67"/>
      <c r="AI262" s="68"/>
      <c r="AJ262" s="67"/>
      <c r="AK262" s="69">
        <v>1500.0</v>
      </c>
      <c r="AL262" s="42"/>
      <c r="AM262" s="42"/>
      <c r="AN262" s="36">
        <f t="shared" si="40"/>
        <v>15.5</v>
      </c>
      <c r="AO262" s="43">
        <f t="shared" si="43"/>
        <v>152.6242553</v>
      </c>
      <c r="AP262" s="70"/>
      <c r="AQ262" s="70"/>
      <c r="AR262" s="70"/>
      <c r="AS262" s="71">
        <v>2280.0</v>
      </c>
      <c r="AT262" s="36">
        <f t="shared" si="41"/>
        <v>0</v>
      </c>
      <c r="AU262" s="43">
        <f t="shared" si="44"/>
        <v>436.2713695</v>
      </c>
      <c r="AV262" s="72">
        <v>480.0</v>
      </c>
      <c r="AW262" s="35">
        <f t="shared" si="48"/>
        <v>0</v>
      </c>
      <c r="AX262" s="45">
        <f t="shared" si="46"/>
        <v>-425.5152196</v>
      </c>
      <c r="AY262" s="46"/>
      <c r="AZ262" s="46"/>
      <c r="BA262" s="46"/>
      <c r="BB262" s="46"/>
      <c r="BC262" s="47"/>
      <c r="BD262" s="47"/>
      <c r="BE262" s="48"/>
      <c r="BF262" s="48"/>
    </row>
    <row r="263" ht="15.75" customHeight="1">
      <c r="A263" s="80">
        <v>45831.0</v>
      </c>
      <c r="B263" s="63">
        <v>-66405.0</v>
      </c>
      <c r="C263" s="29">
        <f>B263/'Clients Balance'!B263</f>
        <v>-0.00274734644</v>
      </c>
      <c r="D263" s="30"/>
      <c r="E263" s="31">
        <f t="shared" si="3"/>
        <v>-0.6877353502</v>
      </c>
      <c r="F263" s="31">
        <f t="shared" si="4"/>
        <v>249.6393949</v>
      </c>
      <c r="G263" s="32">
        <f t="shared" si="1"/>
        <v>261.0743164</v>
      </c>
      <c r="H263" s="33">
        <f t="shared" si="2"/>
        <v>-0.04580575709</v>
      </c>
      <c r="I263" s="65">
        <v>0.0</v>
      </c>
      <c r="J263" s="65">
        <v>-84000.0</v>
      </c>
      <c r="K263" s="65">
        <v>0.0</v>
      </c>
      <c r="L263" s="34"/>
      <c r="M263" s="65"/>
      <c r="N263" s="65"/>
      <c r="O263" s="65">
        <v>28260.0</v>
      </c>
      <c r="P263" s="65">
        <v>0.0</v>
      </c>
      <c r="Q263" s="65">
        <v>-9016.0</v>
      </c>
      <c r="R263" s="72"/>
      <c r="S263" s="72"/>
      <c r="T263" s="71"/>
      <c r="U263" s="71"/>
      <c r="V263" s="72"/>
      <c r="W263" s="72">
        <v>2800.0</v>
      </c>
      <c r="X263" s="35">
        <f t="shared" si="54"/>
        <v>-3.22</v>
      </c>
      <c r="Y263" s="37">
        <f t="shared" si="56"/>
        <v>19.82117219</v>
      </c>
      <c r="Z263" s="35">
        <f t="shared" si="47"/>
        <v>28260</v>
      </c>
      <c r="AA263" s="53">
        <f t="shared" si="42"/>
        <v>320168.4</v>
      </c>
      <c r="AB263" s="35"/>
      <c r="AC263" s="35"/>
      <c r="AD263" s="35"/>
      <c r="AE263" s="66"/>
      <c r="AF263" s="66"/>
      <c r="AG263" s="66"/>
      <c r="AH263" s="67"/>
      <c r="AI263" s="68"/>
      <c r="AJ263" s="67"/>
      <c r="AK263" s="69">
        <v>1500.0</v>
      </c>
      <c r="AL263" s="42"/>
      <c r="AM263" s="42"/>
      <c r="AN263" s="36">
        <f t="shared" si="40"/>
        <v>0</v>
      </c>
      <c r="AO263" s="43">
        <f t="shared" si="43"/>
        <v>152.6242553</v>
      </c>
      <c r="AP263" s="70"/>
      <c r="AQ263" s="70"/>
      <c r="AR263" s="70"/>
      <c r="AS263" s="71">
        <v>3600.0</v>
      </c>
      <c r="AT263" s="36">
        <f t="shared" si="41"/>
        <v>7.85</v>
      </c>
      <c r="AU263" s="43">
        <f t="shared" si="44"/>
        <v>444.1213695</v>
      </c>
      <c r="AV263" s="72">
        <v>480.0</v>
      </c>
      <c r="AW263" s="35">
        <f t="shared" si="48"/>
        <v>0</v>
      </c>
      <c r="AX263" s="45">
        <f t="shared" si="46"/>
        <v>-425.5152196</v>
      </c>
      <c r="AY263" s="46"/>
      <c r="AZ263" s="46"/>
      <c r="BA263" s="46"/>
      <c r="BB263" s="46"/>
      <c r="BC263" s="47"/>
      <c r="BD263" s="47"/>
      <c r="BE263" s="48"/>
      <c r="BF263" s="48"/>
    </row>
    <row r="264" ht="15.75" customHeight="1">
      <c r="A264" s="80">
        <v>45832.0</v>
      </c>
      <c r="B264" s="63">
        <v>-751763.0</v>
      </c>
      <c r="C264" s="29">
        <f>B264/'Clients Balance'!B264</f>
        <v>-0.03121262013</v>
      </c>
      <c r="D264" s="30"/>
      <c r="E264" s="31">
        <f t="shared" si="3"/>
        <v>-7.791899604</v>
      </c>
      <c r="F264" s="31">
        <f t="shared" si="4"/>
        <v>241.8474953</v>
      </c>
      <c r="G264" s="32">
        <f t="shared" si="1"/>
        <v>261.0743164</v>
      </c>
      <c r="H264" s="33">
        <f t="shared" si="2"/>
        <v>-0.07949977345</v>
      </c>
      <c r="I264" s="65">
        <v>-330633.0</v>
      </c>
      <c r="J264" s="65">
        <v>-215964.0</v>
      </c>
      <c r="K264" s="65">
        <v>-153506.0</v>
      </c>
      <c r="L264" s="34"/>
      <c r="M264" s="65"/>
      <c r="N264" s="65"/>
      <c r="O264" s="65">
        <v>-57168.0</v>
      </c>
      <c r="P264" s="65">
        <v>0.0</v>
      </c>
      <c r="Q264" s="65">
        <v>-9016.0</v>
      </c>
      <c r="R264" s="72"/>
      <c r="S264" s="72"/>
      <c r="T264" s="71"/>
      <c r="U264" s="71"/>
      <c r="V264" s="72"/>
      <c r="W264" s="72">
        <v>2800.0</v>
      </c>
      <c r="X264" s="35">
        <f t="shared" si="54"/>
        <v>-3.22</v>
      </c>
      <c r="Y264" s="37">
        <f t="shared" si="56"/>
        <v>16.60117219</v>
      </c>
      <c r="Z264" s="35">
        <f t="shared" si="47"/>
        <v>-210674</v>
      </c>
      <c r="AA264" s="53">
        <f t="shared" si="42"/>
        <v>109494.4</v>
      </c>
      <c r="AB264" s="35"/>
      <c r="AC264" s="35"/>
      <c r="AD264" s="35"/>
      <c r="AE264" s="66"/>
      <c r="AF264" s="66"/>
      <c r="AG264" s="66"/>
      <c r="AH264" s="67"/>
      <c r="AI264" s="68"/>
      <c r="AJ264" s="67"/>
      <c r="AK264" s="69">
        <v>1500.0</v>
      </c>
      <c r="AL264" s="42"/>
      <c r="AM264" s="42"/>
      <c r="AN264" s="36">
        <f t="shared" si="40"/>
        <v>-102.3373333</v>
      </c>
      <c r="AO264" s="43">
        <f t="shared" si="43"/>
        <v>50.28692192</v>
      </c>
      <c r="AP264" s="70"/>
      <c r="AQ264" s="70"/>
      <c r="AR264" s="70"/>
      <c r="AS264" s="71">
        <v>3600.0</v>
      </c>
      <c r="AT264" s="36">
        <f t="shared" si="41"/>
        <v>-15.88</v>
      </c>
      <c r="AU264" s="43">
        <f t="shared" si="44"/>
        <v>428.2413695</v>
      </c>
      <c r="AV264" s="72">
        <v>480.0</v>
      </c>
      <c r="AW264" s="35"/>
      <c r="AX264" s="45"/>
      <c r="AY264" s="46"/>
      <c r="AZ264" s="46"/>
      <c r="BA264" s="46"/>
      <c r="BB264" s="46"/>
      <c r="BC264" s="47"/>
      <c r="BD264" s="47"/>
      <c r="BE264" s="48"/>
      <c r="BF264" s="48"/>
    </row>
    <row r="265" ht="15.75" customHeight="1">
      <c r="A265" s="80">
        <v>45833.0</v>
      </c>
      <c r="B265" s="63">
        <v>33624.0</v>
      </c>
      <c r="C265" s="29">
        <f>B265/'Clients Balance'!B265</f>
        <v>0.001397218505</v>
      </c>
      <c r="D265" s="30"/>
      <c r="E265" s="31">
        <f t="shared" si="3"/>
        <v>0.3379137958</v>
      </c>
      <c r="F265" s="31">
        <f t="shared" si="4"/>
        <v>242.1854091</v>
      </c>
      <c r="G265" s="32">
        <f t="shared" si="1"/>
        <v>261.0743164</v>
      </c>
      <c r="H265" s="33">
        <f t="shared" si="2"/>
        <v>-0.07799358087</v>
      </c>
      <c r="I265" s="65">
        <v>0.0</v>
      </c>
      <c r="J265" s="65">
        <v>73170.0</v>
      </c>
      <c r="K265" s="65">
        <v>0.0</v>
      </c>
      <c r="L265" s="34"/>
      <c r="M265" s="65"/>
      <c r="N265" s="65"/>
      <c r="O265" s="65">
        <v>-17160.0</v>
      </c>
      <c r="P265" s="65">
        <v>0.0</v>
      </c>
      <c r="Q265" s="65">
        <v>-12096.0</v>
      </c>
      <c r="R265" s="72"/>
      <c r="S265" s="72"/>
      <c r="T265" s="71"/>
      <c r="U265" s="71"/>
      <c r="V265" s="72"/>
      <c r="W265" s="72">
        <v>2800.0</v>
      </c>
      <c r="X265" s="35">
        <f t="shared" si="54"/>
        <v>-4.32</v>
      </c>
      <c r="Y265" s="37">
        <f t="shared" si="56"/>
        <v>12.28117219</v>
      </c>
      <c r="Z265" s="35">
        <f t="shared" si="47"/>
        <v>-17160</v>
      </c>
      <c r="AA265" s="53">
        <f t="shared" si="42"/>
        <v>92334.4</v>
      </c>
      <c r="AB265" s="35"/>
      <c r="AC265" s="35"/>
      <c r="AD265" s="35"/>
      <c r="AE265" s="66"/>
      <c r="AF265" s="66"/>
      <c r="AG265" s="66"/>
      <c r="AH265" s="67"/>
      <c r="AI265" s="68"/>
      <c r="AJ265" s="67"/>
      <c r="AK265" s="69">
        <v>1500.0</v>
      </c>
      <c r="AL265" s="42"/>
      <c r="AM265" s="42"/>
      <c r="AN265" s="36">
        <f t="shared" si="40"/>
        <v>0</v>
      </c>
      <c r="AO265" s="43">
        <f t="shared" si="43"/>
        <v>50.28692192</v>
      </c>
      <c r="AP265" s="70"/>
      <c r="AQ265" s="70"/>
      <c r="AR265" s="70"/>
      <c r="AS265" s="71">
        <v>3600.0</v>
      </c>
      <c r="AT265" s="36">
        <f t="shared" si="41"/>
        <v>-4.766666667</v>
      </c>
      <c r="AU265" s="43">
        <f t="shared" si="44"/>
        <v>423.4747028</v>
      </c>
      <c r="AV265" s="72">
        <v>480.0</v>
      </c>
      <c r="AW265" s="35"/>
      <c r="AX265" s="45"/>
      <c r="AY265" s="46"/>
      <c r="AZ265" s="46"/>
      <c r="BA265" s="46"/>
      <c r="BB265" s="46"/>
      <c r="BC265" s="47"/>
      <c r="BD265" s="47"/>
      <c r="BE265" s="48"/>
      <c r="BF265" s="48"/>
    </row>
    <row r="266" ht="15.75" customHeight="1">
      <c r="A266" s="80">
        <v>45834.0</v>
      </c>
      <c r="B266" s="63">
        <v>221073.0</v>
      </c>
      <c r="C266" s="29">
        <f>B266/'Clients Balance'!B266</f>
        <v>0.009182199448</v>
      </c>
      <c r="D266" s="30"/>
      <c r="E266" s="31">
        <f t="shared" si="3"/>
        <v>2.22379473</v>
      </c>
      <c r="F266" s="31">
        <f t="shared" si="4"/>
        <v>244.4092039</v>
      </c>
      <c r="G266" s="32">
        <f t="shared" si="1"/>
        <v>261.0743164</v>
      </c>
      <c r="H266" s="33">
        <f t="shared" si="2"/>
        <v>-0.06818529049</v>
      </c>
      <c r="I266" s="65">
        <v>92837.0</v>
      </c>
      <c r="J266" s="65">
        <v>74790.0</v>
      </c>
      <c r="K266" s="65">
        <v>96855.0</v>
      </c>
      <c r="L266" s="34"/>
      <c r="M266" s="65"/>
      <c r="N266" s="65"/>
      <c r="O266" s="65">
        <v>0.0</v>
      </c>
      <c r="P266" s="65">
        <v>0.0</v>
      </c>
      <c r="Q266" s="65">
        <v>0.0</v>
      </c>
      <c r="R266" s="72"/>
      <c r="S266" s="72"/>
      <c r="T266" s="71"/>
      <c r="U266" s="71"/>
      <c r="V266" s="72"/>
      <c r="W266" s="72">
        <v>2800.0</v>
      </c>
      <c r="X266" s="35">
        <f t="shared" si="54"/>
        <v>0</v>
      </c>
      <c r="Y266" s="37">
        <f t="shared" si="56"/>
        <v>12.28117219</v>
      </c>
      <c r="Z266" s="35">
        <f t="shared" si="47"/>
        <v>96855</v>
      </c>
      <c r="AA266" s="53">
        <f t="shared" si="42"/>
        <v>189189.4</v>
      </c>
      <c r="AB266" s="35"/>
      <c r="AC266" s="35"/>
      <c r="AD266" s="35"/>
      <c r="AE266" s="66"/>
      <c r="AF266" s="66"/>
      <c r="AG266" s="66"/>
      <c r="AH266" s="67"/>
      <c r="AI266" s="68"/>
      <c r="AJ266" s="67"/>
      <c r="AK266" s="69">
        <v>1500.0</v>
      </c>
      <c r="AL266" s="42"/>
      <c r="AM266" s="42"/>
      <c r="AN266" s="36">
        <f t="shared" si="40"/>
        <v>64.57</v>
      </c>
      <c r="AO266" s="43">
        <f t="shared" si="43"/>
        <v>114.8569219</v>
      </c>
      <c r="AP266" s="70"/>
      <c r="AQ266" s="70"/>
      <c r="AR266" s="70"/>
      <c r="AS266" s="71">
        <v>3600.0</v>
      </c>
      <c r="AT266" s="36">
        <f t="shared" si="41"/>
        <v>0</v>
      </c>
      <c r="AU266" s="43">
        <f t="shared" si="44"/>
        <v>423.4747028</v>
      </c>
      <c r="AV266" s="72">
        <v>480.0</v>
      </c>
      <c r="AW266" s="35"/>
      <c r="AX266" s="45"/>
      <c r="AY266" s="46"/>
      <c r="AZ266" s="46"/>
      <c r="BA266" s="46"/>
      <c r="BB266" s="46"/>
      <c r="BC266" s="47"/>
      <c r="BD266" s="47"/>
      <c r="BE266" s="48"/>
      <c r="BF266" s="48"/>
    </row>
    <row r="267" ht="15.75" customHeight="1">
      <c r="A267" s="80">
        <v>45835.0</v>
      </c>
      <c r="B267" s="63">
        <v>15997.0</v>
      </c>
      <c r="C267" s="29">
        <f>B267/'Clients Balance'!B267</f>
        <v>0.0006694435179</v>
      </c>
      <c r="D267" s="30"/>
      <c r="E267" s="31">
        <f t="shared" si="3"/>
        <v>0.1636181572</v>
      </c>
      <c r="F267" s="31">
        <f t="shared" si="4"/>
        <v>244.572822</v>
      </c>
      <c r="G267" s="32">
        <f t="shared" si="1"/>
        <v>261.0743164</v>
      </c>
      <c r="H267" s="33">
        <f t="shared" si="2"/>
        <v>-0.06747067916</v>
      </c>
      <c r="I267" s="65">
        <v>0.0</v>
      </c>
      <c r="J267" s="65">
        <v>11781.0</v>
      </c>
      <c r="K267" s="65">
        <v>13896.0</v>
      </c>
      <c r="L267" s="34"/>
      <c r="M267" s="65"/>
      <c r="N267" s="65"/>
      <c r="O267" s="65">
        <v>-60152.0</v>
      </c>
      <c r="P267" s="34"/>
      <c r="Q267" s="65">
        <v>54936.0</v>
      </c>
      <c r="R267" s="72"/>
      <c r="S267" s="72"/>
      <c r="T267" s="71"/>
      <c r="U267" s="71"/>
      <c r="V267" s="72"/>
      <c r="W267" s="72">
        <v>2800.0</v>
      </c>
      <c r="X267" s="35">
        <f t="shared" si="54"/>
        <v>19.62</v>
      </c>
      <c r="Y267" s="37">
        <f t="shared" si="56"/>
        <v>31.90117219</v>
      </c>
      <c r="Z267" s="35">
        <f t="shared" si="47"/>
        <v>-46256</v>
      </c>
      <c r="AA267" s="53">
        <f t="shared" si="42"/>
        <v>142933.4</v>
      </c>
      <c r="AB267" s="35"/>
      <c r="AC267" s="35"/>
      <c r="AD267" s="35"/>
      <c r="AE267" s="66"/>
      <c r="AF267" s="66"/>
      <c r="AG267" s="66"/>
      <c r="AH267" s="67"/>
      <c r="AI267" s="68"/>
      <c r="AJ267" s="67"/>
      <c r="AK267" s="69">
        <v>1500.0</v>
      </c>
      <c r="AL267" s="42"/>
      <c r="AM267" s="42"/>
      <c r="AN267" s="36">
        <f t="shared" si="40"/>
        <v>9.264</v>
      </c>
      <c r="AO267" s="91">
        <v>0.0</v>
      </c>
      <c r="AP267" s="70"/>
      <c r="AQ267" s="70"/>
      <c r="AR267" s="70"/>
      <c r="AS267" s="71">
        <v>3600.0</v>
      </c>
      <c r="AT267" s="36">
        <f t="shared" si="41"/>
        <v>-16.70888889</v>
      </c>
      <c r="AU267" s="43">
        <f t="shared" si="44"/>
        <v>406.7658139</v>
      </c>
      <c r="AV267" s="72">
        <v>480.0</v>
      </c>
      <c r="AW267" s="35"/>
      <c r="AX267" s="45"/>
      <c r="AY267" s="46"/>
      <c r="AZ267" s="46"/>
      <c r="BA267" s="46"/>
      <c r="BB267" s="46"/>
      <c r="BC267" s="47"/>
      <c r="BD267" s="47"/>
      <c r="BE267" s="48"/>
      <c r="BF267" s="48"/>
    </row>
    <row r="268" ht="15.75" customHeight="1">
      <c r="A268" s="80">
        <v>45838.0</v>
      </c>
      <c r="B268" s="63">
        <v>17769.0</v>
      </c>
      <c r="C268" s="29">
        <f>B268/'Clients Balance'!B268</f>
        <v>0.0007424787305</v>
      </c>
      <c r="D268" s="30"/>
      <c r="E268" s="31">
        <f t="shared" si="3"/>
        <v>0.1815901184</v>
      </c>
      <c r="F268" s="31">
        <f t="shared" si="4"/>
        <v>244.7544121</v>
      </c>
      <c r="G268" s="32">
        <f t="shared" si="1"/>
        <v>261.0743164</v>
      </c>
      <c r="H268" s="33">
        <f t="shared" si="2"/>
        <v>-0.06667869292</v>
      </c>
      <c r="I268" s="65">
        <v>0.0</v>
      </c>
      <c r="J268" s="65">
        <v>52101.0</v>
      </c>
      <c r="K268" s="65">
        <v>-12495.0</v>
      </c>
      <c r="L268" s="34"/>
      <c r="M268" s="65"/>
      <c r="N268" s="65"/>
      <c r="O268" s="65">
        <v>-83495.0</v>
      </c>
      <c r="P268" s="34"/>
      <c r="Q268" s="65">
        <v>65037.0</v>
      </c>
      <c r="R268" s="72"/>
      <c r="S268" s="72"/>
      <c r="T268" s="71"/>
      <c r="U268" s="71"/>
      <c r="V268" s="72"/>
      <c r="W268" s="72">
        <v>2800.0</v>
      </c>
      <c r="X268" s="35">
        <f t="shared" si="54"/>
        <v>23.2275</v>
      </c>
      <c r="Y268" s="37">
        <f t="shared" si="56"/>
        <v>55.12867219</v>
      </c>
      <c r="Z268" s="35">
        <f t="shared" si="47"/>
        <v>-95990</v>
      </c>
      <c r="AA268" s="53">
        <f t="shared" si="42"/>
        <v>46943.4</v>
      </c>
      <c r="AB268" s="35"/>
      <c r="AC268" s="35"/>
      <c r="AD268" s="35"/>
      <c r="AE268" s="66"/>
      <c r="AF268" s="66"/>
      <c r="AG268" s="66"/>
      <c r="AH268" s="67"/>
      <c r="AI268" s="68"/>
      <c r="AJ268" s="67"/>
      <c r="AK268" s="69">
        <v>1500.0</v>
      </c>
      <c r="AL268" s="42"/>
      <c r="AM268" s="42"/>
      <c r="AN268" s="36">
        <f t="shared" si="40"/>
        <v>-8.33</v>
      </c>
      <c r="AO268" s="91">
        <v>0.0</v>
      </c>
      <c r="AP268" s="70"/>
      <c r="AQ268" s="70"/>
      <c r="AR268" s="70"/>
      <c r="AS268" s="71">
        <v>3600.0</v>
      </c>
      <c r="AT268" s="36">
        <f t="shared" si="41"/>
        <v>-23.19305556</v>
      </c>
      <c r="AU268" s="43">
        <f t="shared" si="44"/>
        <v>383.5727584</v>
      </c>
      <c r="AV268" s="72">
        <v>480.0</v>
      </c>
      <c r="AW268" s="35"/>
      <c r="AX268" s="45"/>
      <c r="AY268" s="46"/>
      <c r="AZ268" s="46"/>
      <c r="BA268" s="46"/>
      <c r="BB268" s="46"/>
      <c r="BC268" s="47"/>
      <c r="BD268" s="47"/>
      <c r="BE268" s="48"/>
      <c r="BF268" s="48"/>
    </row>
    <row r="269" ht="15.75" customHeight="1">
      <c r="A269" s="80">
        <v>45839.0</v>
      </c>
      <c r="B269" s="63">
        <v>1095119.0</v>
      </c>
      <c r="C269" s="29">
        <f>B269/'Clients Balance'!B269</f>
        <v>0.04580710647</v>
      </c>
      <c r="D269" s="30"/>
      <c r="E269" s="31">
        <f t="shared" si="3"/>
        <v>11.21149142</v>
      </c>
      <c r="F269" s="31">
        <f t="shared" si="4"/>
        <v>255.9659036</v>
      </c>
      <c r="G269" s="32">
        <f t="shared" si="1"/>
        <v>261.0743164</v>
      </c>
      <c r="H269" s="33">
        <f t="shared" si="2"/>
        <v>-0.01995739589</v>
      </c>
      <c r="I269" s="65">
        <v>1091552.0</v>
      </c>
      <c r="J269" s="65">
        <v>43470.0</v>
      </c>
      <c r="K269" s="65">
        <v>0.0</v>
      </c>
      <c r="L269" s="34"/>
      <c r="M269" s="65"/>
      <c r="N269" s="65">
        <v>-16500.0</v>
      </c>
      <c r="O269" s="65"/>
      <c r="P269" s="34"/>
      <c r="Q269" s="65">
        <v>0.0</v>
      </c>
      <c r="R269" s="72"/>
      <c r="S269" s="72"/>
      <c r="T269" s="71"/>
      <c r="U269" s="71"/>
      <c r="V269" s="72"/>
      <c r="W269" s="72">
        <v>2800.0</v>
      </c>
      <c r="X269" s="35">
        <f t="shared" si="54"/>
        <v>0</v>
      </c>
      <c r="Y269" s="37">
        <f t="shared" si="56"/>
        <v>55.12867219</v>
      </c>
      <c r="Z269" s="35">
        <f t="shared" si="47"/>
        <v>0</v>
      </c>
      <c r="AA269" s="53">
        <f t="shared" si="42"/>
        <v>46943.4</v>
      </c>
      <c r="AB269" s="35"/>
      <c r="AC269" s="35"/>
      <c r="AD269" s="35"/>
      <c r="AE269" s="66"/>
      <c r="AF269" s="66"/>
      <c r="AG269" s="66"/>
      <c r="AH269" s="67"/>
      <c r="AI269" s="68"/>
      <c r="AJ269" s="67"/>
      <c r="AK269" s="69">
        <v>4200.0</v>
      </c>
      <c r="AL269" s="42">
        <f t="shared" ref="AL269:AL969" si="57">J269/AK269</f>
        <v>10.35</v>
      </c>
      <c r="AM269" s="42">
        <f>AL269</f>
        <v>10.35</v>
      </c>
      <c r="AN269" s="36">
        <f t="shared" ref="AN269:AN287" si="58">J269/AK269</f>
        <v>10.35</v>
      </c>
      <c r="AO269" s="43">
        <f t="shared" ref="AO269:AO287" si="59">AO268+AN269</f>
        <v>10.35</v>
      </c>
      <c r="AP269" s="70">
        <v>3600.0</v>
      </c>
      <c r="AQ269" s="70">
        <f t="shared" ref="AQ269:AQ969" si="60">N269/AP269</f>
        <v>-4.583333333</v>
      </c>
      <c r="AR269" s="70">
        <f>AQ269</f>
        <v>-4.583333333</v>
      </c>
      <c r="AS269" s="71">
        <v>3600.0</v>
      </c>
      <c r="AT269" s="36">
        <f t="shared" si="41"/>
        <v>0</v>
      </c>
      <c r="AU269" s="43">
        <f t="shared" si="44"/>
        <v>383.5727584</v>
      </c>
      <c r="AV269" s="72">
        <v>480.0</v>
      </c>
      <c r="AW269" s="35"/>
      <c r="AX269" s="45"/>
      <c r="AY269" s="46"/>
      <c r="AZ269" s="46"/>
      <c r="BA269" s="46"/>
      <c r="BB269" s="46"/>
      <c r="BC269" s="92">
        <v>1.5E7</v>
      </c>
      <c r="BD269" s="47"/>
      <c r="BE269" s="48"/>
      <c r="BF269" s="48"/>
    </row>
    <row r="270" ht="15.75" customHeight="1">
      <c r="A270" s="80">
        <v>45840.0</v>
      </c>
      <c r="B270" s="63">
        <v>-75716.0</v>
      </c>
      <c r="C270" s="29">
        <f>B270/'Clients Balance'!B270</f>
        <v>-0.003175902711</v>
      </c>
      <c r="D270" s="30"/>
      <c r="E270" s="31">
        <f t="shared" si="3"/>
        <v>-0.812922807</v>
      </c>
      <c r="F270" s="31">
        <f t="shared" si="4"/>
        <v>255.1529807</v>
      </c>
      <c r="G270" s="32">
        <f t="shared" si="1"/>
        <v>261.0743164</v>
      </c>
      <c r="H270" s="33">
        <f t="shared" si="2"/>
        <v>-0.02320700178</v>
      </c>
      <c r="I270" s="65">
        <v>0.0</v>
      </c>
      <c r="J270" s="65">
        <v>181146.0</v>
      </c>
      <c r="K270" s="65">
        <v>0.0</v>
      </c>
      <c r="L270" s="34"/>
      <c r="M270" s="65"/>
      <c r="N270" s="65">
        <v>-113700.0</v>
      </c>
      <c r="O270" s="65"/>
      <c r="P270" s="34"/>
      <c r="Q270" s="65">
        <v>-125216.0</v>
      </c>
      <c r="R270" s="72"/>
      <c r="S270" s="72"/>
      <c r="T270" s="71"/>
      <c r="U270" s="71"/>
      <c r="V270" s="72"/>
      <c r="W270" s="72">
        <v>12000.0</v>
      </c>
      <c r="X270" s="35">
        <f t="shared" si="54"/>
        <v>-10.43466667</v>
      </c>
      <c r="Y270" s="37">
        <f t="shared" si="56"/>
        <v>44.69400552</v>
      </c>
      <c r="Z270" s="35">
        <f t="shared" si="47"/>
        <v>0</v>
      </c>
      <c r="AA270" s="53">
        <f t="shared" si="42"/>
        <v>46943.4</v>
      </c>
      <c r="AB270" s="35"/>
      <c r="AC270" s="35"/>
      <c r="AD270" s="35"/>
      <c r="AE270" s="66"/>
      <c r="AF270" s="66"/>
      <c r="AG270" s="66"/>
      <c r="AH270" s="67"/>
      <c r="AI270" s="68"/>
      <c r="AJ270" s="67"/>
      <c r="AK270" s="69">
        <v>4200.0</v>
      </c>
      <c r="AL270" s="42">
        <f t="shared" si="57"/>
        <v>43.13</v>
      </c>
      <c r="AM270" s="42">
        <f t="shared" ref="AM270:AM969" si="61">AM269+AL270</f>
        <v>53.48</v>
      </c>
      <c r="AN270" s="36">
        <f t="shared" si="58"/>
        <v>43.13</v>
      </c>
      <c r="AO270" s="43">
        <f t="shared" si="59"/>
        <v>53.48</v>
      </c>
      <c r="AP270" s="70">
        <v>3600.0</v>
      </c>
      <c r="AQ270" s="70">
        <f t="shared" si="60"/>
        <v>-31.58333333</v>
      </c>
      <c r="AR270" s="70">
        <f t="shared" ref="AR270:AR969" si="62">AQ270+AR269</f>
        <v>-36.16666667</v>
      </c>
      <c r="AS270" s="71">
        <v>3600.0</v>
      </c>
      <c r="AT270" s="36">
        <f t="shared" si="41"/>
        <v>0</v>
      </c>
      <c r="AU270" s="43">
        <f t="shared" si="44"/>
        <v>383.5727584</v>
      </c>
      <c r="AV270" s="72">
        <v>149216.0</v>
      </c>
      <c r="AW270" s="72">
        <v>286432.0</v>
      </c>
      <c r="AX270" s="35">
        <f>AV270/AW270</f>
        <v>0.5209473802</v>
      </c>
      <c r="AY270" s="36">
        <f>AY269+AX270</f>
        <v>0.5209473802</v>
      </c>
      <c r="AZ270" s="36">
        <f>AO270+AT270+AU270</f>
        <v>437.0527584</v>
      </c>
      <c r="BA270" s="36">
        <f>BA269+AZ270</f>
        <v>437.0527584</v>
      </c>
      <c r="BB270" s="35"/>
      <c r="BC270" s="30"/>
      <c r="BD270" s="47"/>
      <c r="BE270" s="48"/>
      <c r="BF270" s="48"/>
    </row>
    <row r="271" ht="15.75" customHeight="1">
      <c r="A271" s="80">
        <v>45841.0</v>
      </c>
      <c r="B271" s="63">
        <v>-499217.0</v>
      </c>
      <c r="C271" s="29">
        <f>B271/'Clients Balance'!B271</f>
        <v>-0.0216214049</v>
      </c>
      <c r="D271" s="30"/>
      <c r="E271" s="31">
        <f t="shared" si="3"/>
        <v>-5.516765907</v>
      </c>
      <c r="F271" s="31">
        <f t="shared" si="4"/>
        <v>249.6362148</v>
      </c>
      <c r="G271" s="32">
        <f t="shared" si="1"/>
        <v>261.0743164</v>
      </c>
      <c r="H271" s="33">
        <f t="shared" si="2"/>
        <v>-0.04581907955</v>
      </c>
      <c r="I271" s="65">
        <v>-431849.0</v>
      </c>
      <c r="J271" s="65">
        <v>-47253.0</v>
      </c>
      <c r="K271" s="65">
        <v>0.0</v>
      </c>
      <c r="L271" s="34"/>
      <c r="M271" s="65"/>
      <c r="N271" s="65">
        <v>-27720.0</v>
      </c>
      <c r="O271" s="65"/>
      <c r="P271" s="34"/>
      <c r="Q271" s="65"/>
      <c r="R271" s="72"/>
      <c r="S271" s="72"/>
      <c r="T271" s="71"/>
      <c r="U271" s="71"/>
      <c r="V271" s="72"/>
      <c r="W271" s="72">
        <v>12000.0</v>
      </c>
      <c r="X271" s="35">
        <f t="shared" si="54"/>
        <v>0</v>
      </c>
      <c r="Y271" s="37">
        <f t="shared" si="56"/>
        <v>44.69400552</v>
      </c>
      <c r="Z271" s="35">
        <f t="shared" si="47"/>
        <v>0</v>
      </c>
      <c r="AA271" s="53">
        <f t="shared" si="42"/>
        <v>46943.4</v>
      </c>
      <c r="AB271" s="35"/>
      <c r="AC271" s="35"/>
      <c r="AD271" s="35"/>
      <c r="AE271" s="66"/>
      <c r="AF271" s="66"/>
      <c r="AG271" s="66"/>
      <c r="AH271" s="67"/>
      <c r="AI271" s="68"/>
      <c r="AJ271" s="67"/>
      <c r="AK271" s="69">
        <v>4200.0</v>
      </c>
      <c r="AL271" s="42">
        <f t="shared" si="57"/>
        <v>-11.25071429</v>
      </c>
      <c r="AM271" s="42">
        <f t="shared" si="61"/>
        <v>42.22928571</v>
      </c>
      <c r="AN271" s="36">
        <f t="shared" si="58"/>
        <v>-11.25071429</v>
      </c>
      <c r="AO271" s="43">
        <f t="shared" si="59"/>
        <v>42.22928571</v>
      </c>
      <c r="AP271" s="70">
        <v>3600.0</v>
      </c>
      <c r="AQ271" s="70">
        <f t="shared" si="60"/>
        <v>-7.7</v>
      </c>
      <c r="AR271" s="70">
        <f t="shared" si="62"/>
        <v>-43.86666667</v>
      </c>
      <c r="AS271" s="71">
        <v>3600.0</v>
      </c>
      <c r="AT271" s="36">
        <f t="shared" si="41"/>
        <v>0</v>
      </c>
      <c r="AU271" s="43">
        <f t="shared" si="44"/>
        <v>383.5727584</v>
      </c>
      <c r="AV271" s="72">
        <v>480.0</v>
      </c>
      <c r="AW271" s="35"/>
      <c r="AX271" s="45"/>
      <c r="AY271" s="46"/>
      <c r="AZ271" s="46"/>
      <c r="BA271" s="46"/>
      <c r="BB271" s="46"/>
      <c r="BC271" s="47"/>
      <c r="BD271" s="47"/>
      <c r="BE271" s="48"/>
      <c r="BF271" s="48"/>
    </row>
    <row r="272" ht="15.75" customHeight="1">
      <c r="A272" s="80">
        <v>45842.0</v>
      </c>
      <c r="B272" s="63">
        <v>-151789.0</v>
      </c>
      <c r="C272" s="29">
        <f>B272/'Clients Balance'!B272</f>
        <v>-0.006564518107</v>
      </c>
      <c r="D272" s="30"/>
      <c r="E272" s="31">
        <f t="shared" si="3"/>
        <v>-1.638741452</v>
      </c>
      <c r="F272" s="31">
        <f t="shared" si="4"/>
        <v>247.9974734</v>
      </c>
      <c r="G272" s="32">
        <f t="shared" si="1"/>
        <v>261.0743164</v>
      </c>
      <c r="H272" s="33">
        <f t="shared" si="2"/>
        <v>-0.05272974301</v>
      </c>
      <c r="I272" s="65">
        <v>0.0</v>
      </c>
      <c r="J272" s="65">
        <v>-41622.0</v>
      </c>
      <c r="K272" s="65">
        <v>0.0</v>
      </c>
      <c r="L272" s="34"/>
      <c r="M272" s="65"/>
      <c r="N272" s="65">
        <v>-54901.0</v>
      </c>
      <c r="O272" s="65"/>
      <c r="P272" s="34"/>
      <c r="Q272" s="65">
        <v>-37022.0</v>
      </c>
      <c r="R272" s="72"/>
      <c r="S272" s="72"/>
      <c r="T272" s="71"/>
      <c r="U272" s="71"/>
      <c r="V272" s="72"/>
      <c r="W272" s="72">
        <v>3400.0</v>
      </c>
      <c r="X272" s="35">
        <f t="shared" si="54"/>
        <v>-10.88882353</v>
      </c>
      <c r="Y272" s="37">
        <f t="shared" si="56"/>
        <v>33.805182</v>
      </c>
      <c r="Z272" s="35">
        <f t="shared" si="47"/>
        <v>0</v>
      </c>
      <c r="AA272" s="53">
        <f t="shared" si="42"/>
        <v>46943.4</v>
      </c>
      <c r="AB272" s="35"/>
      <c r="AC272" s="35"/>
      <c r="AD272" s="35"/>
      <c r="AE272" s="66"/>
      <c r="AF272" s="66"/>
      <c r="AG272" s="66"/>
      <c r="AH272" s="67"/>
      <c r="AI272" s="68"/>
      <c r="AJ272" s="67"/>
      <c r="AK272" s="69">
        <v>4200.0</v>
      </c>
      <c r="AL272" s="42">
        <f t="shared" si="57"/>
        <v>-9.91</v>
      </c>
      <c r="AM272" s="42">
        <f t="shared" si="61"/>
        <v>32.31928571</v>
      </c>
      <c r="AN272" s="36">
        <f t="shared" si="58"/>
        <v>-9.91</v>
      </c>
      <c r="AO272" s="43">
        <f t="shared" si="59"/>
        <v>32.31928571</v>
      </c>
      <c r="AP272" s="70">
        <v>3600.0</v>
      </c>
      <c r="AQ272" s="70">
        <f t="shared" si="60"/>
        <v>-15.25027778</v>
      </c>
      <c r="AR272" s="70">
        <f t="shared" si="62"/>
        <v>-59.11694444</v>
      </c>
      <c r="AS272" s="71">
        <v>3600.0</v>
      </c>
      <c r="AT272" s="36">
        <f t="shared" si="41"/>
        <v>0</v>
      </c>
      <c r="AU272" s="43">
        <f t="shared" si="44"/>
        <v>383.5727584</v>
      </c>
      <c r="AV272" s="72">
        <v>480.0</v>
      </c>
      <c r="AW272" s="35"/>
      <c r="AX272" s="45"/>
      <c r="AY272" s="46"/>
      <c r="AZ272" s="46"/>
      <c r="BA272" s="46"/>
      <c r="BB272" s="46"/>
      <c r="BC272" s="47"/>
      <c r="BD272" s="47"/>
      <c r="BE272" s="48"/>
      <c r="BF272" s="48"/>
    </row>
    <row r="273" ht="15.75" customHeight="1">
      <c r="A273" s="80">
        <v>45845.0</v>
      </c>
      <c r="B273" s="63">
        <v>-24396.0</v>
      </c>
      <c r="C273" s="29">
        <f>B273/'Clients Balance'!B273</f>
        <v>-0.001045077886</v>
      </c>
      <c r="D273" s="30"/>
      <c r="E273" s="31">
        <f t="shared" si="3"/>
        <v>-0.2591766753</v>
      </c>
      <c r="F273" s="31">
        <f t="shared" si="4"/>
        <v>247.7382967</v>
      </c>
      <c r="G273" s="32">
        <f t="shared" si="1"/>
        <v>261.0743164</v>
      </c>
      <c r="H273" s="33">
        <f t="shared" si="2"/>
        <v>-0.05383107857</v>
      </c>
      <c r="I273" s="65">
        <v>0.0</v>
      </c>
      <c r="J273" s="65">
        <v>-8568.0</v>
      </c>
      <c r="K273" s="65">
        <v>0.0</v>
      </c>
      <c r="L273" s="34"/>
      <c r="M273" s="65"/>
      <c r="N273" s="65">
        <v>-52815.0</v>
      </c>
      <c r="O273" s="65"/>
      <c r="P273" s="34"/>
      <c r="Q273" s="65">
        <v>31734.0</v>
      </c>
      <c r="R273" s="72"/>
      <c r="S273" s="72"/>
      <c r="T273" s="71"/>
      <c r="U273" s="71"/>
      <c r="V273" s="72"/>
      <c r="W273" s="72">
        <v>1300.0</v>
      </c>
      <c r="X273" s="35">
        <f t="shared" si="54"/>
        <v>24.41076923</v>
      </c>
      <c r="Y273" s="37">
        <f t="shared" si="56"/>
        <v>58.21595123</v>
      </c>
      <c r="Z273" s="35">
        <f t="shared" si="47"/>
        <v>0</v>
      </c>
      <c r="AA273" s="53">
        <f t="shared" si="42"/>
        <v>46943.4</v>
      </c>
      <c r="AB273" s="35"/>
      <c r="AC273" s="35"/>
      <c r="AD273" s="35"/>
      <c r="AE273" s="66"/>
      <c r="AF273" s="66"/>
      <c r="AG273" s="66"/>
      <c r="AH273" s="67"/>
      <c r="AI273" s="68"/>
      <c r="AJ273" s="67"/>
      <c r="AK273" s="69">
        <v>4200.0</v>
      </c>
      <c r="AL273" s="42">
        <f t="shared" si="57"/>
        <v>-2.04</v>
      </c>
      <c r="AM273" s="42">
        <f t="shared" si="61"/>
        <v>30.27928571</v>
      </c>
      <c r="AN273" s="36">
        <f t="shared" si="58"/>
        <v>-2.04</v>
      </c>
      <c r="AO273" s="43">
        <f t="shared" si="59"/>
        <v>30.27928571</v>
      </c>
      <c r="AP273" s="70">
        <v>3600.0</v>
      </c>
      <c r="AQ273" s="70">
        <f t="shared" si="60"/>
        <v>-14.67083333</v>
      </c>
      <c r="AR273" s="70">
        <f t="shared" si="62"/>
        <v>-73.78777778</v>
      </c>
      <c r="AS273" s="71">
        <v>3600.0</v>
      </c>
      <c r="AT273" s="36">
        <f t="shared" si="41"/>
        <v>0</v>
      </c>
      <c r="AU273" s="43">
        <f t="shared" si="44"/>
        <v>383.5727584</v>
      </c>
      <c r="AV273" s="72">
        <v>480.0</v>
      </c>
      <c r="AW273" s="35"/>
      <c r="AX273" s="45"/>
      <c r="AY273" s="46"/>
      <c r="AZ273" s="46"/>
      <c r="BA273" s="46"/>
      <c r="BB273" s="46"/>
      <c r="BC273" s="47"/>
      <c r="BD273" s="47"/>
      <c r="BE273" s="48"/>
      <c r="BF273" s="48"/>
    </row>
    <row r="274" ht="15.75" customHeight="1">
      <c r="A274" s="80">
        <v>45846.0</v>
      </c>
      <c r="B274" s="63">
        <v>347057.0</v>
      </c>
      <c r="C274" s="29">
        <f>B274/'Clients Balance'!B274</f>
        <v>0.01485707549</v>
      </c>
      <c r="D274" s="30"/>
      <c r="E274" s="31">
        <f t="shared" si="3"/>
        <v>3.680666577</v>
      </c>
      <c r="F274" s="31">
        <f t="shared" si="4"/>
        <v>251.4189633</v>
      </c>
      <c r="G274" s="32">
        <f t="shared" si="1"/>
        <v>261.0743164</v>
      </c>
      <c r="H274" s="33">
        <f t="shared" si="2"/>
        <v>-0.03840344026</v>
      </c>
      <c r="I274" s="65">
        <v>271043.0</v>
      </c>
      <c r="J274" s="65">
        <v>33978.0</v>
      </c>
      <c r="K274" s="65">
        <v>0.0</v>
      </c>
      <c r="L274" s="34"/>
      <c r="M274" s="65"/>
      <c r="N274" s="65">
        <v>-23000.0</v>
      </c>
      <c r="O274" s="65"/>
      <c r="P274" s="34"/>
      <c r="Q274" s="65">
        <v>0.0</v>
      </c>
      <c r="R274" s="72"/>
      <c r="S274" s="72"/>
      <c r="T274" s="71"/>
      <c r="U274" s="71"/>
      <c r="V274" s="72"/>
      <c r="W274" s="72">
        <v>1300.0</v>
      </c>
      <c r="X274" s="35">
        <f t="shared" si="54"/>
        <v>0</v>
      </c>
      <c r="Y274" s="37">
        <f t="shared" si="56"/>
        <v>58.21595123</v>
      </c>
      <c r="Z274" s="35">
        <f t="shared" si="47"/>
        <v>0</v>
      </c>
      <c r="AA274" s="53">
        <f t="shared" si="42"/>
        <v>46943.4</v>
      </c>
      <c r="AB274" s="35"/>
      <c r="AC274" s="35"/>
      <c r="AD274" s="35"/>
      <c r="AE274" s="66"/>
      <c r="AF274" s="66"/>
      <c r="AG274" s="66"/>
      <c r="AH274" s="67"/>
      <c r="AI274" s="68"/>
      <c r="AJ274" s="67"/>
      <c r="AK274" s="69">
        <v>4200.0</v>
      </c>
      <c r="AL274" s="42">
        <f t="shared" si="57"/>
        <v>8.09</v>
      </c>
      <c r="AM274" s="42">
        <f t="shared" si="61"/>
        <v>38.36928571</v>
      </c>
      <c r="AN274" s="36">
        <f t="shared" si="58"/>
        <v>8.09</v>
      </c>
      <c r="AO274" s="43">
        <f t="shared" si="59"/>
        <v>38.36928571</v>
      </c>
      <c r="AP274" s="70">
        <v>3600.0</v>
      </c>
      <c r="AQ274" s="70">
        <f t="shared" si="60"/>
        <v>-6.388888889</v>
      </c>
      <c r="AR274" s="70">
        <f t="shared" si="62"/>
        <v>-80.17666667</v>
      </c>
      <c r="AS274" s="71">
        <v>3600.0</v>
      </c>
      <c r="AT274" s="36">
        <f t="shared" si="41"/>
        <v>0</v>
      </c>
      <c r="AU274" s="43">
        <f t="shared" si="44"/>
        <v>383.5727584</v>
      </c>
      <c r="AV274" s="72">
        <v>1301.0</v>
      </c>
      <c r="AW274" s="35">
        <f>AU274/AV274</f>
        <v>0.2948291763</v>
      </c>
      <c r="AX274" s="35">
        <f>AX273+AW274</f>
        <v>0.2948291763</v>
      </c>
      <c r="AY274" s="36">
        <f>AN274+AS274+AT274</f>
        <v>3608.09</v>
      </c>
      <c r="AZ274" s="36">
        <f>AZ273+AY274</f>
        <v>3608.09</v>
      </c>
      <c r="BA274" s="35"/>
      <c r="BB274" s="35"/>
      <c r="BC274" s="30"/>
      <c r="BD274" s="47"/>
      <c r="BE274" s="48"/>
      <c r="BF274" s="48"/>
    </row>
    <row r="275" ht="15.75" customHeight="1">
      <c r="A275" s="80">
        <v>45847.0</v>
      </c>
      <c r="B275" s="63">
        <v>-267058.0</v>
      </c>
      <c r="C275" s="29">
        <f>B275/'Clients Balance'!B275</f>
        <v>-0.01162625087</v>
      </c>
      <c r="D275" s="30"/>
      <c r="E275" s="31">
        <f t="shared" si="3"/>
        <v>-2.92305994</v>
      </c>
      <c r="F275" s="31">
        <f t="shared" si="4"/>
        <v>248.4959033</v>
      </c>
      <c r="G275" s="32">
        <f t="shared" si="1"/>
        <v>261.0743164</v>
      </c>
      <c r="H275" s="33">
        <f t="shared" si="2"/>
        <v>-0.05061819091</v>
      </c>
      <c r="I275" s="65">
        <v>0.0</v>
      </c>
      <c r="J275" s="65">
        <v>-64848.0</v>
      </c>
      <c r="K275" s="65">
        <v>0.0</v>
      </c>
      <c r="L275" s="34"/>
      <c r="M275" s="65"/>
      <c r="N275" s="65">
        <v>-38500.0</v>
      </c>
      <c r="O275" s="65"/>
      <c r="P275" s="34"/>
      <c r="Q275" s="65">
        <v>-153697.0</v>
      </c>
      <c r="R275" s="72"/>
      <c r="S275" s="72"/>
      <c r="T275" s="71"/>
      <c r="U275" s="71"/>
      <c r="V275" s="72"/>
      <c r="W275" s="72">
        <v>1300.0</v>
      </c>
      <c r="X275" s="35">
        <f t="shared" si="54"/>
        <v>-118.2284615</v>
      </c>
      <c r="Y275" s="37">
        <f t="shared" si="56"/>
        <v>-60.01251031</v>
      </c>
      <c r="Z275" s="35">
        <f t="shared" si="47"/>
        <v>0</v>
      </c>
      <c r="AA275" s="53">
        <f t="shared" si="42"/>
        <v>46943.4</v>
      </c>
      <c r="AB275" s="35"/>
      <c r="AC275" s="35"/>
      <c r="AD275" s="35"/>
      <c r="AE275" s="66"/>
      <c r="AF275" s="66"/>
      <c r="AG275" s="66"/>
      <c r="AH275" s="67"/>
      <c r="AI275" s="68"/>
      <c r="AJ275" s="67"/>
      <c r="AK275" s="69">
        <v>2550.0</v>
      </c>
      <c r="AL275" s="42">
        <f t="shared" si="57"/>
        <v>-25.43058824</v>
      </c>
      <c r="AM275" s="42">
        <f t="shared" si="61"/>
        <v>12.93869748</v>
      </c>
      <c r="AN275" s="36">
        <f t="shared" si="58"/>
        <v>-25.43058824</v>
      </c>
      <c r="AO275" s="43">
        <f t="shared" si="59"/>
        <v>12.93869748</v>
      </c>
      <c r="AP275" s="70">
        <v>3600.0</v>
      </c>
      <c r="AQ275" s="70">
        <f t="shared" si="60"/>
        <v>-10.69444444</v>
      </c>
      <c r="AR275" s="70">
        <f t="shared" si="62"/>
        <v>-90.87111111</v>
      </c>
      <c r="AS275" s="71">
        <v>3600.0</v>
      </c>
      <c r="AT275" s="36">
        <f t="shared" si="41"/>
        <v>0</v>
      </c>
      <c r="AU275" s="43">
        <f t="shared" si="44"/>
        <v>383.5727584</v>
      </c>
      <c r="AV275" s="72">
        <v>480.0</v>
      </c>
      <c r="AW275" s="35"/>
      <c r="AX275" s="45"/>
      <c r="AY275" s="46"/>
      <c r="AZ275" s="46"/>
      <c r="BA275" s="46"/>
      <c r="BB275" s="46"/>
      <c r="BC275" s="47"/>
      <c r="BD275" s="47"/>
      <c r="BE275" s="48"/>
      <c r="BF275" s="48"/>
    </row>
    <row r="276" ht="15.75" customHeight="1">
      <c r="A276" s="80">
        <v>45848.0</v>
      </c>
      <c r="B276" s="63">
        <v>-44956.0</v>
      </c>
      <c r="C276" s="29">
        <f>B276/'Clients Balance'!B282</f>
        <v>-0.003087874133</v>
      </c>
      <c r="D276" s="30"/>
      <c r="E276" s="31">
        <f t="shared" si="3"/>
        <v>-0.7673240721</v>
      </c>
      <c r="F276" s="31">
        <f t="shared" si="4"/>
        <v>247.7285793</v>
      </c>
      <c r="G276" s="32">
        <f t="shared" si="1"/>
        <v>261.0743164</v>
      </c>
      <c r="H276" s="33">
        <f t="shared" si="2"/>
        <v>-0.05387241629</v>
      </c>
      <c r="I276" s="52">
        <f>B276-J276-O276</f>
        <v>-78106</v>
      </c>
      <c r="J276" s="65">
        <v>33150.0</v>
      </c>
      <c r="K276" s="65">
        <v>0.0</v>
      </c>
      <c r="L276" s="34"/>
      <c r="M276" s="65"/>
      <c r="N276" s="65">
        <v>37940.0</v>
      </c>
      <c r="O276" s="65"/>
      <c r="P276" s="34"/>
      <c r="Q276" s="65">
        <v>0.0</v>
      </c>
      <c r="R276" s="72"/>
      <c r="S276" s="72"/>
      <c r="T276" s="71"/>
      <c r="U276" s="71"/>
      <c r="V276" s="72"/>
      <c r="W276" s="72">
        <v>1300.0</v>
      </c>
      <c r="X276" s="35">
        <f t="shared" si="54"/>
        <v>0</v>
      </c>
      <c r="Y276" s="37">
        <f t="shared" si="56"/>
        <v>-60.01251031</v>
      </c>
      <c r="Z276" s="35">
        <f t="shared" si="47"/>
        <v>0</v>
      </c>
      <c r="AA276" s="53">
        <f t="shared" si="42"/>
        <v>46943.4</v>
      </c>
      <c r="AB276" s="35"/>
      <c r="AC276" s="35"/>
      <c r="AD276" s="35"/>
      <c r="AE276" s="66"/>
      <c r="AF276" s="66"/>
      <c r="AG276" s="66"/>
      <c r="AH276" s="67"/>
      <c r="AI276" s="68"/>
      <c r="AJ276" s="67"/>
      <c r="AK276" s="69">
        <v>2550.0</v>
      </c>
      <c r="AL276" s="42">
        <f t="shared" si="57"/>
        <v>13</v>
      </c>
      <c r="AM276" s="42">
        <f t="shared" si="61"/>
        <v>25.93869748</v>
      </c>
      <c r="AN276" s="36">
        <f t="shared" si="58"/>
        <v>13</v>
      </c>
      <c r="AO276" s="43">
        <f t="shared" si="59"/>
        <v>25.93869748</v>
      </c>
      <c r="AP276" s="70">
        <v>1400.0</v>
      </c>
      <c r="AQ276" s="70">
        <f t="shared" si="60"/>
        <v>27.1</v>
      </c>
      <c r="AR276" s="70">
        <f t="shared" si="62"/>
        <v>-63.77111111</v>
      </c>
      <c r="AS276" s="71">
        <v>1400.0</v>
      </c>
      <c r="AT276" s="36">
        <f t="shared" si="41"/>
        <v>0</v>
      </c>
      <c r="AU276" s="43">
        <f t="shared" si="44"/>
        <v>383.5727584</v>
      </c>
      <c r="AV276" s="36">
        <f t="shared" ref="AV276:AV277" si="63">AC276+AK276+AN276</f>
        <v>2563</v>
      </c>
      <c r="AW276" s="36">
        <f t="shared" ref="AW276:AW277" si="64">AW275+AV276</f>
        <v>2563</v>
      </c>
      <c r="AX276" s="35"/>
      <c r="AY276" s="35"/>
      <c r="AZ276" s="35"/>
      <c r="BA276" s="72">
        <v>1501.0</v>
      </c>
      <c r="BB276" s="36">
        <f t="shared" ref="BB276:BB277" si="65">AC276/BA276</f>
        <v>0</v>
      </c>
      <c r="BC276" s="47"/>
      <c r="BD276" s="47"/>
      <c r="BE276" s="48"/>
      <c r="BF276" s="48"/>
    </row>
    <row r="277" ht="15.75" customHeight="1">
      <c r="A277" s="80">
        <v>45849.0</v>
      </c>
      <c r="B277" s="63">
        <v>56528.0</v>
      </c>
      <c r="C277" s="29">
        <f>B277/'Clients Balance'!B283</f>
        <v>0.003894741771</v>
      </c>
      <c r="D277" s="30"/>
      <c r="E277" s="31">
        <f t="shared" si="3"/>
        <v>0.9648388457</v>
      </c>
      <c r="F277" s="31">
        <f t="shared" si="4"/>
        <v>248.6934181</v>
      </c>
      <c r="G277" s="32">
        <f t="shared" si="1"/>
        <v>261.0743164</v>
      </c>
      <c r="H277" s="33">
        <f t="shared" si="2"/>
        <v>-0.04978377955</v>
      </c>
      <c r="I277" s="65">
        <v>0.0</v>
      </c>
      <c r="J277" s="65">
        <v>42075.0</v>
      </c>
      <c r="K277" s="65">
        <v>0.0</v>
      </c>
      <c r="L277" s="34"/>
      <c r="M277" s="65"/>
      <c r="N277" s="65">
        <v>66270.0</v>
      </c>
      <c r="O277" s="65"/>
      <c r="P277" s="34"/>
      <c r="Q277" s="65">
        <v>-36370.0</v>
      </c>
      <c r="R277" s="72"/>
      <c r="S277" s="72"/>
      <c r="T277" s="71"/>
      <c r="U277" s="71"/>
      <c r="V277" s="72"/>
      <c r="W277" s="72">
        <v>2400.0</v>
      </c>
      <c r="X277" s="35">
        <f t="shared" si="54"/>
        <v>-15.15416667</v>
      </c>
      <c r="Y277" s="37">
        <f t="shared" si="56"/>
        <v>-75.16667698</v>
      </c>
      <c r="Z277" s="35">
        <f t="shared" si="47"/>
        <v>0</v>
      </c>
      <c r="AA277" s="53">
        <f t="shared" si="42"/>
        <v>46943.4</v>
      </c>
      <c r="AB277" s="35"/>
      <c r="AC277" s="35"/>
      <c r="AD277" s="35"/>
      <c r="AE277" s="66"/>
      <c r="AF277" s="66"/>
      <c r="AG277" s="66"/>
      <c r="AH277" s="67"/>
      <c r="AI277" s="68"/>
      <c r="AJ277" s="67"/>
      <c r="AK277" s="69">
        <v>2550.0</v>
      </c>
      <c r="AL277" s="42">
        <f t="shared" si="57"/>
        <v>16.5</v>
      </c>
      <c r="AM277" s="42">
        <f t="shared" si="61"/>
        <v>42.43869748</v>
      </c>
      <c r="AN277" s="36">
        <f t="shared" si="58"/>
        <v>16.5</v>
      </c>
      <c r="AO277" s="43">
        <f t="shared" si="59"/>
        <v>42.43869748</v>
      </c>
      <c r="AP277" s="70">
        <v>1400.0</v>
      </c>
      <c r="AQ277" s="70">
        <f t="shared" si="60"/>
        <v>47.33571429</v>
      </c>
      <c r="AR277" s="70">
        <f t="shared" si="62"/>
        <v>-16.43539683</v>
      </c>
      <c r="AS277" s="71">
        <v>1400.0</v>
      </c>
      <c r="AT277" s="36">
        <f t="shared" si="41"/>
        <v>0</v>
      </c>
      <c r="AU277" s="43">
        <f t="shared" si="44"/>
        <v>383.5727584</v>
      </c>
      <c r="AV277" s="36">
        <f t="shared" si="63"/>
        <v>2566.5</v>
      </c>
      <c r="AW277" s="36">
        <f t="shared" si="64"/>
        <v>5129.5</v>
      </c>
      <c r="AX277" s="35"/>
      <c r="AY277" s="35"/>
      <c r="AZ277" s="35"/>
      <c r="BA277" s="72">
        <v>1501.0</v>
      </c>
      <c r="BB277" s="36">
        <f t="shared" si="65"/>
        <v>0</v>
      </c>
      <c r="BC277" s="47"/>
      <c r="BD277" s="47"/>
      <c r="BE277" s="48"/>
      <c r="BF277" s="48"/>
    </row>
    <row r="278" ht="15.75" customHeight="1">
      <c r="A278" s="80">
        <v>45852.0</v>
      </c>
      <c r="B278" s="63">
        <v>-71035.0</v>
      </c>
      <c r="C278" s="29">
        <f>B278/'Clients Balance'!B284</f>
        <v>-0.004875276523</v>
      </c>
      <c r="D278" s="30"/>
      <c r="E278" s="31">
        <f t="shared" si="3"/>
        <v>-1.212449183</v>
      </c>
      <c r="F278" s="31">
        <f t="shared" si="4"/>
        <v>247.4809689</v>
      </c>
      <c r="G278" s="32">
        <f t="shared" si="1"/>
        <v>261.0743164</v>
      </c>
      <c r="H278" s="33">
        <f t="shared" si="2"/>
        <v>-0.0549268396</v>
      </c>
      <c r="I278" s="65">
        <v>0.0</v>
      </c>
      <c r="J278" s="65">
        <v>-129922.0</v>
      </c>
      <c r="K278" s="65">
        <v>0.0</v>
      </c>
      <c r="L278" s="34"/>
      <c r="M278" s="65"/>
      <c r="N278" s="65">
        <v>-2380.0</v>
      </c>
      <c r="O278" s="65"/>
      <c r="P278" s="34"/>
      <c r="Q278" s="65">
        <v>72480.0</v>
      </c>
      <c r="R278" s="72"/>
      <c r="S278" s="72"/>
      <c r="T278" s="71"/>
      <c r="U278" s="71"/>
      <c r="V278" s="72"/>
      <c r="W278" s="72">
        <v>2000.0</v>
      </c>
      <c r="X278" s="35">
        <f t="shared" si="54"/>
        <v>36.24</v>
      </c>
      <c r="Y278" s="37">
        <f t="shared" si="56"/>
        <v>-38.92667698</v>
      </c>
      <c r="Z278" s="35">
        <f t="shared" si="47"/>
        <v>0</v>
      </c>
      <c r="AA278" s="53">
        <f t="shared" si="42"/>
        <v>46943.4</v>
      </c>
      <c r="AB278" s="35"/>
      <c r="AC278" s="35"/>
      <c r="AD278" s="35"/>
      <c r="AE278" s="66"/>
      <c r="AF278" s="66"/>
      <c r="AG278" s="66"/>
      <c r="AH278" s="67"/>
      <c r="AI278" s="68"/>
      <c r="AJ278" s="67"/>
      <c r="AK278" s="69">
        <v>2550.0</v>
      </c>
      <c r="AL278" s="42">
        <f t="shared" si="57"/>
        <v>-50.94980392</v>
      </c>
      <c r="AM278" s="42">
        <f t="shared" si="61"/>
        <v>-8.511106443</v>
      </c>
      <c r="AN278" s="36">
        <f t="shared" si="58"/>
        <v>-50.94980392</v>
      </c>
      <c r="AO278" s="43">
        <f t="shared" si="59"/>
        <v>-8.511106443</v>
      </c>
      <c r="AP278" s="70">
        <v>1400.0</v>
      </c>
      <c r="AQ278" s="70">
        <f t="shared" si="60"/>
        <v>-1.7</v>
      </c>
      <c r="AR278" s="70">
        <f t="shared" si="62"/>
        <v>-18.13539683</v>
      </c>
      <c r="AS278" s="71">
        <v>1400.0</v>
      </c>
      <c r="AT278" s="36">
        <f t="shared" si="41"/>
        <v>0</v>
      </c>
      <c r="AU278" s="43">
        <f t="shared" si="44"/>
        <v>383.5727584</v>
      </c>
      <c r="AV278" s="72">
        <v>480.0</v>
      </c>
      <c r="AW278" s="35"/>
      <c r="AX278" s="45"/>
      <c r="AY278" s="46"/>
      <c r="AZ278" s="46"/>
      <c r="BA278" s="46"/>
      <c r="BB278" s="46"/>
      <c r="BC278" s="47"/>
      <c r="BD278" s="47"/>
      <c r="BE278" s="48"/>
      <c r="BF278" s="48"/>
    </row>
    <row r="279" ht="15.75" customHeight="1">
      <c r="A279" s="80">
        <v>45853.0</v>
      </c>
      <c r="B279" s="63">
        <v>52822.0</v>
      </c>
      <c r="C279" s="29">
        <f>B279/'Clients Balance'!B285</f>
        <v>0.003643042129</v>
      </c>
      <c r="D279" s="30"/>
      <c r="E279" s="31">
        <f t="shared" si="3"/>
        <v>0.9015835958</v>
      </c>
      <c r="F279" s="31">
        <f t="shared" si="4"/>
        <v>248.3825525</v>
      </c>
      <c r="G279" s="32">
        <f t="shared" si="1"/>
        <v>261.0743164</v>
      </c>
      <c r="H279" s="33">
        <f t="shared" si="2"/>
        <v>-0.0510976466</v>
      </c>
      <c r="I279" s="65">
        <v>10410.0</v>
      </c>
      <c r="J279" s="65">
        <v>5976.0</v>
      </c>
      <c r="K279" s="65">
        <v>0.0</v>
      </c>
      <c r="L279" s="34"/>
      <c r="M279" s="65"/>
      <c r="N279" s="65">
        <v>48310.0</v>
      </c>
      <c r="O279" s="65"/>
      <c r="P279" s="34"/>
      <c r="Q279" s="65">
        <v>0.0</v>
      </c>
      <c r="R279" s="72"/>
      <c r="S279" s="72"/>
      <c r="T279" s="71"/>
      <c r="U279" s="71"/>
      <c r="V279" s="72"/>
      <c r="W279" s="72">
        <v>2000.0</v>
      </c>
      <c r="X279" s="35">
        <f t="shared" si="54"/>
        <v>0</v>
      </c>
      <c r="Y279" s="37">
        <f t="shared" si="56"/>
        <v>-38.92667698</v>
      </c>
      <c r="Z279" s="35">
        <f t="shared" si="47"/>
        <v>0</v>
      </c>
      <c r="AA279" s="53">
        <f t="shared" si="42"/>
        <v>46943.4</v>
      </c>
      <c r="AB279" s="35"/>
      <c r="AC279" s="35"/>
      <c r="AD279" s="35"/>
      <c r="AE279" s="66"/>
      <c r="AF279" s="66"/>
      <c r="AG279" s="66"/>
      <c r="AH279" s="67"/>
      <c r="AI279" s="68"/>
      <c r="AJ279" s="67"/>
      <c r="AK279" s="69">
        <v>2550.0</v>
      </c>
      <c r="AL279" s="42">
        <f t="shared" si="57"/>
        <v>2.343529412</v>
      </c>
      <c r="AM279" s="42">
        <f t="shared" si="61"/>
        <v>-6.167577031</v>
      </c>
      <c r="AN279" s="36">
        <f t="shared" si="58"/>
        <v>2.343529412</v>
      </c>
      <c r="AO279" s="43">
        <f t="shared" si="59"/>
        <v>-6.167577031</v>
      </c>
      <c r="AP279" s="70">
        <v>1400.0</v>
      </c>
      <c r="AQ279" s="70">
        <f t="shared" si="60"/>
        <v>34.50714286</v>
      </c>
      <c r="AR279" s="70">
        <f t="shared" si="62"/>
        <v>16.37174603</v>
      </c>
      <c r="AS279" s="71">
        <v>1400.0</v>
      </c>
      <c r="AT279" s="36">
        <f t="shared" si="41"/>
        <v>0</v>
      </c>
      <c r="AU279" s="43">
        <f t="shared" si="44"/>
        <v>383.5727584</v>
      </c>
      <c r="AV279" s="72">
        <v>480.0</v>
      </c>
      <c r="AW279" s="35"/>
      <c r="AX279" s="45"/>
      <c r="AY279" s="46"/>
      <c r="AZ279" s="46"/>
      <c r="BA279" s="46"/>
      <c r="BB279" s="46"/>
      <c r="BC279" s="47"/>
      <c r="BD279" s="47"/>
      <c r="BE279" s="48"/>
      <c r="BF279" s="48"/>
    </row>
    <row r="280" ht="15.75" customHeight="1">
      <c r="A280" s="80">
        <v>45854.0</v>
      </c>
      <c r="B280" s="63">
        <v>11483.0</v>
      </c>
      <c r="C280" s="29">
        <f>B280/'Clients Balance'!B286</f>
        <v>0.0007890880007</v>
      </c>
      <c r="D280" s="30"/>
      <c r="E280" s="31">
        <f t="shared" si="3"/>
        <v>0.1959956918</v>
      </c>
      <c r="F280" s="31">
        <f t="shared" si="4"/>
        <v>248.5785482</v>
      </c>
      <c r="G280" s="32">
        <f t="shared" si="1"/>
        <v>261.0743164</v>
      </c>
      <c r="H280" s="33">
        <f t="shared" si="2"/>
        <v>-0.05026889202</v>
      </c>
      <c r="I280" s="65">
        <v>0.0</v>
      </c>
      <c r="J280" s="65">
        <v>-52822.0</v>
      </c>
      <c r="K280" s="65">
        <v>0.0</v>
      </c>
      <c r="L280" s="34"/>
      <c r="M280" s="65"/>
      <c r="N280" s="65">
        <v>-5180.0</v>
      </c>
      <c r="O280" s="65"/>
      <c r="P280" s="34"/>
      <c r="Q280" s="65">
        <v>74587.0</v>
      </c>
      <c r="R280" s="72"/>
      <c r="S280" s="72"/>
      <c r="T280" s="71"/>
      <c r="U280" s="71"/>
      <c r="V280" s="72"/>
      <c r="W280" s="72">
        <v>6750.0</v>
      </c>
      <c r="X280" s="35">
        <f t="shared" si="54"/>
        <v>11.04992593</v>
      </c>
      <c r="Y280" s="37">
        <f t="shared" si="56"/>
        <v>-27.87675105</v>
      </c>
      <c r="Z280" s="35">
        <f t="shared" si="47"/>
        <v>0</v>
      </c>
      <c r="AA280" s="53">
        <f t="shared" si="42"/>
        <v>46943.4</v>
      </c>
      <c r="AB280" s="35"/>
      <c r="AC280" s="35"/>
      <c r="AD280" s="35"/>
      <c r="AE280" s="66"/>
      <c r="AF280" s="66"/>
      <c r="AG280" s="66"/>
      <c r="AH280" s="67"/>
      <c r="AI280" s="68"/>
      <c r="AJ280" s="67"/>
      <c r="AK280" s="69">
        <v>2550.0</v>
      </c>
      <c r="AL280" s="42">
        <f t="shared" si="57"/>
        <v>-20.7145098</v>
      </c>
      <c r="AM280" s="42">
        <f t="shared" si="61"/>
        <v>-26.88208683</v>
      </c>
      <c r="AN280" s="36">
        <f t="shared" si="58"/>
        <v>-20.7145098</v>
      </c>
      <c r="AO280" s="43">
        <f t="shared" si="59"/>
        <v>-26.88208683</v>
      </c>
      <c r="AP280" s="70">
        <v>1400.0</v>
      </c>
      <c r="AQ280" s="70">
        <f t="shared" si="60"/>
        <v>-3.7</v>
      </c>
      <c r="AR280" s="70">
        <f t="shared" si="62"/>
        <v>12.67174603</v>
      </c>
      <c r="AS280" s="71">
        <v>1400.0</v>
      </c>
      <c r="AT280" s="36">
        <f t="shared" si="41"/>
        <v>0</v>
      </c>
      <c r="AU280" s="43">
        <f t="shared" si="44"/>
        <v>383.5727584</v>
      </c>
      <c r="AV280" s="72">
        <v>480.0</v>
      </c>
      <c r="AW280" s="35"/>
      <c r="AX280" s="45"/>
      <c r="AY280" s="46"/>
      <c r="AZ280" s="46"/>
      <c r="BA280" s="46"/>
      <c r="BB280" s="46"/>
      <c r="BC280" s="47"/>
      <c r="BD280" s="47"/>
      <c r="BE280" s="48"/>
      <c r="BF280" s="48"/>
    </row>
    <row r="281" ht="15.75" customHeight="1">
      <c r="A281" s="80">
        <v>45855.0</v>
      </c>
      <c r="B281" s="63">
        <v>3564.0</v>
      </c>
      <c r="C281" s="29">
        <f>B281/'Clients Balance'!B287</f>
        <v>0.000244717602</v>
      </c>
      <c r="D281" s="30"/>
      <c r="E281" s="31">
        <f t="shared" si="3"/>
        <v>0.06083154624</v>
      </c>
      <c r="F281" s="31">
        <f t="shared" si="4"/>
        <v>248.6393798</v>
      </c>
      <c r="G281" s="32">
        <f t="shared" si="1"/>
        <v>261.0743164</v>
      </c>
      <c r="H281" s="33">
        <f t="shared" si="2"/>
        <v>-0.05001193561</v>
      </c>
      <c r="I281" s="65">
        <v>-80159.0</v>
      </c>
      <c r="J281" s="65">
        <v>42744.0</v>
      </c>
      <c r="K281" s="65">
        <v>0.0</v>
      </c>
      <c r="L281" s="34"/>
      <c r="M281" s="65"/>
      <c r="N281" s="65">
        <v>32830.0</v>
      </c>
      <c r="O281" s="65"/>
      <c r="P281" s="34"/>
      <c r="Q281" s="65">
        <v>0.0</v>
      </c>
      <c r="R281" s="72"/>
      <c r="S281" s="72"/>
      <c r="T281" s="71"/>
      <c r="U281" s="71"/>
      <c r="V281" s="72"/>
      <c r="W281" s="72">
        <v>2000.0</v>
      </c>
      <c r="X281" s="35">
        <f t="shared" si="54"/>
        <v>0</v>
      </c>
      <c r="Y281" s="37">
        <f t="shared" si="56"/>
        <v>-27.87675105</v>
      </c>
      <c r="Z281" s="35">
        <f t="shared" si="47"/>
        <v>0</v>
      </c>
      <c r="AA281" s="53">
        <f t="shared" si="42"/>
        <v>46943.4</v>
      </c>
      <c r="AB281" s="35"/>
      <c r="AC281" s="35"/>
      <c r="AD281" s="35"/>
      <c r="AE281" s="66"/>
      <c r="AF281" s="66"/>
      <c r="AG281" s="66"/>
      <c r="AH281" s="67"/>
      <c r="AI281" s="68"/>
      <c r="AJ281" s="67"/>
      <c r="AK281" s="69">
        <v>2550.0</v>
      </c>
      <c r="AL281" s="42">
        <f t="shared" si="57"/>
        <v>16.76235294</v>
      </c>
      <c r="AM281" s="42">
        <f t="shared" si="61"/>
        <v>-10.11973389</v>
      </c>
      <c r="AN281" s="36">
        <f t="shared" si="58"/>
        <v>16.76235294</v>
      </c>
      <c r="AO281" s="43">
        <f t="shared" si="59"/>
        <v>-10.11973389</v>
      </c>
      <c r="AP281" s="70">
        <v>1400.0</v>
      </c>
      <c r="AQ281" s="70">
        <f t="shared" si="60"/>
        <v>23.45</v>
      </c>
      <c r="AR281" s="70">
        <f t="shared" si="62"/>
        <v>36.12174603</v>
      </c>
      <c r="AS281" s="71">
        <v>1400.0</v>
      </c>
      <c r="AT281" s="36">
        <f t="shared" si="41"/>
        <v>0</v>
      </c>
      <c r="AU281" s="43">
        <f t="shared" si="44"/>
        <v>383.5727584</v>
      </c>
      <c r="AV281" s="72">
        <v>480.0</v>
      </c>
      <c r="AW281" s="35"/>
      <c r="AX281" s="45"/>
      <c r="AY281" s="46"/>
      <c r="AZ281" s="46"/>
      <c r="BA281" s="46"/>
      <c r="BB281" s="46"/>
      <c r="BC281" s="47"/>
      <c r="BD281" s="47"/>
      <c r="BE281" s="48"/>
      <c r="BF281" s="48"/>
    </row>
    <row r="282" ht="15.75" customHeight="1">
      <c r="A282" s="80">
        <v>45856.0</v>
      </c>
      <c r="B282" s="63">
        <v>47481.0</v>
      </c>
      <c r="C282" s="29">
        <f>B282/'Clients Balance'!B288</f>
        <v>0.003259425836</v>
      </c>
      <c r="D282" s="30"/>
      <c r="E282" s="31">
        <f t="shared" si="3"/>
        <v>0.8104216182</v>
      </c>
      <c r="F282" s="31">
        <f t="shared" si="4"/>
        <v>249.4498014</v>
      </c>
      <c r="G282" s="32">
        <f t="shared" si="1"/>
        <v>261.0743164</v>
      </c>
      <c r="H282" s="33">
        <f t="shared" si="2"/>
        <v>-0.04660061852</v>
      </c>
      <c r="I282" s="65">
        <v>0.0</v>
      </c>
      <c r="J282" s="65">
        <v>34987.0</v>
      </c>
      <c r="K282" s="65">
        <v>0.0</v>
      </c>
      <c r="L282" s="34"/>
      <c r="M282" s="65"/>
      <c r="N282" s="65">
        <v>24220.0</v>
      </c>
      <c r="O282" s="65"/>
      <c r="P282" s="34"/>
      <c r="Q282" s="65">
        <v>10264.0</v>
      </c>
      <c r="R282" s="72"/>
      <c r="S282" s="72"/>
      <c r="T282" s="71"/>
      <c r="U282" s="71"/>
      <c r="V282" s="72"/>
      <c r="W282" s="72">
        <v>2000.0</v>
      </c>
      <c r="X282" s="35">
        <f t="shared" si="54"/>
        <v>5.132</v>
      </c>
      <c r="Y282" s="37">
        <f t="shared" si="56"/>
        <v>-22.74475105</v>
      </c>
      <c r="Z282" s="35">
        <f t="shared" si="47"/>
        <v>0</v>
      </c>
      <c r="AA282" s="53">
        <f t="shared" si="42"/>
        <v>46943.4</v>
      </c>
      <c r="AB282" s="35"/>
      <c r="AC282" s="35"/>
      <c r="AD282" s="35"/>
      <c r="AE282" s="66"/>
      <c r="AF282" s="66"/>
      <c r="AG282" s="66"/>
      <c r="AH282" s="67"/>
      <c r="AI282" s="68"/>
      <c r="AJ282" s="67"/>
      <c r="AK282" s="69">
        <v>2250.0</v>
      </c>
      <c r="AL282" s="42">
        <f t="shared" si="57"/>
        <v>15.54977778</v>
      </c>
      <c r="AM282" s="42">
        <f t="shared" si="61"/>
        <v>5.430043884</v>
      </c>
      <c r="AN282" s="36">
        <f t="shared" si="58"/>
        <v>15.54977778</v>
      </c>
      <c r="AO282" s="43">
        <f t="shared" si="59"/>
        <v>5.430043884</v>
      </c>
      <c r="AP282" s="70">
        <v>1400.0</v>
      </c>
      <c r="AQ282" s="70">
        <f t="shared" si="60"/>
        <v>17.3</v>
      </c>
      <c r="AR282" s="70">
        <f t="shared" si="62"/>
        <v>53.42174603</v>
      </c>
      <c r="AS282" s="71">
        <v>1400.0</v>
      </c>
      <c r="AT282" s="36">
        <f t="shared" si="41"/>
        <v>0</v>
      </c>
      <c r="AU282" s="43">
        <f t="shared" si="44"/>
        <v>383.5727584</v>
      </c>
      <c r="AV282" s="72">
        <v>480.0</v>
      </c>
      <c r="AW282" s="35"/>
      <c r="AX282" s="45"/>
      <c r="AY282" s="46"/>
      <c r="AZ282" s="46"/>
      <c r="BA282" s="46"/>
      <c r="BB282" s="46"/>
      <c r="BC282" s="47"/>
      <c r="BD282" s="47"/>
      <c r="BE282" s="48"/>
      <c r="BF282" s="48"/>
    </row>
    <row r="283" ht="15.75" customHeight="1">
      <c r="A283" s="80">
        <v>45859.0</v>
      </c>
      <c r="B283" s="63">
        <v>176179.0</v>
      </c>
      <c r="C283" s="29">
        <f>B283/'Clients Balance'!B289</f>
        <v>0.01205485909</v>
      </c>
      <c r="D283" s="30"/>
      <c r="E283" s="31">
        <f t="shared" si="3"/>
        <v>3.007082207</v>
      </c>
      <c r="F283" s="31">
        <f t="shared" si="4"/>
        <v>252.4568836</v>
      </c>
      <c r="G283" s="32">
        <f t="shared" si="1"/>
        <v>261.0743164</v>
      </c>
      <c r="H283" s="33">
        <f t="shared" si="2"/>
        <v>-0.03413427554</v>
      </c>
      <c r="I283" s="65">
        <v>0.0</v>
      </c>
      <c r="J283" s="65">
        <v>-3881.0</v>
      </c>
      <c r="K283" s="65">
        <v>0.0</v>
      </c>
      <c r="L283" s="34"/>
      <c r="M283" s="65"/>
      <c r="N283" s="65">
        <v>58660.0</v>
      </c>
      <c r="O283" s="65"/>
      <c r="P283" s="34"/>
      <c r="Q283" s="65">
        <v>135770.0</v>
      </c>
      <c r="R283" s="72"/>
      <c r="S283" s="72"/>
      <c r="T283" s="71"/>
      <c r="U283" s="71"/>
      <c r="V283" s="72"/>
      <c r="W283" s="72">
        <v>1800.0</v>
      </c>
      <c r="X283" s="35">
        <f t="shared" si="54"/>
        <v>75.42777778</v>
      </c>
      <c r="Y283" s="37">
        <f t="shared" si="56"/>
        <v>52.68302672</v>
      </c>
      <c r="Z283" s="35">
        <f t="shared" si="47"/>
        <v>0</v>
      </c>
      <c r="AA283" s="53">
        <f t="shared" si="42"/>
        <v>46943.4</v>
      </c>
      <c r="AB283" s="35"/>
      <c r="AC283" s="35"/>
      <c r="AD283" s="35"/>
      <c r="AE283" s="66"/>
      <c r="AF283" s="66"/>
      <c r="AG283" s="66"/>
      <c r="AH283" s="67"/>
      <c r="AI283" s="68"/>
      <c r="AJ283" s="67"/>
      <c r="AK283" s="69">
        <v>2250.0</v>
      </c>
      <c r="AL283" s="42">
        <f t="shared" si="57"/>
        <v>-1.724888889</v>
      </c>
      <c r="AM283" s="42">
        <f t="shared" si="61"/>
        <v>3.705154995</v>
      </c>
      <c r="AN283" s="36">
        <f t="shared" si="58"/>
        <v>-1.724888889</v>
      </c>
      <c r="AO283" s="43">
        <f t="shared" si="59"/>
        <v>3.705154995</v>
      </c>
      <c r="AP283" s="70">
        <v>1400.0</v>
      </c>
      <c r="AQ283" s="70">
        <f t="shared" si="60"/>
        <v>41.9</v>
      </c>
      <c r="AR283" s="70">
        <f t="shared" si="62"/>
        <v>95.32174603</v>
      </c>
      <c r="AS283" s="71">
        <v>1400.0</v>
      </c>
      <c r="AT283" s="36">
        <f t="shared" si="41"/>
        <v>0</v>
      </c>
      <c r="AU283" s="43">
        <f t="shared" si="44"/>
        <v>383.5727584</v>
      </c>
      <c r="AV283" s="72">
        <v>480.0</v>
      </c>
      <c r="AW283" s="35"/>
      <c r="AX283" s="45"/>
      <c r="AY283" s="46"/>
      <c r="AZ283" s="46"/>
      <c r="BA283" s="46"/>
      <c r="BB283" s="46"/>
      <c r="BC283" s="47"/>
      <c r="BD283" s="47"/>
      <c r="BE283" s="48"/>
      <c r="BF283" s="48"/>
    </row>
    <row r="284" ht="15.75" customHeight="1">
      <c r="A284" s="80">
        <v>45860.0</v>
      </c>
      <c r="B284" s="63">
        <v>32368.0</v>
      </c>
      <c r="C284" s="29">
        <f>B284/'Clients Balance'!B290</f>
        <v>0.002188365245</v>
      </c>
      <c r="D284" s="30"/>
      <c r="E284" s="31">
        <f t="shared" si="3"/>
        <v>0.55246787</v>
      </c>
      <c r="F284" s="31">
        <f t="shared" si="4"/>
        <v>253.0093515</v>
      </c>
      <c r="G284" s="32">
        <f t="shared" si="1"/>
        <v>261.0743164</v>
      </c>
      <c r="H284" s="33">
        <f t="shared" si="2"/>
        <v>-0.03187615363</v>
      </c>
      <c r="I284" s="65">
        <v>-19000.0</v>
      </c>
      <c r="J284" s="65">
        <v>20884.0</v>
      </c>
      <c r="K284" s="34"/>
      <c r="L284" s="34"/>
      <c r="M284" s="65"/>
      <c r="N284" s="65">
        <v>36040.0</v>
      </c>
      <c r="O284" s="65"/>
      <c r="P284" s="34"/>
      <c r="Q284" s="65">
        <v>0.0</v>
      </c>
      <c r="R284" s="72"/>
      <c r="S284" s="72"/>
      <c r="T284" s="71"/>
      <c r="U284" s="71"/>
      <c r="V284" s="72"/>
      <c r="W284" s="72">
        <v>1800.0</v>
      </c>
      <c r="X284" s="35">
        <f t="shared" si="54"/>
        <v>0</v>
      </c>
      <c r="Y284" s="37">
        <f t="shared" si="56"/>
        <v>52.68302672</v>
      </c>
      <c r="Z284" s="35">
        <f t="shared" si="47"/>
        <v>0</v>
      </c>
      <c r="AA284" s="53">
        <f t="shared" si="42"/>
        <v>46943.4</v>
      </c>
      <c r="AB284" s="35"/>
      <c r="AC284" s="35"/>
      <c r="AD284" s="35"/>
      <c r="AE284" s="66"/>
      <c r="AF284" s="66"/>
      <c r="AG284" s="66"/>
      <c r="AH284" s="67"/>
      <c r="AI284" s="68"/>
      <c r="AJ284" s="67"/>
      <c r="AK284" s="69">
        <v>2250.0</v>
      </c>
      <c r="AL284" s="42">
        <f t="shared" si="57"/>
        <v>9.281777778</v>
      </c>
      <c r="AM284" s="42">
        <f t="shared" si="61"/>
        <v>12.98693277</v>
      </c>
      <c r="AN284" s="36">
        <f t="shared" si="58"/>
        <v>9.281777778</v>
      </c>
      <c r="AO284" s="43">
        <f t="shared" si="59"/>
        <v>12.98693277</v>
      </c>
      <c r="AP284" s="70">
        <v>1400.0</v>
      </c>
      <c r="AQ284" s="70">
        <f t="shared" si="60"/>
        <v>25.74285714</v>
      </c>
      <c r="AR284" s="70">
        <f t="shared" si="62"/>
        <v>121.0646032</v>
      </c>
      <c r="AS284" s="71">
        <v>1400.0</v>
      </c>
      <c r="AT284" s="36">
        <f t="shared" si="41"/>
        <v>0</v>
      </c>
      <c r="AU284" s="43">
        <f t="shared" si="44"/>
        <v>383.5727584</v>
      </c>
      <c r="AV284" s="72">
        <v>480.0</v>
      </c>
      <c r="AW284" s="35"/>
      <c r="AX284" s="45"/>
      <c r="AY284" s="46"/>
      <c r="AZ284" s="46"/>
      <c r="BA284" s="46"/>
      <c r="BB284" s="46"/>
      <c r="BC284" s="47"/>
      <c r="BD284" s="47"/>
      <c r="BE284" s="48"/>
      <c r="BF284" s="48"/>
    </row>
    <row r="285" ht="15.75" customHeight="1">
      <c r="A285" s="80">
        <v>45861.0</v>
      </c>
      <c r="B285" s="63">
        <v>122729.0</v>
      </c>
      <c r="C285" s="29">
        <f>B285/'Clients Balance'!B291</f>
        <v>0.008279455619</v>
      </c>
      <c r="D285" s="30"/>
      <c r="E285" s="31">
        <f t="shared" si="3"/>
        <v>2.094779697</v>
      </c>
      <c r="F285" s="31">
        <f t="shared" si="4"/>
        <v>255.1041312</v>
      </c>
      <c r="G285" s="32">
        <f t="shared" si="1"/>
        <v>261.0743164</v>
      </c>
      <c r="H285" s="33">
        <f t="shared" si="2"/>
        <v>-0.02340293445</v>
      </c>
      <c r="I285" s="65">
        <v>0.0</v>
      </c>
      <c r="J285" s="65">
        <v>64560.0</v>
      </c>
      <c r="K285" s="65"/>
      <c r="L285" s="34"/>
      <c r="M285" s="65">
        <v>50640.0</v>
      </c>
      <c r="N285" s="65">
        <v>-20475.0</v>
      </c>
      <c r="O285" s="65"/>
      <c r="P285" s="34"/>
      <c r="Q285" s="65">
        <v>32616.0</v>
      </c>
      <c r="R285" s="72"/>
      <c r="S285" s="72"/>
      <c r="T285" s="71"/>
      <c r="U285" s="71"/>
      <c r="V285" s="72"/>
      <c r="W285" s="72">
        <v>6750.0</v>
      </c>
      <c r="X285" s="35">
        <f t="shared" si="54"/>
        <v>4.832</v>
      </c>
      <c r="Y285" s="37">
        <f t="shared" si="56"/>
        <v>57.51502672</v>
      </c>
      <c r="Z285" s="35">
        <f t="shared" si="47"/>
        <v>0</v>
      </c>
      <c r="AA285" s="53">
        <f t="shared" si="42"/>
        <v>46943.4</v>
      </c>
      <c r="AB285" s="35"/>
      <c r="AC285" s="35"/>
      <c r="AD285" s="35"/>
      <c r="AE285" s="66">
        <v>3000.0</v>
      </c>
      <c r="AF285" s="66">
        <f t="shared" ref="AF285:AF327" si="66">M285/AE285</f>
        <v>16.88</v>
      </c>
      <c r="AG285" s="66">
        <f>AF285</f>
        <v>16.88</v>
      </c>
      <c r="AH285" s="67"/>
      <c r="AI285" s="68"/>
      <c r="AJ285" s="67"/>
      <c r="AK285" s="69">
        <v>2250.0</v>
      </c>
      <c r="AL285" s="42">
        <f t="shared" si="57"/>
        <v>28.69333333</v>
      </c>
      <c r="AM285" s="42">
        <f t="shared" si="61"/>
        <v>41.68026611</v>
      </c>
      <c r="AN285" s="36">
        <f t="shared" si="58"/>
        <v>28.69333333</v>
      </c>
      <c r="AO285" s="43">
        <f t="shared" si="59"/>
        <v>41.68026611</v>
      </c>
      <c r="AP285" s="70">
        <v>1400.0</v>
      </c>
      <c r="AQ285" s="70">
        <f t="shared" si="60"/>
        <v>-14.625</v>
      </c>
      <c r="AR285" s="70">
        <f t="shared" si="62"/>
        <v>106.4396032</v>
      </c>
      <c r="AS285" s="71">
        <v>1400.0</v>
      </c>
      <c r="AT285" s="36">
        <f t="shared" si="41"/>
        <v>0</v>
      </c>
      <c r="AU285" s="43">
        <f t="shared" si="44"/>
        <v>383.5727584</v>
      </c>
      <c r="AV285" s="72">
        <v>480.0</v>
      </c>
      <c r="AW285" s="35"/>
      <c r="AX285" s="45"/>
      <c r="AY285" s="46"/>
      <c r="AZ285" s="46"/>
      <c r="BA285" s="46"/>
      <c r="BB285" s="46"/>
      <c r="BC285" s="47"/>
      <c r="BD285" s="47"/>
      <c r="BE285" s="48"/>
      <c r="BF285" s="48"/>
    </row>
    <row r="286" ht="15.75" customHeight="1">
      <c r="A286" s="80">
        <v>45862.0</v>
      </c>
      <c r="B286" s="63">
        <v>14792.0</v>
      </c>
      <c r="C286" s="29">
        <f>B286/'Clients Balance'!B292</f>
        <v>0.0009896931556</v>
      </c>
      <c r="D286" s="30"/>
      <c r="E286" s="31">
        <f t="shared" si="3"/>
        <v>0.2524748126</v>
      </c>
      <c r="F286" s="31">
        <f t="shared" si="4"/>
        <v>255.356606</v>
      </c>
      <c r="G286" s="32">
        <f t="shared" si="1"/>
        <v>261.0743164</v>
      </c>
      <c r="H286" s="33">
        <f t="shared" si="2"/>
        <v>-0.022391081</v>
      </c>
      <c r="I286" s="65">
        <v>-78643.0</v>
      </c>
      <c r="J286" s="65">
        <v>67753.0</v>
      </c>
      <c r="K286" s="65"/>
      <c r="L286" s="34"/>
      <c r="M286" s="65">
        <v>35520.0</v>
      </c>
      <c r="N286" s="65">
        <v>-2240.0</v>
      </c>
      <c r="O286" s="65"/>
      <c r="P286" s="34"/>
      <c r="Q286" s="65">
        <v>0.0</v>
      </c>
      <c r="R286" s="72"/>
      <c r="S286" s="72"/>
      <c r="T286" s="71"/>
      <c r="U286" s="71"/>
      <c r="V286" s="72"/>
      <c r="W286" s="72">
        <v>1800.0</v>
      </c>
      <c r="X286" s="35">
        <f t="shared" si="54"/>
        <v>0</v>
      </c>
      <c r="Y286" s="37">
        <f t="shared" si="56"/>
        <v>57.51502672</v>
      </c>
      <c r="Z286" s="35">
        <f t="shared" si="47"/>
        <v>0</v>
      </c>
      <c r="AA286" s="53">
        <f t="shared" si="42"/>
        <v>46943.4</v>
      </c>
      <c r="AB286" s="35"/>
      <c r="AC286" s="35"/>
      <c r="AD286" s="35"/>
      <c r="AE286" s="66">
        <v>3000.0</v>
      </c>
      <c r="AF286" s="66">
        <f t="shared" si="66"/>
        <v>11.84</v>
      </c>
      <c r="AG286" s="66">
        <f t="shared" ref="AG286:AG969" si="67">AG285+AF286</f>
        <v>28.72</v>
      </c>
      <c r="AH286" s="67"/>
      <c r="AI286" s="68"/>
      <c r="AJ286" s="67"/>
      <c r="AK286" s="69">
        <v>2250.0</v>
      </c>
      <c r="AL286" s="42">
        <f t="shared" si="57"/>
        <v>30.11244444</v>
      </c>
      <c r="AM286" s="42">
        <f t="shared" si="61"/>
        <v>71.79271055</v>
      </c>
      <c r="AN286" s="36">
        <f t="shared" si="58"/>
        <v>30.11244444</v>
      </c>
      <c r="AO286" s="43">
        <f t="shared" si="59"/>
        <v>71.79271055</v>
      </c>
      <c r="AP286" s="70">
        <v>1400.0</v>
      </c>
      <c r="AQ286" s="70">
        <f t="shared" si="60"/>
        <v>-1.6</v>
      </c>
      <c r="AR286" s="70">
        <f t="shared" si="62"/>
        <v>104.8396032</v>
      </c>
      <c r="AS286" s="71">
        <v>1400.0</v>
      </c>
      <c r="AT286" s="36">
        <f t="shared" si="41"/>
        <v>0</v>
      </c>
      <c r="AU286" s="43">
        <f t="shared" si="44"/>
        <v>383.5727584</v>
      </c>
      <c r="AV286" s="72">
        <v>480.0</v>
      </c>
      <c r="AW286" s="35"/>
      <c r="AX286" s="45"/>
      <c r="AY286" s="46"/>
      <c r="AZ286" s="46"/>
      <c r="BA286" s="46"/>
      <c r="BB286" s="46"/>
      <c r="BC286" s="47"/>
      <c r="BD286" s="47"/>
      <c r="BE286" s="48"/>
      <c r="BF286" s="48"/>
    </row>
    <row r="287" ht="15.75" customHeight="1">
      <c r="A287" s="80">
        <v>45863.0</v>
      </c>
      <c r="B287" s="63">
        <v>45328.0</v>
      </c>
      <c r="C287" s="29">
        <f>B287/'Clients Balance'!B293</f>
        <v>0.003029776691</v>
      </c>
      <c r="D287" s="30"/>
      <c r="E287" s="31">
        <f t="shared" si="3"/>
        <v>0.7736734927</v>
      </c>
      <c r="F287" s="31">
        <f t="shared" si="4"/>
        <v>256.1302795</v>
      </c>
      <c r="G287" s="32">
        <f t="shared" si="1"/>
        <v>261.0743164</v>
      </c>
      <c r="H287" s="33">
        <f t="shared" si="2"/>
        <v>-0.01930282107</v>
      </c>
      <c r="I287" s="65">
        <v>0.0</v>
      </c>
      <c r="J287" s="65">
        <v>34740.0</v>
      </c>
      <c r="K287" s="65"/>
      <c r="L287" s="34"/>
      <c r="M287" s="65">
        <v>-9750.0</v>
      </c>
      <c r="N287" s="65">
        <v>53900.0</v>
      </c>
      <c r="O287" s="65"/>
      <c r="P287" s="34"/>
      <c r="Q287" s="65">
        <v>-21035.0</v>
      </c>
      <c r="R287" s="72"/>
      <c r="S287" s="72"/>
      <c r="T287" s="71"/>
      <c r="U287" s="71"/>
      <c r="V287" s="72"/>
      <c r="W287" s="72">
        <v>1500.0</v>
      </c>
      <c r="X287" s="35">
        <f t="shared" si="54"/>
        <v>-14.02333333</v>
      </c>
      <c r="Y287" s="37">
        <f t="shared" si="56"/>
        <v>43.49169339</v>
      </c>
      <c r="Z287" s="35">
        <f t="shared" si="47"/>
        <v>0</v>
      </c>
      <c r="AA287" s="53">
        <f t="shared" si="42"/>
        <v>46943.4</v>
      </c>
      <c r="AB287" s="35"/>
      <c r="AC287" s="35"/>
      <c r="AD287" s="35"/>
      <c r="AE287" s="66">
        <v>3000.0</v>
      </c>
      <c r="AF287" s="66">
        <f t="shared" si="66"/>
        <v>-3.25</v>
      </c>
      <c r="AG287" s="66">
        <f t="shared" si="67"/>
        <v>25.47</v>
      </c>
      <c r="AH287" s="67"/>
      <c r="AI287" s="68"/>
      <c r="AJ287" s="67"/>
      <c r="AK287" s="69">
        <v>2250.0</v>
      </c>
      <c r="AL287" s="42">
        <f t="shared" si="57"/>
        <v>15.44</v>
      </c>
      <c r="AM287" s="42">
        <f t="shared" si="61"/>
        <v>87.23271055</v>
      </c>
      <c r="AN287" s="36">
        <f t="shared" si="58"/>
        <v>15.44</v>
      </c>
      <c r="AO287" s="43">
        <f t="shared" si="59"/>
        <v>87.23271055</v>
      </c>
      <c r="AP287" s="70">
        <v>1400.0</v>
      </c>
      <c r="AQ287" s="70">
        <f t="shared" si="60"/>
        <v>38.5</v>
      </c>
      <c r="AR287" s="70">
        <f t="shared" si="62"/>
        <v>143.3396032</v>
      </c>
      <c r="AS287" s="71">
        <v>1400.0</v>
      </c>
      <c r="AT287" s="36">
        <f t="shared" si="41"/>
        <v>0</v>
      </c>
      <c r="AU287" s="43">
        <f t="shared" si="44"/>
        <v>383.5727584</v>
      </c>
      <c r="AV287" s="72">
        <v>480.0</v>
      </c>
      <c r="AW287" s="35"/>
      <c r="AX287" s="45"/>
      <c r="AY287" s="46"/>
      <c r="AZ287" s="46"/>
      <c r="BA287" s="46"/>
      <c r="BB287" s="46"/>
      <c r="BC287" s="47"/>
      <c r="BD287" s="47"/>
      <c r="BE287" s="48"/>
      <c r="BF287" s="48"/>
    </row>
    <row r="288" ht="15.75" customHeight="1">
      <c r="A288" s="80">
        <v>45866.0</v>
      </c>
      <c r="B288" s="63">
        <v>-148648.0</v>
      </c>
      <c r="C288" s="29">
        <f>B288/'Clients Balance'!B294</f>
        <v>-0.009905794344</v>
      </c>
      <c r="D288" s="30"/>
      <c r="E288" s="31">
        <f t="shared" si="3"/>
        <v>-2.537173874</v>
      </c>
      <c r="F288" s="31">
        <f t="shared" si="4"/>
        <v>253.5931056</v>
      </c>
      <c r="G288" s="32">
        <f t="shared" si="1"/>
        <v>261.0743164</v>
      </c>
      <c r="H288" s="33">
        <f t="shared" si="2"/>
        <v>-0.02950084472</v>
      </c>
      <c r="I288" s="65">
        <v>0.0</v>
      </c>
      <c r="J288" s="65">
        <v>-38650.0</v>
      </c>
      <c r="K288" s="34"/>
      <c r="L288" s="34"/>
      <c r="M288" s="65">
        <v>28170.0</v>
      </c>
      <c r="N288" s="65">
        <v>-34150.0</v>
      </c>
      <c r="O288" s="34"/>
      <c r="P288" s="34"/>
      <c r="Q288" s="65">
        <v>-96150.0</v>
      </c>
      <c r="R288" s="72"/>
      <c r="S288" s="72"/>
      <c r="T288" s="71"/>
      <c r="U288" s="71"/>
      <c r="V288" s="72"/>
      <c r="W288" s="72">
        <v>2000.0</v>
      </c>
      <c r="X288" s="35">
        <f t="shared" si="54"/>
        <v>-48.075</v>
      </c>
      <c r="Y288" s="37">
        <f t="shared" si="56"/>
        <v>-4.583306609</v>
      </c>
      <c r="Z288" s="35"/>
      <c r="AA288" s="35"/>
      <c r="AB288" s="35"/>
      <c r="AC288" s="35"/>
      <c r="AD288" s="35"/>
      <c r="AE288" s="66">
        <v>3000.0</v>
      </c>
      <c r="AF288" s="66">
        <f t="shared" si="66"/>
        <v>9.39</v>
      </c>
      <c r="AG288" s="66">
        <f t="shared" si="67"/>
        <v>34.86</v>
      </c>
      <c r="AH288" s="67"/>
      <c r="AI288" s="68"/>
      <c r="AJ288" s="67"/>
      <c r="AK288" s="69">
        <v>2250.0</v>
      </c>
      <c r="AL288" s="42">
        <f t="shared" si="57"/>
        <v>-17.17777778</v>
      </c>
      <c r="AM288" s="42">
        <f t="shared" si="61"/>
        <v>70.05493277</v>
      </c>
      <c r="AN288" s="36"/>
      <c r="AO288" s="43"/>
      <c r="AP288" s="70">
        <v>1400.0</v>
      </c>
      <c r="AQ288" s="70">
        <f t="shared" si="60"/>
        <v>-24.39285714</v>
      </c>
      <c r="AR288" s="70">
        <f t="shared" si="62"/>
        <v>118.946746</v>
      </c>
      <c r="AS288" s="71">
        <v>1400.0</v>
      </c>
      <c r="AT288" s="36"/>
      <c r="AU288" s="43"/>
      <c r="AV288" s="72">
        <v>480.0</v>
      </c>
      <c r="AW288" s="35"/>
      <c r="AX288" s="45"/>
      <c r="AY288" s="46"/>
      <c r="AZ288" s="46"/>
      <c r="BA288" s="46"/>
      <c r="BB288" s="46"/>
      <c r="BC288" s="47"/>
      <c r="BD288" s="47"/>
      <c r="BE288" s="48"/>
      <c r="BF288" s="48"/>
    </row>
    <row r="289" ht="15.75" customHeight="1">
      <c r="A289" s="80">
        <v>45867.0</v>
      </c>
      <c r="B289" s="63">
        <v>23929.0</v>
      </c>
      <c r="C289" s="29">
        <f>B289/'Clients Balance'!B295</f>
        <v>0.00161056504</v>
      </c>
      <c r="D289" s="30"/>
      <c r="E289" s="31">
        <f t="shared" si="3"/>
        <v>0.4084281902</v>
      </c>
      <c r="F289" s="31">
        <f t="shared" si="4"/>
        <v>254.0015338</v>
      </c>
      <c r="G289" s="32">
        <f t="shared" si="1"/>
        <v>261.0743164</v>
      </c>
      <c r="H289" s="33">
        <f t="shared" si="2"/>
        <v>-0.02784543279</v>
      </c>
      <c r="I289" s="65">
        <v>43343.0</v>
      </c>
      <c r="J289" s="65">
        <v>25621.0</v>
      </c>
      <c r="K289" s="34"/>
      <c r="L289" s="34"/>
      <c r="M289" s="65">
        <v>0.0</v>
      </c>
      <c r="N289" s="65">
        <v>-4095.0</v>
      </c>
      <c r="O289" s="34"/>
      <c r="P289" s="34"/>
      <c r="Q289" s="65">
        <v>0.0</v>
      </c>
      <c r="R289" s="72"/>
      <c r="S289" s="72"/>
      <c r="T289" s="71"/>
      <c r="U289" s="71"/>
      <c r="V289" s="72"/>
      <c r="W289" s="72">
        <v>2000.0</v>
      </c>
      <c r="X289" s="35">
        <f t="shared" si="54"/>
        <v>0</v>
      </c>
      <c r="Y289" s="37">
        <f t="shared" si="56"/>
        <v>-4.583306609</v>
      </c>
      <c r="Z289" s="35"/>
      <c r="AA289" s="35"/>
      <c r="AB289" s="35"/>
      <c r="AC289" s="35"/>
      <c r="AD289" s="35"/>
      <c r="AE289" s="66">
        <v>3000.0</v>
      </c>
      <c r="AF289" s="66">
        <f t="shared" si="66"/>
        <v>0</v>
      </c>
      <c r="AG289" s="66">
        <f t="shared" si="67"/>
        <v>34.86</v>
      </c>
      <c r="AH289" s="67"/>
      <c r="AI289" s="68"/>
      <c r="AJ289" s="67"/>
      <c r="AK289" s="69">
        <v>2250.0</v>
      </c>
      <c r="AL289" s="42">
        <f t="shared" si="57"/>
        <v>11.38711111</v>
      </c>
      <c r="AM289" s="42">
        <f t="shared" si="61"/>
        <v>81.44204388</v>
      </c>
      <c r="AN289" s="36"/>
      <c r="AO289" s="43"/>
      <c r="AP289" s="70">
        <v>1400.0</v>
      </c>
      <c r="AQ289" s="70">
        <f t="shared" si="60"/>
        <v>-2.925</v>
      </c>
      <c r="AR289" s="70">
        <f t="shared" si="62"/>
        <v>116.021746</v>
      </c>
      <c r="AS289" s="71">
        <v>1400.0</v>
      </c>
      <c r="AT289" s="36"/>
      <c r="AU289" s="43"/>
      <c r="AV289" s="72">
        <v>480.0</v>
      </c>
      <c r="AW289" s="35"/>
      <c r="AX289" s="45"/>
      <c r="AY289" s="46"/>
      <c r="AZ289" s="46"/>
      <c r="BA289" s="46"/>
      <c r="BB289" s="46"/>
      <c r="BC289" s="47"/>
      <c r="BD289" s="47"/>
      <c r="BE289" s="48"/>
      <c r="BF289" s="48"/>
    </row>
    <row r="290" ht="15.75" customHeight="1">
      <c r="A290" s="80">
        <v>45868.0</v>
      </c>
      <c r="B290" s="63">
        <v>-96299.0</v>
      </c>
      <c r="C290" s="29">
        <f>B290/'Clients Balance'!B296</f>
        <v>-0.006471077461</v>
      </c>
      <c r="D290" s="30"/>
      <c r="E290" s="31">
        <f t="shared" si="3"/>
        <v>-1.6436636</v>
      </c>
      <c r="F290" s="31">
        <f t="shared" si="4"/>
        <v>252.3578702</v>
      </c>
      <c r="G290" s="32">
        <f t="shared" si="1"/>
        <v>261.0743164</v>
      </c>
      <c r="H290" s="33">
        <f t="shared" si="2"/>
        <v>-0.03454002141</v>
      </c>
      <c r="I290" s="65">
        <v>0.0</v>
      </c>
      <c r="J290" s="65">
        <v>-108180.0</v>
      </c>
      <c r="K290" s="34"/>
      <c r="L290" s="34"/>
      <c r="M290" s="65">
        <v>0.0</v>
      </c>
      <c r="N290" s="65">
        <v>-1827.0</v>
      </c>
      <c r="O290" s="34"/>
      <c r="P290" s="34"/>
      <c r="Q290" s="65">
        <v>18500.0</v>
      </c>
      <c r="R290" s="72"/>
      <c r="S290" s="72"/>
      <c r="T290" s="71"/>
      <c r="U290" s="71"/>
      <c r="V290" s="72"/>
      <c r="W290" s="72">
        <v>6000.0</v>
      </c>
      <c r="X290" s="35">
        <f t="shared" si="54"/>
        <v>3.083333333</v>
      </c>
      <c r="Y290" s="37">
        <f t="shared" si="56"/>
        <v>-1.499973276</v>
      </c>
      <c r="Z290" s="35"/>
      <c r="AA290" s="35"/>
      <c r="AB290" s="35"/>
      <c r="AC290" s="35"/>
      <c r="AD290" s="35"/>
      <c r="AE290" s="66">
        <v>3000.0</v>
      </c>
      <c r="AF290" s="66">
        <f t="shared" si="66"/>
        <v>0</v>
      </c>
      <c r="AG290" s="66">
        <f t="shared" si="67"/>
        <v>34.86</v>
      </c>
      <c r="AH290" s="67"/>
      <c r="AI290" s="68"/>
      <c r="AJ290" s="67"/>
      <c r="AK290" s="69">
        <v>2250.0</v>
      </c>
      <c r="AL290" s="42">
        <f t="shared" si="57"/>
        <v>-48.08</v>
      </c>
      <c r="AM290" s="42">
        <f t="shared" si="61"/>
        <v>33.36204388</v>
      </c>
      <c r="AN290" s="36"/>
      <c r="AO290" s="43"/>
      <c r="AP290" s="70">
        <v>1400.0</v>
      </c>
      <c r="AQ290" s="70">
        <f t="shared" si="60"/>
        <v>-1.305</v>
      </c>
      <c r="AR290" s="70">
        <f t="shared" si="62"/>
        <v>114.716746</v>
      </c>
      <c r="AS290" s="71">
        <v>1400.0</v>
      </c>
      <c r="AT290" s="36"/>
      <c r="AU290" s="43"/>
      <c r="AV290" s="72">
        <v>480.0</v>
      </c>
      <c r="AW290" s="35"/>
      <c r="AX290" s="45"/>
      <c r="AY290" s="46"/>
      <c r="AZ290" s="46"/>
      <c r="BA290" s="46"/>
      <c r="BB290" s="46"/>
      <c r="BC290" s="47"/>
      <c r="BD290" s="47"/>
      <c r="BE290" s="48"/>
      <c r="BF290" s="48"/>
    </row>
    <row r="291" ht="15.75" customHeight="1">
      <c r="A291" s="80">
        <v>45869.0</v>
      </c>
      <c r="B291" s="63">
        <v>-194830.0</v>
      </c>
      <c r="C291" s="29">
        <f>B291/'Clients Balance'!B297</f>
        <v>-0.01317741239</v>
      </c>
      <c r="D291" s="30"/>
      <c r="E291" s="31">
        <f t="shared" si="3"/>
        <v>-3.325423725</v>
      </c>
      <c r="F291" s="31">
        <f t="shared" si="4"/>
        <v>249.0324465</v>
      </c>
      <c r="G291" s="32">
        <f t="shared" si="1"/>
        <v>261.0743164</v>
      </c>
      <c r="H291" s="33">
        <f t="shared" si="2"/>
        <v>-0.0483546226</v>
      </c>
      <c r="I291" s="65">
        <v>-190340.0</v>
      </c>
      <c r="J291" s="65">
        <v>55460.0</v>
      </c>
      <c r="K291" s="34"/>
      <c r="L291" s="34"/>
      <c r="M291" s="65">
        <v>-80610.0</v>
      </c>
      <c r="N291" s="65">
        <v>-25704.0</v>
      </c>
      <c r="O291" s="34"/>
      <c r="P291" s="34"/>
      <c r="Q291" s="34"/>
      <c r="R291" s="72"/>
      <c r="S291" s="72"/>
      <c r="T291" s="71"/>
      <c r="U291" s="71"/>
      <c r="V291" s="72"/>
      <c r="W291" s="72">
        <v>6000.0</v>
      </c>
      <c r="X291" s="35">
        <f t="shared" si="54"/>
        <v>0</v>
      </c>
      <c r="Y291" s="37">
        <f t="shared" si="56"/>
        <v>-1.499973276</v>
      </c>
      <c r="Z291" s="35"/>
      <c r="AA291" s="35"/>
      <c r="AB291" s="35"/>
      <c r="AC291" s="35"/>
      <c r="AD291" s="35"/>
      <c r="AE291" s="66">
        <v>3000.0</v>
      </c>
      <c r="AF291" s="66">
        <f t="shared" si="66"/>
        <v>-26.87</v>
      </c>
      <c r="AG291" s="66">
        <f t="shared" si="67"/>
        <v>7.99</v>
      </c>
      <c r="AH291" s="67"/>
      <c r="AI291" s="68"/>
      <c r="AJ291" s="67"/>
      <c r="AK291" s="69">
        <v>2250.0</v>
      </c>
      <c r="AL291" s="42">
        <f t="shared" si="57"/>
        <v>24.64888889</v>
      </c>
      <c r="AM291" s="42">
        <f t="shared" si="61"/>
        <v>58.01093277</v>
      </c>
      <c r="AN291" s="36"/>
      <c r="AO291" s="43"/>
      <c r="AP291" s="70">
        <v>1400.0</v>
      </c>
      <c r="AQ291" s="70">
        <f t="shared" si="60"/>
        <v>-18.36</v>
      </c>
      <c r="AR291" s="70">
        <f t="shared" si="62"/>
        <v>96.35674603</v>
      </c>
      <c r="AS291" s="71">
        <v>1400.0</v>
      </c>
      <c r="AT291" s="36"/>
      <c r="AU291" s="43"/>
      <c r="AV291" s="72">
        <v>480.0</v>
      </c>
      <c r="AW291" s="35"/>
      <c r="AX291" s="45"/>
      <c r="AY291" s="46"/>
      <c r="AZ291" s="46"/>
      <c r="BA291" s="46"/>
      <c r="BB291" s="46"/>
      <c r="BC291" s="47"/>
      <c r="BD291" s="47"/>
      <c r="BE291" s="48"/>
      <c r="BF291" s="48"/>
    </row>
    <row r="292" ht="15.75" customHeight="1">
      <c r="A292" s="80">
        <v>45870.0</v>
      </c>
      <c r="B292" s="63">
        <v>29600.0</v>
      </c>
      <c r="C292" s="29">
        <f>B292/'Clients Balance'!B298</f>
        <v>0.002357085433</v>
      </c>
      <c r="D292" s="30"/>
      <c r="E292" s="31">
        <f t="shared" si="3"/>
        <v>0.5869907519</v>
      </c>
      <c r="F292" s="31">
        <f t="shared" si="4"/>
        <v>249.6194372</v>
      </c>
      <c r="G292" s="32">
        <f t="shared" si="1"/>
        <v>261.0743164</v>
      </c>
      <c r="H292" s="33">
        <f t="shared" si="2"/>
        <v>-0.045889372</v>
      </c>
      <c r="I292" s="65">
        <v>0.0</v>
      </c>
      <c r="J292" s="65">
        <v>0.0</v>
      </c>
      <c r="K292" s="34"/>
      <c r="L292" s="34"/>
      <c r="M292" s="65">
        <v>16620.0</v>
      </c>
      <c r="N292" s="65">
        <v>0.0</v>
      </c>
      <c r="O292" s="34"/>
      <c r="P292" s="34"/>
      <c r="Q292" s="65">
        <v>14750.0</v>
      </c>
      <c r="R292" s="72"/>
      <c r="S292" s="72"/>
      <c r="T292" s="71"/>
      <c r="U292" s="71"/>
      <c r="V292" s="72"/>
      <c r="W292" s="72">
        <v>2000.0</v>
      </c>
      <c r="X292" s="35">
        <f t="shared" si="54"/>
        <v>7.375</v>
      </c>
      <c r="Y292" s="37">
        <f t="shared" si="56"/>
        <v>5.875026724</v>
      </c>
      <c r="Z292" s="35"/>
      <c r="AA292" s="35"/>
      <c r="AB292" s="35"/>
      <c r="AC292" s="35"/>
      <c r="AD292" s="35"/>
      <c r="AE292" s="66">
        <v>3000.0</v>
      </c>
      <c r="AF292" s="66">
        <f t="shared" si="66"/>
        <v>5.54</v>
      </c>
      <c r="AG292" s="66">
        <f t="shared" si="67"/>
        <v>13.53</v>
      </c>
      <c r="AH292" s="67"/>
      <c r="AI292" s="68"/>
      <c r="AJ292" s="67"/>
      <c r="AK292" s="69">
        <v>2250.0</v>
      </c>
      <c r="AL292" s="42">
        <f t="shared" si="57"/>
        <v>0</v>
      </c>
      <c r="AM292" s="42">
        <f t="shared" si="61"/>
        <v>58.01093277</v>
      </c>
      <c r="AN292" s="36"/>
      <c r="AO292" s="43"/>
      <c r="AP292" s="70">
        <v>1400.0</v>
      </c>
      <c r="AQ292" s="70">
        <f t="shared" si="60"/>
        <v>0</v>
      </c>
      <c r="AR292" s="70">
        <f t="shared" si="62"/>
        <v>96.35674603</v>
      </c>
      <c r="AS292" s="71">
        <v>1400.0</v>
      </c>
      <c r="AT292" s="36"/>
      <c r="AU292" s="43"/>
      <c r="AV292" s="72">
        <v>480.0</v>
      </c>
      <c r="AW292" s="35"/>
      <c r="AX292" s="45"/>
      <c r="AY292" s="46"/>
      <c r="AZ292" s="46"/>
      <c r="BA292" s="46"/>
      <c r="BB292" s="46"/>
      <c r="BC292" s="47"/>
      <c r="BD292" s="47"/>
      <c r="BE292" s="48"/>
      <c r="BF292" s="48"/>
    </row>
    <row r="293" ht="15.75" customHeight="1">
      <c r="A293" s="80">
        <v>45873.0</v>
      </c>
      <c r="B293" s="63">
        <v>134190.0</v>
      </c>
      <c r="C293" s="29">
        <f>B293/'Clients Balance'!B299</f>
        <v>0.01066059148</v>
      </c>
      <c r="D293" s="30"/>
      <c r="E293" s="31">
        <f t="shared" si="3"/>
        <v>2.661090844</v>
      </c>
      <c r="F293" s="31">
        <f t="shared" si="4"/>
        <v>252.2805281</v>
      </c>
      <c r="G293" s="32">
        <f t="shared" si="1"/>
        <v>261.0743164</v>
      </c>
      <c r="H293" s="33">
        <f t="shared" si="2"/>
        <v>-0.03485718234</v>
      </c>
      <c r="I293" s="65">
        <v>0.0</v>
      </c>
      <c r="J293" s="65">
        <v>2850.0</v>
      </c>
      <c r="K293" s="34"/>
      <c r="L293" s="34"/>
      <c r="M293" s="65">
        <v>0.0</v>
      </c>
      <c r="N293" s="65">
        <v>-26224.0</v>
      </c>
      <c r="O293" s="34"/>
      <c r="P293" s="34"/>
      <c r="Q293" s="65">
        <v>157690.0</v>
      </c>
      <c r="R293" s="72"/>
      <c r="S293" s="72"/>
      <c r="T293" s="71"/>
      <c r="U293" s="71"/>
      <c r="V293" s="72"/>
      <c r="W293" s="72">
        <v>2000.0</v>
      </c>
      <c r="X293" s="35">
        <f t="shared" si="54"/>
        <v>78.845</v>
      </c>
      <c r="Y293" s="37">
        <f t="shared" si="56"/>
        <v>84.72002672</v>
      </c>
      <c r="Z293" s="35"/>
      <c r="AA293" s="35"/>
      <c r="AB293" s="35"/>
      <c r="AC293" s="35"/>
      <c r="AD293" s="35"/>
      <c r="AE293" s="66">
        <v>3000.0</v>
      </c>
      <c r="AF293" s="66">
        <f t="shared" si="66"/>
        <v>0</v>
      </c>
      <c r="AG293" s="66">
        <f t="shared" si="67"/>
        <v>13.53</v>
      </c>
      <c r="AH293" s="67"/>
      <c r="AI293" s="68"/>
      <c r="AJ293" s="67"/>
      <c r="AK293" s="69">
        <v>1500.0</v>
      </c>
      <c r="AL293" s="42">
        <f t="shared" si="57"/>
        <v>1.9</v>
      </c>
      <c r="AM293" s="42">
        <f t="shared" si="61"/>
        <v>59.91093277</v>
      </c>
      <c r="AN293" s="36"/>
      <c r="AO293" s="43"/>
      <c r="AP293" s="70">
        <v>980.0</v>
      </c>
      <c r="AQ293" s="70">
        <f t="shared" si="60"/>
        <v>-26.75918367</v>
      </c>
      <c r="AR293" s="70">
        <f t="shared" si="62"/>
        <v>69.59756236</v>
      </c>
      <c r="AS293" s="71">
        <v>1400.0</v>
      </c>
      <c r="AT293" s="36"/>
      <c r="AU293" s="43"/>
      <c r="AV293" s="72">
        <v>480.0</v>
      </c>
      <c r="AW293" s="35"/>
      <c r="AX293" s="45"/>
      <c r="AY293" s="46"/>
      <c r="AZ293" s="46"/>
      <c r="BA293" s="46"/>
      <c r="BB293" s="46"/>
      <c r="BC293" s="47"/>
      <c r="BD293" s="47"/>
      <c r="BE293" s="48"/>
      <c r="BF293" s="48"/>
    </row>
    <row r="294" ht="15.75" customHeight="1">
      <c r="A294" s="80">
        <v>45874.0</v>
      </c>
      <c r="B294" s="63">
        <v>36216.0</v>
      </c>
      <c r="C294" s="29">
        <f>B294/'Clients Balance'!B300</f>
        <v>0.002846795679</v>
      </c>
      <c r="D294" s="30"/>
      <c r="E294" s="31">
        <f t="shared" si="3"/>
        <v>0.7181911172</v>
      </c>
      <c r="F294" s="31">
        <f t="shared" si="4"/>
        <v>252.9987192</v>
      </c>
      <c r="G294" s="32">
        <f t="shared" si="1"/>
        <v>261.0743164</v>
      </c>
      <c r="H294" s="33">
        <f t="shared" si="2"/>
        <v>-0.03191951831</v>
      </c>
      <c r="I294" s="65">
        <v>19738.0</v>
      </c>
      <c r="J294" s="65">
        <v>9150.0</v>
      </c>
      <c r="K294" s="34"/>
      <c r="L294" s="34"/>
      <c r="M294" s="65">
        <v>0.0</v>
      </c>
      <c r="N294" s="65">
        <v>8526.0</v>
      </c>
      <c r="O294" s="34"/>
      <c r="P294" s="34"/>
      <c r="Q294" s="65">
        <v>0.0</v>
      </c>
      <c r="R294" s="72"/>
      <c r="S294" s="72"/>
      <c r="T294" s="71"/>
      <c r="U294" s="71"/>
      <c r="V294" s="72"/>
      <c r="W294" s="72">
        <v>2000.0</v>
      </c>
      <c r="X294" s="35">
        <f t="shared" si="54"/>
        <v>0</v>
      </c>
      <c r="Y294" s="37">
        <f t="shared" si="56"/>
        <v>84.72002672</v>
      </c>
      <c r="Z294" s="35"/>
      <c r="AA294" s="35"/>
      <c r="AB294" s="35"/>
      <c r="AC294" s="35"/>
      <c r="AD294" s="35"/>
      <c r="AE294" s="66">
        <v>3000.0</v>
      </c>
      <c r="AF294" s="66">
        <f t="shared" si="66"/>
        <v>0</v>
      </c>
      <c r="AG294" s="66">
        <f t="shared" si="67"/>
        <v>13.53</v>
      </c>
      <c r="AH294" s="67"/>
      <c r="AI294" s="68"/>
      <c r="AJ294" s="67"/>
      <c r="AK294" s="69">
        <v>1500.0</v>
      </c>
      <c r="AL294" s="42">
        <f t="shared" si="57"/>
        <v>6.1</v>
      </c>
      <c r="AM294" s="42">
        <f t="shared" si="61"/>
        <v>66.01093277</v>
      </c>
      <c r="AN294" s="36"/>
      <c r="AO294" s="43"/>
      <c r="AP294" s="70">
        <v>980.0</v>
      </c>
      <c r="AQ294" s="70">
        <f t="shared" si="60"/>
        <v>8.7</v>
      </c>
      <c r="AR294" s="70">
        <f t="shared" si="62"/>
        <v>78.29756236</v>
      </c>
      <c r="AS294" s="71">
        <v>1400.0</v>
      </c>
      <c r="AT294" s="36"/>
      <c r="AU294" s="43"/>
      <c r="AV294" s="72">
        <v>480.0</v>
      </c>
      <c r="AW294" s="35"/>
      <c r="AX294" s="45"/>
      <c r="AY294" s="46"/>
      <c r="AZ294" s="46"/>
      <c r="BA294" s="46"/>
      <c r="BB294" s="46"/>
      <c r="BC294" s="47"/>
      <c r="BD294" s="47"/>
      <c r="BE294" s="48"/>
      <c r="BF294" s="48"/>
    </row>
    <row r="295" ht="15.75" customHeight="1">
      <c r="A295" s="80">
        <v>45875.0</v>
      </c>
      <c r="B295" s="63">
        <v>-74062.0</v>
      </c>
      <c r="C295" s="29">
        <f>B295/'Clients Balance'!B301</f>
        <v>-0.005805192975</v>
      </c>
      <c r="D295" s="30"/>
      <c r="E295" s="31">
        <f t="shared" si="3"/>
        <v>-1.468706387</v>
      </c>
      <c r="F295" s="31">
        <f t="shared" si="4"/>
        <v>251.5300128</v>
      </c>
      <c r="G295" s="32">
        <f t="shared" si="1"/>
        <v>261.0743164</v>
      </c>
      <c r="H295" s="33">
        <f t="shared" si="2"/>
        <v>-0.03794498927</v>
      </c>
      <c r="I295" s="65">
        <v>0.0</v>
      </c>
      <c r="J295" s="65">
        <v>-13387.0</v>
      </c>
      <c r="K295" s="34"/>
      <c r="L295" s="34"/>
      <c r="M295" s="65">
        <v>-41895.0</v>
      </c>
      <c r="N295" s="65">
        <v>0.0</v>
      </c>
      <c r="O295" s="34"/>
      <c r="P295" s="34"/>
      <c r="Q295" s="65">
        <v>-17700.0</v>
      </c>
      <c r="R295" s="72"/>
      <c r="S295" s="72"/>
      <c r="T295" s="71"/>
      <c r="U295" s="71"/>
      <c r="V295" s="72"/>
      <c r="W295" s="72">
        <v>6000.0</v>
      </c>
      <c r="X295" s="35">
        <f t="shared" si="54"/>
        <v>-2.95</v>
      </c>
      <c r="Y295" s="37">
        <f t="shared" si="56"/>
        <v>81.77002672</v>
      </c>
      <c r="Z295" s="35"/>
      <c r="AA295" s="35"/>
      <c r="AB295" s="35"/>
      <c r="AC295" s="35"/>
      <c r="AD295" s="35"/>
      <c r="AE295" s="66">
        <v>3000.0</v>
      </c>
      <c r="AF295" s="66">
        <f t="shared" si="66"/>
        <v>-13.965</v>
      </c>
      <c r="AG295" s="66">
        <f t="shared" si="67"/>
        <v>-0.435</v>
      </c>
      <c r="AH295" s="67"/>
      <c r="AI295" s="68"/>
      <c r="AJ295" s="67"/>
      <c r="AK295" s="69">
        <v>1500.0</v>
      </c>
      <c r="AL295" s="42">
        <f t="shared" si="57"/>
        <v>-8.924666667</v>
      </c>
      <c r="AM295" s="42">
        <f t="shared" si="61"/>
        <v>57.08626611</v>
      </c>
      <c r="AN295" s="36"/>
      <c r="AO295" s="43"/>
      <c r="AP295" s="70">
        <v>980.0</v>
      </c>
      <c r="AQ295" s="70">
        <f t="shared" si="60"/>
        <v>0</v>
      </c>
      <c r="AR295" s="70">
        <f t="shared" si="62"/>
        <v>78.29756236</v>
      </c>
      <c r="AS295" s="71">
        <v>1400.0</v>
      </c>
      <c r="AT295" s="36"/>
      <c r="AU295" s="43"/>
      <c r="AV295" s="72">
        <v>480.0</v>
      </c>
      <c r="AW295" s="35"/>
      <c r="AX295" s="45"/>
      <c r="AY295" s="46"/>
      <c r="AZ295" s="46"/>
      <c r="BA295" s="46"/>
      <c r="BB295" s="46"/>
      <c r="BC295" s="47"/>
      <c r="BD295" s="47"/>
      <c r="BE295" s="48"/>
      <c r="BF295" s="48"/>
    </row>
    <row r="296" ht="15.75" customHeight="1">
      <c r="A296" s="80">
        <v>45876.0</v>
      </c>
      <c r="B296" s="63">
        <v>-178039.0</v>
      </c>
      <c r="C296" s="29">
        <f>B296/'Clients Balance'!B302</f>
        <v>-0.01403669558</v>
      </c>
      <c r="D296" s="30"/>
      <c r="E296" s="31">
        <f t="shared" si="3"/>
        <v>-3.530650219</v>
      </c>
      <c r="F296" s="31">
        <f t="shared" si="4"/>
        <v>247.9993626</v>
      </c>
      <c r="G296" s="32">
        <f t="shared" si="1"/>
        <v>261.0743164</v>
      </c>
      <c r="H296" s="33">
        <f t="shared" si="2"/>
        <v>-0.05272172364</v>
      </c>
      <c r="I296" s="65">
        <v>-252168.0</v>
      </c>
      <c r="J296" s="65">
        <v>65000.0</v>
      </c>
      <c r="K296" s="34"/>
      <c r="L296" s="34"/>
      <c r="M296" s="65">
        <v>550.0</v>
      </c>
      <c r="N296" s="65">
        <v>-51600.0</v>
      </c>
      <c r="O296" s="34"/>
      <c r="P296" s="34"/>
      <c r="Q296" s="34"/>
      <c r="R296" s="72"/>
      <c r="S296" s="72"/>
      <c r="T296" s="71"/>
      <c r="U296" s="71"/>
      <c r="V296" s="72"/>
      <c r="W296" s="72">
        <v>2000.0</v>
      </c>
      <c r="X296" s="35">
        <f t="shared" si="54"/>
        <v>0</v>
      </c>
      <c r="Y296" s="37">
        <f t="shared" si="56"/>
        <v>81.77002672</v>
      </c>
      <c r="Z296" s="35"/>
      <c r="AA296" s="35"/>
      <c r="AB296" s="35"/>
      <c r="AC296" s="35"/>
      <c r="AD296" s="35"/>
      <c r="AE296" s="66">
        <v>3000.0</v>
      </c>
      <c r="AF296" s="66">
        <f t="shared" si="66"/>
        <v>0.1833333333</v>
      </c>
      <c r="AG296" s="66">
        <f t="shared" si="67"/>
        <v>-0.2516666667</v>
      </c>
      <c r="AH296" s="67"/>
      <c r="AI296" s="68"/>
      <c r="AJ296" s="67"/>
      <c r="AK296" s="69">
        <v>1500.0</v>
      </c>
      <c r="AL296" s="42">
        <f t="shared" si="57"/>
        <v>43.33333333</v>
      </c>
      <c r="AM296" s="42">
        <f t="shared" si="61"/>
        <v>100.4195994</v>
      </c>
      <c r="AN296" s="36"/>
      <c r="AO296" s="43"/>
      <c r="AP296" s="70">
        <v>980.0</v>
      </c>
      <c r="AQ296" s="70">
        <f t="shared" si="60"/>
        <v>-52.65306122</v>
      </c>
      <c r="AR296" s="70">
        <f t="shared" si="62"/>
        <v>25.64450113</v>
      </c>
      <c r="AS296" s="71">
        <v>1400.0</v>
      </c>
      <c r="AT296" s="36"/>
      <c r="AU296" s="43"/>
      <c r="AV296" s="72">
        <v>480.0</v>
      </c>
      <c r="AW296" s="35"/>
      <c r="AX296" s="45"/>
      <c r="AY296" s="46"/>
      <c r="AZ296" s="46"/>
      <c r="BA296" s="46"/>
      <c r="BB296" s="46"/>
      <c r="BC296" s="47"/>
      <c r="BD296" s="47"/>
      <c r="BE296" s="48"/>
      <c r="BF296" s="48"/>
    </row>
    <row r="297" ht="15.75" customHeight="1">
      <c r="A297" s="80">
        <v>45877.0</v>
      </c>
      <c r="B297" s="63">
        <v>97800.0</v>
      </c>
      <c r="C297" s="29">
        <f>B297/'Clients Balance'!B303</f>
        <v>0.007820379671</v>
      </c>
      <c r="D297" s="30"/>
      <c r="E297" s="31">
        <f t="shared" si="3"/>
        <v>1.939449173</v>
      </c>
      <c r="F297" s="31">
        <f t="shared" si="4"/>
        <v>249.9388117</v>
      </c>
      <c r="G297" s="32">
        <f t="shared" si="1"/>
        <v>261.0743164</v>
      </c>
      <c r="H297" s="33">
        <f t="shared" si="2"/>
        <v>-0.04455292319</v>
      </c>
      <c r="I297" s="65">
        <v>0.0</v>
      </c>
      <c r="J297" s="65">
        <v>63075.0</v>
      </c>
      <c r="K297" s="34"/>
      <c r="L297" s="34"/>
      <c r="M297" s="65">
        <v>0.0</v>
      </c>
      <c r="N297" s="65">
        <v>20874.0</v>
      </c>
      <c r="O297" s="34"/>
      <c r="P297" s="34"/>
      <c r="Q297" s="65">
        <v>18112.0</v>
      </c>
      <c r="R297" s="72"/>
      <c r="S297" s="72"/>
      <c r="T297" s="71"/>
      <c r="U297" s="71"/>
      <c r="V297" s="72"/>
      <c r="W297" s="72">
        <v>2000.0</v>
      </c>
      <c r="X297" s="35">
        <f t="shared" si="54"/>
        <v>9.056</v>
      </c>
      <c r="Y297" s="37">
        <f t="shared" si="56"/>
        <v>90.82602672</v>
      </c>
      <c r="Z297" s="35"/>
      <c r="AA297" s="35"/>
      <c r="AB297" s="35"/>
      <c r="AC297" s="35"/>
      <c r="AD297" s="35"/>
      <c r="AE297" s="66">
        <v>3000.0</v>
      </c>
      <c r="AF297" s="66">
        <f t="shared" si="66"/>
        <v>0</v>
      </c>
      <c r="AG297" s="66">
        <f t="shared" si="67"/>
        <v>-0.2516666667</v>
      </c>
      <c r="AH297" s="67"/>
      <c r="AI297" s="68"/>
      <c r="AJ297" s="67"/>
      <c r="AK297" s="69">
        <v>1500.0</v>
      </c>
      <c r="AL297" s="42">
        <f t="shared" si="57"/>
        <v>42.05</v>
      </c>
      <c r="AM297" s="42">
        <f t="shared" si="61"/>
        <v>142.4695994</v>
      </c>
      <c r="AN297" s="36"/>
      <c r="AO297" s="43"/>
      <c r="AP297" s="70">
        <v>980.0</v>
      </c>
      <c r="AQ297" s="70">
        <f t="shared" si="60"/>
        <v>21.3</v>
      </c>
      <c r="AR297" s="70">
        <f t="shared" si="62"/>
        <v>46.94450113</v>
      </c>
      <c r="AS297" s="71">
        <v>1400.0</v>
      </c>
      <c r="AT297" s="36"/>
      <c r="AU297" s="43"/>
      <c r="AV297" s="72">
        <v>480.0</v>
      </c>
      <c r="AW297" s="35"/>
      <c r="AX297" s="45"/>
      <c r="AY297" s="46"/>
      <c r="AZ297" s="46"/>
      <c r="BA297" s="46"/>
      <c r="BB297" s="46"/>
      <c r="BC297" s="47"/>
      <c r="BD297" s="47"/>
      <c r="BE297" s="48"/>
      <c r="BF297" s="48"/>
    </row>
    <row r="298" ht="15.75" customHeight="1">
      <c r="A298" s="80">
        <v>45880.0</v>
      </c>
      <c r="B298" s="63">
        <v>135021.0</v>
      </c>
      <c r="C298" s="29">
        <f>B298/'Clients Balance'!B304</f>
        <v>0.01071290287</v>
      </c>
      <c r="D298" s="30"/>
      <c r="E298" s="31">
        <f t="shared" si="3"/>
        <v>2.677570213</v>
      </c>
      <c r="F298" s="31">
        <f t="shared" si="4"/>
        <v>252.616382</v>
      </c>
      <c r="G298" s="32">
        <f t="shared" si="1"/>
        <v>261.0743164</v>
      </c>
      <c r="H298" s="33">
        <f t="shared" si="2"/>
        <v>-0.033481338</v>
      </c>
      <c r="I298" s="65">
        <v>0.0</v>
      </c>
      <c r="J298" s="65">
        <v>75960.0</v>
      </c>
      <c r="K298" s="34"/>
      <c r="L298" s="34"/>
      <c r="M298" s="65">
        <v>-15815.0</v>
      </c>
      <c r="N298" s="65">
        <v>-19943.0</v>
      </c>
      <c r="O298" s="34"/>
      <c r="P298" s="34"/>
      <c r="Q298" s="65">
        <v>100590.0</v>
      </c>
      <c r="R298" s="72"/>
      <c r="S298" s="72"/>
      <c r="T298" s="71"/>
      <c r="U298" s="71"/>
      <c r="V298" s="72"/>
      <c r="W298" s="72">
        <v>2000.0</v>
      </c>
      <c r="X298" s="35">
        <f t="shared" si="54"/>
        <v>50.295</v>
      </c>
      <c r="Y298" s="37">
        <f t="shared" si="56"/>
        <v>141.1210267</v>
      </c>
      <c r="Z298" s="35"/>
      <c r="AA298" s="35"/>
      <c r="AB298" s="35"/>
      <c r="AC298" s="35"/>
      <c r="AD298" s="35"/>
      <c r="AE298" s="66">
        <v>3000.0</v>
      </c>
      <c r="AF298" s="66">
        <f t="shared" si="66"/>
        <v>-5.271666667</v>
      </c>
      <c r="AG298" s="66">
        <f t="shared" si="67"/>
        <v>-5.523333333</v>
      </c>
      <c r="AH298" s="67"/>
      <c r="AI298" s="68"/>
      <c r="AJ298" s="67"/>
      <c r="AK298" s="69">
        <v>1500.0</v>
      </c>
      <c r="AL298" s="42">
        <f t="shared" si="57"/>
        <v>50.64</v>
      </c>
      <c r="AM298" s="42">
        <f t="shared" si="61"/>
        <v>193.1095994</v>
      </c>
      <c r="AN298" s="36"/>
      <c r="AO298" s="43"/>
      <c r="AP298" s="70">
        <v>980.0</v>
      </c>
      <c r="AQ298" s="70">
        <f t="shared" si="60"/>
        <v>-20.35</v>
      </c>
      <c r="AR298" s="70">
        <f t="shared" si="62"/>
        <v>26.59450113</v>
      </c>
      <c r="AS298" s="71">
        <v>1400.0</v>
      </c>
      <c r="AT298" s="36"/>
      <c r="AU298" s="43"/>
      <c r="AV298" s="72">
        <v>480.0</v>
      </c>
      <c r="AW298" s="35"/>
      <c r="AX298" s="45"/>
      <c r="AY298" s="46"/>
      <c r="AZ298" s="46"/>
      <c r="BA298" s="46"/>
      <c r="BB298" s="46"/>
      <c r="BC298" s="47"/>
      <c r="BD298" s="47"/>
      <c r="BE298" s="48"/>
      <c r="BF298" s="48"/>
    </row>
    <row r="299" ht="15.75" customHeight="1">
      <c r="A299" s="80">
        <v>45881.0</v>
      </c>
      <c r="B299" s="63">
        <v>-168615.0</v>
      </c>
      <c r="C299" s="29">
        <f>B299/'Clients Balance'!B305</f>
        <v>-0.01323653292</v>
      </c>
      <c r="D299" s="30"/>
      <c r="E299" s="31">
        <f t="shared" si="3"/>
        <v>-3.343765055</v>
      </c>
      <c r="F299" s="31">
        <f t="shared" si="4"/>
        <v>249.2726169</v>
      </c>
      <c r="G299" s="32">
        <f t="shared" si="1"/>
        <v>261.0743164</v>
      </c>
      <c r="H299" s="33">
        <f t="shared" si="2"/>
        <v>-0.0473445486</v>
      </c>
      <c r="I299" s="34"/>
      <c r="J299" s="65">
        <v>22050.0</v>
      </c>
      <c r="K299" s="34"/>
      <c r="L299" s="34"/>
      <c r="M299" s="65">
        <v>-30500.0</v>
      </c>
      <c r="N299" s="65">
        <v>-47800.0</v>
      </c>
      <c r="O299" s="34"/>
      <c r="P299" s="34"/>
      <c r="Q299" s="65">
        <v>0.0</v>
      </c>
      <c r="R299" s="72"/>
      <c r="S299" s="72"/>
      <c r="T299" s="71"/>
      <c r="U299" s="71"/>
      <c r="V299" s="72"/>
      <c r="W299" s="72">
        <v>2000.0</v>
      </c>
      <c r="X299" s="35">
        <f t="shared" si="54"/>
        <v>0</v>
      </c>
      <c r="Y299" s="37">
        <f t="shared" si="56"/>
        <v>141.1210267</v>
      </c>
      <c r="Z299" s="35"/>
      <c r="AA299" s="35"/>
      <c r="AB299" s="35"/>
      <c r="AC299" s="35"/>
      <c r="AD299" s="35"/>
      <c r="AE299" s="66">
        <v>3000.0</v>
      </c>
      <c r="AF299" s="66">
        <f t="shared" si="66"/>
        <v>-10.16666667</v>
      </c>
      <c r="AG299" s="66">
        <f t="shared" si="67"/>
        <v>-15.69</v>
      </c>
      <c r="AH299" s="67"/>
      <c r="AI299" s="68"/>
      <c r="AJ299" s="67"/>
      <c r="AK299" s="69">
        <v>1500.0</v>
      </c>
      <c r="AL299" s="42">
        <f t="shared" si="57"/>
        <v>14.7</v>
      </c>
      <c r="AM299" s="42">
        <f t="shared" si="61"/>
        <v>207.8095994</v>
      </c>
      <c r="AN299" s="36"/>
      <c r="AO299" s="43"/>
      <c r="AP299" s="70">
        <v>980.0</v>
      </c>
      <c r="AQ299" s="70">
        <f t="shared" si="60"/>
        <v>-48.7755102</v>
      </c>
      <c r="AR299" s="70">
        <f t="shared" si="62"/>
        <v>-22.18100907</v>
      </c>
      <c r="AS299" s="71">
        <v>1400.0</v>
      </c>
      <c r="AT299" s="36"/>
      <c r="AU299" s="43"/>
      <c r="AV299" s="72">
        <v>480.0</v>
      </c>
      <c r="AW299" s="35"/>
      <c r="AX299" s="45"/>
      <c r="AY299" s="46"/>
      <c r="AZ299" s="46"/>
      <c r="BA299" s="46"/>
      <c r="BB299" s="46"/>
      <c r="BC299" s="47"/>
      <c r="BD299" s="47"/>
      <c r="BE299" s="48"/>
      <c r="BF299" s="48"/>
    </row>
    <row r="300" ht="15.75" customHeight="1">
      <c r="A300" s="80">
        <v>45882.0</v>
      </c>
      <c r="B300" s="63">
        <v>71967.0</v>
      </c>
      <c r="C300" s="29">
        <f>B300/'Clients Balance'!B306</f>
        <v>0.005725301659</v>
      </c>
      <c r="D300" s="30"/>
      <c r="E300" s="31">
        <f t="shared" si="3"/>
        <v>1.427160927</v>
      </c>
      <c r="F300" s="31">
        <f t="shared" si="4"/>
        <v>250.6997778</v>
      </c>
      <c r="G300" s="32">
        <f t="shared" si="1"/>
        <v>261.0743164</v>
      </c>
      <c r="H300" s="33">
        <f t="shared" si="2"/>
        <v>-0.04138232067</v>
      </c>
      <c r="I300" s="65">
        <v>0.0</v>
      </c>
      <c r="J300" s="65">
        <v>-8025.0</v>
      </c>
      <c r="K300" s="34"/>
      <c r="L300" s="34"/>
      <c r="M300" s="65">
        <v>0.0</v>
      </c>
      <c r="N300" s="65">
        <v>-17493.0</v>
      </c>
      <c r="O300" s="34"/>
      <c r="P300" s="34"/>
      <c r="Q300" s="65">
        <v>101576.0</v>
      </c>
      <c r="R300" s="72"/>
      <c r="S300" s="72"/>
      <c r="T300" s="71"/>
      <c r="U300" s="71"/>
      <c r="V300" s="72"/>
      <c r="W300" s="72">
        <v>6000.0</v>
      </c>
      <c r="X300" s="35">
        <f t="shared" si="54"/>
        <v>16.92933333</v>
      </c>
      <c r="Y300" s="37">
        <f t="shared" si="56"/>
        <v>158.0503601</v>
      </c>
      <c r="Z300" s="35"/>
      <c r="AA300" s="35"/>
      <c r="AB300" s="35"/>
      <c r="AC300" s="35"/>
      <c r="AD300" s="35"/>
      <c r="AE300" s="66">
        <v>3000.0</v>
      </c>
      <c r="AF300" s="66">
        <f t="shared" si="66"/>
        <v>0</v>
      </c>
      <c r="AG300" s="66">
        <f t="shared" si="67"/>
        <v>-15.69</v>
      </c>
      <c r="AH300" s="67"/>
      <c r="AI300" s="68"/>
      <c r="AJ300" s="67"/>
      <c r="AK300" s="69">
        <v>1500.0</v>
      </c>
      <c r="AL300" s="42">
        <f t="shared" si="57"/>
        <v>-5.35</v>
      </c>
      <c r="AM300" s="42">
        <f t="shared" si="61"/>
        <v>202.4595994</v>
      </c>
      <c r="AN300" s="36"/>
      <c r="AO300" s="43"/>
      <c r="AP300" s="70">
        <v>980.0</v>
      </c>
      <c r="AQ300" s="70">
        <f t="shared" si="60"/>
        <v>-17.85</v>
      </c>
      <c r="AR300" s="70">
        <f t="shared" si="62"/>
        <v>-40.03100907</v>
      </c>
      <c r="AS300" s="71">
        <v>1400.0</v>
      </c>
      <c r="AT300" s="36"/>
      <c r="AU300" s="43"/>
      <c r="AV300" s="72">
        <v>480.0</v>
      </c>
      <c r="AW300" s="35"/>
      <c r="AX300" s="45"/>
      <c r="AY300" s="46"/>
      <c r="AZ300" s="46"/>
      <c r="BA300" s="46"/>
      <c r="BB300" s="46"/>
      <c r="BC300" s="47"/>
      <c r="BD300" s="47"/>
      <c r="BE300" s="48"/>
      <c r="BF300" s="48"/>
    </row>
    <row r="301" ht="15.75" customHeight="1">
      <c r="A301" s="80">
        <v>45883.0</v>
      </c>
      <c r="B301" s="63">
        <v>-218173.0</v>
      </c>
      <c r="C301" s="29">
        <f>B301/'Clients Balance'!B307</f>
        <v>-0.01725784652</v>
      </c>
      <c r="D301" s="30"/>
      <c r="E301" s="31">
        <f t="shared" si="3"/>
        <v>-4.326538287</v>
      </c>
      <c r="F301" s="31">
        <f t="shared" si="4"/>
        <v>246.3732395</v>
      </c>
      <c r="G301" s="32">
        <f t="shared" si="1"/>
        <v>261.0743164</v>
      </c>
      <c r="H301" s="33">
        <f t="shared" si="2"/>
        <v>-0.05966994188</v>
      </c>
      <c r="I301" s="65">
        <v>-153780.0</v>
      </c>
      <c r="J301" s="65">
        <v>-55080.0</v>
      </c>
      <c r="K301" s="34"/>
      <c r="L301" s="34"/>
      <c r="M301" s="65">
        <v>0.0</v>
      </c>
      <c r="N301" s="65">
        <v>18300.0</v>
      </c>
      <c r="O301" s="34"/>
      <c r="P301" s="34"/>
      <c r="Q301" s="65">
        <v>0.0</v>
      </c>
      <c r="R301" s="72"/>
      <c r="S301" s="72"/>
      <c r="T301" s="71"/>
      <c r="U301" s="71"/>
      <c r="V301" s="72"/>
      <c r="W301" s="72">
        <v>6000.0</v>
      </c>
      <c r="X301" s="35">
        <f t="shared" si="54"/>
        <v>0</v>
      </c>
      <c r="Y301" s="37">
        <f t="shared" si="56"/>
        <v>158.0503601</v>
      </c>
      <c r="Z301" s="35"/>
      <c r="AA301" s="35"/>
      <c r="AB301" s="35"/>
      <c r="AC301" s="35"/>
      <c r="AD301" s="35"/>
      <c r="AE301" s="66">
        <v>3000.0</v>
      </c>
      <c r="AF301" s="66">
        <f t="shared" si="66"/>
        <v>0</v>
      </c>
      <c r="AG301" s="66">
        <f t="shared" si="67"/>
        <v>-15.69</v>
      </c>
      <c r="AH301" s="67"/>
      <c r="AI301" s="68"/>
      <c r="AJ301" s="67"/>
      <c r="AK301" s="69">
        <v>1500.0</v>
      </c>
      <c r="AL301" s="42">
        <f t="shared" si="57"/>
        <v>-36.72</v>
      </c>
      <c r="AM301" s="42">
        <f t="shared" si="61"/>
        <v>165.7395994</v>
      </c>
      <c r="AN301" s="36"/>
      <c r="AO301" s="43"/>
      <c r="AP301" s="70">
        <v>980.0</v>
      </c>
      <c r="AQ301" s="70">
        <f t="shared" si="60"/>
        <v>18.67346939</v>
      </c>
      <c r="AR301" s="70">
        <f t="shared" si="62"/>
        <v>-21.35753968</v>
      </c>
      <c r="AS301" s="71">
        <v>1400.0</v>
      </c>
      <c r="AT301" s="36"/>
      <c r="AU301" s="43"/>
      <c r="AV301" s="72">
        <v>480.0</v>
      </c>
      <c r="AW301" s="35"/>
      <c r="AX301" s="45"/>
      <c r="AY301" s="46"/>
      <c r="AZ301" s="46"/>
      <c r="BA301" s="46"/>
      <c r="BB301" s="46"/>
      <c r="BC301" s="47"/>
      <c r="BD301" s="47"/>
      <c r="BE301" s="48"/>
      <c r="BF301" s="48"/>
    </row>
    <row r="302" ht="15.75" customHeight="1">
      <c r="A302" s="80">
        <v>45887.0</v>
      </c>
      <c r="B302" s="63">
        <v>1000.0</v>
      </c>
      <c r="C302" s="29">
        <f>B302/'Clients Balance'!B308</f>
        <v>0.00008049075736</v>
      </c>
      <c r="D302" s="30"/>
      <c r="E302" s="31">
        <f t="shared" si="3"/>
        <v>0.01983076864</v>
      </c>
      <c r="F302" s="31">
        <f t="shared" si="4"/>
        <v>246.3930703</v>
      </c>
      <c r="G302" s="32">
        <f t="shared" si="1"/>
        <v>261.0743164</v>
      </c>
      <c r="H302" s="33">
        <f t="shared" si="2"/>
        <v>-0.05958465511</v>
      </c>
      <c r="I302" s="65">
        <v>0.0</v>
      </c>
      <c r="J302" s="65">
        <v>-90963.0</v>
      </c>
      <c r="K302" s="34"/>
      <c r="L302" s="34"/>
      <c r="M302" s="65">
        <v>0.0</v>
      </c>
      <c r="N302" s="65">
        <v>4067.0</v>
      </c>
      <c r="O302" s="34"/>
      <c r="P302" s="34"/>
      <c r="Q302" s="65">
        <v>109633.0</v>
      </c>
      <c r="R302" s="72"/>
      <c r="S302" s="72"/>
      <c r="T302" s="71"/>
      <c r="U302" s="71"/>
      <c r="V302" s="72"/>
      <c r="W302" s="72">
        <v>2000.0</v>
      </c>
      <c r="X302" s="35">
        <f t="shared" si="54"/>
        <v>54.8165</v>
      </c>
      <c r="Y302" s="37">
        <f t="shared" si="56"/>
        <v>212.8668601</v>
      </c>
      <c r="Z302" s="35"/>
      <c r="AA302" s="35"/>
      <c r="AB302" s="35"/>
      <c r="AC302" s="35"/>
      <c r="AD302" s="35"/>
      <c r="AE302" s="66">
        <v>3000.0</v>
      </c>
      <c r="AF302" s="66">
        <f t="shared" si="66"/>
        <v>0</v>
      </c>
      <c r="AG302" s="66">
        <f t="shared" si="67"/>
        <v>-15.69</v>
      </c>
      <c r="AH302" s="67"/>
      <c r="AI302" s="68"/>
      <c r="AJ302" s="67"/>
      <c r="AK302" s="69">
        <v>1500.0</v>
      </c>
      <c r="AL302" s="42">
        <f t="shared" si="57"/>
        <v>-60.642</v>
      </c>
      <c r="AM302" s="42">
        <f t="shared" si="61"/>
        <v>105.0975994</v>
      </c>
      <c r="AN302" s="36"/>
      <c r="AO302" s="43"/>
      <c r="AP302" s="70">
        <v>980.0</v>
      </c>
      <c r="AQ302" s="70">
        <f t="shared" si="60"/>
        <v>4.15</v>
      </c>
      <c r="AR302" s="70">
        <f t="shared" si="62"/>
        <v>-17.20753968</v>
      </c>
      <c r="AS302" s="71">
        <v>1400.0</v>
      </c>
      <c r="AT302" s="36"/>
      <c r="AU302" s="43"/>
      <c r="AV302" s="72">
        <v>480.0</v>
      </c>
      <c r="AW302" s="35"/>
      <c r="AX302" s="45"/>
      <c r="AY302" s="46"/>
      <c r="AZ302" s="46"/>
      <c r="BA302" s="46"/>
      <c r="BB302" s="46"/>
      <c r="BC302" s="47"/>
      <c r="BD302" s="47"/>
      <c r="BE302" s="48"/>
      <c r="BF302" s="48"/>
    </row>
    <row r="303" ht="15.75" customHeight="1">
      <c r="A303" s="80">
        <v>45888.0</v>
      </c>
      <c r="B303" s="63">
        <v>272842.0</v>
      </c>
      <c r="C303" s="29">
        <f>B303/'Clients Balance'!B309</f>
        <v>0.02195949168</v>
      </c>
      <c r="D303" s="30"/>
      <c r="E303" s="31">
        <f t="shared" si="3"/>
        <v>5.410666579</v>
      </c>
      <c r="F303" s="31">
        <f t="shared" si="4"/>
        <v>251.8037369</v>
      </c>
      <c r="G303" s="32">
        <f t="shared" si="1"/>
        <v>261.0743164</v>
      </c>
      <c r="H303" s="33">
        <f t="shared" si="2"/>
        <v>-0.03681668768</v>
      </c>
      <c r="I303" s="65">
        <v>268564.0</v>
      </c>
      <c r="J303" s="65">
        <v>-20504.0</v>
      </c>
      <c r="K303" s="34"/>
      <c r="L303" s="34"/>
      <c r="M303" s="65"/>
      <c r="N303" s="65">
        <v>13570.0</v>
      </c>
      <c r="O303" s="34"/>
      <c r="P303" s="34"/>
      <c r="Q303" s="65">
        <v>0.0</v>
      </c>
      <c r="R303" s="72"/>
      <c r="S303" s="72"/>
      <c r="T303" s="71"/>
      <c r="U303" s="71"/>
      <c r="V303" s="72"/>
      <c r="W303" s="72">
        <v>2000.0</v>
      </c>
      <c r="X303" s="35">
        <f t="shared" si="54"/>
        <v>0</v>
      </c>
      <c r="Y303" s="37">
        <f t="shared" si="56"/>
        <v>212.8668601</v>
      </c>
      <c r="Z303" s="35"/>
      <c r="AA303" s="35"/>
      <c r="AB303" s="35"/>
      <c r="AC303" s="35"/>
      <c r="AD303" s="35"/>
      <c r="AE303" s="66">
        <v>3000.0</v>
      </c>
      <c r="AF303" s="66">
        <f t="shared" si="66"/>
        <v>0</v>
      </c>
      <c r="AG303" s="66">
        <f t="shared" si="67"/>
        <v>-15.69</v>
      </c>
      <c r="AH303" s="67"/>
      <c r="AI303" s="68"/>
      <c r="AJ303" s="67"/>
      <c r="AK303" s="69">
        <v>1500.0</v>
      </c>
      <c r="AL303" s="42">
        <f t="shared" si="57"/>
        <v>-13.66933333</v>
      </c>
      <c r="AM303" s="42">
        <f t="shared" si="61"/>
        <v>91.42826611</v>
      </c>
      <c r="AN303" s="36"/>
      <c r="AO303" s="43"/>
      <c r="AP303" s="70">
        <v>980.0</v>
      </c>
      <c r="AQ303" s="70">
        <f t="shared" si="60"/>
        <v>13.84693878</v>
      </c>
      <c r="AR303" s="70">
        <f t="shared" si="62"/>
        <v>-3.360600907</v>
      </c>
      <c r="AS303" s="71">
        <v>1400.0</v>
      </c>
      <c r="AT303" s="36"/>
      <c r="AU303" s="43"/>
      <c r="AV303" s="72">
        <v>480.0</v>
      </c>
      <c r="AW303" s="35"/>
      <c r="AX303" s="45"/>
      <c r="AY303" s="46"/>
      <c r="AZ303" s="46"/>
      <c r="BA303" s="46"/>
      <c r="BB303" s="46"/>
      <c r="BC303" s="47"/>
      <c r="BD303" s="47"/>
      <c r="BE303" s="48"/>
      <c r="BF303" s="48"/>
    </row>
    <row r="304" ht="15.75" customHeight="1">
      <c r="A304" s="80">
        <v>45889.0</v>
      </c>
      <c r="B304" s="63">
        <v>102464.0</v>
      </c>
      <c r="C304" s="29">
        <f>B304/'Clients Balance'!B310</f>
        <v>0.008069538219</v>
      </c>
      <c r="D304" s="30"/>
      <c r="E304" s="31">
        <f t="shared" si="3"/>
        <v>2.031939878</v>
      </c>
      <c r="F304" s="31">
        <f t="shared" si="4"/>
        <v>253.8356768</v>
      </c>
      <c r="G304" s="32">
        <f t="shared" si="1"/>
        <v>261.0743164</v>
      </c>
      <c r="H304" s="33">
        <f t="shared" si="2"/>
        <v>-0.0285170302</v>
      </c>
      <c r="I304" s="65">
        <v>0.0</v>
      </c>
      <c r="J304" s="65">
        <v>59100.0</v>
      </c>
      <c r="K304" s="34"/>
      <c r="L304" s="34"/>
      <c r="M304" s="65">
        <v>0.0</v>
      </c>
      <c r="N304" s="65">
        <v>31213.0</v>
      </c>
      <c r="O304" s="34"/>
      <c r="P304" s="34"/>
      <c r="Q304" s="65">
        <v>13357.0</v>
      </c>
      <c r="R304" s="72"/>
      <c r="S304" s="72"/>
      <c r="T304" s="71"/>
      <c r="U304" s="71"/>
      <c r="V304" s="72"/>
      <c r="W304" s="72">
        <v>6000.0</v>
      </c>
      <c r="X304" s="35">
        <f t="shared" si="54"/>
        <v>2.226166667</v>
      </c>
      <c r="Y304" s="37">
        <f t="shared" si="56"/>
        <v>215.0930267</v>
      </c>
      <c r="Z304" s="35"/>
      <c r="AA304" s="35"/>
      <c r="AB304" s="35"/>
      <c r="AC304" s="35"/>
      <c r="AD304" s="35"/>
      <c r="AE304" s="66">
        <v>3000.0</v>
      </c>
      <c r="AF304" s="66">
        <f t="shared" si="66"/>
        <v>0</v>
      </c>
      <c r="AG304" s="66">
        <f t="shared" si="67"/>
        <v>-15.69</v>
      </c>
      <c r="AH304" s="67"/>
      <c r="AI304" s="68"/>
      <c r="AJ304" s="67"/>
      <c r="AK304" s="69">
        <v>1500.0</v>
      </c>
      <c r="AL304" s="42">
        <f t="shared" si="57"/>
        <v>39.4</v>
      </c>
      <c r="AM304" s="42">
        <f t="shared" si="61"/>
        <v>130.8282661</v>
      </c>
      <c r="AN304" s="36"/>
      <c r="AO304" s="43"/>
      <c r="AP304" s="70">
        <v>980.0</v>
      </c>
      <c r="AQ304" s="70">
        <f t="shared" si="60"/>
        <v>31.85</v>
      </c>
      <c r="AR304" s="70">
        <f t="shared" si="62"/>
        <v>28.48939909</v>
      </c>
      <c r="AS304" s="71">
        <v>1400.0</v>
      </c>
      <c r="AT304" s="36"/>
      <c r="AU304" s="43"/>
      <c r="AV304" s="72">
        <v>480.0</v>
      </c>
      <c r="AW304" s="35"/>
      <c r="AX304" s="45"/>
      <c r="AY304" s="46"/>
      <c r="AZ304" s="46"/>
      <c r="BA304" s="46"/>
      <c r="BB304" s="46"/>
      <c r="BC304" s="47"/>
      <c r="BD304" s="47"/>
      <c r="BE304" s="48"/>
      <c r="BF304" s="48"/>
    </row>
    <row r="305" ht="15.75" customHeight="1">
      <c r="A305" s="80">
        <v>45890.0</v>
      </c>
      <c r="B305" s="63">
        <v>45318.0</v>
      </c>
      <c r="C305" s="29">
        <f>B305/'Clients Balance'!B311</f>
        <v>0.003540443112</v>
      </c>
      <c r="D305" s="30"/>
      <c r="E305" s="31">
        <f t="shared" si="3"/>
        <v>0.8986907734</v>
      </c>
      <c r="F305" s="31">
        <f t="shared" si="4"/>
        <v>254.7343675</v>
      </c>
      <c r="G305" s="32">
        <f t="shared" si="1"/>
        <v>261.0743164</v>
      </c>
      <c r="H305" s="33">
        <f t="shared" si="2"/>
        <v>-0.02488847087</v>
      </c>
      <c r="I305" s="65">
        <v>70269.0</v>
      </c>
      <c r="J305" s="65">
        <v>-29718.0</v>
      </c>
      <c r="K305" s="34"/>
      <c r="L305" s="34"/>
      <c r="M305" s="65">
        <v>0.0</v>
      </c>
      <c r="N305" s="65">
        <v>4000.0</v>
      </c>
      <c r="O305" s="34"/>
      <c r="P305" s="34"/>
      <c r="Q305" s="65">
        <v>0.0</v>
      </c>
      <c r="R305" s="72"/>
      <c r="S305" s="72"/>
      <c r="T305" s="71"/>
      <c r="U305" s="71"/>
      <c r="V305" s="72"/>
      <c r="W305" s="72">
        <v>2000.0</v>
      </c>
      <c r="X305" s="35">
        <f t="shared" si="54"/>
        <v>0</v>
      </c>
      <c r="Y305" s="37">
        <f t="shared" si="56"/>
        <v>215.0930267</v>
      </c>
      <c r="Z305" s="35"/>
      <c r="AA305" s="35"/>
      <c r="AB305" s="35"/>
      <c r="AC305" s="35"/>
      <c r="AD305" s="35"/>
      <c r="AE305" s="66">
        <v>3000.0</v>
      </c>
      <c r="AF305" s="66">
        <f t="shared" si="66"/>
        <v>0</v>
      </c>
      <c r="AG305" s="66">
        <f t="shared" si="67"/>
        <v>-15.69</v>
      </c>
      <c r="AH305" s="67"/>
      <c r="AI305" s="68"/>
      <c r="AJ305" s="67"/>
      <c r="AK305" s="69">
        <v>1500.0</v>
      </c>
      <c r="AL305" s="42">
        <f t="shared" si="57"/>
        <v>-19.812</v>
      </c>
      <c r="AM305" s="42">
        <f t="shared" si="61"/>
        <v>111.0162661</v>
      </c>
      <c r="AN305" s="36"/>
      <c r="AO305" s="43"/>
      <c r="AP305" s="70">
        <v>980.0</v>
      </c>
      <c r="AQ305" s="70">
        <f t="shared" si="60"/>
        <v>4.081632653</v>
      </c>
      <c r="AR305" s="70">
        <f t="shared" si="62"/>
        <v>32.57103175</v>
      </c>
      <c r="AS305" s="71">
        <v>1400.0</v>
      </c>
      <c r="AT305" s="36"/>
      <c r="AU305" s="43"/>
      <c r="AV305" s="72">
        <v>480.0</v>
      </c>
      <c r="AW305" s="35"/>
      <c r="AX305" s="45"/>
      <c r="AY305" s="46"/>
      <c r="AZ305" s="46"/>
      <c r="BA305" s="46"/>
      <c r="BB305" s="46"/>
      <c r="BC305" s="47"/>
      <c r="BD305" s="47"/>
      <c r="BE305" s="48"/>
      <c r="BF305" s="48"/>
    </row>
    <row r="306" ht="15.75" customHeight="1">
      <c r="A306" s="80">
        <v>45891.0</v>
      </c>
      <c r="B306" s="63">
        <v>61230.0</v>
      </c>
      <c r="C306" s="29">
        <f>B306/'Clients Balance'!B312</f>
        <v>0.004766682941</v>
      </c>
      <c r="D306" s="30"/>
      <c r="E306" s="31">
        <f t="shared" si="3"/>
        <v>1.214237964</v>
      </c>
      <c r="F306" s="31">
        <f t="shared" si="4"/>
        <v>255.9486055</v>
      </c>
      <c r="G306" s="32">
        <f t="shared" si="1"/>
        <v>261.0743164</v>
      </c>
      <c r="H306" s="33">
        <f t="shared" si="2"/>
        <v>-0.02002632877</v>
      </c>
      <c r="I306" s="65">
        <v>0.0</v>
      </c>
      <c r="J306" s="65">
        <v>86531.0</v>
      </c>
      <c r="K306" s="34"/>
      <c r="L306" s="34"/>
      <c r="M306" s="65">
        <v>0.0</v>
      </c>
      <c r="N306" s="65">
        <v>0.0</v>
      </c>
      <c r="O306" s="34"/>
      <c r="P306" s="34"/>
      <c r="Q306" s="65">
        <v>-7500.0</v>
      </c>
      <c r="R306" s="72"/>
      <c r="S306" s="72"/>
      <c r="T306" s="71"/>
      <c r="U306" s="71"/>
      <c r="V306" s="72"/>
      <c r="W306" s="72">
        <v>2000.0</v>
      </c>
      <c r="X306" s="35">
        <f t="shared" si="54"/>
        <v>-3.75</v>
      </c>
      <c r="Y306" s="37">
        <f t="shared" si="56"/>
        <v>211.3430267</v>
      </c>
      <c r="Z306" s="35"/>
      <c r="AA306" s="35"/>
      <c r="AB306" s="35"/>
      <c r="AC306" s="35"/>
      <c r="AD306" s="35"/>
      <c r="AE306" s="66">
        <v>3000.0</v>
      </c>
      <c r="AF306" s="66">
        <f t="shared" si="66"/>
        <v>0</v>
      </c>
      <c r="AG306" s="66">
        <f t="shared" si="67"/>
        <v>-15.69</v>
      </c>
      <c r="AH306" s="67"/>
      <c r="AI306" s="68"/>
      <c r="AJ306" s="67"/>
      <c r="AK306" s="69">
        <v>1500.0</v>
      </c>
      <c r="AL306" s="42">
        <f t="shared" si="57"/>
        <v>57.68733333</v>
      </c>
      <c r="AM306" s="42">
        <f t="shared" si="61"/>
        <v>168.7035994</v>
      </c>
      <c r="AN306" s="36"/>
      <c r="AO306" s="43"/>
      <c r="AP306" s="70">
        <v>980.0</v>
      </c>
      <c r="AQ306" s="70">
        <f t="shared" si="60"/>
        <v>0</v>
      </c>
      <c r="AR306" s="70">
        <f t="shared" si="62"/>
        <v>32.57103175</v>
      </c>
      <c r="AS306" s="71">
        <v>1400.0</v>
      </c>
      <c r="AT306" s="36"/>
      <c r="AU306" s="43"/>
      <c r="AV306" s="72">
        <v>480.0</v>
      </c>
      <c r="AW306" s="35"/>
      <c r="AX306" s="45"/>
      <c r="AY306" s="46"/>
      <c r="AZ306" s="46"/>
      <c r="BA306" s="46"/>
      <c r="BB306" s="46"/>
      <c r="BC306" s="47"/>
      <c r="BD306" s="47"/>
      <c r="BE306" s="48"/>
      <c r="BF306" s="48"/>
    </row>
    <row r="307" ht="15.75" customHeight="1">
      <c r="A307" s="80">
        <v>45894.0</v>
      </c>
      <c r="B307" s="63">
        <v>-14570.0</v>
      </c>
      <c r="C307" s="29">
        <f>B307/'Clients Balance'!B313</f>
        <v>-0.001128876239</v>
      </c>
      <c r="D307" s="30"/>
      <c r="E307" s="31">
        <f t="shared" si="3"/>
        <v>-0.2889342992</v>
      </c>
      <c r="F307" s="31">
        <f t="shared" si="4"/>
        <v>255.6596712</v>
      </c>
      <c r="G307" s="32">
        <f t="shared" si="1"/>
        <v>261.0743164</v>
      </c>
      <c r="H307" s="33">
        <f t="shared" si="2"/>
        <v>-0.02117911361</v>
      </c>
      <c r="I307" s="65">
        <v>0.0</v>
      </c>
      <c r="J307" s="65">
        <v>-97807.0</v>
      </c>
      <c r="K307" s="34"/>
      <c r="L307" s="34"/>
      <c r="M307" s="65">
        <v>0.0</v>
      </c>
      <c r="N307" s="65">
        <v>0.0</v>
      </c>
      <c r="O307" s="34"/>
      <c r="P307" s="34"/>
      <c r="Q307" s="65">
        <v>115285.0</v>
      </c>
      <c r="R307" s="72"/>
      <c r="S307" s="72"/>
      <c r="T307" s="71"/>
      <c r="U307" s="71"/>
      <c r="V307" s="72"/>
      <c r="W307" s="72">
        <v>2000.0</v>
      </c>
      <c r="X307" s="35">
        <f t="shared" si="54"/>
        <v>57.6425</v>
      </c>
      <c r="Y307" s="37">
        <f t="shared" si="56"/>
        <v>268.9855267</v>
      </c>
      <c r="Z307" s="35"/>
      <c r="AA307" s="35"/>
      <c r="AB307" s="35"/>
      <c r="AC307" s="35"/>
      <c r="AD307" s="35"/>
      <c r="AE307" s="66">
        <v>3000.0</v>
      </c>
      <c r="AF307" s="66">
        <f t="shared" si="66"/>
        <v>0</v>
      </c>
      <c r="AG307" s="66">
        <f t="shared" si="67"/>
        <v>-15.69</v>
      </c>
      <c r="AH307" s="67"/>
      <c r="AI307" s="68"/>
      <c r="AJ307" s="67"/>
      <c r="AK307" s="69">
        <v>2250.0</v>
      </c>
      <c r="AL307" s="42">
        <f t="shared" si="57"/>
        <v>-43.46977778</v>
      </c>
      <c r="AM307" s="42">
        <f t="shared" si="61"/>
        <v>125.2338217</v>
      </c>
      <c r="AN307" s="36"/>
      <c r="AO307" s="43"/>
      <c r="AP307" s="70">
        <v>980.0</v>
      </c>
      <c r="AQ307" s="70">
        <f t="shared" si="60"/>
        <v>0</v>
      </c>
      <c r="AR307" s="70">
        <f t="shared" si="62"/>
        <v>32.57103175</v>
      </c>
      <c r="AS307" s="71">
        <v>1400.0</v>
      </c>
      <c r="AT307" s="36"/>
      <c r="AU307" s="43"/>
      <c r="AV307" s="72">
        <v>480.0</v>
      </c>
      <c r="AW307" s="35"/>
      <c r="AX307" s="45"/>
      <c r="AY307" s="46"/>
      <c r="AZ307" s="46"/>
      <c r="BA307" s="46"/>
      <c r="BB307" s="46"/>
      <c r="BC307" s="47"/>
      <c r="BD307" s="47"/>
      <c r="BE307" s="48"/>
      <c r="BF307" s="48"/>
    </row>
    <row r="308" ht="15.75" customHeight="1">
      <c r="A308" s="80">
        <v>45895.0</v>
      </c>
      <c r="B308" s="63">
        <v>224574.0</v>
      </c>
      <c r="C308" s="29">
        <f>B308/'Clients Balance'!B314</f>
        <v>0.01741954457</v>
      </c>
      <c r="D308" s="30"/>
      <c r="E308" s="31">
        <f t="shared" si="3"/>
        <v>4.453475038</v>
      </c>
      <c r="F308" s="31">
        <f t="shared" si="4"/>
        <v>260.1131462</v>
      </c>
      <c r="G308" s="32">
        <f t="shared" si="1"/>
        <v>261.0743164</v>
      </c>
      <c r="H308" s="33">
        <f t="shared" si="2"/>
        <v>-0.003695200329</v>
      </c>
      <c r="I308" s="65">
        <v>95918.0</v>
      </c>
      <c r="J308" s="65">
        <v>112573.0</v>
      </c>
      <c r="K308" s="34"/>
      <c r="L308" s="34"/>
      <c r="M308" s="65">
        <v>0.0</v>
      </c>
      <c r="N308" s="65">
        <v>42973.0</v>
      </c>
      <c r="O308" s="34"/>
      <c r="P308" s="34"/>
      <c r="Q308" s="65">
        <v>0.0</v>
      </c>
      <c r="R308" s="72"/>
      <c r="S308" s="72"/>
      <c r="T308" s="71"/>
      <c r="U308" s="71"/>
      <c r="V308" s="72"/>
      <c r="W308" s="72">
        <v>2000.0</v>
      </c>
      <c r="X308" s="35">
        <f t="shared" si="54"/>
        <v>0</v>
      </c>
      <c r="Y308" s="37">
        <f t="shared" si="56"/>
        <v>268.9855267</v>
      </c>
      <c r="Z308" s="35"/>
      <c r="AA308" s="35"/>
      <c r="AB308" s="35"/>
      <c r="AC308" s="35"/>
      <c r="AD308" s="35"/>
      <c r="AE308" s="66">
        <v>3000.0</v>
      </c>
      <c r="AF308" s="66">
        <f t="shared" si="66"/>
        <v>0</v>
      </c>
      <c r="AG308" s="66">
        <f t="shared" si="67"/>
        <v>-15.69</v>
      </c>
      <c r="AH308" s="67"/>
      <c r="AI308" s="68"/>
      <c r="AJ308" s="67"/>
      <c r="AK308" s="69">
        <v>2250.0</v>
      </c>
      <c r="AL308" s="42">
        <f t="shared" si="57"/>
        <v>50.03244444</v>
      </c>
      <c r="AM308" s="42">
        <f t="shared" si="61"/>
        <v>175.2662661</v>
      </c>
      <c r="AN308" s="36"/>
      <c r="AO308" s="43"/>
      <c r="AP308" s="70">
        <v>980.0</v>
      </c>
      <c r="AQ308" s="70">
        <f t="shared" si="60"/>
        <v>43.85</v>
      </c>
      <c r="AR308" s="70">
        <f t="shared" si="62"/>
        <v>76.42103175</v>
      </c>
      <c r="AS308" s="71">
        <v>1400.0</v>
      </c>
      <c r="AT308" s="36"/>
      <c r="AU308" s="43"/>
      <c r="AV308" s="72">
        <v>480.0</v>
      </c>
      <c r="AW308" s="35"/>
      <c r="AX308" s="45"/>
      <c r="AY308" s="46"/>
      <c r="AZ308" s="46"/>
      <c r="BA308" s="46"/>
      <c r="BB308" s="46"/>
      <c r="BC308" s="47"/>
      <c r="BD308" s="47"/>
      <c r="BE308" s="48"/>
      <c r="BF308" s="48"/>
    </row>
    <row r="309" ht="15.75" customHeight="1">
      <c r="A309" s="80">
        <v>45897.0</v>
      </c>
      <c r="B309" s="63">
        <v>-130163.0</v>
      </c>
      <c r="C309" s="29">
        <f>B309/'Clients Balance'!B315</f>
        <v>-0.009923498202</v>
      </c>
      <c r="D309" s="30"/>
      <c r="E309" s="31">
        <f t="shared" si="3"/>
        <v>-2.581232339</v>
      </c>
      <c r="F309" s="31">
        <f t="shared" si="4"/>
        <v>257.5319139</v>
      </c>
      <c r="G309" s="32">
        <f t="shared" si="1"/>
        <v>261.0743164</v>
      </c>
      <c r="H309" s="33">
        <f t="shared" si="2"/>
        <v>-0.01375519822</v>
      </c>
      <c r="I309" s="65">
        <v>-36796.0</v>
      </c>
      <c r="J309" s="65">
        <v>-41602.0</v>
      </c>
      <c r="K309" s="34"/>
      <c r="L309" s="34"/>
      <c r="M309" s="65">
        <v>0.0</v>
      </c>
      <c r="N309" s="65">
        <v>0.0</v>
      </c>
      <c r="O309" s="34"/>
      <c r="P309" s="34"/>
      <c r="Q309" s="65">
        <v>0.0</v>
      </c>
      <c r="R309" s="72"/>
      <c r="S309" s="72"/>
      <c r="T309" s="71"/>
      <c r="U309" s="71"/>
      <c r="V309" s="72"/>
      <c r="W309" s="72">
        <v>2000.0</v>
      </c>
      <c r="X309" s="35">
        <f t="shared" si="54"/>
        <v>0</v>
      </c>
      <c r="Y309" s="37">
        <f t="shared" si="56"/>
        <v>268.9855267</v>
      </c>
      <c r="Z309" s="35"/>
      <c r="AA309" s="35"/>
      <c r="AB309" s="35"/>
      <c r="AC309" s="35"/>
      <c r="AD309" s="35"/>
      <c r="AE309" s="66">
        <v>3000.0</v>
      </c>
      <c r="AF309" s="66">
        <f t="shared" si="66"/>
        <v>0</v>
      </c>
      <c r="AG309" s="66">
        <f t="shared" si="67"/>
        <v>-15.69</v>
      </c>
      <c r="AH309" s="67"/>
      <c r="AI309" s="68"/>
      <c r="AJ309" s="67"/>
      <c r="AK309" s="69">
        <v>2250.0</v>
      </c>
      <c r="AL309" s="42">
        <f t="shared" si="57"/>
        <v>-18.48977778</v>
      </c>
      <c r="AM309" s="42">
        <f t="shared" si="61"/>
        <v>156.7764883</v>
      </c>
      <c r="AN309" s="36"/>
      <c r="AO309" s="43"/>
      <c r="AP309" s="70">
        <v>980.0</v>
      </c>
      <c r="AQ309" s="70">
        <f t="shared" si="60"/>
        <v>0</v>
      </c>
      <c r="AR309" s="70">
        <f t="shared" si="62"/>
        <v>76.42103175</v>
      </c>
      <c r="AS309" s="71">
        <v>1400.0</v>
      </c>
      <c r="AT309" s="36"/>
      <c r="AU309" s="43"/>
      <c r="AV309" s="72">
        <v>480.0</v>
      </c>
      <c r="AW309" s="35"/>
      <c r="AX309" s="45"/>
      <c r="AY309" s="46"/>
      <c r="AZ309" s="46"/>
      <c r="BA309" s="46"/>
      <c r="BB309" s="46"/>
      <c r="BC309" s="47"/>
      <c r="BD309" s="47"/>
      <c r="BE309" s="48"/>
      <c r="BF309" s="48"/>
    </row>
    <row r="310" ht="15.75" customHeight="1">
      <c r="A310" s="80">
        <v>45898.0</v>
      </c>
      <c r="B310" s="63">
        <v>-37807.0</v>
      </c>
      <c r="C310" s="29">
        <f>B310/'Clients Balance'!B316</f>
        <v>-0.002911258099</v>
      </c>
      <c r="D310" s="30"/>
      <c r="E310" s="31">
        <f t="shared" si="3"/>
        <v>-0.7497418701</v>
      </c>
      <c r="F310" s="31">
        <f t="shared" si="4"/>
        <v>256.782172</v>
      </c>
      <c r="G310" s="32">
        <f t="shared" si="1"/>
        <v>261.0743164</v>
      </c>
      <c r="H310" s="33">
        <f t="shared" si="2"/>
        <v>-0.01671511834</v>
      </c>
      <c r="I310" s="65">
        <v>0.0</v>
      </c>
      <c r="J310" s="65">
        <v>-23000.0</v>
      </c>
      <c r="K310" s="34"/>
      <c r="L310" s="34"/>
      <c r="M310" s="65">
        <v>0.0</v>
      </c>
      <c r="N310" s="65">
        <v>0.0</v>
      </c>
      <c r="O310" s="34"/>
      <c r="P310" s="34"/>
      <c r="Q310" s="65">
        <v>4000.0</v>
      </c>
      <c r="R310" s="72"/>
      <c r="S310" s="72"/>
      <c r="T310" s="71"/>
      <c r="U310" s="71"/>
      <c r="V310" s="72"/>
      <c r="W310" s="72">
        <v>6000.0</v>
      </c>
      <c r="X310" s="35">
        <f t="shared" si="54"/>
        <v>0.6666666667</v>
      </c>
      <c r="Y310" s="37">
        <f t="shared" si="56"/>
        <v>269.6521934</v>
      </c>
      <c r="Z310" s="35"/>
      <c r="AA310" s="35"/>
      <c r="AB310" s="35"/>
      <c r="AC310" s="35"/>
      <c r="AD310" s="35"/>
      <c r="AE310" s="66">
        <v>3000.0</v>
      </c>
      <c r="AF310" s="66">
        <f t="shared" si="66"/>
        <v>0</v>
      </c>
      <c r="AG310" s="66">
        <f t="shared" si="67"/>
        <v>-15.69</v>
      </c>
      <c r="AH310" s="67"/>
      <c r="AI310" s="68"/>
      <c r="AJ310" s="67"/>
      <c r="AK310" s="69">
        <v>1500.0</v>
      </c>
      <c r="AL310" s="42">
        <f t="shared" si="57"/>
        <v>-15.33333333</v>
      </c>
      <c r="AM310" s="42">
        <f t="shared" si="61"/>
        <v>141.443155</v>
      </c>
      <c r="AN310" s="36"/>
      <c r="AO310" s="43"/>
      <c r="AP310" s="70">
        <v>980.0</v>
      </c>
      <c r="AQ310" s="70">
        <f t="shared" si="60"/>
        <v>0</v>
      </c>
      <c r="AR310" s="70">
        <f t="shared" si="62"/>
        <v>76.42103175</v>
      </c>
      <c r="AS310" s="71">
        <v>1400.0</v>
      </c>
      <c r="AT310" s="36"/>
      <c r="AU310" s="43"/>
      <c r="AV310" s="72">
        <v>480.0</v>
      </c>
      <c r="AW310" s="35"/>
      <c r="AX310" s="45"/>
      <c r="AY310" s="46"/>
      <c r="AZ310" s="46"/>
      <c r="BA310" s="46"/>
      <c r="BB310" s="46"/>
      <c r="BC310" s="47"/>
      <c r="BD310" s="47"/>
      <c r="BE310" s="48"/>
      <c r="BF310" s="48"/>
    </row>
    <row r="311" ht="15.75" customHeight="1">
      <c r="A311" s="80">
        <v>45901.0</v>
      </c>
      <c r="B311" s="63">
        <v>226098.0</v>
      </c>
      <c r="C311" s="29">
        <f>B311/'Clients Balance'!B317</f>
        <v>0.01797597292</v>
      </c>
      <c r="D311" s="30"/>
      <c r="E311" s="31">
        <f t="shared" si="3"/>
        <v>4.615909371</v>
      </c>
      <c r="F311" s="31">
        <f t="shared" si="4"/>
        <v>261.3980814</v>
      </c>
      <c r="G311" s="32">
        <f t="shared" si="1"/>
        <v>261.3980814</v>
      </c>
      <c r="H311" s="33">
        <f t="shared" si="2"/>
        <v>0</v>
      </c>
      <c r="I311" s="65">
        <v>0.0</v>
      </c>
      <c r="J311" s="65">
        <v>125766.0</v>
      </c>
      <c r="K311" s="34"/>
      <c r="L311" s="34"/>
      <c r="M311" s="34"/>
      <c r="N311" s="34"/>
      <c r="O311" s="34"/>
      <c r="P311" s="34"/>
      <c r="Q311" s="65">
        <v>47700.0</v>
      </c>
      <c r="R311" s="72"/>
      <c r="S311" s="72"/>
      <c r="T311" s="71"/>
      <c r="U311" s="71"/>
      <c r="V311" s="72">
        <v>54251.0</v>
      </c>
      <c r="W311" s="72">
        <v>3750.0</v>
      </c>
      <c r="X311" s="35">
        <f t="shared" si="54"/>
        <v>12.72</v>
      </c>
      <c r="Y311" s="37">
        <f t="shared" si="56"/>
        <v>282.3721934</v>
      </c>
      <c r="Z311" s="35"/>
      <c r="AA311" s="35"/>
      <c r="AB311" s="35"/>
      <c r="AC311" s="35"/>
      <c r="AD311" s="35"/>
      <c r="AE311" s="66">
        <v>3000.0</v>
      </c>
      <c r="AF311" s="66">
        <f t="shared" si="66"/>
        <v>0</v>
      </c>
      <c r="AG311" s="66">
        <f t="shared" si="67"/>
        <v>-15.69</v>
      </c>
      <c r="AH311" s="67">
        <v>3825.0</v>
      </c>
      <c r="AI311" s="68">
        <f>V311/AH311</f>
        <v>14.18326797</v>
      </c>
      <c r="AJ311" s="68">
        <f>AI311</f>
        <v>14.18326797</v>
      </c>
      <c r="AK311" s="69">
        <v>2700.0</v>
      </c>
      <c r="AL311" s="42">
        <f t="shared" si="57"/>
        <v>46.58</v>
      </c>
      <c r="AM311" s="42">
        <f t="shared" si="61"/>
        <v>188.023155</v>
      </c>
      <c r="AN311" s="36"/>
      <c r="AO311" s="43"/>
      <c r="AP311" s="70">
        <v>980.0</v>
      </c>
      <c r="AQ311" s="70">
        <f t="shared" si="60"/>
        <v>0</v>
      </c>
      <c r="AR311" s="70">
        <f t="shared" si="62"/>
        <v>76.42103175</v>
      </c>
      <c r="AS311" s="71">
        <v>1400.0</v>
      </c>
      <c r="AT311" s="36"/>
      <c r="AU311" s="43"/>
      <c r="AV311" s="72">
        <v>480.0</v>
      </c>
      <c r="AW311" s="35"/>
      <c r="AX311" s="45"/>
      <c r="AY311" s="46"/>
      <c r="AZ311" s="46"/>
      <c r="BA311" s="46"/>
      <c r="BB311" s="46"/>
      <c r="BC311" s="47"/>
      <c r="BD311" s="47"/>
      <c r="BE311" s="48"/>
      <c r="BF311" s="48"/>
    </row>
    <row r="312" ht="15.75" customHeight="1">
      <c r="A312" s="80">
        <f t="shared" ref="A312:A399" si="68">WORKDAY(A311,1)</f>
        <v>45902</v>
      </c>
      <c r="B312" s="63">
        <v>92066.0</v>
      </c>
      <c r="C312" s="29">
        <f>B312/'Clients Balance'!B318</f>
        <v>0.007190472533</v>
      </c>
      <c r="D312" s="30"/>
      <c r="E312" s="31">
        <f t="shared" si="3"/>
        <v>1.879575724</v>
      </c>
      <c r="F312" s="31">
        <f t="shared" si="4"/>
        <v>263.2776571</v>
      </c>
      <c r="G312" s="32">
        <f t="shared" si="1"/>
        <v>263.2776571</v>
      </c>
      <c r="H312" s="33">
        <f t="shared" si="2"/>
        <v>0</v>
      </c>
      <c r="I312" s="65">
        <v>35113.0</v>
      </c>
      <c r="J312" s="65">
        <v>90000.0</v>
      </c>
      <c r="K312" s="34"/>
      <c r="L312" s="34"/>
      <c r="M312" s="34"/>
      <c r="N312" s="34"/>
      <c r="O312" s="34"/>
      <c r="P312" s="34"/>
      <c r="Q312" s="65">
        <v>0.0</v>
      </c>
      <c r="R312" s="72"/>
      <c r="S312" s="72"/>
      <c r="T312" s="71"/>
      <c r="U312" s="71"/>
      <c r="V312" s="72">
        <v>0.0</v>
      </c>
      <c r="W312" s="72">
        <v>3750.0</v>
      </c>
      <c r="X312" s="35">
        <f t="shared" si="54"/>
        <v>0</v>
      </c>
      <c r="Y312" s="37">
        <f t="shared" si="56"/>
        <v>282.3721934</v>
      </c>
      <c r="Z312" s="35"/>
      <c r="AA312" s="35"/>
      <c r="AB312" s="35"/>
      <c r="AC312" s="35"/>
      <c r="AD312" s="35"/>
      <c r="AE312" s="66">
        <v>3000.0</v>
      </c>
      <c r="AF312" s="66">
        <f t="shared" si="66"/>
        <v>0</v>
      </c>
      <c r="AG312" s="66">
        <f t="shared" si="67"/>
        <v>-15.69</v>
      </c>
      <c r="AH312" s="67"/>
      <c r="AI312" s="68"/>
      <c r="AJ312" s="68">
        <f t="shared" ref="AJ312:AJ969" si="69">AJ311+AI312</f>
        <v>14.18326797</v>
      </c>
      <c r="AK312" s="69">
        <v>2700.0</v>
      </c>
      <c r="AL312" s="42">
        <f t="shared" si="57"/>
        <v>33.33333333</v>
      </c>
      <c r="AM312" s="42">
        <f t="shared" si="61"/>
        <v>221.3564883</v>
      </c>
      <c r="AN312" s="36"/>
      <c r="AO312" s="43"/>
      <c r="AP312" s="70">
        <v>980.0</v>
      </c>
      <c r="AQ312" s="70">
        <f t="shared" si="60"/>
        <v>0</v>
      </c>
      <c r="AR312" s="70">
        <f t="shared" si="62"/>
        <v>76.42103175</v>
      </c>
      <c r="AS312" s="71">
        <v>1400.0</v>
      </c>
      <c r="AT312" s="36"/>
      <c r="AU312" s="43"/>
      <c r="AV312" s="72">
        <v>480.0</v>
      </c>
      <c r="AW312" s="35"/>
      <c r="AX312" s="45"/>
      <c r="AY312" s="46"/>
      <c r="AZ312" s="46"/>
      <c r="BA312" s="46"/>
      <c r="BB312" s="46"/>
      <c r="BC312" s="47"/>
      <c r="BD312" s="47"/>
      <c r="BE312" s="48"/>
      <c r="BF312" s="48"/>
    </row>
    <row r="313" ht="15.75" customHeight="1">
      <c r="A313" s="80">
        <f t="shared" si="68"/>
        <v>45903</v>
      </c>
      <c r="B313" s="63">
        <v>2731.0</v>
      </c>
      <c r="C313" s="29">
        <f>B313/'Clients Balance'!B319</f>
        <v>0.0002117718586</v>
      </c>
      <c r="D313" s="30"/>
      <c r="E313" s="31">
        <f t="shared" si="3"/>
        <v>0.05575479877</v>
      </c>
      <c r="F313" s="31">
        <f t="shared" si="4"/>
        <v>263.3334119</v>
      </c>
      <c r="G313" s="32">
        <f t="shared" si="1"/>
        <v>263.3334119</v>
      </c>
      <c r="H313" s="33">
        <f t="shared" si="2"/>
        <v>0</v>
      </c>
      <c r="I313" s="65">
        <v>0.0</v>
      </c>
      <c r="J313" s="65">
        <v>37989.0</v>
      </c>
      <c r="K313" s="34"/>
      <c r="L313" s="34"/>
      <c r="M313" s="34"/>
      <c r="N313" s="34"/>
      <c r="O313" s="34"/>
      <c r="P313" s="34"/>
      <c r="Q313" s="65">
        <v>-39300.0</v>
      </c>
      <c r="R313" s="72"/>
      <c r="S313" s="72"/>
      <c r="T313" s="71"/>
      <c r="U313" s="71"/>
      <c r="V313" s="72">
        <v>5740.0</v>
      </c>
      <c r="W313" s="72">
        <v>1200.0</v>
      </c>
      <c r="X313" s="35">
        <f t="shared" si="54"/>
        <v>-32.75</v>
      </c>
      <c r="Y313" s="37">
        <f t="shared" si="56"/>
        <v>249.6221934</v>
      </c>
      <c r="Z313" s="35"/>
      <c r="AA313" s="35"/>
      <c r="AB313" s="35"/>
      <c r="AC313" s="35"/>
      <c r="AD313" s="35"/>
      <c r="AE313" s="66">
        <v>3000.0</v>
      </c>
      <c r="AF313" s="66">
        <f t="shared" si="66"/>
        <v>0</v>
      </c>
      <c r="AG313" s="66">
        <f t="shared" si="67"/>
        <v>-15.69</v>
      </c>
      <c r="AH313" s="67">
        <v>1200.0</v>
      </c>
      <c r="AI313" s="68">
        <f t="shared" ref="AI313:AI320" si="70">V313/AH313</f>
        <v>4.783333333</v>
      </c>
      <c r="AJ313" s="68">
        <f t="shared" si="69"/>
        <v>18.96660131</v>
      </c>
      <c r="AK313" s="69">
        <v>2700.0</v>
      </c>
      <c r="AL313" s="42">
        <f t="shared" si="57"/>
        <v>14.07</v>
      </c>
      <c r="AM313" s="42">
        <f t="shared" si="61"/>
        <v>235.4264883</v>
      </c>
      <c r="AN313" s="36"/>
      <c r="AO313" s="43"/>
      <c r="AP313" s="70">
        <v>980.0</v>
      </c>
      <c r="AQ313" s="70">
        <f t="shared" si="60"/>
        <v>0</v>
      </c>
      <c r="AR313" s="70">
        <f t="shared" si="62"/>
        <v>76.42103175</v>
      </c>
      <c r="AS313" s="71">
        <v>1400.0</v>
      </c>
      <c r="AT313" s="36"/>
      <c r="AU313" s="43"/>
      <c r="AV313" s="72">
        <v>480.0</v>
      </c>
      <c r="AW313" s="35"/>
      <c r="AX313" s="45"/>
      <c r="AY313" s="46"/>
      <c r="AZ313" s="46"/>
      <c r="BA313" s="46"/>
      <c r="BB313" s="46"/>
      <c r="BC313" s="47"/>
      <c r="BD313" s="47"/>
      <c r="BE313" s="48"/>
      <c r="BF313" s="48"/>
    </row>
    <row r="314" ht="15.75" customHeight="1">
      <c r="A314" s="80">
        <f t="shared" si="68"/>
        <v>45904</v>
      </c>
      <c r="B314" s="63">
        <v>-287035.0</v>
      </c>
      <c r="C314" s="29">
        <f>B314/'Clients Balance'!B320</f>
        <v>-0.02225304482</v>
      </c>
      <c r="D314" s="30"/>
      <c r="E314" s="31">
        <f t="shared" si="3"/>
        <v>-5.859970218</v>
      </c>
      <c r="F314" s="31">
        <f t="shared" si="4"/>
        <v>257.4734417</v>
      </c>
      <c r="G314" s="32">
        <f t="shared" si="1"/>
        <v>263.3334119</v>
      </c>
      <c r="H314" s="33">
        <f t="shared" si="2"/>
        <v>-0.02275951329</v>
      </c>
      <c r="I314" s="65">
        <v>-23100.0</v>
      </c>
      <c r="J314" s="65">
        <v>-17500.0</v>
      </c>
      <c r="K314" s="34"/>
      <c r="L314" s="34"/>
      <c r="M314" s="34"/>
      <c r="N314" s="34"/>
      <c r="O314" s="34"/>
      <c r="P314" s="34"/>
      <c r="Q314" s="65">
        <v>0.0</v>
      </c>
      <c r="R314" s="72"/>
      <c r="S314" s="72"/>
      <c r="T314" s="71"/>
      <c r="U314" s="71"/>
      <c r="V314" s="72">
        <v>0.0</v>
      </c>
      <c r="W314" s="72">
        <v>1200.0</v>
      </c>
      <c r="X314" s="35">
        <f t="shared" si="54"/>
        <v>0</v>
      </c>
      <c r="Y314" s="37">
        <f t="shared" si="56"/>
        <v>249.6221934</v>
      </c>
      <c r="Z314" s="35"/>
      <c r="AA314" s="35"/>
      <c r="AB314" s="35"/>
      <c r="AC314" s="35"/>
      <c r="AD314" s="35"/>
      <c r="AE314" s="66">
        <v>3000.0</v>
      </c>
      <c r="AF314" s="66">
        <f t="shared" si="66"/>
        <v>0</v>
      </c>
      <c r="AG314" s="66">
        <f t="shared" si="67"/>
        <v>-15.69</v>
      </c>
      <c r="AH314" s="67">
        <v>5175.0</v>
      </c>
      <c r="AI314" s="68">
        <f t="shared" si="70"/>
        <v>0</v>
      </c>
      <c r="AJ314" s="68">
        <f t="shared" si="69"/>
        <v>18.96660131</v>
      </c>
      <c r="AK314" s="69">
        <v>2700.0</v>
      </c>
      <c r="AL314" s="42">
        <f t="shared" si="57"/>
        <v>-6.481481481</v>
      </c>
      <c r="AM314" s="42">
        <f t="shared" si="61"/>
        <v>228.9450068</v>
      </c>
      <c r="AN314" s="36"/>
      <c r="AO314" s="43"/>
      <c r="AP314" s="70">
        <v>980.0</v>
      </c>
      <c r="AQ314" s="70">
        <f t="shared" si="60"/>
        <v>0</v>
      </c>
      <c r="AR314" s="70">
        <f t="shared" si="62"/>
        <v>76.42103175</v>
      </c>
      <c r="AS314" s="71">
        <v>1400.0</v>
      </c>
      <c r="AT314" s="36"/>
      <c r="AU314" s="43"/>
      <c r="AV314" s="72">
        <v>480.0</v>
      </c>
      <c r="AW314" s="35"/>
      <c r="AX314" s="45"/>
      <c r="AY314" s="46"/>
      <c r="AZ314" s="46"/>
      <c r="BA314" s="46"/>
      <c r="BB314" s="46"/>
      <c r="BC314" s="47"/>
      <c r="BD314" s="47"/>
      <c r="BE314" s="48"/>
      <c r="BF314" s="48"/>
    </row>
    <row r="315" ht="15.75" customHeight="1">
      <c r="A315" s="80">
        <f t="shared" si="68"/>
        <v>45905</v>
      </c>
      <c r="B315" s="63">
        <v>-110937.0</v>
      </c>
      <c r="C315" s="29">
        <f>B315/'Clients Balance'!B321</f>
        <v>-0.008796391121</v>
      </c>
      <c r="D315" s="30"/>
      <c r="E315" s="31">
        <f t="shared" si="3"/>
        <v>-2.264837097</v>
      </c>
      <c r="F315" s="31">
        <f t="shared" si="4"/>
        <v>255.2086046</v>
      </c>
      <c r="G315" s="32">
        <f t="shared" si="1"/>
        <v>263.3334119</v>
      </c>
      <c r="H315" s="33">
        <f t="shared" si="2"/>
        <v>-0.03183594584</v>
      </c>
      <c r="I315" s="65">
        <v>0.0</v>
      </c>
      <c r="J315" s="65">
        <v>-12906.0</v>
      </c>
      <c r="K315" s="34"/>
      <c r="L315" s="34"/>
      <c r="M315" s="34"/>
      <c r="N315" s="34"/>
      <c r="O315" s="34"/>
      <c r="P315" s="34"/>
      <c r="Q315" s="65">
        <v>-31251.0</v>
      </c>
      <c r="R315" s="72"/>
      <c r="S315" s="72"/>
      <c r="T315" s="71"/>
      <c r="U315" s="71"/>
      <c r="V315" s="72">
        <v>-57813.0</v>
      </c>
      <c r="W315" s="72">
        <v>3750.0</v>
      </c>
      <c r="X315" s="35">
        <f t="shared" si="54"/>
        <v>-8.3336</v>
      </c>
      <c r="Y315" s="37">
        <f t="shared" si="56"/>
        <v>241.2885934</v>
      </c>
      <c r="Z315" s="35"/>
      <c r="AA315" s="35"/>
      <c r="AB315" s="35"/>
      <c r="AC315" s="35"/>
      <c r="AD315" s="35"/>
      <c r="AE315" s="66">
        <v>3000.0</v>
      </c>
      <c r="AF315" s="66">
        <f t="shared" si="66"/>
        <v>0</v>
      </c>
      <c r="AG315" s="66">
        <f t="shared" si="67"/>
        <v>-15.69</v>
      </c>
      <c r="AH315" s="67">
        <v>5175.0</v>
      </c>
      <c r="AI315" s="68">
        <f t="shared" si="70"/>
        <v>-11.1715942</v>
      </c>
      <c r="AJ315" s="68">
        <f t="shared" si="69"/>
        <v>7.795007104</v>
      </c>
      <c r="AK315" s="69">
        <v>2700.0</v>
      </c>
      <c r="AL315" s="42">
        <f t="shared" si="57"/>
        <v>-4.78</v>
      </c>
      <c r="AM315" s="42">
        <f t="shared" si="61"/>
        <v>224.1650068</v>
      </c>
      <c r="AN315" s="36"/>
      <c r="AO315" s="43"/>
      <c r="AP315" s="70">
        <v>980.0</v>
      </c>
      <c r="AQ315" s="70">
        <f t="shared" si="60"/>
        <v>0</v>
      </c>
      <c r="AR315" s="70">
        <f t="shared" si="62"/>
        <v>76.42103175</v>
      </c>
      <c r="AS315" s="71">
        <v>1400.0</v>
      </c>
      <c r="AT315" s="36"/>
      <c r="AU315" s="43"/>
      <c r="AV315" s="72">
        <v>480.0</v>
      </c>
      <c r="AW315" s="35"/>
      <c r="AX315" s="45"/>
      <c r="AY315" s="46"/>
      <c r="AZ315" s="46"/>
      <c r="BA315" s="46"/>
      <c r="BB315" s="46"/>
      <c r="BC315" s="47"/>
      <c r="BD315" s="47"/>
      <c r="BE315" s="48"/>
      <c r="BF315" s="48"/>
    </row>
    <row r="316" ht="15.75" customHeight="1">
      <c r="A316" s="80">
        <f t="shared" si="68"/>
        <v>45908</v>
      </c>
      <c r="B316" s="63">
        <v>-104250.0</v>
      </c>
      <c r="C316" s="29">
        <f>B316/'Clients Balance'!B322</f>
        <v>-0.008339524775</v>
      </c>
      <c r="D316" s="30"/>
      <c r="E316" s="31">
        <f t="shared" si="3"/>
        <v>-2.128318481</v>
      </c>
      <c r="F316" s="31">
        <f t="shared" si="4"/>
        <v>253.0802861</v>
      </c>
      <c r="G316" s="32">
        <f t="shared" si="1"/>
        <v>263.3334119</v>
      </c>
      <c r="H316" s="33">
        <f t="shared" si="2"/>
        <v>-0.04051333256</v>
      </c>
      <c r="I316" s="65">
        <v>0.0</v>
      </c>
      <c r="J316" s="65">
        <v>-94000.0</v>
      </c>
      <c r="K316" s="34"/>
      <c r="L316" s="34"/>
      <c r="M316" s="34"/>
      <c r="N316" s="34"/>
      <c r="O316" s="34"/>
      <c r="P316" s="34"/>
      <c r="Q316" s="65">
        <v>-7229.0</v>
      </c>
      <c r="R316" s="72"/>
      <c r="S316" s="72"/>
      <c r="T316" s="71"/>
      <c r="U316" s="71"/>
      <c r="V316" s="72">
        <v>-73000.0</v>
      </c>
      <c r="W316" s="72">
        <v>3750.0</v>
      </c>
      <c r="X316" s="35">
        <f t="shared" si="54"/>
        <v>-1.927733333</v>
      </c>
      <c r="Y316" s="37">
        <f t="shared" si="56"/>
        <v>239.3608601</v>
      </c>
      <c r="Z316" s="35"/>
      <c r="AA316" s="35"/>
      <c r="AB316" s="35"/>
      <c r="AC316" s="35"/>
      <c r="AD316" s="35"/>
      <c r="AE316" s="66">
        <v>3000.0</v>
      </c>
      <c r="AF316" s="66">
        <f t="shared" si="66"/>
        <v>0</v>
      </c>
      <c r="AG316" s="66">
        <f t="shared" si="67"/>
        <v>-15.69</v>
      </c>
      <c r="AH316" s="67">
        <v>5175.0</v>
      </c>
      <c r="AI316" s="68">
        <f t="shared" si="70"/>
        <v>-14.10628019</v>
      </c>
      <c r="AJ316" s="68">
        <f t="shared" si="69"/>
        <v>-6.311273089</v>
      </c>
      <c r="AK316" s="69">
        <v>2700.0</v>
      </c>
      <c r="AL316" s="42">
        <f t="shared" si="57"/>
        <v>-34.81481481</v>
      </c>
      <c r="AM316" s="42">
        <f t="shared" si="61"/>
        <v>189.350192</v>
      </c>
      <c r="AN316" s="36"/>
      <c r="AO316" s="43"/>
      <c r="AP316" s="70">
        <v>980.0</v>
      </c>
      <c r="AQ316" s="70">
        <f t="shared" si="60"/>
        <v>0</v>
      </c>
      <c r="AR316" s="70">
        <f t="shared" si="62"/>
        <v>76.42103175</v>
      </c>
      <c r="AS316" s="71">
        <v>1400.0</v>
      </c>
      <c r="AT316" s="36"/>
      <c r="AU316" s="43"/>
      <c r="AV316" s="72">
        <v>480.0</v>
      </c>
      <c r="AW316" s="35"/>
      <c r="AX316" s="45"/>
      <c r="AY316" s="46"/>
      <c r="AZ316" s="46"/>
      <c r="BA316" s="46"/>
      <c r="BB316" s="46"/>
      <c r="BC316" s="47"/>
      <c r="BD316" s="47"/>
      <c r="BE316" s="48"/>
      <c r="BF316" s="48"/>
    </row>
    <row r="317" ht="15.75" customHeight="1">
      <c r="A317" s="80">
        <f t="shared" si="68"/>
        <v>45909</v>
      </c>
      <c r="B317" s="63">
        <v>89778.0</v>
      </c>
      <c r="C317" s="29">
        <f>B317/'Clients Balance'!B323</f>
        <v>0.007242227481</v>
      </c>
      <c r="D317" s="30"/>
      <c r="E317" s="31">
        <f t="shared" si="3"/>
        <v>1.832865003</v>
      </c>
      <c r="F317" s="31">
        <f t="shared" si="4"/>
        <v>254.9131511</v>
      </c>
      <c r="G317" s="32">
        <f t="shared" si="1"/>
        <v>263.3334119</v>
      </c>
      <c r="H317" s="33">
        <f t="shared" si="2"/>
        <v>-0.03303188068</v>
      </c>
      <c r="I317" s="65">
        <v>106400.0</v>
      </c>
      <c r="J317" s="65">
        <v>0.0</v>
      </c>
      <c r="K317" s="34"/>
      <c r="L317" s="34"/>
      <c r="M317" s="34"/>
      <c r="N317" s="34"/>
      <c r="O317" s="34"/>
      <c r="P317" s="34"/>
      <c r="Q317" s="65">
        <v>0.0</v>
      </c>
      <c r="R317" s="72"/>
      <c r="S317" s="72"/>
      <c r="T317" s="71"/>
      <c r="U317" s="71"/>
      <c r="V317" s="72">
        <v>0.0</v>
      </c>
      <c r="W317" s="72">
        <v>3750.0</v>
      </c>
      <c r="X317" s="35">
        <f t="shared" si="54"/>
        <v>0</v>
      </c>
      <c r="Y317" s="37">
        <f t="shared" si="56"/>
        <v>239.3608601</v>
      </c>
      <c r="Z317" s="35"/>
      <c r="AA317" s="35"/>
      <c r="AB317" s="35"/>
      <c r="AC317" s="35"/>
      <c r="AD317" s="35"/>
      <c r="AE317" s="66">
        <v>3000.0</v>
      </c>
      <c r="AF317" s="66">
        <f t="shared" si="66"/>
        <v>0</v>
      </c>
      <c r="AG317" s="66">
        <f t="shared" si="67"/>
        <v>-15.69</v>
      </c>
      <c r="AH317" s="67">
        <v>5175.0</v>
      </c>
      <c r="AI317" s="68">
        <f t="shared" si="70"/>
        <v>0</v>
      </c>
      <c r="AJ317" s="68">
        <f t="shared" si="69"/>
        <v>-6.311273089</v>
      </c>
      <c r="AK317" s="69">
        <v>2700.0</v>
      </c>
      <c r="AL317" s="42">
        <f t="shared" si="57"/>
        <v>0</v>
      </c>
      <c r="AM317" s="42">
        <f t="shared" si="61"/>
        <v>189.350192</v>
      </c>
      <c r="AN317" s="36"/>
      <c r="AO317" s="43"/>
      <c r="AP317" s="70">
        <v>980.0</v>
      </c>
      <c r="AQ317" s="70">
        <f t="shared" si="60"/>
        <v>0</v>
      </c>
      <c r="AR317" s="70">
        <f t="shared" si="62"/>
        <v>76.42103175</v>
      </c>
      <c r="AS317" s="71">
        <v>1400.0</v>
      </c>
      <c r="AT317" s="36"/>
      <c r="AU317" s="43"/>
      <c r="AV317" s="72">
        <v>480.0</v>
      </c>
      <c r="AW317" s="35"/>
      <c r="AX317" s="45"/>
      <c r="AY317" s="46"/>
      <c r="AZ317" s="46"/>
      <c r="BA317" s="46"/>
      <c r="BB317" s="46"/>
      <c r="BC317" s="47"/>
      <c r="BD317" s="47"/>
      <c r="BE317" s="48"/>
      <c r="BF317" s="48"/>
    </row>
    <row r="318" ht="15.75" customHeight="1">
      <c r="A318" s="80">
        <f t="shared" si="68"/>
        <v>45910</v>
      </c>
      <c r="B318" s="63">
        <v>8300.0</v>
      </c>
      <c r="C318" s="29">
        <f>B318/'Clients Balance'!B324</f>
        <v>0.0006647317203</v>
      </c>
      <c r="D318" s="30"/>
      <c r="E318" s="31">
        <f t="shared" si="3"/>
        <v>0.1694488575</v>
      </c>
      <c r="F318" s="31">
        <f t="shared" si="4"/>
        <v>255.0826</v>
      </c>
      <c r="G318" s="32">
        <f t="shared" si="1"/>
        <v>263.3334119</v>
      </c>
      <c r="H318" s="33">
        <f t="shared" si="2"/>
        <v>-0.03234564778</v>
      </c>
      <c r="I318" s="65">
        <v>0.0</v>
      </c>
      <c r="J318" s="65">
        <v>-97443.0</v>
      </c>
      <c r="K318" s="34"/>
      <c r="L318" s="34"/>
      <c r="M318" s="34"/>
      <c r="N318" s="34"/>
      <c r="O318" s="34"/>
      <c r="P318" s="34"/>
      <c r="Q318" s="65">
        <v>73950.0</v>
      </c>
      <c r="R318" s="72"/>
      <c r="S318" s="72"/>
      <c r="T318" s="71"/>
      <c r="U318" s="71"/>
      <c r="V318" s="72">
        <v>50580.0</v>
      </c>
      <c r="W318" s="72">
        <v>1700.0</v>
      </c>
      <c r="X318" s="35">
        <f t="shared" si="54"/>
        <v>43.5</v>
      </c>
      <c r="Y318" s="37">
        <f t="shared" si="56"/>
        <v>282.8608601</v>
      </c>
      <c r="Z318" s="35"/>
      <c r="AA318" s="35"/>
      <c r="AB318" s="35"/>
      <c r="AC318" s="35"/>
      <c r="AD318" s="35"/>
      <c r="AE318" s="66">
        <v>3000.0</v>
      </c>
      <c r="AF318" s="66">
        <f t="shared" si="66"/>
        <v>0</v>
      </c>
      <c r="AG318" s="66">
        <f t="shared" si="67"/>
        <v>-15.69</v>
      </c>
      <c r="AH318" s="67">
        <v>1620.0</v>
      </c>
      <c r="AI318" s="68">
        <f t="shared" si="70"/>
        <v>31.22222222</v>
      </c>
      <c r="AJ318" s="68">
        <f t="shared" si="69"/>
        <v>24.91094913</v>
      </c>
      <c r="AK318" s="69">
        <v>2700.0</v>
      </c>
      <c r="AL318" s="42">
        <f t="shared" si="57"/>
        <v>-36.09</v>
      </c>
      <c r="AM318" s="42">
        <f t="shared" si="61"/>
        <v>153.260192</v>
      </c>
      <c r="AN318" s="36"/>
      <c r="AO318" s="43"/>
      <c r="AP318" s="70">
        <v>980.0</v>
      </c>
      <c r="AQ318" s="70">
        <f t="shared" si="60"/>
        <v>0</v>
      </c>
      <c r="AR318" s="70">
        <f t="shared" si="62"/>
        <v>76.42103175</v>
      </c>
      <c r="AS318" s="71">
        <v>1400.0</v>
      </c>
      <c r="AT318" s="36"/>
      <c r="AU318" s="43"/>
      <c r="AV318" s="72">
        <v>480.0</v>
      </c>
      <c r="AW318" s="35"/>
      <c r="AX318" s="45"/>
      <c r="AY318" s="46"/>
      <c r="AZ318" s="46"/>
      <c r="BA318" s="46"/>
      <c r="BB318" s="46"/>
      <c r="BC318" s="47"/>
      <c r="BD318" s="47"/>
      <c r="BE318" s="48"/>
      <c r="BF318" s="48"/>
    </row>
    <row r="319" ht="15.75" customHeight="1">
      <c r="A319" s="80">
        <f t="shared" si="68"/>
        <v>45911</v>
      </c>
      <c r="B319" s="63">
        <v>493395.0</v>
      </c>
      <c r="C319" s="29">
        <f>B319/'Clients Balance'!B325</f>
        <v>0.03948884776</v>
      </c>
      <c r="D319" s="30"/>
      <c r="E319" s="31">
        <f t="shared" si="3"/>
        <v>10.07291796</v>
      </c>
      <c r="F319" s="31">
        <f t="shared" si="4"/>
        <v>265.1555179</v>
      </c>
      <c r="G319" s="32">
        <f t="shared" si="1"/>
        <v>265.1555179</v>
      </c>
      <c r="H319" s="33">
        <f t="shared" si="2"/>
        <v>0</v>
      </c>
      <c r="I319" s="65">
        <v>503450.0</v>
      </c>
      <c r="J319" s="65">
        <v>13350.0</v>
      </c>
      <c r="K319" s="34"/>
      <c r="L319" s="34"/>
      <c r="M319" s="34"/>
      <c r="N319" s="34"/>
      <c r="O319" s="34"/>
      <c r="P319" s="34"/>
      <c r="Q319" s="65">
        <v>0.0</v>
      </c>
      <c r="R319" s="72"/>
      <c r="S319" s="72"/>
      <c r="T319" s="71"/>
      <c r="U319" s="71"/>
      <c r="V319" s="72">
        <v>0.0</v>
      </c>
      <c r="W319" s="72">
        <v>1700.0</v>
      </c>
      <c r="X319" s="35">
        <f t="shared" si="54"/>
        <v>0</v>
      </c>
      <c r="Y319" s="37">
        <f t="shared" si="56"/>
        <v>282.8608601</v>
      </c>
      <c r="Z319" s="35"/>
      <c r="AA319" s="35"/>
      <c r="AB319" s="35"/>
      <c r="AC319" s="35"/>
      <c r="AD319" s="35"/>
      <c r="AE319" s="66">
        <v>3000.0</v>
      </c>
      <c r="AF319" s="66">
        <f t="shared" si="66"/>
        <v>0</v>
      </c>
      <c r="AG319" s="66">
        <f t="shared" si="67"/>
        <v>-15.69</v>
      </c>
      <c r="AH319" s="67">
        <v>1620.0</v>
      </c>
      <c r="AI319" s="68">
        <f t="shared" si="70"/>
        <v>0</v>
      </c>
      <c r="AJ319" s="68">
        <f t="shared" si="69"/>
        <v>24.91094913</v>
      </c>
      <c r="AK319" s="69">
        <v>3150.0</v>
      </c>
      <c r="AL319" s="42">
        <f t="shared" si="57"/>
        <v>4.238095238</v>
      </c>
      <c r="AM319" s="42">
        <f t="shared" si="61"/>
        <v>157.4982873</v>
      </c>
      <c r="AN319" s="36"/>
      <c r="AO319" s="43"/>
      <c r="AP319" s="70">
        <v>980.0</v>
      </c>
      <c r="AQ319" s="70">
        <f t="shared" si="60"/>
        <v>0</v>
      </c>
      <c r="AR319" s="70">
        <f t="shared" si="62"/>
        <v>76.42103175</v>
      </c>
      <c r="AS319" s="71">
        <v>1400.0</v>
      </c>
      <c r="AT319" s="36"/>
      <c r="AU319" s="43"/>
      <c r="AV319" s="72">
        <v>480.0</v>
      </c>
      <c r="AW319" s="35"/>
      <c r="AX319" s="45"/>
      <c r="AY319" s="46"/>
      <c r="AZ319" s="46"/>
      <c r="BA319" s="46"/>
      <c r="BB319" s="46"/>
      <c r="BC319" s="47"/>
      <c r="BD319" s="47"/>
      <c r="BE319" s="48"/>
      <c r="BF319" s="48"/>
    </row>
    <row r="320" ht="15.75" customHeight="1">
      <c r="A320" s="80">
        <f t="shared" si="68"/>
        <v>45912</v>
      </c>
      <c r="B320" s="63">
        <v>4125.0</v>
      </c>
      <c r="C320" s="29">
        <f>B320/'Clients Balance'!B326</f>
        <v>0.0003176024443</v>
      </c>
      <c r="D320" s="30"/>
      <c r="E320" s="31">
        <f t="shared" si="3"/>
        <v>0.08421404061</v>
      </c>
      <c r="F320" s="31">
        <f t="shared" si="4"/>
        <v>265.239732</v>
      </c>
      <c r="G320" s="32">
        <f t="shared" si="1"/>
        <v>265.239732</v>
      </c>
      <c r="H320" s="33">
        <f t="shared" si="2"/>
        <v>0</v>
      </c>
      <c r="I320" s="65">
        <v>0.0</v>
      </c>
      <c r="J320" s="65">
        <v>32760.0</v>
      </c>
      <c r="K320" s="34"/>
      <c r="L320" s="34"/>
      <c r="M320" s="34"/>
      <c r="N320" s="34"/>
      <c r="O320" s="34"/>
      <c r="P320" s="34"/>
      <c r="Q320" s="65">
        <v>-27070.0</v>
      </c>
      <c r="R320" s="72"/>
      <c r="S320" s="72"/>
      <c r="T320" s="71"/>
      <c r="U320" s="71"/>
      <c r="V320" s="72">
        <v>0.0</v>
      </c>
      <c r="W320" s="72">
        <v>5625.0</v>
      </c>
      <c r="X320" s="35">
        <f t="shared" si="54"/>
        <v>-4.812444444</v>
      </c>
      <c r="Y320" s="37">
        <f t="shared" si="56"/>
        <v>278.0484156</v>
      </c>
      <c r="Z320" s="35"/>
      <c r="AA320" s="35"/>
      <c r="AB320" s="35"/>
      <c r="AC320" s="35"/>
      <c r="AD320" s="35"/>
      <c r="AE320" s="66">
        <v>3000.0</v>
      </c>
      <c r="AF320" s="66">
        <f t="shared" si="66"/>
        <v>0</v>
      </c>
      <c r="AG320" s="66">
        <f t="shared" si="67"/>
        <v>-15.69</v>
      </c>
      <c r="AH320" s="67">
        <v>1620.0</v>
      </c>
      <c r="AI320" s="68">
        <f t="shared" si="70"/>
        <v>0</v>
      </c>
      <c r="AJ320" s="68">
        <f t="shared" si="69"/>
        <v>24.91094913</v>
      </c>
      <c r="AK320" s="69">
        <v>3150.0</v>
      </c>
      <c r="AL320" s="42">
        <f t="shared" si="57"/>
        <v>10.4</v>
      </c>
      <c r="AM320" s="42">
        <f t="shared" si="61"/>
        <v>167.8982873</v>
      </c>
      <c r="AN320" s="36"/>
      <c r="AO320" s="43"/>
      <c r="AP320" s="70">
        <v>980.0</v>
      </c>
      <c r="AQ320" s="70">
        <f t="shared" si="60"/>
        <v>0</v>
      </c>
      <c r="AR320" s="70">
        <f t="shared" si="62"/>
        <v>76.42103175</v>
      </c>
      <c r="AS320" s="71">
        <v>1400.0</v>
      </c>
      <c r="AT320" s="36"/>
      <c r="AU320" s="43"/>
      <c r="AV320" s="72">
        <v>480.0</v>
      </c>
      <c r="AW320" s="35"/>
      <c r="AX320" s="45"/>
      <c r="AY320" s="46"/>
      <c r="AZ320" s="46"/>
      <c r="BA320" s="46"/>
      <c r="BB320" s="46"/>
      <c r="BC320" s="47"/>
      <c r="BD320" s="47"/>
      <c r="BE320" s="48"/>
      <c r="BF320" s="48"/>
    </row>
    <row r="321" ht="15.75" customHeight="1">
      <c r="A321" s="80">
        <f t="shared" si="68"/>
        <v>45915</v>
      </c>
      <c r="B321" s="63">
        <v>42303.0</v>
      </c>
      <c r="C321" s="29">
        <f>B321/'Clients Balance'!B327</f>
        <v>0.003256065551</v>
      </c>
      <c r="D321" s="30"/>
      <c r="E321" s="31">
        <f t="shared" si="3"/>
        <v>0.863637954</v>
      </c>
      <c r="F321" s="31">
        <f t="shared" si="4"/>
        <v>266.1033699</v>
      </c>
      <c r="G321" s="32">
        <f t="shared" si="1"/>
        <v>266.1033699</v>
      </c>
      <c r="H321" s="33">
        <f t="shared" si="2"/>
        <v>0</v>
      </c>
      <c r="I321" s="65">
        <v>0.0</v>
      </c>
      <c r="J321" s="65">
        <v>-36536.0</v>
      </c>
      <c r="K321" s="34"/>
      <c r="L321" s="34"/>
      <c r="M321" s="34"/>
      <c r="N321" s="34"/>
      <c r="O321" s="34"/>
      <c r="P321" s="34"/>
      <c r="Q321" s="65">
        <v>78839.0</v>
      </c>
      <c r="R321" s="72"/>
      <c r="S321" s="72"/>
      <c r="T321" s="71"/>
      <c r="U321" s="71"/>
      <c r="V321" s="72">
        <v>0.0</v>
      </c>
      <c r="W321" s="72">
        <v>5250.0</v>
      </c>
      <c r="X321" s="35">
        <f t="shared" si="54"/>
        <v>15.01695238</v>
      </c>
      <c r="Y321" s="37">
        <f t="shared" si="56"/>
        <v>293.065368</v>
      </c>
      <c r="Z321" s="35"/>
      <c r="AA321" s="35"/>
      <c r="AB321" s="35"/>
      <c r="AC321" s="35"/>
      <c r="AD321" s="35"/>
      <c r="AE321" s="66">
        <v>3000.0</v>
      </c>
      <c r="AF321" s="66">
        <f t="shared" si="66"/>
        <v>0</v>
      </c>
      <c r="AG321" s="66">
        <f t="shared" si="67"/>
        <v>-15.69</v>
      </c>
      <c r="AH321" s="67">
        <v>0.0</v>
      </c>
      <c r="AI321" s="68">
        <v>0.0</v>
      </c>
      <c r="AJ321" s="68">
        <f t="shared" si="69"/>
        <v>24.91094913</v>
      </c>
      <c r="AK321" s="69">
        <v>3150.0</v>
      </c>
      <c r="AL321" s="42">
        <f t="shared" si="57"/>
        <v>-11.59873016</v>
      </c>
      <c r="AM321" s="42">
        <f t="shared" si="61"/>
        <v>156.2995571</v>
      </c>
      <c r="AN321" s="36"/>
      <c r="AO321" s="43"/>
      <c r="AP321" s="70">
        <v>980.0</v>
      </c>
      <c r="AQ321" s="70">
        <f t="shared" si="60"/>
        <v>0</v>
      </c>
      <c r="AR321" s="70">
        <f t="shared" si="62"/>
        <v>76.42103175</v>
      </c>
      <c r="AS321" s="71">
        <v>1400.0</v>
      </c>
      <c r="AT321" s="36"/>
      <c r="AU321" s="43"/>
      <c r="AV321" s="72">
        <v>480.0</v>
      </c>
      <c r="AW321" s="35"/>
      <c r="AX321" s="45"/>
      <c r="AY321" s="46"/>
      <c r="AZ321" s="46"/>
      <c r="BA321" s="46"/>
      <c r="BB321" s="46"/>
      <c r="BC321" s="47"/>
      <c r="BD321" s="47"/>
      <c r="BE321" s="48"/>
      <c r="BF321" s="48"/>
    </row>
    <row r="322" ht="15.75" customHeight="1">
      <c r="A322" s="80">
        <f t="shared" si="68"/>
        <v>45916</v>
      </c>
      <c r="B322" s="63">
        <v>435672.0</v>
      </c>
      <c r="C322" s="29">
        <f>B322/'Clients Balance'!B328</f>
        <v>0.03342487774</v>
      </c>
      <c r="D322" s="30"/>
      <c r="E322" s="31">
        <f t="shared" si="3"/>
        <v>8.894472607</v>
      </c>
      <c r="F322" s="31">
        <f t="shared" si="4"/>
        <v>274.9978425</v>
      </c>
      <c r="G322" s="32">
        <f t="shared" si="1"/>
        <v>274.9978425</v>
      </c>
      <c r="H322" s="33">
        <f t="shared" si="2"/>
        <v>0</v>
      </c>
      <c r="I322" s="65">
        <v>262146.0</v>
      </c>
      <c r="J322" s="65">
        <v>197040.0</v>
      </c>
      <c r="K322" s="34"/>
      <c r="L322" s="34"/>
      <c r="M322" s="34"/>
      <c r="N322" s="34"/>
      <c r="O322" s="34"/>
      <c r="P322" s="34"/>
      <c r="Q322" s="65">
        <v>0.0</v>
      </c>
      <c r="R322" s="72"/>
      <c r="S322" s="72"/>
      <c r="T322" s="71"/>
      <c r="U322" s="71"/>
      <c r="V322" s="72">
        <v>0.0</v>
      </c>
      <c r="W322" s="72">
        <v>5250.0</v>
      </c>
      <c r="X322" s="35">
        <f t="shared" si="54"/>
        <v>0</v>
      </c>
      <c r="Y322" s="37">
        <f t="shared" si="56"/>
        <v>293.065368</v>
      </c>
      <c r="Z322" s="35"/>
      <c r="AA322" s="35"/>
      <c r="AB322" s="35"/>
      <c r="AC322" s="35"/>
      <c r="AD322" s="35"/>
      <c r="AE322" s="66">
        <v>3000.0</v>
      </c>
      <c r="AF322" s="66">
        <f t="shared" si="66"/>
        <v>0</v>
      </c>
      <c r="AG322" s="66">
        <f t="shared" si="67"/>
        <v>-15.69</v>
      </c>
      <c r="AH322" s="67">
        <v>0.0</v>
      </c>
      <c r="AI322" s="68"/>
      <c r="AJ322" s="68">
        <f t="shared" si="69"/>
        <v>24.91094913</v>
      </c>
      <c r="AK322" s="69">
        <v>3150.0</v>
      </c>
      <c r="AL322" s="42">
        <f t="shared" si="57"/>
        <v>62.55238095</v>
      </c>
      <c r="AM322" s="42">
        <f t="shared" si="61"/>
        <v>218.8519381</v>
      </c>
      <c r="AN322" s="36"/>
      <c r="AO322" s="43"/>
      <c r="AP322" s="70">
        <v>980.0</v>
      </c>
      <c r="AQ322" s="70">
        <f t="shared" si="60"/>
        <v>0</v>
      </c>
      <c r="AR322" s="70">
        <f t="shared" si="62"/>
        <v>76.42103175</v>
      </c>
      <c r="AS322" s="71">
        <v>1400.0</v>
      </c>
      <c r="AT322" s="36"/>
      <c r="AU322" s="43"/>
      <c r="AV322" s="72">
        <v>480.0</v>
      </c>
      <c r="AW322" s="35"/>
      <c r="AX322" s="45"/>
      <c r="AY322" s="46"/>
      <c r="AZ322" s="46"/>
      <c r="BA322" s="46"/>
      <c r="BB322" s="46"/>
      <c r="BC322" s="47"/>
      <c r="BD322" s="47"/>
      <c r="BE322" s="48"/>
      <c r="BF322" s="48"/>
    </row>
    <row r="323" ht="15.75" customHeight="1">
      <c r="A323" s="80">
        <f t="shared" si="68"/>
        <v>45917</v>
      </c>
      <c r="B323" s="63">
        <v>-33743.0</v>
      </c>
      <c r="C323" s="29">
        <f>B323/'Clients Balance'!B329</f>
        <v>-0.002505041689</v>
      </c>
      <c r="D323" s="30"/>
      <c r="E323" s="31">
        <f t="shared" si="3"/>
        <v>-0.68888106</v>
      </c>
      <c r="F323" s="31">
        <f t="shared" si="4"/>
        <v>274.3089615</v>
      </c>
      <c r="G323" s="32">
        <f t="shared" si="1"/>
        <v>274.9978425</v>
      </c>
      <c r="H323" s="33">
        <f t="shared" si="2"/>
        <v>-0.002511332682</v>
      </c>
      <c r="I323" s="65">
        <v>0.0</v>
      </c>
      <c r="J323" s="65">
        <v>-6500.0</v>
      </c>
      <c r="K323" s="34"/>
      <c r="L323" s="34"/>
      <c r="M323" s="34"/>
      <c r="N323" s="34"/>
      <c r="O323" s="34"/>
      <c r="P323" s="34"/>
      <c r="Q323" s="65">
        <v>-26860.0</v>
      </c>
      <c r="R323" s="35"/>
      <c r="S323" s="35"/>
      <c r="T323" s="36"/>
      <c r="U323" s="36"/>
      <c r="V323" s="35"/>
      <c r="W323" s="72">
        <v>2200.0</v>
      </c>
      <c r="X323" s="35">
        <f t="shared" si="54"/>
        <v>-12.20909091</v>
      </c>
      <c r="Y323" s="37">
        <f t="shared" si="56"/>
        <v>280.8562771</v>
      </c>
      <c r="Z323" s="35"/>
      <c r="AA323" s="35"/>
      <c r="AB323" s="35"/>
      <c r="AC323" s="35"/>
      <c r="AD323" s="35"/>
      <c r="AE323" s="66">
        <v>3000.0</v>
      </c>
      <c r="AF323" s="66">
        <f t="shared" si="66"/>
        <v>0</v>
      </c>
      <c r="AG323" s="66">
        <f t="shared" si="67"/>
        <v>-15.69</v>
      </c>
      <c r="AH323" s="67"/>
      <c r="AI323" s="68"/>
      <c r="AJ323" s="68">
        <f t="shared" si="69"/>
        <v>24.91094913</v>
      </c>
      <c r="AK323" s="69">
        <v>3150.0</v>
      </c>
      <c r="AL323" s="42">
        <f t="shared" si="57"/>
        <v>-2.063492063</v>
      </c>
      <c r="AM323" s="42">
        <f t="shared" si="61"/>
        <v>216.788446</v>
      </c>
      <c r="AN323" s="36"/>
      <c r="AO323" s="43"/>
      <c r="AP323" s="70">
        <v>980.0</v>
      </c>
      <c r="AQ323" s="70">
        <f t="shared" si="60"/>
        <v>0</v>
      </c>
      <c r="AR323" s="70">
        <f t="shared" si="62"/>
        <v>76.42103175</v>
      </c>
      <c r="AS323" s="71">
        <v>1400.0</v>
      </c>
      <c r="AT323" s="36"/>
      <c r="AU323" s="43"/>
      <c r="AV323" s="72">
        <v>480.0</v>
      </c>
      <c r="AW323" s="35"/>
      <c r="AX323" s="45"/>
      <c r="AY323" s="46"/>
      <c r="AZ323" s="46"/>
      <c r="BA323" s="46"/>
      <c r="BB323" s="46"/>
      <c r="BC323" s="47"/>
      <c r="BD323" s="47"/>
      <c r="BE323" s="48"/>
      <c r="BF323" s="48"/>
    </row>
    <row r="324" ht="15.75" customHeight="1">
      <c r="A324" s="80">
        <f t="shared" si="68"/>
        <v>45918</v>
      </c>
      <c r="B324" s="63">
        <v>49984.0</v>
      </c>
      <c r="C324" s="29">
        <f>B324/'Clients Balance'!B330</f>
        <v>0.003720073876</v>
      </c>
      <c r="D324" s="30"/>
      <c r="E324" s="31">
        <f t="shared" si="3"/>
        <v>1.020449601</v>
      </c>
      <c r="F324" s="31">
        <f t="shared" si="4"/>
        <v>275.3294111</v>
      </c>
      <c r="G324" s="32">
        <f t="shared" si="1"/>
        <v>275.3294111</v>
      </c>
      <c r="H324" s="33">
        <f t="shared" si="2"/>
        <v>0</v>
      </c>
      <c r="I324" s="65">
        <v>51400.0</v>
      </c>
      <c r="J324" s="65">
        <v>-4441.0</v>
      </c>
      <c r="K324" s="34"/>
      <c r="L324" s="34"/>
      <c r="M324" s="34"/>
      <c r="N324" s="34"/>
      <c r="O324" s="34"/>
      <c r="P324" s="34"/>
      <c r="Q324" s="65">
        <v>0.0</v>
      </c>
      <c r="R324" s="35"/>
      <c r="S324" s="35"/>
      <c r="T324" s="36"/>
      <c r="U324" s="36"/>
      <c r="V324" s="35"/>
      <c r="W324" s="72">
        <v>2200.0</v>
      </c>
      <c r="X324" s="35">
        <f t="shared" si="54"/>
        <v>0</v>
      </c>
      <c r="Y324" s="37">
        <f t="shared" si="56"/>
        <v>280.8562771</v>
      </c>
      <c r="Z324" s="35"/>
      <c r="AA324" s="35"/>
      <c r="AB324" s="35"/>
      <c r="AC324" s="35"/>
      <c r="AD324" s="35"/>
      <c r="AE324" s="66">
        <v>3000.0</v>
      </c>
      <c r="AF324" s="66">
        <f t="shared" si="66"/>
        <v>0</v>
      </c>
      <c r="AG324" s="66">
        <f t="shared" si="67"/>
        <v>-15.69</v>
      </c>
      <c r="AH324" s="67"/>
      <c r="AI324" s="68"/>
      <c r="AJ324" s="68">
        <f t="shared" si="69"/>
        <v>24.91094913</v>
      </c>
      <c r="AK324" s="69">
        <v>3150.0</v>
      </c>
      <c r="AL324" s="42">
        <f t="shared" si="57"/>
        <v>-1.40984127</v>
      </c>
      <c r="AM324" s="42">
        <f t="shared" si="61"/>
        <v>215.3786047</v>
      </c>
      <c r="AN324" s="36"/>
      <c r="AO324" s="43"/>
      <c r="AP324" s="70">
        <v>980.0</v>
      </c>
      <c r="AQ324" s="70">
        <f t="shared" si="60"/>
        <v>0</v>
      </c>
      <c r="AR324" s="70">
        <f t="shared" si="62"/>
        <v>76.42103175</v>
      </c>
      <c r="AS324" s="71">
        <v>1400.0</v>
      </c>
      <c r="AT324" s="36"/>
      <c r="AU324" s="43"/>
      <c r="AV324" s="72">
        <v>480.0</v>
      </c>
      <c r="AW324" s="35"/>
      <c r="AX324" s="45"/>
      <c r="AY324" s="46"/>
      <c r="AZ324" s="46"/>
      <c r="BA324" s="46"/>
      <c r="BB324" s="46"/>
      <c r="BC324" s="47"/>
      <c r="BD324" s="47"/>
      <c r="BE324" s="48"/>
      <c r="BF324" s="48"/>
    </row>
    <row r="325" ht="15.75" customHeight="1">
      <c r="A325" s="80">
        <f t="shared" si="68"/>
        <v>45919</v>
      </c>
      <c r="B325" s="63">
        <v>58770.0</v>
      </c>
      <c r="C325" s="29">
        <f>B325/'Clients Balance'!B331</f>
        <v>0.004357763304</v>
      </c>
      <c r="D325" s="30"/>
      <c r="E325" s="31">
        <f t="shared" si="3"/>
        <v>1.199820404</v>
      </c>
      <c r="F325" s="31">
        <f t="shared" si="4"/>
        <v>276.5292315</v>
      </c>
      <c r="G325" s="32">
        <f t="shared" si="1"/>
        <v>276.5292315</v>
      </c>
      <c r="H325" s="33">
        <f t="shared" si="2"/>
        <v>0</v>
      </c>
      <c r="I325" s="65">
        <v>0.0</v>
      </c>
      <c r="J325" s="65">
        <v>-15665.0</v>
      </c>
      <c r="K325" s="34"/>
      <c r="L325" s="34"/>
      <c r="M325" s="34"/>
      <c r="N325" s="34"/>
      <c r="O325" s="34"/>
      <c r="P325" s="34"/>
      <c r="Q325" s="65">
        <v>80650.0</v>
      </c>
      <c r="R325" s="35"/>
      <c r="S325" s="35"/>
      <c r="T325" s="36"/>
      <c r="U325" s="36"/>
      <c r="V325" s="35"/>
      <c r="W325" s="72">
        <v>5550.0</v>
      </c>
      <c r="X325" s="35">
        <f t="shared" si="54"/>
        <v>14.53153153</v>
      </c>
      <c r="Y325" s="37">
        <f t="shared" si="56"/>
        <v>295.3878086</v>
      </c>
      <c r="Z325" s="35"/>
      <c r="AA325" s="35"/>
      <c r="AB325" s="35"/>
      <c r="AC325" s="35"/>
      <c r="AD325" s="35"/>
      <c r="AE325" s="66">
        <v>3000.0</v>
      </c>
      <c r="AF325" s="66">
        <f t="shared" si="66"/>
        <v>0</v>
      </c>
      <c r="AG325" s="66">
        <f t="shared" si="67"/>
        <v>-15.69</v>
      </c>
      <c r="AH325" s="67"/>
      <c r="AI325" s="68"/>
      <c r="AJ325" s="68">
        <f t="shared" si="69"/>
        <v>24.91094913</v>
      </c>
      <c r="AK325" s="69">
        <v>3150.0</v>
      </c>
      <c r="AL325" s="42">
        <f t="shared" si="57"/>
        <v>-4.973015873</v>
      </c>
      <c r="AM325" s="42">
        <f t="shared" si="61"/>
        <v>210.4055889</v>
      </c>
      <c r="AN325" s="36"/>
      <c r="AO325" s="43"/>
      <c r="AP325" s="70">
        <v>980.0</v>
      </c>
      <c r="AQ325" s="70">
        <f t="shared" si="60"/>
        <v>0</v>
      </c>
      <c r="AR325" s="70">
        <f t="shared" si="62"/>
        <v>76.42103175</v>
      </c>
      <c r="AS325" s="71">
        <v>1400.0</v>
      </c>
      <c r="AT325" s="36"/>
      <c r="AU325" s="43"/>
      <c r="AV325" s="72">
        <v>480.0</v>
      </c>
      <c r="AW325" s="35"/>
      <c r="AX325" s="45"/>
      <c r="AY325" s="46"/>
      <c r="AZ325" s="46"/>
      <c r="BA325" s="46"/>
      <c r="BB325" s="46"/>
      <c r="BC325" s="47"/>
      <c r="BD325" s="47"/>
      <c r="BE325" s="48"/>
      <c r="BF325" s="48"/>
    </row>
    <row r="326" ht="15.75" customHeight="1">
      <c r="A326" s="80">
        <f t="shared" si="68"/>
        <v>45922</v>
      </c>
      <c r="B326" s="63">
        <v>-86096.0</v>
      </c>
      <c r="C326" s="29">
        <f>B326/'Clients Balance'!B332</f>
        <v>-0.006356272104</v>
      </c>
      <c r="D326" s="30"/>
      <c r="E326" s="31">
        <f t="shared" si="3"/>
        <v>-1.75769504</v>
      </c>
      <c r="F326" s="31">
        <f t="shared" si="4"/>
        <v>274.7715365</v>
      </c>
      <c r="G326" s="32">
        <f t="shared" si="1"/>
        <v>276.5292315</v>
      </c>
      <c r="H326" s="33">
        <f t="shared" si="2"/>
        <v>-0.006396932749</v>
      </c>
      <c r="I326" s="65">
        <v>0.0</v>
      </c>
      <c r="J326" s="65">
        <v>-19184.0</v>
      </c>
      <c r="K326" s="34"/>
      <c r="L326" s="34"/>
      <c r="M326" s="34"/>
      <c r="N326" s="34"/>
      <c r="O326" s="34"/>
      <c r="P326" s="34"/>
      <c r="Q326" s="65">
        <v>-69564.0</v>
      </c>
      <c r="R326" s="35"/>
      <c r="S326" s="35"/>
      <c r="T326" s="36"/>
      <c r="U326" s="36"/>
      <c r="V326" s="35"/>
      <c r="W326" s="72">
        <v>6600.0</v>
      </c>
      <c r="X326" s="35">
        <f t="shared" si="54"/>
        <v>-10.54</v>
      </c>
      <c r="Y326" s="37">
        <f t="shared" si="56"/>
        <v>284.8478086</v>
      </c>
      <c r="Z326" s="35"/>
      <c r="AA326" s="35"/>
      <c r="AB326" s="35"/>
      <c r="AC326" s="35"/>
      <c r="AD326" s="35"/>
      <c r="AE326" s="66">
        <v>3000.0</v>
      </c>
      <c r="AF326" s="66">
        <f t="shared" si="66"/>
        <v>0</v>
      </c>
      <c r="AG326" s="66">
        <f t="shared" si="67"/>
        <v>-15.69</v>
      </c>
      <c r="AH326" s="67"/>
      <c r="AI326" s="68"/>
      <c r="AJ326" s="68">
        <f t="shared" si="69"/>
        <v>24.91094913</v>
      </c>
      <c r="AK326" s="69">
        <v>3150.0</v>
      </c>
      <c r="AL326" s="42">
        <f t="shared" si="57"/>
        <v>-6.09015873</v>
      </c>
      <c r="AM326" s="42">
        <f t="shared" si="61"/>
        <v>204.3154301</v>
      </c>
      <c r="AN326" s="36"/>
      <c r="AO326" s="43"/>
      <c r="AP326" s="70">
        <v>980.0</v>
      </c>
      <c r="AQ326" s="70">
        <f t="shared" si="60"/>
        <v>0</v>
      </c>
      <c r="AR326" s="70">
        <f t="shared" si="62"/>
        <v>76.42103175</v>
      </c>
      <c r="AS326" s="71">
        <v>1400.0</v>
      </c>
      <c r="AT326" s="36"/>
      <c r="AU326" s="43"/>
      <c r="AV326" s="72">
        <v>480.0</v>
      </c>
      <c r="AW326" s="35"/>
      <c r="AX326" s="45"/>
      <c r="AY326" s="46"/>
      <c r="AZ326" s="46"/>
      <c r="BA326" s="46"/>
      <c r="BB326" s="46"/>
      <c r="BC326" s="47"/>
      <c r="BD326" s="47"/>
      <c r="BE326" s="48"/>
      <c r="BF326" s="48"/>
    </row>
    <row r="327" ht="15.75" customHeight="1">
      <c r="A327" s="80">
        <f t="shared" si="68"/>
        <v>45923</v>
      </c>
      <c r="B327" s="63">
        <v>-274623.0</v>
      </c>
      <c r="C327" s="29">
        <f>B327/'Clients Balance'!B333</f>
        <v>-0.02040448874</v>
      </c>
      <c r="D327" s="30"/>
      <c r="E327" s="31">
        <f t="shared" si="3"/>
        <v>-5.606572721</v>
      </c>
      <c r="F327" s="31">
        <f t="shared" si="4"/>
        <v>269.1649637</v>
      </c>
      <c r="G327" s="32">
        <f t="shared" si="1"/>
        <v>276.5292315</v>
      </c>
      <c r="H327" s="33">
        <f t="shared" si="2"/>
        <v>-0.02735968181</v>
      </c>
      <c r="I327" s="65">
        <v>-208180.0</v>
      </c>
      <c r="J327" s="65">
        <v>-76160.0</v>
      </c>
      <c r="K327" s="34"/>
      <c r="L327" s="34"/>
      <c r="M327" s="34"/>
      <c r="N327" s="34"/>
      <c r="O327" s="34"/>
      <c r="P327" s="34"/>
      <c r="Q327" s="65">
        <v>0.0</v>
      </c>
      <c r="R327" s="35"/>
      <c r="S327" s="35"/>
      <c r="T327" s="36"/>
      <c r="U327" s="36"/>
      <c r="V327" s="35"/>
      <c r="W327" s="72">
        <v>6600.0</v>
      </c>
      <c r="X327" s="35">
        <f t="shared" si="54"/>
        <v>0</v>
      </c>
      <c r="Y327" s="37">
        <f t="shared" si="56"/>
        <v>284.8478086</v>
      </c>
      <c r="Z327" s="35"/>
      <c r="AA327" s="35"/>
      <c r="AB327" s="35"/>
      <c r="AC327" s="35"/>
      <c r="AD327" s="35"/>
      <c r="AE327" s="66">
        <v>3000.0</v>
      </c>
      <c r="AF327" s="66">
        <f t="shared" si="66"/>
        <v>0</v>
      </c>
      <c r="AG327" s="66">
        <f t="shared" si="67"/>
        <v>-15.69</v>
      </c>
      <c r="AH327" s="67"/>
      <c r="AI327" s="68"/>
      <c r="AJ327" s="68">
        <f t="shared" si="69"/>
        <v>24.91094913</v>
      </c>
      <c r="AK327" s="69">
        <v>3150.0</v>
      </c>
      <c r="AL327" s="42">
        <f t="shared" si="57"/>
        <v>-24.17777778</v>
      </c>
      <c r="AM327" s="42">
        <f t="shared" si="61"/>
        <v>180.1376523</v>
      </c>
      <c r="AN327" s="36"/>
      <c r="AO327" s="43"/>
      <c r="AP327" s="70">
        <v>980.0</v>
      </c>
      <c r="AQ327" s="70">
        <f t="shared" si="60"/>
        <v>0</v>
      </c>
      <c r="AR327" s="70">
        <f t="shared" si="62"/>
        <v>76.42103175</v>
      </c>
      <c r="AS327" s="71">
        <v>1400.0</v>
      </c>
      <c r="AT327" s="36"/>
      <c r="AU327" s="43"/>
      <c r="AV327" s="72">
        <v>480.0</v>
      </c>
      <c r="AW327" s="35"/>
      <c r="AX327" s="45"/>
      <c r="AY327" s="46"/>
      <c r="AZ327" s="46"/>
      <c r="BA327" s="46"/>
      <c r="BB327" s="46"/>
      <c r="BC327" s="47"/>
      <c r="BD327" s="47"/>
      <c r="BE327" s="48"/>
      <c r="BF327" s="48"/>
    </row>
    <row r="328" ht="15.75" customHeight="1">
      <c r="A328" s="80">
        <f t="shared" si="68"/>
        <v>45924</v>
      </c>
      <c r="B328" s="63">
        <v>-83223.0</v>
      </c>
      <c r="C328" s="29">
        <f>B328/'Clients Balance'!B334</f>
        <v>-0.006312267441</v>
      </c>
      <c r="D328" s="30"/>
      <c r="E328" s="31">
        <f t="shared" si="3"/>
        <v>-1.699041237</v>
      </c>
      <c r="F328" s="31">
        <f t="shared" si="4"/>
        <v>267.4659225</v>
      </c>
      <c r="G328" s="32">
        <f t="shared" si="1"/>
        <v>276.5292315</v>
      </c>
      <c r="H328" s="33">
        <f t="shared" si="2"/>
        <v>-0.03388584577</v>
      </c>
      <c r="I328" s="65">
        <v>0.0</v>
      </c>
      <c r="J328" s="65">
        <v>-98815.0</v>
      </c>
      <c r="K328" s="34"/>
      <c r="L328" s="34"/>
      <c r="M328" s="34"/>
      <c r="N328" s="34"/>
      <c r="O328" s="34"/>
      <c r="P328" s="34"/>
      <c r="Q328" s="65">
        <v>19832.0</v>
      </c>
      <c r="R328" s="35"/>
      <c r="S328" s="35"/>
      <c r="T328" s="36"/>
      <c r="U328" s="36"/>
      <c r="V328" s="35"/>
      <c r="W328" s="72">
        <v>2200.0</v>
      </c>
      <c r="X328" s="35">
        <f t="shared" si="54"/>
        <v>9.014545455</v>
      </c>
      <c r="Y328" s="37">
        <f t="shared" si="56"/>
        <v>293.8623541</v>
      </c>
      <c r="Z328" s="35">
        <f>W328/Y328</f>
        <v>7.486498252</v>
      </c>
      <c r="AA328" s="37">
        <f>AA327+Z328</f>
        <v>7.486498252</v>
      </c>
      <c r="AB328" s="35">
        <f>Y328/AA328</f>
        <v>39.25231052</v>
      </c>
      <c r="AC328" s="37">
        <f>AC327+AB328</f>
        <v>39.25231052</v>
      </c>
      <c r="AD328" s="35">
        <f>AA328/AC328</f>
        <v>0.1907275815</v>
      </c>
      <c r="AE328" s="37">
        <f>AE327+AD328</f>
        <v>3000.190728</v>
      </c>
      <c r="AF328" s="35">
        <f>AC328/AE328</f>
        <v>0.01308327173</v>
      </c>
      <c r="AG328" s="37">
        <f t="shared" si="67"/>
        <v>-15.67691673</v>
      </c>
      <c r="AH328" s="67"/>
      <c r="AI328" s="68"/>
      <c r="AJ328" s="68">
        <f t="shared" si="69"/>
        <v>24.91094913</v>
      </c>
      <c r="AK328" s="69">
        <v>3150.0</v>
      </c>
      <c r="AL328" s="42">
        <f t="shared" si="57"/>
        <v>-31.36984127</v>
      </c>
      <c r="AM328" s="42">
        <f t="shared" si="61"/>
        <v>148.7678111</v>
      </c>
      <c r="AN328" s="36"/>
      <c r="AO328" s="43"/>
      <c r="AP328" s="70">
        <v>980.0</v>
      </c>
      <c r="AQ328" s="70">
        <f t="shared" si="60"/>
        <v>0</v>
      </c>
      <c r="AR328" s="70">
        <f t="shared" si="62"/>
        <v>76.42103175</v>
      </c>
      <c r="AS328" s="71">
        <v>1400.0</v>
      </c>
      <c r="AT328" s="36"/>
      <c r="AU328" s="43"/>
      <c r="AV328" s="72">
        <v>480.0</v>
      </c>
      <c r="AW328" s="35"/>
      <c r="AX328" s="45"/>
      <c r="AY328" s="46"/>
      <c r="AZ328" s="46"/>
      <c r="BA328" s="46"/>
      <c r="BB328" s="46"/>
      <c r="BC328" s="47"/>
      <c r="BD328" s="47"/>
      <c r="BE328" s="48"/>
      <c r="BF328" s="48"/>
    </row>
    <row r="329" ht="15.75" customHeight="1">
      <c r="A329" s="80">
        <f t="shared" si="68"/>
        <v>45925</v>
      </c>
      <c r="B329" s="63">
        <v>113090.0</v>
      </c>
      <c r="C329" s="29">
        <f>B329/'Clients Balance'!B335</f>
        <v>0.008632096756</v>
      </c>
      <c r="D329" s="30"/>
      <c r="E329" s="31">
        <f t="shared" si="3"/>
        <v>2.308791722</v>
      </c>
      <c r="F329" s="31">
        <f t="shared" si="4"/>
        <v>269.7747142</v>
      </c>
      <c r="G329" s="32">
        <f t="shared" si="1"/>
        <v>276.5292315</v>
      </c>
      <c r="H329" s="33">
        <f t="shared" si="2"/>
        <v>-0.02503762184</v>
      </c>
      <c r="I329" s="65">
        <v>29364.0</v>
      </c>
      <c r="J329" s="65">
        <v>89113.0</v>
      </c>
      <c r="K329" s="34"/>
      <c r="L329" s="34"/>
      <c r="M329" s="34"/>
      <c r="N329" s="34"/>
      <c r="O329" s="34"/>
      <c r="P329" s="34"/>
      <c r="Q329" s="65">
        <v>0.0</v>
      </c>
      <c r="R329" s="72"/>
      <c r="S329" s="72"/>
      <c r="T329" s="71"/>
      <c r="U329" s="71"/>
      <c r="V329" s="72">
        <v>0.0</v>
      </c>
      <c r="W329" s="72">
        <v>2200.0</v>
      </c>
      <c r="X329" s="35">
        <f t="shared" si="54"/>
        <v>0</v>
      </c>
      <c r="Y329" s="37">
        <f t="shared" si="56"/>
        <v>293.8623541</v>
      </c>
      <c r="Z329" s="35"/>
      <c r="AA329" s="35"/>
      <c r="AB329" s="35"/>
      <c r="AC329" s="35"/>
      <c r="AD329" s="35"/>
      <c r="AE329" s="66">
        <v>3000.0</v>
      </c>
      <c r="AF329" s="66">
        <f t="shared" ref="AF329:AF969" si="71">M329/AE329</f>
        <v>0</v>
      </c>
      <c r="AG329" s="93">
        <f t="shared" si="67"/>
        <v>-15.67691673</v>
      </c>
      <c r="AH329" s="67"/>
      <c r="AI329" s="68"/>
      <c r="AJ329" s="68">
        <f t="shared" si="69"/>
        <v>24.91094913</v>
      </c>
      <c r="AK329" s="69">
        <v>3150.0</v>
      </c>
      <c r="AL329" s="42">
        <f t="shared" si="57"/>
        <v>28.28984127</v>
      </c>
      <c r="AM329" s="42">
        <f t="shared" si="61"/>
        <v>177.0576523</v>
      </c>
      <c r="AN329" s="36"/>
      <c r="AO329" s="43"/>
      <c r="AP329" s="70">
        <v>980.0</v>
      </c>
      <c r="AQ329" s="70">
        <f t="shared" si="60"/>
        <v>0</v>
      </c>
      <c r="AR329" s="70">
        <f t="shared" si="62"/>
        <v>76.42103175</v>
      </c>
      <c r="AS329" s="71">
        <v>1400.0</v>
      </c>
      <c r="AT329" s="36"/>
      <c r="AU329" s="43"/>
      <c r="AV329" s="72">
        <v>480.0</v>
      </c>
      <c r="AW329" s="35"/>
      <c r="AX329" s="45"/>
      <c r="AY329" s="46"/>
      <c r="AZ329" s="46"/>
      <c r="BA329" s="46"/>
      <c r="BB329" s="46"/>
      <c r="BC329" s="47"/>
      <c r="BD329" s="47"/>
      <c r="BE329" s="48"/>
      <c r="BF329" s="48"/>
    </row>
    <row r="330" ht="15.75" customHeight="1">
      <c r="A330" s="80">
        <f t="shared" si="68"/>
        <v>45926</v>
      </c>
      <c r="B330" s="63">
        <v>11915.0</v>
      </c>
      <c r="C330" s="29">
        <f>B330/'Clients Balance'!B336</f>
        <v>0.0009016819128</v>
      </c>
      <c r="D330" s="30"/>
      <c r="E330" s="31">
        <f t="shared" si="3"/>
        <v>0.2432509803</v>
      </c>
      <c r="F330" s="31">
        <f t="shared" si="4"/>
        <v>270.0179652</v>
      </c>
      <c r="G330" s="32">
        <f t="shared" si="1"/>
        <v>276.5292315</v>
      </c>
      <c r="H330" s="33">
        <f t="shared" si="2"/>
        <v>-0.02411419659</v>
      </c>
      <c r="I330" s="65">
        <v>0.0</v>
      </c>
      <c r="J330" s="65">
        <v>127638.0</v>
      </c>
      <c r="K330" s="34"/>
      <c r="L330" s="34"/>
      <c r="M330" s="34"/>
      <c r="N330" s="34"/>
      <c r="O330" s="34"/>
      <c r="P330" s="34"/>
      <c r="Q330" s="65">
        <v>-28959.0</v>
      </c>
      <c r="R330" s="35"/>
      <c r="S330" s="35"/>
      <c r="T330" s="36"/>
      <c r="U330" s="36"/>
      <c r="V330" s="35"/>
      <c r="W330" s="72">
        <v>5600.0</v>
      </c>
      <c r="X330" s="35">
        <f t="shared" si="54"/>
        <v>-5.17125</v>
      </c>
      <c r="Y330" s="37">
        <f t="shared" si="56"/>
        <v>288.6911041</v>
      </c>
      <c r="Z330" s="35"/>
      <c r="AA330" s="35"/>
      <c r="AB330" s="35"/>
      <c r="AC330" s="35"/>
      <c r="AD330" s="35"/>
      <c r="AE330" s="66">
        <v>3000.0</v>
      </c>
      <c r="AF330" s="66">
        <f t="shared" si="71"/>
        <v>0</v>
      </c>
      <c r="AG330" s="93">
        <f t="shared" si="67"/>
        <v>-15.67691673</v>
      </c>
      <c r="AH330" s="67"/>
      <c r="AI330" s="68"/>
      <c r="AJ330" s="68">
        <f t="shared" si="69"/>
        <v>24.91094913</v>
      </c>
      <c r="AK330" s="69">
        <v>3150.0</v>
      </c>
      <c r="AL330" s="42">
        <f t="shared" si="57"/>
        <v>40.52</v>
      </c>
      <c r="AM330" s="42">
        <f t="shared" si="61"/>
        <v>217.5776523</v>
      </c>
      <c r="AN330" s="36"/>
      <c r="AO330" s="43"/>
      <c r="AP330" s="70">
        <v>980.0</v>
      </c>
      <c r="AQ330" s="70">
        <f t="shared" si="60"/>
        <v>0</v>
      </c>
      <c r="AR330" s="70">
        <f t="shared" si="62"/>
        <v>76.42103175</v>
      </c>
      <c r="AS330" s="71">
        <v>1400.0</v>
      </c>
      <c r="AT330" s="36"/>
      <c r="AU330" s="43"/>
      <c r="AV330" s="72">
        <v>480.0</v>
      </c>
      <c r="AW330" s="35"/>
      <c r="AX330" s="45"/>
      <c r="AY330" s="46"/>
      <c r="AZ330" s="46"/>
      <c r="BA330" s="46"/>
      <c r="BB330" s="46"/>
      <c r="BC330" s="47"/>
      <c r="BD330" s="47"/>
      <c r="BE330" s="48"/>
      <c r="BF330" s="48"/>
    </row>
    <row r="331" ht="15.75" customHeight="1">
      <c r="A331" s="80">
        <f t="shared" si="68"/>
        <v>45929</v>
      </c>
      <c r="B331" s="63">
        <v>-88005.0</v>
      </c>
      <c r="C331" s="29">
        <f>B331/'Clients Balance'!B337</f>
        <v>-0.006653884219</v>
      </c>
      <c r="D331" s="30"/>
      <c r="E331" s="31">
        <f t="shared" si="3"/>
        <v>-1.796668277</v>
      </c>
      <c r="F331" s="31">
        <f t="shared" si="4"/>
        <v>268.2212969</v>
      </c>
      <c r="G331" s="32">
        <f t="shared" si="1"/>
        <v>276.5292315</v>
      </c>
      <c r="H331" s="33">
        <f t="shared" si="2"/>
        <v>-0.03097417941</v>
      </c>
      <c r="I331" s="65">
        <v>0.0</v>
      </c>
      <c r="J331" s="65">
        <v>-63000.0</v>
      </c>
      <c r="K331" s="34"/>
      <c r="L331" s="34"/>
      <c r="M331" s="34"/>
      <c r="N331" s="34"/>
      <c r="O331" s="34"/>
      <c r="P331" s="34"/>
      <c r="Q331" s="65">
        <v>-26125.0</v>
      </c>
      <c r="R331" s="35"/>
      <c r="S331" s="35"/>
      <c r="T331" s="36"/>
      <c r="U331" s="36"/>
      <c r="V331" s="35"/>
      <c r="W331" s="72">
        <v>6450.0</v>
      </c>
      <c r="X331" s="35">
        <f t="shared" si="54"/>
        <v>-4.050387597</v>
      </c>
      <c r="Y331" s="37">
        <f t="shared" si="56"/>
        <v>284.6407165</v>
      </c>
      <c r="Z331" s="35"/>
      <c r="AA331" s="35"/>
      <c r="AB331" s="35"/>
      <c r="AC331" s="35"/>
      <c r="AD331" s="35"/>
      <c r="AE331" s="66">
        <v>3000.0</v>
      </c>
      <c r="AF331" s="66">
        <f t="shared" si="71"/>
        <v>0</v>
      </c>
      <c r="AG331" s="93">
        <f t="shared" si="67"/>
        <v>-15.67691673</v>
      </c>
      <c r="AH331" s="67"/>
      <c r="AI331" s="68"/>
      <c r="AJ331" s="68">
        <f t="shared" si="69"/>
        <v>24.91094913</v>
      </c>
      <c r="AK331" s="69">
        <v>3150.0</v>
      </c>
      <c r="AL331" s="42">
        <f t="shared" si="57"/>
        <v>-20</v>
      </c>
      <c r="AM331" s="42">
        <f t="shared" si="61"/>
        <v>197.5776523</v>
      </c>
      <c r="AN331" s="36"/>
      <c r="AO331" s="43"/>
      <c r="AP331" s="70">
        <v>980.0</v>
      </c>
      <c r="AQ331" s="70">
        <f t="shared" si="60"/>
        <v>0</v>
      </c>
      <c r="AR331" s="70">
        <f t="shared" si="62"/>
        <v>76.42103175</v>
      </c>
      <c r="AS331" s="71">
        <v>1400.0</v>
      </c>
      <c r="AT331" s="36"/>
      <c r="AU331" s="43"/>
      <c r="AV331" s="72">
        <v>480.0</v>
      </c>
      <c r="AW331" s="35"/>
      <c r="AX331" s="45"/>
      <c r="AY331" s="46"/>
      <c r="AZ331" s="46"/>
      <c r="BA331" s="46"/>
      <c r="BB331" s="46"/>
      <c r="BC331" s="47"/>
      <c r="BD331" s="47"/>
      <c r="BE331" s="48"/>
      <c r="BF331" s="48"/>
    </row>
    <row r="332" ht="15.75" customHeight="1">
      <c r="A332" s="80">
        <f t="shared" si="68"/>
        <v>45930</v>
      </c>
      <c r="B332" s="63">
        <v>63862.0</v>
      </c>
      <c r="C332" s="29">
        <f>B332/'Clients Balance'!B338</f>
        <v>0.004860823031</v>
      </c>
      <c r="D332" s="30"/>
      <c r="E332" s="31">
        <f t="shared" si="3"/>
        <v>1.303776257</v>
      </c>
      <c r="F332" s="31">
        <f t="shared" si="4"/>
        <v>269.5250732</v>
      </c>
      <c r="G332" s="32">
        <f t="shared" si="1"/>
        <v>276.5292315</v>
      </c>
      <c r="H332" s="33">
        <f t="shared" si="2"/>
        <v>-0.02598703799</v>
      </c>
      <c r="I332" s="65">
        <v>140000.0</v>
      </c>
      <c r="J332" s="65">
        <v>-50872.0</v>
      </c>
      <c r="K332" s="34"/>
      <c r="L332" s="34"/>
      <c r="M332" s="34"/>
      <c r="N332" s="34"/>
      <c r="O332" s="34"/>
      <c r="P332" s="34"/>
      <c r="Q332" s="65">
        <v>0.0</v>
      </c>
      <c r="R332" s="35"/>
      <c r="S332" s="35"/>
      <c r="T332" s="36"/>
      <c r="U332" s="36"/>
      <c r="V332" s="35"/>
      <c r="W332" s="72">
        <v>6450.0</v>
      </c>
      <c r="X332" s="35">
        <f t="shared" si="54"/>
        <v>0</v>
      </c>
      <c r="Y332" s="37">
        <f t="shared" si="56"/>
        <v>284.6407165</v>
      </c>
      <c r="Z332" s="35"/>
      <c r="AA332" s="35"/>
      <c r="AB332" s="35"/>
      <c r="AC332" s="35"/>
      <c r="AD332" s="35"/>
      <c r="AE332" s="66">
        <v>3000.0</v>
      </c>
      <c r="AF332" s="66">
        <f t="shared" si="71"/>
        <v>0</v>
      </c>
      <c r="AG332" s="93">
        <f t="shared" si="67"/>
        <v>-15.67691673</v>
      </c>
      <c r="AH332" s="67"/>
      <c r="AI332" s="68"/>
      <c r="AJ332" s="68">
        <f t="shared" si="69"/>
        <v>24.91094913</v>
      </c>
      <c r="AK332" s="69">
        <v>3150.0</v>
      </c>
      <c r="AL332" s="42">
        <f t="shared" si="57"/>
        <v>-16.14984127</v>
      </c>
      <c r="AM332" s="42">
        <f t="shared" si="61"/>
        <v>181.4278111</v>
      </c>
      <c r="AN332" s="36"/>
      <c r="AO332" s="43"/>
      <c r="AP332" s="70">
        <v>980.0</v>
      </c>
      <c r="AQ332" s="70">
        <f t="shared" si="60"/>
        <v>0</v>
      </c>
      <c r="AR332" s="70">
        <f t="shared" si="62"/>
        <v>76.42103175</v>
      </c>
      <c r="AS332" s="71">
        <v>1400.0</v>
      </c>
      <c r="AT332" s="36"/>
      <c r="AU332" s="43"/>
      <c r="AV332" s="72">
        <v>480.0</v>
      </c>
      <c r="AW332" s="35"/>
      <c r="AX332" s="45"/>
      <c r="AY332" s="46"/>
      <c r="AZ332" s="46"/>
      <c r="BA332" s="46"/>
      <c r="BB332" s="46"/>
      <c r="BC332" s="47"/>
      <c r="BD332" s="47"/>
      <c r="BE332" s="48"/>
      <c r="BF332" s="48"/>
    </row>
    <row r="333" ht="15.75" customHeight="1">
      <c r="A333" s="80">
        <f t="shared" si="68"/>
        <v>45931</v>
      </c>
      <c r="B333" s="63">
        <v>383017.0</v>
      </c>
      <c r="C333" s="29">
        <f>B333/'Clients Balance'!B339</f>
        <v>0.02993344759</v>
      </c>
      <c r="D333" s="30"/>
      <c r="E333" s="31">
        <f t="shared" si="3"/>
        <v>8.067814653</v>
      </c>
      <c r="F333" s="31">
        <f t="shared" si="4"/>
        <v>277.5928878</v>
      </c>
      <c r="G333" s="32">
        <f t="shared" si="1"/>
        <v>277.5928878</v>
      </c>
      <c r="H333" s="33">
        <f t="shared" si="2"/>
        <v>0</v>
      </c>
      <c r="I333" s="65">
        <v>221832.0</v>
      </c>
      <c r="J333" s="65">
        <v>128137.0</v>
      </c>
      <c r="K333" s="34"/>
      <c r="L333" s="34"/>
      <c r="M333" s="34"/>
      <c r="N333" s="34"/>
      <c r="O333" s="34"/>
      <c r="P333" s="34"/>
      <c r="Q333" s="65">
        <v>0.0</v>
      </c>
      <c r="R333" s="72">
        <v>52830.0</v>
      </c>
      <c r="S333" s="72">
        <v>1125.0</v>
      </c>
      <c r="T333" s="36">
        <f t="shared" ref="T333:T969" si="72">R333/S333</f>
        <v>46.96</v>
      </c>
      <c r="U333" s="36">
        <f>T333</f>
        <v>46.96</v>
      </c>
      <c r="V333" s="35"/>
      <c r="W333" s="72">
        <v>6450.0</v>
      </c>
      <c r="X333" s="35">
        <f t="shared" si="54"/>
        <v>0</v>
      </c>
      <c r="Y333" s="37">
        <f t="shared" si="56"/>
        <v>284.6407165</v>
      </c>
      <c r="Z333" s="35"/>
      <c r="AA333" s="35"/>
      <c r="AB333" s="35"/>
      <c r="AC333" s="35"/>
      <c r="AD333" s="35"/>
      <c r="AE333" s="66">
        <v>3000.0</v>
      </c>
      <c r="AF333" s="66">
        <f t="shared" si="71"/>
        <v>0</v>
      </c>
      <c r="AG333" s="93">
        <f t="shared" si="67"/>
        <v>-15.67691673</v>
      </c>
      <c r="AH333" s="67"/>
      <c r="AI333" s="68"/>
      <c r="AJ333" s="68">
        <f t="shared" si="69"/>
        <v>24.91094913</v>
      </c>
      <c r="AK333" s="69">
        <v>2250.0</v>
      </c>
      <c r="AL333" s="42">
        <f t="shared" si="57"/>
        <v>56.94977778</v>
      </c>
      <c r="AM333" s="42">
        <f t="shared" si="61"/>
        <v>238.3775889</v>
      </c>
      <c r="AN333" s="36"/>
      <c r="AO333" s="43"/>
      <c r="AP333" s="70">
        <v>980.0</v>
      </c>
      <c r="AQ333" s="70">
        <f t="shared" si="60"/>
        <v>0</v>
      </c>
      <c r="AR333" s="70">
        <f t="shared" si="62"/>
        <v>76.42103175</v>
      </c>
      <c r="AS333" s="71">
        <v>1400.0</v>
      </c>
      <c r="AT333" s="36"/>
      <c r="AU333" s="43"/>
      <c r="AV333" s="72">
        <v>480.0</v>
      </c>
      <c r="AW333" s="35"/>
      <c r="AX333" s="45"/>
      <c r="AY333" s="46"/>
      <c r="AZ333" s="46"/>
      <c r="BA333" s="46"/>
      <c r="BB333" s="46"/>
      <c r="BC333" s="47"/>
      <c r="BD333" s="47"/>
      <c r="BE333" s="48"/>
      <c r="BF333" s="48"/>
    </row>
    <row r="334" ht="15.75" customHeight="1">
      <c r="A334" s="80">
        <f t="shared" si="68"/>
        <v>45932</v>
      </c>
      <c r="B334" s="63">
        <v>0.0</v>
      </c>
      <c r="C334" s="29">
        <f>B334/'Clients Balance'!B340</f>
        <v>0</v>
      </c>
      <c r="D334" s="30"/>
      <c r="E334" s="31">
        <f t="shared" si="3"/>
        <v>0</v>
      </c>
      <c r="F334" s="31">
        <f t="shared" si="4"/>
        <v>277.5928878</v>
      </c>
      <c r="G334" s="32">
        <f t="shared" si="1"/>
        <v>277.5928878</v>
      </c>
      <c r="H334" s="33">
        <f t="shared" si="2"/>
        <v>0</v>
      </c>
      <c r="I334" s="65">
        <v>0.0</v>
      </c>
      <c r="J334" s="65">
        <v>0.0</v>
      </c>
      <c r="K334" s="34"/>
      <c r="L334" s="34"/>
      <c r="M334" s="34"/>
      <c r="N334" s="34"/>
      <c r="O334" s="34"/>
      <c r="P334" s="34"/>
      <c r="Q334" s="65">
        <v>0.0</v>
      </c>
      <c r="R334" s="72">
        <v>0.0</v>
      </c>
      <c r="S334" s="72">
        <v>1125.0</v>
      </c>
      <c r="T334" s="36">
        <f t="shared" si="72"/>
        <v>0</v>
      </c>
      <c r="U334" s="36">
        <f t="shared" ref="U334:U375" si="73">U333+T334</f>
        <v>46.96</v>
      </c>
      <c r="V334" s="35"/>
      <c r="W334" s="72">
        <v>6450.0</v>
      </c>
      <c r="X334" s="35">
        <f t="shared" si="54"/>
        <v>0</v>
      </c>
      <c r="Y334" s="37">
        <f t="shared" si="56"/>
        <v>284.6407165</v>
      </c>
      <c r="Z334" s="35"/>
      <c r="AA334" s="35"/>
      <c r="AB334" s="35"/>
      <c r="AC334" s="35"/>
      <c r="AD334" s="35"/>
      <c r="AE334" s="66">
        <v>3000.0</v>
      </c>
      <c r="AF334" s="66">
        <f t="shared" si="71"/>
        <v>0</v>
      </c>
      <c r="AG334" s="93">
        <f t="shared" si="67"/>
        <v>-15.67691673</v>
      </c>
      <c r="AH334" s="67"/>
      <c r="AI334" s="68"/>
      <c r="AJ334" s="68">
        <f t="shared" si="69"/>
        <v>24.91094913</v>
      </c>
      <c r="AK334" s="69">
        <v>2250.0</v>
      </c>
      <c r="AL334" s="42">
        <f t="shared" si="57"/>
        <v>0</v>
      </c>
      <c r="AM334" s="42">
        <f t="shared" si="61"/>
        <v>238.3775889</v>
      </c>
      <c r="AN334" s="36"/>
      <c r="AO334" s="43"/>
      <c r="AP334" s="70">
        <v>980.0</v>
      </c>
      <c r="AQ334" s="70">
        <f t="shared" si="60"/>
        <v>0</v>
      </c>
      <c r="AR334" s="70">
        <f t="shared" si="62"/>
        <v>76.42103175</v>
      </c>
      <c r="AS334" s="71">
        <v>1400.0</v>
      </c>
      <c r="AT334" s="36"/>
      <c r="AU334" s="43"/>
      <c r="AV334" s="72">
        <v>480.0</v>
      </c>
      <c r="AW334" s="35"/>
      <c r="AX334" s="45"/>
      <c r="AY334" s="46"/>
      <c r="AZ334" s="46"/>
      <c r="BA334" s="46"/>
      <c r="BB334" s="46"/>
      <c r="BC334" s="47"/>
      <c r="BD334" s="47"/>
      <c r="BE334" s="48"/>
      <c r="BF334" s="48"/>
    </row>
    <row r="335" ht="15.75" customHeight="1">
      <c r="A335" s="80">
        <f t="shared" si="68"/>
        <v>45933</v>
      </c>
      <c r="B335" s="63">
        <v>19893.0</v>
      </c>
      <c r="C335" s="29">
        <f>B335/'Clients Balance'!B341</f>
        <v>0.001509488504</v>
      </c>
      <c r="D335" s="30"/>
      <c r="E335" s="31">
        <f t="shared" si="3"/>
        <v>0.4190232729</v>
      </c>
      <c r="F335" s="31">
        <f t="shared" si="4"/>
        <v>278.0119111</v>
      </c>
      <c r="G335" s="32">
        <f t="shared" si="1"/>
        <v>278.0119111</v>
      </c>
      <c r="H335" s="33">
        <f t="shared" si="2"/>
        <v>0</v>
      </c>
      <c r="I335" s="65">
        <v>0.0</v>
      </c>
      <c r="J335" s="65">
        <v>33840.0</v>
      </c>
      <c r="K335" s="34"/>
      <c r="L335" s="34"/>
      <c r="M335" s="34"/>
      <c r="N335" s="34"/>
      <c r="O335" s="34"/>
      <c r="P335" s="34"/>
      <c r="Q335" s="65">
        <v>48030.0</v>
      </c>
      <c r="R335" s="72">
        <v>-59265.0</v>
      </c>
      <c r="S335" s="72">
        <v>1125.0</v>
      </c>
      <c r="T335" s="36">
        <f t="shared" si="72"/>
        <v>-52.68</v>
      </c>
      <c r="U335" s="36">
        <f t="shared" si="73"/>
        <v>-5.72</v>
      </c>
      <c r="V335" s="35"/>
      <c r="W335" s="72">
        <v>6450.0</v>
      </c>
      <c r="X335" s="35">
        <f t="shared" si="54"/>
        <v>7.446511628</v>
      </c>
      <c r="Y335" s="37">
        <f t="shared" si="56"/>
        <v>292.0872281</v>
      </c>
      <c r="Z335" s="35"/>
      <c r="AA335" s="35"/>
      <c r="AB335" s="35"/>
      <c r="AC335" s="35"/>
      <c r="AD335" s="35"/>
      <c r="AE335" s="66">
        <v>3000.0</v>
      </c>
      <c r="AF335" s="66">
        <f t="shared" si="71"/>
        <v>0</v>
      </c>
      <c r="AG335" s="93">
        <f t="shared" si="67"/>
        <v>-15.67691673</v>
      </c>
      <c r="AH335" s="67"/>
      <c r="AI335" s="68"/>
      <c r="AJ335" s="68">
        <f t="shared" si="69"/>
        <v>24.91094913</v>
      </c>
      <c r="AK335" s="69">
        <v>2250.0</v>
      </c>
      <c r="AL335" s="42">
        <f t="shared" si="57"/>
        <v>15.04</v>
      </c>
      <c r="AM335" s="42">
        <f t="shared" si="61"/>
        <v>253.4175889</v>
      </c>
      <c r="AN335" s="36"/>
      <c r="AO335" s="43"/>
      <c r="AP335" s="70">
        <v>980.0</v>
      </c>
      <c r="AQ335" s="70">
        <f t="shared" si="60"/>
        <v>0</v>
      </c>
      <c r="AR335" s="70">
        <f t="shared" si="62"/>
        <v>76.42103175</v>
      </c>
      <c r="AS335" s="71">
        <v>1400.0</v>
      </c>
      <c r="AT335" s="36"/>
      <c r="AU335" s="43"/>
      <c r="AV335" s="72">
        <v>480.0</v>
      </c>
      <c r="AW335" s="35"/>
      <c r="AX335" s="45"/>
      <c r="AY335" s="46"/>
      <c r="AZ335" s="46"/>
      <c r="BA335" s="46"/>
      <c r="BB335" s="46"/>
      <c r="BC335" s="47"/>
      <c r="BD335" s="47"/>
      <c r="BE335" s="48"/>
      <c r="BF335" s="48"/>
    </row>
    <row r="336" ht="15.75" customHeight="1">
      <c r="A336" s="80">
        <f t="shared" si="68"/>
        <v>45936</v>
      </c>
      <c r="B336" s="63">
        <v>49717.0</v>
      </c>
      <c r="C336" s="29">
        <f>B336/'Clients Balance'!B342</f>
        <v>0.003766859082</v>
      </c>
      <c r="D336" s="30"/>
      <c r="E336" s="31">
        <f t="shared" si="3"/>
        <v>1.047231692</v>
      </c>
      <c r="F336" s="31">
        <f t="shared" si="4"/>
        <v>279.0591428</v>
      </c>
      <c r="G336" s="32">
        <f t="shared" si="1"/>
        <v>279.0591428</v>
      </c>
      <c r="H336" s="33">
        <f t="shared" si="2"/>
        <v>0</v>
      </c>
      <c r="I336" s="65">
        <v>0.0</v>
      </c>
      <c r="J336" s="65">
        <v>114795.0</v>
      </c>
      <c r="K336" s="34"/>
      <c r="L336" s="34"/>
      <c r="M336" s="34"/>
      <c r="N336" s="34"/>
      <c r="O336" s="34"/>
      <c r="P336" s="34"/>
      <c r="Q336" s="65">
        <v>-75657.0</v>
      </c>
      <c r="R336" s="72">
        <v>17437.0</v>
      </c>
      <c r="S336" s="72">
        <v>1125.0</v>
      </c>
      <c r="T336" s="36">
        <f t="shared" si="72"/>
        <v>15.49955556</v>
      </c>
      <c r="U336" s="36">
        <f t="shared" si="73"/>
        <v>9.779555556</v>
      </c>
      <c r="V336" s="35"/>
      <c r="W336" s="72">
        <v>6600.0</v>
      </c>
      <c r="X336" s="35">
        <f t="shared" si="54"/>
        <v>-11.46318182</v>
      </c>
      <c r="Y336" s="37">
        <f t="shared" si="56"/>
        <v>280.6240463</v>
      </c>
      <c r="Z336" s="35"/>
      <c r="AA336" s="35"/>
      <c r="AB336" s="35"/>
      <c r="AC336" s="35"/>
      <c r="AD336" s="35"/>
      <c r="AE336" s="66">
        <v>3000.0</v>
      </c>
      <c r="AF336" s="66">
        <f t="shared" si="71"/>
        <v>0</v>
      </c>
      <c r="AG336" s="93">
        <f t="shared" si="67"/>
        <v>-15.67691673</v>
      </c>
      <c r="AH336" s="67"/>
      <c r="AI336" s="68"/>
      <c r="AJ336" s="68">
        <f t="shared" si="69"/>
        <v>24.91094913</v>
      </c>
      <c r="AK336" s="69">
        <v>2250.0</v>
      </c>
      <c r="AL336" s="42">
        <f t="shared" si="57"/>
        <v>51.02</v>
      </c>
      <c r="AM336" s="42">
        <f t="shared" si="61"/>
        <v>304.4375889</v>
      </c>
      <c r="AN336" s="36"/>
      <c r="AO336" s="43"/>
      <c r="AP336" s="70">
        <v>980.0</v>
      </c>
      <c r="AQ336" s="70">
        <f t="shared" si="60"/>
        <v>0</v>
      </c>
      <c r="AR336" s="70">
        <f t="shared" si="62"/>
        <v>76.42103175</v>
      </c>
      <c r="AS336" s="71">
        <v>1400.0</v>
      </c>
      <c r="AT336" s="36"/>
      <c r="AU336" s="43"/>
      <c r="AV336" s="72">
        <v>480.0</v>
      </c>
      <c r="AW336" s="35"/>
      <c r="AX336" s="45"/>
      <c r="AY336" s="46"/>
      <c r="AZ336" s="46"/>
      <c r="BA336" s="46"/>
      <c r="BB336" s="46"/>
      <c r="BC336" s="47"/>
      <c r="BD336" s="47"/>
      <c r="BE336" s="48"/>
      <c r="BF336" s="48"/>
    </row>
    <row r="337" ht="15.75" customHeight="1">
      <c r="A337" s="80">
        <f t="shared" si="68"/>
        <v>45937</v>
      </c>
      <c r="B337" s="63">
        <v>-129218.0</v>
      </c>
      <c r="C337" s="29">
        <f>B337/'Clients Balance'!B343</f>
        <v>-0.009753592815</v>
      </c>
      <c r="D337" s="30"/>
      <c r="E337" s="31">
        <f t="shared" si="3"/>
        <v>-2.72182925</v>
      </c>
      <c r="F337" s="31">
        <f t="shared" si="4"/>
        <v>276.3373135</v>
      </c>
      <c r="G337" s="32">
        <f t="shared" si="1"/>
        <v>279.0591428</v>
      </c>
      <c r="H337" s="33">
        <f t="shared" si="2"/>
        <v>-0.009849662411</v>
      </c>
      <c r="I337" s="65">
        <v>-53000.0</v>
      </c>
      <c r="J337" s="65">
        <v>-63200.0</v>
      </c>
      <c r="K337" s="34"/>
      <c r="L337" s="34"/>
      <c r="M337" s="34"/>
      <c r="N337" s="34"/>
      <c r="O337" s="34"/>
      <c r="P337" s="34"/>
      <c r="Q337" s="65">
        <v>0.0</v>
      </c>
      <c r="R337" s="72">
        <v>3430.0</v>
      </c>
      <c r="S337" s="72">
        <v>1125.0</v>
      </c>
      <c r="T337" s="36">
        <f t="shared" si="72"/>
        <v>3.048888889</v>
      </c>
      <c r="U337" s="36">
        <f t="shared" si="73"/>
        <v>12.82844444</v>
      </c>
      <c r="V337" s="35"/>
      <c r="W337" s="72">
        <v>6600.0</v>
      </c>
      <c r="X337" s="35">
        <f t="shared" si="54"/>
        <v>0</v>
      </c>
      <c r="Y337" s="37">
        <f t="shared" si="56"/>
        <v>280.6240463</v>
      </c>
      <c r="Z337" s="35"/>
      <c r="AA337" s="35"/>
      <c r="AB337" s="35"/>
      <c r="AC337" s="35"/>
      <c r="AD337" s="35"/>
      <c r="AE337" s="66">
        <v>3000.0</v>
      </c>
      <c r="AF337" s="66">
        <f t="shared" si="71"/>
        <v>0</v>
      </c>
      <c r="AG337" s="93">
        <f t="shared" si="67"/>
        <v>-15.67691673</v>
      </c>
      <c r="AH337" s="67"/>
      <c r="AI337" s="68"/>
      <c r="AJ337" s="68">
        <f t="shared" si="69"/>
        <v>24.91094913</v>
      </c>
      <c r="AK337" s="69">
        <v>2250.0</v>
      </c>
      <c r="AL337" s="42">
        <f t="shared" si="57"/>
        <v>-28.08888889</v>
      </c>
      <c r="AM337" s="42">
        <f t="shared" si="61"/>
        <v>276.3487</v>
      </c>
      <c r="AN337" s="36"/>
      <c r="AO337" s="43"/>
      <c r="AP337" s="70">
        <v>980.0</v>
      </c>
      <c r="AQ337" s="70">
        <f t="shared" si="60"/>
        <v>0</v>
      </c>
      <c r="AR337" s="70">
        <f t="shared" si="62"/>
        <v>76.42103175</v>
      </c>
      <c r="AS337" s="71">
        <v>1400.0</v>
      </c>
      <c r="AT337" s="36"/>
      <c r="AU337" s="43"/>
      <c r="AV337" s="72">
        <v>480.0</v>
      </c>
      <c r="AW337" s="35"/>
      <c r="AX337" s="45"/>
      <c r="AY337" s="46"/>
      <c r="AZ337" s="46"/>
      <c r="BA337" s="46"/>
      <c r="BB337" s="46"/>
      <c r="BC337" s="47"/>
      <c r="BD337" s="47"/>
      <c r="BE337" s="48"/>
      <c r="BF337" s="48"/>
    </row>
    <row r="338" ht="15.75" customHeight="1">
      <c r="A338" s="80">
        <f t="shared" si="68"/>
        <v>45938</v>
      </c>
      <c r="B338" s="63">
        <v>-133927.0</v>
      </c>
      <c r="C338" s="29">
        <f>B338/'Clients Balance'!B344</f>
        <v>-0.01020860668</v>
      </c>
      <c r="D338" s="30"/>
      <c r="E338" s="31">
        <f t="shared" si="3"/>
        <v>-2.821018945</v>
      </c>
      <c r="F338" s="31">
        <f t="shared" si="4"/>
        <v>273.5162946</v>
      </c>
      <c r="G338" s="32">
        <f t="shared" si="1"/>
        <v>279.0591428</v>
      </c>
      <c r="H338" s="33">
        <f t="shared" si="2"/>
        <v>-0.02026514801</v>
      </c>
      <c r="I338" s="65">
        <v>0.0</v>
      </c>
      <c r="J338" s="65">
        <v>-54000.0</v>
      </c>
      <c r="K338" s="34"/>
      <c r="L338" s="34"/>
      <c r="M338" s="34"/>
      <c r="N338" s="34"/>
      <c r="O338" s="34"/>
      <c r="P338" s="34"/>
      <c r="Q338" s="65">
        <v>-114500.0</v>
      </c>
      <c r="R338" s="72">
        <v>33806.0</v>
      </c>
      <c r="S338" s="72">
        <v>1125.0</v>
      </c>
      <c r="T338" s="36">
        <f t="shared" si="72"/>
        <v>30.04977778</v>
      </c>
      <c r="U338" s="36">
        <f t="shared" si="73"/>
        <v>42.87822222</v>
      </c>
      <c r="V338" s="35"/>
      <c r="W338" s="72">
        <v>2000.0</v>
      </c>
      <c r="X338" s="35">
        <f t="shared" si="54"/>
        <v>-57.25</v>
      </c>
      <c r="Y338" s="37">
        <f t="shared" si="56"/>
        <v>223.3740463</v>
      </c>
      <c r="Z338" s="35"/>
      <c r="AA338" s="35"/>
      <c r="AB338" s="35"/>
      <c r="AC338" s="35"/>
      <c r="AD338" s="35"/>
      <c r="AE338" s="66">
        <v>3000.0</v>
      </c>
      <c r="AF338" s="66">
        <f t="shared" si="71"/>
        <v>0</v>
      </c>
      <c r="AG338" s="93">
        <f t="shared" si="67"/>
        <v>-15.67691673</v>
      </c>
      <c r="AH338" s="67"/>
      <c r="AI338" s="68"/>
      <c r="AJ338" s="68">
        <f t="shared" si="69"/>
        <v>24.91094913</v>
      </c>
      <c r="AK338" s="69">
        <v>2250.0</v>
      </c>
      <c r="AL338" s="42">
        <f t="shared" si="57"/>
        <v>-24</v>
      </c>
      <c r="AM338" s="42">
        <f t="shared" si="61"/>
        <v>252.3487</v>
      </c>
      <c r="AN338" s="36"/>
      <c r="AO338" s="43"/>
      <c r="AP338" s="70">
        <v>980.0</v>
      </c>
      <c r="AQ338" s="70">
        <f t="shared" si="60"/>
        <v>0</v>
      </c>
      <c r="AR338" s="70">
        <f t="shared" si="62"/>
        <v>76.42103175</v>
      </c>
      <c r="AS338" s="71">
        <v>1400.0</v>
      </c>
      <c r="AT338" s="36"/>
      <c r="AU338" s="43"/>
      <c r="AV338" s="72">
        <v>480.0</v>
      </c>
      <c r="AW338" s="35"/>
      <c r="AX338" s="45"/>
      <c r="AY338" s="46"/>
      <c r="AZ338" s="46"/>
      <c r="BA338" s="46"/>
      <c r="BB338" s="46"/>
      <c r="BC338" s="47"/>
      <c r="BD338" s="47"/>
      <c r="BE338" s="48"/>
      <c r="BF338" s="48"/>
    </row>
    <row r="339" ht="15.75" customHeight="1">
      <c r="A339" s="80">
        <f t="shared" si="68"/>
        <v>45939</v>
      </c>
      <c r="B339" s="63">
        <v>-129325.0</v>
      </c>
      <c r="C339" s="29">
        <f>B339/'Clients Balance'!B345</f>
        <v>-0.00995949103</v>
      </c>
      <c r="D339" s="30"/>
      <c r="E339" s="31">
        <f t="shared" si="3"/>
        <v>-2.724083083</v>
      </c>
      <c r="F339" s="31">
        <f t="shared" si="4"/>
        <v>270.7922115</v>
      </c>
      <c r="G339" s="32">
        <f t="shared" si="1"/>
        <v>279.0591428</v>
      </c>
      <c r="H339" s="33">
        <f t="shared" si="2"/>
        <v>-0.03052868925</v>
      </c>
      <c r="I339" s="65">
        <v>-109000.0</v>
      </c>
      <c r="J339" s="65">
        <v>-29600.0</v>
      </c>
      <c r="K339" s="34"/>
      <c r="L339" s="34"/>
      <c r="M339" s="34"/>
      <c r="N339" s="34"/>
      <c r="O339" s="34"/>
      <c r="P339" s="34"/>
      <c r="Q339" s="65">
        <v>0.0</v>
      </c>
      <c r="R339" s="72">
        <v>24525.0</v>
      </c>
      <c r="S339" s="72">
        <v>1125.0</v>
      </c>
      <c r="T339" s="36">
        <f t="shared" si="72"/>
        <v>21.8</v>
      </c>
      <c r="U339" s="36">
        <f t="shared" si="73"/>
        <v>64.67822222</v>
      </c>
      <c r="V339" s="35"/>
      <c r="W339" s="72">
        <v>2000.0</v>
      </c>
      <c r="X339" s="35">
        <f t="shared" si="54"/>
        <v>0</v>
      </c>
      <c r="Y339" s="37">
        <f t="shared" si="56"/>
        <v>223.3740463</v>
      </c>
      <c r="Z339" s="35"/>
      <c r="AA339" s="35"/>
      <c r="AB339" s="35"/>
      <c r="AC339" s="35"/>
      <c r="AD339" s="35"/>
      <c r="AE339" s="66">
        <v>3000.0</v>
      </c>
      <c r="AF339" s="66">
        <f t="shared" si="71"/>
        <v>0</v>
      </c>
      <c r="AG339" s="93">
        <f t="shared" si="67"/>
        <v>-15.67691673</v>
      </c>
      <c r="AH339" s="67"/>
      <c r="AI339" s="68"/>
      <c r="AJ339" s="68">
        <f t="shared" si="69"/>
        <v>24.91094913</v>
      </c>
      <c r="AK339" s="69">
        <v>2250.0</v>
      </c>
      <c r="AL339" s="42">
        <f t="shared" si="57"/>
        <v>-13.15555556</v>
      </c>
      <c r="AM339" s="42">
        <f t="shared" si="61"/>
        <v>239.1931444</v>
      </c>
      <c r="AN339" s="36"/>
      <c r="AO339" s="43"/>
      <c r="AP339" s="70">
        <v>980.0</v>
      </c>
      <c r="AQ339" s="70">
        <f t="shared" si="60"/>
        <v>0</v>
      </c>
      <c r="AR339" s="70">
        <f t="shared" si="62"/>
        <v>76.42103175</v>
      </c>
      <c r="AS339" s="71">
        <v>1400.0</v>
      </c>
      <c r="AT339" s="36"/>
      <c r="AU339" s="43"/>
      <c r="AV339" s="72">
        <v>480.0</v>
      </c>
      <c r="AW339" s="35"/>
      <c r="AX339" s="45"/>
      <c r="AY339" s="46"/>
      <c r="AZ339" s="46"/>
      <c r="BA339" s="46"/>
      <c r="BB339" s="46"/>
      <c r="BC339" s="47"/>
      <c r="BD339" s="47"/>
      <c r="BE339" s="48"/>
      <c r="BF339" s="48"/>
    </row>
    <row r="340" ht="15.75" customHeight="1">
      <c r="A340" s="80">
        <f t="shared" si="68"/>
        <v>45940</v>
      </c>
      <c r="B340" s="63">
        <v>184447.0</v>
      </c>
      <c r="C340" s="29">
        <f>B340/'Clients Balance'!B346</f>
        <v>0.01434740272</v>
      </c>
      <c r="D340" s="30"/>
      <c r="E340" s="31">
        <f t="shared" si="3"/>
        <v>3.885164913</v>
      </c>
      <c r="F340" s="31">
        <f t="shared" si="4"/>
        <v>274.6773764</v>
      </c>
      <c r="G340" s="32">
        <f t="shared" si="1"/>
        <v>279.0591428</v>
      </c>
      <c r="H340" s="33">
        <f t="shared" si="2"/>
        <v>-0.01595241087</v>
      </c>
      <c r="I340" s="65">
        <v>0.0</v>
      </c>
      <c r="J340" s="65">
        <v>69232.0</v>
      </c>
      <c r="K340" s="34"/>
      <c r="L340" s="34"/>
      <c r="M340" s="34"/>
      <c r="N340" s="34"/>
      <c r="O340" s="34"/>
      <c r="P340" s="34"/>
      <c r="Q340" s="65">
        <v>84602.0</v>
      </c>
      <c r="R340" s="72">
        <v>29913.0</v>
      </c>
      <c r="S340" s="72">
        <v>1125.0</v>
      </c>
      <c r="T340" s="36">
        <f t="shared" si="72"/>
        <v>26.58933333</v>
      </c>
      <c r="U340" s="36">
        <f t="shared" si="73"/>
        <v>91.26755556</v>
      </c>
      <c r="V340" s="35"/>
      <c r="W340" s="72">
        <v>5500.0</v>
      </c>
      <c r="X340" s="35">
        <f t="shared" si="54"/>
        <v>15.38218182</v>
      </c>
      <c r="Y340" s="37">
        <f t="shared" si="56"/>
        <v>238.7562281</v>
      </c>
      <c r="Z340" s="35"/>
      <c r="AA340" s="35"/>
      <c r="AB340" s="35"/>
      <c r="AC340" s="35"/>
      <c r="AD340" s="35"/>
      <c r="AE340" s="66">
        <v>3000.0</v>
      </c>
      <c r="AF340" s="66">
        <f t="shared" si="71"/>
        <v>0</v>
      </c>
      <c r="AG340" s="93">
        <f t="shared" si="67"/>
        <v>-15.67691673</v>
      </c>
      <c r="AH340" s="67"/>
      <c r="AI340" s="68"/>
      <c r="AJ340" s="68">
        <f t="shared" si="69"/>
        <v>24.91094913</v>
      </c>
      <c r="AK340" s="69">
        <v>2250.0</v>
      </c>
      <c r="AL340" s="42">
        <f t="shared" si="57"/>
        <v>30.76977778</v>
      </c>
      <c r="AM340" s="42">
        <f t="shared" si="61"/>
        <v>269.9629222</v>
      </c>
      <c r="AN340" s="36"/>
      <c r="AO340" s="43"/>
      <c r="AP340" s="70">
        <v>980.0</v>
      </c>
      <c r="AQ340" s="70">
        <f t="shared" si="60"/>
        <v>0</v>
      </c>
      <c r="AR340" s="70">
        <f t="shared" si="62"/>
        <v>76.42103175</v>
      </c>
      <c r="AS340" s="71">
        <v>1400.0</v>
      </c>
      <c r="AT340" s="36"/>
      <c r="AU340" s="43"/>
      <c r="AV340" s="72">
        <v>480.0</v>
      </c>
      <c r="AW340" s="35"/>
      <c r="AX340" s="45"/>
      <c r="AY340" s="46"/>
      <c r="AZ340" s="46"/>
      <c r="BA340" s="46"/>
      <c r="BB340" s="46"/>
      <c r="BC340" s="47"/>
      <c r="BD340" s="47"/>
      <c r="BE340" s="48"/>
      <c r="BF340" s="48"/>
    </row>
    <row r="341" ht="15.75" customHeight="1">
      <c r="A341" s="80">
        <f t="shared" si="68"/>
        <v>45943</v>
      </c>
      <c r="B341" s="63">
        <v>-22087.0</v>
      </c>
      <c r="C341" s="29">
        <f>B341/'Clients Balance'!B347</f>
        <v>-0.001693759338</v>
      </c>
      <c r="D341" s="30"/>
      <c r="E341" s="31">
        <f t="shared" si="3"/>
        <v>-0.4652373713</v>
      </c>
      <c r="F341" s="31">
        <f t="shared" si="4"/>
        <v>274.2121391</v>
      </c>
      <c r="G341" s="32">
        <f t="shared" si="1"/>
        <v>279.0591428</v>
      </c>
      <c r="H341" s="33">
        <f t="shared" si="2"/>
        <v>-0.01767610928</v>
      </c>
      <c r="I341" s="65">
        <v>0.0</v>
      </c>
      <c r="J341" s="65">
        <v>-82530.0</v>
      </c>
      <c r="K341" s="34"/>
      <c r="L341" s="34"/>
      <c r="M341" s="34"/>
      <c r="N341" s="34"/>
      <c r="O341" s="34"/>
      <c r="P341" s="34"/>
      <c r="Q341" s="65">
        <v>83940.0</v>
      </c>
      <c r="R341" s="72">
        <v>-23231.0</v>
      </c>
      <c r="S341" s="72">
        <v>1125.0</v>
      </c>
      <c r="T341" s="36">
        <f t="shared" si="72"/>
        <v>-20.64977778</v>
      </c>
      <c r="U341" s="36">
        <f t="shared" si="73"/>
        <v>70.61777778</v>
      </c>
      <c r="V341" s="35"/>
      <c r="W341" s="72">
        <v>6000.0</v>
      </c>
      <c r="X341" s="35">
        <f t="shared" si="54"/>
        <v>13.99</v>
      </c>
      <c r="Y341" s="37">
        <f t="shared" si="56"/>
        <v>252.7462281</v>
      </c>
      <c r="Z341" s="35"/>
      <c r="AA341" s="35"/>
      <c r="AB341" s="35"/>
      <c r="AC341" s="35"/>
      <c r="AD341" s="35"/>
      <c r="AE341" s="66">
        <v>3000.0</v>
      </c>
      <c r="AF341" s="66">
        <f t="shared" si="71"/>
        <v>0</v>
      </c>
      <c r="AG341" s="93">
        <f t="shared" si="67"/>
        <v>-15.67691673</v>
      </c>
      <c r="AH341" s="67"/>
      <c r="AI341" s="68"/>
      <c r="AJ341" s="68">
        <f t="shared" si="69"/>
        <v>24.91094913</v>
      </c>
      <c r="AK341" s="69">
        <v>2250.0</v>
      </c>
      <c r="AL341" s="42">
        <f t="shared" si="57"/>
        <v>-36.68</v>
      </c>
      <c r="AM341" s="42">
        <f t="shared" si="61"/>
        <v>233.2829222</v>
      </c>
      <c r="AN341" s="36"/>
      <c r="AO341" s="43"/>
      <c r="AP341" s="70">
        <v>980.0</v>
      </c>
      <c r="AQ341" s="70">
        <f t="shared" si="60"/>
        <v>0</v>
      </c>
      <c r="AR341" s="70">
        <f t="shared" si="62"/>
        <v>76.42103175</v>
      </c>
      <c r="AS341" s="71">
        <v>1400.0</v>
      </c>
      <c r="AT341" s="36"/>
      <c r="AU341" s="43"/>
      <c r="AV341" s="72">
        <v>480.0</v>
      </c>
      <c r="AW341" s="35"/>
      <c r="AX341" s="45"/>
      <c r="AY341" s="46"/>
      <c r="AZ341" s="46"/>
      <c r="BA341" s="46"/>
      <c r="BB341" s="46"/>
      <c r="BC341" s="47"/>
      <c r="BD341" s="47"/>
      <c r="BE341" s="48"/>
      <c r="BF341" s="48"/>
    </row>
    <row r="342" ht="15.75" customHeight="1">
      <c r="A342" s="80">
        <f t="shared" si="68"/>
        <v>45944</v>
      </c>
      <c r="B342" s="63">
        <v>145680.0</v>
      </c>
      <c r="C342" s="29">
        <f>B342/'Clients Balance'!B348</f>
        <v>0.01119054191</v>
      </c>
      <c r="D342" s="30"/>
      <c r="E342" s="31">
        <f t="shared" si="3"/>
        <v>3.068582435</v>
      </c>
      <c r="F342" s="31">
        <f t="shared" si="4"/>
        <v>277.2807215</v>
      </c>
      <c r="G342" s="32">
        <f t="shared" si="1"/>
        <v>279.0591428</v>
      </c>
      <c r="H342" s="33">
        <f t="shared" si="2"/>
        <v>-0.00641379354</v>
      </c>
      <c r="I342" s="65">
        <v>89013.0</v>
      </c>
      <c r="J342" s="65">
        <v>90360.0</v>
      </c>
      <c r="K342" s="34"/>
      <c r="L342" s="34"/>
      <c r="M342" s="34"/>
      <c r="N342" s="34"/>
      <c r="O342" s="34"/>
      <c r="P342" s="34"/>
      <c r="Q342" s="65">
        <v>0.0</v>
      </c>
      <c r="R342" s="72">
        <v>32000.0</v>
      </c>
      <c r="S342" s="72">
        <v>1125.0</v>
      </c>
      <c r="T342" s="36">
        <f t="shared" si="72"/>
        <v>28.44444444</v>
      </c>
      <c r="U342" s="36">
        <f t="shared" si="73"/>
        <v>99.06222222</v>
      </c>
      <c r="V342" s="35"/>
      <c r="W342" s="72">
        <v>6000.0</v>
      </c>
      <c r="X342" s="35">
        <f t="shared" si="54"/>
        <v>0</v>
      </c>
      <c r="Y342" s="37">
        <f t="shared" si="56"/>
        <v>252.7462281</v>
      </c>
      <c r="Z342" s="35"/>
      <c r="AA342" s="35"/>
      <c r="AB342" s="35"/>
      <c r="AC342" s="35"/>
      <c r="AD342" s="35"/>
      <c r="AE342" s="66">
        <v>3000.0</v>
      </c>
      <c r="AF342" s="66">
        <f t="shared" si="71"/>
        <v>0</v>
      </c>
      <c r="AG342" s="93">
        <f t="shared" si="67"/>
        <v>-15.67691673</v>
      </c>
      <c r="AH342" s="67"/>
      <c r="AI342" s="68"/>
      <c r="AJ342" s="68">
        <f t="shared" si="69"/>
        <v>24.91094913</v>
      </c>
      <c r="AK342" s="69">
        <v>2250.0</v>
      </c>
      <c r="AL342" s="42">
        <f t="shared" si="57"/>
        <v>40.16</v>
      </c>
      <c r="AM342" s="42">
        <f t="shared" si="61"/>
        <v>273.4429222</v>
      </c>
      <c r="AN342" s="36"/>
      <c r="AO342" s="43"/>
      <c r="AP342" s="70">
        <v>980.0</v>
      </c>
      <c r="AQ342" s="70">
        <f t="shared" si="60"/>
        <v>0</v>
      </c>
      <c r="AR342" s="70">
        <f t="shared" si="62"/>
        <v>76.42103175</v>
      </c>
      <c r="AS342" s="71">
        <v>1400.0</v>
      </c>
      <c r="AT342" s="36"/>
      <c r="AU342" s="43"/>
      <c r="AV342" s="72">
        <v>480.0</v>
      </c>
      <c r="AW342" s="35"/>
      <c r="AX342" s="45"/>
      <c r="AY342" s="46"/>
      <c r="AZ342" s="46"/>
      <c r="BA342" s="46"/>
      <c r="BB342" s="46"/>
      <c r="BC342" s="47"/>
      <c r="BD342" s="47"/>
      <c r="BE342" s="48"/>
      <c r="BF342" s="48"/>
    </row>
    <row r="343" ht="15.75" customHeight="1">
      <c r="A343" s="80">
        <f t="shared" si="68"/>
        <v>45945</v>
      </c>
      <c r="B343" s="63">
        <v>29757.0</v>
      </c>
      <c r="C343" s="29">
        <f>B343/'Clients Balance'!B349</f>
        <v>0.002260514679</v>
      </c>
      <c r="D343" s="30"/>
      <c r="E343" s="31">
        <f t="shared" si="3"/>
        <v>0.6267971412</v>
      </c>
      <c r="F343" s="31">
        <f t="shared" si="4"/>
        <v>277.9075186</v>
      </c>
      <c r="G343" s="32">
        <f t="shared" si="1"/>
        <v>279.0591428</v>
      </c>
      <c r="H343" s="33">
        <f t="shared" si="2"/>
        <v>-0.004143911488</v>
      </c>
      <c r="I343" s="65">
        <v>0.0</v>
      </c>
      <c r="J343" s="65">
        <v>31207.0</v>
      </c>
      <c r="K343" s="34"/>
      <c r="L343" s="34"/>
      <c r="M343" s="34"/>
      <c r="N343" s="34"/>
      <c r="O343" s="34"/>
      <c r="P343" s="34"/>
      <c r="Q343" s="65">
        <v>13440.0</v>
      </c>
      <c r="R343" s="72">
        <v>-8381.0</v>
      </c>
      <c r="S343" s="72">
        <v>1125.0</v>
      </c>
      <c r="T343" s="36">
        <f t="shared" si="72"/>
        <v>-7.449777778</v>
      </c>
      <c r="U343" s="36">
        <f t="shared" si="73"/>
        <v>91.61244444</v>
      </c>
      <c r="V343" s="35"/>
      <c r="W343" s="72">
        <v>2000.0</v>
      </c>
      <c r="X343" s="35">
        <f t="shared" si="54"/>
        <v>6.72</v>
      </c>
      <c r="Y343" s="37">
        <f t="shared" si="56"/>
        <v>259.4662281</v>
      </c>
      <c r="Z343" s="35"/>
      <c r="AA343" s="35"/>
      <c r="AB343" s="35"/>
      <c r="AC343" s="35"/>
      <c r="AD343" s="35"/>
      <c r="AE343" s="66">
        <v>3000.0</v>
      </c>
      <c r="AF343" s="66">
        <f t="shared" si="71"/>
        <v>0</v>
      </c>
      <c r="AG343" s="93">
        <f t="shared" si="67"/>
        <v>-15.67691673</v>
      </c>
      <c r="AH343" s="67"/>
      <c r="AI343" s="68"/>
      <c r="AJ343" s="68">
        <f t="shared" si="69"/>
        <v>24.91094913</v>
      </c>
      <c r="AK343" s="69">
        <v>2250.0</v>
      </c>
      <c r="AL343" s="42">
        <f t="shared" si="57"/>
        <v>13.86977778</v>
      </c>
      <c r="AM343" s="42">
        <f t="shared" si="61"/>
        <v>287.3127</v>
      </c>
      <c r="AN343" s="36"/>
      <c r="AO343" s="43"/>
      <c r="AP343" s="70">
        <v>980.0</v>
      </c>
      <c r="AQ343" s="70">
        <f t="shared" si="60"/>
        <v>0</v>
      </c>
      <c r="AR343" s="70">
        <f t="shared" si="62"/>
        <v>76.42103175</v>
      </c>
      <c r="AS343" s="71">
        <v>1400.0</v>
      </c>
      <c r="AT343" s="36"/>
      <c r="AU343" s="43"/>
      <c r="AV343" s="72">
        <v>480.0</v>
      </c>
      <c r="AW343" s="35"/>
      <c r="AX343" s="45"/>
      <c r="AY343" s="46"/>
      <c r="AZ343" s="46"/>
      <c r="BA343" s="46"/>
      <c r="BB343" s="46"/>
      <c r="BC343" s="47"/>
      <c r="BD343" s="47"/>
      <c r="BE343" s="48"/>
      <c r="BF343" s="48"/>
    </row>
    <row r="344" ht="15.75" customHeight="1">
      <c r="A344" s="80">
        <f t="shared" si="68"/>
        <v>45946</v>
      </c>
      <c r="B344" s="63">
        <v>416468.0</v>
      </c>
      <c r="C344" s="29">
        <f>B344/'Clients Balance'!B350</f>
        <v>0.03156597461</v>
      </c>
      <c r="D344" s="30"/>
      <c r="E344" s="31">
        <f t="shared" si="3"/>
        <v>8.772421676</v>
      </c>
      <c r="F344" s="31">
        <f t="shared" si="4"/>
        <v>286.6799403</v>
      </c>
      <c r="G344" s="32">
        <f t="shared" si="1"/>
        <v>286.6799403</v>
      </c>
      <c r="H344" s="33">
        <f t="shared" si="2"/>
        <v>0</v>
      </c>
      <c r="I344" s="65">
        <v>335000.0</v>
      </c>
      <c r="J344" s="65">
        <v>94702.0</v>
      </c>
      <c r="K344" s="34"/>
      <c r="L344" s="34"/>
      <c r="M344" s="34"/>
      <c r="N344" s="34"/>
      <c r="O344" s="34"/>
      <c r="P344" s="34"/>
      <c r="Q344" s="65">
        <v>0.0</v>
      </c>
      <c r="R344" s="72">
        <v>9900.0</v>
      </c>
      <c r="S344" s="72">
        <v>1125.0</v>
      </c>
      <c r="T344" s="36">
        <f t="shared" si="72"/>
        <v>8.8</v>
      </c>
      <c r="U344" s="36">
        <f t="shared" si="73"/>
        <v>100.4124444</v>
      </c>
      <c r="V344" s="35"/>
      <c r="W344" s="72">
        <v>2000.0</v>
      </c>
      <c r="X344" s="35">
        <f t="shared" si="54"/>
        <v>0</v>
      </c>
      <c r="Y344" s="37">
        <f t="shared" si="56"/>
        <v>259.4662281</v>
      </c>
      <c r="Z344" s="35"/>
      <c r="AA344" s="35"/>
      <c r="AB344" s="35"/>
      <c r="AC344" s="35"/>
      <c r="AD344" s="35"/>
      <c r="AE344" s="66">
        <v>3000.0</v>
      </c>
      <c r="AF344" s="66">
        <f t="shared" si="71"/>
        <v>0</v>
      </c>
      <c r="AG344" s="93">
        <f t="shared" si="67"/>
        <v>-15.67691673</v>
      </c>
      <c r="AH344" s="67"/>
      <c r="AI344" s="68"/>
      <c r="AJ344" s="68">
        <f t="shared" si="69"/>
        <v>24.91094913</v>
      </c>
      <c r="AK344" s="69">
        <v>2250.0</v>
      </c>
      <c r="AL344" s="42">
        <f t="shared" si="57"/>
        <v>42.08977778</v>
      </c>
      <c r="AM344" s="42">
        <f t="shared" si="61"/>
        <v>329.4024777</v>
      </c>
      <c r="AN344" s="36"/>
      <c r="AO344" s="43"/>
      <c r="AP344" s="70">
        <v>980.0</v>
      </c>
      <c r="AQ344" s="70">
        <f t="shared" si="60"/>
        <v>0</v>
      </c>
      <c r="AR344" s="70">
        <f t="shared" si="62"/>
        <v>76.42103175</v>
      </c>
      <c r="AS344" s="71">
        <v>1400.0</v>
      </c>
      <c r="AT344" s="36"/>
      <c r="AU344" s="43"/>
      <c r="AV344" s="72">
        <v>480.0</v>
      </c>
      <c r="AW344" s="35"/>
      <c r="AX344" s="45"/>
      <c r="AY344" s="46"/>
      <c r="AZ344" s="46"/>
      <c r="BA344" s="46"/>
      <c r="BB344" s="46"/>
      <c r="BC344" s="47"/>
      <c r="BD344" s="47"/>
      <c r="BE344" s="48"/>
      <c r="BF344" s="48"/>
    </row>
    <row r="345" ht="15.75" customHeight="1">
      <c r="A345" s="80">
        <f t="shared" si="68"/>
        <v>45947</v>
      </c>
      <c r="B345" s="63">
        <v>-118661.0</v>
      </c>
      <c r="C345" s="29">
        <f>B345/'Clients Balance'!B351</f>
        <v>-0.008718636286</v>
      </c>
      <c r="D345" s="30"/>
      <c r="E345" s="31">
        <f t="shared" si="3"/>
        <v>-2.49945813</v>
      </c>
      <c r="F345" s="31">
        <f t="shared" si="4"/>
        <v>284.1804822</v>
      </c>
      <c r="G345" s="32">
        <f t="shared" si="1"/>
        <v>286.6799403</v>
      </c>
      <c r="H345" s="33">
        <f t="shared" si="2"/>
        <v>-0.008795319477</v>
      </c>
      <c r="I345" s="65">
        <v>0.0</v>
      </c>
      <c r="J345" s="65">
        <v>-8887.0</v>
      </c>
      <c r="K345" s="34"/>
      <c r="L345" s="34"/>
      <c r="M345" s="34"/>
      <c r="N345" s="34"/>
      <c r="O345" s="34"/>
      <c r="P345" s="34"/>
      <c r="Q345" s="65">
        <v>-157000.0</v>
      </c>
      <c r="R345" s="72">
        <v>58781.0</v>
      </c>
      <c r="S345" s="72">
        <v>1125.0</v>
      </c>
      <c r="T345" s="36">
        <f t="shared" si="72"/>
        <v>52.24977778</v>
      </c>
      <c r="U345" s="36">
        <f t="shared" si="73"/>
        <v>152.6622222</v>
      </c>
      <c r="V345" s="35"/>
      <c r="W345" s="72">
        <v>6000.0</v>
      </c>
      <c r="X345" s="35">
        <f t="shared" si="54"/>
        <v>-26.16666667</v>
      </c>
      <c r="Y345" s="37">
        <f t="shared" si="56"/>
        <v>233.2995614</v>
      </c>
      <c r="Z345" s="35"/>
      <c r="AA345" s="35"/>
      <c r="AB345" s="35"/>
      <c r="AC345" s="35"/>
      <c r="AD345" s="35"/>
      <c r="AE345" s="66">
        <v>3000.0</v>
      </c>
      <c r="AF345" s="66">
        <f t="shared" si="71"/>
        <v>0</v>
      </c>
      <c r="AG345" s="93">
        <f t="shared" si="67"/>
        <v>-15.67691673</v>
      </c>
      <c r="AH345" s="67"/>
      <c r="AI345" s="68"/>
      <c r="AJ345" s="68">
        <f t="shared" si="69"/>
        <v>24.91094913</v>
      </c>
      <c r="AK345" s="69">
        <v>2250.0</v>
      </c>
      <c r="AL345" s="42">
        <f t="shared" si="57"/>
        <v>-3.949777778</v>
      </c>
      <c r="AM345" s="42">
        <f t="shared" si="61"/>
        <v>325.4527</v>
      </c>
      <c r="AN345" s="36"/>
      <c r="AO345" s="43"/>
      <c r="AP345" s="70">
        <v>980.0</v>
      </c>
      <c r="AQ345" s="70">
        <f t="shared" si="60"/>
        <v>0</v>
      </c>
      <c r="AR345" s="70">
        <f t="shared" si="62"/>
        <v>76.42103175</v>
      </c>
      <c r="AS345" s="71">
        <v>1400.0</v>
      </c>
      <c r="AT345" s="36"/>
      <c r="AU345" s="43"/>
      <c r="AV345" s="72">
        <v>480.0</v>
      </c>
      <c r="AW345" s="35"/>
      <c r="AX345" s="45"/>
      <c r="AY345" s="46"/>
      <c r="AZ345" s="46"/>
      <c r="BA345" s="46"/>
      <c r="BB345" s="46"/>
      <c r="BC345" s="47"/>
      <c r="BD345" s="47"/>
      <c r="BE345" s="48"/>
      <c r="BF345" s="48"/>
    </row>
    <row r="346" ht="15.75" customHeight="1">
      <c r="A346" s="80">
        <f t="shared" si="68"/>
        <v>45950</v>
      </c>
      <c r="B346" s="63">
        <v>-136400.0</v>
      </c>
      <c r="C346" s="29">
        <f>B346/'Clients Balance'!B352</f>
        <v>-0.01172118854</v>
      </c>
      <c r="D346" s="30"/>
      <c r="E346" s="31">
        <f t="shared" si="3"/>
        <v>-3.330933011</v>
      </c>
      <c r="F346" s="31">
        <f t="shared" si="4"/>
        <v>280.8495492</v>
      </c>
      <c r="G346" s="32">
        <f t="shared" si="1"/>
        <v>286.6799403</v>
      </c>
      <c r="H346" s="33">
        <f t="shared" si="2"/>
        <v>-0.02075983799</v>
      </c>
      <c r="I346" s="65">
        <v>-117000.0</v>
      </c>
      <c r="J346" s="65">
        <v>0.0</v>
      </c>
      <c r="K346" s="34"/>
      <c r="L346" s="34"/>
      <c r="M346" s="34"/>
      <c r="N346" s="34"/>
      <c r="O346" s="34"/>
      <c r="P346" s="34"/>
      <c r="Q346" s="65">
        <v>0.0</v>
      </c>
      <c r="R346" s="72">
        <v>6386.0</v>
      </c>
      <c r="S346" s="72">
        <v>975.0</v>
      </c>
      <c r="T346" s="36">
        <f t="shared" si="72"/>
        <v>6.54974359</v>
      </c>
      <c r="U346" s="36">
        <f t="shared" si="73"/>
        <v>159.2119658</v>
      </c>
      <c r="V346" s="35"/>
      <c r="W346" s="72">
        <v>6000.0</v>
      </c>
      <c r="X346" s="35">
        <f t="shared" si="54"/>
        <v>0</v>
      </c>
      <c r="Y346" s="37">
        <f t="shared" si="56"/>
        <v>233.2995614</v>
      </c>
      <c r="Z346" s="35"/>
      <c r="AA346" s="35"/>
      <c r="AB346" s="35"/>
      <c r="AC346" s="35"/>
      <c r="AD346" s="35"/>
      <c r="AE346" s="66">
        <v>3000.0</v>
      </c>
      <c r="AF346" s="66">
        <f t="shared" si="71"/>
        <v>0</v>
      </c>
      <c r="AG346" s="93">
        <f t="shared" si="67"/>
        <v>-15.67691673</v>
      </c>
      <c r="AH346" s="67"/>
      <c r="AI346" s="68"/>
      <c r="AJ346" s="68">
        <f t="shared" si="69"/>
        <v>24.91094913</v>
      </c>
      <c r="AK346" s="69">
        <v>1950.0</v>
      </c>
      <c r="AL346" s="42">
        <f t="shared" si="57"/>
        <v>0</v>
      </c>
      <c r="AM346" s="42">
        <f t="shared" si="61"/>
        <v>325.4527</v>
      </c>
      <c r="AN346" s="36"/>
      <c r="AO346" s="43"/>
      <c r="AP346" s="70">
        <v>980.0</v>
      </c>
      <c r="AQ346" s="70">
        <f t="shared" si="60"/>
        <v>0</v>
      </c>
      <c r="AR346" s="70">
        <f t="shared" si="62"/>
        <v>76.42103175</v>
      </c>
      <c r="AS346" s="71">
        <v>1400.0</v>
      </c>
      <c r="AT346" s="36"/>
      <c r="AU346" s="43"/>
      <c r="AV346" s="72">
        <v>480.0</v>
      </c>
      <c r="AW346" s="35"/>
      <c r="AX346" s="45"/>
      <c r="AY346" s="46"/>
      <c r="AZ346" s="46"/>
      <c r="BA346" s="46"/>
      <c r="BB346" s="46"/>
      <c r="BC346" s="47"/>
      <c r="BD346" s="47"/>
      <c r="BE346" s="48"/>
      <c r="BF346" s="48"/>
    </row>
    <row r="347" ht="15.75" customHeight="1">
      <c r="A347" s="80">
        <f t="shared" si="68"/>
        <v>45951</v>
      </c>
      <c r="B347" s="63">
        <v>0.0</v>
      </c>
      <c r="C347" s="29">
        <f>B347/'Clients Balance'!B353</f>
        <v>0</v>
      </c>
      <c r="D347" s="30"/>
      <c r="E347" s="31">
        <f t="shared" si="3"/>
        <v>0</v>
      </c>
      <c r="F347" s="31">
        <f t="shared" si="4"/>
        <v>280.8495492</v>
      </c>
      <c r="G347" s="32">
        <f t="shared" si="1"/>
        <v>286.6799403</v>
      </c>
      <c r="H347" s="33">
        <f t="shared" si="2"/>
        <v>-0.02075983799</v>
      </c>
      <c r="I347" s="34"/>
      <c r="J347" s="34"/>
      <c r="K347" s="34"/>
      <c r="L347" s="34"/>
      <c r="M347" s="34"/>
      <c r="N347" s="34"/>
      <c r="O347" s="34"/>
      <c r="P347" s="34"/>
      <c r="Q347" s="34"/>
      <c r="R347" s="72">
        <v>0.0</v>
      </c>
      <c r="S347" s="72">
        <v>975.0</v>
      </c>
      <c r="T347" s="36">
        <f t="shared" si="72"/>
        <v>0</v>
      </c>
      <c r="U347" s="36">
        <f t="shared" si="73"/>
        <v>159.2119658</v>
      </c>
      <c r="V347" s="35"/>
      <c r="W347" s="72">
        <v>6000.0</v>
      </c>
      <c r="X347" s="35">
        <f t="shared" si="54"/>
        <v>0</v>
      </c>
      <c r="Y347" s="37">
        <f t="shared" si="56"/>
        <v>233.2995614</v>
      </c>
      <c r="Z347" s="35"/>
      <c r="AA347" s="35"/>
      <c r="AB347" s="35"/>
      <c r="AC347" s="35"/>
      <c r="AD347" s="35"/>
      <c r="AE347" s="66">
        <v>3000.0</v>
      </c>
      <c r="AF347" s="66">
        <f t="shared" si="71"/>
        <v>0</v>
      </c>
      <c r="AG347" s="93">
        <f t="shared" si="67"/>
        <v>-15.67691673</v>
      </c>
      <c r="AH347" s="67"/>
      <c r="AI347" s="68"/>
      <c r="AJ347" s="68">
        <f t="shared" si="69"/>
        <v>24.91094913</v>
      </c>
      <c r="AK347" s="69">
        <v>1950.0</v>
      </c>
      <c r="AL347" s="42">
        <f t="shared" si="57"/>
        <v>0</v>
      </c>
      <c r="AM347" s="42">
        <f t="shared" si="61"/>
        <v>325.4527</v>
      </c>
      <c r="AN347" s="36"/>
      <c r="AO347" s="43"/>
      <c r="AP347" s="70">
        <v>980.0</v>
      </c>
      <c r="AQ347" s="70">
        <f t="shared" si="60"/>
        <v>0</v>
      </c>
      <c r="AR347" s="70">
        <f t="shared" si="62"/>
        <v>76.42103175</v>
      </c>
      <c r="AS347" s="71">
        <v>1400.0</v>
      </c>
      <c r="AT347" s="36"/>
      <c r="AU347" s="43"/>
      <c r="AV347" s="72">
        <v>480.0</v>
      </c>
      <c r="AW347" s="35"/>
      <c r="AX347" s="45"/>
      <c r="AY347" s="46"/>
      <c r="AZ347" s="46"/>
      <c r="BA347" s="46"/>
      <c r="BB347" s="46"/>
      <c r="BC347" s="47"/>
      <c r="BD347" s="47"/>
      <c r="BE347" s="48"/>
      <c r="BF347" s="48"/>
    </row>
    <row r="348" ht="15.75" customHeight="1">
      <c r="A348" s="80">
        <f t="shared" si="68"/>
        <v>45952</v>
      </c>
      <c r="B348" s="63">
        <v>0.0</v>
      </c>
      <c r="C348" s="29">
        <f>B348/'Clients Balance'!B354</f>
        <v>0</v>
      </c>
      <c r="D348" s="30"/>
      <c r="E348" s="31">
        <f t="shared" si="3"/>
        <v>0</v>
      </c>
      <c r="F348" s="31">
        <f t="shared" si="4"/>
        <v>280.8495492</v>
      </c>
      <c r="G348" s="32">
        <f t="shared" si="1"/>
        <v>286.6799403</v>
      </c>
      <c r="H348" s="33">
        <f t="shared" si="2"/>
        <v>-0.02075983799</v>
      </c>
      <c r="I348" s="34"/>
      <c r="J348" s="34"/>
      <c r="K348" s="34"/>
      <c r="L348" s="34"/>
      <c r="M348" s="34"/>
      <c r="N348" s="34"/>
      <c r="O348" s="34"/>
      <c r="P348" s="34"/>
      <c r="Q348" s="34"/>
      <c r="R348" s="72">
        <v>0.0</v>
      </c>
      <c r="S348" s="72">
        <v>975.0</v>
      </c>
      <c r="T348" s="36">
        <f t="shared" si="72"/>
        <v>0</v>
      </c>
      <c r="U348" s="36">
        <f t="shared" si="73"/>
        <v>159.2119658</v>
      </c>
      <c r="V348" s="35"/>
      <c r="W348" s="72">
        <v>6000.0</v>
      </c>
      <c r="X348" s="35">
        <f t="shared" si="54"/>
        <v>0</v>
      </c>
      <c r="Y348" s="37">
        <f t="shared" si="56"/>
        <v>233.2995614</v>
      </c>
      <c r="Z348" s="35"/>
      <c r="AA348" s="35"/>
      <c r="AB348" s="35"/>
      <c r="AC348" s="35"/>
      <c r="AD348" s="35"/>
      <c r="AE348" s="66">
        <v>3000.0</v>
      </c>
      <c r="AF348" s="66">
        <f t="shared" si="71"/>
        <v>0</v>
      </c>
      <c r="AG348" s="93">
        <f t="shared" si="67"/>
        <v>-15.67691673</v>
      </c>
      <c r="AH348" s="67"/>
      <c r="AI348" s="68"/>
      <c r="AJ348" s="68">
        <f t="shared" si="69"/>
        <v>24.91094913</v>
      </c>
      <c r="AK348" s="69">
        <v>1950.0</v>
      </c>
      <c r="AL348" s="42">
        <f t="shared" si="57"/>
        <v>0</v>
      </c>
      <c r="AM348" s="42">
        <f t="shared" si="61"/>
        <v>325.4527</v>
      </c>
      <c r="AN348" s="36"/>
      <c r="AO348" s="43"/>
      <c r="AP348" s="70">
        <v>980.0</v>
      </c>
      <c r="AQ348" s="70">
        <f t="shared" si="60"/>
        <v>0</v>
      </c>
      <c r="AR348" s="70">
        <f t="shared" si="62"/>
        <v>76.42103175</v>
      </c>
      <c r="AS348" s="71">
        <v>1400.0</v>
      </c>
      <c r="AT348" s="36"/>
      <c r="AU348" s="43"/>
      <c r="AV348" s="72">
        <v>480.0</v>
      </c>
      <c r="AW348" s="35"/>
      <c r="AX348" s="45"/>
      <c r="AY348" s="46"/>
      <c r="AZ348" s="46"/>
      <c r="BA348" s="46"/>
      <c r="BB348" s="46"/>
      <c r="BC348" s="47"/>
      <c r="BD348" s="47"/>
      <c r="BE348" s="48"/>
      <c r="BF348" s="48"/>
    </row>
    <row r="349" ht="15.75" customHeight="1">
      <c r="A349" s="80">
        <f t="shared" si="68"/>
        <v>45953</v>
      </c>
      <c r="B349" s="63">
        <v>184352.0</v>
      </c>
      <c r="C349" s="29">
        <f>B349/'Clients Balance'!B355</f>
        <v>0.01602970946</v>
      </c>
      <c r="D349" s="30"/>
      <c r="E349" s="31">
        <f t="shared" si="3"/>
        <v>4.501936674</v>
      </c>
      <c r="F349" s="31">
        <f t="shared" si="4"/>
        <v>285.3514858</v>
      </c>
      <c r="G349" s="32">
        <f t="shared" si="1"/>
        <v>286.6799403</v>
      </c>
      <c r="H349" s="33">
        <f t="shared" si="2"/>
        <v>-0.004655502187</v>
      </c>
      <c r="I349" s="65">
        <v>92022.0</v>
      </c>
      <c r="J349" s="65">
        <v>59422.0</v>
      </c>
      <c r="K349" s="34"/>
      <c r="L349" s="34"/>
      <c r="M349" s="34"/>
      <c r="N349" s="34"/>
      <c r="O349" s="34"/>
      <c r="P349" s="34"/>
      <c r="Q349" s="65">
        <v>0.0</v>
      </c>
      <c r="R349" s="72">
        <v>37322.0</v>
      </c>
      <c r="S349" s="72">
        <v>975.0</v>
      </c>
      <c r="T349" s="36">
        <f t="shared" si="72"/>
        <v>38.27897436</v>
      </c>
      <c r="U349" s="36">
        <f t="shared" si="73"/>
        <v>197.4909402</v>
      </c>
      <c r="V349" s="35"/>
      <c r="W349" s="72">
        <v>6000.0</v>
      </c>
      <c r="X349" s="35">
        <f t="shared" si="54"/>
        <v>0</v>
      </c>
      <c r="Y349" s="37">
        <f t="shared" si="56"/>
        <v>233.2995614</v>
      </c>
      <c r="Z349" s="35"/>
      <c r="AA349" s="35"/>
      <c r="AB349" s="35"/>
      <c r="AC349" s="35"/>
      <c r="AD349" s="35"/>
      <c r="AE349" s="66">
        <v>3000.0</v>
      </c>
      <c r="AF349" s="66">
        <f t="shared" si="71"/>
        <v>0</v>
      </c>
      <c r="AG349" s="93">
        <f t="shared" si="67"/>
        <v>-15.67691673</v>
      </c>
      <c r="AH349" s="67"/>
      <c r="AI349" s="68"/>
      <c r="AJ349" s="68">
        <f t="shared" si="69"/>
        <v>24.91094913</v>
      </c>
      <c r="AK349" s="69">
        <v>1950.0</v>
      </c>
      <c r="AL349" s="42">
        <f t="shared" si="57"/>
        <v>30.47282051</v>
      </c>
      <c r="AM349" s="42">
        <f t="shared" si="61"/>
        <v>355.9255205</v>
      </c>
      <c r="AN349" s="36"/>
      <c r="AO349" s="43"/>
      <c r="AP349" s="70">
        <v>980.0</v>
      </c>
      <c r="AQ349" s="70">
        <f t="shared" si="60"/>
        <v>0</v>
      </c>
      <c r="AR349" s="70">
        <f t="shared" si="62"/>
        <v>76.42103175</v>
      </c>
      <c r="AS349" s="71">
        <v>1400.0</v>
      </c>
      <c r="AT349" s="36"/>
      <c r="AU349" s="43"/>
      <c r="AV349" s="72">
        <v>480.0</v>
      </c>
      <c r="AW349" s="35"/>
      <c r="AX349" s="45"/>
      <c r="AY349" s="46"/>
      <c r="AZ349" s="46"/>
      <c r="BA349" s="46"/>
      <c r="BB349" s="46"/>
      <c r="BC349" s="47"/>
      <c r="BD349" s="47"/>
      <c r="BE349" s="48"/>
      <c r="BF349" s="48"/>
    </row>
    <row r="350" ht="15.75" customHeight="1">
      <c r="A350" s="80">
        <f t="shared" si="68"/>
        <v>45954</v>
      </c>
      <c r="B350" s="63">
        <v>55155.0</v>
      </c>
      <c r="C350" s="29">
        <f>B350/'Clients Balance'!B356</f>
        <v>0.004720155203</v>
      </c>
      <c r="D350" s="30"/>
      <c r="E350" s="31">
        <f t="shared" si="3"/>
        <v>1.346903301</v>
      </c>
      <c r="F350" s="31">
        <f t="shared" si="4"/>
        <v>286.6983891</v>
      </c>
      <c r="G350" s="32">
        <f t="shared" si="1"/>
        <v>286.6983891</v>
      </c>
      <c r="H350" s="33">
        <f t="shared" si="2"/>
        <v>0</v>
      </c>
      <c r="I350" s="65">
        <v>0.0</v>
      </c>
      <c r="J350" s="65">
        <v>67476.0</v>
      </c>
      <c r="K350" s="34"/>
      <c r="L350" s="34"/>
      <c r="M350" s="34"/>
      <c r="N350" s="34"/>
      <c r="O350" s="34"/>
      <c r="P350" s="34"/>
      <c r="Q350" s="65">
        <v>-37624.0</v>
      </c>
      <c r="R350" s="72">
        <v>31736.0</v>
      </c>
      <c r="S350" s="72">
        <v>975.0</v>
      </c>
      <c r="T350" s="36">
        <f t="shared" si="72"/>
        <v>32.54974359</v>
      </c>
      <c r="U350" s="36">
        <f t="shared" si="73"/>
        <v>230.0406838</v>
      </c>
      <c r="V350" s="35"/>
      <c r="W350" s="72">
        <v>6000.0</v>
      </c>
      <c r="X350" s="35">
        <f t="shared" si="54"/>
        <v>-6.270666667</v>
      </c>
      <c r="Y350" s="37">
        <f t="shared" si="56"/>
        <v>227.0288948</v>
      </c>
      <c r="Z350" s="35"/>
      <c r="AA350" s="35"/>
      <c r="AB350" s="35"/>
      <c r="AC350" s="35"/>
      <c r="AD350" s="35"/>
      <c r="AE350" s="66">
        <v>3000.0</v>
      </c>
      <c r="AF350" s="66">
        <f t="shared" si="71"/>
        <v>0</v>
      </c>
      <c r="AG350" s="93">
        <f t="shared" si="67"/>
        <v>-15.67691673</v>
      </c>
      <c r="AH350" s="67"/>
      <c r="AI350" s="68"/>
      <c r="AJ350" s="68">
        <f t="shared" si="69"/>
        <v>24.91094913</v>
      </c>
      <c r="AK350" s="69">
        <v>1950.0</v>
      </c>
      <c r="AL350" s="42">
        <f t="shared" si="57"/>
        <v>34.60307692</v>
      </c>
      <c r="AM350" s="42">
        <f t="shared" si="61"/>
        <v>390.5285974</v>
      </c>
      <c r="AN350" s="36"/>
      <c r="AO350" s="43"/>
      <c r="AP350" s="70">
        <v>980.0</v>
      </c>
      <c r="AQ350" s="70">
        <f t="shared" si="60"/>
        <v>0</v>
      </c>
      <c r="AR350" s="70">
        <f t="shared" si="62"/>
        <v>76.42103175</v>
      </c>
      <c r="AS350" s="71">
        <v>1400.0</v>
      </c>
      <c r="AT350" s="36"/>
      <c r="AU350" s="43"/>
      <c r="AV350" s="72">
        <v>480.0</v>
      </c>
      <c r="AW350" s="35"/>
      <c r="AX350" s="45"/>
      <c r="AY350" s="46"/>
      <c r="AZ350" s="46"/>
      <c r="BA350" s="46"/>
      <c r="BB350" s="46"/>
      <c r="BC350" s="47"/>
      <c r="BD350" s="47"/>
      <c r="BE350" s="48"/>
      <c r="BF350" s="48"/>
    </row>
    <row r="351" ht="15.75" customHeight="1">
      <c r="A351" s="80">
        <f t="shared" si="68"/>
        <v>45957</v>
      </c>
      <c r="B351" s="63">
        <v>56017.0</v>
      </c>
      <c r="C351" s="29">
        <f>B351/'Clients Balance'!B357</f>
        <v>0.004771403248</v>
      </c>
      <c r="D351" s="30"/>
      <c r="E351" s="31">
        <f t="shared" si="3"/>
        <v>1.367953625</v>
      </c>
      <c r="F351" s="31">
        <f t="shared" si="4"/>
        <v>288.0663428</v>
      </c>
      <c r="G351" s="32">
        <f t="shared" si="1"/>
        <v>288.0663428</v>
      </c>
      <c r="H351" s="33">
        <f t="shared" si="2"/>
        <v>0</v>
      </c>
      <c r="I351" s="65">
        <v>0.0</v>
      </c>
      <c r="J351" s="65">
        <v>-1031.0</v>
      </c>
      <c r="K351" s="34"/>
      <c r="L351" s="34"/>
      <c r="M351" s="34"/>
      <c r="N351" s="34"/>
      <c r="O351" s="34"/>
      <c r="P351" s="34"/>
      <c r="Q351" s="65">
        <v>67084.0</v>
      </c>
      <c r="R351" s="72">
        <v>-6922.0</v>
      </c>
      <c r="S351" s="72">
        <v>975.0</v>
      </c>
      <c r="T351" s="36">
        <f t="shared" si="72"/>
        <v>-7.099487179</v>
      </c>
      <c r="U351" s="36">
        <f t="shared" si="73"/>
        <v>222.9411966</v>
      </c>
      <c r="V351" s="35"/>
      <c r="W351" s="72">
        <v>6000.0</v>
      </c>
      <c r="X351" s="35">
        <f t="shared" si="54"/>
        <v>11.18066667</v>
      </c>
      <c r="Y351" s="37">
        <f t="shared" si="56"/>
        <v>238.2095614</v>
      </c>
      <c r="Z351" s="35"/>
      <c r="AA351" s="35"/>
      <c r="AB351" s="35"/>
      <c r="AC351" s="35"/>
      <c r="AD351" s="35"/>
      <c r="AE351" s="66">
        <v>3000.0</v>
      </c>
      <c r="AF351" s="66">
        <f t="shared" si="71"/>
        <v>0</v>
      </c>
      <c r="AG351" s="93">
        <f t="shared" si="67"/>
        <v>-15.67691673</v>
      </c>
      <c r="AH351" s="67"/>
      <c r="AI351" s="68"/>
      <c r="AJ351" s="68">
        <f t="shared" si="69"/>
        <v>24.91094913</v>
      </c>
      <c r="AK351" s="69">
        <v>1950.0</v>
      </c>
      <c r="AL351" s="42">
        <f t="shared" si="57"/>
        <v>-0.5287179487</v>
      </c>
      <c r="AM351" s="42">
        <f t="shared" si="61"/>
        <v>389.9998795</v>
      </c>
      <c r="AN351" s="36"/>
      <c r="AO351" s="43"/>
      <c r="AP351" s="70">
        <v>980.0</v>
      </c>
      <c r="AQ351" s="70">
        <f t="shared" si="60"/>
        <v>0</v>
      </c>
      <c r="AR351" s="70">
        <f t="shared" si="62"/>
        <v>76.42103175</v>
      </c>
      <c r="AS351" s="71">
        <v>1400.0</v>
      </c>
      <c r="AT351" s="36"/>
      <c r="AU351" s="43"/>
      <c r="AV351" s="72">
        <v>480.0</v>
      </c>
      <c r="AW351" s="35"/>
      <c r="AX351" s="45"/>
      <c r="AY351" s="46"/>
      <c r="AZ351" s="46"/>
      <c r="BA351" s="46"/>
      <c r="BB351" s="46"/>
      <c r="BC351" s="47"/>
      <c r="BD351" s="47"/>
      <c r="BE351" s="48"/>
      <c r="BF351" s="48"/>
    </row>
    <row r="352" ht="15.75" customHeight="1">
      <c r="A352" s="80">
        <f t="shared" si="68"/>
        <v>45958</v>
      </c>
      <c r="B352" s="63">
        <v>-31840.0</v>
      </c>
      <c r="C352" s="29">
        <f>B352/'Clients Balance'!B358</f>
        <v>-0.002699181374</v>
      </c>
      <c r="D352" s="30"/>
      <c r="E352" s="31">
        <f t="shared" si="3"/>
        <v>-0.7775433069</v>
      </c>
      <c r="F352" s="31">
        <f t="shared" si="4"/>
        <v>287.2887995</v>
      </c>
      <c r="G352" s="32">
        <f t="shared" si="1"/>
        <v>288.0663428</v>
      </c>
      <c r="H352" s="33">
        <f t="shared" si="2"/>
        <v>-0.002706486672</v>
      </c>
      <c r="I352" s="65">
        <v>-28901.0</v>
      </c>
      <c r="J352" s="65">
        <v>-93567.0</v>
      </c>
      <c r="K352" s="34"/>
      <c r="L352" s="34"/>
      <c r="M352" s="34"/>
      <c r="N352" s="34"/>
      <c r="O352" s="34"/>
      <c r="P352" s="34"/>
      <c r="Q352" s="65">
        <v>0.0</v>
      </c>
      <c r="R352" s="72">
        <v>-45191.0</v>
      </c>
      <c r="S352" s="72">
        <v>975.0</v>
      </c>
      <c r="T352" s="36">
        <f t="shared" si="72"/>
        <v>-46.34974359</v>
      </c>
      <c r="U352" s="36">
        <f t="shared" si="73"/>
        <v>176.591453</v>
      </c>
      <c r="V352" s="35"/>
      <c r="W352" s="72">
        <v>6000.0</v>
      </c>
      <c r="X352" s="35">
        <f t="shared" si="54"/>
        <v>0</v>
      </c>
      <c r="Y352" s="37">
        <f t="shared" si="56"/>
        <v>238.2095614</v>
      </c>
      <c r="Z352" s="35"/>
      <c r="AA352" s="35"/>
      <c r="AB352" s="35"/>
      <c r="AC352" s="35"/>
      <c r="AD352" s="35"/>
      <c r="AE352" s="66">
        <v>3000.0</v>
      </c>
      <c r="AF352" s="66">
        <f t="shared" si="71"/>
        <v>0</v>
      </c>
      <c r="AG352" s="93">
        <f t="shared" si="67"/>
        <v>-15.67691673</v>
      </c>
      <c r="AH352" s="67"/>
      <c r="AI352" s="68"/>
      <c r="AJ352" s="68">
        <f t="shared" si="69"/>
        <v>24.91094913</v>
      </c>
      <c r="AK352" s="69">
        <v>1950.0</v>
      </c>
      <c r="AL352" s="42">
        <f t="shared" si="57"/>
        <v>-47.98307692</v>
      </c>
      <c r="AM352" s="42">
        <f t="shared" si="61"/>
        <v>342.0168025</v>
      </c>
      <c r="AN352" s="36"/>
      <c r="AO352" s="43"/>
      <c r="AP352" s="70">
        <v>980.0</v>
      </c>
      <c r="AQ352" s="70">
        <f t="shared" si="60"/>
        <v>0</v>
      </c>
      <c r="AR352" s="70">
        <f t="shared" si="62"/>
        <v>76.42103175</v>
      </c>
      <c r="AS352" s="71">
        <v>1400.0</v>
      </c>
      <c r="AT352" s="36"/>
      <c r="AU352" s="43"/>
      <c r="AV352" s="72">
        <v>480.0</v>
      </c>
      <c r="AW352" s="35"/>
      <c r="AX352" s="45"/>
      <c r="AY352" s="46"/>
      <c r="AZ352" s="46"/>
      <c r="BA352" s="46"/>
      <c r="BB352" s="46"/>
      <c r="BC352" s="47"/>
      <c r="BD352" s="47"/>
      <c r="BE352" s="48"/>
      <c r="BF352" s="48"/>
    </row>
    <row r="353" ht="15.75" customHeight="1">
      <c r="A353" s="80">
        <f t="shared" si="68"/>
        <v>45959</v>
      </c>
      <c r="B353" s="63">
        <v>-14921.0</v>
      </c>
      <c r="C353" s="29">
        <f>B353/'Clients Balance'!B359</f>
        <v>-0.001268325617</v>
      </c>
      <c r="D353" s="30"/>
      <c r="E353" s="31">
        <f t="shared" si="3"/>
        <v>-0.3643757438</v>
      </c>
      <c r="F353" s="31">
        <f t="shared" si="4"/>
        <v>286.9244237</v>
      </c>
      <c r="G353" s="32">
        <f t="shared" si="1"/>
        <v>288.0663428</v>
      </c>
      <c r="H353" s="33">
        <f t="shared" si="2"/>
        <v>-0.003979860048</v>
      </c>
      <c r="I353" s="65">
        <v>0.0</v>
      </c>
      <c r="J353" s="65">
        <v>5118.0</v>
      </c>
      <c r="K353" s="34"/>
      <c r="L353" s="34"/>
      <c r="M353" s="34"/>
      <c r="N353" s="34"/>
      <c r="O353" s="34"/>
      <c r="P353" s="34"/>
      <c r="Q353" s="65">
        <v>-24436.0</v>
      </c>
      <c r="R353" s="72">
        <v>4950.0</v>
      </c>
      <c r="S353" s="72">
        <v>975.0</v>
      </c>
      <c r="T353" s="36">
        <f t="shared" si="72"/>
        <v>5.076923077</v>
      </c>
      <c r="U353" s="36">
        <f t="shared" si="73"/>
        <v>181.6683761</v>
      </c>
      <c r="V353" s="35"/>
      <c r="W353" s="72">
        <v>6000.0</v>
      </c>
      <c r="X353" s="35">
        <f t="shared" si="54"/>
        <v>-4.072666667</v>
      </c>
      <c r="Y353" s="37">
        <f t="shared" si="56"/>
        <v>234.1368948</v>
      </c>
      <c r="Z353" s="35"/>
      <c r="AA353" s="35"/>
      <c r="AB353" s="35"/>
      <c r="AC353" s="35"/>
      <c r="AD353" s="35"/>
      <c r="AE353" s="66">
        <v>3000.0</v>
      </c>
      <c r="AF353" s="66">
        <f t="shared" si="71"/>
        <v>0</v>
      </c>
      <c r="AG353" s="93">
        <f t="shared" si="67"/>
        <v>-15.67691673</v>
      </c>
      <c r="AH353" s="67"/>
      <c r="AI353" s="68"/>
      <c r="AJ353" s="68">
        <f t="shared" si="69"/>
        <v>24.91094913</v>
      </c>
      <c r="AK353" s="69">
        <v>1950.0</v>
      </c>
      <c r="AL353" s="42">
        <f t="shared" si="57"/>
        <v>2.624615385</v>
      </c>
      <c r="AM353" s="42">
        <f t="shared" si="61"/>
        <v>344.6414179</v>
      </c>
      <c r="AN353" s="36"/>
      <c r="AO353" s="43"/>
      <c r="AP353" s="70">
        <v>980.0</v>
      </c>
      <c r="AQ353" s="70">
        <f t="shared" si="60"/>
        <v>0</v>
      </c>
      <c r="AR353" s="70">
        <f t="shared" si="62"/>
        <v>76.42103175</v>
      </c>
      <c r="AS353" s="71">
        <v>1400.0</v>
      </c>
      <c r="AT353" s="36"/>
      <c r="AU353" s="43"/>
      <c r="AV353" s="72">
        <v>480.0</v>
      </c>
      <c r="AW353" s="35"/>
      <c r="AX353" s="45"/>
      <c r="AY353" s="46"/>
      <c r="AZ353" s="46"/>
      <c r="BA353" s="46"/>
      <c r="BB353" s="46"/>
      <c r="BC353" s="47"/>
      <c r="BD353" s="47"/>
      <c r="BE353" s="48"/>
      <c r="BF353" s="48"/>
    </row>
    <row r="354" ht="15.75" customHeight="1">
      <c r="A354" s="80">
        <f t="shared" si="68"/>
        <v>45960</v>
      </c>
      <c r="B354" s="63">
        <v>72991.0</v>
      </c>
      <c r="C354" s="29">
        <f>B354/'Clients Balance'!B360</f>
        <v>0.006212312926</v>
      </c>
      <c r="D354" s="30"/>
      <c r="E354" s="31">
        <f t="shared" si="3"/>
        <v>1.782464306</v>
      </c>
      <c r="F354" s="31">
        <f t="shared" si="4"/>
        <v>288.706888</v>
      </c>
      <c r="G354" s="32">
        <f t="shared" si="1"/>
        <v>288.706888</v>
      </c>
      <c r="H354" s="33">
        <f t="shared" si="2"/>
        <v>0</v>
      </c>
      <c r="I354" s="65">
        <v>-2990.0</v>
      </c>
      <c r="J354" s="65">
        <v>31320.0</v>
      </c>
      <c r="K354" s="34"/>
      <c r="L354" s="34"/>
      <c r="M354" s="34"/>
      <c r="N354" s="34"/>
      <c r="O354" s="34"/>
      <c r="P354" s="34"/>
      <c r="Q354" s="65">
        <v>0.0</v>
      </c>
      <c r="R354" s="72">
        <v>36130.0</v>
      </c>
      <c r="S354" s="72">
        <v>975.0</v>
      </c>
      <c r="T354" s="36">
        <f t="shared" si="72"/>
        <v>37.05641026</v>
      </c>
      <c r="U354" s="36">
        <f t="shared" si="73"/>
        <v>218.7247863</v>
      </c>
      <c r="V354" s="35"/>
      <c r="W354" s="72">
        <v>6000.0</v>
      </c>
      <c r="X354" s="35">
        <f t="shared" si="54"/>
        <v>0</v>
      </c>
      <c r="Y354" s="37">
        <f t="shared" si="56"/>
        <v>234.1368948</v>
      </c>
      <c r="Z354" s="35"/>
      <c r="AA354" s="35"/>
      <c r="AB354" s="35"/>
      <c r="AC354" s="35"/>
      <c r="AD354" s="35"/>
      <c r="AE354" s="66">
        <v>3000.0</v>
      </c>
      <c r="AF354" s="66">
        <f t="shared" si="71"/>
        <v>0</v>
      </c>
      <c r="AG354" s="93">
        <f t="shared" si="67"/>
        <v>-15.67691673</v>
      </c>
      <c r="AH354" s="67"/>
      <c r="AI354" s="68"/>
      <c r="AJ354" s="68">
        <f t="shared" si="69"/>
        <v>24.91094913</v>
      </c>
      <c r="AK354" s="69">
        <v>1950.0</v>
      </c>
      <c r="AL354" s="42">
        <f t="shared" si="57"/>
        <v>16.06153846</v>
      </c>
      <c r="AM354" s="42">
        <f t="shared" si="61"/>
        <v>360.7029564</v>
      </c>
      <c r="AN354" s="36"/>
      <c r="AO354" s="43"/>
      <c r="AP354" s="70">
        <v>980.0</v>
      </c>
      <c r="AQ354" s="70">
        <f t="shared" si="60"/>
        <v>0</v>
      </c>
      <c r="AR354" s="70">
        <f t="shared" si="62"/>
        <v>76.42103175</v>
      </c>
      <c r="AS354" s="71">
        <v>1400.0</v>
      </c>
      <c r="AT354" s="36"/>
      <c r="AU354" s="43"/>
      <c r="AV354" s="72">
        <v>480.0</v>
      </c>
      <c r="AW354" s="35"/>
      <c r="AX354" s="45"/>
      <c r="AY354" s="46"/>
      <c r="AZ354" s="46"/>
      <c r="BA354" s="46"/>
      <c r="BB354" s="46"/>
      <c r="BC354" s="47"/>
      <c r="BD354" s="47"/>
      <c r="BE354" s="48"/>
      <c r="BF354" s="48"/>
    </row>
    <row r="355" ht="15.75" customHeight="1">
      <c r="A355" s="80">
        <f t="shared" si="68"/>
        <v>45961</v>
      </c>
      <c r="B355" s="63">
        <v>20396.0</v>
      </c>
      <c r="C355" s="29">
        <f>B355/'Clients Balance'!B361</f>
        <v>0.001725199748</v>
      </c>
      <c r="D355" s="30"/>
      <c r="E355" s="31">
        <f t="shared" si="3"/>
        <v>0.4980770505</v>
      </c>
      <c r="F355" s="31">
        <f t="shared" si="4"/>
        <v>289.2049651</v>
      </c>
      <c r="G355" s="32">
        <f t="shared" si="1"/>
        <v>289.2049651</v>
      </c>
      <c r="H355" s="33">
        <f t="shared" si="2"/>
        <v>0</v>
      </c>
      <c r="I355" s="65">
        <v>0.0</v>
      </c>
      <c r="J355" s="65">
        <v>-5662.0</v>
      </c>
      <c r="K355" s="34"/>
      <c r="L355" s="34"/>
      <c r="M355" s="34"/>
      <c r="N355" s="34"/>
      <c r="O355" s="34"/>
      <c r="P355" s="34"/>
      <c r="Q355" s="65">
        <v>-33522.0</v>
      </c>
      <c r="R355" s="72">
        <v>60206.0</v>
      </c>
      <c r="S355" s="72">
        <v>975.0</v>
      </c>
      <c r="T355" s="36">
        <f t="shared" si="72"/>
        <v>61.74974359</v>
      </c>
      <c r="U355" s="36">
        <f t="shared" si="73"/>
        <v>280.4745299</v>
      </c>
      <c r="V355" s="35"/>
      <c r="W355" s="72">
        <v>6000.0</v>
      </c>
      <c r="X355" s="35">
        <f t="shared" si="54"/>
        <v>-5.587</v>
      </c>
      <c r="Y355" s="37">
        <f t="shared" si="56"/>
        <v>228.5498948</v>
      </c>
      <c r="Z355" s="35"/>
      <c r="AA355" s="35"/>
      <c r="AB355" s="35"/>
      <c r="AC355" s="35"/>
      <c r="AD355" s="35"/>
      <c r="AE355" s="66">
        <v>3000.0</v>
      </c>
      <c r="AF355" s="66">
        <f t="shared" si="71"/>
        <v>0</v>
      </c>
      <c r="AG355" s="93">
        <f t="shared" si="67"/>
        <v>-15.67691673</v>
      </c>
      <c r="AH355" s="67"/>
      <c r="AI355" s="68"/>
      <c r="AJ355" s="68">
        <f t="shared" si="69"/>
        <v>24.91094913</v>
      </c>
      <c r="AK355" s="69">
        <v>1950.0</v>
      </c>
      <c r="AL355" s="42">
        <f t="shared" si="57"/>
        <v>-2.903589744</v>
      </c>
      <c r="AM355" s="42">
        <f t="shared" si="61"/>
        <v>357.7993666</v>
      </c>
      <c r="AN355" s="36"/>
      <c r="AO355" s="43"/>
      <c r="AP355" s="70">
        <v>980.0</v>
      </c>
      <c r="AQ355" s="70">
        <f t="shared" si="60"/>
        <v>0</v>
      </c>
      <c r="AR355" s="70">
        <f t="shared" si="62"/>
        <v>76.42103175</v>
      </c>
      <c r="AS355" s="71">
        <v>1400.0</v>
      </c>
      <c r="AT355" s="36"/>
      <c r="AU355" s="43"/>
      <c r="AV355" s="72">
        <v>480.0</v>
      </c>
      <c r="AW355" s="35"/>
      <c r="AX355" s="45"/>
      <c r="AY355" s="46"/>
      <c r="AZ355" s="46"/>
      <c r="BA355" s="46"/>
      <c r="BB355" s="46"/>
      <c r="BC355" s="47"/>
      <c r="BD355" s="47"/>
      <c r="BE355" s="48"/>
      <c r="BF355" s="48"/>
    </row>
    <row r="356" ht="15.75" customHeight="1">
      <c r="A356" s="80">
        <f t="shared" si="68"/>
        <v>45964</v>
      </c>
      <c r="B356" s="63">
        <v>-85935.0</v>
      </c>
      <c r="C356" s="29">
        <f>B356/'Clients Balance'!B362</f>
        <v>-0.008197052389</v>
      </c>
      <c r="D356" s="30"/>
      <c r="E356" s="31">
        <f t="shared" si="3"/>
        <v>-2.37062825</v>
      </c>
      <c r="F356" s="31">
        <f t="shared" si="4"/>
        <v>286.8343368</v>
      </c>
      <c r="G356" s="32">
        <f t="shared" si="1"/>
        <v>289.2049651</v>
      </c>
      <c r="H356" s="33">
        <f t="shared" si="2"/>
        <v>-0.008264799382</v>
      </c>
      <c r="I356" s="65">
        <v>0.0</v>
      </c>
      <c r="J356" s="65">
        <v>-99731.0</v>
      </c>
      <c r="K356" s="34"/>
      <c r="L356" s="34"/>
      <c r="M356" s="34"/>
      <c r="N356" s="34"/>
      <c r="O356" s="34"/>
      <c r="P356" s="34"/>
      <c r="Q356" s="65">
        <v>39723.0</v>
      </c>
      <c r="R356" s="72">
        <v>-15390.0</v>
      </c>
      <c r="S356" s="72">
        <v>1425.0</v>
      </c>
      <c r="T356" s="36">
        <f t="shared" si="72"/>
        <v>-10.8</v>
      </c>
      <c r="U356" s="36">
        <f t="shared" si="73"/>
        <v>269.6745299</v>
      </c>
      <c r="V356" s="35"/>
      <c r="W356" s="72">
        <v>4125.0</v>
      </c>
      <c r="X356" s="35">
        <f t="shared" si="54"/>
        <v>9.629818182</v>
      </c>
      <c r="Y356" s="37">
        <f t="shared" si="56"/>
        <v>238.179713</v>
      </c>
      <c r="Z356" s="35"/>
      <c r="AA356" s="35"/>
      <c r="AB356" s="35"/>
      <c r="AC356" s="35"/>
      <c r="AD356" s="35"/>
      <c r="AE356" s="66">
        <v>3000.0</v>
      </c>
      <c r="AF356" s="66">
        <f t="shared" si="71"/>
        <v>0</v>
      </c>
      <c r="AG356" s="93">
        <f t="shared" si="67"/>
        <v>-15.67691673</v>
      </c>
      <c r="AH356" s="67"/>
      <c r="AI356" s="68"/>
      <c r="AJ356" s="68">
        <f t="shared" si="69"/>
        <v>24.91094913</v>
      </c>
      <c r="AK356" s="69">
        <v>1875.0</v>
      </c>
      <c r="AL356" s="42">
        <f t="shared" si="57"/>
        <v>-53.18986667</v>
      </c>
      <c r="AM356" s="42">
        <f t="shared" si="61"/>
        <v>304.6095</v>
      </c>
      <c r="AN356" s="36"/>
      <c r="AO356" s="43"/>
      <c r="AP356" s="70">
        <v>980.0</v>
      </c>
      <c r="AQ356" s="70">
        <f t="shared" si="60"/>
        <v>0</v>
      </c>
      <c r="AR356" s="70">
        <f t="shared" si="62"/>
        <v>76.42103175</v>
      </c>
      <c r="AS356" s="71">
        <v>1400.0</v>
      </c>
      <c r="AT356" s="36"/>
      <c r="AU356" s="43"/>
      <c r="AV356" s="72">
        <v>480.0</v>
      </c>
      <c r="AW356" s="35"/>
      <c r="AX356" s="45"/>
      <c r="AY356" s="46"/>
      <c r="AZ356" s="46"/>
      <c r="BA356" s="46"/>
      <c r="BB356" s="46"/>
      <c r="BC356" s="47"/>
      <c r="BD356" s="47"/>
      <c r="BE356" s="48"/>
      <c r="BF356" s="48"/>
    </row>
    <row r="357" ht="15.75" customHeight="1">
      <c r="A357" s="80">
        <f t="shared" si="68"/>
        <v>45965</v>
      </c>
      <c r="B357" s="63">
        <v>335669.0</v>
      </c>
      <c r="C357" s="29">
        <f>B357/'Clients Balance'!B363</f>
        <v>0.03228296903</v>
      </c>
      <c r="D357" s="30"/>
      <c r="E357" s="31">
        <f t="shared" si="3"/>
        <v>9.259864013</v>
      </c>
      <c r="F357" s="31">
        <f t="shared" si="4"/>
        <v>296.0942008</v>
      </c>
      <c r="G357" s="32">
        <f t="shared" si="1"/>
        <v>296.0942008</v>
      </c>
      <c r="H357" s="33">
        <f t="shared" si="2"/>
        <v>0</v>
      </c>
      <c r="I357" s="65">
        <v>175062.0</v>
      </c>
      <c r="J357" s="65">
        <v>120075.0</v>
      </c>
      <c r="K357" s="34"/>
      <c r="L357" s="34"/>
      <c r="M357" s="34"/>
      <c r="N357" s="34"/>
      <c r="O357" s="34"/>
      <c r="P357" s="34"/>
      <c r="Q357" s="65">
        <v>0.0</v>
      </c>
      <c r="R357" s="72">
        <v>57500.0</v>
      </c>
      <c r="S357" s="72">
        <v>1425.0</v>
      </c>
      <c r="T357" s="36">
        <f t="shared" si="72"/>
        <v>40.35087719</v>
      </c>
      <c r="U357" s="36">
        <f t="shared" si="73"/>
        <v>310.0254071</v>
      </c>
      <c r="V357" s="35"/>
      <c r="W357" s="72">
        <v>4125.0</v>
      </c>
      <c r="X357" s="35">
        <f t="shared" si="54"/>
        <v>0</v>
      </c>
      <c r="Y357" s="37">
        <f t="shared" si="56"/>
        <v>238.179713</v>
      </c>
      <c r="Z357" s="35"/>
      <c r="AA357" s="35"/>
      <c r="AB357" s="35"/>
      <c r="AC357" s="35"/>
      <c r="AD357" s="35"/>
      <c r="AE357" s="66">
        <v>3000.0</v>
      </c>
      <c r="AF357" s="66">
        <f t="shared" si="71"/>
        <v>0</v>
      </c>
      <c r="AG357" s="93">
        <f t="shared" si="67"/>
        <v>-15.67691673</v>
      </c>
      <c r="AH357" s="67"/>
      <c r="AI357" s="68"/>
      <c r="AJ357" s="68">
        <f t="shared" si="69"/>
        <v>24.91094913</v>
      </c>
      <c r="AK357" s="69">
        <v>1875.0</v>
      </c>
      <c r="AL357" s="42">
        <f t="shared" si="57"/>
        <v>64.04</v>
      </c>
      <c r="AM357" s="42">
        <f t="shared" si="61"/>
        <v>368.6495</v>
      </c>
      <c r="AN357" s="36"/>
      <c r="AO357" s="43"/>
      <c r="AP357" s="70">
        <v>980.0</v>
      </c>
      <c r="AQ357" s="70">
        <f t="shared" si="60"/>
        <v>0</v>
      </c>
      <c r="AR357" s="70">
        <f t="shared" si="62"/>
        <v>76.42103175</v>
      </c>
      <c r="AS357" s="71">
        <v>1400.0</v>
      </c>
      <c r="AT357" s="36"/>
      <c r="AU357" s="43"/>
      <c r="AV357" s="72">
        <v>480.0</v>
      </c>
      <c r="AW357" s="35"/>
      <c r="AX357" s="45"/>
      <c r="AY357" s="46"/>
      <c r="AZ357" s="46"/>
      <c r="BA357" s="46"/>
      <c r="BB357" s="46"/>
      <c r="BC357" s="47"/>
      <c r="BD357" s="47"/>
      <c r="BE357" s="48"/>
      <c r="BF357" s="48"/>
    </row>
    <row r="358" ht="15.75" customHeight="1">
      <c r="A358" s="80">
        <f t="shared" si="68"/>
        <v>45966</v>
      </c>
      <c r="B358" s="63">
        <v>0.0</v>
      </c>
      <c r="C358" s="29">
        <f>B358/'Clients Balance'!B364</f>
        <v>0</v>
      </c>
      <c r="D358" s="30"/>
      <c r="E358" s="31">
        <f t="shared" si="3"/>
        <v>0</v>
      </c>
      <c r="F358" s="31">
        <f t="shared" si="4"/>
        <v>296.0942008</v>
      </c>
      <c r="G358" s="32">
        <f t="shared" si="1"/>
        <v>296.0942008</v>
      </c>
      <c r="H358" s="33">
        <f t="shared" si="2"/>
        <v>0</v>
      </c>
      <c r="I358" s="34"/>
      <c r="J358" s="34"/>
      <c r="K358" s="34"/>
      <c r="L358" s="34"/>
      <c r="M358" s="34"/>
      <c r="N358" s="34"/>
      <c r="O358" s="34"/>
      <c r="P358" s="34"/>
      <c r="Q358" s="34"/>
      <c r="R358" s="35"/>
      <c r="S358" s="72">
        <v>1425.0</v>
      </c>
      <c r="T358" s="36">
        <f t="shared" si="72"/>
        <v>0</v>
      </c>
      <c r="U358" s="36">
        <f t="shared" si="73"/>
        <v>310.0254071</v>
      </c>
      <c r="V358" s="35"/>
      <c r="W358" s="72">
        <v>4125.0</v>
      </c>
      <c r="X358" s="35">
        <f t="shared" si="54"/>
        <v>0</v>
      </c>
      <c r="Y358" s="37">
        <f t="shared" si="56"/>
        <v>238.179713</v>
      </c>
      <c r="Z358" s="35"/>
      <c r="AA358" s="35"/>
      <c r="AB358" s="35"/>
      <c r="AC358" s="35"/>
      <c r="AD358" s="35"/>
      <c r="AE358" s="66">
        <v>3000.0</v>
      </c>
      <c r="AF358" s="66">
        <f t="shared" si="71"/>
        <v>0</v>
      </c>
      <c r="AG358" s="93">
        <f t="shared" si="67"/>
        <v>-15.67691673</v>
      </c>
      <c r="AH358" s="67"/>
      <c r="AI358" s="68"/>
      <c r="AJ358" s="68">
        <f t="shared" si="69"/>
        <v>24.91094913</v>
      </c>
      <c r="AK358" s="69">
        <v>1875.0</v>
      </c>
      <c r="AL358" s="42">
        <f t="shared" si="57"/>
        <v>0</v>
      </c>
      <c r="AM358" s="42">
        <f t="shared" si="61"/>
        <v>368.6495</v>
      </c>
      <c r="AN358" s="36"/>
      <c r="AO358" s="43"/>
      <c r="AP358" s="70">
        <v>980.0</v>
      </c>
      <c r="AQ358" s="70">
        <f t="shared" si="60"/>
        <v>0</v>
      </c>
      <c r="AR358" s="70">
        <f t="shared" si="62"/>
        <v>76.42103175</v>
      </c>
      <c r="AS358" s="71">
        <v>1400.0</v>
      </c>
      <c r="AT358" s="36"/>
      <c r="AU358" s="43"/>
      <c r="AV358" s="72">
        <v>480.0</v>
      </c>
      <c r="AW358" s="35"/>
      <c r="AX358" s="45"/>
      <c r="AY358" s="46"/>
      <c r="AZ358" s="46"/>
      <c r="BA358" s="46"/>
      <c r="BB358" s="46"/>
      <c r="BC358" s="47"/>
      <c r="BD358" s="47"/>
      <c r="BE358" s="48"/>
      <c r="BF358" s="48"/>
    </row>
    <row r="359" ht="15.75" customHeight="1">
      <c r="A359" s="80">
        <f t="shared" si="68"/>
        <v>45967</v>
      </c>
      <c r="B359" s="63">
        <v>-67262.0</v>
      </c>
      <c r="C359" s="29">
        <f>B359/'Clients Balance'!B365</f>
        <v>-0.006266618395</v>
      </c>
      <c r="D359" s="30"/>
      <c r="E359" s="31">
        <f t="shared" si="3"/>
        <v>-1.855509366</v>
      </c>
      <c r="F359" s="31">
        <f t="shared" si="4"/>
        <v>294.2386915</v>
      </c>
      <c r="G359" s="32">
        <f t="shared" si="1"/>
        <v>296.0942008</v>
      </c>
      <c r="H359" s="33">
        <f t="shared" si="2"/>
        <v>-0.006306136546</v>
      </c>
      <c r="I359" s="65">
        <v>-26449.0</v>
      </c>
      <c r="J359" s="65">
        <v>-23887.0</v>
      </c>
      <c r="K359" s="34"/>
      <c r="L359" s="34"/>
      <c r="M359" s="34"/>
      <c r="N359" s="34"/>
      <c r="O359" s="34"/>
      <c r="P359" s="34"/>
      <c r="Q359" s="65">
        <v>0.0</v>
      </c>
      <c r="R359" s="72">
        <v>32490.0</v>
      </c>
      <c r="S359" s="72">
        <v>1425.0</v>
      </c>
      <c r="T359" s="36">
        <f t="shared" si="72"/>
        <v>22.8</v>
      </c>
      <c r="U359" s="36">
        <f t="shared" si="73"/>
        <v>332.8254071</v>
      </c>
      <c r="V359" s="35"/>
      <c r="W359" s="72">
        <v>4125.0</v>
      </c>
      <c r="X359" s="35">
        <f t="shared" si="54"/>
        <v>0</v>
      </c>
      <c r="Y359" s="37">
        <f t="shared" si="56"/>
        <v>238.179713</v>
      </c>
      <c r="Z359" s="35"/>
      <c r="AA359" s="35"/>
      <c r="AB359" s="35"/>
      <c r="AC359" s="35"/>
      <c r="AD359" s="35"/>
      <c r="AE359" s="66">
        <v>3000.0</v>
      </c>
      <c r="AF359" s="66">
        <f t="shared" si="71"/>
        <v>0</v>
      </c>
      <c r="AG359" s="93">
        <f t="shared" si="67"/>
        <v>-15.67691673</v>
      </c>
      <c r="AH359" s="67"/>
      <c r="AI359" s="68"/>
      <c r="AJ359" s="68">
        <f t="shared" si="69"/>
        <v>24.91094913</v>
      </c>
      <c r="AK359" s="69">
        <v>1875.0</v>
      </c>
      <c r="AL359" s="42">
        <f t="shared" si="57"/>
        <v>-12.73973333</v>
      </c>
      <c r="AM359" s="42">
        <f t="shared" si="61"/>
        <v>355.9097666</v>
      </c>
      <c r="AN359" s="36"/>
      <c r="AO359" s="43"/>
      <c r="AP359" s="70">
        <v>980.0</v>
      </c>
      <c r="AQ359" s="70">
        <f t="shared" si="60"/>
        <v>0</v>
      </c>
      <c r="AR359" s="70">
        <f t="shared" si="62"/>
        <v>76.42103175</v>
      </c>
      <c r="AS359" s="71">
        <v>1400.0</v>
      </c>
      <c r="AT359" s="36"/>
      <c r="AU359" s="43"/>
      <c r="AV359" s="72">
        <v>480.0</v>
      </c>
      <c r="AW359" s="35"/>
      <c r="AX359" s="45"/>
      <c r="AY359" s="46"/>
      <c r="AZ359" s="46"/>
      <c r="BA359" s="46"/>
      <c r="BB359" s="46"/>
      <c r="BC359" s="47"/>
      <c r="BD359" s="47"/>
      <c r="BE359" s="48"/>
      <c r="BF359" s="48"/>
    </row>
    <row r="360" ht="15.75" customHeight="1">
      <c r="A360" s="80">
        <f t="shared" si="68"/>
        <v>45968</v>
      </c>
      <c r="B360" s="63">
        <v>-83942.0</v>
      </c>
      <c r="C360" s="29">
        <f>B360/'Clients Balance'!B366</f>
        <v>-0.007869966905</v>
      </c>
      <c r="D360" s="30"/>
      <c r="E360" s="31">
        <f t="shared" si="3"/>
        <v>-2.315648764</v>
      </c>
      <c r="F360" s="31">
        <f t="shared" si="4"/>
        <v>291.9230427</v>
      </c>
      <c r="G360" s="32">
        <f t="shared" si="1"/>
        <v>296.0942008</v>
      </c>
      <c r="H360" s="33">
        <f t="shared" si="2"/>
        <v>-0.0142885539</v>
      </c>
      <c r="I360" s="65">
        <v>0.0</v>
      </c>
      <c r="J360" s="65">
        <v>-58443.0</v>
      </c>
      <c r="K360" s="34"/>
      <c r="L360" s="34"/>
      <c r="M360" s="34"/>
      <c r="N360" s="34"/>
      <c r="O360" s="34"/>
      <c r="P360" s="34"/>
      <c r="Q360" s="65">
        <v>-63650.0</v>
      </c>
      <c r="R360" s="72">
        <v>56145.0</v>
      </c>
      <c r="S360" s="72">
        <v>1425.0</v>
      </c>
      <c r="T360" s="36">
        <f t="shared" si="72"/>
        <v>39.4</v>
      </c>
      <c r="U360" s="36">
        <f t="shared" si="73"/>
        <v>372.2254071</v>
      </c>
      <c r="V360" s="35"/>
      <c r="W360" s="72">
        <v>4125.0</v>
      </c>
      <c r="X360" s="35">
        <f t="shared" si="54"/>
        <v>-15.43030303</v>
      </c>
      <c r="Y360" s="37">
        <f t="shared" si="56"/>
        <v>222.7494099</v>
      </c>
      <c r="Z360" s="35"/>
      <c r="AA360" s="35"/>
      <c r="AB360" s="35"/>
      <c r="AC360" s="35"/>
      <c r="AD360" s="35"/>
      <c r="AE360" s="66">
        <v>3000.0</v>
      </c>
      <c r="AF360" s="66">
        <f t="shared" si="71"/>
        <v>0</v>
      </c>
      <c r="AG360" s="93">
        <f t="shared" si="67"/>
        <v>-15.67691673</v>
      </c>
      <c r="AH360" s="67"/>
      <c r="AI360" s="68"/>
      <c r="AJ360" s="68">
        <f t="shared" si="69"/>
        <v>24.91094913</v>
      </c>
      <c r="AK360" s="69">
        <v>1875.0</v>
      </c>
      <c r="AL360" s="42">
        <f t="shared" si="57"/>
        <v>-31.1696</v>
      </c>
      <c r="AM360" s="42">
        <f t="shared" si="61"/>
        <v>324.7401666</v>
      </c>
      <c r="AN360" s="36"/>
      <c r="AO360" s="43"/>
      <c r="AP360" s="70">
        <v>980.0</v>
      </c>
      <c r="AQ360" s="70">
        <f t="shared" si="60"/>
        <v>0</v>
      </c>
      <c r="AR360" s="70">
        <f t="shared" si="62"/>
        <v>76.42103175</v>
      </c>
      <c r="AS360" s="71">
        <v>1400.0</v>
      </c>
      <c r="AT360" s="36"/>
      <c r="AU360" s="43"/>
      <c r="AV360" s="72">
        <v>480.0</v>
      </c>
      <c r="AW360" s="35"/>
      <c r="AX360" s="45"/>
      <c r="AY360" s="46"/>
      <c r="AZ360" s="46"/>
      <c r="BA360" s="46"/>
      <c r="BB360" s="46"/>
      <c r="BC360" s="47"/>
      <c r="BD360" s="47"/>
      <c r="BE360" s="48"/>
      <c r="BF360" s="48"/>
    </row>
    <row r="361" ht="15.75" customHeight="1">
      <c r="A361" s="80">
        <f t="shared" si="68"/>
        <v>45971</v>
      </c>
      <c r="B361" s="63">
        <v>-27111.0</v>
      </c>
      <c r="C361" s="29">
        <f>B361/'Clients Balance'!B367</f>
        <v>-0.002561949318</v>
      </c>
      <c r="D361" s="30"/>
      <c r="E361" s="31">
        <f t="shared" si="3"/>
        <v>-0.7478920403</v>
      </c>
      <c r="F361" s="31">
        <f t="shared" si="4"/>
        <v>291.1751507</v>
      </c>
      <c r="G361" s="32">
        <f t="shared" si="1"/>
        <v>296.0942008</v>
      </c>
      <c r="H361" s="33">
        <f t="shared" si="2"/>
        <v>-0.01689378424</v>
      </c>
      <c r="I361" s="65">
        <v>0.0</v>
      </c>
      <c r="J361" s="65">
        <v>-11475.0</v>
      </c>
      <c r="K361" s="34"/>
      <c r="L361" s="34"/>
      <c r="M361" s="34"/>
      <c r="N361" s="34"/>
      <c r="O361" s="34"/>
      <c r="P361" s="34"/>
      <c r="Q361" s="65">
        <v>31700.0</v>
      </c>
      <c r="R361" s="72">
        <v>-34770.0</v>
      </c>
      <c r="S361" s="72">
        <v>1425.0</v>
      </c>
      <c r="T361" s="36">
        <f t="shared" si="72"/>
        <v>-24.4</v>
      </c>
      <c r="U361" s="36">
        <f t="shared" si="73"/>
        <v>347.8254071</v>
      </c>
      <c r="V361" s="35"/>
      <c r="W361" s="72">
        <v>4125.0</v>
      </c>
      <c r="X361" s="35">
        <f t="shared" si="54"/>
        <v>7.684848485</v>
      </c>
      <c r="Y361" s="37">
        <f t="shared" si="56"/>
        <v>230.4342584</v>
      </c>
      <c r="Z361" s="35"/>
      <c r="AA361" s="35"/>
      <c r="AB361" s="35"/>
      <c r="AC361" s="35"/>
      <c r="AD361" s="35"/>
      <c r="AE361" s="66">
        <v>3000.0</v>
      </c>
      <c r="AF361" s="66">
        <f t="shared" si="71"/>
        <v>0</v>
      </c>
      <c r="AG361" s="93">
        <f t="shared" si="67"/>
        <v>-15.67691673</v>
      </c>
      <c r="AH361" s="67"/>
      <c r="AI361" s="68"/>
      <c r="AJ361" s="68">
        <f t="shared" si="69"/>
        <v>24.91094913</v>
      </c>
      <c r="AK361" s="69">
        <v>1875.0</v>
      </c>
      <c r="AL361" s="42">
        <f t="shared" si="57"/>
        <v>-6.12</v>
      </c>
      <c r="AM361" s="42">
        <f t="shared" si="61"/>
        <v>318.6201666</v>
      </c>
      <c r="AN361" s="36"/>
      <c r="AO361" s="43"/>
      <c r="AP361" s="70">
        <v>980.0</v>
      </c>
      <c r="AQ361" s="70">
        <f t="shared" si="60"/>
        <v>0</v>
      </c>
      <c r="AR361" s="70">
        <f t="shared" si="62"/>
        <v>76.42103175</v>
      </c>
      <c r="AS361" s="71">
        <v>1400.0</v>
      </c>
      <c r="AT361" s="36"/>
      <c r="AU361" s="43"/>
      <c r="AV361" s="72">
        <v>480.0</v>
      </c>
      <c r="AW361" s="35"/>
      <c r="AX361" s="45"/>
      <c r="AY361" s="46"/>
      <c r="AZ361" s="46"/>
      <c r="BA361" s="46"/>
      <c r="BB361" s="46"/>
      <c r="BC361" s="47"/>
      <c r="BD361" s="47"/>
      <c r="BE361" s="48"/>
      <c r="BF361" s="48"/>
    </row>
    <row r="362" ht="15.75" customHeight="1">
      <c r="A362" s="80">
        <f t="shared" si="68"/>
        <v>45972</v>
      </c>
      <c r="B362" s="63">
        <v>-3356.0</v>
      </c>
      <c r="C362" s="29">
        <f>B362/'Clients Balance'!B368</f>
        <v>-0.0003179516019</v>
      </c>
      <c r="D362" s="30"/>
      <c r="E362" s="31">
        <f t="shared" si="3"/>
        <v>-0.09257960559</v>
      </c>
      <c r="F362" s="31">
        <f t="shared" si="4"/>
        <v>291.0825711</v>
      </c>
      <c r="G362" s="32">
        <f t="shared" si="1"/>
        <v>296.0942008</v>
      </c>
      <c r="H362" s="33">
        <f t="shared" si="2"/>
        <v>-0.01721721008</v>
      </c>
      <c r="I362" s="65">
        <v>-117000.0</v>
      </c>
      <c r="J362" s="65">
        <v>46593.0</v>
      </c>
      <c r="K362" s="34"/>
      <c r="L362" s="34"/>
      <c r="M362" s="34"/>
      <c r="N362" s="34"/>
      <c r="O362" s="34"/>
      <c r="P362" s="34"/>
      <c r="Q362" s="65">
        <v>0.0</v>
      </c>
      <c r="R362" s="72">
        <v>67507.0</v>
      </c>
      <c r="S362" s="72">
        <v>1425.0</v>
      </c>
      <c r="T362" s="36">
        <f t="shared" si="72"/>
        <v>47.37333333</v>
      </c>
      <c r="U362" s="36">
        <f t="shared" si="73"/>
        <v>395.1987404</v>
      </c>
      <c r="V362" s="35"/>
      <c r="W362" s="72">
        <v>4125.0</v>
      </c>
      <c r="X362" s="35">
        <f t="shared" si="54"/>
        <v>0</v>
      </c>
      <c r="Y362" s="37">
        <f t="shared" si="56"/>
        <v>230.4342584</v>
      </c>
      <c r="Z362" s="35"/>
      <c r="AA362" s="35"/>
      <c r="AB362" s="35"/>
      <c r="AC362" s="35"/>
      <c r="AD362" s="35"/>
      <c r="AE362" s="66">
        <v>3000.0</v>
      </c>
      <c r="AF362" s="66">
        <f t="shared" si="71"/>
        <v>0</v>
      </c>
      <c r="AG362" s="93">
        <f t="shared" si="67"/>
        <v>-15.67691673</v>
      </c>
      <c r="AH362" s="67"/>
      <c r="AI362" s="68"/>
      <c r="AJ362" s="68">
        <f t="shared" si="69"/>
        <v>24.91094913</v>
      </c>
      <c r="AK362" s="69">
        <v>1875.0</v>
      </c>
      <c r="AL362" s="42">
        <f t="shared" si="57"/>
        <v>24.8496</v>
      </c>
      <c r="AM362" s="42">
        <f t="shared" si="61"/>
        <v>343.4697666</v>
      </c>
      <c r="AN362" s="36"/>
      <c r="AO362" s="43"/>
      <c r="AP362" s="70">
        <v>980.0</v>
      </c>
      <c r="AQ362" s="70">
        <f t="shared" si="60"/>
        <v>0</v>
      </c>
      <c r="AR362" s="70">
        <f t="shared" si="62"/>
        <v>76.42103175</v>
      </c>
      <c r="AS362" s="71">
        <v>1400.0</v>
      </c>
      <c r="AT362" s="36"/>
      <c r="AU362" s="43"/>
      <c r="AV362" s="72">
        <v>480.0</v>
      </c>
      <c r="AW362" s="35"/>
      <c r="AX362" s="45"/>
      <c r="AY362" s="46"/>
      <c r="AZ362" s="46"/>
      <c r="BA362" s="46"/>
      <c r="BB362" s="46"/>
      <c r="BC362" s="47"/>
      <c r="BD362" s="47"/>
      <c r="BE362" s="48"/>
      <c r="BF362" s="48"/>
    </row>
    <row r="363" ht="15.75" customHeight="1">
      <c r="A363" s="80">
        <f t="shared" si="68"/>
        <v>45973</v>
      </c>
      <c r="B363" s="63">
        <v>16045.0</v>
      </c>
      <c r="C363" s="29">
        <f>B363/'Clients Balance'!B369</f>
        <v>0.001520606677</v>
      </c>
      <c r="D363" s="30"/>
      <c r="E363" s="31">
        <f t="shared" si="3"/>
        <v>0.4426221012</v>
      </c>
      <c r="F363" s="31">
        <f t="shared" si="4"/>
        <v>291.5251932</v>
      </c>
      <c r="G363" s="32">
        <f t="shared" si="1"/>
        <v>296.0942008</v>
      </c>
      <c r="H363" s="33">
        <f t="shared" si="2"/>
        <v>-0.01567277128</v>
      </c>
      <c r="I363" s="65">
        <v>0.0</v>
      </c>
      <c r="J363" s="65">
        <v>28687.0</v>
      </c>
      <c r="K363" s="34"/>
      <c r="L363" s="34"/>
      <c r="M363" s="34"/>
      <c r="N363" s="34"/>
      <c r="O363" s="34"/>
      <c r="P363" s="34"/>
      <c r="Q363" s="65">
        <v>19995.0</v>
      </c>
      <c r="R363" s="72">
        <v>-31207.0</v>
      </c>
      <c r="S363" s="72">
        <v>1425.0</v>
      </c>
      <c r="T363" s="36">
        <f t="shared" si="72"/>
        <v>-21.89964912</v>
      </c>
      <c r="U363" s="36">
        <f t="shared" si="73"/>
        <v>373.2990913</v>
      </c>
      <c r="V363" s="35"/>
      <c r="W363" s="72">
        <v>4125.0</v>
      </c>
      <c r="X363" s="35">
        <f t="shared" si="54"/>
        <v>4.847272727</v>
      </c>
      <c r="Y363" s="37">
        <f t="shared" si="56"/>
        <v>235.2815311</v>
      </c>
      <c r="Z363" s="35"/>
      <c r="AA363" s="35"/>
      <c r="AB363" s="35"/>
      <c r="AC363" s="35"/>
      <c r="AD363" s="35"/>
      <c r="AE363" s="66">
        <v>3000.0</v>
      </c>
      <c r="AF363" s="66">
        <f t="shared" si="71"/>
        <v>0</v>
      </c>
      <c r="AG363" s="93">
        <f t="shared" si="67"/>
        <v>-15.67691673</v>
      </c>
      <c r="AH363" s="67"/>
      <c r="AI363" s="68"/>
      <c r="AJ363" s="68">
        <f t="shared" si="69"/>
        <v>24.91094913</v>
      </c>
      <c r="AK363" s="69">
        <v>1875.0</v>
      </c>
      <c r="AL363" s="42">
        <f t="shared" si="57"/>
        <v>15.29973333</v>
      </c>
      <c r="AM363" s="42">
        <f t="shared" si="61"/>
        <v>358.7695</v>
      </c>
      <c r="AN363" s="36"/>
      <c r="AO363" s="43"/>
      <c r="AP363" s="70">
        <v>980.0</v>
      </c>
      <c r="AQ363" s="70">
        <f t="shared" si="60"/>
        <v>0</v>
      </c>
      <c r="AR363" s="70">
        <f t="shared" si="62"/>
        <v>76.42103175</v>
      </c>
      <c r="AS363" s="71">
        <v>1400.0</v>
      </c>
      <c r="AT363" s="36"/>
      <c r="AU363" s="43"/>
      <c r="AV363" s="72">
        <v>480.0</v>
      </c>
      <c r="AW363" s="35"/>
      <c r="AX363" s="45"/>
      <c r="AY363" s="46"/>
      <c r="AZ363" s="46"/>
      <c r="BA363" s="46"/>
      <c r="BB363" s="46"/>
      <c r="BC363" s="47"/>
      <c r="BD363" s="47"/>
      <c r="BE363" s="48"/>
      <c r="BF363" s="48"/>
    </row>
    <row r="364" ht="15.75" customHeight="1">
      <c r="A364" s="80">
        <f t="shared" si="68"/>
        <v>45974</v>
      </c>
      <c r="B364" s="63">
        <v>-283363.0</v>
      </c>
      <c r="C364" s="29">
        <f>B364/'Clients Balance'!B370</f>
        <v>-0.02681392709</v>
      </c>
      <c r="D364" s="30"/>
      <c r="E364" s="31">
        <f t="shared" si="3"/>
        <v>-7.816935274</v>
      </c>
      <c r="F364" s="31">
        <f t="shared" si="4"/>
        <v>283.7082579</v>
      </c>
      <c r="G364" s="32">
        <f t="shared" si="1"/>
        <v>296.0942008</v>
      </c>
      <c r="H364" s="33">
        <f t="shared" si="2"/>
        <v>-0.04365732263</v>
      </c>
      <c r="I364" s="65">
        <v>-132677.0</v>
      </c>
      <c r="J364" s="65">
        <v>-2925.0</v>
      </c>
      <c r="K364" s="34"/>
      <c r="L364" s="34"/>
      <c r="M364" s="34"/>
      <c r="N364" s="34"/>
      <c r="O364" s="34"/>
      <c r="P364" s="34"/>
      <c r="Q364" s="65">
        <v>0.0</v>
      </c>
      <c r="R364" s="72">
        <v>-133666.0</v>
      </c>
      <c r="S364" s="72">
        <v>1425.0</v>
      </c>
      <c r="T364" s="36">
        <f t="shared" si="72"/>
        <v>-93.80070175</v>
      </c>
      <c r="U364" s="36">
        <f t="shared" si="73"/>
        <v>279.4983896</v>
      </c>
      <c r="V364" s="35"/>
      <c r="W364" s="72">
        <v>4125.0</v>
      </c>
      <c r="X364" s="35">
        <f t="shared" si="54"/>
        <v>0</v>
      </c>
      <c r="Y364" s="37">
        <f t="shared" si="56"/>
        <v>235.2815311</v>
      </c>
      <c r="Z364" s="35"/>
      <c r="AA364" s="35"/>
      <c r="AB364" s="35"/>
      <c r="AC364" s="35"/>
      <c r="AD364" s="35"/>
      <c r="AE364" s="66">
        <v>3000.0</v>
      </c>
      <c r="AF364" s="66">
        <f t="shared" si="71"/>
        <v>0</v>
      </c>
      <c r="AG364" s="93">
        <f t="shared" si="67"/>
        <v>-15.67691673</v>
      </c>
      <c r="AH364" s="67"/>
      <c r="AI364" s="68"/>
      <c r="AJ364" s="68">
        <f t="shared" si="69"/>
        <v>24.91094913</v>
      </c>
      <c r="AK364" s="69">
        <v>1875.0</v>
      </c>
      <c r="AL364" s="42">
        <f t="shared" si="57"/>
        <v>-1.56</v>
      </c>
      <c r="AM364" s="42">
        <f t="shared" si="61"/>
        <v>357.2095</v>
      </c>
      <c r="AN364" s="36"/>
      <c r="AO364" s="43"/>
      <c r="AP364" s="70">
        <v>980.0</v>
      </c>
      <c r="AQ364" s="70">
        <f t="shared" si="60"/>
        <v>0</v>
      </c>
      <c r="AR364" s="70">
        <f t="shared" si="62"/>
        <v>76.42103175</v>
      </c>
      <c r="AS364" s="71">
        <v>1400.0</v>
      </c>
      <c r="AT364" s="36"/>
      <c r="AU364" s="43"/>
      <c r="AV364" s="72">
        <v>480.0</v>
      </c>
      <c r="AW364" s="35"/>
      <c r="AX364" s="45"/>
      <c r="AY364" s="46"/>
      <c r="AZ364" s="46"/>
      <c r="BA364" s="46"/>
      <c r="BB364" s="46"/>
      <c r="BC364" s="47"/>
      <c r="BD364" s="47"/>
      <c r="BE364" s="48"/>
      <c r="BF364" s="48"/>
    </row>
    <row r="365" ht="15.75" customHeight="1">
      <c r="A365" s="80">
        <f t="shared" si="68"/>
        <v>45975</v>
      </c>
      <c r="B365" s="63">
        <v>-148014.0</v>
      </c>
      <c r="C365" s="29">
        <f>B365/'Clients Balance'!B371</f>
        <v>-0.01439210081</v>
      </c>
      <c r="D365" s="30"/>
      <c r="E365" s="31">
        <f t="shared" si="3"/>
        <v>-4.083157849</v>
      </c>
      <c r="F365" s="31">
        <f t="shared" si="4"/>
        <v>279.6251</v>
      </c>
      <c r="G365" s="32">
        <f t="shared" si="1"/>
        <v>296.0942008</v>
      </c>
      <c r="H365" s="33">
        <f t="shared" si="2"/>
        <v>-0.0588970761</v>
      </c>
      <c r="I365" s="65">
        <v>0.0</v>
      </c>
      <c r="J365" s="65">
        <v>-18825.0</v>
      </c>
      <c r="K365" s="34"/>
      <c r="L365" s="34"/>
      <c r="M365" s="34"/>
      <c r="N365" s="34"/>
      <c r="O365" s="34"/>
      <c r="P365" s="34"/>
      <c r="Q365" s="65">
        <v>61000.0</v>
      </c>
      <c r="R365" s="72">
        <v>-168326.0</v>
      </c>
      <c r="S365" s="72">
        <v>1425.0</v>
      </c>
      <c r="T365" s="36">
        <f t="shared" si="72"/>
        <v>-118.1235088</v>
      </c>
      <c r="U365" s="36">
        <f t="shared" si="73"/>
        <v>161.3748808</v>
      </c>
      <c r="V365" s="35"/>
      <c r="W365" s="72">
        <v>4125.0</v>
      </c>
      <c r="X365" s="35">
        <f t="shared" si="54"/>
        <v>14.78787879</v>
      </c>
      <c r="Y365" s="37">
        <f t="shared" si="56"/>
        <v>250.0694099</v>
      </c>
      <c r="Z365" s="35"/>
      <c r="AA365" s="35"/>
      <c r="AB365" s="35"/>
      <c r="AC365" s="35"/>
      <c r="AD365" s="35"/>
      <c r="AE365" s="66">
        <v>3000.0</v>
      </c>
      <c r="AF365" s="66">
        <f t="shared" si="71"/>
        <v>0</v>
      </c>
      <c r="AG365" s="93">
        <f t="shared" si="67"/>
        <v>-15.67691673</v>
      </c>
      <c r="AH365" s="67"/>
      <c r="AI365" s="68"/>
      <c r="AJ365" s="68">
        <f t="shared" si="69"/>
        <v>24.91094913</v>
      </c>
      <c r="AK365" s="69">
        <v>1875.0</v>
      </c>
      <c r="AL365" s="42">
        <f t="shared" si="57"/>
        <v>-10.04</v>
      </c>
      <c r="AM365" s="42">
        <f t="shared" si="61"/>
        <v>347.1695</v>
      </c>
      <c r="AN365" s="36"/>
      <c r="AO365" s="43"/>
      <c r="AP365" s="70">
        <v>980.0</v>
      </c>
      <c r="AQ365" s="70">
        <f t="shared" si="60"/>
        <v>0</v>
      </c>
      <c r="AR365" s="70">
        <f t="shared" si="62"/>
        <v>76.42103175</v>
      </c>
      <c r="AS365" s="71">
        <v>1400.0</v>
      </c>
      <c r="AT365" s="36"/>
      <c r="AU365" s="43"/>
      <c r="AV365" s="72">
        <v>480.0</v>
      </c>
      <c r="AW365" s="35"/>
      <c r="AX365" s="45"/>
      <c r="AY365" s="46"/>
      <c r="AZ365" s="46"/>
      <c r="BA365" s="46"/>
      <c r="BB365" s="46"/>
      <c r="BC365" s="47"/>
      <c r="BD365" s="47"/>
      <c r="BE365" s="48"/>
      <c r="BF365" s="48"/>
    </row>
    <row r="366" ht="15.75" customHeight="1">
      <c r="A366" s="80">
        <f t="shared" si="68"/>
        <v>45978</v>
      </c>
      <c r="B366" s="63">
        <v>36052.0</v>
      </c>
      <c r="C366" s="29">
        <f>B366/'Clients Balance'!B372</f>
        <v>0.003556694669</v>
      </c>
      <c r="D366" s="30"/>
      <c r="E366" s="31">
        <f t="shared" si="3"/>
        <v>0.9945411027</v>
      </c>
      <c r="F366" s="31">
        <f t="shared" si="4"/>
        <v>280.6196411</v>
      </c>
      <c r="G366" s="32">
        <f t="shared" si="1"/>
        <v>296.0942008</v>
      </c>
      <c r="H366" s="33">
        <f t="shared" si="2"/>
        <v>-0.05514425017</v>
      </c>
      <c r="I366" s="65">
        <v>0.0</v>
      </c>
      <c r="J366" s="65">
        <v>9678.0</v>
      </c>
      <c r="K366" s="34"/>
      <c r="L366" s="34"/>
      <c r="M366" s="34"/>
      <c r="N366" s="34"/>
      <c r="O366" s="34"/>
      <c r="P366" s="34"/>
      <c r="Q366" s="65">
        <v>-3316.0</v>
      </c>
      <c r="R366" s="72">
        <v>30281.0</v>
      </c>
      <c r="S366" s="72">
        <v>1425.0</v>
      </c>
      <c r="T366" s="36">
        <f t="shared" si="72"/>
        <v>21.24982456</v>
      </c>
      <c r="U366" s="36">
        <f t="shared" si="73"/>
        <v>182.6247054</v>
      </c>
      <c r="V366" s="35"/>
      <c r="W366" s="72">
        <v>4125.0</v>
      </c>
      <c r="X366" s="35">
        <f t="shared" si="54"/>
        <v>-0.8038787879</v>
      </c>
      <c r="Y366" s="37">
        <f t="shared" si="56"/>
        <v>249.2655311</v>
      </c>
      <c r="Z366" s="35"/>
      <c r="AA366" s="35"/>
      <c r="AB366" s="35"/>
      <c r="AC366" s="35"/>
      <c r="AD366" s="35"/>
      <c r="AE366" s="66">
        <v>3000.0</v>
      </c>
      <c r="AF366" s="66">
        <f t="shared" si="71"/>
        <v>0</v>
      </c>
      <c r="AG366" s="93">
        <f t="shared" si="67"/>
        <v>-15.67691673</v>
      </c>
      <c r="AH366" s="67"/>
      <c r="AI366" s="68"/>
      <c r="AJ366" s="68">
        <f t="shared" si="69"/>
        <v>24.91094913</v>
      </c>
      <c r="AK366" s="69">
        <v>1875.0</v>
      </c>
      <c r="AL366" s="42">
        <f t="shared" si="57"/>
        <v>5.1616</v>
      </c>
      <c r="AM366" s="42">
        <f t="shared" si="61"/>
        <v>352.3311</v>
      </c>
      <c r="AN366" s="36"/>
      <c r="AO366" s="43"/>
      <c r="AP366" s="70">
        <v>980.0</v>
      </c>
      <c r="AQ366" s="70">
        <f t="shared" si="60"/>
        <v>0</v>
      </c>
      <c r="AR366" s="70">
        <f t="shared" si="62"/>
        <v>76.42103175</v>
      </c>
      <c r="AS366" s="71">
        <v>1400.0</v>
      </c>
      <c r="AT366" s="36"/>
      <c r="AU366" s="43"/>
      <c r="AV366" s="72">
        <v>480.0</v>
      </c>
      <c r="AW366" s="35"/>
      <c r="AX366" s="45"/>
      <c r="AY366" s="46"/>
      <c r="AZ366" s="46"/>
      <c r="BA366" s="46"/>
      <c r="BB366" s="46"/>
      <c r="BC366" s="47"/>
      <c r="BD366" s="47"/>
      <c r="BE366" s="48"/>
      <c r="BF366" s="48"/>
    </row>
    <row r="367" ht="15.75" customHeight="1">
      <c r="A367" s="80">
        <f t="shared" si="68"/>
        <v>45979</v>
      </c>
      <c r="B367" s="63">
        <v>103320.0</v>
      </c>
      <c r="C367" s="29">
        <f>B367/'Clients Balance'!B373</f>
        <v>0.01015686562</v>
      </c>
      <c r="D367" s="30"/>
      <c r="E367" s="31">
        <f t="shared" si="3"/>
        <v>2.850215986</v>
      </c>
      <c r="F367" s="31">
        <f t="shared" si="4"/>
        <v>283.4698571</v>
      </c>
      <c r="G367" s="32">
        <f t="shared" si="1"/>
        <v>296.0942008</v>
      </c>
      <c r="H367" s="33">
        <f t="shared" si="2"/>
        <v>-0.04453504805</v>
      </c>
      <c r="I367" s="65">
        <v>121796.0</v>
      </c>
      <c r="J367" s="65">
        <v>-35816.0</v>
      </c>
      <c r="K367" s="34"/>
      <c r="L367" s="34"/>
      <c r="M367" s="34"/>
      <c r="N367" s="34"/>
      <c r="O367" s="34"/>
      <c r="P367" s="34"/>
      <c r="Q367" s="65">
        <v>0.0</v>
      </c>
      <c r="R367" s="72">
        <v>3847.0</v>
      </c>
      <c r="S367" s="72">
        <v>1425.0</v>
      </c>
      <c r="T367" s="36">
        <f t="shared" si="72"/>
        <v>2.699649123</v>
      </c>
      <c r="U367" s="36">
        <f t="shared" si="73"/>
        <v>185.3243545</v>
      </c>
      <c r="V367" s="35"/>
      <c r="W367" s="72">
        <v>4125.0</v>
      </c>
      <c r="X367" s="35">
        <f t="shared" si="54"/>
        <v>0</v>
      </c>
      <c r="Y367" s="37">
        <f t="shared" si="56"/>
        <v>249.2655311</v>
      </c>
      <c r="Z367" s="35"/>
      <c r="AA367" s="35"/>
      <c r="AB367" s="35"/>
      <c r="AC367" s="35"/>
      <c r="AD367" s="35"/>
      <c r="AE367" s="66">
        <v>3000.0</v>
      </c>
      <c r="AF367" s="66">
        <f t="shared" si="71"/>
        <v>0</v>
      </c>
      <c r="AG367" s="93">
        <f t="shared" si="67"/>
        <v>-15.67691673</v>
      </c>
      <c r="AH367" s="67"/>
      <c r="AI367" s="68"/>
      <c r="AJ367" s="68">
        <f t="shared" si="69"/>
        <v>24.91094913</v>
      </c>
      <c r="AK367" s="69">
        <v>1875.0</v>
      </c>
      <c r="AL367" s="42">
        <f t="shared" si="57"/>
        <v>-19.10186667</v>
      </c>
      <c r="AM367" s="42">
        <f t="shared" si="61"/>
        <v>333.2292333</v>
      </c>
      <c r="AN367" s="36"/>
      <c r="AO367" s="43"/>
      <c r="AP367" s="70">
        <v>980.0</v>
      </c>
      <c r="AQ367" s="70">
        <f t="shared" si="60"/>
        <v>0</v>
      </c>
      <c r="AR367" s="70">
        <f t="shared" si="62"/>
        <v>76.42103175</v>
      </c>
      <c r="AS367" s="71">
        <v>1400.0</v>
      </c>
      <c r="AT367" s="36"/>
      <c r="AU367" s="43"/>
      <c r="AV367" s="72">
        <v>480.0</v>
      </c>
      <c r="AW367" s="35"/>
      <c r="AX367" s="45"/>
      <c r="AY367" s="46"/>
      <c r="AZ367" s="46"/>
      <c r="BA367" s="46"/>
      <c r="BB367" s="46"/>
      <c r="BC367" s="47"/>
      <c r="BD367" s="47"/>
      <c r="BE367" s="48"/>
      <c r="BF367" s="48"/>
    </row>
    <row r="368" ht="15.75" customHeight="1">
      <c r="A368" s="80">
        <f t="shared" si="68"/>
        <v>45980</v>
      </c>
      <c r="B368" s="63">
        <v>27490.0</v>
      </c>
      <c r="C368" s="29">
        <f>B368/'Clients Balance'!B374</f>
        <v>0.002675230635</v>
      </c>
      <c r="D368" s="30"/>
      <c r="E368" s="31">
        <f t="shared" si="3"/>
        <v>0.758347246</v>
      </c>
      <c r="F368" s="31">
        <f t="shared" si="4"/>
        <v>284.2282044</v>
      </c>
      <c r="G368" s="32">
        <f t="shared" si="1"/>
        <v>296.0942008</v>
      </c>
      <c r="H368" s="33">
        <f t="shared" si="2"/>
        <v>-0.04174813154</v>
      </c>
      <c r="I368" s="65">
        <v>0.0</v>
      </c>
      <c r="J368" s="65">
        <v>67875.0</v>
      </c>
      <c r="K368" s="34"/>
      <c r="L368" s="34"/>
      <c r="M368" s="34"/>
      <c r="N368" s="34"/>
      <c r="O368" s="34"/>
      <c r="P368" s="34"/>
      <c r="Q368" s="65">
        <v>-40304.0</v>
      </c>
      <c r="R368" s="72">
        <v>5913.0</v>
      </c>
      <c r="S368" s="72">
        <v>1425.0</v>
      </c>
      <c r="T368" s="36">
        <f t="shared" si="72"/>
        <v>4.149473684</v>
      </c>
      <c r="U368" s="36">
        <f t="shared" si="73"/>
        <v>189.4738282</v>
      </c>
      <c r="V368" s="35"/>
      <c r="W368" s="72">
        <v>4125.0</v>
      </c>
      <c r="X368" s="35">
        <f t="shared" si="54"/>
        <v>-9.770666667</v>
      </c>
      <c r="Y368" s="37">
        <f t="shared" si="56"/>
        <v>239.4948645</v>
      </c>
      <c r="Z368" s="35"/>
      <c r="AA368" s="35"/>
      <c r="AB368" s="35"/>
      <c r="AC368" s="35"/>
      <c r="AD368" s="35"/>
      <c r="AE368" s="66">
        <v>3000.0</v>
      </c>
      <c r="AF368" s="66">
        <f t="shared" si="71"/>
        <v>0</v>
      </c>
      <c r="AG368" s="93">
        <f t="shared" si="67"/>
        <v>-15.67691673</v>
      </c>
      <c r="AH368" s="67"/>
      <c r="AI368" s="68"/>
      <c r="AJ368" s="68">
        <f t="shared" si="69"/>
        <v>24.91094913</v>
      </c>
      <c r="AK368" s="69">
        <v>1875.0</v>
      </c>
      <c r="AL368" s="42">
        <f t="shared" si="57"/>
        <v>36.2</v>
      </c>
      <c r="AM368" s="42">
        <f t="shared" si="61"/>
        <v>369.4292333</v>
      </c>
      <c r="AN368" s="36"/>
      <c r="AO368" s="43"/>
      <c r="AP368" s="70">
        <v>980.0</v>
      </c>
      <c r="AQ368" s="70">
        <f t="shared" si="60"/>
        <v>0</v>
      </c>
      <c r="AR368" s="70">
        <f t="shared" si="62"/>
        <v>76.42103175</v>
      </c>
      <c r="AS368" s="71">
        <v>1400.0</v>
      </c>
      <c r="AT368" s="36"/>
      <c r="AU368" s="43"/>
      <c r="AV368" s="72">
        <v>480.0</v>
      </c>
      <c r="AW368" s="35"/>
      <c r="AX368" s="45"/>
      <c r="AY368" s="46"/>
      <c r="AZ368" s="46"/>
      <c r="BA368" s="46"/>
      <c r="BB368" s="46"/>
      <c r="BC368" s="47"/>
      <c r="BD368" s="47"/>
      <c r="BE368" s="48"/>
      <c r="BF368" s="48"/>
    </row>
    <row r="369" ht="15.75" customHeight="1">
      <c r="A369" s="80">
        <f t="shared" si="68"/>
        <v>45981</v>
      </c>
      <c r="B369" s="63">
        <v>190838.0</v>
      </c>
      <c r="C369" s="29">
        <f>B369/'Clients Balance'!B375</f>
        <v>0.01852213559</v>
      </c>
      <c r="D369" s="30"/>
      <c r="E369" s="31">
        <f t="shared" si="3"/>
        <v>5.264513341</v>
      </c>
      <c r="F369" s="31">
        <f t="shared" si="4"/>
        <v>289.4927177</v>
      </c>
      <c r="G369" s="32">
        <f t="shared" si="1"/>
        <v>296.0942008</v>
      </c>
      <c r="H369" s="33">
        <f t="shared" si="2"/>
        <v>-0.02280362412</v>
      </c>
      <c r="I369" s="65">
        <v>93557.0</v>
      </c>
      <c r="J369" s="65">
        <v>47175.0</v>
      </c>
      <c r="K369" s="34"/>
      <c r="L369" s="34"/>
      <c r="M369" s="34"/>
      <c r="N369" s="34"/>
      <c r="O369" s="34"/>
      <c r="P369" s="34"/>
      <c r="Q369" s="65">
        <v>0.0</v>
      </c>
      <c r="R369" s="72">
        <v>56105.0</v>
      </c>
      <c r="S369" s="72">
        <v>1425.0</v>
      </c>
      <c r="T369" s="36">
        <f t="shared" si="72"/>
        <v>39.37192982</v>
      </c>
      <c r="U369" s="36">
        <f t="shared" si="73"/>
        <v>228.845758</v>
      </c>
      <c r="V369" s="35"/>
      <c r="W369" s="72">
        <v>4125.0</v>
      </c>
      <c r="X369" s="35">
        <f t="shared" si="54"/>
        <v>0</v>
      </c>
      <c r="Y369" s="37">
        <f t="shared" si="56"/>
        <v>239.4948645</v>
      </c>
      <c r="Z369" s="35"/>
      <c r="AA369" s="35"/>
      <c r="AB369" s="35"/>
      <c r="AC369" s="35"/>
      <c r="AD369" s="35"/>
      <c r="AE369" s="66">
        <v>3000.0</v>
      </c>
      <c r="AF369" s="66">
        <f t="shared" si="71"/>
        <v>0</v>
      </c>
      <c r="AG369" s="93">
        <f t="shared" si="67"/>
        <v>-15.67691673</v>
      </c>
      <c r="AH369" s="67"/>
      <c r="AI369" s="68"/>
      <c r="AJ369" s="68">
        <f t="shared" si="69"/>
        <v>24.91094913</v>
      </c>
      <c r="AK369" s="69">
        <v>1875.0</v>
      </c>
      <c r="AL369" s="42">
        <f t="shared" si="57"/>
        <v>25.16</v>
      </c>
      <c r="AM369" s="42">
        <f t="shared" si="61"/>
        <v>394.5892333</v>
      </c>
      <c r="AN369" s="36"/>
      <c r="AO369" s="43"/>
      <c r="AP369" s="70">
        <v>980.0</v>
      </c>
      <c r="AQ369" s="70">
        <f t="shared" si="60"/>
        <v>0</v>
      </c>
      <c r="AR369" s="70">
        <f t="shared" si="62"/>
        <v>76.42103175</v>
      </c>
      <c r="AS369" s="71">
        <v>1400.0</v>
      </c>
      <c r="AT369" s="36"/>
      <c r="AU369" s="43"/>
      <c r="AV369" s="72">
        <v>480.0</v>
      </c>
      <c r="AW369" s="35"/>
      <c r="AX369" s="45"/>
      <c r="AY369" s="46"/>
      <c r="AZ369" s="46"/>
      <c r="BA369" s="46"/>
      <c r="BB369" s="46"/>
      <c r="BC369" s="47"/>
      <c r="BD369" s="47"/>
      <c r="BE369" s="48"/>
      <c r="BF369" s="48"/>
    </row>
    <row r="370" ht="15.75" customHeight="1">
      <c r="A370" s="80">
        <f t="shared" si="68"/>
        <v>45982</v>
      </c>
      <c r="B370" s="63">
        <v>-175544.0</v>
      </c>
      <c r="C370" s="29">
        <f>B370/'Clients Balance'!B376</f>
        <v>-0.01672791145</v>
      </c>
      <c r="D370" s="30"/>
      <c r="E370" s="31">
        <f t="shared" si="3"/>
        <v>-4.842608547</v>
      </c>
      <c r="F370" s="31">
        <f t="shared" si="4"/>
        <v>284.6501092</v>
      </c>
      <c r="G370" s="32">
        <f t="shared" si="1"/>
        <v>296.0942008</v>
      </c>
      <c r="H370" s="33">
        <f t="shared" si="2"/>
        <v>-0.04020406562</v>
      </c>
      <c r="I370" s="65">
        <v>0.0</v>
      </c>
      <c r="J370" s="65">
        <v>-41236.0</v>
      </c>
      <c r="K370" s="34"/>
      <c r="L370" s="34"/>
      <c r="M370" s="34"/>
      <c r="N370" s="34"/>
      <c r="O370" s="34"/>
      <c r="P370" s="34"/>
      <c r="Q370" s="65">
        <v>-4977.0</v>
      </c>
      <c r="R370" s="72">
        <v>-127815.0</v>
      </c>
      <c r="S370" s="72">
        <v>1425.0</v>
      </c>
      <c r="T370" s="36">
        <f t="shared" si="72"/>
        <v>-89.69473684</v>
      </c>
      <c r="U370" s="36">
        <f t="shared" si="73"/>
        <v>139.1510211</v>
      </c>
      <c r="V370" s="35"/>
      <c r="W370" s="72">
        <v>4125.0</v>
      </c>
      <c r="X370" s="35">
        <f t="shared" si="54"/>
        <v>-1.206545455</v>
      </c>
      <c r="Y370" s="37">
        <f t="shared" si="56"/>
        <v>238.288319</v>
      </c>
      <c r="Z370" s="35"/>
      <c r="AA370" s="35"/>
      <c r="AB370" s="35"/>
      <c r="AC370" s="35"/>
      <c r="AD370" s="35"/>
      <c r="AE370" s="66">
        <v>3000.0</v>
      </c>
      <c r="AF370" s="66">
        <f t="shared" si="71"/>
        <v>0</v>
      </c>
      <c r="AG370" s="93">
        <f t="shared" si="67"/>
        <v>-15.67691673</v>
      </c>
      <c r="AH370" s="67"/>
      <c r="AI370" s="68"/>
      <c r="AJ370" s="68">
        <f t="shared" si="69"/>
        <v>24.91094913</v>
      </c>
      <c r="AK370" s="69">
        <v>1875.0</v>
      </c>
      <c r="AL370" s="42">
        <f t="shared" si="57"/>
        <v>-21.99253333</v>
      </c>
      <c r="AM370" s="42">
        <f t="shared" si="61"/>
        <v>372.5967</v>
      </c>
      <c r="AN370" s="36"/>
      <c r="AO370" s="43"/>
      <c r="AP370" s="70">
        <v>980.0</v>
      </c>
      <c r="AQ370" s="70">
        <f t="shared" si="60"/>
        <v>0</v>
      </c>
      <c r="AR370" s="70">
        <f t="shared" si="62"/>
        <v>76.42103175</v>
      </c>
      <c r="AS370" s="71">
        <v>1400.0</v>
      </c>
      <c r="AT370" s="36"/>
      <c r="AU370" s="43"/>
      <c r="AV370" s="72">
        <v>480.0</v>
      </c>
      <c r="AW370" s="35"/>
      <c r="AX370" s="45"/>
      <c r="AY370" s="46"/>
      <c r="AZ370" s="46"/>
      <c r="BA370" s="46"/>
      <c r="BB370" s="46"/>
      <c r="BC370" s="47"/>
      <c r="BD370" s="47"/>
      <c r="BE370" s="48"/>
      <c r="BF370" s="48"/>
    </row>
    <row r="371" ht="15.75" customHeight="1">
      <c r="A371" s="80">
        <f t="shared" si="68"/>
        <v>45985</v>
      </c>
      <c r="B371" s="63">
        <v>-48691.0</v>
      </c>
      <c r="C371" s="29">
        <f>B371/'Clients Balance'!B377</f>
        <v>-0.004718790685</v>
      </c>
      <c r="D371" s="30"/>
      <c r="E371" s="31">
        <f t="shared" si="3"/>
        <v>-1.343204284</v>
      </c>
      <c r="F371" s="31">
        <f t="shared" si="4"/>
        <v>283.3069049</v>
      </c>
      <c r="G371" s="32">
        <f t="shared" si="1"/>
        <v>296.0942008</v>
      </c>
      <c r="H371" s="33">
        <f t="shared" si="2"/>
        <v>-0.0451358429</v>
      </c>
      <c r="I371" s="65">
        <v>0.0</v>
      </c>
      <c r="J371" s="65">
        <v>91500.0</v>
      </c>
      <c r="K371" s="34"/>
      <c r="L371" s="34"/>
      <c r="M371" s="34"/>
      <c r="N371" s="34"/>
      <c r="O371" s="34"/>
      <c r="P371" s="34"/>
      <c r="Q371" s="65">
        <v>-113911.0</v>
      </c>
      <c r="R371" s="72">
        <v>-16950.0</v>
      </c>
      <c r="S371" s="72">
        <v>1425.0</v>
      </c>
      <c r="T371" s="36">
        <f t="shared" si="72"/>
        <v>-11.89473684</v>
      </c>
      <c r="U371" s="36">
        <f t="shared" si="73"/>
        <v>127.2562843</v>
      </c>
      <c r="V371" s="35"/>
      <c r="W371" s="72">
        <v>4125.0</v>
      </c>
      <c r="X371" s="35">
        <f t="shared" si="54"/>
        <v>-27.61478788</v>
      </c>
      <c r="Y371" s="37">
        <f t="shared" si="56"/>
        <v>210.6735311</v>
      </c>
      <c r="Z371" s="35"/>
      <c r="AA371" s="35"/>
      <c r="AB371" s="35"/>
      <c r="AC371" s="35"/>
      <c r="AD371" s="35"/>
      <c r="AE371" s="66">
        <v>3000.0</v>
      </c>
      <c r="AF371" s="66">
        <f t="shared" si="71"/>
        <v>0</v>
      </c>
      <c r="AG371" s="93">
        <f t="shared" si="67"/>
        <v>-15.67691673</v>
      </c>
      <c r="AH371" s="67"/>
      <c r="AI371" s="68"/>
      <c r="AJ371" s="68">
        <f t="shared" si="69"/>
        <v>24.91094913</v>
      </c>
      <c r="AK371" s="69">
        <v>1875.0</v>
      </c>
      <c r="AL371" s="42">
        <f t="shared" si="57"/>
        <v>48.8</v>
      </c>
      <c r="AM371" s="42">
        <f t="shared" si="61"/>
        <v>421.3967</v>
      </c>
      <c r="AN371" s="36"/>
      <c r="AO371" s="43"/>
      <c r="AP371" s="70">
        <v>980.0</v>
      </c>
      <c r="AQ371" s="70">
        <f t="shared" si="60"/>
        <v>0</v>
      </c>
      <c r="AR371" s="70">
        <f t="shared" si="62"/>
        <v>76.42103175</v>
      </c>
      <c r="AS371" s="71">
        <v>1400.0</v>
      </c>
      <c r="AT371" s="36"/>
      <c r="AU371" s="43"/>
      <c r="AV371" s="72">
        <v>480.0</v>
      </c>
      <c r="AW371" s="35"/>
      <c r="AX371" s="45"/>
      <c r="AY371" s="46"/>
      <c r="AZ371" s="46"/>
      <c r="BA371" s="46"/>
      <c r="BB371" s="46"/>
      <c r="BC371" s="47"/>
      <c r="BD371" s="47"/>
      <c r="BE371" s="48"/>
      <c r="BF371" s="48"/>
    </row>
    <row r="372" ht="15.75" customHeight="1">
      <c r="A372" s="80">
        <f t="shared" si="68"/>
        <v>45986</v>
      </c>
      <c r="B372" s="63">
        <v>-77403.0</v>
      </c>
      <c r="C372" s="29">
        <f>B372/'Clients Balance'!B378</f>
        <v>-0.00753692178</v>
      </c>
      <c r="D372" s="30"/>
      <c r="E372" s="31">
        <f t="shared" si="3"/>
        <v>-2.135261982</v>
      </c>
      <c r="F372" s="31">
        <f t="shared" si="4"/>
        <v>281.1716429</v>
      </c>
      <c r="G372" s="32">
        <f t="shared" si="1"/>
        <v>296.0942008</v>
      </c>
      <c r="H372" s="33">
        <f t="shared" si="2"/>
        <v>-0.05307277</v>
      </c>
      <c r="I372" s="65">
        <v>10100.0</v>
      </c>
      <c r="J372" s="65">
        <v>-12937.0</v>
      </c>
      <c r="K372" s="34"/>
      <c r="L372" s="34"/>
      <c r="M372" s="34"/>
      <c r="N372" s="34"/>
      <c r="O372" s="34"/>
      <c r="P372" s="34"/>
      <c r="Q372" s="65">
        <v>0.0</v>
      </c>
      <c r="R372" s="72">
        <v>-85500.0</v>
      </c>
      <c r="S372" s="72">
        <v>1425.0</v>
      </c>
      <c r="T372" s="36">
        <f t="shared" si="72"/>
        <v>-60</v>
      </c>
      <c r="U372" s="36">
        <f t="shared" si="73"/>
        <v>67.2562843</v>
      </c>
      <c r="V372" s="35"/>
      <c r="W372" s="72">
        <v>4125.0</v>
      </c>
      <c r="X372" s="35">
        <f t="shared" si="54"/>
        <v>0</v>
      </c>
      <c r="Y372" s="37">
        <f t="shared" si="56"/>
        <v>210.6735311</v>
      </c>
      <c r="Z372" s="35"/>
      <c r="AA372" s="35"/>
      <c r="AB372" s="35"/>
      <c r="AC372" s="35"/>
      <c r="AD372" s="35"/>
      <c r="AE372" s="66">
        <v>3000.0</v>
      </c>
      <c r="AF372" s="66">
        <f t="shared" si="71"/>
        <v>0</v>
      </c>
      <c r="AG372" s="93">
        <f t="shared" si="67"/>
        <v>-15.67691673</v>
      </c>
      <c r="AH372" s="67"/>
      <c r="AI372" s="68"/>
      <c r="AJ372" s="68">
        <f t="shared" si="69"/>
        <v>24.91094913</v>
      </c>
      <c r="AK372" s="69">
        <v>1875.0</v>
      </c>
      <c r="AL372" s="42">
        <f t="shared" si="57"/>
        <v>-6.899733333</v>
      </c>
      <c r="AM372" s="42">
        <f t="shared" si="61"/>
        <v>414.4969666</v>
      </c>
      <c r="AN372" s="36"/>
      <c r="AO372" s="43"/>
      <c r="AP372" s="70">
        <v>980.0</v>
      </c>
      <c r="AQ372" s="70">
        <f t="shared" si="60"/>
        <v>0</v>
      </c>
      <c r="AR372" s="70">
        <f t="shared" si="62"/>
        <v>76.42103175</v>
      </c>
      <c r="AS372" s="71">
        <v>1400.0</v>
      </c>
      <c r="AT372" s="36"/>
      <c r="AU372" s="43"/>
      <c r="AV372" s="72">
        <v>480.0</v>
      </c>
      <c r="AW372" s="35"/>
      <c r="AX372" s="45"/>
      <c r="AY372" s="46"/>
      <c r="AZ372" s="46"/>
      <c r="BA372" s="46"/>
      <c r="BB372" s="46"/>
      <c r="BC372" s="47"/>
      <c r="BD372" s="47"/>
      <c r="BE372" s="48"/>
      <c r="BF372" s="48"/>
    </row>
    <row r="373" ht="15.75" customHeight="1">
      <c r="A373" s="80">
        <f t="shared" si="68"/>
        <v>45987</v>
      </c>
      <c r="B373" s="63">
        <v>147846.0</v>
      </c>
      <c r="C373" s="29">
        <f>B373/'Clients Balance'!B379</f>
        <v>0.01450545763</v>
      </c>
      <c r="D373" s="30"/>
      <c r="E373" s="31">
        <f t="shared" si="3"/>
        <v>4.078523352</v>
      </c>
      <c r="F373" s="31">
        <f t="shared" si="4"/>
        <v>285.2501663</v>
      </c>
      <c r="G373" s="32">
        <f t="shared" si="1"/>
        <v>296.0942008</v>
      </c>
      <c r="H373" s="33">
        <f t="shared" si="2"/>
        <v>-0.03801587471</v>
      </c>
      <c r="I373" s="65">
        <v>0.0</v>
      </c>
      <c r="J373" s="65">
        <v>103425.0</v>
      </c>
      <c r="K373" s="34"/>
      <c r="L373" s="34"/>
      <c r="M373" s="34"/>
      <c r="N373" s="34"/>
      <c r="O373" s="34"/>
      <c r="P373" s="34"/>
      <c r="Q373" s="65">
        <v>-18857.0</v>
      </c>
      <c r="R373" s="72">
        <v>68043.0</v>
      </c>
      <c r="S373" s="72">
        <v>1425.0</v>
      </c>
      <c r="T373" s="36">
        <f t="shared" si="72"/>
        <v>47.74947368</v>
      </c>
      <c r="U373" s="36">
        <f t="shared" si="73"/>
        <v>115.005758</v>
      </c>
      <c r="V373" s="35"/>
      <c r="W373" s="72">
        <v>4125.0</v>
      </c>
      <c r="X373" s="35">
        <f t="shared" si="54"/>
        <v>-4.571393939</v>
      </c>
      <c r="Y373" s="37">
        <f t="shared" si="56"/>
        <v>206.1021372</v>
      </c>
      <c r="Z373" s="35"/>
      <c r="AA373" s="35"/>
      <c r="AB373" s="35"/>
      <c r="AC373" s="35"/>
      <c r="AD373" s="35"/>
      <c r="AE373" s="66">
        <v>3000.0</v>
      </c>
      <c r="AF373" s="66">
        <f t="shared" si="71"/>
        <v>0</v>
      </c>
      <c r="AG373" s="93">
        <f t="shared" si="67"/>
        <v>-15.67691673</v>
      </c>
      <c r="AH373" s="67"/>
      <c r="AI373" s="68"/>
      <c r="AJ373" s="68">
        <f t="shared" si="69"/>
        <v>24.91094913</v>
      </c>
      <c r="AK373" s="69">
        <v>1875.0</v>
      </c>
      <c r="AL373" s="42">
        <f t="shared" si="57"/>
        <v>55.16</v>
      </c>
      <c r="AM373" s="42">
        <f t="shared" si="61"/>
        <v>469.6569666</v>
      </c>
      <c r="AN373" s="36"/>
      <c r="AO373" s="43"/>
      <c r="AP373" s="70">
        <v>980.0</v>
      </c>
      <c r="AQ373" s="70">
        <f t="shared" si="60"/>
        <v>0</v>
      </c>
      <c r="AR373" s="70">
        <f t="shared" si="62"/>
        <v>76.42103175</v>
      </c>
      <c r="AS373" s="71">
        <v>1400.0</v>
      </c>
      <c r="AT373" s="36"/>
      <c r="AU373" s="43"/>
      <c r="AV373" s="72">
        <v>480.0</v>
      </c>
      <c r="AW373" s="35"/>
      <c r="AX373" s="45"/>
      <c r="AY373" s="46"/>
      <c r="AZ373" s="46"/>
      <c r="BA373" s="46"/>
      <c r="BB373" s="46"/>
      <c r="BC373" s="47"/>
      <c r="BD373" s="47"/>
      <c r="BE373" s="48"/>
      <c r="BF373" s="48"/>
    </row>
    <row r="374" ht="15.75" customHeight="1">
      <c r="A374" s="80">
        <f t="shared" si="68"/>
        <v>45988</v>
      </c>
      <c r="B374" s="63">
        <v>-213392.0</v>
      </c>
      <c r="C374" s="29">
        <f>B374/'Clients Balance'!B380</f>
        <v>-0.02063695427</v>
      </c>
      <c r="D374" s="30"/>
      <c r="E374" s="31">
        <f t="shared" si="3"/>
        <v>-5.886694635</v>
      </c>
      <c r="F374" s="31">
        <f t="shared" si="4"/>
        <v>279.3634716</v>
      </c>
      <c r="G374" s="32">
        <f t="shared" si="1"/>
        <v>296.0942008</v>
      </c>
      <c r="H374" s="33">
        <f t="shared" si="2"/>
        <v>-0.05988875038</v>
      </c>
      <c r="I374" s="65">
        <v>-165933.0</v>
      </c>
      <c r="J374" s="65">
        <v>-36370.0</v>
      </c>
      <c r="K374" s="34"/>
      <c r="L374" s="34"/>
      <c r="M374" s="34"/>
      <c r="N374" s="34"/>
      <c r="O374" s="34"/>
      <c r="P374" s="34"/>
      <c r="Q374" s="65">
        <v>0.0</v>
      </c>
      <c r="R374" s="72">
        <v>3540.0</v>
      </c>
      <c r="S374" s="72">
        <v>1425.0</v>
      </c>
      <c r="T374" s="36">
        <f t="shared" si="72"/>
        <v>2.484210526</v>
      </c>
      <c r="U374" s="36">
        <f t="shared" si="73"/>
        <v>117.4899685</v>
      </c>
      <c r="V374" s="35"/>
      <c r="W374" s="72">
        <v>4125.0</v>
      </c>
      <c r="X374" s="35">
        <f t="shared" si="54"/>
        <v>0</v>
      </c>
      <c r="Y374" s="37">
        <f t="shared" si="56"/>
        <v>206.1021372</v>
      </c>
      <c r="Z374" s="35"/>
      <c r="AA374" s="35"/>
      <c r="AB374" s="35"/>
      <c r="AC374" s="35"/>
      <c r="AD374" s="35"/>
      <c r="AE374" s="66">
        <v>3000.0</v>
      </c>
      <c r="AF374" s="66">
        <f t="shared" si="71"/>
        <v>0</v>
      </c>
      <c r="AG374" s="93">
        <f t="shared" si="67"/>
        <v>-15.67691673</v>
      </c>
      <c r="AH374" s="67"/>
      <c r="AI374" s="68"/>
      <c r="AJ374" s="68">
        <f t="shared" si="69"/>
        <v>24.91094913</v>
      </c>
      <c r="AK374" s="69">
        <v>1875.0</v>
      </c>
      <c r="AL374" s="42">
        <f t="shared" si="57"/>
        <v>-19.39733333</v>
      </c>
      <c r="AM374" s="42">
        <f t="shared" si="61"/>
        <v>450.2596333</v>
      </c>
      <c r="AN374" s="36"/>
      <c r="AO374" s="43"/>
      <c r="AP374" s="70">
        <v>980.0</v>
      </c>
      <c r="AQ374" s="70">
        <f t="shared" si="60"/>
        <v>0</v>
      </c>
      <c r="AR374" s="70">
        <f t="shared" si="62"/>
        <v>76.42103175</v>
      </c>
      <c r="AS374" s="71">
        <v>1400.0</v>
      </c>
      <c r="AT374" s="36"/>
      <c r="AU374" s="43"/>
      <c r="AV374" s="72">
        <v>480.0</v>
      </c>
      <c r="AW374" s="35"/>
      <c r="AX374" s="45"/>
      <c r="AY374" s="46"/>
      <c r="AZ374" s="46"/>
      <c r="BA374" s="46"/>
      <c r="BB374" s="46"/>
      <c r="BC374" s="47"/>
      <c r="BD374" s="47"/>
      <c r="BE374" s="48"/>
      <c r="BF374" s="48"/>
    </row>
    <row r="375" ht="15.75" customHeight="1">
      <c r="A375" s="80">
        <f t="shared" si="68"/>
        <v>45989</v>
      </c>
      <c r="B375" s="63">
        <v>-14583.0</v>
      </c>
      <c r="C375" s="29">
        <f>B375/'Clients Balance'!B381</f>
        <v>-0.001440026986</v>
      </c>
      <c r="D375" s="30"/>
      <c r="E375" s="31">
        <f t="shared" si="3"/>
        <v>-0.4022909381</v>
      </c>
      <c r="F375" s="31">
        <f t="shared" si="4"/>
        <v>278.9611807</v>
      </c>
      <c r="G375" s="32">
        <f t="shared" si="1"/>
        <v>296.0942008</v>
      </c>
      <c r="H375" s="33">
        <f t="shared" si="2"/>
        <v>-0.06141721982</v>
      </c>
      <c r="I375" s="65">
        <v>0.0</v>
      </c>
      <c r="J375" s="65">
        <v>-31343.0</v>
      </c>
      <c r="K375" s="34"/>
      <c r="L375" s="34"/>
      <c r="M375" s="34"/>
      <c r="N375" s="34"/>
      <c r="O375" s="34"/>
      <c r="P375" s="34"/>
      <c r="Q375" s="65">
        <v>69257.0</v>
      </c>
      <c r="R375" s="72">
        <v>-46210.0</v>
      </c>
      <c r="S375" s="72">
        <v>1425.0</v>
      </c>
      <c r="T375" s="36">
        <f t="shared" si="72"/>
        <v>-32.42807018</v>
      </c>
      <c r="U375" s="36">
        <f t="shared" si="73"/>
        <v>85.06189834</v>
      </c>
      <c r="V375" s="35"/>
      <c r="W375" s="72">
        <v>4125.0</v>
      </c>
      <c r="X375" s="35">
        <f t="shared" si="54"/>
        <v>16.78957576</v>
      </c>
      <c r="Y375" s="37">
        <f t="shared" si="56"/>
        <v>222.891713</v>
      </c>
      <c r="Z375" s="35"/>
      <c r="AA375" s="35"/>
      <c r="AB375" s="35"/>
      <c r="AC375" s="35"/>
      <c r="AD375" s="35"/>
      <c r="AE375" s="66">
        <v>3000.0</v>
      </c>
      <c r="AF375" s="66">
        <f t="shared" si="71"/>
        <v>0</v>
      </c>
      <c r="AG375" s="93">
        <f t="shared" si="67"/>
        <v>-15.67691673</v>
      </c>
      <c r="AH375" s="67"/>
      <c r="AI375" s="68"/>
      <c r="AJ375" s="68">
        <f t="shared" si="69"/>
        <v>24.91094913</v>
      </c>
      <c r="AK375" s="69">
        <v>1875.0</v>
      </c>
      <c r="AL375" s="42">
        <f t="shared" si="57"/>
        <v>-16.71626667</v>
      </c>
      <c r="AM375" s="42">
        <f t="shared" si="61"/>
        <v>433.5433666</v>
      </c>
      <c r="AN375" s="36"/>
      <c r="AO375" s="43"/>
      <c r="AP375" s="70">
        <v>980.0</v>
      </c>
      <c r="AQ375" s="70">
        <f t="shared" si="60"/>
        <v>0</v>
      </c>
      <c r="AR375" s="70">
        <f t="shared" si="62"/>
        <v>76.42103175</v>
      </c>
      <c r="AS375" s="71">
        <v>1400.0</v>
      </c>
      <c r="AT375" s="36"/>
      <c r="AU375" s="43"/>
      <c r="AV375" s="72">
        <v>480.0</v>
      </c>
      <c r="AW375" s="35"/>
      <c r="AX375" s="45"/>
      <c r="AY375" s="46"/>
      <c r="AZ375" s="46"/>
      <c r="BA375" s="46"/>
      <c r="BB375" s="46"/>
      <c r="BC375" s="47"/>
      <c r="BD375" s="47"/>
      <c r="BE375" s="48"/>
      <c r="BF375" s="48"/>
    </row>
    <row r="376" ht="15.75" customHeight="1">
      <c r="A376" s="94">
        <f t="shared" si="68"/>
        <v>45992</v>
      </c>
      <c r="B376" s="95">
        <v>42281.0</v>
      </c>
      <c r="C376" s="96">
        <f>B376/'Clients Balance'!B382</f>
        <v>0.004329315699</v>
      </c>
      <c r="D376" s="30"/>
      <c r="E376" s="97">
        <f t="shared" si="3"/>
        <v>1.207711019</v>
      </c>
      <c r="F376" s="97">
        <f t="shared" si="4"/>
        <v>280.1688917</v>
      </c>
      <c r="G376" s="97">
        <f t="shared" si="1"/>
        <v>296.0942008</v>
      </c>
      <c r="H376" s="98">
        <f t="shared" si="2"/>
        <v>-0.05684181795</v>
      </c>
      <c r="I376" s="64">
        <v>0.0</v>
      </c>
      <c r="J376" s="64">
        <v>60918.0</v>
      </c>
      <c r="K376" s="30"/>
      <c r="L376" s="30"/>
      <c r="M376" s="30"/>
      <c r="N376" s="30"/>
      <c r="O376" s="30"/>
      <c r="P376" s="30"/>
      <c r="Q376" s="64">
        <v>29700.0</v>
      </c>
      <c r="R376" s="64">
        <v>-47456.0</v>
      </c>
      <c r="S376" s="64">
        <f t="shared" ref="S376:S969" si="74">25*75</f>
        <v>1875</v>
      </c>
      <c r="T376" s="47">
        <f t="shared" si="72"/>
        <v>-25.30986667</v>
      </c>
      <c r="U376" s="47">
        <f>T376</f>
        <v>-25.30986667</v>
      </c>
      <c r="V376" s="30"/>
      <c r="W376" s="64">
        <v>4500.0</v>
      </c>
      <c r="X376" s="30">
        <f t="shared" si="54"/>
        <v>6.6</v>
      </c>
      <c r="Y376" s="97">
        <f t="shared" si="56"/>
        <v>229.491713</v>
      </c>
      <c r="Z376" s="30"/>
      <c r="AA376" s="30"/>
      <c r="AB376" s="30"/>
      <c r="AC376" s="30"/>
      <c r="AD376" s="30"/>
      <c r="AE376" s="64">
        <v>3000.0</v>
      </c>
      <c r="AF376" s="64">
        <f t="shared" si="71"/>
        <v>0</v>
      </c>
      <c r="AG376" s="99">
        <f t="shared" si="67"/>
        <v>-15.67691673</v>
      </c>
      <c r="AH376" s="64"/>
      <c r="AI376" s="99"/>
      <c r="AJ376" s="99">
        <f t="shared" si="69"/>
        <v>24.91094913</v>
      </c>
      <c r="AK376" s="64">
        <v>1875.0</v>
      </c>
      <c r="AL376" s="47">
        <f t="shared" si="57"/>
        <v>32.4896</v>
      </c>
      <c r="AM376" s="47">
        <f t="shared" si="61"/>
        <v>466.0329666</v>
      </c>
      <c r="AN376" s="47"/>
      <c r="AO376" s="47"/>
      <c r="AP376" s="92">
        <v>980.0</v>
      </c>
      <c r="AQ376" s="92">
        <f t="shared" si="60"/>
        <v>0</v>
      </c>
      <c r="AR376" s="92">
        <f t="shared" si="62"/>
        <v>76.42103175</v>
      </c>
      <c r="AS376" s="92">
        <v>1400.0</v>
      </c>
      <c r="AT376" s="47"/>
      <c r="AU376" s="47"/>
      <c r="AV376" s="64">
        <v>480.0</v>
      </c>
      <c r="AW376" s="30"/>
      <c r="AX376" s="30"/>
      <c r="AY376" s="47"/>
      <c r="AZ376" s="47"/>
      <c r="BA376" s="47"/>
      <c r="BB376" s="47"/>
      <c r="BC376" s="47"/>
      <c r="BD376" s="47"/>
      <c r="BE376" s="100"/>
      <c r="BF376" s="100"/>
    </row>
    <row r="377" ht="15.75" customHeight="1">
      <c r="A377" s="101">
        <f t="shared" si="68"/>
        <v>45993</v>
      </c>
      <c r="B377" s="102">
        <v>192705.0</v>
      </c>
      <c r="C377" s="103">
        <f>B377/'Clients Balance'!B383</f>
        <v>0.01964675591</v>
      </c>
      <c r="D377" s="104"/>
      <c r="E377" s="32">
        <f t="shared" si="3"/>
        <v>5.504409828</v>
      </c>
      <c r="F377" s="32">
        <f t="shared" si="4"/>
        <v>285.6733015</v>
      </c>
      <c r="G377" s="32">
        <f t="shared" si="1"/>
        <v>296.0942008</v>
      </c>
      <c r="H377" s="33">
        <f t="shared" si="2"/>
        <v>-0.03647838021</v>
      </c>
      <c r="I377" s="65">
        <v>151983.0</v>
      </c>
      <c r="J377" s="65">
        <v>43293.0</v>
      </c>
      <c r="K377" s="65"/>
      <c r="L377" s="65"/>
      <c r="M377" s="65"/>
      <c r="N377" s="65"/>
      <c r="O377" s="65"/>
      <c r="P377" s="65"/>
      <c r="Q377" s="65">
        <v>0.0</v>
      </c>
      <c r="R377" s="72">
        <v>5906.0</v>
      </c>
      <c r="S377" s="72">
        <f t="shared" si="74"/>
        <v>1875</v>
      </c>
      <c r="T377" s="72">
        <f t="shared" si="72"/>
        <v>3.149866667</v>
      </c>
      <c r="U377" s="71">
        <f t="shared" ref="U377:U969" si="75">U376+T377</f>
        <v>-22.16</v>
      </c>
      <c r="V377" s="72"/>
      <c r="W377" s="72">
        <v>4500.0</v>
      </c>
      <c r="X377" s="72">
        <f t="shared" si="54"/>
        <v>0</v>
      </c>
      <c r="Y377" s="73">
        <f t="shared" si="56"/>
        <v>229.491713</v>
      </c>
      <c r="Z377" s="72"/>
      <c r="AA377" s="72"/>
      <c r="AB377" s="72"/>
      <c r="AC377" s="72"/>
      <c r="AD377" s="72"/>
      <c r="AE377" s="72">
        <v>3000.0</v>
      </c>
      <c r="AF377" s="72">
        <f t="shared" si="71"/>
        <v>0</v>
      </c>
      <c r="AG377" s="73">
        <f t="shared" si="67"/>
        <v>-15.67691673</v>
      </c>
      <c r="AH377" s="72"/>
      <c r="AI377" s="72"/>
      <c r="AJ377" s="73">
        <f t="shared" si="69"/>
        <v>24.91094913</v>
      </c>
      <c r="AK377" s="69">
        <v>1875.0</v>
      </c>
      <c r="AL377" s="69">
        <f t="shared" si="57"/>
        <v>23.0896</v>
      </c>
      <c r="AM377" s="105">
        <f t="shared" si="61"/>
        <v>489.1225666</v>
      </c>
      <c r="AN377" s="106"/>
      <c r="AO377" s="106"/>
      <c r="AP377" s="107">
        <v>980.0</v>
      </c>
      <c r="AQ377" s="107">
        <f t="shared" si="60"/>
        <v>0</v>
      </c>
      <c r="AR377" s="107">
        <f t="shared" si="62"/>
        <v>76.42103175</v>
      </c>
      <c r="AS377" s="107">
        <v>1400.0</v>
      </c>
      <c r="AT377" s="106"/>
      <c r="AU377" s="106"/>
      <c r="AV377" s="108">
        <v>480.0</v>
      </c>
      <c r="AW377" s="104"/>
      <c r="AX377" s="104"/>
      <c r="AY377" s="106"/>
      <c r="AZ377" s="106"/>
      <c r="BA377" s="106"/>
      <c r="BB377" s="106"/>
      <c r="BC377" s="47"/>
      <c r="BD377" s="47"/>
      <c r="BE377" s="109"/>
      <c r="BF377" s="109"/>
    </row>
    <row r="378" ht="15.75" customHeight="1">
      <c r="A378" s="101">
        <f t="shared" si="68"/>
        <v>45994</v>
      </c>
      <c r="B378" s="102">
        <v>106864.0</v>
      </c>
      <c r="C378" s="103">
        <f>B378/'Clients Balance'!B384</f>
        <v>0.01068512361</v>
      </c>
      <c r="D378" s="104"/>
      <c r="E378" s="32">
        <f t="shared" si="3"/>
        <v>3.052454538</v>
      </c>
      <c r="F378" s="32">
        <f t="shared" si="4"/>
        <v>288.7257561</v>
      </c>
      <c r="G378" s="32">
        <f t="shared" si="1"/>
        <v>296.0942008</v>
      </c>
      <c r="H378" s="33">
        <f t="shared" si="2"/>
        <v>-0.0255205662</v>
      </c>
      <c r="I378" s="65">
        <v>0.0</v>
      </c>
      <c r="J378" s="65">
        <v>-3750.0</v>
      </c>
      <c r="K378" s="65"/>
      <c r="L378" s="65"/>
      <c r="M378" s="65"/>
      <c r="N378" s="65"/>
      <c r="O378" s="65"/>
      <c r="P378" s="65"/>
      <c r="Q378" s="65">
        <v>49678.0</v>
      </c>
      <c r="R378" s="72">
        <v>60956.0</v>
      </c>
      <c r="S378" s="72">
        <f t="shared" si="74"/>
        <v>1875</v>
      </c>
      <c r="T378" s="72">
        <f t="shared" si="72"/>
        <v>32.50986667</v>
      </c>
      <c r="U378" s="71">
        <f t="shared" si="75"/>
        <v>10.34986667</v>
      </c>
      <c r="V378" s="72"/>
      <c r="W378" s="72">
        <v>4500.0</v>
      </c>
      <c r="X378" s="72">
        <f t="shared" si="54"/>
        <v>11.03955556</v>
      </c>
      <c r="Y378" s="73">
        <f t="shared" si="56"/>
        <v>240.5312685</v>
      </c>
      <c r="Z378" s="72"/>
      <c r="AA378" s="72"/>
      <c r="AB378" s="72"/>
      <c r="AC378" s="72"/>
      <c r="AD378" s="72"/>
      <c r="AE378" s="72">
        <v>3000.0</v>
      </c>
      <c r="AF378" s="72">
        <f t="shared" si="71"/>
        <v>0</v>
      </c>
      <c r="AG378" s="73">
        <f t="shared" si="67"/>
        <v>-15.67691673</v>
      </c>
      <c r="AH378" s="72"/>
      <c r="AI378" s="72"/>
      <c r="AJ378" s="73">
        <f t="shared" si="69"/>
        <v>24.91094913</v>
      </c>
      <c r="AK378" s="69">
        <v>1875.0</v>
      </c>
      <c r="AL378" s="69">
        <f t="shared" si="57"/>
        <v>-2</v>
      </c>
      <c r="AM378" s="105">
        <f t="shared" si="61"/>
        <v>487.1225666</v>
      </c>
      <c r="AN378" s="106"/>
      <c r="AO378" s="106"/>
      <c r="AP378" s="107">
        <v>980.0</v>
      </c>
      <c r="AQ378" s="107">
        <f t="shared" si="60"/>
        <v>0</v>
      </c>
      <c r="AR378" s="107">
        <f t="shared" si="62"/>
        <v>76.42103175</v>
      </c>
      <c r="AS378" s="107">
        <v>1400.0</v>
      </c>
      <c r="AT378" s="106"/>
      <c r="AU378" s="106"/>
      <c r="AV378" s="108">
        <v>480.0</v>
      </c>
      <c r="AW378" s="104"/>
      <c r="AX378" s="104"/>
      <c r="AY378" s="106"/>
      <c r="AZ378" s="106"/>
      <c r="BA378" s="106"/>
      <c r="BB378" s="106"/>
      <c r="BC378" s="47"/>
      <c r="BD378" s="47"/>
      <c r="BE378" s="109"/>
      <c r="BF378" s="109"/>
    </row>
    <row r="379" ht="15.75" customHeight="1">
      <c r="A379" s="80">
        <f t="shared" si="68"/>
        <v>45995</v>
      </c>
      <c r="B379" s="63">
        <v>34367.0</v>
      </c>
      <c r="C379" s="103">
        <f>B379/'Clients Balance'!B385</f>
        <v>0.003399960519</v>
      </c>
      <c r="D379" s="104"/>
      <c r="E379" s="32">
        <f t="shared" si="3"/>
        <v>0.9816561716</v>
      </c>
      <c r="F379" s="32">
        <f t="shared" si="4"/>
        <v>289.7074122</v>
      </c>
      <c r="G379" s="32">
        <f t="shared" si="1"/>
        <v>296.0942008</v>
      </c>
      <c r="H379" s="33">
        <f t="shared" si="2"/>
        <v>-0.02204565134</v>
      </c>
      <c r="I379" s="65">
        <v>-49957.0</v>
      </c>
      <c r="J379" s="65">
        <v>21487.0</v>
      </c>
      <c r="K379" s="34"/>
      <c r="L379" s="34"/>
      <c r="M379" s="34"/>
      <c r="N379" s="34"/>
      <c r="O379" s="34"/>
      <c r="P379" s="34"/>
      <c r="Q379" s="65">
        <v>0.0</v>
      </c>
      <c r="R379" s="72">
        <v>66056.0</v>
      </c>
      <c r="S379" s="72">
        <f t="shared" si="74"/>
        <v>1875</v>
      </c>
      <c r="T379" s="36">
        <f t="shared" si="72"/>
        <v>35.22986667</v>
      </c>
      <c r="U379" s="36">
        <f t="shared" si="75"/>
        <v>45.57973333</v>
      </c>
      <c r="V379" s="35"/>
      <c r="W379" s="72">
        <v>4500.0</v>
      </c>
      <c r="X379" s="35">
        <f t="shared" si="54"/>
        <v>0</v>
      </c>
      <c r="Y379" s="37">
        <f t="shared" si="56"/>
        <v>240.5312685</v>
      </c>
      <c r="Z379" s="35"/>
      <c r="AA379" s="35"/>
      <c r="AB379" s="35"/>
      <c r="AC379" s="35"/>
      <c r="AD379" s="35"/>
      <c r="AE379" s="66">
        <v>3000.0</v>
      </c>
      <c r="AF379" s="66">
        <f t="shared" si="71"/>
        <v>0</v>
      </c>
      <c r="AG379" s="93">
        <f t="shared" si="67"/>
        <v>-15.67691673</v>
      </c>
      <c r="AH379" s="67"/>
      <c r="AI379" s="68"/>
      <c r="AJ379" s="68">
        <f t="shared" si="69"/>
        <v>24.91094913</v>
      </c>
      <c r="AK379" s="69">
        <v>1875.0</v>
      </c>
      <c r="AL379" s="42">
        <f t="shared" si="57"/>
        <v>11.45973333</v>
      </c>
      <c r="AM379" s="42">
        <f t="shared" si="61"/>
        <v>498.5823</v>
      </c>
      <c r="AN379" s="36"/>
      <c r="AO379" s="43"/>
      <c r="AP379" s="70">
        <v>980.0</v>
      </c>
      <c r="AQ379" s="70">
        <f t="shared" si="60"/>
        <v>0</v>
      </c>
      <c r="AR379" s="70">
        <f t="shared" si="62"/>
        <v>76.42103175</v>
      </c>
      <c r="AS379" s="71">
        <v>1400.0</v>
      </c>
      <c r="AT379" s="36"/>
      <c r="AU379" s="43"/>
      <c r="AV379" s="72">
        <v>480.0</v>
      </c>
      <c r="AW379" s="35"/>
      <c r="AX379" s="45"/>
      <c r="AY379" s="46"/>
      <c r="AZ379" s="46"/>
      <c r="BA379" s="46"/>
      <c r="BB379" s="46"/>
      <c r="BC379" s="47"/>
      <c r="BD379" s="47"/>
      <c r="BE379" s="48"/>
      <c r="BF379" s="48"/>
    </row>
    <row r="380" ht="15.75" customHeight="1">
      <c r="A380" s="80">
        <f t="shared" si="68"/>
        <v>45996</v>
      </c>
      <c r="B380" s="63">
        <v>59010.0</v>
      </c>
      <c r="C380" s="103">
        <f>B380/'Clients Balance'!B386</f>
        <v>0.005818134893</v>
      </c>
      <c r="D380" s="104"/>
      <c r="E380" s="32">
        <f t="shared" si="3"/>
        <v>1.685556804</v>
      </c>
      <c r="F380" s="32">
        <f t="shared" si="4"/>
        <v>291.392969</v>
      </c>
      <c r="G380" s="32">
        <f t="shared" si="1"/>
        <v>296.0942008</v>
      </c>
      <c r="H380" s="33">
        <f t="shared" si="2"/>
        <v>-0.0161336487</v>
      </c>
      <c r="I380" s="65">
        <v>0.0</v>
      </c>
      <c r="J380" s="65">
        <v>6217.0</v>
      </c>
      <c r="K380" s="34"/>
      <c r="L380" s="34"/>
      <c r="M380" s="34"/>
      <c r="N380" s="34"/>
      <c r="O380" s="34"/>
      <c r="P380" s="34"/>
      <c r="Q380" s="65">
        <v>-22012.0</v>
      </c>
      <c r="R380" s="72">
        <v>80400.0</v>
      </c>
      <c r="S380" s="72">
        <f t="shared" si="74"/>
        <v>1875</v>
      </c>
      <c r="T380" s="36">
        <f t="shared" si="72"/>
        <v>42.88</v>
      </c>
      <c r="U380" s="36">
        <f t="shared" si="75"/>
        <v>88.45973333</v>
      </c>
      <c r="V380" s="35"/>
      <c r="W380" s="72">
        <v>4500.0</v>
      </c>
      <c r="X380" s="35">
        <f t="shared" si="54"/>
        <v>-4.891555556</v>
      </c>
      <c r="Y380" s="37">
        <f t="shared" si="56"/>
        <v>235.639713</v>
      </c>
      <c r="Z380" s="35"/>
      <c r="AA380" s="35"/>
      <c r="AB380" s="35"/>
      <c r="AC380" s="35"/>
      <c r="AD380" s="35"/>
      <c r="AE380" s="66">
        <v>3000.0</v>
      </c>
      <c r="AF380" s="66">
        <f t="shared" si="71"/>
        <v>0</v>
      </c>
      <c r="AG380" s="93">
        <f t="shared" si="67"/>
        <v>-15.67691673</v>
      </c>
      <c r="AH380" s="67"/>
      <c r="AI380" s="68"/>
      <c r="AJ380" s="68">
        <f t="shared" si="69"/>
        <v>24.91094913</v>
      </c>
      <c r="AK380" s="69">
        <v>1875.0</v>
      </c>
      <c r="AL380" s="42">
        <f t="shared" si="57"/>
        <v>3.315733333</v>
      </c>
      <c r="AM380" s="42">
        <f t="shared" si="61"/>
        <v>501.8980333</v>
      </c>
      <c r="AN380" s="36"/>
      <c r="AO380" s="43"/>
      <c r="AP380" s="70">
        <v>980.0</v>
      </c>
      <c r="AQ380" s="70">
        <f t="shared" si="60"/>
        <v>0</v>
      </c>
      <c r="AR380" s="70">
        <f t="shared" si="62"/>
        <v>76.42103175</v>
      </c>
      <c r="AS380" s="71">
        <v>1400.0</v>
      </c>
      <c r="AT380" s="36"/>
      <c r="AU380" s="43"/>
      <c r="AV380" s="72">
        <v>480.0</v>
      </c>
      <c r="AW380" s="35"/>
      <c r="AX380" s="45"/>
      <c r="AY380" s="46"/>
      <c r="AZ380" s="46"/>
      <c r="BA380" s="46"/>
      <c r="BB380" s="46"/>
      <c r="BC380" s="47"/>
      <c r="BD380" s="47"/>
      <c r="BE380" s="48"/>
      <c r="BF380" s="48"/>
    </row>
    <row r="381" ht="15.75" customHeight="1">
      <c r="A381" s="80">
        <f t="shared" si="68"/>
        <v>45999</v>
      </c>
      <c r="B381" s="63">
        <v>288945.0</v>
      </c>
      <c r="C381" s="103">
        <f>B381/'Clients Balance'!B387</f>
        <v>0.02832395486</v>
      </c>
      <c r="D381" s="104"/>
      <c r="E381" s="32">
        <f t="shared" si="3"/>
        <v>8.253401301</v>
      </c>
      <c r="F381" s="32">
        <f t="shared" si="4"/>
        <v>299.6463703</v>
      </c>
      <c r="G381" s="32">
        <f t="shared" si="1"/>
        <v>299.6463703</v>
      </c>
      <c r="H381" s="33">
        <f t="shared" si="2"/>
        <v>0</v>
      </c>
      <c r="I381" s="65">
        <v>0.0</v>
      </c>
      <c r="J381" s="65">
        <v>148105.0</v>
      </c>
      <c r="K381" s="34"/>
      <c r="L381" s="34"/>
      <c r="M381" s="34"/>
      <c r="N381" s="34"/>
      <c r="O381" s="34"/>
      <c r="P381" s="34"/>
      <c r="Q381" s="65">
        <v>14650.0</v>
      </c>
      <c r="R381" s="72">
        <v>125812.0</v>
      </c>
      <c r="S381" s="72">
        <f t="shared" si="74"/>
        <v>1875</v>
      </c>
      <c r="T381" s="36">
        <f t="shared" si="72"/>
        <v>67.09973333</v>
      </c>
      <c r="U381" s="36">
        <f t="shared" si="75"/>
        <v>155.5594667</v>
      </c>
      <c r="V381" s="35"/>
      <c r="W381" s="72">
        <v>4500.0</v>
      </c>
      <c r="X381" s="35">
        <f t="shared" si="54"/>
        <v>3.255555556</v>
      </c>
      <c r="Y381" s="37">
        <f t="shared" si="56"/>
        <v>238.8952685</v>
      </c>
      <c r="Z381" s="35"/>
      <c r="AA381" s="35"/>
      <c r="AB381" s="35"/>
      <c r="AC381" s="35"/>
      <c r="AD381" s="35"/>
      <c r="AE381" s="66">
        <v>3000.0</v>
      </c>
      <c r="AF381" s="66">
        <f t="shared" si="71"/>
        <v>0</v>
      </c>
      <c r="AG381" s="93">
        <f t="shared" si="67"/>
        <v>-15.67691673</v>
      </c>
      <c r="AH381" s="67"/>
      <c r="AI381" s="68"/>
      <c r="AJ381" s="68">
        <f t="shared" si="69"/>
        <v>24.91094913</v>
      </c>
      <c r="AK381" s="69">
        <v>1875.0</v>
      </c>
      <c r="AL381" s="42">
        <f t="shared" si="57"/>
        <v>78.98933333</v>
      </c>
      <c r="AM381" s="42">
        <f t="shared" si="61"/>
        <v>580.8873666</v>
      </c>
      <c r="AN381" s="36"/>
      <c r="AO381" s="43"/>
      <c r="AP381" s="70">
        <v>980.0</v>
      </c>
      <c r="AQ381" s="70">
        <f t="shared" si="60"/>
        <v>0</v>
      </c>
      <c r="AR381" s="70">
        <f t="shared" si="62"/>
        <v>76.42103175</v>
      </c>
      <c r="AS381" s="71">
        <v>1400.0</v>
      </c>
      <c r="AT381" s="36"/>
      <c r="AU381" s="43"/>
      <c r="AV381" s="72">
        <v>480.0</v>
      </c>
      <c r="AW381" s="35"/>
      <c r="AX381" s="45"/>
      <c r="AY381" s="46"/>
      <c r="AZ381" s="46"/>
      <c r="BA381" s="46"/>
      <c r="BB381" s="46"/>
      <c r="BC381" s="47"/>
      <c r="BD381" s="47"/>
      <c r="BE381" s="48"/>
      <c r="BF381" s="48"/>
    </row>
    <row r="382" ht="15.75" customHeight="1">
      <c r="A382" s="80">
        <f t="shared" si="68"/>
        <v>46000</v>
      </c>
      <c r="B382" s="63">
        <v>-114978.0</v>
      </c>
      <c r="C382" s="103">
        <f>B382/'Clients Balance'!B388</f>
        <v>-0.01096032689</v>
      </c>
      <c r="D382" s="104"/>
      <c r="E382" s="32">
        <f t="shared" si="3"/>
        <v>-3.284222169</v>
      </c>
      <c r="F382" s="32">
        <f t="shared" si="4"/>
        <v>296.3621482</v>
      </c>
      <c r="G382" s="32">
        <f t="shared" si="1"/>
        <v>299.6463703</v>
      </c>
      <c r="H382" s="33">
        <f t="shared" si="2"/>
        <v>-0.01108178689</v>
      </c>
      <c r="I382" s="65">
        <v>-41317.0</v>
      </c>
      <c r="J382" s="65">
        <v>-60280.0</v>
      </c>
      <c r="K382" s="34"/>
      <c r="L382" s="34"/>
      <c r="M382" s="34"/>
      <c r="N382" s="34"/>
      <c r="O382" s="34"/>
      <c r="P382" s="34"/>
      <c r="Q382" s="65">
        <v>0.0</v>
      </c>
      <c r="R382" s="72">
        <v>-7162.0</v>
      </c>
      <c r="S382" s="72">
        <f t="shared" si="74"/>
        <v>1875</v>
      </c>
      <c r="T382" s="36">
        <f t="shared" si="72"/>
        <v>-3.819733333</v>
      </c>
      <c r="U382" s="36">
        <f t="shared" si="75"/>
        <v>151.7397333</v>
      </c>
      <c r="V382" s="35"/>
      <c r="W382" s="72">
        <v>4500.0</v>
      </c>
      <c r="X382" s="35">
        <f t="shared" si="54"/>
        <v>0</v>
      </c>
      <c r="Y382" s="37">
        <f t="shared" si="56"/>
        <v>238.8952685</v>
      </c>
      <c r="Z382" s="35"/>
      <c r="AA382" s="35"/>
      <c r="AB382" s="35"/>
      <c r="AC382" s="35"/>
      <c r="AD382" s="35"/>
      <c r="AE382" s="66">
        <v>3000.0</v>
      </c>
      <c r="AF382" s="66">
        <f t="shared" si="71"/>
        <v>0</v>
      </c>
      <c r="AG382" s="93">
        <f t="shared" si="67"/>
        <v>-15.67691673</v>
      </c>
      <c r="AH382" s="67"/>
      <c r="AI382" s="68"/>
      <c r="AJ382" s="68">
        <f t="shared" si="69"/>
        <v>24.91094913</v>
      </c>
      <c r="AK382" s="69">
        <v>1875.0</v>
      </c>
      <c r="AL382" s="42">
        <f t="shared" si="57"/>
        <v>-32.14933333</v>
      </c>
      <c r="AM382" s="42">
        <f t="shared" si="61"/>
        <v>548.7380333</v>
      </c>
      <c r="AN382" s="36"/>
      <c r="AO382" s="43"/>
      <c r="AP382" s="70">
        <v>980.0</v>
      </c>
      <c r="AQ382" s="70">
        <f t="shared" si="60"/>
        <v>0</v>
      </c>
      <c r="AR382" s="70">
        <f t="shared" si="62"/>
        <v>76.42103175</v>
      </c>
      <c r="AS382" s="71">
        <v>1400.0</v>
      </c>
      <c r="AT382" s="36"/>
      <c r="AU382" s="43"/>
      <c r="AV382" s="72">
        <v>480.0</v>
      </c>
      <c r="AW382" s="35"/>
      <c r="AX382" s="45"/>
      <c r="AY382" s="46"/>
      <c r="AZ382" s="46"/>
      <c r="BA382" s="46"/>
      <c r="BB382" s="46"/>
      <c r="BC382" s="47"/>
      <c r="BD382" s="47"/>
      <c r="BE382" s="48"/>
      <c r="BF382" s="48"/>
    </row>
    <row r="383" ht="15.75" customHeight="1">
      <c r="A383" s="80">
        <f t="shared" si="68"/>
        <v>46001</v>
      </c>
      <c r="B383" s="63">
        <v>-189851.0</v>
      </c>
      <c r="C383" s="103">
        <f>B383/'Clients Balance'!B389</f>
        <v>-0.0182981816</v>
      </c>
      <c r="D383" s="104"/>
      <c r="E383" s="32">
        <f t="shared" si="3"/>
        <v>-5.422888405</v>
      </c>
      <c r="F383" s="32">
        <f t="shared" si="4"/>
        <v>290.9392598</v>
      </c>
      <c r="G383" s="32">
        <f t="shared" si="1"/>
        <v>299.6463703</v>
      </c>
      <c r="H383" s="33">
        <f t="shared" si="2"/>
        <v>-0.02992758895</v>
      </c>
      <c r="I383" s="65">
        <v>0.0</v>
      </c>
      <c r="J383" s="65">
        <v>-48131.0</v>
      </c>
      <c r="K383" s="34"/>
      <c r="L383" s="34"/>
      <c r="M383" s="34"/>
      <c r="N383" s="34"/>
      <c r="O383" s="34"/>
      <c r="P383" s="34"/>
      <c r="Q383" s="65">
        <v>-105100.0</v>
      </c>
      <c r="R383" s="72">
        <v>-31851.0</v>
      </c>
      <c r="S383" s="72">
        <f t="shared" si="74"/>
        <v>1875</v>
      </c>
      <c r="T383" s="36">
        <f t="shared" si="72"/>
        <v>-16.9872</v>
      </c>
      <c r="U383" s="36">
        <f t="shared" si="75"/>
        <v>134.7525333</v>
      </c>
      <c r="V383" s="35"/>
      <c r="W383" s="72">
        <v>4500.0</v>
      </c>
      <c r="X383" s="35">
        <f t="shared" si="54"/>
        <v>-23.35555556</v>
      </c>
      <c r="Y383" s="37">
        <f t="shared" si="56"/>
        <v>215.539713</v>
      </c>
      <c r="Z383" s="35"/>
      <c r="AA383" s="35"/>
      <c r="AB383" s="35"/>
      <c r="AC383" s="35"/>
      <c r="AD383" s="35"/>
      <c r="AE383" s="66">
        <v>3000.0</v>
      </c>
      <c r="AF383" s="66">
        <f t="shared" si="71"/>
        <v>0</v>
      </c>
      <c r="AG383" s="93">
        <f t="shared" si="67"/>
        <v>-15.67691673</v>
      </c>
      <c r="AH383" s="67"/>
      <c r="AI383" s="68"/>
      <c r="AJ383" s="68">
        <f t="shared" si="69"/>
        <v>24.91094913</v>
      </c>
      <c r="AK383" s="69">
        <v>1875.0</v>
      </c>
      <c r="AL383" s="42">
        <f t="shared" si="57"/>
        <v>-25.66986667</v>
      </c>
      <c r="AM383" s="42">
        <f t="shared" si="61"/>
        <v>523.0681666</v>
      </c>
      <c r="AN383" s="36"/>
      <c r="AO383" s="43"/>
      <c r="AP383" s="70">
        <v>980.0</v>
      </c>
      <c r="AQ383" s="70">
        <f t="shared" si="60"/>
        <v>0</v>
      </c>
      <c r="AR383" s="70">
        <f t="shared" si="62"/>
        <v>76.42103175</v>
      </c>
      <c r="AS383" s="71">
        <v>1400.0</v>
      </c>
      <c r="AT383" s="36"/>
      <c r="AU383" s="43"/>
      <c r="AV383" s="72">
        <v>480.0</v>
      </c>
      <c r="AW383" s="35"/>
      <c r="AX383" s="45"/>
      <c r="AY383" s="46"/>
      <c r="AZ383" s="46"/>
      <c r="BA383" s="46"/>
      <c r="BB383" s="46"/>
      <c r="BC383" s="47"/>
      <c r="BD383" s="47"/>
      <c r="BE383" s="48"/>
      <c r="BF383" s="48"/>
    </row>
    <row r="384" ht="15.75" customHeight="1">
      <c r="A384" s="80">
        <f t="shared" si="68"/>
        <v>46002</v>
      </c>
      <c r="B384" s="63">
        <v>-43260.0</v>
      </c>
      <c r="C384" s="103">
        <f>B384/'Clients Balance'!B390</f>
        <v>-0.004247192681</v>
      </c>
      <c r="D384" s="104"/>
      <c r="E384" s="32">
        <f t="shared" si="3"/>
        <v>-1.235675095</v>
      </c>
      <c r="F384" s="32">
        <f t="shared" si="4"/>
        <v>289.7035847</v>
      </c>
      <c r="G384" s="32">
        <f t="shared" si="1"/>
        <v>299.6463703</v>
      </c>
      <c r="H384" s="33">
        <f t="shared" si="2"/>
        <v>-0.03432054761</v>
      </c>
      <c r="I384" s="65">
        <v>-23986.0</v>
      </c>
      <c r="J384" s="65">
        <v>5271.0</v>
      </c>
      <c r="K384" s="34"/>
      <c r="L384" s="34"/>
      <c r="M384" s="34"/>
      <c r="N384" s="34"/>
      <c r="O384" s="34"/>
      <c r="P384" s="34"/>
      <c r="Q384" s="65">
        <v>0.0</v>
      </c>
      <c r="R384" s="72">
        <v>-12731.0</v>
      </c>
      <c r="S384" s="72">
        <f t="shared" si="74"/>
        <v>1875</v>
      </c>
      <c r="T384" s="36">
        <f t="shared" si="72"/>
        <v>-6.789866667</v>
      </c>
      <c r="U384" s="36">
        <f t="shared" si="75"/>
        <v>127.9626667</v>
      </c>
      <c r="V384" s="35"/>
      <c r="W384" s="72">
        <v>4500.0</v>
      </c>
      <c r="X384" s="35">
        <f t="shared" si="54"/>
        <v>0</v>
      </c>
      <c r="Y384" s="37">
        <f t="shared" si="56"/>
        <v>215.539713</v>
      </c>
      <c r="Z384" s="35"/>
      <c r="AA384" s="35"/>
      <c r="AB384" s="35"/>
      <c r="AC384" s="35"/>
      <c r="AD384" s="35"/>
      <c r="AE384" s="66">
        <v>3000.0</v>
      </c>
      <c r="AF384" s="66">
        <f t="shared" si="71"/>
        <v>0</v>
      </c>
      <c r="AG384" s="93">
        <f t="shared" si="67"/>
        <v>-15.67691673</v>
      </c>
      <c r="AH384" s="67"/>
      <c r="AI384" s="68"/>
      <c r="AJ384" s="68">
        <f t="shared" si="69"/>
        <v>24.91094913</v>
      </c>
      <c r="AK384" s="69">
        <v>1875.0</v>
      </c>
      <c r="AL384" s="42">
        <f t="shared" si="57"/>
        <v>2.8112</v>
      </c>
      <c r="AM384" s="42">
        <f t="shared" si="61"/>
        <v>525.8793666</v>
      </c>
      <c r="AN384" s="36"/>
      <c r="AO384" s="43"/>
      <c r="AP384" s="70">
        <v>980.0</v>
      </c>
      <c r="AQ384" s="70">
        <f t="shared" si="60"/>
        <v>0</v>
      </c>
      <c r="AR384" s="70">
        <f t="shared" si="62"/>
        <v>76.42103175</v>
      </c>
      <c r="AS384" s="71">
        <v>1400.0</v>
      </c>
      <c r="AT384" s="36"/>
      <c r="AU384" s="43"/>
      <c r="AV384" s="72">
        <v>480.0</v>
      </c>
      <c r="AW384" s="35"/>
      <c r="AX384" s="45"/>
      <c r="AY384" s="46"/>
      <c r="AZ384" s="46"/>
      <c r="BA384" s="46"/>
      <c r="BB384" s="46"/>
      <c r="BC384" s="47"/>
      <c r="BD384" s="47"/>
      <c r="BE384" s="48"/>
      <c r="BF384" s="48"/>
    </row>
    <row r="385" ht="15.75" customHeight="1">
      <c r="A385" s="80">
        <f t="shared" si="68"/>
        <v>46003</v>
      </c>
      <c r="B385" s="63">
        <v>-108.0</v>
      </c>
      <c r="C385" s="103">
        <f>B385/'Clients Balance'!B391</f>
        <v>-0.00001064848111</v>
      </c>
      <c r="D385" s="104"/>
      <c r="E385" s="32">
        <f t="shared" si="3"/>
        <v>-0.003084903149</v>
      </c>
      <c r="F385" s="32">
        <f t="shared" si="4"/>
        <v>289.7004998</v>
      </c>
      <c r="G385" s="32">
        <f t="shared" si="1"/>
        <v>299.6463703</v>
      </c>
      <c r="H385" s="33">
        <f t="shared" si="2"/>
        <v>-0.03433156167</v>
      </c>
      <c r="I385" s="65">
        <v>0.0</v>
      </c>
      <c r="J385" s="65">
        <v>-29300.0</v>
      </c>
      <c r="K385" s="34"/>
      <c r="L385" s="34"/>
      <c r="M385" s="34"/>
      <c r="N385" s="34"/>
      <c r="O385" s="34"/>
      <c r="P385" s="34"/>
      <c r="Q385" s="65">
        <v>12573.0</v>
      </c>
      <c r="R385" s="72">
        <v>16507.0</v>
      </c>
      <c r="S385" s="72">
        <f t="shared" si="74"/>
        <v>1875</v>
      </c>
      <c r="T385" s="36">
        <f t="shared" si="72"/>
        <v>8.803733333</v>
      </c>
      <c r="U385" s="36">
        <f t="shared" si="75"/>
        <v>136.7664</v>
      </c>
      <c r="V385" s="35"/>
      <c r="W385" s="72">
        <v>4500.0</v>
      </c>
      <c r="X385" s="35">
        <f t="shared" si="54"/>
        <v>2.794</v>
      </c>
      <c r="Y385" s="37">
        <f t="shared" si="56"/>
        <v>218.333713</v>
      </c>
      <c r="Z385" s="35"/>
      <c r="AA385" s="35"/>
      <c r="AB385" s="35"/>
      <c r="AC385" s="35"/>
      <c r="AD385" s="35"/>
      <c r="AE385" s="66">
        <v>3000.0</v>
      </c>
      <c r="AF385" s="66">
        <f t="shared" si="71"/>
        <v>0</v>
      </c>
      <c r="AG385" s="93">
        <f t="shared" si="67"/>
        <v>-15.67691673</v>
      </c>
      <c r="AH385" s="67"/>
      <c r="AI385" s="68"/>
      <c r="AJ385" s="68">
        <f t="shared" si="69"/>
        <v>24.91094913</v>
      </c>
      <c r="AK385" s="69">
        <v>1875.0</v>
      </c>
      <c r="AL385" s="42">
        <f t="shared" si="57"/>
        <v>-15.62666667</v>
      </c>
      <c r="AM385" s="42">
        <f t="shared" si="61"/>
        <v>510.2527</v>
      </c>
      <c r="AN385" s="36"/>
      <c r="AO385" s="43"/>
      <c r="AP385" s="70">
        <v>980.0</v>
      </c>
      <c r="AQ385" s="70">
        <f t="shared" si="60"/>
        <v>0</v>
      </c>
      <c r="AR385" s="70">
        <f t="shared" si="62"/>
        <v>76.42103175</v>
      </c>
      <c r="AS385" s="71">
        <v>1400.0</v>
      </c>
      <c r="AT385" s="36"/>
      <c r="AU385" s="43"/>
      <c r="AV385" s="72">
        <v>480.0</v>
      </c>
      <c r="AW385" s="35"/>
      <c r="AX385" s="45"/>
      <c r="AY385" s="46"/>
      <c r="AZ385" s="46"/>
      <c r="BA385" s="46"/>
      <c r="BB385" s="46"/>
      <c r="BC385" s="47"/>
      <c r="BD385" s="47"/>
      <c r="BE385" s="48"/>
      <c r="BF385" s="48"/>
    </row>
    <row r="386" ht="15.75" customHeight="1">
      <c r="A386" s="80">
        <f t="shared" si="68"/>
        <v>46006</v>
      </c>
      <c r="B386" s="63">
        <v>-1080.0</v>
      </c>
      <c r="C386" s="103">
        <f>B386/'Clients Balance'!B392</f>
        <v>-0.000106485945</v>
      </c>
      <c r="D386" s="104"/>
      <c r="E386" s="32">
        <f t="shared" si="3"/>
        <v>-0.03084903149</v>
      </c>
      <c r="F386" s="32">
        <f t="shared" si="4"/>
        <v>289.6696507</v>
      </c>
      <c r="G386" s="32">
        <f t="shared" si="1"/>
        <v>299.6463703</v>
      </c>
      <c r="H386" s="33">
        <f t="shared" si="2"/>
        <v>-0.03444171517</v>
      </c>
      <c r="I386" s="65">
        <v>0.0</v>
      </c>
      <c r="J386" s="65">
        <v>11806.0</v>
      </c>
      <c r="K386" s="34"/>
      <c r="L386" s="34"/>
      <c r="M386" s="34"/>
      <c r="N386" s="34"/>
      <c r="O386" s="34"/>
      <c r="P386" s="34"/>
      <c r="Q386" s="65">
        <v>40800.0</v>
      </c>
      <c r="R386" s="72">
        <v>-52000.0</v>
      </c>
      <c r="S386" s="72">
        <f t="shared" si="74"/>
        <v>1875</v>
      </c>
      <c r="T386" s="36">
        <f t="shared" si="72"/>
        <v>-27.73333333</v>
      </c>
      <c r="U386" s="36">
        <f t="shared" si="75"/>
        <v>109.0330667</v>
      </c>
      <c r="V386" s="35"/>
      <c r="W386" s="72">
        <v>4500.0</v>
      </c>
      <c r="X386" s="35">
        <f t="shared" si="54"/>
        <v>9.066666667</v>
      </c>
      <c r="Y386" s="37">
        <f t="shared" si="56"/>
        <v>227.4003796</v>
      </c>
      <c r="Z386" s="35"/>
      <c r="AA386" s="35"/>
      <c r="AB386" s="35"/>
      <c r="AC386" s="35"/>
      <c r="AD386" s="35"/>
      <c r="AE386" s="66">
        <v>3000.0</v>
      </c>
      <c r="AF386" s="66">
        <f t="shared" si="71"/>
        <v>0</v>
      </c>
      <c r="AG386" s="93">
        <f t="shared" si="67"/>
        <v>-15.67691673</v>
      </c>
      <c r="AH386" s="67"/>
      <c r="AI386" s="68"/>
      <c r="AJ386" s="68">
        <f t="shared" si="69"/>
        <v>24.91094913</v>
      </c>
      <c r="AK386" s="69">
        <v>1875.0</v>
      </c>
      <c r="AL386" s="42">
        <f t="shared" si="57"/>
        <v>6.296533333</v>
      </c>
      <c r="AM386" s="42">
        <f t="shared" si="61"/>
        <v>516.5492333</v>
      </c>
      <c r="AN386" s="36"/>
      <c r="AO386" s="43"/>
      <c r="AP386" s="70">
        <v>980.0</v>
      </c>
      <c r="AQ386" s="70">
        <f t="shared" si="60"/>
        <v>0</v>
      </c>
      <c r="AR386" s="70">
        <f t="shared" si="62"/>
        <v>76.42103175</v>
      </c>
      <c r="AS386" s="71">
        <v>1400.0</v>
      </c>
      <c r="AT386" s="36"/>
      <c r="AU386" s="43"/>
      <c r="AV386" s="72">
        <v>480.0</v>
      </c>
      <c r="AW386" s="35"/>
      <c r="AX386" s="45"/>
      <c r="AY386" s="46"/>
      <c r="AZ386" s="46"/>
      <c r="BA386" s="46"/>
      <c r="BB386" s="46"/>
      <c r="BC386" s="47"/>
      <c r="BD386" s="47"/>
      <c r="BE386" s="48"/>
      <c r="BF386" s="48"/>
    </row>
    <row r="387" ht="15.75" customHeight="1">
      <c r="A387" s="80">
        <f t="shared" si="68"/>
        <v>46007</v>
      </c>
      <c r="B387" s="63">
        <v>125096.0</v>
      </c>
      <c r="C387" s="103">
        <f>B387/'Clients Balance'!B393</f>
        <v>0.01233554113</v>
      </c>
      <c r="D387" s="104"/>
      <c r="E387" s="32">
        <f t="shared" si="3"/>
        <v>3.573231892</v>
      </c>
      <c r="F387" s="32">
        <f t="shared" si="4"/>
        <v>293.2428826</v>
      </c>
      <c r="G387" s="32">
        <f t="shared" si="1"/>
        <v>299.6463703</v>
      </c>
      <c r="H387" s="33">
        <f t="shared" si="2"/>
        <v>-0.02183680523</v>
      </c>
      <c r="I387" s="65">
        <v>128696.0</v>
      </c>
      <c r="J387" s="65">
        <v>15656.0</v>
      </c>
      <c r="K387" s="34"/>
      <c r="L387" s="34"/>
      <c r="M387" s="34"/>
      <c r="N387" s="34"/>
      <c r="O387" s="34"/>
      <c r="P387" s="34"/>
      <c r="Q387" s="65">
        <v>0.0</v>
      </c>
      <c r="R387" s="72">
        <v>-5456.0</v>
      </c>
      <c r="S387" s="72">
        <f t="shared" si="74"/>
        <v>1875</v>
      </c>
      <c r="T387" s="36">
        <f t="shared" si="72"/>
        <v>-2.909866667</v>
      </c>
      <c r="U387" s="36">
        <f t="shared" si="75"/>
        <v>106.1232</v>
      </c>
      <c r="V387" s="35"/>
      <c r="W387" s="72">
        <v>4500.0</v>
      </c>
      <c r="X387" s="35">
        <f t="shared" si="54"/>
        <v>0</v>
      </c>
      <c r="Y387" s="37">
        <f t="shared" si="56"/>
        <v>227.4003796</v>
      </c>
      <c r="Z387" s="35"/>
      <c r="AA387" s="35"/>
      <c r="AB387" s="35"/>
      <c r="AC387" s="35"/>
      <c r="AD387" s="35"/>
      <c r="AE387" s="66">
        <v>3000.0</v>
      </c>
      <c r="AF387" s="66">
        <f t="shared" si="71"/>
        <v>0</v>
      </c>
      <c r="AG387" s="93">
        <f t="shared" si="67"/>
        <v>-15.67691673</v>
      </c>
      <c r="AH387" s="67"/>
      <c r="AI387" s="68"/>
      <c r="AJ387" s="68">
        <f t="shared" si="69"/>
        <v>24.91094913</v>
      </c>
      <c r="AK387" s="69">
        <v>1875.0</v>
      </c>
      <c r="AL387" s="42">
        <f t="shared" si="57"/>
        <v>8.349866667</v>
      </c>
      <c r="AM387" s="42">
        <f t="shared" si="61"/>
        <v>524.8991</v>
      </c>
      <c r="AN387" s="36"/>
      <c r="AO387" s="43"/>
      <c r="AP387" s="70">
        <v>980.0</v>
      </c>
      <c r="AQ387" s="70">
        <f t="shared" si="60"/>
        <v>0</v>
      </c>
      <c r="AR387" s="70">
        <f t="shared" si="62"/>
        <v>76.42103175</v>
      </c>
      <c r="AS387" s="71">
        <v>1400.0</v>
      </c>
      <c r="AT387" s="36"/>
      <c r="AU387" s="43"/>
      <c r="AV387" s="72">
        <v>480.0</v>
      </c>
      <c r="AW387" s="35"/>
      <c r="AX387" s="45"/>
      <c r="AY387" s="46"/>
      <c r="AZ387" s="46"/>
      <c r="BA387" s="46"/>
      <c r="BB387" s="46"/>
      <c r="BC387" s="47"/>
      <c r="BD387" s="47"/>
      <c r="BE387" s="48"/>
      <c r="BF387" s="48"/>
    </row>
    <row r="388" ht="15.75" customHeight="1">
      <c r="A388" s="80">
        <f t="shared" si="68"/>
        <v>46008</v>
      </c>
      <c r="B388" s="63">
        <v>57162.0</v>
      </c>
      <c r="C388" s="103">
        <f>B388/'Clients Balance'!B394</f>
        <v>0.005567980606</v>
      </c>
      <c r="D388" s="104"/>
      <c r="E388" s="32">
        <f t="shared" si="3"/>
        <v>1.632770683</v>
      </c>
      <c r="F388" s="32">
        <f t="shared" si="4"/>
        <v>294.8756533</v>
      </c>
      <c r="G388" s="32">
        <f t="shared" si="1"/>
        <v>299.6463703</v>
      </c>
      <c r="H388" s="33">
        <f t="shared" si="2"/>
        <v>-0.0161787417</v>
      </c>
      <c r="I388" s="65">
        <v>0.0</v>
      </c>
      <c r="J388" s="65">
        <v>22912.0</v>
      </c>
      <c r="K388" s="34"/>
      <c r="L388" s="34"/>
      <c r="M388" s="34"/>
      <c r="N388" s="34"/>
      <c r="O388" s="34"/>
      <c r="P388" s="34"/>
      <c r="Q388" s="65">
        <v>57162.0</v>
      </c>
      <c r="R388" s="72">
        <v>24168.0</v>
      </c>
      <c r="S388" s="72">
        <f t="shared" si="74"/>
        <v>1875</v>
      </c>
      <c r="T388" s="36">
        <f t="shared" si="72"/>
        <v>12.8896</v>
      </c>
      <c r="U388" s="36">
        <f t="shared" si="75"/>
        <v>119.0128</v>
      </c>
      <c r="V388" s="35"/>
      <c r="W388" s="72">
        <v>4500.0</v>
      </c>
      <c r="X388" s="35">
        <f t="shared" si="54"/>
        <v>12.70266667</v>
      </c>
      <c r="Y388" s="37">
        <f t="shared" si="56"/>
        <v>240.1030463</v>
      </c>
      <c r="Z388" s="35"/>
      <c r="AA388" s="35"/>
      <c r="AB388" s="35"/>
      <c r="AC388" s="35"/>
      <c r="AD388" s="35"/>
      <c r="AE388" s="66">
        <v>3000.0</v>
      </c>
      <c r="AF388" s="66">
        <f t="shared" si="71"/>
        <v>0</v>
      </c>
      <c r="AG388" s="93">
        <f t="shared" si="67"/>
        <v>-15.67691673</v>
      </c>
      <c r="AH388" s="67"/>
      <c r="AI388" s="68"/>
      <c r="AJ388" s="68">
        <f t="shared" si="69"/>
        <v>24.91094913</v>
      </c>
      <c r="AK388" s="69">
        <v>1875.0</v>
      </c>
      <c r="AL388" s="42">
        <f t="shared" si="57"/>
        <v>12.21973333</v>
      </c>
      <c r="AM388" s="42">
        <f t="shared" si="61"/>
        <v>537.1188333</v>
      </c>
      <c r="AN388" s="36"/>
      <c r="AO388" s="43"/>
      <c r="AP388" s="70">
        <v>980.0</v>
      </c>
      <c r="AQ388" s="70">
        <f t="shared" si="60"/>
        <v>0</v>
      </c>
      <c r="AR388" s="70">
        <f t="shared" si="62"/>
        <v>76.42103175</v>
      </c>
      <c r="AS388" s="71">
        <v>1400.0</v>
      </c>
      <c r="AT388" s="36"/>
      <c r="AU388" s="43"/>
      <c r="AV388" s="72">
        <v>480.0</v>
      </c>
      <c r="AW388" s="35"/>
      <c r="AX388" s="45"/>
      <c r="AY388" s="46"/>
      <c r="AZ388" s="46"/>
      <c r="BA388" s="46"/>
      <c r="BB388" s="46"/>
      <c r="BC388" s="47"/>
      <c r="BD388" s="47"/>
      <c r="BE388" s="48"/>
      <c r="BF388" s="48"/>
    </row>
    <row r="389" ht="15.75" customHeight="1">
      <c r="A389" s="80">
        <f t="shared" si="68"/>
        <v>46009</v>
      </c>
      <c r="B389" s="63">
        <v>98883.0</v>
      </c>
      <c r="C389" s="103">
        <f>B389/'Clients Balance'!B395</f>
        <v>0.009578566004</v>
      </c>
      <c r="D389" s="104"/>
      <c r="E389" s="32">
        <f t="shared" si="3"/>
        <v>2.824485908</v>
      </c>
      <c r="F389" s="32">
        <f t="shared" si="4"/>
        <v>297.7001392</v>
      </c>
      <c r="G389" s="32">
        <f t="shared" si="1"/>
        <v>299.6463703</v>
      </c>
      <c r="H389" s="33">
        <f t="shared" si="2"/>
        <v>-0.00653755529</v>
      </c>
      <c r="I389" s="65">
        <v>125830.0</v>
      </c>
      <c r="J389" s="65">
        <v>-27712.5</v>
      </c>
      <c r="K389" s="34"/>
      <c r="L389" s="34"/>
      <c r="M389" s="34"/>
      <c r="N389" s="34"/>
      <c r="O389" s="34"/>
      <c r="P389" s="34"/>
      <c r="Q389" s="65">
        <v>0.0</v>
      </c>
      <c r="R389" s="72">
        <v>12356.0</v>
      </c>
      <c r="S389" s="72">
        <f t="shared" si="74"/>
        <v>1875</v>
      </c>
      <c r="T389" s="36">
        <f t="shared" si="72"/>
        <v>6.589866667</v>
      </c>
      <c r="U389" s="36">
        <f t="shared" si="75"/>
        <v>125.6026667</v>
      </c>
      <c r="V389" s="35"/>
      <c r="W389" s="72">
        <v>4500.0</v>
      </c>
      <c r="X389" s="35">
        <f t="shared" si="54"/>
        <v>0</v>
      </c>
      <c r="Y389" s="37">
        <f t="shared" si="56"/>
        <v>240.1030463</v>
      </c>
      <c r="Z389" s="35"/>
      <c r="AA389" s="35"/>
      <c r="AB389" s="35"/>
      <c r="AC389" s="35"/>
      <c r="AD389" s="35"/>
      <c r="AE389" s="66">
        <v>3000.0</v>
      </c>
      <c r="AF389" s="66">
        <f t="shared" si="71"/>
        <v>0</v>
      </c>
      <c r="AG389" s="93">
        <f t="shared" si="67"/>
        <v>-15.67691673</v>
      </c>
      <c r="AH389" s="67"/>
      <c r="AI389" s="68"/>
      <c r="AJ389" s="68">
        <f t="shared" si="69"/>
        <v>24.91094913</v>
      </c>
      <c r="AK389" s="69">
        <v>1875.0</v>
      </c>
      <c r="AL389" s="42">
        <f t="shared" si="57"/>
        <v>-14.78</v>
      </c>
      <c r="AM389" s="42">
        <f t="shared" si="61"/>
        <v>522.3388333</v>
      </c>
      <c r="AN389" s="36"/>
      <c r="AO389" s="43"/>
      <c r="AP389" s="70">
        <v>980.0</v>
      </c>
      <c r="AQ389" s="70">
        <f t="shared" si="60"/>
        <v>0</v>
      </c>
      <c r="AR389" s="70">
        <f t="shared" si="62"/>
        <v>76.42103175</v>
      </c>
      <c r="AS389" s="71">
        <v>1400.0</v>
      </c>
      <c r="AT389" s="36"/>
      <c r="AU389" s="43"/>
      <c r="AV389" s="72">
        <v>480.0</v>
      </c>
      <c r="AW389" s="35"/>
      <c r="AX389" s="45"/>
      <c r="AY389" s="46"/>
      <c r="AZ389" s="46"/>
      <c r="BA389" s="46"/>
      <c r="BB389" s="46"/>
      <c r="BC389" s="47"/>
      <c r="BD389" s="47"/>
      <c r="BE389" s="48"/>
      <c r="BF389" s="48"/>
    </row>
    <row r="390" ht="15.75" customHeight="1">
      <c r="A390" s="80">
        <f t="shared" si="68"/>
        <v>46010</v>
      </c>
      <c r="B390" s="63">
        <v>-13995.0</v>
      </c>
      <c r="C390" s="103">
        <f>B390/'Clients Balance'!B396</f>
        <v>-0.001342800961</v>
      </c>
      <c r="D390" s="104"/>
      <c r="E390" s="32">
        <f t="shared" si="3"/>
        <v>-0.3997520331</v>
      </c>
      <c r="F390" s="32">
        <f t="shared" si="4"/>
        <v>297.3003872</v>
      </c>
      <c r="G390" s="32">
        <f t="shared" si="1"/>
        <v>299.6463703</v>
      </c>
      <c r="H390" s="33">
        <f t="shared" si="2"/>
        <v>-0.00789095223</v>
      </c>
      <c r="I390" s="65">
        <v>0.0</v>
      </c>
      <c r="J390" s="65">
        <v>-37237.0</v>
      </c>
      <c r="K390" s="34"/>
      <c r="L390" s="34"/>
      <c r="M390" s="34"/>
      <c r="N390" s="34"/>
      <c r="O390" s="34"/>
      <c r="P390" s="34"/>
      <c r="Q390" s="65">
        <v>37776.0</v>
      </c>
      <c r="R390" s="72">
        <v>-14475.0</v>
      </c>
      <c r="S390" s="72">
        <f t="shared" si="74"/>
        <v>1875</v>
      </c>
      <c r="T390" s="36">
        <f t="shared" si="72"/>
        <v>-7.72</v>
      </c>
      <c r="U390" s="36">
        <f t="shared" si="75"/>
        <v>117.8826667</v>
      </c>
      <c r="V390" s="35"/>
      <c r="W390" s="72">
        <v>4500.0</v>
      </c>
      <c r="X390" s="35">
        <f t="shared" si="54"/>
        <v>8.394666667</v>
      </c>
      <c r="Y390" s="37">
        <f t="shared" si="56"/>
        <v>248.497713</v>
      </c>
      <c r="Z390" s="35"/>
      <c r="AA390" s="35"/>
      <c r="AB390" s="35"/>
      <c r="AC390" s="35"/>
      <c r="AD390" s="35"/>
      <c r="AE390" s="66">
        <v>3000.0</v>
      </c>
      <c r="AF390" s="66">
        <f t="shared" si="71"/>
        <v>0</v>
      </c>
      <c r="AG390" s="93">
        <f t="shared" si="67"/>
        <v>-15.67691673</v>
      </c>
      <c r="AH390" s="67"/>
      <c r="AI390" s="68"/>
      <c r="AJ390" s="68">
        <f t="shared" si="69"/>
        <v>24.91094913</v>
      </c>
      <c r="AK390" s="69">
        <v>1875.0</v>
      </c>
      <c r="AL390" s="42">
        <f t="shared" si="57"/>
        <v>-19.85973333</v>
      </c>
      <c r="AM390" s="42">
        <f t="shared" si="61"/>
        <v>502.4791</v>
      </c>
      <c r="AN390" s="36"/>
      <c r="AO390" s="43"/>
      <c r="AP390" s="70">
        <v>980.0</v>
      </c>
      <c r="AQ390" s="70">
        <f t="shared" si="60"/>
        <v>0</v>
      </c>
      <c r="AR390" s="70">
        <f t="shared" si="62"/>
        <v>76.42103175</v>
      </c>
      <c r="AS390" s="71">
        <v>1400.0</v>
      </c>
      <c r="AT390" s="36"/>
      <c r="AU390" s="43"/>
      <c r="AV390" s="72">
        <v>480.0</v>
      </c>
      <c r="AW390" s="35"/>
      <c r="AX390" s="45"/>
      <c r="AY390" s="46"/>
      <c r="AZ390" s="46"/>
      <c r="BA390" s="46"/>
      <c r="BB390" s="46"/>
      <c r="BC390" s="47"/>
      <c r="BD390" s="47"/>
      <c r="BE390" s="48"/>
      <c r="BF390" s="48"/>
    </row>
    <row r="391" ht="15.75" customHeight="1">
      <c r="A391" s="80">
        <f t="shared" si="68"/>
        <v>46013</v>
      </c>
      <c r="B391" s="63">
        <v>70406.0</v>
      </c>
      <c r="C391" s="103">
        <f>B391/'Clients Balance'!B397</f>
        <v>0.006764441961</v>
      </c>
      <c r="D391" s="104"/>
      <c r="E391" s="32">
        <f t="shared" si="3"/>
        <v>2.011071214</v>
      </c>
      <c r="F391" s="32">
        <f t="shared" si="4"/>
        <v>299.3114584</v>
      </c>
      <c r="G391" s="32">
        <f t="shared" si="1"/>
        <v>299.6463703</v>
      </c>
      <c r="H391" s="33">
        <f t="shared" si="2"/>
        <v>-0.001118941256</v>
      </c>
      <c r="I391" s="65">
        <v>0.0</v>
      </c>
      <c r="J391" s="65">
        <v>15281.0</v>
      </c>
      <c r="K391" s="34"/>
      <c r="L391" s="34"/>
      <c r="M391" s="34"/>
      <c r="N391" s="34"/>
      <c r="O391" s="34"/>
      <c r="P391" s="34"/>
      <c r="Q391" s="65">
        <v>41280.0</v>
      </c>
      <c r="R391" s="72">
        <v>17850.0</v>
      </c>
      <c r="S391" s="72">
        <f t="shared" si="74"/>
        <v>1875</v>
      </c>
      <c r="T391" s="36">
        <f t="shared" si="72"/>
        <v>9.52</v>
      </c>
      <c r="U391" s="36">
        <f t="shared" si="75"/>
        <v>127.4026667</v>
      </c>
      <c r="V391" s="35"/>
      <c r="W391" s="72">
        <v>4500.0</v>
      </c>
      <c r="X391" s="35">
        <f t="shared" si="54"/>
        <v>9.173333333</v>
      </c>
      <c r="Y391" s="37">
        <f t="shared" si="56"/>
        <v>257.6710463</v>
      </c>
      <c r="Z391" s="35"/>
      <c r="AA391" s="35"/>
      <c r="AB391" s="35"/>
      <c r="AC391" s="35"/>
      <c r="AD391" s="35"/>
      <c r="AE391" s="66">
        <v>3000.0</v>
      </c>
      <c r="AF391" s="66">
        <f t="shared" si="71"/>
        <v>0</v>
      </c>
      <c r="AG391" s="93">
        <f t="shared" si="67"/>
        <v>-15.67691673</v>
      </c>
      <c r="AH391" s="67"/>
      <c r="AI391" s="68"/>
      <c r="AJ391" s="68">
        <f t="shared" si="69"/>
        <v>24.91094913</v>
      </c>
      <c r="AK391" s="69">
        <v>1875.0</v>
      </c>
      <c r="AL391" s="42">
        <f t="shared" si="57"/>
        <v>8.149866667</v>
      </c>
      <c r="AM391" s="42">
        <f t="shared" si="61"/>
        <v>510.6289666</v>
      </c>
      <c r="AN391" s="36"/>
      <c r="AO391" s="43"/>
      <c r="AP391" s="70">
        <v>980.0</v>
      </c>
      <c r="AQ391" s="70">
        <f t="shared" si="60"/>
        <v>0</v>
      </c>
      <c r="AR391" s="70">
        <f t="shared" si="62"/>
        <v>76.42103175</v>
      </c>
      <c r="AS391" s="71">
        <v>1400.0</v>
      </c>
      <c r="AT391" s="36"/>
      <c r="AU391" s="43"/>
      <c r="AV391" s="72">
        <v>480.0</v>
      </c>
      <c r="AW391" s="35"/>
      <c r="AX391" s="45"/>
      <c r="AY391" s="46"/>
      <c r="AZ391" s="46"/>
      <c r="BA391" s="46"/>
      <c r="BB391" s="46"/>
      <c r="BC391" s="47"/>
      <c r="BD391" s="47"/>
      <c r="BE391" s="48"/>
      <c r="BF391" s="48"/>
    </row>
    <row r="392" ht="15.75" customHeight="1">
      <c r="A392" s="80">
        <f t="shared" si="68"/>
        <v>46014</v>
      </c>
      <c r="B392" s="63">
        <v>-17081.0</v>
      </c>
      <c r="C392" s="103">
        <f>B392/'Clients Balance'!B398</f>
        <v>-0.00163007553</v>
      </c>
      <c r="D392" s="104"/>
      <c r="E392" s="32">
        <f t="shared" si="3"/>
        <v>-0.4879002842</v>
      </c>
      <c r="F392" s="32">
        <f t="shared" si="4"/>
        <v>298.8235581</v>
      </c>
      <c r="G392" s="32">
        <f t="shared" si="1"/>
        <v>299.6463703</v>
      </c>
      <c r="H392" s="33">
        <f t="shared" si="2"/>
        <v>-0.002753505207</v>
      </c>
      <c r="I392" s="65">
        <v>85099.0</v>
      </c>
      <c r="J392" s="65">
        <v>-71643.0</v>
      </c>
      <c r="K392" s="34"/>
      <c r="L392" s="34"/>
      <c r="M392" s="34"/>
      <c r="N392" s="34"/>
      <c r="O392" s="34"/>
      <c r="P392" s="34"/>
      <c r="Q392" s="65">
        <v>0.0</v>
      </c>
      <c r="R392" s="72">
        <v>-24305.0</v>
      </c>
      <c r="S392" s="72">
        <f t="shared" si="74"/>
        <v>1875</v>
      </c>
      <c r="T392" s="36">
        <f t="shared" si="72"/>
        <v>-12.96266667</v>
      </c>
      <c r="U392" s="36">
        <f t="shared" si="75"/>
        <v>114.44</v>
      </c>
      <c r="V392" s="35"/>
      <c r="W392" s="72">
        <v>4500.0</v>
      </c>
      <c r="X392" s="35">
        <f t="shared" si="54"/>
        <v>0</v>
      </c>
      <c r="Y392" s="37">
        <f t="shared" si="56"/>
        <v>257.6710463</v>
      </c>
      <c r="Z392" s="35"/>
      <c r="AA392" s="35"/>
      <c r="AB392" s="35"/>
      <c r="AC392" s="35"/>
      <c r="AD392" s="35"/>
      <c r="AE392" s="66">
        <v>3000.0</v>
      </c>
      <c r="AF392" s="66">
        <f t="shared" si="71"/>
        <v>0</v>
      </c>
      <c r="AG392" s="93">
        <f t="shared" si="67"/>
        <v>-15.67691673</v>
      </c>
      <c r="AH392" s="67"/>
      <c r="AI392" s="68"/>
      <c r="AJ392" s="68">
        <f t="shared" si="69"/>
        <v>24.91094913</v>
      </c>
      <c r="AK392" s="69">
        <v>1875.0</v>
      </c>
      <c r="AL392" s="42">
        <f t="shared" si="57"/>
        <v>-38.2096</v>
      </c>
      <c r="AM392" s="42">
        <f t="shared" si="61"/>
        <v>472.4193666</v>
      </c>
      <c r="AN392" s="36"/>
      <c r="AO392" s="43"/>
      <c r="AP392" s="70">
        <v>980.0</v>
      </c>
      <c r="AQ392" s="70">
        <f t="shared" si="60"/>
        <v>0</v>
      </c>
      <c r="AR392" s="70">
        <f t="shared" si="62"/>
        <v>76.42103175</v>
      </c>
      <c r="AS392" s="71">
        <v>1400.0</v>
      </c>
      <c r="AT392" s="36"/>
      <c r="AU392" s="43"/>
      <c r="AV392" s="72">
        <v>480.0</v>
      </c>
      <c r="AW392" s="35"/>
      <c r="AX392" s="45"/>
      <c r="AY392" s="46"/>
      <c r="AZ392" s="46"/>
      <c r="BA392" s="46"/>
      <c r="BB392" s="46"/>
      <c r="BC392" s="47"/>
      <c r="BD392" s="47"/>
      <c r="BE392" s="48"/>
      <c r="BF392" s="48"/>
    </row>
    <row r="393" ht="15.75" customHeight="1">
      <c r="A393" s="80">
        <f t="shared" si="68"/>
        <v>46015</v>
      </c>
      <c r="B393" s="28"/>
      <c r="C393" s="48"/>
      <c r="D393" s="30"/>
      <c r="E393" s="31">
        <f t="shared" si="3"/>
        <v>0</v>
      </c>
      <c r="F393" s="31"/>
      <c r="G393" s="104"/>
      <c r="H393" s="33"/>
      <c r="I393" s="34"/>
      <c r="J393" s="34"/>
      <c r="K393" s="34"/>
      <c r="L393" s="34"/>
      <c r="M393" s="34"/>
      <c r="N393" s="34"/>
      <c r="O393" s="34"/>
      <c r="P393" s="34"/>
      <c r="Q393" s="34"/>
      <c r="R393" s="35"/>
      <c r="S393" s="72">
        <f t="shared" si="74"/>
        <v>1875</v>
      </c>
      <c r="T393" s="36">
        <f t="shared" si="72"/>
        <v>0</v>
      </c>
      <c r="U393" s="36">
        <f t="shared" si="75"/>
        <v>114.44</v>
      </c>
      <c r="V393" s="35"/>
      <c r="W393" s="72">
        <v>4500.0</v>
      </c>
      <c r="X393" s="35">
        <f t="shared" si="54"/>
        <v>0</v>
      </c>
      <c r="Y393" s="37">
        <f t="shared" si="56"/>
        <v>257.6710463</v>
      </c>
      <c r="Z393" s="35"/>
      <c r="AA393" s="35"/>
      <c r="AB393" s="35"/>
      <c r="AC393" s="35"/>
      <c r="AD393" s="35"/>
      <c r="AE393" s="66">
        <v>3000.0</v>
      </c>
      <c r="AF393" s="66">
        <f t="shared" si="71"/>
        <v>0</v>
      </c>
      <c r="AG393" s="93">
        <f t="shared" si="67"/>
        <v>-15.67691673</v>
      </c>
      <c r="AH393" s="67"/>
      <c r="AI393" s="68"/>
      <c r="AJ393" s="68">
        <f t="shared" si="69"/>
        <v>24.91094913</v>
      </c>
      <c r="AK393" s="69">
        <v>1875.0</v>
      </c>
      <c r="AL393" s="42">
        <f t="shared" si="57"/>
        <v>0</v>
      </c>
      <c r="AM393" s="42">
        <f t="shared" si="61"/>
        <v>472.4193666</v>
      </c>
      <c r="AN393" s="36"/>
      <c r="AO393" s="43"/>
      <c r="AP393" s="70">
        <v>980.0</v>
      </c>
      <c r="AQ393" s="70">
        <f t="shared" si="60"/>
        <v>0</v>
      </c>
      <c r="AR393" s="70">
        <f t="shared" si="62"/>
        <v>76.42103175</v>
      </c>
      <c r="AS393" s="71">
        <v>1400.0</v>
      </c>
      <c r="AT393" s="36"/>
      <c r="AU393" s="43"/>
      <c r="AV393" s="72">
        <v>480.0</v>
      </c>
      <c r="AW393" s="35"/>
      <c r="AX393" s="45"/>
      <c r="AY393" s="46"/>
      <c r="AZ393" s="46"/>
      <c r="BA393" s="46"/>
      <c r="BB393" s="46"/>
      <c r="BC393" s="47"/>
      <c r="BD393" s="47"/>
      <c r="BE393" s="48"/>
      <c r="BF393" s="48"/>
    </row>
    <row r="394" ht="15.75" customHeight="1">
      <c r="A394" s="80">
        <f t="shared" si="68"/>
        <v>46016</v>
      </c>
      <c r="B394" s="28"/>
      <c r="C394" s="48"/>
      <c r="D394" s="30"/>
      <c r="E394" s="31">
        <f t="shared" si="3"/>
        <v>0</v>
      </c>
      <c r="F394" s="31"/>
      <c r="G394" s="104"/>
      <c r="H394" s="33"/>
      <c r="I394" s="34"/>
      <c r="J394" s="34"/>
      <c r="K394" s="34"/>
      <c r="L394" s="34"/>
      <c r="M394" s="34"/>
      <c r="N394" s="34"/>
      <c r="O394" s="34"/>
      <c r="P394" s="34"/>
      <c r="Q394" s="34"/>
      <c r="R394" s="35"/>
      <c r="S394" s="72">
        <f t="shared" si="74"/>
        <v>1875</v>
      </c>
      <c r="T394" s="36">
        <f t="shared" si="72"/>
        <v>0</v>
      </c>
      <c r="U394" s="36">
        <f t="shared" si="75"/>
        <v>114.44</v>
      </c>
      <c r="V394" s="35"/>
      <c r="W394" s="72">
        <v>4500.0</v>
      </c>
      <c r="X394" s="35">
        <f t="shared" si="54"/>
        <v>0</v>
      </c>
      <c r="Y394" s="37">
        <f t="shared" si="56"/>
        <v>257.6710463</v>
      </c>
      <c r="Z394" s="35"/>
      <c r="AA394" s="35"/>
      <c r="AB394" s="35"/>
      <c r="AC394" s="35"/>
      <c r="AD394" s="35"/>
      <c r="AE394" s="66">
        <v>3000.0</v>
      </c>
      <c r="AF394" s="66">
        <f t="shared" si="71"/>
        <v>0</v>
      </c>
      <c r="AG394" s="93">
        <f t="shared" si="67"/>
        <v>-15.67691673</v>
      </c>
      <c r="AH394" s="67"/>
      <c r="AI394" s="68"/>
      <c r="AJ394" s="68">
        <f t="shared" si="69"/>
        <v>24.91094913</v>
      </c>
      <c r="AK394" s="69">
        <v>1875.0</v>
      </c>
      <c r="AL394" s="42">
        <f t="shared" si="57"/>
        <v>0</v>
      </c>
      <c r="AM394" s="42">
        <f t="shared" si="61"/>
        <v>472.4193666</v>
      </c>
      <c r="AN394" s="36"/>
      <c r="AO394" s="43"/>
      <c r="AP394" s="70">
        <v>980.0</v>
      </c>
      <c r="AQ394" s="70">
        <f t="shared" si="60"/>
        <v>0</v>
      </c>
      <c r="AR394" s="70">
        <f t="shared" si="62"/>
        <v>76.42103175</v>
      </c>
      <c r="AS394" s="71">
        <v>1400.0</v>
      </c>
      <c r="AT394" s="36"/>
      <c r="AU394" s="43"/>
      <c r="AV394" s="72">
        <v>480.0</v>
      </c>
      <c r="AW394" s="35"/>
      <c r="AX394" s="45"/>
      <c r="AY394" s="46"/>
      <c r="AZ394" s="46"/>
      <c r="BA394" s="46"/>
      <c r="BB394" s="46"/>
      <c r="BC394" s="47"/>
      <c r="BD394" s="47"/>
      <c r="BE394" s="48"/>
      <c r="BF394" s="48"/>
    </row>
    <row r="395" ht="15.75" customHeight="1">
      <c r="A395" s="80">
        <f t="shared" si="68"/>
        <v>46017</v>
      </c>
      <c r="B395" s="28"/>
      <c r="C395" s="48"/>
      <c r="D395" s="30"/>
      <c r="E395" s="31">
        <f t="shared" si="3"/>
        <v>0</v>
      </c>
      <c r="F395" s="31"/>
      <c r="G395" s="104"/>
      <c r="H395" s="33"/>
      <c r="I395" s="34"/>
      <c r="J395" s="34"/>
      <c r="K395" s="34"/>
      <c r="L395" s="34"/>
      <c r="M395" s="34"/>
      <c r="N395" s="34"/>
      <c r="O395" s="34"/>
      <c r="P395" s="34"/>
      <c r="Q395" s="34"/>
      <c r="R395" s="35"/>
      <c r="S395" s="72">
        <f t="shared" si="74"/>
        <v>1875</v>
      </c>
      <c r="T395" s="36">
        <f t="shared" si="72"/>
        <v>0</v>
      </c>
      <c r="U395" s="36">
        <f t="shared" si="75"/>
        <v>114.44</v>
      </c>
      <c r="V395" s="35"/>
      <c r="W395" s="72">
        <v>4500.0</v>
      </c>
      <c r="X395" s="35">
        <f t="shared" si="54"/>
        <v>0</v>
      </c>
      <c r="Y395" s="37">
        <f t="shared" si="56"/>
        <v>257.6710463</v>
      </c>
      <c r="Z395" s="35"/>
      <c r="AA395" s="35"/>
      <c r="AB395" s="35"/>
      <c r="AC395" s="35"/>
      <c r="AD395" s="35"/>
      <c r="AE395" s="66">
        <v>3000.0</v>
      </c>
      <c r="AF395" s="66">
        <f t="shared" si="71"/>
        <v>0</v>
      </c>
      <c r="AG395" s="93">
        <f t="shared" si="67"/>
        <v>-15.67691673</v>
      </c>
      <c r="AH395" s="67"/>
      <c r="AI395" s="68"/>
      <c r="AJ395" s="68">
        <f t="shared" si="69"/>
        <v>24.91094913</v>
      </c>
      <c r="AK395" s="69">
        <v>1875.0</v>
      </c>
      <c r="AL395" s="42">
        <f t="shared" si="57"/>
        <v>0</v>
      </c>
      <c r="AM395" s="42">
        <f t="shared" si="61"/>
        <v>472.4193666</v>
      </c>
      <c r="AN395" s="36"/>
      <c r="AO395" s="43"/>
      <c r="AP395" s="70">
        <v>980.0</v>
      </c>
      <c r="AQ395" s="70">
        <f t="shared" si="60"/>
        <v>0</v>
      </c>
      <c r="AR395" s="70">
        <f t="shared" si="62"/>
        <v>76.42103175</v>
      </c>
      <c r="AS395" s="71">
        <v>1400.0</v>
      </c>
      <c r="AT395" s="36"/>
      <c r="AU395" s="43"/>
      <c r="AV395" s="72">
        <v>480.0</v>
      </c>
      <c r="AW395" s="35"/>
      <c r="AX395" s="45"/>
      <c r="AY395" s="46"/>
      <c r="AZ395" s="46"/>
      <c r="BA395" s="46"/>
      <c r="BB395" s="46"/>
      <c r="BC395" s="47"/>
      <c r="BD395" s="47"/>
      <c r="BE395" s="48"/>
      <c r="BF395" s="48"/>
    </row>
    <row r="396" ht="15.75" customHeight="1">
      <c r="A396" s="80">
        <f t="shared" si="68"/>
        <v>46020</v>
      </c>
      <c r="B396" s="28"/>
      <c r="C396" s="48"/>
      <c r="D396" s="30"/>
      <c r="E396" s="31">
        <f t="shared" si="3"/>
        <v>0</v>
      </c>
      <c r="F396" s="31"/>
      <c r="G396" s="104"/>
      <c r="H396" s="33"/>
      <c r="I396" s="34"/>
      <c r="J396" s="34"/>
      <c r="K396" s="34"/>
      <c r="L396" s="34"/>
      <c r="M396" s="34"/>
      <c r="N396" s="34"/>
      <c r="O396" s="34"/>
      <c r="P396" s="34"/>
      <c r="Q396" s="34"/>
      <c r="R396" s="35"/>
      <c r="S396" s="72">
        <f t="shared" si="74"/>
        <v>1875</v>
      </c>
      <c r="T396" s="36">
        <f t="shared" si="72"/>
        <v>0</v>
      </c>
      <c r="U396" s="36">
        <f t="shared" si="75"/>
        <v>114.44</v>
      </c>
      <c r="V396" s="35"/>
      <c r="W396" s="72">
        <v>4500.0</v>
      </c>
      <c r="X396" s="35">
        <f t="shared" si="54"/>
        <v>0</v>
      </c>
      <c r="Y396" s="37">
        <f t="shared" si="56"/>
        <v>257.6710463</v>
      </c>
      <c r="Z396" s="35"/>
      <c r="AA396" s="35"/>
      <c r="AB396" s="35"/>
      <c r="AC396" s="35"/>
      <c r="AD396" s="35"/>
      <c r="AE396" s="66">
        <v>3000.0</v>
      </c>
      <c r="AF396" s="66">
        <f t="shared" si="71"/>
        <v>0</v>
      </c>
      <c r="AG396" s="93">
        <f t="shared" si="67"/>
        <v>-15.67691673</v>
      </c>
      <c r="AH396" s="67"/>
      <c r="AI396" s="68"/>
      <c r="AJ396" s="68">
        <f t="shared" si="69"/>
        <v>24.91094913</v>
      </c>
      <c r="AK396" s="69">
        <v>1875.0</v>
      </c>
      <c r="AL396" s="42">
        <f t="shared" si="57"/>
        <v>0</v>
      </c>
      <c r="AM396" s="42">
        <f t="shared" si="61"/>
        <v>472.4193666</v>
      </c>
      <c r="AN396" s="36"/>
      <c r="AO396" s="43"/>
      <c r="AP396" s="70">
        <v>980.0</v>
      </c>
      <c r="AQ396" s="70">
        <f t="shared" si="60"/>
        <v>0</v>
      </c>
      <c r="AR396" s="70">
        <f t="shared" si="62"/>
        <v>76.42103175</v>
      </c>
      <c r="AS396" s="71">
        <v>1400.0</v>
      </c>
      <c r="AT396" s="36"/>
      <c r="AU396" s="43"/>
      <c r="AV396" s="72">
        <v>480.0</v>
      </c>
      <c r="AW396" s="35"/>
      <c r="AX396" s="45"/>
      <c r="AY396" s="46"/>
      <c r="AZ396" s="46"/>
      <c r="BA396" s="46"/>
      <c r="BB396" s="46"/>
      <c r="BC396" s="47"/>
      <c r="BD396" s="47"/>
      <c r="BE396" s="48"/>
      <c r="BF396" s="48"/>
    </row>
    <row r="397" ht="15.75" customHeight="1">
      <c r="A397" s="80">
        <f t="shared" si="68"/>
        <v>46021</v>
      </c>
      <c r="B397" s="28"/>
      <c r="C397" s="48"/>
      <c r="D397" s="30"/>
      <c r="E397" s="31">
        <f t="shared" si="3"/>
        <v>0</v>
      </c>
      <c r="F397" s="31"/>
      <c r="G397" s="104"/>
      <c r="H397" s="33"/>
      <c r="I397" s="34"/>
      <c r="J397" s="34"/>
      <c r="K397" s="34"/>
      <c r="L397" s="34"/>
      <c r="M397" s="34"/>
      <c r="N397" s="34"/>
      <c r="O397" s="34"/>
      <c r="P397" s="34"/>
      <c r="Q397" s="34"/>
      <c r="R397" s="35"/>
      <c r="S397" s="72">
        <f t="shared" si="74"/>
        <v>1875</v>
      </c>
      <c r="T397" s="36">
        <f t="shared" si="72"/>
        <v>0</v>
      </c>
      <c r="U397" s="36">
        <f t="shared" si="75"/>
        <v>114.44</v>
      </c>
      <c r="V397" s="35"/>
      <c r="W397" s="72">
        <v>4500.0</v>
      </c>
      <c r="X397" s="35">
        <f t="shared" si="54"/>
        <v>0</v>
      </c>
      <c r="Y397" s="37">
        <f t="shared" si="56"/>
        <v>257.6710463</v>
      </c>
      <c r="Z397" s="35"/>
      <c r="AA397" s="35"/>
      <c r="AB397" s="35"/>
      <c r="AC397" s="35"/>
      <c r="AD397" s="35"/>
      <c r="AE397" s="66">
        <v>3000.0</v>
      </c>
      <c r="AF397" s="66">
        <f t="shared" si="71"/>
        <v>0</v>
      </c>
      <c r="AG397" s="93">
        <f t="shared" si="67"/>
        <v>-15.67691673</v>
      </c>
      <c r="AH397" s="67"/>
      <c r="AI397" s="68"/>
      <c r="AJ397" s="68">
        <f t="shared" si="69"/>
        <v>24.91094913</v>
      </c>
      <c r="AK397" s="69">
        <v>1875.0</v>
      </c>
      <c r="AL397" s="42">
        <f t="shared" si="57"/>
        <v>0</v>
      </c>
      <c r="AM397" s="42">
        <f t="shared" si="61"/>
        <v>472.4193666</v>
      </c>
      <c r="AN397" s="36"/>
      <c r="AO397" s="43"/>
      <c r="AP397" s="70">
        <v>980.0</v>
      </c>
      <c r="AQ397" s="70">
        <f t="shared" si="60"/>
        <v>0</v>
      </c>
      <c r="AR397" s="70">
        <f t="shared" si="62"/>
        <v>76.42103175</v>
      </c>
      <c r="AS397" s="71">
        <v>1400.0</v>
      </c>
      <c r="AT397" s="36"/>
      <c r="AU397" s="43"/>
      <c r="AV397" s="72">
        <v>480.0</v>
      </c>
      <c r="AW397" s="35"/>
      <c r="AX397" s="45"/>
      <c r="AY397" s="46"/>
      <c r="AZ397" s="46"/>
      <c r="BA397" s="46"/>
      <c r="BB397" s="46"/>
      <c r="BC397" s="47"/>
      <c r="BD397" s="47"/>
      <c r="BE397" s="48"/>
      <c r="BF397" s="48"/>
    </row>
    <row r="398" ht="15.75" customHeight="1">
      <c r="A398" s="80">
        <f t="shared" si="68"/>
        <v>46022</v>
      </c>
      <c r="B398" s="28"/>
      <c r="C398" s="48"/>
      <c r="D398" s="30"/>
      <c r="E398" s="31">
        <f t="shared" si="3"/>
        <v>0</v>
      </c>
      <c r="F398" s="31"/>
      <c r="G398" s="104"/>
      <c r="H398" s="33"/>
      <c r="I398" s="34"/>
      <c r="J398" s="34"/>
      <c r="K398" s="34"/>
      <c r="L398" s="34"/>
      <c r="M398" s="34"/>
      <c r="N398" s="34"/>
      <c r="O398" s="34"/>
      <c r="P398" s="34"/>
      <c r="Q398" s="34"/>
      <c r="R398" s="35"/>
      <c r="S398" s="72">
        <f t="shared" si="74"/>
        <v>1875</v>
      </c>
      <c r="T398" s="36">
        <f t="shared" si="72"/>
        <v>0</v>
      </c>
      <c r="U398" s="36">
        <f t="shared" si="75"/>
        <v>114.44</v>
      </c>
      <c r="V398" s="35"/>
      <c r="W398" s="72">
        <v>4500.0</v>
      </c>
      <c r="X398" s="35">
        <f t="shared" si="54"/>
        <v>0</v>
      </c>
      <c r="Y398" s="37">
        <f t="shared" si="56"/>
        <v>257.6710463</v>
      </c>
      <c r="Z398" s="35"/>
      <c r="AA398" s="35"/>
      <c r="AB398" s="35"/>
      <c r="AC398" s="35"/>
      <c r="AD398" s="35"/>
      <c r="AE398" s="66">
        <v>3000.0</v>
      </c>
      <c r="AF398" s="66">
        <f t="shared" si="71"/>
        <v>0</v>
      </c>
      <c r="AG398" s="93">
        <f t="shared" si="67"/>
        <v>-15.67691673</v>
      </c>
      <c r="AH398" s="67"/>
      <c r="AI398" s="68"/>
      <c r="AJ398" s="68">
        <f t="shared" si="69"/>
        <v>24.91094913</v>
      </c>
      <c r="AK398" s="69">
        <v>1875.0</v>
      </c>
      <c r="AL398" s="42">
        <f t="shared" si="57"/>
        <v>0</v>
      </c>
      <c r="AM398" s="42">
        <f t="shared" si="61"/>
        <v>472.4193666</v>
      </c>
      <c r="AN398" s="36"/>
      <c r="AO398" s="43"/>
      <c r="AP398" s="70">
        <v>980.0</v>
      </c>
      <c r="AQ398" s="70">
        <f t="shared" si="60"/>
        <v>0</v>
      </c>
      <c r="AR398" s="70">
        <f t="shared" si="62"/>
        <v>76.42103175</v>
      </c>
      <c r="AS398" s="71">
        <v>1400.0</v>
      </c>
      <c r="AT398" s="36"/>
      <c r="AU398" s="43"/>
      <c r="AV398" s="72">
        <v>480.0</v>
      </c>
      <c r="AW398" s="35"/>
      <c r="AX398" s="45"/>
      <c r="AY398" s="46"/>
      <c r="AZ398" s="46"/>
      <c r="BA398" s="46"/>
      <c r="BB398" s="46"/>
      <c r="BC398" s="47"/>
      <c r="BD398" s="47"/>
      <c r="BE398" s="48"/>
      <c r="BF398" s="48"/>
    </row>
    <row r="399" ht="15.75" customHeight="1">
      <c r="A399" s="80">
        <f t="shared" si="68"/>
        <v>46023</v>
      </c>
      <c r="B399" s="28"/>
      <c r="C399" s="48"/>
      <c r="D399" s="30"/>
      <c r="E399" s="31">
        <f t="shared" si="3"/>
        <v>0</v>
      </c>
      <c r="F399" s="31"/>
      <c r="G399" s="104"/>
      <c r="H399" s="33"/>
      <c r="I399" s="34"/>
      <c r="J399" s="34"/>
      <c r="K399" s="34"/>
      <c r="L399" s="34"/>
      <c r="M399" s="34"/>
      <c r="N399" s="34"/>
      <c r="O399" s="34"/>
      <c r="P399" s="34"/>
      <c r="Q399" s="34"/>
      <c r="R399" s="35"/>
      <c r="S399" s="72">
        <f t="shared" si="74"/>
        <v>1875</v>
      </c>
      <c r="T399" s="36">
        <f t="shared" si="72"/>
        <v>0</v>
      </c>
      <c r="U399" s="36">
        <f t="shared" si="75"/>
        <v>114.44</v>
      </c>
      <c r="V399" s="35"/>
      <c r="W399" s="72">
        <v>4500.0</v>
      </c>
      <c r="X399" s="35">
        <f t="shared" si="54"/>
        <v>0</v>
      </c>
      <c r="Y399" s="37">
        <f t="shared" si="56"/>
        <v>257.6710463</v>
      </c>
      <c r="Z399" s="35"/>
      <c r="AA399" s="35"/>
      <c r="AB399" s="35"/>
      <c r="AC399" s="35"/>
      <c r="AD399" s="35"/>
      <c r="AE399" s="66">
        <v>3000.0</v>
      </c>
      <c r="AF399" s="66">
        <f t="shared" si="71"/>
        <v>0</v>
      </c>
      <c r="AG399" s="93">
        <f t="shared" si="67"/>
        <v>-15.67691673</v>
      </c>
      <c r="AH399" s="67"/>
      <c r="AI399" s="68"/>
      <c r="AJ399" s="68">
        <f t="shared" si="69"/>
        <v>24.91094913</v>
      </c>
      <c r="AK399" s="69">
        <v>1875.0</v>
      </c>
      <c r="AL399" s="42">
        <f t="shared" si="57"/>
        <v>0</v>
      </c>
      <c r="AM399" s="42">
        <f t="shared" si="61"/>
        <v>472.4193666</v>
      </c>
      <c r="AN399" s="36"/>
      <c r="AO399" s="43"/>
      <c r="AP399" s="70">
        <v>980.0</v>
      </c>
      <c r="AQ399" s="70">
        <f t="shared" si="60"/>
        <v>0</v>
      </c>
      <c r="AR399" s="70">
        <f t="shared" si="62"/>
        <v>76.42103175</v>
      </c>
      <c r="AS399" s="71">
        <v>1400.0</v>
      </c>
      <c r="AT399" s="36"/>
      <c r="AU399" s="43"/>
      <c r="AV399" s="72">
        <v>480.0</v>
      </c>
      <c r="AW399" s="35"/>
      <c r="AX399" s="45"/>
      <c r="AY399" s="46"/>
      <c r="AZ399" s="46"/>
      <c r="BA399" s="46"/>
      <c r="BB399" s="46"/>
      <c r="BC399" s="47"/>
      <c r="BD399" s="47"/>
      <c r="BE399" s="48"/>
      <c r="BF399" s="48"/>
    </row>
    <row r="400" ht="15.75" customHeight="1">
      <c r="A400" s="110"/>
      <c r="B400" s="28"/>
      <c r="C400" s="48"/>
      <c r="D400" s="30"/>
      <c r="E400" s="31">
        <f t="shared" si="3"/>
        <v>0</v>
      </c>
      <c r="F400" s="31"/>
      <c r="G400" s="104"/>
      <c r="H400" s="33"/>
      <c r="I400" s="34"/>
      <c r="J400" s="34"/>
      <c r="K400" s="34"/>
      <c r="L400" s="34"/>
      <c r="M400" s="34"/>
      <c r="N400" s="34"/>
      <c r="O400" s="34"/>
      <c r="P400" s="34"/>
      <c r="Q400" s="34"/>
      <c r="R400" s="35"/>
      <c r="S400" s="72">
        <f t="shared" si="74"/>
        <v>1875</v>
      </c>
      <c r="T400" s="36">
        <f t="shared" si="72"/>
        <v>0</v>
      </c>
      <c r="U400" s="36">
        <f t="shared" si="75"/>
        <v>114.44</v>
      </c>
      <c r="V400" s="35"/>
      <c r="W400" s="72">
        <v>4500.0</v>
      </c>
      <c r="X400" s="35">
        <f t="shared" si="54"/>
        <v>0</v>
      </c>
      <c r="Y400" s="37">
        <f t="shared" si="56"/>
        <v>257.6710463</v>
      </c>
      <c r="Z400" s="35"/>
      <c r="AA400" s="35"/>
      <c r="AB400" s="35"/>
      <c r="AC400" s="35"/>
      <c r="AD400" s="35"/>
      <c r="AE400" s="66">
        <v>3000.0</v>
      </c>
      <c r="AF400" s="66">
        <f t="shared" si="71"/>
        <v>0</v>
      </c>
      <c r="AG400" s="93">
        <f t="shared" si="67"/>
        <v>-15.67691673</v>
      </c>
      <c r="AH400" s="67"/>
      <c r="AI400" s="68"/>
      <c r="AJ400" s="68">
        <f t="shared" si="69"/>
        <v>24.91094913</v>
      </c>
      <c r="AK400" s="69">
        <v>1875.0</v>
      </c>
      <c r="AL400" s="42">
        <f t="shared" si="57"/>
        <v>0</v>
      </c>
      <c r="AM400" s="42">
        <f t="shared" si="61"/>
        <v>472.4193666</v>
      </c>
      <c r="AN400" s="36"/>
      <c r="AO400" s="43"/>
      <c r="AP400" s="70">
        <v>980.0</v>
      </c>
      <c r="AQ400" s="70">
        <f t="shared" si="60"/>
        <v>0</v>
      </c>
      <c r="AR400" s="70">
        <f t="shared" si="62"/>
        <v>76.42103175</v>
      </c>
      <c r="AS400" s="71">
        <v>1400.0</v>
      </c>
      <c r="AT400" s="36"/>
      <c r="AU400" s="43"/>
      <c r="AV400" s="72">
        <v>480.0</v>
      </c>
      <c r="AW400" s="35"/>
      <c r="AX400" s="45"/>
      <c r="AY400" s="46"/>
      <c r="AZ400" s="46"/>
      <c r="BA400" s="46"/>
      <c r="BB400" s="46"/>
      <c r="BC400" s="47"/>
      <c r="BD400" s="47"/>
      <c r="BE400" s="48"/>
      <c r="BF400" s="48"/>
    </row>
    <row r="401" ht="15.75" customHeight="1">
      <c r="A401" s="110"/>
      <c r="B401" s="28"/>
      <c r="C401" s="48"/>
      <c r="D401" s="30"/>
      <c r="E401" s="31">
        <f t="shared" si="3"/>
        <v>0</v>
      </c>
      <c r="F401" s="31"/>
      <c r="G401" s="104"/>
      <c r="H401" s="33"/>
      <c r="I401" s="34"/>
      <c r="J401" s="34"/>
      <c r="K401" s="34"/>
      <c r="L401" s="34"/>
      <c r="M401" s="34"/>
      <c r="N401" s="34"/>
      <c r="O401" s="34"/>
      <c r="P401" s="34"/>
      <c r="Q401" s="34"/>
      <c r="R401" s="35"/>
      <c r="S401" s="72">
        <f t="shared" si="74"/>
        <v>1875</v>
      </c>
      <c r="T401" s="36">
        <f t="shared" si="72"/>
        <v>0</v>
      </c>
      <c r="U401" s="36">
        <f t="shared" si="75"/>
        <v>114.44</v>
      </c>
      <c r="V401" s="35"/>
      <c r="W401" s="72">
        <v>4500.0</v>
      </c>
      <c r="X401" s="35">
        <f t="shared" si="54"/>
        <v>0</v>
      </c>
      <c r="Y401" s="37">
        <f t="shared" si="56"/>
        <v>257.6710463</v>
      </c>
      <c r="Z401" s="35"/>
      <c r="AA401" s="35"/>
      <c r="AB401" s="35"/>
      <c r="AC401" s="35"/>
      <c r="AD401" s="35"/>
      <c r="AE401" s="66">
        <v>3000.0</v>
      </c>
      <c r="AF401" s="66">
        <f t="shared" si="71"/>
        <v>0</v>
      </c>
      <c r="AG401" s="93">
        <f t="shared" si="67"/>
        <v>-15.67691673</v>
      </c>
      <c r="AH401" s="67"/>
      <c r="AI401" s="68"/>
      <c r="AJ401" s="68">
        <f t="shared" si="69"/>
        <v>24.91094913</v>
      </c>
      <c r="AK401" s="69">
        <v>1875.0</v>
      </c>
      <c r="AL401" s="42">
        <f t="shared" si="57"/>
        <v>0</v>
      </c>
      <c r="AM401" s="42">
        <f t="shared" si="61"/>
        <v>472.4193666</v>
      </c>
      <c r="AN401" s="36"/>
      <c r="AO401" s="43"/>
      <c r="AP401" s="70">
        <v>980.0</v>
      </c>
      <c r="AQ401" s="70">
        <f t="shared" si="60"/>
        <v>0</v>
      </c>
      <c r="AR401" s="70">
        <f t="shared" si="62"/>
        <v>76.42103175</v>
      </c>
      <c r="AS401" s="71">
        <v>1400.0</v>
      </c>
      <c r="AT401" s="36"/>
      <c r="AU401" s="43"/>
      <c r="AV401" s="72">
        <v>480.0</v>
      </c>
      <c r="AW401" s="35"/>
      <c r="AX401" s="45"/>
      <c r="AY401" s="46"/>
      <c r="AZ401" s="46"/>
      <c r="BA401" s="46"/>
      <c r="BB401" s="46"/>
      <c r="BC401" s="47"/>
      <c r="BD401" s="47"/>
      <c r="BE401" s="48"/>
      <c r="BF401" s="48"/>
    </row>
    <row r="402" ht="15.75" customHeight="1">
      <c r="A402" s="110"/>
      <c r="B402" s="28"/>
      <c r="C402" s="48"/>
      <c r="D402" s="30"/>
      <c r="E402" s="31">
        <f t="shared" si="3"/>
        <v>0</v>
      </c>
      <c r="F402" s="31"/>
      <c r="G402" s="104"/>
      <c r="H402" s="33"/>
      <c r="I402" s="34"/>
      <c r="J402" s="34"/>
      <c r="K402" s="34"/>
      <c r="L402" s="34"/>
      <c r="M402" s="34"/>
      <c r="N402" s="34"/>
      <c r="O402" s="34"/>
      <c r="P402" s="34"/>
      <c r="Q402" s="34"/>
      <c r="R402" s="35"/>
      <c r="S402" s="72">
        <f t="shared" si="74"/>
        <v>1875</v>
      </c>
      <c r="T402" s="36">
        <f t="shared" si="72"/>
        <v>0</v>
      </c>
      <c r="U402" s="36">
        <f t="shared" si="75"/>
        <v>114.44</v>
      </c>
      <c r="V402" s="35"/>
      <c r="W402" s="72">
        <v>4500.0</v>
      </c>
      <c r="X402" s="35">
        <f t="shared" si="54"/>
        <v>0</v>
      </c>
      <c r="Y402" s="37">
        <f t="shared" si="56"/>
        <v>257.6710463</v>
      </c>
      <c r="Z402" s="35"/>
      <c r="AA402" s="35"/>
      <c r="AB402" s="35"/>
      <c r="AC402" s="35"/>
      <c r="AD402" s="35"/>
      <c r="AE402" s="66">
        <v>3000.0</v>
      </c>
      <c r="AF402" s="66">
        <f t="shared" si="71"/>
        <v>0</v>
      </c>
      <c r="AG402" s="93">
        <f t="shared" si="67"/>
        <v>-15.67691673</v>
      </c>
      <c r="AH402" s="67"/>
      <c r="AI402" s="68"/>
      <c r="AJ402" s="68">
        <f t="shared" si="69"/>
        <v>24.91094913</v>
      </c>
      <c r="AK402" s="69">
        <v>1875.0</v>
      </c>
      <c r="AL402" s="42">
        <f t="shared" si="57"/>
        <v>0</v>
      </c>
      <c r="AM402" s="42">
        <f t="shared" si="61"/>
        <v>472.4193666</v>
      </c>
      <c r="AN402" s="36"/>
      <c r="AO402" s="43"/>
      <c r="AP402" s="70">
        <v>980.0</v>
      </c>
      <c r="AQ402" s="70">
        <f t="shared" si="60"/>
        <v>0</v>
      </c>
      <c r="AR402" s="70">
        <f t="shared" si="62"/>
        <v>76.42103175</v>
      </c>
      <c r="AS402" s="71">
        <v>1400.0</v>
      </c>
      <c r="AT402" s="36"/>
      <c r="AU402" s="43"/>
      <c r="AV402" s="72">
        <v>480.0</v>
      </c>
      <c r="AW402" s="35"/>
      <c r="AX402" s="45"/>
      <c r="AY402" s="46"/>
      <c r="AZ402" s="46"/>
      <c r="BA402" s="46"/>
      <c r="BB402" s="46"/>
      <c r="BC402" s="47"/>
      <c r="BD402" s="47"/>
      <c r="BE402" s="48"/>
      <c r="BF402" s="48"/>
    </row>
    <row r="403" ht="15.75" customHeight="1">
      <c r="A403" s="110"/>
      <c r="B403" s="28"/>
      <c r="C403" s="48"/>
      <c r="D403" s="30"/>
      <c r="E403" s="31">
        <f t="shared" si="3"/>
        <v>0</v>
      </c>
      <c r="F403" s="31"/>
      <c r="G403" s="104"/>
      <c r="H403" s="33"/>
      <c r="I403" s="34"/>
      <c r="J403" s="34"/>
      <c r="K403" s="34"/>
      <c r="L403" s="34"/>
      <c r="M403" s="34"/>
      <c r="N403" s="34"/>
      <c r="O403" s="34"/>
      <c r="P403" s="34"/>
      <c r="Q403" s="34"/>
      <c r="R403" s="35"/>
      <c r="S403" s="72">
        <f t="shared" si="74"/>
        <v>1875</v>
      </c>
      <c r="T403" s="36">
        <f t="shared" si="72"/>
        <v>0</v>
      </c>
      <c r="U403" s="36">
        <f t="shared" si="75"/>
        <v>114.44</v>
      </c>
      <c r="V403" s="35"/>
      <c r="W403" s="72">
        <v>4500.0</v>
      </c>
      <c r="X403" s="35">
        <f t="shared" si="54"/>
        <v>0</v>
      </c>
      <c r="Y403" s="37">
        <f t="shared" si="56"/>
        <v>257.6710463</v>
      </c>
      <c r="Z403" s="35"/>
      <c r="AA403" s="35"/>
      <c r="AB403" s="35"/>
      <c r="AC403" s="35"/>
      <c r="AD403" s="35"/>
      <c r="AE403" s="66">
        <v>3000.0</v>
      </c>
      <c r="AF403" s="66">
        <f t="shared" si="71"/>
        <v>0</v>
      </c>
      <c r="AG403" s="93">
        <f t="shared" si="67"/>
        <v>-15.67691673</v>
      </c>
      <c r="AH403" s="67"/>
      <c r="AI403" s="68"/>
      <c r="AJ403" s="68">
        <f t="shared" si="69"/>
        <v>24.91094913</v>
      </c>
      <c r="AK403" s="69">
        <v>1875.0</v>
      </c>
      <c r="AL403" s="42">
        <f t="shared" si="57"/>
        <v>0</v>
      </c>
      <c r="AM403" s="42">
        <f t="shared" si="61"/>
        <v>472.4193666</v>
      </c>
      <c r="AN403" s="36"/>
      <c r="AO403" s="43"/>
      <c r="AP403" s="70">
        <v>980.0</v>
      </c>
      <c r="AQ403" s="70">
        <f t="shared" si="60"/>
        <v>0</v>
      </c>
      <c r="AR403" s="70">
        <f t="shared" si="62"/>
        <v>76.42103175</v>
      </c>
      <c r="AS403" s="71">
        <v>1400.0</v>
      </c>
      <c r="AT403" s="36"/>
      <c r="AU403" s="43"/>
      <c r="AV403" s="72">
        <v>480.0</v>
      </c>
      <c r="AW403" s="35"/>
      <c r="AX403" s="45"/>
      <c r="AY403" s="46"/>
      <c r="AZ403" s="46"/>
      <c r="BA403" s="46"/>
      <c r="BB403" s="46"/>
      <c r="BC403" s="47"/>
      <c r="BD403" s="47"/>
      <c r="BE403" s="48"/>
      <c r="BF403" s="48"/>
    </row>
    <row r="404" ht="15.75" customHeight="1">
      <c r="A404" s="110"/>
      <c r="B404" s="28"/>
      <c r="C404" s="48"/>
      <c r="D404" s="30"/>
      <c r="E404" s="31">
        <f t="shared" si="3"/>
        <v>0</v>
      </c>
      <c r="F404" s="31"/>
      <c r="G404" s="104"/>
      <c r="H404" s="33"/>
      <c r="I404" s="34"/>
      <c r="J404" s="34"/>
      <c r="K404" s="34"/>
      <c r="L404" s="34"/>
      <c r="M404" s="34"/>
      <c r="N404" s="34"/>
      <c r="O404" s="34"/>
      <c r="P404" s="34"/>
      <c r="Q404" s="34"/>
      <c r="R404" s="35"/>
      <c r="S404" s="72">
        <f t="shared" si="74"/>
        <v>1875</v>
      </c>
      <c r="T404" s="36">
        <f t="shared" si="72"/>
        <v>0</v>
      </c>
      <c r="U404" s="36">
        <f t="shared" si="75"/>
        <v>114.44</v>
      </c>
      <c r="V404" s="35"/>
      <c r="W404" s="72">
        <v>4500.0</v>
      </c>
      <c r="X404" s="35">
        <f t="shared" si="54"/>
        <v>0</v>
      </c>
      <c r="Y404" s="37">
        <f t="shared" si="56"/>
        <v>257.6710463</v>
      </c>
      <c r="Z404" s="35"/>
      <c r="AA404" s="35"/>
      <c r="AB404" s="35"/>
      <c r="AC404" s="35"/>
      <c r="AD404" s="35"/>
      <c r="AE404" s="66">
        <v>3000.0</v>
      </c>
      <c r="AF404" s="66">
        <f t="shared" si="71"/>
        <v>0</v>
      </c>
      <c r="AG404" s="93">
        <f t="shared" si="67"/>
        <v>-15.67691673</v>
      </c>
      <c r="AH404" s="67"/>
      <c r="AI404" s="68"/>
      <c r="AJ404" s="68">
        <f t="shared" si="69"/>
        <v>24.91094913</v>
      </c>
      <c r="AK404" s="69">
        <v>1875.0</v>
      </c>
      <c r="AL404" s="42">
        <f t="shared" si="57"/>
        <v>0</v>
      </c>
      <c r="AM404" s="42">
        <f t="shared" si="61"/>
        <v>472.4193666</v>
      </c>
      <c r="AN404" s="36"/>
      <c r="AO404" s="43"/>
      <c r="AP404" s="70">
        <v>980.0</v>
      </c>
      <c r="AQ404" s="70">
        <f t="shared" si="60"/>
        <v>0</v>
      </c>
      <c r="AR404" s="70">
        <f t="shared" si="62"/>
        <v>76.42103175</v>
      </c>
      <c r="AS404" s="71">
        <v>1400.0</v>
      </c>
      <c r="AT404" s="36"/>
      <c r="AU404" s="43"/>
      <c r="AV404" s="72">
        <v>480.0</v>
      </c>
      <c r="AW404" s="35"/>
      <c r="AX404" s="45"/>
      <c r="AY404" s="46"/>
      <c r="AZ404" s="46"/>
      <c r="BA404" s="46"/>
      <c r="BB404" s="46"/>
      <c r="BC404" s="47"/>
      <c r="BD404" s="47"/>
      <c r="BE404" s="48"/>
      <c r="BF404" s="48"/>
    </row>
    <row r="405" ht="15.75" customHeight="1">
      <c r="A405" s="110"/>
      <c r="B405" s="28"/>
      <c r="C405" s="48"/>
      <c r="D405" s="30"/>
      <c r="E405" s="31">
        <f t="shared" si="3"/>
        <v>0</v>
      </c>
      <c r="F405" s="31"/>
      <c r="G405" s="104"/>
      <c r="H405" s="33"/>
      <c r="I405" s="34"/>
      <c r="J405" s="34"/>
      <c r="K405" s="34"/>
      <c r="L405" s="34"/>
      <c r="M405" s="34"/>
      <c r="N405" s="34"/>
      <c r="O405" s="34"/>
      <c r="P405" s="34"/>
      <c r="Q405" s="34"/>
      <c r="R405" s="35"/>
      <c r="S405" s="72">
        <f t="shared" si="74"/>
        <v>1875</v>
      </c>
      <c r="T405" s="36">
        <f t="shared" si="72"/>
        <v>0</v>
      </c>
      <c r="U405" s="36">
        <f t="shared" si="75"/>
        <v>114.44</v>
      </c>
      <c r="V405" s="35"/>
      <c r="W405" s="72">
        <v>4500.0</v>
      </c>
      <c r="X405" s="35">
        <f t="shared" si="54"/>
        <v>0</v>
      </c>
      <c r="Y405" s="37">
        <f t="shared" si="56"/>
        <v>257.6710463</v>
      </c>
      <c r="Z405" s="35"/>
      <c r="AA405" s="35"/>
      <c r="AB405" s="35"/>
      <c r="AC405" s="35"/>
      <c r="AD405" s="35"/>
      <c r="AE405" s="66">
        <v>3000.0</v>
      </c>
      <c r="AF405" s="66">
        <f t="shared" si="71"/>
        <v>0</v>
      </c>
      <c r="AG405" s="93">
        <f t="shared" si="67"/>
        <v>-15.67691673</v>
      </c>
      <c r="AH405" s="67"/>
      <c r="AI405" s="68"/>
      <c r="AJ405" s="68">
        <f t="shared" si="69"/>
        <v>24.91094913</v>
      </c>
      <c r="AK405" s="69">
        <v>1875.0</v>
      </c>
      <c r="AL405" s="42">
        <f t="shared" si="57"/>
        <v>0</v>
      </c>
      <c r="AM405" s="42">
        <f t="shared" si="61"/>
        <v>472.4193666</v>
      </c>
      <c r="AN405" s="36"/>
      <c r="AO405" s="43"/>
      <c r="AP405" s="70">
        <v>980.0</v>
      </c>
      <c r="AQ405" s="70">
        <f t="shared" si="60"/>
        <v>0</v>
      </c>
      <c r="AR405" s="70">
        <f t="shared" si="62"/>
        <v>76.42103175</v>
      </c>
      <c r="AS405" s="71">
        <v>1400.0</v>
      </c>
      <c r="AT405" s="36"/>
      <c r="AU405" s="43"/>
      <c r="AV405" s="72">
        <v>480.0</v>
      </c>
      <c r="AW405" s="35"/>
      <c r="AX405" s="45"/>
      <c r="AY405" s="46"/>
      <c r="AZ405" s="46"/>
      <c r="BA405" s="46"/>
      <c r="BB405" s="46"/>
      <c r="BC405" s="47"/>
      <c r="BD405" s="47"/>
      <c r="BE405" s="48"/>
      <c r="BF405" s="48"/>
    </row>
    <row r="406" ht="15.75" customHeight="1">
      <c r="A406" s="110"/>
      <c r="B406" s="28"/>
      <c r="C406" s="48"/>
      <c r="D406" s="30"/>
      <c r="E406" s="31">
        <f t="shared" si="3"/>
        <v>0</v>
      </c>
      <c r="F406" s="31"/>
      <c r="G406" s="104"/>
      <c r="H406" s="33"/>
      <c r="I406" s="34"/>
      <c r="J406" s="34"/>
      <c r="K406" s="34"/>
      <c r="L406" s="34"/>
      <c r="M406" s="34"/>
      <c r="N406" s="34"/>
      <c r="O406" s="34"/>
      <c r="P406" s="34"/>
      <c r="Q406" s="34"/>
      <c r="R406" s="35"/>
      <c r="S406" s="72">
        <f t="shared" si="74"/>
        <v>1875</v>
      </c>
      <c r="T406" s="36">
        <f t="shared" si="72"/>
        <v>0</v>
      </c>
      <c r="U406" s="36">
        <f t="shared" si="75"/>
        <v>114.44</v>
      </c>
      <c r="V406" s="35"/>
      <c r="W406" s="72">
        <v>4500.0</v>
      </c>
      <c r="X406" s="35">
        <f t="shared" si="54"/>
        <v>0</v>
      </c>
      <c r="Y406" s="37">
        <f t="shared" si="56"/>
        <v>257.6710463</v>
      </c>
      <c r="Z406" s="35"/>
      <c r="AA406" s="35"/>
      <c r="AB406" s="35"/>
      <c r="AC406" s="35"/>
      <c r="AD406" s="35"/>
      <c r="AE406" s="66">
        <v>3000.0</v>
      </c>
      <c r="AF406" s="66">
        <f t="shared" si="71"/>
        <v>0</v>
      </c>
      <c r="AG406" s="93">
        <f t="shared" si="67"/>
        <v>-15.67691673</v>
      </c>
      <c r="AH406" s="67"/>
      <c r="AI406" s="68"/>
      <c r="AJ406" s="68">
        <f t="shared" si="69"/>
        <v>24.91094913</v>
      </c>
      <c r="AK406" s="69">
        <v>1875.0</v>
      </c>
      <c r="AL406" s="42">
        <f t="shared" si="57"/>
        <v>0</v>
      </c>
      <c r="AM406" s="42">
        <f t="shared" si="61"/>
        <v>472.4193666</v>
      </c>
      <c r="AN406" s="36"/>
      <c r="AO406" s="43"/>
      <c r="AP406" s="70">
        <v>980.0</v>
      </c>
      <c r="AQ406" s="70">
        <f t="shared" si="60"/>
        <v>0</v>
      </c>
      <c r="AR406" s="70">
        <f t="shared" si="62"/>
        <v>76.42103175</v>
      </c>
      <c r="AS406" s="71">
        <v>1400.0</v>
      </c>
      <c r="AT406" s="36"/>
      <c r="AU406" s="43"/>
      <c r="AV406" s="72">
        <v>480.0</v>
      </c>
      <c r="AW406" s="35"/>
      <c r="AX406" s="45"/>
      <c r="AY406" s="46"/>
      <c r="AZ406" s="46"/>
      <c r="BA406" s="46"/>
      <c r="BB406" s="46"/>
      <c r="BC406" s="47"/>
      <c r="BD406" s="47"/>
      <c r="BE406" s="48"/>
      <c r="BF406" s="48"/>
    </row>
    <row r="407" ht="15.75" customHeight="1">
      <c r="A407" s="110"/>
      <c r="B407" s="28"/>
      <c r="C407" s="48"/>
      <c r="D407" s="30"/>
      <c r="E407" s="31">
        <f t="shared" si="3"/>
        <v>0</v>
      </c>
      <c r="F407" s="31"/>
      <c r="G407" s="104"/>
      <c r="H407" s="33"/>
      <c r="I407" s="34"/>
      <c r="J407" s="34"/>
      <c r="K407" s="34"/>
      <c r="L407" s="34"/>
      <c r="M407" s="34"/>
      <c r="N407" s="34"/>
      <c r="O407" s="34"/>
      <c r="P407" s="34"/>
      <c r="Q407" s="34"/>
      <c r="R407" s="35"/>
      <c r="S407" s="72">
        <f t="shared" si="74"/>
        <v>1875</v>
      </c>
      <c r="T407" s="36">
        <f t="shared" si="72"/>
        <v>0</v>
      </c>
      <c r="U407" s="36">
        <f t="shared" si="75"/>
        <v>114.44</v>
      </c>
      <c r="V407" s="35"/>
      <c r="W407" s="72">
        <v>4500.0</v>
      </c>
      <c r="X407" s="35">
        <f t="shared" si="54"/>
        <v>0</v>
      </c>
      <c r="Y407" s="37">
        <f t="shared" si="56"/>
        <v>257.6710463</v>
      </c>
      <c r="Z407" s="35"/>
      <c r="AA407" s="35"/>
      <c r="AB407" s="35"/>
      <c r="AC407" s="35"/>
      <c r="AD407" s="35"/>
      <c r="AE407" s="66">
        <v>3000.0</v>
      </c>
      <c r="AF407" s="66">
        <f t="shared" si="71"/>
        <v>0</v>
      </c>
      <c r="AG407" s="93">
        <f t="shared" si="67"/>
        <v>-15.67691673</v>
      </c>
      <c r="AH407" s="67"/>
      <c r="AI407" s="68"/>
      <c r="AJ407" s="68">
        <f t="shared" si="69"/>
        <v>24.91094913</v>
      </c>
      <c r="AK407" s="69">
        <v>1875.0</v>
      </c>
      <c r="AL407" s="42">
        <f t="shared" si="57"/>
        <v>0</v>
      </c>
      <c r="AM407" s="42">
        <f t="shared" si="61"/>
        <v>472.4193666</v>
      </c>
      <c r="AN407" s="36"/>
      <c r="AO407" s="43"/>
      <c r="AP407" s="70">
        <v>980.0</v>
      </c>
      <c r="AQ407" s="70">
        <f t="shared" si="60"/>
        <v>0</v>
      </c>
      <c r="AR407" s="70">
        <f t="shared" si="62"/>
        <v>76.42103175</v>
      </c>
      <c r="AS407" s="71">
        <v>1400.0</v>
      </c>
      <c r="AT407" s="36"/>
      <c r="AU407" s="43"/>
      <c r="AV407" s="72">
        <v>480.0</v>
      </c>
      <c r="AW407" s="35"/>
      <c r="AX407" s="45"/>
      <c r="AY407" s="46"/>
      <c r="AZ407" s="46"/>
      <c r="BA407" s="46"/>
      <c r="BB407" s="46"/>
      <c r="BC407" s="47"/>
      <c r="BD407" s="47"/>
      <c r="BE407" s="48"/>
      <c r="BF407" s="48"/>
    </row>
    <row r="408" ht="15.75" customHeight="1">
      <c r="A408" s="110"/>
      <c r="B408" s="28"/>
      <c r="C408" s="48"/>
      <c r="D408" s="30"/>
      <c r="E408" s="31">
        <f t="shared" si="3"/>
        <v>0</v>
      </c>
      <c r="F408" s="31"/>
      <c r="G408" s="104"/>
      <c r="H408" s="33"/>
      <c r="I408" s="34"/>
      <c r="J408" s="34"/>
      <c r="K408" s="34"/>
      <c r="L408" s="34"/>
      <c r="M408" s="34"/>
      <c r="N408" s="34"/>
      <c r="O408" s="34"/>
      <c r="P408" s="34"/>
      <c r="Q408" s="34"/>
      <c r="R408" s="35"/>
      <c r="S408" s="72">
        <f t="shared" si="74"/>
        <v>1875</v>
      </c>
      <c r="T408" s="36">
        <f t="shared" si="72"/>
        <v>0</v>
      </c>
      <c r="U408" s="36">
        <f t="shared" si="75"/>
        <v>114.44</v>
      </c>
      <c r="V408" s="35"/>
      <c r="W408" s="72">
        <v>4500.0</v>
      </c>
      <c r="X408" s="35">
        <f t="shared" si="54"/>
        <v>0</v>
      </c>
      <c r="Y408" s="37">
        <f t="shared" si="56"/>
        <v>257.6710463</v>
      </c>
      <c r="Z408" s="35"/>
      <c r="AA408" s="35"/>
      <c r="AB408" s="35"/>
      <c r="AC408" s="35"/>
      <c r="AD408" s="35"/>
      <c r="AE408" s="66">
        <v>3000.0</v>
      </c>
      <c r="AF408" s="66">
        <f t="shared" si="71"/>
        <v>0</v>
      </c>
      <c r="AG408" s="93">
        <f t="shared" si="67"/>
        <v>-15.67691673</v>
      </c>
      <c r="AH408" s="67"/>
      <c r="AI408" s="68"/>
      <c r="AJ408" s="68">
        <f t="shared" si="69"/>
        <v>24.91094913</v>
      </c>
      <c r="AK408" s="69">
        <v>1875.0</v>
      </c>
      <c r="AL408" s="42">
        <f t="shared" si="57"/>
        <v>0</v>
      </c>
      <c r="AM408" s="42">
        <f t="shared" si="61"/>
        <v>472.4193666</v>
      </c>
      <c r="AN408" s="36"/>
      <c r="AO408" s="43"/>
      <c r="AP408" s="70">
        <v>980.0</v>
      </c>
      <c r="AQ408" s="70">
        <f t="shared" si="60"/>
        <v>0</v>
      </c>
      <c r="AR408" s="70">
        <f t="shared" si="62"/>
        <v>76.42103175</v>
      </c>
      <c r="AS408" s="71">
        <v>1400.0</v>
      </c>
      <c r="AT408" s="36"/>
      <c r="AU408" s="43"/>
      <c r="AV408" s="72">
        <v>480.0</v>
      </c>
      <c r="AW408" s="35"/>
      <c r="AX408" s="45"/>
      <c r="AY408" s="46"/>
      <c r="AZ408" s="46"/>
      <c r="BA408" s="46"/>
      <c r="BB408" s="46"/>
      <c r="BC408" s="47"/>
      <c r="BD408" s="47"/>
      <c r="BE408" s="48"/>
      <c r="BF408" s="48"/>
    </row>
    <row r="409" ht="15.75" customHeight="1">
      <c r="A409" s="110"/>
      <c r="B409" s="28"/>
      <c r="C409" s="48"/>
      <c r="D409" s="30"/>
      <c r="E409" s="31">
        <f t="shared" si="3"/>
        <v>0</v>
      </c>
      <c r="F409" s="31"/>
      <c r="G409" s="104"/>
      <c r="H409" s="33"/>
      <c r="I409" s="34"/>
      <c r="J409" s="34"/>
      <c r="K409" s="34"/>
      <c r="L409" s="34"/>
      <c r="M409" s="34"/>
      <c r="N409" s="34"/>
      <c r="O409" s="34"/>
      <c r="P409" s="34"/>
      <c r="Q409" s="34"/>
      <c r="R409" s="35"/>
      <c r="S409" s="72">
        <f t="shared" si="74"/>
        <v>1875</v>
      </c>
      <c r="T409" s="36">
        <f t="shared" si="72"/>
        <v>0</v>
      </c>
      <c r="U409" s="36">
        <f t="shared" si="75"/>
        <v>114.44</v>
      </c>
      <c r="V409" s="35"/>
      <c r="W409" s="72">
        <v>4500.0</v>
      </c>
      <c r="X409" s="35">
        <f t="shared" si="54"/>
        <v>0</v>
      </c>
      <c r="Y409" s="37">
        <f t="shared" si="56"/>
        <v>257.6710463</v>
      </c>
      <c r="Z409" s="35"/>
      <c r="AA409" s="35"/>
      <c r="AB409" s="35"/>
      <c r="AC409" s="35"/>
      <c r="AD409" s="35"/>
      <c r="AE409" s="66">
        <v>3000.0</v>
      </c>
      <c r="AF409" s="66">
        <f t="shared" si="71"/>
        <v>0</v>
      </c>
      <c r="AG409" s="93">
        <f t="shared" si="67"/>
        <v>-15.67691673</v>
      </c>
      <c r="AH409" s="67"/>
      <c r="AI409" s="68"/>
      <c r="AJ409" s="68">
        <f t="shared" si="69"/>
        <v>24.91094913</v>
      </c>
      <c r="AK409" s="69">
        <v>1875.0</v>
      </c>
      <c r="AL409" s="42">
        <f t="shared" si="57"/>
        <v>0</v>
      </c>
      <c r="AM409" s="42">
        <f t="shared" si="61"/>
        <v>472.4193666</v>
      </c>
      <c r="AN409" s="36"/>
      <c r="AO409" s="43"/>
      <c r="AP409" s="70">
        <v>980.0</v>
      </c>
      <c r="AQ409" s="70">
        <f t="shared" si="60"/>
        <v>0</v>
      </c>
      <c r="AR409" s="70">
        <f t="shared" si="62"/>
        <v>76.42103175</v>
      </c>
      <c r="AS409" s="71">
        <v>1400.0</v>
      </c>
      <c r="AT409" s="36"/>
      <c r="AU409" s="43"/>
      <c r="AV409" s="72">
        <v>480.0</v>
      </c>
      <c r="AW409" s="35"/>
      <c r="AX409" s="45"/>
      <c r="AY409" s="46"/>
      <c r="AZ409" s="46"/>
      <c r="BA409" s="46"/>
      <c r="BB409" s="46"/>
      <c r="BC409" s="47"/>
      <c r="BD409" s="47"/>
      <c r="BE409" s="48"/>
      <c r="BF409" s="48"/>
    </row>
    <row r="410" ht="15.75" customHeight="1">
      <c r="A410" s="110"/>
      <c r="B410" s="28"/>
      <c r="C410" s="48"/>
      <c r="D410" s="30"/>
      <c r="E410" s="31">
        <f t="shared" si="3"/>
        <v>0</v>
      </c>
      <c r="F410" s="31"/>
      <c r="G410" s="104"/>
      <c r="H410" s="33"/>
      <c r="I410" s="34"/>
      <c r="J410" s="34"/>
      <c r="K410" s="34"/>
      <c r="L410" s="34"/>
      <c r="M410" s="34"/>
      <c r="N410" s="34"/>
      <c r="O410" s="34"/>
      <c r="P410" s="34"/>
      <c r="Q410" s="34"/>
      <c r="R410" s="35"/>
      <c r="S410" s="72">
        <f t="shared" si="74"/>
        <v>1875</v>
      </c>
      <c r="T410" s="36">
        <f t="shared" si="72"/>
        <v>0</v>
      </c>
      <c r="U410" s="36">
        <f t="shared" si="75"/>
        <v>114.44</v>
      </c>
      <c r="V410" s="35"/>
      <c r="W410" s="72">
        <v>4500.0</v>
      </c>
      <c r="X410" s="35">
        <f t="shared" si="54"/>
        <v>0</v>
      </c>
      <c r="Y410" s="37">
        <f t="shared" si="56"/>
        <v>257.6710463</v>
      </c>
      <c r="Z410" s="35"/>
      <c r="AA410" s="35"/>
      <c r="AB410" s="35"/>
      <c r="AC410" s="35"/>
      <c r="AD410" s="35"/>
      <c r="AE410" s="66">
        <v>3000.0</v>
      </c>
      <c r="AF410" s="66">
        <f t="shared" si="71"/>
        <v>0</v>
      </c>
      <c r="AG410" s="93">
        <f t="shared" si="67"/>
        <v>-15.67691673</v>
      </c>
      <c r="AH410" s="67"/>
      <c r="AI410" s="68"/>
      <c r="AJ410" s="68">
        <f t="shared" si="69"/>
        <v>24.91094913</v>
      </c>
      <c r="AK410" s="69">
        <v>1875.0</v>
      </c>
      <c r="AL410" s="42">
        <f t="shared" si="57"/>
        <v>0</v>
      </c>
      <c r="AM410" s="42">
        <f t="shared" si="61"/>
        <v>472.4193666</v>
      </c>
      <c r="AN410" s="36"/>
      <c r="AO410" s="43"/>
      <c r="AP410" s="70">
        <v>980.0</v>
      </c>
      <c r="AQ410" s="70">
        <f t="shared" si="60"/>
        <v>0</v>
      </c>
      <c r="AR410" s="70">
        <f t="shared" si="62"/>
        <v>76.42103175</v>
      </c>
      <c r="AS410" s="71">
        <v>1400.0</v>
      </c>
      <c r="AT410" s="36"/>
      <c r="AU410" s="43"/>
      <c r="AV410" s="72">
        <v>480.0</v>
      </c>
      <c r="AW410" s="35"/>
      <c r="AX410" s="45"/>
      <c r="AY410" s="46"/>
      <c r="AZ410" s="46"/>
      <c r="BA410" s="46"/>
      <c r="BB410" s="46"/>
      <c r="BC410" s="47"/>
      <c r="BD410" s="47"/>
      <c r="BE410" s="48"/>
      <c r="BF410" s="48"/>
    </row>
    <row r="411" ht="15.75" customHeight="1">
      <c r="A411" s="110"/>
      <c r="B411" s="28"/>
      <c r="C411" s="48"/>
      <c r="D411" s="30"/>
      <c r="E411" s="31">
        <f t="shared" si="3"/>
        <v>0</v>
      </c>
      <c r="F411" s="31"/>
      <c r="G411" s="104"/>
      <c r="H411" s="33"/>
      <c r="I411" s="34"/>
      <c r="J411" s="34"/>
      <c r="K411" s="34"/>
      <c r="L411" s="34"/>
      <c r="M411" s="34"/>
      <c r="N411" s="34"/>
      <c r="O411" s="34"/>
      <c r="P411" s="34"/>
      <c r="Q411" s="34"/>
      <c r="R411" s="35"/>
      <c r="S411" s="72">
        <f t="shared" si="74"/>
        <v>1875</v>
      </c>
      <c r="T411" s="36">
        <f t="shared" si="72"/>
        <v>0</v>
      </c>
      <c r="U411" s="36">
        <f t="shared" si="75"/>
        <v>114.44</v>
      </c>
      <c r="V411" s="35"/>
      <c r="W411" s="72">
        <v>4500.0</v>
      </c>
      <c r="X411" s="35">
        <f t="shared" si="54"/>
        <v>0</v>
      </c>
      <c r="Y411" s="37">
        <f t="shared" si="56"/>
        <v>257.6710463</v>
      </c>
      <c r="Z411" s="35"/>
      <c r="AA411" s="35"/>
      <c r="AB411" s="35"/>
      <c r="AC411" s="35"/>
      <c r="AD411" s="35"/>
      <c r="AE411" s="66">
        <v>3000.0</v>
      </c>
      <c r="AF411" s="66">
        <f t="shared" si="71"/>
        <v>0</v>
      </c>
      <c r="AG411" s="93">
        <f t="shared" si="67"/>
        <v>-15.67691673</v>
      </c>
      <c r="AH411" s="67"/>
      <c r="AI411" s="68"/>
      <c r="AJ411" s="68">
        <f t="shared" si="69"/>
        <v>24.91094913</v>
      </c>
      <c r="AK411" s="69">
        <v>1875.0</v>
      </c>
      <c r="AL411" s="42">
        <f t="shared" si="57"/>
        <v>0</v>
      </c>
      <c r="AM411" s="42">
        <f t="shared" si="61"/>
        <v>472.4193666</v>
      </c>
      <c r="AN411" s="36"/>
      <c r="AO411" s="43"/>
      <c r="AP411" s="70">
        <v>980.0</v>
      </c>
      <c r="AQ411" s="70">
        <f t="shared" si="60"/>
        <v>0</v>
      </c>
      <c r="AR411" s="70">
        <f t="shared" si="62"/>
        <v>76.42103175</v>
      </c>
      <c r="AS411" s="71">
        <v>1400.0</v>
      </c>
      <c r="AT411" s="36"/>
      <c r="AU411" s="43"/>
      <c r="AV411" s="72">
        <v>480.0</v>
      </c>
      <c r="AW411" s="35"/>
      <c r="AX411" s="45"/>
      <c r="AY411" s="46"/>
      <c r="AZ411" s="46"/>
      <c r="BA411" s="46"/>
      <c r="BB411" s="46"/>
      <c r="BC411" s="47"/>
      <c r="BD411" s="47"/>
      <c r="BE411" s="48"/>
      <c r="BF411" s="48"/>
    </row>
    <row r="412" ht="15.75" customHeight="1">
      <c r="A412" s="110"/>
      <c r="B412" s="28"/>
      <c r="C412" s="48"/>
      <c r="D412" s="30"/>
      <c r="E412" s="31">
        <f t="shared" si="3"/>
        <v>0</v>
      </c>
      <c r="F412" s="31"/>
      <c r="G412" s="104"/>
      <c r="H412" s="33"/>
      <c r="I412" s="34"/>
      <c r="J412" s="34"/>
      <c r="K412" s="34"/>
      <c r="L412" s="34"/>
      <c r="M412" s="34"/>
      <c r="N412" s="34"/>
      <c r="O412" s="34"/>
      <c r="P412" s="34"/>
      <c r="Q412" s="34"/>
      <c r="R412" s="35"/>
      <c r="S412" s="72">
        <f t="shared" si="74"/>
        <v>1875</v>
      </c>
      <c r="T412" s="36">
        <f t="shared" si="72"/>
        <v>0</v>
      </c>
      <c r="U412" s="36">
        <f t="shared" si="75"/>
        <v>114.44</v>
      </c>
      <c r="V412" s="35"/>
      <c r="W412" s="72">
        <v>4500.0</v>
      </c>
      <c r="X412" s="35">
        <f t="shared" si="54"/>
        <v>0</v>
      </c>
      <c r="Y412" s="37">
        <f t="shared" si="56"/>
        <v>257.6710463</v>
      </c>
      <c r="Z412" s="35"/>
      <c r="AA412" s="35"/>
      <c r="AB412" s="35"/>
      <c r="AC412" s="35"/>
      <c r="AD412" s="35"/>
      <c r="AE412" s="66">
        <v>3000.0</v>
      </c>
      <c r="AF412" s="66">
        <f t="shared" si="71"/>
        <v>0</v>
      </c>
      <c r="AG412" s="93">
        <f t="shared" si="67"/>
        <v>-15.67691673</v>
      </c>
      <c r="AH412" s="67"/>
      <c r="AI412" s="68"/>
      <c r="AJ412" s="68">
        <f t="shared" si="69"/>
        <v>24.91094913</v>
      </c>
      <c r="AK412" s="69">
        <v>1875.0</v>
      </c>
      <c r="AL412" s="42">
        <f t="shared" si="57"/>
        <v>0</v>
      </c>
      <c r="AM412" s="42">
        <f t="shared" si="61"/>
        <v>472.4193666</v>
      </c>
      <c r="AN412" s="36"/>
      <c r="AO412" s="43"/>
      <c r="AP412" s="70">
        <v>980.0</v>
      </c>
      <c r="AQ412" s="70">
        <f t="shared" si="60"/>
        <v>0</v>
      </c>
      <c r="AR412" s="70">
        <f t="shared" si="62"/>
        <v>76.42103175</v>
      </c>
      <c r="AS412" s="71">
        <v>1400.0</v>
      </c>
      <c r="AT412" s="36"/>
      <c r="AU412" s="43"/>
      <c r="AV412" s="72">
        <v>480.0</v>
      </c>
      <c r="AW412" s="35"/>
      <c r="AX412" s="45"/>
      <c r="AY412" s="46"/>
      <c r="AZ412" s="46"/>
      <c r="BA412" s="46"/>
      <c r="BB412" s="46"/>
      <c r="BC412" s="47"/>
      <c r="BD412" s="47"/>
      <c r="BE412" s="48"/>
      <c r="BF412" s="48"/>
    </row>
    <row r="413" ht="15.75" customHeight="1">
      <c r="A413" s="110"/>
      <c r="B413" s="28"/>
      <c r="C413" s="48"/>
      <c r="D413" s="30"/>
      <c r="E413" s="31">
        <f t="shared" si="3"/>
        <v>0</v>
      </c>
      <c r="F413" s="31"/>
      <c r="G413" s="104"/>
      <c r="H413" s="33"/>
      <c r="I413" s="34"/>
      <c r="J413" s="34"/>
      <c r="K413" s="34"/>
      <c r="L413" s="34"/>
      <c r="M413" s="34"/>
      <c r="N413" s="34"/>
      <c r="O413" s="34"/>
      <c r="P413" s="34"/>
      <c r="Q413" s="34"/>
      <c r="R413" s="35"/>
      <c r="S413" s="72">
        <f t="shared" si="74"/>
        <v>1875</v>
      </c>
      <c r="T413" s="36">
        <f t="shared" si="72"/>
        <v>0</v>
      </c>
      <c r="U413" s="36">
        <f t="shared" si="75"/>
        <v>114.44</v>
      </c>
      <c r="V413" s="35"/>
      <c r="W413" s="72">
        <v>4500.0</v>
      </c>
      <c r="X413" s="35">
        <f t="shared" si="54"/>
        <v>0</v>
      </c>
      <c r="Y413" s="37">
        <f t="shared" si="56"/>
        <v>257.6710463</v>
      </c>
      <c r="Z413" s="35"/>
      <c r="AA413" s="35"/>
      <c r="AB413" s="35"/>
      <c r="AC413" s="35"/>
      <c r="AD413" s="35"/>
      <c r="AE413" s="66">
        <v>3000.0</v>
      </c>
      <c r="AF413" s="66">
        <f t="shared" si="71"/>
        <v>0</v>
      </c>
      <c r="AG413" s="93">
        <f t="shared" si="67"/>
        <v>-15.67691673</v>
      </c>
      <c r="AH413" s="67"/>
      <c r="AI413" s="68"/>
      <c r="AJ413" s="68">
        <f t="shared" si="69"/>
        <v>24.91094913</v>
      </c>
      <c r="AK413" s="69">
        <v>1875.0</v>
      </c>
      <c r="AL413" s="42">
        <f t="shared" si="57"/>
        <v>0</v>
      </c>
      <c r="AM413" s="42">
        <f t="shared" si="61"/>
        <v>472.4193666</v>
      </c>
      <c r="AN413" s="36"/>
      <c r="AO413" s="43"/>
      <c r="AP413" s="70">
        <v>980.0</v>
      </c>
      <c r="AQ413" s="70">
        <f t="shared" si="60"/>
        <v>0</v>
      </c>
      <c r="AR413" s="70">
        <f t="shared" si="62"/>
        <v>76.42103175</v>
      </c>
      <c r="AS413" s="71">
        <v>1400.0</v>
      </c>
      <c r="AT413" s="36"/>
      <c r="AU413" s="43"/>
      <c r="AV413" s="72">
        <v>480.0</v>
      </c>
      <c r="AW413" s="35"/>
      <c r="AX413" s="45"/>
      <c r="AY413" s="46"/>
      <c r="AZ413" s="46"/>
      <c r="BA413" s="46"/>
      <c r="BB413" s="46"/>
      <c r="BC413" s="47"/>
      <c r="BD413" s="47"/>
      <c r="BE413" s="48"/>
      <c r="BF413" s="48"/>
    </row>
    <row r="414" ht="15.75" customHeight="1">
      <c r="A414" s="110"/>
      <c r="B414" s="28"/>
      <c r="C414" s="48"/>
      <c r="D414" s="30"/>
      <c r="E414" s="31">
        <f t="shared" si="3"/>
        <v>0</v>
      </c>
      <c r="F414" s="31"/>
      <c r="G414" s="104"/>
      <c r="H414" s="33"/>
      <c r="I414" s="34"/>
      <c r="J414" s="34"/>
      <c r="K414" s="34"/>
      <c r="L414" s="34"/>
      <c r="M414" s="34"/>
      <c r="N414" s="34"/>
      <c r="O414" s="34"/>
      <c r="P414" s="34"/>
      <c r="Q414" s="34"/>
      <c r="R414" s="35"/>
      <c r="S414" s="72">
        <f t="shared" si="74"/>
        <v>1875</v>
      </c>
      <c r="T414" s="36">
        <f t="shared" si="72"/>
        <v>0</v>
      </c>
      <c r="U414" s="36">
        <f t="shared" si="75"/>
        <v>114.44</v>
      </c>
      <c r="V414" s="35"/>
      <c r="W414" s="72">
        <v>4500.0</v>
      </c>
      <c r="X414" s="35">
        <f t="shared" si="54"/>
        <v>0</v>
      </c>
      <c r="Y414" s="37">
        <f t="shared" si="56"/>
        <v>257.6710463</v>
      </c>
      <c r="Z414" s="35"/>
      <c r="AA414" s="35"/>
      <c r="AB414" s="35"/>
      <c r="AC414" s="35"/>
      <c r="AD414" s="35"/>
      <c r="AE414" s="66">
        <v>3000.0</v>
      </c>
      <c r="AF414" s="66">
        <f t="shared" si="71"/>
        <v>0</v>
      </c>
      <c r="AG414" s="93">
        <f t="shared" si="67"/>
        <v>-15.67691673</v>
      </c>
      <c r="AH414" s="67"/>
      <c r="AI414" s="68"/>
      <c r="AJ414" s="68">
        <f t="shared" si="69"/>
        <v>24.91094913</v>
      </c>
      <c r="AK414" s="69">
        <v>1875.0</v>
      </c>
      <c r="AL414" s="42">
        <f t="shared" si="57"/>
        <v>0</v>
      </c>
      <c r="AM414" s="42">
        <f t="shared" si="61"/>
        <v>472.4193666</v>
      </c>
      <c r="AN414" s="36"/>
      <c r="AO414" s="43"/>
      <c r="AP414" s="70">
        <v>980.0</v>
      </c>
      <c r="AQ414" s="70">
        <f t="shared" si="60"/>
        <v>0</v>
      </c>
      <c r="AR414" s="70">
        <f t="shared" si="62"/>
        <v>76.42103175</v>
      </c>
      <c r="AS414" s="71">
        <v>1400.0</v>
      </c>
      <c r="AT414" s="36"/>
      <c r="AU414" s="43"/>
      <c r="AV414" s="72">
        <v>480.0</v>
      </c>
      <c r="AW414" s="35"/>
      <c r="AX414" s="45"/>
      <c r="AY414" s="46"/>
      <c r="AZ414" s="46"/>
      <c r="BA414" s="46"/>
      <c r="BB414" s="46"/>
      <c r="BC414" s="47"/>
      <c r="BD414" s="47"/>
      <c r="BE414" s="48"/>
      <c r="BF414" s="48"/>
    </row>
    <row r="415" ht="15.75" customHeight="1">
      <c r="A415" s="110"/>
      <c r="B415" s="28"/>
      <c r="C415" s="48"/>
      <c r="D415" s="30"/>
      <c r="E415" s="31">
        <f t="shared" si="3"/>
        <v>0</v>
      </c>
      <c r="F415" s="31"/>
      <c r="G415" s="104"/>
      <c r="H415" s="33"/>
      <c r="I415" s="34"/>
      <c r="J415" s="34"/>
      <c r="K415" s="34"/>
      <c r="L415" s="34"/>
      <c r="M415" s="34"/>
      <c r="N415" s="34"/>
      <c r="O415" s="34"/>
      <c r="P415" s="34"/>
      <c r="Q415" s="34"/>
      <c r="R415" s="35"/>
      <c r="S415" s="72">
        <f t="shared" si="74"/>
        <v>1875</v>
      </c>
      <c r="T415" s="36">
        <f t="shared" si="72"/>
        <v>0</v>
      </c>
      <c r="U415" s="36">
        <f t="shared" si="75"/>
        <v>114.44</v>
      </c>
      <c r="V415" s="35"/>
      <c r="W415" s="72">
        <v>4500.0</v>
      </c>
      <c r="X415" s="35">
        <f t="shared" si="54"/>
        <v>0</v>
      </c>
      <c r="Y415" s="37">
        <f t="shared" si="56"/>
        <v>257.6710463</v>
      </c>
      <c r="Z415" s="35"/>
      <c r="AA415" s="35"/>
      <c r="AB415" s="35"/>
      <c r="AC415" s="35"/>
      <c r="AD415" s="35"/>
      <c r="AE415" s="66">
        <v>3000.0</v>
      </c>
      <c r="AF415" s="66">
        <f t="shared" si="71"/>
        <v>0</v>
      </c>
      <c r="AG415" s="93">
        <f t="shared" si="67"/>
        <v>-15.67691673</v>
      </c>
      <c r="AH415" s="67"/>
      <c r="AI415" s="68"/>
      <c r="AJ415" s="68">
        <f t="shared" si="69"/>
        <v>24.91094913</v>
      </c>
      <c r="AK415" s="69">
        <v>1875.0</v>
      </c>
      <c r="AL415" s="42">
        <f t="shared" si="57"/>
        <v>0</v>
      </c>
      <c r="AM415" s="42">
        <f t="shared" si="61"/>
        <v>472.4193666</v>
      </c>
      <c r="AN415" s="36"/>
      <c r="AO415" s="43"/>
      <c r="AP415" s="70">
        <v>980.0</v>
      </c>
      <c r="AQ415" s="70">
        <f t="shared" si="60"/>
        <v>0</v>
      </c>
      <c r="AR415" s="70">
        <f t="shared" si="62"/>
        <v>76.42103175</v>
      </c>
      <c r="AS415" s="71">
        <v>1400.0</v>
      </c>
      <c r="AT415" s="36"/>
      <c r="AU415" s="43"/>
      <c r="AV415" s="72">
        <v>480.0</v>
      </c>
      <c r="AW415" s="35"/>
      <c r="AX415" s="45"/>
      <c r="AY415" s="46"/>
      <c r="AZ415" s="46"/>
      <c r="BA415" s="46"/>
      <c r="BB415" s="46"/>
      <c r="BC415" s="47"/>
      <c r="BD415" s="47"/>
      <c r="BE415" s="48"/>
      <c r="BF415" s="48"/>
    </row>
    <row r="416" ht="15.75" customHeight="1">
      <c r="A416" s="110"/>
      <c r="B416" s="28"/>
      <c r="C416" s="48"/>
      <c r="D416" s="30"/>
      <c r="E416" s="31">
        <f t="shared" si="3"/>
        <v>0</v>
      </c>
      <c r="F416" s="31"/>
      <c r="G416" s="104"/>
      <c r="H416" s="33"/>
      <c r="I416" s="34"/>
      <c r="J416" s="34"/>
      <c r="K416" s="34"/>
      <c r="L416" s="34"/>
      <c r="M416" s="34"/>
      <c r="N416" s="34"/>
      <c r="O416" s="34"/>
      <c r="P416" s="34"/>
      <c r="Q416" s="34"/>
      <c r="R416" s="35"/>
      <c r="S416" s="72">
        <f t="shared" si="74"/>
        <v>1875</v>
      </c>
      <c r="T416" s="36">
        <f t="shared" si="72"/>
        <v>0</v>
      </c>
      <c r="U416" s="36">
        <f t="shared" si="75"/>
        <v>114.44</v>
      </c>
      <c r="V416" s="35"/>
      <c r="W416" s="72">
        <v>4500.0</v>
      </c>
      <c r="X416" s="35">
        <f t="shared" si="54"/>
        <v>0</v>
      </c>
      <c r="Y416" s="37">
        <f t="shared" si="56"/>
        <v>257.6710463</v>
      </c>
      <c r="Z416" s="35"/>
      <c r="AA416" s="35"/>
      <c r="AB416" s="35"/>
      <c r="AC416" s="35"/>
      <c r="AD416" s="35"/>
      <c r="AE416" s="66">
        <v>3000.0</v>
      </c>
      <c r="AF416" s="66">
        <f t="shared" si="71"/>
        <v>0</v>
      </c>
      <c r="AG416" s="93">
        <f t="shared" si="67"/>
        <v>-15.67691673</v>
      </c>
      <c r="AH416" s="67"/>
      <c r="AI416" s="68"/>
      <c r="AJ416" s="68">
        <f t="shared" si="69"/>
        <v>24.91094913</v>
      </c>
      <c r="AK416" s="69">
        <v>1875.0</v>
      </c>
      <c r="AL416" s="42">
        <f t="shared" si="57"/>
        <v>0</v>
      </c>
      <c r="AM416" s="42">
        <f t="shared" si="61"/>
        <v>472.4193666</v>
      </c>
      <c r="AN416" s="36"/>
      <c r="AO416" s="43"/>
      <c r="AP416" s="70">
        <v>980.0</v>
      </c>
      <c r="AQ416" s="70">
        <f t="shared" si="60"/>
        <v>0</v>
      </c>
      <c r="AR416" s="70">
        <f t="shared" si="62"/>
        <v>76.42103175</v>
      </c>
      <c r="AS416" s="71">
        <v>1400.0</v>
      </c>
      <c r="AT416" s="36"/>
      <c r="AU416" s="43"/>
      <c r="AV416" s="72">
        <v>480.0</v>
      </c>
      <c r="AW416" s="35"/>
      <c r="AX416" s="45"/>
      <c r="AY416" s="46"/>
      <c r="AZ416" s="46"/>
      <c r="BA416" s="46"/>
      <c r="BB416" s="46"/>
      <c r="BC416" s="47"/>
      <c r="BD416" s="47"/>
      <c r="BE416" s="48"/>
      <c r="BF416" s="48"/>
    </row>
    <row r="417" ht="15.75" customHeight="1">
      <c r="A417" s="110"/>
      <c r="B417" s="28"/>
      <c r="C417" s="48"/>
      <c r="D417" s="30"/>
      <c r="E417" s="31">
        <f t="shared" si="3"/>
        <v>0</v>
      </c>
      <c r="F417" s="31"/>
      <c r="G417" s="104"/>
      <c r="H417" s="33"/>
      <c r="I417" s="34"/>
      <c r="J417" s="34"/>
      <c r="K417" s="34"/>
      <c r="L417" s="34"/>
      <c r="M417" s="34"/>
      <c r="N417" s="34"/>
      <c r="O417" s="34"/>
      <c r="P417" s="34"/>
      <c r="Q417" s="34"/>
      <c r="R417" s="35"/>
      <c r="S417" s="72">
        <f t="shared" si="74"/>
        <v>1875</v>
      </c>
      <c r="T417" s="36">
        <f t="shared" si="72"/>
        <v>0</v>
      </c>
      <c r="U417" s="36">
        <f t="shared" si="75"/>
        <v>114.44</v>
      </c>
      <c r="V417" s="35"/>
      <c r="W417" s="72">
        <v>4500.0</v>
      </c>
      <c r="X417" s="35">
        <f t="shared" si="54"/>
        <v>0</v>
      </c>
      <c r="Y417" s="37">
        <f t="shared" si="56"/>
        <v>257.6710463</v>
      </c>
      <c r="Z417" s="35"/>
      <c r="AA417" s="35"/>
      <c r="AB417" s="35"/>
      <c r="AC417" s="35"/>
      <c r="AD417" s="35"/>
      <c r="AE417" s="66">
        <v>3000.0</v>
      </c>
      <c r="AF417" s="66">
        <f t="shared" si="71"/>
        <v>0</v>
      </c>
      <c r="AG417" s="93">
        <f t="shared" si="67"/>
        <v>-15.67691673</v>
      </c>
      <c r="AH417" s="67"/>
      <c r="AI417" s="68"/>
      <c r="AJ417" s="68">
        <f t="shared" si="69"/>
        <v>24.91094913</v>
      </c>
      <c r="AK417" s="69">
        <v>1875.0</v>
      </c>
      <c r="AL417" s="42">
        <f t="shared" si="57"/>
        <v>0</v>
      </c>
      <c r="AM417" s="42">
        <f t="shared" si="61"/>
        <v>472.4193666</v>
      </c>
      <c r="AN417" s="36"/>
      <c r="AO417" s="43"/>
      <c r="AP417" s="70">
        <v>980.0</v>
      </c>
      <c r="AQ417" s="70">
        <f t="shared" si="60"/>
        <v>0</v>
      </c>
      <c r="AR417" s="70">
        <f t="shared" si="62"/>
        <v>76.42103175</v>
      </c>
      <c r="AS417" s="71">
        <v>1400.0</v>
      </c>
      <c r="AT417" s="36"/>
      <c r="AU417" s="43"/>
      <c r="AV417" s="72">
        <v>480.0</v>
      </c>
      <c r="AW417" s="35"/>
      <c r="AX417" s="45"/>
      <c r="AY417" s="46"/>
      <c r="AZ417" s="46"/>
      <c r="BA417" s="46"/>
      <c r="BB417" s="46"/>
      <c r="BC417" s="47"/>
      <c r="BD417" s="47"/>
      <c r="BE417" s="48"/>
      <c r="BF417" s="48"/>
    </row>
    <row r="418" ht="15.75" customHeight="1">
      <c r="A418" s="110"/>
      <c r="B418" s="28"/>
      <c r="C418" s="48"/>
      <c r="D418" s="30"/>
      <c r="E418" s="31">
        <f t="shared" si="3"/>
        <v>0</v>
      </c>
      <c r="F418" s="31"/>
      <c r="G418" s="104"/>
      <c r="H418" s="33"/>
      <c r="I418" s="34"/>
      <c r="J418" s="34"/>
      <c r="K418" s="34"/>
      <c r="L418" s="34"/>
      <c r="M418" s="34"/>
      <c r="N418" s="34"/>
      <c r="O418" s="34"/>
      <c r="P418" s="34"/>
      <c r="Q418" s="34"/>
      <c r="R418" s="35"/>
      <c r="S418" s="72">
        <f t="shared" si="74"/>
        <v>1875</v>
      </c>
      <c r="T418" s="36">
        <f t="shared" si="72"/>
        <v>0</v>
      </c>
      <c r="U418" s="36">
        <f t="shared" si="75"/>
        <v>114.44</v>
      </c>
      <c r="V418" s="35"/>
      <c r="W418" s="72">
        <v>4500.0</v>
      </c>
      <c r="X418" s="35">
        <f t="shared" si="54"/>
        <v>0</v>
      </c>
      <c r="Y418" s="37">
        <f t="shared" si="56"/>
        <v>257.6710463</v>
      </c>
      <c r="Z418" s="35"/>
      <c r="AA418" s="35"/>
      <c r="AB418" s="35"/>
      <c r="AC418" s="35"/>
      <c r="AD418" s="35"/>
      <c r="AE418" s="66">
        <v>3000.0</v>
      </c>
      <c r="AF418" s="66">
        <f t="shared" si="71"/>
        <v>0</v>
      </c>
      <c r="AG418" s="93">
        <f t="shared" si="67"/>
        <v>-15.67691673</v>
      </c>
      <c r="AH418" s="67"/>
      <c r="AI418" s="68"/>
      <c r="AJ418" s="68">
        <f t="shared" si="69"/>
        <v>24.91094913</v>
      </c>
      <c r="AK418" s="69">
        <v>1875.0</v>
      </c>
      <c r="AL418" s="42">
        <f t="shared" si="57"/>
        <v>0</v>
      </c>
      <c r="AM418" s="42">
        <f t="shared" si="61"/>
        <v>472.4193666</v>
      </c>
      <c r="AN418" s="36"/>
      <c r="AO418" s="43"/>
      <c r="AP418" s="70">
        <v>980.0</v>
      </c>
      <c r="AQ418" s="70">
        <f t="shared" si="60"/>
        <v>0</v>
      </c>
      <c r="AR418" s="70">
        <f t="shared" si="62"/>
        <v>76.42103175</v>
      </c>
      <c r="AS418" s="71">
        <v>1400.0</v>
      </c>
      <c r="AT418" s="36"/>
      <c r="AU418" s="43"/>
      <c r="AV418" s="72">
        <v>480.0</v>
      </c>
      <c r="AW418" s="35"/>
      <c r="AX418" s="45"/>
      <c r="AY418" s="46"/>
      <c r="AZ418" s="46"/>
      <c r="BA418" s="46"/>
      <c r="BB418" s="46"/>
      <c r="BC418" s="47"/>
      <c r="BD418" s="47"/>
      <c r="BE418" s="48"/>
      <c r="BF418" s="48"/>
    </row>
    <row r="419" ht="15.75" customHeight="1">
      <c r="A419" s="110"/>
      <c r="B419" s="28"/>
      <c r="C419" s="48"/>
      <c r="D419" s="30"/>
      <c r="E419" s="31">
        <f t="shared" si="3"/>
        <v>0</v>
      </c>
      <c r="F419" s="31"/>
      <c r="G419" s="104"/>
      <c r="H419" s="33"/>
      <c r="I419" s="34"/>
      <c r="J419" s="34"/>
      <c r="K419" s="34"/>
      <c r="L419" s="34"/>
      <c r="M419" s="34"/>
      <c r="N419" s="34"/>
      <c r="O419" s="34"/>
      <c r="P419" s="34"/>
      <c r="Q419" s="34"/>
      <c r="R419" s="35"/>
      <c r="S419" s="72">
        <f t="shared" si="74"/>
        <v>1875</v>
      </c>
      <c r="T419" s="36">
        <f t="shared" si="72"/>
        <v>0</v>
      </c>
      <c r="U419" s="36">
        <f t="shared" si="75"/>
        <v>114.44</v>
      </c>
      <c r="V419" s="35"/>
      <c r="W419" s="72">
        <v>4500.0</v>
      </c>
      <c r="X419" s="35">
        <f t="shared" si="54"/>
        <v>0</v>
      </c>
      <c r="Y419" s="37">
        <f t="shared" si="56"/>
        <v>257.6710463</v>
      </c>
      <c r="Z419" s="35"/>
      <c r="AA419" s="35"/>
      <c r="AB419" s="35"/>
      <c r="AC419" s="35"/>
      <c r="AD419" s="35"/>
      <c r="AE419" s="66">
        <v>3000.0</v>
      </c>
      <c r="AF419" s="66">
        <f t="shared" si="71"/>
        <v>0</v>
      </c>
      <c r="AG419" s="93">
        <f t="shared" si="67"/>
        <v>-15.67691673</v>
      </c>
      <c r="AH419" s="67"/>
      <c r="AI419" s="68"/>
      <c r="AJ419" s="68">
        <f t="shared" si="69"/>
        <v>24.91094913</v>
      </c>
      <c r="AK419" s="69">
        <v>1875.0</v>
      </c>
      <c r="AL419" s="42">
        <f t="shared" si="57"/>
        <v>0</v>
      </c>
      <c r="AM419" s="42">
        <f t="shared" si="61"/>
        <v>472.4193666</v>
      </c>
      <c r="AN419" s="36"/>
      <c r="AO419" s="43"/>
      <c r="AP419" s="70">
        <v>980.0</v>
      </c>
      <c r="AQ419" s="70">
        <f t="shared" si="60"/>
        <v>0</v>
      </c>
      <c r="AR419" s="70">
        <f t="shared" si="62"/>
        <v>76.42103175</v>
      </c>
      <c r="AS419" s="71">
        <v>1400.0</v>
      </c>
      <c r="AT419" s="36"/>
      <c r="AU419" s="43"/>
      <c r="AV419" s="72">
        <v>480.0</v>
      </c>
      <c r="AW419" s="35"/>
      <c r="AX419" s="45"/>
      <c r="AY419" s="46"/>
      <c r="AZ419" s="46"/>
      <c r="BA419" s="46"/>
      <c r="BB419" s="46"/>
      <c r="BC419" s="47"/>
      <c r="BD419" s="47"/>
      <c r="BE419" s="48"/>
      <c r="BF419" s="48"/>
    </row>
    <row r="420" ht="15.75" customHeight="1">
      <c r="A420" s="110"/>
      <c r="B420" s="28"/>
      <c r="C420" s="48"/>
      <c r="D420" s="30"/>
      <c r="E420" s="31">
        <f t="shared" si="3"/>
        <v>0</v>
      </c>
      <c r="F420" s="31"/>
      <c r="G420" s="104"/>
      <c r="H420" s="33"/>
      <c r="I420" s="34"/>
      <c r="J420" s="34"/>
      <c r="K420" s="34"/>
      <c r="L420" s="34"/>
      <c r="M420" s="34"/>
      <c r="N420" s="34"/>
      <c r="O420" s="34"/>
      <c r="P420" s="34"/>
      <c r="Q420" s="34"/>
      <c r="R420" s="35"/>
      <c r="S420" s="72">
        <f t="shared" si="74"/>
        <v>1875</v>
      </c>
      <c r="T420" s="36">
        <f t="shared" si="72"/>
        <v>0</v>
      </c>
      <c r="U420" s="36">
        <f t="shared" si="75"/>
        <v>114.44</v>
      </c>
      <c r="V420" s="35"/>
      <c r="W420" s="72">
        <v>4500.0</v>
      </c>
      <c r="X420" s="35">
        <f t="shared" si="54"/>
        <v>0</v>
      </c>
      <c r="Y420" s="37">
        <f t="shared" si="56"/>
        <v>257.6710463</v>
      </c>
      <c r="Z420" s="35"/>
      <c r="AA420" s="35"/>
      <c r="AB420" s="35"/>
      <c r="AC420" s="35"/>
      <c r="AD420" s="35"/>
      <c r="AE420" s="66">
        <v>3000.0</v>
      </c>
      <c r="AF420" s="66">
        <f t="shared" si="71"/>
        <v>0</v>
      </c>
      <c r="AG420" s="93">
        <f t="shared" si="67"/>
        <v>-15.67691673</v>
      </c>
      <c r="AH420" s="67"/>
      <c r="AI420" s="68"/>
      <c r="AJ420" s="68">
        <f t="shared" si="69"/>
        <v>24.91094913</v>
      </c>
      <c r="AK420" s="69">
        <v>1875.0</v>
      </c>
      <c r="AL420" s="42">
        <f t="shared" si="57"/>
        <v>0</v>
      </c>
      <c r="AM420" s="42">
        <f t="shared" si="61"/>
        <v>472.4193666</v>
      </c>
      <c r="AN420" s="36"/>
      <c r="AO420" s="43"/>
      <c r="AP420" s="70">
        <v>980.0</v>
      </c>
      <c r="AQ420" s="70">
        <f t="shared" si="60"/>
        <v>0</v>
      </c>
      <c r="AR420" s="70">
        <f t="shared" si="62"/>
        <v>76.42103175</v>
      </c>
      <c r="AS420" s="71">
        <v>1400.0</v>
      </c>
      <c r="AT420" s="36"/>
      <c r="AU420" s="43"/>
      <c r="AV420" s="72">
        <v>480.0</v>
      </c>
      <c r="AW420" s="35"/>
      <c r="AX420" s="45"/>
      <c r="AY420" s="46"/>
      <c r="AZ420" s="46"/>
      <c r="BA420" s="46"/>
      <c r="BB420" s="46"/>
      <c r="BC420" s="47"/>
      <c r="BD420" s="47"/>
      <c r="BE420" s="48"/>
      <c r="BF420" s="48"/>
    </row>
    <row r="421" ht="15.75" customHeight="1">
      <c r="A421" s="110"/>
      <c r="B421" s="28"/>
      <c r="C421" s="48"/>
      <c r="D421" s="30"/>
      <c r="E421" s="31">
        <f t="shared" si="3"/>
        <v>0</v>
      </c>
      <c r="F421" s="31"/>
      <c r="G421" s="104"/>
      <c r="H421" s="33"/>
      <c r="I421" s="34"/>
      <c r="J421" s="34"/>
      <c r="K421" s="34"/>
      <c r="L421" s="34"/>
      <c r="M421" s="34"/>
      <c r="N421" s="34"/>
      <c r="O421" s="34"/>
      <c r="P421" s="34"/>
      <c r="Q421" s="34"/>
      <c r="R421" s="35"/>
      <c r="S421" s="72">
        <f t="shared" si="74"/>
        <v>1875</v>
      </c>
      <c r="T421" s="36">
        <f t="shared" si="72"/>
        <v>0</v>
      </c>
      <c r="U421" s="36">
        <f t="shared" si="75"/>
        <v>114.44</v>
      </c>
      <c r="V421" s="35"/>
      <c r="W421" s="72">
        <v>4500.0</v>
      </c>
      <c r="X421" s="35">
        <f t="shared" si="54"/>
        <v>0</v>
      </c>
      <c r="Y421" s="37">
        <f t="shared" si="56"/>
        <v>257.6710463</v>
      </c>
      <c r="Z421" s="35"/>
      <c r="AA421" s="35"/>
      <c r="AB421" s="35"/>
      <c r="AC421" s="35"/>
      <c r="AD421" s="35"/>
      <c r="AE421" s="66">
        <v>3000.0</v>
      </c>
      <c r="AF421" s="66">
        <f t="shared" si="71"/>
        <v>0</v>
      </c>
      <c r="AG421" s="93">
        <f t="shared" si="67"/>
        <v>-15.67691673</v>
      </c>
      <c r="AH421" s="67"/>
      <c r="AI421" s="68"/>
      <c r="AJ421" s="68">
        <f t="shared" si="69"/>
        <v>24.91094913</v>
      </c>
      <c r="AK421" s="69">
        <v>1875.0</v>
      </c>
      <c r="AL421" s="42">
        <f t="shared" si="57"/>
        <v>0</v>
      </c>
      <c r="AM421" s="42">
        <f t="shared" si="61"/>
        <v>472.4193666</v>
      </c>
      <c r="AN421" s="36"/>
      <c r="AO421" s="43"/>
      <c r="AP421" s="70">
        <v>980.0</v>
      </c>
      <c r="AQ421" s="70">
        <f t="shared" si="60"/>
        <v>0</v>
      </c>
      <c r="AR421" s="70">
        <f t="shared" si="62"/>
        <v>76.42103175</v>
      </c>
      <c r="AS421" s="71">
        <v>1400.0</v>
      </c>
      <c r="AT421" s="36"/>
      <c r="AU421" s="43"/>
      <c r="AV421" s="72">
        <v>480.0</v>
      </c>
      <c r="AW421" s="35"/>
      <c r="AX421" s="45"/>
      <c r="AY421" s="46"/>
      <c r="AZ421" s="46"/>
      <c r="BA421" s="46"/>
      <c r="BB421" s="46"/>
      <c r="BC421" s="47"/>
      <c r="BD421" s="47"/>
      <c r="BE421" s="48"/>
      <c r="BF421" s="48"/>
    </row>
    <row r="422" ht="15.75" customHeight="1">
      <c r="A422" s="110"/>
      <c r="B422" s="28"/>
      <c r="C422" s="48"/>
      <c r="D422" s="30"/>
      <c r="E422" s="31">
        <f t="shared" si="3"/>
        <v>0</v>
      </c>
      <c r="F422" s="31"/>
      <c r="G422" s="104"/>
      <c r="H422" s="33"/>
      <c r="I422" s="34"/>
      <c r="J422" s="34"/>
      <c r="K422" s="34"/>
      <c r="L422" s="34"/>
      <c r="M422" s="34"/>
      <c r="N422" s="34"/>
      <c r="O422" s="34"/>
      <c r="P422" s="34"/>
      <c r="Q422" s="34"/>
      <c r="R422" s="35"/>
      <c r="S422" s="72">
        <f t="shared" si="74"/>
        <v>1875</v>
      </c>
      <c r="T422" s="36">
        <f t="shared" si="72"/>
        <v>0</v>
      </c>
      <c r="U422" s="36">
        <f t="shared" si="75"/>
        <v>114.44</v>
      </c>
      <c r="V422" s="35"/>
      <c r="W422" s="72">
        <v>4500.0</v>
      </c>
      <c r="X422" s="35">
        <f t="shared" si="54"/>
        <v>0</v>
      </c>
      <c r="Y422" s="37">
        <f t="shared" si="56"/>
        <v>257.6710463</v>
      </c>
      <c r="Z422" s="35"/>
      <c r="AA422" s="35"/>
      <c r="AB422" s="35"/>
      <c r="AC422" s="35"/>
      <c r="AD422" s="35"/>
      <c r="AE422" s="66">
        <v>3000.0</v>
      </c>
      <c r="AF422" s="66">
        <f t="shared" si="71"/>
        <v>0</v>
      </c>
      <c r="AG422" s="93">
        <f t="shared" si="67"/>
        <v>-15.67691673</v>
      </c>
      <c r="AH422" s="67"/>
      <c r="AI422" s="68"/>
      <c r="AJ422" s="68">
        <f t="shared" si="69"/>
        <v>24.91094913</v>
      </c>
      <c r="AK422" s="69">
        <v>1875.0</v>
      </c>
      <c r="AL422" s="42">
        <f t="shared" si="57"/>
        <v>0</v>
      </c>
      <c r="AM422" s="42">
        <f t="shared" si="61"/>
        <v>472.4193666</v>
      </c>
      <c r="AN422" s="36"/>
      <c r="AO422" s="43"/>
      <c r="AP422" s="70">
        <v>980.0</v>
      </c>
      <c r="AQ422" s="70">
        <f t="shared" si="60"/>
        <v>0</v>
      </c>
      <c r="AR422" s="70">
        <f t="shared" si="62"/>
        <v>76.42103175</v>
      </c>
      <c r="AS422" s="71">
        <v>1400.0</v>
      </c>
      <c r="AT422" s="36"/>
      <c r="AU422" s="43"/>
      <c r="AV422" s="72">
        <v>480.0</v>
      </c>
      <c r="AW422" s="35"/>
      <c r="AX422" s="45"/>
      <c r="AY422" s="46"/>
      <c r="AZ422" s="46"/>
      <c r="BA422" s="46"/>
      <c r="BB422" s="46"/>
      <c r="BC422" s="47"/>
      <c r="BD422" s="47"/>
      <c r="BE422" s="48"/>
      <c r="BF422" s="48"/>
    </row>
    <row r="423" ht="15.75" customHeight="1">
      <c r="A423" s="110"/>
      <c r="B423" s="28"/>
      <c r="C423" s="48"/>
      <c r="D423" s="30"/>
      <c r="E423" s="31">
        <f t="shared" si="3"/>
        <v>0</v>
      </c>
      <c r="F423" s="31"/>
      <c r="G423" s="104"/>
      <c r="H423" s="33"/>
      <c r="I423" s="34"/>
      <c r="J423" s="34"/>
      <c r="K423" s="34"/>
      <c r="L423" s="34"/>
      <c r="M423" s="34"/>
      <c r="N423" s="34"/>
      <c r="O423" s="34"/>
      <c r="P423" s="34"/>
      <c r="Q423" s="34"/>
      <c r="R423" s="35"/>
      <c r="S423" s="72">
        <f t="shared" si="74"/>
        <v>1875</v>
      </c>
      <c r="T423" s="36">
        <f t="shared" si="72"/>
        <v>0</v>
      </c>
      <c r="U423" s="36">
        <f t="shared" si="75"/>
        <v>114.44</v>
      </c>
      <c r="V423" s="35"/>
      <c r="W423" s="72">
        <v>4500.0</v>
      </c>
      <c r="X423" s="35">
        <f t="shared" si="54"/>
        <v>0</v>
      </c>
      <c r="Y423" s="37">
        <f t="shared" si="56"/>
        <v>257.6710463</v>
      </c>
      <c r="Z423" s="35"/>
      <c r="AA423" s="35"/>
      <c r="AB423" s="35"/>
      <c r="AC423" s="35"/>
      <c r="AD423" s="35"/>
      <c r="AE423" s="66">
        <v>3000.0</v>
      </c>
      <c r="AF423" s="66">
        <f t="shared" si="71"/>
        <v>0</v>
      </c>
      <c r="AG423" s="93">
        <f t="shared" si="67"/>
        <v>-15.67691673</v>
      </c>
      <c r="AH423" s="67"/>
      <c r="AI423" s="68"/>
      <c r="AJ423" s="68">
        <f t="shared" si="69"/>
        <v>24.91094913</v>
      </c>
      <c r="AK423" s="69">
        <v>1875.0</v>
      </c>
      <c r="AL423" s="42">
        <f t="shared" si="57"/>
        <v>0</v>
      </c>
      <c r="AM423" s="42">
        <f t="shared" si="61"/>
        <v>472.4193666</v>
      </c>
      <c r="AN423" s="36"/>
      <c r="AO423" s="43"/>
      <c r="AP423" s="70">
        <v>980.0</v>
      </c>
      <c r="AQ423" s="70">
        <f t="shared" si="60"/>
        <v>0</v>
      </c>
      <c r="AR423" s="70">
        <f t="shared" si="62"/>
        <v>76.42103175</v>
      </c>
      <c r="AS423" s="71">
        <v>1400.0</v>
      </c>
      <c r="AT423" s="36"/>
      <c r="AU423" s="43"/>
      <c r="AV423" s="72">
        <v>480.0</v>
      </c>
      <c r="AW423" s="35"/>
      <c r="AX423" s="45"/>
      <c r="AY423" s="46"/>
      <c r="AZ423" s="46"/>
      <c r="BA423" s="46"/>
      <c r="BB423" s="46"/>
      <c r="BC423" s="47"/>
      <c r="BD423" s="47"/>
      <c r="BE423" s="48"/>
      <c r="BF423" s="48"/>
    </row>
    <row r="424" ht="15.75" customHeight="1">
      <c r="A424" s="110"/>
      <c r="B424" s="28"/>
      <c r="C424" s="48"/>
      <c r="D424" s="30"/>
      <c r="E424" s="31">
        <f t="shared" si="3"/>
        <v>0</v>
      </c>
      <c r="F424" s="31"/>
      <c r="G424" s="104"/>
      <c r="H424" s="33"/>
      <c r="I424" s="34"/>
      <c r="J424" s="34"/>
      <c r="K424" s="34"/>
      <c r="L424" s="34"/>
      <c r="M424" s="34"/>
      <c r="N424" s="34"/>
      <c r="O424" s="34"/>
      <c r="P424" s="34"/>
      <c r="Q424" s="34"/>
      <c r="R424" s="35"/>
      <c r="S424" s="72">
        <f t="shared" si="74"/>
        <v>1875</v>
      </c>
      <c r="T424" s="36">
        <f t="shared" si="72"/>
        <v>0</v>
      </c>
      <c r="U424" s="36">
        <f t="shared" si="75"/>
        <v>114.44</v>
      </c>
      <c r="V424" s="35"/>
      <c r="W424" s="72">
        <v>4500.0</v>
      </c>
      <c r="X424" s="35">
        <f t="shared" si="54"/>
        <v>0</v>
      </c>
      <c r="Y424" s="37">
        <f t="shared" si="56"/>
        <v>257.6710463</v>
      </c>
      <c r="Z424" s="35"/>
      <c r="AA424" s="35"/>
      <c r="AB424" s="35"/>
      <c r="AC424" s="35"/>
      <c r="AD424" s="35"/>
      <c r="AE424" s="66">
        <v>3000.0</v>
      </c>
      <c r="AF424" s="66">
        <f t="shared" si="71"/>
        <v>0</v>
      </c>
      <c r="AG424" s="93">
        <f t="shared" si="67"/>
        <v>-15.67691673</v>
      </c>
      <c r="AH424" s="67"/>
      <c r="AI424" s="68"/>
      <c r="AJ424" s="68">
        <f t="shared" si="69"/>
        <v>24.91094913</v>
      </c>
      <c r="AK424" s="69">
        <v>1875.0</v>
      </c>
      <c r="AL424" s="42">
        <f t="shared" si="57"/>
        <v>0</v>
      </c>
      <c r="AM424" s="42">
        <f t="shared" si="61"/>
        <v>472.4193666</v>
      </c>
      <c r="AN424" s="36"/>
      <c r="AO424" s="43"/>
      <c r="AP424" s="70">
        <v>980.0</v>
      </c>
      <c r="AQ424" s="70">
        <f t="shared" si="60"/>
        <v>0</v>
      </c>
      <c r="AR424" s="70">
        <f t="shared" si="62"/>
        <v>76.42103175</v>
      </c>
      <c r="AS424" s="71">
        <v>1400.0</v>
      </c>
      <c r="AT424" s="36"/>
      <c r="AU424" s="43"/>
      <c r="AV424" s="72">
        <v>480.0</v>
      </c>
      <c r="AW424" s="35"/>
      <c r="AX424" s="45"/>
      <c r="AY424" s="46"/>
      <c r="AZ424" s="46"/>
      <c r="BA424" s="46"/>
      <c r="BB424" s="46"/>
      <c r="BC424" s="47"/>
      <c r="BD424" s="47"/>
      <c r="BE424" s="48"/>
      <c r="BF424" s="48"/>
    </row>
    <row r="425" ht="15.75" customHeight="1">
      <c r="A425" s="110"/>
      <c r="B425" s="28"/>
      <c r="C425" s="48"/>
      <c r="D425" s="30"/>
      <c r="E425" s="31">
        <f t="shared" si="3"/>
        <v>0</v>
      </c>
      <c r="F425" s="31"/>
      <c r="G425" s="104"/>
      <c r="H425" s="33"/>
      <c r="I425" s="34"/>
      <c r="J425" s="34"/>
      <c r="K425" s="34"/>
      <c r="L425" s="34"/>
      <c r="M425" s="34"/>
      <c r="N425" s="34"/>
      <c r="O425" s="34"/>
      <c r="P425" s="34"/>
      <c r="Q425" s="34"/>
      <c r="R425" s="35"/>
      <c r="S425" s="72">
        <f t="shared" si="74"/>
        <v>1875</v>
      </c>
      <c r="T425" s="36">
        <f t="shared" si="72"/>
        <v>0</v>
      </c>
      <c r="U425" s="36">
        <f t="shared" si="75"/>
        <v>114.44</v>
      </c>
      <c r="V425" s="35"/>
      <c r="W425" s="72">
        <v>4500.0</v>
      </c>
      <c r="X425" s="35">
        <f t="shared" si="54"/>
        <v>0</v>
      </c>
      <c r="Y425" s="37">
        <f t="shared" si="56"/>
        <v>257.6710463</v>
      </c>
      <c r="Z425" s="35"/>
      <c r="AA425" s="35"/>
      <c r="AB425" s="35"/>
      <c r="AC425" s="35"/>
      <c r="AD425" s="35"/>
      <c r="AE425" s="66">
        <v>3000.0</v>
      </c>
      <c r="AF425" s="66">
        <f t="shared" si="71"/>
        <v>0</v>
      </c>
      <c r="AG425" s="93">
        <f t="shared" si="67"/>
        <v>-15.67691673</v>
      </c>
      <c r="AH425" s="67"/>
      <c r="AI425" s="68"/>
      <c r="AJ425" s="68">
        <f t="shared" si="69"/>
        <v>24.91094913</v>
      </c>
      <c r="AK425" s="69">
        <v>1875.0</v>
      </c>
      <c r="AL425" s="42">
        <f t="shared" si="57"/>
        <v>0</v>
      </c>
      <c r="AM425" s="42">
        <f t="shared" si="61"/>
        <v>472.4193666</v>
      </c>
      <c r="AN425" s="36"/>
      <c r="AO425" s="43"/>
      <c r="AP425" s="70">
        <v>980.0</v>
      </c>
      <c r="AQ425" s="70">
        <f t="shared" si="60"/>
        <v>0</v>
      </c>
      <c r="AR425" s="70">
        <f t="shared" si="62"/>
        <v>76.42103175</v>
      </c>
      <c r="AS425" s="71">
        <v>1400.0</v>
      </c>
      <c r="AT425" s="36"/>
      <c r="AU425" s="43"/>
      <c r="AV425" s="72">
        <v>480.0</v>
      </c>
      <c r="AW425" s="35"/>
      <c r="AX425" s="45"/>
      <c r="AY425" s="46"/>
      <c r="AZ425" s="46"/>
      <c r="BA425" s="46"/>
      <c r="BB425" s="46"/>
      <c r="BC425" s="47"/>
      <c r="BD425" s="47"/>
      <c r="BE425" s="48"/>
      <c r="BF425" s="48"/>
    </row>
    <row r="426" ht="15.75" customHeight="1">
      <c r="A426" s="110"/>
      <c r="B426" s="28"/>
      <c r="C426" s="48"/>
      <c r="D426" s="30"/>
      <c r="E426" s="31">
        <f t="shared" si="3"/>
        <v>0</v>
      </c>
      <c r="F426" s="31"/>
      <c r="G426" s="104"/>
      <c r="H426" s="33"/>
      <c r="I426" s="34"/>
      <c r="J426" s="34"/>
      <c r="K426" s="34"/>
      <c r="L426" s="34"/>
      <c r="M426" s="34"/>
      <c r="N426" s="34"/>
      <c r="O426" s="34"/>
      <c r="P426" s="34"/>
      <c r="Q426" s="34"/>
      <c r="R426" s="35"/>
      <c r="S426" s="72">
        <f t="shared" si="74"/>
        <v>1875</v>
      </c>
      <c r="T426" s="36">
        <f t="shared" si="72"/>
        <v>0</v>
      </c>
      <c r="U426" s="36">
        <f t="shared" si="75"/>
        <v>114.44</v>
      </c>
      <c r="V426" s="35"/>
      <c r="W426" s="72">
        <v>4500.0</v>
      </c>
      <c r="X426" s="35">
        <f t="shared" si="54"/>
        <v>0</v>
      </c>
      <c r="Y426" s="37">
        <f t="shared" si="56"/>
        <v>257.6710463</v>
      </c>
      <c r="Z426" s="35"/>
      <c r="AA426" s="35"/>
      <c r="AB426" s="35"/>
      <c r="AC426" s="35"/>
      <c r="AD426" s="35"/>
      <c r="AE426" s="66">
        <v>3000.0</v>
      </c>
      <c r="AF426" s="66">
        <f t="shared" si="71"/>
        <v>0</v>
      </c>
      <c r="AG426" s="93">
        <f t="shared" si="67"/>
        <v>-15.67691673</v>
      </c>
      <c r="AH426" s="67"/>
      <c r="AI426" s="68"/>
      <c r="AJ426" s="68">
        <f t="shared" si="69"/>
        <v>24.91094913</v>
      </c>
      <c r="AK426" s="69">
        <v>1875.0</v>
      </c>
      <c r="AL426" s="42">
        <f t="shared" si="57"/>
        <v>0</v>
      </c>
      <c r="AM426" s="42">
        <f t="shared" si="61"/>
        <v>472.4193666</v>
      </c>
      <c r="AN426" s="36"/>
      <c r="AO426" s="43"/>
      <c r="AP426" s="70">
        <v>980.0</v>
      </c>
      <c r="AQ426" s="70">
        <f t="shared" si="60"/>
        <v>0</v>
      </c>
      <c r="AR426" s="70">
        <f t="shared" si="62"/>
        <v>76.42103175</v>
      </c>
      <c r="AS426" s="71">
        <v>1400.0</v>
      </c>
      <c r="AT426" s="36"/>
      <c r="AU426" s="43"/>
      <c r="AV426" s="72">
        <v>480.0</v>
      </c>
      <c r="AW426" s="35"/>
      <c r="AX426" s="45"/>
      <c r="AY426" s="46"/>
      <c r="AZ426" s="46"/>
      <c r="BA426" s="46"/>
      <c r="BB426" s="46"/>
      <c r="BC426" s="47"/>
      <c r="BD426" s="47"/>
      <c r="BE426" s="48"/>
      <c r="BF426" s="48"/>
    </row>
    <row r="427" ht="15.75" customHeight="1">
      <c r="A427" s="110"/>
      <c r="B427" s="28"/>
      <c r="C427" s="48"/>
      <c r="D427" s="30"/>
      <c r="E427" s="31">
        <f t="shared" si="3"/>
        <v>0</v>
      </c>
      <c r="F427" s="31"/>
      <c r="G427" s="104"/>
      <c r="H427" s="33"/>
      <c r="I427" s="34"/>
      <c r="J427" s="34"/>
      <c r="K427" s="34"/>
      <c r="L427" s="34"/>
      <c r="M427" s="34"/>
      <c r="N427" s="34"/>
      <c r="O427" s="34"/>
      <c r="P427" s="34"/>
      <c r="Q427" s="34"/>
      <c r="R427" s="35"/>
      <c r="S427" s="72">
        <f t="shared" si="74"/>
        <v>1875</v>
      </c>
      <c r="T427" s="36">
        <f t="shared" si="72"/>
        <v>0</v>
      </c>
      <c r="U427" s="36">
        <f t="shared" si="75"/>
        <v>114.44</v>
      </c>
      <c r="V427" s="35"/>
      <c r="W427" s="72">
        <v>4500.0</v>
      </c>
      <c r="X427" s="35">
        <f t="shared" si="54"/>
        <v>0</v>
      </c>
      <c r="Y427" s="37">
        <f t="shared" si="56"/>
        <v>257.6710463</v>
      </c>
      <c r="Z427" s="35"/>
      <c r="AA427" s="35"/>
      <c r="AB427" s="35"/>
      <c r="AC427" s="35"/>
      <c r="AD427" s="35"/>
      <c r="AE427" s="66">
        <v>3000.0</v>
      </c>
      <c r="AF427" s="66">
        <f t="shared" si="71"/>
        <v>0</v>
      </c>
      <c r="AG427" s="93">
        <f t="shared" si="67"/>
        <v>-15.67691673</v>
      </c>
      <c r="AH427" s="67"/>
      <c r="AI427" s="68"/>
      <c r="AJ427" s="68">
        <f t="shared" si="69"/>
        <v>24.91094913</v>
      </c>
      <c r="AK427" s="69">
        <v>1875.0</v>
      </c>
      <c r="AL427" s="42">
        <f t="shared" si="57"/>
        <v>0</v>
      </c>
      <c r="AM427" s="42">
        <f t="shared" si="61"/>
        <v>472.4193666</v>
      </c>
      <c r="AN427" s="36"/>
      <c r="AO427" s="43"/>
      <c r="AP427" s="70">
        <v>980.0</v>
      </c>
      <c r="AQ427" s="70">
        <f t="shared" si="60"/>
        <v>0</v>
      </c>
      <c r="AR427" s="70">
        <f t="shared" si="62"/>
        <v>76.42103175</v>
      </c>
      <c r="AS427" s="71">
        <v>1400.0</v>
      </c>
      <c r="AT427" s="36"/>
      <c r="AU427" s="43"/>
      <c r="AV427" s="72">
        <v>480.0</v>
      </c>
      <c r="AW427" s="35"/>
      <c r="AX427" s="45"/>
      <c r="AY427" s="46"/>
      <c r="AZ427" s="46"/>
      <c r="BA427" s="46"/>
      <c r="BB427" s="46"/>
      <c r="BC427" s="47"/>
      <c r="BD427" s="47"/>
      <c r="BE427" s="48"/>
      <c r="BF427" s="48"/>
    </row>
    <row r="428" ht="15.75" customHeight="1">
      <c r="A428" s="110"/>
      <c r="B428" s="28"/>
      <c r="C428" s="48"/>
      <c r="D428" s="30"/>
      <c r="E428" s="31">
        <f t="shared" si="3"/>
        <v>0</v>
      </c>
      <c r="F428" s="31"/>
      <c r="G428" s="104"/>
      <c r="H428" s="33"/>
      <c r="I428" s="34"/>
      <c r="J428" s="34"/>
      <c r="K428" s="34"/>
      <c r="L428" s="34"/>
      <c r="M428" s="34"/>
      <c r="N428" s="34"/>
      <c r="O428" s="34"/>
      <c r="P428" s="34"/>
      <c r="Q428" s="34"/>
      <c r="R428" s="35"/>
      <c r="S428" s="72">
        <f t="shared" si="74"/>
        <v>1875</v>
      </c>
      <c r="T428" s="36">
        <f t="shared" si="72"/>
        <v>0</v>
      </c>
      <c r="U428" s="36">
        <f t="shared" si="75"/>
        <v>114.44</v>
      </c>
      <c r="V428" s="35"/>
      <c r="W428" s="72">
        <v>4500.0</v>
      </c>
      <c r="X428" s="35">
        <f t="shared" si="54"/>
        <v>0</v>
      </c>
      <c r="Y428" s="37">
        <f t="shared" si="56"/>
        <v>257.6710463</v>
      </c>
      <c r="Z428" s="35"/>
      <c r="AA428" s="35"/>
      <c r="AB428" s="35"/>
      <c r="AC428" s="35"/>
      <c r="AD428" s="35"/>
      <c r="AE428" s="66">
        <v>3000.0</v>
      </c>
      <c r="AF428" s="66">
        <f t="shared" si="71"/>
        <v>0</v>
      </c>
      <c r="AG428" s="93">
        <f t="shared" si="67"/>
        <v>-15.67691673</v>
      </c>
      <c r="AH428" s="67"/>
      <c r="AI428" s="68"/>
      <c r="AJ428" s="68">
        <f t="shared" si="69"/>
        <v>24.91094913</v>
      </c>
      <c r="AK428" s="69">
        <v>1875.0</v>
      </c>
      <c r="AL428" s="42">
        <f t="shared" si="57"/>
        <v>0</v>
      </c>
      <c r="AM428" s="42">
        <f t="shared" si="61"/>
        <v>472.4193666</v>
      </c>
      <c r="AN428" s="36"/>
      <c r="AO428" s="43"/>
      <c r="AP428" s="70">
        <v>980.0</v>
      </c>
      <c r="AQ428" s="70">
        <f t="shared" si="60"/>
        <v>0</v>
      </c>
      <c r="AR428" s="70">
        <f t="shared" si="62"/>
        <v>76.42103175</v>
      </c>
      <c r="AS428" s="71">
        <v>1400.0</v>
      </c>
      <c r="AT428" s="36"/>
      <c r="AU428" s="43"/>
      <c r="AV428" s="72">
        <v>480.0</v>
      </c>
      <c r="AW428" s="35"/>
      <c r="AX428" s="45"/>
      <c r="AY428" s="46"/>
      <c r="AZ428" s="46"/>
      <c r="BA428" s="46"/>
      <c r="BB428" s="46"/>
      <c r="BC428" s="47"/>
      <c r="BD428" s="47"/>
      <c r="BE428" s="48"/>
      <c r="BF428" s="48"/>
    </row>
    <row r="429" ht="15.75" customHeight="1">
      <c r="A429" s="110"/>
      <c r="B429" s="28"/>
      <c r="C429" s="48"/>
      <c r="D429" s="30"/>
      <c r="E429" s="31">
        <f t="shared" si="3"/>
        <v>0</v>
      </c>
      <c r="F429" s="31"/>
      <c r="G429" s="104"/>
      <c r="H429" s="33"/>
      <c r="I429" s="34"/>
      <c r="J429" s="34"/>
      <c r="K429" s="34"/>
      <c r="L429" s="34"/>
      <c r="M429" s="34"/>
      <c r="N429" s="34"/>
      <c r="O429" s="34"/>
      <c r="P429" s="34"/>
      <c r="Q429" s="34"/>
      <c r="R429" s="35"/>
      <c r="S429" s="72">
        <f t="shared" si="74"/>
        <v>1875</v>
      </c>
      <c r="T429" s="36">
        <f t="shared" si="72"/>
        <v>0</v>
      </c>
      <c r="U429" s="36">
        <f t="shared" si="75"/>
        <v>114.44</v>
      </c>
      <c r="V429" s="35"/>
      <c r="W429" s="72">
        <v>4500.0</v>
      </c>
      <c r="X429" s="35">
        <f t="shared" si="54"/>
        <v>0</v>
      </c>
      <c r="Y429" s="37">
        <f t="shared" si="56"/>
        <v>257.6710463</v>
      </c>
      <c r="Z429" s="35"/>
      <c r="AA429" s="35"/>
      <c r="AB429" s="35"/>
      <c r="AC429" s="35"/>
      <c r="AD429" s="35"/>
      <c r="AE429" s="66">
        <v>3000.0</v>
      </c>
      <c r="AF429" s="66">
        <f t="shared" si="71"/>
        <v>0</v>
      </c>
      <c r="AG429" s="93">
        <f t="shared" si="67"/>
        <v>-15.67691673</v>
      </c>
      <c r="AH429" s="67"/>
      <c r="AI429" s="68"/>
      <c r="AJ429" s="68">
        <f t="shared" si="69"/>
        <v>24.91094913</v>
      </c>
      <c r="AK429" s="69">
        <v>1875.0</v>
      </c>
      <c r="AL429" s="42">
        <f t="shared" si="57"/>
        <v>0</v>
      </c>
      <c r="AM429" s="42">
        <f t="shared" si="61"/>
        <v>472.4193666</v>
      </c>
      <c r="AN429" s="36"/>
      <c r="AO429" s="43"/>
      <c r="AP429" s="70">
        <v>980.0</v>
      </c>
      <c r="AQ429" s="70">
        <f t="shared" si="60"/>
        <v>0</v>
      </c>
      <c r="AR429" s="70">
        <f t="shared" si="62"/>
        <v>76.42103175</v>
      </c>
      <c r="AS429" s="71">
        <v>1400.0</v>
      </c>
      <c r="AT429" s="36"/>
      <c r="AU429" s="43"/>
      <c r="AV429" s="72">
        <v>480.0</v>
      </c>
      <c r="AW429" s="35"/>
      <c r="AX429" s="45"/>
      <c r="AY429" s="46"/>
      <c r="AZ429" s="46"/>
      <c r="BA429" s="46"/>
      <c r="BB429" s="46"/>
      <c r="BC429" s="47"/>
      <c r="BD429" s="47"/>
      <c r="BE429" s="48"/>
      <c r="BF429" s="48"/>
    </row>
    <row r="430" ht="15.75" customHeight="1">
      <c r="A430" s="110"/>
      <c r="B430" s="28"/>
      <c r="C430" s="48"/>
      <c r="D430" s="30"/>
      <c r="E430" s="31">
        <f t="shared" si="3"/>
        <v>0</v>
      </c>
      <c r="F430" s="31"/>
      <c r="G430" s="104"/>
      <c r="H430" s="33"/>
      <c r="I430" s="34"/>
      <c r="J430" s="34"/>
      <c r="K430" s="34"/>
      <c r="L430" s="34"/>
      <c r="M430" s="34"/>
      <c r="N430" s="34"/>
      <c r="O430" s="34"/>
      <c r="P430" s="34"/>
      <c r="Q430" s="34"/>
      <c r="R430" s="35"/>
      <c r="S430" s="72">
        <f t="shared" si="74"/>
        <v>1875</v>
      </c>
      <c r="T430" s="36">
        <f t="shared" si="72"/>
        <v>0</v>
      </c>
      <c r="U430" s="36">
        <f t="shared" si="75"/>
        <v>114.44</v>
      </c>
      <c r="V430" s="35"/>
      <c r="W430" s="72">
        <v>4500.0</v>
      </c>
      <c r="X430" s="35">
        <f t="shared" si="54"/>
        <v>0</v>
      </c>
      <c r="Y430" s="37">
        <f t="shared" si="56"/>
        <v>257.6710463</v>
      </c>
      <c r="Z430" s="35"/>
      <c r="AA430" s="35"/>
      <c r="AB430" s="35"/>
      <c r="AC430" s="35"/>
      <c r="AD430" s="35"/>
      <c r="AE430" s="66">
        <v>3000.0</v>
      </c>
      <c r="AF430" s="66">
        <f t="shared" si="71"/>
        <v>0</v>
      </c>
      <c r="AG430" s="93">
        <f t="shared" si="67"/>
        <v>-15.67691673</v>
      </c>
      <c r="AH430" s="67"/>
      <c r="AI430" s="68"/>
      <c r="AJ430" s="68">
        <f t="shared" si="69"/>
        <v>24.91094913</v>
      </c>
      <c r="AK430" s="69">
        <v>1875.0</v>
      </c>
      <c r="AL430" s="42">
        <f t="shared" si="57"/>
        <v>0</v>
      </c>
      <c r="AM430" s="42">
        <f t="shared" si="61"/>
        <v>472.4193666</v>
      </c>
      <c r="AN430" s="36"/>
      <c r="AO430" s="43"/>
      <c r="AP430" s="70">
        <v>980.0</v>
      </c>
      <c r="AQ430" s="70">
        <f t="shared" si="60"/>
        <v>0</v>
      </c>
      <c r="AR430" s="70">
        <f t="shared" si="62"/>
        <v>76.42103175</v>
      </c>
      <c r="AS430" s="71">
        <v>1400.0</v>
      </c>
      <c r="AT430" s="36"/>
      <c r="AU430" s="43"/>
      <c r="AV430" s="72">
        <v>480.0</v>
      </c>
      <c r="AW430" s="35"/>
      <c r="AX430" s="45"/>
      <c r="AY430" s="46"/>
      <c r="AZ430" s="46"/>
      <c r="BA430" s="46"/>
      <c r="BB430" s="46"/>
      <c r="BC430" s="47"/>
      <c r="BD430" s="47"/>
      <c r="BE430" s="48"/>
      <c r="BF430" s="48"/>
    </row>
    <row r="431" ht="15.75" customHeight="1">
      <c r="A431" s="110"/>
      <c r="B431" s="28"/>
      <c r="C431" s="48"/>
      <c r="D431" s="30"/>
      <c r="E431" s="31">
        <f t="shared" si="3"/>
        <v>0</v>
      </c>
      <c r="F431" s="31"/>
      <c r="G431" s="104"/>
      <c r="H431" s="33"/>
      <c r="I431" s="34"/>
      <c r="J431" s="34"/>
      <c r="K431" s="34"/>
      <c r="L431" s="34"/>
      <c r="M431" s="34"/>
      <c r="N431" s="34"/>
      <c r="O431" s="34"/>
      <c r="P431" s="34"/>
      <c r="Q431" s="34"/>
      <c r="R431" s="35"/>
      <c r="S431" s="72">
        <f t="shared" si="74"/>
        <v>1875</v>
      </c>
      <c r="T431" s="36">
        <f t="shared" si="72"/>
        <v>0</v>
      </c>
      <c r="U431" s="36">
        <f t="shared" si="75"/>
        <v>114.44</v>
      </c>
      <c r="V431" s="35"/>
      <c r="W431" s="72">
        <v>4500.0</v>
      </c>
      <c r="X431" s="35">
        <f t="shared" si="54"/>
        <v>0</v>
      </c>
      <c r="Y431" s="37">
        <f t="shared" si="56"/>
        <v>257.6710463</v>
      </c>
      <c r="Z431" s="35"/>
      <c r="AA431" s="35"/>
      <c r="AB431" s="35"/>
      <c r="AC431" s="35"/>
      <c r="AD431" s="35"/>
      <c r="AE431" s="66">
        <v>3000.0</v>
      </c>
      <c r="AF431" s="66">
        <f t="shared" si="71"/>
        <v>0</v>
      </c>
      <c r="AG431" s="93">
        <f t="shared" si="67"/>
        <v>-15.67691673</v>
      </c>
      <c r="AH431" s="67"/>
      <c r="AI431" s="68"/>
      <c r="AJ431" s="68">
        <f t="shared" si="69"/>
        <v>24.91094913</v>
      </c>
      <c r="AK431" s="69">
        <v>1875.0</v>
      </c>
      <c r="AL431" s="42">
        <f t="shared" si="57"/>
        <v>0</v>
      </c>
      <c r="AM431" s="42">
        <f t="shared" si="61"/>
        <v>472.4193666</v>
      </c>
      <c r="AN431" s="36"/>
      <c r="AO431" s="43"/>
      <c r="AP431" s="70">
        <v>980.0</v>
      </c>
      <c r="AQ431" s="70">
        <f t="shared" si="60"/>
        <v>0</v>
      </c>
      <c r="AR431" s="70">
        <f t="shared" si="62"/>
        <v>76.42103175</v>
      </c>
      <c r="AS431" s="71">
        <v>1400.0</v>
      </c>
      <c r="AT431" s="36"/>
      <c r="AU431" s="43"/>
      <c r="AV431" s="72">
        <v>480.0</v>
      </c>
      <c r="AW431" s="35"/>
      <c r="AX431" s="45"/>
      <c r="AY431" s="46"/>
      <c r="AZ431" s="46"/>
      <c r="BA431" s="46"/>
      <c r="BB431" s="46"/>
      <c r="BC431" s="47"/>
      <c r="BD431" s="47"/>
      <c r="BE431" s="48"/>
      <c r="BF431" s="48"/>
    </row>
    <row r="432" ht="15.75" customHeight="1">
      <c r="A432" s="110"/>
      <c r="B432" s="28"/>
      <c r="C432" s="48"/>
      <c r="D432" s="30"/>
      <c r="E432" s="31">
        <f t="shared" si="3"/>
        <v>0</v>
      </c>
      <c r="F432" s="31"/>
      <c r="G432" s="104"/>
      <c r="H432" s="33"/>
      <c r="I432" s="34"/>
      <c r="J432" s="34"/>
      <c r="K432" s="34"/>
      <c r="L432" s="34"/>
      <c r="M432" s="34"/>
      <c r="N432" s="34"/>
      <c r="O432" s="34"/>
      <c r="P432" s="34"/>
      <c r="Q432" s="34"/>
      <c r="R432" s="35"/>
      <c r="S432" s="72">
        <f t="shared" si="74"/>
        <v>1875</v>
      </c>
      <c r="T432" s="36">
        <f t="shared" si="72"/>
        <v>0</v>
      </c>
      <c r="U432" s="36">
        <f t="shared" si="75"/>
        <v>114.44</v>
      </c>
      <c r="V432" s="35"/>
      <c r="W432" s="72">
        <v>4500.0</v>
      </c>
      <c r="X432" s="35">
        <f t="shared" si="54"/>
        <v>0</v>
      </c>
      <c r="Y432" s="37">
        <f t="shared" si="56"/>
        <v>257.6710463</v>
      </c>
      <c r="Z432" s="35"/>
      <c r="AA432" s="35"/>
      <c r="AB432" s="35"/>
      <c r="AC432" s="35"/>
      <c r="AD432" s="35"/>
      <c r="AE432" s="66">
        <v>3000.0</v>
      </c>
      <c r="AF432" s="66">
        <f t="shared" si="71"/>
        <v>0</v>
      </c>
      <c r="AG432" s="93">
        <f t="shared" si="67"/>
        <v>-15.67691673</v>
      </c>
      <c r="AH432" s="67"/>
      <c r="AI432" s="68"/>
      <c r="AJ432" s="68">
        <f t="shared" si="69"/>
        <v>24.91094913</v>
      </c>
      <c r="AK432" s="69">
        <v>1875.0</v>
      </c>
      <c r="AL432" s="42">
        <f t="shared" si="57"/>
        <v>0</v>
      </c>
      <c r="AM432" s="42">
        <f t="shared" si="61"/>
        <v>472.4193666</v>
      </c>
      <c r="AN432" s="36"/>
      <c r="AO432" s="43"/>
      <c r="AP432" s="70">
        <v>980.0</v>
      </c>
      <c r="AQ432" s="70">
        <f t="shared" si="60"/>
        <v>0</v>
      </c>
      <c r="AR432" s="70">
        <f t="shared" si="62"/>
        <v>76.42103175</v>
      </c>
      <c r="AS432" s="71">
        <v>1400.0</v>
      </c>
      <c r="AT432" s="36"/>
      <c r="AU432" s="43"/>
      <c r="AV432" s="72">
        <v>480.0</v>
      </c>
      <c r="AW432" s="35"/>
      <c r="AX432" s="45"/>
      <c r="AY432" s="46"/>
      <c r="AZ432" s="46"/>
      <c r="BA432" s="46"/>
      <c r="BB432" s="46"/>
      <c r="BC432" s="47"/>
      <c r="BD432" s="47"/>
      <c r="BE432" s="48"/>
      <c r="BF432" s="48"/>
    </row>
    <row r="433" ht="15.75" customHeight="1">
      <c r="A433" s="110"/>
      <c r="B433" s="28"/>
      <c r="C433" s="48"/>
      <c r="D433" s="30"/>
      <c r="E433" s="31">
        <f t="shared" si="3"/>
        <v>0</v>
      </c>
      <c r="F433" s="31"/>
      <c r="G433" s="104"/>
      <c r="H433" s="33"/>
      <c r="I433" s="34"/>
      <c r="J433" s="34"/>
      <c r="K433" s="34"/>
      <c r="L433" s="34"/>
      <c r="M433" s="34"/>
      <c r="N433" s="34"/>
      <c r="O433" s="34"/>
      <c r="P433" s="34"/>
      <c r="Q433" s="34"/>
      <c r="R433" s="35"/>
      <c r="S433" s="72">
        <f t="shared" si="74"/>
        <v>1875</v>
      </c>
      <c r="T433" s="36">
        <f t="shared" si="72"/>
        <v>0</v>
      </c>
      <c r="U433" s="36">
        <f t="shared" si="75"/>
        <v>114.44</v>
      </c>
      <c r="V433" s="35"/>
      <c r="W433" s="72">
        <v>4500.0</v>
      </c>
      <c r="X433" s="35">
        <f t="shared" si="54"/>
        <v>0</v>
      </c>
      <c r="Y433" s="37">
        <f t="shared" si="56"/>
        <v>257.6710463</v>
      </c>
      <c r="Z433" s="35"/>
      <c r="AA433" s="35"/>
      <c r="AB433" s="35"/>
      <c r="AC433" s="35"/>
      <c r="AD433" s="35"/>
      <c r="AE433" s="66">
        <v>3000.0</v>
      </c>
      <c r="AF433" s="66">
        <f t="shared" si="71"/>
        <v>0</v>
      </c>
      <c r="AG433" s="93">
        <f t="shared" si="67"/>
        <v>-15.67691673</v>
      </c>
      <c r="AH433" s="67"/>
      <c r="AI433" s="68"/>
      <c r="AJ433" s="68">
        <f t="shared" si="69"/>
        <v>24.91094913</v>
      </c>
      <c r="AK433" s="69">
        <v>1875.0</v>
      </c>
      <c r="AL433" s="42">
        <f t="shared" si="57"/>
        <v>0</v>
      </c>
      <c r="AM433" s="42">
        <f t="shared" si="61"/>
        <v>472.4193666</v>
      </c>
      <c r="AN433" s="36"/>
      <c r="AO433" s="43"/>
      <c r="AP433" s="70">
        <v>980.0</v>
      </c>
      <c r="AQ433" s="70">
        <f t="shared" si="60"/>
        <v>0</v>
      </c>
      <c r="AR433" s="70">
        <f t="shared" si="62"/>
        <v>76.42103175</v>
      </c>
      <c r="AS433" s="71">
        <v>1400.0</v>
      </c>
      <c r="AT433" s="36"/>
      <c r="AU433" s="43"/>
      <c r="AV433" s="72">
        <v>480.0</v>
      </c>
      <c r="AW433" s="35"/>
      <c r="AX433" s="45"/>
      <c r="AY433" s="46"/>
      <c r="AZ433" s="46"/>
      <c r="BA433" s="46"/>
      <c r="BB433" s="46"/>
      <c r="BC433" s="47"/>
      <c r="BD433" s="47"/>
      <c r="BE433" s="48"/>
      <c r="BF433" s="48"/>
    </row>
    <row r="434" ht="15.75" customHeight="1">
      <c r="A434" s="110"/>
      <c r="B434" s="28"/>
      <c r="C434" s="48"/>
      <c r="D434" s="30"/>
      <c r="E434" s="31">
        <f t="shared" si="3"/>
        <v>0</v>
      </c>
      <c r="F434" s="31"/>
      <c r="G434" s="104"/>
      <c r="H434" s="33"/>
      <c r="I434" s="34"/>
      <c r="J434" s="34"/>
      <c r="K434" s="34"/>
      <c r="L434" s="34"/>
      <c r="M434" s="34"/>
      <c r="N434" s="34"/>
      <c r="O434" s="34"/>
      <c r="P434" s="34"/>
      <c r="Q434" s="34"/>
      <c r="R434" s="35"/>
      <c r="S434" s="72">
        <f t="shared" si="74"/>
        <v>1875</v>
      </c>
      <c r="T434" s="36">
        <f t="shared" si="72"/>
        <v>0</v>
      </c>
      <c r="U434" s="36">
        <f t="shared" si="75"/>
        <v>114.44</v>
      </c>
      <c r="V434" s="35"/>
      <c r="W434" s="72">
        <v>4500.0</v>
      </c>
      <c r="X434" s="35">
        <f t="shared" si="54"/>
        <v>0</v>
      </c>
      <c r="Y434" s="37">
        <f t="shared" si="56"/>
        <v>257.6710463</v>
      </c>
      <c r="Z434" s="35"/>
      <c r="AA434" s="35"/>
      <c r="AB434" s="35"/>
      <c r="AC434" s="35"/>
      <c r="AD434" s="35"/>
      <c r="AE434" s="66">
        <v>3000.0</v>
      </c>
      <c r="AF434" s="66">
        <f t="shared" si="71"/>
        <v>0</v>
      </c>
      <c r="AG434" s="93">
        <f t="shared" si="67"/>
        <v>-15.67691673</v>
      </c>
      <c r="AH434" s="67"/>
      <c r="AI434" s="68"/>
      <c r="AJ434" s="68">
        <f t="shared" si="69"/>
        <v>24.91094913</v>
      </c>
      <c r="AK434" s="69">
        <v>1875.0</v>
      </c>
      <c r="AL434" s="42">
        <f t="shared" si="57"/>
        <v>0</v>
      </c>
      <c r="AM434" s="42">
        <f t="shared" si="61"/>
        <v>472.4193666</v>
      </c>
      <c r="AN434" s="36"/>
      <c r="AO434" s="43"/>
      <c r="AP434" s="70">
        <v>980.0</v>
      </c>
      <c r="AQ434" s="70">
        <f t="shared" si="60"/>
        <v>0</v>
      </c>
      <c r="AR434" s="70">
        <f t="shared" si="62"/>
        <v>76.42103175</v>
      </c>
      <c r="AS434" s="71">
        <v>1400.0</v>
      </c>
      <c r="AT434" s="36"/>
      <c r="AU434" s="43"/>
      <c r="AV434" s="72">
        <v>480.0</v>
      </c>
      <c r="AW434" s="35"/>
      <c r="AX434" s="45"/>
      <c r="AY434" s="46"/>
      <c r="AZ434" s="46"/>
      <c r="BA434" s="46"/>
      <c r="BB434" s="46"/>
      <c r="BC434" s="47"/>
      <c r="BD434" s="47"/>
      <c r="BE434" s="48"/>
      <c r="BF434" s="48"/>
    </row>
    <row r="435" ht="15.75" customHeight="1">
      <c r="A435" s="110"/>
      <c r="B435" s="28"/>
      <c r="C435" s="48"/>
      <c r="D435" s="30"/>
      <c r="E435" s="31">
        <f t="shared" si="3"/>
        <v>0</v>
      </c>
      <c r="F435" s="31"/>
      <c r="G435" s="104"/>
      <c r="H435" s="33"/>
      <c r="I435" s="34"/>
      <c r="J435" s="34"/>
      <c r="K435" s="34"/>
      <c r="L435" s="34"/>
      <c r="M435" s="34"/>
      <c r="N435" s="34"/>
      <c r="O435" s="34"/>
      <c r="P435" s="34"/>
      <c r="Q435" s="34"/>
      <c r="R435" s="35"/>
      <c r="S435" s="72">
        <f t="shared" si="74"/>
        <v>1875</v>
      </c>
      <c r="T435" s="36">
        <f t="shared" si="72"/>
        <v>0</v>
      </c>
      <c r="U435" s="36">
        <f t="shared" si="75"/>
        <v>114.44</v>
      </c>
      <c r="V435" s="35"/>
      <c r="W435" s="72">
        <v>4500.0</v>
      </c>
      <c r="X435" s="35">
        <f t="shared" si="54"/>
        <v>0</v>
      </c>
      <c r="Y435" s="37">
        <f t="shared" si="56"/>
        <v>257.6710463</v>
      </c>
      <c r="Z435" s="35"/>
      <c r="AA435" s="35"/>
      <c r="AB435" s="35"/>
      <c r="AC435" s="35"/>
      <c r="AD435" s="35"/>
      <c r="AE435" s="66">
        <v>3000.0</v>
      </c>
      <c r="AF435" s="66">
        <f t="shared" si="71"/>
        <v>0</v>
      </c>
      <c r="AG435" s="93">
        <f t="shared" si="67"/>
        <v>-15.67691673</v>
      </c>
      <c r="AH435" s="67"/>
      <c r="AI435" s="68"/>
      <c r="AJ435" s="68">
        <f t="shared" si="69"/>
        <v>24.91094913</v>
      </c>
      <c r="AK435" s="69">
        <v>1875.0</v>
      </c>
      <c r="AL435" s="42">
        <f t="shared" si="57"/>
        <v>0</v>
      </c>
      <c r="AM435" s="42">
        <f t="shared" si="61"/>
        <v>472.4193666</v>
      </c>
      <c r="AN435" s="36"/>
      <c r="AO435" s="43"/>
      <c r="AP435" s="70">
        <v>980.0</v>
      </c>
      <c r="AQ435" s="70">
        <f t="shared" si="60"/>
        <v>0</v>
      </c>
      <c r="AR435" s="70">
        <f t="shared" si="62"/>
        <v>76.42103175</v>
      </c>
      <c r="AS435" s="71">
        <v>1400.0</v>
      </c>
      <c r="AT435" s="36"/>
      <c r="AU435" s="43"/>
      <c r="AV435" s="72">
        <v>480.0</v>
      </c>
      <c r="AW435" s="35"/>
      <c r="AX435" s="45"/>
      <c r="AY435" s="46"/>
      <c r="AZ435" s="46"/>
      <c r="BA435" s="46"/>
      <c r="BB435" s="46"/>
      <c r="BC435" s="47"/>
      <c r="BD435" s="47"/>
      <c r="BE435" s="48"/>
      <c r="BF435" s="48"/>
    </row>
    <row r="436" ht="15.75" customHeight="1">
      <c r="A436" s="110"/>
      <c r="B436" s="28"/>
      <c r="C436" s="48"/>
      <c r="D436" s="30"/>
      <c r="E436" s="31">
        <f t="shared" si="3"/>
        <v>0</v>
      </c>
      <c r="F436" s="31"/>
      <c r="G436" s="104"/>
      <c r="H436" s="33"/>
      <c r="I436" s="34"/>
      <c r="J436" s="34"/>
      <c r="K436" s="34"/>
      <c r="L436" s="34"/>
      <c r="M436" s="34"/>
      <c r="N436" s="34"/>
      <c r="O436" s="34"/>
      <c r="P436" s="34"/>
      <c r="Q436" s="34"/>
      <c r="R436" s="35"/>
      <c r="S436" s="72">
        <f t="shared" si="74"/>
        <v>1875</v>
      </c>
      <c r="T436" s="36">
        <f t="shared" si="72"/>
        <v>0</v>
      </c>
      <c r="U436" s="36">
        <f t="shared" si="75"/>
        <v>114.44</v>
      </c>
      <c r="V436" s="35"/>
      <c r="W436" s="72">
        <v>4500.0</v>
      </c>
      <c r="X436" s="35">
        <f t="shared" si="54"/>
        <v>0</v>
      </c>
      <c r="Y436" s="37">
        <f t="shared" si="56"/>
        <v>257.6710463</v>
      </c>
      <c r="Z436" s="35"/>
      <c r="AA436" s="35"/>
      <c r="AB436" s="35"/>
      <c r="AC436" s="35"/>
      <c r="AD436" s="35"/>
      <c r="AE436" s="66">
        <v>3000.0</v>
      </c>
      <c r="AF436" s="66">
        <f t="shared" si="71"/>
        <v>0</v>
      </c>
      <c r="AG436" s="93">
        <f t="shared" si="67"/>
        <v>-15.67691673</v>
      </c>
      <c r="AH436" s="67"/>
      <c r="AI436" s="68"/>
      <c r="AJ436" s="68">
        <f t="shared" si="69"/>
        <v>24.91094913</v>
      </c>
      <c r="AK436" s="69">
        <v>1875.0</v>
      </c>
      <c r="AL436" s="42">
        <f t="shared" si="57"/>
        <v>0</v>
      </c>
      <c r="AM436" s="42">
        <f t="shared" si="61"/>
        <v>472.4193666</v>
      </c>
      <c r="AN436" s="36"/>
      <c r="AO436" s="43"/>
      <c r="AP436" s="70">
        <v>980.0</v>
      </c>
      <c r="AQ436" s="70">
        <f t="shared" si="60"/>
        <v>0</v>
      </c>
      <c r="AR436" s="70">
        <f t="shared" si="62"/>
        <v>76.42103175</v>
      </c>
      <c r="AS436" s="71">
        <v>1400.0</v>
      </c>
      <c r="AT436" s="36"/>
      <c r="AU436" s="43"/>
      <c r="AV436" s="72">
        <v>480.0</v>
      </c>
      <c r="AW436" s="35"/>
      <c r="AX436" s="45"/>
      <c r="AY436" s="46"/>
      <c r="AZ436" s="46"/>
      <c r="BA436" s="46"/>
      <c r="BB436" s="46"/>
      <c r="BC436" s="47"/>
      <c r="BD436" s="47"/>
      <c r="BE436" s="48"/>
      <c r="BF436" s="48"/>
    </row>
    <row r="437" ht="15.75" customHeight="1">
      <c r="A437" s="110"/>
      <c r="B437" s="28"/>
      <c r="C437" s="48"/>
      <c r="D437" s="30"/>
      <c r="E437" s="31">
        <f t="shared" si="3"/>
        <v>0</v>
      </c>
      <c r="F437" s="31"/>
      <c r="G437" s="104"/>
      <c r="H437" s="33"/>
      <c r="I437" s="34"/>
      <c r="J437" s="34"/>
      <c r="K437" s="34"/>
      <c r="L437" s="34"/>
      <c r="M437" s="34"/>
      <c r="N437" s="34"/>
      <c r="O437" s="34"/>
      <c r="P437" s="34"/>
      <c r="Q437" s="34"/>
      <c r="R437" s="35"/>
      <c r="S437" s="72">
        <f t="shared" si="74"/>
        <v>1875</v>
      </c>
      <c r="T437" s="36">
        <f t="shared" si="72"/>
        <v>0</v>
      </c>
      <c r="U437" s="36">
        <f t="shared" si="75"/>
        <v>114.44</v>
      </c>
      <c r="V437" s="35"/>
      <c r="W437" s="72">
        <v>4500.0</v>
      </c>
      <c r="X437" s="35">
        <f t="shared" si="54"/>
        <v>0</v>
      </c>
      <c r="Y437" s="37">
        <f t="shared" si="56"/>
        <v>257.6710463</v>
      </c>
      <c r="Z437" s="35"/>
      <c r="AA437" s="35"/>
      <c r="AB437" s="35"/>
      <c r="AC437" s="35"/>
      <c r="AD437" s="35"/>
      <c r="AE437" s="66">
        <v>3000.0</v>
      </c>
      <c r="AF437" s="66">
        <f t="shared" si="71"/>
        <v>0</v>
      </c>
      <c r="AG437" s="93">
        <f t="shared" si="67"/>
        <v>-15.67691673</v>
      </c>
      <c r="AH437" s="67"/>
      <c r="AI437" s="68"/>
      <c r="AJ437" s="68">
        <f t="shared" si="69"/>
        <v>24.91094913</v>
      </c>
      <c r="AK437" s="69">
        <v>1875.0</v>
      </c>
      <c r="AL437" s="42">
        <f t="shared" si="57"/>
        <v>0</v>
      </c>
      <c r="AM437" s="42">
        <f t="shared" si="61"/>
        <v>472.4193666</v>
      </c>
      <c r="AN437" s="36"/>
      <c r="AO437" s="43"/>
      <c r="AP437" s="70">
        <v>980.0</v>
      </c>
      <c r="AQ437" s="70">
        <f t="shared" si="60"/>
        <v>0</v>
      </c>
      <c r="AR437" s="70">
        <f t="shared" si="62"/>
        <v>76.42103175</v>
      </c>
      <c r="AS437" s="71">
        <v>1400.0</v>
      </c>
      <c r="AT437" s="36"/>
      <c r="AU437" s="43"/>
      <c r="AV437" s="72">
        <v>480.0</v>
      </c>
      <c r="AW437" s="35"/>
      <c r="AX437" s="45"/>
      <c r="AY437" s="46"/>
      <c r="AZ437" s="46"/>
      <c r="BA437" s="46"/>
      <c r="BB437" s="46"/>
      <c r="BC437" s="47"/>
      <c r="BD437" s="47"/>
      <c r="BE437" s="48"/>
      <c r="BF437" s="48"/>
    </row>
    <row r="438" ht="15.75" customHeight="1">
      <c r="A438" s="110"/>
      <c r="B438" s="28"/>
      <c r="C438" s="48"/>
      <c r="D438" s="30"/>
      <c r="E438" s="31">
        <f t="shared" si="3"/>
        <v>0</v>
      </c>
      <c r="F438" s="31"/>
      <c r="G438" s="104"/>
      <c r="H438" s="33"/>
      <c r="I438" s="34"/>
      <c r="J438" s="34"/>
      <c r="K438" s="34"/>
      <c r="L438" s="34"/>
      <c r="M438" s="34"/>
      <c r="N438" s="34"/>
      <c r="O438" s="34"/>
      <c r="P438" s="34"/>
      <c r="Q438" s="34"/>
      <c r="R438" s="35"/>
      <c r="S438" s="72">
        <f t="shared" si="74"/>
        <v>1875</v>
      </c>
      <c r="T438" s="36">
        <f t="shared" si="72"/>
        <v>0</v>
      </c>
      <c r="U438" s="36">
        <f t="shared" si="75"/>
        <v>114.44</v>
      </c>
      <c r="V438" s="35"/>
      <c r="W438" s="72">
        <v>4500.0</v>
      </c>
      <c r="X438" s="35">
        <f t="shared" si="54"/>
        <v>0</v>
      </c>
      <c r="Y438" s="37">
        <f t="shared" si="56"/>
        <v>257.6710463</v>
      </c>
      <c r="Z438" s="35"/>
      <c r="AA438" s="35"/>
      <c r="AB438" s="35"/>
      <c r="AC438" s="35"/>
      <c r="AD438" s="35"/>
      <c r="AE438" s="66">
        <v>3000.0</v>
      </c>
      <c r="AF438" s="66">
        <f t="shared" si="71"/>
        <v>0</v>
      </c>
      <c r="AG438" s="93">
        <f t="shared" si="67"/>
        <v>-15.67691673</v>
      </c>
      <c r="AH438" s="67"/>
      <c r="AI438" s="68"/>
      <c r="AJ438" s="68">
        <f t="shared" si="69"/>
        <v>24.91094913</v>
      </c>
      <c r="AK438" s="69">
        <v>1875.0</v>
      </c>
      <c r="AL438" s="42">
        <f t="shared" si="57"/>
        <v>0</v>
      </c>
      <c r="AM438" s="42">
        <f t="shared" si="61"/>
        <v>472.4193666</v>
      </c>
      <c r="AN438" s="36"/>
      <c r="AO438" s="43"/>
      <c r="AP438" s="70">
        <v>980.0</v>
      </c>
      <c r="AQ438" s="70">
        <f t="shared" si="60"/>
        <v>0</v>
      </c>
      <c r="AR438" s="70">
        <f t="shared" si="62"/>
        <v>76.42103175</v>
      </c>
      <c r="AS438" s="71">
        <v>1400.0</v>
      </c>
      <c r="AT438" s="36"/>
      <c r="AU438" s="43"/>
      <c r="AV438" s="72">
        <v>480.0</v>
      </c>
      <c r="AW438" s="35"/>
      <c r="AX438" s="45"/>
      <c r="AY438" s="46"/>
      <c r="AZ438" s="46"/>
      <c r="BA438" s="46"/>
      <c r="BB438" s="46"/>
      <c r="BC438" s="47"/>
      <c r="BD438" s="47"/>
      <c r="BE438" s="48"/>
      <c r="BF438" s="48"/>
    </row>
    <row r="439" ht="15.75" customHeight="1">
      <c r="A439" s="110"/>
      <c r="B439" s="28"/>
      <c r="C439" s="48"/>
      <c r="D439" s="30"/>
      <c r="E439" s="31">
        <f t="shared" si="3"/>
        <v>0</v>
      </c>
      <c r="F439" s="31"/>
      <c r="G439" s="104"/>
      <c r="H439" s="33"/>
      <c r="I439" s="34"/>
      <c r="J439" s="34"/>
      <c r="K439" s="34"/>
      <c r="L439" s="34"/>
      <c r="M439" s="34"/>
      <c r="N439" s="34"/>
      <c r="O439" s="34"/>
      <c r="P439" s="34"/>
      <c r="Q439" s="34"/>
      <c r="R439" s="35"/>
      <c r="S439" s="72">
        <f t="shared" si="74"/>
        <v>1875</v>
      </c>
      <c r="T439" s="36">
        <f t="shared" si="72"/>
        <v>0</v>
      </c>
      <c r="U439" s="36">
        <f t="shared" si="75"/>
        <v>114.44</v>
      </c>
      <c r="V439" s="35"/>
      <c r="W439" s="72">
        <v>4500.0</v>
      </c>
      <c r="X439" s="35">
        <f t="shared" si="54"/>
        <v>0</v>
      </c>
      <c r="Y439" s="37">
        <f t="shared" si="56"/>
        <v>257.6710463</v>
      </c>
      <c r="Z439" s="35"/>
      <c r="AA439" s="35"/>
      <c r="AB439" s="35"/>
      <c r="AC439" s="35"/>
      <c r="AD439" s="35"/>
      <c r="AE439" s="66">
        <v>3000.0</v>
      </c>
      <c r="AF439" s="66">
        <f t="shared" si="71"/>
        <v>0</v>
      </c>
      <c r="AG439" s="93">
        <f t="shared" si="67"/>
        <v>-15.67691673</v>
      </c>
      <c r="AH439" s="67"/>
      <c r="AI439" s="68"/>
      <c r="AJ439" s="68">
        <f t="shared" si="69"/>
        <v>24.91094913</v>
      </c>
      <c r="AK439" s="69">
        <v>1875.0</v>
      </c>
      <c r="AL439" s="42">
        <f t="shared" si="57"/>
        <v>0</v>
      </c>
      <c r="AM439" s="42">
        <f t="shared" si="61"/>
        <v>472.4193666</v>
      </c>
      <c r="AN439" s="36"/>
      <c r="AO439" s="43"/>
      <c r="AP439" s="70">
        <v>980.0</v>
      </c>
      <c r="AQ439" s="70">
        <f t="shared" si="60"/>
        <v>0</v>
      </c>
      <c r="AR439" s="70">
        <f t="shared" si="62"/>
        <v>76.42103175</v>
      </c>
      <c r="AS439" s="71">
        <v>1400.0</v>
      </c>
      <c r="AT439" s="36"/>
      <c r="AU439" s="43"/>
      <c r="AV439" s="72">
        <v>480.0</v>
      </c>
      <c r="AW439" s="35"/>
      <c r="AX439" s="45"/>
      <c r="AY439" s="46"/>
      <c r="AZ439" s="46"/>
      <c r="BA439" s="46"/>
      <c r="BB439" s="46"/>
      <c r="BC439" s="47"/>
      <c r="BD439" s="47"/>
      <c r="BE439" s="48"/>
      <c r="BF439" s="48"/>
    </row>
    <row r="440" ht="15.75" customHeight="1">
      <c r="A440" s="110"/>
      <c r="B440" s="28"/>
      <c r="C440" s="48"/>
      <c r="D440" s="30"/>
      <c r="E440" s="31">
        <f t="shared" si="3"/>
        <v>0</v>
      </c>
      <c r="F440" s="31"/>
      <c r="G440" s="104"/>
      <c r="H440" s="33"/>
      <c r="I440" s="34"/>
      <c r="J440" s="34"/>
      <c r="K440" s="34"/>
      <c r="L440" s="34"/>
      <c r="M440" s="34"/>
      <c r="N440" s="34"/>
      <c r="O440" s="34"/>
      <c r="P440" s="34"/>
      <c r="Q440" s="34"/>
      <c r="R440" s="35"/>
      <c r="S440" s="72">
        <f t="shared" si="74"/>
        <v>1875</v>
      </c>
      <c r="T440" s="36">
        <f t="shared" si="72"/>
        <v>0</v>
      </c>
      <c r="U440" s="36">
        <f t="shared" si="75"/>
        <v>114.44</v>
      </c>
      <c r="V440" s="35"/>
      <c r="W440" s="72">
        <v>4500.0</v>
      </c>
      <c r="X440" s="35">
        <f t="shared" si="54"/>
        <v>0</v>
      </c>
      <c r="Y440" s="37">
        <f t="shared" si="56"/>
        <v>257.6710463</v>
      </c>
      <c r="Z440" s="35"/>
      <c r="AA440" s="35"/>
      <c r="AB440" s="35"/>
      <c r="AC440" s="35"/>
      <c r="AD440" s="35"/>
      <c r="AE440" s="66">
        <v>3000.0</v>
      </c>
      <c r="AF440" s="66">
        <f t="shared" si="71"/>
        <v>0</v>
      </c>
      <c r="AG440" s="93">
        <f t="shared" si="67"/>
        <v>-15.67691673</v>
      </c>
      <c r="AH440" s="67"/>
      <c r="AI440" s="68"/>
      <c r="AJ440" s="68">
        <f t="shared" si="69"/>
        <v>24.91094913</v>
      </c>
      <c r="AK440" s="69">
        <v>1875.0</v>
      </c>
      <c r="AL440" s="42">
        <f t="shared" si="57"/>
        <v>0</v>
      </c>
      <c r="AM440" s="42">
        <f t="shared" si="61"/>
        <v>472.4193666</v>
      </c>
      <c r="AN440" s="36"/>
      <c r="AO440" s="43"/>
      <c r="AP440" s="70">
        <v>980.0</v>
      </c>
      <c r="AQ440" s="70">
        <f t="shared" si="60"/>
        <v>0</v>
      </c>
      <c r="AR440" s="70">
        <f t="shared" si="62"/>
        <v>76.42103175</v>
      </c>
      <c r="AS440" s="71">
        <v>1400.0</v>
      </c>
      <c r="AT440" s="36"/>
      <c r="AU440" s="43"/>
      <c r="AV440" s="72">
        <v>480.0</v>
      </c>
      <c r="AW440" s="35"/>
      <c r="AX440" s="45"/>
      <c r="AY440" s="46"/>
      <c r="AZ440" s="46"/>
      <c r="BA440" s="46"/>
      <c r="BB440" s="46"/>
      <c r="BC440" s="47"/>
      <c r="BD440" s="47"/>
      <c r="BE440" s="48"/>
      <c r="BF440" s="48"/>
    </row>
    <row r="441" ht="15.75" customHeight="1">
      <c r="A441" s="110"/>
      <c r="B441" s="28"/>
      <c r="C441" s="48"/>
      <c r="D441" s="30"/>
      <c r="E441" s="31">
        <f t="shared" si="3"/>
        <v>0</v>
      </c>
      <c r="F441" s="31"/>
      <c r="G441" s="104"/>
      <c r="H441" s="33"/>
      <c r="I441" s="34"/>
      <c r="J441" s="34"/>
      <c r="K441" s="34"/>
      <c r="L441" s="34"/>
      <c r="M441" s="34"/>
      <c r="N441" s="34"/>
      <c r="O441" s="34"/>
      <c r="P441" s="34"/>
      <c r="Q441" s="34"/>
      <c r="R441" s="35"/>
      <c r="S441" s="72">
        <f t="shared" si="74"/>
        <v>1875</v>
      </c>
      <c r="T441" s="36">
        <f t="shared" si="72"/>
        <v>0</v>
      </c>
      <c r="U441" s="36">
        <f t="shared" si="75"/>
        <v>114.44</v>
      </c>
      <c r="V441" s="35"/>
      <c r="W441" s="72">
        <v>4500.0</v>
      </c>
      <c r="X441" s="35">
        <f t="shared" si="54"/>
        <v>0</v>
      </c>
      <c r="Y441" s="37">
        <f t="shared" si="56"/>
        <v>257.6710463</v>
      </c>
      <c r="Z441" s="35"/>
      <c r="AA441" s="35"/>
      <c r="AB441" s="35"/>
      <c r="AC441" s="35"/>
      <c r="AD441" s="35"/>
      <c r="AE441" s="66">
        <v>3000.0</v>
      </c>
      <c r="AF441" s="66">
        <f t="shared" si="71"/>
        <v>0</v>
      </c>
      <c r="AG441" s="93">
        <f t="shared" si="67"/>
        <v>-15.67691673</v>
      </c>
      <c r="AH441" s="67"/>
      <c r="AI441" s="68"/>
      <c r="AJ441" s="68">
        <f t="shared" si="69"/>
        <v>24.91094913</v>
      </c>
      <c r="AK441" s="69">
        <v>1875.0</v>
      </c>
      <c r="AL441" s="42">
        <f t="shared" si="57"/>
        <v>0</v>
      </c>
      <c r="AM441" s="42">
        <f t="shared" si="61"/>
        <v>472.4193666</v>
      </c>
      <c r="AN441" s="36"/>
      <c r="AO441" s="43"/>
      <c r="AP441" s="70">
        <v>980.0</v>
      </c>
      <c r="AQ441" s="70">
        <f t="shared" si="60"/>
        <v>0</v>
      </c>
      <c r="AR441" s="70">
        <f t="shared" si="62"/>
        <v>76.42103175</v>
      </c>
      <c r="AS441" s="71">
        <v>1400.0</v>
      </c>
      <c r="AT441" s="36"/>
      <c r="AU441" s="43"/>
      <c r="AV441" s="72">
        <v>480.0</v>
      </c>
      <c r="AW441" s="35"/>
      <c r="AX441" s="45"/>
      <c r="AY441" s="46"/>
      <c r="AZ441" s="46"/>
      <c r="BA441" s="46"/>
      <c r="BB441" s="46"/>
      <c r="BC441" s="47"/>
      <c r="BD441" s="47"/>
      <c r="BE441" s="48"/>
      <c r="BF441" s="48"/>
    </row>
    <row r="442" ht="15.75" customHeight="1">
      <c r="A442" s="110"/>
      <c r="B442" s="28"/>
      <c r="C442" s="48"/>
      <c r="D442" s="30"/>
      <c r="E442" s="31">
        <f t="shared" si="3"/>
        <v>0</v>
      </c>
      <c r="F442" s="31"/>
      <c r="G442" s="104"/>
      <c r="H442" s="33"/>
      <c r="I442" s="34"/>
      <c r="J442" s="34"/>
      <c r="K442" s="34"/>
      <c r="L442" s="34"/>
      <c r="M442" s="34"/>
      <c r="N442" s="34"/>
      <c r="O442" s="34"/>
      <c r="P442" s="34"/>
      <c r="Q442" s="34"/>
      <c r="R442" s="35"/>
      <c r="S442" s="72">
        <f t="shared" si="74"/>
        <v>1875</v>
      </c>
      <c r="T442" s="36">
        <f t="shared" si="72"/>
        <v>0</v>
      </c>
      <c r="U442" s="36">
        <f t="shared" si="75"/>
        <v>114.44</v>
      </c>
      <c r="V442" s="35"/>
      <c r="W442" s="72">
        <v>4500.0</v>
      </c>
      <c r="X442" s="35">
        <f t="shared" si="54"/>
        <v>0</v>
      </c>
      <c r="Y442" s="37">
        <f t="shared" si="56"/>
        <v>257.6710463</v>
      </c>
      <c r="Z442" s="35"/>
      <c r="AA442" s="35"/>
      <c r="AB442" s="35"/>
      <c r="AC442" s="35"/>
      <c r="AD442" s="35"/>
      <c r="AE442" s="66">
        <v>3000.0</v>
      </c>
      <c r="AF442" s="66">
        <f t="shared" si="71"/>
        <v>0</v>
      </c>
      <c r="AG442" s="93">
        <f t="shared" si="67"/>
        <v>-15.67691673</v>
      </c>
      <c r="AH442" s="67"/>
      <c r="AI442" s="68"/>
      <c r="AJ442" s="68">
        <f t="shared" si="69"/>
        <v>24.91094913</v>
      </c>
      <c r="AK442" s="69">
        <v>1875.0</v>
      </c>
      <c r="AL442" s="42">
        <f t="shared" si="57"/>
        <v>0</v>
      </c>
      <c r="AM442" s="42">
        <f t="shared" si="61"/>
        <v>472.4193666</v>
      </c>
      <c r="AN442" s="36"/>
      <c r="AO442" s="43"/>
      <c r="AP442" s="70">
        <v>980.0</v>
      </c>
      <c r="AQ442" s="70">
        <f t="shared" si="60"/>
        <v>0</v>
      </c>
      <c r="AR442" s="70">
        <f t="shared" si="62"/>
        <v>76.42103175</v>
      </c>
      <c r="AS442" s="71">
        <v>1400.0</v>
      </c>
      <c r="AT442" s="36"/>
      <c r="AU442" s="43"/>
      <c r="AV442" s="72">
        <v>480.0</v>
      </c>
      <c r="AW442" s="35"/>
      <c r="AX442" s="45"/>
      <c r="AY442" s="46"/>
      <c r="AZ442" s="46"/>
      <c r="BA442" s="46"/>
      <c r="BB442" s="46"/>
      <c r="BC442" s="47"/>
      <c r="BD442" s="47"/>
      <c r="BE442" s="48"/>
      <c r="BF442" s="48"/>
    </row>
    <row r="443" ht="15.75" customHeight="1">
      <c r="A443" s="110"/>
      <c r="B443" s="28"/>
      <c r="C443" s="48"/>
      <c r="D443" s="30"/>
      <c r="E443" s="31">
        <f t="shared" si="3"/>
        <v>0</v>
      </c>
      <c r="F443" s="31"/>
      <c r="G443" s="104"/>
      <c r="H443" s="33"/>
      <c r="I443" s="34"/>
      <c r="J443" s="34"/>
      <c r="K443" s="34"/>
      <c r="L443" s="34"/>
      <c r="M443" s="34"/>
      <c r="N443" s="34"/>
      <c r="O443" s="34"/>
      <c r="P443" s="34"/>
      <c r="Q443" s="34"/>
      <c r="R443" s="35"/>
      <c r="S443" s="72">
        <f t="shared" si="74"/>
        <v>1875</v>
      </c>
      <c r="T443" s="36">
        <f t="shared" si="72"/>
        <v>0</v>
      </c>
      <c r="U443" s="36">
        <f t="shared" si="75"/>
        <v>114.44</v>
      </c>
      <c r="V443" s="35"/>
      <c r="W443" s="72">
        <v>4500.0</v>
      </c>
      <c r="X443" s="35">
        <f t="shared" si="54"/>
        <v>0</v>
      </c>
      <c r="Y443" s="37">
        <f t="shared" si="56"/>
        <v>257.6710463</v>
      </c>
      <c r="Z443" s="35"/>
      <c r="AA443" s="35"/>
      <c r="AB443" s="35"/>
      <c r="AC443" s="35"/>
      <c r="AD443" s="35"/>
      <c r="AE443" s="66">
        <v>3000.0</v>
      </c>
      <c r="AF443" s="66">
        <f t="shared" si="71"/>
        <v>0</v>
      </c>
      <c r="AG443" s="93">
        <f t="shared" si="67"/>
        <v>-15.67691673</v>
      </c>
      <c r="AH443" s="67"/>
      <c r="AI443" s="68"/>
      <c r="AJ443" s="68">
        <f t="shared" si="69"/>
        <v>24.91094913</v>
      </c>
      <c r="AK443" s="69">
        <v>1875.0</v>
      </c>
      <c r="AL443" s="42">
        <f t="shared" si="57"/>
        <v>0</v>
      </c>
      <c r="AM443" s="42">
        <f t="shared" si="61"/>
        <v>472.4193666</v>
      </c>
      <c r="AN443" s="36"/>
      <c r="AO443" s="43"/>
      <c r="AP443" s="70">
        <v>980.0</v>
      </c>
      <c r="AQ443" s="70">
        <f t="shared" si="60"/>
        <v>0</v>
      </c>
      <c r="AR443" s="70">
        <f t="shared" si="62"/>
        <v>76.42103175</v>
      </c>
      <c r="AS443" s="71">
        <v>1400.0</v>
      </c>
      <c r="AT443" s="36"/>
      <c r="AU443" s="43"/>
      <c r="AV443" s="72">
        <v>480.0</v>
      </c>
      <c r="AW443" s="35"/>
      <c r="AX443" s="45"/>
      <c r="AY443" s="46"/>
      <c r="AZ443" s="46"/>
      <c r="BA443" s="46"/>
      <c r="BB443" s="46"/>
      <c r="BC443" s="47"/>
      <c r="BD443" s="47"/>
      <c r="BE443" s="48"/>
      <c r="BF443" s="48"/>
    </row>
    <row r="444" ht="15.75" customHeight="1">
      <c r="A444" s="110"/>
      <c r="B444" s="28"/>
      <c r="C444" s="48"/>
      <c r="D444" s="30"/>
      <c r="E444" s="31">
        <f t="shared" si="3"/>
        <v>0</v>
      </c>
      <c r="F444" s="31"/>
      <c r="G444" s="104"/>
      <c r="H444" s="33"/>
      <c r="I444" s="34"/>
      <c r="J444" s="34"/>
      <c r="K444" s="34"/>
      <c r="L444" s="34"/>
      <c r="M444" s="34"/>
      <c r="N444" s="34"/>
      <c r="O444" s="34"/>
      <c r="P444" s="34"/>
      <c r="Q444" s="34"/>
      <c r="R444" s="35"/>
      <c r="S444" s="72">
        <f t="shared" si="74"/>
        <v>1875</v>
      </c>
      <c r="T444" s="36">
        <f t="shared" si="72"/>
        <v>0</v>
      </c>
      <c r="U444" s="36">
        <f t="shared" si="75"/>
        <v>114.44</v>
      </c>
      <c r="V444" s="35"/>
      <c r="W444" s="72">
        <v>4500.0</v>
      </c>
      <c r="X444" s="35">
        <f t="shared" si="54"/>
        <v>0</v>
      </c>
      <c r="Y444" s="37">
        <f t="shared" si="56"/>
        <v>257.6710463</v>
      </c>
      <c r="Z444" s="35"/>
      <c r="AA444" s="35"/>
      <c r="AB444" s="35"/>
      <c r="AC444" s="35"/>
      <c r="AD444" s="35"/>
      <c r="AE444" s="66">
        <v>3000.0</v>
      </c>
      <c r="AF444" s="66">
        <f t="shared" si="71"/>
        <v>0</v>
      </c>
      <c r="AG444" s="93">
        <f t="shared" si="67"/>
        <v>-15.67691673</v>
      </c>
      <c r="AH444" s="67"/>
      <c r="AI444" s="68"/>
      <c r="AJ444" s="68">
        <f t="shared" si="69"/>
        <v>24.91094913</v>
      </c>
      <c r="AK444" s="69">
        <v>1875.0</v>
      </c>
      <c r="AL444" s="42">
        <f t="shared" si="57"/>
        <v>0</v>
      </c>
      <c r="AM444" s="42">
        <f t="shared" si="61"/>
        <v>472.4193666</v>
      </c>
      <c r="AN444" s="36"/>
      <c r="AO444" s="43"/>
      <c r="AP444" s="70">
        <v>980.0</v>
      </c>
      <c r="AQ444" s="70">
        <f t="shared" si="60"/>
        <v>0</v>
      </c>
      <c r="AR444" s="70">
        <f t="shared" si="62"/>
        <v>76.42103175</v>
      </c>
      <c r="AS444" s="71">
        <v>1400.0</v>
      </c>
      <c r="AT444" s="36"/>
      <c r="AU444" s="43"/>
      <c r="AV444" s="72">
        <v>480.0</v>
      </c>
      <c r="AW444" s="35"/>
      <c r="AX444" s="45"/>
      <c r="AY444" s="46"/>
      <c r="AZ444" s="46"/>
      <c r="BA444" s="46"/>
      <c r="BB444" s="46"/>
      <c r="BC444" s="47"/>
      <c r="BD444" s="47"/>
      <c r="BE444" s="48"/>
      <c r="BF444" s="48"/>
    </row>
    <row r="445" ht="15.75" customHeight="1">
      <c r="A445" s="110"/>
      <c r="B445" s="28"/>
      <c r="C445" s="48"/>
      <c r="D445" s="30"/>
      <c r="E445" s="31">
        <f t="shared" si="3"/>
        <v>0</v>
      </c>
      <c r="F445" s="31"/>
      <c r="G445" s="104"/>
      <c r="H445" s="33"/>
      <c r="I445" s="34"/>
      <c r="J445" s="34"/>
      <c r="K445" s="34"/>
      <c r="L445" s="34"/>
      <c r="M445" s="34"/>
      <c r="N445" s="34"/>
      <c r="O445" s="34"/>
      <c r="P445" s="34"/>
      <c r="Q445" s="34"/>
      <c r="R445" s="35"/>
      <c r="S445" s="72">
        <f t="shared" si="74"/>
        <v>1875</v>
      </c>
      <c r="T445" s="36">
        <f t="shared" si="72"/>
        <v>0</v>
      </c>
      <c r="U445" s="36">
        <f t="shared" si="75"/>
        <v>114.44</v>
      </c>
      <c r="V445" s="35"/>
      <c r="W445" s="72">
        <v>4500.0</v>
      </c>
      <c r="X445" s="35">
        <f t="shared" si="54"/>
        <v>0</v>
      </c>
      <c r="Y445" s="37">
        <f t="shared" si="56"/>
        <v>257.6710463</v>
      </c>
      <c r="Z445" s="35"/>
      <c r="AA445" s="35"/>
      <c r="AB445" s="35"/>
      <c r="AC445" s="35"/>
      <c r="AD445" s="35"/>
      <c r="AE445" s="66">
        <v>3000.0</v>
      </c>
      <c r="AF445" s="66">
        <f t="shared" si="71"/>
        <v>0</v>
      </c>
      <c r="AG445" s="93">
        <f t="shared" si="67"/>
        <v>-15.67691673</v>
      </c>
      <c r="AH445" s="67"/>
      <c r="AI445" s="68"/>
      <c r="AJ445" s="68">
        <f t="shared" si="69"/>
        <v>24.91094913</v>
      </c>
      <c r="AK445" s="69">
        <v>1875.0</v>
      </c>
      <c r="AL445" s="42">
        <f t="shared" si="57"/>
        <v>0</v>
      </c>
      <c r="AM445" s="42">
        <f t="shared" si="61"/>
        <v>472.4193666</v>
      </c>
      <c r="AN445" s="36"/>
      <c r="AO445" s="43"/>
      <c r="AP445" s="70">
        <v>980.0</v>
      </c>
      <c r="AQ445" s="70">
        <f t="shared" si="60"/>
        <v>0</v>
      </c>
      <c r="AR445" s="70">
        <f t="shared" si="62"/>
        <v>76.42103175</v>
      </c>
      <c r="AS445" s="71">
        <v>1400.0</v>
      </c>
      <c r="AT445" s="36"/>
      <c r="AU445" s="43"/>
      <c r="AV445" s="72">
        <v>480.0</v>
      </c>
      <c r="AW445" s="35"/>
      <c r="AX445" s="45"/>
      <c r="AY445" s="46"/>
      <c r="AZ445" s="46"/>
      <c r="BA445" s="46"/>
      <c r="BB445" s="46"/>
      <c r="BC445" s="47"/>
      <c r="BD445" s="47"/>
      <c r="BE445" s="48"/>
      <c r="BF445" s="48"/>
    </row>
    <row r="446" ht="15.75" customHeight="1">
      <c r="A446" s="110"/>
      <c r="B446" s="28"/>
      <c r="C446" s="48"/>
      <c r="D446" s="30"/>
      <c r="E446" s="31">
        <f t="shared" si="3"/>
        <v>0</v>
      </c>
      <c r="F446" s="31"/>
      <c r="G446" s="104"/>
      <c r="H446" s="33"/>
      <c r="I446" s="34"/>
      <c r="J446" s="34"/>
      <c r="K446" s="34"/>
      <c r="L446" s="34"/>
      <c r="M446" s="34"/>
      <c r="N446" s="34"/>
      <c r="O446" s="34"/>
      <c r="P446" s="34"/>
      <c r="Q446" s="34"/>
      <c r="R446" s="35"/>
      <c r="S446" s="72">
        <f t="shared" si="74"/>
        <v>1875</v>
      </c>
      <c r="T446" s="36">
        <f t="shared" si="72"/>
        <v>0</v>
      </c>
      <c r="U446" s="36">
        <f t="shared" si="75"/>
        <v>114.44</v>
      </c>
      <c r="V446" s="35"/>
      <c r="W446" s="72">
        <v>4500.0</v>
      </c>
      <c r="X446" s="35">
        <f t="shared" si="54"/>
        <v>0</v>
      </c>
      <c r="Y446" s="37">
        <f t="shared" si="56"/>
        <v>257.6710463</v>
      </c>
      <c r="Z446" s="35"/>
      <c r="AA446" s="35"/>
      <c r="AB446" s="35"/>
      <c r="AC446" s="35"/>
      <c r="AD446" s="35"/>
      <c r="AE446" s="66">
        <v>3000.0</v>
      </c>
      <c r="AF446" s="66">
        <f t="shared" si="71"/>
        <v>0</v>
      </c>
      <c r="AG446" s="93">
        <f t="shared" si="67"/>
        <v>-15.67691673</v>
      </c>
      <c r="AH446" s="67"/>
      <c r="AI446" s="68"/>
      <c r="AJ446" s="68">
        <f t="shared" si="69"/>
        <v>24.91094913</v>
      </c>
      <c r="AK446" s="69">
        <v>1875.0</v>
      </c>
      <c r="AL446" s="42">
        <f t="shared" si="57"/>
        <v>0</v>
      </c>
      <c r="AM446" s="42">
        <f t="shared" si="61"/>
        <v>472.4193666</v>
      </c>
      <c r="AN446" s="36"/>
      <c r="AO446" s="43"/>
      <c r="AP446" s="70">
        <v>980.0</v>
      </c>
      <c r="AQ446" s="70">
        <f t="shared" si="60"/>
        <v>0</v>
      </c>
      <c r="AR446" s="70">
        <f t="shared" si="62"/>
        <v>76.42103175</v>
      </c>
      <c r="AS446" s="71">
        <v>1400.0</v>
      </c>
      <c r="AT446" s="36"/>
      <c r="AU446" s="43"/>
      <c r="AV446" s="72">
        <v>480.0</v>
      </c>
      <c r="AW446" s="35"/>
      <c r="AX446" s="45"/>
      <c r="AY446" s="46"/>
      <c r="AZ446" s="46"/>
      <c r="BA446" s="46"/>
      <c r="BB446" s="46"/>
      <c r="BC446" s="47"/>
      <c r="BD446" s="47"/>
      <c r="BE446" s="48"/>
      <c r="BF446" s="48"/>
    </row>
    <row r="447" ht="15.75" customHeight="1">
      <c r="A447" s="110"/>
      <c r="B447" s="28"/>
      <c r="C447" s="48"/>
      <c r="D447" s="30"/>
      <c r="E447" s="31">
        <f t="shared" si="3"/>
        <v>0</v>
      </c>
      <c r="F447" s="31"/>
      <c r="G447" s="104"/>
      <c r="H447" s="33"/>
      <c r="I447" s="34"/>
      <c r="J447" s="34"/>
      <c r="K447" s="34"/>
      <c r="L447" s="34"/>
      <c r="M447" s="34"/>
      <c r="N447" s="34"/>
      <c r="O447" s="34"/>
      <c r="P447" s="34"/>
      <c r="Q447" s="34"/>
      <c r="R447" s="35"/>
      <c r="S447" s="72">
        <f t="shared" si="74"/>
        <v>1875</v>
      </c>
      <c r="T447" s="36">
        <f t="shared" si="72"/>
        <v>0</v>
      </c>
      <c r="U447" s="36">
        <f t="shared" si="75"/>
        <v>114.44</v>
      </c>
      <c r="V447" s="35"/>
      <c r="W447" s="72">
        <v>4500.0</v>
      </c>
      <c r="X447" s="35">
        <f t="shared" si="54"/>
        <v>0</v>
      </c>
      <c r="Y447" s="37">
        <f t="shared" si="56"/>
        <v>257.6710463</v>
      </c>
      <c r="Z447" s="35"/>
      <c r="AA447" s="35"/>
      <c r="AB447" s="35"/>
      <c r="AC447" s="35"/>
      <c r="AD447" s="35"/>
      <c r="AE447" s="66">
        <v>3000.0</v>
      </c>
      <c r="AF447" s="66">
        <f t="shared" si="71"/>
        <v>0</v>
      </c>
      <c r="AG447" s="93">
        <f t="shared" si="67"/>
        <v>-15.67691673</v>
      </c>
      <c r="AH447" s="67"/>
      <c r="AI447" s="68"/>
      <c r="AJ447" s="68">
        <f t="shared" si="69"/>
        <v>24.91094913</v>
      </c>
      <c r="AK447" s="69">
        <v>1875.0</v>
      </c>
      <c r="AL447" s="42">
        <f t="shared" si="57"/>
        <v>0</v>
      </c>
      <c r="AM447" s="42">
        <f t="shared" si="61"/>
        <v>472.4193666</v>
      </c>
      <c r="AN447" s="36"/>
      <c r="AO447" s="43"/>
      <c r="AP447" s="70">
        <v>980.0</v>
      </c>
      <c r="AQ447" s="70">
        <f t="shared" si="60"/>
        <v>0</v>
      </c>
      <c r="AR447" s="70">
        <f t="shared" si="62"/>
        <v>76.42103175</v>
      </c>
      <c r="AS447" s="71">
        <v>1400.0</v>
      </c>
      <c r="AT447" s="36"/>
      <c r="AU447" s="43"/>
      <c r="AV447" s="72">
        <v>480.0</v>
      </c>
      <c r="AW447" s="35"/>
      <c r="AX447" s="45"/>
      <c r="AY447" s="46"/>
      <c r="AZ447" s="46"/>
      <c r="BA447" s="46"/>
      <c r="BB447" s="46"/>
      <c r="BC447" s="47"/>
      <c r="BD447" s="47"/>
      <c r="BE447" s="48"/>
      <c r="BF447" s="48"/>
    </row>
    <row r="448" ht="15.75" customHeight="1">
      <c r="A448" s="110"/>
      <c r="B448" s="28"/>
      <c r="C448" s="48"/>
      <c r="D448" s="30"/>
      <c r="E448" s="31">
        <f t="shared" si="3"/>
        <v>0</v>
      </c>
      <c r="F448" s="31"/>
      <c r="G448" s="104"/>
      <c r="H448" s="33"/>
      <c r="I448" s="34"/>
      <c r="J448" s="34"/>
      <c r="K448" s="34"/>
      <c r="L448" s="34"/>
      <c r="M448" s="34"/>
      <c r="N448" s="34"/>
      <c r="O448" s="34"/>
      <c r="P448" s="34"/>
      <c r="Q448" s="34"/>
      <c r="R448" s="35"/>
      <c r="S448" s="72">
        <f t="shared" si="74"/>
        <v>1875</v>
      </c>
      <c r="T448" s="36">
        <f t="shared" si="72"/>
        <v>0</v>
      </c>
      <c r="U448" s="36">
        <f t="shared" si="75"/>
        <v>114.44</v>
      </c>
      <c r="V448" s="35"/>
      <c r="W448" s="72">
        <v>4500.0</v>
      </c>
      <c r="X448" s="35">
        <f t="shared" si="54"/>
        <v>0</v>
      </c>
      <c r="Y448" s="37">
        <f t="shared" si="56"/>
        <v>257.6710463</v>
      </c>
      <c r="Z448" s="35"/>
      <c r="AA448" s="35"/>
      <c r="AB448" s="35"/>
      <c r="AC448" s="35"/>
      <c r="AD448" s="35"/>
      <c r="AE448" s="66">
        <v>3000.0</v>
      </c>
      <c r="AF448" s="66">
        <f t="shared" si="71"/>
        <v>0</v>
      </c>
      <c r="AG448" s="93">
        <f t="shared" si="67"/>
        <v>-15.67691673</v>
      </c>
      <c r="AH448" s="67"/>
      <c r="AI448" s="68"/>
      <c r="AJ448" s="68">
        <f t="shared" si="69"/>
        <v>24.91094913</v>
      </c>
      <c r="AK448" s="69">
        <v>1875.0</v>
      </c>
      <c r="AL448" s="42">
        <f t="shared" si="57"/>
        <v>0</v>
      </c>
      <c r="AM448" s="42">
        <f t="shared" si="61"/>
        <v>472.4193666</v>
      </c>
      <c r="AN448" s="36"/>
      <c r="AO448" s="43"/>
      <c r="AP448" s="70">
        <v>980.0</v>
      </c>
      <c r="AQ448" s="70">
        <f t="shared" si="60"/>
        <v>0</v>
      </c>
      <c r="AR448" s="70">
        <f t="shared" si="62"/>
        <v>76.42103175</v>
      </c>
      <c r="AS448" s="71">
        <v>1400.0</v>
      </c>
      <c r="AT448" s="36"/>
      <c r="AU448" s="43"/>
      <c r="AV448" s="72">
        <v>480.0</v>
      </c>
      <c r="AW448" s="35"/>
      <c r="AX448" s="45"/>
      <c r="AY448" s="46"/>
      <c r="AZ448" s="46"/>
      <c r="BA448" s="46"/>
      <c r="BB448" s="46"/>
      <c r="BC448" s="47"/>
      <c r="BD448" s="47"/>
      <c r="BE448" s="48"/>
      <c r="BF448" s="48"/>
    </row>
    <row r="449" ht="15.75" customHeight="1">
      <c r="A449" s="110"/>
      <c r="B449" s="28"/>
      <c r="C449" s="48"/>
      <c r="D449" s="30"/>
      <c r="E449" s="31">
        <f t="shared" si="3"/>
        <v>0</v>
      </c>
      <c r="F449" s="31"/>
      <c r="G449" s="104"/>
      <c r="H449" s="33"/>
      <c r="I449" s="34"/>
      <c r="J449" s="34"/>
      <c r="K449" s="34"/>
      <c r="L449" s="34"/>
      <c r="M449" s="34"/>
      <c r="N449" s="34"/>
      <c r="O449" s="34"/>
      <c r="P449" s="34"/>
      <c r="Q449" s="34"/>
      <c r="R449" s="35"/>
      <c r="S449" s="72">
        <f t="shared" si="74"/>
        <v>1875</v>
      </c>
      <c r="T449" s="36">
        <f t="shared" si="72"/>
        <v>0</v>
      </c>
      <c r="U449" s="36">
        <f t="shared" si="75"/>
        <v>114.44</v>
      </c>
      <c r="V449" s="35"/>
      <c r="W449" s="72">
        <v>4500.0</v>
      </c>
      <c r="X449" s="35">
        <f t="shared" si="54"/>
        <v>0</v>
      </c>
      <c r="Y449" s="37">
        <f t="shared" si="56"/>
        <v>257.6710463</v>
      </c>
      <c r="Z449" s="35"/>
      <c r="AA449" s="35"/>
      <c r="AB449" s="35"/>
      <c r="AC449" s="35"/>
      <c r="AD449" s="35"/>
      <c r="AE449" s="66">
        <v>3000.0</v>
      </c>
      <c r="AF449" s="66">
        <f t="shared" si="71"/>
        <v>0</v>
      </c>
      <c r="AG449" s="93">
        <f t="shared" si="67"/>
        <v>-15.67691673</v>
      </c>
      <c r="AH449" s="67"/>
      <c r="AI449" s="68"/>
      <c r="AJ449" s="68">
        <f t="shared" si="69"/>
        <v>24.91094913</v>
      </c>
      <c r="AK449" s="69">
        <v>1875.0</v>
      </c>
      <c r="AL449" s="42">
        <f t="shared" si="57"/>
        <v>0</v>
      </c>
      <c r="AM449" s="42">
        <f t="shared" si="61"/>
        <v>472.4193666</v>
      </c>
      <c r="AN449" s="36"/>
      <c r="AO449" s="43"/>
      <c r="AP449" s="70">
        <v>980.0</v>
      </c>
      <c r="AQ449" s="70">
        <f t="shared" si="60"/>
        <v>0</v>
      </c>
      <c r="AR449" s="70">
        <f t="shared" si="62"/>
        <v>76.42103175</v>
      </c>
      <c r="AS449" s="71">
        <v>1400.0</v>
      </c>
      <c r="AT449" s="36"/>
      <c r="AU449" s="43"/>
      <c r="AV449" s="72">
        <v>480.0</v>
      </c>
      <c r="AW449" s="35"/>
      <c r="AX449" s="45"/>
      <c r="AY449" s="46"/>
      <c r="AZ449" s="46"/>
      <c r="BA449" s="46"/>
      <c r="BB449" s="46"/>
      <c r="BC449" s="47"/>
      <c r="BD449" s="47"/>
      <c r="BE449" s="48"/>
      <c r="BF449" s="48"/>
    </row>
    <row r="450" ht="15.75" customHeight="1">
      <c r="A450" s="110"/>
      <c r="B450" s="28"/>
      <c r="C450" s="48"/>
      <c r="D450" s="30"/>
      <c r="E450" s="31">
        <f t="shared" si="3"/>
        <v>0</v>
      </c>
      <c r="F450" s="31"/>
      <c r="G450" s="104"/>
      <c r="H450" s="33"/>
      <c r="I450" s="34"/>
      <c r="J450" s="34"/>
      <c r="K450" s="34"/>
      <c r="L450" s="34"/>
      <c r="M450" s="34"/>
      <c r="N450" s="34"/>
      <c r="O450" s="34"/>
      <c r="P450" s="34"/>
      <c r="Q450" s="34"/>
      <c r="R450" s="35"/>
      <c r="S450" s="72">
        <f t="shared" si="74"/>
        <v>1875</v>
      </c>
      <c r="T450" s="36">
        <f t="shared" si="72"/>
        <v>0</v>
      </c>
      <c r="U450" s="36">
        <f t="shared" si="75"/>
        <v>114.44</v>
      </c>
      <c r="V450" s="35"/>
      <c r="W450" s="72">
        <v>4500.0</v>
      </c>
      <c r="X450" s="35">
        <f t="shared" si="54"/>
        <v>0</v>
      </c>
      <c r="Y450" s="37">
        <f t="shared" si="56"/>
        <v>257.6710463</v>
      </c>
      <c r="Z450" s="35"/>
      <c r="AA450" s="35"/>
      <c r="AB450" s="35"/>
      <c r="AC450" s="35"/>
      <c r="AD450" s="35"/>
      <c r="AE450" s="66">
        <v>3000.0</v>
      </c>
      <c r="AF450" s="66">
        <f t="shared" si="71"/>
        <v>0</v>
      </c>
      <c r="AG450" s="93">
        <f t="shared" si="67"/>
        <v>-15.67691673</v>
      </c>
      <c r="AH450" s="67"/>
      <c r="AI450" s="68"/>
      <c r="AJ450" s="68">
        <f t="shared" si="69"/>
        <v>24.91094913</v>
      </c>
      <c r="AK450" s="69">
        <v>1875.0</v>
      </c>
      <c r="AL450" s="42">
        <f t="shared" si="57"/>
        <v>0</v>
      </c>
      <c r="AM450" s="42">
        <f t="shared" si="61"/>
        <v>472.4193666</v>
      </c>
      <c r="AN450" s="36"/>
      <c r="AO450" s="43"/>
      <c r="AP450" s="70">
        <v>980.0</v>
      </c>
      <c r="AQ450" s="70">
        <f t="shared" si="60"/>
        <v>0</v>
      </c>
      <c r="AR450" s="70">
        <f t="shared" si="62"/>
        <v>76.42103175</v>
      </c>
      <c r="AS450" s="71">
        <v>1400.0</v>
      </c>
      <c r="AT450" s="36"/>
      <c r="AU450" s="43"/>
      <c r="AV450" s="72">
        <v>480.0</v>
      </c>
      <c r="AW450" s="35"/>
      <c r="AX450" s="45"/>
      <c r="AY450" s="46"/>
      <c r="AZ450" s="46"/>
      <c r="BA450" s="46"/>
      <c r="BB450" s="46"/>
      <c r="BC450" s="47"/>
      <c r="BD450" s="47"/>
      <c r="BE450" s="48"/>
      <c r="BF450" s="48"/>
    </row>
    <row r="451" ht="15.75" customHeight="1">
      <c r="A451" s="110"/>
      <c r="B451" s="28"/>
      <c r="C451" s="48"/>
      <c r="D451" s="30"/>
      <c r="E451" s="31">
        <f t="shared" si="3"/>
        <v>0</v>
      </c>
      <c r="F451" s="31"/>
      <c r="G451" s="104"/>
      <c r="H451" s="33"/>
      <c r="I451" s="34"/>
      <c r="J451" s="34"/>
      <c r="K451" s="34"/>
      <c r="L451" s="34"/>
      <c r="M451" s="34"/>
      <c r="N451" s="34"/>
      <c r="O451" s="34"/>
      <c r="P451" s="34"/>
      <c r="Q451" s="34"/>
      <c r="R451" s="35"/>
      <c r="S451" s="72">
        <f t="shared" si="74"/>
        <v>1875</v>
      </c>
      <c r="T451" s="36">
        <f t="shared" si="72"/>
        <v>0</v>
      </c>
      <c r="U451" s="36">
        <f t="shared" si="75"/>
        <v>114.44</v>
      </c>
      <c r="V451" s="35"/>
      <c r="W451" s="72">
        <v>4500.0</v>
      </c>
      <c r="X451" s="35">
        <f t="shared" si="54"/>
        <v>0</v>
      </c>
      <c r="Y451" s="37">
        <f t="shared" si="56"/>
        <v>257.6710463</v>
      </c>
      <c r="Z451" s="35"/>
      <c r="AA451" s="35"/>
      <c r="AB451" s="35"/>
      <c r="AC451" s="35"/>
      <c r="AD451" s="35"/>
      <c r="AE451" s="66">
        <v>3000.0</v>
      </c>
      <c r="AF451" s="66">
        <f t="shared" si="71"/>
        <v>0</v>
      </c>
      <c r="AG451" s="93">
        <f t="shared" si="67"/>
        <v>-15.67691673</v>
      </c>
      <c r="AH451" s="67"/>
      <c r="AI451" s="68"/>
      <c r="AJ451" s="68">
        <f t="shared" si="69"/>
        <v>24.91094913</v>
      </c>
      <c r="AK451" s="69">
        <v>1875.0</v>
      </c>
      <c r="AL451" s="42">
        <f t="shared" si="57"/>
        <v>0</v>
      </c>
      <c r="AM451" s="42">
        <f t="shared" si="61"/>
        <v>472.4193666</v>
      </c>
      <c r="AN451" s="36"/>
      <c r="AO451" s="43"/>
      <c r="AP451" s="70">
        <v>980.0</v>
      </c>
      <c r="AQ451" s="70">
        <f t="shared" si="60"/>
        <v>0</v>
      </c>
      <c r="AR451" s="70">
        <f t="shared" si="62"/>
        <v>76.42103175</v>
      </c>
      <c r="AS451" s="71">
        <v>1400.0</v>
      </c>
      <c r="AT451" s="36"/>
      <c r="AU451" s="43"/>
      <c r="AV451" s="72">
        <v>480.0</v>
      </c>
      <c r="AW451" s="35"/>
      <c r="AX451" s="45"/>
      <c r="AY451" s="46"/>
      <c r="AZ451" s="46"/>
      <c r="BA451" s="46"/>
      <c r="BB451" s="46"/>
      <c r="BC451" s="47"/>
      <c r="BD451" s="47"/>
      <c r="BE451" s="48"/>
      <c r="BF451" s="48"/>
    </row>
    <row r="452" ht="15.75" customHeight="1">
      <c r="A452" s="110"/>
      <c r="B452" s="28"/>
      <c r="C452" s="48"/>
      <c r="D452" s="30"/>
      <c r="E452" s="31">
        <f t="shared" si="3"/>
        <v>0</v>
      </c>
      <c r="F452" s="31"/>
      <c r="G452" s="104"/>
      <c r="H452" s="33"/>
      <c r="I452" s="34"/>
      <c r="J452" s="34"/>
      <c r="K452" s="34"/>
      <c r="L452" s="34"/>
      <c r="M452" s="34"/>
      <c r="N452" s="34"/>
      <c r="O452" s="34"/>
      <c r="P452" s="34"/>
      <c r="Q452" s="34"/>
      <c r="R452" s="35"/>
      <c r="S452" s="72">
        <f t="shared" si="74"/>
        <v>1875</v>
      </c>
      <c r="T452" s="36">
        <f t="shared" si="72"/>
        <v>0</v>
      </c>
      <c r="U452" s="36">
        <f t="shared" si="75"/>
        <v>114.44</v>
      </c>
      <c r="V452" s="35"/>
      <c r="W452" s="72">
        <v>4500.0</v>
      </c>
      <c r="X452" s="35">
        <f t="shared" si="54"/>
        <v>0</v>
      </c>
      <c r="Y452" s="37">
        <f t="shared" si="56"/>
        <v>257.6710463</v>
      </c>
      <c r="Z452" s="35"/>
      <c r="AA452" s="35"/>
      <c r="AB452" s="35"/>
      <c r="AC452" s="35"/>
      <c r="AD452" s="35"/>
      <c r="AE452" s="66">
        <v>3000.0</v>
      </c>
      <c r="AF452" s="66">
        <f t="shared" si="71"/>
        <v>0</v>
      </c>
      <c r="AG452" s="93">
        <f t="shared" si="67"/>
        <v>-15.67691673</v>
      </c>
      <c r="AH452" s="67"/>
      <c r="AI452" s="68"/>
      <c r="AJ452" s="68">
        <f t="shared" si="69"/>
        <v>24.91094913</v>
      </c>
      <c r="AK452" s="69">
        <v>1875.0</v>
      </c>
      <c r="AL452" s="42">
        <f t="shared" si="57"/>
        <v>0</v>
      </c>
      <c r="AM452" s="42">
        <f t="shared" si="61"/>
        <v>472.4193666</v>
      </c>
      <c r="AN452" s="36"/>
      <c r="AO452" s="43"/>
      <c r="AP452" s="70">
        <v>980.0</v>
      </c>
      <c r="AQ452" s="70">
        <f t="shared" si="60"/>
        <v>0</v>
      </c>
      <c r="AR452" s="70">
        <f t="shared" si="62"/>
        <v>76.42103175</v>
      </c>
      <c r="AS452" s="71">
        <v>1400.0</v>
      </c>
      <c r="AT452" s="36"/>
      <c r="AU452" s="43"/>
      <c r="AV452" s="72">
        <v>480.0</v>
      </c>
      <c r="AW452" s="35"/>
      <c r="AX452" s="45"/>
      <c r="AY452" s="46"/>
      <c r="AZ452" s="46"/>
      <c r="BA452" s="46"/>
      <c r="BB452" s="46"/>
      <c r="BC452" s="47"/>
      <c r="BD452" s="47"/>
      <c r="BE452" s="48"/>
      <c r="BF452" s="48"/>
    </row>
    <row r="453" ht="15.75" customHeight="1">
      <c r="A453" s="110"/>
      <c r="B453" s="28"/>
      <c r="C453" s="48"/>
      <c r="D453" s="30"/>
      <c r="E453" s="31">
        <f t="shared" si="3"/>
        <v>0</v>
      </c>
      <c r="F453" s="31"/>
      <c r="G453" s="104"/>
      <c r="H453" s="33"/>
      <c r="I453" s="34"/>
      <c r="J453" s="34"/>
      <c r="K453" s="34"/>
      <c r="L453" s="34"/>
      <c r="M453" s="34"/>
      <c r="N453" s="34"/>
      <c r="O453" s="34"/>
      <c r="P453" s="34"/>
      <c r="Q453" s="34"/>
      <c r="R453" s="35"/>
      <c r="S453" s="72">
        <f t="shared" si="74"/>
        <v>1875</v>
      </c>
      <c r="T453" s="36">
        <f t="shared" si="72"/>
        <v>0</v>
      </c>
      <c r="U453" s="36">
        <f t="shared" si="75"/>
        <v>114.44</v>
      </c>
      <c r="V453" s="35"/>
      <c r="W453" s="72">
        <v>4500.0</v>
      </c>
      <c r="X453" s="35">
        <f t="shared" si="54"/>
        <v>0</v>
      </c>
      <c r="Y453" s="37">
        <f t="shared" si="56"/>
        <v>257.6710463</v>
      </c>
      <c r="Z453" s="35"/>
      <c r="AA453" s="35"/>
      <c r="AB453" s="35"/>
      <c r="AC453" s="35"/>
      <c r="AD453" s="35"/>
      <c r="AE453" s="66">
        <v>3000.0</v>
      </c>
      <c r="AF453" s="66">
        <f t="shared" si="71"/>
        <v>0</v>
      </c>
      <c r="AG453" s="93">
        <f t="shared" si="67"/>
        <v>-15.67691673</v>
      </c>
      <c r="AH453" s="67"/>
      <c r="AI453" s="68"/>
      <c r="AJ453" s="68">
        <f t="shared" si="69"/>
        <v>24.91094913</v>
      </c>
      <c r="AK453" s="69">
        <v>1875.0</v>
      </c>
      <c r="AL453" s="42">
        <f t="shared" si="57"/>
        <v>0</v>
      </c>
      <c r="AM453" s="42">
        <f t="shared" si="61"/>
        <v>472.4193666</v>
      </c>
      <c r="AN453" s="36"/>
      <c r="AO453" s="43"/>
      <c r="AP453" s="70">
        <v>980.0</v>
      </c>
      <c r="AQ453" s="70">
        <f t="shared" si="60"/>
        <v>0</v>
      </c>
      <c r="AR453" s="70">
        <f t="shared" si="62"/>
        <v>76.42103175</v>
      </c>
      <c r="AS453" s="71">
        <v>1400.0</v>
      </c>
      <c r="AT453" s="36"/>
      <c r="AU453" s="43"/>
      <c r="AV453" s="72">
        <v>480.0</v>
      </c>
      <c r="AW453" s="35"/>
      <c r="AX453" s="45"/>
      <c r="AY453" s="46"/>
      <c r="AZ453" s="46"/>
      <c r="BA453" s="46"/>
      <c r="BB453" s="46"/>
      <c r="BC453" s="47"/>
      <c r="BD453" s="47"/>
      <c r="BE453" s="48"/>
      <c r="BF453" s="48"/>
    </row>
    <row r="454" ht="15.75" customHeight="1">
      <c r="A454" s="110"/>
      <c r="B454" s="28"/>
      <c r="C454" s="48"/>
      <c r="D454" s="30"/>
      <c r="E454" s="31">
        <f t="shared" si="3"/>
        <v>0</v>
      </c>
      <c r="F454" s="31"/>
      <c r="G454" s="104"/>
      <c r="H454" s="33"/>
      <c r="I454" s="34"/>
      <c r="J454" s="34"/>
      <c r="K454" s="34"/>
      <c r="L454" s="34"/>
      <c r="M454" s="34"/>
      <c r="N454" s="34"/>
      <c r="O454" s="34"/>
      <c r="P454" s="34"/>
      <c r="Q454" s="34"/>
      <c r="R454" s="35"/>
      <c r="S454" s="72">
        <f t="shared" si="74"/>
        <v>1875</v>
      </c>
      <c r="T454" s="36">
        <f t="shared" si="72"/>
        <v>0</v>
      </c>
      <c r="U454" s="36">
        <f t="shared" si="75"/>
        <v>114.44</v>
      </c>
      <c r="V454" s="35"/>
      <c r="W454" s="72">
        <v>4500.0</v>
      </c>
      <c r="X454" s="35">
        <f t="shared" si="54"/>
        <v>0</v>
      </c>
      <c r="Y454" s="37">
        <f t="shared" si="56"/>
        <v>257.6710463</v>
      </c>
      <c r="Z454" s="35"/>
      <c r="AA454" s="35"/>
      <c r="AB454" s="35"/>
      <c r="AC454" s="35"/>
      <c r="AD454" s="35"/>
      <c r="AE454" s="66">
        <v>3000.0</v>
      </c>
      <c r="AF454" s="66">
        <f t="shared" si="71"/>
        <v>0</v>
      </c>
      <c r="AG454" s="93">
        <f t="shared" si="67"/>
        <v>-15.67691673</v>
      </c>
      <c r="AH454" s="67"/>
      <c r="AI454" s="68"/>
      <c r="AJ454" s="68">
        <f t="shared" si="69"/>
        <v>24.91094913</v>
      </c>
      <c r="AK454" s="69">
        <v>1875.0</v>
      </c>
      <c r="AL454" s="42">
        <f t="shared" si="57"/>
        <v>0</v>
      </c>
      <c r="AM454" s="42">
        <f t="shared" si="61"/>
        <v>472.4193666</v>
      </c>
      <c r="AN454" s="36"/>
      <c r="AO454" s="43"/>
      <c r="AP454" s="70">
        <v>980.0</v>
      </c>
      <c r="AQ454" s="70">
        <f t="shared" si="60"/>
        <v>0</v>
      </c>
      <c r="AR454" s="70">
        <f t="shared" si="62"/>
        <v>76.42103175</v>
      </c>
      <c r="AS454" s="71">
        <v>1400.0</v>
      </c>
      <c r="AT454" s="36"/>
      <c r="AU454" s="43"/>
      <c r="AV454" s="72">
        <v>480.0</v>
      </c>
      <c r="AW454" s="35"/>
      <c r="AX454" s="45"/>
      <c r="AY454" s="46"/>
      <c r="AZ454" s="46"/>
      <c r="BA454" s="46"/>
      <c r="BB454" s="46"/>
      <c r="BC454" s="47"/>
      <c r="BD454" s="47"/>
      <c r="BE454" s="48"/>
      <c r="BF454" s="48"/>
    </row>
    <row r="455" ht="15.75" customHeight="1">
      <c r="A455" s="110"/>
      <c r="B455" s="28"/>
      <c r="C455" s="48"/>
      <c r="D455" s="30"/>
      <c r="E455" s="31">
        <f t="shared" si="3"/>
        <v>0</v>
      </c>
      <c r="F455" s="31"/>
      <c r="G455" s="104"/>
      <c r="H455" s="33"/>
      <c r="I455" s="34"/>
      <c r="J455" s="34"/>
      <c r="K455" s="34"/>
      <c r="L455" s="34"/>
      <c r="M455" s="34"/>
      <c r="N455" s="34"/>
      <c r="O455" s="34"/>
      <c r="P455" s="34"/>
      <c r="Q455" s="34"/>
      <c r="R455" s="35"/>
      <c r="S455" s="72">
        <f t="shared" si="74"/>
        <v>1875</v>
      </c>
      <c r="T455" s="36">
        <f t="shared" si="72"/>
        <v>0</v>
      </c>
      <c r="U455" s="36">
        <f t="shared" si="75"/>
        <v>114.44</v>
      </c>
      <c r="V455" s="35"/>
      <c r="W455" s="72">
        <v>4500.0</v>
      </c>
      <c r="X455" s="35">
        <f t="shared" si="54"/>
        <v>0</v>
      </c>
      <c r="Y455" s="37">
        <f t="shared" si="56"/>
        <v>257.6710463</v>
      </c>
      <c r="Z455" s="35"/>
      <c r="AA455" s="35"/>
      <c r="AB455" s="35"/>
      <c r="AC455" s="35"/>
      <c r="AD455" s="35"/>
      <c r="AE455" s="66">
        <v>3000.0</v>
      </c>
      <c r="AF455" s="66">
        <f t="shared" si="71"/>
        <v>0</v>
      </c>
      <c r="AG455" s="93">
        <f t="shared" si="67"/>
        <v>-15.67691673</v>
      </c>
      <c r="AH455" s="67"/>
      <c r="AI455" s="68"/>
      <c r="AJ455" s="68">
        <f t="shared" si="69"/>
        <v>24.91094913</v>
      </c>
      <c r="AK455" s="69">
        <v>1875.0</v>
      </c>
      <c r="AL455" s="42">
        <f t="shared" si="57"/>
        <v>0</v>
      </c>
      <c r="AM455" s="42">
        <f t="shared" si="61"/>
        <v>472.4193666</v>
      </c>
      <c r="AN455" s="36"/>
      <c r="AO455" s="43"/>
      <c r="AP455" s="70">
        <v>980.0</v>
      </c>
      <c r="AQ455" s="70">
        <f t="shared" si="60"/>
        <v>0</v>
      </c>
      <c r="AR455" s="70">
        <f t="shared" si="62"/>
        <v>76.42103175</v>
      </c>
      <c r="AS455" s="71">
        <v>1400.0</v>
      </c>
      <c r="AT455" s="36"/>
      <c r="AU455" s="43"/>
      <c r="AV455" s="72">
        <v>480.0</v>
      </c>
      <c r="AW455" s="35"/>
      <c r="AX455" s="45"/>
      <c r="AY455" s="46"/>
      <c r="AZ455" s="46"/>
      <c r="BA455" s="46"/>
      <c r="BB455" s="46"/>
      <c r="BC455" s="47"/>
      <c r="BD455" s="47"/>
      <c r="BE455" s="48"/>
      <c r="BF455" s="48"/>
    </row>
    <row r="456" ht="15.75" customHeight="1">
      <c r="A456" s="110"/>
      <c r="B456" s="28"/>
      <c r="C456" s="48"/>
      <c r="D456" s="30"/>
      <c r="E456" s="31">
        <f t="shared" si="3"/>
        <v>0</v>
      </c>
      <c r="F456" s="31"/>
      <c r="G456" s="104"/>
      <c r="H456" s="33"/>
      <c r="I456" s="34"/>
      <c r="J456" s="34"/>
      <c r="K456" s="34"/>
      <c r="L456" s="34"/>
      <c r="M456" s="34"/>
      <c r="N456" s="34"/>
      <c r="O456" s="34"/>
      <c r="P456" s="34"/>
      <c r="Q456" s="34"/>
      <c r="R456" s="35"/>
      <c r="S456" s="72">
        <f t="shared" si="74"/>
        <v>1875</v>
      </c>
      <c r="T456" s="36">
        <f t="shared" si="72"/>
        <v>0</v>
      </c>
      <c r="U456" s="36">
        <f t="shared" si="75"/>
        <v>114.44</v>
      </c>
      <c r="V456" s="35"/>
      <c r="W456" s="72">
        <v>4500.0</v>
      </c>
      <c r="X456" s="35">
        <f t="shared" si="54"/>
        <v>0</v>
      </c>
      <c r="Y456" s="37">
        <f t="shared" si="56"/>
        <v>257.6710463</v>
      </c>
      <c r="Z456" s="35"/>
      <c r="AA456" s="35"/>
      <c r="AB456" s="35"/>
      <c r="AC456" s="35"/>
      <c r="AD456" s="35"/>
      <c r="AE456" s="66">
        <v>3000.0</v>
      </c>
      <c r="AF456" s="66">
        <f t="shared" si="71"/>
        <v>0</v>
      </c>
      <c r="AG456" s="93">
        <f t="shared" si="67"/>
        <v>-15.67691673</v>
      </c>
      <c r="AH456" s="67"/>
      <c r="AI456" s="68"/>
      <c r="AJ456" s="68">
        <f t="shared" si="69"/>
        <v>24.91094913</v>
      </c>
      <c r="AK456" s="69">
        <v>1875.0</v>
      </c>
      <c r="AL456" s="42">
        <f t="shared" si="57"/>
        <v>0</v>
      </c>
      <c r="AM456" s="42">
        <f t="shared" si="61"/>
        <v>472.4193666</v>
      </c>
      <c r="AN456" s="36"/>
      <c r="AO456" s="43"/>
      <c r="AP456" s="70">
        <v>980.0</v>
      </c>
      <c r="AQ456" s="70">
        <f t="shared" si="60"/>
        <v>0</v>
      </c>
      <c r="AR456" s="70">
        <f t="shared" si="62"/>
        <v>76.42103175</v>
      </c>
      <c r="AS456" s="71">
        <v>1400.0</v>
      </c>
      <c r="AT456" s="36"/>
      <c r="AU456" s="43"/>
      <c r="AV456" s="72">
        <v>480.0</v>
      </c>
      <c r="AW456" s="35"/>
      <c r="AX456" s="45"/>
      <c r="AY456" s="46"/>
      <c r="AZ456" s="46"/>
      <c r="BA456" s="46"/>
      <c r="BB456" s="46"/>
      <c r="BC456" s="47"/>
      <c r="BD456" s="47"/>
      <c r="BE456" s="48"/>
      <c r="BF456" s="48"/>
    </row>
    <row r="457" ht="15.75" customHeight="1">
      <c r="A457" s="110"/>
      <c r="B457" s="28"/>
      <c r="C457" s="48"/>
      <c r="D457" s="30"/>
      <c r="E457" s="31">
        <f t="shared" si="3"/>
        <v>0</v>
      </c>
      <c r="F457" s="31"/>
      <c r="G457" s="104"/>
      <c r="H457" s="33"/>
      <c r="I457" s="34"/>
      <c r="J457" s="34"/>
      <c r="K457" s="34"/>
      <c r="L457" s="34"/>
      <c r="M457" s="34"/>
      <c r="N457" s="34"/>
      <c r="O457" s="34"/>
      <c r="P457" s="34"/>
      <c r="Q457" s="34"/>
      <c r="R457" s="35"/>
      <c r="S457" s="72">
        <f t="shared" si="74"/>
        <v>1875</v>
      </c>
      <c r="T457" s="36">
        <f t="shared" si="72"/>
        <v>0</v>
      </c>
      <c r="U457" s="36">
        <f t="shared" si="75"/>
        <v>114.44</v>
      </c>
      <c r="V457" s="35"/>
      <c r="W457" s="72">
        <v>4500.0</v>
      </c>
      <c r="X457" s="35">
        <f t="shared" si="54"/>
        <v>0</v>
      </c>
      <c r="Y457" s="37">
        <f t="shared" si="56"/>
        <v>257.6710463</v>
      </c>
      <c r="Z457" s="35"/>
      <c r="AA457" s="35"/>
      <c r="AB457" s="35"/>
      <c r="AC457" s="35"/>
      <c r="AD457" s="35"/>
      <c r="AE457" s="66">
        <v>3000.0</v>
      </c>
      <c r="AF457" s="66">
        <f t="shared" si="71"/>
        <v>0</v>
      </c>
      <c r="AG457" s="93">
        <f t="shared" si="67"/>
        <v>-15.67691673</v>
      </c>
      <c r="AH457" s="67"/>
      <c r="AI457" s="68"/>
      <c r="AJ457" s="68">
        <f t="shared" si="69"/>
        <v>24.91094913</v>
      </c>
      <c r="AK457" s="69">
        <v>1875.0</v>
      </c>
      <c r="AL457" s="42">
        <f t="shared" si="57"/>
        <v>0</v>
      </c>
      <c r="AM457" s="42">
        <f t="shared" si="61"/>
        <v>472.4193666</v>
      </c>
      <c r="AN457" s="36"/>
      <c r="AO457" s="43"/>
      <c r="AP457" s="70">
        <v>980.0</v>
      </c>
      <c r="AQ457" s="70">
        <f t="shared" si="60"/>
        <v>0</v>
      </c>
      <c r="AR457" s="70">
        <f t="shared" si="62"/>
        <v>76.42103175</v>
      </c>
      <c r="AS457" s="71">
        <v>1400.0</v>
      </c>
      <c r="AT457" s="36"/>
      <c r="AU457" s="43"/>
      <c r="AV457" s="72">
        <v>480.0</v>
      </c>
      <c r="AW457" s="35"/>
      <c r="AX457" s="45"/>
      <c r="AY457" s="46"/>
      <c r="AZ457" s="46"/>
      <c r="BA457" s="46"/>
      <c r="BB457" s="46"/>
      <c r="BC457" s="47"/>
      <c r="BD457" s="47"/>
      <c r="BE457" s="48"/>
      <c r="BF457" s="48"/>
    </row>
    <row r="458" ht="15.75" customHeight="1">
      <c r="A458" s="110"/>
      <c r="B458" s="28"/>
      <c r="C458" s="48"/>
      <c r="D458" s="30"/>
      <c r="E458" s="31">
        <f t="shared" si="3"/>
        <v>0</v>
      </c>
      <c r="F458" s="31"/>
      <c r="G458" s="104"/>
      <c r="H458" s="33"/>
      <c r="I458" s="34"/>
      <c r="J458" s="34"/>
      <c r="K458" s="34"/>
      <c r="L458" s="34"/>
      <c r="M458" s="34"/>
      <c r="N458" s="34"/>
      <c r="O458" s="34"/>
      <c r="P458" s="34"/>
      <c r="Q458" s="34"/>
      <c r="R458" s="35"/>
      <c r="S458" s="72">
        <f t="shared" si="74"/>
        <v>1875</v>
      </c>
      <c r="T458" s="36">
        <f t="shared" si="72"/>
        <v>0</v>
      </c>
      <c r="U458" s="36">
        <f t="shared" si="75"/>
        <v>114.44</v>
      </c>
      <c r="V458" s="35"/>
      <c r="W458" s="72">
        <v>4500.0</v>
      </c>
      <c r="X458" s="35">
        <f t="shared" si="54"/>
        <v>0</v>
      </c>
      <c r="Y458" s="37">
        <f t="shared" si="56"/>
        <v>257.6710463</v>
      </c>
      <c r="Z458" s="35"/>
      <c r="AA458" s="35"/>
      <c r="AB458" s="35"/>
      <c r="AC458" s="35"/>
      <c r="AD458" s="35"/>
      <c r="AE458" s="66">
        <v>3000.0</v>
      </c>
      <c r="AF458" s="66">
        <f t="shared" si="71"/>
        <v>0</v>
      </c>
      <c r="AG458" s="93">
        <f t="shared" si="67"/>
        <v>-15.67691673</v>
      </c>
      <c r="AH458" s="67"/>
      <c r="AI458" s="68"/>
      <c r="AJ458" s="68">
        <f t="shared" si="69"/>
        <v>24.91094913</v>
      </c>
      <c r="AK458" s="69">
        <v>1875.0</v>
      </c>
      <c r="AL458" s="42">
        <f t="shared" si="57"/>
        <v>0</v>
      </c>
      <c r="AM458" s="42">
        <f t="shared" si="61"/>
        <v>472.4193666</v>
      </c>
      <c r="AN458" s="36"/>
      <c r="AO458" s="43"/>
      <c r="AP458" s="70">
        <v>980.0</v>
      </c>
      <c r="AQ458" s="70">
        <f t="shared" si="60"/>
        <v>0</v>
      </c>
      <c r="AR458" s="70">
        <f t="shared" si="62"/>
        <v>76.42103175</v>
      </c>
      <c r="AS458" s="71">
        <v>1400.0</v>
      </c>
      <c r="AT458" s="36"/>
      <c r="AU458" s="43"/>
      <c r="AV458" s="72">
        <v>480.0</v>
      </c>
      <c r="AW458" s="35"/>
      <c r="AX458" s="45"/>
      <c r="AY458" s="46"/>
      <c r="AZ458" s="46"/>
      <c r="BA458" s="46"/>
      <c r="BB458" s="46"/>
      <c r="BC458" s="47"/>
      <c r="BD458" s="47"/>
      <c r="BE458" s="48"/>
      <c r="BF458" s="48"/>
    </row>
    <row r="459" ht="15.75" customHeight="1">
      <c r="A459" s="110"/>
      <c r="B459" s="28"/>
      <c r="C459" s="48"/>
      <c r="D459" s="30"/>
      <c r="E459" s="31">
        <f t="shared" si="3"/>
        <v>0</v>
      </c>
      <c r="F459" s="31"/>
      <c r="G459" s="104"/>
      <c r="H459" s="33"/>
      <c r="I459" s="34"/>
      <c r="J459" s="34"/>
      <c r="K459" s="34"/>
      <c r="L459" s="34"/>
      <c r="M459" s="34"/>
      <c r="N459" s="34"/>
      <c r="O459" s="34"/>
      <c r="P459" s="34"/>
      <c r="Q459" s="34"/>
      <c r="R459" s="35"/>
      <c r="S459" s="72">
        <f t="shared" si="74"/>
        <v>1875</v>
      </c>
      <c r="T459" s="36">
        <f t="shared" si="72"/>
        <v>0</v>
      </c>
      <c r="U459" s="36">
        <f t="shared" si="75"/>
        <v>114.44</v>
      </c>
      <c r="V459" s="35"/>
      <c r="W459" s="72">
        <v>4500.0</v>
      </c>
      <c r="X459" s="35">
        <f t="shared" si="54"/>
        <v>0</v>
      </c>
      <c r="Y459" s="37">
        <f t="shared" si="56"/>
        <v>257.6710463</v>
      </c>
      <c r="Z459" s="35"/>
      <c r="AA459" s="35"/>
      <c r="AB459" s="35"/>
      <c r="AC459" s="35"/>
      <c r="AD459" s="35"/>
      <c r="AE459" s="66">
        <v>3000.0</v>
      </c>
      <c r="AF459" s="66">
        <f t="shared" si="71"/>
        <v>0</v>
      </c>
      <c r="AG459" s="93">
        <f t="shared" si="67"/>
        <v>-15.67691673</v>
      </c>
      <c r="AH459" s="67"/>
      <c r="AI459" s="68"/>
      <c r="AJ459" s="68">
        <f t="shared" si="69"/>
        <v>24.91094913</v>
      </c>
      <c r="AK459" s="69">
        <v>1875.0</v>
      </c>
      <c r="AL459" s="42">
        <f t="shared" si="57"/>
        <v>0</v>
      </c>
      <c r="AM459" s="42">
        <f t="shared" si="61"/>
        <v>472.4193666</v>
      </c>
      <c r="AN459" s="36"/>
      <c r="AO459" s="43"/>
      <c r="AP459" s="70">
        <v>980.0</v>
      </c>
      <c r="AQ459" s="70">
        <f t="shared" si="60"/>
        <v>0</v>
      </c>
      <c r="AR459" s="70">
        <f t="shared" si="62"/>
        <v>76.42103175</v>
      </c>
      <c r="AS459" s="71">
        <v>1400.0</v>
      </c>
      <c r="AT459" s="36"/>
      <c r="AU459" s="43"/>
      <c r="AV459" s="72">
        <v>480.0</v>
      </c>
      <c r="AW459" s="35"/>
      <c r="AX459" s="45"/>
      <c r="AY459" s="46"/>
      <c r="AZ459" s="46"/>
      <c r="BA459" s="46"/>
      <c r="BB459" s="46"/>
      <c r="BC459" s="47"/>
      <c r="BD459" s="47"/>
      <c r="BE459" s="48"/>
      <c r="BF459" s="48"/>
    </row>
    <row r="460" ht="15.75" customHeight="1">
      <c r="A460" s="110"/>
      <c r="B460" s="28"/>
      <c r="C460" s="48"/>
      <c r="D460" s="30"/>
      <c r="E460" s="31">
        <f t="shared" si="3"/>
        <v>0</v>
      </c>
      <c r="F460" s="31"/>
      <c r="G460" s="104"/>
      <c r="H460" s="33"/>
      <c r="I460" s="34"/>
      <c r="J460" s="34"/>
      <c r="K460" s="34"/>
      <c r="L460" s="34"/>
      <c r="M460" s="34"/>
      <c r="N460" s="34"/>
      <c r="O460" s="34"/>
      <c r="P460" s="34"/>
      <c r="Q460" s="34"/>
      <c r="R460" s="35"/>
      <c r="S460" s="72">
        <f t="shared" si="74"/>
        <v>1875</v>
      </c>
      <c r="T460" s="36">
        <f t="shared" si="72"/>
        <v>0</v>
      </c>
      <c r="U460" s="36">
        <f t="shared" si="75"/>
        <v>114.44</v>
      </c>
      <c r="V460" s="35"/>
      <c r="W460" s="72">
        <v>4500.0</v>
      </c>
      <c r="X460" s="35">
        <f t="shared" si="54"/>
        <v>0</v>
      </c>
      <c r="Y460" s="37">
        <f t="shared" si="56"/>
        <v>257.6710463</v>
      </c>
      <c r="Z460" s="35"/>
      <c r="AA460" s="35"/>
      <c r="AB460" s="35"/>
      <c r="AC460" s="35"/>
      <c r="AD460" s="35"/>
      <c r="AE460" s="66">
        <v>3000.0</v>
      </c>
      <c r="AF460" s="66">
        <f t="shared" si="71"/>
        <v>0</v>
      </c>
      <c r="AG460" s="93">
        <f t="shared" si="67"/>
        <v>-15.67691673</v>
      </c>
      <c r="AH460" s="67"/>
      <c r="AI460" s="68"/>
      <c r="AJ460" s="68">
        <f t="shared" si="69"/>
        <v>24.91094913</v>
      </c>
      <c r="AK460" s="69">
        <v>1875.0</v>
      </c>
      <c r="AL460" s="42">
        <f t="shared" si="57"/>
        <v>0</v>
      </c>
      <c r="AM460" s="42">
        <f t="shared" si="61"/>
        <v>472.4193666</v>
      </c>
      <c r="AN460" s="36"/>
      <c r="AO460" s="43"/>
      <c r="AP460" s="70">
        <v>980.0</v>
      </c>
      <c r="AQ460" s="70">
        <f t="shared" si="60"/>
        <v>0</v>
      </c>
      <c r="AR460" s="70">
        <f t="shared" si="62"/>
        <v>76.42103175</v>
      </c>
      <c r="AS460" s="71">
        <v>1400.0</v>
      </c>
      <c r="AT460" s="36"/>
      <c r="AU460" s="43"/>
      <c r="AV460" s="72">
        <v>480.0</v>
      </c>
      <c r="AW460" s="35"/>
      <c r="AX460" s="45"/>
      <c r="AY460" s="46"/>
      <c r="AZ460" s="46"/>
      <c r="BA460" s="46"/>
      <c r="BB460" s="46"/>
      <c r="BC460" s="47"/>
      <c r="BD460" s="47"/>
      <c r="BE460" s="48"/>
      <c r="BF460" s="48"/>
    </row>
    <row r="461" ht="15.75" customHeight="1">
      <c r="A461" s="110"/>
      <c r="B461" s="28"/>
      <c r="C461" s="48"/>
      <c r="D461" s="30"/>
      <c r="E461" s="31">
        <f t="shared" si="3"/>
        <v>0</v>
      </c>
      <c r="F461" s="31"/>
      <c r="G461" s="104"/>
      <c r="H461" s="33"/>
      <c r="I461" s="34"/>
      <c r="J461" s="34"/>
      <c r="K461" s="34"/>
      <c r="L461" s="34"/>
      <c r="M461" s="34"/>
      <c r="N461" s="34"/>
      <c r="O461" s="34"/>
      <c r="P461" s="34"/>
      <c r="Q461" s="34"/>
      <c r="R461" s="35"/>
      <c r="S461" s="72">
        <f t="shared" si="74"/>
        <v>1875</v>
      </c>
      <c r="T461" s="36">
        <f t="shared" si="72"/>
        <v>0</v>
      </c>
      <c r="U461" s="36">
        <f t="shared" si="75"/>
        <v>114.44</v>
      </c>
      <c r="V461" s="35"/>
      <c r="W461" s="72">
        <v>4500.0</v>
      </c>
      <c r="X461" s="35">
        <f t="shared" si="54"/>
        <v>0</v>
      </c>
      <c r="Y461" s="37">
        <f t="shared" si="56"/>
        <v>257.6710463</v>
      </c>
      <c r="Z461" s="35"/>
      <c r="AA461" s="35"/>
      <c r="AB461" s="35"/>
      <c r="AC461" s="35"/>
      <c r="AD461" s="35"/>
      <c r="AE461" s="66">
        <v>3000.0</v>
      </c>
      <c r="AF461" s="66">
        <f t="shared" si="71"/>
        <v>0</v>
      </c>
      <c r="AG461" s="93">
        <f t="shared" si="67"/>
        <v>-15.67691673</v>
      </c>
      <c r="AH461" s="67"/>
      <c r="AI461" s="68"/>
      <c r="AJ461" s="68">
        <f t="shared" si="69"/>
        <v>24.91094913</v>
      </c>
      <c r="AK461" s="69">
        <v>1875.0</v>
      </c>
      <c r="AL461" s="42">
        <f t="shared" si="57"/>
        <v>0</v>
      </c>
      <c r="AM461" s="42">
        <f t="shared" si="61"/>
        <v>472.4193666</v>
      </c>
      <c r="AN461" s="36"/>
      <c r="AO461" s="43"/>
      <c r="AP461" s="70">
        <v>980.0</v>
      </c>
      <c r="AQ461" s="70">
        <f t="shared" si="60"/>
        <v>0</v>
      </c>
      <c r="AR461" s="70">
        <f t="shared" si="62"/>
        <v>76.42103175</v>
      </c>
      <c r="AS461" s="71">
        <v>1400.0</v>
      </c>
      <c r="AT461" s="36"/>
      <c r="AU461" s="43"/>
      <c r="AV461" s="72">
        <v>480.0</v>
      </c>
      <c r="AW461" s="35"/>
      <c r="AX461" s="45"/>
      <c r="AY461" s="46"/>
      <c r="AZ461" s="46"/>
      <c r="BA461" s="46"/>
      <c r="BB461" s="46"/>
      <c r="BC461" s="47"/>
      <c r="BD461" s="47"/>
      <c r="BE461" s="48"/>
      <c r="BF461" s="48"/>
    </row>
    <row r="462" ht="15.75" customHeight="1">
      <c r="A462" s="110"/>
      <c r="B462" s="28"/>
      <c r="C462" s="48"/>
      <c r="D462" s="30"/>
      <c r="E462" s="31">
        <f t="shared" si="3"/>
        <v>0</v>
      </c>
      <c r="F462" s="31"/>
      <c r="G462" s="104"/>
      <c r="H462" s="33"/>
      <c r="I462" s="34"/>
      <c r="J462" s="34"/>
      <c r="K462" s="34"/>
      <c r="L462" s="34"/>
      <c r="M462" s="34"/>
      <c r="N462" s="34"/>
      <c r="O462" s="34"/>
      <c r="P462" s="34"/>
      <c r="Q462" s="34"/>
      <c r="R462" s="35"/>
      <c r="S462" s="72">
        <f t="shared" si="74"/>
        <v>1875</v>
      </c>
      <c r="T462" s="36">
        <f t="shared" si="72"/>
        <v>0</v>
      </c>
      <c r="U462" s="36">
        <f t="shared" si="75"/>
        <v>114.44</v>
      </c>
      <c r="V462" s="35"/>
      <c r="W462" s="72">
        <v>4500.0</v>
      </c>
      <c r="X462" s="35">
        <f t="shared" si="54"/>
        <v>0</v>
      </c>
      <c r="Y462" s="37">
        <f t="shared" si="56"/>
        <v>257.6710463</v>
      </c>
      <c r="Z462" s="35"/>
      <c r="AA462" s="35"/>
      <c r="AB462" s="35"/>
      <c r="AC462" s="35"/>
      <c r="AD462" s="35"/>
      <c r="AE462" s="66">
        <v>3000.0</v>
      </c>
      <c r="AF462" s="66">
        <f t="shared" si="71"/>
        <v>0</v>
      </c>
      <c r="AG462" s="93">
        <f t="shared" si="67"/>
        <v>-15.67691673</v>
      </c>
      <c r="AH462" s="67"/>
      <c r="AI462" s="68"/>
      <c r="AJ462" s="68">
        <f t="shared" si="69"/>
        <v>24.91094913</v>
      </c>
      <c r="AK462" s="69">
        <v>1875.0</v>
      </c>
      <c r="AL462" s="42">
        <f t="shared" si="57"/>
        <v>0</v>
      </c>
      <c r="AM462" s="42">
        <f t="shared" si="61"/>
        <v>472.4193666</v>
      </c>
      <c r="AN462" s="36"/>
      <c r="AO462" s="43"/>
      <c r="AP462" s="70">
        <v>980.0</v>
      </c>
      <c r="AQ462" s="70">
        <f t="shared" si="60"/>
        <v>0</v>
      </c>
      <c r="AR462" s="70">
        <f t="shared" si="62"/>
        <v>76.42103175</v>
      </c>
      <c r="AS462" s="71">
        <v>1400.0</v>
      </c>
      <c r="AT462" s="36"/>
      <c r="AU462" s="43"/>
      <c r="AV462" s="72">
        <v>480.0</v>
      </c>
      <c r="AW462" s="35"/>
      <c r="AX462" s="45"/>
      <c r="AY462" s="46"/>
      <c r="AZ462" s="46"/>
      <c r="BA462" s="46"/>
      <c r="BB462" s="46"/>
      <c r="BC462" s="47"/>
      <c r="BD462" s="47"/>
      <c r="BE462" s="48"/>
      <c r="BF462" s="48"/>
    </row>
    <row r="463" ht="15.75" customHeight="1">
      <c r="A463" s="110"/>
      <c r="B463" s="28"/>
      <c r="C463" s="48"/>
      <c r="D463" s="30"/>
      <c r="E463" s="31">
        <f t="shared" si="3"/>
        <v>0</v>
      </c>
      <c r="F463" s="31"/>
      <c r="G463" s="104"/>
      <c r="H463" s="33"/>
      <c r="I463" s="34"/>
      <c r="J463" s="34"/>
      <c r="K463" s="34"/>
      <c r="L463" s="34"/>
      <c r="M463" s="34"/>
      <c r="N463" s="34"/>
      <c r="O463" s="34"/>
      <c r="P463" s="34"/>
      <c r="Q463" s="34"/>
      <c r="R463" s="35"/>
      <c r="S463" s="72">
        <f t="shared" si="74"/>
        <v>1875</v>
      </c>
      <c r="T463" s="36">
        <f t="shared" si="72"/>
        <v>0</v>
      </c>
      <c r="U463" s="36">
        <f t="shared" si="75"/>
        <v>114.44</v>
      </c>
      <c r="V463" s="35"/>
      <c r="W463" s="72">
        <v>4500.0</v>
      </c>
      <c r="X463" s="35">
        <f t="shared" si="54"/>
        <v>0</v>
      </c>
      <c r="Y463" s="37">
        <f t="shared" si="56"/>
        <v>257.6710463</v>
      </c>
      <c r="Z463" s="35"/>
      <c r="AA463" s="35"/>
      <c r="AB463" s="35"/>
      <c r="AC463" s="35"/>
      <c r="AD463" s="35"/>
      <c r="AE463" s="66">
        <v>3000.0</v>
      </c>
      <c r="AF463" s="66">
        <f t="shared" si="71"/>
        <v>0</v>
      </c>
      <c r="AG463" s="93">
        <f t="shared" si="67"/>
        <v>-15.67691673</v>
      </c>
      <c r="AH463" s="67"/>
      <c r="AI463" s="68"/>
      <c r="AJ463" s="68">
        <f t="shared" si="69"/>
        <v>24.91094913</v>
      </c>
      <c r="AK463" s="69">
        <v>1875.0</v>
      </c>
      <c r="AL463" s="42">
        <f t="shared" si="57"/>
        <v>0</v>
      </c>
      <c r="AM463" s="42">
        <f t="shared" si="61"/>
        <v>472.4193666</v>
      </c>
      <c r="AN463" s="36"/>
      <c r="AO463" s="43"/>
      <c r="AP463" s="70">
        <v>980.0</v>
      </c>
      <c r="AQ463" s="70">
        <f t="shared" si="60"/>
        <v>0</v>
      </c>
      <c r="AR463" s="70">
        <f t="shared" si="62"/>
        <v>76.42103175</v>
      </c>
      <c r="AS463" s="71">
        <v>1400.0</v>
      </c>
      <c r="AT463" s="36"/>
      <c r="AU463" s="43"/>
      <c r="AV463" s="72">
        <v>480.0</v>
      </c>
      <c r="AW463" s="35"/>
      <c r="AX463" s="45"/>
      <c r="AY463" s="46"/>
      <c r="AZ463" s="46"/>
      <c r="BA463" s="46"/>
      <c r="BB463" s="46"/>
      <c r="BC463" s="47"/>
      <c r="BD463" s="47"/>
      <c r="BE463" s="48"/>
      <c r="BF463" s="48"/>
    </row>
    <row r="464" ht="15.75" customHeight="1">
      <c r="A464" s="110"/>
      <c r="B464" s="28"/>
      <c r="C464" s="48"/>
      <c r="D464" s="30"/>
      <c r="E464" s="31">
        <f t="shared" si="3"/>
        <v>0</v>
      </c>
      <c r="F464" s="31"/>
      <c r="G464" s="104"/>
      <c r="H464" s="33"/>
      <c r="I464" s="34"/>
      <c r="J464" s="34"/>
      <c r="K464" s="34"/>
      <c r="L464" s="34"/>
      <c r="M464" s="34"/>
      <c r="N464" s="34"/>
      <c r="O464" s="34"/>
      <c r="P464" s="34"/>
      <c r="Q464" s="34"/>
      <c r="R464" s="35"/>
      <c r="S464" s="72">
        <f t="shared" si="74"/>
        <v>1875</v>
      </c>
      <c r="T464" s="36">
        <f t="shared" si="72"/>
        <v>0</v>
      </c>
      <c r="U464" s="36">
        <f t="shared" si="75"/>
        <v>114.44</v>
      </c>
      <c r="V464" s="35"/>
      <c r="W464" s="72">
        <v>4500.0</v>
      </c>
      <c r="X464" s="35">
        <f t="shared" si="54"/>
        <v>0</v>
      </c>
      <c r="Y464" s="37">
        <f t="shared" si="56"/>
        <v>257.6710463</v>
      </c>
      <c r="Z464" s="35"/>
      <c r="AA464" s="35"/>
      <c r="AB464" s="35"/>
      <c r="AC464" s="35"/>
      <c r="AD464" s="35"/>
      <c r="AE464" s="66">
        <v>3000.0</v>
      </c>
      <c r="AF464" s="66">
        <f t="shared" si="71"/>
        <v>0</v>
      </c>
      <c r="AG464" s="93">
        <f t="shared" si="67"/>
        <v>-15.67691673</v>
      </c>
      <c r="AH464" s="67"/>
      <c r="AI464" s="68"/>
      <c r="AJ464" s="68">
        <f t="shared" si="69"/>
        <v>24.91094913</v>
      </c>
      <c r="AK464" s="69">
        <v>1875.0</v>
      </c>
      <c r="AL464" s="42">
        <f t="shared" si="57"/>
        <v>0</v>
      </c>
      <c r="AM464" s="42">
        <f t="shared" si="61"/>
        <v>472.4193666</v>
      </c>
      <c r="AN464" s="36"/>
      <c r="AO464" s="43"/>
      <c r="AP464" s="70">
        <v>980.0</v>
      </c>
      <c r="AQ464" s="70">
        <f t="shared" si="60"/>
        <v>0</v>
      </c>
      <c r="AR464" s="70">
        <f t="shared" si="62"/>
        <v>76.42103175</v>
      </c>
      <c r="AS464" s="71">
        <v>1400.0</v>
      </c>
      <c r="AT464" s="36"/>
      <c r="AU464" s="43"/>
      <c r="AV464" s="72">
        <v>480.0</v>
      </c>
      <c r="AW464" s="35"/>
      <c r="AX464" s="45"/>
      <c r="AY464" s="46"/>
      <c r="AZ464" s="46"/>
      <c r="BA464" s="46"/>
      <c r="BB464" s="46"/>
      <c r="BC464" s="47"/>
      <c r="BD464" s="47"/>
      <c r="BE464" s="48"/>
      <c r="BF464" s="48"/>
    </row>
    <row r="465" ht="15.75" customHeight="1">
      <c r="A465" s="110"/>
      <c r="B465" s="28"/>
      <c r="C465" s="48"/>
      <c r="D465" s="30"/>
      <c r="E465" s="31">
        <f t="shared" si="3"/>
        <v>0</v>
      </c>
      <c r="F465" s="31"/>
      <c r="G465" s="104"/>
      <c r="H465" s="33"/>
      <c r="I465" s="34"/>
      <c r="J465" s="34"/>
      <c r="K465" s="34"/>
      <c r="L465" s="34"/>
      <c r="M465" s="34"/>
      <c r="N465" s="34"/>
      <c r="O465" s="34"/>
      <c r="P465" s="34"/>
      <c r="Q465" s="34"/>
      <c r="R465" s="35"/>
      <c r="S465" s="72">
        <f t="shared" si="74"/>
        <v>1875</v>
      </c>
      <c r="T465" s="36">
        <f t="shared" si="72"/>
        <v>0</v>
      </c>
      <c r="U465" s="36">
        <f t="shared" si="75"/>
        <v>114.44</v>
      </c>
      <c r="V465" s="35"/>
      <c r="W465" s="72">
        <v>4500.0</v>
      </c>
      <c r="X465" s="35">
        <f t="shared" si="54"/>
        <v>0</v>
      </c>
      <c r="Y465" s="37">
        <f t="shared" si="56"/>
        <v>257.6710463</v>
      </c>
      <c r="Z465" s="35"/>
      <c r="AA465" s="35"/>
      <c r="AB465" s="35"/>
      <c r="AC465" s="35"/>
      <c r="AD465" s="35"/>
      <c r="AE465" s="66">
        <v>3000.0</v>
      </c>
      <c r="AF465" s="66">
        <f t="shared" si="71"/>
        <v>0</v>
      </c>
      <c r="AG465" s="93">
        <f t="shared" si="67"/>
        <v>-15.67691673</v>
      </c>
      <c r="AH465" s="67"/>
      <c r="AI465" s="68"/>
      <c r="AJ465" s="68">
        <f t="shared" si="69"/>
        <v>24.91094913</v>
      </c>
      <c r="AK465" s="69">
        <v>1875.0</v>
      </c>
      <c r="AL465" s="42">
        <f t="shared" si="57"/>
        <v>0</v>
      </c>
      <c r="AM465" s="42">
        <f t="shared" si="61"/>
        <v>472.4193666</v>
      </c>
      <c r="AN465" s="36"/>
      <c r="AO465" s="43"/>
      <c r="AP465" s="70">
        <v>980.0</v>
      </c>
      <c r="AQ465" s="70">
        <f t="shared" si="60"/>
        <v>0</v>
      </c>
      <c r="AR465" s="70">
        <f t="shared" si="62"/>
        <v>76.42103175</v>
      </c>
      <c r="AS465" s="71">
        <v>1400.0</v>
      </c>
      <c r="AT465" s="36"/>
      <c r="AU465" s="43"/>
      <c r="AV465" s="72">
        <v>480.0</v>
      </c>
      <c r="AW465" s="35"/>
      <c r="AX465" s="45"/>
      <c r="AY465" s="46"/>
      <c r="AZ465" s="46"/>
      <c r="BA465" s="46"/>
      <c r="BB465" s="46"/>
      <c r="BC465" s="47"/>
      <c r="BD465" s="47"/>
      <c r="BE465" s="48"/>
      <c r="BF465" s="48"/>
    </row>
    <row r="466" ht="15.75" customHeight="1">
      <c r="A466" s="110"/>
      <c r="B466" s="28"/>
      <c r="C466" s="48"/>
      <c r="D466" s="30"/>
      <c r="E466" s="31">
        <f t="shared" si="3"/>
        <v>0</v>
      </c>
      <c r="F466" s="31"/>
      <c r="G466" s="104"/>
      <c r="H466" s="33"/>
      <c r="I466" s="34"/>
      <c r="J466" s="34"/>
      <c r="K466" s="34"/>
      <c r="L466" s="34"/>
      <c r="M466" s="34"/>
      <c r="N466" s="34"/>
      <c r="O466" s="34"/>
      <c r="P466" s="34"/>
      <c r="Q466" s="34"/>
      <c r="R466" s="35"/>
      <c r="S466" s="72">
        <f t="shared" si="74"/>
        <v>1875</v>
      </c>
      <c r="T466" s="36">
        <f t="shared" si="72"/>
        <v>0</v>
      </c>
      <c r="U466" s="36">
        <f t="shared" si="75"/>
        <v>114.44</v>
      </c>
      <c r="V466" s="35"/>
      <c r="W466" s="72">
        <v>4500.0</v>
      </c>
      <c r="X466" s="35">
        <f t="shared" si="54"/>
        <v>0</v>
      </c>
      <c r="Y466" s="37">
        <f t="shared" si="56"/>
        <v>257.6710463</v>
      </c>
      <c r="Z466" s="35"/>
      <c r="AA466" s="35"/>
      <c r="AB466" s="35"/>
      <c r="AC466" s="35"/>
      <c r="AD466" s="35"/>
      <c r="AE466" s="66">
        <v>3000.0</v>
      </c>
      <c r="AF466" s="66">
        <f t="shared" si="71"/>
        <v>0</v>
      </c>
      <c r="AG466" s="93">
        <f t="shared" si="67"/>
        <v>-15.67691673</v>
      </c>
      <c r="AH466" s="67"/>
      <c r="AI466" s="68"/>
      <c r="AJ466" s="68">
        <f t="shared" si="69"/>
        <v>24.91094913</v>
      </c>
      <c r="AK466" s="69">
        <v>1875.0</v>
      </c>
      <c r="AL466" s="42">
        <f t="shared" si="57"/>
        <v>0</v>
      </c>
      <c r="AM466" s="42">
        <f t="shared" si="61"/>
        <v>472.4193666</v>
      </c>
      <c r="AN466" s="36"/>
      <c r="AO466" s="43"/>
      <c r="AP466" s="70">
        <v>980.0</v>
      </c>
      <c r="AQ466" s="70">
        <f t="shared" si="60"/>
        <v>0</v>
      </c>
      <c r="AR466" s="70">
        <f t="shared" si="62"/>
        <v>76.42103175</v>
      </c>
      <c r="AS466" s="71">
        <v>1400.0</v>
      </c>
      <c r="AT466" s="36"/>
      <c r="AU466" s="43"/>
      <c r="AV466" s="72">
        <v>480.0</v>
      </c>
      <c r="AW466" s="35"/>
      <c r="AX466" s="45"/>
      <c r="AY466" s="46"/>
      <c r="AZ466" s="46"/>
      <c r="BA466" s="46"/>
      <c r="BB466" s="46"/>
      <c r="BC466" s="47"/>
      <c r="BD466" s="47"/>
      <c r="BE466" s="48"/>
      <c r="BF466" s="48"/>
    </row>
    <row r="467" ht="15.75" customHeight="1">
      <c r="A467" s="110"/>
      <c r="B467" s="28"/>
      <c r="C467" s="48"/>
      <c r="D467" s="30"/>
      <c r="E467" s="31">
        <f t="shared" si="3"/>
        <v>0</v>
      </c>
      <c r="F467" s="31"/>
      <c r="G467" s="104"/>
      <c r="H467" s="33"/>
      <c r="I467" s="34"/>
      <c r="J467" s="34"/>
      <c r="K467" s="34"/>
      <c r="L467" s="34"/>
      <c r="M467" s="34"/>
      <c r="N467" s="34"/>
      <c r="O467" s="34"/>
      <c r="P467" s="34"/>
      <c r="Q467" s="34"/>
      <c r="R467" s="35"/>
      <c r="S467" s="72">
        <f t="shared" si="74"/>
        <v>1875</v>
      </c>
      <c r="T467" s="36">
        <f t="shared" si="72"/>
        <v>0</v>
      </c>
      <c r="U467" s="36">
        <f t="shared" si="75"/>
        <v>114.44</v>
      </c>
      <c r="V467" s="35"/>
      <c r="W467" s="72">
        <v>4500.0</v>
      </c>
      <c r="X467" s="35">
        <f t="shared" si="54"/>
        <v>0</v>
      </c>
      <c r="Y467" s="37">
        <f t="shared" si="56"/>
        <v>257.6710463</v>
      </c>
      <c r="Z467" s="35"/>
      <c r="AA467" s="35"/>
      <c r="AB467" s="35"/>
      <c r="AC467" s="35"/>
      <c r="AD467" s="35"/>
      <c r="AE467" s="66">
        <v>3000.0</v>
      </c>
      <c r="AF467" s="66">
        <f t="shared" si="71"/>
        <v>0</v>
      </c>
      <c r="AG467" s="93">
        <f t="shared" si="67"/>
        <v>-15.67691673</v>
      </c>
      <c r="AH467" s="67"/>
      <c r="AI467" s="68"/>
      <c r="AJ467" s="68">
        <f t="shared" si="69"/>
        <v>24.91094913</v>
      </c>
      <c r="AK467" s="69">
        <v>1875.0</v>
      </c>
      <c r="AL467" s="42">
        <f t="shared" si="57"/>
        <v>0</v>
      </c>
      <c r="AM467" s="42">
        <f t="shared" si="61"/>
        <v>472.4193666</v>
      </c>
      <c r="AN467" s="36"/>
      <c r="AO467" s="43"/>
      <c r="AP467" s="70">
        <v>980.0</v>
      </c>
      <c r="AQ467" s="70">
        <f t="shared" si="60"/>
        <v>0</v>
      </c>
      <c r="AR467" s="70">
        <f t="shared" si="62"/>
        <v>76.42103175</v>
      </c>
      <c r="AS467" s="71">
        <v>1400.0</v>
      </c>
      <c r="AT467" s="36"/>
      <c r="AU467" s="43"/>
      <c r="AV467" s="72">
        <v>480.0</v>
      </c>
      <c r="AW467" s="35"/>
      <c r="AX467" s="45"/>
      <c r="AY467" s="46"/>
      <c r="AZ467" s="46"/>
      <c r="BA467" s="46"/>
      <c r="BB467" s="46"/>
      <c r="BC467" s="47"/>
      <c r="BD467" s="47"/>
      <c r="BE467" s="48"/>
      <c r="BF467" s="48"/>
    </row>
    <row r="468" ht="15.75" customHeight="1">
      <c r="A468" s="110"/>
      <c r="B468" s="28"/>
      <c r="C468" s="48"/>
      <c r="D468" s="30"/>
      <c r="E468" s="31">
        <f t="shared" si="3"/>
        <v>0</v>
      </c>
      <c r="F468" s="31"/>
      <c r="G468" s="104"/>
      <c r="H468" s="33"/>
      <c r="I468" s="34"/>
      <c r="J468" s="34"/>
      <c r="K468" s="34"/>
      <c r="L468" s="34"/>
      <c r="M468" s="34"/>
      <c r="N468" s="34"/>
      <c r="O468" s="34"/>
      <c r="P468" s="34"/>
      <c r="Q468" s="34"/>
      <c r="R468" s="35"/>
      <c r="S468" s="72">
        <f t="shared" si="74"/>
        <v>1875</v>
      </c>
      <c r="T468" s="36">
        <f t="shared" si="72"/>
        <v>0</v>
      </c>
      <c r="U468" s="36">
        <f t="shared" si="75"/>
        <v>114.44</v>
      </c>
      <c r="V468" s="35"/>
      <c r="W468" s="72">
        <v>4500.0</v>
      </c>
      <c r="X468" s="35">
        <f t="shared" si="54"/>
        <v>0</v>
      </c>
      <c r="Y468" s="37">
        <f t="shared" si="56"/>
        <v>257.6710463</v>
      </c>
      <c r="Z468" s="35"/>
      <c r="AA468" s="35"/>
      <c r="AB468" s="35"/>
      <c r="AC468" s="35"/>
      <c r="AD468" s="35"/>
      <c r="AE468" s="66">
        <v>3000.0</v>
      </c>
      <c r="AF468" s="66">
        <f t="shared" si="71"/>
        <v>0</v>
      </c>
      <c r="AG468" s="93">
        <f t="shared" si="67"/>
        <v>-15.67691673</v>
      </c>
      <c r="AH468" s="67"/>
      <c r="AI468" s="68"/>
      <c r="AJ468" s="68">
        <f t="shared" si="69"/>
        <v>24.91094913</v>
      </c>
      <c r="AK468" s="69">
        <v>1875.0</v>
      </c>
      <c r="AL468" s="42">
        <f t="shared" si="57"/>
        <v>0</v>
      </c>
      <c r="AM468" s="42">
        <f t="shared" si="61"/>
        <v>472.4193666</v>
      </c>
      <c r="AN468" s="36"/>
      <c r="AO468" s="43"/>
      <c r="AP468" s="70">
        <v>980.0</v>
      </c>
      <c r="AQ468" s="70">
        <f t="shared" si="60"/>
        <v>0</v>
      </c>
      <c r="AR468" s="70">
        <f t="shared" si="62"/>
        <v>76.42103175</v>
      </c>
      <c r="AS468" s="71">
        <v>1400.0</v>
      </c>
      <c r="AT468" s="36"/>
      <c r="AU468" s="43"/>
      <c r="AV468" s="72">
        <v>480.0</v>
      </c>
      <c r="AW468" s="35"/>
      <c r="AX468" s="45"/>
      <c r="AY468" s="46"/>
      <c r="AZ468" s="46"/>
      <c r="BA468" s="46"/>
      <c r="BB468" s="46"/>
      <c r="BC468" s="47"/>
      <c r="BD468" s="47"/>
      <c r="BE468" s="48"/>
      <c r="BF468" s="48"/>
    </row>
    <row r="469" ht="15.75" customHeight="1">
      <c r="A469" s="110"/>
      <c r="B469" s="28"/>
      <c r="C469" s="48"/>
      <c r="D469" s="30"/>
      <c r="E469" s="31">
        <f t="shared" si="3"/>
        <v>0</v>
      </c>
      <c r="F469" s="31"/>
      <c r="G469" s="104"/>
      <c r="H469" s="33"/>
      <c r="I469" s="34"/>
      <c r="J469" s="34"/>
      <c r="K469" s="34"/>
      <c r="L469" s="34"/>
      <c r="M469" s="34"/>
      <c r="N469" s="34"/>
      <c r="O469" s="34"/>
      <c r="P469" s="34"/>
      <c r="Q469" s="34"/>
      <c r="R469" s="35"/>
      <c r="S469" s="72">
        <f t="shared" si="74"/>
        <v>1875</v>
      </c>
      <c r="T469" s="36">
        <f t="shared" si="72"/>
        <v>0</v>
      </c>
      <c r="U469" s="36">
        <f t="shared" si="75"/>
        <v>114.44</v>
      </c>
      <c r="V469" s="35"/>
      <c r="W469" s="72">
        <v>4500.0</v>
      </c>
      <c r="X469" s="35">
        <f t="shared" si="54"/>
        <v>0</v>
      </c>
      <c r="Y469" s="37">
        <f t="shared" si="56"/>
        <v>257.6710463</v>
      </c>
      <c r="Z469" s="35"/>
      <c r="AA469" s="35"/>
      <c r="AB469" s="35"/>
      <c r="AC469" s="35"/>
      <c r="AD469" s="35"/>
      <c r="AE469" s="66">
        <v>3000.0</v>
      </c>
      <c r="AF469" s="66">
        <f t="shared" si="71"/>
        <v>0</v>
      </c>
      <c r="AG469" s="93">
        <f t="shared" si="67"/>
        <v>-15.67691673</v>
      </c>
      <c r="AH469" s="67"/>
      <c r="AI469" s="68"/>
      <c r="AJ469" s="68">
        <f t="shared" si="69"/>
        <v>24.91094913</v>
      </c>
      <c r="AK469" s="69">
        <v>1875.0</v>
      </c>
      <c r="AL469" s="42">
        <f t="shared" si="57"/>
        <v>0</v>
      </c>
      <c r="AM469" s="42">
        <f t="shared" si="61"/>
        <v>472.4193666</v>
      </c>
      <c r="AN469" s="36"/>
      <c r="AO469" s="43"/>
      <c r="AP469" s="70">
        <v>980.0</v>
      </c>
      <c r="AQ469" s="70">
        <f t="shared" si="60"/>
        <v>0</v>
      </c>
      <c r="AR469" s="70">
        <f t="shared" si="62"/>
        <v>76.42103175</v>
      </c>
      <c r="AS469" s="71">
        <v>1400.0</v>
      </c>
      <c r="AT469" s="36"/>
      <c r="AU469" s="43"/>
      <c r="AV469" s="72">
        <v>480.0</v>
      </c>
      <c r="AW469" s="35"/>
      <c r="AX469" s="45"/>
      <c r="AY469" s="46"/>
      <c r="AZ469" s="46"/>
      <c r="BA469" s="46"/>
      <c r="BB469" s="46"/>
      <c r="BC469" s="47"/>
      <c r="BD469" s="47"/>
      <c r="BE469" s="48"/>
      <c r="BF469" s="48"/>
    </row>
    <row r="470" ht="15.75" customHeight="1">
      <c r="A470" s="110"/>
      <c r="B470" s="28"/>
      <c r="C470" s="48"/>
      <c r="D470" s="30"/>
      <c r="E470" s="31">
        <f t="shared" si="3"/>
        <v>0</v>
      </c>
      <c r="F470" s="31"/>
      <c r="G470" s="104"/>
      <c r="H470" s="33"/>
      <c r="I470" s="34"/>
      <c r="J470" s="34"/>
      <c r="K470" s="34"/>
      <c r="L470" s="34"/>
      <c r="M470" s="34"/>
      <c r="N470" s="34"/>
      <c r="O470" s="34"/>
      <c r="P470" s="34"/>
      <c r="Q470" s="34"/>
      <c r="R470" s="35"/>
      <c r="S470" s="72">
        <f t="shared" si="74"/>
        <v>1875</v>
      </c>
      <c r="T470" s="36">
        <f t="shared" si="72"/>
        <v>0</v>
      </c>
      <c r="U470" s="36">
        <f t="shared" si="75"/>
        <v>114.44</v>
      </c>
      <c r="V470" s="35"/>
      <c r="W470" s="72">
        <v>4500.0</v>
      </c>
      <c r="X470" s="35">
        <f t="shared" si="54"/>
        <v>0</v>
      </c>
      <c r="Y470" s="37">
        <f t="shared" si="56"/>
        <v>257.6710463</v>
      </c>
      <c r="Z470" s="35"/>
      <c r="AA470" s="35"/>
      <c r="AB470" s="35"/>
      <c r="AC470" s="35"/>
      <c r="AD470" s="35"/>
      <c r="AE470" s="66">
        <v>3000.0</v>
      </c>
      <c r="AF470" s="66">
        <f t="shared" si="71"/>
        <v>0</v>
      </c>
      <c r="AG470" s="93">
        <f t="shared" si="67"/>
        <v>-15.67691673</v>
      </c>
      <c r="AH470" s="67"/>
      <c r="AI470" s="68"/>
      <c r="AJ470" s="68">
        <f t="shared" si="69"/>
        <v>24.91094913</v>
      </c>
      <c r="AK470" s="69">
        <v>1875.0</v>
      </c>
      <c r="AL470" s="42">
        <f t="shared" si="57"/>
        <v>0</v>
      </c>
      <c r="AM470" s="42">
        <f t="shared" si="61"/>
        <v>472.4193666</v>
      </c>
      <c r="AN470" s="36"/>
      <c r="AO470" s="43"/>
      <c r="AP470" s="70">
        <v>980.0</v>
      </c>
      <c r="AQ470" s="70">
        <f t="shared" si="60"/>
        <v>0</v>
      </c>
      <c r="AR470" s="70">
        <f t="shared" si="62"/>
        <v>76.42103175</v>
      </c>
      <c r="AS470" s="71">
        <v>1400.0</v>
      </c>
      <c r="AT470" s="36"/>
      <c r="AU470" s="43"/>
      <c r="AV470" s="72">
        <v>480.0</v>
      </c>
      <c r="AW470" s="35"/>
      <c r="AX470" s="45"/>
      <c r="AY470" s="46"/>
      <c r="AZ470" s="46"/>
      <c r="BA470" s="46"/>
      <c r="BB470" s="46"/>
      <c r="BC470" s="47"/>
      <c r="BD470" s="47"/>
      <c r="BE470" s="48"/>
      <c r="BF470" s="48"/>
    </row>
    <row r="471" ht="15.75" customHeight="1">
      <c r="A471" s="110"/>
      <c r="B471" s="28"/>
      <c r="C471" s="48"/>
      <c r="D471" s="30"/>
      <c r="E471" s="31">
        <f t="shared" si="3"/>
        <v>0</v>
      </c>
      <c r="F471" s="31"/>
      <c r="G471" s="104"/>
      <c r="H471" s="33"/>
      <c r="I471" s="34"/>
      <c r="J471" s="34"/>
      <c r="K471" s="34"/>
      <c r="L471" s="34"/>
      <c r="M471" s="34"/>
      <c r="N471" s="34"/>
      <c r="O471" s="34"/>
      <c r="P471" s="34"/>
      <c r="Q471" s="34"/>
      <c r="R471" s="35"/>
      <c r="S471" s="72">
        <f t="shared" si="74"/>
        <v>1875</v>
      </c>
      <c r="T471" s="36">
        <f t="shared" si="72"/>
        <v>0</v>
      </c>
      <c r="U471" s="36">
        <f t="shared" si="75"/>
        <v>114.44</v>
      </c>
      <c r="V471" s="35"/>
      <c r="W471" s="72">
        <v>4500.0</v>
      </c>
      <c r="X471" s="35">
        <f t="shared" si="54"/>
        <v>0</v>
      </c>
      <c r="Y471" s="37">
        <f t="shared" si="56"/>
        <v>257.6710463</v>
      </c>
      <c r="Z471" s="35"/>
      <c r="AA471" s="35"/>
      <c r="AB471" s="35"/>
      <c r="AC471" s="35"/>
      <c r="AD471" s="35"/>
      <c r="AE471" s="66">
        <v>3000.0</v>
      </c>
      <c r="AF471" s="66">
        <f t="shared" si="71"/>
        <v>0</v>
      </c>
      <c r="AG471" s="93">
        <f t="shared" si="67"/>
        <v>-15.67691673</v>
      </c>
      <c r="AH471" s="67"/>
      <c r="AI471" s="68"/>
      <c r="AJ471" s="68">
        <f t="shared" si="69"/>
        <v>24.91094913</v>
      </c>
      <c r="AK471" s="69">
        <v>1875.0</v>
      </c>
      <c r="AL471" s="42">
        <f t="shared" si="57"/>
        <v>0</v>
      </c>
      <c r="AM471" s="42">
        <f t="shared" si="61"/>
        <v>472.4193666</v>
      </c>
      <c r="AN471" s="36"/>
      <c r="AO471" s="43"/>
      <c r="AP471" s="70">
        <v>980.0</v>
      </c>
      <c r="AQ471" s="70">
        <f t="shared" si="60"/>
        <v>0</v>
      </c>
      <c r="AR471" s="70">
        <f t="shared" si="62"/>
        <v>76.42103175</v>
      </c>
      <c r="AS471" s="71">
        <v>1400.0</v>
      </c>
      <c r="AT471" s="36"/>
      <c r="AU471" s="43"/>
      <c r="AV471" s="72">
        <v>480.0</v>
      </c>
      <c r="AW471" s="35"/>
      <c r="AX471" s="45"/>
      <c r="AY471" s="46"/>
      <c r="AZ471" s="46"/>
      <c r="BA471" s="46"/>
      <c r="BB471" s="46"/>
      <c r="BC471" s="47"/>
      <c r="BD471" s="47"/>
      <c r="BE471" s="48"/>
      <c r="BF471" s="48"/>
    </row>
    <row r="472" ht="15.75" customHeight="1">
      <c r="A472" s="110"/>
      <c r="B472" s="28"/>
      <c r="C472" s="48"/>
      <c r="D472" s="30"/>
      <c r="E472" s="31">
        <f t="shared" si="3"/>
        <v>0</v>
      </c>
      <c r="F472" s="31"/>
      <c r="G472" s="104"/>
      <c r="H472" s="33"/>
      <c r="I472" s="34"/>
      <c r="J472" s="34"/>
      <c r="K472" s="34"/>
      <c r="L472" s="34"/>
      <c r="M472" s="34"/>
      <c r="N472" s="34"/>
      <c r="O472" s="34"/>
      <c r="P472" s="34"/>
      <c r="Q472" s="34"/>
      <c r="R472" s="35"/>
      <c r="S472" s="72">
        <f t="shared" si="74"/>
        <v>1875</v>
      </c>
      <c r="T472" s="36">
        <f t="shared" si="72"/>
        <v>0</v>
      </c>
      <c r="U472" s="36">
        <f t="shared" si="75"/>
        <v>114.44</v>
      </c>
      <c r="V472" s="35"/>
      <c r="W472" s="72">
        <v>4500.0</v>
      </c>
      <c r="X472" s="35">
        <f t="shared" si="54"/>
        <v>0</v>
      </c>
      <c r="Y472" s="37">
        <f t="shared" si="56"/>
        <v>257.6710463</v>
      </c>
      <c r="Z472" s="35"/>
      <c r="AA472" s="35"/>
      <c r="AB472" s="35"/>
      <c r="AC472" s="35"/>
      <c r="AD472" s="35"/>
      <c r="AE472" s="66">
        <v>3000.0</v>
      </c>
      <c r="AF472" s="66">
        <f t="shared" si="71"/>
        <v>0</v>
      </c>
      <c r="AG472" s="93">
        <f t="shared" si="67"/>
        <v>-15.67691673</v>
      </c>
      <c r="AH472" s="67"/>
      <c r="AI472" s="68"/>
      <c r="AJ472" s="68">
        <f t="shared" si="69"/>
        <v>24.91094913</v>
      </c>
      <c r="AK472" s="69">
        <v>1875.0</v>
      </c>
      <c r="AL472" s="42">
        <f t="shared" si="57"/>
        <v>0</v>
      </c>
      <c r="AM472" s="42">
        <f t="shared" si="61"/>
        <v>472.4193666</v>
      </c>
      <c r="AN472" s="36"/>
      <c r="AO472" s="43"/>
      <c r="AP472" s="70">
        <v>980.0</v>
      </c>
      <c r="AQ472" s="70">
        <f t="shared" si="60"/>
        <v>0</v>
      </c>
      <c r="AR472" s="70">
        <f t="shared" si="62"/>
        <v>76.42103175</v>
      </c>
      <c r="AS472" s="71">
        <v>1400.0</v>
      </c>
      <c r="AT472" s="36"/>
      <c r="AU472" s="43"/>
      <c r="AV472" s="72">
        <v>480.0</v>
      </c>
      <c r="AW472" s="35"/>
      <c r="AX472" s="45"/>
      <c r="AY472" s="46"/>
      <c r="AZ472" s="46"/>
      <c r="BA472" s="46"/>
      <c r="BB472" s="46"/>
      <c r="BC472" s="47"/>
      <c r="BD472" s="47"/>
      <c r="BE472" s="48"/>
      <c r="BF472" s="48"/>
    </row>
    <row r="473" ht="15.75" customHeight="1">
      <c r="A473" s="110"/>
      <c r="B473" s="28"/>
      <c r="C473" s="48"/>
      <c r="D473" s="30"/>
      <c r="E473" s="31">
        <f t="shared" si="3"/>
        <v>0</v>
      </c>
      <c r="F473" s="31"/>
      <c r="G473" s="104"/>
      <c r="H473" s="33"/>
      <c r="I473" s="34"/>
      <c r="J473" s="34"/>
      <c r="K473" s="34"/>
      <c r="L473" s="34"/>
      <c r="M473" s="34"/>
      <c r="N473" s="34"/>
      <c r="O473" s="34"/>
      <c r="P473" s="34"/>
      <c r="Q473" s="34"/>
      <c r="R473" s="35"/>
      <c r="S473" s="72">
        <f t="shared" si="74"/>
        <v>1875</v>
      </c>
      <c r="T473" s="36">
        <f t="shared" si="72"/>
        <v>0</v>
      </c>
      <c r="U473" s="36">
        <f t="shared" si="75"/>
        <v>114.44</v>
      </c>
      <c r="V473" s="35"/>
      <c r="W473" s="72">
        <v>4500.0</v>
      </c>
      <c r="X473" s="35">
        <f t="shared" si="54"/>
        <v>0</v>
      </c>
      <c r="Y473" s="37">
        <f t="shared" si="56"/>
        <v>257.6710463</v>
      </c>
      <c r="Z473" s="35"/>
      <c r="AA473" s="35"/>
      <c r="AB473" s="35"/>
      <c r="AC473" s="35"/>
      <c r="AD473" s="35"/>
      <c r="AE473" s="66">
        <v>3000.0</v>
      </c>
      <c r="AF473" s="66">
        <f t="shared" si="71"/>
        <v>0</v>
      </c>
      <c r="AG473" s="93">
        <f t="shared" si="67"/>
        <v>-15.67691673</v>
      </c>
      <c r="AH473" s="67"/>
      <c r="AI473" s="68"/>
      <c r="AJ473" s="68">
        <f t="shared" si="69"/>
        <v>24.91094913</v>
      </c>
      <c r="AK473" s="69">
        <v>1875.0</v>
      </c>
      <c r="AL473" s="42">
        <f t="shared" si="57"/>
        <v>0</v>
      </c>
      <c r="AM473" s="42">
        <f t="shared" si="61"/>
        <v>472.4193666</v>
      </c>
      <c r="AN473" s="36"/>
      <c r="AO473" s="43"/>
      <c r="AP473" s="70">
        <v>980.0</v>
      </c>
      <c r="AQ473" s="70">
        <f t="shared" si="60"/>
        <v>0</v>
      </c>
      <c r="AR473" s="70">
        <f t="shared" si="62"/>
        <v>76.42103175</v>
      </c>
      <c r="AS473" s="71">
        <v>1400.0</v>
      </c>
      <c r="AT473" s="36"/>
      <c r="AU473" s="43"/>
      <c r="AV473" s="72">
        <v>480.0</v>
      </c>
      <c r="AW473" s="35"/>
      <c r="AX473" s="45"/>
      <c r="AY473" s="46"/>
      <c r="AZ473" s="46"/>
      <c r="BA473" s="46"/>
      <c r="BB473" s="46"/>
      <c r="BC473" s="47"/>
      <c r="BD473" s="47"/>
      <c r="BE473" s="48"/>
      <c r="BF473" s="48"/>
    </row>
    <row r="474" ht="15.75" customHeight="1">
      <c r="A474" s="110"/>
      <c r="B474" s="28"/>
      <c r="C474" s="48"/>
      <c r="D474" s="30"/>
      <c r="E474" s="31">
        <f t="shared" si="3"/>
        <v>0</v>
      </c>
      <c r="F474" s="31"/>
      <c r="G474" s="104"/>
      <c r="H474" s="33"/>
      <c r="I474" s="34"/>
      <c r="J474" s="34"/>
      <c r="K474" s="34"/>
      <c r="L474" s="34"/>
      <c r="M474" s="34"/>
      <c r="N474" s="34"/>
      <c r="O474" s="34"/>
      <c r="P474" s="34"/>
      <c r="Q474" s="34"/>
      <c r="R474" s="35"/>
      <c r="S474" s="72">
        <f t="shared" si="74"/>
        <v>1875</v>
      </c>
      <c r="T474" s="36">
        <f t="shared" si="72"/>
        <v>0</v>
      </c>
      <c r="U474" s="36">
        <f t="shared" si="75"/>
        <v>114.44</v>
      </c>
      <c r="V474" s="35"/>
      <c r="W474" s="72">
        <v>4500.0</v>
      </c>
      <c r="X474" s="35">
        <f t="shared" si="54"/>
        <v>0</v>
      </c>
      <c r="Y474" s="37">
        <f t="shared" si="56"/>
        <v>257.6710463</v>
      </c>
      <c r="Z474" s="35"/>
      <c r="AA474" s="35"/>
      <c r="AB474" s="35"/>
      <c r="AC474" s="35"/>
      <c r="AD474" s="35"/>
      <c r="AE474" s="66">
        <v>3000.0</v>
      </c>
      <c r="AF474" s="66">
        <f t="shared" si="71"/>
        <v>0</v>
      </c>
      <c r="AG474" s="93">
        <f t="shared" si="67"/>
        <v>-15.67691673</v>
      </c>
      <c r="AH474" s="67"/>
      <c r="AI474" s="68"/>
      <c r="AJ474" s="68">
        <f t="shared" si="69"/>
        <v>24.91094913</v>
      </c>
      <c r="AK474" s="69">
        <v>1875.0</v>
      </c>
      <c r="AL474" s="42">
        <f t="shared" si="57"/>
        <v>0</v>
      </c>
      <c r="AM474" s="42">
        <f t="shared" si="61"/>
        <v>472.4193666</v>
      </c>
      <c r="AN474" s="36"/>
      <c r="AO474" s="43"/>
      <c r="AP474" s="70">
        <v>980.0</v>
      </c>
      <c r="AQ474" s="70">
        <f t="shared" si="60"/>
        <v>0</v>
      </c>
      <c r="AR474" s="70">
        <f t="shared" si="62"/>
        <v>76.42103175</v>
      </c>
      <c r="AS474" s="71">
        <v>1400.0</v>
      </c>
      <c r="AT474" s="36"/>
      <c r="AU474" s="43"/>
      <c r="AV474" s="72">
        <v>480.0</v>
      </c>
      <c r="AW474" s="35"/>
      <c r="AX474" s="45"/>
      <c r="AY474" s="46"/>
      <c r="AZ474" s="46"/>
      <c r="BA474" s="46"/>
      <c r="BB474" s="46"/>
      <c r="BC474" s="47"/>
      <c r="BD474" s="47"/>
      <c r="BE474" s="48"/>
      <c r="BF474" s="48"/>
    </row>
    <row r="475" ht="15.75" customHeight="1">
      <c r="A475" s="110"/>
      <c r="B475" s="28"/>
      <c r="C475" s="48"/>
      <c r="D475" s="30"/>
      <c r="E475" s="31">
        <f t="shared" si="3"/>
        <v>0</v>
      </c>
      <c r="F475" s="31"/>
      <c r="G475" s="104"/>
      <c r="H475" s="33"/>
      <c r="I475" s="34"/>
      <c r="J475" s="34"/>
      <c r="K475" s="34"/>
      <c r="L475" s="34"/>
      <c r="M475" s="34"/>
      <c r="N475" s="34"/>
      <c r="O475" s="34"/>
      <c r="P475" s="34"/>
      <c r="Q475" s="34"/>
      <c r="R475" s="35"/>
      <c r="S475" s="72">
        <f t="shared" si="74"/>
        <v>1875</v>
      </c>
      <c r="T475" s="36">
        <f t="shared" si="72"/>
        <v>0</v>
      </c>
      <c r="U475" s="36">
        <f t="shared" si="75"/>
        <v>114.44</v>
      </c>
      <c r="V475" s="35"/>
      <c r="W475" s="72">
        <v>4500.0</v>
      </c>
      <c r="X475" s="35">
        <f t="shared" si="54"/>
        <v>0</v>
      </c>
      <c r="Y475" s="37">
        <f t="shared" si="56"/>
        <v>257.6710463</v>
      </c>
      <c r="Z475" s="35"/>
      <c r="AA475" s="35"/>
      <c r="AB475" s="35"/>
      <c r="AC475" s="35"/>
      <c r="AD475" s="35"/>
      <c r="AE475" s="66">
        <v>3000.0</v>
      </c>
      <c r="AF475" s="66">
        <f t="shared" si="71"/>
        <v>0</v>
      </c>
      <c r="AG475" s="93">
        <f t="shared" si="67"/>
        <v>-15.67691673</v>
      </c>
      <c r="AH475" s="67"/>
      <c r="AI475" s="68"/>
      <c r="AJ475" s="68">
        <f t="shared" si="69"/>
        <v>24.91094913</v>
      </c>
      <c r="AK475" s="69">
        <v>1875.0</v>
      </c>
      <c r="AL475" s="42">
        <f t="shared" si="57"/>
        <v>0</v>
      </c>
      <c r="AM475" s="42">
        <f t="shared" si="61"/>
        <v>472.4193666</v>
      </c>
      <c r="AN475" s="36"/>
      <c r="AO475" s="43"/>
      <c r="AP475" s="70">
        <v>980.0</v>
      </c>
      <c r="AQ475" s="70">
        <f t="shared" si="60"/>
        <v>0</v>
      </c>
      <c r="AR475" s="70">
        <f t="shared" si="62"/>
        <v>76.42103175</v>
      </c>
      <c r="AS475" s="71">
        <v>1400.0</v>
      </c>
      <c r="AT475" s="36"/>
      <c r="AU475" s="43"/>
      <c r="AV475" s="72">
        <v>480.0</v>
      </c>
      <c r="AW475" s="35"/>
      <c r="AX475" s="45"/>
      <c r="AY475" s="46"/>
      <c r="AZ475" s="46"/>
      <c r="BA475" s="46"/>
      <c r="BB475" s="46"/>
      <c r="BC475" s="47"/>
      <c r="BD475" s="47"/>
      <c r="BE475" s="48"/>
      <c r="BF475" s="48"/>
    </row>
    <row r="476" ht="15.75" customHeight="1">
      <c r="A476" s="110"/>
      <c r="B476" s="28"/>
      <c r="C476" s="48"/>
      <c r="D476" s="30"/>
      <c r="E476" s="31">
        <f t="shared" si="3"/>
        <v>0</v>
      </c>
      <c r="F476" s="31"/>
      <c r="G476" s="104"/>
      <c r="H476" s="33"/>
      <c r="I476" s="34"/>
      <c r="J476" s="34"/>
      <c r="K476" s="34"/>
      <c r="L476" s="34"/>
      <c r="M476" s="34"/>
      <c r="N476" s="34"/>
      <c r="O476" s="34"/>
      <c r="P476" s="34"/>
      <c r="Q476" s="34"/>
      <c r="R476" s="35"/>
      <c r="S476" s="72">
        <f t="shared" si="74"/>
        <v>1875</v>
      </c>
      <c r="T476" s="36">
        <f t="shared" si="72"/>
        <v>0</v>
      </c>
      <c r="U476" s="36">
        <f t="shared" si="75"/>
        <v>114.44</v>
      </c>
      <c r="V476" s="35"/>
      <c r="W476" s="72">
        <v>4500.0</v>
      </c>
      <c r="X476" s="35">
        <f t="shared" si="54"/>
        <v>0</v>
      </c>
      <c r="Y476" s="37">
        <f t="shared" si="56"/>
        <v>257.6710463</v>
      </c>
      <c r="Z476" s="35"/>
      <c r="AA476" s="35"/>
      <c r="AB476" s="35"/>
      <c r="AC476" s="35"/>
      <c r="AD476" s="35"/>
      <c r="AE476" s="66">
        <v>3000.0</v>
      </c>
      <c r="AF476" s="66">
        <f t="shared" si="71"/>
        <v>0</v>
      </c>
      <c r="AG476" s="93">
        <f t="shared" si="67"/>
        <v>-15.67691673</v>
      </c>
      <c r="AH476" s="67"/>
      <c r="AI476" s="68"/>
      <c r="AJ476" s="68">
        <f t="shared" si="69"/>
        <v>24.91094913</v>
      </c>
      <c r="AK476" s="69">
        <v>1875.0</v>
      </c>
      <c r="AL476" s="42">
        <f t="shared" si="57"/>
        <v>0</v>
      </c>
      <c r="AM476" s="42">
        <f t="shared" si="61"/>
        <v>472.4193666</v>
      </c>
      <c r="AN476" s="36"/>
      <c r="AO476" s="43"/>
      <c r="AP476" s="70">
        <v>980.0</v>
      </c>
      <c r="AQ476" s="70">
        <f t="shared" si="60"/>
        <v>0</v>
      </c>
      <c r="AR476" s="70">
        <f t="shared" si="62"/>
        <v>76.42103175</v>
      </c>
      <c r="AS476" s="71">
        <v>1400.0</v>
      </c>
      <c r="AT476" s="36"/>
      <c r="AU476" s="43"/>
      <c r="AV476" s="72">
        <v>480.0</v>
      </c>
      <c r="AW476" s="35"/>
      <c r="AX476" s="45"/>
      <c r="AY476" s="46"/>
      <c r="AZ476" s="46"/>
      <c r="BA476" s="46"/>
      <c r="BB476" s="46"/>
      <c r="BC476" s="47"/>
      <c r="BD476" s="47"/>
      <c r="BE476" s="48"/>
      <c r="BF476" s="48"/>
    </row>
    <row r="477" ht="15.75" customHeight="1">
      <c r="A477" s="110"/>
      <c r="B477" s="28"/>
      <c r="C477" s="48"/>
      <c r="D477" s="30"/>
      <c r="E477" s="31">
        <f t="shared" si="3"/>
        <v>0</v>
      </c>
      <c r="F477" s="31"/>
      <c r="G477" s="104"/>
      <c r="H477" s="33"/>
      <c r="I477" s="34"/>
      <c r="J477" s="34"/>
      <c r="K477" s="34"/>
      <c r="L477" s="34"/>
      <c r="M477" s="34"/>
      <c r="N477" s="34"/>
      <c r="O477" s="34"/>
      <c r="P477" s="34"/>
      <c r="Q477" s="34"/>
      <c r="R477" s="35"/>
      <c r="S477" s="72">
        <f t="shared" si="74"/>
        <v>1875</v>
      </c>
      <c r="T477" s="36">
        <f t="shared" si="72"/>
        <v>0</v>
      </c>
      <c r="U477" s="36">
        <f t="shared" si="75"/>
        <v>114.44</v>
      </c>
      <c r="V477" s="35"/>
      <c r="W477" s="72">
        <v>4500.0</v>
      </c>
      <c r="X477" s="35">
        <f t="shared" si="54"/>
        <v>0</v>
      </c>
      <c r="Y477" s="37">
        <f t="shared" si="56"/>
        <v>257.6710463</v>
      </c>
      <c r="Z477" s="35"/>
      <c r="AA477" s="35"/>
      <c r="AB477" s="35"/>
      <c r="AC477" s="35"/>
      <c r="AD477" s="35"/>
      <c r="AE477" s="66">
        <v>3000.0</v>
      </c>
      <c r="AF477" s="66">
        <f t="shared" si="71"/>
        <v>0</v>
      </c>
      <c r="AG477" s="93">
        <f t="shared" si="67"/>
        <v>-15.67691673</v>
      </c>
      <c r="AH477" s="67"/>
      <c r="AI477" s="68"/>
      <c r="AJ477" s="68">
        <f t="shared" si="69"/>
        <v>24.91094913</v>
      </c>
      <c r="AK477" s="69">
        <v>1875.0</v>
      </c>
      <c r="AL477" s="42">
        <f t="shared" si="57"/>
        <v>0</v>
      </c>
      <c r="AM477" s="42">
        <f t="shared" si="61"/>
        <v>472.4193666</v>
      </c>
      <c r="AN477" s="36"/>
      <c r="AO477" s="43"/>
      <c r="AP477" s="70">
        <v>980.0</v>
      </c>
      <c r="AQ477" s="70">
        <f t="shared" si="60"/>
        <v>0</v>
      </c>
      <c r="AR477" s="70">
        <f t="shared" si="62"/>
        <v>76.42103175</v>
      </c>
      <c r="AS477" s="71">
        <v>1400.0</v>
      </c>
      <c r="AT477" s="36"/>
      <c r="AU477" s="43"/>
      <c r="AV477" s="72">
        <v>480.0</v>
      </c>
      <c r="AW477" s="35"/>
      <c r="AX477" s="45"/>
      <c r="AY477" s="46"/>
      <c r="AZ477" s="46"/>
      <c r="BA477" s="46"/>
      <c r="BB477" s="46"/>
      <c r="BC477" s="47"/>
      <c r="BD477" s="47"/>
      <c r="BE477" s="48"/>
      <c r="BF477" s="48"/>
    </row>
    <row r="478" ht="15.75" customHeight="1">
      <c r="A478" s="110"/>
      <c r="B478" s="28"/>
      <c r="C478" s="48"/>
      <c r="D478" s="30"/>
      <c r="E478" s="31">
        <f t="shared" si="3"/>
        <v>0</v>
      </c>
      <c r="F478" s="31"/>
      <c r="G478" s="104"/>
      <c r="H478" s="33"/>
      <c r="I478" s="34"/>
      <c r="J478" s="34"/>
      <c r="K478" s="34"/>
      <c r="L478" s="34"/>
      <c r="M478" s="34"/>
      <c r="N478" s="34"/>
      <c r="O478" s="34"/>
      <c r="P478" s="34"/>
      <c r="Q478" s="34"/>
      <c r="R478" s="35"/>
      <c r="S478" s="72">
        <f t="shared" si="74"/>
        <v>1875</v>
      </c>
      <c r="T478" s="36">
        <f t="shared" si="72"/>
        <v>0</v>
      </c>
      <c r="U478" s="36">
        <f t="shared" si="75"/>
        <v>114.44</v>
      </c>
      <c r="V478" s="35"/>
      <c r="W478" s="72">
        <v>4500.0</v>
      </c>
      <c r="X478" s="35">
        <f t="shared" si="54"/>
        <v>0</v>
      </c>
      <c r="Y478" s="37">
        <f t="shared" si="56"/>
        <v>257.6710463</v>
      </c>
      <c r="Z478" s="35"/>
      <c r="AA478" s="35"/>
      <c r="AB478" s="35"/>
      <c r="AC478" s="35"/>
      <c r="AD478" s="35"/>
      <c r="AE478" s="66">
        <v>3000.0</v>
      </c>
      <c r="AF478" s="66">
        <f t="shared" si="71"/>
        <v>0</v>
      </c>
      <c r="AG478" s="93">
        <f t="shared" si="67"/>
        <v>-15.67691673</v>
      </c>
      <c r="AH478" s="67"/>
      <c r="AI478" s="68"/>
      <c r="AJ478" s="68">
        <f t="shared" si="69"/>
        <v>24.91094913</v>
      </c>
      <c r="AK478" s="69">
        <v>1875.0</v>
      </c>
      <c r="AL478" s="42">
        <f t="shared" si="57"/>
        <v>0</v>
      </c>
      <c r="AM478" s="42">
        <f t="shared" si="61"/>
        <v>472.4193666</v>
      </c>
      <c r="AN478" s="36"/>
      <c r="AO478" s="43"/>
      <c r="AP478" s="70">
        <v>980.0</v>
      </c>
      <c r="AQ478" s="70">
        <f t="shared" si="60"/>
        <v>0</v>
      </c>
      <c r="AR478" s="70">
        <f t="shared" si="62"/>
        <v>76.42103175</v>
      </c>
      <c r="AS478" s="71">
        <v>1400.0</v>
      </c>
      <c r="AT478" s="36"/>
      <c r="AU478" s="43"/>
      <c r="AV478" s="72">
        <v>480.0</v>
      </c>
      <c r="AW478" s="35"/>
      <c r="AX478" s="45"/>
      <c r="AY478" s="46"/>
      <c r="AZ478" s="46"/>
      <c r="BA478" s="46"/>
      <c r="BB478" s="46"/>
      <c r="BC478" s="47"/>
      <c r="BD478" s="47"/>
      <c r="BE478" s="48"/>
      <c r="BF478" s="48"/>
    </row>
    <row r="479" ht="15.75" customHeight="1">
      <c r="A479" s="110"/>
      <c r="B479" s="28"/>
      <c r="C479" s="48"/>
      <c r="D479" s="30"/>
      <c r="E479" s="31">
        <f t="shared" si="3"/>
        <v>0</v>
      </c>
      <c r="F479" s="31"/>
      <c r="G479" s="104"/>
      <c r="H479" s="33"/>
      <c r="I479" s="34"/>
      <c r="J479" s="34"/>
      <c r="K479" s="34"/>
      <c r="L479" s="34"/>
      <c r="M479" s="34"/>
      <c r="N479" s="34"/>
      <c r="O479" s="34"/>
      <c r="P479" s="34"/>
      <c r="Q479" s="34"/>
      <c r="R479" s="35"/>
      <c r="S479" s="72">
        <f t="shared" si="74"/>
        <v>1875</v>
      </c>
      <c r="T479" s="36">
        <f t="shared" si="72"/>
        <v>0</v>
      </c>
      <c r="U479" s="36">
        <f t="shared" si="75"/>
        <v>114.44</v>
      </c>
      <c r="V479" s="35"/>
      <c r="W479" s="72">
        <v>4500.0</v>
      </c>
      <c r="X479" s="35">
        <f t="shared" si="54"/>
        <v>0</v>
      </c>
      <c r="Y479" s="37">
        <f t="shared" si="56"/>
        <v>257.6710463</v>
      </c>
      <c r="Z479" s="35"/>
      <c r="AA479" s="35"/>
      <c r="AB479" s="35"/>
      <c r="AC479" s="35"/>
      <c r="AD479" s="35"/>
      <c r="AE479" s="66">
        <v>3000.0</v>
      </c>
      <c r="AF479" s="66">
        <f t="shared" si="71"/>
        <v>0</v>
      </c>
      <c r="AG479" s="93">
        <f t="shared" si="67"/>
        <v>-15.67691673</v>
      </c>
      <c r="AH479" s="67"/>
      <c r="AI479" s="68"/>
      <c r="AJ479" s="68">
        <f t="shared" si="69"/>
        <v>24.91094913</v>
      </c>
      <c r="AK479" s="69">
        <v>1875.0</v>
      </c>
      <c r="AL479" s="42">
        <f t="shared" si="57"/>
        <v>0</v>
      </c>
      <c r="AM479" s="42">
        <f t="shared" si="61"/>
        <v>472.4193666</v>
      </c>
      <c r="AN479" s="36"/>
      <c r="AO479" s="43"/>
      <c r="AP479" s="70">
        <v>980.0</v>
      </c>
      <c r="AQ479" s="70">
        <f t="shared" si="60"/>
        <v>0</v>
      </c>
      <c r="AR479" s="70">
        <f t="shared" si="62"/>
        <v>76.42103175</v>
      </c>
      <c r="AS479" s="71">
        <v>1400.0</v>
      </c>
      <c r="AT479" s="36"/>
      <c r="AU479" s="43"/>
      <c r="AV479" s="72">
        <v>480.0</v>
      </c>
      <c r="AW479" s="35"/>
      <c r="AX479" s="45"/>
      <c r="AY479" s="46"/>
      <c r="AZ479" s="46"/>
      <c r="BA479" s="46"/>
      <c r="BB479" s="46"/>
      <c r="BC479" s="47"/>
      <c r="BD479" s="47"/>
      <c r="BE479" s="48"/>
      <c r="BF479" s="48"/>
    </row>
    <row r="480" ht="15.75" customHeight="1">
      <c r="A480" s="110"/>
      <c r="B480" s="28"/>
      <c r="C480" s="48"/>
      <c r="D480" s="30"/>
      <c r="E480" s="31">
        <f t="shared" si="3"/>
        <v>0</v>
      </c>
      <c r="F480" s="31"/>
      <c r="G480" s="104"/>
      <c r="H480" s="33"/>
      <c r="I480" s="34"/>
      <c r="J480" s="34"/>
      <c r="K480" s="34"/>
      <c r="L480" s="34"/>
      <c r="M480" s="34"/>
      <c r="N480" s="34"/>
      <c r="O480" s="34"/>
      <c r="P480" s="34"/>
      <c r="Q480" s="34"/>
      <c r="R480" s="35"/>
      <c r="S480" s="72">
        <f t="shared" si="74"/>
        <v>1875</v>
      </c>
      <c r="T480" s="36">
        <f t="shared" si="72"/>
        <v>0</v>
      </c>
      <c r="U480" s="36">
        <f t="shared" si="75"/>
        <v>114.44</v>
      </c>
      <c r="V480" s="35"/>
      <c r="W480" s="72">
        <v>4500.0</v>
      </c>
      <c r="X480" s="35">
        <f t="shared" si="54"/>
        <v>0</v>
      </c>
      <c r="Y480" s="37">
        <f t="shared" si="56"/>
        <v>257.6710463</v>
      </c>
      <c r="Z480" s="35"/>
      <c r="AA480" s="35"/>
      <c r="AB480" s="35"/>
      <c r="AC480" s="35"/>
      <c r="AD480" s="35"/>
      <c r="AE480" s="66">
        <v>3000.0</v>
      </c>
      <c r="AF480" s="66">
        <f t="shared" si="71"/>
        <v>0</v>
      </c>
      <c r="AG480" s="93">
        <f t="shared" si="67"/>
        <v>-15.67691673</v>
      </c>
      <c r="AH480" s="67"/>
      <c r="AI480" s="68"/>
      <c r="AJ480" s="68">
        <f t="shared" si="69"/>
        <v>24.91094913</v>
      </c>
      <c r="AK480" s="69">
        <v>1875.0</v>
      </c>
      <c r="AL480" s="42">
        <f t="shared" si="57"/>
        <v>0</v>
      </c>
      <c r="AM480" s="42">
        <f t="shared" si="61"/>
        <v>472.4193666</v>
      </c>
      <c r="AN480" s="36"/>
      <c r="AO480" s="43"/>
      <c r="AP480" s="70">
        <v>980.0</v>
      </c>
      <c r="AQ480" s="70">
        <f t="shared" si="60"/>
        <v>0</v>
      </c>
      <c r="AR480" s="70">
        <f t="shared" si="62"/>
        <v>76.42103175</v>
      </c>
      <c r="AS480" s="71">
        <v>1400.0</v>
      </c>
      <c r="AT480" s="36"/>
      <c r="AU480" s="43"/>
      <c r="AV480" s="72">
        <v>480.0</v>
      </c>
      <c r="AW480" s="35"/>
      <c r="AX480" s="45"/>
      <c r="AY480" s="46"/>
      <c r="AZ480" s="46"/>
      <c r="BA480" s="46"/>
      <c r="BB480" s="46"/>
      <c r="BC480" s="47"/>
      <c r="BD480" s="47"/>
      <c r="BE480" s="48"/>
      <c r="BF480" s="48"/>
    </row>
    <row r="481" ht="15.75" customHeight="1">
      <c r="A481" s="110"/>
      <c r="B481" s="28"/>
      <c r="C481" s="48"/>
      <c r="D481" s="30"/>
      <c r="E481" s="31">
        <f t="shared" si="3"/>
        <v>0</v>
      </c>
      <c r="F481" s="31"/>
      <c r="G481" s="104"/>
      <c r="H481" s="33"/>
      <c r="I481" s="34"/>
      <c r="J481" s="34"/>
      <c r="K481" s="34"/>
      <c r="L481" s="34"/>
      <c r="M481" s="34"/>
      <c r="N481" s="34"/>
      <c r="O481" s="34"/>
      <c r="P481" s="34"/>
      <c r="Q481" s="34"/>
      <c r="R481" s="35"/>
      <c r="S481" s="72">
        <f t="shared" si="74"/>
        <v>1875</v>
      </c>
      <c r="T481" s="36">
        <f t="shared" si="72"/>
        <v>0</v>
      </c>
      <c r="U481" s="36">
        <f t="shared" si="75"/>
        <v>114.44</v>
      </c>
      <c r="V481" s="35"/>
      <c r="W481" s="72">
        <v>4500.0</v>
      </c>
      <c r="X481" s="35">
        <f t="shared" si="54"/>
        <v>0</v>
      </c>
      <c r="Y481" s="37">
        <f t="shared" si="56"/>
        <v>257.6710463</v>
      </c>
      <c r="Z481" s="35"/>
      <c r="AA481" s="35"/>
      <c r="AB481" s="35"/>
      <c r="AC481" s="35"/>
      <c r="AD481" s="35"/>
      <c r="AE481" s="66">
        <v>3000.0</v>
      </c>
      <c r="AF481" s="66">
        <f t="shared" si="71"/>
        <v>0</v>
      </c>
      <c r="AG481" s="93">
        <f t="shared" si="67"/>
        <v>-15.67691673</v>
      </c>
      <c r="AH481" s="67"/>
      <c r="AI481" s="68"/>
      <c r="AJ481" s="68">
        <f t="shared" si="69"/>
        <v>24.91094913</v>
      </c>
      <c r="AK481" s="69">
        <v>1875.0</v>
      </c>
      <c r="AL481" s="42">
        <f t="shared" si="57"/>
        <v>0</v>
      </c>
      <c r="AM481" s="42">
        <f t="shared" si="61"/>
        <v>472.4193666</v>
      </c>
      <c r="AN481" s="36"/>
      <c r="AO481" s="43"/>
      <c r="AP481" s="70">
        <v>980.0</v>
      </c>
      <c r="AQ481" s="70">
        <f t="shared" si="60"/>
        <v>0</v>
      </c>
      <c r="AR481" s="70">
        <f t="shared" si="62"/>
        <v>76.42103175</v>
      </c>
      <c r="AS481" s="71">
        <v>1400.0</v>
      </c>
      <c r="AT481" s="36"/>
      <c r="AU481" s="43"/>
      <c r="AV481" s="72">
        <v>480.0</v>
      </c>
      <c r="AW481" s="35"/>
      <c r="AX481" s="45"/>
      <c r="AY481" s="46"/>
      <c r="AZ481" s="46"/>
      <c r="BA481" s="46"/>
      <c r="BB481" s="46"/>
      <c r="BC481" s="47"/>
      <c r="BD481" s="47"/>
      <c r="BE481" s="48"/>
      <c r="BF481" s="48"/>
    </row>
    <row r="482" ht="15.75" customHeight="1">
      <c r="A482" s="110"/>
      <c r="B482" s="28"/>
      <c r="C482" s="48"/>
      <c r="D482" s="30"/>
      <c r="E482" s="31">
        <f t="shared" si="3"/>
        <v>0</v>
      </c>
      <c r="F482" s="31"/>
      <c r="G482" s="104"/>
      <c r="H482" s="33"/>
      <c r="I482" s="34"/>
      <c r="J482" s="34"/>
      <c r="K482" s="34"/>
      <c r="L482" s="34"/>
      <c r="M482" s="34"/>
      <c r="N482" s="34"/>
      <c r="O482" s="34"/>
      <c r="P482" s="34"/>
      <c r="Q482" s="34"/>
      <c r="R482" s="35"/>
      <c r="S482" s="72">
        <f t="shared" si="74"/>
        <v>1875</v>
      </c>
      <c r="T482" s="36">
        <f t="shared" si="72"/>
        <v>0</v>
      </c>
      <c r="U482" s="36">
        <f t="shared" si="75"/>
        <v>114.44</v>
      </c>
      <c r="V482" s="35"/>
      <c r="W482" s="72">
        <v>4500.0</v>
      </c>
      <c r="X482" s="35">
        <f t="shared" si="54"/>
        <v>0</v>
      </c>
      <c r="Y482" s="37">
        <f t="shared" si="56"/>
        <v>257.6710463</v>
      </c>
      <c r="Z482" s="35"/>
      <c r="AA482" s="35"/>
      <c r="AB482" s="35"/>
      <c r="AC482" s="35"/>
      <c r="AD482" s="35"/>
      <c r="AE482" s="66">
        <v>3000.0</v>
      </c>
      <c r="AF482" s="66">
        <f t="shared" si="71"/>
        <v>0</v>
      </c>
      <c r="AG482" s="93">
        <f t="shared" si="67"/>
        <v>-15.67691673</v>
      </c>
      <c r="AH482" s="67"/>
      <c r="AI482" s="68"/>
      <c r="AJ482" s="68">
        <f t="shared" si="69"/>
        <v>24.91094913</v>
      </c>
      <c r="AK482" s="69">
        <v>1875.0</v>
      </c>
      <c r="AL482" s="42">
        <f t="shared" si="57"/>
        <v>0</v>
      </c>
      <c r="AM482" s="42">
        <f t="shared" si="61"/>
        <v>472.4193666</v>
      </c>
      <c r="AN482" s="36"/>
      <c r="AO482" s="43"/>
      <c r="AP482" s="70">
        <v>980.0</v>
      </c>
      <c r="AQ482" s="70">
        <f t="shared" si="60"/>
        <v>0</v>
      </c>
      <c r="AR482" s="70">
        <f t="shared" si="62"/>
        <v>76.42103175</v>
      </c>
      <c r="AS482" s="71">
        <v>1400.0</v>
      </c>
      <c r="AT482" s="36"/>
      <c r="AU482" s="43"/>
      <c r="AV482" s="72">
        <v>480.0</v>
      </c>
      <c r="AW482" s="35"/>
      <c r="AX482" s="45"/>
      <c r="AY482" s="46"/>
      <c r="AZ482" s="46"/>
      <c r="BA482" s="46"/>
      <c r="BB482" s="46"/>
      <c r="BC482" s="47"/>
      <c r="BD482" s="47"/>
      <c r="BE482" s="48"/>
      <c r="BF482" s="48"/>
    </row>
    <row r="483" ht="15.75" customHeight="1">
      <c r="A483" s="110"/>
      <c r="B483" s="28"/>
      <c r="C483" s="48"/>
      <c r="D483" s="30"/>
      <c r="E483" s="31">
        <f t="shared" si="3"/>
        <v>0</v>
      </c>
      <c r="F483" s="31"/>
      <c r="G483" s="104"/>
      <c r="H483" s="33"/>
      <c r="I483" s="34"/>
      <c r="J483" s="34"/>
      <c r="K483" s="34"/>
      <c r="L483" s="34"/>
      <c r="M483" s="34"/>
      <c r="N483" s="34"/>
      <c r="O483" s="34"/>
      <c r="P483" s="34"/>
      <c r="Q483" s="34"/>
      <c r="R483" s="35"/>
      <c r="S483" s="72">
        <f t="shared" si="74"/>
        <v>1875</v>
      </c>
      <c r="T483" s="36">
        <f t="shared" si="72"/>
        <v>0</v>
      </c>
      <c r="U483" s="36">
        <f t="shared" si="75"/>
        <v>114.44</v>
      </c>
      <c r="V483" s="35"/>
      <c r="W483" s="72">
        <v>4500.0</v>
      </c>
      <c r="X483" s="35">
        <f t="shared" si="54"/>
        <v>0</v>
      </c>
      <c r="Y483" s="37">
        <f t="shared" si="56"/>
        <v>257.6710463</v>
      </c>
      <c r="Z483" s="35"/>
      <c r="AA483" s="35"/>
      <c r="AB483" s="35"/>
      <c r="AC483" s="35"/>
      <c r="AD483" s="35"/>
      <c r="AE483" s="66">
        <v>3000.0</v>
      </c>
      <c r="AF483" s="66">
        <f t="shared" si="71"/>
        <v>0</v>
      </c>
      <c r="AG483" s="93">
        <f t="shared" si="67"/>
        <v>-15.67691673</v>
      </c>
      <c r="AH483" s="67"/>
      <c r="AI483" s="68"/>
      <c r="AJ483" s="68">
        <f t="shared" si="69"/>
        <v>24.91094913</v>
      </c>
      <c r="AK483" s="69">
        <v>1875.0</v>
      </c>
      <c r="AL483" s="42">
        <f t="shared" si="57"/>
        <v>0</v>
      </c>
      <c r="AM483" s="42">
        <f t="shared" si="61"/>
        <v>472.4193666</v>
      </c>
      <c r="AN483" s="36"/>
      <c r="AO483" s="43"/>
      <c r="AP483" s="70">
        <v>980.0</v>
      </c>
      <c r="AQ483" s="70">
        <f t="shared" si="60"/>
        <v>0</v>
      </c>
      <c r="AR483" s="70">
        <f t="shared" si="62"/>
        <v>76.42103175</v>
      </c>
      <c r="AS483" s="71">
        <v>1400.0</v>
      </c>
      <c r="AT483" s="36"/>
      <c r="AU483" s="43"/>
      <c r="AV483" s="72">
        <v>480.0</v>
      </c>
      <c r="AW483" s="35"/>
      <c r="AX483" s="45"/>
      <c r="AY483" s="46"/>
      <c r="AZ483" s="46"/>
      <c r="BA483" s="46"/>
      <c r="BB483" s="46"/>
      <c r="BC483" s="47"/>
      <c r="BD483" s="47"/>
      <c r="BE483" s="48"/>
      <c r="BF483" s="48"/>
    </row>
    <row r="484" ht="15.75" customHeight="1">
      <c r="A484" s="110"/>
      <c r="B484" s="28"/>
      <c r="C484" s="48"/>
      <c r="D484" s="30"/>
      <c r="E484" s="31">
        <f t="shared" si="3"/>
        <v>0</v>
      </c>
      <c r="F484" s="31"/>
      <c r="G484" s="104"/>
      <c r="H484" s="33"/>
      <c r="I484" s="34"/>
      <c r="J484" s="34"/>
      <c r="K484" s="34"/>
      <c r="L484" s="34"/>
      <c r="M484" s="34"/>
      <c r="N484" s="34"/>
      <c r="O484" s="34"/>
      <c r="P484" s="34"/>
      <c r="Q484" s="34"/>
      <c r="R484" s="35"/>
      <c r="S484" s="72">
        <f t="shared" si="74"/>
        <v>1875</v>
      </c>
      <c r="T484" s="36">
        <f t="shared" si="72"/>
        <v>0</v>
      </c>
      <c r="U484" s="36">
        <f t="shared" si="75"/>
        <v>114.44</v>
      </c>
      <c r="V484" s="35"/>
      <c r="W484" s="72">
        <v>4500.0</v>
      </c>
      <c r="X484" s="35">
        <f t="shared" si="54"/>
        <v>0</v>
      </c>
      <c r="Y484" s="37">
        <f t="shared" si="56"/>
        <v>257.6710463</v>
      </c>
      <c r="Z484" s="35"/>
      <c r="AA484" s="35"/>
      <c r="AB484" s="35"/>
      <c r="AC484" s="35"/>
      <c r="AD484" s="35"/>
      <c r="AE484" s="66">
        <v>3000.0</v>
      </c>
      <c r="AF484" s="66">
        <f t="shared" si="71"/>
        <v>0</v>
      </c>
      <c r="AG484" s="93">
        <f t="shared" si="67"/>
        <v>-15.67691673</v>
      </c>
      <c r="AH484" s="67"/>
      <c r="AI484" s="68"/>
      <c r="AJ484" s="68">
        <f t="shared" si="69"/>
        <v>24.91094913</v>
      </c>
      <c r="AK484" s="69">
        <v>1875.0</v>
      </c>
      <c r="AL484" s="42">
        <f t="shared" si="57"/>
        <v>0</v>
      </c>
      <c r="AM484" s="42">
        <f t="shared" si="61"/>
        <v>472.4193666</v>
      </c>
      <c r="AN484" s="36"/>
      <c r="AO484" s="43"/>
      <c r="AP484" s="70">
        <v>980.0</v>
      </c>
      <c r="AQ484" s="70">
        <f t="shared" si="60"/>
        <v>0</v>
      </c>
      <c r="AR484" s="70">
        <f t="shared" si="62"/>
        <v>76.42103175</v>
      </c>
      <c r="AS484" s="71">
        <v>1400.0</v>
      </c>
      <c r="AT484" s="36"/>
      <c r="AU484" s="43"/>
      <c r="AV484" s="72">
        <v>480.0</v>
      </c>
      <c r="AW484" s="35"/>
      <c r="AX484" s="45"/>
      <c r="AY484" s="46"/>
      <c r="AZ484" s="46"/>
      <c r="BA484" s="46"/>
      <c r="BB484" s="46"/>
      <c r="BC484" s="47"/>
      <c r="BD484" s="47"/>
      <c r="BE484" s="48"/>
      <c r="BF484" s="48"/>
    </row>
    <row r="485" ht="15.75" customHeight="1">
      <c r="A485" s="110"/>
      <c r="B485" s="28"/>
      <c r="C485" s="48"/>
      <c r="D485" s="30"/>
      <c r="E485" s="31">
        <f t="shared" si="3"/>
        <v>0</v>
      </c>
      <c r="F485" s="31"/>
      <c r="G485" s="104"/>
      <c r="H485" s="33"/>
      <c r="I485" s="34"/>
      <c r="J485" s="34"/>
      <c r="K485" s="34"/>
      <c r="L485" s="34"/>
      <c r="M485" s="34"/>
      <c r="N485" s="34"/>
      <c r="O485" s="34"/>
      <c r="P485" s="34"/>
      <c r="Q485" s="34"/>
      <c r="R485" s="35"/>
      <c r="S485" s="72">
        <f t="shared" si="74"/>
        <v>1875</v>
      </c>
      <c r="T485" s="36">
        <f t="shared" si="72"/>
        <v>0</v>
      </c>
      <c r="U485" s="36">
        <f t="shared" si="75"/>
        <v>114.44</v>
      </c>
      <c r="V485" s="35"/>
      <c r="W485" s="72">
        <v>4500.0</v>
      </c>
      <c r="X485" s="35">
        <f t="shared" si="54"/>
        <v>0</v>
      </c>
      <c r="Y485" s="37">
        <f t="shared" si="56"/>
        <v>257.6710463</v>
      </c>
      <c r="Z485" s="35"/>
      <c r="AA485" s="35"/>
      <c r="AB485" s="35"/>
      <c r="AC485" s="35"/>
      <c r="AD485" s="35"/>
      <c r="AE485" s="66">
        <v>3000.0</v>
      </c>
      <c r="AF485" s="66">
        <f t="shared" si="71"/>
        <v>0</v>
      </c>
      <c r="AG485" s="93">
        <f t="shared" si="67"/>
        <v>-15.67691673</v>
      </c>
      <c r="AH485" s="67"/>
      <c r="AI485" s="68"/>
      <c r="AJ485" s="68">
        <f t="shared" si="69"/>
        <v>24.91094913</v>
      </c>
      <c r="AK485" s="69">
        <v>1875.0</v>
      </c>
      <c r="AL485" s="42">
        <f t="shared" si="57"/>
        <v>0</v>
      </c>
      <c r="AM485" s="42">
        <f t="shared" si="61"/>
        <v>472.4193666</v>
      </c>
      <c r="AN485" s="36"/>
      <c r="AO485" s="43"/>
      <c r="AP485" s="70">
        <v>980.0</v>
      </c>
      <c r="AQ485" s="70">
        <f t="shared" si="60"/>
        <v>0</v>
      </c>
      <c r="AR485" s="70">
        <f t="shared" si="62"/>
        <v>76.42103175</v>
      </c>
      <c r="AS485" s="71">
        <v>1400.0</v>
      </c>
      <c r="AT485" s="36"/>
      <c r="AU485" s="43"/>
      <c r="AV485" s="72">
        <v>480.0</v>
      </c>
      <c r="AW485" s="35"/>
      <c r="AX485" s="45"/>
      <c r="AY485" s="46"/>
      <c r="AZ485" s="46"/>
      <c r="BA485" s="46"/>
      <c r="BB485" s="46"/>
      <c r="BC485" s="47"/>
      <c r="BD485" s="47"/>
      <c r="BE485" s="48"/>
      <c r="BF485" s="48"/>
    </row>
    <row r="486" ht="15.75" customHeight="1">
      <c r="A486" s="110"/>
      <c r="B486" s="28"/>
      <c r="C486" s="48"/>
      <c r="D486" s="30"/>
      <c r="E486" s="31">
        <f t="shared" si="3"/>
        <v>0</v>
      </c>
      <c r="F486" s="31"/>
      <c r="G486" s="104"/>
      <c r="H486" s="33"/>
      <c r="I486" s="34"/>
      <c r="J486" s="34"/>
      <c r="K486" s="34"/>
      <c r="L486" s="34"/>
      <c r="M486" s="34"/>
      <c r="N486" s="34"/>
      <c r="O486" s="34"/>
      <c r="P486" s="34"/>
      <c r="Q486" s="34"/>
      <c r="R486" s="35"/>
      <c r="S486" s="72">
        <f t="shared" si="74"/>
        <v>1875</v>
      </c>
      <c r="T486" s="36">
        <f t="shared" si="72"/>
        <v>0</v>
      </c>
      <c r="U486" s="36">
        <f t="shared" si="75"/>
        <v>114.44</v>
      </c>
      <c r="V486" s="35"/>
      <c r="W486" s="72">
        <v>4500.0</v>
      </c>
      <c r="X486" s="35">
        <f t="shared" si="54"/>
        <v>0</v>
      </c>
      <c r="Y486" s="37">
        <f t="shared" si="56"/>
        <v>257.6710463</v>
      </c>
      <c r="Z486" s="35"/>
      <c r="AA486" s="35"/>
      <c r="AB486" s="35"/>
      <c r="AC486" s="35"/>
      <c r="AD486" s="35"/>
      <c r="AE486" s="66">
        <v>3000.0</v>
      </c>
      <c r="AF486" s="66">
        <f t="shared" si="71"/>
        <v>0</v>
      </c>
      <c r="AG486" s="93">
        <f t="shared" si="67"/>
        <v>-15.67691673</v>
      </c>
      <c r="AH486" s="67"/>
      <c r="AI486" s="68"/>
      <c r="AJ486" s="68">
        <f t="shared" si="69"/>
        <v>24.91094913</v>
      </c>
      <c r="AK486" s="69">
        <v>1875.0</v>
      </c>
      <c r="AL486" s="42">
        <f t="shared" si="57"/>
        <v>0</v>
      </c>
      <c r="AM486" s="42">
        <f t="shared" si="61"/>
        <v>472.4193666</v>
      </c>
      <c r="AN486" s="36"/>
      <c r="AO486" s="43"/>
      <c r="AP486" s="70">
        <v>980.0</v>
      </c>
      <c r="AQ486" s="70">
        <f t="shared" si="60"/>
        <v>0</v>
      </c>
      <c r="AR486" s="70">
        <f t="shared" si="62"/>
        <v>76.42103175</v>
      </c>
      <c r="AS486" s="71">
        <v>1400.0</v>
      </c>
      <c r="AT486" s="36"/>
      <c r="AU486" s="43"/>
      <c r="AV486" s="72">
        <v>480.0</v>
      </c>
      <c r="AW486" s="35"/>
      <c r="AX486" s="45"/>
      <c r="AY486" s="46"/>
      <c r="AZ486" s="46"/>
      <c r="BA486" s="46"/>
      <c r="BB486" s="46"/>
      <c r="BC486" s="47"/>
      <c r="BD486" s="47"/>
      <c r="BE486" s="48"/>
      <c r="BF486" s="48"/>
    </row>
    <row r="487" ht="15.75" customHeight="1">
      <c r="A487" s="110"/>
      <c r="B487" s="28"/>
      <c r="C487" s="48"/>
      <c r="D487" s="30"/>
      <c r="E487" s="31">
        <f t="shared" si="3"/>
        <v>0</v>
      </c>
      <c r="F487" s="31"/>
      <c r="G487" s="104"/>
      <c r="H487" s="33"/>
      <c r="I487" s="34"/>
      <c r="J487" s="34"/>
      <c r="K487" s="34"/>
      <c r="L487" s="34"/>
      <c r="M487" s="34"/>
      <c r="N487" s="34"/>
      <c r="O487" s="34"/>
      <c r="P487" s="34"/>
      <c r="Q487" s="34"/>
      <c r="R487" s="35"/>
      <c r="S487" s="72">
        <f t="shared" si="74"/>
        <v>1875</v>
      </c>
      <c r="T487" s="36">
        <f t="shared" si="72"/>
        <v>0</v>
      </c>
      <c r="U487" s="36">
        <f t="shared" si="75"/>
        <v>114.44</v>
      </c>
      <c r="V487" s="35"/>
      <c r="W487" s="72">
        <v>4500.0</v>
      </c>
      <c r="X487" s="35">
        <f t="shared" si="54"/>
        <v>0</v>
      </c>
      <c r="Y487" s="37">
        <f t="shared" si="56"/>
        <v>257.6710463</v>
      </c>
      <c r="Z487" s="35"/>
      <c r="AA487" s="35"/>
      <c r="AB487" s="35"/>
      <c r="AC487" s="35"/>
      <c r="AD487" s="35"/>
      <c r="AE487" s="66">
        <v>3000.0</v>
      </c>
      <c r="AF487" s="66">
        <f t="shared" si="71"/>
        <v>0</v>
      </c>
      <c r="AG487" s="93">
        <f t="shared" si="67"/>
        <v>-15.67691673</v>
      </c>
      <c r="AH487" s="67"/>
      <c r="AI487" s="68"/>
      <c r="AJ487" s="68">
        <f t="shared" si="69"/>
        <v>24.91094913</v>
      </c>
      <c r="AK487" s="69">
        <v>1875.0</v>
      </c>
      <c r="AL487" s="42">
        <f t="shared" si="57"/>
        <v>0</v>
      </c>
      <c r="AM487" s="42">
        <f t="shared" si="61"/>
        <v>472.4193666</v>
      </c>
      <c r="AN487" s="36"/>
      <c r="AO487" s="43"/>
      <c r="AP487" s="70">
        <v>980.0</v>
      </c>
      <c r="AQ487" s="70">
        <f t="shared" si="60"/>
        <v>0</v>
      </c>
      <c r="AR487" s="70">
        <f t="shared" si="62"/>
        <v>76.42103175</v>
      </c>
      <c r="AS487" s="71">
        <v>1400.0</v>
      </c>
      <c r="AT487" s="36"/>
      <c r="AU487" s="43"/>
      <c r="AV487" s="72">
        <v>480.0</v>
      </c>
      <c r="AW487" s="35"/>
      <c r="AX487" s="45"/>
      <c r="AY487" s="46"/>
      <c r="AZ487" s="46"/>
      <c r="BA487" s="46"/>
      <c r="BB487" s="46"/>
      <c r="BC487" s="47"/>
      <c r="BD487" s="47"/>
      <c r="BE487" s="48"/>
      <c r="BF487" s="48"/>
    </row>
    <row r="488" ht="15.75" customHeight="1">
      <c r="A488" s="110"/>
      <c r="B488" s="28"/>
      <c r="C488" s="48"/>
      <c r="D488" s="30"/>
      <c r="E488" s="31">
        <f t="shared" si="3"/>
        <v>0</v>
      </c>
      <c r="F488" s="31"/>
      <c r="G488" s="104"/>
      <c r="H488" s="33"/>
      <c r="I488" s="34"/>
      <c r="J488" s="34"/>
      <c r="K488" s="34"/>
      <c r="L488" s="34"/>
      <c r="M488" s="34"/>
      <c r="N488" s="34"/>
      <c r="O488" s="34"/>
      <c r="P488" s="34"/>
      <c r="Q488" s="34"/>
      <c r="R488" s="35"/>
      <c r="S488" s="72">
        <f t="shared" si="74"/>
        <v>1875</v>
      </c>
      <c r="T488" s="36">
        <f t="shared" si="72"/>
        <v>0</v>
      </c>
      <c r="U488" s="36">
        <f t="shared" si="75"/>
        <v>114.44</v>
      </c>
      <c r="V488" s="35"/>
      <c r="W488" s="72">
        <v>4500.0</v>
      </c>
      <c r="X488" s="35">
        <f t="shared" si="54"/>
        <v>0</v>
      </c>
      <c r="Y488" s="37">
        <f t="shared" si="56"/>
        <v>257.6710463</v>
      </c>
      <c r="Z488" s="35"/>
      <c r="AA488" s="35"/>
      <c r="AB488" s="35"/>
      <c r="AC488" s="35"/>
      <c r="AD488" s="35"/>
      <c r="AE488" s="66">
        <v>3000.0</v>
      </c>
      <c r="AF488" s="66">
        <f t="shared" si="71"/>
        <v>0</v>
      </c>
      <c r="AG488" s="93">
        <f t="shared" si="67"/>
        <v>-15.67691673</v>
      </c>
      <c r="AH488" s="67"/>
      <c r="AI488" s="68"/>
      <c r="AJ488" s="68">
        <f t="shared" si="69"/>
        <v>24.91094913</v>
      </c>
      <c r="AK488" s="69">
        <v>1875.0</v>
      </c>
      <c r="AL488" s="42">
        <f t="shared" si="57"/>
        <v>0</v>
      </c>
      <c r="AM488" s="42">
        <f t="shared" si="61"/>
        <v>472.4193666</v>
      </c>
      <c r="AN488" s="36"/>
      <c r="AO488" s="43"/>
      <c r="AP488" s="70">
        <v>980.0</v>
      </c>
      <c r="AQ488" s="70">
        <f t="shared" si="60"/>
        <v>0</v>
      </c>
      <c r="AR488" s="70">
        <f t="shared" si="62"/>
        <v>76.42103175</v>
      </c>
      <c r="AS488" s="71">
        <v>1400.0</v>
      </c>
      <c r="AT488" s="36"/>
      <c r="AU488" s="43"/>
      <c r="AV488" s="72">
        <v>480.0</v>
      </c>
      <c r="AW488" s="35"/>
      <c r="AX488" s="45"/>
      <c r="AY488" s="46"/>
      <c r="AZ488" s="46"/>
      <c r="BA488" s="46"/>
      <c r="BB488" s="46"/>
      <c r="BC488" s="47"/>
      <c r="BD488" s="47"/>
      <c r="BE488" s="48"/>
      <c r="BF488" s="48"/>
    </row>
    <row r="489" ht="15.75" customHeight="1">
      <c r="A489" s="110"/>
      <c r="B489" s="28"/>
      <c r="C489" s="48"/>
      <c r="D489" s="30"/>
      <c r="E489" s="31">
        <f t="shared" si="3"/>
        <v>0</v>
      </c>
      <c r="F489" s="31"/>
      <c r="G489" s="104"/>
      <c r="H489" s="33"/>
      <c r="I489" s="34"/>
      <c r="J489" s="34"/>
      <c r="K489" s="34"/>
      <c r="L489" s="34"/>
      <c r="M489" s="34"/>
      <c r="N489" s="34"/>
      <c r="O489" s="34"/>
      <c r="P489" s="34"/>
      <c r="Q489" s="34"/>
      <c r="R489" s="35"/>
      <c r="S489" s="72">
        <f t="shared" si="74"/>
        <v>1875</v>
      </c>
      <c r="T489" s="36">
        <f t="shared" si="72"/>
        <v>0</v>
      </c>
      <c r="U489" s="36">
        <f t="shared" si="75"/>
        <v>114.44</v>
      </c>
      <c r="V489" s="35"/>
      <c r="W489" s="72">
        <v>4500.0</v>
      </c>
      <c r="X489" s="35">
        <f t="shared" si="54"/>
        <v>0</v>
      </c>
      <c r="Y489" s="37">
        <f t="shared" si="56"/>
        <v>257.6710463</v>
      </c>
      <c r="Z489" s="35"/>
      <c r="AA489" s="35"/>
      <c r="AB489" s="35"/>
      <c r="AC489" s="35"/>
      <c r="AD489" s="35"/>
      <c r="AE489" s="66">
        <v>3000.0</v>
      </c>
      <c r="AF489" s="66">
        <f t="shared" si="71"/>
        <v>0</v>
      </c>
      <c r="AG489" s="93">
        <f t="shared" si="67"/>
        <v>-15.67691673</v>
      </c>
      <c r="AH489" s="67"/>
      <c r="AI489" s="68"/>
      <c r="AJ489" s="68">
        <f t="shared" si="69"/>
        <v>24.91094913</v>
      </c>
      <c r="AK489" s="69">
        <v>1875.0</v>
      </c>
      <c r="AL489" s="42">
        <f t="shared" si="57"/>
        <v>0</v>
      </c>
      <c r="AM489" s="42">
        <f t="shared" si="61"/>
        <v>472.4193666</v>
      </c>
      <c r="AN489" s="36"/>
      <c r="AO489" s="43"/>
      <c r="AP489" s="70">
        <v>980.0</v>
      </c>
      <c r="AQ489" s="70">
        <f t="shared" si="60"/>
        <v>0</v>
      </c>
      <c r="AR489" s="70">
        <f t="shared" si="62"/>
        <v>76.42103175</v>
      </c>
      <c r="AS489" s="71">
        <v>1400.0</v>
      </c>
      <c r="AT489" s="36"/>
      <c r="AU489" s="43"/>
      <c r="AV489" s="72">
        <v>480.0</v>
      </c>
      <c r="AW489" s="35"/>
      <c r="AX489" s="45"/>
      <c r="AY489" s="46"/>
      <c r="AZ489" s="46"/>
      <c r="BA489" s="46"/>
      <c r="BB489" s="46"/>
      <c r="BC489" s="47"/>
      <c r="BD489" s="47"/>
      <c r="BE489" s="48"/>
      <c r="BF489" s="48"/>
    </row>
    <row r="490" ht="15.75" customHeight="1">
      <c r="A490" s="110"/>
      <c r="B490" s="28"/>
      <c r="C490" s="48"/>
      <c r="D490" s="30"/>
      <c r="E490" s="31">
        <f t="shared" si="3"/>
        <v>0</v>
      </c>
      <c r="F490" s="31"/>
      <c r="G490" s="104"/>
      <c r="H490" s="33"/>
      <c r="I490" s="34"/>
      <c r="J490" s="34"/>
      <c r="K490" s="34"/>
      <c r="L490" s="34"/>
      <c r="M490" s="34"/>
      <c r="N490" s="34"/>
      <c r="O490" s="34"/>
      <c r="P490" s="34"/>
      <c r="Q490" s="34"/>
      <c r="R490" s="35"/>
      <c r="S490" s="72">
        <f t="shared" si="74"/>
        <v>1875</v>
      </c>
      <c r="T490" s="36">
        <f t="shared" si="72"/>
        <v>0</v>
      </c>
      <c r="U490" s="36">
        <f t="shared" si="75"/>
        <v>114.44</v>
      </c>
      <c r="V490" s="35"/>
      <c r="W490" s="72">
        <v>4500.0</v>
      </c>
      <c r="X490" s="35">
        <f t="shared" si="54"/>
        <v>0</v>
      </c>
      <c r="Y490" s="37">
        <f t="shared" si="56"/>
        <v>257.6710463</v>
      </c>
      <c r="Z490" s="35"/>
      <c r="AA490" s="35"/>
      <c r="AB490" s="35"/>
      <c r="AC490" s="35"/>
      <c r="AD490" s="35"/>
      <c r="AE490" s="66">
        <v>3000.0</v>
      </c>
      <c r="AF490" s="66">
        <f t="shared" si="71"/>
        <v>0</v>
      </c>
      <c r="AG490" s="93">
        <f t="shared" si="67"/>
        <v>-15.67691673</v>
      </c>
      <c r="AH490" s="67"/>
      <c r="AI490" s="68"/>
      <c r="AJ490" s="68">
        <f t="shared" si="69"/>
        <v>24.91094913</v>
      </c>
      <c r="AK490" s="69">
        <v>1875.0</v>
      </c>
      <c r="AL490" s="42">
        <f t="shared" si="57"/>
        <v>0</v>
      </c>
      <c r="AM490" s="42">
        <f t="shared" si="61"/>
        <v>472.4193666</v>
      </c>
      <c r="AN490" s="36"/>
      <c r="AO490" s="43"/>
      <c r="AP490" s="70">
        <v>980.0</v>
      </c>
      <c r="AQ490" s="70">
        <f t="shared" si="60"/>
        <v>0</v>
      </c>
      <c r="AR490" s="70">
        <f t="shared" si="62"/>
        <v>76.42103175</v>
      </c>
      <c r="AS490" s="71">
        <v>1400.0</v>
      </c>
      <c r="AT490" s="36"/>
      <c r="AU490" s="43"/>
      <c r="AV490" s="72">
        <v>480.0</v>
      </c>
      <c r="AW490" s="35"/>
      <c r="AX490" s="45"/>
      <c r="AY490" s="46"/>
      <c r="AZ490" s="46"/>
      <c r="BA490" s="46"/>
      <c r="BB490" s="46"/>
      <c r="BC490" s="47"/>
      <c r="BD490" s="47"/>
      <c r="BE490" s="48"/>
      <c r="BF490" s="48"/>
    </row>
    <row r="491" ht="15.75" customHeight="1">
      <c r="A491" s="110"/>
      <c r="B491" s="28"/>
      <c r="C491" s="48"/>
      <c r="D491" s="30"/>
      <c r="E491" s="31">
        <f t="shared" si="3"/>
        <v>0</v>
      </c>
      <c r="F491" s="31"/>
      <c r="G491" s="104"/>
      <c r="H491" s="33"/>
      <c r="I491" s="34"/>
      <c r="J491" s="34"/>
      <c r="K491" s="34"/>
      <c r="L491" s="34"/>
      <c r="M491" s="34"/>
      <c r="N491" s="34"/>
      <c r="O491" s="34"/>
      <c r="P491" s="34"/>
      <c r="Q491" s="34"/>
      <c r="R491" s="35"/>
      <c r="S491" s="72">
        <f t="shared" si="74"/>
        <v>1875</v>
      </c>
      <c r="T491" s="36">
        <f t="shared" si="72"/>
        <v>0</v>
      </c>
      <c r="U491" s="36">
        <f t="shared" si="75"/>
        <v>114.44</v>
      </c>
      <c r="V491" s="35"/>
      <c r="W491" s="72">
        <v>4500.0</v>
      </c>
      <c r="X491" s="35">
        <f t="shared" si="54"/>
        <v>0</v>
      </c>
      <c r="Y491" s="37">
        <f t="shared" si="56"/>
        <v>257.6710463</v>
      </c>
      <c r="Z491" s="35"/>
      <c r="AA491" s="35"/>
      <c r="AB491" s="35"/>
      <c r="AC491" s="35"/>
      <c r="AD491" s="35"/>
      <c r="AE491" s="66">
        <v>3000.0</v>
      </c>
      <c r="AF491" s="66">
        <f t="shared" si="71"/>
        <v>0</v>
      </c>
      <c r="AG491" s="93">
        <f t="shared" si="67"/>
        <v>-15.67691673</v>
      </c>
      <c r="AH491" s="67"/>
      <c r="AI491" s="68"/>
      <c r="AJ491" s="68">
        <f t="shared" si="69"/>
        <v>24.91094913</v>
      </c>
      <c r="AK491" s="69">
        <v>1875.0</v>
      </c>
      <c r="AL491" s="42">
        <f t="shared" si="57"/>
        <v>0</v>
      </c>
      <c r="AM491" s="42">
        <f t="shared" si="61"/>
        <v>472.4193666</v>
      </c>
      <c r="AN491" s="36"/>
      <c r="AO491" s="43"/>
      <c r="AP491" s="70">
        <v>980.0</v>
      </c>
      <c r="AQ491" s="70">
        <f t="shared" si="60"/>
        <v>0</v>
      </c>
      <c r="AR491" s="70">
        <f t="shared" si="62"/>
        <v>76.42103175</v>
      </c>
      <c r="AS491" s="71">
        <v>1400.0</v>
      </c>
      <c r="AT491" s="36"/>
      <c r="AU491" s="43"/>
      <c r="AV491" s="72">
        <v>480.0</v>
      </c>
      <c r="AW491" s="35"/>
      <c r="AX491" s="45"/>
      <c r="AY491" s="46"/>
      <c r="AZ491" s="46"/>
      <c r="BA491" s="46"/>
      <c r="BB491" s="46"/>
      <c r="BC491" s="47"/>
      <c r="BD491" s="47"/>
      <c r="BE491" s="48"/>
      <c r="BF491" s="48"/>
    </row>
    <row r="492" ht="15.75" customHeight="1">
      <c r="A492" s="110"/>
      <c r="B492" s="28"/>
      <c r="C492" s="48"/>
      <c r="D492" s="30"/>
      <c r="E492" s="31">
        <f t="shared" si="3"/>
        <v>0</v>
      </c>
      <c r="F492" s="31"/>
      <c r="G492" s="104"/>
      <c r="H492" s="33"/>
      <c r="I492" s="34"/>
      <c r="J492" s="34"/>
      <c r="K492" s="34"/>
      <c r="L492" s="34"/>
      <c r="M492" s="34"/>
      <c r="N492" s="34"/>
      <c r="O492" s="34"/>
      <c r="P492" s="34"/>
      <c r="Q492" s="34"/>
      <c r="R492" s="35"/>
      <c r="S492" s="72">
        <f t="shared" si="74"/>
        <v>1875</v>
      </c>
      <c r="T492" s="36">
        <f t="shared" si="72"/>
        <v>0</v>
      </c>
      <c r="U492" s="36">
        <f t="shared" si="75"/>
        <v>114.44</v>
      </c>
      <c r="V492" s="35"/>
      <c r="W492" s="72">
        <v>4500.0</v>
      </c>
      <c r="X492" s="35">
        <f t="shared" si="54"/>
        <v>0</v>
      </c>
      <c r="Y492" s="37">
        <f t="shared" si="56"/>
        <v>257.6710463</v>
      </c>
      <c r="Z492" s="35"/>
      <c r="AA492" s="35"/>
      <c r="AB492" s="35"/>
      <c r="AC492" s="35"/>
      <c r="AD492" s="35"/>
      <c r="AE492" s="66">
        <v>3000.0</v>
      </c>
      <c r="AF492" s="66">
        <f t="shared" si="71"/>
        <v>0</v>
      </c>
      <c r="AG492" s="93">
        <f t="shared" si="67"/>
        <v>-15.67691673</v>
      </c>
      <c r="AH492" s="67"/>
      <c r="AI492" s="68"/>
      <c r="AJ492" s="68">
        <f t="shared" si="69"/>
        <v>24.91094913</v>
      </c>
      <c r="AK492" s="69">
        <v>1875.0</v>
      </c>
      <c r="AL492" s="42">
        <f t="shared" si="57"/>
        <v>0</v>
      </c>
      <c r="AM492" s="42">
        <f t="shared" si="61"/>
        <v>472.4193666</v>
      </c>
      <c r="AN492" s="36"/>
      <c r="AO492" s="43"/>
      <c r="AP492" s="70">
        <v>980.0</v>
      </c>
      <c r="AQ492" s="70">
        <f t="shared" si="60"/>
        <v>0</v>
      </c>
      <c r="AR492" s="70">
        <f t="shared" si="62"/>
        <v>76.42103175</v>
      </c>
      <c r="AS492" s="71">
        <v>1400.0</v>
      </c>
      <c r="AT492" s="36"/>
      <c r="AU492" s="43"/>
      <c r="AV492" s="72">
        <v>480.0</v>
      </c>
      <c r="AW492" s="35"/>
      <c r="AX492" s="45"/>
      <c r="AY492" s="46"/>
      <c r="AZ492" s="46"/>
      <c r="BA492" s="46"/>
      <c r="BB492" s="46"/>
      <c r="BC492" s="47"/>
      <c r="BD492" s="47"/>
      <c r="BE492" s="48"/>
      <c r="BF492" s="48"/>
    </row>
    <row r="493" ht="15.75" customHeight="1">
      <c r="A493" s="110"/>
      <c r="B493" s="28"/>
      <c r="C493" s="48"/>
      <c r="D493" s="30"/>
      <c r="E493" s="31">
        <f t="shared" si="3"/>
        <v>0</v>
      </c>
      <c r="F493" s="31"/>
      <c r="G493" s="104"/>
      <c r="H493" s="33"/>
      <c r="I493" s="34"/>
      <c r="J493" s="34"/>
      <c r="K493" s="34"/>
      <c r="L493" s="34"/>
      <c r="M493" s="34"/>
      <c r="N493" s="34"/>
      <c r="O493" s="34"/>
      <c r="P493" s="34"/>
      <c r="Q493" s="34"/>
      <c r="R493" s="35"/>
      <c r="S493" s="72">
        <f t="shared" si="74"/>
        <v>1875</v>
      </c>
      <c r="T493" s="36">
        <f t="shared" si="72"/>
        <v>0</v>
      </c>
      <c r="U493" s="36">
        <f t="shared" si="75"/>
        <v>114.44</v>
      </c>
      <c r="V493" s="35"/>
      <c r="W493" s="72">
        <v>4500.0</v>
      </c>
      <c r="X493" s="35">
        <f t="shared" si="54"/>
        <v>0</v>
      </c>
      <c r="Y493" s="37">
        <f t="shared" si="56"/>
        <v>257.6710463</v>
      </c>
      <c r="Z493" s="35"/>
      <c r="AA493" s="35"/>
      <c r="AB493" s="35"/>
      <c r="AC493" s="35"/>
      <c r="AD493" s="35"/>
      <c r="AE493" s="66">
        <v>3000.0</v>
      </c>
      <c r="AF493" s="66">
        <f t="shared" si="71"/>
        <v>0</v>
      </c>
      <c r="AG493" s="93">
        <f t="shared" si="67"/>
        <v>-15.67691673</v>
      </c>
      <c r="AH493" s="67"/>
      <c r="AI493" s="68"/>
      <c r="AJ493" s="68">
        <f t="shared" si="69"/>
        <v>24.91094913</v>
      </c>
      <c r="AK493" s="69">
        <v>1875.0</v>
      </c>
      <c r="AL493" s="42">
        <f t="shared" si="57"/>
        <v>0</v>
      </c>
      <c r="AM493" s="42">
        <f t="shared" si="61"/>
        <v>472.4193666</v>
      </c>
      <c r="AN493" s="36"/>
      <c r="AO493" s="43"/>
      <c r="AP493" s="70">
        <v>980.0</v>
      </c>
      <c r="AQ493" s="70">
        <f t="shared" si="60"/>
        <v>0</v>
      </c>
      <c r="AR493" s="70">
        <f t="shared" si="62"/>
        <v>76.42103175</v>
      </c>
      <c r="AS493" s="71">
        <v>1400.0</v>
      </c>
      <c r="AT493" s="36"/>
      <c r="AU493" s="43"/>
      <c r="AV493" s="72">
        <v>480.0</v>
      </c>
      <c r="AW493" s="35"/>
      <c r="AX493" s="45"/>
      <c r="AY493" s="46"/>
      <c r="AZ493" s="46"/>
      <c r="BA493" s="46"/>
      <c r="BB493" s="46"/>
      <c r="BC493" s="47"/>
      <c r="BD493" s="47"/>
      <c r="BE493" s="48"/>
      <c r="BF493" s="48"/>
    </row>
    <row r="494" ht="15.75" customHeight="1">
      <c r="A494" s="110"/>
      <c r="B494" s="28"/>
      <c r="C494" s="48"/>
      <c r="D494" s="30"/>
      <c r="E494" s="31">
        <f t="shared" si="3"/>
        <v>0</v>
      </c>
      <c r="F494" s="31"/>
      <c r="G494" s="104"/>
      <c r="H494" s="33"/>
      <c r="I494" s="34"/>
      <c r="J494" s="34"/>
      <c r="K494" s="34"/>
      <c r="L494" s="34"/>
      <c r="M494" s="34"/>
      <c r="N494" s="34"/>
      <c r="O494" s="34"/>
      <c r="P494" s="34"/>
      <c r="Q494" s="34"/>
      <c r="R494" s="35"/>
      <c r="S494" s="72">
        <f t="shared" si="74"/>
        <v>1875</v>
      </c>
      <c r="T494" s="36">
        <f t="shared" si="72"/>
        <v>0</v>
      </c>
      <c r="U494" s="36">
        <f t="shared" si="75"/>
        <v>114.44</v>
      </c>
      <c r="V494" s="35"/>
      <c r="W494" s="72">
        <v>4500.0</v>
      </c>
      <c r="X494" s="35">
        <f t="shared" si="54"/>
        <v>0</v>
      </c>
      <c r="Y494" s="37">
        <f t="shared" si="56"/>
        <v>257.6710463</v>
      </c>
      <c r="Z494" s="35"/>
      <c r="AA494" s="35"/>
      <c r="AB494" s="35"/>
      <c r="AC494" s="35"/>
      <c r="AD494" s="35"/>
      <c r="AE494" s="66">
        <v>3000.0</v>
      </c>
      <c r="AF494" s="66">
        <f t="shared" si="71"/>
        <v>0</v>
      </c>
      <c r="AG494" s="93">
        <f t="shared" si="67"/>
        <v>-15.67691673</v>
      </c>
      <c r="AH494" s="67"/>
      <c r="AI494" s="68"/>
      <c r="AJ494" s="68">
        <f t="shared" si="69"/>
        <v>24.91094913</v>
      </c>
      <c r="AK494" s="69">
        <v>1875.0</v>
      </c>
      <c r="AL494" s="42">
        <f t="shared" si="57"/>
        <v>0</v>
      </c>
      <c r="AM494" s="42">
        <f t="shared" si="61"/>
        <v>472.4193666</v>
      </c>
      <c r="AN494" s="36"/>
      <c r="AO494" s="43"/>
      <c r="AP494" s="70">
        <v>980.0</v>
      </c>
      <c r="AQ494" s="70">
        <f t="shared" si="60"/>
        <v>0</v>
      </c>
      <c r="AR494" s="70">
        <f t="shared" si="62"/>
        <v>76.42103175</v>
      </c>
      <c r="AS494" s="71">
        <v>1400.0</v>
      </c>
      <c r="AT494" s="36"/>
      <c r="AU494" s="43"/>
      <c r="AV494" s="72">
        <v>480.0</v>
      </c>
      <c r="AW494" s="35"/>
      <c r="AX494" s="45"/>
      <c r="AY494" s="46"/>
      <c r="AZ494" s="46"/>
      <c r="BA494" s="46"/>
      <c r="BB494" s="46"/>
      <c r="BC494" s="47"/>
      <c r="BD494" s="47"/>
      <c r="BE494" s="48"/>
      <c r="BF494" s="48"/>
    </row>
    <row r="495" ht="15.75" customHeight="1">
      <c r="A495" s="110"/>
      <c r="B495" s="28"/>
      <c r="C495" s="48"/>
      <c r="D495" s="30"/>
      <c r="E495" s="31">
        <f t="shared" si="3"/>
        <v>0</v>
      </c>
      <c r="F495" s="31"/>
      <c r="G495" s="104"/>
      <c r="H495" s="33"/>
      <c r="I495" s="34"/>
      <c r="J495" s="34"/>
      <c r="K495" s="34"/>
      <c r="L495" s="34"/>
      <c r="M495" s="34"/>
      <c r="N495" s="34"/>
      <c r="O495" s="34"/>
      <c r="P495" s="34"/>
      <c r="Q495" s="34"/>
      <c r="R495" s="35"/>
      <c r="S495" s="72">
        <f t="shared" si="74"/>
        <v>1875</v>
      </c>
      <c r="T495" s="36">
        <f t="shared" si="72"/>
        <v>0</v>
      </c>
      <c r="U495" s="36">
        <f t="shared" si="75"/>
        <v>114.44</v>
      </c>
      <c r="V495" s="35"/>
      <c r="W495" s="72">
        <v>4500.0</v>
      </c>
      <c r="X495" s="35">
        <f t="shared" si="54"/>
        <v>0</v>
      </c>
      <c r="Y495" s="37">
        <f t="shared" si="56"/>
        <v>257.6710463</v>
      </c>
      <c r="Z495" s="35"/>
      <c r="AA495" s="35"/>
      <c r="AB495" s="35"/>
      <c r="AC495" s="35"/>
      <c r="AD495" s="35"/>
      <c r="AE495" s="66">
        <v>3000.0</v>
      </c>
      <c r="AF495" s="66">
        <f t="shared" si="71"/>
        <v>0</v>
      </c>
      <c r="AG495" s="93">
        <f t="shared" si="67"/>
        <v>-15.67691673</v>
      </c>
      <c r="AH495" s="67"/>
      <c r="AI495" s="68"/>
      <c r="AJ495" s="68">
        <f t="shared" si="69"/>
        <v>24.91094913</v>
      </c>
      <c r="AK495" s="69">
        <v>1875.0</v>
      </c>
      <c r="AL495" s="42">
        <f t="shared" si="57"/>
        <v>0</v>
      </c>
      <c r="AM495" s="42">
        <f t="shared" si="61"/>
        <v>472.4193666</v>
      </c>
      <c r="AN495" s="36"/>
      <c r="AO495" s="43"/>
      <c r="AP495" s="70">
        <v>980.0</v>
      </c>
      <c r="AQ495" s="70">
        <f t="shared" si="60"/>
        <v>0</v>
      </c>
      <c r="AR495" s="70">
        <f t="shared" si="62"/>
        <v>76.42103175</v>
      </c>
      <c r="AS495" s="71">
        <v>1400.0</v>
      </c>
      <c r="AT495" s="36"/>
      <c r="AU495" s="43"/>
      <c r="AV495" s="72">
        <v>480.0</v>
      </c>
      <c r="AW495" s="35"/>
      <c r="AX495" s="45"/>
      <c r="AY495" s="46"/>
      <c r="AZ495" s="46"/>
      <c r="BA495" s="46"/>
      <c r="BB495" s="46"/>
      <c r="BC495" s="47"/>
      <c r="BD495" s="47"/>
      <c r="BE495" s="48"/>
      <c r="BF495" s="48"/>
    </row>
    <row r="496" ht="15.75" customHeight="1">
      <c r="A496" s="110"/>
      <c r="B496" s="28"/>
      <c r="C496" s="48"/>
      <c r="D496" s="30"/>
      <c r="E496" s="31">
        <f t="shared" si="3"/>
        <v>0</v>
      </c>
      <c r="F496" s="31"/>
      <c r="G496" s="104"/>
      <c r="H496" s="33"/>
      <c r="I496" s="34"/>
      <c r="J496" s="34"/>
      <c r="K496" s="34"/>
      <c r="L496" s="34"/>
      <c r="M496" s="34"/>
      <c r="N496" s="34"/>
      <c r="O496" s="34"/>
      <c r="P496" s="34"/>
      <c r="Q496" s="34"/>
      <c r="R496" s="35"/>
      <c r="S496" s="72">
        <f t="shared" si="74"/>
        <v>1875</v>
      </c>
      <c r="T496" s="36">
        <f t="shared" si="72"/>
        <v>0</v>
      </c>
      <c r="U496" s="36">
        <f t="shared" si="75"/>
        <v>114.44</v>
      </c>
      <c r="V496" s="35"/>
      <c r="W496" s="72">
        <v>4500.0</v>
      </c>
      <c r="X496" s="35">
        <f t="shared" si="54"/>
        <v>0</v>
      </c>
      <c r="Y496" s="37">
        <f t="shared" si="56"/>
        <v>257.6710463</v>
      </c>
      <c r="Z496" s="35"/>
      <c r="AA496" s="35"/>
      <c r="AB496" s="35"/>
      <c r="AC496" s="35"/>
      <c r="AD496" s="35"/>
      <c r="AE496" s="66">
        <v>3000.0</v>
      </c>
      <c r="AF496" s="66">
        <f t="shared" si="71"/>
        <v>0</v>
      </c>
      <c r="AG496" s="93">
        <f t="shared" si="67"/>
        <v>-15.67691673</v>
      </c>
      <c r="AH496" s="67"/>
      <c r="AI496" s="68"/>
      <c r="AJ496" s="68">
        <f t="shared" si="69"/>
        <v>24.91094913</v>
      </c>
      <c r="AK496" s="69">
        <v>1875.0</v>
      </c>
      <c r="AL496" s="42">
        <f t="shared" si="57"/>
        <v>0</v>
      </c>
      <c r="AM496" s="42">
        <f t="shared" si="61"/>
        <v>472.4193666</v>
      </c>
      <c r="AN496" s="36"/>
      <c r="AO496" s="43"/>
      <c r="AP496" s="70">
        <v>980.0</v>
      </c>
      <c r="AQ496" s="70">
        <f t="shared" si="60"/>
        <v>0</v>
      </c>
      <c r="AR496" s="70">
        <f t="shared" si="62"/>
        <v>76.42103175</v>
      </c>
      <c r="AS496" s="71">
        <v>1400.0</v>
      </c>
      <c r="AT496" s="36"/>
      <c r="AU496" s="43"/>
      <c r="AV496" s="72">
        <v>480.0</v>
      </c>
      <c r="AW496" s="35"/>
      <c r="AX496" s="45"/>
      <c r="AY496" s="46"/>
      <c r="AZ496" s="46"/>
      <c r="BA496" s="46"/>
      <c r="BB496" s="46"/>
      <c r="BC496" s="47"/>
      <c r="BD496" s="47"/>
      <c r="BE496" s="48"/>
      <c r="BF496" s="48"/>
    </row>
    <row r="497" ht="15.75" customHeight="1">
      <c r="A497" s="110"/>
      <c r="B497" s="28"/>
      <c r="C497" s="48"/>
      <c r="D497" s="30"/>
      <c r="E497" s="31">
        <f t="shared" si="3"/>
        <v>0</v>
      </c>
      <c r="F497" s="31"/>
      <c r="G497" s="104"/>
      <c r="H497" s="33"/>
      <c r="I497" s="34"/>
      <c r="J497" s="34"/>
      <c r="K497" s="34"/>
      <c r="L497" s="34"/>
      <c r="M497" s="34"/>
      <c r="N497" s="34"/>
      <c r="O497" s="34"/>
      <c r="P497" s="34"/>
      <c r="Q497" s="34"/>
      <c r="R497" s="35"/>
      <c r="S497" s="72">
        <f t="shared" si="74"/>
        <v>1875</v>
      </c>
      <c r="T497" s="36">
        <f t="shared" si="72"/>
        <v>0</v>
      </c>
      <c r="U497" s="36">
        <f t="shared" si="75"/>
        <v>114.44</v>
      </c>
      <c r="V497" s="35"/>
      <c r="W497" s="72">
        <v>4500.0</v>
      </c>
      <c r="X497" s="35">
        <f t="shared" si="54"/>
        <v>0</v>
      </c>
      <c r="Y497" s="37">
        <f t="shared" si="56"/>
        <v>257.6710463</v>
      </c>
      <c r="Z497" s="35"/>
      <c r="AA497" s="35"/>
      <c r="AB497" s="35"/>
      <c r="AC497" s="35"/>
      <c r="AD497" s="35"/>
      <c r="AE497" s="66">
        <v>3000.0</v>
      </c>
      <c r="AF497" s="66">
        <f t="shared" si="71"/>
        <v>0</v>
      </c>
      <c r="AG497" s="93">
        <f t="shared" si="67"/>
        <v>-15.67691673</v>
      </c>
      <c r="AH497" s="67"/>
      <c r="AI497" s="68"/>
      <c r="AJ497" s="68">
        <f t="shared" si="69"/>
        <v>24.91094913</v>
      </c>
      <c r="AK497" s="69">
        <v>1875.0</v>
      </c>
      <c r="AL497" s="42">
        <f t="shared" si="57"/>
        <v>0</v>
      </c>
      <c r="AM497" s="42">
        <f t="shared" si="61"/>
        <v>472.4193666</v>
      </c>
      <c r="AN497" s="36"/>
      <c r="AO497" s="43"/>
      <c r="AP497" s="70">
        <v>980.0</v>
      </c>
      <c r="AQ497" s="70">
        <f t="shared" si="60"/>
        <v>0</v>
      </c>
      <c r="AR497" s="70">
        <f t="shared" si="62"/>
        <v>76.42103175</v>
      </c>
      <c r="AS497" s="71">
        <v>1400.0</v>
      </c>
      <c r="AT497" s="36"/>
      <c r="AU497" s="43"/>
      <c r="AV497" s="72">
        <v>480.0</v>
      </c>
      <c r="AW497" s="35"/>
      <c r="AX497" s="45"/>
      <c r="AY497" s="46"/>
      <c r="AZ497" s="46"/>
      <c r="BA497" s="46"/>
      <c r="BB497" s="46"/>
      <c r="BC497" s="47"/>
      <c r="BD497" s="47"/>
      <c r="BE497" s="48"/>
      <c r="BF497" s="48"/>
    </row>
    <row r="498" ht="15.75" customHeight="1">
      <c r="A498" s="110"/>
      <c r="B498" s="28"/>
      <c r="C498" s="48"/>
      <c r="D498" s="30"/>
      <c r="E498" s="31">
        <f t="shared" si="3"/>
        <v>0</v>
      </c>
      <c r="F498" s="31"/>
      <c r="G498" s="104"/>
      <c r="H498" s="33"/>
      <c r="I498" s="34"/>
      <c r="J498" s="34"/>
      <c r="K498" s="34"/>
      <c r="L498" s="34"/>
      <c r="M498" s="34"/>
      <c r="N498" s="34"/>
      <c r="O498" s="34"/>
      <c r="P498" s="34"/>
      <c r="Q498" s="34"/>
      <c r="R498" s="35"/>
      <c r="S498" s="72">
        <f t="shared" si="74"/>
        <v>1875</v>
      </c>
      <c r="T498" s="36">
        <f t="shared" si="72"/>
        <v>0</v>
      </c>
      <c r="U498" s="36">
        <f t="shared" si="75"/>
        <v>114.44</v>
      </c>
      <c r="V498" s="35"/>
      <c r="W498" s="72">
        <v>4500.0</v>
      </c>
      <c r="X498" s="35">
        <f t="shared" si="54"/>
        <v>0</v>
      </c>
      <c r="Y498" s="37">
        <f t="shared" si="56"/>
        <v>257.6710463</v>
      </c>
      <c r="Z498" s="35"/>
      <c r="AA498" s="35"/>
      <c r="AB498" s="35"/>
      <c r="AC498" s="35"/>
      <c r="AD498" s="35"/>
      <c r="AE498" s="66">
        <v>3000.0</v>
      </c>
      <c r="AF498" s="66">
        <f t="shared" si="71"/>
        <v>0</v>
      </c>
      <c r="AG498" s="93">
        <f t="shared" si="67"/>
        <v>-15.67691673</v>
      </c>
      <c r="AH498" s="67"/>
      <c r="AI498" s="68"/>
      <c r="AJ498" s="68">
        <f t="shared" si="69"/>
        <v>24.91094913</v>
      </c>
      <c r="AK498" s="69">
        <v>1875.0</v>
      </c>
      <c r="AL498" s="42">
        <f t="shared" si="57"/>
        <v>0</v>
      </c>
      <c r="AM498" s="42">
        <f t="shared" si="61"/>
        <v>472.4193666</v>
      </c>
      <c r="AN498" s="36"/>
      <c r="AO498" s="43"/>
      <c r="AP498" s="70">
        <v>980.0</v>
      </c>
      <c r="AQ498" s="70">
        <f t="shared" si="60"/>
        <v>0</v>
      </c>
      <c r="AR498" s="70">
        <f t="shared" si="62"/>
        <v>76.42103175</v>
      </c>
      <c r="AS498" s="71">
        <v>1400.0</v>
      </c>
      <c r="AT498" s="36"/>
      <c r="AU498" s="43"/>
      <c r="AV498" s="72">
        <v>480.0</v>
      </c>
      <c r="AW498" s="35"/>
      <c r="AX498" s="45"/>
      <c r="AY498" s="46"/>
      <c r="AZ498" s="46"/>
      <c r="BA498" s="46"/>
      <c r="BB498" s="46"/>
      <c r="BC498" s="47"/>
      <c r="BD498" s="47"/>
      <c r="BE498" s="48"/>
      <c r="BF498" s="48"/>
    </row>
    <row r="499" ht="15.75" customHeight="1">
      <c r="A499" s="110"/>
      <c r="B499" s="28"/>
      <c r="C499" s="48"/>
      <c r="D499" s="30"/>
      <c r="E499" s="31">
        <f t="shared" si="3"/>
        <v>0</v>
      </c>
      <c r="F499" s="31"/>
      <c r="G499" s="104"/>
      <c r="H499" s="33"/>
      <c r="I499" s="34"/>
      <c r="J499" s="34"/>
      <c r="K499" s="34"/>
      <c r="L499" s="34"/>
      <c r="M499" s="34"/>
      <c r="N499" s="34"/>
      <c r="O499" s="34"/>
      <c r="P499" s="34"/>
      <c r="Q499" s="34"/>
      <c r="R499" s="35"/>
      <c r="S499" s="72">
        <f t="shared" si="74"/>
        <v>1875</v>
      </c>
      <c r="T499" s="36">
        <f t="shared" si="72"/>
        <v>0</v>
      </c>
      <c r="U499" s="36">
        <f t="shared" si="75"/>
        <v>114.44</v>
      </c>
      <c r="V499" s="35"/>
      <c r="W499" s="72">
        <v>4500.0</v>
      </c>
      <c r="X499" s="35">
        <f t="shared" si="54"/>
        <v>0</v>
      </c>
      <c r="Y499" s="37">
        <f t="shared" si="56"/>
        <v>257.6710463</v>
      </c>
      <c r="Z499" s="35"/>
      <c r="AA499" s="35"/>
      <c r="AB499" s="35"/>
      <c r="AC499" s="35"/>
      <c r="AD499" s="35"/>
      <c r="AE499" s="66">
        <v>3000.0</v>
      </c>
      <c r="AF499" s="66">
        <f t="shared" si="71"/>
        <v>0</v>
      </c>
      <c r="AG499" s="93">
        <f t="shared" si="67"/>
        <v>-15.67691673</v>
      </c>
      <c r="AH499" s="67"/>
      <c r="AI499" s="68"/>
      <c r="AJ499" s="68">
        <f t="shared" si="69"/>
        <v>24.91094913</v>
      </c>
      <c r="AK499" s="69">
        <v>1875.0</v>
      </c>
      <c r="AL499" s="42">
        <f t="shared" si="57"/>
        <v>0</v>
      </c>
      <c r="AM499" s="42">
        <f t="shared" si="61"/>
        <v>472.4193666</v>
      </c>
      <c r="AN499" s="36"/>
      <c r="AO499" s="43"/>
      <c r="AP499" s="70">
        <v>980.0</v>
      </c>
      <c r="AQ499" s="70">
        <f t="shared" si="60"/>
        <v>0</v>
      </c>
      <c r="AR499" s="70">
        <f t="shared" si="62"/>
        <v>76.42103175</v>
      </c>
      <c r="AS499" s="71">
        <v>1400.0</v>
      </c>
      <c r="AT499" s="36"/>
      <c r="AU499" s="43"/>
      <c r="AV499" s="72">
        <v>480.0</v>
      </c>
      <c r="AW499" s="35"/>
      <c r="AX499" s="45"/>
      <c r="AY499" s="46"/>
      <c r="AZ499" s="46"/>
      <c r="BA499" s="46"/>
      <c r="BB499" s="46"/>
      <c r="BC499" s="47"/>
      <c r="BD499" s="47"/>
      <c r="BE499" s="48"/>
      <c r="BF499" s="48"/>
    </row>
    <row r="500" ht="15.75" customHeight="1">
      <c r="A500" s="110"/>
      <c r="B500" s="28"/>
      <c r="C500" s="48"/>
      <c r="D500" s="30"/>
      <c r="E500" s="31">
        <f t="shared" si="3"/>
        <v>0</v>
      </c>
      <c r="F500" s="31"/>
      <c r="G500" s="104"/>
      <c r="H500" s="33"/>
      <c r="I500" s="34"/>
      <c r="J500" s="34"/>
      <c r="K500" s="34"/>
      <c r="L500" s="34"/>
      <c r="M500" s="34"/>
      <c r="N500" s="34"/>
      <c r="O500" s="34"/>
      <c r="P500" s="34"/>
      <c r="Q500" s="34"/>
      <c r="R500" s="35"/>
      <c r="S500" s="72">
        <f t="shared" si="74"/>
        <v>1875</v>
      </c>
      <c r="T500" s="36">
        <f t="shared" si="72"/>
        <v>0</v>
      </c>
      <c r="U500" s="36">
        <f t="shared" si="75"/>
        <v>114.44</v>
      </c>
      <c r="V500" s="35"/>
      <c r="W500" s="72">
        <v>4500.0</v>
      </c>
      <c r="X500" s="35">
        <f t="shared" si="54"/>
        <v>0</v>
      </c>
      <c r="Y500" s="37">
        <f t="shared" si="56"/>
        <v>257.6710463</v>
      </c>
      <c r="Z500" s="35"/>
      <c r="AA500" s="35"/>
      <c r="AB500" s="35"/>
      <c r="AC500" s="35"/>
      <c r="AD500" s="35"/>
      <c r="AE500" s="66">
        <v>3000.0</v>
      </c>
      <c r="AF500" s="66">
        <f t="shared" si="71"/>
        <v>0</v>
      </c>
      <c r="AG500" s="93">
        <f t="shared" si="67"/>
        <v>-15.67691673</v>
      </c>
      <c r="AH500" s="67"/>
      <c r="AI500" s="68"/>
      <c r="AJ500" s="68">
        <f t="shared" si="69"/>
        <v>24.91094913</v>
      </c>
      <c r="AK500" s="69">
        <v>1875.0</v>
      </c>
      <c r="AL500" s="42">
        <f t="shared" si="57"/>
        <v>0</v>
      </c>
      <c r="AM500" s="42">
        <f t="shared" si="61"/>
        <v>472.4193666</v>
      </c>
      <c r="AN500" s="36"/>
      <c r="AO500" s="43"/>
      <c r="AP500" s="70">
        <v>980.0</v>
      </c>
      <c r="AQ500" s="70">
        <f t="shared" si="60"/>
        <v>0</v>
      </c>
      <c r="AR500" s="70">
        <f t="shared" si="62"/>
        <v>76.42103175</v>
      </c>
      <c r="AS500" s="71">
        <v>1400.0</v>
      </c>
      <c r="AT500" s="36"/>
      <c r="AU500" s="43"/>
      <c r="AV500" s="72">
        <v>480.0</v>
      </c>
      <c r="AW500" s="35"/>
      <c r="AX500" s="45"/>
      <c r="AY500" s="46"/>
      <c r="AZ500" s="46"/>
      <c r="BA500" s="46"/>
      <c r="BB500" s="46"/>
      <c r="BC500" s="47"/>
      <c r="BD500" s="47"/>
      <c r="BE500" s="48"/>
      <c r="BF500" s="48"/>
    </row>
    <row r="501" ht="15.75" customHeight="1">
      <c r="A501" s="110"/>
      <c r="B501" s="28"/>
      <c r="C501" s="48"/>
      <c r="D501" s="30"/>
      <c r="E501" s="31">
        <f t="shared" si="3"/>
        <v>0</v>
      </c>
      <c r="F501" s="31"/>
      <c r="G501" s="104"/>
      <c r="H501" s="33"/>
      <c r="I501" s="34"/>
      <c r="J501" s="34"/>
      <c r="K501" s="34"/>
      <c r="L501" s="34"/>
      <c r="M501" s="34"/>
      <c r="N501" s="34"/>
      <c r="O501" s="34"/>
      <c r="P501" s="34"/>
      <c r="Q501" s="34"/>
      <c r="R501" s="35"/>
      <c r="S501" s="72">
        <f t="shared" si="74"/>
        <v>1875</v>
      </c>
      <c r="T501" s="36">
        <f t="shared" si="72"/>
        <v>0</v>
      </c>
      <c r="U501" s="36">
        <f t="shared" si="75"/>
        <v>114.44</v>
      </c>
      <c r="V501" s="35"/>
      <c r="W501" s="72">
        <v>4500.0</v>
      </c>
      <c r="X501" s="35">
        <f t="shared" si="54"/>
        <v>0</v>
      </c>
      <c r="Y501" s="37">
        <f t="shared" si="56"/>
        <v>257.6710463</v>
      </c>
      <c r="Z501" s="35"/>
      <c r="AA501" s="35"/>
      <c r="AB501" s="35"/>
      <c r="AC501" s="35"/>
      <c r="AD501" s="35"/>
      <c r="AE501" s="66">
        <v>3000.0</v>
      </c>
      <c r="AF501" s="66">
        <f t="shared" si="71"/>
        <v>0</v>
      </c>
      <c r="AG501" s="93">
        <f t="shared" si="67"/>
        <v>-15.67691673</v>
      </c>
      <c r="AH501" s="67"/>
      <c r="AI501" s="68"/>
      <c r="AJ501" s="68">
        <f t="shared" si="69"/>
        <v>24.91094913</v>
      </c>
      <c r="AK501" s="69">
        <v>1875.0</v>
      </c>
      <c r="AL501" s="42">
        <f t="shared" si="57"/>
        <v>0</v>
      </c>
      <c r="AM501" s="42">
        <f t="shared" si="61"/>
        <v>472.4193666</v>
      </c>
      <c r="AN501" s="36"/>
      <c r="AO501" s="43"/>
      <c r="AP501" s="70">
        <v>980.0</v>
      </c>
      <c r="AQ501" s="70">
        <f t="shared" si="60"/>
        <v>0</v>
      </c>
      <c r="AR501" s="70">
        <f t="shared" si="62"/>
        <v>76.42103175</v>
      </c>
      <c r="AS501" s="71">
        <v>1400.0</v>
      </c>
      <c r="AT501" s="36"/>
      <c r="AU501" s="43"/>
      <c r="AV501" s="72">
        <v>480.0</v>
      </c>
      <c r="AW501" s="35"/>
      <c r="AX501" s="45"/>
      <c r="AY501" s="46"/>
      <c r="AZ501" s="46"/>
      <c r="BA501" s="46"/>
      <c r="BB501" s="46"/>
      <c r="BC501" s="47"/>
      <c r="BD501" s="47"/>
      <c r="BE501" s="48"/>
      <c r="BF501" s="48"/>
    </row>
    <row r="502" ht="15.75" customHeight="1">
      <c r="A502" s="110"/>
      <c r="B502" s="28"/>
      <c r="C502" s="48"/>
      <c r="D502" s="30"/>
      <c r="E502" s="31">
        <f t="shared" si="3"/>
        <v>0</v>
      </c>
      <c r="F502" s="31"/>
      <c r="G502" s="104"/>
      <c r="H502" s="33"/>
      <c r="I502" s="34"/>
      <c r="J502" s="34"/>
      <c r="K502" s="34"/>
      <c r="L502" s="34"/>
      <c r="M502" s="34"/>
      <c r="N502" s="34"/>
      <c r="O502" s="34"/>
      <c r="P502" s="34"/>
      <c r="Q502" s="34"/>
      <c r="R502" s="35"/>
      <c r="S502" s="72">
        <f t="shared" si="74"/>
        <v>1875</v>
      </c>
      <c r="T502" s="36">
        <f t="shared" si="72"/>
        <v>0</v>
      </c>
      <c r="U502" s="36">
        <f t="shared" si="75"/>
        <v>114.44</v>
      </c>
      <c r="V502" s="35"/>
      <c r="W502" s="72">
        <v>4500.0</v>
      </c>
      <c r="X502" s="35">
        <f t="shared" si="54"/>
        <v>0</v>
      </c>
      <c r="Y502" s="37">
        <f t="shared" si="56"/>
        <v>257.6710463</v>
      </c>
      <c r="Z502" s="35"/>
      <c r="AA502" s="35"/>
      <c r="AB502" s="35"/>
      <c r="AC502" s="35"/>
      <c r="AD502" s="35"/>
      <c r="AE502" s="66">
        <v>3000.0</v>
      </c>
      <c r="AF502" s="66">
        <f t="shared" si="71"/>
        <v>0</v>
      </c>
      <c r="AG502" s="93">
        <f t="shared" si="67"/>
        <v>-15.67691673</v>
      </c>
      <c r="AH502" s="67"/>
      <c r="AI502" s="68"/>
      <c r="AJ502" s="68">
        <f t="shared" si="69"/>
        <v>24.91094913</v>
      </c>
      <c r="AK502" s="69">
        <v>1875.0</v>
      </c>
      <c r="AL502" s="42">
        <f t="shared" si="57"/>
        <v>0</v>
      </c>
      <c r="AM502" s="42">
        <f t="shared" si="61"/>
        <v>472.4193666</v>
      </c>
      <c r="AN502" s="36"/>
      <c r="AO502" s="43"/>
      <c r="AP502" s="70">
        <v>980.0</v>
      </c>
      <c r="AQ502" s="70">
        <f t="shared" si="60"/>
        <v>0</v>
      </c>
      <c r="AR502" s="70">
        <f t="shared" si="62"/>
        <v>76.42103175</v>
      </c>
      <c r="AS502" s="71">
        <v>1400.0</v>
      </c>
      <c r="AT502" s="36"/>
      <c r="AU502" s="43"/>
      <c r="AV502" s="72">
        <v>480.0</v>
      </c>
      <c r="AW502" s="35"/>
      <c r="AX502" s="45"/>
      <c r="AY502" s="46"/>
      <c r="AZ502" s="46"/>
      <c r="BA502" s="46"/>
      <c r="BB502" s="46"/>
      <c r="BC502" s="47"/>
      <c r="BD502" s="47"/>
      <c r="BE502" s="48"/>
      <c r="BF502" s="48"/>
    </row>
    <row r="503" ht="15.75" customHeight="1">
      <c r="A503" s="110"/>
      <c r="B503" s="28"/>
      <c r="C503" s="48"/>
      <c r="D503" s="30"/>
      <c r="E503" s="31">
        <f t="shared" si="3"/>
        <v>0</v>
      </c>
      <c r="F503" s="31"/>
      <c r="G503" s="104"/>
      <c r="H503" s="33"/>
      <c r="I503" s="34"/>
      <c r="J503" s="34"/>
      <c r="K503" s="34"/>
      <c r="L503" s="34"/>
      <c r="M503" s="34"/>
      <c r="N503" s="34"/>
      <c r="O503" s="34"/>
      <c r="P503" s="34"/>
      <c r="Q503" s="34"/>
      <c r="R503" s="35"/>
      <c r="S503" s="72">
        <f t="shared" si="74"/>
        <v>1875</v>
      </c>
      <c r="T503" s="36">
        <f t="shared" si="72"/>
        <v>0</v>
      </c>
      <c r="U503" s="36">
        <f t="shared" si="75"/>
        <v>114.44</v>
      </c>
      <c r="V503" s="35"/>
      <c r="W503" s="72">
        <v>4500.0</v>
      </c>
      <c r="X503" s="35">
        <f t="shared" si="54"/>
        <v>0</v>
      </c>
      <c r="Y503" s="37">
        <f t="shared" si="56"/>
        <v>257.6710463</v>
      </c>
      <c r="Z503" s="35"/>
      <c r="AA503" s="35"/>
      <c r="AB503" s="35"/>
      <c r="AC503" s="35"/>
      <c r="AD503" s="35"/>
      <c r="AE503" s="66">
        <v>3000.0</v>
      </c>
      <c r="AF503" s="66">
        <f t="shared" si="71"/>
        <v>0</v>
      </c>
      <c r="AG503" s="93">
        <f t="shared" si="67"/>
        <v>-15.67691673</v>
      </c>
      <c r="AH503" s="67"/>
      <c r="AI503" s="68"/>
      <c r="AJ503" s="68">
        <f t="shared" si="69"/>
        <v>24.91094913</v>
      </c>
      <c r="AK503" s="69">
        <v>1875.0</v>
      </c>
      <c r="AL503" s="42">
        <f t="shared" si="57"/>
        <v>0</v>
      </c>
      <c r="AM503" s="42">
        <f t="shared" si="61"/>
        <v>472.4193666</v>
      </c>
      <c r="AN503" s="36"/>
      <c r="AO503" s="43"/>
      <c r="AP503" s="70">
        <v>980.0</v>
      </c>
      <c r="AQ503" s="70">
        <f t="shared" si="60"/>
        <v>0</v>
      </c>
      <c r="AR503" s="70">
        <f t="shared" si="62"/>
        <v>76.42103175</v>
      </c>
      <c r="AS503" s="71">
        <v>1400.0</v>
      </c>
      <c r="AT503" s="36"/>
      <c r="AU503" s="43"/>
      <c r="AV503" s="72">
        <v>480.0</v>
      </c>
      <c r="AW503" s="35"/>
      <c r="AX503" s="45"/>
      <c r="AY503" s="46"/>
      <c r="AZ503" s="46"/>
      <c r="BA503" s="46"/>
      <c r="BB503" s="46"/>
      <c r="BC503" s="47"/>
      <c r="BD503" s="47"/>
      <c r="BE503" s="48"/>
      <c r="BF503" s="48"/>
    </row>
    <row r="504" ht="15.75" customHeight="1">
      <c r="A504" s="110"/>
      <c r="B504" s="28"/>
      <c r="C504" s="48"/>
      <c r="D504" s="30"/>
      <c r="E504" s="31">
        <f t="shared" si="3"/>
        <v>0</v>
      </c>
      <c r="F504" s="31"/>
      <c r="G504" s="104"/>
      <c r="H504" s="33"/>
      <c r="I504" s="34"/>
      <c r="J504" s="34"/>
      <c r="K504" s="34"/>
      <c r="L504" s="34"/>
      <c r="M504" s="34"/>
      <c r="N504" s="34"/>
      <c r="O504" s="34"/>
      <c r="P504" s="34"/>
      <c r="Q504" s="34"/>
      <c r="R504" s="35"/>
      <c r="S504" s="72">
        <f t="shared" si="74"/>
        <v>1875</v>
      </c>
      <c r="T504" s="36">
        <f t="shared" si="72"/>
        <v>0</v>
      </c>
      <c r="U504" s="36">
        <f t="shared" si="75"/>
        <v>114.44</v>
      </c>
      <c r="V504" s="35"/>
      <c r="W504" s="72">
        <v>4500.0</v>
      </c>
      <c r="X504" s="35">
        <f t="shared" si="54"/>
        <v>0</v>
      </c>
      <c r="Y504" s="37">
        <f t="shared" si="56"/>
        <v>257.6710463</v>
      </c>
      <c r="Z504" s="35"/>
      <c r="AA504" s="35"/>
      <c r="AB504" s="35"/>
      <c r="AC504" s="35"/>
      <c r="AD504" s="35"/>
      <c r="AE504" s="66">
        <v>3000.0</v>
      </c>
      <c r="AF504" s="66">
        <f t="shared" si="71"/>
        <v>0</v>
      </c>
      <c r="AG504" s="93">
        <f t="shared" si="67"/>
        <v>-15.67691673</v>
      </c>
      <c r="AH504" s="67"/>
      <c r="AI504" s="68"/>
      <c r="AJ504" s="68">
        <f t="shared" si="69"/>
        <v>24.91094913</v>
      </c>
      <c r="AK504" s="69">
        <v>1875.0</v>
      </c>
      <c r="AL504" s="42">
        <f t="shared" si="57"/>
        <v>0</v>
      </c>
      <c r="AM504" s="42">
        <f t="shared" si="61"/>
        <v>472.4193666</v>
      </c>
      <c r="AN504" s="36"/>
      <c r="AO504" s="43"/>
      <c r="AP504" s="70">
        <v>980.0</v>
      </c>
      <c r="AQ504" s="70">
        <f t="shared" si="60"/>
        <v>0</v>
      </c>
      <c r="AR504" s="70">
        <f t="shared" si="62"/>
        <v>76.42103175</v>
      </c>
      <c r="AS504" s="71">
        <v>1400.0</v>
      </c>
      <c r="AT504" s="36"/>
      <c r="AU504" s="43"/>
      <c r="AV504" s="72">
        <v>480.0</v>
      </c>
      <c r="AW504" s="35"/>
      <c r="AX504" s="45"/>
      <c r="AY504" s="46"/>
      <c r="AZ504" s="46"/>
      <c r="BA504" s="46"/>
      <c r="BB504" s="46"/>
      <c r="BC504" s="47"/>
      <c r="BD504" s="47"/>
      <c r="BE504" s="48"/>
      <c r="BF504" s="48"/>
    </row>
    <row r="505" ht="15.75" customHeight="1">
      <c r="A505" s="110"/>
      <c r="B505" s="28"/>
      <c r="C505" s="48"/>
      <c r="D505" s="30"/>
      <c r="E505" s="31">
        <f t="shared" si="3"/>
        <v>0</v>
      </c>
      <c r="F505" s="31"/>
      <c r="G505" s="104"/>
      <c r="H505" s="33"/>
      <c r="I505" s="34"/>
      <c r="J505" s="34"/>
      <c r="K505" s="34"/>
      <c r="L505" s="34"/>
      <c r="M505" s="34"/>
      <c r="N505" s="34"/>
      <c r="O505" s="34"/>
      <c r="P505" s="34"/>
      <c r="Q505" s="34"/>
      <c r="R505" s="35"/>
      <c r="S505" s="72">
        <f t="shared" si="74"/>
        <v>1875</v>
      </c>
      <c r="T505" s="36">
        <f t="shared" si="72"/>
        <v>0</v>
      </c>
      <c r="U505" s="36">
        <f t="shared" si="75"/>
        <v>114.44</v>
      </c>
      <c r="V505" s="35"/>
      <c r="W505" s="72">
        <v>4500.0</v>
      </c>
      <c r="X505" s="35">
        <f t="shared" si="54"/>
        <v>0</v>
      </c>
      <c r="Y505" s="37">
        <f t="shared" si="56"/>
        <v>257.6710463</v>
      </c>
      <c r="Z505" s="35"/>
      <c r="AA505" s="35"/>
      <c r="AB505" s="35"/>
      <c r="AC505" s="35"/>
      <c r="AD505" s="35"/>
      <c r="AE505" s="66">
        <v>3000.0</v>
      </c>
      <c r="AF505" s="66">
        <f t="shared" si="71"/>
        <v>0</v>
      </c>
      <c r="AG505" s="93">
        <f t="shared" si="67"/>
        <v>-15.67691673</v>
      </c>
      <c r="AH505" s="67"/>
      <c r="AI505" s="68"/>
      <c r="AJ505" s="68">
        <f t="shared" si="69"/>
        <v>24.91094913</v>
      </c>
      <c r="AK505" s="69">
        <v>1875.0</v>
      </c>
      <c r="AL505" s="42">
        <f t="shared" si="57"/>
        <v>0</v>
      </c>
      <c r="AM505" s="42">
        <f t="shared" si="61"/>
        <v>472.4193666</v>
      </c>
      <c r="AN505" s="36"/>
      <c r="AO505" s="43"/>
      <c r="AP505" s="70">
        <v>980.0</v>
      </c>
      <c r="AQ505" s="70">
        <f t="shared" si="60"/>
        <v>0</v>
      </c>
      <c r="AR505" s="70">
        <f t="shared" si="62"/>
        <v>76.42103175</v>
      </c>
      <c r="AS505" s="71">
        <v>1400.0</v>
      </c>
      <c r="AT505" s="36"/>
      <c r="AU505" s="43"/>
      <c r="AV505" s="72">
        <v>480.0</v>
      </c>
      <c r="AW505" s="35"/>
      <c r="AX505" s="45"/>
      <c r="AY505" s="46"/>
      <c r="AZ505" s="46"/>
      <c r="BA505" s="46"/>
      <c r="BB505" s="46"/>
      <c r="BC505" s="47"/>
      <c r="BD505" s="47"/>
      <c r="BE505" s="48"/>
      <c r="BF505" s="48"/>
    </row>
    <row r="506" ht="15.75" customHeight="1">
      <c r="A506" s="110"/>
      <c r="B506" s="28"/>
      <c r="C506" s="48"/>
      <c r="D506" s="30"/>
      <c r="E506" s="31">
        <f t="shared" si="3"/>
        <v>0</v>
      </c>
      <c r="F506" s="31"/>
      <c r="G506" s="104"/>
      <c r="H506" s="33"/>
      <c r="I506" s="34"/>
      <c r="J506" s="34"/>
      <c r="K506" s="34"/>
      <c r="L506" s="34"/>
      <c r="M506" s="34"/>
      <c r="N506" s="34"/>
      <c r="O506" s="34"/>
      <c r="P506" s="34"/>
      <c r="Q506" s="34"/>
      <c r="R506" s="35"/>
      <c r="S506" s="72">
        <f t="shared" si="74"/>
        <v>1875</v>
      </c>
      <c r="T506" s="36">
        <f t="shared" si="72"/>
        <v>0</v>
      </c>
      <c r="U506" s="36">
        <f t="shared" si="75"/>
        <v>114.44</v>
      </c>
      <c r="V506" s="35"/>
      <c r="W506" s="72">
        <v>4500.0</v>
      </c>
      <c r="X506" s="35">
        <f t="shared" si="54"/>
        <v>0</v>
      </c>
      <c r="Y506" s="37">
        <f t="shared" si="56"/>
        <v>257.6710463</v>
      </c>
      <c r="Z506" s="35"/>
      <c r="AA506" s="35"/>
      <c r="AB506" s="35"/>
      <c r="AC506" s="35"/>
      <c r="AD506" s="35"/>
      <c r="AE506" s="66">
        <v>3000.0</v>
      </c>
      <c r="AF506" s="66">
        <f t="shared" si="71"/>
        <v>0</v>
      </c>
      <c r="AG506" s="93">
        <f t="shared" si="67"/>
        <v>-15.67691673</v>
      </c>
      <c r="AH506" s="67"/>
      <c r="AI506" s="68"/>
      <c r="AJ506" s="68">
        <f t="shared" si="69"/>
        <v>24.91094913</v>
      </c>
      <c r="AK506" s="69">
        <v>1875.0</v>
      </c>
      <c r="AL506" s="42">
        <f t="shared" si="57"/>
        <v>0</v>
      </c>
      <c r="AM506" s="42">
        <f t="shared" si="61"/>
        <v>472.4193666</v>
      </c>
      <c r="AN506" s="36"/>
      <c r="AO506" s="43"/>
      <c r="AP506" s="70">
        <v>980.0</v>
      </c>
      <c r="AQ506" s="70">
        <f t="shared" si="60"/>
        <v>0</v>
      </c>
      <c r="AR506" s="70">
        <f t="shared" si="62"/>
        <v>76.42103175</v>
      </c>
      <c r="AS506" s="71">
        <v>1400.0</v>
      </c>
      <c r="AT506" s="36"/>
      <c r="AU506" s="43"/>
      <c r="AV506" s="72">
        <v>480.0</v>
      </c>
      <c r="AW506" s="35"/>
      <c r="AX506" s="45"/>
      <c r="AY506" s="46"/>
      <c r="AZ506" s="46"/>
      <c r="BA506" s="46"/>
      <c r="BB506" s="46"/>
      <c r="BC506" s="47"/>
      <c r="BD506" s="47"/>
      <c r="BE506" s="48"/>
      <c r="BF506" s="48"/>
    </row>
    <row r="507" ht="15.75" customHeight="1">
      <c r="A507" s="110"/>
      <c r="B507" s="28"/>
      <c r="C507" s="48"/>
      <c r="D507" s="30"/>
      <c r="E507" s="31">
        <f t="shared" si="3"/>
        <v>0</v>
      </c>
      <c r="F507" s="31"/>
      <c r="G507" s="104"/>
      <c r="H507" s="33"/>
      <c r="I507" s="34"/>
      <c r="J507" s="34"/>
      <c r="K507" s="34"/>
      <c r="L507" s="34"/>
      <c r="M507" s="34"/>
      <c r="N507" s="34"/>
      <c r="O507" s="34"/>
      <c r="P507" s="34"/>
      <c r="Q507" s="34"/>
      <c r="R507" s="35"/>
      <c r="S507" s="72">
        <f t="shared" si="74"/>
        <v>1875</v>
      </c>
      <c r="T507" s="36">
        <f t="shared" si="72"/>
        <v>0</v>
      </c>
      <c r="U507" s="36">
        <f t="shared" si="75"/>
        <v>114.44</v>
      </c>
      <c r="V507" s="35"/>
      <c r="W507" s="72">
        <v>4500.0</v>
      </c>
      <c r="X507" s="35">
        <f t="shared" si="54"/>
        <v>0</v>
      </c>
      <c r="Y507" s="37">
        <f t="shared" si="56"/>
        <v>257.6710463</v>
      </c>
      <c r="Z507" s="35"/>
      <c r="AA507" s="35"/>
      <c r="AB507" s="35"/>
      <c r="AC507" s="35"/>
      <c r="AD507" s="35"/>
      <c r="AE507" s="66">
        <v>3000.0</v>
      </c>
      <c r="AF507" s="66">
        <f t="shared" si="71"/>
        <v>0</v>
      </c>
      <c r="AG507" s="93">
        <f t="shared" si="67"/>
        <v>-15.67691673</v>
      </c>
      <c r="AH507" s="67"/>
      <c r="AI507" s="68"/>
      <c r="AJ507" s="68">
        <f t="shared" si="69"/>
        <v>24.91094913</v>
      </c>
      <c r="AK507" s="69">
        <v>1875.0</v>
      </c>
      <c r="AL507" s="42">
        <f t="shared" si="57"/>
        <v>0</v>
      </c>
      <c r="AM507" s="42">
        <f t="shared" si="61"/>
        <v>472.4193666</v>
      </c>
      <c r="AN507" s="36"/>
      <c r="AO507" s="43"/>
      <c r="AP507" s="70">
        <v>980.0</v>
      </c>
      <c r="AQ507" s="70">
        <f t="shared" si="60"/>
        <v>0</v>
      </c>
      <c r="AR507" s="70">
        <f t="shared" si="62"/>
        <v>76.42103175</v>
      </c>
      <c r="AS507" s="71">
        <v>1400.0</v>
      </c>
      <c r="AT507" s="36"/>
      <c r="AU507" s="43"/>
      <c r="AV507" s="72">
        <v>480.0</v>
      </c>
      <c r="AW507" s="35"/>
      <c r="AX507" s="45"/>
      <c r="AY507" s="46"/>
      <c r="AZ507" s="46"/>
      <c r="BA507" s="46"/>
      <c r="BB507" s="46"/>
      <c r="BC507" s="47"/>
      <c r="BD507" s="47"/>
      <c r="BE507" s="48"/>
      <c r="BF507" s="48"/>
    </row>
    <row r="508" ht="15.75" customHeight="1">
      <c r="A508" s="110"/>
      <c r="B508" s="28"/>
      <c r="C508" s="48"/>
      <c r="D508" s="30"/>
      <c r="E508" s="31">
        <f t="shared" si="3"/>
        <v>0</v>
      </c>
      <c r="F508" s="31"/>
      <c r="G508" s="104"/>
      <c r="H508" s="33"/>
      <c r="I508" s="34"/>
      <c r="J508" s="34"/>
      <c r="K508" s="34"/>
      <c r="L508" s="34"/>
      <c r="M508" s="34"/>
      <c r="N508" s="34"/>
      <c r="O508" s="34"/>
      <c r="P508" s="34"/>
      <c r="Q508" s="34"/>
      <c r="R508" s="35"/>
      <c r="S508" s="72">
        <f t="shared" si="74"/>
        <v>1875</v>
      </c>
      <c r="T508" s="36">
        <f t="shared" si="72"/>
        <v>0</v>
      </c>
      <c r="U508" s="36">
        <f t="shared" si="75"/>
        <v>114.44</v>
      </c>
      <c r="V508" s="35"/>
      <c r="W508" s="72">
        <v>4500.0</v>
      </c>
      <c r="X508" s="35">
        <f t="shared" si="54"/>
        <v>0</v>
      </c>
      <c r="Y508" s="37">
        <f t="shared" si="56"/>
        <v>257.6710463</v>
      </c>
      <c r="Z508" s="35"/>
      <c r="AA508" s="35"/>
      <c r="AB508" s="35"/>
      <c r="AC508" s="35"/>
      <c r="AD508" s="35"/>
      <c r="AE508" s="66">
        <v>3000.0</v>
      </c>
      <c r="AF508" s="66">
        <f t="shared" si="71"/>
        <v>0</v>
      </c>
      <c r="AG508" s="93">
        <f t="shared" si="67"/>
        <v>-15.67691673</v>
      </c>
      <c r="AH508" s="67"/>
      <c r="AI508" s="68"/>
      <c r="AJ508" s="68">
        <f t="shared" si="69"/>
        <v>24.91094913</v>
      </c>
      <c r="AK508" s="69">
        <v>1875.0</v>
      </c>
      <c r="AL508" s="42">
        <f t="shared" si="57"/>
        <v>0</v>
      </c>
      <c r="AM508" s="42">
        <f t="shared" si="61"/>
        <v>472.4193666</v>
      </c>
      <c r="AN508" s="36"/>
      <c r="AO508" s="43"/>
      <c r="AP508" s="70">
        <v>980.0</v>
      </c>
      <c r="AQ508" s="70">
        <f t="shared" si="60"/>
        <v>0</v>
      </c>
      <c r="AR508" s="70">
        <f t="shared" si="62"/>
        <v>76.42103175</v>
      </c>
      <c r="AS508" s="71">
        <v>1400.0</v>
      </c>
      <c r="AT508" s="36"/>
      <c r="AU508" s="43"/>
      <c r="AV508" s="72">
        <v>480.0</v>
      </c>
      <c r="AW508" s="35"/>
      <c r="AX508" s="45"/>
      <c r="AY508" s="46"/>
      <c r="AZ508" s="46"/>
      <c r="BA508" s="46"/>
      <c r="BB508" s="46"/>
      <c r="BC508" s="47"/>
      <c r="BD508" s="47"/>
      <c r="BE508" s="48"/>
      <c r="BF508" s="48"/>
    </row>
    <row r="509" ht="15.75" customHeight="1">
      <c r="A509" s="110"/>
      <c r="B509" s="28"/>
      <c r="C509" s="48"/>
      <c r="D509" s="30"/>
      <c r="E509" s="31">
        <f t="shared" si="3"/>
        <v>0</v>
      </c>
      <c r="F509" s="31"/>
      <c r="G509" s="104"/>
      <c r="H509" s="33"/>
      <c r="I509" s="34"/>
      <c r="J509" s="34"/>
      <c r="K509" s="34"/>
      <c r="L509" s="34"/>
      <c r="M509" s="34"/>
      <c r="N509" s="34"/>
      <c r="O509" s="34"/>
      <c r="P509" s="34"/>
      <c r="Q509" s="34"/>
      <c r="R509" s="35"/>
      <c r="S509" s="72">
        <f t="shared" si="74"/>
        <v>1875</v>
      </c>
      <c r="T509" s="36">
        <f t="shared" si="72"/>
        <v>0</v>
      </c>
      <c r="U509" s="36">
        <f t="shared" si="75"/>
        <v>114.44</v>
      </c>
      <c r="V509" s="35"/>
      <c r="W509" s="72">
        <v>4500.0</v>
      </c>
      <c r="X509" s="35">
        <f t="shared" si="54"/>
        <v>0</v>
      </c>
      <c r="Y509" s="37">
        <f t="shared" si="56"/>
        <v>257.6710463</v>
      </c>
      <c r="Z509" s="35"/>
      <c r="AA509" s="35"/>
      <c r="AB509" s="35"/>
      <c r="AC509" s="35"/>
      <c r="AD509" s="35"/>
      <c r="AE509" s="66">
        <v>3000.0</v>
      </c>
      <c r="AF509" s="66">
        <f t="shared" si="71"/>
        <v>0</v>
      </c>
      <c r="AG509" s="93">
        <f t="shared" si="67"/>
        <v>-15.67691673</v>
      </c>
      <c r="AH509" s="67"/>
      <c r="AI509" s="68"/>
      <c r="AJ509" s="68">
        <f t="shared" si="69"/>
        <v>24.91094913</v>
      </c>
      <c r="AK509" s="69">
        <v>1875.0</v>
      </c>
      <c r="AL509" s="42">
        <f t="shared" si="57"/>
        <v>0</v>
      </c>
      <c r="AM509" s="42">
        <f t="shared" si="61"/>
        <v>472.4193666</v>
      </c>
      <c r="AN509" s="36"/>
      <c r="AO509" s="43"/>
      <c r="AP509" s="70">
        <v>980.0</v>
      </c>
      <c r="AQ509" s="70">
        <f t="shared" si="60"/>
        <v>0</v>
      </c>
      <c r="AR509" s="70">
        <f t="shared" si="62"/>
        <v>76.42103175</v>
      </c>
      <c r="AS509" s="71">
        <v>1400.0</v>
      </c>
      <c r="AT509" s="36"/>
      <c r="AU509" s="43"/>
      <c r="AV509" s="72">
        <v>480.0</v>
      </c>
      <c r="AW509" s="35"/>
      <c r="AX509" s="45"/>
      <c r="AY509" s="46"/>
      <c r="AZ509" s="46"/>
      <c r="BA509" s="46"/>
      <c r="BB509" s="46"/>
      <c r="BC509" s="47"/>
      <c r="BD509" s="47"/>
      <c r="BE509" s="48"/>
      <c r="BF509" s="48"/>
    </row>
    <row r="510" ht="15.75" customHeight="1">
      <c r="A510" s="110"/>
      <c r="B510" s="28"/>
      <c r="C510" s="48"/>
      <c r="D510" s="30"/>
      <c r="E510" s="31">
        <f t="shared" si="3"/>
        <v>0</v>
      </c>
      <c r="F510" s="31"/>
      <c r="G510" s="104"/>
      <c r="H510" s="33"/>
      <c r="I510" s="34"/>
      <c r="J510" s="34"/>
      <c r="K510" s="34"/>
      <c r="L510" s="34"/>
      <c r="M510" s="34"/>
      <c r="N510" s="34"/>
      <c r="O510" s="34"/>
      <c r="P510" s="34"/>
      <c r="Q510" s="34"/>
      <c r="R510" s="35"/>
      <c r="S510" s="72">
        <f t="shared" si="74"/>
        <v>1875</v>
      </c>
      <c r="T510" s="36">
        <f t="shared" si="72"/>
        <v>0</v>
      </c>
      <c r="U510" s="36">
        <f t="shared" si="75"/>
        <v>114.44</v>
      </c>
      <c r="V510" s="35"/>
      <c r="W510" s="72">
        <v>4500.0</v>
      </c>
      <c r="X510" s="35">
        <f t="shared" si="54"/>
        <v>0</v>
      </c>
      <c r="Y510" s="37">
        <f t="shared" si="56"/>
        <v>257.6710463</v>
      </c>
      <c r="Z510" s="35"/>
      <c r="AA510" s="35"/>
      <c r="AB510" s="35"/>
      <c r="AC510" s="35"/>
      <c r="AD510" s="35"/>
      <c r="AE510" s="66">
        <v>3000.0</v>
      </c>
      <c r="AF510" s="66">
        <f t="shared" si="71"/>
        <v>0</v>
      </c>
      <c r="AG510" s="93">
        <f t="shared" si="67"/>
        <v>-15.67691673</v>
      </c>
      <c r="AH510" s="67"/>
      <c r="AI510" s="68"/>
      <c r="AJ510" s="68">
        <f t="shared" si="69"/>
        <v>24.91094913</v>
      </c>
      <c r="AK510" s="69">
        <v>1875.0</v>
      </c>
      <c r="AL510" s="42">
        <f t="shared" si="57"/>
        <v>0</v>
      </c>
      <c r="AM510" s="42">
        <f t="shared" si="61"/>
        <v>472.4193666</v>
      </c>
      <c r="AN510" s="36"/>
      <c r="AO510" s="43"/>
      <c r="AP510" s="70">
        <v>980.0</v>
      </c>
      <c r="AQ510" s="70">
        <f t="shared" si="60"/>
        <v>0</v>
      </c>
      <c r="AR510" s="70">
        <f t="shared" si="62"/>
        <v>76.42103175</v>
      </c>
      <c r="AS510" s="71">
        <v>1400.0</v>
      </c>
      <c r="AT510" s="36"/>
      <c r="AU510" s="43"/>
      <c r="AV510" s="72">
        <v>480.0</v>
      </c>
      <c r="AW510" s="35"/>
      <c r="AX510" s="45"/>
      <c r="AY510" s="46"/>
      <c r="AZ510" s="46"/>
      <c r="BA510" s="46"/>
      <c r="BB510" s="46"/>
      <c r="BC510" s="47"/>
      <c r="BD510" s="47"/>
      <c r="BE510" s="48"/>
      <c r="BF510" s="48"/>
    </row>
    <row r="511" ht="15.75" customHeight="1">
      <c r="A511" s="110"/>
      <c r="B511" s="28"/>
      <c r="C511" s="48"/>
      <c r="D511" s="30"/>
      <c r="E511" s="31">
        <f t="shared" si="3"/>
        <v>0</v>
      </c>
      <c r="F511" s="31"/>
      <c r="G511" s="104"/>
      <c r="H511" s="33"/>
      <c r="I511" s="34"/>
      <c r="J511" s="34"/>
      <c r="K511" s="34"/>
      <c r="L511" s="34"/>
      <c r="M511" s="34"/>
      <c r="N511" s="34"/>
      <c r="O511" s="34"/>
      <c r="P511" s="34"/>
      <c r="Q511" s="34"/>
      <c r="R511" s="35"/>
      <c r="S511" s="72">
        <f t="shared" si="74"/>
        <v>1875</v>
      </c>
      <c r="T511" s="36">
        <f t="shared" si="72"/>
        <v>0</v>
      </c>
      <c r="U511" s="36">
        <f t="shared" si="75"/>
        <v>114.44</v>
      </c>
      <c r="V511" s="35"/>
      <c r="W511" s="72">
        <v>4500.0</v>
      </c>
      <c r="X511" s="35">
        <f t="shared" si="54"/>
        <v>0</v>
      </c>
      <c r="Y511" s="37">
        <f t="shared" si="56"/>
        <v>257.6710463</v>
      </c>
      <c r="Z511" s="35"/>
      <c r="AA511" s="35"/>
      <c r="AB511" s="35"/>
      <c r="AC511" s="35"/>
      <c r="AD511" s="35"/>
      <c r="AE511" s="66">
        <v>3000.0</v>
      </c>
      <c r="AF511" s="66">
        <f t="shared" si="71"/>
        <v>0</v>
      </c>
      <c r="AG511" s="93">
        <f t="shared" si="67"/>
        <v>-15.67691673</v>
      </c>
      <c r="AH511" s="67"/>
      <c r="AI511" s="68"/>
      <c r="AJ511" s="68">
        <f t="shared" si="69"/>
        <v>24.91094913</v>
      </c>
      <c r="AK511" s="69">
        <v>1875.0</v>
      </c>
      <c r="AL511" s="42">
        <f t="shared" si="57"/>
        <v>0</v>
      </c>
      <c r="AM511" s="42">
        <f t="shared" si="61"/>
        <v>472.4193666</v>
      </c>
      <c r="AN511" s="36"/>
      <c r="AO511" s="43"/>
      <c r="AP511" s="70">
        <v>980.0</v>
      </c>
      <c r="AQ511" s="70">
        <f t="shared" si="60"/>
        <v>0</v>
      </c>
      <c r="AR511" s="70">
        <f t="shared" si="62"/>
        <v>76.42103175</v>
      </c>
      <c r="AS511" s="71">
        <v>1400.0</v>
      </c>
      <c r="AT511" s="36"/>
      <c r="AU511" s="43"/>
      <c r="AV511" s="72">
        <v>480.0</v>
      </c>
      <c r="AW511" s="35"/>
      <c r="AX511" s="45"/>
      <c r="AY511" s="46"/>
      <c r="AZ511" s="46"/>
      <c r="BA511" s="46"/>
      <c r="BB511" s="46"/>
      <c r="BC511" s="47"/>
      <c r="BD511" s="47"/>
      <c r="BE511" s="48"/>
      <c r="BF511" s="48"/>
    </row>
    <row r="512" ht="15.75" customHeight="1">
      <c r="A512" s="110"/>
      <c r="B512" s="28"/>
      <c r="C512" s="48"/>
      <c r="D512" s="30"/>
      <c r="E512" s="31">
        <f t="shared" si="3"/>
        <v>0</v>
      </c>
      <c r="F512" s="31"/>
      <c r="G512" s="104"/>
      <c r="H512" s="33"/>
      <c r="I512" s="34"/>
      <c r="J512" s="34"/>
      <c r="K512" s="34"/>
      <c r="L512" s="34"/>
      <c r="M512" s="34"/>
      <c r="N512" s="34"/>
      <c r="O512" s="34"/>
      <c r="P512" s="34"/>
      <c r="Q512" s="34"/>
      <c r="R512" s="35"/>
      <c r="S512" s="72">
        <f t="shared" si="74"/>
        <v>1875</v>
      </c>
      <c r="T512" s="36">
        <f t="shared" si="72"/>
        <v>0</v>
      </c>
      <c r="U512" s="36">
        <f t="shared" si="75"/>
        <v>114.44</v>
      </c>
      <c r="V512" s="35"/>
      <c r="W512" s="72">
        <v>4500.0</v>
      </c>
      <c r="X512" s="35">
        <f t="shared" si="54"/>
        <v>0</v>
      </c>
      <c r="Y512" s="37">
        <f t="shared" si="56"/>
        <v>257.6710463</v>
      </c>
      <c r="Z512" s="35"/>
      <c r="AA512" s="35"/>
      <c r="AB512" s="35"/>
      <c r="AC512" s="35"/>
      <c r="AD512" s="35"/>
      <c r="AE512" s="66">
        <v>3000.0</v>
      </c>
      <c r="AF512" s="66">
        <f t="shared" si="71"/>
        <v>0</v>
      </c>
      <c r="AG512" s="93">
        <f t="shared" si="67"/>
        <v>-15.67691673</v>
      </c>
      <c r="AH512" s="67"/>
      <c r="AI512" s="68"/>
      <c r="AJ512" s="68">
        <f t="shared" si="69"/>
        <v>24.91094913</v>
      </c>
      <c r="AK512" s="69">
        <v>1875.0</v>
      </c>
      <c r="AL512" s="42">
        <f t="shared" si="57"/>
        <v>0</v>
      </c>
      <c r="AM512" s="42">
        <f t="shared" si="61"/>
        <v>472.4193666</v>
      </c>
      <c r="AN512" s="36"/>
      <c r="AO512" s="43"/>
      <c r="AP512" s="70">
        <v>980.0</v>
      </c>
      <c r="AQ512" s="70">
        <f t="shared" si="60"/>
        <v>0</v>
      </c>
      <c r="AR512" s="70">
        <f t="shared" si="62"/>
        <v>76.42103175</v>
      </c>
      <c r="AS512" s="71">
        <v>1400.0</v>
      </c>
      <c r="AT512" s="36"/>
      <c r="AU512" s="43"/>
      <c r="AV512" s="72">
        <v>480.0</v>
      </c>
      <c r="AW512" s="35"/>
      <c r="AX512" s="45"/>
      <c r="AY512" s="46"/>
      <c r="AZ512" s="46"/>
      <c r="BA512" s="46"/>
      <c r="BB512" s="46"/>
      <c r="BC512" s="47"/>
      <c r="BD512" s="47"/>
      <c r="BE512" s="48"/>
      <c r="BF512" s="48"/>
    </row>
    <row r="513" ht="15.75" customHeight="1">
      <c r="A513" s="110"/>
      <c r="B513" s="28"/>
      <c r="C513" s="48"/>
      <c r="D513" s="30"/>
      <c r="E513" s="31">
        <f t="shared" si="3"/>
        <v>0</v>
      </c>
      <c r="F513" s="31"/>
      <c r="G513" s="104"/>
      <c r="H513" s="33"/>
      <c r="I513" s="34"/>
      <c r="J513" s="34"/>
      <c r="K513" s="34"/>
      <c r="L513" s="34"/>
      <c r="M513" s="34"/>
      <c r="N513" s="34"/>
      <c r="O513" s="34"/>
      <c r="P513" s="34"/>
      <c r="Q513" s="34"/>
      <c r="R513" s="35"/>
      <c r="S513" s="72">
        <f t="shared" si="74"/>
        <v>1875</v>
      </c>
      <c r="T513" s="36">
        <f t="shared" si="72"/>
        <v>0</v>
      </c>
      <c r="U513" s="36">
        <f t="shared" si="75"/>
        <v>114.44</v>
      </c>
      <c r="V513" s="35"/>
      <c r="W513" s="72">
        <v>4500.0</v>
      </c>
      <c r="X513" s="35">
        <f t="shared" si="54"/>
        <v>0</v>
      </c>
      <c r="Y513" s="37">
        <f t="shared" si="56"/>
        <v>257.6710463</v>
      </c>
      <c r="Z513" s="35"/>
      <c r="AA513" s="35"/>
      <c r="AB513" s="35"/>
      <c r="AC513" s="35"/>
      <c r="AD513" s="35"/>
      <c r="AE513" s="66">
        <v>3000.0</v>
      </c>
      <c r="AF513" s="66">
        <f t="shared" si="71"/>
        <v>0</v>
      </c>
      <c r="AG513" s="93">
        <f t="shared" si="67"/>
        <v>-15.67691673</v>
      </c>
      <c r="AH513" s="67"/>
      <c r="AI513" s="68"/>
      <c r="AJ513" s="68">
        <f t="shared" si="69"/>
        <v>24.91094913</v>
      </c>
      <c r="AK513" s="69">
        <v>1875.0</v>
      </c>
      <c r="AL513" s="42">
        <f t="shared" si="57"/>
        <v>0</v>
      </c>
      <c r="AM513" s="42">
        <f t="shared" si="61"/>
        <v>472.4193666</v>
      </c>
      <c r="AN513" s="36"/>
      <c r="AO513" s="43"/>
      <c r="AP513" s="70">
        <v>980.0</v>
      </c>
      <c r="AQ513" s="70">
        <f t="shared" si="60"/>
        <v>0</v>
      </c>
      <c r="AR513" s="70">
        <f t="shared" si="62"/>
        <v>76.42103175</v>
      </c>
      <c r="AS513" s="71">
        <v>1400.0</v>
      </c>
      <c r="AT513" s="36"/>
      <c r="AU513" s="43"/>
      <c r="AV513" s="72">
        <v>480.0</v>
      </c>
      <c r="AW513" s="35"/>
      <c r="AX513" s="45"/>
      <c r="AY513" s="46"/>
      <c r="AZ513" s="46"/>
      <c r="BA513" s="46"/>
      <c r="BB513" s="46"/>
      <c r="BC513" s="47"/>
      <c r="BD513" s="47"/>
      <c r="BE513" s="48"/>
      <c r="BF513" s="48"/>
    </row>
    <row r="514" ht="15.75" customHeight="1">
      <c r="A514" s="110"/>
      <c r="B514" s="28"/>
      <c r="C514" s="48"/>
      <c r="D514" s="30"/>
      <c r="E514" s="31">
        <f t="shared" si="3"/>
        <v>0</v>
      </c>
      <c r="F514" s="31"/>
      <c r="G514" s="104"/>
      <c r="H514" s="33"/>
      <c r="I514" s="34"/>
      <c r="J514" s="34"/>
      <c r="K514" s="34"/>
      <c r="L514" s="34"/>
      <c r="M514" s="34"/>
      <c r="N514" s="34"/>
      <c r="O514" s="34"/>
      <c r="P514" s="34"/>
      <c r="Q514" s="34"/>
      <c r="R514" s="35"/>
      <c r="S514" s="72">
        <f t="shared" si="74"/>
        <v>1875</v>
      </c>
      <c r="T514" s="36">
        <f t="shared" si="72"/>
        <v>0</v>
      </c>
      <c r="U514" s="36">
        <f t="shared" si="75"/>
        <v>114.44</v>
      </c>
      <c r="V514" s="35"/>
      <c r="W514" s="72">
        <v>4500.0</v>
      </c>
      <c r="X514" s="35">
        <f t="shared" si="54"/>
        <v>0</v>
      </c>
      <c r="Y514" s="37">
        <f t="shared" si="56"/>
        <v>257.6710463</v>
      </c>
      <c r="Z514" s="35"/>
      <c r="AA514" s="35"/>
      <c r="AB514" s="35"/>
      <c r="AC514" s="35"/>
      <c r="AD514" s="35"/>
      <c r="AE514" s="66">
        <v>3000.0</v>
      </c>
      <c r="AF514" s="66">
        <f t="shared" si="71"/>
        <v>0</v>
      </c>
      <c r="AG514" s="93">
        <f t="shared" si="67"/>
        <v>-15.67691673</v>
      </c>
      <c r="AH514" s="67"/>
      <c r="AI514" s="68"/>
      <c r="AJ514" s="68">
        <f t="shared" si="69"/>
        <v>24.91094913</v>
      </c>
      <c r="AK514" s="69">
        <v>1875.0</v>
      </c>
      <c r="AL514" s="42">
        <f t="shared" si="57"/>
        <v>0</v>
      </c>
      <c r="AM514" s="42">
        <f t="shared" si="61"/>
        <v>472.4193666</v>
      </c>
      <c r="AN514" s="36"/>
      <c r="AO514" s="43"/>
      <c r="AP514" s="70">
        <v>980.0</v>
      </c>
      <c r="AQ514" s="70">
        <f t="shared" si="60"/>
        <v>0</v>
      </c>
      <c r="AR514" s="70">
        <f t="shared" si="62"/>
        <v>76.42103175</v>
      </c>
      <c r="AS514" s="71">
        <v>1400.0</v>
      </c>
      <c r="AT514" s="36"/>
      <c r="AU514" s="43"/>
      <c r="AV514" s="72">
        <v>480.0</v>
      </c>
      <c r="AW514" s="35"/>
      <c r="AX514" s="45"/>
      <c r="AY514" s="46"/>
      <c r="AZ514" s="46"/>
      <c r="BA514" s="46"/>
      <c r="BB514" s="46"/>
      <c r="BC514" s="47"/>
      <c r="BD514" s="47"/>
      <c r="BE514" s="48"/>
      <c r="BF514" s="48"/>
    </row>
    <row r="515" ht="15.75" customHeight="1">
      <c r="A515" s="110"/>
      <c r="B515" s="28"/>
      <c r="C515" s="48"/>
      <c r="D515" s="30"/>
      <c r="E515" s="31">
        <f t="shared" si="3"/>
        <v>0</v>
      </c>
      <c r="F515" s="31"/>
      <c r="G515" s="104"/>
      <c r="H515" s="33"/>
      <c r="I515" s="34"/>
      <c r="J515" s="34"/>
      <c r="K515" s="34"/>
      <c r="L515" s="34"/>
      <c r="M515" s="34"/>
      <c r="N515" s="34"/>
      <c r="O515" s="34"/>
      <c r="P515" s="34"/>
      <c r="Q515" s="34"/>
      <c r="R515" s="35"/>
      <c r="S515" s="72">
        <f t="shared" si="74"/>
        <v>1875</v>
      </c>
      <c r="T515" s="36">
        <f t="shared" si="72"/>
        <v>0</v>
      </c>
      <c r="U515" s="36">
        <f t="shared" si="75"/>
        <v>114.44</v>
      </c>
      <c r="V515" s="35"/>
      <c r="W515" s="72">
        <v>4500.0</v>
      </c>
      <c r="X515" s="35">
        <f t="shared" si="54"/>
        <v>0</v>
      </c>
      <c r="Y515" s="37">
        <f t="shared" si="56"/>
        <v>257.6710463</v>
      </c>
      <c r="Z515" s="35"/>
      <c r="AA515" s="35"/>
      <c r="AB515" s="35"/>
      <c r="AC515" s="35"/>
      <c r="AD515" s="35"/>
      <c r="AE515" s="66">
        <v>3000.0</v>
      </c>
      <c r="AF515" s="66">
        <f t="shared" si="71"/>
        <v>0</v>
      </c>
      <c r="AG515" s="93">
        <f t="shared" si="67"/>
        <v>-15.67691673</v>
      </c>
      <c r="AH515" s="67"/>
      <c r="AI515" s="68"/>
      <c r="AJ515" s="68">
        <f t="shared" si="69"/>
        <v>24.91094913</v>
      </c>
      <c r="AK515" s="69">
        <v>1875.0</v>
      </c>
      <c r="AL515" s="42">
        <f t="shared" si="57"/>
        <v>0</v>
      </c>
      <c r="AM515" s="42">
        <f t="shared" si="61"/>
        <v>472.4193666</v>
      </c>
      <c r="AN515" s="36"/>
      <c r="AO515" s="43"/>
      <c r="AP515" s="70">
        <v>980.0</v>
      </c>
      <c r="AQ515" s="70">
        <f t="shared" si="60"/>
        <v>0</v>
      </c>
      <c r="AR515" s="70">
        <f t="shared" si="62"/>
        <v>76.42103175</v>
      </c>
      <c r="AS515" s="71">
        <v>1400.0</v>
      </c>
      <c r="AT515" s="36"/>
      <c r="AU515" s="43"/>
      <c r="AV515" s="72">
        <v>480.0</v>
      </c>
      <c r="AW515" s="35"/>
      <c r="AX515" s="45"/>
      <c r="AY515" s="46"/>
      <c r="AZ515" s="46"/>
      <c r="BA515" s="46"/>
      <c r="BB515" s="46"/>
      <c r="BC515" s="47"/>
      <c r="BD515" s="47"/>
      <c r="BE515" s="48"/>
      <c r="BF515" s="48"/>
    </row>
    <row r="516" ht="15.75" customHeight="1">
      <c r="A516" s="110"/>
      <c r="B516" s="28"/>
      <c r="C516" s="48"/>
      <c r="D516" s="30"/>
      <c r="E516" s="31">
        <f t="shared" si="3"/>
        <v>0</v>
      </c>
      <c r="F516" s="31"/>
      <c r="G516" s="104"/>
      <c r="H516" s="33"/>
      <c r="I516" s="34"/>
      <c r="J516" s="34"/>
      <c r="K516" s="34"/>
      <c r="L516" s="34"/>
      <c r="M516" s="34"/>
      <c r="N516" s="34"/>
      <c r="O516" s="34"/>
      <c r="P516" s="34"/>
      <c r="Q516" s="34"/>
      <c r="R516" s="35"/>
      <c r="S516" s="72">
        <f t="shared" si="74"/>
        <v>1875</v>
      </c>
      <c r="T516" s="36">
        <f t="shared" si="72"/>
        <v>0</v>
      </c>
      <c r="U516" s="36">
        <f t="shared" si="75"/>
        <v>114.44</v>
      </c>
      <c r="V516" s="35"/>
      <c r="W516" s="72">
        <v>4500.0</v>
      </c>
      <c r="X516" s="35">
        <f t="shared" si="54"/>
        <v>0</v>
      </c>
      <c r="Y516" s="37">
        <f t="shared" si="56"/>
        <v>257.6710463</v>
      </c>
      <c r="Z516" s="35"/>
      <c r="AA516" s="35"/>
      <c r="AB516" s="35"/>
      <c r="AC516" s="35"/>
      <c r="AD516" s="35"/>
      <c r="AE516" s="66">
        <v>3000.0</v>
      </c>
      <c r="AF516" s="66">
        <f t="shared" si="71"/>
        <v>0</v>
      </c>
      <c r="AG516" s="93">
        <f t="shared" si="67"/>
        <v>-15.67691673</v>
      </c>
      <c r="AH516" s="67"/>
      <c r="AI516" s="68"/>
      <c r="AJ516" s="68">
        <f t="shared" si="69"/>
        <v>24.91094913</v>
      </c>
      <c r="AK516" s="69">
        <v>1875.0</v>
      </c>
      <c r="AL516" s="42">
        <f t="shared" si="57"/>
        <v>0</v>
      </c>
      <c r="AM516" s="42">
        <f t="shared" si="61"/>
        <v>472.4193666</v>
      </c>
      <c r="AN516" s="36"/>
      <c r="AO516" s="43"/>
      <c r="AP516" s="70">
        <v>980.0</v>
      </c>
      <c r="AQ516" s="70">
        <f t="shared" si="60"/>
        <v>0</v>
      </c>
      <c r="AR516" s="70">
        <f t="shared" si="62"/>
        <v>76.42103175</v>
      </c>
      <c r="AS516" s="71">
        <v>1400.0</v>
      </c>
      <c r="AT516" s="36"/>
      <c r="AU516" s="43"/>
      <c r="AV516" s="72">
        <v>480.0</v>
      </c>
      <c r="AW516" s="35"/>
      <c r="AX516" s="45"/>
      <c r="AY516" s="46"/>
      <c r="AZ516" s="46"/>
      <c r="BA516" s="46"/>
      <c r="BB516" s="46"/>
      <c r="BC516" s="47"/>
      <c r="BD516" s="47"/>
      <c r="BE516" s="48"/>
      <c r="BF516" s="48"/>
    </row>
    <row r="517" ht="15.75" customHeight="1">
      <c r="A517" s="110"/>
      <c r="B517" s="28"/>
      <c r="C517" s="48"/>
      <c r="D517" s="30"/>
      <c r="E517" s="31">
        <f t="shared" si="3"/>
        <v>0</v>
      </c>
      <c r="F517" s="31"/>
      <c r="G517" s="104"/>
      <c r="H517" s="33"/>
      <c r="I517" s="34"/>
      <c r="J517" s="34"/>
      <c r="K517" s="34"/>
      <c r="L517" s="34"/>
      <c r="M517" s="34"/>
      <c r="N517" s="34"/>
      <c r="O517" s="34"/>
      <c r="P517" s="34"/>
      <c r="Q517" s="34"/>
      <c r="R517" s="35"/>
      <c r="S517" s="72">
        <f t="shared" si="74"/>
        <v>1875</v>
      </c>
      <c r="T517" s="36">
        <f t="shared" si="72"/>
        <v>0</v>
      </c>
      <c r="U517" s="36">
        <f t="shared" si="75"/>
        <v>114.44</v>
      </c>
      <c r="V517" s="35"/>
      <c r="W517" s="72">
        <v>4500.0</v>
      </c>
      <c r="X517" s="35">
        <f t="shared" si="54"/>
        <v>0</v>
      </c>
      <c r="Y517" s="37">
        <f t="shared" si="56"/>
        <v>257.6710463</v>
      </c>
      <c r="Z517" s="35"/>
      <c r="AA517" s="35"/>
      <c r="AB517" s="35"/>
      <c r="AC517" s="35"/>
      <c r="AD517" s="35"/>
      <c r="AE517" s="66">
        <v>3000.0</v>
      </c>
      <c r="AF517" s="66">
        <f t="shared" si="71"/>
        <v>0</v>
      </c>
      <c r="AG517" s="93">
        <f t="shared" si="67"/>
        <v>-15.67691673</v>
      </c>
      <c r="AH517" s="67"/>
      <c r="AI517" s="68"/>
      <c r="AJ517" s="68">
        <f t="shared" si="69"/>
        <v>24.91094913</v>
      </c>
      <c r="AK517" s="69">
        <v>1875.0</v>
      </c>
      <c r="AL517" s="42">
        <f t="shared" si="57"/>
        <v>0</v>
      </c>
      <c r="AM517" s="42">
        <f t="shared" si="61"/>
        <v>472.4193666</v>
      </c>
      <c r="AN517" s="36"/>
      <c r="AO517" s="43"/>
      <c r="AP517" s="70">
        <v>980.0</v>
      </c>
      <c r="AQ517" s="70">
        <f t="shared" si="60"/>
        <v>0</v>
      </c>
      <c r="AR517" s="70">
        <f t="shared" si="62"/>
        <v>76.42103175</v>
      </c>
      <c r="AS517" s="71">
        <v>1400.0</v>
      </c>
      <c r="AT517" s="36"/>
      <c r="AU517" s="43"/>
      <c r="AV517" s="72">
        <v>480.0</v>
      </c>
      <c r="AW517" s="35"/>
      <c r="AX517" s="45"/>
      <c r="AY517" s="46"/>
      <c r="AZ517" s="46"/>
      <c r="BA517" s="46"/>
      <c r="BB517" s="46"/>
      <c r="BC517" s="47"/>
      <c r="BD517" s="47"/>
      <c r="BE517" s="48"/>
      <c r="BF517" s="48"/>
    </row>
    <row r="518" ht="15.75" customHeight="1">
      <c r="A518" s="110"/>
      <c r="B518" s="28"/>
      <c r="C518" s="48"/>
      <c r="D518" s="30"/>
      <c r="E518" s="31">
        <f t="shared" si="3"/>
        <v>0</v>
      </c>
      <c r="F518" s="31"/>
      <c r="G518" s="104"/>
      <c r="H518" s="33"/>
      <c r="I518" s="34"/>
      <c r="J518" s="34"/>
      <c r="K518" s="34"/>
      <c r="L518" s="34"/>
      <c r="M518" s="34"/>
      <c r="N518" s="34"/>
      <c r="O518" s="34"/>
      <c r="P518" s="34"/>
      <c r="Q518" s="34"/>
      <c r="R518" s="35"/>
      <c r="S518" s="72">
        <f t="shared" si="74"/>
        <v>1875</v>
      </c>
      <c r="T518" s="36">
        <f t="shared" si="72"/>
        <v>0</v>
      </c>
      <c r="U518" s="36">
        <f t="shared" si="75"/>
        <v>114.44</v>
      </c>
      <c r="V518" s="35"/>
      <c r="W518" s="72">
        <v>4500.0</v>
      </c>
      <c r="X518" s="35">
        <f t="shared" si="54"/>
        <v>0</v>
      </c>
      <c r="Y518" s="37">
        <f t="shared" si="56"/>
        <v>257.6710463</v>
      </c>
      <c r="Z518" s="35"/>
      <c r="AA518" s="35"/>
      <c r="AB518" s="35"/>
      <c r="AC518" s="35"/>
      <c r="AD518" s="35"/>
      <c r="AE518" s="66">
        <v>3000.0</v>
      </c>
      <c r="AF518" s="66">
        <f t="shared" si="71"/>
        <v>0</v>
      </c>
      <c r="AG518" s="93">
        <f t="shared" si="67"/>
        <v>-15.67691673</v>
      </c>
      <c r="AH518" s="67"/>
      <c r="AI518" s="68"/>
      <c r="AJ518" s="68">
        <f t="shared" si="69"/>
        <v>24.91094913</v>
      </c>
      <c r="AK518" s="69">
        <v>1875.0</v>
      </c>
      <c r="AL518" s="42">
        <f t="shared" si="57"/>
        <v>0</v>
      </c>
      <c r="AM518" s="42">
        <f t="shared" si="61"/>
        <v>472.4193666</v>
      </c>
      <c r="AN518" s="36"/>
      <c r="AO518" s="43"/>
      <c r="AP518" s="70">
        <v>980.0</v>
      </c>
      <c r="AQ518" s="70">
        <f t="shared" si="60"/>
        <v>0</v>
      </c>
      <c r="AR518" s="70">
        <f t="shared" si="62"/>
        <v>76.42103175</v>
      </c>
      <c r="AS518" s="71">
        <v>1400.0</v>
      </c>
      <c r="AT518" s="36"/>
      <c r="AU518" s="43"/>
      <c r="AV518" s="72">
        <v>480.0</v>
      </c>
      <c r="AW518" s="35"/>
      <c r="AX518" s="45"/>
      <c r="AY518" s="46"/>
      <c r="AZ518" s="46"/>
      <c r="BA518" s="46"/>
      <c r="BB518" s="46"/>
      <c r="BC518" s="47"/>
      <c r="BD518" s="47"/>
      <c r="BE518" s="48"/>
      <c r="BF518" s="48"/>
    </row>
    <row r="519" ht="15.75" customHeight="1">
      <c r="A519" s="110"/>
      <c r="B519" s="28"/>
      <c r="C519" s="48"/>
      <c r="D519" s="30"/>
      <c r="E519" s="31">
        <f t="shared" si="3"/>
        <v>0</v>
      </c>
      <c r="F519" s="31"/>
      <c r="G519" s="104"/>
      <c r="H519" s="33"/>
      <c r="I519" s="34"/>
      <c r="J519" s="34"/>
      <c r="K519" s="34"/>
      <c r="L519" s="34"/>
      <c r="M519" s="34"/>
      <c r="N519" s="34"/>
      <c r="O519" s="34"/>
      <c r="P519" s="34"/>
      <c r="Q519" s="34"/>
      <c r="R519" s="35"/>
      <c r="S519" s="72">
        <f t="shared" si="74"/>
        <v>1875</v>
      </c>
      <c r="T519" s="36">
        <f t="shared" si="72"/>
        <v>0</v>
      </c>
      <c r="U519" s="36">
        <f t="shared" si="75"/>
        <v>114.44</v>
      </c>
      <c r="V519" s="35"/>
      <c r="W519" s="72">
        <v>4500.0</v>
      </c>
      <c r="X519" s="35">
        <f t="shared" si="54"/>
        <v>0</v>
      </c>
      <c r="Y519" s="37">
        <f t="shared" si="56"/>
        <v>257.6710463</v>
      </c>
      <c r="Z519" s="35"/>
      <c r="AA519" s="35"/>
      <c r="AB519" s="35"/>
      <c r="AC519" s="35"/>
      <c r="AD519" s="35"/>
      <c r="AE519" s="66">
        <v>3000.0</v>
      </c>
      <c r="AF519" s="66">
        <f t="shared" si="71"/>
        <v>0</v>
      </c>
      <c r="AG519" s="93">
        <f t="shared" si="67"/>
        <v>-15.67691673</v>
      </c>
      <c r="AH519" s="67"/>
      <c r="AI519" s="68"/>
      <c r="AJ519" s="68">
        <f t="shared" si="69"/>
        <v>24.91094913</v>
      </c>
      <c r="AK519" s="69">
        <v>1875.0</v>
      </c>
      <c r="AL519" s="42">
        <f t="shared" si="57"/>
        <v>0</v>
      </c>
      <c r="AM519" s="42">
        <f t="shared" si="61"/>
        <v>472.4193666</v>
      </c>
      <c r="AN519" s="36"/>
      <c r="AO519" s="43"/>
      <c r="AP519" s="70">
        <v>980.0</v>
      </c>
      <c r="AQ519" s="70">
        <f t="shared" si="60"/>
        <v>0</v>
      </c>
      <c r="AR519" s="70">
        <f t="shared" si="62"/>
        <v>76.42103175</v>
      </c>
      <c r="AS519" s="71">
        <v>1400.0</v>
      </c>
      <c r="AT519" s="36"/>
      <c r="AU519" s="43"/>
      <c r="AV519" s="72">
        <v>480.0</v>
      </c>
      <c r="AW519" s="35"/>
      <c r="AX519" s="45"/>
      <c r="AY519" s="46"/>
      <c r="AZ519" s="46"/>
      <c r="BA519" s="46"/>
      <c r="BB519" s="46"/>
      <c r="BC519" s="47"/>
      <c r="BD519" s="47"/>
      <c r="BE519" s="48"/>
      <c r="BF519" s="48"/>
    </row>
    <row r="520" ht="15.75" customHeight="1">
      <c r="A520" s="110"/>
      <c r="B520" s="28"/>
      <c r="C520" s="48"/>
      <c r="D520" s="30"/>
      <c r="E520" s="31">
        <f t="shared" si="3"/>
        <v>0</v>
      </c>
      <c r="F520" s="31"/>
      <c r="G520" s="104"/>
      <c r="H520" s="33"/>
      <c r="I520" s="34"/>
      <c r="J520" s="34"/>
      <c r="K520" s="34"/>
      <c r="L520" s="34"/>
      <c r="M520" s="34"/>
      <c r="N520" s="34"/>
      <c r="O520" s="34"/>
      <c r="P520" s="34"/>
      <c r="Q520" s="34"/>
      <c r="R520" s="35"/>
      <c r="S520" s="72">
        <f t="shared" si="74"/>
        <v>1875</v>
      </c>
      <c r="T520" s="36">
        <f t="shared" si="72"/>
        <v>0</v>
      </c>
      <c r="U520" s="36">
        <f t="shared" si="75"/>
        <v>114.44</v>
      </c>
      <c r="V520" s="35"/>
      <c r="W520" s="72">
        <v>4500.0</v>
      </c>
      <c r="X520" s="35">
        <f t="shared" si="54"/>
        <v>0</v>
      </c>
      <c r="Y520" s="37">
        <f t="shared" si="56"/>
        <v>257.6710463</v>
      </c>
      <c r="Z520" s="35"/>
      <c r="AA520" s="35"/>
      <c r="AB520" s="35"/>
      <c r="AC520" s="35"/>
      <c r="AD520" s="35"/>
      <c r="AE520" s="66">
        <v>3000.0</v>
      </c>
      <c r="AF520" s="66">
        <f t="shared" si="71"/>
        <v>0</v>
      </c>
      <c r="AG520" s="93">
        <f t="shared" si="67"/>
        <v>-15.67691673</v>
      </c>
      <c r="AH520" s="67"/>
      <c r="AI520" s="68"/>
      <c r="AJ520" s="68">
        <f t="shared" si="69"/>
        <v>24.91094913</v>
      </c>
      <c r="AK520" s="69">
        <v>1875.0</v>
      </c>
      <c r="AL520" s="42">
        <f t="shared" si="57"/>
        <v>0</v>
      </c>
      <c r="AM520" s="42">
        <f t="shared" si="61"/>
        <v>472.4193666</v>
      </c>
      <c r="AN520" s="36"/>
      <c r="AO520" s="43"/>
      <c r="AP520" s="70">
        <v>980.0</v>
      </c>
      <c r="AQ520" s="70">
        <f t="shared" si="60"/>
        <v>0</v>
      </c>
      <c r="AR520" s="70">
        <f t="shared" si="62"/>
        <v>76.42103175</v>
      </c>
      <c r="AS520" s="71">
        <v>1400.0</v>
      </c>
      <c r="AT520" s="36"/>
      <c r="AU520" s="43"/>
      <c r="AV520" s="72">
        <v>480.0</v>
      </c>
      <c r="AW520" s="35"/>
      <c r="AX520" s="45"/>
      <c r="AY520" s="46"/>
      <c r="AZ520" s="46"/>
      <c r="BA520" s="46"/>
      <c r="BB520" s="46"/>
      <c r="BC520" s="47"/>
      <c r="BD520" s="47"/>
      <c r="BE520" s="48"/>
      <c r="BF520" s="48"/>
    </row>
    <row r="521" ht="15.75" customHeight="1">
      <c r="A521" s="110"/>
      <c r="B521" s="28"/>
      <c r="C521" s="48"/>
      <c r="D521" s="30"/>
      <c r="E521" s="31">
        <f t="shared" si="3"/>
        <v>0</v>
      </c>
      <c r="F521" s="31"/>
      <c r="G521" s="104"/>
      <c r="H521" s="33"/>
      <c r="I521" s="34"/>
      <c r="J521" s="34"/>
      <c r="K521" s="34"/>
      <c r="L521" s="34"/>
      <c r="M521" s="34"/>
      <c r="N521" s="34"/>
      <c r="O521" s="34"/>
      <c r="P521" s="34"/>
      <c r="Q521" s="34"/>
      <c r="R521" s="35"/>
      <c r="S521" s="72">
        <f t="shared" si="74"/>
        <v>1875</v>
      </c>
      <c r="T521" s="36">
        <f t="shared" si="72"/>
        <v>0</v>
      </c>
      <c r="U521" s="36">
        <f t="shared" si="75"/>
        <v>114.44</v>
      </c>
      <c r="V521" s="35"/>
      <c r="W521" s="72">
        <v>4500.0</v>
      </c>
      <c r="X521" s="35">
        <f t="shared" si="54"/>
        <v>0</v>
      </c>
      <c r="Y521" s="37">
        <f t="shared" si="56"/>
        <v>257.6710463</v>
      </c>
      <c r="Z521" s="35"/>
      <c r="AA521" s="35"/>
      <c r="AB521" s="35"/>
      <c r="AC521" s="35"/>
      <c r="AD521" s="35"/>
      <c r="AE521" s="66">
        <v>3000.0</v>
      </c>
      <c r="AF521" s="66">
        <f t="shared" si="71"/>
        <v>0</v>
      </c>
      <c r="AG521" s="93">
        <f t="shared" si="67"/>
        <v>-15.67691673</v>
      </c>
      <c r="AH521" s="67"/>
      <c r="AI521" s="68"/>
      <c r="AJ521" s="68">
        <f t="shared" si="69"/>
        <v>24.91094913</v>
      </c>
      <c r="AK521" s="69">
        <v>1875.0</v>
      </c>
      <c r="AL521" s="42">
        <f t="shared" si="57"/>
        <v>0</v>
      </c>
      <c r="AM521" s="42">
        <f t="shared" si="61"/>
        <v>472.4193666</v>
      </c>
      <c r="AN521" s="36"/>
      <c r="AO521" s="43"/>
      <c r="AP521" s="70">
        <v>980.0</v>
      </c>
      <c r="AQ521" s="70">
        <f t="shared" si="60"/>
        <v>0</v>
      </c>
      <c r="AR521" s="70">
        <f t="shared" si="62"/>
        <v>76.42103175</v>
      </c>
      <c r="AS521" s="71">
        <v>1400.0</v>
      </c>
      <c r="AT521" s="36"/>
      <c r="AU521" s="43"/>
      <c r="AV521" s="72">
        <v>480.0</v>
      </c>
      <c r="AW521" s="35"/>
      <c r="AX521" s="45"/>
      <c r="AY521" s="46"/>
      <c r="AZ521" s="46"/>
      <c r="BA521" s="46"/>
      <c r="BB521" s="46"/>
      <c r="BC521" s="47"/>
      <c r="BD521" s="47"/>
      <c r="BE521" s="48"/>
      <c r="BF521" s="48"/>
    </row>
    <row r="522" ht="15.75" customHeight="1">
      <c r="A522" s="110"/>
      <c r="B522" s="28"/>
      <c r="C522" s="48"/>
      <c r="D522" s="30"/>
      <c r="E522" s="31">
        <f t="shared" si="3"/>
        <v>0</v>
      </c>
      <c r="F522" s="31"/>
      <c r="G522" s="104"/>
      <c r="H522" s="33"/>
      <c r="I522" s="34"/>
      <c r="J522" s="34"/>
      <c r="K522" s="34"/>
      <c r="L522" s="34"/>
      <c r="M522" s="34"/>
      <c r="N522" s="34"/>
      <c r="O522" s="34"/>
      <c r="P522" s="34"/>
      <c r="Q522" s="34"/>
      <c r="R522" s="35"/>
      <c r="S522" s="72">
        <f t="shared" si="74"/>
        <v>1875</v>
      </c>
      <c r="T522" s="36">
        <f t="shared" si="72"/>
        <v>0</v>
      </c>
      <c r="U522" s="36">
        <f t="shared" si="75"/>
        <v>114.44</v>
      </c>
      <c r="V522" s="35"/>
      <c r="W522" s="72">
        <v>4500.0</v>
      </c>
      <c r="X522" s="35">
        <f t="shared" si="54"/>
        <v>0</v>
      </c>
      <c r="Y522" s="37">
        <f t="shared" si="56"/>
        <v>257.6710463</v>
      </c>
      <c r="Z522" s="35"/>
      <c r="AA522" s="35"/>
      <c r="AB522" s="35"/>
      <c r="AC522" s="35"/>
      <c r="AD522" s="35"/>
      <c r="AE522" s="66">
        <v>3000.0</v>
      </c>
      <c r="AF522" s="66">
        <f t="shared" si="71"/>
        <v>0</v>
      </c>
      <c r="AG522" s="93">
        <f t="shared" si="67"/>
        <v>-15.67691673</v>
      </c>
      <c r="AH522" s="67"/>
      <c r="AI522" s="68"/>
      <c r="AJ522" s="68">
        <f t="shared" si="69"/>
        <v>24.91094913</v>
      </c>
      <c r="AK522" s="69">
        <v>1875.0</v>
      </c>
      <c r="AL522" s="42">
        <f t="shared" si="57"/>
        <v>0</v>
      </c>
      <c r="AM522" s="42">
        <f t="shared" si="61"/>
        <v>472.4193666</v>
      </c>
      <c r="AN522" s="36"/>
      <c r="AO522" s="43"/>
      <c r="AP522" s="70">
        <v>980.0</v>
      </c>
      <c r="AQ522" s="70">
        <f t="shared" si="60"/>
        <v>0</v>
      </c>
      <c r="AR522" s="70">
        <f t="shared" si="62"/>
        <v>76.42103175</v>
      </c>
      <c r="AS522" s="71">
        <v>1400.0</v>
      </c>
      <c r="AT522" s="36"/>
      <c r="AU522" s="43"/>
      <c r="AV522" s="72">
        <v>480.0</v>
      </c>
      <c r="AW522" s="35"/>
      <c r="AX522" s="45"/>
      <c r="AY522" s="46"/>
      <c r="AZ522" s="46"/>
      <c r="BA522" s="46"/>
      <c r="BB522" s="46"/>
      <c r="BC522" s="47"/>
      <c r="BD522" s="47"/>
      <c r="BE522" s="48"/>
      <c r="BF522" s="48"/>
    </row>
    <row r="523" ht="15.75" customHeight="1">
      <c r="A523" s="110"/>
      <c r="B523" s="28"/>
      <c r="C523" s="48"/>
      <c r="D523" s="30"/>
      <c r="E523" s="31">
        <f t="shared" si="3"/>
        <v>0</v>
      </c>
      <c r="F523" s="31"/>
      <c r="G523" s="104"/>
      <c r="H523" s="33"/>
      <c r="I523" s="34"/>
      <c r="J523" s="34"/>
      <c r="K523" s="34"/>
      <c r="L523" s="34"/>
      <c r="M523" s="34"/>
      <c r="N523" s="34"/>
      <c r="O523" s="34"/>
      <c r="P523" s="34"/>
      <c r="Q523" s="34"/>
      <c r="R523" s="35"/>
      <c r="S523" s="72">
        <f t="shared" si="74"/>
        <v>1875</v>
      </c>
      <c r="T523" s="36">
        <f t="shared" si="72"/>
        <v>0</v>
      </c>
      <c r="U523" s="36">
        <f t="shared" si="75"/>
        <v>114.44</v>
      </c>
      <c r="V523" s="35"/>
      <c r="W523" s="72">
        <v>4500.0</v>
      </c>
      <c r="X523" s="35">
        <f t="shared" si="54"/>
        <v>0</v>
      </c>
      <c r="Y523" s="37">
        <f t="shared" si="56"/>
        <v>257.6710463</v>
      </c>
      <c r="Z523" s="35"/>
      <c r="AA523" s="35"/>
      <c r="AB523" s="35"/>
      <c r="AC523" s="35"/>
      <c r="AD523" s="35"/>
      <c r="AE523" s="66">
        <v>3000.0</v>
      </c>
      <c r="AF523" s="66">
        <f t="shared" si="71"/>
        <v>0</v>
      </c>
      <c r="AG523" s="93">
        <f t="shared" si="67"/>
        <v>-15.67691673</v>
      </c>
      <c r="AH523" s="67"/>
      <c r="AI523" s="68"/>
      <c r="AJ523" s="68">
        <f t="shared" si="69"/>
        <v>24.91094913</v>
      </c>
      <c r="AK523" s="69">
        <v>1875.0</v>
      </c>
      <c r="AL523" s="42">
        <f t="shared" si="57"/>
        <v>0</v>
      </c>
      <c r="AM523" s="42">
        <f t="shared" si="61"/>
        <v>472.4193666</v>
      </c>
      <c r="AN523" s="36"/>
      <c r="AO523" s="43"/>
      <c r="AP523" s="70">
        <v>980.0</v>
      </c>
      <c r="AQ523" s="70">
        <f t="shared" si="60"/>
        <v>0</v>
      </c>
      <c r="AR523" s="70">
        <f t="shared" si="62"/>
        <v>76.42103175</v>
      </c>
      <c r="AS523" s="71">
        <v>1400.0</v>
      </c>
      <c r="AT523" s="36"/>
      <c r="AU523" s="43"/>
      <c r="AV523" s="72">
        <v>480.0</v>
      </c>
      <c r="AW523" s="35"/>
      <c r="AX523" s="45"/>
      <c r="AY523" s="46"/>
      <c r="AZ523" s="46"/>
      <c r="BA523" s="46"/>
      <c r="BB523" s="46"/>
      <c r="BC523" s="47"/>
      <c r="BD523" s="47"/>
      <c r="BE523" s="48"/>
      <c r="BF523" s="48"/>
    </row>
    <row r="524" ht="15.75" customHeight="1">
      <c r="A524" s="110"/>
      <c r="B524" s="28"/>
      <c r="C524" s="48"/>
      <c r="D524" s="30"/>
      <c r="E524" s="31">
        <f t="shared" si="3"/>
        <v>0</v>
      </c>
      <c r="F524" s="31"/>
      <c r="G524" s="104"/>
      <c r="H524" s="33"/>
      <c r="I524" s="34"/>
      <c r="J524" s="34"/>
      <c r="K524" s="34"/>
      <c r="L524" s="34"/>
      <c r="M524" s="34"/>
      <c r="N524" s="34"/>
      <c r="O524" s="34"/>
      <c r="P524" s="34"/>
      <c r="Q524" s="34"/>
      <c r="R524" s="35"/>
      <c r="S524" s="72">
        <f t="shared" si="74"/>
        <v>1875</v>
      </c>
      <c r="T524" s="36">
        <f t="shared" si="72"/>
        <v>0</v>
      </c>
      <c r="U524" s="36">
        <f t="shared" si="75"/>
        <v>114.44</v>
      </c>
      <c r="V524" s="35"/>
      <c r="W524" s="72">
        <v>4500.0</v>
      </c>
      <c r="X524" s="35">
        <f t="shared" si="54"/>
        <v>0</v>
      </c>
      <c r="Y524" s="37">
        <f t="shared" si="56"/>
        <v>257.6710463</v>
      </c>
      <c r="Z524" s="35"/>
      <c r="AA524" s="35"/>
      <c r="AB524" s="35"/>
      <c r="AC524" s="35"/>
      <c r="AD524" s="35"/>
      <c r="AE524" s="66">
        <v>3000.0</v>
      </c>
      <c r="AF524" s="66">
        <f t="shared" si="71"/>
        <v>0</v>
      </c>
      <c r="AG524" s="93">
        <f t="shared" si="67"/>
        <v>-15.67691673</v>
      </c>
      <c r="AH524" s="67"/>
      <c r="AI524" s="68"/>
      <c r="AJ524" s="68">
        <f t="shared" si="69"/>
        <v>24.91094913</v>
      </c>
      <c r="AK524" s="69">
        <v>1875.0</v>
      </c>
      <c r="AL524" s="42">
        <f t="shared" si="57"/>
        <v>0</v>
      </c>
      <c r="AM524" s="42">
        <f t="shared" si="61"/>
        <v>472.4193666</v>
      </c>
      <c r="AN524" s="36"/>
      <c r="AO524" s="43"/>
      <c r="AP524" s="70">
        <v>980.0</v>
      </c>
      <c r="AQ524" s="70">
        <f t="shared" si="60"/>
        <v>0</v>
      </c>
      <c r="AR524" s="70">
        <f t="shared" si="62"/>
        <v>76.42103175</v>
      </c>
      <c r="AS524" s="71">
        <v>1400.0</v>
      </c>
      <c r="AT524" s="36"/>
      <c r="AU524" s="43"/>
      <c r="AV524" s="72">
        <v>480.0</v>
      </c>
      <c r="AW524" s="35"/>
      <c r="AX524" s="45"/>
      <c r="AY524" s="46"/>
      <c r="AZ524" s="46"/>
      <c r="BA524" s="46"/>
      <c r="BB524" s="46"/>
      <c r="BC524" s="47"/>
      <c r="BD524" s="47"/>
      <c r="BE524" s="48"/>
      <c r="BF524" s="48"/>
    </row>
    <row r="525" ht="15.75" customHeight="1">
      <c r="A525" s="110"/>
      <c r="B525" s="28"/>
      <c r="C525" s="48"/>
      <c r="D525" s="30"/>
      <c r="E525" s="31">
        <f t="shared" si="3"/>
        <v>0</v>
      </c>
      <c r="F525" s="31"/>
      <c r="G525" s="104"/>
      <c r="H525" s="33"/>
      <c r="I525" s="34"/>
      <c r="J525" s="34"/>
      <c r="K525" s="34"/>
      <c r="L525" s="34"/>
      <c r="M525" s="34"/>
      <c r="N525" s="34"/>
      <c r="O525" s="34"/>
      <c r="P525" s="34"/>
      <c r="Q525" s="34"/>
      <c r="R525" s="35"/>
      <c r="S525" s="72">
        <f t="shared" si="74"/>
        <v>1875</v>
      </c>
      <c r="T525" s="36">
        <f t="shared" si="72"/>
        <v>0</v>
      </c>
      <c r="U525" s="36">
        <f t="shared" si="75"/>
        <v>114.44</v>
      </c>
      <c r="V525" s="35"/>
      <c r="W525" s="72">
        <v>4500.0</v>
      </c>
      <c r="X525" s="35">
        <f t="shared" si="54"/>
        <v>0</v>
      </c>
      <c r="Y525" s="37">
        <f t="shared" si="56"/>
        <v>257.6710463</v>
      </c>
      <c r="Z525" s="35"/>
      <c r="AA525" s="35"/>
      <c r="AB525" s="35"/>
      <c r="AC525" s="35"/>
      <c r="AD525" s="35"/>
      <c r="AE525" s="66">
        <v>3000.0</v>
      </c>
      <c r="AF525" s="66">
        <f t="shared" si="71"/>
        <v>0</v>
      </c>
      <c r="AG525" s="93">
        <f t="shared" si="67"/>
        <v>-15.67691673</v>
      </c>
      <c r="AH525" s="67"/>
      <c r="AI525" s="68"/>
      <c r="AJ525" s="68">
        <f t="shared" si="69"/>
        <v>24.91094913</v>
      </c>
      <c r="AK525" s="69">
        <v>1875.0</v>
      </c>
      <c r="AL525" s="42">
        <f t="shared" si="57"/>
        <v>0</v>
      </c>
      <c r="AM525" s="42">
        <f t="shared" si="61"/>
        <v>472.4193666</v>
      </c>
      <c r="AN525" s="36"/>
      <c r="AO525" s="43"/>
      <c r="AP525" s="70">
        <v>980.0</v>
      </c>
      <c r="AQ525" s="70">
        <f t="shared" si="60"/>
        <v>0</v>
      </c>
      <c r="AR525" s="70">
        <f t="shared" si="62"/>
        <v>76.42103175</v>
      </c>
      <c r="AS525" s="71">
        <v>1400.0</v>
      </c>
      <c r="AT525" s="36"/>
      <c r="AU525" s="43"/>
      <c r="AV525" s="72">
        <v>480.0</v>
      </c>
      <c r="AW525" s="35"/>
      <c r="AX525" s="45"/>
      <c r="AY525" s="46"/>
      <c r="AZ525" s="46"/>
      <c r="BA525" s="46"/>
      <c r="BB525" s="46"/>
      <c r="BC525" s="47"/>
      <c r="BD525" s="47"/>
      <c r="BE525" s="48"/>
      <c r="BF525" s="48"/>
    </row>
    <row r="526" ht="15.75" customHeight="1">
      <c r="A526" s="110"/>
      <c r="B526" s="28"/>
      <c r="C526" s="48"/>
      <c r="D526" s="30"/>
      <c r="E526" s="31">
        <f t="shared" si="3"/>
        <v>0</v>
      </c>
      <c r="F526" s="31"/>
      <c r="G526" s="104"/>
      <c r="H526" s="33"/>
      <c r="I526" s="34"/>
      <c r="J526" s="34"/>
      <c r="K526" s="34"/>
      <c r="L526" s="34"/>
      <c r="M526" s="34"/>
      <c r="N526" s="34"/>
      <c r="O526" s="34"/>
      <c r="P526" s="34"/>
      <c r="Q526" s="34"/>
      <c r="R526" s="35"/>
      <c r="S526" s="72">
        <f t="shared" si="74"/>
        <v>1875</v>
      </c>
      <c r="T526" s="36">
        <f t="shared" si="72"/>
        <v>0</v>
      </c>
      <c r="U526" s="36">
        <f t="shared" si="75"/>
        <v>114.44</v>
      </c>
      <c r="V526" s="35"/>
      <c r="W526" s="72">
        <v>4500.0</v>
      </c>
      <c r="X526" s="35">
        <f t="shared" si="54"/>
        <v>0</v>
      </c>
      <c r="Y526" s="37">
        <f t="shared" si="56"/>
        <v>257.6710463</v>
      </c>
      <c r="Z526" s="35"/>
      <c r="AA526" s="35"/>
      <c r="AB526" s="35"/>
      <c r="AC526" s="35"/>
      <c r="AD526" s="35"/>
      <c r="AE526" s="66">
        <v>3000.0</v>
      </c>
      <c r="AF526" s="66">
        <f t="shared" si="71"/>
        <v>0</v>
      </c>
      <c r="AG526" s="93">
        <f t="shared" si="67"/>
        <v>-15.67691673</v>
      </c>
      <c r="AH526" s="67"/>
      <c r="AI526" s="68"/>
      <c r="AJ526" s="68">
        <f t="shared" si="69"/>
        <v>24.91094913</v>
      </c>
      <c r="AK526" s="69">
        <v>1875.0</v>
      </c>
      <c r="AL526" s="42">
        <f t="shared" si="57"/>
        <v>0</v>
      </c>
      <c r="AM526" s="42">
        <f t="shared" si="61"/>
        <v>472.4193666</v>
      </c>
      <c r="AN526" s="36"/>
      <c r="AO526" s="43"/>
      <c r="AP526" s="70">
        <v>980.0</v>
      </c>
      <c r="AQ526" s="70">
        <f t="shared" si="60"/>
        <v>0</v>
      </c>
      <c r="AR526" s="70">
        <f t="shared" si="62"/>
        <v>76.42103175</v>
      </c>
      <c r="AS526" s="71">
        <v>1400.0</v>
      </c>
      <c r="AT526" s="36"/>
      <c r="AU526" s="43"/>
      <c r="AV526" s="72">
        <v>480.0</v>
      </c>
      <c r="AW526" s="35"/>
      <c r="AX526" s="45"/>
      <c r="AY526" s="46"/>
      <c r="AZ526" s="46"/>
      <c r="BA526" s="46"/>
      <c r="BB526" s="46"/>
      <c r="BC526" s="47"/>
      <c r="BD526" s="47"/>
      <c r="BE526" s="48"/>
      <c r="BF526" s="48"/>
    </row>
    <row r="527" ht="15.75" customHeight="1">
      <c r="A527" s="110"/>
      <c r="B527" s="28"/>
      <c r="C527" s="48"/>
      <c r="D527" s="30"/>
      <c r="E527" s="31">
        <f t="shared" si="3"/>
        <v>0</v>
      </c>
      <c r="F527" s="31"/>
      <c r="G527" s="104"/>
      <c r="H527" s="33"/>
      <c r="I527" s="34"/>
      <c r="J527" s="34"/>
      <c r="K527" s="34"/>
      <c r="L527" s="34"/>
      <c r="M527" s="34"/>
      <c r="N527" s="34"/>
      <c r="O527" s="34"/>
      <c r="P527" s="34"/>
      <c r="Q527" s="34"/>
      <c r="R527" s="35"/>
      <c r="S527" s="72">
        <f t="shared" si="74"/>
        <v>1875</v>
      </c>
      <c r="T527" s="36">
        <f t="shared" si="72"/>
        <v>0</v>
      </c>
      <c r="U527" s="36">
        <f t="shared" si="75"/>
        <v>114.44</v>
      </c>
      <c r="V527" s="35"/>
      <c r="W527" s="72">
        <v>4500.0</v>
      </c>
      <c r="X527" s="35">
        <f t="shared" si="54"/>
        <v>0</v>
      </c>
      <c r="Y527" s="37">
        <f t="shared" si="56"/>
        <v>257.6710463</v>
      </c>
      <c r="Z527" s="35"/>
      <c r="AA527" s="35"/>
      <c r="AB527" s="35"/>
      <c r="AC527" s="35"/>
      <c r="AD527" s="35"/>
      <c r="AE527" s="66">
        <v>3000.0</v>
      </c>
      <c r="AF527" s="66">
        <f t="shared" si="71"/>
        <v>0</v>
      </c>
      <c r="AG527" s="93">
        <f t="shared" si="67"/>
        <v>-15.67691673</v>
      </c>
      <c r="AH527" s="67"/>
      <c r="AI527" s="68"/>
      <c r="AJ527" s="68">
        <f t="shared" si="69"/>
        <v>24.91094913</v>
      </c>
      <c r="AK527" s="69">
        <v>1875.0</v>
      </c>
      <c r="AL527" s="42">
        <f t="shared" si="57"/>
        <v>0</v>
      </c>
      <c r="AM527" s="42">
        <f t="shared" si="61"/>
        <v>472.4193666</v>
      </c>
      <c r="AN527" s="36"/>
      <c r="AO527" s="43"/>
      <c r="AP527" s="70">
        <v>980.0</v>
      </c>
      <c r="AQ527" s="70">
        <f t="shared" si="60"/>
        <v>0</v>
      </c>
      <c r="AR527" s="70">
        <f t="shared" si="62"/>
        <v>76.42103175</v>
      </c>
      <c r="AS527" s="71">
        <v>1400.0</v>
      </c>
      <c r="AT527" s="36"/>
      <c r="AU527" s="43"/>
      <c r="AV527" s="72">
        <v>480.0</v>
      </c>
      <c r="AW527" s="35"/>
      <c r="AX527" s="45"/>
      <c r="AY527" s="46"/>
      <c r="AZ527" s="46"/>
      <c r="BA527" s="46"/>
      <c r="BB527" s="46"/>
      <c r="BC527" s="47"/>
      <c r="BD527" s="47"/>
      <c r="BE527" s="48"/>
      <c r="BF527" s="48"/>
    </row>
    <row r="528" ht="15.75" customHeight="1">
      <c r="A528" s="110"/>
      <c r="B528" s="28"/>
      <c r="C528" s="48"/>
      <c r="D528" s="30"/>
      <c r="E528" s="31">
        <f t="shared" si="3"/>
        <v>0</v>
      </c>
      <c r="F528" s="31"/>
      <c r="G528" s="104"/>
      <c r="H528" s="33"/>
      <c r="I528" s="34"/>
      <c r="J528" s="34"/>
      <c r="K528" s="34"/>
      <c r="L528" s="34"/>
      <c r="M528" s="34"/>
      <c r="N528" s="34"/>
      <c r="O528" s="34"/>
      <c r="P528" s="34"/>
      <c r="Q528" s="34"/>
      <c r="R528" s="35"/>
      <c r="S528" s="72">
        <f t="shared" si="74"/>
        <v>1875</v>
      </c>
      <c r="T528" s="36">
        <f t="shared" si="72"/>
        <v>0</v>
      </c>
      <c r="U528" s="36">
        <f t="shared" si="75"/>
        <v>114.44</v>
      </c>
      <c r="V528" s="35"/>
      <c r="W528" s="72">
        <v>4500.0</v>
      </c>
      <c r="X528" s="35">
        <f t="shared" si="54"/>
        <v>0</v>
      </c>
      <c r="Y528" s="37">
        <f t="shared" si="56"/>
        <v>257.6710463</v>
      </c>
      <c r="Z528" s="35"/>
      <c r="AA528" s="35"/>
      <c r="AB528" s="35"/>
      <c r="AC528" s="35"/>
      <c r="AD528" s="35"/>
      <c r="AE528" s="66">
        <v>3000.0</v>
      </c>
      <c r="AF528" s="66">
        <f t="shared" si="71"/>
        <v>0</v>
      </c>
      <c r="AG528" s="93">
        <f t="shared" si="67"/>
        <v>-15.67691673</v>
      </c>
      <c r="AH528" s="67"/>
      <c r="AI528" s="68"/>
      <c r="AJ528" s="68">
        <f t="shared" si="69"/>
        <v>24.91094913</v>
      </c>
      <c r="AK528" s="69">
        <v>1875.0</v>
      </c>
      <c r="AL528" s="42">
        <f t="shared" si="57"/>
        <v>0</v>
      </c>
      <c r="AM528" s="42">
        <f t="shared" si="61"/>
        <v>472.4193666</v>
      </c>
      <c r="AN528" s="36"/>
      <c r="AO528" s="43"/>
      <c r="AP528" s="70">
        <v>980.0</v>
      </c>
      <c r="AQ528" s="70">
        <f t="shared" si="60"/>
        <v>0</v>
      </c>
      <c r="AR528" s="70">
        <f t="shared" si="62"/>
        <v>76.42103175</v>
      </c>
      <c r="AS528" s="71">
        <v>1400.0</v>
      </c>
      <c r="AT528" s="36"/>
      <c r="AU528" s="43"/>
      <c r="AV528" s="72">
        <v>480.0</v>
      </c>
      <c r="AW528" s="35"/>
      <c r="AX528" s="45"/>
      <c r="AY528" s="46"/>
      <c r="AZ528" s="46"/>
      <c r="BA528" s="46"/>
      <c r="BB528" s="46"/>
      <c r="BC528" s="47"/>
      <c r="BD528" s="47"/>
      <c r="BE528" s="48"/>
      <c r="BF528" s="48"/>
    </row>
    <row r="529" ht="15.75" customHeight="1">
      <c r="A529" s="110"/>
      <c r="B529" s="28"/>
      <c r="C529" s="48"/>
      <c r="D529" s="30"/>
      <c r="E529" s="31">
        <f t="shared" si="3"/>
        <v>0</v>
      </c>
      <c r="F529" s="31"/>
      <c r="G529" s="104"/>
      <c r="H529" s="33"/>
      <c r="I529" s="34"/>
      <c r="J529" s="34"/>
      <c r="K529" s="34"/>
      <c r="L529" s="34"/>
      <c r="M529" s="34"/>
      <c r="N529" s="34"/>
      <c r="O529" s="34"/>
      <c r="P529" s="34"/>
      <c r="Q529" s="34"/>
      <c r="R529" s="35"/>
      <c r="S529" s="72">
        <f t="shared" si="74"/>
        <v>1875</v>
      </c>
      <c r="T529" s="36">
        <f t="shared" si="72"/>
        <v>0</v>
      </c>
      <c r="U529" s="36">
        <f t="shared" si="75"/>
        <v>114.44</v>
      </c>
      <c r="V529" s="35"/>
      <c r="W529" s="72">
        <v>4500.0</v>
      </c>
      <c r="X529" s="35">
        <f t="shared" si="54"/>
        <v>0</v>
      </c>
      <c r="Y529" s="37">
        <f t="shared" si="56"/>
        <v>257.6710463</v>
      </c>
      <c r="Z529" s="35"/>
      <c r="AA529" s="35"/>
      <c r="AB529" s="35"/>
      <c r="AC529" s="35"/>
      <c r="AD529" s="35"/>
      <c r="AE529" s="66">
        <v>3000.0</v>
      </c>
      <c r="AF529" s="66">
        <f t="shared" si="71"/>
        <v>0</v>
      </c>
      <c r="AG529" s="93">
        <f t="shared" si="67"/>
        <v>-15.67691673</v>
      </c>
      <c r="AH529" s="67"/>
      <c r="AI529" s="68"/>
      <c r="AJ529" s="68">
        <f t="shared" si="69"/>
        <v>24.91094913</v>
      </c>
      <c r="AK529" s="69">
        <v>1875.0</v>
      </c>
      <c r="AL529" s="42">
        <f t="shared" si="57"/>
        <v>0</v>
      </c>
      <c r="AM529" s="42">
        <f t="shared" si="61"/>
        <v>472.4193666</v>
      </c>
      <c r="AN529" s="36"/>
      <c r="AO529" s="43"/>
      <c r="AP529" s="70">
        <v>980.0</v>
      </c>
      <c r="AQ529" s="70">
        <f t="shared" si="60"/>
        <v>0</v>
      </c>
      <c r="AR529" s="70">
        <f t="shared" si="62"/>
        <v>76.42103175</v>
      </c>
      <c r="AS529" s="71">
        <v>1400.0</v>
      </c>
      <c r="AT529" s="36"/>
      <c r="AU529" s="43"/>
      <c r="AV529" s="72">
        <v>480.0</v>
      </c>
      <c r="AW529" s="35"/>
      <c r="AX529" s="45"/>
      <c r="AY529" s="46"/>
      <c r="AZ529" s="46"/>
      <c r="BA529" s="46"/>
      <c r="BB529" s="46"/>
      <c r="BC529" s="47"/>
      <c r="BD529" s="47"/>
      <c r="BE529" s="48"/>
      <c r="BF529" s="48"/>
    </row>
    <row r="530" ht="15.75" customHeight="1">
      <c r="A530" s="110"/>
      <c r="B530" s="28"/>
      <c r="C530" s="48"/>
      <c r="D530" s="30"/>
      <c r="E530" s="31">
        <f t="shared" si="3"/>
        <v>0</v>
      </c>
      <c r="F530" s="31"/>
      <c r="G530" s="104"/>
      <c r="H530" s="33"/>
      <c r="I530" s="34"/>
      <c r="J530" s="34"/>
      <c r="K530" s="34"/>
      <c r="L530" s="34"/>
      <c r="M530" s="34"/>
      <c r="N530" s="34"/>
      <c r="O530" s="34"/>
      <c r="P530" s="34"/>
      <c r="Q530" s="34"/>
      <c r="R530" s="35"/>
      <c r="S530" s="72">
        <f t="shared" si="74"/>
        <v>1875</v>
      </c>
      <c r="T530" s="36">
        <f t="shared" si="72"/>
        <v>0</v>
      </c>
      <c r="U530" s="36">
        <f t="shared" si="75"/>
        <v>114.44</v>
      </c>
      <c r="V530" s="35"/>
      <c r="W530" s="72">
        <v>4500.0</v>
      </c>
      <c r="X530" s="35">
        <f t="shared" si="54"/>
        <v>0</v>
      </c>
      <c r="Y530" s="37">
        <f t="shared" si="56"/>
        <v>257.6710463</v>
      </c>
      <c r="Z530" s="35"/>
      <c r="AA530" s="35"/>
      <c r="AB530" s="35"/>
      <c r="AC530" s="35"/>
      <c r="AD530" s="35"/>
      <c r="AE530" s="66">
        <v>3000.0</v>
      </c>
      <c r="AF530" s="66">
        <f t="shared" si="71"/>
        <v>0</v>
      </c>
      <c r="AG530" s="93">
        <f t="shared" si="67"/>
        <v>-15.67691673</v>
      </c>
      <c r="AH530" s="67"/>
      <c r="AI530" s="68"/>
      <c r="AJ530" s="68">
        <f t="shared" si="69"/>
        <v>24.91094913</v>
      </c>
      <c r="AK530" s="69">
        <v>1875.0</v>
      </c>
      <c r="AL530" s="42">
        <f t="shared" si="57"/>
        <v>0</v>
      </c>
      <c r="AM530" s="42">
        <f t="shared" si="61"/>
        <v>472.4193666</v>
      </c>
      <c r="AN530" s="36"/>
      <c r="AO530" s="43"/>
      <c r="AP530" s="70">
        <v>980.0</v>
      </c>
      <c r="AQ530" s="70">
        <f t="shared" si="60"/>
        <v>0</v>
      </c>
      <c r="AR530" s="70">
        <f t="shared" si="62"/>
        <v>76.42103175</v>
      </c>
      <c r="AS530" s="71">
        <v>1400.0</v>
      </c>
      <c r="AT530" s="36"/>
      <c r="AU530" s="43"/>
      <c r="AV530" s="72">
        <v>480.0</v>
      </c>
      <c r="AW530" s="35"/>
      <c r="AX530" s="45"/>
      <c r="AY530" s="46"/>
      <c r="AZ530" s="46"/>
      <c r="BA530" s="46"/>
      <c r="BB530" s="46"/>
      <c r="BC530" s="47"/>
      <c r="BD530" s="47"/>
      <c r="BE530" s="48"/>
      <c r="BF530" s="48"/>
    </row>
    <row r="531" ht="15.75" customHeight="1">
      <c r="A531" s="110"/>
      <c r="B531" s="28"/>
      <c r="C531" s="48"/>
      <c r="D531" s="30"/>
      <c r="E531" s="31">
        <f t="shared" si="3"/>
        <v>0</v>
      </c>
      <c r="F531" s="31"/>
      <c r="G531" s="104"/>
      <c r="H531" s="33"/>
      <c r="I531" s="34"/>
      <c r="J531" s="34"/>
      <c r="K531" s="34"/>
      <c r="L531" s="34"/>
      <c r="M531" s="34"/>
      <c r="N531" s="34"/>
      <c r="O531" s="34"/>
      <c r="P531" s="34"/>
      <c r="Q531" s="34"/>
      <c r="R531" s="35"/>
      <c r="S531" s="72">
        <f t="shared" si="74"/>
        <v>1875</v>
      </c>
      <c r="T531" s="36">
        <f t="shared" si="72"/>
        <v>0</v>
      </c>
      <c r="U531" s="36">
        <f t="shared" si="75"/>
        <v>114.44</v>
      </c>
      <c r="V531" s="35"/>
      <c r="W531" s="72">
        <v>4500.0</v>
      </c>
      <c r="X531" s="35">
        <f t="shared" si="54"/>
        <v>0</v>
      </c>
      <c r="Y531" s="37">
        <f t="shared" si="56"/>
        <v>257.6710463</v>
      </c>
      <c r="Z531" s="35"/>
      <c r="AA531" s="35"/>
      <c r="AB531" s="35"/>
      <c r="AC531" s="35"/>
      <c r="AD531" s="35"/>
      <c r="AE531" s="66">
        <v>3000.0</v>
      </c>
      <c r="AF531" s="66">
        <f t="shared" si="71"/>
        <v>0</v>
      </c>
      <c r="AG531" s="93">
        <f t="shared" si="67"/>
        <v>-15.67691673</v>
      </c>
      <c r="AH531" s="67"/>
      <c r="AI531" s="68"/>
      <c r="AJ531" s="68">
        <f t="shared" si="69"/>
        <v>24.91094913</v>
      </c>
      <c r="AK531" s="69">
        <v>1875.0</v>
      </c>
      <c r="AL531" s="42">
        <f t="shared" si="57"/>
        <v>0</v>
      </c>
      <c r="AM531" s="42">
        <f t="shared" si="61"/>
        <v>472.4193666</v>
      </c>
      <c r="AN531" s="36"/>
      <c r="AO531" s="43"/>
      <c r="AP531" s="70">
        <v>980.0</v>
      </c>
      <c r="AQ531" s="70">
        <f t="shared" si="60"/>
        <v>0</v>
      </c>
      <c r="AR531" s="70">
        <f t="shared" si="62"/>
        <v>76.42103175</v>
      </c>
      <c r="AS531" s="71">
        <v>1400.0</v>
      </c>
      <c r="AT531" s="36"/>
      <c r="AU531" s="43"/>
      <c r="AV531" s="72">
        <v>480.0</v>
      </c>
      <c r="AW531" s="35"/>
      <c r="AX531" s="45"/>
      <c r="AY531" s="46"/>
      <c r="AZ531" s="46"/>
      <c r="BA531" s="46"/>
      <c r="BB531" s="46"/>
      <c r="BC531" s="47"/>
      <c r="BD531" s="47"/>
      <c r="BE531" s="48"/>
      <c r="BF531" s="48"/>
    </row>
    <row r="532" ht="15.75" customHeight="1">
      <c r="A532" s="110"/>
      <c r="B532" s="28"/>
      <c r="C532" s="48"/>
      <c r="D532" s="30"/>
      <c r="E532" s="31">
        <f t="shared" si="3"/>
        <v>0</v>
      </c>
      <c r="F532" s="31"/>
      <c r="G532" s="104"/>
      <c r="H532" s="33"/>
      <c r="I532" s="34"/>
      <c r="J532" s="34"/>
      <c r="K532" s="34"/>
      <c r="L532" s="34"/>
      <c r="M532" s="34"/>
      <c r="N532" s="34"/>
      <c r="O532" s="34"/>
      <c r="P532" s="34"/>
      <c r="Q532" s="34"/>
      <c r="R532" s="35"/>
      <c r="S532" s="72">
        <f t="shared" si="74"/>
        <v>1875</v>
      </c>
      <c r="T532" s="36">
        <f t="shared" si="72"/>
        <v>0</v>
      </c>
      <c r="U532" s="36">
        <f t="shared" si="75"/>
        <v>114.44</v>
      </c>
      <c r="V532" s="35"/>
      <c r="W532" s="72">
        <v>4500.0</v>
      </c>
      <c r="X532" s="35">
        <f t="shared" si="54"/>
        <v>0</v>
      </c>
      <c r="Y532" s="37">
        <f t="shared" si="56"/>
        <v>257.6710463</v>
      </c>
      <c r="Z532" s="35"/>
      <c r="AA532" s="35"/>
      <c r="AB532" s="35"/>
      <c r="AC532" s="35"/>
      <c r="AD532" s="35"/>
      <c r="AE532" s="66">
        <v>3000.0</v>
      </c>
      <c r="AF532" s="66">
        <f t="shared" si="71"/>
        <v>0</v>
      </c>
      <c r="AG532" s="93">
        <f t="shared" si="67"/>
        <v>-15.67691673</v>
      </c>
      <c r="AH532" s="67"/>
      <c r="AI532" s="68"/>
      <c r="AJ532" s="68">
        <f t="shared" si="69"/>
        <v>24.91094913</v>
      </c>
      <c r="AK532" s="69">
        <v>1875.0</v>
      </c>
      <c r="AL532" s="42">
        <f t="shared" si="57"/>
        <v>0</v>
      </c>
      <c r="AM532" s="42">
        <f t="shared" si="61"/>
        <v>472.4193666</v>
      </c>
      <c r="AN532" s="36"/>
      <c r="AO532" s="43"/>
      <c r="AP532" s="70">
        <v>980.0</v>
      </c>
      <c r="AQ532" s="70">
        <f t="shared" si="60"/>
        <v>0</v>
      </c>
      <c r="AR532" s="70">
        <f t="shared" si="62"/>
        <v>76.42103175</v>
      </c>
      <c r="AS532" s="71">
        <v>1400.0</v>
      </c>
      <c r="AT532" s="36"/>
      <c r="AU532" s="43"/>
      <c r="AV532" s="72">
        <v>480.0</v>
      </c>
      <c r="AW532" s="35"/>
      <c r="AX532" s="45"/>
      <c r="AY532" s="46"/>
      <c r="AZ532" s="46"/>
      <c r="BA532" s="46"/>
      <c r="BB532" s="46"/>
      <c r="BC532" s="47"/>
      <c r="BD532" s="47"/>
      <c r="BE532" s="48"/>
      <c r="BF532" s="48"/>
    </row>
    <row r="533" ht="15.75" customHeight="1">
      <c r="A533" s="110"/>
      <c r="B533" s="28"/>
      <c r="C533" s="48"/>
      <c r="D533" s="30"/>
      <c r="E533" s="31">
        <f t="shared" si="3"/>
        <v>0</v>
      </c>
      <c r="F533" s="31"/>
      <c r="G533" s="104"/>
      <c r="H533" s="33"/>
      <c r="I533" s="34"/>
      <c r="J533" s="34"/>
      <c r="K533" s="34"/>
      <c r="L533" s="34"/>
      <c r="M533" s="34"/>
      <c r="N533" s="34"/>
      <c r="O533" s="34"/>
      <c r="P533" s="34"/>
      <c r="Q533" s="34"/>
      <c r="R533" s="35"/>
      <c r="S533" s="72">
        <f t="shared" si="74"/>
        <v>1875</v>
      </c>
      <c r="T533" s="36">
        <f t="shared" si="72"/>
        <v>0</v>
      </c>
      <c r="U533" s="36">
        <f t="shared" si="75"/>
        <v>114.44</v>
      </c>
      <c r="V533" s="35"/>
      <c r="W533" s="72">
        <v>4500.0</v>
      </c>
      <c r="X533" s="35">
        <f t="shared" si="54"/>
        <v>0</v>
      </c>
      <c r="Y533" s="37">
        <f t="shared" si="56"/>
        <v>257.6710463</v>
      </c>
      <c r="Z533" s="35"/>
      <c r="AA533" s="35"/>
      <c r="AB533" s="35"/>
      <c r="AC533" s="35"/>
      <c r="AD533" s="35"/>
      <c r="AE533" s="66">
        <v>3000.0</v>
      </c>
      <c r="AF533" s="66">
        <f t="shared" si="71"/>
        <v>0</v>
      </c>
      <c r="AG533" s="93">
        <f t="shared" si="67"/>
        <v>-15.67691673</v>
      </c>
      <c r="AH533" s="67"/>
      <c r="AI533" s="68"/>
      <c r="AJ533" s="68">
        <f t="shared" si="69"/>
        <v>24.91094913</v>
      </c>
      <c r="AK533" s="69">
        <v>1875.0</v>
      </c>
      <c r="AL533" s="42">
        <f t="shared" si="57"/>
        <v>0</v>
      </c>
      <c r="AM533" s="42">
        <f t="shared" si="61"/>
        <v>472.4193666</v>
      </c>
      <c r="AN533" s="36"/>
      <c r="AO533" s="43"/>
      <c r="AP533" s="70">
        <v>980.0</v>
      </c>
      <c r="AQ533" s="70">
        <f t="shared" si="60"/>
        <v>0</v>
      </c>
      <c r="AR533" s="70">
        <f t="shared" si="62"/>
        <v>76.42103175</v>
      </c>
      <c r="AS533" s="71">
        <v>1400.0</v>
      </c>
      <c r="AT533" s="36"/>
      <c r="AU533" s="43"/>
      <c r="AV533" s="72">
        <v>480.0</v>
      </c>
      <c r="AW533" s="35"/>
      <c r="AX533" s="45"/>
      <c r="AY533" s="46"/>
      <c r="AZ533" s="46"/>
      <c r="BA533" s="46"/>
      <c r="BB533" s="46"/>
      <c r="BC533" s="47"/>
      <c r="BD533" s="47"/>
      <c r="BE533" s="48"/>
      <c r="BF533" s="48"/>
    </row>
    <row r="534" ht="15.75" customHeight="1">
      <c r="A534" s="110"/>
      <c r="B534" s="28"/>
      <c r="C534" s="48"/>
      <c r="D534" s="30"/>
      <c r="E534" s="31">
        <f t="shared" si="3"/>
        <v>0</v>
      </c>
      <c r="F534" s="31"/>
      <c r="G534" s="104"/>
      <c r="H534" s="33"/>
      <c r="I534" s="34"/>
      <c r="J534" s="34"/>
      <c r="K534" s="34"/>
      <c r="L534" s="34"/>
      <c r="M534" s="34"/>
      <c r="N534" s="34"/>
      <c r="O534" s="34"/>
      <c r="P534" s="34"/>
      <c r="Q534" s="34"/>
      <c r="R534" s="35"/>
      <c r="S534" s="72">
        <f t="shared" si="74"/>
        <v>1875</v>
      </c>
      <c r="T534" s="36">
        <f t="shared" si="72"/>
        <v>0</v>
      </c>
      <c r="U534" s="36">
        <f t="shared" si="75"/>
        <v>114.44</v>
      </c>
      <c r="V534" s="35"/>
      <c r="W534" s="72">
        <v>4500.0</v>
      </c>
      <c r="X534" s="35">
        <f t="shared" si="54"/>
        <v>0</v>
      </c>
      <c r="Y534" s="37">
        <f t="shared" si="56"/>
        <v>257.6710463</v>
      </c>
      <c r="Z534" s="35"/>
      <c r="AA534" s="35"/>
      <c r="AB534" s="35"/>
      <c r="AC534" s="35"/>
      <c r="AD534" s="35"/>
      <c r="AE534" s="66">
        <v>3000.0</v>
      </c>
      <c r="AF534" s="66">
        <f t="shared" si="71"/>
        <v>0</v>
      </c>
      <c r="AG534" s="93">
        <f t="shared" si="67"/>
        <v>-15.67691673</v>
      </c>
      <c r="AH534" s="67"/>
      <c r="AI534" s="68"/>
      <c r="AJ534" s="68">
        <f t="shared" si="69"/>
        <v>24.91094913</v>
      </c>
      <c r="AK534" s="69">
        <v>1875.0</v>
      </c>
      <c r="AL534" s="42">
        <f t="shared" si="57"/>
        <v>0</v>
      </c>
      <c r="AM534" s="42">
        <f t="shared" si="61"/>
        <v>472.4193666</v>
      </c>
      <c r="AN534" s="36"/>
      <c r="AO534" s="43"/>
      <c r="AP534" s="70">
        <v>980.0</v>
      </c>
      <c r="AQ534" s="70">
        <f t="shared" si="60"/>
        <v>0</v>
      </c>
      <c r="AR534" s="70">
        <f t="shared" si="62"/>
        <v>76.42103175</v>
      </c>
      <c r="AS534" s="71">
        <v>1400.0</v>
      </c>
      <c r="AT534" s="36"/>
      <c r="AU534" s="43"/>
      <c r="AV534" s="72">
        <v>480.0</v>
      </c>
      <c r="AW534" s="35"/>
      <c r="AX534" s="45"/>
      <c r="AY534" s="46"/>
      <c r="AZ534" s="46"/>
      <c r="BA534" s="46"/>
      <c r="BB534" s="46"/>
      <c r="BC534" s="47"/>
      <c r="BD534" s="47"/>
      <c r="BE534" s="48"/>
      <c r="BF534" s="48"/>
    </row>
    <row r="535" ht="15.75" customHeight="1">
      <c r="A535" s="110"/>
      <c r="B535" s="28"/>
      <c r="C535" s="48"/>
      <c r="D535" s="30"/>
      <c r="E535" s="31">
        <f t="shared" si="3"/>
        <v>0</v>
      </c>
      <c r="F535" s="31"/>
      <c r="G535" s="104"/>
      <c r="H535" s="33"/>
      <c r="I535" s="34"/>
      <c r="J535" s="34"/>
      <c r="K535" s="34"/>
      <c r="L535" s="34"/>
      <c r="M535" s="34"/>
      <c r="N535" s="34"/>
      <c r="O535" s="34"/>
      <c r="P535" s="34"/>
      <c r="Q535" s="34"/>
      <c r="R535" s="35"/>
      <c r="S535" s="72">
        <f t="shared" si="74"/>
        <v>1875</v>
      </c>
      <c r="T535" s="36">
        <f t="shared" si="72"/>
        <v>0</v>
      </c>
      <c r="U535" s="36">
        <f t="shared" si="75"/>
        <v>114.44</v>
      </c>
      <c r="V535" s="35"/>
      <c r="W535" s="72">
        <v>4500.0</v>
      </c>
      <c r="X535" s="35">
        <f t="shared" si="54"/>
        <v>0</v>
      </c>
      <c r="Y535" s="37">
        <f t="shared" si="56"/>
        <v>257.6710463</v>
      </c>
      <c r="Z535" s="35"/>
      <c r="AA535" s="35"/>
      <c r="AB535" s="35"/>
      <c r="AC535" s="35"/>
      <c r="AD535" s="35"/>
      <c r="AE535" s="66">
        <v>3000.0</v>
      </c>
      <c r="AF535" s="66">
        <f t="shared" si="71"/>
        <v>0</v>
      </c>
      <c r="AG535" s="93">
        <f t="shared" si="67"/>
        <v>-15.67691673</v>
      </c>
      <c r="AH535" s="67"/>
      <c r="AI535" s="68"/>
      <c r="AJ535" s="68">
        <f t="shared" si="69"/>
        <v>24.91094913</v>
      </c>
      <c r="AK535" s="69">
        <v>1875.0</v>
      </c>
      <c r="AL535" s="42">
        <f t="shared" si="57"/>
        <v>0</v>
      </c>
      <c r="AM535" s="42">
        <f t="shared" si="61"/>
        <v>472.4193666</v>
      </c>
      <c r="AN535" s="36"/>
      <c r="AO535" s="43"/>
      <c r="AP535" s="70">
        <v>980.0</v>
      </c>
      <c r="AQ535" s="70">
        <f t="shared" si="60"/>
        <v>0</v>
      </c>
      <c r="AR535" s="70">
        <f t="shared" si="62"/>
        <v>76.42103175</v>
      </c>
      <c r="AS535" s="71">
        <v>1400.0</v>
      </c>
      <c r="AT535" s="36"/>
      <c r="AU535" s="43"/>
      <c r="AV535" s="72">
        <v>480.0</v>
      </c>
      <c r="AW535" s="35"/>
      <c r="AX535" s="45"/>
      <c r="AY535" s="46"/>
      <c r="AZ535" s="46"/>
      <c r="BA535" s="46"/>
      <c r="BB535" s="46"/>
      <c r="BC535" s="47"/>
      <c r="BD535" s="47"/>
      <c r="BE535" s="48"/>
      <c r="BF535" s="48"/>
    </row>
    <row r="536" ht="15.75" customHeight="1">
      <c r="A536" s="110"/>
      <c r="B536" s="28"/>
      <c r="C536" s="48"/>
      <c r="D536" s="30"/>
      <c r="E536" s="31">
        <f t="shared" si="3"/>
        <v>0</v>
      </c>
      <c r="F536" s="31"/>
      <c r="G536" s="104"/>
      <c r="H536" s="33"/>
      <c r="I536" s="34"/>
      <c r="J536" s="34"/>
      <c r="K536" s="34"/>
      <c r="L536" s="34"/>
      <c r="M536" s="34"/>
      <c r="N536" s="34"/>
      <c r="O536" s="34"/>
      <c r="P536" s="34"/>
      <c r="Q536" s="34"/>
      <c r="R536" s="35"/>
      <c r="S536" s="72">
        <f t="shared" si="74"/>
        <v>1875</v>
      </c>
      <c r="T536" s="36">
        <f t="shared" si="72"/>
        <v>0</v>
      </c>
      <c r="U536" s="36">
        <f t="shared" si="75"/>
        <v>114.44</v>
      </c>
      <c r="V536" s="35"/>
      <c r="W536" s="72">
        <v>4500.0</v>
      </c>
      <c r="X536" s="35">
        <f t="shared" si="54"/>
        <v>0</v>
      </c>
      <c r="Y536" s="37">
        <f t="shared" si="56"/>
        <v>257.6710463</v>
      </c>
      <c r="Z536" s="35"/>
      <c r="AA536" s="35"/>
      <c r="AB536" s="35"/>
      <c r="AC536" s="35"/>
      <c r="AD536" s="35"/>
      <c r="AE536" s="66">
        <v>3000.0</v>
      </c>
      <c r="AF536" s="66">
        <f t="shared" si="71"/>
        <v>0</v>
      </c>
      <c r="AG536" s="93">
        <f t="shared" si="67"/>
        <v>-15.67691673</v>
      </c>
      <c r="AH536" s="67"/>
      <c r="AI536" s="68"/>
      <c r="AJ536" s="68">
        <f t="shared" si="69"/>
        <v>24.91094913</v>
      </c>
      <c r="AK536" s="69">
        <v>1875.0</v>
      </c>
      <c r="AL536" s="42">
        <f t="shared" si="57"/>
        <v>0</v>
      </c>
      <c r="AM536" s="42">
        <f t="shared" si="61"/>
        <v>472.4193666</v>
      </c>
      <c r="AN536" s="36"/>
      <c r="AO536" s="43"/>
      <c r="AP536" s="70">
        <v>980.0</v>
      </c>
      <c r="AQ536" s="70">
        <f t="shared" si="60"/>
        <v>0</v>
      </c>
      <c r="AR536" s="70">
        <f t="shared" si="62"/>
        <v>76.42103175</v>
      </c>
      <c r="AS536" s="71">
        <v>1400.0</v>
      </c>
      <c r="AT536" s="36"/>
      <c r="AU536" s="43"/>
      <c r="AV536" s="72">
        <v>480.0</v>
      </c>
      <c r="AW536" s="35"/>
      <c r="AX536" s="45"/>
      <c r="AY536" s="46"/>
      <c r="AZ536" s="46"/>
      <c r="BA536" s="46"/>
      <c r="BB536" s="46"/>
      <c r="BC536" s="47"/>
      <c r="BD536" s="47"/>
      <c r="BE536" s="48"/>
      <c r="BF536" s="48"/>
    </row>
    <row r="537" ht="15.75" customHeight="1">
      <c r="A537" s="110"/>
      <c r="B537" s="28"/>
      <c r="C537" s="48"/>
      <c r="D537" s="30"/>
      <c r="E537" s="31">
        <f t="shared" si="3"/>
        <v>0</v>
      </c>
      <c r="F537" s="31"/>
      <c r="G537" s="104"/>
      <c r="H537" s="33"/>
      <c r="I537" s="34"/>
      <c r="J537" s="34"/>
      <c r="K537" s="34"/>
      <c r="L537" s="34"/>
      <c r="M537" s="34"/>
      <c r="N537" s="34"/>
      <c r="O537" s="34"/>
      <c r="P537" s="34"/>
      <c r="Q537" s="34"/>
      <c r="R537" s="35"/>
      <c r="S537" s="72">
        <f t="shared" si="74"/>
        <v>1875</v>
      </c>
      <c r="T537" s="36">
        <f t="shared" si="72"/>
        <v>0</v>
      </c>
      <c r="U537" s="36">
        <f t="shared" si="75"/>
        <v>114.44</v>
      </c>
      <c r="V537" s="35"/>
      <c r="W537" s="72">
        <v>4500.0</v>
      </c>
      <c r="X537" s="35">
        <f t="shared" si="54"/>
        <v>0</v>
      </c>
      <c r="Y537" s="37">
        <f t="shared" si="56"/>
        <v>257.6710463</v>
      </c>
      <c r="Z537" s="35"/>
      <c r="AA537" s="35"/>
      <c r="AB537" s="35"/>
      <c r="AC537" s="35"/>
      <c r="AD537" s="35"/>
      <c r="AE537" s="66">
        <v>3000.0</v>
      </c>
      <c r="AF537" s="66">
        <f t="shared" si="71"/>
        <v>0</v>
      </c>
      <c r="AG537" s="93">
        <f t="shared" si="67"/>
        <v>-15.67691673</v>
      </c>
      <c r="AH537" s="67"/>
      <c r="AI537" s="68"/>
      <c r="AJ537" s="68">
        <f t="shared" si="69"/>
        <v>24.91094913</v>
      </c>
      <c r="AK537" s="69">
        <v>1875.0</v>
      </c>
      <c r="AL537" s="42">
        <f t="shared" si="57"/>
        <v>0</v>
      </c>
      <c r="AM537" s="42">
        <f t="shared" si="61"/>
        <v>472.4193666</v>
      </c>
      <c r="AN537" s="36"/>
      <c r="AO537" s="43"/>
      <c r="AP537" s="70">
        <v>980.0</v>
      </c>
      <c r="AQ537" s="70">
        <f t="shared" si="60"/>
        <v>0</v>
      </c>
      <c r="AR537" s="70">
        <f t="shared" si="62"/>
        <v>76.42103175</v>
      </c>
      <c r="AS537" s="71">
        <v>1400.0</v>
      </c>
      <c r="AT537" s="36"/>
      <c r="AU537" s="43"/>
      <c r="AV537" s="72">
        <v>480.0</v>
      </c>
      <c r="AW537" s="35"/>
      <c r="AX537" s="45"/>
      <c r="AY537" s="46"/>
      <c r="AZ537" s="46"/>
      <c r="BA537" s="46"/>
      <c r="BB537" s="46"/>
      <c r="BC537" s="47"/>
      <c r="BD537" s="47"/>
      <c r="BE537" s="48"/>
      <c r="BF537" s="48"/>
    </row>
    <row r="538" ht="15.75" customHeight="1">
      <c r="A538" s="110"/>
      <c r="B538" s="28"/>
      <c r="C538" s="48"/>
      <c r="D538" s="30"/>
      <c r="E538" s="31">
        <f t="shared" si="3"/>
        <v>0</v>
      </c>
      <c r="F538" s="31"/>
      <c r="G538" s="104"/>
      <c r="H538" s="33"/>
      <c r="I538" s="34"/>
      <c r="J538" s="34"/>
      <c r="K538" s="34"/>
      <c r="L538" s="34"/>
      <c r="M538" s="34"/>
      <c r="N538" s="34"/>
      <c r="O538" s="34"/>
      <c r="P538" s="34"/>
      <c r="Q538" s="34"/>
      <c r="R538" s="35"/>
      <c r="S538" s="72">
        <f t="shared" si="74"/>
        <v>1875</v>
      </c>
      <c r="T538" s="36">
        <f t="shared" si="72"/>
        <v>0</v>
      </c>
      <c r="U538" s="36">
        <f t="shared" si="75"/>
        <v>114.44</v>
      </c>
      <c r="V538" s="35"/>
      <c r="W538" s="72">
        <v>4500.0</v>
      </c>
      <c r="X538" s="35">
        <f t="shared" si="54"/>
        <v>0</v>
      </c>
      <c r="Y538" s="37">
        <f t="shared" si="56"/>
        <v>257.6710463</v>
      </c>
      <c r="Z538" s="35"/>
      <c r="AA538" s="35"/>
      <c r="AB538" s="35"/>
      <c r="AC538" s="35"/>
      <c r="AD538" s="35"/>
      <c r="AE538" s="66">
        <v>3000.0</v>
      </c>
      <c r="AF538" s="66">
        <f t="shared" si="71"/>
        <v>0</v>
      </c>
      <c r="AG538" s="93">
        <f t="shared" si="67"/>
        <v>-15.67691673</v>
      </c>
      <c r="AH538" s="67"/>
      <c r="AI538" s="68"/>
      <c r="AJ538" s="68">
        <f t="shared" si="69"/>
        <v>24.91094913</v>
      </c>
      <c r="AK538" s="69">
        <v>1875.0</v>
      </c>
      <c r="AL538" s="42">
        <f t="shared" si="57"/>
        <v>0</v>
      </c>
      <c r="AM538" s="42">
        <f t="shared" si="61"/>
        <v>472.4193666</v>
      </c>
      <c r="AN538" s="36"/>
      <c r="AO538" s="43"/>
      <c r="AP538" s="70">
        <v>980.0</v>
      </c>
      <c r="AQ538" s="70">
        <f t="shared" si="60"/>
        <v>0</v>
      </c>
      <c r="AR538" s="70">
        <f t="shared" si="62"/>
        <v>76.42103175</v>
      </c>
      <c r="AS538" s="71">
        <v>1400.0</v>
      </c>
      <c r="AT538" s="36"/>
      <c r="AU538" s="43"/>
      <c r="AV538" s="72">
        <v>480.0</v>
      </c>
      <c r="AW538" s="35"/>
      <c r="AX538" s="45"/>
      <c r="AY538" s="46"/>
      <c r="AZ538" s="46"/>
      <c r="BA538" s="46"/>
      <c r="BB538" s="46"/>
      <c r="BC538" s="47"/>
      <c r="BD538" s="47"/>
      <c r="BE538" s="48"/>
      <c r="BF538" s="48"/>
    </row>
    <row r="539" ht="15.75" customHeight="1">
      <c r="A539" s="110"/>
      <c r="B539" s="28"/>
      <c r="C539" s="48"/>
      <c r="D539" s="30"/>
      <c r="E539" s="31">
        <f t="shared" si="3"/>
        <v>0</v>
      </c>
      <c r="F539" s="31"/>
      <c r="G539" s="104"/>
      <c r="H539" s="33"/>
      <c r="I539" s="34"/>
      <c r="J539" s="34"/>
      <c r="K539" s="34"/>
      <c r="L539" s="34"/>
      <c r="M539" s="34"/>
      <c r="N539" s="34"/>
      <c r="O539" s="34"/>
      <c r="P539" s="34"/>
      <c r="Q539" s="34"/>
      <c r="R539" s="35"/>
      <c r="S539" s="72">
        <f t="shared" si="74"/>
        <v>1875</v>
      </c>
      <c r="T539" s="36">
        <f t="shared" si="72"/>
        <v>0</v>
      </c>
      <c r="U539" s="36">
        <f t="shared" si="75"/>
        <v>114.44</v>
      </c>
      <c r="V539" s="35"/>
      <c r="W539" s="72">
        <v>4500.0</v>
      </c>
      <c r="X539" s="35">
        <f t="shared" si="54"/>
        <v>0</v>
      </c>
      <c r="Y539" s="37">
        <f t="shared" si="56"/>
        <v>257.6710463</v>
      </c>
      <c r="Z539" s="35"/>
      <c r="AA539" s="35"/>
      <c r="AB539" s="35"/>
      <c r="AC539" s="35"/>
      <c r="AD539" s="35"/>
      <c r="AE539" s="66">
        <v>3000.0</v>
      </c>
      <c r="AF539" s="66">
        <f t="shared" si="71"/>
        <v>0</v>
      </c>
      <c r="AG539" s="93">
        <f t="shared" si="67"/>
        <v>-15.67691673</v>
      </c>
      <c r="AH539" s="67"/>
      <c r="AI539" s="68"/>
      <c r="AJ539" s="68">
        <f t="shared" si="69"/>
        <v>24.91094913</v>
      </c>
      <c r="AK539" s="69">
        <v>1875.0</v>
      </c>
      <c r="AL539" s="42">
        <f t="shared" si="57"/>
        <v>0</v>
      </c>
      <c r="AM539" s="42">
        <f t="shared" si="61"/>
        <v>472.4193666</v>
      </c>
      <c r="AN539" s="36"/>
      <c r="AO539" s="43"/>
      <c r="AP539" s="70">
        <v>980.0</v>
      </c>
      <c r="AQ539" s="70">
        <f t="shared" si="60"/>
        <v>0</v>
      </c>
      <c r="AR539" s="70">
        <f t="shared" si="62"/>
        <v>76.42103175</v>
      </c>
      <c r="AS539" s="71">
        <v>1400.0</v>
      </c>
      <c r="AT539" s="36"/>
      <c r="AU539" s="43"/>
      <c r="AV539" s="72">
        <v>480.0</v>
      </c>
      <c r="AW539" s="35"/>
      <c r="AX539" s="45"/>
      <c r="AY539" s="46"/>
      <c r="AZ539" s="46"/>
      <c r="BA539" s="46"/>
      <c r="BB539" s="46"/>
      <c r="BC539" s="47"/>
      <c r="BD539" s="47"/>
      <c r="BE539" s="48"/>
      <c r="BF539" s="48"/>
    </row>
    <row r="540" ht="15.75" customHeight="1">
      <c r="A540" s="110"/>
      <c r="B540" s="28"/>
      <c r="C540" s="48"/>
      <c r="D540" s="30"/>
      <c r="E540" s="31">
        <f t="shared" si="3"/>
        <v>0</v>
      </c>
      <c r="F540" s="31"/>
      <c r="G540" s="104"/>
      <c r="H540" s="33"/>
      <c r="I540" s="34"/>
      <c r="J540" s="34"/>
      <c r="K540" s="34"/>
      <c r="L540" s="34"/>
      <c r="M540" s="34"/>
      <c r="N540" s="34"/>
      <c r="O540" s="34"/>
      <c r="P540" s="34"/>
      <c r="Q540" s="34"/>
      <c r="R540" s="35"/>
      <c r="S540" s="72">
        <f t="shared" si="74"/>
        <v>1875</v>
      </c>
      <c r="T540" s="36">
        <f t="shared" si="72"/>
        <v>0</v>
      </c>
      <c r="U540" s="36">
        <f t="shared" si="75"/>
        <v>114.44</v>
      </c>
      <c r="V540" s="35"/>
      <c r="W540" s="72">
        <v>4500.0</v>
      </c>
      <c r="X540" s="35">
        <f t="shared" si="54"/>
        <v>0</v>
      </c>
      <c r="Y540" s="37">
        <f t="shared" si="56"/>
        <v>257.6710463</v>
      </c>
      <c r="Z540" s="35"/>
      <c r="AA540" s="35"/>
      <c r="AB540" s="35"/>
      <c r="AC540" s="35"/>
      <c r="AD540" s="35"/>
      <c r="AE540" s="66">
        <v>3000.0</v>
      </c>
      <c r="AF540" s="66">
        <f t="shared" si="71"/>
        <v>0</v>
      </c>
      <c r="AG540" s="93">
        <f t="shared" si="67"/>
        <v>-15.67691673</v>
      </c>
      <c r="AH540" s="67"/>
      <c r="AI540" s="68"/>
      <c r="AJ540" s="68">
        <f t="shared" si="69"/>
        <v>24.91094913</v>
      </c>
      <c r="AK540" s="69">
        <v>1875.0</v>
      </c>
      <c r="AL540" s="42">
        <f t="shared" si="57"/>
        <v>0</v>
      </c>
      <c r="AM540" s="42">
        <f t="shared" si="61"/>
        <v>472.4193666</v>
      </c>
      <c r="AN540" s="36"/>
      <c r="AO540" s="43"/>
      <c r="AP540" s="70">
        <v>980.0</v>
      </c>
      <c r="AQ540" s="70">
        <f t="shared" si="60"/>
        <v>0</v>
      </c>
      <c r="AR540" s="70">
        <f t="shared" si="62"/>
        <v>76.42103175</v>
      </c>
      <c r="AS540" s="71">
        <v>1400.0</v>
      </c>
      <c r="AT540" s="36"/>
      <c r="AU540" s="43"/>
      <c r="AV540" s="72">
        <v>480.0</v>
      </c>
      <c r="AW540" s="35"/>
      <c r="AX540" s="45"/>
      <c r="AY540" s="46"/>
      <c r="AZ540" s="46"/>
      <c r="BA540" s="46"/>
      <c r="BB540" s="46"/>
      <c r="BC540" s="47"/>
      <c r="BD540" s="47"/>
      <c r="BE540" s="48"/>
      <c r="BF540" s="48"/>
    </row>
    <row r="541" ht="15.75" customHeight="1">
      <c r="A541" s="110"/>
      <c r="B541" s="28"/>
      <c r="C541" s="48"/>
      <c r="D541" s="30"/>
      <c r="E541" s="31">
        <f t="shared" si="3"/>
        <v>0</v>
      </c>
      <c r="F541" s="31"/>
      <c r="G541" s="104"/>
      <c r="H541" s="33"/>
      <c r="I541" s="34"/>
      <c r="J541" s="34"/>
      <c r="K541" s="34"/>
      <c r="L541" s="34"/>
      <c r="M541" s="34"/>
      <c r="N541" s="34"/>
      <c r="O541" s="34"/>
      <c r="P541" s="34"/>
      <c r="Q541" s="34"/>
      <c r="R541" s="35"/>
      <c r="S541" s="72">
        <f t="shared" si="74"/>
        <v>1875</v>
      </c>
      <c r="T541" s="36">
        <f t="shared" si="72"/>
        <v>0</v>
      </c>
      <c r="U541" s="36">
        <f t="shared" si="75"/>
        <v>114.44</v>
      </c>
      <c r="V541" s="35"/>
      <c r="W541" s="72">
        <v>4500.0</v>
      </c>
      <c r="X541" s="35">
        <f t="shared" si="54"/>
        <v>0</v>
      </c>
      <c r="Y541" s="37">
        <f t="shared" si="56"/>
        <v>257.6710463</v>
      </c>
      <c r="Z541" s="35"/>
      <c r="AA541" s="35"/>
      <c r="AB541" s="35"/>
      <c r="AC541" s="35"/>
      <c r="AD541" s="35"/>
      <c r="AE541" s="66">
        <v>3000.0</v>
      </c>
      <c r="AF541" s="66">
        <f t="shared" si="71"/>
        <v>0</v>
      </c>
      <c r="AG541" s="93">
        <f t="shared" si="67"/>
        <v>-15.67691673</v>
      </c>
      <c r="AH541" s="67"/>
      <c r="AI541" s="68"/>
      <c r="AJ541" s="68">
        <f t="shared" si="69"/>
        <v>24.91094913</v>
      </c>
      <c r="AK541" s="69">
        <v>1875.0</v>
      </c>
      <c r="AL541" s="42">
        <f t="shared" si="57"/>
        <v>0</v>
      </c>
      <c r="AM541" s="42">
        <f t="shared" si="61"/>
        <v>472.4193666</v>
      </c>
      <c r="AN541" s="36"/>
      <c r="AO541" s="43"/>
      <c r="AP541" s="70">
        <v>980.0</v>
      </c>
      <c r="AQ541" s="70">
        <f t="shared" si="60"/>
        <v>0</v>
      </c>
      <c r="AR541" s="70">
        <f t="shared" si="62"/>
        <v>76.42103175</v>
      </c>
      <c r="AS541" s="71">
        <v>1400.0</v>
      </c>
      <c r="AT541" s="36"/>
      <c r="AU541" s="43"/>
      <c r="AV541" s="72">
        <v>480.0</v>
      </c>
      <c r="AW541" s="35"/>
      <c r="AX541" s="45"/>
      <c r="AY541" s="46"/>
      <c r="AZ541" s="46"/>
      <c r="BA541" s="46"/>
      <c r="BB541" s="46"/>
      <c r="BC541" s="47"/>
      <c r="BD541" s="47"/>
      <c r="BE541" s="48"/>
      <c r="BF541" s="48"/>
    </row>
    <row r="542" ht="15.75" customHeight="1">
      <c r="A542" s="110"/>
      <c r="B542" s="28"/>
      <c r="C542" s="48"/>
      <c r="D542" s="30"/>
      <c r="E542" s="31">
        <f t="shared" si="3"/>
        <v>0</v>
      </c>
      <c r="F542" s="31"/>
      <c r="G542" s="104"/>
      <c r="H542" s="33"/>
      <c r="I542" s="34"/>
      <c r="J542" s="34"/>
      <c r="K542" s="34"/>
      <c r="L542" s="34"/>
      <c r="M542" s="34"/>
      <c r="N542" s="34"/>
      <c r="O542" s="34"/>
      <c r="P542" s="34"/>
      <c r="Q542" s="34"/>
      <c r="R542" s="35"/>
      <c r="S542" s="72">
        <f t="shared" si="74"/>
        <v>1875</v>
      </c>
      <c r="T542" s="36">
        <f t="shared" si="72"/>
        <v>0</v>
      </c>
      <c r="U542" s="36">
        <f t="shared" si="75"/>
        <v>114.44</v>
      </c>
      <c r="V542" s="35"/>
      <c r="W542" s="72">
        <v>4500.0</v>
      </c>
      <c r="X542" s="35">
        <f t="shared" si="54"/>
        <v>0</v>
      </c>
      <c r="Y542" s="37">
        <f t="shared" si="56"/>
        <v>257.6710463</v>
      </c>
      <c r="Z542" s="35"/>
      <c r="AA542" s="35"/>
      <c r="AB542" s="35"/>
      <c r="AC542" s="35"/>
      <c r="AD542" s="35"/>
      <c r="AE542" s="66">
        <v>3000.0</v>
      </c>
      <c r="AF542" s="66">
        <f t="shared" si="71"/>
        <v>0</v>
      </c>
      <c r="AG542" s="93">
        <f t="shared" si="67"/>
        <v>-15.67691673</v>
      </c>
      <c r="AH542" s="67"/>
      <c r="AI542" s="68"/>
      <c r="AJ542" s="68">
        <f t="shared" si="69"/>
        <v>24.91094913</v>
      </c>
      <c r="AK542" s="69">
        <v>1875.0</v>
      </c>
      <c r="AL542" s="42">
        <f t="shared" si="57"/>
        <v>0</v>
      </c>
      <c r="AM542" s="42">
        <f t="shared" si="61"/>
        <v>472.4193666</v>
      </c>
      <c r="AN542" s="36"/>
      <c r="AO542" s="43"/>
      <c r="AP542" s="70">
        <v>980.0</v>
      </c>
      <c r="AQ542" s="70">
        <f t="shared" si="60"/>
        <v>0</v>
      </c>
      <c r="AR542" s="70">
        <f t="shared" si="62"/>
        <v>76.42103175</v>
      </c>
      <c r="AS542" s="71">
        <v>1400.0</v>
      </c>
      <c r="AT542" s="36"/>
      <c r="AU542" s="43"/>
      <c r="AV542" s="72">
        <v>480.0</v>
      </c>
      <c r="AW542" s="35"/>
      <c r="AX542" s="45"/>
      <c r="AY542" s="46"/>
      <c r="AZ542" s="46"/>
      <c r="BA542" s="46"/>
      <c r="BB542" s="46"/>
      <c r="BC542" s="47"/>
      <c r="BD542" s="47"/>
      <c r="BE542" s="48"/>
      <c r="BF542" s="48"/>
    </row>
    <row r="543" ht="15.75" customHeight="1">
      <c r="A543" s="110"/>
      <c r="B543" s="28"/>
      <c r="C543" s="48"/>
      <c r="D543" s="30"/>
      <c r="E543" s="31">
        <f t="shared" si="3"/>
        <v>0</v>
      </c>
      <c r="F543" s="31"/>
      <c r="G543" s="104"/>
      <c r="H543" s="33"/>
      <c r="I543" s="34"/>
      <c r="J543" s="34"/>
      <c r="K543" s="34"/>
      <c r="L543" s="34"/>
      <c r="M543" s="34"/>
      <c r="N543" s="34"/>
      <c r="O543" s="34"/>
      <c r="P543" s="34"/>
      <c r="Q543" s="34"/>
      <c r="R543" s="35"/>
      <c r="S543" s="72">
        <f t="shared" si="74"/>
        <v>1875</v>
      </c>
      <c r="T543" s="36">
        <f t="shared" si="72"/>
        <v>0</v>
      </c>
      <c r="U543" s="36">
        <f t="shared" si="75"/>
        <v>114.44</v>
      </c>
      <c r="V543" s="35"/>
      <c r="W543" s="72">
        <v>4500.0</v>
      </c>
      <c r="X543" s="35">
        <f t="shared" si="54"/>
        <v>0</v>
      </c>
      <c r="Y543" s="37">
        <f t="shared" si="56"/>
        <v>257.6710463</v>
      </c>
      <c r="Z543" s="35"/>
      <c r="AA543" s="35"/>
      <c r="AB543" s="35"/>
      <c r="AC543" s="35"/>
      <c r="AD543" s="35"/>
      <c r="AE543" s="66">
        <v>3000.0</v>
      </c>
      <c r="AF543" s="66">
        <f t="shared" si="71"/>
        <v>0</v>
      </c>
      <c r="AG543" s="93">
        <f t="shared" si="67"/>
        <v>-15.67691673</v>
      </c>
      <c r="AH543" s="67"/>
      <c r="AI543" s="68"/>
      <c r="AJ543" s="68">
        <f t="shared" si="69"/>
        <v>24.91094913</v>
      </c>
      <c r="AK543" s="69">
        <v>1875.0</v>
      </c>
      <c r="AL543" s="42">
        <f t="shared" si="57"/>
        <v>0</v>
      </c>
      <c r="AM543" s="42">
        <f t="shared" si="61"/>
        <v>472.4193666</v>
      </c>
      <c r="AN543" s="36"/>
      <c r="AO543" s="43"/>
      <c r="AP543" s="70">
        <v>980.0</v>
      </c>
      <c r="AQ543" s="70">
        <f t="shared" si="60"/>
        <v>0</v>
      </c>
      <c r="AR543" s="70">
        <f t="shared" si="62"/>
        <v>76.42103175</v>
      </c>
      <c r="AS543" s="71">
        <v>1400.0</v>
      </c>
      <c r="AT543" s="36"/>
      <c r="AU543" s="43"/>
      <c r="AV543" s="72">
        <v>480.0</v>
      </c>
      <c r="AW543" s="35"/>
      <c r="AX543" s="45"/>
      <c r="AY543" s="46"/>
      <c r="AZ543" s="46"/>
      <c r="BA543" s="46"/>
      <c r="BB543" s="46"/>
      <c r="BC543" s="47"/>
      <c r="BD543" s="47"/>
      <c r="BE543" s="48"/>
      <c r="BF543" s="48"/>
    </row>
    <row r="544" ht="15.75" customHeight="1">
      <c r="A544" s="110"/>
      <c r="B544" s="28"/>
      <c r="C544" s="48"/>
      <c r="D544" s="30"/>
      <c r="E544" s="31">
        <f t="shared" si="3"/>
        <v>0</v>
      </c>
      <c r="F544" s="31"/>
      <c r="G544" s="104"/>
      <c r="H544" s="33"/>
      <c r="I544" s="34"/>
      <c r="J544" s="34"/>
      <c r="K544" s="34"/>
      <c r="L544" s="34"/>
      <c r="M544" s="34"/>
      <c r="N544" s="34"/>
      <c r="O544" s="34"/>
      <c r="P544" s="34"/>
      <c r="Q544" s="34"/>
      <c r="R544" s="35"/>
      <c r="S544" s="72">
        <f t="shared" si="74"/>
        <v>1875</v>
      </c>
      <c r="T544" s="36">
        <f t="shared" si="72"/>
        <v>0</v>
      </c>
      <c r="U544" s="36">
        <f t="shared" si="75"/>
        <v>114.44</v>
      </c>
      <c r="V544" s="35"/>
      <c r="W544" s="72">
        <v>4500.0</v>
      </c>
      <c r="X544" s="35">
        <f t="shared" si="54"/>
        <v>0</v>
      </c>
      <c r="Y544" s="37">
        <f t="shared" si="56"/>
        <v>257.6710463</v>
      </c>
      <c r="Z544" s="35"/>
      <c r="AA544" s="35"/>
      <c r="AB544" s="35"/>
      <c r="AC544" s="35"/>
      <c r="AD544" s="35"/>
      <c r="AE544" s="66">
        <v>3000.0</v>
      </c>
      <c r="AF544" s="66">
        <f t="shared" si="71"/>
        <v>0</v>
      </c>
      <c r="AG544" s="93">
        <f t="shared" si="67"/>
        <v>-15.67691673</v>
      </c>
      <c r="AH544" s="67"/>
      <c r="AI544" s="68"/>
      <c r="AJ544" s="68">
        <f t="shared" si="69"/>
        <v>24.91094913</v>
      </c>
      <c r="AK544" s="69">
        <v>1875.0</v>
      </c>
      <c r="AL544" s="42">
        <f t="shared" si="57"/>
        <v>0</v>
      </c>
      <c r="AM544" s="42">
        <f t="shared" si="61"/>
        <v>472.4193666</v>
      </c>
      <c r="AN544" s="36"/>
      <c r="AO544" s="43"/>
      <c r="AP544" s="70">
        <v>980.0</v>
      </c>
      <c r="AQ544" s="70">
        <f t="shared" si="60"/>
        <v>0</v>
      </c>
      <c r="AR544" s="70">
        <f t="shared" si="62"/>
        <v>76.42103175</v>
      </c>
      <c r="AS544" s="71">
        <v>1400.0</v>
      </c>
      <c r="AT544" s="36"/>
      <c r="AU544" s="43"/>
      <c r="AV544" s="72">
        <v>480.0</v>
      </c>
      <c r="AW544" s="35"/>
      <c r="AX544" s="45"/>
      <c r="AY544" s="46"/>
      <c r="AZ544" s="46"/>
      <c r="BA544" s="46"/>
      <c r="BB544" s="46"/>
      <c r="BC544" s="47"/>
      <c r="BD544" s="47"/>
      <c r="BE544" s="48"/>
      <c r="BF544" s="48"/>
    </row>
    <row r="545" ht="15.75" customHeight="1">
      <c r="A545" s="110"/>
      <c r="B545" s="28"/>
      <c r="C545" s="48"/>
      <c r="D545" s="30"/>
      <c r="E545" s="31">
        <f t="shared" si="3"/>
        <v>0</v>
      </c>
      <c r="F545" s="31"/>
      <c r="G545" s="104"/>
      <c r="H545" s="33"/>
      <c r="I545" s="34"/>
      <c r="J545" s="34"/>
      <c r="K545" s="34"/>
      <c r="L545" s="34"/>
      <c r="M545" s="34"/>
      <c r="N545" s="34"/>
      <c r="O545" s="34"/>
      <c r="P545" s="34"/>
      <c r="Q545" s="34"/>
      <c r="R545" s="35"/>
      <c r="S545" s="72">
        <f t="shared" si="74"/>
        <v>1875</v>
      </c>
      <c r="T545" s="36">
        <f t="shared" si="72"/>
        <v>0</v>
      </c>
      <c r="U545" s="36">
        <f t="shared" si="75"/>
        <v>114.44</v>
      </c>
      <c r="V545" s="35"/>
      <c r="W545" s="72">
        <v>4500.0</v>
      </c>
      <c r="X545" s="35">
        <f t="shared" si="54"/>
        <v>0</v>
      </c>
      <c r="Y545" s="37">
        <f t="shared" si="56"/>
        <v>257.6710463</v>
      </c>
      <c r="Z545" s="35"/>
      <c r="AA545" s="35"/>
      <c r="AB545" s="35"/>
      <c r="AC545" s="35"/>
      <c r="AD545" s="35"/>
      <c r="AE545" s="66">
        <v>3000.0</v>
      </c>
      <c r="AF545" s="66">
        <f t="shared" si="71"/>
        <v>0</v>
      </c>
      <c r="AG545" s="93">
        <f t="shared" si="67"/>
        <v>-15.67691673</v>
      </c>
      <c r="AH545" s="67"/>
      <c r="AI545" s="68"/>
      <c r="AJ545" s="68">
        <f t="shared" si="69"/>
        <v>24.91094913</v>
      </c>
      <c r="AK545" s="69">
        <v>1875.0</v>
      </c>
      <c r="AL545" s="42">
        <f t="shared" si="57"/>
        <v>0</v>
      </c>
      <c r="AM545" s="42">
        <f t="shared" si="61"/>
        <v>472.4193666</v>
      </c>
      <c r="AN545" s="36"/>
      <c r="AO545" s="43"/>
      <c r="AP545" s="70">
        <v>980.0</v>
      </c>
      <c r="AQ545" s="70">
        <f t="shared" si="60"/>
        <v>0</v>
      </c>
      <c r="AR545" s="70">
        <f t="shared" si="62"/>
        <v>76.42103175</v>
      </c>
      <c r="AS545" s="71">
        <v>1400.0</v>
      </c>
      <c r="AT545" s="36"/>
      <c r="AU545" s="43"/>
      <c r="AV545" s="72">
        <v>480.0</v>
      </c>
      <c r="AW545" s="35"/>
      <c r="AX545" s="45"/>
      <c r="AY545" s="46"/>
      <c r="AZ545" s="46"/>
      <c r="BA545" s="46"/>
      <c r="BB545" s="46"/>
      <c r="BC545" s="47"/>
      <c r="BD545" s="47"/>
      <c r="BE545" s="48"/>
      <c r="BF545" s="48"/>
    </row>
    <row r="546" ht="15.75" customHeight="1">
      <c r="A546" s="110"/>
      <c r="B546" s="28"/>
      <c r="C546" s="48"/>
      <c r="D546" s="30"/>
      <c r="E546" s="31">
        <f t="shared" si="3"/>
        <v>0</v>
      </c>
      <c r="F546" s="31"/>
      <c r="G546" s="104"/>
      <c r="H546" s="33"/>
      <c r="I546" s="34"/>
      <c r="J546" s="34"/>
      <c r="K546" s="34"/>
      <c r="L546" s="34"/>
      <c r="M546" s="34"/>
      <c r="N546" s="34"/>
      <c r="O546" s="34"/>
      <c r="P546" s="34"/>
      <c r="Q546" s="34"/>
      <c r="R546" s="35"/>
      <c r="S546" s="72">
        <f t="shared" si="74"/>
        <v>1875</v>
      </c>
      <c r="T546" s="36">
        <f t="shared" si="72"/>
        <v>0</v>
      </c>
      <c r="U546" s="36">
        <f t="shared" si="75"/>
        <v>114.44</v>
      </c>
      <c r="V546" s="35"/>
      <c r="W546" s="72">
        <v>4500.0</v>
      </c>
      <c r="X546" s="35">
        <f t="shared" si="54"/>
        <v>0</v>
      </c>
      <c r="Y546" s="37">
        <f t="shared" si="56"/>
        <v>257.6710463</v>
      </c>
      <c r="Z546" s="35"/>
      <c r="AA546" s="35"/>
      <c r="AB546" s="35"/>
      <c r="AC546" s="35"/>
      <c r="AD546" s="35"/>
      <c r="AE546" s="66">
        <v>3000.0</v>
      </c>
      <c r="AF546" s="66">
        <f t="shared" si="71"/>
        <v>0</v>
      </c>
      <c r="AG546" s="93">
        <f t="shared" si="67"/>
        <v>-15.67691673</v>
      </c>
      <c r="AH546" s="67"/>
      <c r="AI546" s="68"/>
      <c r="AJ546" s="68">
        <f t="shared" si="69"/>
        <v>24.91094913</v>
      </c>
      <c r="AK546" s="69">
        <v>1875.0</v>
      </c>
      <c r="AL546" s="42">
        <f t="shared" si="57"/>
        <v>0</v>
      </c>
      <c r="AM546" s="42">
        <f t="shared" si="61"/>
        <v>472.4193666</v>
      </c>
      <c r="AN546" s="36"/>
      <c r="AO546" s="43"/>
      <c r="AP546" s="70">
        <v>980.0</v>
      </c>
      <c r="AQ546" s="70">
        <f t="shared" si="60"/>
        <v>0</v>
      </c>
      <c r="AR546" s="70">
        <f t="shared" si="62"/>
        <v>76.42103175</v>
      </c>
      <c r="AS546" s="71">
        <v>1400.0</v>
      </c>
      <c r="AT546" s="36"/>
      <c r="AU546" s="43"/>
      <c r="AV546" s="72">
        <v>480.0</v>
      </c>
      <c r="AW546" s="35"/>
      <c r="AX546" s="45"/>
      <c r="AY546" s="46"/>
      <c r="AZ546" s="46"/>
      <c r="BA546" s="46"/>
      <c r="BB546" s="46"/>
      <c r="BC546" s="47"/>
      <c r="BD546" s="47"/>
      <c r="BE546" s="48"/>
      <c r="BF546" s="48"/>
    </row>
    <row r="547" ht="15.75" customHeight="1">
      <c r="A547" s="110"/>
      <c r="B547" s="28"/>
      <c r="C547" s="48"/>
      <c r="D547" s="30"/>
      <c r="E547" s="31">
        <f t="shared" si="3"/>
        <v>0</v>
      </c>
      <c r="F547" s="31"/>
      <c r="G547" s="104"/>
      <c r="H547" s="33"/>
      <c r="I547" s="34"/>
      <c r="J547" s="34"/>
      <c r="K547" s="34"/>
      <c r="L547" s="34"/>
      <c r="M547" s="34"/>
      <c r="N547" s="34"/>
      <c r="O547" s="34"/>
      <c r="P547" s="34"/>
      <c r="Q547" s="34"/>
      <c r="R547" s="35"/>
      <c r="S547" s="72">
        <f t="shared" si="74"/>
        <v>1875</v>
      </c>
      <c r="T547" s="36">
        <f t="shared" si="72"/>
        <v>0</v>
      </c>
      <c r="U547" s="36">
        <f t="shared" si="75"/>
        <v>114.44</v>
      </c>
      <c r="V547" s="35"/>
      <c r="W547" s="72">
        <v>4500.0</v>
      </c>
      <c r="X547" s="35">
        <f t="shared" si="54"/>
        <v>0</v>
      </c>
      <c r="Y547" s="37">
        <f t="shared" si="56"/>
        <v>257.6710463</v>
      </c>
      <c r="Z547" s="35"/>
      <c r="AA547" s="35"/>
      <c r="AB547" s="35"/>
      <c r="AC547" s="35"/>
      <c r="AD547" s="35"/>
      <c r="AE547" s="66">
        <v>3000.0</v>
      </c>
      <c r="AF547" s="66">
        <f t="shared" si="71"/>
        <v>0</v>
      </c>
      <c r="AG547" s="93">
        <f t="shared" si="67"/>
        <v>-15.67691673</v>
      </c>
      <c r="AH547" s="67"/>
      <c r="AI547" s="68"/>
      <c r="AJ547" s="68">
        <f t="shared" si="69"/>
        <v>24.91094913</v>
      </c>
      <c r="AK547" s="69">
        <v>1875.0</v>
      </c>
      <c r="AL547" s="42">
        <f t="shared" si="57"/>
        <v>0</v>
      </c>
      <c r="AM547" s="42">
        <f t="shared" si="61"/>
        <v>472.4193666</v>
      </c>
      <c r="AN547" s="36"/>
      <c r="AO547" s="43"/>
      <c r="AP547" s="70">
        <v>980.0</v>
      </c>
      <c r="AQ547" s="70">
        <f t="shared" si="60"/>
        <v>0</v>
      </c>
      <c r="AR547" s="70">
        <f t="shared" si="62"/>
        <v>76.42103175</v>
      </c>
      <c r="AS547" s="71">
        <v>1400.0</v>
      </c>
      <c r="AT547" s="36"/>
      <c r="AU547" s="43"/>
      <c r="AV547" s="72">
        <v>480.0</v>
      </c>
      <c r="AW547" s="35"/>
      <c r="AX547" s="45"/>
      <c r="AY547" s="46"/>
      <c r="AZ547" s="46"/>
      <c r="BA547" s="46"/>
      <c r="BB547" s="46"/>
      <c r="BC547" s="47"/>
      <c r="BD547" s="47"/>
      <c r="BE547" s="48"/>
      <c r="BF547" s="48"/>
    </row>
    <row r="548" ht="15.75" customHeight="1">
      <c r="A548" s="110"/>
      <c r="B548" s="28"/>
      <c r="C548" s="48"/>
      <c r="D548" s="30"/>
      <c r="E548" s="31">
        <f t="shared" si="3"/>
        <v>0</v>
      </c>
      <c r="F548" s="31"/>
      <c r="G548" s="104"/>
      <c r="H548" s="33"/>
      <c r="I548" s="34"/>
      <c r="J548" s="34"/>
      <c r="K548" s="34"/>
      <c r="L548" s="34"/>
      <c r="M548" s="34"/>
      <c r="N548" s="34"/>
      <c r="O548" s="34"/>
      <c r="P548" s="34"/>
      <c r="Q548" s="34"/>
      <c r="R548" s="35"/>
      <c r="S548" s="72">
        <f t="shared" si="74"/>
        <v>1875</v>
      </c>
      <c r="T548" s="36">
        <f t="shared" si="72"/>
        <v>0</v>
      </c>
      <c r="U548" s="36">
        <f t="shared" si="75"/>
        <v>114.44</v>
      </c>
      <c r="V548" s="35"/>
      <c r="W548" s="72">
        <v>4500.0</v>
      </c>
      <c r="X548" s="35">
        <f t="shared" si="54"/>
        <v>0</v>
      </c>
      <c r="Y548" s="37">
        <f t="shared" si="56"/>
        <v>257.6710463</v>
      </c>
      <c r="Z548" s="35"/>
      <c r="AA548" s="35"/>
      <c r="AB548" s="35"/>
      <c r="AC548" s="35"/>
      <c r="AD548" s="35"/>
      <c r="AE548" s="66">
        <v>3000.0</v>
      </c>
      <c r="AF548" s="66">
        <f t="shared" si="71"/>
        <v>0</v>
      </c>
      <c r="AG548" s="93">
        <f t="shared" si="67"/>
        <v>-15.67691673</v>
      </c>
      <c r="AH548" s="67"/>
      <c r="AI548" s="68"/>
      <c r="AJ548" s="68">
        <f t="shared" si="69"/>
        <v>24.91094913</v>
      </c>
      <c r="AK548" s="69">
        <v>1875.0</v>
      </c>
      <c r="AL548" s="42">
        <f t="shared" si="57"/>
        <v>0</v>
      </c>
      <c r="AM548" s="42">
        <f t="shared" si="61"/>
        <v>472.4193666</v>
      </c>
      <c r="AN548" s="36"/>
      <c r="AO548" s="43"/>
      <c r="AP548" s="70">
        <v>980.0</v>
      </c>
      <c r="AQ548" s="70">
        <f t="shared" si="60"/>
        <v>0</v>
      </c>
      <c r="AR548" s="70">
        <f t="shared" si="62"/>
        <v>76.42103175</v>
      </c>
      <c r="AS548" s="71">
        <v>1400.0</v>
      </c>
      <c r="AT548" s="36"/>
      <c r="AU548" s="43"/>
      <c r="AV548" s="72">
        <v>480.0</v>
      </c>
      <c r="AW548" s="35"/>
      <c r="AX548" s="45"/>
      <c r="AY548" s="46"/>
      <c r="AZ548" s="46"/>
      <c r="BA548" s="46"/>
      <c r="BB548" s="46"/>
      <c r="BC548" s="47"/>
      <c r="BD548" s="47"/>
      <c r="BE548" s="48"/>
      <c r="BF548" s="48"/>
    </row>
    <row r="549" ht="15.75" customHeight="1">
      <c r="A549" s="110"/>
      <c r="B549" s="28"/>
      <c r="C549" s="48"/>
      <c r="D549" s="30"/>
      <c r="E549" s="31">
        <f t="shared" si="3"/>
        <v>0</v>
      </c>
      <c r="F549" s="31"/>
      <c r="G549" s="104"/>
      <c r="H549" s="33"/>
      <c r="I549" s="34"/>
      <c r="J549" s="34"/>
      <c r="K549" s="34"/>
      <c r="L549" s="34"/>
      <c r="M549" s="34"/>
      <c r="N549" s="34"/>
      <c r="O549" s="34"/>
      <c r="P549" s="34"/>
      <c r="Q549" s="34"/>
      <c r="R549" s="35"/>
      <c r="S549" s="72">
        <f t="shared" si="74"/>
        <v>1875</v>
      </c>
      <c r="T549" s="36">
        <f t="shared" si="72"/>
        <v>0</v>
      </c>
      <c r="U549" s="36">
        <f t="shared" si="75"/>
        <v>114.44</v>
      </c>
      <c r="V549" s="35"/>
      <c r="W549" s="72">
        <v>4500.0</v>
      </c>
      <c r="X549" s="35">
        <f t="shared" si="54"/>
        <v>0</v>
      </c>
      <c r="Y549" s="37">
        <f t="shared" si="56"/>
        <v>257.6710463</v>
      </c>
      <c r="Z549" s="35"/>
      <c r="AA549" s="35"/>
      <c r="AB549" s="35"/>
      <c r="AC549" s="35"/>
      <c r="AD549" s="35"/>
      <c r="AE549" s="66">
        <v>3000.0</v>
      </c>
      <c r="AF549" s="66">
        <f t="shared" si="71"/>
        <v>0</v>
      </c>
      <c r="AG549" s="93">
        <f t="shared" si="67"/>
        <v>-15.67691673</v>
      </c>
      <c r="AH549" s="67"/>
      <c r="AI549" s="68"/>
      <c r="AJ549" s="68">
        <f t="shared" si="69"/>
        <v>24.91094913</v>
      </c>
      <c r="AK549" s="69">
        <v>1875.0</v>
      </c>
      <c r="AL549" s="42">
        <f t="shared" si="57"/>
        <v>0</v>
      </c>
      <c r="AM549" s="42">
        <f t="shared" si="61"/>
        <v>472.4193666</v>
      </c>
      <c r="AN549" s="36"/>
      <c r="AO549" s="43"/>
      <c r="AP549" s="70">
        <v>980.0</v>
      </c>
      <c r="AQ549" s="70">
        <f t="shared" si="60"/>
        <v>0</v>
      </c>
      <c r="AR549" s="70">
        <f t="shared" si="62"/>
        <v>76.42103175</v>
      </c>
      <c r="AS549" s="71">
        <v>1400.0</v>
      </c>
      <c r="AT549" s="36"/>
      <c r="AU549" s="43"/>
      <c r="AV549" s="72">
        <v>480.0</v>
      </c>
      <c r="AW549" s="35"/>
      <c r="AX549" s="45"/>
      <c r="AY549" s="46"/>
      <c r="AZ549" s="46"/>
      <c r="BA549" s="46"/>
      <c r="BB549" s="46"/>
      <c r="BC549" s="47"/>
      <c r="BD549" s="47"/>
      <c r="BE549" s="48"/>
      <c r="BF549" s="48"/>
    </row>
    <row r="550" ht="15.75" customHeight="1">
      <c r="A550" s="110"/>
      <c r="B550" s="28"/>
      <c r="C550" s="48"/>
      <c r="D550" s="30"/>
      <c r="E550" s="31">
        <f t="shared" si="3"/>
        <v>0</v>
      </c>
      <c r="F550" s="31"/>
      <c r="G550" s="104"/>
      <c r="H550" s="33"/>
      <c r="I550" s="34"/>
      <c r="J550" s="34"/>
      <c r="K550" s="34"/>
      <c r="L550" s="34"/>
      <c r="M550" s="34"/>
      <c r="N550" s="34"/>
      <c r="O550" s="34"/>
      <c r="P550" s="34"/>
      <c r="Q550" s="34"/>
      <c r="R550" s="35"/>
      <c r="S550" s="72">
        <f t="shared" si="74"/>
        <v>1875</v>
      </c>
      <c r="T550" s="36">
        <f t="shared" si="72"/>
        <v>0</v>
      </c>
      <c r="U550" s="36">
        <f t="shared" si="75"/>
        <v>114.44</v>
      </c>
      <c r="V550" s="35"/>
      <c r="W550" s="72">
        <v>4500.0</v>
      </c>
      <c r="X550" s="35">
        <f t="shared" si="54"/>
        <v>0</v>
      </c>
      <c r="Y550" s="37">
        <f t="shared" si="56"/>
        <v>257.6710463</v>
      </c>
      <c r="Z550" s="35"/>
      <c r="AA550" s="35"/>
      <c r="AB550" s="35"/>
      <c r="AC550" s="35"/>
      <c r="AD550" s="35"/>
      <c r="AE550" s="66">
        <v>3000.0</v>
      </c>
      <c r="AF550" s="66">
        <f t="shared" si="71"/>
        <v>0</v>
      </c>
      <c r="AG550" s="93">
        <f t="shared" si="67"/>
        <v>-15.67691673</v>
      </c>
      <c r="AH550" s="67"/>
      <c r="AI550" s="68"/>
      <c r="AJ550" s="68">
        <f t="shared" si="69"/>
        <v>24.91094913</v>
      </c>
      <c r="AK550" s="69">
        <v>1875.0</v>
      </c>
      <c r="AL550" s="42">
        <f t="shared" si="57"/>
        <v>0</v>
      </c>
      <c r="AM550" s="42">
        <f t="shared" si="61"/>
        <v>472.4193666</v>
      </c>
      <c r="AN550" s="36"/>
      <c r="AO550" s="43"/>
      <c r="AP550" s="70">
        <v>980.0</v>
      </c>
      <c r="AQ550" s="70">
        <f t="shared" si="60"/>
        <v>0</v>
      </c>
      <c r="AR550" s="70">
        <f t="shared" si="62"/>
        <v>76.42103175</v>
      </c>
      <c r="AS550" s="71">
        <v>1400.0</v>
      </c>
      <c r="AT550" s="36"/>
      <c r="AU550" s="43"/>
      <c r="AV550" s="72">
        <v>480.0</v>
      </c>
      <c r="AW550" s="35"/>
      <c r="AX550" s="45"/>
      <c r="AY550" s="46"/>
      <c r="AZ550" s="46"/>
      <c r="BA550" s="46"/>
      <c r="BB550" s="46"/>
      <c r="BC550" s="47"/>
      <c r="BD550" s="47"/>
      <c r="BE550" s="48"/>
      <c r="BF550" s="48"/>
    </row>
    <row r="551" ht="15.75" customHeight="1">
      <c r="A551" s="110"/>
      <c r="B551" s="28"/>
      <c r="C551" s="48"/>
      <c r="D551" s="30"/>
      <c r="E551" s="31">
        <f t="shared" si="3"/>
        <v>0</v>
      </c>
      <c r="F551" s="31"/>
      <c r="G551" s="104"/>
      <c r="H551" s="33"/>
      <c r="I551" s="34"/>
      <c r="J551" s="34"/>
      <c r="K551" s="34"/>
      <c r="L551" s="34"/>
      <c r="M551" s="34"/>
      <c r="N551" s="34"/>
      <c r="O551" s="34"/>
      <c r="P551" s="34"/>
      <c r="Q551" s="34"/>
      <c r="R551" s="35"/>
      <c r="S551" s="72">
        <f t="shared" si="74"/>
        <v>1875</v>
      </c>
      <c r="T551" s="36">
        <f t="shared" si="72"/>
        <v>0</v>
      </c>
      <c r="U551" s="36">
        <f t="shared" si="75"/>
        <v>114.44</v>
      </c>
      <c r="V551" s="35"/>
      <c r="W551" s="72">
        <v>4500.0</v>
      </c>
      <c r="X551" s="35">
        <f t="shared" si="54"/>
        <v>0</v>
      </c>
      <c r="Y551" s="37">
        <f t="shared" si="56"/>
        <v>257.6710463</v>
      </c>
      <c r="Z551" s="35"/>
      <c r="AA551" s="35"/>
      <c r="AB551" s="35"/>
      <c r="AC551" s="35"/>
      <c r="AD551" s="35"/>
      <c r="AE551" s="66">
        <v>3000.0</v>
      </c>
      <c r="AF551" s="66">
        <f t="shared" si="71"/>
        <v>0</v>
      </c>
      <c r="AG551" s="93">
        <f t="shared" si="67"/>
        <v>-15.67691673</v>
      </c>
      <c r="AH551" s="67"/>
      <c r="AI551" s="68"/>
      <c r="AJ551" s="68">
        <f t="shared" si="69"/>
        <v>24.91094913</v>
      </c>
      <c r="AK551" s="69">
        <v>1875.0</v>
      </c>
      <c r="AL551" s="42">
        <f t="shared" si="57"/>
        <v>0</v>
      </c>
      <c r="AM551" s="42">
        <f t="shared" si="61"/>
        <v>472.4193666</v>
      </c>
      <c r="AN551" s="36"/>
      <c r="AO551" s="43"/>
      <c r="AP551" s="70">
        <v>980.0</v>
      </c>
      <c r="AQ551" s="70">
        <f t="shared" si="60"/>
        <v>0</v>
      </c>
      <c r="AR551" s="70">
        <f t="shared" si="62"/>
        <v>76.42103175</v>
      </c>
      <c r="AS551" s="71">
        <v>1400.0</v>
      </c>
      <c r="AT551" s="36"/>
      <c r="AU551" s="43"/>
      <c r="AV551" s="72">
        <v>480.0</v>
      </c>
      <c r="AW551" s="35"/>
      <c r="AX551" s="45"/>
      <c r="AY551" s="46"/>
      <c r="AZ551" s="46"/>
      <c r="BA551" s="46"/>
      <c r="BB551" s="46"/>
      <c r="BC551" s="47"/>
      <c r="BD551" s="47"/>
      <c r="BE551" s="48"/>
      <c r="BF551" s="48"/>
    </row>
    <row r="552" ht="15.75" customHeight="1">
      <c r="A552" s="110"/>
      <c r="B552" s="28"/>
      <c r="C552" s="48"/>
      <c r="D552" s="30"/>
      <c r="E552" s="31">
        <f t="shared" si="3"/>
        <v>0</v>
      </c>
      <c r="F552" s="31"/>
      <c r="G552" s="104"/>
      <c r="H552" s="33"/>
      <c r="I552" s="34"/>
      <c r="J552" s="34"/>
      <c r="K552" s="34"/>
      <c r="L552" s="34"/>
      <c r="M552" s="34"/>
      <c r="N552" s="34"/>
      <c r="O552" s="34"/>
      <c r="P552" s="34"/>
      <c r="Q552" s="34"/>
      <c r="R552" s="35"/>
      <c r="S552" s="72">
        <f t="shared" si="74"/>
        <v>1875</v>
      </c>
      <c r="T552" s="36">
        <f t="shared" si="72"/>
        <v>0</v>
      </c>
      <c r="U552" s="36">
        <f t="shared" si="75"/>
        <v>114.44</v>
      </c>
      <c r="V552" s="35"/>
      <c r="W552" s="72">
        <v>4500.0</v>
      </c>
      <c r="X552" s="35">
        <f t="shared" si="54"/>
        <v>0</v>
      </c>
      <c r="Y552" s="37">
        <f t="shared" si="56"/>
        <v>257.6710463</v>
      </c>
      <c r="Z552" s="35"/>
      <c r="AA552" s="35"/>
      <c r="AB552" s="35"/>
      <c r="AC552" s="35"/>
      <c r="AD552" s="35"/>
      <c r="AE552" s="66">
        <v>3000.0</v>
      </c>
      <c r="AF552" s="66">
        <f t="shared" si="71"/>
        <v>0</v>
      </c>
      <c r="AG552" s="93">
        <f t="shared" si="67"/>
        <v>-15.67691673</v>
      </c>
      <c r="AH552" s="67"/>
      <c r="AI552" s="68"/>
      <c r="AJ552" s="68">
        <f t="shared" si="69"/>
        <v>24.91094913</v>
      </c>
      <c r="AK552" s="69">
        <v>1875.0</v>
      </c>
      <c r="AL552" s="42">
        <f t="shared" si="57"/>
        <v>0</v>
      </c>
      <c r="AM552" s="42">
        <f t="shared" si="61"/>
        <v>472.4193666</v>
      </c>
      <c r="AN552" s="36"/>
      <c r="AO552" s="43"/>
      <c r="AP552" s="70">
        <v>980.0</v>
      </c>
      <c r="AQ552" s="70">
        <f t="shared" si="60"/>
        <v>0</v>
      </c>
      <c r="AR552" s="70">
        <f t="shared" si="62"/>
        <v>76.42103175</v>
      </c>
      <c r="AS552" s="71">
        <v>1400.0</v>
      </c>
      <c r="AT552" s="36"/>
      <c r="AU552" s="43"/>
      <c r="AV552" s="72">
        <v>480.0</v>
      </c>
      <c r="AW552" s="35"/>
      <c r="AX552" s="45"/>
      <c r="AY552" s="46"/>
      <c r="AZ552" s="46"/>
      <c r="BA552" s="46"/>
      <c r="BB552" s="46"/>
      <c r="BC552" s="47"/>
      <c r="BD552" s="47"/>
      <c r="BE552" s="48"/>
      <c r="BF552" s="48"/>
    </row>
    <row r="553" ht="15.75" customHeight="1">
      <c r="A553" s="110"/>
      <c r="B553" s="28"/>
      <c r="C553" s="48"/>
      <c r="D553" s="30"/>
      <c r="E553" s="31">
        <f t="shared" si="3"/>
        <v>0</v>
      </c>
      <c r="F553" s="31"/>
      <c r="G553" s="104"/>
      <c r="H553" s="33"/>
      <c r="I553" s="34"/>
      <c r="J553" s="34"/>
      <c r="K553" s="34"/>
      <c r="L553" s="34"/>
      <c r="M553" s="34"/>
      <c r="N553" s="34"/>
      <c r="O553" s="34"/>
      <c r="P553" s="34"/>
      <c r="Q553" s="34"/>
      <c r="R553" s="35"/>
      <c r="S553" s="72">
        <f t="shared" si="74"/>
        <v>1875</v>
      </c>
      <c r="T553" s="36">
        <f t="shared" si="72"/>
        <v>0</v>
      </c>
      <c r="U553" s="36">
        <f t="shared" si="75"/>
        <v>114.44</v>
      </c>
      <c r="V553" s="35"/>
      <c r="W553" s="72">
        <v>4500.0</v>
      </c>
      <c r="X553" s="35">
        <f t="shared" si="54"/>
        <v>0</v>
      </c>
      <c r="Y553" s="37">
        <f t="shared" si="56"/>
        <v>257.6710463</v>
      </c>
      <c r="Z553" s="35"/>
      <c r="AA553" s="35"/>
      <c r="AB553" s="35"/>
      <c r="AC553" s="35"/>
      <c r="AD553" s="35"/>
      <c r="AE553" s="66">
        <v>3000.0</v>
      </c>
      <c r="AF553" s="66">
        <f t="shared" si="71"/>
        <v>0</v>
      </c>
      <c r="AG553" s="93">
        <f t="shared" si="67"/>
        <v>-15.67691673</v>
      </c>
      <c r="AH553" s="67"/>
      <c r="AI553" s="68"/>
      <c r="AJ553" s="68">
        <f t="shared" si="69"/>
        <v>24.91094913</v>
      </c>
      <c r="AK553" s="69">
        <v>1875.0</v>
      </c>
      <c r="AL553" s="42">
        <f t="shared" si="57"/>
        <v>0</v>
      </c>
      <c r="AM553" s="42">
        <f t="shared" si="61"/>
        <v>472.4193666</v>
      </c>
      <c r="AN553" s="36"/>
      <c r="AO553" s="43"/>
      <c r="AP553" s="70">
        <v>980.0</v>
      </c>
      <c r="AQ553" s="70">
        <f t="shared" si="60"/>
        <v>0</v>
      </c>
      <c r="AR553" s="70">
        <f t="shared" si="62"/>
        <v>76.42103175</v>
      </c>
      <c r="AS553" s="71">
        <v>1400.0</v>
      </c>
      <c r="AT553" s="36"/>
      <c r="AU553" s="43"/>
      <c r="AV553" s="72">
        <v>480.0</v>
      </c>
      <c r="AW553" s="35"/>
      <c r="AX553" s="45"/>
      <c r="AY553" s="46"/>
      <c r="AZ553" s="46"/>
      <c r="BA553" s="46"/>
      <c r="BB553" s="46"/>
      <c r="BC553" s="47"/>
      <c r="BD553" s="47"/>
      <c r="BE553" s="48"/>
      <c r="BF553" s="48"/>
    </row>
    <row r="554" ht="15.75" customHeight="1">
      <c r="A554" s="110"/>
      <c r="B554" s="28"/>
      <c r="C554" s="48"/>
      <c r="D554" s="30"/>
      <c r="E554" s="31">
        <f t="shared" si="3"/>
        <v>0</v>
      </c>
      <c r="F554" s="31"/>
      <c r="G554" s="104"/>
      <c r="H554" s="33"/>
      <c r="I554" s="34"/>
      <c r="J554" s="34"/>
      <c r="K554" s="34"/>
      <c r="L554" s="34"/>
      <c r="M554" s="34"/>
      <c r="N554" s="34"/>
      <c r="O554" s="34"/>
      <c r="P554" s="34"/>
      <c r="Q554" s="34"/>
      <c r="R554" s="35"/>
      <c r="S554" s="72">
        <f t="shared" si="74"/>
        <v>1875</v>
      </c>
      <c r="T554" s="36">
        <f t="shared" si="72"/>
        <v>0</v>
      </c>
      <c r="U554" s="36">
        <f t="shared" si="75"/>
        <v>114.44</v>
      </c>
      <c r="V554" s="35"/>
      <c r="W554" s="72">
        <v>4500.0</v>
      </c>
      <c r="X554" s="35">
        <f t="shared" si="54"/>
        <v>0</v>
      </c>
      <c r="Y554" s="37">
        <f t="shared" si="56"/>
        <v>257.6710463</v>
      </c>
      <c r="Z554" s="35"/>
      <c r="AA554" s="35"/>
      <c r="AB554" s="35"/>
      <c r="AC554" s="35"/>
      <c r="AD554" s="35"/>
      <c r="AE554" s="66">
        <v>3000.0</v>
      </c>
      <c r="AF554" s="66">
        <f t="shared" si="71"/>
        <v>0</v>
      </c>
      <c r="AG554" s="93">
        <f t="shared" si="67"/>
        <v>-15.67691673</v>
      </c>
      <c r="AH554" s="67"/>
      <c r="AI554" s="68"/>
      <c r="AJ554" s="68">
        <f t="shared" si="69"/>
        <v>24.91094913</v>
      </c>
      <c r="AK554" s="69">
        <v>1875.0</v>
      </c>
      <c r="AL554" s="42">
        <f t="shared" si="57"/>
        <v>0</v>
      </c>
      <c r="AM554" s="42">
        <f t="shared" si="61"/>
        <v>472.4193666</v>
      </c>
      <c r="AN554" s="36"/>
      <c r="AO554" s="43"/>
      <c r="AP554" s="70">
        <v>980.0</v>
      </c>
      <c r="AQ554" s="70">
        <f t="shared" si="60"/>
        <v>0</v>
      </c>
      <c r="AR554" s="70">
        <f t="shared" si="62"/>
        <v>76.42103175</v>
      </c>
      <c r="AS554" s="71">
        <v>1400.0</v>
      </c>
      <c r="AT554" s="36"/>
      <c r="AU554" s="43"/>
      <c r="AV554" s="72">
        <v>480.0</v>
      </c>
      <c r="AW554" s="35"/>
      <c r="AX554" s="45"/>
      <c r="AY554" s="46"/>
      <c r="AZ554" s="46"/>
      <c r="BA554" s="46"/>
      <c r="BB554" s="46"/>
      <c r="BC554" s="47"/>
      <c r="BD554" s="47"/>
      <c r="BE554" s="48"/>
      <c r="BF554" s="48"/>
    </row>
    <row r="555" ht="15.75" customHeight="1">
      <c r="A555" s="110"/>
      <c r="B555" s="28"/>
      <c r="C555" s="48"/>
      <c r="D555" s="30"/>
      <c r="E555" s="31">
        <f t="shared" si="3"/>
        <v>0</v>
      </c>
      <c r="F555" s="31"/>
      <c r="G555" s="104"/>
      <c r="H555" s="33"/>
      <c r="I555" s="34"/>
      <c r="J555" s="34"/>
      <c r="K555" s="34"/>
      <c r="L555" s="34"/>
      <c r="M555" s="34"/>
      <c r="N555" s="34"/>
      <c r="O555" s="34"/>
      <c r="P555" s="34"/>
      <c r="Q555" s="34"/>
      <c r="R555" s="35"/>
      <c r="S555" s="72">
        <f t="shared" si="74"/>
        <v>1875</v>
      </c>
      <c r="T555" s="36">
        <f t="shared" si="72"/>
        <v>0</v>
      </c>
      <c r="U555" s="36">
        <f t="shared" si="75"/>
        <v>114.44</v>
      </c>
      <c r="V555" s="35"/>
      <c r="W555" s="72">
        <v>4500.0</v>
      </c>
      <c r="X555" s="35">
        <f t="shared" si="54"/>
        <v>0</v>
      </c>
      <c r="Y555" s="37">
        <f t="shared" si="56"/>
        <v>257.6710463</v>
      </c>
      <c r="Z555" s="35"/>
      <c r="AA555" s="35"/>
      <c r="AB555" s="35"/>
      <c r="AC555" s="35"/>
      <c r="AD555" s="35"/>
      <c r="AE555" s="66">
        <v>3000.0</v>
      </c>
      <c r="AF555" s="66">
        <f t="shared" si="71"/>
        <v>0</v>
      </c>
      <c r="AG555" s="93">
        <f t="shared" si="67"/>
        <v>-15.67691673</v>
      </c>
      <c r="AH555" s="67"/>
      <c r="AI555" s="68"/>
      <c r="AJ555" s="68">
        <f t="shared" si="69"/>
        <v>24.91094913</v>
      </c>
      <c r="AK555" s="69">
        <v>1875.0</v>
      </c>
      <c r="AL555" s="42">
        <f t="shared" si="57"/>
        <v>0</v>
      </c>
      <c r="AM555" s="42">
        <f t="shared" si="61"/>
        <v>472.4193666</v>
      </c>
      <c r="AN555" s="36"/>
      <c r="AO555" s="43"/>
      <c r="AP555" s="70">
        <v>980.0</v>
      </c>
      <c r="AQ555" s="70">
        <f t="shared" si="60"/>
        <v>0</v>
      </c>
      <c r="AR555" s="70">
        <f t="shared" si="62"/>
        <v>76.42103175</v>
      </c>
      <c r="AS555" s="71">
        <v>1400.0</v>
      </c>
      <c r="AT555" s="36"/>
      <c r="AU555" s="43"/>
      <c r="AV555" s="72">
        <v>480.0</v>
      </c>
      <c r="AW555" s="35"/>
      <c r="AX555" s="45"/>
      <c r="AY555" s="46"/>
      <c r="AZ555" s="46"/>
      <c r="BA555" s="46"/>
      <c r="BB555" s="46"/>
      <c r="BC555" s="47"/>
      <c r="BD555" s="47"/>
      <c r="BE555" s="48"/>
      <c r="BF555" s="48"/>
    </row>
    <row r="556" ht="15.75" customHeight="1">
      <c r="A556" s="110"/>
      <c r="B556" s="28"/>
      <c r="C556" s="48"/>
      <c r="D556" s="30"/>
      <c r="E556" s="31">
        <f t="shared" si="3"/>
        <v>0</v>
      </c>
      <c r="F556" s="31"/>
      <c r="G556" s="104"/>
      <c r="H556" s="33"/>
      <c r="I556" s="34"/>
      <c r="J556" s="34"/>
      <c r="K556" s="34"/>
      <c r="L556" s="34"/>
      <c r="M556" s="34"/>
      <c r="N556" s="34"/>
      <c r="O556" s="34"/>
      <c r="P556" s="34"/>
      <c r="Q556" s="34"/>
      <c r="R556" s="35"/>
      <c r="S556" s="72">
        <f t="shared" si="74"/>
        <v>1875</v>
      </c>
      <c r="T556" s="36">
        <f t="shared" si="72"/>
        <v>0</v>
      </c>
      <c r="U556" s="36">
        <f t="shared" si="75"/>
        <v>114.44</v>
      </c>
      <c r="V556" s="35"/>
      <c r="W556" s="72">
        <v>4500.0</v>
      </c>
      <c r="X556" s="35">
        <f t="shared" si="54"/>
        <v>0</v>
      </c>
      <c r="Y556" s="37">
        <f t="shared" si="56"/>
        <v>257.6710463</v>
      </c>
      <c r="Z556" s="35"/>
      <c r="AA556" s="35"/>
      <c r="AB556" s="35"/>
      <c r="AC556" s="35"/>
      <c r="AD556" s="35"/>
      <c r="AE556" s="66">
        <v>3000.0</v>
      </c>
      <c r="AF556" s="66">
        <f t="shared" si="71"/>
        <v>0</v>
      </c>
      <c r="AG556" s="93">
        <f t="shared" si="67"/>
        <v>-15.67691673</v>
      </c>
      <c r="AH556" s="67"/>
      <c r="AI556" s="68"/>
      <c r="AJ556" s="68">
        <f t="shared" si="69"/>
        <v>24.91094913</v>
      </c>
      <c r="AK556" s="69">
        <v>1875.0</v>
      </c>
      <c r="AL556" s="42">
        <f t="shared" si="57"/>
        <v>0</v>
      </c>
      <c r="AM556" s="42">
        <f t="shared" si="61"/>
        <v>472.4193666</v>
      </c>
      <c r="AN556" s="36"/>
      <c r="AO556" s="43"/>
      <c r="AP556" s="70">
        <v>980.0</v>
      </c>
      <c r="AQ556" s="70">
        <f t="shared" si="60"/>
        <v>0</v>
      </c>
      <c r="AR556" s="70">
        <f t="shared" si="62"/>
        <v>76.42103175</v>
      </c>
      <c r="AS556" s="71">
        <v>1400.0</v>
      </c>
      <c r="AT556" s="36"/>
      <c r="AU556" s="43"/>
      <c r="AV556" s="72">
        <v>480.0</v>
      </c>
      <c r="AW556" s="35"/>
      <c r="AX556" s="45"/>
      <c r="AY556" s="46"/>
      <c r="AZ556" s="46"/>
      <c r="BA556" s="46"/>
      <c r="BB556" s="46"/>
      <c r="BC556" s="47"/>
      <c r="BD556" s="47"/>
      <c r="BE556" s="48"/>
      <c r="BF556" s="48"/>
    </row>
    <row r="557" ht="15.75" customHeight="1">
      <c r="A557" s="110"/>
      <c r="B557" s="28"/>
      <c r="C557" s="48"/>
      <c r="D557" s="30"/>
      <c r="E557" s="31">
        <f t="shared" si="3"/>
        <v>0</v>
      </c>
      <c r="F557" s="31"/>
      <c r="G557" s="104"/>
      <c r="H557" s="33"/>
      <c r="I557" s="34"/>
      <c r="J557" s="34"/>
      <c r="K557" s="34"/>
      <c r="L557" s="34"/>
      <c r="M557" s="34"/>
      <c r="N557" s="34"/>
      <c r="O557" s="34"/>
      <c r="P557" s="34"/>
      <c r="Q557" s="34"/>
      <c r="R557" s="35"/>
      <c r="S557" s="72">
        <f t="shared" si="74"/>
        <v>1875</v>
      </c>
      <c r="T557" s="36">
        <f t="shared" si="72"/>
        <v>0</v>
      </c>
      <c r="U557" s="36">
        <f t="shared" si="75"/>
        <v>114.44</v>
      </c>
      <c r="V557" s="35"/>
      <c r="W557" s="72">
        <v>4500.0</v>
      </c>
      <c r="X557" s="35">
        <f t="shared" si="54"/>
        <v>0</v>
      </c>
      <c r="Y557" s="37">
        <f t="shared" si="56"/>
        <v>257.6710463</v>
      </c>
      <c r="Z557" s="35"/>
      <c r="AA557" s="35"/>
      <c r="AB557" s="35"/>
      <c r="AC557" s="35"/>
      <c r="AD557" s="35"/>
      <c r="AE557" s="66">
        <v>3000.0</v>
      </c>
      <c r="AF557" s="66">
        <f t="shared" si="71"/>
        <v>0</v>
      </c>
      <c r="AG557" s="93">
        <f t="shared" si="67"/>
        <v>-15.67691673</v>
      </c>
      <c r="AH557" s="67"/>
      <c r="AI557" s="68"/>
      <c r="AJ557" s="68">
        <f t="shared" si="69"/>
        <v>24.91094913</v>
      </c>
      <c r="AK557" s="69">
        <v>1875.0</v>
      </c>
      <c r="AL557" s="42">
        <f t="shared" si="57"/>
        <v>0</v>
      </c>
      <c r="AM557" s="42">
        <f t="shared" si="61"/>
        <v>472.4193666</v>
      </c>
      <c r="AN557" s="36"/>
      <c r="AO557" s="43"/>
      <c r="AP557" s="70">
        <v>980.0</v>
      </c>
      <c r="AQ557" s="70">
        <f t="shared" si="60"/>
        <v>0</v>
      </c>
      <c r="AR557" s="70">
        <f t="shared" si="62"/>
        <v>76.42103175</v>
      </c>
      <c r="AS557" s="71">
        <v>1400.0</v>
      </c>
      <c r="AT557" s="36"/>
      <c r="AU557" s="43"/>
      <c r="AV557" s="72">
        <v>480.0</v>
      </c>
      <c r="AW557" s="35"/>
      <c r="AX557" s="45"/>
      <c r="AY557" s="46"/>
      <c r="AZ557" s="46"/>
      <c r="BA557" s="46"/>
      <c r="BB557" s="46"/>
      <c r="BC557" s="47"/>
      <c r="BD557" s="47"/>
      <c r="BE557" s="48"/>
      <c r="BF557" s="48"/>
    </row>
    <row r="558" ht="15.75" customHeight="1">
      <c r="A558" s="110"/>
      <c r="B558" s="28"/>
      <c r="C558" s="48"/>
      <c r="D558" s="30"/>
      <c r="E558" s="31">
        <f t="shared" si="3"/>
        <v>0</v>
      </c>
      <c r="F558" s="31"/>
      <c r="G558" s="104"/>
      <c r="H558" s="33"/>
      <c r="I558" s="34"/>
      <c r="J558" s="34"/>
      <c r="K558" s="34"/>
      <c r="L558" s="34"/>
      <c r="M558" s="34"/>
      <c r="N558" s="34"/>
      <c r="O558" s="34"/>
      <c r="P558" s="34"/>
      <c r="Q558" s="34"/>
      <c r="R558" s="35"/>
      <c r="S558" s="72">
        <f t="shared" si="74"/>
        <v>1875</v>
      </c>
      <c r="T558" s="36">
        <f t="shared" si="72"/>
        <v>0</v>
      </c>
      <c r="U558" s="36">
        <f t="shared" si="75"/>
        <v>114.44</v>
      </c>
      <c r="V558" s="35"/>
      <c r="W558" s="72">
        <v>4500.0</v>
      </c>
      <c r="X558" s="35">
        <f t="shared" si="54"/>
        <v>0</v>
      </c>
      <c r="Y558" s="37">
        <f t="shared" si="56"/>
        <v>257.6710463</v>
      </c>
      <c r="Z558" s="35"/>
      <c r="AA558" s="35"/>
      <c r="AB558" s="35"/>
      <c r="AC558" s="35"/>
      <c r="AD558" s="35"/>
      <c r="AE558" s="66">
        <v>3000.0</v>
      </c>
      <c r="AF558" s="66">
        <f t="shared" si="71"/>
        <v>0</v>
      </c>
      <c r="AG558" s="93">
        <f t="shared" si="67"/>
        <v>-15.67691673</v>
      </c>
      <c r="AH558" s="67"/>
      <c r="AI558" s="68"/>
      <c r="AJ558" s="68">
        <f t="shared" si="69"/>
        <v>24.91094913</v>
      </c>
      <c r="AK558" s="69">
        <v>1875.0</v>
      </c>
      <c r="AL558" s="42">
        <f t="shared" si="57"/>
        <v>0</v>
      </c>
      <c r="AM558" s="42">
        <f t="shared" si="61"/>
        <v>472.4193666</v>
      </c>
      <c r="AN558" s="36"/>
      <c r="AO558" s="43"/>
      <c r="AP558" s="70">
        <v>980.0</v>
      </c>
      <c r="AQ558" s="70">
        <f t="shared" si="60"/>
        <v>0</v>
      </c>
      <c r="AR558" s="70">
        <f t="shared" si="62"/>
        <v>76.42103175</v>
      </c>
      <c r="AS558" s="71">
        <v>1400.0</v>
      </c>
      <c r="AT558" s="36"/>
      <c r="AU558" s="43"/>
      <c r="AV558" s="72">
        <v>480.0</v>
      </c>
      <c r="AW558" s="35"/>
      <c r="AX558" s="45"/>
      <c r="AY558" s="46"/>
      <c r="AZ558" s="46"/>
      <c r="BA558" s="46"/>
      <c r="BB558" s="46"/>
      <c r="BC558" s="47"/>
      <c r="BD558" s="47"/>
      <c r="BE558" s="48"/>
      <c r="BF558" s="48"/>
    </row>
    <row r="559" ht="15.75" customHeight="1">
      <c r="A559" s="110"/>
      <c r="B559" s="28"/>
      <c r="C559" s="48"/>
      <c r="D559" s="30"/>
      <c r="E559" s="31">
        <f t="shared" si="3"/>
        <v>0</v>
      </c>
      <c r="F559" s="31"/>
      <c r="G559" s="104"/>
      <c r="H559" s="33"/>
      <c r="I559" s="34"/>
      <c r="J559" s="34"/>
      <c r="K559" s="34"/>
      <c r="L559" s="34"/>
      <c r="M559" s="34"/>
      <c r="N559" s="34"/>
      <c r="O559" s="34"/>
      <c r="P559" s="34"/>
      <c r="Q559" s="34"/>
      <c r="R559" s="35"/>
      <c r="S559" s="72">
        <f t="shared" si="74"/>
        <v>1875</v>
      </c>
      <c r="T559" s="36">
        <f t="shared" si="72"/>
        <v>0</v>
      </c>
      <c r="U559" s="36">
        <f t="shared" si="75"/>
        <v>114.44</v>
      </c>
      <c r="V559" s="35"/>
      <c r="W559" s="72">
        <v>4500.0</v>
      </c>
      <c r="X559" s="35">
        <f t="shared" si="54"/>
        <v>0</v>
      </c>
      <c r="Y559" s="37">
        <f t="shared" si="56"/>
        <v>257.6710463</v>
      </c>
      <c r="Z559" s="35"/>
      <c r="AA559" s="35"/>
      <c r="AB559" s="35"/>
      <c r="AC559" s="35"/>
      <c r="AD559" s="35"/>
      <c r="AE559" s="66">
        <v>3000.0</v>
      </c>
      <c r="AF559" s="66">
        <f t="shared" si="71"/>
        <v>0</v>
      </c>
      <c r="AG559" s="93">
        <f t="shared" si="67"/>
        <v>-15.67691673</v>
      </c>
      <c r="AH559" s="67"/>
      <c r="AI559" s="68"/>
      <c r="AJ559" s="68">
        <f t="shared" si="69"/>
        <v>24.91094913</v>
      </c>
      <c r="AK559" s="69">
        <v>1875.0</v>
      </c>
      <c r="AL559" s="42">
        <f t="shared" si="57"/>
        <v>0</v>
      </c>
      <c r="AM559" s="42">
        <f t="shared" si="61"/>
        <v>472.4193666</v>
      </c>
      <c r="AN559" s="36"/>
      <c r="AO559" s="43"/>
      <c r="AP559" s="70">
        <v>980.0</v>
      </c>
      <c r="AQ559" s="70">
        <f t="shared" si="60"/>
        <v>0</v>
      </c>
      <c r="AR559" s="70">
        <f t="shared" si="62"/>
        <v>76.42103175</v>
      </c>
      <c r="AS559" s="71">
        <v>1400.0</v>
      </c>
      <c r="AT559" s="36"/>
      <c r="AU559" s="43"/>
      <c r="AV559" s="72">
        <v>480.0</v>
      </c>
      <c r="AW559" s="35"/>
      <c r="AX559" s="45"/>
      <c r="AY559" s="46"/>
      <c r="AZ559" s="46"/>
      <c r="BA559" s="46"/>
      <c r="BB559" s="46"/>
      <c r="BC559" s="47"/>
      <c r="BD559" s="47"/>
      <c r="BE559" s="48"/>
      <c r="BF559" s="48"/>
    </row>
    <row r="560" ht="15.75" customHeight="1">
      <c r="A560" s="110"/>
      <c r="B560" s="28"/>
      <c r="C560" s="48"/>
      <c r="D560" s="30"/>
      <c r="E560" s="31">
        <f t="shared" si="3"/>
        <v>0</v>
      </c>
      <c r="F560" s="31"/>
      <c r="G560" s="104"/>
      <c r="H560" s="33"/>
      <c r="I560" s="34"/>
      <c r="J560" s="34"/>
      <c r="K560" s="34"/>
      <c r="L560" s="34"/>
      <c r="M560" s="34"/>
      <c r="N560" s="34"/>
      <c r="O560" s="34"/>
      <c r="P560" s="34"/>
      <c r="Q560" s="34"/>
      <c r="R560" s="35"/>
      <c r="S560" s="72">
        <f t="shared" si="74"/>
        <v>1875</v>
      </c>
      <c r="T560" s="36">
        <f t="shared" si="72"/>
        <v>0</v>
      </c>
      <c r="U560" s="36">
        <f t="shared" si="75"/>
        <v>114.44</v>
      </c>
      <c r="V560" s="35"/>
      <c r="W560" s="72">
        <v>4500.0</v>
      </c>
      <c r="X560" s="35">
        <f t="shared" si="54"/>
        <v>0</v>
      </c>
      <c r="Y560" s="37">
        <f t="shared" si="56"/>
        <v>257.6710463</v>
      </c>
      <c r="Z560" s="35"/>
      <c r="AA560" s="35"/>
      <c r="AB560" s="35"/>
      <c r="AC560" s="35"/>
      <c r="AD560" s="35"/>
      <c r="AE560" s="66">
        <v>3000.0</v>
      </c>
      <c r="AF560" s="66">
        <f t="shared" si="71"/>
        <v>0</v>
      </c>
      <c r="AG560" s="93">
        <f t="shared" si="67"/>
        <v>-15.67691673</v>
      </c>
      <c r="AH560" s="67"/>
      <c r="AI560" s="68"/>
      <c r="AJ560" s="68">
        <f t="shared" si="69"/>
        <v>24.91094913</v>
      </c>
      <c r="AK560" s="69">
        <v>1875.0</v>
      </c>
      <c r="AL560" s="42">
        <f t="shared" si="57"/>
        <v>0</v>
      </c>
      <c r="AM560" s="42">
        <f t="shared" si="61"/>
        <v>472.4193666</v>
      </c>
      <c r="AN560" s="36"/>
      <c r="AO560" s="43"/>
      <c r="AP560" s="70">
        <v>980.0</v>
      </c>
      <c r="AQ560" s="70">
        <f t="shared" si="60"/>
        <v>0</v>
      </c>
      <c r="AR560" s="70">
        <f t="shared" si="62"/>
        <v>76.42103175</v>
      </c>
      <c r="AS560" s="71">
        <v>1400.0</v>
      </c>
      <c r="AT560" s="36"/>
      <c r="AU560" s="43"/>
      <c r="AV560" s="72">
        <v>480.0</v>
      </c>
      <c r="AW560" s="35"/>
      <c r="AX560" s="45"/>
      <c r="AY560" s="46"/>
      <c r="AZ560" s="46"/>
      <c r="BA560" s="46"/>
      <c r="BB560" s="46"/>
      <c r="BC560" s="47"/>
      <c r="BD560" s="47"/>
      <c r="BE560" s="48"/>
      <c r="BF560" s="48"/>
    </row>
    <row r="561" ht="15.75" customHeight="1">
      <c r="A561" s="110"/>
      <c r="B561" s="28"/>
      <c r="C561" s="48"/>
      <c r="D561" s="30"/>
      <c r="E561" s="31">
        <f t="shared" si="3"/>
        <v>0</v>
      </c>
      <c r="F561" s="31"/>
      <c r="G561" s="104"/>
      <c r="H561" s="33"/>
      <c r="I561" s="34"/>
      <c r="J561" s="34"/>
      <c r="K561" s="34"/>
      <c r="L561" s="34"/>
      <c r="M561" s="34"/>
      <c r="N561" s="34"/>
      <c r="O561" s="34"/>
      <c r="P561" s="34"/>
      <c r="Q561" s="34"/>
      <c r="R561" s="35"/>
      <c r="S561" s="72">
        <f t="shared" si="74"/>
        <v>1875</v>
      </c>
      <c r="T561" s="36">
        <f t="shared" si="72"/>
        <v>0</v>
      </c>
      <c r="U561" s="36">
        <f t="shared" si="75"/>
        <v>114.44</v>
      </c>
      <c r="V561" s="35"/>
      <c r="W561" s="72">
        <v>4500.0</v>
      </c>
      <c r="X561" s="35">
        <f t="shared" si="54"/>
        <v>0</v>
      </c>
      <c r="Y561" s="37">
        <f t="shared" si="56"/>
        <v>257.6710463</v>
      </c>
      <c r="Z561" s="35"/>
      <c r="AA561" s="35"/>
      <c r="AB561" s="35"/>
      <c r="AC561" s="35"/>
      <c r="AD561" s="35"/>
      <c r="AE561" s="66">
        <v>3000.0</v>
      </c>
      <c r="AF561" s="66">
        <f t="shared" si="71"/>
        <v>0</v>
      </c>
      <c r="AG561" s="93">
        <f t="shared" si="67"/>
        <v>-15.67691673</v>
      </c>
      <c r="AH561" s="67"/>
      <c r="AI561" s="68"/>
      <c r="AJ561" s="68">
        <f t="shared" si="69"/>
        <v>24.91094913</v>
      </c>
      <c r="AK561" s="69">
        <v>1875.0</v>
      </c>
      <c r="AL561" s="42">
        <f t="shared" si="57"/>
        <v>0</v>
      </c>
      <c r="AM561" s="42">
        <f t="shared" si="61"/>
        <v>472.4193666</v>
      </c>
      <c r="AN561" s="36"/>
      <c r="AO561" s="43"/>
      <c r="AP561" s="70">
        <v>980.0</v>
      </c>
      <c r="AQ561" s="70">
        <f t="shared" si="60"/>
        <v>0</v>
      </c>
      <c r="AR561" s="70">
        <f t="shared" si="62"/>
        <v>76.42103175</v>
      </c>
      <c r="AS561" s="71">
        <v>1400.0</v>
      </c>
      <c r="AT561" s="36"/>
      <c r="AU561" s="43"/>
      <c r="AV561" s="72">
        <v>480.0</v>
      </c>
      <c r="AW561" s="35"/>
      <c r="AX561" s="45"/>
      <c r="AY561" s="46"/>
      <c r="AZ561" s="46"/>
      <c r="BA561" s="46"/>
      <c r="BB561" s="46"/>
      <c r="BC561" s="47"/>
      <c r="BD561" s="47"/>
      <c r="BE561" s="48"/>
      <c r="BF561" s="48"/>
    </row>
    <row r="562" ht="15.75" customHeight="1">
      <c r="A562" s="110"/>
      <c r="B562" s="28"/>
      <c r="C562" s="48"/>
      <c r="D562" s="30"/>
      <c r="E562" s="31">
        <f t="shared" si="3"/>
        <v>0</v>
      </c>
      <c r="F562" s="31"/>
      <c r="G562" s="104"/>
      <c r="H562" s="33"/>
      <c r="I562" s="34"/>
      <c r="J562" s="34"/>
      <c r="K562" s="34"/>
      <c r="L562" s="34"/>
      <c r="M562" s="34"/>
      <c r="N562" s="34"/>
      <c r="O562" s="34"/>
      <c r="P562" s="34"/>
      <c r="Q562" s="34"/>
      <c r="R562" s="35"/>
      <c r="S562" s="72">
        <f t="shared" si="74"/>
        <v>1875</v>
      </c>
      <c r="T562" s="36">
        <f t="shared" si="72"/>
        <v>0</v>
      </c>
      <c r="U562" s="36">
        <f t="shared" si="75"/>
        <v>114.44</v>
      </c>
      <c r="V562" s="35"/>
      <c r="W562" s="72">
        <v>4500.0</v>
      </c>
      <c r="X562" s="35">
        <f t="shared" si="54"/>
        <v>0</v>
      </c>
      <c r="Y562" s="37">
        <f t="shared" si="56"/>
        <v>257.6710463</v>
      </c>
      <c r="Z562" s="35"/>
      <c r="AA562" s="35"/>
      <c r="AB562" s="35"/>
      <c r="AC562" s="35"/>
      <c r="AD562" s="35"/>
      <c r="AE562" s="66">
        <v>3000.0</v>
      </c>
      <c r="AF562" s="66">
        <f t="shared" si="71"/>
        <v>0</v>
      </c>
      <c r="AG562" s="93">
        <f t="shared" si="67"/>
        <v>-15.67691673</v>
      </c>
      <c r="AH562" s="67"/>
      <c r="AI562" s="68"/>
      <c r="AJ562" s="68">
        <f t="shared" si="69"/>
        <v>24.91094913</v>
      </c>
      <c r="AK562" s="69">
        <v>1875.0</v>
      </c>
      <c r="AL562" s="42">
        <f t="shared" si="57"/>
        <v>0</v>
      </c>
      <c r="AM562" s="42">
        <f t="shared" si="61"/>
        <v>472.4193666</v>
      </c>
      <c r="AN562" s="36"/>
      <c r="AO562" s="43"/>
      <c r="AP562" s="70">
        <v>980.0</v>
      </c>
      <c r="AQ562" s="70">
        <f t="shared" si="60"/>
        <v>0</v>
      </c>
      <c r="AR562" s="70">
        <f t="shared" si="62"/>
        <v>76.42103175</v>
      </c>
      <c r="AS562" s="71">
        <v>1400.0</v>
      </c>
      <c r="AT562" s="36"/>
      <c r="AU562" s="43"/>
      <c r="AV562" s="72">
        <v>480.0</v>
      </c>
      <c r="AW562" s="35"/>
      <c r="AX562" s="45"/>
      <c r="AY562" s="46"/>
      <c r="AZ562" s="46"/>
      <c r="BA562" s="46"/>
      <c r="BB562" s="46"/>
      <c r="BC562" s="47"/>
      <c r="BD562" s="47"/>
      <c r="BE562" s="48"/>
      <c r="BF562" s="48"/>
    </row>
    <row r="563" ht="15.75" customHeight="1">
      <c r="A563" s="110"/>
      <c r="B563" s="28"/>
      <c r="C563" s="48"/>
      <c r="D563" s="30"/>
      <c r="E563" s="31">
        <f t="shared" si="3"/>
        <v>0</v>
      </c>
      <c r="F563" s="31"/>
      <c r="G563" s="104"/>
      <c r="H563" s="33"/>
      <c r="I563" s="34"/>
      <c r="J563" s="34"/>
      <c r="K563" s="34"/>
      <c r="L563" s="34"/>
      <c r="M563" s="34"/>
      <c r="N563" s="34"/>
      <c r="O563" s="34"/>
      <c r="P563" s="34"/>
      <c r="Q563" s="34"/>
      <c r="R563" s="35"/>
      <c r="S563" s="72">
        <f t="shared" si="74"/>
        <v>1875</v>
      </c>
      <c r="T563" s="36">
        <f t="shared" si="72"/>
        <v>0</v>
      </c>
      <c r="U563" s="36">
        <f t="shared" si="75"/>
        <v>114.44</v>
      </c>
      <c r="V563" s="35"/>
      <c r="W563" s="72">
        <v>4500.0</v>
      </c>
      <c r="X563" s="35">
        <f t="shared" si="54"/>
        <v>0</v>
      </c>
      <c r="Y563" s="37">
        <f t="shared" si="56"/>
        <v>257.6710463</v>
      </c>
      <c r="Z563" s="35"/>
      <c r="AA563" s="35"/>
      <c r="AB563" s="35"/>
      <c r="AC563" s="35"/>
      <c r="AD563" s="35"/>
      <c r="AE563" s="66">
        <v>3000.0</v>
      </c>
      <c r="AF563" s="66">
        <f t="shared" si="71"/>
        <v>0</v>
      </c>
      <c r="AG563" s="93">
        <f t="shared" si="67"/>
        <v>-15.67691673</v>
      </c>
      <c r="AH563" s="67"/>
      <c r="AI563" s="68"/>
      <c r="AJ563" s="68">
        <f t="shared" si="69"/>
        <v>24.91094913</v>
      </c>
      <c r="AK563" s="69">
        <v>1875.0</v>
      </c>
      <c r="AL563" s="42">
        <f t="shared" si="57"/>
        <v>0</v>
      </c>
      <c r="AM563" s="42">
        <f t="shared" si="61"/>
        <v>472.4193666</v>
      </c>
      <c r="AN563" s="36"/>
      <c r="AO563" s="43"/>
      <c r="AP563" s="70">
        <v>980.0</v>
      </c>
      <c r="AQ563" s="70">
        <f t="shared" si="60"/>
        <v>0</v>
      </c>
      <c r="AR563" s="70">
        <f t="shared" si="62"/>
        <v>76.42103175</v>
      </c>
      <c r="AS563" s="71">
        <v>1400.0</v>
      </c>
      <c r="AT563" s="36"/>
      <c r="AU563" s="43"/>
      <c r="AV563" s="72">
        <v>480.0</v>
      </c>
      <c r="AW563" s="35"/>
      <c r="AX563" s="45"/>
      <c r="AY563" s="46"/>
      <c r="AZ563" s="46"/>
      <c r="BA563" s="46"/>
      <c r="BB563" s="46"/>
      <c r="BC563" s="47"/>
      <c r="BD563" s="47"/>
      <c r="BE563" s="48"/>
      <c r="BF563" s="48"/>
    </row>
    <row r="564" ht="15.75" customHeight="1">
      <c r="A564" s="110"/>
      <c r="B564" s="28"/>
      <c r="C564" s="48"/>
      <c r="D564" s="30"/>
      <c r="E564" s="31">
        <f t="shared" si="3"/>
        <v>0</v>
      </c>
      <c r="F564" s="31"/>
      <c r="G564" s="104"/>
      <c r="H564" s="33"/>
      <c r="I564" s="34"/>
      <c r="J564" s="34"/>
      <c r="K564" s="34"/>
      <c r="L564" s="34"/>
      <c r="M564" s="34"/>
      <c r="N564" s="34"/>
      <c r="O564" s="34"/>
      <c r="P564" s="34"/>
      <c r="Q564" s="34"/>
      <c r="R564" s="35"/>
      <c r="S564" s="72">
        <f t="shared" si="74"/>
        <v>1875</v>
      </c>
      <c r="T564" s="36">
        <f t="shared" si="72"/>
        <v>0</v>
      </c>
      <c r="U564" s="36">
        <f t="shared" si="75"/>
        <v>114.44</v>
      </c>
      <c r="V564" s="35"/>
      <c r="W564" s="72">
        <v>4500.0</v>
      </c>
      <c r="X564" s="35">
        <f t="shared" si="54"/>
        <v>0</v>
      </c>
      <c r="Y564" s="37">
        <f t="shared" si="56"/>
        <v>257.6710463</v>
      </c>
      <c r="Z564" s="35"/>
      <c r="AA564" s="35"/>
      <c r="AB564" s="35"/>
      <c r="AC564" s="35"/>
      <c r="AD564" s="35"/>
      <c r="AE564" s="66">
        <v>3000.0</v>
      </c>
      <c r="AF564" s="66">
        <f t="shared" si="71"/>
        <v>0</v>
      </c>
      <c r="AG564" s="93">
        <f t="shared" si="67"/>
        <v>-15.67691673</v>
      </c>
      <c r="AH564" s="67"/>
      <c r="AI564" s="68"/>
      <c r="AJ564" s="68">
        <f t="shared" si="69"/>
        <v>24.91094913</v>
      </c>
      <c r="AK564" s="69">
        <v>1875.0</v>
      </c>
      <c r="AL564" s="42">
        <f t="shared" si="57"/>
        <v>0</v>
      </c>
      <c r="AM564" s="42">
        <f t="shared" si="61"/>
        <v>472.4193666</v>
      </c>
      <c r="AN564" s="36"/>
      <c r="AO564" s="43"/>
      <c r="AP564" s="70">
        <v>980.0</v>
      </c>
      <c r="AQ564" s="70">
        <f t="shared" si="60"/>
        <v>0</v>
      </c>
      <c r="AR564" s="70">
        <f t="shared" si="62"/>
        <v>76.42103175</v>
      </c>
      <c r="AS564" s="71">
        <v>1400.0</v>
      </c>
      <c r="AT564" s="36"/>
      <c r="AU564" s="43"/>
      <c r="AV564" s="72">
        <v>480.0</v>
      </c>
      <c r="AW564" s="35"/>
      <c r="AX564" s="45"/>
      <c r="AY564" s="46"/>
      <c r="AZ564" s="46"/>
      <c r="BA564" s="46"/>
      <c r="BB564" s="46"/>
      <c r="BC564" s="47"/>
      <c r="BD564" s="47"/>
      <c r="BE564" s="48"/>
      <c r="BF564" s="48"/>
    </row>
    <row r="565" ht="15.75" customHeight="1">
      <c r="A565" s="110"/>
      <c r="B565" s="28"/>
      <c r="C565" s="48"/>
      <c r="D565" s="30"/>
      <c r="E565" s="31">
        <f t="shared" si="3"/>
        <v>0</v>
      </c>
      <c r="F565" s="31"/>
      <c r="G565" s="104"/>
      <c r="H565" s="33"/>
      <c r="I565" s="34"/>
      <c r="J565" s="34"/>
      <c r="K565" s="34"/>
      <c r="L565" s="34"/>
      <c r="M565" s="34"/>
      <c r="N565" s="34"/>
      <c r="O565" s="34"/>
      <c r="P565" s="34"/>
      <c r="Q565" s="34"/>
      <c r="R565" s="35"/>
      <c r="S565" s="72">
        <f t="shared" si="74"/>
        <v>1875</v>
      </c>
      <c r="T565" s="36">
        <f t="shared" si="72"/>
        <v>0</v>
      </c>
      <c r="U565" s="36">
        <f t="shared" si="75"/>
        <v>114.44</v>
      </c>
      <c r="V565" s="35"/>
      <c r="W565" s="72">
        <v>4500.0</v>
      </c>
      <c r="X565" s="35">
        <f t="shared" si="54"/>
        <v>0</v>
      </c>
      <c r="Y565" s="37">
        <f t="shared" si="56"/>
        <v>257.6710463</v>
      </c>
      <c r="Z565" s="35"/>
      <c r="AA565" s="35"/>
      <c r="AB565" s="35"/>
      <c r="AC565" s="35"/>
      <c r="AD565" s="35"/>
      <c r="AE565" s="66">
        <v>3000.0</v>
      </c>
      <c r="AF565" s="66">
        <f t="shared" si="71"/>
        <v>0</v>
      </c>
      <c r="AG565" s="93">
        <f t="shared" si="67"/>
        <v>-15.67691673</v>
      </c>
      <c r="AH565" s="67"/>
      <c r="AI565" s="68"/>
      <c r="AJ565" s="68">
        <f t="shared" si="69"/>
        <v>24.91094913</v>
      </c>
      <c r="AK565" s="69">
        <v>1875.0</v>
      </c>
      <c r="AL565" s="42">
        <f t="shared" si="57"/>
        <v>0</v>
      </c>
      <c r="AM565" s="42">
        <f t="shared" si="61"/>
        <v>472.4193666</v>
      </c>
      <c r="AN565" s="36"/>
      <c r="AO565" s="43"/>
      <c r="AP565" s="70">
        <v>980.0</v>
      </c>
      <c r="AQ565" s="70">
        <f t="shared" si="60"/>
        <v>0</v>
      </c>
      <c r="AR565" s="70">
        <f t="shared" si="62"/>
        <v>76.42103175</v>
      </c>
      <c r="AS565" s="71">
        <v>1400.0</v>
      </c>
      <c r="AT565" s="36"/>
      <c r="AU565" s="43"/>
      <c r="AV565" s="72">
        <v>480.0</v>
      </c>
      <c r="AW565" s="35"/>
      <c r="AX565" s="45"/>
      <c r="AY565" s="46"/>
      <c r="AZ565" s="46"/>
      <c r="BA565" s="46"/>
      <c r="BB565" s="46"/>
      <c r="BC565" s="47"/>
      <c r="BD565" s="47"/>
      <c r="BE565" s="48"/>
      <c r="BF565" s="48"/>
    </row>
    <row r="566" ht="15.75" customHeight="1">
      <c r="A566" s="110"/>
      <c r="B566" s="28"/>
      <c r="C566" s="48"/>
      <c r="D566" s="30"/>
      <c r="E566" s="31">
        <f t="shared" si="3"/>
        <v>0</v>
      </c>
      <c r="F566" s="31"/>
      <c r="G566" s="104"/>
      <c r="H566" s="33"/>
      <c r="I566" s="34"/>
      <c r="J566" s="34"/>
      <c r="K566" s="34"/>
      <c r="L566" s="34"/>
      <c r="M566" s="34"/>
      <c r="N566" s="34"/>
      <c r="O566" s="34"/>
      <c r="P566" s="34"/>
      <c r="Q566" s="34"/>
      <c r="R566" s="35"/>
      <c r="S566" s="72">
        <f t="shared" si="74"/>
        <v>1875</v>
      </c>
      <c r="T566" s="36">
        <f t="shared" si="72"/>
        <v>0</v>
      </c>
      <c r="U566" s="36">
        <f t="shared" si="75"/>
        <v>114.44</v>
      </c>
      <c r="V566" s="35"/>
      <c r="W566" s="72">
        <v>4500.0</v>
      </c>
      <c r="X566" s="35">
        <f t="shared" si="54"/>
        <v>0</v>
      </c>
      <c r="Y566" s="37">
        <f t="shared" si="56"/>
        <v>257.6710463</v>
      </c>
      <c r="Z566" s="35"/>
      <c r="AA566" s="35"/>
      <c r="AB566" s="35"/>
      <c r="AC566" s="35"/>
      <c r="AD566" s="35"/>
      <c r="AE566" s="66">
        <v>3000.0</v>
      </c>
      <c r="AF566" s="66">
        <f t="shared" si="71"/>
        <v>0</v>
      </c>
      <c r="AG566" s="93">
        <f t="shared" si="67"/>
        <v>-15.67691673</v>
      </c>
      <c r="AH566" s="67"/>
      <c r="AI566" s="68"/>
      <c r="AJ566" s="68">
        <f t="shared" si="69"/>
        <v>24.91094913</v>
      </c>
      <c r="AK566" s="69">
        <v>1875.0</v>
      </c>
      <c r="AL566" s="42">
        <f t="shared" si="57"/>
        <v>0</v>
      </c>
      <c r="AM566" s="42">
        <f t="shared" si="61"/>
        <v>472.4193666</v>
      </c>
      <c r="AN566" s="36"/>
      <c r="AO566" s="43"/>
      <c r="AP566" s="70">
        <v>980.0</v>
      </c>
      <c r="AQ566" s="70">
        <f t="shared" si="60"/>
        <v>0</v>
      </c>
      <c r="AR566" s="70">
        <f t="shared" si="62"/>
        <v>76.42103175</v>
      </c>
      <c r="AS566" s="71">
        <v>1400.0</v>
      </c>
      <c r="AT566" s="36"/>
      <c r="AU566" s="43"/>
      <c r="AV566" s="72">
        <v>480.0</v>
      </c>
      <c r="AW566" s="35"/>
      <c r="AX566" s="45"/>
      <c r="AY566" s="46"/>
      <c r="AZ566" s="46"/>
      <c r="BA566" s="46"/>
      <c r="BB566" s="46"/>
      <c r="BC566" s="47"/>
      <c r="BD566" s="47"/>
      <c r="BE566" s="48"/>
      <c r="BF566" s="48"/>
    </row>
    <row r="567" ht="15.75" customHeight="1">
      <c r="A567" s="110"/>
      <c r="B567" s="28"/>
      <c r="C567" s="48"/>
      <c r="D567" s="30"/>
      <c r="E567" s="31">
        <f t="shared" si="3"/>
        <v>0</v>
      </c>
      <c r="F567" s="31"/>
      <c r="G567" s="104"/>
      <c r="H567" s="33"/>
      <c r="I567" s="34"/>
      <c r="J567" s="34"/>
      <c r="K567" s="34"/>
      <c r="L567" s="34"/>
      <c r="M567" s="34"/>
      <c r="N567" s="34"/>
      <c r="O567" s="34"/>
      <c r="P567" s="34"/>
      <c r="Q567" s="34"/>
      <c r="R567" s="35"/>
      <c r="S567" s="72">
        <f t="shared" si="74"/>
        <v>1875</v>
      </c>
      <c r="T567" s="36">
        <f t="shared" si="72"/>
        <v>0</v>
      </c>
      <c r="U567" s="36">
        <f t="shared" si="75"/>
        <v>114.44</v>
      </c>
      <c r="V567" s="35"/>
      <c r="W567" s="72">
        <v>4500.0</v>
      </c>
      <c r="X567" s="35">
        <f t="shared" si="54"/>
        <v>0</v>
      </c>
      <c r="Y567" s="37">
        <f t="shared" si="56"/>
        <v>257.6710463</v>
      </c>
      <c r="Z567" s="35"/>
      <c r="AA567" s="35"/>
      <c r="AB567" s="35"/>
      <c r="AC567" s="35"/>
      <c r="AD567" s="35"/>
      <c r="AE567" s="66">
        <v>3000.0</v>
      </c>
      <c r="AF567" s="66">
        <f t="shared" si="71"/>
        <v>0</v>
      </c>
      <c r="AG567" s="93">
        <f t="shared" si="67"/>
        <v>-15.67691673</v>
      </c>
      <c r="AH567" s="67"/>
      <c r="AI567" s="68"/>
      <c r="AJ567" s="68">
        <f t="shared" si="69"/>
        <v>24.91094913</v>
      </c>
      <c r="AK567" s="69">
        <v>1875.0</v>
      </c>
      <c r="AL567" s="42">
        <f t="shared" si="57"/>
        <v>0</v>
      </c>
      <c r="AM567" s="42">
        <f t="shared" si="61"/>
        <v>472.4193666</v>
      </c>
      <c r="AN567" s="36"/>
      <c r="AO567" s="43"/>
      <c r="AP567" s="70">
        <v>980.0</v>
      </c>
      <c r="AQ567" s="70">
        <f t="shared" si="60"/>
        <v>0</v>
      </c>
      <c r="AR567" s="70">
        <f t="shared" si="62"/>
        <v>76.42103175</v>
      </c>
      <c r="AS567" s="71">
        <v>1400.0</v>
      </c>
      <c r="AT567" s="36"/>
      <c r="AU567" s="43"/>
      <c r="AV567" s="72">
        <v>480.0</v>
      </c>
      <c r="AW567" s="35"/>
      <c r="AX567" s="45"/>
      <c r="AY567" s="46"/>
      <c r="AZ567" s="46"/>
      <c r="BA567" s="46"/>
      <c r="BB567" s="46"/>
      <c r="BC567" s="47"/>
      <c r="BD567" s="47"/>
      <c r="BE567" s="48"/>
      <c r="BF567" s="48"/>
    </row>
    <row r="568" ht="15.75" customHeight="1">
      <c r="A568" s="110"/>
      <c r="B568" s="28"/>
      <c r="C568" s="48"/>
      <c r="D568" s="30"/>
      <c r="E568" s="31">
        <f t="shared" si="3"/>
        <v>0</v>
      </c>
      <c r="F568" s="31"/>
      <c r="G568" s="104"/>
      <c r="H568" s="33"/>
      <c r="I568" s="34"/>
      <c r="J568" s="34"/>
      <c r="K568" s="34"/>
      <c r="L568" s="34"/>
      <c r="M568" s="34"/>
      <c r="N568" s="34"/>
      <c r="O568" s="34"/>
      <c r="P568" s="34"/>
      <c r="Q568" s="34"/>
      <c r="R568" s="35"/>
      <c r="S568" s="72">
        <f t="shared" si="74"/>
        <v>1875</v>
      </c>
      <c r="T568" s="36">
        <f t="shared" si="72"/>
        <v>0</v>
      </c>
      <c r="U568" s="36">
        <f t="shared" si="75"/>
        <v>114.44</v>
      </c>
      <c r="V568" s="35"/>
      <c r="W568" s="72">
        <v>4500.0</v>
      </c>
      <c r="X568" s="35">
        <f t="shared" si="54"/>
        <v>0</v>
      </c>
      <c r="Y568" s="37">
        <f t="shared" si="56"/>
        <v>257.6710463</v>
      </c>
      <c r="Z568" s="35"/>
      <c r="AA568" s="35"/>
      <c r="AB568" s="35"/>
      <c r="AC568" s="35"/>
      <c r="AD568" s="35"/>
      <c r="AE568" s="66">
        <v>3000.0</v>
      </c>
      <c r="AF568" s="66">
        <f t="shared" si="71"/>
        <v>0</v>
      </c>
      <c r="AG568" s="93">
        <f t="shared" si="67"/>
        <v>-15.67691673</v>
      </c>
      <c r="AH568" s="67"/>
      <c r="AI568" s="68"/>
      <c r="AJ568" s="68">
        <f t="shared" si="69"/>
        <v>24.91094913</v>
      </c>
      <c r="AK568" s="69">
        <v>1875.0</v>
      </c>
      <c r="AL568" s="42">
        <f t="shared" si="57"/>
        <v>0</v>
      </c>
      <c r="AM568" s="42">
        <f t="shared" si="61"/>
        <v>472.4193666</v>
      </c>
      <c r="AN568" s="36"/>
      <c r="AO568" s="43"/>
      <c r="AP568" s="70">
        <v>980.0</v>
      </c>
      <c r="AQ568" s="70">
        <f t="shared" si="60"/>
        <v>0</v>
      </c>
      <c r="AR568" s="70">
        <f t="shared" si="62"/>
        <v>76.42103175</v>
      </c>
      <c r="AS568" s="71">
        <v>1400.0</v>
      </c>
      <c r="AT568" s="36"/>
      <c r="AU568" s="43"/>
      <c r="AV568" s="72">
        <v>480.0</v>
      </c>
      <c r="AW568" s="35"/>
      <c r="AX568" s="45"/>
      <c r="AY568" s="46"/>
      <c r="AZ568" s="46"/>
      <c r="BA568" s="46"/>
      <c r="BB568" s="46"/>
      <c r="BC568" s="47"/>
      <c r="BD568" s="47"/>
      <c r="BE568" s="48"/>
      <c r="BF568" s="48"/>
    </row>
    <row r="569" ht="15.75" customHeight="1">
      <c r="A569" s="110"/>
      <c r="B569" s="28"/>
      <c r="C569" s="48"/>
      <c r="D569" s="30"/>
      <c r="E569" s="31">
        <f t="shared" si="3"/>
        <v>0</v>
      </c>
      <c r="F569" s="31"/>
      <c r="G569" s="104"/>
      <c r="H569" s="33"/>
      <c r="I569" s="34"/>
      <c r="J569" s="34"/>
      <c r="K569" s="34"/>
      <c r="L569" s="34"/>
      <c r="M569" s="34"/>
      <c r="N569" s="34"/>
      <c r="O569" s="34"/>
      <c r="P569" s="34"/>
      <c r="Q569" s="34"/>
      <c r="R569" s="35"/>
      <c r="S569" s="72">
        <f t="shared" si="74"/>
        <v>1875</v>
      </c>
      <c r="T569" s="36">
        <f t="shared" si="72"/>
        <v>0</v>
      </c>
      <c r="U569" s="36">
        <f t="shared" si="75"/>
        <v>114.44</v>
      </c>
      <c r="V569" s="35"/>
      <c r="W569" s="72">
        <v>4500.0</v>
      </c>
      <c r="X569" s="35">
        <f t="shared" si="54"/>
        <v>0</v>
      </c>
      <c r="Y569" s="37">
        <f t="shared" si="56"/>
        <v>257.6710463</v>
      </c>
      <c r="Z569" s="35"/>
      <c r="AA569" s="35"/>
      <c r="AB569" s="35"/>
      <c r="AC569" s="35"/>
      <c r="AD569" s="35"/>
      <c r="AE569" s="66">
        <v>3000.0</v>
      </c>
      <c r="AF569" s="66">
        <f t="shared" si="71"/>
        <v>0</v>
      </c>
      <c r="AG569" s="93">
        <f t="shared" si="67"/>
        <v>-15.67691673</v>
      </c>
      <c r="AH569" s="67"/>
      <c r="AI569" s="68"/>
      <c r="AJ569" s="68">
        <f t="shared" si="69"/>
        <v>24.91094913</v>
      </c>
      <c r="AK569" s="69">
        <v>1875.0</v>
      </c>
      <c r="AL569" s="42">
        <f t="shared" si="57"/>
        <v>0</v>
      </c>
      <c r="AM569" s="42">
        <f t="shared" si="61"/>
        <v>472.4193666</v>
      </c>
      <c r="AN569" s="36"/>
      <c r="AO569" s="43"/>
      <c r="AP569" s="70">
        <v>980.0</v>
      </c>
      <c r="AQ569" s="70">
        <f t="shared" si="60"/>
        <v>0</v>
      </c>
      <c r="AR569" s="70">
        <f t="shared" si="62"/>
        <v>76.42103175</v>
      </c>
      <c r="AS569" s="71">
        <v>1400.0</v>
      </c>
      <c r="AT569" s="36"/>
      <c r="AU569" s="43"/>
      <c r="AV569" s="72">
        <v>480.0</v>
      </c>
      <c r="AW569" s="35"/>
      <c r="AX569" s="45"/>
      <c r="AY569" s="46"/>
      <c r="AZ569" s="46"/>
      <c r="BA569" s="46"/>
      <c r="BB569" s="46"/>
      <c r="BC569" s="47"/>
      <c r="BD569" s="47"/>
      <c r="BE569" s="48"/>
      <c r="BF569" s="48"/>
    </row>
    <row r="570" ht="15.75" customHeight="1">
      <c r="A570" s="110"/>
      <c r="B570" s="28"/>
      <c r="C570" s="48"/>
      <c r="D570" s="30"/>
      <c r="E570" s="31">
        <f t="shared" si="3"/>
        <v>0</v>
      </c>
      <c r="F570" s="31"/>
      <c r="G570" s="104"/>
      <c r="H570" s="33"/>
      <c r="I570" s="34"/>
      <c r="J570" s="34"/>
      <c r="K570" s="34"/>
      <c r="L570" s="34"/>
      <c r="M570" s="34"/>
      <c r="N570" s="34"/>
      <c r="O570" s="34"/>
      <c r="P570" s="34"/>
      <c r="Q570" s="34"/>
      <c r="R570" s="35"/>
      <c r="S570" s="72">
        <f t="shared" si="74"/>
        <v>1875</v>
      </c>
      <c r="T570" s="36">
        <f t="shared" si="72"/>
        <v>0</v>
      </c>
      <c r="U570" s="36">
        <f t="shared" si="75"/>
        <v>114.44</v>
      </c>
      <c r="V570" s="35"/>
      <c r="W570" s="72">
        <v>4500.0</v>
      </c>
      <c r="X570" s="35">
        <f t="shared" si="54"/>
        <v>0</v>
      </c>
      <c r="Y570" s="37">
        <f t="shared" si="56"/>
        <v>257.6710463</v>
      </c>
      <c r="Z570" s="35"/>
      <c r="AA570" s="35"/>
      <c r="AB570" s="35"/>
      <c r="AC570" s="35"/>
      <c r="AD570" s="35"/>
      <c r="AE570" s="66">
        <v>3000.0</v>
      </c>
      <c r="AF570" s="66">
        <f t="shared" si="71"/>
        <v>0</v>
      </c>
      <c r="AG570" s="93">
        <f t="shared" si="67"/>
        <v>-15.67691673</v>
      </c>
      <c r="AH570" s="67"/>
      <c r="AI570" s="68"/>
      <c r="AJ570" s="68">
        <f t="shared" si="69"/>
        <v>24.91094913</v>
      </c>
      <c r="AK570" s="69">
        <v>1875.0</v>
      </c>
      <c r="AL570" s="42">
        <f t="shared" si="57"/>
        <v>0</v>
      </c>
      <c r="AM570" s="42">
        <f t="shared" si="61"/>
        <v>472.4193666</v>
      </c>
      <c r="AN570" s="36"/>
      <c r="AO570" s="43"/>
      <c r="AP570" s="70">
        <v>980.0</v>
      </c>
      <c r="AQ570" s="70">
        <f t="shared" si="60"/>
        <v>0</v>
      </c>
      <c r="AR570" s="70">
        <f t="shared" si="62"/>
        <v>76.42103175</v>
      </c>
      <c r="AS570" s="71">
        <v>1400.0</v>
      </c>
      <c r="AT570" s="36"/>
      <c r="AU570" s="43"/>
      <c r="AV570" s="72">
        <v>480.0</v>
      </c>
      <c r="AW570" s="35"/>
      <c r="AX570" s="45"/>
      <c r="AY570" s="46"/>
      <c r="AZ570" s="46"/>
      <c r="BA570" s="46"/>
      <c r="BB570" s="46"/>
      <c r="BC570" s="47"/>
      <c r="BD570" s="47"/>
      <c r="BE570" s="48"/>
      <c r="BF570" s="48"/>
    </row>
    <row r="571" ht="15.75" customHeight="1">
      <c r="A571" s="110"/>
      <c r="B571" s="28"/>
      <c r="C571" s="48"/>
      <c r="D571" s="30"/>
      <c r="E571" s="31">
        <f t="shared" si="3"/>
        <v>0</v>
      </c>
      <c r="F571" s="31"/>
      <c r="G571" s="104"/>
      <c r="H571" s="33"/>
      <c r="I571" s="34"/>
      <c r="J571" s="34"/>
      <c r="K571" s="34"/>
      <c r="L571" s="34"/>
      <c r="M571" s="34"/>
      <c r="N571" s="34"/>
      <c r="O571" s="34"/>
      <c r="P571" s="34"/>
      <c r="Q571" s="34"/>
      <c r="R571" s="35"/>
      <c r="S571" s="72">
        <f t="shared" si="74"/>
        <v>1875</v>
      </c>
      <c r="T571" s="36">
        <f t="shared" si="72"/>
        <v>0</v>
      </c>
      <c r="U571" s="36">
        <f t="shared" si="75"/>
        <v>114.44</v>
      </c>
      <c r="V571" s="35"/>
      <c r="W571" s="72">
        <v>4500.0</v>
      </c>
      <c r="X571" s="35">
        <f t="shared" si="54"/>
        <v>0</v>
      </c>
      <c r="Y571" s="37">
        <f t="shared" si="56"/>
        <v>257.6710463</v>
      </c>
      <c r="Z571" s="35"/>
      <c r="AA571" s="35"/>
      <c r="AB571" s="35"/>
      <c r="AC571" s="35"/>
      <c r="AD571" s="35"/>
      <c r="AE571" s="66">
        <v>3000.0</v>
      </c>
      <c r="AF571" s="66">
        <f t="shared" si="71"/>
        <v>0</v>
      </c>
      <c r="AG571" s="93">
        <f t="shared" si="67"/>
        <v>-15.67691673</v>
      </c>
      <c r="AH571" s="67"/>
      <c r="AI571" s="68"/>
      <c r="AJ571" s="68">
        <f t="shared" si="69"/>
        <v>24.91094913</v>
      </c>
      <c r="AK571" s="69">
        <v>1875.0</v>
      </c>
      <c r="AL571" s="42">
        <f t="shared" si="57"/>
        <v>0</v>
      </c>
      <c r="AM571" s="42">
        <f t="shared" si="61"/>
        <v>472.4193666</v>
      </c>
      <c r="AN571" s="36"/>
      <c r="AO571" s="43"/>
      <c r="AP571" s="70">
        <v>980.0</v>
      </c>
      <c r="AQ571" s="70">
        <f t="shared" si="60"/>
        <v>0</v>
      </c>
      <c r="AR571" s="70">
        <f t="shared" si="62"/>
        <v>76.42103175</v>
      </c>
      <c r="AS571" s="71">
        <v>1400.0</v>
      </c>
      <c r="AT571" s="36"/>
      <c r="AU571" s="43"/>
      <c r="AV571" s="72">
        <v>480.0</v>
      </c>
      <c r="AW571" s="35"/>
      <c r="AX571" s="45"/>
      <c r="AY571" s="46"/>
      <c r="AZ571" s="46"/>
      <c r="BA571" s="46"/>
      <c r="BB571" s="46"/>
      <c r="BC571" s="47"/>
      <c r="BD571" s="47"/>
      <c r="BE571" s="48"/>
      <c r="BF571" s="48"/>
    </row>
    <row r="572" ht="15.75" customHeight="1">
      <c r="A572" s="110"/>
      <c r="B572" s="28"/>
      <c r="C572" s="48"/>
      <c r="D572" s="30"/>
      <c r="E572" s="31">
        <f t="shared" si="3"/>
        <v>0</v>
      </c>
      <c r="F572" s="31"/>
      <c r="G572" s="104"/>
      <c r="H572" s="33"/>
      <c r="I572" s="34"/>
      <c r="J572" s="34"/>
      <c r="K572" s="34"/>
      <c r="L572" s="34"/>
      <c r="M572" s="34"/>
      <c r="N572" s="34"/>
      <c r="O572" s="34"/>
      <c r="P572" s="34"/>
      <c r="Q572" s="34"/>
      <c r="R572" s="35"/>
      <c r="S572" s="72">
        <f t="shared" si="74"/>
        <v>1875</v>
      </c>
      <c r="T572" s="36">
        <f t="shared" si="72"/>
        <v>0</v>
      </c>
      <c r="U572" s="36">
        <f t="shared" si="75"/>
        <v>114.44</v>
      </c>
      <c r="V572" s="35"/>
      <c r="W572" s="72">
        <v>4500.0</v>
      </c>
      <c r="X572" s="35">
        <f t="shared" si="54"/>
        <v>0</v>
      </c>
      <c r="Y572" s="37">
        <f t="shared" si="56"/>
        <v>257.6710463</v>
      </c>
      <c r="Z572" s="35"/>
      <c r="AA572" s="35"/>
      <c r="AB572" s="35"/>
      <c r="AC572" s="35"/>
      <c r="AD572" s="35"/>
      <c r="AE572" s="66">
        <v>3000.0</v>
      </c>
      <c r="AF572" s="66">
        <f t="shared" si="71"/>
        <v>0</v>
      </c>
      <c r="AG572" s="93">
        <f t="shared" si="67"/>
        <v>-15.67691673</v>
      </c>
      <c r="AH572" s="67"/>
      <c r="AI572" s="68"/>
      <c r="AJ572" s="68">
        <f t="shared" si="69"/>
        <v>24.91094913</v>
      </c>
      <c r="AK572" s="69">
        <v>1875.0</v>
      </c>
      <c r="AL572" s="42">
        <f t="shared" si="57"/>
        <v>0</v>
      </c>
      <c r="AM572" s="42">
        <f t="shared" si="61"/>
        <v>472.4193666</v>
      </c>
      <c r="AN572" s="36"/>
      <c r="AO572" s="43"/>
      <c r="AP572" s="70">
        <v>980.0</v>
      </c>
      <c r="AQ572" s="70">
        <f t="shared" si="60"/>
        <v>0</v>
      </c>
      <c r="AR572" s="70">
        <f t="shared" si="62"/>
        <v>76.42103175</v>
      </c>
      <c r="AS572" s="71">
        <v>1400.0</v>
      </c>
      <c r="AT572" s="36"/>
      <c r="AU572" s="43"/>
      <c r="AV572" s="72">
        <v>480.0</v>
      </c>
      <c r="AW572" s="35"/>
      <c r="AX572" s="45"/>
      <c r="AY572" s="46"/>
      <c r="AZ572" s="46"/>
      <c r="BA572" s="46"/>
      <c r="BB572" s="46"/>
      <c r="BC572" s="47"/>
      <c r="BD572" s="47"/>
      <c r="BE572" s="48"/>
      <c r="BF572" s="48"/>
    </row>
    <row r="573" ht="15.75" customHeight="1">
      <c r="A573" s="110"/>
      <c r="B573" s="28"/>
      <c r="C573" s="48"/>
      <c r="D573" s="30"/>
      <c r="E573" s="31">
        <f t="shared" si="3"/>
        <v>0</v>
      </c>
      <c r="F573" s="31"/>
      <c r="G573" s="104"/>
      <c r="H573" s="33"/>
      <c r="I573" s="34"/>
      <c r="J573" s="34"/>
      <c r="K573" s="34"/>
      <c r="L573" s="34"/>
      <c r="M573" s="34"/>
      <c r="N573" s="34"/>
      <c r="O573" s="34"/>
      <c r="P573" s="34"/>
      <c r="Q573" s="34"/>
      <c r="R573" s="35"/>
      <c r="S573" s="72">
        <f t="shared" si="74"/>
        <v>1875</v>
      </c>
      <c r="T573" s="36">
        <f t="shared" si="72"/>
        <v>0</v>
      </c>
      <c r="U573" s="36">
        <f t="shared" si="75"/>
        <v>114.44</v>
      </c>
      <c r="V573" s="35"/>
      <c r="W573" s="72">
        <v>4500.0</v>
      </c>
      <c r="X573" s="35">
        <f t="shared" si="54"/>
        <v>0</v>
      </c>
      <c r="Y573" s="37">
        <f t="shared" si="56"/>
        <v>257.6710463</v>
      </c>
      <c r="Z573" s="35"/>
      <c r="AA573" s="35"/>
      <c r="AB573" s="35"/>
      <c r="AC573" s="35"/>
      <c r="AD573" s="35"/>
      <c r="AE573" s="66">
        <v>3000.0</v>
      </c>
      <c r="AF573" s="66">
        <f t="shared" si="71"/>
        <v>0</v>
      </c>
      <c r="AG573" s="93">
        <f t="shared" si="67"/>
        <v>-15.67691673</v>
      </c>
      <c r="AH573" s="67"/>
      <c r="AI573" s="68"/>
      <c r="AJ573" s="68">
        <f t="shared" si="69"/>
        <v>24.91094913</v>
      </c>
      <c r="AK573" s="69">
        <v>1875.0</v>
      </c>
      <c r="AL573" s="42">
        <f t="shared" si="57"/>
        <v>0</v>
      </c>
      <c r="AM573" s="42">
        <f t="shared" si="61"/>
        <v>472.4193666</v>
      </c>
      <c r="AN573" s="36"/>
      <c r="AO573" s="43"/>
      <c r="AP573" s="70">
        <v>980.0</v>
      </c>
      <c r="AQ573" s="70">
        <f t="shared" si="60"/>
        <v>0</v>
      </c>
      <c r="AR573" s="70">
        <f t="shared" si="62"/>
        <v>76.42103175</v>
      </c>
      <c r="AS573" s="71">
        <v>1400.0</v>
      </c>
      <c r="AT573" s="36"/>
      <c r="AU573" s="43"/>
      <c r="AV573" s="72">
        <v>480.0</v>
      </c>
      <c r="AW573" s="35"/>
      <c r="AX573" s="45"/>
      <c r="AY573" s="46"/>
      <c r="AZ573" s="46"/>
      <c r="BA573" s="46"/>
      <c r="BB573" s="46"/>
      <c r="BC573" s="47"/>
      <c r="BD573" s="47"/>
      <c r="BE573" s="48"/>
      <c r="BF573" s="48"/>
    </row>
    <row r="574" ht="15.75" customHeight="1">
      <c r="A574" s="110"/>
      <c r="B574" s="28"/>
      <c r="C574" s="48"/>
      <c r="D574" s="30"/>
      <c r="E574" s="31">
        <f t="shared" si="3"/>
        <v>0</v>
      </c>
      <c r="F574" s="31"/>
      <c r="G574" s="104"/>
      <c r="H574" s="33"/>
      <c r="I574" s="34"/>
      <c r="J574" s="34"/>
      <c r="K574" s="34"/>
      <c r="L574" s="34"/>
      <c r="M574" s="34"/>
      <c r="N574" s="34"/>
      <c r="O574" s="34"/>
      <c r="P574" s="34"/>
      <c r="Q574" s="34"/>
      <c r="R574" s="35"/>
      <c r="S574" s="72">
        <f t="shared" si="74"/>
        <v>1875</v>
      </c>
      <c r="T574" s="36">
        <f t="shared" si="72"/>
        <v>0</v>
      </c>
      <c r="U574" s="36">
        <f t="shared" si="75"/>
        <v>114.44</v>
      </c>
      <c r="V574" s="35"/>
      <c r="W574" s="72">
        <v>4500.0</v>
      </c>
      <c r="X574" s="35">
        <f t="shared" si="54"/>
        <v>0</v>
      </c>
      <c r="Y574" s="37">
        <f t="shared" si="56"/>
        <v>257.6710463</v>
      </c>
      <c r="Z574" s="35"/>
      <c r="AA574" s="35"/>
      <c r="AB574" s="35"/>
      <c r="AC574" s="35"/>
      <c r="AD574" s="35"/>
      <c r="AE574" s="66">
        <v>3000.0</v>
      </c>
      <c r="AF574" s="66">
        <f t="shared" si="71"/>
        <v>0</v>
      </c>
      <c r="AG574" s="93">
        <f t="shared" si="67"/>
        <v>-15.67691673</v>
      </c>
      <c r="AH574" s="67"/>
      <c r="AI574" s="68"/>
      <c r="AJ574" s="68">
        <f t="shared" si="69"/>
        <v>24.91094913</v>
      </c>
      <c r="AK574" s="69">
        <v>1875.0</v>
      </c>
      <c r="AL574" s="42">
        <f t="shared" si="57"/>
        <v>0</v>
      </c>
      <c r="AM574" s="42">
        <f t="shared" si="61"/>
        <v>472.4193666</v>
      </c>
      <c r="AN574" s="36"/>
      <c r="AO574" s="43"/>
      <c r="AP574" s="70">
        <v>980.0</v>
      </c>
      <c r="AQ574" s="70">
        <f t="shared" si="60"/>
        <v>0</v>
      </c>
      <c r="AR574" s="70">
        <f t="shared" si="62"/>
        <v>76.42103175</v>
      </c>
      <c r="AS574" s="71">
        <v>1400.0</v>
      </c>
      <c r="AT574" s="36"/>
      <c r="AU574" s="43"/>
      <c r="AV574" s="72">
        <v>480.0</v>
      </c>
      <c r="AW574" s="35"/>
      <c r="AX574" s="45"/>
      <c r="AY574" s="46"/>
      <c r="AZ574" s="46"/>
      <c r="BA574" s="46"/>
      <c r="BB574" s="46"/>
      <c r="BC574" s="47"/>
      <c r="BD574" s="47"/>
      <c r="BE574" s="48"/>
      <c r="BF574" s="48"/>
    </row>
    <row r="575" ht="15.75" customHeight="1">
      <c r="A575" s="110"/>
      <c r="B575" s="28"/>
      <c r="C575" s="48"/>
      <c r="D575" s="30"/>
      <c r="E575" s="31">
        <f t="shared" si="3"/>
        <v>0</v>
      </c>
      <c r="F575" s="31"/>
      <c r="G575" s="104"/>
      <c r="H575" s="33"/>
      <c r="I575" s="34"/>
      <c r="J575" s="34"/>
      <c r="K575" s="34"/>
      <c r="L575" s="34"/>
      <c r="M575" s="34"/>
      <c r="N575" s="34"/>
      <c r="O575" s="34"/>
      <c r="P575" s="34"/>
      <c r="Q575" s="34"/>
      <c r="R575" s="35"/>
      <c r="S575" s="72">
        <f t="shared" si="74"/>
        <v>1875</v>
      </c>
      <c r="T575" s="36">
        <f t="shared" si="72"/>
        <v>0</v>
      </c>
      <c r="U575" s="36">
        <f t="shared" si="75"/>
        <v>114.44</v>
      </c>
      <c r="V575" s="35"/>
      <c r="W575" s="72">
        <v>4500.0</v>
      </c>
      <c r="X575" s="35">
        <f t="shared" si="54"/>
        <v>0</v>
      </c>
      <c r="Y575" s="37">
        <f t="shared" si="56"/>
        <v>257.6710463</v>
      </c>
      <c r="Z575" s="35"/>
      <c r="AA575" s="35"/>
      <c r="AB575" s="35"/>
      <c r="AC575" s="35"/>
      <c r="AD575" s="35"/>
      <c r="AE575" s="66">
        <v>3000.0</v>
      </c>
      <c r="AF575" s="66">
        <f t="shared" si="71"/>
        <v>0</v>
      </c>
      <c r="AG575" s="93">
        <f t="shared" si="67"/>
        <v>-15.67691673</v>
      </c>
      <c r="AH575" s="67"/>
      <c r="AI575" s="68"/>
      <c r="AJ575" s="68">
        <f t="shared" si="69"/>
        <v>24.91094913</v>
      </c>
      <c r="AK575" s="69">
        <v>1875.0</v>
      </c>
      <c r="AL575" s="42">
        <f t="shared" si="57"/>
        <v>0</v>
      </c>
      <c r="AM575" s="42">
        <f t="shared" si="61"/>
        <v>472.4193666</v>
      </c>
      <c r="AN575" s="36"/>
      <c r="AO575" s="43"/>
      <c r="AP575" s="70">
        <v>980.0</v>
      </c>
      <c r="AQ575" s="70">
        <f t="shared" si="60"/>
        <v>0</v>
      </c>
      <c r="AR575" s="70">
        <f t="shared" si="62"/>
        <v>76.42103175</v>
      </c>
      <c r="AS575" s="71">
        <v>1400.0</v>
      </c>
      <c r="AT575" s="36"/>
      <c r="AU575" s="43"/>
      <c r="AV575" s="72">
        <v>480.0</v>
      </c>
      <c r="AW575" s="35"/>
      <c r="AX575" s="45"/>
      <c r="AY575" s="46"/>
      <c r="AZ575" s="46"/>
      <c r="BA575" s="46"/>
      <c r="BB575" s="46"/>
      <c r="BC575" s="47"/>
      <c r="BD575" s="47"/>
      <c r="BE575" s="48"/>
      <c r="BF575" s="48"/>
    </row>
    <row r="576" ht="15.75" customHeight="1">
      <c r="A576" s="110"/>
      <c r="B576" s="28"/>
      <c r="C576" s="48"/>
      <c r="D576" s="30"/>
      <c r="E576" s="31">
        <f t="shared" si="3"/>
        <v>0</v>
      </c>
      <c r="F576" s="31"/>
      <c r="G576" s="104"/>
      <c r="H576" s="33"/>
      <c r="I576" s="34"/>
      <c r="J576" s="34"/>
      <c r="K576" s="34"/>
      <c r="L576" s="34"/>
      <c r="M576" s="34"/>
      <c r="N576" s="34"/>
      <c r="O576" s="34"/>
      <c r="P576" s="34"/>
      <c r="Q576" s="34"/>
      <c r="R576" s="35"/>
      <c r="S576" s="72">
        <f t="shared" si="74"/>
        <v>1875</v>
      </c>
      <c r="T576" s="36">
        <f t="shared" si="72"/>
        <v>0</v>
      </c>
      <c r="U576" s="36">
        <f t="shared" si="75"/>
        <v>114.44</v>
      </c>
      <c r="V576" s="35"/>
      <c r="W576" s="72">
        <v>4500.0</v>
      </c>
      <c r="X576" s="35">
        <f t="shared" si="54"/>
        <v>0</v>
      </c>
      <c r="Y576" s="37">
        <f t="shared" si="56"/>
        <v>257.6710463</v>
      </c>
      <c r="Z576" s="35"/>
      <c r="AA576" s="35"/>
      <c r="AB576" s="35"/>
      <c r="AC576" s="35"/>
      <c r="AD576" s="35"/>
      <c r="AE576" s="66">
        <v>3000.0</v>
      </c>
      <c r="AF576" s="66">
        <f t="shared" si="71"/>
        <v>0</v>
      </c>
      <c r="AG576" s="93">
        <f t="shared" si="67"/>
        <v>-15.67691673</v>
      </c>
      <c r="AH576" s="67"/>
      <c r="AI576" s="68"/>
      <c r="AJ576" s="68">
        <f t="shared" si="69"/>
        <v>24.91094913</v>
      </c>
      <c r="AK576" s="69">
        <v>1875.0</v>
      </c>
      <c r="AL576" s="42">
        <f t="shared" si="57"/>
        <v>0</v>
      </c>
      <c r="AM576" s="42">
        <f t="shared" si="61"/>
        <v>472.4193666</v>
      </c>
      <c r="AN576" s="36"/>
      <c r="AO576" s="43"/>
      <c r="AP576" s="70">
        <v>980.0</v>
      </c>
      <c r="AQ576" s="70">
        <f t="shared" si="60"/>
        <v>0</v>
      </c>
      <c r="AR576" s="70">
        <f t="shared" si="62"/>
        <v>76.42103175</v>
      </c>
      <c r="AS576" s="71">
        <v>1400.0</v>
      </c>
      <c r="AT576" s="36"/>
      <c r="AU576" s="43"/>
      <c r="AV576" s="72">
        <v>480.0</v>
      </c>
      <c r="AW576" s="35"/>
      <c r="AX576" s="45"/>
      <c r="AY576" s="46"/>
      <c r="AZ576" s="46"/>
      <c r="BA576" s="46"/>
      <c r="BB576" s="46"/>
      <c r="BC576" s="47"/>
      <c r="BD576" s="47"/>
      <c r="BE576" s="48"/>
      <c r="BF576" s="48"/>
    </row>
    <row r="577" ht="15.75" customHeight="1">
      <c r="A577" s="110"/>
      <c r="B577" s="28"/>
      <c r="C577" s="48"/>
      <c r="D577" s="30"/>
      <c r="E577" s="31">
        <f t="shared" si="3"/>
        <v>0</v>
      </c>
      <c r="F577" s="31"/>
      <c r="G577" s="104"/>
      <c r="H577" s="33"/>
      <c r="I577" s="34"/>
      <c r="J577" s="34"/>
      <c r="K577" s="34"/>
      <c r="L577" s="34"/>
      <c r="M577" s="34"/>
      <c r="N577" s="34"/>
      <c r="O577" s="34"/>
      <c r="P577" s="34"/>
      <c r="Q577" s="34"/>
      <c r="R577" s="35"/>
      <c r="S577" s="72">
        <f t="shared" si="74"/>
        <v>1875</v>
      </c>
      <c r="T577" s="36">
        <f t="shared" si="72"/>
        <v>0</v>
      </c>
      <c r="U577" s="36">
        <f t="shared" si="75"/>
        <v>114.44</v>
      </c>
      <c r="V577" s="35"/>
      <c r="W577" s="72">
        <v>4500.0</v>
      </c>
      <c r="X577" s="35">
        <f t="shared" si="54"/>
        <v>0</v>
      </c>
      <c r="Y577" s="37">
        <f t="shared" si="56"/>
        <v>257.6710463</v>
      </c>
      <c r="Z577" s="35"/>
      <c r="AA577" s="35"/>
      <c r="AB577" s="35"/>
      <c r="AC577" s="35"/>
      <c r="AD577" s="35"/>
      <c r="AE577" s="66">
        <v>3000.0</v>
      </c>
      <c r="AF577" s="66">
        <f t="shared" si="71"/>
        <v>0</v>
      </c>
      <c r="AG577" s="93">
        <f t="shared" si="67"/>
        <v>-15.67691673</v>
      </c>
      <c r="AH577" s="67"/>
      <c r="AI577" s="68"/>
      <c r="AJ577" s="68">
        <f t="shared" si="69"/>
        <v>24.91094913</v>
      </c>
      <c r="AK577" s="69">
        <v>1875.0</v>
      </c>
      <c r="AL577" s="42">
        <f t="shared" si="57"/>
        <v>0</v>
      </c>
      <c r="AM577" s="42">
        <f t="shared" si="61"/>
        <v>472.4193666</v>
      </c>
      <c r="AN577" s="36"/>
      <c r="AO577" s="43"/>
      <c r="AP577" s="70">
        <v>980.0</v>
      </c>
      <c r="AQ577" s="70">
        <f t="shared" si="60"/>
        <v>0</v>
      </c>
      <c r="AR577" s="70">
        <f t="shared" si="62"/>
        <v>76.42103175</v>
      </c>
      <c r="AS577" s="71">
        <v>1400.0</v>
      </c>
      <c r="AT577" s="36"/>
      <c r="AU577" s="43"/>
      <c r="AV577" s="72">
        <v>480.0</v>
      </c>
      <c r="AW577" s="35"/>
      <c r="AX577" s="45"/>
      <c r="AY577" s="46"/>
      <c r="AZ577" s="46"/>
      <c r="BA577" s="46"/>
      <c r="BB577" s="46"/>
      <c r="BC577" s="47"/>
      <c r="BD577" s="47"/>
      <c r="BE577" s="48"/>
      <c r="BF577" s="48"/>
    </row>
    <row r="578" ht="15.75" customHeight="1">
      <c r="A578" s="110"/>
      <c r="B578" s="28"/>
      <c r="C578" s="48"/>
      <c r="D578" s="30"/>
      <c r="E578" s="31">
        <f t="shared" si="3"/>
        <v>0</v>
      </c>
      <c r="F578" s="31"/>
      <c r="G578" s="104"/>
      <c r="H578" s="33"/>
      <c r="I578" s="34"/>
      <c r="J578" s="34"/>
      <c r="K578" s="34"/>
      <c r="L578" s="34"/>
      <c r="M578" s="34"/>
      <c r="N578" s="34"/>
      <c r="O578" s="34"/>
      <c r="P578" s="34"/>
      <c r="Q578" s="34"/>
      <c r="R578" s="35"/>
      <c r="S578" s="72">
        <f t="shared" si="74"/>
        <v>1875</v>
      </c>
      <c r="T578" s="36">
        <f t="shared" si="72"/>
        <v>0</v>
      </c>
      <c r="U578" s="36">
        <f t="shared" si="75"/>
        <v>114.44</v>
      </c>
      <c r="V578" s="35"/>
      <c r="W578" s="72">
        <v>4500.0</v>
      </c>
      <c r="X578" s="35">
        <f t="shared" si="54"/>
        <v>0</v>
      </c>
      <c r="Y578" s="37">
        <f t="shared" si="56"/>
        <v>257.6710463</v>
      </c>
      <c r="Z578" s="35"/>
      <c r="AA578" s="35"/>
      <c r="AB578" s="35"/>
      <c r="AC578" s="35"/>
      <c r="AD578" s="35"/>
      <c r="AE578" s="66">
        <v>3000.0</v>
      </c>
      <c r="AF578" s="66">
        <f t="shared" si="71"/>
        <v>0</v>
      </c>
      <c r="AG578" s="93">
        <f t="shared" si="67"/>
        <v>-15.67691673</v>
      </c>
      <c r="AH578" s="67"/>
      <c r="AI578" s="68"/>
      <c r="AJ578" s="68">
        <f t="shared" si="69"/>
        <v>24.91094913</v>
      </c>
      <c r="AK578" s="69">
        <v>1875.0</v>
      </c>
      <c r="AL578" s="42">
        <f t="shared" si="57"/>
        <v>0</v>
      </c>
      <c r="AM578" s="42">
        <f t="shared" si="61"/>
        <v>472.4193666</v>
      </c>
      <c r="AN578" s="36"/>
      <c r="AO578" s="43"/>
      <c r="AP578" s="70">
        <v>980.0</v>
      </c>
      <c r="AQ578" s="70">
        <f t="shared" si="60"/>
        <v>0</v>
      </c>
      <c r="AR578" s="70">
        <f t="shared" si="62"/>
        <v>76.42103175</v>
      </c>
      <c r="AS578" s="71">
        <v>1400.0</v>
      </c>
      <c r="AT578" s="36"/>
      <c r="AU578" s="43"/>
      <c r="AV578" s="72">
        <v>480.0</v>
      </c>
      <c r="AW578" s="35"/>
      <c r="AX578" s="45"/>
      <c r="AY578" s="46"/>
      <c r="AZ578" s="46"/>
      <c r="BA578" s="46"/>
      <c r="BB578" s="46"/>
      <c r="BC578" s="47"/>
      <c r="BD578" s="47"/>
      <c r="BE578" s="48"/>
      <c r="BF578" s="48"/>
    </row>
    <row r="579" ht="15.75" customHeight="1">
      <c r="A579" s="110"/>
      <c r="B579" s="28"/>
      <c r="C579" s="48"/>
      <c r="D579" s="30"/>
      <c r="E579" s="31">
        <f t="shared" si="3"/>
        <v>0</v>
      </c>
      <c r="F579" s="31"/>
      <c r="G579" s="104"/>
      <c r="H579" s="33"/>
      <c r="I579" s="34"/>
      <c r="J579" s="34"/>
      <c r="K579" s="34"/>
      <c r="L579" s="34"/>
      <c r="M579" s="34"/>
      <c r="N579" s="34"/>
      <c r="O579" s="34"/>
      <c r="P579" s="34"/>
      <c r="Q579" s="34"/>
      <c r="R579" s="35"/>
      <c r="S579" s="72">
        <f t="shared" si="74"/>
        <v>1875</v>
      </c>
      <c r="T579" s="36">
        <f t="shared" si="72"/>
        <v>0</v>
      </c>
      <c r="U579" s="36">
        <f t="shared" si="75"/>
        <v>114.44</v>
      </c>
      <c r="V579" s="35"/>
      <c r="W579" s="72">
        <v>4500.0</v>
      </c>
      <c r="X579" s="35">
        <f t="shared" si="54"/>
        <v>0</v>
      </c>
      <c r="Y579" s="37">
        <f t="shared" si="56"/>
        <v>257.6710463</v>
      </c>
      <c r="Z579" s="35"/>
      <c r="AA579" s="35"/>
      <c r="AB579" s="35"/>
      <c r="AC579" s="35"/>
      <c r="AD579" s="35"/>
      <c r="AE579" s="66">
        <v>3000.0</v>
      </c>
      <c r="AF579" s="66">
        <f t="shared" si="71"/>
        <v>0</v>
      </c>
      <c r="AG579" s="93">
        <f t="shared" si="67"/>
        <v>-15.67691673</v>
      </c>
      <c r="AH579" s="67"/>
      <c r="AI579" s="68"/>
      <c r="AJ579" s="68">
        <f t="shared" si="69"/>
        <v>24.91094913</v>
      </c>
      <c r="AK579" s="69">
        <v>1875.0</v>
      </c>
      <c r="AL579" s="42">
        <f t="shared" si="57"/>
        <v>0</v>
      </c>
      <c r="AM579" s="42">
        <f t="shared" si="61"/>
        <v>472.4193666</v>
      </c>
      <c r="AN579" s="36"/>
      <c r="AO579" s="43"/>
      <c r="AP579" s="70">
        <v>980.0</v>
      </c>
      <c r="AQ579" s="70">
        <f t="shared" si="60"/>
        <v>0</v>
      </c>
      <c r="AR579" s="70">
        <f t="shared" si="62"/>
        <v>76.42103175</v>
      </c>
      <c r="AS579" s="71">
        <v>1400.0</v>
      </c>
      <c r="AT579" s="36"/>
      <c r="AU579" s="43"/>
      <c r="AV579" s="72">
        <v>480.0</v>
      </c>
      <c r="AW579" s="35"/>
      <c r="AX579" s="45"/>
      <c r="AY579" s="46"/>
      <c r="AZ579" s="46"/>
      <c r="BA579" s="46"/>
      <c r="BB579" s="46"/>
      <c r="BC579" s="47"/>
      <c r="BD579" s="47"/>
      <c r="BE579" s="48"/>
      <c r="BF579" s="48"/>
    </row>
    <row r="580" ht="15.75" customHeight="1">
      <c r="A580" s="110"/>
      <c r="B580" s="28"/>
      <c r="C580" s="48"/>
      <c r="D580" s="30"/>
      <c r="E580" s="31">
        <f t="shared" si="3"/>
        <v>0</v>
      </c>
      <c r="F580" s="31"/>
      <c r="G580" s="104"/>
      <c r="H580" s="33"/>
      <c r="I580" s="34"/>
      <c r="J580" s="34"/>
      <c r="K580" s="34"/>
      <c r="L580" s="34"/>
      <c r="M580" s="34"/>
      <c r="N580" s="34"/>
      <c r="O580" s="34"/>
      <c r="P580" s="34"/>
      <c r="Q580" s="34"/>
      <c r="R580" s="35"/>
      <c r="S580" s="72">
        <f t="shared" si="74"/>
        <v>1875</v>
      </c>
      <c r="T580" s="36">
        <f t="shared" si="72"/>
        <v>0</v>
      </c>
      <c r="U580" s="36">
        <f t="shared" si="75"/>
        <v>114.44</v>
      </c>
      <c r="V580" s="35"/>
      <c r="W580" s="72">
        <v>4500.0</v>
      </c>
      <c r="X580" s="35">
        <f t="shared" si="54"/>
        <v>0</v>
      </c>
      <c r="Y580" s="37">
        <f t="shared" si="56"/>
        <v>257.6710463</v>
      </c>
      <c r="Z580" s="35"/>
      <c r="AA580" s="35"/>
      <c r="AB580" s="35"/>
      <c r="AC580" s="35"/>
      <c r="AD580" s="35"/>
      <c r="AE580" s="66">
        <v>3000.0</v>
      </c>
      <c r="AF580" s="66">
        <f t="shared" si="71"/>
        <v>0</v>
      </c>
      <c r="AG580" s="93">
        <f t="shared" si="67"/>
        <v>-15.67691673</v>
      </c>
      <c r="AH580" s="67"/>
      <c r="AI580" s="68"/>
      <c r="AJ580" s="68">
        <f t="shared" si="69"/>
        <v>24.91094913</v>
      </c>
      <c r="AK580" s="69">
        <v>1875.0</v>
      </c>
      <c r="AL580" s="42">
        <f t="shared" si="57"/>
        <v>0</v>
      </c>
      <c r="AM580" s="42">
        <f t="shared" si="61"/>
        <v>472.4193666</v>
      </c>
      <c r="AN580" s="36"/>
      <c r="AO580" s="43"/>
      <c r="AP580" s="70">
        <v>980.0</v>
      </c>
      <c r="AQ580" s="70">
        <f t="shared" si="60"/>
        <v>0</v>
      </c>
      <c r="AR580" s="70">
        <f t="shared" si="62"/>
        <v>76.42103175</v>
      </c>
      <c r="AS580" s="71">
        <v>1400.0</v>
      </c>
      <c r="AT580" s="36"/>
      <c r="AU580" s="43"/>
      <c r="AV580" s="72">
        <v>480.0</v>
      </c>
      <c r="AW580" s="35"/>
      <c r="AX580" s="45"/>
      <c r="AY580" s="46"/>
      <c r="AZ580" s="46"/>
      <c r="BA580" s="46"/>
      <c r="BB580" s="46"/>
      <c r="BC580" s="47"/>
      <c r="BD580" s="47"/>
      <c r="BE580" s="48"/>
      <c r="BF580" s="48"/>
    </row>
    <row r="581" ht="15.75" customHeight="1">
      <c r="A581" s="110"/>
      <c r="B581" s="28"/>
      <c r="C581" s="48"/>
      <c r="D581" s="30"/>
      <c r="E581" s="31">
        <f t="shared" si="3"/>
        <v>0</v>
      </c>
      <c r="F581" s="31"/>
      <c r="G581" s="104"/>
      <c r="H581" s="33"/>
      <c r="I581" s="34"/>
      <c r="J581" s="34"/>
      <c r="K581" s="34"/>
      <c r="L581" s="34"/>
      <c r="M581" s="34"/>
      <c r="N581" s="34"/>
      <c r="O581" s="34"/>
      <c r="P581" s="34"/>
      <c r="Q581" s="34"/>
      <c r="R581" s="35"/>
      <c r="S581" s="72">
        <f t="shared" si="74"/>
        <v>1875</v>
      </c>
      <c r="T581" s="36">
        <f t="shared" si="72"/>
        <v>0</v>
      </c>
      <c r="U581" s="36">
        <f t="shared" si="75"/>
        <v>114.44</v>
      </c>
      <c r="V581" s="35"/>
      <c r="W581" s="72">
        <v>4500.0</v>
      </c>
      <c r="X581" s="35">
        <f t="shared" si="54"/>
        <v>0</v>
      </c>
      <c r="Y581" s="37">
        <f t="shared" si="56"/>
        <v>257.6710463</v>
      </c>
      <c r="Z581" s="35"/>
      <c r="AA581" s="35"/>
      <c r="AB581" s="35"/>
      <c r="AC581" s="35"/>
      <c r="AD581" s="35"/>
      <c r="AE581" s="66">
        <v>3000.0</v>
      </c>
      <c r="AF581" s="66">
        <f t="shared" si="71"/>
        <v>0</v>
      </c>
      <c r="AG581" s="93">
        <f t="shared" si="67"/>
        <v>-15.67691673</v>
      </c>
      <c r="AH581" s="67"/>
      <c r="AI581" s="68"/>
      <c r="AJ581" s="68">
        <f t="shared" si="69"/>
        <v>24.91094913</v>
      </c>
      <c r="AK581" s="69">
        <v>1875.0</v>
      </c>
      <c r="AL581" s="42">
        <f t="shared" si="57"/>
        <v>0</v>
      </c>
      <c r="AM581" s="42">
        <f t="shared" si="61"/>
        <v>472.4193666</v>
      </c>
      <c r="AN581" s="36"/>
      <c r="AO581" s="43"/>
      <c r="AP581" s="70">
        <v>980.0</v>
      </c>
      <c r="AQ581" s="70">
        <f t="shared" si="60"/>
        <v>0</v>
      </c>
      <c r="AR581" s="70">
        <f t="shared" si="62"/>
        <v>76.42103175</v>
      </c>
      <c r="AS581" s="71">
        <v>1400.0</v>
      </c>
      <c r="AT581" s="36"/>
      <c r="AU581" s="43"/>
      <c r="AV581" s="72">
        <v>480.0</v>
      </c>
      <c r="AW581" s="35"/>
      <c r="AX581" s="45"/>
      <c r="AY581" s="46"/>
      <c r="AZ581" s="46"/>
      <c r="BA581" s="46"/>
      <c r="BB581" s="46"/>
      <c r="BC581" s="47"/>
      <c r="BD581" s="47"/>
      <c r="BE581" s="48"/>
      <c r="BF581" s="48"/>
    </row>
    <row r="582" ht="15.75" customHeight="1">
      <c r="A582" s="110"/>
      <c r="B582" s="28"/>
      <c r="C582" s="48"/>
      <c r="D582" s="30"/>
      <c r="E582" s="31">
        <f t="shared" si="3"/>
        <v>0</v>
      </c>
      <c r="F582" s="31"/>
      <c r="G582" s="104"/>
      <c r="H582" s="33"/>
      <c r="I582" s="34"/>
      <c r="J582" s="34"/>
      <c r="K582" s="34"/>
      <c r="L582" s="34"/>
      <c r="M582" s="34"/>
      <c r="N582" s="34"/>
      <c r="O582" s="34"/>
      <c r="P582" s="34"/>
      <c r="Q582" s="34"/>
      <c r="R582" s="35"/>
      <c r="S582" s="72">
        <f t="shared" si="74"/>
        <v>1875</v>
      </c>
      <c r="T582" s="36">
        <f t="shared" si="72"/>
        <v>0</v>
      </c>
      <c r="U582" s="36">
        <f t="shared" si="75"/>
        <v>114.44</v>
      </c>
      <c r="V582" s="35"/>
      <c r="W582" s="72">
        <v>4500.0</v>
      </c>
      <c r="X582" s="35">
        <f t="shared" si="54"/>
        <v>0</v>
      </c>
      <c r="Y582" s="37">
        <f t="shared" si="56"/>
        <v>257.6710463</v>
      </c>
      <c r="Z582" s="35"/>
      <c r="AA582" s="35"/>
      <c r="AB582" s="35"/>
      <c r="AC582" s="35"/>
      <c r="AD582" s="35"/>
      <c r="AE582" s="66">
        <v>3000.0</v>
      </c>
      <c r="AF582" s="66">
        <f t="shared" si="71"/>
        <v>0</v>
      </c>
      <c r="AG582" s="93">
        <f t="shared" si="67"/>
        <v>-15.67691673</v>
      </c>
      <c r="AH582" s="67"/>
      <c r="AI582" s="68"/>
      <c r="AJ582" s="68">
        <f t="shared" si="69"/>
        <v>24.91094913</v>
      </c>
      <c r="AK582" s="69">
        <v>1875.0</v>
      </c>
      <c r="AL582" s="42">
        <f t="shared" si="57"/>
        <v>0</v>
      </c>
      <c r="AM582" s="42">
        <f t="shared" si="61"/>
        <v>472.4193666</v>
      </c>
      <c r="AN582" s="36"/>
      <c r="AO582" s="43"/>
      <c r="AP582" s="70">
        <v>980.0</v>
      </c>
      <c r="AQ582" s="70">
        <f t="shared" si="60"/>
        <v>0</v>
      </c>
      <c r="AR582" s="70">
        <f t="shared" si="62"/>
        <v>76.42103175</v>
      </c>
      <c r="AS582" s="71">
        <v>1400.0</v>
      </c>
      <c r="AT582" s="36"/>
      <c r="AU582" s="43"/>
      <c r="AV582" s="72">
        <v>480.0</v>
      </c>
      <c r="AW582" s="35"/>
      <c r="AX582" s="45"/>
      <c r="AY582" s="46"/>
      <c r="AZ582" s="46"/>
      <c r="BA582" s="46"/>
      <c r="BB582" s="46"/>
      <c r="BC582" s="47"/>
      <c r="BD582" s="47"/>
      <c r="BE582" s="48"/>
      <c r="BF582" s="48"/>
    </row>
    <row r="583" ht="15.75" customHeight="1">
      <c r="A583" s="110"/>
      <c r="B583" s="28"/>
      <c r="C583" s="48"/>
      <c r="D583" s="30"/>
      <c r="E583" s="31">
        <f t="shared" si="3"/>
        <v>0</v>
      </c>
      <c r="F583" s="31"/>
      <c r="G583" s="104"/>
      <c r="H583" s="33"/>
      <c r="I583" s="34"/>
      <c r="J583" s="34"/>
      <c r="K583" s="34"/>
      <c r="L583" s="34"/>
      <c r="M583" s="34"/>
      <c r="N583" s="34"/>
      <c r="O583" s="34"/>
      <c r="P583" s="34"/>
      <c r="Q583" s="34"/>
      <c r="R583" s="35"/>
      <c r="S583" s="72">
        <f t="shared" si="74"/>
        <v>1875</v>
      </c>
      <c r="T583" s="36">
        <f t="shared" si="72"/>
        <v>0</v>
      </c>
      <c r="U583" s="36">
        <f t="shared" si="75"/>
        <v>114.44</v>
      </c>
      <c r="V583" s="35"/>
      <c r="W583" s="72">
        <v>4500.0</v>
      </c>
      <c r="X583" s="35">
        <f t="shared" si="54"/>
        <v>0</v>
      </c>
      <c r="Y583" s="37">
        <f t="shared" si="56"/>
        <v>257.6710463</v>
      </c>
      <c r="Z583" s="35"/>
      <c r="AA583" s="35"/>
      <c r="AB583" s="35"/>
      <c r="AC583" s="35"/>
      <c r="AD583" s="35"/>
      <c r="AE583" s="66">
        <v>3000.0</v>
      </c>
      <c r="AF583" s="66">
        <f t="shared" si="71"/>
        <v>0</v>
      </c>
      <c r="AG583" s="93">
        <f t="shared" si="67"/>
        <v>-15.67691673</v>
      </c>
      <c r="AH583" s="67"/>
      <c r="AI583" s="68"/>
      <c r="AJ583" s="68">
        <f t="shared" si="69"/>
        <v>24.91094913</v>
      </c>
      <c r="AK583" s="69">
        <v>1875.0</v>
      </c>
      <c r="AL583" s="42">
        <f t="shared" si="57"/>
        <v>0</v>
      </c>
      <c r="AM583" s="42">
        <f t="shared" si="61"/>
        <v>472.4193666</v>
      </c>
      <c r="AN583" s="36"/>
      <c r="AO583" s="43"/>
      <c r="AP583" s="70">
        <v>980.0</v>
      </c>
      <c r="AQ583" s="70">
        <f t="shared" si="60"/>
        <v>0</v>
      </c>
      <c r="AR583" s="70">
        <f t="shared" si="62"/>
        <v>76.42103175</v>
      </c>
      <c r="AS583" s="71">
        <v>1400.0</v>
      </c>
      <c r="AT583" s="36"/>
      <c r="AU583" s="43"/>
      <c r="AV583" s="72">
        <v>480.0</v>
      </c>
      <c r="AW583" s="35"/>
      <c r="AX583" s="45"/>
      <c r="AY583" s="46"/>
      <c r="AZ583" s="46"/>
      <c r="BA583" s="46"/>
      <c r="BB583" s="46"/>
      <c r="BC583" s="47"/>
      <c r="BD583" s="47"/>
      <c r="BE583" s="48"/>
      <c r="BF583" s="48"/>
    </row>
    <row r="584" ht="15.75" customHeight="1">
      <c r="A584" s="110"/>
      <c r="B584" s="28"/>
      <c r="C584" s="48"/>
      <c r="D584" s="30"/>
      <c r="E584" s="31">
        <f t="shared" si="3"/>
        <v>0</v>
      </c>
      <c r="F584" s="31"/>
      <c r="G584" s="104"/>
      <c r="H584" s="33"/>
      <c r="I584" s="34"/>
      <c r="J584" s="34"/>
      <c r="K584" s="34"/>
      <c r="L584" s="34"/>
      <c r="M584" s="34"/>
      <c r="N584" s="34"/>
      <c r="O584" s="34"/>
      <c r="P584" s="34"/>
      <c r="Q584" s="34"/>
      <c r="R584" s="35"/>
      <c r="S584" s="72">
        <f t="shared" si="74"/>
        <v>1875</v>
      </c>
      <c r="T584" s="36">
        <f t="shared" si="72"/>
        <v>0</v>
      </c>
      <c r="U584" s="36">
        <f t="shared" si="75"/>
        <v>114.44</v>
      </c>
      <c r="V584" s="35"/>
      <c r="W584" s="72">
        <v>4500.0</v>
      </c>
      <c r="X584" s="35">
        <f t="shared" si="54"/>
        <v>0</v>
      </c>
      <c r="Y584" s="37">
        <f t="shared" si="56"/>
        <v>257.6710463</v>
      </c>
      <c r="Z584" s="35"/>
      <c r="AA584" s="35"/>
      <c r="AB584" s="35"/>
      <c r="AC584" s="35"/>
      <c r="AD584" s="35"/>
      <c r="AE584" s="66">
        <v>3000.0</v>
      </c>
      <c r="AF584" s="66">
        <f t="shared" si="71"/>
        <v>0</v>
      </c>
      <c r="AG584" s="93">
        <f t="shared" si="67"/>
        <v>-15.67691673</v>
      </c>
      <c r="AH584" s="67"/>
      <c r="AI584" s="68"/>
      <c r="AJ584" s="68">
        <f t="shared" si="69"/>
        <v>24.91094913</v>
      </c>
      <c r="AK584" s="69">
        <v>1875.0</v>
      </c>
      <c r="AL584" s="42">
        <f t="shared" si="57"/>
        <v>0</v>
      </c>
      <c r="AM584" s="42">
        <f t="shared" si="61"/>
        <v>472.4193666</v>
      </c>
      <c r="AN584" s="36"/>
      <c r="AO584" s="43"/>
      <c r="AP584" s="70">
        <v>980.0</v>
      </c>
      <c r="AQ584" s="70">
        <f t="shared" si="60"/>
        <v>0</v>
      </c>
      <c r="AR584" s="70">
        <f t="shared" si="62"/>
        <v>76.42103175</v>
      </c>
      <c r="AS584" s="71">
        <v>1400.0</v>
      </c>
      <c r="AT584" s="36"/>
      <c r="AU584" s="43"/>
      <c r="AV584" s="72">
        <v>480.0</v>
      </c>
      <c r="AW584" s="35"/>
      <c r="AX584" s="45"/>
      <c r="AY584" s="46"/>
      <c r="AZ584" s="46"/>
      <c r="BA584" s="46"/>
      <c r="BB584" s="46"/>
      <c r="BC584" s="47"/>
      <c r="BD584" s="47"/>
      <c r="BE584" s="48"/>
      <c r="BF584" s="48"/>
    </row>
    <row r="585" ht="15.75" customHeight="1">
      <c r="A585" s="110"/>
      <c r="B585" s="28"/>
      <c r="C585" s="48"/>
      <c r="D585" s="30"/>
      <c r="E585" s="31">
        <f t="shared" si="3"/>
        <v>0</v>
      </c>
      <c r="F585" s="31"/>
      <c r="G585" s="104"/>
      <c r="H585" s="33"/>
      <c r="I585" s="34"/>
      <c r="J585" s="34"/>
      <c r="K585" s="34"/>
      <c r="L585" s="34"/>
      <c r="M585" s="34"/>
      <c r="N585" s="34"/>
      <c r="O585" s="34"/>
      <c r="P585" s="34"/>
      <c r="Q585" s="34"/>
      <c r="R585" s="35"/>
      <c r="S585" s="72">
        <f t="shared" si="74"/>
        <v>1875</v>
      </c>
      <c r="T585" s="36">
        <f t="shared" si="72"/>
        <v>0</v>
      </c>
      <c r="U585" s="36">
        <f t="shared" si="75"/>
        <v>114.44</v>
      </c>
      <c r="V585" s="35"/>
      <c r="W585" s="72">
        <v>4500.0</v>
      </c>
      <c r="X585" s="35">
        <f t="shared" si="54"/>
        <v>0</v>
      </c>
      <c r="Y585" s="37">
        <f t="shared" si="56"/>
        <v>257.6710463</v>
      </c>
      <c r="Z585" s="35"/>
      <c r="AA585" s="35"/>
      <c r="AB585" s="35"/>
      <c r="AC585" s="35"/>
      <c r="AD585" s="35"/>
      <c r="AE585" s="66">
        <v>3000.0</v>
      </c>
      <c r="AF585" s="66">
        <f t="shared" si="71"/>
        <v>0</v>
      </c>
      <c r="AG585" s="93">
        <f t="shared" si="67"/>
        <v>-15.67691673</v>
      </c>
      <c r="AH585" s="67"/>
      <c r="AI585" s="68"/>
      <c r="AJ585" s="68">
        <f t="shared" si="69"/>
        <v>24.91094913</v>
      </c>
      <c r="AK585" s="69">
        <v>1875.0</v>
      </c>
      <c r="AL585" s="42">
        <f t="shared" si="57"/>
        <v>0</v>
      </c>
      <c r="AM585" s="42">
        <f t="shared" si="61"/>
        <v>472.4193666</v>
      </c>
      <c r="AN585" s="36"/>
      <c r="AO585" s="43"/>
      <c r="AP585" s="70">
        <v>980.0</v>
      </c>
      <c r="AQ585" s="70">
        <f t="shared" si="60"/>
        <v>0</v>
      </c>
      <c r="AR585" s="70">
        <f t="shared" si="62"/>
        <v>76.42103175</v>
      </c>
      <c r="AS585" s="71">
        <v>1400.0</v>
      </c>
      <c r="AT585" s="36"/>
      <c r="AU585" s="43"/>
      <c r="AV585" s="72">
        <v>480.0</v>
      </c>
      <c r="AW585" s="35"/>
      <c r="AX585" s="45"/>
      <c r="AY585" s="46"/>
      <c r="AZ585" s="46"/>
      <c r="BA585" s="46"/>
      <c r="BB585" s="46"/>
      <c r="BC585" s="47"/>
      <c r="BD585" s="47"/>
      <c r="BE585" s="48"/>
      <c r="BF585" s="48"/>
    </row>
    <row r="586" ht="15.75" customHeight="1">
      <c r="A586" s="110"/>
      <c r="B586" s="28"/>
      <c r="C586" s="48"/>
      <c r="D586" s="30"/>
      <c r="E586" s="31">
        <f t="shared" si="3"/>
        <v>0</v>
      </c>
      <c r="F586" s="31"/>
      <c r="G586" s="104"/>
      <c r="H586" s="33"/>
      <c r="I586" s="34"/>
      <c r="J586" s="34"/>
      <c r="K586" s="34"/>
      <c r="L586" s="34"/>
      <c r="M586" s="34"/>
      <c r="N586" s="34"/>
      <c r="O586" s="34"/>
      <c r="P586" s="34"/>
      <c r="Q586" s="34"/>
      <c r="R586" s="35"/>
      <c r="S586" s="72">
        <f t="shared" si="74"/>
        <v>1875</v>
      </c>
      <c r="T586" s="36">
        <f t="shared" si="72"/>
        <v>0</v>
      </c>
      <c r="U586" s="36">
        <f t="shared" si="75"/>
        <v>114.44</v>
      </c>
      <c r="V586" s="35"/>
      <c r="W586" s="72">
        <v>4500.0</v>
      </c>
      <c r="X586" s="35">
        <f t="shared" si="54"/>
        <v>0</v>
      </c>
      <c r="Y586" s="37">
        <f t="shared" si="56"/>
        <v>257.6710463</v>
      </c>
      <c r="Z586" s="35"/>
      <c r="AA586" s="35"/>
      <c r="AB586" s="35"/>
      <c r="AC586" s="35"/>
      <c r="AD586" s="35"/>
      <c r="AE586" s="66">
        <v>3000.0</v>
      </c>
      <c r="AF586" s="66">
        <f t="shared" si="71"/>
        <v>0</v>
      </c>
      <c r="AG586" s="93">
        <f t="shared" si="67"/>
        <v>-15.67691673</v>
      </c>
      <c r="AH586" s="67"/>
      <c r="AI586" s="68"/>
      <c r="AJ586" s="68">
        <f t="shared" si="69"/>
        <v>24.91094913</v>
      </c>
      <c r="AK586" s="69">
        <v>1875.0</v>
      </c>
      <c r="AL586" s="42">
        <f t="shared" si="57"/>
        <v>0</v>
      </c>
      <c r="AM586" s="42">
        <f t="shared" si="61"/>
        <v>472.4193666</v>
      </c>
      <c r="AN586" s="36"/>
      <c r="AO586" s="43"/>
      <c r="AP586" s="70">
        <v>980.0</v>
      </c>
      <c r="AQ586" s="70">
        <f t="shared" si="60"/>
        <v>0</v>
      </c>
      <c r="AR586" s="70">
        <f t="shared" si="62"/>
        <v>76.42103175</v>
      </c>
      <c r="AS586" s="71">
        <v>1400.0</v>
      </c>
      <c r="AT586" s="36"/>
      <c r="AU586" s="43"/>
      <c r="AV586" s="72">
        <v>480.0</v>
      </c>
      <c r="AW586" s="35"/>
      <c r="AX586" s="45"/>
      <c r="AY586" s="46"/>
      <c r="AZ586" s="46"/>
      <c r="BA586" s="46"/>
      <c r="BB586" s="46"/>
      <c r="BC586" s="47"/>
      <c r="BD586" s="47"/>
      <c r="BE586" s="48"/>
      <c r="BF586" s="48"/>
    </row>
    <row r="587" ht="15.75" customHeight="1">
      <c r="A587" s="110"/>
      <c r="B587" s="28"/>
      <c r="C587" s="48"/>
      <c r="D587" s="30"/>
      <c r="E587" s="31">
        <f t="shared" si="3"/>
        <v>0</v>
      </c>
      <c r="F587" s="31"/>
      <c r="G587" s="104"/>
      <c r="H587" s="33"/>
      <c r="I587" s="34"/>
      <c r="J587" s="34"/>
      <c r="K587" s="34"/>
      <c r="L587" s="34"/>
      <c r="M587" s="34"/>
      <c r="N587" s="34"/>
      <c r="O587" s="34"/>
      <c r="P587" s="34"/>
      <c r="Q587" s="34"/>
      <c r="R587" s="35"/>
      <c r="S587" s="72">
        <f t="shared" si="74"/>
        <v>1875</v>
      </c>
      <c r="T587" s="36">
        <f t="shared" si="72"/>
        <v>0</v>
      </c>
      <c r="U587" s="36">
        <f t="shared" si="75"/>
        <v>114.44</v>
      </c>
      <c r="V587" s="35"/>
      <c r="W587" s="72">
        <v>4500.0</v>
      </c>
      <c r="X587" s="35">
        <f t="shared" si="54"/>
        <v>0</v>
      </c>
      <c r="Y587" s="37">
        <f t="shared" si="56"/>
        <v>257.6710463</v>
      </c>
      <c r="Z587" s="35"/>
      <c r="AA587" s="35"/>
      <c r="AB587" s="35"/>
      <c r="AC587" s="35"/>
      <c r="AD587" s="35"/>
      <c r="AE587" s="66">
        <v>3000.0</v>
      </c>
      <c r="AF587" s="66">
        <f t="shared" si="71"/>
        <v>0</v>
      </c>
      <c r="AG587" s="93">
        <f t="shared" si="67"/>
        <v>-15.67691673</v>
      </c>
      <c r="AH587" s="67"/>
      <c r="AI587" s="68"/>
      <c r="AJ587" s="68">
        <f t="shared" si="69"/>
        <v>24.91094913</v>
      </c>
      <c r="AK587" s="69">
        <v>1875.0</v>
      </c>
      <c r="AL587" s="42">
        <f t="shared" si="57"/>
        <v>0</v>
      </c>
      <c r="AM587" s="42">
        <f t="shared" si="61"/>
        <v>472.4193666</v>
      </c>
      <c r="AN587" s="36"/>
      <c r="AO587" s="43"/>
      <c r="AP587" s="70">
        <v>980.0</v>
      </c>
      <c r="AQ587" s="70">
        <f t="shared" si="60"/>
        <v>0</v>
      </c>
      <c r="AR587" s="70">
        <f t="shared" si="62"/>
        <v>76.42103175</v>
      </c>
      <c r="AS587" s="71">
        <v>1400.0</v>
      </c>
      <c r="AT587" s="36"/>
      <c r="AU587" s="43"/>
      <c r="AV587" s="72">
        <v>480.0</v>
      </c>
      <c r="AW587" s="35"/>
      <c r="AX587" s="45"/>
      <c r="AY587" s="46"/>
      <c r="AZ587" s="46"/>
      <c r="BA587" s="46"/>
      <c r="BB587" s="46"/>
      <c r="BC587" s="47"/>
      <c r="BD587" s="47"/>
      <c r="BE587" s="48"/>
      <c r="BF587" s="48"/>
    </row>
    <row r="588" ht="15.75" customHeight="1">
      <c r="A588" s="110"/>
      <c r="B588" s="28"/>
      <c r="C588" s="48"/>
      <c r="D588" s="30"/>
      <c r="E588" s="31">
        <f t="shared" si="3"/>
        <v>0</v>
      </c>
      <c r="F588" s="31"/>
      <c r="G588" s="104"/>
      <c r="H588" s="33"/>
      <c r="I588" s="34"/>
      <c r="J588" s="34"/>
      <c r="K588" s="34"/>
      <c r="L588" s="34"/>
      <c r="M588" s="34"/>
      <c r="N588" s="34"/>
      <c r="O588" s="34"/>
      <c r="P588" s="34"/>
      <c r="Q588" s="34"/>
      <c r="R588" s="35"/>
      <c r="S588" s="72">
        <f t="shared" si="74"/>
        <v>1875</v>
      </c>
      <c r="T588" s="36">
        <f t="shared" si="72"/>
        <v>0</v>
      </c>
      <c r="U588" s="36">
        <f t="shared" si="75"/>
        <v>114.44</v>
      </c>
      <c r="V588" s="35"/>
      <c r="W588" s="72">
        <v>4500.0</v>
      </c>
      <c r="X588" s="35">
        <f t="shared" si="54"/>
        <v>0</v>
      </c>
      <c r="Y588" s="37">
        <f t="shared" si="56"/>
        <v>257.6710463</v>
      </c>
      <c r="Z588" s="35"/>
      <c r="AA588" s="35"/>
      <c r="AB588" s="35"/>
      <c r="AC588" s="35"/>
      <c r="AD588" s="35"/>
      <c r="AE588" s="66">
        <v>3000.0</v>
      </c>
      <c r="AF588" s="66">
        <f t="shared" si="71"/>
        <v>0</v>
      </c>
      <c r="AG588" s="93">
        <f t="shared" si="67"/>
        <v>-15.67691673</v>
      </c>
      <c r="AH588" s="67"/>
      <c r="AI588" s="68"/>
      <c r="AJ588" s="68">
        <f t="shared" si="69"/>
        <v>24.91094913</v>
      </c>
      <c r="AK588" s="69">
        <v>1875.0</v>
      </c>
      <c r="AL588" s="42">
        <f t="shared" si="57"/>
        <v>0</v>
      </c>
      <c r="AM588" s="42">
        <f t="shared" si="61"/>
        <v>472.4193666</v>
      </c>
      <c r="AN588" s="36"/>
      <c r="AO588" s="43"/>
      <c r="AP588" s="70">
        <v>980.0</v>
      </c>
      <c r="AQ588" s="70">
        <f t="shared" si="60"/>
        <v>0</v>
      </c>
      <c r="AR588" s="70">
        <f t="shared" si="62"/>
        <v>76.42103175</v>
      </c>
      <c r="AS588" s="71">
        <v>1400.0</v>
      </c>
      <c r="AT588" s="36"/>
      <c r="AU588" s="43"/>
      <c r="AV588" s="72">
        <v>480.0</v>
      </c>
      <c r="AW588" s="35"/>
      <c r="AX588" s="45"/>
      <c r="AY588" s="46"/>
      <c r="AZ588" s="46"/>
      <c r="BA588" s="46"/>
      <c r="BB588" s="46"/>
      <c r="BC588" s="47"/>
      <c r="BD588" s="47"/>
      <c r="BE588" s="48"/>
      <c r="BF588" s="48"/>
    </row>
    <row r="589" ht="15.75" customHeight="1">
      <c r="A589" s="110"/>
      <c r="B589" s="28"/>
      <c r="C589" s="48"/>
      <c r="D589" s="30"/>
      <c r="E589" s="31">
        <f t="shared" si="3"/>
        <v>0</v>
      </c>
      <c r="F589" s="31"/>
      <c r="G589" s="104"/>
      <c r="H589" s="33"/>
      <c r="I589" s="34"/>
      <c r="J589" s="34"/>
      <c r="K589" s="34"/>
      <c r="L589" s="34"/>
      <c r="M589" s="34"/>
      <c r="N589" s="34"/>
      <c r="O589" s="34"/>
      <c r="P589" s="34"/>
      <c r="Q589" s="34"/>
      <c r="R589" s="35"/>
      <c r="S589" s="72">
        <f t="shared" si="74"/>
        <v>1875</v>
      </c>
      <c r="T589" s="36">
        <f t="shared" si="72"/>
        <v>0</v>
      </c>
      <c r="U589" s="36">
        <f t="shared" si="75"/>
        <v>114.44</v>
      </c>
      <c r="V589" s="35"/>
      <c r="W589" s="72">
        <v>4500.0</v>
      </c>
      <c r="X589" s="35">
        <f t="shared" si="54"/>
        <v>0</v>
      </c>
      <c r="Y589" s="37">
        <f t="shared" si="56"/>
        <v>257.6710463</v>
      </c>
      <c r="Z589" s="35"/>
      <c r="AA589" s="35"/>
      <c r="AB589" s="35"/>
      <c r="AC589" s="35"/>
      <c r="AD589" s="35"/>
      <c r="AE589" s="66">
        <v>3000.0</v>
      </c>
      <c r="AF589" s="66">
        <f t="shared" si="71"/>
        <v>0</v>
      </c>
      <c r="AG589" s="93">
        <f t="shared" si="67"/>
        <v>-15.67691673</v>
      </c>
      <c r="AH589" s="67"/>
      <c r="AI589" s="68"/>
      <c r="AJ589" s="68">
        <f t="shared" si="69"/>
        <v>24.91094913</v>
      </c>
      <c r="AK589" s="69">
        <v>1875.0</v>
      </c>
      <c r="AL589" s="42">
        <f t="shared" si="57"/>
        <v>0</v>
      </c>
      <c r="AM589" s="42">
        <f t="shared" si="61"/>
        <v>472.4193666</v>
      </c>
      <c r="AN589" s="36"/>
      <c r="AO589" s="43"/>
      <c r="AP589" s="70">
        <v>980.0</v>
      </c>
      <c r="AQ589" s="70">
        <f t="shared" si="60"/>
        <v>0</v>
      </c>
      <c r="AR589" s="70">
        <f t="shared" si="62"/>
        <v>76.42103175</v>
      </c>
      <c r="AS589" s="71">
        <v>1400.0</v>
      </c>
      <c r="AT589" s="36"/>
      <c r="AU589" s="43"/>
      <c r="AV589" s="72">
        <v>480.0</v>
      </c>
      <c r="AW589" s="35"/>
      <c r="AX589" s="45"/>
      <c r="AY589" s="46"/>
      <c r="AZ589" s="46"/>
      <c r="BA589" s="46"/>
      <c r="BB589" s="46"/>
      <c r="BC589" s="47"/>
      <c r="BD589" s="47"/>
      <c r="BE589" s="48"/>
      <c r="BF589" s="48"/>
    </row>
    <row r="590" ht="15.75" customHeight="1">
      <c r="A590" s="110"/>
      <c r="B590" s="28"/>
      <c r="C590" s="48"/>
      <c r="D590" s="30"/>
      <c r="E590" s="31">
        <f t="shared" si="3"/>
        <v>0</v>
      </c>
      <c r="F590" s="31"/>
      <c r="G590" s="104"/>
      <c r="H590" s="33"/>
      <c r="I590" s="34"/>
      <c r="J590" s="34"/>
      <c r="K590" s="34"/>
      <c r="L590" s="34"/>
      <c r="M590" s="34"/>
      <c r="N590" s="34"/>
      <c r="O590" s="34"/>
      <c r="P590" s="34"/>
      <c r="Q590" s="34"/>
      <c r="R590" s="35"/>
      <c r="S590" s="72">
        <f t="shared" si="74"/>
        <v>1875</v>
      </c>
      <c r="T590" s="36">
        <f t="shared" si="72"/>
        <v>0</v>
      </c>
      <c r="U590" s="36">
        <f t="shared" si="75"/>
        <v>114.44</v>
      </c>
      <c r="V590" s="35"/>
      <c r="W590" s="72">
        <v>4500.0</v>
      </c>
      <c r="X590" s="35">
        <f t="shared" si="54"/>
        <v>0</v>
      </c>
      <c r="Y590" s="37">
        <f t="shared" si="56"/>
        <v>257.6710463</v>
      </c>
      <c r="Z590" s="35"/>
      <c r="AA590" s="35"/>
      <c r="AB590" s="35"/>
      <c r="AC590" s="35"/>
      <c r="AD590" s="35"/>
      <c r="AE590" s="66">
        <v>3000.0</v>
      </c>
      <c r="AF590" s="66">
        <f t="shared" si="71"/>
        <v>0</v>
      </c>
      <c r="AG590" s="93">
        <f t="shared" si="67"/>
        <v>-15.67691673</v>
      </c>
      <c r="AH590" s="67"/>
      <c r="AI590" s="68"/>
      <c r="AJ590" s="68">
        <f t="shared" si="69"/>
        <v>24.91094913</v>
      </c>
      <c r="AK590" s="69">
        <v>1875.0</v>
      </c>
      <c r="AL590" s="42">
        <f t="shared" si="57"/>
        <v>0</v>
      </c>
      <c r="AM590" s="42">
        <f t="shared" si="61"/>
        <v>472.4193666</v>
      </c>
      <c r="AN590" s="36"/>
      <c r="AO590" s="43"/>
      <c r="AP590" s="70">
        <v>980.0</v>
      </c>
      <c r="AQ590" s="70">
        <f t="shared" si="60"/>
        <v>0</v>
      </c>
      <c r="AR590" s="70">
        <f t="shared" si="62"/>
        <v>76.42103175</v>
      </c>
      <c r="AS590" s="71">
        <v>1400.0</v>
      </c>
      <c r="AT590" s="36"/>
      <c r="AU590" s="43"/>
      <c r="AV590" s="72">
        <v>480.0</v>
      </c>
      <c r="AW590" s="35"/>
      <c r="AX590" s="45"/>
      <c r="AY590" s="46"/>
      <c r="AZ590" s="46"/>
      <c r="BA590" s="46"/>
      <c r="BB590" s="46"/>
      <c r="BC590" s="47"/>
      <c r="BD590" s="47"/>
      <c r="BE590" s="48"/>
      <c r="BF590" s="48"/>
    </row>
    <row r="591" ht="15.75" customHeight="1">
      <c r="A591" s="110"/>
      <c r="B591" s="28"/>
      <c r="C591" s="48"/>
      <c r="D591" s="30"/>
      <c r="E591" s="31">
        <f t="shared" si="3"/>
        <v>0</v>
      </c>
      <c r="F591" s="31"/>
      <c r="G591" s="104"/>
      <c r="H591" s="33"/>
      <c r="I591" s="34"/>
      <c r="J591" s="34"/>
      <c r="K591" s="34"/>
      <c r="L591" s="34"/>
      <c r="M591" s="34"/>
      <c r="N591" s="34"/>
      <c r="O591" s="34"/>
      <c r="P591" s="34"/>
      <c r="Q591" s="34"/>
      <c r="R591" s="35"/>
      <c r="S591" s="72">
        <f t="shared" si="74"/>
        <v>1875</v>
      </c>
      <c r="T591" s="36">
        <f t="shared" si="72"/>
        <v>0</v>
      </c>
      <c r="U591" s="36">
        <f t="shared" si="75"/>
        <v>114.44</v>
      </c>
      <c r="V591" s="35"/>
      <c r="W591" s="72">
        <v>4500.0</v>
      </c>
      <c r="X591" s="35">
        <f t="shared" si="54"/>
        <v>0</v>
      </c>
      <c r="Y591" s="37">
        <f t="shared" si="56"/>
        <v>257.6710463</v>
      </c>
      <c r="Z591" s="35"/>
      <c r="AA591" s="35"/>
      <c r="AB591" s="35"/>
      <c r="AC591" s="35"/>
      <c r="AD591" s="35"/>
      <c r="AE591" s="66">
        <v>3000.0</v>
      </c>
      <c r="AF591" s="66">
        <f t="shared" si="71"/>
        <v>0</v>
      </c>
      <c r="AG591" s="93">
        <f t="shared" si="67"/>
        <v>-15.67691673</v>
      </c>
      <c r="AH591" s="67"/>
      <c r="AI591" s="68"/>
      <c r="AJ591" s="68">
        <f t="shared" si="69"/>
        <v>24.91094913</v>
      </c>
      <c r="AK591" s="69">
        <v>1875.0</v>
      </c>
      <c r="AL591" s="42">
        <f t="shared" si="57"/>
        <v>0</v>
      </c>
      <c r="AM591" s="42">
        <f t="shared" si="61"/>
        <v>472.4193666</v>
      </c>
      <c r="AN591" s="36"/>
      <c r="AO591" s="43"/>
      <c r="AP591" s="70">
        <v>980.0</v>
      </c>
      <c r="AQ591" s="70">
        <f t="shared" si="60"/>
        <v>0</v>
      </c>
      <c r="AR591" s="70">
        <f t="shared" si="62"/>
        <v>76.42103175</v>
      </c>
      <c r="AS591" s="71">
        <v>1400.0</v>
      </c>
      <c r="AT591" s="36"/>
      <c r="AU591" s="43"/>
      <c r="AV591" s="72">
        <v>480.0</v>
      </c>
      <c r="AW591" s="35"/>
      <c r="AX591" s="45"/>
      <c r="AY591" s="46"/>
      <c r="AZ591" s="46"/>
      <c r="BA591" s="46"/>
      <c r="BB591" s="46"/>
      <c r="BC591" s="47"/>
      <c r="BD591" s="47"/>
      <c r="BE591" s="48"/>
      <c r="BF591" s="48"/>
    </row>
    <row r="592" ht="15.75" customHeight="1">
      <c r="A592" s="110"/>
      <c r="B592" s="28"/>
      <c r="C592" s="48"/>
      <c r="D592" s="30"/>
      <c r="E592" s="31">
        <f t="shared" si="3"/>
        <v>0</v>
      </c>
      <c r="F592" s="31"/>
      <c r="G592" s="104"/>
      <c r="H592" s="33"/>
      <c r="I592" s="34"/>
      <c r="J592" s="34"/>
      <c r="K592" s="34"/>
      <c r="L592" s="34"/>
      <c r="M592" s="34"/>
      <c r="N592" s="34"/>
      <c r="O592" s="34"/>
      <c r="P592" s="34"/>
      <c r="Q592" s="34"/>
      <c r="R592" s="35"/>
      <c r="S592" s="72">
        <f t="shared" si="74"/>
        <v>1875</v>
      </c>
      <c r="T592" s="36">
        <f t="shared" si="72"/>
        <v>0</v>
      </c>
      <c r="U592" s="36">
        <f t="shared" si="75"/>
        <v>114.44</v>
      </c>
      <c r="V592" s="35"/>
      <c r="W592" s="72">
        <v>4500.0</v>
      </c>
      <c r="X592" s="35">
        <f t="shared" si="54"/>
        <v>0</v>
      </c>
      <c r="Y592" s="37">
        <f t="shared" si="56"/>
        <v>257.6710463</v>
      </c>
      <c r="Z592" s="35"/>
      <c r="AA592" s="35"/>
      <c r="AB592" s="35"/>
      <c r="AC592" s="35"/>
      <c r="AD592" s="35"/>
      <c r="AE592" s="66">
        <v>3000.0</v>
      </c>
      <c r="AF592" s="66">
        <f t="shared" si="71"/>
        <v>0</v>
      </c>
      <c r="AG592" s="93">
        <f t="shared" si="67"/>
        <v>-15.67691673</v>
      </c>
      <c r="AH592" s="67"/>
      <c r="AI592" s="68"/>
      <c r="AJ592" s="68">
        <f t="shared" si="69"/>
        <v>24.91094913</v>
      </c>
      <c r="AK592" s="69">
        <v>1875.0</v>
      </c>
      <c r="AL592" s="42">
        <f t="shared" si="57"/>
        <v>0</v>
      </c>
      <c r="AM592" s="42">
        <f t="shared" si="61"/>
        <v>472.4193666</v>
      </c>
      <c r="AN592" s="36"/>
      <c r="AO592" s="43"/>
      <c r="AP592" s="70">
        <v>980.0</v>
      </c>
      <c r="AQ592" s="70">
        <f t="shared" si="60"/>
        <v>0</v>
      </c>
      <c r="AR592" s="70">
        <f t="shared" si="62"/>
        <v>76.42103175</v>
      </c>
      <c r="AS592" s="71">
        <v>1400.0</v>
      </c>
      <c r="AT592" s="36"/>
      <c r="AU592" s="43"/>
      <c r="AV592" s="72">
        <v>480.0</v>
      </c>
      <c r="AW592" s="35"/>
      <c r="AX592" s="45"/>
      <c r="AY592" s="46"/>
      <c r="AZ592" s="46"/>
      <c r="BA592" s="46"/>
      <c r="BB592" s="46"/>
      <c r="BC592" s="47"/>
      <c r="BD592" s="47"/>
      <c r="BE592" s="48"/>
      <c r="BF592" s="48"/>
    </row>
    <row r="593" ht="15.75" customHeight="1">
      <c r="A593" s="110"/>
      <c r="B593" s="28"/>
      <c r="C593" s="48"/>
      <c r="D593" s="30"/>
      <c r="E593" s="31">
        <f t="shared" si="3"/>
        <v>0</v>
      </c>
      <c r="F593" s="31"/>
      <c r="G593" s="104"/>
      <c r="H593" s="33"/>
      <c r="I593" s="34"/>
      <c r="J593" s="34"/>
      <c r="K593" s="34"/>
      <c r="L593" s="34"/>
      <c r="M593" s="34"/>
      <c r="N593" s="34"/>
      <c r="O593" s="34"/>
      <c r="P593" s="34"/>
      <c r="Q593" s="34"/>
      <c r="R593" s="35"/>
      <c r="S593" s="72">
        <f t="shared" si="74"/>
        <v>1875</v>
      </c>
      <c r="T593" s="36">
        <f t="shared" si="72"/>
        <v>0</v>
      </c>
      <c r="U593" s="36">
        <f t="shared" si="75"/>
        <v>114.44</v>
      </c>
      <c r="V593" s="35"/>
      <c r="W593" s="72">
        <v>4500.0</v>
      </c>
      <c r="X593" s="35">
        <f t="shared" si="54"/>
        <v>0</v>
      </c>
      <c r="Y593" s="37">
        <f t="shared" si="56"/>
        <v>257.6710463</v>
      </c>
      <c r="Z593" s="35"/>
      <c r="AA593" s="35"/>
      <c r="AB593" s="35"/>
      <c r="AC593" s="35"/>
      <c r="AD593" s="35"/>
      <c r="AE593" s="66">
        <v>3000.0</v>
      </c>
      <c r="AF593" s="66">
        <f t="shared" si="71"/>
        <v>0</v>
      </c>
      <c r="AG593" s="93">
        <f t="shared" si="67"/>
        <v>-15.67691673</v>
      </c>
      <c r="AH593" s="67"/>
      <c r="AI593" s="68"/>
      <c r="AJ593" s="68">
        <f t="shared" si="69"/>
        <v>24.91094913</v>
      </c>
      <c r="AK593" s="69">
        <v>1875.0</v>
      </c>
      <c r="AL593" s="42">
        <f t="shared" si="57"/>
        <v>0</v>
      </c>
      <c r="AM593" s="42">
        <f t="shared" si="61"/>
        <v>472.4193666</v>
      </c>
      <c r="AN593" s="36"/>
      <c r="AO593" s="43"/>
      <c r="AP593" s="70">
        <v>980.0</v>
      </c>
      <c r="AQ593" s="70">
        <f t="shared" si="60"/>
        <v>0</v>
      </c>
      <c r="AR593" s="70">
        <f t="shared" si="62"/>
        <v>76.42103175</v>
      </c>
      <c r="AS593" s="71">
        <v>1400.0</v>
      </c>
      <c r="AT593" s="36"/>
      <c r="AU593" s="43"/>
      <c r="AV593" s="72">
        <v>480.0</v>
      </c>
      <c r="AW593" s="35"/>
      <c r="AX593" s="45"/>
      <c r="AY593" s="46"/>
      <c r="AZ593" s="46"/>
      <c r="BA593" s="46"/>
      <c r="BB593" s="46"/>
      <c r="BC593" s="47"/>
      <c r="BD593" s="47"/>
      <c r="BE593" s="48"/>
      <c r="BF593" s="48"/>
    </row>
    <row r="594" ht="15.75" customHeight="1">
      <c r="A594" s="110"/>
      <c r="B594" s="28"/>
      <c r="C594" s="48"/>
      <c r="D594" s="30"/>
      <c r="E594" s="31">
        <f t="shared" si="3"/>
        <v>0</v>
      </c>
      <c r="F594" s="31"/>
      <c r="G594" s="104"/>
      <c r="H594" s="33"/>
      <c r="I594" s="34"/>
      <c r="J594" s="34"/>
      <c r="K594" s="34"/>
      <c r="L594" s="34"/>
      <c r="M594" s="34"/>
      <c r="N594" s="34"/>
      <c r="O594" s="34"/>
      <c r="P594" s="34"/>
      <c r="Q594" s="34"/>
      <c r="R594" s="35"/>
      <c r="S594" s="72">
        <f t="shared" si="74"/>
        <v>1875</v>
      </c>
      <c r="T594" s="36">
        <f t="shared" si="72"/>
        <v>0</v>
      </c>
      <c r="U594" s="36">
        <f t="shared" si="75"/>
        <v>114.44</v>
      </c>
      <c r="V594" s="35"/>
      <c r="W594" s="72">
        <v>4500.0</v>
      </c>
      <c r="X594" s="35">
        <f t="shared" si="54"/>
        <v>0</v>
      </c>
      <c r="Y594" s="37">
        <f t="shared" si="56"/>
        <v>257.6710463</v>
      </c>
      <c r="Z594" s="35"/>
      <c r="AA594" s="35"/>
      <c r="AB594" s="35"/>
      <c r="AC594" s="35"/>
      <c r="AD594" s="35"/>
      <c r="AE594" s="66">
        <v>3000.0</v>
      </c>
      <c r="AF594" s="66">
        <f t="shared" si="71"/>
        <v>0</v>
      </c>
      <c r="AG594" s="93">
        <f t="shared" si="67"/>
        <v>-15.67691673</v>
      </c>
      <c r="AH594" s="67"/>
      <c r="AI594" s="68"/>
      <c r="AJ594" s="68">
        <f t="shared" si="69"/>
        <v>24.91094913</v>
      </c>
      <c r="AK594" s="69">
        <v>1875.0</v>
      </c>
      <c r="AL594" s="42">
        <f t="shared" si="57"/>
        <v>0</v>
      </c>
      <c r="AM594" s="42">
        <f t="shared" si="61"/>
        <v>472.4193666</v>
      </c>
      <c r="AN594" s="36"/>
      <c r="AO594" s="43"/>
      <c r="AP594" s="70">
        <v>980.0</v>
      </c>
      <c r="AQ594" s="70">
        <f t="shared" si="60"/>
        <v>0</v>
      </c>
      <c r="AR594" s="70">
        <f t="shared" si="62"/>
        <v>76.42103175</v>
      </c>
      <c r="AS594" s="71">
        <v>1400.0</v>
      </c>
      <c r="AT594" s="36"/>
      <c r="AU594" s="43"/>
      <c r="AV594" s="72">
        <v>480.0</v>
      </c>
      <c r="AW594" s="35"/>
      <c r="AX594" s="45"/>
      <c r="AY594" s="46"/>
      <c r="AZ594" s="46"/>
      <c r="BA594" s="46"/>
      <c r="BB594" s="46"/>
      <c r="BC594" s="47"/>
      <c r="BD594" s="47"/>
      <c r="BE594" s="48"/>
      <c r="BF594" s="48"/>
    </row>
    <row r="595" ht="15.75" customHeight="1">
      <c r="A595" s="110"/>
      <c r="B595" s="28"/>
      <c r="C595" s="48"/>
      <c r="D595" s="30"/>
      <c r="E595" s="31">
        <f t="shared" si="3"/>
        <v>0</v>
      </c>
      <c r="F595" s="31"/>
      <c r="G595" s="104"/>
      <c r="H595" s="33"/>
      <c r="I595" s="34"/>
      <c r="J595" s="34"/>
      <c r="K595" s="34"/>
      <c r="L595" s="34"/>
      <c r="M595" s="34"/>
      <c r="N595" s="34"/>
      <c r="O595" s="34"/>
      <c r="P595" s="34"/>
      <c r="Q595" s="34"/>
      <c r="R595" s="35"/>
      <c r="S595" s="72">
        <f t="shared" si="74"/>
        <v>1875</v>
      </c>
      <c r="T595" s="36">
        <f t="shared" si="72"/>
        <v>0</v>
      </c>
      <c r="U595" s="36">
        <f t="shared" si="75"/>
        <v>114.44</v>
      </c>
      <c r="V595" s="35"/>
      <c r="W595" s="72">
        <v>4500.0</v>
      </c>
      <c r="X595" s="35">
        <f t="shared" si="54"/>
        <v>0</v>
      </c>
      <c r="Y595" s="37">
        <f t="shared" si="56"/>
        <v>257.6710463</v>
      </c>
      <c r="Z595" s="35"/>
      <c r="AA595" s="35"/>
      <c r="AB595" s="35"/>
      <c r="AC595" s="35"/>
      <c r="AD595" s="35"/>
      <c r="AE595" s="66">
        <v>3000.0</v>
      </c>
      <c r="AF595" s="66">
        <f t="shared" si="71"/>
        <v>0</v>
      </c>
      <c r="AG595" s="93">
        <f t="shared" si="67"/>
        <v>-15.67691673</v>
      </c>
      <c r="AH595" s="67"/>
      <c r="AI595" s="68"/>
      <c r="AJ595" s="68">
        <f t="shared" si="69"/>
        <v>24.91094913</v>
      </c>
      <c r="AK595" s="69">
        <v>1875.0</v>
      </c>
      <c r="AL595" s="42">
        <f t="shared" si="57"/>
        <v>0</v>
      </c>
      <c r="AM595" s="42">
        <f t="shared" si="61"/>
        <v>472.4193666</v>
      </c>
      <c r="AN595" s="36"/>
      <c r="AO595" s="43"/>
      <c r="AP595" s="70">
        <v>980.0</v>
      </c>
      <c r="AQ595" s="70">
        <f t="shared" si="60"/>
        <v>0</v>
      </c>
      <c r="AR595" s="70">
        <f t="shared" si="62"/>
        <v>76.42103175</v>
      </c>
      <c r="AS595" s="71">
        <v>1400.0</v>
      </c>
      <c r="AT595" s="36"/>
      <c r="AU595" s="43"/>
      <c r="AV595" s="72">
        <v>480.0</v>
      </c>
      <c r="AW595" s="35"/>
      <c r="AX595" s="45"/>
      <c r="AY595" s="46"/>
      <c r="AZ595" s="46"/>
      <c r="BA595" s="46"/>
      <c r="BB595" s="46"/>
      <c r="BC595" s="47"/>
      <c r="BD595" s="47"/>
      <c r="BE595" s="48"/>
      <c r="BF595" s="48"/>
    </row>
    <row r="596" ht="15.75" customHeight="1">
      <c r="A596" s="110"/>
      <c r="B596" s="28"/>
      <c r="C596" s="48"/>
      <c r="D596" s="30"/>
      <c r="E596" s="31">
        <f t="shared" si="3"/>
        <v>0</v>
      </c>
      <c r="F596" s="31"/>
      <c r="G596" s="104"/>
      <c r="H596" s="33"/>
      <c r="I596" s="34"/>
      <c r="J596" s="34"/>
      <c r="K596" s="34"/>
      <c r="L596" s="34"/>
      <c r="M596" s="34"/>
      <c r="N596" s="34"/>
      <c r="O596" s="34"/>
      <c r="P596" s="34"/>
      <c r="Q596" s="34"/>
      <c r="R596" s="35"/>
      <c r="S596" s="72">
        <f t="shared" si="74"/>
        <v>1875</v>
      </c>
      <c r="T596" s="36">
        <f t="shared" si="72"/>
        <v>0</v>
      </c>
      <c r="U596" s="36">
        <f t="shared" si="75"/>
        <v>114.44</v>
      </c>
      <c r="V596" s="35"/>
      <c r="W596" s="72">
        <v>4500.0</v>
      </c>
      <c r="X596" s="35">
        <f t="shared" si="54"/>
        <v>0</v>
      </c>
      <c r="Y596" s="37">
        <f t="shared" si="56"/>
        <v>257.6710463</v>
      </c>
      <c r="Z596" s="35"/>
      <c r="AA596" s="35"/>
      <c r="AB596" s="35"/>
      <c r="AC596" s="35"/>
      <c r="AD596" s="35"/>
      <c r="AE596" s="66">
        <v>3000.0</v>
      </c>
      <c r="AF596" s="66">
        <f t="shared" si="71"/>
        <v>0</v>
      </c>
      <c r="AG596" s="93">
        <f t="shared" si="67"/>
        <v>-15.67691673</v>
      </c>
      <c r="AH596" s="67"/>
      <c r="AI596" s="68"/>
      <c r="AJ596" s="68">
        <f t="shared" si="69"/>
        <v>24.91094913</v>
      </c>
      <c r="AK596" s="69">
        <v>1875.0</v>
      </c>
      <c r="AL596" s="42">
        <f t="shared" si="57"/>
        <v>0</v>
      </c>
      <c r="AM596" s="42">
        <f t="shared" si="61"/>
        <v>472.4193666</v>
      </c>
      <c r="AN596" s="36"/>
      <c r="AO596" s="43"/>
      <c r="AP596" s="70">
        <v>980.0</v>
      </c>
      <c r="AQ596" s="70">
        <f t="shared" si="60"/>
        <v>0</v>
      </c>
      <c r="AR596" s="70">
        <f t="shared" si="62"/>
        <v>76.42103175</v>
      </c>
      <c r="AS596" s="71">
        <v>1400.0</v>
      </c>
      <c r="AT596" s="36"/>
      <c r="AU596" s="43"/>
      <c r="AV596" s="72">
        <v>480.0</v>
      </c>
      <c r="AW596" s="35"/>
      <c r="AX596" s="45"/>
      <c r="AY596" s="46"/>
      <c r="AZ596" s="46"/>
      <c r="BA596" s="46"/>
      <c r="BB596" s="46"/>
      <c r="BC596" s="47"/>
      <c r="BD596" s="47"/>
      <c r="BE596" s="48"/>
      <c r="BF596" s="48"/>
    </row>
    <row r="597" ht="15.75" customHeight="1">
      <c r="A597" s="110"/>
      <c r="B597" s="28"/>
      <c r="C597" s="48"/>
      <c r="D597" s="30"/>
      <c r="E597" s="31">
        <f t="shared" si="3"/>
        <v>0</v>
      </c>
      <c r="F597" s="31"/>
      <c r="G597" s="104"/>
      <c r="H597" s="33"/>
      <c r="I597" s="34"/>
      <c r="J597" s="34"/>
      <c r="K597" s="34"/>
      <c r="L597" s="34"/>
      <c r="M597" s="34"/>
      <c r="N597" s="34"/>
      <c r="O597" s="34"/>
      <c r="P597" s="34"/>
      <c r="Q597" s="34"/>
      <c r="R597" s="35"/>
      <c r="S597" s="72">
        <f t="shared" si="74"/>
        <v>1875</v>
      </c>
      <c r="T597" s="36">
        <f t="shared" si="72"/>
        <v>0</v>
      </c>
      <c r="U597" s="36">
        <f t="shared" si="75"/>
        <v>114.44</v>
      </c>
      <c r="V597" s="35"/>
      <c r="W597" s="72">
        <v>4500.0</v>
      </c>
      <c r="X597" s="35">
        <f t="shared" si="54"/>
        <v>0</v>
      </c>
      <c r="Y597" s="37">
        <f t="shared" si="56"/>
        <v>257.6710463</v>
      </c>
      <c r="Z597" s="35"/>
      <c r="AA597" s="35"/>
      <c r="AB597" s="35"/>
      <c r="AC597" s="35"/>
      <c r="AD597" s="35"/>
      <c r="AE597" s="66">
        <v>3000.0</v>
      </c>
      <c r="AF597" s="66">
        <f t="shared" si="71"/>
        <v>0</v>
      </c>
      <c r="AG597" s="93">
        <f t="shared" si="67"/>
        <v>-15.67691673</v>
      </c>
      <c r="AH597" s="67"/>
      <c r="AI597" s="68"/>
      <c r="AJ597" s="68">
        <f t="shared" si="69"/>
        <v>24.91094913</v>
      </c>
      <c r="AK597" s="69">
        <v>1875.0</v>
      </c>
      <c r="AL597" s="42">
        <f t="shared" si="57"/>
        <v>0</v>
      </c>
      <c r="AM597" s="42">
        <f t="shared" si="61"/>
        <v>472.4193666</v>
      </c>
      <c r="AN597" s="36"/>
      <c r="AO597" s="43"/>
      <c r="AP597" s="70">
        <v>980.0</v>
      </c>
      <c r="AQ597" s="70">
        <f t="shared" si="60"/>
        <v>0</v>
      </c>
      <c r="AR597" s="70">
        <f t="shared" si="62"/>
        <v>76.42103175</v>
      </c>
      <c r="AS597" s="71">
        <v>1400.0</v>
      </c>
      <c r="AT597" s="36"/>
      <c r="AU597" s="43"/>
      <c r="AV597" s="72">
        <v>480.0</v>
      </c>
      <c r="AW597" s="35"/>
      <c r="AX597" s="45"/>
      <c r="AY597" s="46"/>
      <c r="AZ597" s="46"/>
      <c r="BA597" s="46"/>
      <c r="BB597" s="46"/>
      <c r="BC597" s="47"/>
      <c r="BD597" s="47"/>
      <c r="BE597" s="48"/>
      <c r="BF597" s="48"/>
    </row>
    <row r="598" ht="15.75" customHeight="1">
      <c r="A598" s="110"/>
      <c r="B598" s="28"/>
      <c r="C598" s="48"/>
      <c r="D598" s="30"/>
      <c r="E598" s="31">
        <f t="shared" si="3"/>
        <v>0</v>
      </c>
      <c r="F598" s="31"/>
      <c r="G598" s="104"/>
      <c r="H598" s="33"/>
      <c r="I598" s="34"/>
      <c r="J598" s="34"/>
      <c r="K598" s="34"/>
      <c r="L598" s="34"/>
      <c r="M598" s="34"/>
      <c r="N598" s="34"/>
      <c r="O598" s="34"/>
      <c r="P598" s="34"/>
      <c r="Q598" s="34"/>
      <c r="R598" s="35"/>
      <c r="S598" s="72">
        <f t="shared" si="74"/>
        <v>1875</v>
      </c>
      <c r="T598" s="36">
        <f t="shared" si="72"/>
        <v>0</v>
      </c>
      <c r="U598" s="36">
        <f t="shared" si="75"/>
        <v>114.44</v>
      </c>
      <c r="V598" s="35"/>
      <c r="W598" s="72">
        <v>4500.0</v>
      </c>
      <c r="X598" s="35">
        <f t="shared" si="54"/>
        <v>0</v>
      </c>
      <c r="Y598" s="37">
        <f t="shared" si="56"/>
        <v>257.6710463</v>
      </c>
      <c r="Z598" s="35"/>
      <c r="AA598" s="35"/>
      <c r="AB598" s="35"/>
      <c r="AC598" s="35"/>
      <c r="AD598" s="35"/>
      <c r="AE598" s="66">
        <v>3000.0</v>
      </c>
      <c r="AF598" s="66">
        <f t="shared" si="71"/>
        <v>0</v>
      </c>
      <c r="AG598" s="93">
        <f t="shared" si="67"/>
        <v>-15.67691673</v>
      </c>
      <c r="AH598" s="67"/>
      <c r="AI598" s="68"/>
      <c r="AJ598" s="68">
        <f t="shared" si="69"/>
        <v>24.91094913</v>
      </c>
      <c r="AK598" s="69">
        <v>1875.0</v>
      </c>
      <c r="AL598" s="42">
        <f t="shared" si="57"/>
        <v>0</v>
      </c>
      <c r="AM598" s="42">
        <f t="shared" si="61"/>
        <v>472.4193666</v>
      </c>
      <c r="AN598" s="36"/>
      <c r="AO598" s="43"/>
      <c r="AP598" s="70">
        <v>980.0</v>
      </c>
      <c r="AQ598" s="70">
        <f t="shared" si="60"/>
        <v>0</v>
      </c>
      <c r="AR598" s="70">
        <f t="shared" si="62"/>
        <v>76.42103175</v>
      </c>
      <c r="AS598" s="71">
        <v>1400.0</v>
      </c>
      <c r="AT598" s="36"/>
      <c r="AU598" s="43"/>
      <c r="AV598" s="72">
        <v>480.0</v>
      </c>
      <c r="AW598" s="35"/>
      <c r="AX598" s="45"/>
      <c r="AY598" s="46"/>
      <c r="AZ598" s="46"/>
      <c r="BA598" s="46"/>
      <c r="BB598" s="46"/>
      <c r="BC598" s="47"/>
      <c r="BD598" s="47"/>
      <c r="BE598" s="48"/>
      <c r="BF598" s="48"/>
    </row>
    <row r="599" ht="15.75" customHeight="1">
      <c r="A599" s="110"/>
      <c r="B599" s="28"/>
      <c r="C599" s="48"/>
      <c r="D599" s="30"/>
      <c r="E599" s="31">
        <f t="shared" si="3"/>
        <v>0</v>
      </c>
      <c r="F599" s="31"/>
      <c r="G599" s="104"/>
      <c r="H599" s="33"/>
      <c r="I599" s="34"/>
      <c r="J599" s="34"/>
      <c r="K599" s="34"/>
      <c r="L599" s="34"/>
      <c r="M599" s="34"/>
      <c r="N599" s="34"/>
      <c r="O599" s="34"/>
      <c r="P599" s="34"/>
      <c r="Q599" s="34"/>
      <c r="R599" s="35"/>
      <c r="S599" s="72">
        <f t="shared" si="74"/>
        <v>1875</v>
      </c>
      <c r="T599" s="36">
        <f t="shared" si="72"/>
        <v>0</v>
      </c>
      <c r="U599" s="36">
        <f t="shared" si="75"/>
        <v>114.44</v>
      </c>
      <c r="V599" s="35"/>
      <c r="W599" s="72">
        <v>4500.0</v>
      </c>
      <c r="X599" s="35">
        <f t="shared" si="54"/>
        <v>0</v>
      </c>
      <c r="Y599" s="37">
        <f t="shared" si="56"/>
        <v>257.6710463</v>
      </c>
      <c r="Z599" s="35"/>
      <c r="AA599" s="35"/>
      <c r="AB599" s="35"/>
      <c r="AC599" s="35"/>
      <c r="AD599" s="35"/>
      <c r="AE599" s="66">
        <v>3000.0</v>
      </c>
      <c r="AF599" s="66">
        <f t="shared" si="71"/>
        <v>0</v>
      </c>
      <c r="AG599" s="93">
        <f t="shared" si="67"/>
        <v>-15.67691673</v>
      </c>
      <c r="AH599" s="67"/>
      <c r="AI599" s="68"/>
      <c r="AJ599" s="68">
        <f t="shared" si="69"/>
        <v>24.91094913</v>
      </c>
      <c r="AK599" s="69">
        <v>1875.0</v>
      </c>
      <c r="AL599" s="42">
        <f t="shared" si="57"/>
        <v>0</v>
      </c>
      <c r="AM599" s="42">
        <f t="shared" si="61"/>
        <v>472.4193666</v>
      </c>
      <c r="AN599" s="36"/>
      <c r="AO599" s="43"/>
      <c r="AP599" s="70">
        <v>980.0</v>
      </c>
      <c r="AQ599" s="70">
        <f t="shared" si="60"/>
        <v>0</v>
      </c>
      <c r="AR599" s="70">
        <f t="shared" si="62"/>
        <v>76.42103175</v>
      </c>
      <c r="AS599" s="71">
        <v>1400.0</v>
      </c>
      <c r="AT599" s="36"/>
      <c r="AU599" s="43"/>
      <c r="AV599" s="72">
        <v>480.0</v>
      </c>
      <c r="AW599" s="35"/>
      <c r="AX599" s="45"/>
      <c r="AY599" s="46"/>
      <c r="AZ599" s="46"/>
      <c r="BA599" s="46"/>
      <c r="BB599" s="46"/>
      <c r="BC599" s="47"/>
      <c r="BD599" s="47"/>
      <c r="BE599" s="48"/>
      <c r="BF599" s="48"/>
    </row>
    <row r="600" ht="15.75" customHeight="1">
      <c r="A600" s="110"/>
      <c r="B600" s="28"/>
      <c r="C600" s="48"/>
      <c r="D600" s="30"/>
      <c r="E600" s="31">
        <f t="shared" si="3"/>
        <v>0</v>
      </c>
      <c r="F600" s="31"/>
      <c r="G600" s="104"/>
      <c r="H600" s="33"/>
      <c r="I600" s="34"/>
      <c r="J600" s="34"/>
      <c r="K600" s="34"/>
      <c r="L600" s="34"/>
      <c r="M600" s="34"/>
      <c r="N600" s="34"/>
      <c r="O600" s="34"/>
      <c r="P600" s="34"/>
      <c r="Q600" s="34"/>
      <c r="R600" s="35"/>
      <c r="S600" s="72">
        <f t="shared" si="74"/>
        <v>1875</v>
      </c>
      <c r="T600" s="36">
        <f t="shared" si="72"/>
        <v>0</v>
      </c>
      <c r="U600" s="36">
        <f t="shared" si="75"/>
        <v>114.44</v>
      </c>
      <c r="V600" s="35"/>
      <c r="W600" s="72">
        <v>4500.0</v>
      </c>
      <c r="X600" s="35">
        <f t="shared" si="54"/>
        <v>0</v>
      </c>
      <c r="Y600" s="37">
        <f t="shared" si="56"/>
        <v>257.6710463</v>
      </c>
      <c r="Z600" s="35"/>
      <c r="AA600" s="35"/>
      <c r="AB600" s="35"/>
      <c r="AC600" s="35"/>
      <c r="AD600" s="35"/>
      <c r="AE600" s="66">
        <v>3000.0</v>
      </c>
      <c r="AF600" s="66">
        <f t="shared" si="71"/>
        <v>0</v>
      </c>
      <c r="AG600" s="93">
        <f t="shared" si="67"/>
        <v>-15.67691673</v>
      </c>
      <c r="AH600" s="67"/>
      <c r="AI600" s="68"/>
      <c r="AJ600" s="68">
        <f t="shared" si="69"/>
        <v>24.91094913</v>
      </c>
      <c r="AK600" s="69">
        <v>1875.0</v>
      </c>
      <c r="AL600" s="42">
        <f t="shared" si="57"/>
        <v>0</v>
      </c>
      <c r="AM600" s="42">
        <f t="shared" si="61"/>
        <v>472.4193666</v>
      </c>
      <c r="AN600" s="36"/>
      <c r="AO600" s="43"/>
      <c r="AP600" s="70">
        <v>980.0</v>
      </c>
      <c r="AQ600" s="70">
        <f t="shared" si="60"/>
        <v>0</v>
      </c>
      <c r="AR600" s="70">
        <f t="shared" si="62"/>
        <v>76.42103175</v>
      </c>
      <c r="AS600" s="71">
        <v>1400.0</v>
      </c>
      <c r="AT600" s="36"/>
      <c r="AU600" s="43"/>
      <c r="AV600" s="72">
        <v>480.0</v>
      </c>
      <c r="AW600" s="35"/>
      <c r="AX600" s="45"/>
      <c r="AY600" s="46"/>
      <c r="AZ600" s="46"/>
      <c r="BA600" s="46"/>
      <c r="BB600" s="46"/>
      <c r="BC600" s="47"/>
      <c r="BD600" s="47"/>
      <c r="BE600" s="48"/>
      <c r="BF600" s="48"/>
    </row>
    <row r="601" ht="15.75" customHeight="1">
      <c r="A601" s="110"/>
      <c r="B601" s="28"/>
      <c r="C601" s="48"/>
      <c r="D601" s="30"/>
      <c r="E601" s="31">
        <f t="shared" si="3"/>
        <v>0</v>
      </c>
      <c r="F601" s="31"/>
      <c r="G601" s="104"/>
      <c r="H601" s="33"/>
      <c r="I601" s="34"/>
      <c r="J601" s="34"/>
      <c r="K601" s="34"/>
      <c r="L601" s="34"/>
      <c r="M601" s="34"/>
      <c r="N601" s="34"/>
      <c r="O601" s="34"/>
      <c r="P601" s="34"/>
      <c r="Q601" s="34"/>
      <c r="R601" s="35"/>
      <c r="S601" s="72">
        <f t="shared" si="74"/>
        <v>1875</v>
      </c>
      <c r="T601" s="36">
        <f t="shared" si="72"/>
        <v>0</v>
      </c>
      <c r="U601" s="36">
        <f t="shared" si="75"/>
        <v>114.44</v>
      </c>
      <c r="V601" s="35"/>
      <c r="W601" s="72">
        <v>4500.0</v>
      </c>
      <c r="X601" s="35">
        <f t="shared" si="54"/>
        <v>0</v>
      </c>
      <c r="Y601" s="37">
        <f t="shared" si="56"/>
        <v>257.6710463</v>
      </c>
      <c r="Z601" s="35"/>
      <c r="AA601" s="35"/>
      <c r="AB601" s="35"/>
      <c r="AC601" s="35"/>
      <c r="AD601" s="35"/>
      <c r="AE601" s="66">
        <v>3000.0</v>
      </c>
      <c r="AF601" s="66">
        <f t="shared" si="71"/>
        <v>0</v>
      </c>
      <c r="AG601" s="93">
        <f t="shared" si="67"/>
        <v>-15.67691673</v>
      </c>
      <c r="AH601" s="67"/>
      <c r="AI601" s="68"/>
      <c r="AJ601" s="68">
        <f t="shared" si="69"/>
        <v>24.91094913</v>
      </c>
      <c r="AK601" s="69">
        <v>1875.0</v>
      </c>
      <c r="AL601" s="42">
        <f t="shared" si="57"/>
        <v>0</v>
      </c>
      <c r="AM601" s="42">
        <f t="shared" si="61"/>
        <v>472.4193666</v>
      </c>
      <c r="AN601" s="36"/>
      <c r="AO601" s="43"/>
      <c r="AP601" s="70">
        <v>980.0</v>
      </c>
      <c r="AQ601" s="70">
        <f t="shared" si="60"/>
        <v>0</v>
      </c>
      <c r="AR601" s="70">
        <f t="shared" si="62"/>
        <v>76.42103175</v>
      </c>
      <c r="AS601" s="71">
        <v>1400.0</v>
      </c>
      <c r="AT601" s="36"/>
      <c r="AU601" s="43"/>
      <c r="AV601" s="72">
        <v>480.0</v>
      </c>
      <c r="AW601" s="35"/>
      <c r="AX601" s="45"/>
      <c r="AY601" s="46"/>
      <c r="AZ601" s="46"/>
      <c r="BA601" s="46"/>
      <c r="BB601" s="46"/>
      <c r="BC601" s="47"/>
      <c r="BD601" s="47"/>
      <c r="BE601" s="48"/>
      <c r="BF601" s="48"/>
    </row>
    <row r="602" ht="15.75" customHeight="1">
      <c r="A602" s="110"/>
      <c r="B602" s="28"/>
      <c r="C602" s="48"/>
      <c r="D602" s="30"/>
      <c r="E602" s="31">
        <f t="shared" si="3"/>
        <v>0</v>
      </c>
      <c r="F602" s="31"/>
      <c r="G602" s="104"/>
      <c r="H602" s="33"/>
      <c r="I602" s="34"/>
      <c r="J602" s="34"/>
      <c r="K602" s="34"/>
      <c r="L602" s="34"/>
      <c r="M602" s="34"/>
      <c r="N602" s="34"/>
      <c r="O602" s="34"/>
      <c r="P602" s="34"/>
      <c r="Q602" s="34"/>
      <c r="R602" s="35"/>
      <c r="S602" s="72">
        <f t="shared" si="74"/>
        <v>1875</v>
      </c>
      <c r="T602" s="36">
        <f t="shared" si="72"/>
        <v>0</v>
      </c>
      <c r="U602" s="36">
        <f t="shared" si="75"/>
        <v>114.44</v>
      </c>
      <c r="V602" s="35"/>
      <c r="W602" s="72">
        <v>4500.0</v>
      </c>
      <c r="X602" s="35">
        <f t="shared" si="54"/>
        <v>0</v>
      </c>
      <c r="Y602" s="37">
        <f t="shared" si="56"/>
        <v>257.6710463</v>
      </c>
      <c r="Z602" s="35"/>
      <c r="AA602" s="35"/>
      <c r="AB602" s="35"/>
      <c r="AC602" s="35"/>
      <c r="AD602" s="35"/>
      <c r="AE602" s="66">
        <v>3000.0</v>
      </c>
      <c r="AF602" s="66">
        <f t="shared" si="71"/>
        <v>0</v>
      </c>
      <c r="AG602" s="93">
        <f t="shared" si="67"/>
        <v>-15.67691673</v>
      </c>
      <c r="AH602" s="67"/>
      <c r="AI602" s="68"/>
      <c r="AJ602" s="68">
        <f t="shared" si="69"/>
        <v>24.91094913</v>
      </c>
      <c r="AK602" s="69">
        <v>1875.0</v>
      </c>
      <c r="AL602" s="42">
        <f t="shared" si="57"/>
        <v>0</v>
      </c>
      <c r="AM602" s="42">
        <f t="shared" si="61"/>
        <v>472.4193666</v>
      </c>
      <c r="AN602" s="36"/>
      <c r="AO602" s="43"/>
      <c r="AP602" s="70">
        <v>980.0</v>
      </c>
      <c r="AQ602" s="70">
        <f t="shared" si="60"/>
        <v>0</v>
      </c>
      <c r="AR602" s="70">
        <f t="shared" si="62"/>
        <v>76.42103175</v>
      </c>
      <c r="AS602" s="71">
        <v>1400.0</v>
      </c>
      <c r="AT602" s="36"/>
      <c r="AU602" s="43"/>
      <c r="AV602" s="72">
        <v>480.0</v>
      </c>
      <c r="AW602" s="35"/>
      <c r="AX602" s="45"/>
      <c r="AY602" s="46"/>
      <c r="AZ602" s="46"/>
      <c r="BA602" s="46"/>
      <c r="BB602" s="46"/>
      <c r="BC602" s="47"/>
      <c r="BD602" s="47"/>
      <c r="BE602" s="48"/>
      <c r="BF602" s="48"/>
    </row>
    <row r="603" ht="15.75" customHeight="1">
      <c r="A603" s="110"/>
      <c r="B603" s="28"/>
      <c r="C603" s="48"/>
      <c r="D603" s="30"/>
      <c r="E603" s="31">
        <f t="shared" si="3"/>
        <v>0</v>
      </c>
      <c r="F603" s="31"/>
      <c r="G603" s="104"/>
      <c r="H603" s="33"/>
      <c r="I603" s="34"/>
      <c r="J603" s="34"/>
      <c r="K603" s="34"/>
      <c r="L603" s="34"/>
      <c r="M603" s="34"/>
      <c r="N603" s="34"/>
      <c r="O603" s="34"/>
      <c r="P603" s="34"/>
      <c r="Q603" s="34"/>
      <c r="R603" s="35"/>
      <c r="S603" s="72">
        <f t="shared" si="74"/>
        <v>1875</v>
      </c>
      <c r="T603" s="36">
        <f t="shared" si="72"/>
        <v>0</v>
      </c>
      <c r="U603" s="36">
        <f t="shared" si="75"/>
        <v>114.44</v>
      </c>
      <c r="V603" s="35"/>
      <c r="W603" s="72">
        <v>4500.0</v>
      </c>
      <c r="X603" s="35">
        <f t="shared" si="54"/>
        <v>0</v>
      </c>
      <c r="Y603" s="37">
        <f t="shared" si="56"/>
        <v>257.6710463</v>
      </c>
      <c r="Z603" s="35"/>
      <c r="AA603" s="35"/>
      <c r="AB603" s="35"/>
      <c r="AC603" s="35"/>
      <c r="AD603" s="35"/>
      <c r="AE603" s="66">
        <v>3000.0</v>
      </c>
      <c r="AF603" s="66">
        <f t="shared" si="71"/>
        <v>0</v>
      </c>
      <c r="AG603" s="93">
        <f t="shared" si="67"/>
        <v>-15.67691673</v>
      </c>
      <c r="AH603" s="67"/>
      <c r="AI603" s="68"/>
      <c r="AJ603" s="68">
        <f t="shared" si="69"/>
        <v>24.91094913</v>
      </c>
      <c r="AK603" s="69">
        <v>1875.0</v>
      </c>
      <c r="AL603" s="42">
        <f t="shared" si="57"/>
        <v>0</v>
      </c>
      <c r="AM603" s="42">
        <f t="shared" si="61"/>
        <v>472.4193666</v>
      </c>
      <c r="AN603" s="36"/>
      <c r="AO603" s="43"/>
      <c r="AP603" s="70">
        <v>980.0</v>
      </c>
      <c r="AQ603" s="70">
        <f t="shared" si="60"/>
        <v>0</v>
      </c>
      <c r="AR603" s="70">
        <f t="shared" si="62"/>
        <v>76.42103175</v>
      </c>
      <c r="AS603" s="71">
        <v>1400.0</v>
      </c>
      <c r="AT603" s="36"/>
      <c r="AU603" s="43"/>
      <c r="AV603" s="72">
        <v>480.0</v>
      </c>
      <c r="AW603" s="35"/>
      <c r="AX603" s="45"/>
      <c r="AY603" s="46"/>
      <c r="AZ603" s="46"/>
      <c r="BA603" s="46"/>
      <c r="BB603" s="46"/>
      <c r="BC603" s="47"/>
      <c r="BD603" s="47"/>
      <c r="BE603" s="48"/>
      <c r="BF603" s="48"/>
    </row>
    <row r="604" ht="15.75" customHeight="1">
      <c r="A604" s="110"/>
      <c r="B604" s="28"/>
      <c r="C604" s="48"/>
      <c r="D604" s="30"/>
      <c r="E604" s="31">
        <f t="shared" si="3"/>
        <v>0</v>
      </c>
      <c r="F604" s="31"/>
      <c r="G604" s="104"/>
      <c r="H604" s="33"/>
      <c r="I604" s="34"/>
      <c r="J604" s="34"/>
      <c r="K604" s="34"/>
      <c r="L604" s="34"/>
      <c r="M604" s="34"/>
      <c r="N604" s="34"/>
      <c r="O604" s="34"/>
      <c r="P604" s="34"/>
      <c r="Q604" s="34"/>
      <c r="R604" s="35"/>
      <c r="S604" s="72">
        <f t="shared" si="74"/>
        <v>1875</v>
      </c>
      <c r="T604" s="36">
        <f t="shared" si="72"/>
        <v>0</v>
      </c>
      <c r="U604" s="36">
        <f t="shared" si="75"/>
        <v>114.44</v>
      </c>
      <c r="V604" s="35"/>
      <c r="W604" s="72">
        <v>4500.0</v>
      </c>
      <c r="X604" s="35">
        <f t="shared" si="54"/>
        <v>0</v>
      </c>
      <c r="Y604" s="37">
        <f t="shared" si="56"/>
        <v>257.6710463</v>
      </c>
      <c r="Z604" s="35"/>
      <c r="AA604" s="35"/>
      <c r="AB604" s="35"/>
      <c r="AC604" s="35"/>
      <c r="AD604" s="35"/>
      <c r="AE604" s="66">
        <v>3000.0</v>
      </c>
      <c r="AF604" s="66">
        <f t="shared" si="71"/>
        <v>0</v>
      </c>
      <c r="AG604" s="93">
        <f t="shared" si="67"/>
        <v>-15.67691673</v>
      </c>
      <c r="AH604" s="67"/>
      <c r="AI604" s="68"/>
      <c r="AJ604" s="68">
        <f t="shared" si="69"/>
        <v>24.91094913</v>
      </c>
      <c r="AK604" s="69">
        <v>1875.0</v>
      </c>
      <c r="AL604" s="42">
        <f t="shared" si="57"/>
        <v>0</v>
      </c>
      <c r="AM604" s="42">
        <f t="shared" si="61"/>
        <v>472.4193666</v>
      </c>
      <c r="AN604" s="36"/>
      <c r="AO604" s="43"/>
      <c r="AP604" s="70">
        <v>980.0</v>
      </c>
      <c r="AQ604" s="70">
        <f t="shared" si="60"/>
        <v>0</v>
      </c>
      <c r="AR604" s="70">
        <f t="shared" si="62"/>
        <v>76.42103175</v>
      </c>
      <c r="AS604" s="71">
        <v>1400.0</v>
      </c>
      <c r="AT604" s="36"/>
      <c r="AU604" s="43"/>
      <c r="AV604" s="72">
        <v>480.0</v>
      </c>
      <c r="AW604" s="35"/>
      <c r="AX604" s="45"/>
      <c r="AY604" s="46"/>
      <c r="AZ604" s="46"/>
      <c r="BA604" s="46"/>
      <c r="BB604" s="46"/>
      <c r="BC604" s="47"/>
      <c r="BD604" s="47"/>
      <c r="BE604" s="48"/>
      <c r="BF604" s="48"/>
    </row>
    <row r="605" ht="15.75" customHeight="1">
      <c r="A605" s="110"/>
      <c r="B605" s="28"/>
      <c r="C605" s="48"/>
      <c r="D605" s="30"/>
      <c r="E605" s="31">
        <f t="shared" si="3"/>
        <v>0</v>
      </c>
      <c r="F605" s="31"/>
      <c r="G605" s="104"/>
      <c r="H605" s="33"/>
      <c r="I605" s="34"/>
      <c r="J605" s="34"/>
      <c r="K605" s="34"/>
      <c r="L605" s="34"/>
      <c r="M605" s="34"/>
      <c r="N605" s="34"/>
      <c r="O605" s="34"/>
      <c r="P605" s="34"/>
      <c r="Q605" s="34"/>
      <c r="R605" s="35"/>
      <c r="S605" s="72">
        <f t="shared" si="74"/>
        <v>1875</v>
      </c>
      <c r="T605" s="36">
        <f t="shared" si="72"/>
        <v>0</v>
      </c>
      <c r="U605" s="36">
        <f t="shared" si="75"/>
        <v>114.44</v>
      </c>
      <c r="V605" s="35"/>
      <c r="W605" s="72">
        <v>4500.0</v>
      </c>
      <c r="X605" s="35">
        <f t="shared" si="54"/>
        <v>0</v>
      </c>
      <c r="Y605" s="37">
        <f t="shared" si="56"/>
        <v>257.6710463</v>
      </c>
      <c r="Z605" s="35"/>
      <c r="AA605" s="35"/>
      <c r="AB605" s="35"/>
      <c r="AC605" s="35"/>
      <c r="AD605" s="35"/>
      <c r="AE605" s="66">
        <v>3000.0</v>
      </c>
      <c r="AF605" s="66">
        <f t="shared" si="71"/>
        <v>0</v>
      </c>
      <c r="AG605" s="93">
        <f t="shared" si="67"/>
        <v>-15.67691673</v>
      </c>
      <c r="AH605" s="67"/>
      <c r="AI605" s="68"/>
      <c r="AJ605" s="68">
        <f t="shared" si="69"/>
        <v>24.91094913</v>
      </c>
      <c r="AK605" s="69">
        <v>1875.0</v>
      </c>
      <c r="AL605" s="42">
        <f t="shared" si="57"/>
        <v>0</v>
      </c>
      <c r="AM605" s="42">
        <f t="shared" si="61"/>
        <v>472.4193666</v>
      </c>
      <c r="AN605" s="36"/>
      <c r="AO605" s="43"/>
      <c r="AP605" s="70">
        <v>980.0</v>
      </c>
      <c r="AQ605" s="70">
        <f t="shared" si="60"/>
        <v>0</v>
      </c>
      <c r="AR605" s="70">
        <f t="shared" si="62"/>
        <v>76.42103175</v>
      </c>
      <c r="AS605" s="71">
        <v>1400.0</v>
      </c>
      <c r="AT605" s="36"/>
      <c r="AU605" s="43"/>
      <c r="AV605" s="72">
        <v>480.0</v>
      </c>
      <c r="AW605" s="35"/>
      <c r="AX605" s="45"/>
      <c r="AY605" s="46"/>
      <c r="AZ605" s="46"/>
      <c r="BA605" s="46"/>
      <c r="BB605" s="46"/>
      <c r="BC605" s="47"/>
      <c r="BD605" s="47"/>
      <c r="BE605" s="48"/>
      <c r="BF605" s="48"/>
    </row>
    <row r="606" ht="15.75" customHeight="1">
      <c r="A606" s="110"/>
      <c r="B606" s="28"/>
      <c r="C606" s="48"/>
      <c r="D606" s="30"/>
      <c r="E606" s="31">
        <f t="shared" si="3"/>
        <v>0</v>
      </c>
      <c r="F606" s="31"/>
      <c r="G606" s="104"/>
      <c r="H606" s="33"/>
      <c r="I606" s="34"/>
      <c r="J606" s="34"/>
      <c r="K606" s="34"/>
      <c r="L606" s="34"/>
      <c r="M606" s="34"/>
      <c r="N606" s="34"/>
      <c r="O606" s="34"/>
      <c r="P606" s="34"/>
      <c r="Q606" s="34"/>
      <c r="R606" s="35"/>
      <c r="S606" s="72">
        <f t="shared" si="74"/>
        <v>1875</v>
      </c>
      <c r="T606" s="36">
        <f t="shared" si="72"/>
        <v>0</v>
      </c>
      <c r="U606" s="36">
        <f t="shared" si="75"/>
        <v>114.44</v>
      </c>
      <c r="V606" s="35"/>
      <c r="W606" s="72">
        <v>4500.0</v>
      </c>
      <c r="X606" s="35">
        <f t="shared" si="54"/>
        <v>0</v>
      </c>
      <c r="Y606" s="37">
        <f t="shared" si="56"/>
        <v>257.6710463</v>
      </c>
      <c r="Z606" s="35"/>
      <c r="AA606" s="35"/>
      <c r="AB606" s="35"/>
      <c r="AC606" s="35"/>
      <c r="AD606" s="35"/>
      <c r="AE606" s="66">
        <v>3000.0</v>
      </c>
      <c r="AF606" s="66">
        <f t="shared" si="71"/>
        <v>0</v>
      </c>
      <c r="AG606" s="93">
        <f t="shared" si="67"/>
        <v>-15.67691673</v>
      </c>
      <c r="AH606" s="67"/>
      <c r="AI606" s="68"/>
      <c r="AJ606" s="68">
        <f t="shared" si="69"/>
        <v>24.91094913</v>
      </c>
      <c r="AK606" s="69">
        <v>1875.0</v>
      </c>
      <c r="AL606" s="42">
        <f t="shared" si="57"/>
        <v>0</v>
      </c>
      <c r="AM606" s="42">
        <f t="shared" si="61"/>
        <v>472.4193666</v>
      </c>
      <c r="AN606" s="36"/>
      <c r="AO606" s="43"/>
      <c r="AP606" s="70">
        <v>980.0</v>
      </c>
      <c r="AQ606" s="70">
        <f t="shared" si="60"/>
        <v>0</v>
      </c>
      <c r="AR606" s="70">
        <f t="shared" si="62"/>
        <v>76.42103175</v>
      </c>
      <c r="AS606" s="71">
        <v>1400.0</v>
      </c>
      <c r="AT606" s="36"/>
      <c r="AU606" s="43"/>
      <c r="AV606" s="72">
        <v>480.0</v>
      </c>
      <c r="AW606" s="35"/>
      <c r="AX606" s="45"/>
      <c r="AY606" s="46"/>
      <c r="AZ606" s="46"/>
      <c r="BA606" s="46"/>
      <c r="BB606" s="46"/>
      <c r="BC606" s="47"/>
      <c r="BD606" s="47"/>
      <c r="BE606" s="48"/>
      <c r="BF606" s="48"/>
    </row>
    <row r="607" ht="15.75" customHeight="1">
      <c r="A607" s="110"/>
      <c r="B607" s="28"/>
      <c r="C607" s="48"/>
      <c r="D607" s="30"/>
      <c r="E607" s="31">
        <f t="shared" si="3"/>
        <v>0</v>
      </c>
      <c r="F607" s="31"/>
      <c r="G607" s="104"/>
      <c r="H607" s="33"/>
      <c r="I607" s="34"/>
      <c r="J607" s="34"/>
      <c r="K607" s="34"/>
      <c r="L607" s="34"/>
      <c r="M607" s="34"/>
      <c r="N607" s="34"/>
      <c r="O607" s="34"/>
      <c r="P607" s="34"/>
      <c r="Q607" s="34"/>
      <c r="R607" s="35"/>
      <c r="S607" s="72">
        <f t="shared" si="74"/>
        <v>1875</v>
      </c>
      <c r="T607" s="36">
        <f t="shared" si="72"/>
        <v>0</v>
      </c>
      <c r="U607" s="36">
        <f t="shared" si="75"/>
        <v>114.44</v>
      </c>
      <c r="V607" s="35"/>
      <c r="W607" s="72">
        <v>4500.0</v>
      </c>
      <c r="X607" s="35">
        <f t="shared" si="54"/>
        <v>0</v>
      </c>
      <c r="Y607" s="37">
        <f t="shared" si="56"/>
        <v>257.6710463</v>
      </c>
      <c r="Z607" s="35"/>
      <c r="AA607" s="35"/>
      <c r="AB607" s="35"/>
      <c r="AC607" s="35"/>
      <c r="AD607" s="35"/>
      <c r="AE607" s="66">
        <v>3000.0</v>
      </c>
      <c r="AF607" s="66">
        <f t="shared" si="71"/>
        <v>0</v>
      </c>
      <c r="AG607" s="93">
        <f t="shared" si="67"/>
        <v>-15.67691673</v>
      </c>
      <c r="AH607" s="67"/>
      <c r="AI607" s="68"/>
      <c r="AJ607" s="68">
        <f t="shared" si="69"/>
        <v>24.91094913</v>
      </c>
      <c r="AK607" s="69">
        <v>1875.0</v>
      </c>
      <c r="AL607" s="42">
        <f t="shared" si="57"/>
        <v>0</v>
      </c>
      <c r="AM607" s="42">
        <f t="shared" si="61"/>
        <v>472.4193666</v>
      </c>
      <c r="AN607" s="36"/>
      <c r="AO607" s="43"/>
      <c r="AP607" s="70">
        <v>980.0</v>
      </c>
      <c r="AQ607" s="70">
        <f t="shared" si="60"/>
        <v>0</v>
      </c>
      <c r="AR607" s="70">
        <f t="shared" si="62"/>
        <v>76.42103175</v>
      </c>
      <c r="AS607" s="71">
        <v>1400.0</v>
      </c>
      <c r="AT607" s="36"/>
      <c r="AU607" s="43"/>
      <c r="AV607" s="72">
        <v>480.0</v>
      </c>
      <c r="AW607" s="35"/>
      <c r="AX607" s="45"/>
      <c r="AY607" s="46"/>
      <c r="AZ607" s="46"/>
      <c r="BA607" s="46"/>
      <c r="BB607" s="46"/>
      <c r="BC607" s="47"/>
      <c r="BD607" s="47"/>
      <c r="BE607" s="48"/>
      <c r="BF607" s="48"/>
    </row>
    <row r="608" ht="15.75" customHeight="1">
      <c r="A608" s="110"/>
      <c r="B608" s="28"/>
      <c r="C608" s="48"/>
      <c r="D608" s="30"/>
      <c r="E608" s="31">
        <f t="shared" si="3"/>
        <v>0</v>
      </c>
      <c r="F608" s="31"/>
      <c r="G608" s="104"/>
      <c r="H608" s="33"/>
      <c r="I608" s="34"/>
      <c r="J608" s="34"/>
      <c r="K608" s="34"/>
      <c r="L608" s="34"/>
      <c r="M608" s="34"/>
      <c r="N608" s="34"/>
      <c r="O608" s="34"/>
      <c r="P608" s="34"/>
      <c r="Q608" s="34"/>
      <c r="R608" s="35"/>
      <c r="S608" s="72">
        <f t="shared" si="74"/>
        <v>1875</v>
      </c>
      <c r="T608" s="36">
        <f t="shared" si="72"/>
        <v>0</v>
      </c>
      <c r="U608" s="36">
        <f t="shared" si="75"/>
        <v>114.44</v>
      </c>
      <c r="V608" s="35"/>
      <c r="W608" s="72">
        <v>4500.0</v>
      </c>
      <c r="X608" s="35">
        <f t="shared" si="54"/>
        <v>0</v>
      </c>
      <c r="Y608" s="37">
        <f t="shared" si="56"/>
        <v>257.6710463</v>
      </c>
      <c r="Z608" s="35"/>
      <c r="AA608" s="35"/>
      <c r="AB608" s="35"/>
      <c r="AC608" s="35"/>
      <c r="AD608" s="35"/>
      <c r="AE608" s="66">
        <v>3000.0</v>
      </c>
      <c r="AF608" s="66">
        <f t="shared" si="71"/>
        <v>0</v>
      </c>
      <c r="AG608" s="93">
        <f t="shared" si="67"/>
        <v>-15.67691673</v>
      </c>
      <c r="AH608" s="67"/>
      <c r="AI608" s="68"/>
      <c r="AJ608" s="68">
        <f t="shared" si="69"/>
        <v>24.91094913</v>
      </c>
      <c r="AK608" s="69">
        <v>1875.0</v>
      </c>
      <c r="AL608" s="42">
        <f t="shared" si="57"/>
        <v>0</v>
      </c>
      <c r="AM608" s="42">
        <f t="shared" si="61"/>
        <v>472.4193666</v>
      </c>
      <c r="AN608" s="36"/>
      <c r="AO608" s="43"/>
      <c r="AP608" s="70">
        <v>980.0</v>
      </c>
      <c r="AQ608" s="70">
        <f t="shared" si="60"/>
        <v>0</v>
      </c>
      <c r="AR608" s="70">
        <f t="shared" si="62"/>
        <v>76.42103175</v>
      </c>
      <c r="AS608" s="71">
        <v>1400.0</v>
      </c>
      <c r="AT608" s="36"/>
      <c r="AU608" s="43"/>
      <c r="AV608" s="72">
        <v>480.0</v>
      </c>
      <c r="AW608" s="35"/>
      <c r="AX608" s="45"/>
      <c r="AY608" s="46"/>
      <c r="AZ608" s="46"/>
      <c r="BA608" s="46"/>
      <c r="BB608" s="46"/>
      <c r="BC608" s="47"/>
      <c r="BD608" s="47"/>
      <c r="BE608" s="48"/>
      <c r="BF608" s="48"/>
    </row>
    <row r="609" ht="15.75" customHeight="1">
      <c r="A609" s="110"/>
      <c r="B609" s="28"/>
      <c r="C609" s="48"/>
      <c r="D609" s="30"/>
      <c r="E609" s="31">
        <f t="shared" si="3"/>
        <v>0</v>
      </c>
      <c r="F609" s="31"/>
      <c r="G609" s="104"/>
      <c r="H609" s="33"/>
      <c r="I609" s="34"/>
      <c r="J609" s="34"/>
      <c r="K609" s="34"/>
      <c r="L609" s="34"/>
      <c r="M609" s="34"/>
      <c r="N609" s="34"/>
      <c r="O609" s="34"/>
      <c r="P609" s="34"/>
      <c r="Q609" s="34"/>
      <c r="R609" s="35"/>
      <c r="S609" s="72">
        <f t="shared" si="74"/>
        <v>1875</v>
      </c>
      <c r="T609" s="36">
        <f t="shared" si="72"/>
        <v>0</v>
      </c>
      <c r="U609" s="36">
        <f t="shared" si="75"/>
        <v>114.44</v>
      </c>
      <c r="V609" s="35"/>
      <c r="W609" s="72">
        <v>4500.0</v>
      </c>
      <c r="X609" s="35">
        <f t="shared" si="54"/>
        <v>0</v>
      </c>
      <c r="Y609" s="37">
        <f t="shared" si="56"/>
        <v>257.6710463</v>
      </c>
      <c r="Z609" s="35"/>
      <c r="AA609" s="35"/>
      <c r="AB609" s="35"/>
      <c r="AC609" s="35"/>
      <c r="AD609" s="35"/>
      <c r="AE609" s="66">
        <v>3000.0</v>
      </c>
      <c r="AF609" s="66">
        <f t="shared" si="71"/>
        <v>0</v>
      </c>
      <c r="AG609" s="93">
        <f t="shared" si="67"/>
        <v>-15.67691673</v>
      </c>
      <c r="AH609" s="67"/>
      <c r="AI609" s="68"/>
      <c r="AJ609" s="68">
        <f t="shared" si="69"/>
        <v>24.91094913</v>
      </c>
      <c r="AK609" s="69">
        <v>1875.0</v>
      </c>
      <c r="AL609" s="42">
        <f t="shared" si="57"/>
        <v>0</v>
      </c>
      <c r="AM609" s="42">
        <f t="shared" si="61"/>
        <v>472.4193666</v>
      </c>
      <c r="AN609" s="36"/>
      <c r="AO609" s="43"/>
      <c r="AP609" s="70">
        <v>980.0</v>
      </c>
      <c r="AQ609" s="70">
        <f t="shared" si="60"/>
        <v>0</v>
      </c>
      <c r="AR609" s="70">
        <f t="shared" si="62"/>
        <v>76.42103175</v>
      </c>
      <c r="AS609" s="71">
        <v>1400.0</v>
      </c>
      <c r="AT609" s="36"/>
      <c r="AU609" s="43"/>
      <c r="AV609" s="72">
        <v>480.0</v>
      </c>
      <c r="AW609" s="35"/>
      <c r="AX609" s="45"/>
      <c r="AY609" s="46"/>
      <c r="AZ609" s="46"/>
      <c r="BA609" s="46"/>
      <c r="BB609" s="46"/>
      <c r="BC609" s="47"/>
      <c r="BD609" s="47"/>
      <c r="BE609" s="48"/>
      <c r="BF609" s="48"/>
    </row>
    <row r="610" ht="15.75" customHeight="1">
      <c r="A610" s="110"/>
      <c r="B610" s="28"/>
      <c r="C610" s="48"/>
      <c r="D610" s="30"/>
      <c r="E610" s="31">
        <f t="shared" si="3"/>
        <v>0</v>
      </c>
      <c r="F610" s="31"/>
      <c r="G610" s="104"/>
      <c r="H610" s="33"/>
      <c r="I610" s="34"/>
      <c r="J610" s="34"/>
      <c r="K610" s="34"/>
      <c r="L610" s="34"/>
      <c r="M610" s="34"/>
      <c r="N610" s="34"/>
      <c r="O610" s="34"/>
      <c r="P610" s="34"/>
      <c r="Q610" s="34"/>
      <c r="R610" s="35"/>
      <c r="S610" s="72">
        <f t="shared" si="74"/>
        <v>1875</v>
      </c>
      <c r="T610" s="36">
        <f t="shared" si="72"/>
        <v>0</v>
      </c>
      <c r="U610" s="36">
        <f t="shared" si="75"/>
        <v>114.44</v>
      </c>
      <c r="V610" s="35"/>
      <c r="W610" s="72">
        <v>4500.0</v>
      </c>
      <c r="X610" s="35">
        <f t="shared" si="54"/>
        <v>0</v>
      </c>
      <c r="Y610" s="37">
        <f t="shared" si="56"/>
        <v>257.6710463</v>
      </c>
      <c r="Z610" s="35"/>
      <c r="AA610" s="35"/>
      <c r="AB610" s="35"/>
      <c r="AC610" s="35"/>
      <c r="AD610" s="35"/>
      <c r="AE610" s="66">
        <v>3000.0</v>
      </c>
      <c r="AF610" s="66">
        <f t="shared" si="71"/>
        <v>0</v>
      </c>
      <c r="AG610" s="93">
        <f t="shared" si="67"/>
        <v>-15.67691673</v>
      </c>
      <c r="AH610" s="67"/>
      <c r="AI610" s="68"/>
      <c r="AJ610" s="68">
        <f t="shared" si="69"/>
        <v>24.91094913</v>
      </c>
      <c r="AK610" s="69">
        <v>1875.0</v>
      </c>
      <c r="AL610" s="42">
        <f t="shared" si="57"/>
        <v>0</v>
      </c>
      <c r="AM610" s="42">
        <f t="shared" si="61"/>
        <v>472.4193666</v>
      </c>
      <c r="AN610" s="36"/>
      <c r="AO610" s="43"/>
      <c r="AP610" s="70">
        <v>980.0</v>
      </c>
      <c r="AQ610" s="70">
        <f t="shared" si="60"/>
        <v>0</v>
      </c>
      <c r="AR610" s="70">
        <f t="shared" si="62"/>
        <v>76.42103175</v>
      </c>
      <c r="AS610" s="71">
        <v>1400.0</v>
      </c>
      <c r="AT610" s="36"/>
      <c r="AU610" s="43"/>
      <c r="AV610" s="72">
        <v>480.0</v>
      </c>
      <c r="AW610" s="35"/>
      <c r="AX610" s="45"/>
      <c r="AY610" s="46"/>
      <c r="AZ610" s="46"/>
      <c r="BA610" s="46"/>
      <c r="BB610" s="46"/>
      <c r="BC610" s="47"/>
      <c r="BD610" s="47"/>
      <c r="BE610" s="48"/>
      <c r="BF610" s="48"/>
    </row>
    <row r="611" ht="15.75" customHeight="1">
      <c r="A611" s="110"/>
      <c r="B611" s="28"/>
      <c r="C611" s="48"/>
      <c r="D611" s="30"/>
      <c r="E611" s="31">
        <f t="shared" si="3"/>
        <v>0</v>
      </c>
      <c r="F611" s="31"/>
      <c r="G611" s="104"/>
      <c r="H611" s="33"/>
      <c r="I611" s="34"/>
      <c r="J611" s="34"/>
      <c r="K611" s="34"/>
      <c r="L611" s="34"/>
      <c r="M611" s="34"/>
      <c r="N611" s="34"/>
      <c r="O611" s="34"/>
      <c r="P611" s="34"/>
      <c r="Q611" s="34"/>
      <c r="R611" s="35"/>
      <c r="S611" s="72">
        <f t="shared" si="74"/>
        <v>1875</v>
      </c>
      <c r="T611" s="36">
        <f t="shared" si="72"/>
        <v>0</v>
      </c>
      <c r="U611" s="36">
        <f t="shared" si="75"/>
        <v>114.44</v>
      </c>
      <c r="V611" s="35"/>
      <c r="W611" s="72">
        <v>4500.0</v>
      </c>
      <c r="X611" s="35">
        <f t="shared" si="54"/>
        <v>0</v>
      </c>
      <c r="Y611" s="37">
        <f t="shared" si="56"/>
        <v>257.6710463</v>
      </c>
      <c r="Z611" s="35"/>
      <c r="AA611" s="35"/>
      <c r="AB611" s="35"/>
      <c r="AC611" s="35"/>
      <c r="AD611" s="35"/>
      <c r="AE611" s="66">
        <v>3000.0</v>
      </c>
      <c r="AF611" s="66">
        <f t="shared" si="71"/>
        <v>0</v>
      </c>
      <c r="AG611" s="93">
        <f t="shared" si="67"/>
        <v>-15.67691673</v>
      </c>
      <c r="AH611" s="67"/>
      <c r="AI611" s="68"/>
      <c r="AJ611" s="68">
        <f t="shared" si="69"/>
        <v>24.91094913</v>
      </c>
      <c r="AK611" s="69">
        <v>1875.0</v>
      </c>
      <c r="AL611" s="42">
        <f t="shared" si="57"/>
        <v>0</v>
      </c>
      <c r="AM611" s="42">
        <f t="shared" si="61"/>
        <v>472.4193666</v>
      </c>
      <c r="AN611" s="36"/>
      <c r="AO611" s="43"/>
      <c r="AP611" s="70">
        <v>980.0</v>
      </c>
      <c r="AQ611" s="70">
        <f t="shared" si="60"/>
        <v>0</v>
      </c>
      <c r="AR611" s="70">
        <f t="shared" si="62"/>
        <v>76.42103175</v>
      </c>
      <c r="AS611" s="71">
        <v>1400.0</v>
      </c>
      <c r="AT611" s="36"/>
      <c r="AU611" s="43"/>
      <c r="AV611" s="72">
        <v>480.0</v>
      </c>
      <c r="AW611" s="35"/>
      <c r="AX611" s="45"/>
      <c r="AY611" s="46"/>
      <c r="AZ611" s="46"/>
      <c r="BA611" s="46"/>
      <c r="BB611" s="46"/>
      <c r="BC611" s="47"/>
      <c r="BD611" s="47"/>
      <c r="BE611" s="48"/>
      <c r="BF611" s="48"/>
    </row>
    <row r="612" ht="15.75" customHeight="1">
      <c r="A612" s="110"/>
      <c r="B612" s="28"/>
      <c r="C612" s="48"/>
      <c r="D612" s="30"/>
      <c r="E612" s="31">
        <f t="shared" si="3"/>
        <v>0</v>
      </c>
      <c r="F612" s="31"/>
      <c r="G612" s="104"/>
      <c r="H612" s="33"/>
      <c r="I612" s="34"/>
      <c r="J612" s="34"/>
      <c r="K612" s="34"/>
      <c r="L612" s="34"/>
      <c r="M612" s="34"/>
      <c r="N612" s="34"/>
      <c r="O612" s="34"/>
      <c r="P612" s="34"/>
      <c r="Q612" s="34"/>
      <c r="R612" s="35"/>
      <c r="S612" s="72">
        <f t="shared" si="74"/>
        <v>1875</v>
      </c>
      <c r="T612" s="36">
        <f t="shared" si="72"/>
        <v>0</v>
      </c>
      <c r="U612" s="36">
        <f t="shared" si="75"/>
        <v>114.44</v>
      </c>
      <c r="V612" s="35"/>
      <c r="W612" s="72">
        <v>4500.0</v>
      </c>
      <c r="X612" s="35">
        <f t="shared" si="54"/>
        <v>0</v>
      </c>
      <c r="Y612" s="37">
        <f t="shared" si="56"/>
        <v>257.6710463</v>
      </c>
      <c r="Z612" s="35"/>
      <c r="AA612" s="35"/>
      <c r="AB612" s="35"/>
      <c r="AC612" s="35"/>
      <c r="AD612" s="35"/>
      <c r="AE612" s="66">
        <v>3000.0</v>
      </c>
      <c r="AF612" s="66">
        <f t="shared" si="71"/>
        <v>0</v>
      </c>
      <c r="AG612" s="93">
        <f t="shared" si="67"/>
        <v>-15.67691673</v>
      </c>
      <c r="AH612" s="67"/>
      <c r="AI612" s="68"/>
      <c r="AJ612" s="68">
        <f t="shared" si="69"/>
        <v>24.91094913</v>
      </c>
      <c r="AK612" s="69">
        <v>1875.0</v>
      </c>
      <c r="AL612" s="42">
        <f t="shared" si="57"/>
        <v>0</v>
      </c>
      <c r="AM612" s="42">
        <f t="shared" si="61"/>
        <v>472.4193666</v>
      </c>
      <c r="AN612" s="36"/>
      <c r="AO612" s="43"/>
      <c r="AP612" s="70">
        <v>980.0</v>
      </c>
      <c r="AQ612" s="70">
        <f t="shared" si="60"/>
        <v>0</v>
      </c>
      <c r="AR612" s="70">
        <f t="shared" si="62"/>
        <v>76.42103175</v>
      </c>
      <c r="AS612" s="71">
        <v>1400.0</v>
      </c>
      <c r="AT612" s="36"/>
      <c r="AU612" s="43"/>
      <c r="AV612" s="72">
        <v>480.0</v>
      </c>
      <c r="AW612" s="35"/>
      <c r="AX612" s="45"/>
      <c r="AY612" s="46"/>
      <c r="AZ612" s="46"/>
      <c r="BA612" s="46"/>
      <c r="BB612" s="46"/>
      <c r="BC612" s="47"/>
      <c r="BD612" s="47"/>
      <c r="BE612" s="48"/>
      <c r="BF612" s="48"/>
    </row>
    <row r="613" ht="15.75" customHeight="1">
      <c r="A613" s="110"/>
      <c r="B613" s="28"/>
      <c r="C613" s="48"/>
      <c r="D613" s="30"/>
      <c r="E613" s="31">
        <f t="shared" si="3"/>
        <v>0</v>
      </c>
      <c r="F613" s="31"/>
      <c r="G613" s="104"/>
      <c r="H613" s="33"/>
      <c r="I613" s="34"/>
      <c r="J613" s="34"/>
      <c r="K613" s="34"/>
      <c r="L613" s="34"/>
      <c r="M613" s="34"/>
      <c r="N613" s="34"/>
      <c r="O613" s="34"/>
      <c r="P613" s="34"/>
      <c r="Q613" s="34"/>
      <c r="R613" s="35"/>
      <c r="S613" s="72">
        <f t="shared" si="74"/>
        <v>1875</v>
      </c>
      <c r="T613" s="36">
        <f t="shared" si="72"/>
        <v>0</v>
      </c>
      <c r="U613" s="36">
        <f t="shared" si="75"/>
        <v>114.44</v>
      </c>
      <c r="V613" s="35"/>
      <c r="W613" s="72">
        <v>4500.0</v>
      </c>
      <c r="X613" s="35">
        <f t="shared" si="54"/>
        <v>0</v>
      </c>
      <c r="Y613" s="37">
        <f t="shared" si="56"/>
        <v>257.6710463</v>
      </c>
      <c r="Z613" s="35"/>
      <c r="AA613" s="35"/>
      <c r="AB613" s="35"/>
      <c r="AC613" s="35"/>
      <c r="AD613" s="35"/>
      <c r="AE613" s="66">
        <v>3000.0</v>
      </c>
      <c r="AF613" s="66">
        <f t="shared" si="71"/>
        <v>0</v>
      </c>
      <c r="AG613" s="93">
        <f t="shared" si="67"/>
        <v>-15.67691673</v>
      </c>
      <c r="AH613" s="67"/>
      <c r="AI613" s="68"/>
      <c r="AJ613" s="68">
        <f t="shared" si="69"/>
        <v>24.91094913</v>
      </c>
      <c r="AK613" s="69">
        <v>1875.0</v>
      </c>
      <c r="AL613" s="42">
        <f t="shared" si="57"/>
        <v>0</v>
      </c>
      <c r="AM613" s="42">
        <f t="shared" si="61"/>
        <v>472.4193666</v>
      </c>
      <c r="AN613" s="36"/>
      <c r="AO613" s="43"/>
      <c r="AP613" s="70">
        <v>980.0</v>
      </c>
      <c r="AQ613" s="70">
        <f t="shared" si="60"/>
        <v>0</v>
      </c>
      <c r="AR613" s="70">
        <f t="shared" si="62"/>
        <v>76.42103175</v>
      </c>
      <c r="AS613" s="71">
        <v>1400.0</v>
      </c>
      <c r="AT613" s="36"/>
      <c r="AU613" s="43"/>
      <c r="AV613" s="72">
        <v>480.0</v>
      </c>
      <c r="AW613" s="35"/>
      <c r="AX613" s="45"/>
      <c r="AY613" s="46"/>
      <c r="AZ613" s="46"/>
      <c r="BA613" s="46"/>
      <c r="BB613" s="46"/>
      <c r="BC613" s="47"/>
      <c r="BD613" s="47"/>
      <c r="BE613" s="48"/>
      <c r="BF613" s="48"/>
    </row>
    <row r="614" ht="15.75" customHeight="1">
      <c r="A614" s="110"/>
      <c r="B614" s="28"/>
      <c r="C614" s="48"/>
      <c r="D614" s="30"/>
      <c r="E614" s="31">
        <f t="shared" si="3"/>
        <v>0</v>
      </c>
      <c r="F614" s="31"/>
      <c r="G614" s="104"/>
      <c r="H614" s="33"/>
      <c r="I614" s="34"/>
      <c r="J614" s="34"/>
      <c r="K614" s="34"/>
      <c r="L614" s="34"/>
      <c r="M614" s="34"/>
      <c r="N614" s="34"/>
      <c r="O614" s="34"/>
      <c r="P614" s="34"/>
      <c r="Q614" s="34"/>
      <c r="R614" s="35"/>
      <c r="S614" s="72">
        <f t="shared" si="74"/>
        <v>1875</v>
      </c>
      <c r="T614" s="36">
        <f t="shared" si="72"/>
        <v>0</v>
      </c>
      <c r="U614" s="36">
        <f t="shared" si="75"/>
        <v>114.44</v>
      </c>
      <c r="V614" s="35"/>
      <c r="W614" s="72">
        <v>4500.0</v>
      </c>
      <c r="X614" s="35">
        <f t="shared" si="54"/>
        <v>0</v>
      </c>
      <c r="Y614" s="37">
        <f t="shared" si="56"/>
        <v>257.6710463</v>
      </c>
      <c r="Z614" s="35"/>
      <c r="AA614" s="35"/>
      <c r="AB614" s="35"/>
      <c r="AC614" s="35"/>
      <c r="AD614" s="35"/>
      <c r="AE614" s="66">
        <v>3000.0</v>
      </c>
      <c r="AF614" s="66">
        <f t="shared" si="71"/>
        <v>0</v>
      </c>
      <c r="AG614" s="93">
        <f t="shared" si="67"/>
        <v>-15.67691673</v>
      </c>
      <c r="AH614" s="67"/>
      <c r="AI614" s="68"/>
      <c r="AJ614" s="68">
        <f t="shared" si="69"/>
        <v>24.91094913</v>
      </c>
      <c r="AK614" s="69">
        <v>1875.0</v>
      </c>
      <c r="AL614" s="42">
        <f t="shared" si="57"/>
        <v>0</v>
      </c>
      <c r="AM614" s="42">
        <f t="shared" si="61"/>
        <v>472.4193666</v>
      </c>
      <c r="AN614" s="36"/>
      <c r="AO614" s="43"/>
      <c r="AP614" s="70">
        <v>980.0</v>
      </c>
      <c r="AQ614" s="70">
        <f t="shared" si="60"/>
        <v>0</v>
      </c>
      <c r="AR614" s="70">
        <f t="shared" si="62"/>
        <v>76.42103175</v>
      </c>
      <c r="AS614" s="71">
        <v>1400.0</v>
      </c>
      <c r="AT614" s="36"/>
      <c r="AU614" s="43"/>
      <c r="AV614" s="72">
        <v>480.0</v>
      </c>
      <c r="AW614" s="35"/>
      <c r="AX614" s="45"/>
      <c r="AY614" s="46"/>
      <c r="AZ614" s="46"/>
      <c r="BA614" s="46"/>
      <c r="BB614" s="46"/>
      <c r="BC614" s="47"/>
      <c r="BD614" s="47"/>
      <c r="BE614" s="48"/>
      <c r="BF614" s="48"/>
    </row>
    <row r="615" ht="15.75" customHeight="1">
      <c r="A615" s="110"/>
      <c r="B615" s="28"/>
      <c r="C615" s="48"/>
      <c r="D615" s="30"/>
      <c r="E615" s="31">
        <f t="shared" si="3"/>
        <v>0</v>
      </c>
      <c r="F615" s="31"/>
      <c r="G615" s="104"/>
      <c r="H615" s="33"/>
      <c r="I615" s="34"/>
      <c r="J615" s="34"/>
      <c r="K615" s="34"/>
      <c r="L615" s="34"/>
      <c r="M615" s="34"/>
      <c r="N615" s="34"/>
      <c r="O615" s="34"/>
      <c r="P615" s="34"/>
      <c r="Q615" s="34"/>
      <c r="R615" s="35"/>
      <c r="S615" s="72">
        <f t="shared" si="74"/>
        <v>1875</v>
      </c>
      <c r="T615" s="36">
        <f t="shared" si="72"/>
        <v>0</v>
      </c>
      <c r="U615" s="36">
        <f t="shared" si="75"/>
        <v>114.44</v>
      </c>
      <c r="V615" s="35"/>
      <c r="W615" s="72">
        <v>4500.0</v>
      </c>
      <c r="X615" s="35">
        <f t="shared" si="54"/>
        <v>0</v>
      </c>
      <c r="Y615" s="37">
        <f t="shared" si="56"/>
        <v>257.6710463</v>
      </c>
      <c r="Z615" s="35"/>
      <c r="AA615" s="35"/>
      <c r="AB615" s="35"/>
      <c r="AC615" s="35"/>
      <c r="AD615" s="35"/>
      <c r="AE615" s="66">
        <v>3000.0</v>
      </c>
      <c r="AF615" s="66">
        <f t="shared" si="71"/>
        <v>0</v>
      </c>
      <c r="AG615" s="93">
        <f t="shared" si="67"/>
        <v>-15.67691673</v>
      </c>
      <c r="AH615" s="67"/>
      <c r="AI615" s="68"/>
      <c r="AJ615" s="68">
        <f t="shared" si="69"/>
        <v>24.91094913</v>
      </c>
      <c r="AK615" s="69">
        <v>1875.0</v>
      </c>
      <c r="AL615" s="42">
        <f t="shared" si="57"/>
        <v>0</v>
      </c>
      <c r="AM615" s="42">
        <f t="shared" si="61"/>
        <v>472.4193666</v>
      </c>
      <c r="AN615" s="36"/>
      <c r="AO615" s="43"/>
      <c r="AP615" s="70">
        <v>980.0</v>
      </c>
      <c r="AQ615" s="70">
        <f t="shared" si="60"/>
        <v>0</v>
      </c>
      <c r="AR615" s="70">
        <f t="shared" si="62"/>
        <v>76.42103175</v>
      </c>
      <c r="AS615" s="71">
        <v>1400.0</v>
      </c>
      <c r="AT615" s="36"/>
      <c r="AU615" s="43"/>
      <c r="AV615" s="72">
        <v>480.0</v>
      </c>
      <c r="AW615" s="35"/>
      <c r="AX615" s="45"/>
      <c r="AY615" s="46"/>
      <c r="AZ615" s="46"/>
      <c r="BA615" s="46"/>
      <c r="BB615" s="46"/>
      <c r="BC615" s="47"/>
      <c r="BD615" s="47"/>
      <c r="BE615" s="48"/>
      <c r="BF615" s="48"/>
    </row>
    <row r="616" ht="15.75" customHeight="1">
      <c r="A616" s="110"/>
      <c r="B616" s="28"/>
      <c r="C616" s="48"/>
      <c r="D616" s="30"/>
      <c r="E616" s="31">
        <f t="shared" si="3"/>
        <v>0</v>
      </c>
      <c r="F616" s="31"/>
      <c r="G616" s="104"/>
      <c r="H616" s="33"/>
      <c r="I616" s="34"/>
      <c r="J616" s="34"/>
      <c r="K616" s="34"/>
      <c r="L616" s="34"/>
      <c r="M616" s="34"/>
      <c r="N616" s="34"/>
      <c r="O616" s="34"/>
      <c r="P616" s="34"/>
      <c r="Q616" s="34"/>
      <c r="R616" s="35"/>
      <c r="S616" s="72">
        <f t="shared" si="74"/>
        <v>1875</v>
      </c>
      <c r="T616" s="36">
        <f t="shared" si="72"/>
        <v>0</v>
      </c>
      <c r="U616" s="36">
        <f t="shared" si="75"/>
        <v>114.44</v>
      </c>
      <c r="V616" s="35"/>
      <c r="W616" s="72">
        <v>4500.0</v>
      </c>
      <c r="X616" s="35">
        <f t="shared" si="54"/>
        <v>0</v>
      </c>
      <c r="Y616" s="37">
        <f t="shared" si="56"/>
        <v>257.6710463</v>
      </c>
      <c r="Z616" s="35"/>
      <c r="AA616" s="35"/>
      <c r="AB616" s="35"/>
      <c r="AC616" s="35"/>
      <c r="AD616" s="35"/>
      <c r="AE616" s="66">
        <v>3000.0</v>
      </c>
      <c r="AF616" s="66">
        <f t="shared" si="71"/>
        <v>0</v>
      </c>
      <c r="AG616" s="93">
        <f t="shared" si="67"/>
        <v>-15.67691673</v>
      </c>
      <c r="AH616" s="67"/>
      <c r="AI616" s="68"/>
      <c r="AJ616" s="68">
        <f t="shared" si="69"/>
        <v>24.91094913</v>
      </c>
      <c r="AK616" s="69">
        <v>1875.0</v>
      </c>
      <c r="AL616" s="42">
        <f t="shared" si="57"/>
        <v>0</v>
      </c>
      <c r="AM616" s="42">
        <f t="shared" si="61"/>
        <v>472.4193666</v>
      </c>
      <c r="AN616" s="36"/>
      <c r="AO616" s="43"/>
      <c r="AP616" s="70">
        <v>980.0</v>
      </c>
      <c r="AQ616" s="70">
        <f t="shared" si="60"/>
        <v>0</v>
      </c>
      <c r="AR616" s="70">
        <f t="shared" si="62"/>
        <v>76.42103175</v>
      </c>
      <c r="AS616" s="71">
        <v>1400.0</v>
      </c>
      <c r="AT616" s="36"/>
      <c r="AU616" s="43"/>
      <c r="AV616" s="72">
        <v>480.0</v>
      </c>
      <c r="AW616" s="35"/>
      <c r="AX616" s="45"/>
      <c r="AY616" s="46"/>
      <c r="AZ616" s="46"/>
      <c r="BA616" s="46"/>
      <c r="BB616" s="46"/>
      <c r="BC616" s="47"/>
      <c r="BD616" s="47"/>
      <c r="BE616" s="48"/>
      <c r="BF616" s="48"/>
    </row>
    <row r="617" ht="15.75" customHeight="1">
      <c r="A617" s="110"/>
      <c r="B617" s="28"/>
      <c r="C617" s="48"/>
      <c r="D617" s="30"/>
      <c r="E617" s="31">
        <f t="shared" si="3"/>
        <v>0</v>
      </c>
      <c r="F617" s="31"/>
      <c r="G617" s="104"/>
      <c r="H617" s="33"/>
      <c r="I617" s="34"/>
      <c r="J617" s="34"/>
      <c r="K617" s="34"/>
      <c r="L617" s="34"/>
      <c r="M617" s="34"/>
      <c r="N617" s="34"/>
      <c r="O617" s="34"/>
      <c r="P617" s="34"/>
      <c r="Q617" s="34"/>
      <c r="R617" s="35"/>
      <c r="S617" s="72">
        <f t="shared" si="74"/>
        <v>1875</v>
      </c>
      <c r="T617" s="36">
        <f t="shared" si="72"/>
        <v>0</v>
      </c>
      <c r="U617" s="36">
        <f t="shared" si="75"/>
        <v>114.44</v>
      </c>
      <c r="V617" s="35"/>
      <c r="W617" s="72">
        <v>4500.0</v>
      </c>
      <c r="X617" s="35">
        <f t="shared" si="54"/>
        <v>0</v>
      </c>
      <c r="Y617" s="37">
        <f t="shared" si="56"/>
        <v>257.6710463</v>
      </c>
      <c r="Z617" s="35"/>
      <c r="AA617" s="35"/>
      <c r="AB617" s="35"/>
      <c r="AC617" s="35"/>
      <c r="AD617" s="35"/>
      <c r="AE617" s="66">
        <v>3000.0</v>
      </c>
      <c r="AF617" s="66">
        <f t="shared" si="71"/>
        <v>0</v>
      </c>
      <c r="AG617" s="93">
        <f t="shared" si="67"/>
        <v>-15.67691673</v>
      </c>
      <c r="AH617" s="67"/>
      <c r="AI617" s="68"/>
      <c r="AJ617" s="68">
        <f t="shared" si="69"/>
        <v>24.91094913</v>
      </c>
      <c r="AK617" s="69">
        <v>1875.0</v>
      </c>
      <c r="AL617" s="42">
        <f t="shared" si="57"/>
        <v>0</v>
      </c>
      <c r="AM617" s="42">
        <f t="shared" si="61"/>
        <v>472.4193666</v>
      </c>
      <c r="AN617" s="36"/>
      <c r="AO617" s="43"/>
      <c r="AP617" s="70">
        <v>980.0</v>
      </c>
      <c r="AQ617" s="70">
        <f t="shared" si="60"/>
        <v>0</v>
      </c>
      <c r="AR617" s="70">
        <f t="shared" si="62"/>
        <v>76.42103175</v>
      </c>
      <c r="AS617" s="71">
        <v>1400.0</v>
      </c>
      <c r="AT617" s="36"/>
      <c r="AU617" s="43"/>
      <c r="AV617" s="72">
        <v>480.0</v>
      </c>
      <c r="AW617" s="35"/>
      <c r="AX617" s="45"/>
      <c r="AY617" s="46"/>
      <c r="AZ617" s="46"/>
      <c r="BA617" s="46"/>
      <c r="BB617" s="46"/>
      <c r="BC617" s="47"/>
      <c r="BD617" s="47"/>
      <c r="BE617" s="48"/>
      <c r="BF617" s="48"/>
    </row>
    <row r="618" ht="15.75" customHeight="1">
      <c r="A618" s="110"/>
      <c r="B618" s="28"/>
      <c r="C618" s="48"/>
      <c r="D618" s="30"/>
      <c r="E618" s="31">
        <f t="shared" si="3"/>
        <v>0</v>
      </c>
      <c r="F618" s="31"/>
      <c r="G618" s="104"/>
      <c r="H618" s="33"/>
      <c r="I618" s="34"/>
      <c r="J618" s="34"/>
      <c r="K618" s="34"/>
      <c r="L618" s="34"/>
      <c r="M618" s="34"/>
      <c r="N618" s="34"/>
      <c r="O618" s="34"/>
      <c r="P618" s="34"/>
      <c r="Q618" s="34"/>
      <c r="R618" s="35"/>
      <c r="S618" s="72">
        <f t="shared" si="74"/>
        <v>1875</v>
      </c>
      <c r="T618" s="36">
        <f t="shared" si="72"/>
        <v>0</v>
      </c>
      <c r="U618" s="36">
        <f t="shared" si="75"/>
        <v>114.44</v>
      </c>
      <c r="V618" s="35"/>
      <c r="W618" s="72">
        <v>4500.0</v>
      </c>
      <c r="X618" s="35">
        <f t="shared" si="54"/>
        <v>0</v>
      </c>
      <c r="Y618" s="37">
        <f t="shared" si="56"/>
        <v>257.6710463</v>
      </c>
      <c r="Z618" s="35"/>
      <c r="AA618" s="35"/>
      <c r="AB618" s="35"/>
      <c r="AC618" s="35"/>
      <c r="AD618" s="35"/>
      <c r="AE618" s="66">
        <v>3000.0</v>
      </c>
      <c r="AF618" s="66">
        <f t="shared" si="71"/>
        <v>0</v>
      </c>
      <c r="AG618" s="93">
        <f t="shared" si="67"/>
        <v>-15.67691673</v>
      </c>
      <c r="AH618" s="67"/>
      <c r="AI618" s="68"/>
      <c r="AJ618" s="68">
        <f t="shared" si="69"/>
        <v>24.91094913</v>
      </c>
      <c r="AK618" s="69">
        <v>1875.0</v>
      </c>
      <c r="AL618" s="42">
        <f t="shared" si="57"/>
        <v>0</v>
      </c>
      <c r="AM618" s="42">
        <f t="shared" si="61"/>
        <v>472.4193666</v>
      </c>
      <c r="AN618" s="36"/>
      <c r="AO618" s="43"/>
      <c r="AP618" s="70">
        <v>980.0</v>
      </c>
      <c r="AQ618" s="70">
        <f t="shared" si="60"/>
        <v>0</v>
      </c>
      <c r="AR618" s="70">
        <f t="shared" si="62"/>
        <v>76.42103175</v>
      </c>
      <c r="AS618" s="71">
        <v>1400.0</v>
      </c>
      <c r="AT618" s="36"/>
      <c r="AU618" s="43"/>
      <c r="AV618" s="72">
        <v>480.0</v>
      </c>
      <c r="AW618" s="35"/>
      <c r="AX618" s="45"/>
      <c r="AY618" s="46"/>
      <c r="AZ618" s="46"/>
      <c r="BA618" s="46"/>
      <c r="BB618" s="46"/>
      <c r="BC618" s="47"/>
      <c r="BD618" s="47"/>
      <c r="BE618" s="48"/>
      <c r="BF618" s="48"/>
    </row>
    <row r="619" ht="15.75" customHeight="1">
      <c r="A619" s="110"/>
      <c r="B619" s="28"/>
      <c r="C619" s="48"/>
      <c r="D619" s="30"/>
      <c r="E619" s="31">
        <f t="shared" si="3"/>
        <v>0</v>
      </c>
      <c r="F619" s="31"/>
      <c r="G619" s="104"/>
      <c r="H619" s="33"/>
      <c r="I619" s="34"/>
      <c r="J619" s="34"/>
      <c r="K619" s="34"/>
      <c r="L619" s="34"/>
      <c r="M619" s="34"/>
      <c r="N619" s="34"/>
      <c r="O619" s="34"/>
      <c r="P619" s="34"/>
      <c r="Q619" s="34"/>
      <c r="R619" s="35"/>
      <c r="S619" s="72">
        <f t="shared" si="74"/>
        <v>1875</v>
      </c>
      <c r="T619" s="36">
        <f t="shared" si="72"/>
        <v>0</v>
      </c>
      <c r="U619" s="36">
        <f t="shared" si="75"/>
        <v>114.44</v>
      </c>
      <c r="V619" s="35"/>
      <c r="W619" s="72">
        <v>4500.0</v>
      </c>
      <c r="X619" s="35">
        <f t="shared" si="54"/>
        <v>0</v>
      </c>
      <c r="Y619" s="37">
        <f t="shared" si="56"/>
        <v>257.6710463</v>
      </c>
      <c r="Z619" s="35"/>
      <c r="AA619" s="35"/>
      <c r="AB619" s="35"/>
      <c r="AC619" s="35"/>
      <c r="AD619" s="35"/>
      <c r="AE619" s="66">
        <v>3000.0</v>
      </c>
      <c r="AF619" s="66">
        <f t="shared" si="71"/>
        <v>0</v>
      </c>
      <c r="AG619" s="93">
        <f t="shared" si="67"/>
        <v>-15.67691673</v>
      </c>
      <c r="AH619" s="67"/>
      <c r="AI619" s="68"/>
      <c r="AJ619" s="68">
        <f t="shared" si="69"/>
        <v>24.91094913</v>
      </c>
      <c r="AK619" s="69">
        <v>1875.0</v>
      </c>
      <c r="AL619" s="42">
        <f t="shared" si="57"/>
        <v>0</v>
      </c>
      <c r="AM619" s="42">
        <f t="shared" si="61"/>
        <v>472.4193666</v>
      </c>
      <c r="AN619" s="36"/>
      <c r="AO619" s="43"/>
      <c r="AP619" s="70">
        <v>980.0</v>
      </c>
      <c r="AQ619" s="70">
        <f t="shared" si="60"/>
        <v>0</v>
      </c>
      <c r="AR619" s="70">
        <f t="shared" si="62"/>
        <v>76.42103175</v>
      </c>
      <c r="AS619" s="71">
        <v>1400.0</v>
      </c>
      <c r="AT619" s="36"/>
      <c r="AU619" s="43"/>
      <c r="AV619" s="72">
        <v>480.0</v>
      </c>
      <c r="AW619" s="35"/>
      <c r="AX619" s="45"/>
      <c r="AY619" s="46"/>
      <c r="AZ619" s="46"/>
      <c r="BA619" s="46"/>
      <c r="BB619" s="46"/>
      <c r="BC619" s="47"/>
      <c r="BD619" s="47"/>
      <c r="BE619" s="48"/>
      <c r="BF619" s="48"/>
    </row>
    <row r="620" ht="15.75" customHeight="1">
      <c r="A620" s="110"/>
      <c r="B620" s="28"/>
      <c r="C620" s="48"/>
      <c r="D620" s="30"/>
      <c r="E620" s="31">
        <f t="shared" si="3"/>
        <v>0</v>
      </c>
      <c r="F620" s="31"/>
      <c r="G620" s="104"/>
      <c r="H620" s="33"/>
      <c r="I620" s="34"/>
      <c r="J620" s="34"/>
      <c r="K620" s="34"/>
      <c r="L620" s="34"/>
      <c r="M620" s="34"/>
      <c r="N620" s="34"/>
      <c r="O620" s="34"/>
      <c r="P620" s="34"/>
      <c r="Q620" s="34"/>
      <c r="R620" s="35"/>
      <c r="S620" s="72">
        <f t="shared" si="74"/>
        <v>1875</v>
      </c>
      <c r="T620" s="36">
        <f t="shared" si="72"/>
        <v>0</v>
      </c>
      <c r="U620" s="36">
        <f t="shared" si="75"/>
        <v>114.44</v>
      </c>
      <c r="V620" s="35"/>
      <c r="W620" s="72">
        <v>4500.0</v>
      </c>
      <c r="X620" s="35">
        <f t="shared" si="54"/>
        <v>0</v>
      </c>
      <c r="Y620" s="37">
        <f t="shared" si="56"/>
        <v>257.6710463</v>
      </c>
      <c r="Z620" s="35"/>
      <c r="AA620" s="35"/>
      <c r="AB620" s="35"/>
      <c r="AC620" s="35"/>
      <c r="AD620" s="35"/>
      <c r="AE620" s="66">
        <v>3000.0</v>
      </c>
      <c r="AF620" s="66">
        <f t="shared" si="71"/>
        <v>0</v>
      </c>
      <c r="AG620" s="93">
        <f t="shared" si="67"/>
        <v>-15.67691673</v>
      </c>
      <c r="AH620" s="67"/>
      <c r="AI620" s="68"/>
      <c r="AJ620" s="68">
        <f t="shared" si="69"/>
        <v>24.91094913</v>
      </c>
      <c r="AK620" s="69">
        <v>1875.0</v>
      </c>
      <c r="AL620" s="42">
        <f t="shared" si="57"/>
        <v>0</v>
      </c>
      <c r="AM620" s="42">
        <f t="shared" si="61"/>
        <v>472.4193666</v>
      </c>
      <c r="AN620" s="36"/>
      <c r="AO620" s="43"/>
      <c r="AP620" s="70">
        <v>980.0</v>
      </c>
      <c r="AQ620" s="70">
        <f t="shared" si="60"/>
        <v>0</v>
      </c>
      <c r="AR620" s="70">
        <f t="shared" si="62"/>
        <v>76.42103175</v>
      </c>
      <c r="AS620" s="71">
        <v>1400.0</v>
      </c>
      <c r="AT620" s="36"/>
      <c r="AU620" s="43"/>
      <c r="AV620" s="72">
        <v>480.0</v>
      </c>
      <c r="AW620" s="35"/>
      <c r="AX620" s="45"/>
      <c r="AY620" s="46"/>
      <c r="AZ620" s="46"/>
      <c r="BA620" s="46"/>
      <c r="BB620" s="46"/>
      <c r="BC620" s="47"/>
      <c r="BD620" s="47"/>
      <c r="BE620" s="48"/>
      <c r="BF620" s="48"/>
    </row>
    <row r="621" ht="15.75" customHeight="1">
      <c r="A621" s="110"/>
      <c r="B621" s="28"/>
      <c r="C621" s="48"/>
      <c r="D621" s="30"/>
      <c r="E621" s="31">
        <f t="shared" si="3"/>
        <v>0</v>
      </c>
      <c r="F621" s="31"/>
      <c r="G621" s="104"/>
      <c r="H621" s="33"/>
      <c r="I621" s="34"/>
      <c r="J621" s="34"/>
      <c r="K621" s="34"/>
      <c r="L621" s="34"/>
      <c r="M621" s="34"/>
      <c r="N621" s="34"/>
      <c r="O621" s="34"/>
      <c r="P621" s="34"/>
      <c r="Q621" s="34"/>
      <c r="R621" s="35"/>
      <c r="S621" s="72">
        <f t="shared" si="74"/>
        <v>1875</v>
      </c>
      <c r="T621" s="36">
        <f t="shared" si="72"/>
        <v>0</v>
      </c>
      <c r="U621" s="36">
        <f t="shared" si="75"/>
        <v>114.44</v>
      </c>
      <c r="V621" s="35"/>
      <c r="W621" s="72">
        <v>4500.0</v>
      </c>
      <c r="X621" s="35">
        <f t="shared" si="54"/>
        <v>0</v>
      </c>
      <c r="Y621" s="37">
        <f t="shared" si="56"/>
        <v>257.6710463</v>
      </c>
      <c r="Z621" s="35"/>
      <c r="AA621" s="35"/>
      <c r="AB621" s="35"/>
      <c r="AC621" s="35"/>
      <c r="AD621" s="35"/>
      <c r="AE621" s="66">
        <v>3000.0</v>
      </c>
      <c r="AF621" s="66">
        <f t="shared" si="71"/>
        <v>0</v>
      </c>
      <c r="AG621" s="93">
        <f t="shared" si="67"/>
        <v>-15.67691673</v>
      </c>
      <c r="AH621" s="67"/>
      <c r="AI621" s="68"/>
      <c r="AJ621" s="68">
        <f t="shared" si="69"/>
        <v>24.91094913</v>
      </c>
      <c r="AK621" s="69">
        <v>1875.0</v>
      </c>
      <c r="AL621" s="42">
        <f t="shared" si="57"/>
        <v>0</v>
      </c>
      <c r="AM621" s="42">
        <f t="shared" si="61"/>
        <v>472.4193666</v>
      </c>
      <c r="AN621" s="36"/>
      <c r="AO621" s="43"/>
      <c r="AP621" s="70">
        <v>980.0</v>
      </c>
      <c r="AQ621" s="70">
        <f t="shared" si="60"/>
        <v>0</v>
      </c>
      <c r="AR621" s="70">
        <f t="shared" si="62"/>
        <v>76.42103175</v>
      </c>
      <c r="AS621" s="71">
        <v>1400.0</v>
      </c>
      <c r="AT621" s="36"/>
      <c r="AU621" s="43"/>
      <c r="AV621" s="72">
        <v>480.0</v>
      </c>
      <c r="AW621" s="35"/>
      <c r="AX621" s="45"/>
      <c r="AY621" s="46"/>
      <c r="AZ621" s="46"/>
      <c r="BA621" s="46"/>
      <c r="BB621" s="46"/>
      <c r="BC621" s="47"/>
      <c r="BD621" s="47"/>
      <c r="BE621" s="48"/>
      <c r="BF621" s="48"/>
    </row>
    <row r="622" ht="15.75" customHeight="1">
      <c r="A622" s="110"/>
      <c r="B622" s="28"/>
      <c r="C622" s="48"/>
      <c r="D622" s="30"/>
      <c r="E622" s="31">
        <f t="shared" si="3"/>
        <v>0</v>
      </c>
      <c r="F622" s="31"/>
      <c r="G622" s="104"/>
      <c r="H622" s="33"/>
      <c r="I622" s="34"/>
      <c r="J622" s="34"/>
      <c r="K622" s="34"/>
      <c r="L622" s="34"/>
      <c r="M622" s="34"/>
      <c r="N622" s="34"/>
      <c r="O622" s="34"/>
      <c r="P622" s="34"/>
      <c r="Q622" s="34"/>
      <c r="R622" s="35"/>
      <c r="S622" s="72">
        <f t="shared" si="74"/>
        <v>1875</v>
      </c>
      <c r="T622" s="36">
        <f t="shared" si="72"/>
        <v>0</v>
      </c>
      <c r="U622" s="36">
        <f t="shared" si="75"/>
        <v>114.44</v>
      </c>
      <c r="V622" s="35"/>
      <c r="W622" s="72">
        <v>4500.0</v>
      </c>
      <c r="X622" s="35">
        <f t="shared" si="54"/>
        <v>0</v>
      </c>
      <c r="Y622" s="37">
        <f t="shared" si="56"/>
        <v>257.6710463</v>
      </c>
      <c r="Z622" s="35"/>
      <c r="AA622" s="35"/>
      <c r="AB622" s="35"/>
      <c r="AC622" s="35"/>
      <c r="AD622" s="35"/>
      <c r="AE622" s="66">
        <v>3000.0</v>
      </c>
      <c r="AF622" s="66">
        <f t="shared" si="71"/>
        <v>0</v>
      </c>
      <c r="AG622" s="93">
        <f t="shared" si="67"/>
        <v>-15.67691673</v>
      </c>
      <c r="AH622" s="67"/>
      <c r="AI622" s="68"/>
      <c r="AJ622" s="68">
        <f t="shared" si="69"/>
        <v>24.91094913</v>
      </c>
      <c r="AK622" s="69">
        <v>1875.0</v>
      </c>
      <c r="AL622" s="42">
        <f t="shared" si="57"/>
        <v>0</v>
      </c>
      <c r="AM622" s="42">
        <f t="shared" si="61"/>
        <v>472.4193666</v>
      </c>
      <c r="AN622" s="36"/>
      <c r="AO622" s="43"/>
      <c r="AP622" s="70">
        <v>980.0</v>
      </c>
      <c r="AQ622" s="70">
        <f t="shared" si="60"/>
        <v>0</v>
      </c>
      <c r="AR622" s="70">
        <f t="shared" si="62"/>
        <v>76.42103175</v>
      </c>
      <c r="AS622" s="71">
        <v>1400.0</v>
      </c>
      <c r="AT622" s="36"/>
      <c r="AU622" s="43"/>
      <c r="AV622" s="72">
        <v>480.0</v>
      </c>
      <c r="AW622" s="35"/>
      <c r="AX622" s="45"/>
      <c r="AY622" s="46"/>
      <c r="AZ622" s="46"/>
      <c r="BA622" s="46"/>
      <c r="BB622" s="46"/>
      <c r="BC622" s="47"/>
      <c r="BD622" s="47"/>
      <c r="BE622" s="48"/>
      <c r="BF622" s="48"/>
    </row>
    <row r="623" ht="15.75" customHeight="1">
      <c r="A623" s="110"/>
      <c r="B623" s="28"/>
      <c r="C623" s="48"/>
      <c r="D623" s="30"/>
      <c r="E623" s="31">
        <f t="shared" si="3"/>
        <v>0</v>
      </c>
      <c r="F623" s="31"/>
      <c r="G623" s="104"/>
      <c r="H623" s="33"/>
      <c r="I623" s="34"/>
      <c r="J623" s="34"/>
      <c r="K623" s="34"/>
      <c r="L623" s="34"/>
      <c r="M623" s="34"/>
      <c r="N623" s="34"/>
      <c r="O623" s="34"/>
      <c r="P623" s="34"/>
      <c r="Q623" s="34"/>
      <c r="R623" s="35"/>
      <c r="S623" s="72">
        <f t="shared" si="74"/>
        <v>1875</v>
      </c>
      <c r="T623" s="36">
        <f t="shared" si="72"/>
        <v>0</v>
      </c>
      <c r="U623" s="36">
        <f t="shared" si="75"/>
        <v>114.44</v>
      </c>
      <c r="V623" s="35"/>
      <c r="W623" s="72">
        <v>4500.0</v>
      </c>
      <c r="X623" s="35">
        <f t="shared" si="54"/>
        <v>0</v>
      </c>
      <c r="Y623" s="37">
        <f t="shared" si="56"/>
        <v>257.6710463</v>
      </c>
      <c r="Z623" s="35"/>
      <c r="AA623" s="35"/>
      <c r="AB623" s="35"/>
      <c r="AC623" s="35"/>
      <c r="AD623" s="35"/>
      <c r="AE623" s="66">
        <v>3000.0</v>
      </c>
      <c r="AF623" s="66">
        <f t="shared" si="71"/>
        <v>0</v>
      </c>
      <c r="AG623" s="93">
        <f t="shared" si="67"/>
        <v>-15.67691673</v>
      </c>
      <c r="AH623" s="67"/>
      <c r="AI623" s="68"/>
      <c r="AJ623" s="68">
        <f t="shared" si="69"/>
        <v>24.91094913</v>
      </c>
      <c r="AK623" s="69">
        <v>1875.0</v>
      </c>
      <c r="AL623" s="42">
        <f t="shared" si="57"/>
        <v>0</v>
      </c>
      <c r="AM623" s="42">
        <f t="shared" si="61"/>
        <v>472.4193666</v>
      </c>
      <c r="AN623" s="36"/>
      <c r="AO623" s="43"/>
      <c r="AP623" s="70">
        <v>980.0</v>
      </c>
      <c r="AQ623" s="70">
        <f t="shared" si="60"/>
        <v>0</v>
      </c>
      <c r="AR623" s="70">
        <f t="shared" si="62"/>
        <v>76.42103175</v>
      </c>
      <c r="AS623" s="71">
        <v>1400.0</v>
      </c>
      <c r="AT623" s="36"/>
      <c r="AU623" s="43"/>
      <c r="AV623" s="72">
        <v>480.0</v>
      </c>
      <c r="AW623" s="35"/>
      <c r="AX623" s="45"/>
      <c r="AY623" s="46"/>
      <c r="AZ623" s="46"/>
      <c r="BA623" s="46"/>
      <c r="BB623" s="46"/>
      <c r="BC623" s="47"/>
      <c r="BD623" s="47"/>
      <c r="BE623" s="48"/>
      <c r="BF623" s="48"/>
    </row>
    <row r="624" ht="15.75" customHeight="1">
      <c r="A624" s="110"/>
      <c r="B624" s="28"/>
      <c r="C624" s="48"/>
      <c r="D624" s="30"/>
      <c r="E624" s="31">
        <f t="shared" si="3"/>
        <v>0</v>
      </c>
      <c r="F624" s="31"/>
      <c r="G624" s="104"/>
      <c r="H624" s="33"/>
      <c r="I624" s="34"/>
      <c r="J624" s="34"/>
      <c r="K624" s="34"/>
      <c r="L624" s="34"/>
      <c r="M624" s="34"/>
      <c r="N624" s="34"/>
      <c r="O624" s="34"/>
      <c r="P624" s="34"/>
      <c r="Q624" s="34"/>
      <c r="R624" s="35"/>
      <c r="S624" s="72">
        <f t="shared" si="74"/>
        <v>1875</v>
      </c>
      <c r="T624" s="36">
        <f t="shared" si="72"/>
        <v>0</v>
      </c>
      <c r="U624" s="36">
        <f t="shared" si="75"/>
        <v>114.44</v>
      </c>
      <c r="V624" s="35"/>
      <c r="W624" s="72">
        <v>4500.0</v>
      </c>
      <c r="X624" s="35">
        <f t="shared" si="54"/>
        <v>0</v>
      </c>
      <c r="Y624" s="37">
        <f t="shared" si="56"/>
        <v>257.6710463</v>
      </c>
      <c r="Z624" s="35"/>
      <c r="AA624" s="35"/>
      <c r="AB624" s="35"/>
      <c r="AC624" s="35"/>
      <c r="AD624" s="35"/>
      <c r="AE624" s="66">
        <v>3000.0</v>
      </c>
      <c r="AF624" s="66">
        <f t="shared" si="71"/>
        <v>0</v>
      </c>
      <c r="AG624" s="93">
        <f t="shared" si="67"/>
        <v>-15.67691673</v>
      </c>
      <c r="AH624" s="67"/>
      <c r="AI624" s="68"/>
      <c r="AJ624" s="68">
        <f t="shared" si="69"/>
        <v>24.91094913</v>
      </c>
      <c r="AK624" s="69">
        <v>1875.0</v>
      </c>
      <c r="AL624" s="42">
        <f t="shared" si="57"/>
        <v>0</v>
      </c>
      <c r="AM624" s="42">
        <f t="shared" si="61"/>
        <v>472.4193666</v>
      </c>
      <c r="AN624" s="36"/>
      <c r="AO624" s="43"/>
      <c r="AP624" s="70">
        <v>980.0</v>
      </c>
      <c r="AQ624" s="70">
        <f t="shared" si="60"/>
        <v>0</v>
      </c>
      <c r="AR624" s="70">
        <f t="shared" si="62"/>
        <v>76.42103175</v>
      </c>
      <c r="AS624" s="71">
        <v>1400.0</v>
      </c>
      <c r="AT624" s="36"/>
      <c r="AU624" s="43"/>
      <c r="AV624" s="72">
        <v>480.0</v>
      </c>
      <c r="AW624" s="35"/>
      <c r="AX624" s="45"/>
      <c r="AY624" s="46"/>
      <c r="AZ624" s="46"/>
      <c r="BA624" s="46"/>
      <c r="BB624" s="46"/>
      <c r="BC624" s="47"/>
      <c r="BD624" s="47"/>
      <c r="BE624" s="48"/>
      <c r="BF624" s="48"/>
    </row>
    <row r="625" ht="15.75" customHeight="1">
      <c r="A625" s="110"/>
      <c r="B625" s="28"/>
      <c r="C625" s="48"/>
      <c r="D625" s="30"/>
      <c r="E625" s="31">
        <f t="shared" si="3"/>
        <v>0</v>
      </c>
      <c r="F625" s="31"/>
      <c r="G625" s="104"/>
      <c r="H625" s="33"/>
      <c r="I625" s="34"/>
      <c r="J625" s="34"/>
      <c r="K625" s="34"/>
      <c r="L625" s="34"/>
      <c r="M625" s="34"/>
      <c r="N625" s="34"/>
      <c r="O625" s="34"/>
      <c r="P625" s="34"/>
      <c r="Q625" s="34"/>
      <c r="R625" s="35"/>
      <c r="S625" s="72">
        <f t="shared" si="74"/>
        <v>1875</v>
      </c>
      <c r="T625" s="36">
        <f t="shared" si="72"/>
        <v>0</v>
      </c>
      <c r="U625" s="36">
        <f t="shared" si="75"/>
        <v>114.44</v>
      </c>
      <c r="V625" s="35"/>
      <c r="W625" s="72">
        <v>4500.0</v>
      </c>
      <c r="X625" s="35">
        <f t="shared" si="54"/>
        <v>0</v>
      </c>
      <c r="Y625" s="37">
        <f t="shared" si="56"/>
        <v>257.6710463</v>
      </c>
      <c r="Z625" s="35"/>
      <c r="AA625" s="35"/>
      <c r="AB625" s="35"/>
      <c r="AC625" s="35"/>
      <c r="AD625" s="35"/>
      <c r="AE625" s="66">
        <v>3000.0</v>
      </c>
      <c r="AF625" s="66">
        <f t="shared" si="71"/>
        <v>0</v>
      </c>
      <c r="AG625" s="93">
        <f t="shared" si="67"/>
        <v>-15.67691673</v>
      </c>
      <c r="AH625" s="67"/>
      <c r="AI625" s="68"/>
      <c r="AJ625" s="68">
        <f t="shared" si="69"/>
        <v>24.91094913</v>
      </c>
      <c r="AK625" s="69">
        <v>1875.0</v>
      </c>
      <c r="AL625" s="42">
        <f t="shared" si="57"/>
        <v>0</v>
      </c>
      <c r="AM625" s="42">
        <f t="shared" si="61"/>
        <v>472.4193666</v>
      </c>
      <c r="AN625" s="36"/>
      <c r="AO625" s="43"/>
      <c r="AP625" s="70">
        <v>980.0</v>
      </c>
      <c r="AQ625" s="70">
        <f t="shared" si="60"/>
        <v>0</v>
      </c>
      <c r="AR625" s="70">
        <f t="shared" si="62"/>
        <v>76.42103175</v>
      </c>
      <c r="AS625" s="71">
        <v>1400.0</v>
      </c>
      <c r="AT625" s="36"/>
      <c r="AU625" s="43"/>
      <c r="AV625" s="72">
        <v>480.0</v>
      </c>
      <c r="AW625" s="35"/>
      <c r="AX625" s="45"/>
      <c r="AY625" s="46"/>
      <c r="AZ625" s="46"/>
      <c r="BA625" s="46"/>
      <c r="BB625" s="46"/>
      <c r="BC625" s="47"/>
      <c r="BD625" s="47"/>
      <c r="BE625" s="48"/>
      <c r="BF625" s="48"/>
    </row>
    <row r="626" ht="15.75" customHeight="1">
      <c r="A626" s="110"/>
      <c r="B626" s="28"/>
      <c r="C626" s="48"/>
      <c r="D626" s="30"/>
      <c r="E626" s="31">
        <f t="shared" si="3"/>
        <v>0</v>
      </c>
      <c r="F626" s="31"/>
      <c r="G626" s="104"/>
      <c r="H626" s="33"/>
      <c r="I626" s="34"/>
      <c r="J626" s="34"/>
      <c r="K626" s="34"/>
      <c r="L626" s="34"/>
      <c r="M626" s="34"/>
      <c r="N626" s="34"/>
      <c r="O626" s="34"/>
      <c r="P626" s="34"/>
      <c r="Q626" s="34"/>
      <c r="R626" s="35"/>
      <c r="S626" s="72">
        <f t="shared" si="74"/>
        <v>1875</v>
      </c>
      <c r="T626" s="36">
        <f t="shared" si="72"/>
        <v>0</v>
      </c>
      <c r="U626" s="36">
        <f t="shared" si="75"/>
        <v>114.44</v>
      </c>
      <c r="V626" s="35"/>
      <c r="W626" s="72">
        <v>4500.0</v>
      </c>
      <c r="X626" s="35">
        <f t="shared" si="54"/>
        <v>0</v>
      </c>
      <c r="Y626" s="37">
        <f t="shared" si="56"/>
        <v>257.6710463</v>
      </c>
      <c r="Z626" s="35"/>
      <c r="AA626" s="35"/>
      <c r="AB626" s="35"/>
      <c r="AC626" s="35"/>
      <c r="AD626" s="35"/>
      <c r="AE626" s="66">
        <v>3000.0</v>
      </c>
      <c r="AF626" s="66">
        <f t="shared" si="71"/>
        <v>0</v>
      </c>
      <c r="AG626" s="93">
        <f t="shared" si="67"/>
        <v>-15.67691673</v>
      </c>
      <c r="AH626" s="67"/>
      <c r="AI626" s="68"/>
      <c r="AJ626" s="68">
        <f t="shared" si="69"/>
        <v>24.91094913</v>
      </c>
      <c r="AK626" s="69">
        <v>1875.0</v>
      </c>
      <c r="AL626" s="42">
        <f t="shared" si="57"/>
        <v>0</v>
      </c>
      <c r="AM626" s="42">
        <f t="shared" si="61"/>
        <v>472.4193666</v>
      </c>
      <c r="AN626" s="36"/>
      <c r="AO626" s="43"/>
      <c r="AP626" s="70">
        <v>980.0</v>
      </c>
      <c r="AQ626" s="70">
        <f t="shared" si="60"/>
        <v>0</v>
      </c>
      <c r="AR626" s="70">
        <f t="shared" si="62"/>
        <v>76.42103175</v>
      </c>
      <c r="AS626" s="71">
        <v>1400.0</v>
      </c>
      <c r="AT626" s="36"/>
      <c r="AU626" s="43"/>
      <c r="AV626" s="72">
        <v>480.0</v>
      </c>
      <c r="AW626" s="35"/>
      <c r="AX626" s="45"/>
      <c r="AY626" s="46"/>
      <c r="AZ626" s="46"/>
      <c r="BA626" s="46"/>
      <c r="BB626" s="46"/>
      <c r="BC626" s="47"/>
      <c r="BD626" s="47"/>
      <c r="BE626" s="48"/>
      <c r="BF626" s="48"/>
    </row>
    <row r="627" ht="15.75" customHeight="1">
      <c r="A627" s="110"/>
      <c r="B627" s="28"/>
      <c r="C627" s="48"/>
      <c r="D627" s="30"/>
      <c r="E627" s="31">
        <f t="shared" si="3"/>
        <v>0</v>
      </c>
      <c r="F627" s="31"/>
      <c r="G627" s="104"/>
      <c r="H627" s="33"/>
      <c r="I627" s="34"/>
      <c r="J627" s="34"/>
      <c r="K627" s="34"/>
      <c r="L627" s="34"/>
      <c r="M627" s="34"/>
      <c r="N627" s="34"/>
      <c r="O627" s="34"/>
      <c r="P627" s="34"/>
      <c r="Q627" s="34"/>
      <c r="R627" s="35"/>
      <c r="S627" s="72">
        <f t="shared" si="74"/>
        <v>1875</v>
      </c>
      <c r="T627" s="36">
        <f t="shared" si="72"/>
        <v>0</v>
      </c>
      <c r="U627" s="36">
        <f t="shared" si="75"/>
        <v>114.44</v>
      </c>
      <c r="V627" s="35"/>
      <c r="W627" s="72">
        <v>4500.0</v>
      </c>
      <c r="X627" s="35">
        <f t="shared" si="54"/>
        <v>0</v>
      </c>
      <c r="Y627" s="37">
        <f t="shared" si="56"/>
        <v>257.6710463</v>
      </c>
      <c r="Z627" s="35"/>
      <c r="AA627" s="35"/>
      <c r="AB627" s="35"/>
      <c r="AC627" s="35"/>
      <c r="AD627" s="35"/>
      <c r="AE627" s="66">
        <v>3000.0</v>
      </c>
      <c r="AF627" s="66">
        <f t="shared" si="71"/>
        <v>0</v>
      </c>
      <c r="AG627" s="93">
        <f t="shared" si="67"/>
        <v>-15.67691673</v>
      </c>
      <c r="AH627" s="67"/>
      <c r="AI627" s="68"/>
      <c r="AJ627" s="68">
        <f t="shared" si="69"/>
        <v>24.91094913</v>
      </c>
      <c r="AK627" s="69">
        <v>1875.0</v>
      </c>
      <c r="AL627" s="42">
        <f t="shared" si="57"/>
        <v>0</v>
      </c>
      <c r="AM627" s="42">
        <f t="shared" si="61"/>
        <v>472.4193666</v>
      </c>
      <c r="AN627" s="36"/>
      <c r="AO627" s="43"/>
      <c r="AP627" s="70">
        <v>980.0</v>
      </c>
      <c r="AQ627" s="70">
        <f t="shared" si="60"/>
        <v>0</v>
      </c>
      <c r="AR627" s="70">
        <f t="shared" si="62"/>
        <v>76.42103175</v>
      </c>
      <c r="AS627" s="71">
        <v>1400.0</v>
      </c>
      <c r="AT627" s="36"/>
      <c r="AU627" s="43"/>
      <c r="AV627" s="72">
        <v>480.0</v>
      </c>
      <c r="AW627" s="35"/>
      <c r="AX627" s="45"/>
      <c r="AY627" s="46"/>
      <c r="AZ627" s="46"/>
      <c r="BA627" s="46"/>
      <c r="BB627" s="46"/>
      <c r="BC627" s="47"/>
      <c r="BD627" s="47"/>
      <c r="BE627" s="48"/>
      <c r="BF627" s="48"/>
    </row>
    <row r="628" ht="15.75" customHeight="1">
      <c r="A628" s="110"/>
      <c r="B628" s="28"/>
      <c r="C628" s="48"/>
      <c r="D628" s="30"/>
      <c r="E628" s="31">
        <f t="shared" si="3"/>
        <v>0</v>
      </c>
      <c r="F628" s="31"/>
      <c r="G628" s="104"/>
      <c r="H628" s="33"/>
      <c r="I628" s="34"/>
      <c r="J628" s="34"/>
      <c r="K628" s="34"/>
      <c r="L628" s="34"/>
      <c r="M628" s="34"/>
      <c r="N628" s="34"/>
      <c r="O628" s="34"/>
      <c r="P628" s="34"/>
      <c r="Q628" s="34"/>
      <c r="R628" s="35"/>
      <c r="S628" s="72">
        <f t="shared" si="74"/>
        <v>1875</v>
      </c>
      <c r="T628" s="36">
        <f t="shared" si="72"/>
        <v>0</v>
      </c>
      <c r="U628" s="36">
        <f t="shared" si="75"/>
        <v>114.44</v>
      </c>
      <c r="V628" s="35"/>
      <c r="W628" s="72">
        <v>4500.0</v>
      </c>
      <c r="X628" s="35">
        <f t="shared" si="54"/>
        <v>0</v>
      </c>
      <c r="Y628" s="37">
        <f t="shared" si="56"/>
        <v>257.6710463</v>
      </c>
      <c r="Z628" s="35"/>
      <c r="AA628" s="35"/>
      <c r="AB628" s="35"/>
      <c r="AC628" s="35"/>
      <c r="AD628" s="35"/>
      <c r="AE628" s="66">
        <v>3000.0</v>
      </c>
      <c r="AF628" s="66">
        <f t="shared" si="71"/>
        <v>0</v>
      </c>
      <c r="AG628" s="93">
        <f t="shared" si="67"/>
        <v>-15.67691673</v>
      </c>
      <c r="AH628" s="67"/>
      <c r="AI628" s="68"/>
      <c r="AJ628" s="68">
        <f t="shared" si="69"/>
        <v>24.91094913</v>
      </c>
      <c r="AK628" s="69">
        <v>1875.0</v>
      </c>
      <c r="AL628" s="42">
        <f t="shared" si="57"/>
        <v>0</v>
      </c>
      <c r="AM628" s="42">
        <f t="shared" si="61"/>
        <v>472.4193666</v>
      </c>
      <c r="AN628" s="36"/>
      <c r="AO628" s="43"/>
      <c r="AP628" s="70">
        <v>980.0</v>
      </c>
      <c r="AQ628" s="70">
        <f t="shared" si="60"/>
        <v>0</v>
      </c>
      <c r="AR628" s="70">
        <f t="shared" si="62"/>
        <v>76.42103175</v>
      </c>
      <c r="AS628" s="71">
        <v>1400.0</v>
      </c>
      <c r="AT628" s="36"/>
      <c r="AU628" s="43"/>
      <c r="AV628" s="72">
        <v>480.0</v>
      </c>
      <c r="AW628" s="35"/>
      <c r="AX628" s="45"/>
      <c r="AY628" s="46"/>
      <c r="AZ628" s="46"/>
      <c r="BA628" s="46"/>
      <c r="BB628" s="46"/>
      <c r="BC628" s="47"/>
      <c r="BD628" s="47"/>
      <c r="BE628" s="48"/>
      <c r="BF628" s="48"/>
    </row>
    <row r="629" ht="15.75" customHeight="1">
      <c r="A629" s="110"/>
      <c r="B629" s="28"/>
      <c r="C629" s="48"/>
      <c r="D629" s="30"/>
      <c r="E629" s="31">
        <f t="shared" si="3"/>
        <v>0</v>
      </c>
      <c r="F629" s="31"/>
      <c r="G629" s="104"/>
      <c r="H629" s="33"/>
      <c r="I629" s="34"/>
      <c r="J629" s="34"/>
      <c r="K629" s="34"/>
      <c r="L629" s="34"/>
      <c r="M629" s="34"/>
      <c r="N629" s="34"/>
      <c r="O629" s="34"/>
      <c r="P629" s="34"/>
      <c r="Q629" s="34"/>
      <c r="R629" s="35"/>
      <c r="S629" s="72">
        <f t="shared" si="74"/>
        <v>1875</v>
      </c>
      <c r="T629" s="36">
        <f t="shared" si="72"/>
        <v>0</v>
      </c>
      <c r="U629" s="36">
        <f t="shared" si="75"/>
        <v>114.44</v>
      </c>
      <c r="V629" s="35"/>
      <c r="W629" s="72">
        <v>4500.0</v>
      </c>
      <c r="X629" s="35">
        <f t="shared" si="54"/>
        <v>0</v>
      </c>
      <c r="Y629" s="37">
        <f t="shared" si="56"/>
        <v>257.6710463</v>
      </c>
      <c r="Z629" s="35"/>
      <c r="AA629" s="35"/>
      <c r="AB629" s="35"/>
      <c r="AC629" s="35"/>
      <c r="AD629" s="35"/>
      <c r="AE629" s="66">
        <v>3000.0</v>
      </c>
      <c r="AF629" s="66">
        <f t="shared" si="71"/>
        <v>0</v>
      </c>
      <c r="AG629" s="93">
        <f t="shared" si="67"/>
        <v>-15.67691673</v>
      </c>
      <c r="AH629" s="67"/>
      <c r="AI629" s="68"/>
      <c r="AJ629" s="68">
        <f t="shared" si="69"/>
        <v>24.91094913</v>
      </c>
      <c r="AK629" s="69">
        <v>1875.0</v>
      </c>
      <c r="AL629" s="42">
        <f t="shared" si="57"/>
        <v>0</v>
      </c>
      <c r="AM629" s="42">
        <f t="shared" si="61"/>
        <v>472.4193666</v>
      </c>
      <c r="AN629" s="36"/>
      <c r="AO629" s="43"/>
      <c r="AP629" s="70">
        <v>980.0</v>
      </c>
      <c r="AQ629" s="70">
        <f t="shared" si="60"/>
        <v>0</v>
      </c>
      <c r="AR629" s="70">
        <f t="shared" si="62"/>
        <v>76.42103175</v>
      </c>
      <c r="AS629" s="71">
        <v>1400.0</v>
      </c>
      <c r="AT629" s="36"/>
      <c r="AU629" s="43"/>
      <c r="AV629" s="72">
        <v>480.0</v>
      </c>
      <c r="AW629" s="35"/>
      <c r="AX629" s="45"/>
      <c r="AY629" s="46"/>
      <c r="AZ629" s="46"/>
      <c r="BA629" s="46"/>
      <c r="BB629" s="46"/>
      <c r="BC629" s="47"/>
      <c r="BD629" s="47"/>
      <c r="BE629" s="48"/>
      <c r="BF629" s="48"/>
    </row>
    <row r="630" ht="15.75" customHeight="1">
      <c r="A630" s="110"/>
      <c r="B630" s="28"/>
      <c r="C630" s="48"/>
      <c r="D630" s="30"/>
      <c r="E630" s="31">
        <f t="shared" si="3"/>
        <v>0</v>
      </c>
      <c r="F630" s="31"/>
      <c r="G630" s="104"/>
      <c r="H630" s="33"/>
      <c r="I630" s="34"/>
      <c r="J630" s="34"/>
      <c r="K630" s="34"/>
      <c r="L630" s="34"/>
      <c r="M630" s="34"/>
      <c r="N630" s="34"/>
      <c r="O630" s="34"/>
      <c r="P630" s="34"/>
      <c r="Q630" s="34"/>
      <c r="R630" s="35"/>
      <c r="S630" s="72">
        <f t="shared" si="74"/>
        <v>1875</v>
      </c>
      <c r="T630" s="36">
        <f t="shared" si="72"/>
        <v>0</v>
      </c>
      <c r="U630" s="36">
        <f t="shared" si="75"/>
        <v>114.44</v>
      </c>
      <c r="V630" s="35"/>
      <c r="W630" s="72">
        <v>4500.0</v>
      </c>
      <c r="X630" s="35">
        <f t="shared" si="54"/>
        <v>0</v>
      </c>
      <c r="Y630" s="37">
        <f t="shared" si="56"/>
        <v>257.6710463</v>
      </c>
      <c r="Z630" s="35"/>
      <c r="AA630" s="35"/>
      <c r="AB630" s="35"/>
      <c r="AC630" s="35"/>
      <c r="AD630" s="35"/>
      <c r="AE630" s="66">
        <v>3000.0</v>
      </c>
      <c r="AF630" s="66">
        <f t="shared" si="71"/>
        <v>0</v>
      </c>
      <c r="AG630" s="93">
        <f t="shared" si="67"/>
        <v>-15.67691673</v>
      </c>
      <c r="AH630" s="67"/>
      <c r="AI630" s="68"/>
      <c r="AJ630" s="68">
        <f t="shared" si="69"/>
        <v>24.91094913</v>
      </c>
      <c r="AK630" s="69">
        <v>1875.0</v>
      </c>
      <c r="AL630" s="42">
        <f t="shared" si="57"/>
        <v>0</v>
      </c>
      <c r="AM630" s="42">
        <f t="shared" si="61"/>
        <v>472.4193666</v>
      </c>
      <c r="AN630" s="36"/>
      <c r="AO630" s="43"/>
      <c r="AP630" s="70">
        <v>980.0</v>
      </c>
      <c r="AQ630" s="70">
        <f t="shared" si="60"/>
        <v>0</v>
      </c>
      <c r="AR630" s="70">
        <f t="shared" si="62"/>
        <v>76.42103175</v>
      </c>
      <c r="AS630" s="71">
        <v>1400.0</v>
      </c>
      <c r="AT630" s="36"/>
      <c r="AU630" s="43"/>
      <c r="AV630" s="72">
        <v>480.0</v>
      </c>
      <c r="AW630" s="35"/>
      <c r="AX630" s="45"/>
      <c r="AY630" s="46"/>
      <c r="AZ630" s="46"/>
      <c r="BA630" s="46"/>
      <c r="BB630" s="46"/>
      <c r="BC630" s="47"/>
      <c r="BD630" s="47"/>
      <c r="BE630" s="48"/>
      <c r="BF630" s="48"/>
    </row>
    <row r="631" ht="15.75" customHeight="1">
      <c r="A631" s="110"/>
      <c r="B631" s="28"/>
      <c r="C631" s="48"/>
      <c r="D631" s="30"/>
      <c r="E631" s="31">
        <f t="shared" si="3"/>
        <v>0</v>
      </c>
      <c r="F631" s="31"/>
      <c r="G631" s="104"/>
      <c r="H631" s="33"/>
      <c r="I631" s="34"/>
      <c r="J631" s="34"/>
      <c r="K631" s="34"/>
      <c r="L631" s="34"/>
      <c r="M631" s="34"/>
      <c r="N631" s="34"/>
      <c r="O631" s="34"/>
      <c r="P631" s="34"/>
      <c r="Q631" s="34"/>
      <c r="R631" s="35"/>
      <c r="S631" s="72">
        <f t="shared" si="74"/>
        <v>1875</v>
      </c>
      <c r="T631" s="36">
        <f t="shared" si="72"/>
        <v>0</v>
      </c>
      <c r="U631" s="36">
        <f t="shared" si="75"/>
        <v>114.44</v>
      </c>
      <c r="V631" s="35"/>
      <c r="W631" s="72">
        <v>4500.0</v>
      </c>
      <c r="X631" s="35">
        <f t="shared" si="54"/>
        <v>0</v>
      </c>
      <c r="Y631" s="37">
        <f t="shared" si="56"/>
        <v>257.6710463</v>
      </c>
      <c r="Z631" s="35"/>
      <c r="AA631" s="35"/>
      <c r="AB631" s="35"/>
      <c r="AC631" s="35"/>
      <c r="AD631" s="35"/>
      <c r="AE631" s="66">
        <v>3000.0</v>
      </c>
      <c r="AF631" s="66">
        <f t="shared" si="71"/>
        <v>0</v>
      </c>
      <c r="AG631" s="93">
        <f t="shared" si="67"/>
        <v>-15.67691673</v>
      </c>
      <c r="AH631" s="67"/>
      <c r="AI631" s="68"/>
      <c r="AJ631" s="68">
        <f t="shared" si="69"/>
        <v>24.91094913</v>
      </c>
      <c r="AK631" s="69">
        <v>1875.0</v>
      </c>
      <c r="AL631" s="42">
        <f t="shared" si="57"/>
        <v>0</v>
      </c>
      <c r="AM631" s="42">
        <f t="shared" si="61"/>
        <v>472.4193666</v>
      </c>
      <c r="AN631" s="36"/>
      <c r="AO631" s="43"/>
      <c r="AP631" s="70">
        <v>980.0</v>
      </c>
      <c r="AQ631" s="70">
        <f t="shared" si="60"/>
        <v>0</v>
      </c>
      <c r="AR631" s="70">
        <f t="shared" si="62"/>
        <v>76.42103175</v>
      </c>
      <c r="AS631" s="71">
        <v>1400.0</v>
      </c>
      <c r="AT631" s="36"/>
      <c r="AU631" s="43"/>
      <c r="AV631" s="72">
        <v>480.0</v>
      </c>
      <c r="AW631" s="35"/>
      <c r="AX631" s="45"/>
      <c r="AY631" s="46"/>
      <c r="AZ631" s="46"/>
      <c r="BA631" s="46"/>
      <c r="BB631" s="46"/>
      <c r="BC631" s="47"/>
      <c r="BD631" s="47"/>
      <c r="BE631" s="48"/>
      <c r="BF631" s="48"/>
    </row>
    <row r="632" ht="15.75" customHeight="1">
      <c r="A632" s="110"/>
      <c r="B632" s="28"/>
      <c r="C632" s="48"/>
      <c r="D632" s="30"/>
      <c r="E632" s="31">
        <f t="shared" si="3"/>
        <v>0</v>
      </c>
      <c r="F632" s="31"/>
      <c r="G632" s="104"/>
      <c r="H632" s="33"/>
      <c r="I632" s="34"/>
      <c r="J632" s="34"/>
      <c r="K632" s="34"/>
      <c r="L632" s="34"/>
      <c r="M632" s="34"/>
      <c r="N632" s="34"/>
      <c r="O632" s="34"/>
      <c r="P632" s="34"/>
      <c r="Q632" s="34"/>
      <c r="R632" s="35"/>
      <c r="S632" s="72">
        <f t="shared" si="74"/>
        <v>1875</v>
      </c>
      <c r="T632" s="36">
        <f t="shared" si="72"/>
        <v>0</v>
      </c>
      <c r="U632" s="36">
        <f t="shared" si="75"/>
        <v>114.44</v>
      </c>
      <c r="V632" s="35"/>
      <c r="W632" s="72">
        <v>4500.0</v>
      </c>
      <c r="X632" s="35">
        <f t="shared" si="54"/>
        <v>0</v>
      </c>
      <c r="Y632" s="37">
        <f t="shared" si="56"/>
        <v>257.6710463</v>
      </c>
      <c r="Z632" s="35"/>
      <c r="AA632" s="35"/>
      <c r="AB632" s="35"/>
      <c r="AC632" s="35"/>
      <c r="AD632" s="35"/>
      <c r="AE632" s="66">
        <v>3000.0</v>
      </c>
      <c r="AF632" s="66">
        <f t="shared" si="71"/>
        <v>0</v>
      </c>
      <c r="AG632" s="93">
        <f t="shared" si="67"/>
        <v>-15.67691673</v>
      </c>
      <c r="AH632" s="67"/>
      <c r="AI632" s="68"/>
      <c r="AJ632" s="68">
        <f t="shared" si="69"/>
        <v>24.91094913</v>
      </c>
      <c r="AK632" s="69">
        <v>1875.0</v>
      </c>
      <c r="AL632" s="42">
        <f t="shared" si="57"/>
        <v>0</v>
      </c>
      <c r="AM632" s="42">
        <f t="shared" si="61"/>
        <v>472.4193666</v>
      </c>
      <c r="AN632" s="36"/>
      <c r="AO632" s="43"/>
      <c r="AP632" s="70">
        <v>980.0</v>
      </c>
      <c r="AQ632" s="70">
        <f t="shared" si="60"/>
        <v>0</v>
      </c>
      <c r="AR632" s="70">
        <f t="shared" si="62"/>
        <v>76.42103175</v>
      </c>
      <c r="AS632" s="71">
        <v>1400.0</v>
      </c>
      <c r="AT632" s="36"/>
      <c r="AU632" s="43"/>
      <c r="AV632" s="72">
        <v>480.0</v>
      </c>
      <c r="AW632" s="35"/>
      <c r="AX632" s="45"/>
      <c r="AY632" s="46"/>
      <c r="AZ632" s="46"/>
      <c r="BA632" s="46"/>
      <c r="BB632" s="46"/>
      <c r="BC632" s="47"/>
      <c r="BD632" s="47"/>
      <c r="BE632" s="48"/>
      <c r="BF632" s="48"/>
    </row>
    <row r="633" ht="15.75" customHeight="1">
      <c r="A633" s="110"/>
      <c r="B633" s="28"/>
      <c r="C633" s="48"/>
      <c r="D633" s="30"/>
      <c r="E633" s="31">
        <f t="shared" si="3"/>
        <v>0</v>
      </c>
      <c r="F633" s="31"/>
      <c r="G633" s="104"/>
      <c r="H633" s="33"/>
      <c r="I633" s="34"/>
      <c r="J633" s="34"/>
      <c r="K633" s="34"/>
      <c r="L633" s="34"/>
      <c r="M633" s="34"/>
      <c r="N633" s="34"/>
      <c r="O633" s="34"/>
      <c r="P633" s="34"/>
      <c r="Q633" s="34"/>
      <c r="R633" s="35"/>
      <c r="S633" s="72">
        <f t="shared" si="74"/>
        <v>1875</v>
      </c>
      <c r="T633" s="36">
        <f t="shared" si="72"/>
        <v>0</v>
      </c>
      <c r="U633" s="36">
        <f t="shared" si="75"/>
        <v>114.44</v>
      </c>
      <c r="V633" s="35"/>
      <c r="W633" s="72">
        <v>4500.0</v>
      </c>
      <c r="X633" s="35">
        <f t="shared" si="54"/>
        <v>0</v>
      </c>
      <c r="Y633" s="37">
        <f t="shared" si="56"/>
        <v>257.6710463</v>
      </c>
      <c r="Z633" s="35"/>
      <c r="AA633" s="35"/>
      <c r="AB633" s="35"/>
      <c r="AC633" s="35"/>
      <c r="AD633" s="35"/>
      <c r="AE633" s="66">
        <v>3000.0</v>
      </c>
      <c r="AF633" s="66">
        <f t="shared" si="71"/>
        <v>0</v>
      </c>
      <c r="AG633" s="93">
        <f t="shared" si="67"/>
        <v>-15.67691673</v>
      </c>
      <c r="AH633" s="67"/>
      <c r="AI633" s="68"/>
      <c r="AJ633" s="68">
        <f t="shared" si="69"/>
        <v>24.91094913</v>
      </c>
      <c r="AK633" s="69">
        <v>1875.0</v>
      </c>
      <c r="AL633" s="42">
        <f t="shared" si="57"/>
        <v>0</v>
      </c>
      <c r="AM633" s="42">
        <f t="shared" si="61"/>
        <v>472.4193666</v>
      </c>
      <c r="AN633" s="36"/>
      <c r="AO633" s="43"/>
      <c r="AP633" s="70">
        <v>980.0</v>
      </c>
      <c r="AQ633" s="70">
        <f t="shared" si="60"/>
        <v>0</v>
      </c>
      <c r="AR633" s="70">
        <f t="shared" si="62"/>
        <v>76.42103175</v>
      </c>
      <c r="AS633" s="71">
        <v>1400.0</v>
      </c>
      <c r="AT633" s="36"/>
      <c r="AU633" s="43"/>
      <c r="AV633" s="72">
        <v>480.0</v>
      </c>
      <c r="AW633" s="35"/>
      <c r="AX633" s="45"/>
      <c r="AY633" s="46"/>
      <c r="AZ633" s="46"/>
      <c r="BA633" s="46"/>
      <c r="BB633" s="46"/>
      <c r="BC633" s="47"/>
      <c r="BD633" s="47"/>
      <c r="BE633" s="48"/>
      <c r="BF633" s="48"/>
    </row>
    <row r="634" ht="15.75" customHeight="1">
      <c r="A634" s="110"/>
      <c r="B634" s="28"/>
      <c r="C634" s="48"/>
      <c r="D634" s="30"/>
      <c r="E634" s="31">
        <f t="shared" si="3"/>
        <v>0</v>
      </c>
      <c r="F634" s="31"/>
      <c r="G634" s="104"/>
      <c r="H634" s="33"/>
      <c r="I634" s="34"/>
      <c r="J634" s="34"/>
      <c r="K634" s="34"/>
      <c r="L634" s="34"/>
      <c r="M634" s="34"/>
      <c r="N634" s="34"/>
      <c r="O634" s="34"/>
      <c r="P634" s="34"/>
      <c r="Q634" s="34"/>
      <c r="R634" s="35"/>
      <c r="S634" s="72">
        <f t="shared" si="74"/>
        <v>1875</v>
      </c>
      <c r="T634" s="36">
        <f t="shared" si="72"/>
        <v>0</v>
      </c>
      <c r="U634" s="36">
        <f t="shared" si="75"/>
        <v>114.44</v>
      </c>
      <c r="V634" s="35"/>
      <c r="W634" s="72">
        <v>4500.0</v>
      </c>
      <c r="X634" s="35">
        <f t="shared" si="54"/>
        <v>0</v>
      </c>
      <c r="Y634" s="37">
        <f t="shared" si="56"/>
        <v>257.6710463</v>
      </c>
      <c r="Z634" s="35"/>
      <c r="AA634" s="35"/>
      <c r="AB634" s="35"/>
      <c r="AC634" s="35"/>
      <c r="AD634" s="35"/>
      <c r="AE634" s="66">
        <v>3000.0</v>
      </c>
      <c r="AF634" s="66">
        <f t="shared" si="71"/>
        <v>0</v>
      </c>
      <c r="AG634" s="93">
        <f t="shared" si="67"/>
        <v>-15.67691673</v>
      </c>
      <c r="AH634" s="67"/>
      <c r="AI634" s="68"/>
      <c r="AJ634" s="68">
        <f t="shared" si="69"/>
        <v>24.91094913</v>
      </c>
      <c r="AK634" s="69">
        <v>1875.0</v>
      </c>
      <c r="AL634" s="42">
        <f t="shared" si="57"/>
        <v>0</v>
      </c>
      <c r="AM634" s="42">
        <f t="shared" si="61"/>
        <v>472.4193666</v>
      </c>
      <c r="AN634" s="36"/>
      <c r="AO634" s="43"/>
      <c r="AP634" s="70">
        <v>980.0</v>
      </c>
      <c r="AQ634" s="70">
        <f t="shared" si="60"/>
        <v>0</v>
      </c>
      <c r="AR634" s="70">
        <f t="shared" si="62"/>
        <v>76.42103175</v>
      </c>
      <c r="AS634" s="71">
        <v>1400.0</v>
      </c>
      <c r="AT634" s="36"/>
      <c r="AU634" s="43"/>
      <c r="AV634" s="72">
        <v>480.0</v>
      </c>
      <c r="AW634" s="35"/>
      <c r="AX634" s="45"/>
      <c r="AY634" s="46"/>
      <c r="AZ634" s="46"/>
      <c r="BA634" s="46"/>
      <c r="BB634" s="46"/>
      <c r="BC634" s="47"/>
      <c r="BD634" s="47"/>
      <c r="BE634" s="48"/>
      <c r="BF634" s="48"/>
    </row>
    <row r="635" ht="15.75" customHeight="1">
      <c r="A635" s="110"/>
      <c r="B635" s="28"/>
      <c r="C635" s="48"/>
      <c r="D635" s="30"/>
      <c r="E635" s="31">
        <f t="shared" si="3"/>
        <v>0</v>
      </c>
      <c r="F635" s="31"/>
      <c r="G635" s="104"/>
      <c r="H635" s="33"/>
      <c r="I635" s="34"/>
      <c r="J635" s="34"/>
      <c r="K635" s="34"/>
      <c r="L635" s="34"/>
      <c r="M635" s="34"/>
      <c r="N635" s="34"/>
      <c r="O635" s="34"/>
      <c r="P635" s="34"/>
      <c r="Q635" s="34"/>
      <c r="R635" s="35"/>
      <c r="S635" s="72">
        <f t="shared" si="74"/>
        <v>1875</v>
      </c>
      <c r="T635" s="36">
        <f t="shared" si="72"/>
        <v>0</v>
      </c>
      <c r="U635" s="36">
        <f t="shared" si="75"/>
        <v>114.44</v>
      </c>
      <c r="V635" s="35"/>
      <c r="W635" s="72">
        <v>4500.0</v>
      </c>
      <c r="X635" s="35">
        <f t="shared" si="54"/>
        <v>0</v>
      </c>
      <c r="Y635" s="37">
        <f t="shared" si="56"/>
        <v>257.6710463</v>
      </c>
      <c r="Z635" s="35"/>
      <c r="AA635" s="35"/>
      <c r="AB635" s="35"/>
      <c r="AC635" s="35"/>
      <c r="AD635" s="35"/>
      <c r="AE635" s="66">
        <v>3000.0</v>
      </c>
      <c r="AF635" s="66">
        <f t="shared" si="71"/>
        <v>0</v>
      </c>
      <c r="AG635" s="93">
        <f t="shared" si="67"/>
        <v>-15.67691673</v>
      </c>
      <c r="AH635" s="67"/>
      <c r="AI635" s="68"/>
      <c r="AJ635" s="68">
        <f t="shared" si="69"/>
        <v>24.91094913</v>
      </c>
      <c r="AK635" s="69">
        <v>1875.0</v>
      </c>
      <c r="AL635" s="42">
        <f t="shared" si="57"/>
        <v>0</v>
      </c>
      <c r="AM635" s="42">
        <f t="shared" si="61"/>
        <v>472.4193666</v>
      </c>
      <c r="AN635" s="36"/>
      <c r="AO635" s="43"/>
      <c r="AP635" s="70">
        <v>980.0</v>
      </c>
      <c r="AQ635" s="70">
        <f t="shared" si="60"/>
        <v>0</v>
      </c>
      <c r="AR635" s="70">
        <f t="shared" si="62"/>
        <v>76.42103175</v>
      </c>
      <c r="AS635" s="71">
        <v>1400.0</v>
      </c>
      <c r="AT635" s="36"/>
      <c r="AU635" s="43"/>
      <c r="AV635" s="72">
        <v>480.0</v>
      </c>
      <c r="AW635" s="35"/>
      <c r="AX635" s="45"/>
      <c r="AY635" s="46"/>
      <c r="AZ635" s="46"/>
      <c r="BA635" s="46"/>
      <c r="BB635" s="46"/>
      <c r="BC635" s="47"/>
      <c r="BD635" s="47"/>
      <c r="BE635" s="48"/>
      <c r="BF635" s="48"/>
    </row>
    <row r="636" ht="15.75" customHeight="1">
      <c r="A636" s="110"/>
      <c r="B636" s="28"/>
      <c r="C636" s="48"/>
      <c r="D636" s="30"/>
      <c r="E636" s="31">
        <f t="shared" si="3"/>
        <v>0</v>
      </c>
      <c r="F636" s="31"/>
      <c r="G636" s="104"/>
      <c r="H636" s="33"/>
      <c r="I636" s="34"/>
      <c r="J636" s="34"/>
      <c r="K636" s="34"/>
      <c r="L636" s="34"/>
      <c r="M636" s="34"/>
      <c r="N636" s="34"/>
      <c r="O636" s="34"/>
      <c r="P636" s="34"/>
      <c r="Q636" s="34"/>
      <c r="R636" s="35"/>
      <c r="S636" s="72">
        <f t="shared" si="74"/>
        <v>1875</v>
      </c>
      <c r="T636" s="36">
        <f t="shared" si="72"/>
        <v>0</v>
      </c>
      <c r="U636" s="36">
        <f t="shared" si="75"/>
        <v>114.44</v>
      </c>
      <c r="V636" s="35"/>
      <c r="W636" s="72">
        <v>4500.0</v>
      </c>
      <c r="X636" s="35">
        <f t="shared" si="54"/>
        <v>0</v>
      </c>
      <c r="Y636" s="37">
        <f t="shared" si="56"/>
        <v>257.6710463</v>
      </c>
      <c r="Z636" s="35"/>
      <c r="AA636" s="35"/>
      <c r="AB636" s="35"/>
      <c r="AC636" s="35"/>
      <c r="AD636" s="35"/>
      <c r="AE636" s="66">
        <v>3000.0</v>
      </c>
      <c r="AF636" s="66">
        <f t="shared" si="71"/>
        <v>0</v>
      </c>
      <c r="AG636" s="93">
        <f t="shared" si="67"/>
        <v>-15.67691673</v>
      </c>
      <c r="AH636" s="67"/>
      <c r="AI636" s="68"/>
      <c r="AJ636" s="68">
        <f t="shared" si="69"/>
        <v>24.91094913</v>
      </c>
      <c r="AK636" s="69">
        <v>1875.0</v>
      </c>
      <c r="AL636" s="42">
        <f t="shared" si="57"/>
        <v>0</v>
      </c>
      <c r="AM636" s="42">
        <f t="shared" si="61"/>
        <v>472.4193666</v>
      </c>
      <c r="AN636" s="36"/>
      <c r="AO636" s="43"/>
      <c r="AP636" s="70">
        <v>980.0</v>
      </c>
      <c r="AQ636" s="70">
        <f t="shared" si="60"/>
        <v>0</v>
      </c>
      <c r="AR636" s="70">
        <f t="shared" si="62"/>
        <v>76.42103175</v>
      </c>
      <c r="AS636" s="71">
        <v>1400.0</v>
      </c>
      <c r="AT636" s="36"/>
      <c r="AU636" s="43"/>
      <c r="AV636" s="72">
        <v>480.0</v>
      </c>
      <c r="AW636" s="35"/>
      <c r="AX636" s="45"/>
      <c r="AY636" s="46"/>
      <c r="AZ636" s="46"/>
      <c r="BA636" s="46"/>
      <c r="BB636" s="46"/>
      <c r="BC636" s="47"/>
      <c r="BD636" s="47"/>
      <c r="BE636" s="48"/>
      <c r="BF636" s="48"/>
    </row>
    <row r="637" ht="15.75" customHeight="1">
      <c r="A637" s="110"/>
      <c r="B637" s="28"/>
      <c r="C637" s="48"/>
      <c r="D637" s="30"/>
      <c r="E637" s="31">
        <f t="shared" si="3"/>
        <v>0</v>
      </c>
      <c r="F637" s="31"/>
      <c r="G637" s="104"/>
      <c r="H637" s="33"/>
      <c r="I637" s="34"/>
      <c r="J637" s="34"/>
      <c r="K637" s="34"/>
      <c r="L637" s="34"/>
      <c r="M637" s="34"/>
      <c r="N637" s="34"/>
      <c r="O637" s="34"/>
      <c r="P637" s="34"/>
      <c r="Q637" s="34"/>
      <c r="R637" s="35"/>
      <c r="S637" s="72">
        <f t="shared" si="74"/>
        <v>1875</v>
      </c>
      <c r="T637" s="36">
        <f t="shared" si="72"/>
        <v>0</v>
      </c>
      <c r="U637" s="36">
        <f t="shared" si="75"/>
        <v>114.44</v>
      </c>
      <c r="V637" s="35"/>
      <c r="W637" s="72">
        <v>4500.0</v>
      </c>
      <c r="X637" s="35">
        <f t="shared" si="54"/>
        <v>0</v>
      </c>
      <c r="Y637" s="37">
        <f t="shared" si="56"/>
        <v>257.6710463</v>
      </c>
      <c r="Z637" s="35"/>
      <c r="AA637" s="35"/>
      <c r="AB637" s="35"/>
      <c r="AC637" s="35"/>
      <c r="AD637" s="35"/>
      <c r="AE637" s="66">
        <v>3000.0</v>
      </c>
      <c r="AF637" s="66">
        <f t="shared" si="71"/>
        <v>0</v>
      </c>
      <c r="AG637" s="93">
        <f t="shared" si="67"/>
        <v>-15.67691673</v>
      </c>
      <c r="AH637" s="67"/>
      <c r="AI637" s="68"/>
      <c r="AJ637" s="68">
        <f t="shared" si="69"/>
        <v>24.91094913</v>
      </c>
      <c r="AK637" s="69">
        <v>1875.0</v>
      </c>
      <c r="AL637" s="42">
        <f t="shared" si="57"/>
        <v>0</v>
      </c>
      <c r="AM637" s="42">
        <f t="shared" si="61"/>
        <v>472.4193666</v>
      </c>
      <c r="AN637" s="36"/>
      <c r="AO637" s="43"/>
      <c r="AP637" s="70">
        <v>980.0</v>
      </c>
      <c r="AQ637" s="70">
        <f t="shared" si="60"/>
        <v>0</v>
      </c>
      <c r="AR637" s="70">
        <f t="shared" si="62"/>
        <v>76.42103175</v>
      </c>
      <c r="AS637" s="71">
        <v>1400.0</v>
      </c>
      <c r="AT637" s="36"/>
      <c r="AU637" s="43"/>
      <c r="AV637" s="72">
        <v>480.0</v>
      </c>
      <c r="AW637" s="35"/>
      <c r="AX637" s="45"/>
      <c r="AY637" s="46"/>
      <c r="AZ637" s="46"/>
      <c r="BA637" s="46"/>
      <c r="BB637" s="46"/>
      <c r="BC637" s="47"/>
      <c r="BD637" s="47"/>
      <c r="BE637" s="48"/>
      <c r="BF637" s="48"/>
    </row>
    <row r="638" ht="15.75" customHeight="1">
      <c r="A638" s="110"/>
      <c r="B638" s="28"/>
      <c r="C638" s="48"/>
      <c r="D638" s="30"/>
      <c r="E638" s="31">
        <f t="shared" si="3"/>
        <v>0</v>
      </c>
      <c r="F638" s="31"/>
      <c r="G638" s="104"/>
      <c r="H638" s="33"/>
      <c r="I638" s="34"/>
      <c r="J638" s="34"/>
      <c r="K638" s="34"/>
      <c r="L638" s="34"/>
      <c r="M638" s="34"/>
      <c r="N638" s="34"/>
      <c r="O638" s="34"/>
      <c r="P638" s="34"/>
      <c r="Q638" s="34"/>
      <c r="R638" s="35"/>
      <c r="S638" s="72">
        <f t="shared" si="74"/>
        <v>1875</v>
      </c>
      <c r="T638" s="36">
        <f t="shared" si="72"/>
        <v>0</v>
      </c>
      <c r="U638" s="36">
        <f t="shared" si="75"/>
        <v>114.44</v>
      </c>
      <c r="V638" s="35"/>
      <c r="W638" s="72">
        <v>4500.0</v>
      </c>
      <c r="X638" s="35">
        <f t="shared" si="54"/>
        <v>0</v>
      </c>
      <c r="Y638" s="37">
        <f t="shared" si="56"/>
        <v>257.6710463</v>
      </c>
      <c r="Z638" s="35"/>
      <c r="AA638" s="35"/>
      <c r="AB638" s="35"/>
      <c r="AC638" s="35"/>
      <c r="AD638" s="35"/>
      <c r="AE638" s="66">
        <v>3000.0</v>
      </c>
      <c r="AF638" s="66">
        <f t="shared" si="71"/>
        <v>0</v>
      </c>
      <c r="AG638" s="93">
        <f t="shared" si="67"/>
        <v>-15.67691673</v>
      </c>
      <c r="AH638" s="67"/>
      <c r="AI638" s="68"/>
      <c r="AJ638" s="68">
        <f t="shared" si="69"/>
        <v>24.91094913</v>
      </c>
      <c r="AK638" s="69">
        <v>1875.0</v>
      </c>
      <c r="AL638" s="42">
        <f t="shared" si="57"/>
        <v>0</v>
      </c>
      <c r="AM638" s="42">
        <f t="shared" si="61"/>
        <v>472.4193666</v>
      </c>
      <c r="AN638" s="36"/>
      <c r="AO638" s="43"/>
      <c r="AP638" s="70">
        <v>980.0</v>
      </c>
      <c r="AQ638" s="70">
        <f t="shared" si="60"/>
        <v>0</v>
      </c>
      <c r="AR638" s="70">
        <f t="shared" si="62"/>
        <v>76.42103175</v>
      </c>
      <c r="AS638" s="71">
        <v>1400.0</v>
      </c>
      <c r="AT638" s="36"/>
      <c r="AU638" s="43"/>
      <c r="AV638" s="72">
        <v>480.0</v>
      </c>
      <c r="AW638" s="35"/>
      <c r="AX638" s="45"/>
      <c r="AY638" s="46"/>
      <c r="AZ638" s="46"/>
      <c r="BA638" s="46"/>
      <c r="BB638" s="46"/>
      <c r="BC638" s="47"/>
      <c r="BD638" s="47"/>
      <c r="BE638" s="48"/>
      <c r="BF638" s="48"/>
    </row>
    <row r="639" ht="15.75" customHeight="1">
      <c r="A639" s="110"/>
      <c r="B639" s="28"/>
      <c r="C639" s="48"/>
      <c r="D639" s="30"/>
      <c r="E639" s="31">
        <f t="shared" si="3"/>
        <v>0</v>
      </c>
      <c r="F639" s="31"/>
      <c r="G639" s="104"/>
      <c r="H639" s="33"/>
      <c r="I639" s="34"/>
      <c r="J639" s="34"/>
      <c r="K639" s="34"/>
      <c r="L639" s="34"/>
      <c r="M639" s="34"/>
      <c r="N639" s="34"/>
      <c r="O639" s="34"/>
      <c r="P639" s="34"/>
      <c r="Q639" s="34"/>
      <c r="R639" s="35"/>
      <c r="S639" s="72">
        <f t="shared" si="74"/>
        <v>1875</v>
      </c>
      <c r="T639" s="36">
        <f t="shared" si="72"/>
        <v>0</v>
      </c>
      <c r="U639" s="36">
        <f t="shared" si="75"/>
        <v>114.44</v>
      </c>
      <c r="V639" s="35"/>
      <c r="W639" s="72">
        <v>4500.0</v>
      </c>
      <c r="X639" s="35">
        <f t="shared" si="54"/>
        <v>0</v>
      </c>
      <c r="Y639" s="37">
        <f t="shared" si="56"/>
        <v>257.6710463</v>
      </c>
      <c r="Z639" s="35"/>
      <c r="AA639" s="35"/>
      <c r="AB639" s="35"/>
      <c r="AC639" s="35"/>
      <c r="AD639" s="35"/>
      <c r="AE639" s="66">
        <v>3000.0</v>
      </c>
      <c r="AF639" s="66">
        <f t="shared" si="71"/>
        <v>0</v>
      </c>
      <c r="AG639" s="93">
        <f t="shared" si="67"/>
        <v>-15.67691673</v>
      </c>
      <c r="AH639" s="67"/>
      <c r="AI639" s="68"/>
      <c r="AJ639" s="68">
        <f t="shared" si="69"/>
        <v>24.91094913</v>
      </c>
      <c r="AK639" s="69">
        <v>1875.0</v>
      </c>
      <c r="AL639" s="42">
        <f t="shared" si="57"/>
        <v>0</v>
      </c>
      <c r="AM639" s="42">
        <f t="shared" si="61"/>
        <v>472.4193666</v>
      </c>
      <c r="AN639" s="36"/>
      <c r="AO639" s="43"/>
      <c r="AP639" s="70">
        <v>980.0</v>
      </c>
      <c r="AQ639" s="70">
        <f t="shared" si="60"/>
        <v>0</v>
      </c>
      <c r="AR639" s="70">
        <f t="shared" si="62"/>
        <v>76.42103175</v>
      </c>
      <c r="AS639" s="71">
        <v>1400.0</v>
      </c>
      <c r="AT639" s="36"/>
      <c r="AU639" s="43"/>
      <c r="AV639" s="72">
        <v>480.0</v>
      </c>
      <c r="AW639" s="35"/>
      <c r="AX639" s="45"/>
      <c r="AY639" s="46"/>
      <c r="AZ639" s="46"/>
      <c r="BA639" s="46"/>
      <c r="BB639" s="46"/>
      <c r="BC639" s="47"/>
      <c r="BD639" s="47"/>
      <c r="BE639" s="48"/>
      <c r="BF639" s="48"/>
    </row>
    <row r="640" ht="15.75" customHeight="1">
      <c r="A640" s="110"/>
      <c r="B640" s="28"/>
      <c r="C640" s="48"/>
      <c r="D640" s="30"/>
      <c r="E640" s="31">
        <f t="shared" si="3"/>
        <v>0</v>
      </c>
      <c r="F640" s="31"/>
      <c r="G640" s="104"/>
      <c r="H640" s="33"/>
      <c r="I640" s="34"/>
      <c r="J640" s="34"/>
      <c r="K640" s="34"/>
      <c r="L640" s="34"/>
      <c r="M640" s="34"/>
      <c r="N640" s="34"/>
      <c r="O640" s="34"/>
      <c r="P640" s="34"/>
      <c r="Q640" s="34"/>
      <c r="R640" s="35"/>
      <c r="S640" s="72">
        <f t="shared" si="74"/>
        <v>1875</v>
      </c>
      <c r="T640" s="36">
        <f t="shared" si="72"/>
        <v>0</v>
      </c>
      <c r="U640" s="36">
        <f t="shared" si="75"/>
        <v>114.44</v>
      </c>
      <c r="V640" s="35"/>
      <c r="W640" s="72">
        <v>4500.0</v>
      </c>
      <c r="X640" s="35">
        <f t="shared" si="54"/>
        <v>0</v>
      </c>
      <c r="Y640" s="37">
        <f t="shared" si="56"/>
        <v>257.6710463</v>
      </c>
      <c r="Z640" s="35"/>
      <c r="AA640" s="35"/>
      <c r="AB640" s="35"/>
      <c r="AC640" s="35"/>
      <c r="AD640" s="35"/>
      <c r="AE640" s="66">
        <v>3000.0</v>
      </c>
      <c r="AF640" s="66">
        <f t="shared" si="71"/>
        <v>0</v>
      </c>
      <c r="AG640" s="93">
        <f t="shared" si="67"/>
        <v>-15.67691673</v>
      </c>
      <c r="AH640" s="67"/>
      <c r="AI640" s="68"/>
      <c r="AJ640" s="68">
        <f t="shared" si="69"/>
        <v>24.91094913</v>
      </c>
      <c r="AK640" s="69">
        <v>1875.0</v>
      </c>
      <c r="AL640" s="42">
        <f t="shared" si="57"/>
        <v>0</v>
      </c>
      <c r="AM640" s="42">
        <f t="shared" si="61"/>
        <v>472.4193666</v>
      </c>
      <c r="AN640" s="36"/>
      <c r="AO640" s="43"/>
      <c r="AP640" s="70">
        <v>980.0</v>
      </c>
      <c r="AQ640" s="70">
        <f t="shared" si="60"/>
        <v>0</v>
      </c>
      <c r="AR640" s="70">
        <f t="shared" si="62"/>
        <v>76.42103175</v>
      </c>
      <c r="AS640" s="71">
        <v>1400.0</v>
      </c>
      <c r="AT640" s="36"/>
      <c r="AU640" s="43"/>
      <c r="AV640" s="72">
        <v>480.0</v>
      </c>
      <c r="AW640" s="35"/>
      <c r="AX640" s="45"/>
      <c r="AY640" s="46"/>
      <c r="AZ640" s="46"/>
      <c r="BA640" s="46"/>
      <c r="BB640" s="46"/>
      <c r="BC640" s="47"/>
      <c r="BD640" s="47"/>
      <c r="BE640" s="48"/>
      <c r="BF640" s="48"/>
    </row>
    <row r="641" ht="15.75" customHeight="1">
      <c r="A641" s="110"/>
      <c r="B641" s="28"/>
      <c r="C641" s="48"/>
      <c r="D641" s="30"/>
      <c r="E641" s="31">
        <f t="shared" si="3"/>
        <v>0</v>
      </c>
      <c r="F641" s="31"/>
      <c r="G641" s="104"/>
      <c r="H641" s="33"/>
      <c r="I641" s="34"/>
      <c r="J641" s="34"/>
      <c r="K641" s="34"/>
      <c r="L641" s="34"/>
      <c r="M641" s="34"/>
      <c r="N641" s="34"/>
      <c r="O641" s="34"/>
      <c r="P641" s="34"/>
      <c r="Q641" s="34"/>
      <c r="R641" s="35"/>
      <c r="S641" s="72">
        <f t="shared" si="74"/>
        <v>1875</v>
      </c>
      <c r="T641" s="36">
        <f t="shared" si="72"/>
        <v>0</v>
      </c>
      <c r="U641" s="36">
        <f t="shared" si="75"/>
        <v>114.44</v>
      </c>
      <c r="V641" s="35"/>
      <c r="W641" s="72">
        <v>4500.0</v>
      </c>
      <c r="X641" s="35">
        <f t="shared" si="54"/>
        <v>0</v>
      </c>
      <c r="Y641" s="37">
        <f t="shared" si="56"/>
        <v>257.6710463</v>
      </c>
      <c r="Z641" s="35"/>
      <c r="AA641" s="35"/>
      <c r="AB641" s="35"/>
      <c r="AC641" s="35"/>
      <c r="AD641" s="35"/>
      <c r="AE641" s="66">
        <v>3000.0</v>
      </c>
      <c r="AF641" s="66">
        <f t="shared" si="71"/>
        <v>0</v>
      </c>
      <c r="AG641" s="93">
        <f t="shared" si="67"/>
        <v>-15.67691673</v>
      </c>
      <c r="AH641" s="67"/>
      <c r="AI641" s="68"/>
      <c r="AJ641" s="68">
        <f t="shared" si="69"/>
        <v>24.91094913</v>
      </c>
      <c r="AK641" s="69">
        <v>1875.0</v>
      </c>
      <c r="AL641" s="42">
        <f t="shared" si="57"/>
        <v>0</v>
      </c>
      <c r="AM641" s="42">
        <f t="shared" si="61"/>
        <v>472.4193666</v>
      </c>
      <c r="AN641" s="36"/>
      <c r="AO641" s="43"/>
      <c r="AP641" s="70">
        <v>980.0</v>
      </c>
      <c r="AQ641" s="70">
        <f t="shared" si="60"/>
        <v>0</v>
      </c>
      <c r="AR641" s="70">
        <f t="shared" si="62"/>
        <v>76.42103175</v>
      </c>
      <c r="AS641" s="71">
        <v>1400.0</v>
      </c>
      <c r="AT641" s="36"/>
      <c r="AU641" s="43"/>
      <c r="AV641" s="72">
        <v>480.0</v>
      </c>
      <c r="AW641" s="35"/>
      <c r="AX641" s="45"/>
      <c r="AY641" s="46"/>
      <c r="AZ641" s="46"/>
      <c r="BA641" s="46"/>
      <c r="BB641" s="46"/>
      <c r="BC641" s="47"/>
      <c r="BD641" s="47"/>
      <c r="BE641" s="48"/>
      <c r="BF641" s="48"/>
    </row>
    <row r="642" ht="15.75" customHeight="1">
      <c r="A642" s="110"/>
      <c r="B642" s="28"/>
      <c r="C642" s="48"/>
      <c r="D642" s="30"/>
      <c r="E642" s="31">
        <f t="shared" si="3"/>
        <v>0</v>
      </c>
      <c r="F642" s="31"/>
      <c r="G642" s="104"/>
      <c r="H642" s="33"/>
      <c r="I642" s="34"/>
      <c r="J642" s="34"/>
      <c r="K642" s="34"/>
      <c r="L642" s="34"/>
      <c r="M642" s="34"/>
      <c r="N642" s="34"/>
      <c r="O642" s="34"/>
      <c r="P642" s="34"/>
      <c r="Q642" s="34"/>
      <c r="R642" s="35"/>
      <c r="S642" s="72">
        <f t="shared" si="74"/>
        <v>1875</v>
      </c>
      <c r="T642" s="36">
        <f t="shared" si="72"/>
        <v>0</v>
      </c>
      <c r="U642" s="36">
        <f t="shared" si="75"/>
        <v>114.44</v>
      </c>
      <c r="V642" s="35"/>
      <c r="W642" s="72">
        <v>4500.0</v>
      </c>
      <c r="X642" s="35">
        <f t="shared" si="54"/>
        <v>0</v>
      </c>
      <c r="Y642" s="37">
        <f t="shared" si="56"/>
        <v>257.6710463</v>
      </c>
      <c r="Z642" s="35"/>
      <c r="AA642" s="35"/>
      <c r="AB642" s="35"/>
      <c r="AC642" s="35"/>
      <c r="AD642" s="35"/>
      <c r="AE642" s="66">
        <v>3000.0</v>
      </c>
      <c r="AF642" s="66">
        <f t="shared" si="71"/>
        <v>0</v>
      </c>
      <c r="AG642" s="93">
        <f t="shared" si="67"/>
        <v>-15.67691673</v>
      </c>
      <c r="AH642" s="67"/>
      <c r="AI642" s="68"/>
      <c r="AJ642" s="68">
        <f t="shared" si="69"/>
        <v>24.91094913</v>
      </c>
      <c r="AK642" s="69">
        <v>1875.0</v>
      </c>
      <c r="AL642" s="42">
        <f t="shared" si="57"/>
        <v>0</v>
      </c>
      <c r="AM642" s="42">
        <f t="shared" si="61"/>
        <v>472.4193666</v>
      </c>
      <c r="AN642" s="36"/>
      <c r="AO642" s="43"/>
      <c r="AP642" s="70">
        <v>980.0</v>
      </c>
      <c r="AQ642" s="70">
        <f t="shared" si="60"/>
        <v>0</v>
      </c>
      <c r="AR642" s="70">
        <f t="shared" si="62"/>
        <v>76.42103175</v>
      </c>
      <c r="AS642" s="71">
        <v>1400.0</v>
      </c>
      <c r="AT642" s="36"/>
      <c r="AU642" s="43"/>
      <c r="AV642" s="72">
        <v>480.0</v>
      </c>
      <c r="AW642" s="35"/>
      <c r="AX642" s="45"/>
      <c r="AY642" s="46"/>
      <c r="AZ642" s="46"/>
      <c r="BA642" s="46"/>
      <c r="BB642" s="46"/>
      <c r="BC642" s="47"/>
      <c r="BD642" s="47"/>
      <c r="BE642" s="48"/>
      <c r="BF642" s="48"/>
    </row>
    <row r="643" ht="15.75" customHeight="1">
      <c r="A643" s="110"/>
      <c r="B643" s="28"/>
      <c r="C643" s="48"/>
      <c r="D643" s="30"/>
      <c r="E643" s="31">
        <f t="shared" si="3"/>
        <v>0</v>
      </c>
      <c r="F643" s="31"/>
      <c r="G643" s="104"/>
      <c r="H643" s="33"/>
      <c r="I643" s="34"/>
      <c r="J643" s="34"/>
      <c r="K643" s="34"/>
      <c r="L643" s="34"/>
      <c r="M643" s="34"/>
      <c r="N643" s="34"/>
      <c r="O643" s="34"/>
      <c r="P643" s="34"/>
      <c r="Q643" s="34"/>
      <c r="R643" s="35"/>
      <c r="S643" s="72">
        <f t="shared" si="74"/>
        <v>1875</v>
      </c>
      <c r="T643" s="36">
        <f t="shared" si="72"/>
        <v>0</v>
      </c>
      <c r="U643" s="36">
        <f t="shared" si="75"/>
        <v>114.44</v>
      </c>
      <c r="V643" s="35"/>
      <c r="W643" s="72">
        <v>4500.0</v>
      </c>
      <c r="X643" s="35">
        <f t="shared" si="54"/>
        <v>0</v>
      </c>
      <c r="Y643" s="37">
        <f t="shared" si="56"/>
        <v>257.6710463</v>
      </c>
      <c r="Z643" s="35"/>
      <c r="AA643" s="35"/>
      <c r="AB643" s="35"/>
      <c r="AC643" s="35"/>
      <c r="AD643" s="35"/>
      <c r="AE643" s="66">
        <v>3000.0</v>
      </c>
      <c r="AF643" s="66">
        <f t="shared" si="71"/>
        <v>0</v>
      </c>
      <c r="AG643" s="93">
        <f t="shared" si="67"/>
        <v>-15.67691673</v>
      </c>
      <c r="AH643" s="67"/>
      <c r="AI643" s="68"/>
      <c r="AJ643" s="68">
        <f t="shared" si="69"/>
        <v>24.91094913</v>
      </c>
      <c r="AK643" s="69">
        <v>1875.0</v>
      </c>
      <c r="AL643" s="42">
        <f t="shared" si="57"/>
        <v>0</v>
      </c>
      <c r="AM643" s="42">
        <f t="shared" si="61"/>
        <v>472.4193666</v>
      </c>
      <c r="AN643" s="36"/>
      <c r="AO643" s="43"/>
      <c r="AP643" s="70">
        <v>980.0</v>
      </c>
      <c r="AQ643" s="70">
        <f t="shared" si="60"/>
        <v>0</v>
      </c>
      <c r="AR643" s="70">
        <f t="shared" si="62"/>
        <v>76.42103175</v>
      </c>
      <c r="AS643" s="71">
        <v>1400.0</v>
      </c>
      <c r="AT643" s="36"/>
      <c r="AU643" s="43"/>
      <c r="AV643" s="72">
        <v>480.0</v>
      </c>
      <c r="AW643" s="35"/>
      <c r="AX643" s="45"/>
      <c r="AY643" s="46"/>
      <c r="AZ643" s="46"/>
      <c r="BA643" s="46"/>
      <c r="BB643" s="46"/>
      <c r="BC643" s="47"/>
      <c r="BD643" s="47"/>
      <c r="BE643" s="48"/>
      <c r="BF643" s="48"/>
    </row>
    <row r="644" ht="15.75" customHeight="1">
      <c r="A644" s="110"/>
      <c r="B644" s="28"/>
      <c r="C644" s="48"/>
      <c r="D644" s="30"/>
      <c r="E644" s="31">
        <f t="shared" si="3"/>
        <v>0</v>
      </c>
      <c r="F644" s="31"/>
      <c r="G644" s="104"/>
      <c r="H644" s="33"/>
      <c r="I644" s="34"/>
      <c r="J644" s="34"/>
      <c r="K644" s="34"/>
      <c r="L644" s="34"/>
      <c r="M644" s="34"/>
      <c r="N644" s="34"/>
      <c r="O644" s="34"/>
      <c r="P644" s="34"/>
      <c r="Q644" s="34"/>
      <c r="R644" s="35"/>
      <c r="S644" s="72">
        <f t="shared" si="74"/>
        <v>1875</v>
      </c>
      <c r="T644" s="36">
        <f t="shared" si="72"/>
        <v>0</v>
      </c>
      <c r="U644" s="36">
        <f t="shared" si="75"/>
        <v>114.44</v>
      </c>
      <c r="V644" s="35"/>
      <c r="W644" s="72">
        <v>4500.0</v>
      </c>
      <c r="X644" s="35">
        <f t="shared" si="54"/>
        <v>0</v>
      </c>
      <c r="Y644" s="37">
        <f t="shared" si="56"/>
        <v>257.6710463</v>
      </c>
      <c r="Z644" s="35"/>
      <c r="AA644" s="35"/>
      <c r="AB644" s="35"/>
      <c r="AC644" s="35"/>
      <c r="AD644" s="35"/>
      <c r="AE644" s="66">
        <v>3000.0</v>
      </c>
      <c r="AF644" s="66">
        <f t="shared" si="71"/>
        <v>0</v>
      </c>
      <c r="AG644" s="93">
        <f t="shared" si="67"/>
        <v>-15.67691673</v>
      </c>
      <c r="AH644" s="67"/>
      <c r="AI644" s="68"/>
      <c r="AJ644" s="68">
        <f t="shared" si="69"/>
        <v>24.91094913</v>
      </c>
      <c r="AK644" s="69">
        <v>1875.0</v>
      </c>
      <c r="AL644" s="42">
        <f t="shared" si="57"/>
        <v>0</v>
      </c>
      <c r="AM644" s="42">
        <f t="shared" si="61"/>
        <v>472.4193666</v>
      </c>
      <c r="AN644" s="36"/>
      <c r="AO644" s="43"/>
      <c r="AP644" s="70">
        <v>980.0</v>
      </c>
      <c r="AQ644" s="70">
        <f t="shared" si="60"/>
        <v>0</v>
      </c>
      <c r="AR644" s="70">
        <f t="shared" si="62"/>
        <v>76.42103175</v>
      </c>
      <c r="AS644" s="71">
        <v>1400.0</v>
      </c>
      <c r="AT644" s="36"/>
      <c r="AU644" s="43"/>
      <c r="AV644" s="72">
        <v>480.0</v>
      </c>
      <c r="AW644" s="35"/>
      <c r="AX644" s="45"/>
      <c r="AY644" s="46"/>
      <c r="AZ644" s="46"/>
      <c r="BA644" s="46"/>
      <c r="BB644" s="46"/>
      <c r="BC644" s="47"/>
      <c r="BD644" s="47"/>
      <c r="BE644" s="48"/>
      <c r="BF644" s="48"/>
    </row>
    <row r="645" ht="15.75" customHeight="1">
      <c r="A645" s="110"/>
      <c r="B645" s="28"/>
      <c r="C645" s="48"/>
      <c r="D645" s="30"/>
      <c r="E645" s="31">
        <f t="shared" si="3"/>
        <v>0</v>
      </c>
      <c r="F645" s="31"/>
      <c r="G645" s="104"/>
      <c r="H645" s="33"/>
      <c r="I645" s="34"/>
      <c r="J645" s="34"/>
      <c r="K645" s="34"/>
      <c r="L645" s="34"/>
      <c r="M645" s="34"/>
      <c r="N645" s="34"/>
      <c r="O645" s="34"/>
      <c r="P645" s="34"/>
      <c r="Q645" s="34"/>
      <c r="R645" s="35"/>
      <c r="S645" s="72">
        <f t="shared" si="74"/>
        <v>1875</v>
      </c>
      <c r="T645" s="36">
        <f t="shared" si="72"/>
        <v>0</v>
      </c>
      <c r="U645" s="36">
        <f t="shared" si="75"/>
        <v>114.44</v>
      </c>
      <c r="V645" s="35"/>
      <c r="W645" s="72">
        <v>4500.0</v>
      </c>
      <c r="X645" s="35">
        <f t="shared" si="54"/>
        <v>0</v>
      </c>
      <c r="Y645" s="37">
        <f t="shared" si="56"/>
        <v>257.6710463</v>
      </c>
      <c r="Z645" s="35"/>
      <c r="AA645" s="35"/>
      <c r="AB645" s="35"/>
      <c r="AC645" s="35"/>
      <c r="AD645" s="35"/>
      <c r="AE645" s="66">
        <v>3000.0</v>
      </c>
      <c r="AF645" s="66">
        <f t="shared" si="71"/>
        <v>0</v>
      </c>
      <c r="AG645" s="93">
        <f t="shared" si="67"/>
        <v>-15.67691673</v>
      </c>
      <c r="AH645" s="67"/>
      <c r="AI645" s="68"/>
      <c r="AJ645" s="68">
        <f t="shared" si="69"/>
        <v>24.91094913</v>
      </c>
      <c r="AK645" s="69">
        <v>1875.0</v>
      </c>
      <c r="AL645" s="42">
        <f t="shared" si="57"/>
        <v>0</v>
      </c>
      <c r="AM645" s="42">
        <f t="shared" si="61"/>
        <v>472.4193666</v>
      </c>
      <c r="AN645" s="36"/>
      <c r="AO645" s="43"/>
      <c r="AP645" s="70">
        <v>980.0</v>
      </c>
      <c r="AQ645" s="70">
        <f t="shared" si="60"/>
        <v>0</v>
      </c>
      <c r="AR645" s="70">
        <f t="shared" si="62"/>
        <v>76.42103175</v>
      </c>
      <c r="AS645" s="71">
        <v>1400.0</v>
      </c>
      <c r="AT645" s="36"/>
      <c r="AU645" s="43"/>
      <c r="AV645" s="72">
        <v>480.0</v>
      </c>
      <c r="AW645" s="35"/>
      <c r="AX645" s="45"/>
      <c r="AY645" s="46"/>
      <c r="AZ645" s="46"/>
      <c r="BA645" s="46"/>
      <c r="BB645" s="46"/>
      <c r="BC645" s="47"/>
      <c r="BD645" s="47"/>
      <c r="BE645" s="48"/>
      <c r="BF645" s="48"/>
    </row>
    <row r="646" ht="15.75" customHeight="1">
      <c r="A646" s="110"/>
      <c r="B646" s="28"/>
      <c r="C646" s="48"/>
      <c r="D646" s="30"/>
      <c r="E646" s="31">
        <f t="shared" si="3"/>
        <v>0</v>
      </c>
      <c r="F646" s="31"/>
      <c r="G646" s="104"/>
      <c r="H646" s="33"/>
      <c r="I646" s="34"/>
      <c r="J646" s="34"/>
      <c r="K646" s="34"/>
      <c r="L646" s="34"/>
      <c r="M646" s="34"/>
      <c r="N646" s="34"/>
      <c r="O646" s="34"/>
      <c r="P646" s="34"/>
      <c r="Q646" s="34"/>
      <c r="R646" s="35"/>
      <c r="S646" s="72">
        <f t="shared" si="74"/>
        <v>1875</v>
      </c>
      <c r="T646" s="36">
        <f t="shared" si="72"/>
        <v>0</v>
      </c>
      <c r="U646" s="36">
        <f t="shared" si="75"/>
        <v>114.44</v>
      </c>
      <c r="V646" s="35"/>
      <c r="W646" s="72">
        <v>4500.0</v>
      </c>
      <c r="X646" s="35">
        <f t="shared" si="54"/>
        <v>0</v>
      </c>
      <c r="Y646" s="37">
        <f t="shared" si="56"/>
        <v>257.6710463</v>
      </c>
      <c r="Z646" s="35"/>
      <c r="AA646" s="35"/>
      <c r="AB646" s="35"/>
      <c r="AC646" s="35"/>
      <c r="AD646" s="35"/>
      <c r="AE646" s="66">
        <v>3000.0</v>
      </c>
      <c r="AF646" s="66">
        <f t="shared" si="71"/>
        <v>0</v>
      </c>
      <c r="AG646" s="93">
        <f t="shared" si="67"/>
        <v>-15.67691673</v>
      </c>
      <c r="AH646" s="67"/>
      <c r="AI646" s="68"/>
      <c r="AJ646" s="68">
        <f t="shared" si="69"/>
        <v>24.91094913</v>
      </c>
      <c r="AK646" s="69">
        <v>1875.0</v>
      </c>
      <c r="AL646" s="42">
        <f t="shared" si="57"/>
        <v>0</v>
      </c>
      <c r="AM646" s="42">
        <f t="shared" si="61"/>
        <v>472.4193666</v>
      </c>
      <c r="AN646" s="36"/>
      <c r="AO646" s="43"/>
      <c r="AP646" s="70">
        <v>980.0</v>
      </c>
      <c r="AQ646" s="70">
        <f t="shared" si="60"/>
        <v>0</v>
      </c>
      <c r="AR646" s="70">
        <f t="shared" si="62"/>
        <v>76.42103175</v>
      </c>
      <c r="AS646" s="71">
        <v>1400.0</v>
      </c>
      <c r="AT646" s="36"/>
      <c r="AU646" s="43"/>
      <c r="AV646" s="72">
        <v>480.0</v>
      </c>
      <c r="AW646" s="35"/>
      <c r="AX646" s="45"/>
      <c r="AY646" s="46"/>
      <c r="AZ646" s="46"/>
      <c r="BA646" s="46"/>
      <c r="BB646" s="46"/>
      <c r="BC646" s="47"/>
      <c r="BD646" s="47"/>
      <c r="BE646" s="48"/>
      <c r="BF646" s="48"/>
    </row>
    <row r="647" ht="15.75" customHeight="1">
      <c r="A647" s="110"/>
      <c r="B647" s="28"/>
      <c r="C647" s="48"/>
      <c r="D647" s="30"/>
      <c r="E647" s="31">
        <f t="shared" si="3"/>
        <v>0</v>
      </c>
      <c r="F647" s="31"/>
      <c r="G647" s="104"/>
      <c r="H647" s="33"/>
      <c r="I647" s="34"/>
      <c r="J647" s="34"/>
      <c r="K647" s="34"/>
      <c r="L647" s="34"/>
      <c r="M647" s="34"/>
      <c r="N647" s="34"/>
      <c r="O647" s="34"/>
      <c r="P647" s="34"/>
      <c r="Q647" s="34"/>
      <c r="R647" s="35"/>
      <c r="S647" s="72">
        <f t="shared" si="74"/>
        <v>1875</v>
      </c>
      <c r="T647" s="36">
        <f t="shared" si="72"/>
        <v>0</v>
      </c>
      <c r="U647" s="36">
        <f t="shared" si="75"/>
        <v>114.44</v>
      </c>
      <c r="V647" s="35"/>
      <c r="W647" s="72">
        <v>4500.0</v>
      </c>
      <c r="X647" s="35">
        <f t="shared" si="54"/>
        <v>0</v>
      </c>
      <c r="Y647" s="37">
        <f t="shared" si="56"/>
        <v>257.6710463</v>
      </c>
      <c r="Z647" s="35"/>
      <c r="AA647" s="35"/>
      <c r="AB647" s="35"/>
      <c r="AC647" s="35"/>
      <c r="AD647" s="35"/>
      <c r="AE647" s="66">
        <v>3000.0</v>
      </c>
      <c r="AF647" s="66">
        <f t="shared" si="71"/>
        <v>0</v>
      </c>
      <c r="AG647" s="93">
        <f t="shared" si="67"/>
        <v>-15.67691673</v>
      </c>
      <c r="AH647" s="67"/>
      <c r="AI647" s="68"/>
      <c r="AJ647" s="68">
        <f t="shared" si="69"/>
        <v>24.91094913</v>
      </c>
      <c r="AK647" s="69">
        <v>1875.0</v>
      </c>
      <c r="AL647" s="42">
        <f t="shared" si="57"/>
        <v>0</v>
      </c>
      <c r="AM647" s="42">
        <f t="shared" si="61"/>
        <v>472.4193666</v>
      </c>
      <c r="AN647" s="36"/>
      <c r="AO647" s="43"/>
      <c r="AP647" s="70">
        <v>980.0</v>
      </c>
      <c r="AQ647" s="70">
        <f t="shared" si="60"/>
        <v>0</v>
      </c>
      <c r="AR647" s="70">
        <f t="shared" si="62"/>
        <v>76.42103175</v>
      </c>
      <c r="AS647" s="71">
        <v>1400.0</v>
      </c>
      <c r="AT647" s="36"/>
      <c r="AU647" s="43"/>
      <c r="AV647" s="72">
        <v>480.0</v>
      </c>
      <c r="AW647" s="35"/>
      <c r="AX647" s="45"/>
      <c r="AY647" s="46"/>
      <c r="AZ647" s="46"/>
      <c r="BA647" s="46"/>
      <c r="BB647" s="46"/>
      <c r="BC647" s="47"/>
      <c r="BD647" s="47"/>
      <c r="BE647" s="48"/>
      <c r="BF647" s="48"/>
    </row>
    <row r="648" ht="15.75" customHeight="1">
      <c r="A648" s="110"/>
      <c r="B648" s="28"/>
      <c r="C648" s="48"/>
      <c r="D648" s="30"/>
      <c r="E648" s="31">
        <f t="shared" si="3"/>
        <v>0</v>
      </c>
      <c r="F648" s="31"/>
      <c r="G648" s="104"/>
      <c r="H648" s="33"/>
      <c r="I648" s="34"/>
      <c r="J648" s="34"/>
      <c r="K648" s="34"/>
      <c r="L648" s="34"/>
      <c r="M648" s="34"/>
      <c r="N648" s="34"/>
      <c r="O648" s="34"/>
      <c r="P648" s="34"/>
      <c r="Q648" s="34"/>
      <c r="R648" s="35"/>
      <c r="S648" s="72">
        <f t="shared" si="74"/>
        <v>1875</v>
      </c>
      <c r="T648" s="36">
        <f t="shared" si="72"/>
        <v>0</v>
      </c>
      <c r="U648" s="36">
        <f t="shared" si="75"/>
        <v>114.44</v>
      </c>
      <c r="V648" s="35"/>
      <c r="W648" s="72">
        <v>4500.0</v>
      </c>
      <c r="X648" s="35">
        <f t="shared" si="54"/>
        <v>0</v>
      </c>
      <c r="Y648" s="37">
        <f t="shared" si="56"/>
        <v>257.6710463</v>
      </c>
      <c r="Z648" s="35"/>
      <c r="AA648" s="35"/>
      <c r="AB648" s="35"/>
      <c r="AC648" s="35"/>
      <c r="AD648" s="35"/>
      <c r="AE648" s="66">
        <v>3000.0</v>
      </c>
      <c r="AF648" s="66">
        <f t="shared" si="71"/>
        <v>0</v>
      </c>
      <c r="AG648" s="93">
        <f t="shared" si="67"/>
        <v>-15.67691673</v>
      </c>
      <c r="AH648" s="67"/>
      <c r="AI648" s="68"/>
      <c r="AJ648" s="68">
        <f t="shared" si="69"/>
        <v>24.91094913</v>
      </c>
      <c r="AK648" s="69">
        <v>1875.0</v>
      </c>
      <c r="AL648" s="42">
        <f t="shared" si="57"/>
        <v>0</v>
      </c>
      <c r="AM648" s="42">
        <f t="shared" si="61"/>
        <v>472.4193666</v>
      </c>
      <c r="AN648" s="36"/>
      <c r="AO648" s="43"/>
      <c r="AP648" s="70">
        <v>980.0</v>
      </c>
      <c r="AQ648" s="70">
        <f t="shared" si="60"/>
        <v>0</v>
      </c>
      <c r="AR648" s="70">
        <f t="shared" si="62"/>
        <v>76.42103175</v>
      </c>
      <c r="AS648" s="71">
        <v>1400.0</v>
      </c>
      <c r="AT648" s="36"/>
      <c r="AU648" s="43"/>
      <c r="AV648" s="72">
        <v>480.0</v>
      </c>
      <c r="AW648" s="35"/>
      <c r="AX648" s="45"/>
      <c r="AY648" s="46"/>
      <c r="AZ648" s="46"/>
      <c r="BA648" s="46"/>
      <c r="BB648" s="46"/>
      <c r="BC648" s="47"/>
      <c r="BD648" s="47"/>
      <c r="BE648" s="48"/>
      <c r="BF648" s="48"/>
    </row>
    <row r="649" ht="15.75" customHeight="1">
      <c r="A649" s="110"/>
      <c r="B649" s="28"/>
      <c r="C649" s="48"/>
      <c r="D649" s="30"/>
      <c r="E649" s="31">
        <f t="shared" si="3"/>
        <v>0</v>
      </c>
      <c r="F649" s="31"/>
      <c r="G649" s="104"/>
      <c r="H649" s="33"/>
      <c r="I649" s="34"/>
      <c r="J649" s="34"/>
      <c r="K649" s="34"/>
      <c r="L649" s="34"/>
      <c r="M649" s="34"/>
      <c r="N649" s="34"/>
      <c r="O649" s="34"/>
      <c r="P649" s="34"/>
      <c r="Q649" s="34"/>
      <c r="R649" s="35"/>
      <c r="S649" s="72">
        <f t="shared" si="74"/>
        <v>1875</v>
      </c>
      <c r="T649" s="36">
        <f t="shared" si="72"/>
        <v>0</v>
      </c>
      <c r="U649" s="36">
        <f t="shared" si="75"/>
        <v>114.44</v>
      </c>
      <c r="V649" s="35"/>
      <c r="W649" s="72">
        <v>4500.0</v>
      </c>
      <c r="X649" s="35">
        <f t="shared" si="54"/>
        <v>0</v>
      </c>
      <c r="Y649" s="37">
        <f t="shared" si="56"/>
        <v>257.6710463</v>
      </c>
      <c r="Z649" s="35"/>
      <c r="AA649" s="35"/>
      <c r="AB649" s="35"/>
      <c r="AC649" s="35"/>
      <c r="AD649" s="35"/>
      <c r="AE649" s="66">
        <v>3000.0</v>
      </c>
      <c r="AF649" s="66">
        <f t="shared" si="71"/>
        <v>0</v>
      </c>
      <c r="AG649" s="93">
        <f t="shared" si="67"/>
        <v>-15.67691673</v>
      </c>
      <c r="AH649" s="67"/>
      <c r="AI649" s="68"/>
      <c r="AJ649" s="68">
        <f t="shared" si="69"/>
        <v>24.91094913</v>
      </c>
      <c r="AK649" s="69">
        <v>1875.0</v>
      </c>
      <c r="AL649" s="42">
        <f t="shared" si="57"/>
        <v>0</v>
      </c>
      <c r="AM649" s="42">
        <f t="shared" si="61"/>
        <v>472.4193666</v>
      </c>
      <c r="AN649" s="36"/>
      <c r="AO649" s="43"/>
      <c r="AP649" s="70">
        <v>980.0</v>
      </c>
      <c r="AQ649" s="70">
        <f t="shared" si="60"/>
        <v>0</v>
      </c>
      <c r="AR649" s="70">
        <f t="shared" si="62"/>
        <v>76.42103175</v>
      </c>
      <c r="AS649" s="71">
        <v>1400.0</v>
      </c>
      <c r="AT649" s="36"/>
      <c r="AU649" s="43"/>
      <c r="AV649" s="72">
        <v>480.0</v>
      </c>
      <c r="AW649" s="35"/>
      <c r="AX649" s="45"/>
      <c r="AY649" s="46"/>
      <c r="AZ649" s="46"/>
      <c r="BA649" s="46"/>
      <c r="BB649" s="46"/>
      <c r="BC649" s="47"/>
      <c r="BD649" s="47"/>
      <c r="BE649" s="48"/>
      <c r="BF649" s="48"/>
    </row>
    <row r="650" ht="15.75" customHeight="1">
      <c r="A650" s="110"/>
      <c r="B650" s="28"/>
      <c r="C650" s="48"/>
      <c r="D650" s="30"/>
      <c r="E650" s="31">
        <f t="shared" si="3"/>
        <v>0</v>
      </c>
      <c r="F650" s="31"/>
      <c r="G650" s="104"/>
      <c r="H650" s="33"/>
      <c r="I650" s="34"/>
      <c r="J650" s="34"/>
      <c r="K650" s="34"/>
      <c r="L650" s="34"/>
      <c r="M650" s="34"/>
      <c r="N650" s="34"/>
      <c r="O650" s="34"/>
      <c r="P650" s="34"/>
      <c r="Q650" s="34"/>
      <c r="R650" s="35"/>
      <c r="S650" s="72">
        <f t="shared" si="74"/>
        <v>1875</v>
      </c>
      <c r="T650" s="36">
        <f t="shared" si="72"/>
        <v>0</v>
      </c>
      <c r="U650" s="36">
        <f t="shared" si="75"/>
        <v>114.44</v>
      </c>
      <c r="V650" s="35"/>
      <c r="W650" s="72">
        <v>4500.0</v>
      </c>
      <c r="X650" s="35">
        <f t="shared" si="54"/>
        <v>0</v>
      </c>
      <c r="Y650" s="37">
        <f t="shared" si="56"/>
        <v>257.6710463</v>
      </c>
      <c r="Z650" s="35"/>
      <c r="AA650" s="35"/>
      <c r="AB650" s="35"/>
      <c r="AC650" s="35"/>
      <c r="AD650" s="35"/>
      <c r="AE650" s="66">
        <v>3000.0</v>
      </c>
      <c r="AF650" s="66">
        <f t="shared" si="71"/>
        <v>0</v>
      </c>
      <c r="AG650" s="93">
        <f t="shared" si="67"/>
        <v>-15.67691673</v>
      </c>
      <c r="AH650" s="67"/>
      <c r="AI650" s="68"/>
      <c r="AJ650" s="68">
        <f t="shared" si="69"/>
        <v>24.91094913</v>
      </c>
      <c r="AK650" s="69">
        <v>1875.0</v>
      </c>
      <c r="AL650" s="42">
        <f t="shared" si="57"/>
        <v>0</v>
      </c>
      <c r="AM650" s="42">
        <f t="shared" si="61"/>
        <v>472.4193666</v>
      </c>
      <c r="AN650" s="36"/>
      <c r="AO650" s="43"/>
      <c r="AP650" s="70">
        <v>980.0</v>
      </c>
      <c r="AQ650" s="70">
        <f t="shared" si="60"/>
        <v>0</v>
      </c>
      <c r="AR650" s="70">
        <f t="shared" si="62"/>
        <v>76.42103175</v>
      </c>
      <c r="AS650" s="71">
        <v>1400.0</v>
      </c>
      <c r="AT650" s="36"/>
      <c r="AU650" s="43"/>
      <c r="AV650" s="72">
        <v>480.0</v>
      </c>
      <c r="AW650" s="35"/>
      <c r="AX650" s="45"/>
      <c r="AY650" s="46"/>
      <c r="AZ650" s="46"/>
      <c r="BA650" s="46"/>
      <c r="BB650" s="46"/>
      <c r="BC650" s="47"/>
      <c r="BD650" s="47"/>
      <c r="BE650" s="48"/>
      <c r="BF650" s="48"/>
    </row>
    <row r="651" ht="15.75" customHeight="1">
      <c r="A651" s="110"/>
      <c r="B651" s="28"/>
      <c r="C651" s="48"/>
      <c r="D651" s="30"/>
      <c r="E651" s="31">
        <f t="shared" si="3"/>
        <v>0</v>
      </c>
      <c r="F651" s="31"/>
      <c r="G651" s="104"/>
      <c r="H651" s="33"/>
      <c r="I651" s="34"/>
      <c r="J651" s="34"/>
      <c r="K651" s="34"/>
      <c r="L651" s="34"/>
      <c r="M651" s="34"/>
      <c r="N651" s="34"/>
      <c r="O651" s="34"/>
      <c r="P651" s="34"/>
      <c r="Q651" s="34"/>
      <c r="R651" s="35"/>
      <c r="S651" s="72">
        <f t="shared" si="74"/>
        <v>1875</v>
      </c>
      <c r="T651" s="36">
        <f t="shared" si="72"/>
        <v>0</v>
      </c>
      <c r="U651" s="36">
        <f t="shared" si="75"/>
        <v>114.44</v>
      </c>
      <c r="V651" s="35"/>
      <c r="W651" s="72">
        <v>4500.0</v>
      </c>
      <c r="X651" s="35">
        <f t="shared" si="54"/>
        <v>0</v>
      </c>
      <c r="Y651" s="37">
        <f t="shared" si="56"/>
        <v>257.6710463</v>
      </c>
      <c r="Z651" s="35"/>
      <c r="AA651" s="35"/>
      <c r="AB651" s="35"/>
      <c r="AC651" s="35"/>
      <c r="AD651" s="35"/>
      <c r="AE651" s="66">
        <v>3000.0</v>
      </c>
      <c r="AF651" s="66">
        <f t="shared" si="71"/>
        <v>0</v>
      </c>
      <c r="AG651" s="93">
        <f t="shared" si="67"/>
        <v>-15.67691673</v>
      </c>
      <c r="AH651" s="67"/>
      <c r="AI651" s="68"/>
      <c r="AJ651" s="68">
        <f t="shared" si="69"/>
        <v>24.91094913</v>
      </c>
      <c r="AK651" s="69">
        <v>1875.0</v>
      </c>
      <c r="AL651" s="42">
        <f t="shared" si="57"/>
        <v>0</v>
      </c>
      <c r="AM651" s="42">
        <f t="shared" si="61"/>
        <v>472.4193666</v>
      </c>
      <c r="AN651" s="36"/>
      <c r="AO651" s="43"/>
      <c r="AP651" s="70">
        <v>980.0</v>
      </c>
      <c r="AQ651" s="70">
        <f t="shared" si="60"/>
        <v>0</v>
      </c>
      <c r="AR651" s="70">
        <f t="shared" si="62"/>
        <v>76.42103175</v>
      </c>
      <c r="AS651" s="71">
        <v>1400.0</v>
      </c>
      <c r="AT651" s="36"/>
      <c r="AU651" s="43"/>
      <c r="AV651" s="72">
        <v>480.0</v>
      </c>
      <c r="AW651" s="35"/>
      <c r="AX651" s="45"/>
      <c r="AY651" s="46"/>
      <c r="AZ651" s="46"/>
      <c r="BA651" s="46"/>
      <c r="BB651" s="46"/>
      <c r="BC651" s="47"/>
      <c r="BD651" s="47"/>
      <c r="BE651" s="48"/>
      <c r="BF651" s="48"/>
    </row>
    <row r="652" ht="15.75" customHeight="1">
      <c r="A652" s="110"/>
      <c r="B652" s="28"/>
      <c r="C652" s="48"/>
      <c r="D652" s="30"/>
      <c r="E652" s="31">
        <f t="shared" si="3"/>
        <v>0</v>
      </c>
      <c r="F652" s="31"/>
      <c r="G652" s="104"/>
      <c r="H652" s="33"/>
      <c r="I652" s="34"/>
      <c r="J652" s="34"/>
      <c r="K652" s="34"/>
      <c r="L652" s="34"/>
      <c r="M652" s="34"/>
      <c r="N652" s="34"/>
      <c r="O652" s="34"/>
      <c r="P652" s="34"/>
      <c r="Q652" s="34"/>
      <c r="R652" s="35"/>
      <c r="S652" s="72">
        <f t="shared" si="74"/>
        <v>1875</v>
      </c>
      <c r="T652" s="36">
        <f t="shared" si="72"/>
        <v>0</v>
      </c>
      <c r="U652" s="36">
        <f t="shared" si="75"/>
        <v>114.44</v>
      </c>
      <c r="V652" s="35"/>
      <c r="W652" s="72">
        <v>4500.0</v>
      </c>
      <c r="X652" s="35">
        <f t="shared" si="54"/>
        <v>0</v>
      </c>
      <c r="Y652" s="37">
        <f t="shared" si="56"/>
        <v>257.6710463</v>
      </c>
      <c r="Z652" s="35"/>
      <c r="AA652" s="35"/>
      <c r="AB652" s="35"/>
      <c r="AC652" s="35"/>
      <c r="AD652" s="35"/>
      <c r="AE652" s="66">
        <v>3000.0</v>
      </c>
      <c r="AF652" s="66">
        <f t="shared" si="71"/>
        <v>0</v>
      </c>
      <c r="AG652" s="93">
        <f t="shared" si="67"/>
        <v>-15.67691673</v>
      </c>
      <c r="AH652" s="67"/>
      <c r="AI652" s="68"/>
      <c r="AJ652" s="68">
        <f t="shared" si="69"/>
        <v>24.91094913</v>
      </c>
      <c r="AK652" s="69">
        <v>1875.0</v>
      </c>
      <c r="AL652" s="42">
        <f t="shared" si="57"/>
        <v>0</v>
      </c>
      <c r="AM652" s="42">
        <f t="shared" si="61"/>
        <v>472.4193666</v>
      </c>
      <c r="AN652" s="36"/>
      <c r="AO652" s="43"/>
      <c r="AP652" s="70">
        <v>980.0</v>
      </c>
      <c r="AQ652" s="70">
        <f t="shared" si="60"/>
        <v>0</v>
      </c>
      <c r="AR652" s="70">
        <f t="shared" si="62"/>
        <v>76.42103175</v>
      </c>
      <c r="AS652" s="71">
        <v>1400.0</v>
      </c>
      <c r="AT652" s="36"/>
      <c r="AU652" s="43"/>
      <c r="AV652" s="72">
        <v>480.0</v>
      </c>
      <c r="AW652" s="35"/>
      <c r="AX652" s="45"/>
      <c r="AY652" s="46"/>
      <c r="AZ652" s="46"/>
      <c r="BA652" s="46"/>
      <c r="BB652" s="46"/>
      <c r="BC652" s="47"/>
      <c r="BD652" s="47"/>
      <c r="BE652" s="48"/>
      <c r="BF652" s="48"/>
    </row>
    <row r="653" ht="15.75" customHeight="1">
      <c r="A653" s="110"/>
      <c r="B653" s="28"/>
      <c r="C653" s="48"/>
      <c r="D653" s="30"/>
      <c r="E653" s="31">
        <f t="shared" si="3"/>
        <v>0</v>
      </c>
      <c r="F653" s="31"/>
      <c r="G653" s="104"/>
      <c r="H653" s="33"/>
      <c r="I653" s="34"/>
      <c r="J653" s="34"/>
      <c r="K653" s="34"/>
      <c r="L653" s="34"/>
      <c r="M653" s="34"/>
      <c r="N653" s="34"/>
      <c r="O653" s="34"/>
      <c r="P653" s="34"/>
      <c r="Q653" s="34"/>
      <c r="R653" s="35"/>
      <c r="S653" s="72">
        <f t="shared" si="74"/>
        <v>1875</v>
      </c>
      <c r="T653" s="36">
        <f t="shared" si="72"/>
        <v>0</v>
      </c>
      <c r="U653" s="36">
        <f t="shared" si="75"/>
        <v>114.44</v>
      </c>
      <c r="V653" s="35"/>
      <c r="W653" s="72">
        <v>4500.0</v>
      </c>
      <c r="X653" s="35">
        <f t="shared" si="54"/>
        <v>0</v>
      </c>
      <c r="Y653" s="37">
        <f t="shared" si="56"/>
        <v>257.6710463</v>
      </c>
      <c r="Z653" s="35"/>
      <c r="AA653" s="35"/>
      <c r="AB653" s="35"/>
      <c r="AC653" s="35"/>
      <c r="AD653" s="35"/>
      <c r="AE653" s="66">
        <v>3000.0</v>
      </c>
      <c r="AF653" s="66">
        <f t="shared" si="71"/>
        <v>0</v>
      </c>
      <c r="AG653" s="93">
        <f t="shared" si="67"/>
        <v>-15.67691673</v>
      </c>
      <c r="AH653" s="67"/>
      <c r="AI653" s="68"/>
      <c r="AJ653" s="68">
        <f t="shared" si="69"/>
        <v>24.91094913</v>
      </c>
      <c r="AK653" s="69">
        <v>1875.0</v>
      </c>
      <c r="AL653" s="42">
        <f t="shared" si="57"/>
        <v>0</v>
      </c>
      <c r="AM653" s="42">
        <f t="shared" si="61"/>
        <v>472.4193666</v>
      </c>
      <c r="AN653" s="36"/>
      <c r="AO653" s="43"/>
      <c r="AP653" s="70">
        <v>980.0</v>
      </c>
      <c r="AQ653" s="70">
        <f t="shared" si="60"/>
        <v>0</v>
      </c>
      <c r="AR653" s="70">
        <f t="shared" si="62"/>
        <v>76.42103175</v>
      </c>
      <c r="AS653" s="71">
        <v>1400.0</v>
      </c>
      <c r="AT653" s="36"/>
      <c r="AU653" s="43"/>
      <c r="AV653" s="72">
        <v>480.0</v>
      </c>
      <c r="AW653" s="35"/>
      <c r="AX653" s="45"/>
      <c r="AY653" s="46"/>
      <c r="AZ653" s="46"/>
      <c r="BA653" s="46"/>
      <c r="BB653" s="46"/>
      <c r="BC653" s="47"/>
      <c r="BD653" s="47"/>
      <c r="BE653" s="48"/>
      <c r="BF653" s="48"/>
    </row>
    <row r="654" ht="15.75" customHeight="1">
      <c r="A654" s="110"/>
      <c r="B654" s="28"/>
      <c r="C654" s="48"/>
      <c r="D654" s="30"/>
      <c r="E654" s="31">
        <f t="shared" si="3"/>
        <v>0</v>
      </c>
      <c r="F654" s="31"/>
      <c r="G654" s="104"/>
      <c r="H654" s="33"/>
      <c r="I654" s="34"/>
      <c r="J654" s="34"/>
      <c r="K654" s="34"/>
      <c r="L654" s="34"/>
      <c r="M654" s="34"/>
      <c r="N654" s="34"/>
      <c r="O654" s="34"/>
      <c r="P654" s="34"/>
      <c r="Q654" s="34"/>
      <c r="R654" s="35"/>
      <c r="S654" s="72">
        <f t="shared" si="74"/>
        <v>1875</v>
      </c>
      <c r="T654" s="36">
        <f t="shared" si="72"/>
        <v>0</v>
      </c>
      <c r="U654" s="36">
        <f t="shared" si="75"/>
        <v>114.44</v>
      </c>
      <c r="V654" s="35"/>
      <c r="W654" s="72">
        <v>4500.0</v>
      </c>
      <c r="X654" s="35">
        <f t="shared" si="54"/>
        <v>0</v>
      </c>
      <c r="Y654" s="37">
        <f t="shared" si="56"/>
        <v>257.6710463</v>
      </c>
      <c r="Z654" s="35"/>
      <c r="AA654" s="35"/>
      <c r="AB654" s="35"/>
      <c r="AC654" s="35"/>
      <c r="AD654" s="35"/>
      <c r="AE654" s="66">
        <v>3000.0</v>
      </c>
      <c r="AF654" s="66">
        <f t="shared" si="71"/>
        <v>0</v>
      </c>
      <c r="AG654" s="93">
        <f t="shared" si="67"/>
        <v>-15.67691673</v>
      </c>
      <c r="AH654" s="67"/>
      <c r="AI654" s="68"/>
      <c r="AJ654" s="68">
        <f t="shared" si="69"/>
        <v>24.91094913</v>
      </c>
      <c r="AK654" s="69">
        <v>1875.0</v>
      </c>
      <c r="AL654" s="42">
        <f t="shared" si="57"/>
        <v>0</v>
      </c>
      <c r="AM654" s="42">
        <f t="shared" si="61"/>
        <v>472.4193666</v>
      </c>
      <c r="AN654" s="36"/>
      <c r="AO654" s="43"/>
      <c r="AP654" s="70">
        <v>980.0</v>
      </c>
      <c r="AQ654" s="70">
        <f t="shared" si="60"/>
        <v>0</v>
      </c>
      <c r="AR654" s="70">
        <f t="shared" si="62"/>
        <v>76.42103175</v>
      </c>
      <c r="AS654" s="71">
        <v>1400.0</v>
      </c>
      <c r="AT654" s="36"/>
      <c r="AU654" s="43"/>
      <c r="AV654" s="72">
        <v>480.0</v>
      </c>
      <c r="AW654" s="35"/>
      <c r="AX654" s="45"/>
      <c r="AY654" s="46"/>
      <c r="AZ654" s="46"/>
      <c r="BA654" s="46"/>
      <c r="BB654" s="46"/>
      <c r="BC654" s="47"/>
      <c r="BD654" s="47"/>
      <c r="BE654" s="48"/>
      <c r="BF654" s="48"/>
    </row>
    <row r="655" ht="15.75" customHeight="1">
      <c r="A655" s="110"/>
      <c r="B655" s="28"/>
      <c r="C655" s="48"/>
      <c r="D655" s="30"/>
      <c r="E655" s="31">
        <f t="shared" si="3"/>
        <v>0</v>
      </c>
      <c r="F655" s="31"/>
      <c r="G655" s="104"/>
      <c r="H655" s="33"/>
      <c r="I655" s="34"/>
      <c r="J655" s="34"/>
      <c r="K655" s="34"/>
      <c r="L655" s="34"/>
      <c r="M655" s="34"/>
      <c r="N655" s="34"/>
      <c r="O655" s="34"/>
      <c r="P655" s="34"/>
      <c r="Q655" s="34"/>
      <c r="R655" s="35"/>
      <c r="S655" s="72">
        <f t="shared" si="74"/>
        <v>1875</v>
      </c>
      <c r="T655" s="36">
        <f t="shared" si="72"/>
        <v>0</v>
      </c>
      <c r="U655" s="36">
        <f t="shared" si="75"/>
        <v>114.44</v>
      </c>
      <c r="V655" s="35"/>
      <c r="W655" s="72">
        <v>4500.0</v>
      </c>
      <c r="X655" s="35">
        <f t="shared" si="54"/>
        <v>0</v>
      </c>
      <c r="Y655" s="37">
        <f t="shared" si="56"/>
        <v>257.6710463</v>
      </c>
      <c r="Z655" s="35"/>
      <c r="AA655" s="35"/>
      <c r="AB655" s="35"/>
      <c r="AC655" s="35"/>
      <c r="AD655" s="35"/>
      <c r="AE655" s="66">
        <v>3000.0</v>
      </c>
      <c r="AF655" s="66">
        <f t="shared" si="71"/>
        <v>0</v>
      </c>
      <c r="AG655" s="93">
        <f t="shared" si="67"/>
        <v>-15.67691673</v>
      </c>
      <c r="AH655" s="67"/>
      <c r="AI655" s="68"/>
      <c r="AJ655" s="68">
        <f t="shared" si="69"/>
        <v>24.91094913</v>
      </c>
      <c r="AK655" s="69">
        <v>1875.0</v>
      </c>
      <c r="AL655" s="42">
        <f t="shared" si="57"/>
        <v>0</v>
      </c>
      <c r="AM655" s="42">
        <f t="shared" si="61"/>
        <v>472.4193666</v>
      </c>
      <c r="AN655" s="36"/>
      <c r="AO655" s="43"/>
      <c r="AP655" s="70">
        <v>980.0</v>
      </c>
      <c r="AQ655" s="70">
        <f t="shared" si="60"/>
        <v>0</v>
      </c>
      <c r="AR655" s="70">
        <f t="shared" si="62"/>
        <v>76.42103175</v>
      </c>
      <c r="AS655" s="71">
        <v>1400.0</v>
      </c>
      <c r="AT655" s="36"/>
      <c r="AU655" s="43"/>
      <c r="AV655" s="72">
        <v>480.0</v>
      </c>
      <c r="AW655" s="35"/>
      <c r="AX655" s="45"/>
      <c r="AY655" s="46"/>
      <c r="AZ655" s="46"/>
      <c r="BA655" s="46"/>
      <c r="BB655" s="46"/>
      <c r="BC655" s="47"/>
      <c r="BD655" s="47"/>
      <c r="BE655" s="48"/>
      <c r="BF655" s="48"/>
    </row>
    <row r="656" ht="15.75" customHeight="1">
      <c r="A656" s="110"/>
      <c r="B656" s="28"/>
      <c r="C656" s="48"/>
      <c r="D656" s="30"/>
      <c r="E656" s="31">
        <f t="shared" si="3"/>
        <v>0</v>
      </c>
      <c r="F656" s="31"/>
      <c r="G656" s="104"/>
      <c r="H656" s="33"/>
      <c r="I656" s="34"/>
      <c r="J656" s="34"/>
      <c r="K656" s="34"/>
      <c r="L656" s="34"/>
      <c r="M656" s="34"/>
      <c r="N656" s="34"/>
      <c r="O656" s="34"/>
      <c r="P656" s="34"/>
      <c r="Q656" s="34"/>
      <c r="R656" s="35"/>
      <c r="S656" s="72">
        <f t="shared" si="74"/>
        <v>1875</v>
      </c>
      <c r="T656" s="36">
        <f t="shared" si="72"/>
        <v>0</v>
      </c>
      <c r="U656" s="36">
        <f t="shared" si="75"/>
        <v>114.44</v>
      </c>
      <c r="V656" s="35"/>
      <c r="W656" s="72">
        <v>4500.0</v>
      </c>
      <c r="X656" s="35">
        <f t="shared" si="54"/>
        <v>0</v>
      </c>
      <c r="Y656" s="37">
        <f t="shared" si="56"/>
        <v>257.6710463</v>
      </c>
      <c r="Z656" s="35"/>
      <c r="AA656" s="35"/>
      <c r="AB656" s="35"/>
      <c r="AC656" s="35"/>
      <c r="AD656" s="35"/>
      <c r="AE656" s="66">
        <v>3000.0</v>
      </c>
      <c r="AF656" s="66">
        <f t="shared" si="71"/>
        <v>0</v>
      </c>
      <c r="AG656" s="93">
        <f t="shared" si="67"/>
        <v>-15.67691673</v>
      </c>
      <c r="AH656" s="67"/>
      <c r="AI656" s="68"/>
      <c r="AJ656" s="68">
        <f t="shared" si="69"/>
        <v>24.91094913</v>
      </c>
      <c r="AK656" s="69">
        <v>1875.0</v>
      </c>
      <c r="AL656" s="42">
        <f t="shared" si="57"/>
        <v>0</v>
      </c>
      <c r="AM656" s="42">
        <f t="shared" si="61"/>
        <v>472.4193666</v>
      </c>
      <c r="AN656" s="36"/>
      <c r="AO656" s="43"/>
      <c r="AP656" s="70">
        <v>980.0</v>
      </c>
      <c r="AQ656" s="70">
        <f t="shared" si="60"/>
        <v>0</v>
      </c>
      <c r="AR656" s="70">
        <f t="shared" si="62"/>
        <v>76.42103175</v>
      </c>
      <c r="AS656" s="71">
        <v>1400.0</v>
      </c>
      <c r="AT656" s="36"/>
      <c r="AU656" s="43"/>
      <c r="AV656" s="72">
        <v>480.0</v>
      </c>
      <c r="AW656" s="35"/>
      <c r="AX656" s="45"/>
      <c r="AY656" s="46"/>
      <c r="AZ656" s="46"/>
      <c r="BA656" s="46"/>
      <c r="BB656" s="46"/>
      <c r="BC656" s="47"/>
      <c r="BD656" s="47"/>
      <c r="BE656" s="48"/>
      <c r="BF656" s="48"/>
    </row>
    <row r="657" ht="15.75" customHeight="1">
      <c r="A657" s="110"/>
      <c r="B657" s="28"/>
      <c r="C657" s="48"/>
      <c r="D657" s="30"/>
      <c r="E657" s="31">
        <f t="shared" si="3"/>
        <v>0</v>
      </c>
      <c r="F657" s="31"/>
      <c r="G657" s="104"/>
      <c r="H657" s="33"/>
      <c r="I657" s="34"/>
      <c r="J657" s="34"/>
      <c r="K657" s="34"/>
      <c r="L657" s="34"/>
      <c r="M657" s="34"/>
      <c r="N657" s="34"/>
      <c r="O657" s="34"/>
      <c r="P657" s="34"/>
      <c r="Q657" s="34"/>
      <c r="R657" s="35"/>
      <c r="S657" s="72">
        <f t="shared" si="74"/>
        <v>1875</v>
      </c>
      <c r="T657" s="36">
        <f t="shared" si="72"/>
        <v>0</v>
      </c>
      <c r="U657" s="36">
        <f t="shared" si="75"/>
        <v>114.44</v>
      </c>
      <c r="V657" s="35"/>
      <c r="W657" s="72">
        <v>4500.0</v>
      </c>
      <c r="X657" s="35">
        <f t="shared" si="54"/>
        <v>0</v>
      </c>
      <c r="Y657" s="37">
        <f t="shared" si="56"/>
        <v>257.6710463</v>
      </c>
      <c r="Z657" s="35"/>
      <c r="AA657" s="35"/>
      <c r="AB657" s="35"/>
      <c r="AC657" s="35"/>
      <c r="AD657" s="35"/>
      <c r="AE657" s="66">
        <v>3000.0</v>
      </c>
      <c r="AF657" s="66">
        <f t="shared" si="71"/>
        <v>0</v>
      </c>
      <c r="AG657" s="93">
        <f t="shared" si="67"/>
        <v>-15.67691673</v>
      </c>
      <c r="AH657" s="67"/>
      <c r="AI657" s="68"/>
      <c r="AJ657" s="68">
        <f t="shared" si="69"/>
        <v>24.91094913</v>
      </c>
      <c r="AK657" s="69">
        <v>1875.0</v>
      </c>
      <c r="AL657" s="42">
        <f t="shared" si="57"/>
        <v>0</v>
      </c>
      <c r="AM657" s="42">
        <f t="shared" si="61"/>
        <v>472.4193666</v>
      </c>
      <c r="AN657" s="36"/>
      <c r="AO657" s="43"/>
      <c r="AP657" s="70">
        <v>980.0</v>
      </c>
      <c r="AQ657" s="70">
        <f t="shared" si="60"/>
        <v>0</v>
      </c>
      <c r="AR657" s="70">
        <f t="shared" si="62"/>
        <v>76.42103175</v>
      </c>
      <c r="AS657" s="71">
        <v>1400.0</v>
      </c>
      <c r="AT657" s="36"/>
      <c r="AU657" s="43"/>
      <c r="AV657" s="72">
        <v>480.0</v>
      </c>
      <c r="AW657" s="35"/>
      <c r="AX657" s="45"/>
      <c r="AY657" s="46"/>
      <c r="AZ657" s="46"/>
      <c r="BA657" s="46"/>
      <c r="BB657" s="46"/>
      <c r="BC657" s="47"/>
      <c r="BD657" s="47"/>
      <c r="BE657" s="48"/>
      <c r="BF657" s="48"/>
    </row>
    <row r="658" ht="15.75" customHeight="1">
      <c r="A658" s="110"/>
      <c r="B658" s="28"/>
      <c r="C658" s="48"/>
      <c r="D658" s="30"/>
      <c r="E658" s="31">
        <f t="shared" si="3"/>
        <v>0</v>
      </c>
      <c r="F658" s="31"/>
      <c r="G658" s="104"/>
      <c r="H658" s="33"/>
      <c r="I658" s="34"/>
      <c r="J658" s="34"/>
      <c r="K658" s="34"/>
      <c r="L658" s="34"/>
      <c r="M658" s="34"/>
      <c r="N658" s="34"/>
      <c r="O658" s="34"/>
      <c r="P658" s="34"/>
      <c r="Q658" s="34"/>
      <c r="R658" s="35"/>
      <c r="S658" s="72">
        <f t="shared" si="74"/>
        <v>1875</v>
      </c>
      <c r="T658" s="36">
        <f t="shared" si="72"/>
        <v>0</v>
      </c>
      <c r="U658" s="36">
        <f t="shared" si="75"/>
        <v>114.44</v>
      </c>
      <c r="V658" s="35"/>
      <c r="W658" s="72">
        <v>4500.0</v>
      </c>
      <c r="X658" s="35">
        <f t="shared" si="54"/>
        <v>0</v>
      </c>
      <c r="Y658" s="37">
        <f t="shared" si="56"/>
        <v>257.6710463</v>
      </c>
      <c r="Z658" s="35"/>
      <c r="AA658" s="35"/>
      <c r="AB658" s="35"/>
      <c r="AC658" s="35"/>
      <c r="AD658" s="35"/>
      <c r="AE658" s="66">
        <v>3000.0</v>
      </c>
      <c r="AF658" s="66">
        <f t="shared" si="71"/>
        <v>0</v>
      </c>
      <c r="AG658" s="93">
        <f t="shared" si="67"/>
        <v>-15.67691673</v>
      </c>
      <c r="AH658" s="67"/>
      <c r="AI658" s="68"/>
      <c r="AJ658" s="68">
        <f t="shared" si="69"/>
        <v>24.91094913</v>
      </c>
      <c r="AK658" s="69">
        <v>1875.0</v>
      </c>
      <c r="AL658" s="42">
        <f t="shared" si="57"/>
        <v>0</v>
      </c>
      <c r="AM658" s="42">
        <f t="shared" si="61"/>
        <v>472.4193666</v>
      </c>
      <c r="AN658" s="36"/>
      <c r="AO658" s="43"/>
      <c r="AP658" s="70">
        <v>980.0</v>
      </c>
      <c r="AQ658" s="70">
        <f t="shared" si="60"/>
        <v>0</v>
      </c>
      <c r="AR658" s="70">
        <f t="shared" si="62"/>
        <v>76.42103175</v>
      </c>
      <c r="AS658" s="71">
        <v>1400.0</v>
      </c>
      <c r="AT658" s="36"/>
      <c r="AU658" s="43"/>
      <c r="AV658" s="72">
        <v>480.0</v>
      </c>
      <c r="AW658" s="35"/>
      <c r="AX658" s="45"/>
      <c r="AY658" s="46"/>
      <c r="AZ658" s="46"/>
      <c r="BA658" s="46"/>
      <c r="BB658" s="46"/>
      <c r="BC658" s="47"/>
      <c r="BD658" s="47"/>
      <c r="BE658" s="48"/>
      <c r="BF658" s="48"/>
    </row>
    <row r="659" ht="15.75" customHeight="1">
      <c r="A659" s="110"/>
      <c r="B659" s="28"/>
      <c r="C659" s="48"/>
      <c r="D659" s="30"/>
      <c r="E659" s="31">
        <f t="shared" si="3"/>
        <v>0</v>
      </c>
      <c r="F659" s="31"/>
      <c r="G659" s="104"/>
      <c r="H659" s="33"/>
      <c r="I659" s="34"/>
      <c r="J659" s="34"/>
      <c r="K659" s="34"/>
      <c r="L659" s="34"/>
      <c r="M659" s="34"/>
      <c r="N659" s="34"/>
      <c r="O659" s="34"/>
      <c r="P659" s="34"/>
      <c r="Q659" s="34"/>
      <c r="R659" s="35"/>
      <c r="S659" s="72">
        <f t="shared" si="74"/>
        <v>1875</v>
      </c>
      <c r="T659" s="36">
        <f t="shared" si="72"/>
        <v>0</v>
      </c>
      <c r="U659" s="36">
        <f t="shared" si="75"/>
        <v>114.44</v>
      </c>
      <c r="V659" s="35"/>
      <c r="W659" s="72">
        <v>4500.0</v>
      </c>
      <c r="X659" s="35">
        <f t="shared" si="54"/>
        <v>0</v>
      </c>
      <c r="Y659" s="37">
        <f t="shared" si="56"/>
        <v>257.6710463</v>
      </c>
      <c r="Z659" s="35"/>
      <c r="AA659" s="35"/>
      <c r="AB659" s="35"/>
      <c r="AC659" s="35"/>
      <c r="AD659" s="35"/>
      <c r="AE659" s="66">
        <v>3000.0</v>
      </c>
      <c r="AF659" s="66">
        <f t="shared" si="71"/>
        <v>0</v>
      </c>
      <c r="AG659" s="93">
        <f t="shared" si="67"/>
        <v>-15.67691673</v>
      </c>
      <c r="AH659" s="67"/>
      <c r="AI659" s="68"/>
      <c r="AJ659" s="68">
        <f t="shared" si="69"/>
        <v>24.91094913</v>
      </c>
      <c r="AK659" s="69">
        <v>1875.0</v>
      </c>
      <c r="AL659" s="42">
        <f t="shared" si="57"/>
        <v>0</v>
      </c>
      <c r="AM659" s="42">
        <f t="shared" si="61"/>
        <v>472.4193666</v>
      </c>
      <c r="AN659" s="36"/>
      <c r="AO659" s="43"/>
      <c r="AP659" s="70">
        <v>980.0</v>
      </c>
      <c r="AQ659" s="70">
        <f t="shared" si="60"/>
        <v>0</v>
      </c>
      <c r="AR659" s="70">
        <f t="shared" si="62"/>
        <v>76.42103175</v>
      </c>
      <c r="AS659" s="71">
        <v>1400.0</v>
      </c>
      <c r="AT659" s="36"/>
      <c r="AU659" s="43"/>
      <c r="AV659" s="72">
        <v>480.0</v>
      </c>
      <c r="AW659" s="35"/>
      <c r="AX659" s="45"/>
      <c r="AY659" s="46"/>
      <c r="AZ659" s="46"/>
      <c r="BA659" s="46"/>
      <c r="BB659" s="46"/>
      <c r="BC659" s="47"/>
      <c r="BD659" s="47"/>
      <c r="BE659" s="48"/>
      <c r="BF659" s="48"/>
    </row>
    <row r="660" ht="15.75" customHeight="1">
      <c r="A660" s="110"/>
      <c r="B660" s="28"/>
      <c r="C660" s="48"/>
      <c r="D660" s="30"/>
      <c r="E660" s="31">
        <f t="shared" si="3"/>
        <v>0</v>
      </c>
      <c r="F660" s="31"/>
      <c r="G660" s="104"/>
      <c r="H660" s="33"/>
      <c r="I660" s="34"/>
      <c r="J660" s="34"/>
      <c r="K660" s="34"/>
      <c r="L660" s="34"/>
      <c r="M660" s="34"/>
      <c r="N660" s="34"/>
      <c r="O660" s="34"/>
      <c r="P660" s="34"/>
      <c r="Q660" s="34"/>
      <c r="R660" s="35"/>
      <c r="S660" s="72">
        <f t="shared" si="74"/>
        <v>1875</v>
      </c>
      <c r="T660" s="36">
        <f t="shared" si="72"/>
        <v>0</v>
      </c>
      <c r="U660" s="36">
        <f t="shared" si="75"/>
        <v>114.44</v>
      </c>
      <c r="V660" s="35"/>
      <c r="W660" s="72">
        <v>4500.0</v>
      </c>
      <c r="X660" s="35">
        <f t="shared" si="54"/>
        <v>0</v>
      </c>
      <c r="Y660" s="37">
        <f t="shared" si="56"/>
        <v>257.6710463</v>
      </c>
      <c r="Z660" s="35"/>
      <c r="AA660" s="35"/>
      <c r="AB660" s="35"/>
      <c r="AC660" s="35"/>
      <c r="AD660" s="35"/>
      <c r="AE660" s="66">
        <v>3000.0</v>
      </c>
      <c r="AF660" s="66">
        <f t="shared" si="71"/>
        <v>0</v>
      </c>
      <c r="AG660" s="93">
        <f t="shared" si="67"/>
        <v>-15.67691673</v>
      </c>
      <c r="AH660" s="67"/>
      <c r="AI660" s="68"/>
      <c r="AJ660" s="68">
        <f t="shared" si="69"/>
        <v>24.91094913</v>
      </c>
      <c r="AK660" s="69">
        <v>1875.0</v>
      </c>
      <c r="AL660" s="42">
        <f t="shared" si="57"/>
        <v>0</v>
      </c>
      <c r="AM660" s="42">
        <f t="shared" si="61"/>
        <v>472.4193666</v>
      </c>
      <c r="AN660" s="36"/>
      <c r="AO660" s="43"/>
      <c r="AP660" s="70">
        <v>980.0</v>
      </c>
      <c r="AQ660" s="70">
        <f t="shared" si="60"/>
        <v>0</v>
      </c>
      <c r="AR660" s="70">
        <f t="shared" si="62"/>
        <v>76.42103175</v>
      </c>
      <c r="AS660" s="71">
        <v>1400.0</v>
      </c>
      <c r="AT660" s="36"/>
      <c r="AU660" s="43"/>
      <c r="AV660" s="72">
        <v>480.0</v>
      </c>
      <c r="AW660" s="35"/>
      <c r="AX660" s="45"/>
      <c r="AY660" s="46"/>
      <c r="AZ660" s="46"/>
      <c r="BA660" s="46"/>
      <c r="BB660" s="46"/>
      <c r="BC660" s="47"/>
      <c r="BD660" s="47"/>
      <c r="BE660" s="48"/>
      <c r="BF660" s="48"/>
    </row>
    <row r="661" ht="15.75" customHeight="1">
      <c r="A661" s="110"/>
      <c r="B661" s="28"/>
      <c r="C661" s="48"/>
      <c r="D661" s="30"/>
      <c r="E661" s="31">
        <f t="shared" si="3"/>
        <v>0</v>
      </c>
      <c r="F661" s="31"/>
      <c r="G661" s="104"/>
      <c r="H661" s="33"/>
      <c r="I661" s="34"/>
      <c r="J661" s="34"/>
      <c r="K661" s="34"/>
      <c r="L661" s="34"/>
      <c r="M661" s="34"/>
      <c r="N661" s="34"/>
      <c r="O661" s="34"/>
      <c r="P661" s="34"/>
      <c r="Q661" s="34"/>
      <c r="R661" s="35"/>
      <c r="S661" s="72">
        <f t="shared" si="74"/>
        <v>1875</v>
      </c>
      <c r="T661" s="36">
        <f t="shared" si="72"/>
        <v>0</v>
      </c>
      <c r="U661" s="36">
        <f t="shared" si="75"/>
        <v>114.44</v>
      </c>
      <c r="V661" s="35"/>
      <c r="W661" s="72">
        <v>4500.0</v>
      </c>
      <c r="X661" s="35">
        <f t="shared" si="54"/>
        <v>0</v>
      </c>
      <c r="Y661" s="37">
        <f t="shared" si="56"/>
        <v>257.6710463</v>
      </c>
      <c r="Z661" s="35"/>
      <c r="AA661" s="35"/>
      <c r="AB661" s="35"/>
      <c r="AC661" s="35"/>
      <c r="AD661" s="35"/>
      <c r="AE661" s="66">
        <v>3000.0</v>
      </c>
      <c r="AF661" s="66">
        <f t="shared" si="71"/>
        <v>0</v>
      </c>
      <c r="AG661" s="93">
        <f t="shared" si="67"/>
        <v>-15.67691673</v>
      </c>
      <c r="AH661" s="67"/>
      <c r="AI661" s="68"/>
      <c r="AJ661" s="68">
        <f t="shared" si="69"/>
        <v>24.91094913</v>
      </c>
      <c r="AK661" s="69">
        <v>1875.0</v>
      </c>
      <c r="AL661" s="42">
        <f t="shared" si="57"/>
        <v>0</v>
      </c>
      <c r="AM661" s="42">
        <f t="shared" si="61"/>
        <v>472.4193666</v>
      </c>
      <c r="AN661" s="36"/>
      <c r="AO661" s="43"/>
      <c r="AP661" s="70">
        <v>980.0</v>
      </c>
      <c r="AQ661" s="70">
        <f t="shared" si="60"/>
        <v>0</v>
      </c>
      <c r="AR661" s="70">
        <f t="shared" si="62"/>
        <v>76.42103175</v>
      </c>
      <c r="AS661" s="71">
        <v>1400.0</v>
      </c>
      <c r="AT661" s="36"/>
      <c r="AU661" s="43"/>
      <c r="AV661" s="72">
        <v>480.0</v>
      </c>
      <c r="AW661" s="35"/>
      <c r="AX661" s="45"/>
      <c r="AY661" s="46"/>
      <c r="AZ661" s="46"/>
      <c r="BA661" s="46"/>
      <c r="BB661" s="46"/>
      <c r="BC661" s="47"/>
      <c r="BD661" s="47"/>
      <c r="BE661" s="48"/>
      <c r="BF661" s="48"/>
    </row>
    <row r="662" ht="15.75" customHeight="1">
      <c r="A662" s="110"/>
      <c r="B662" s="28"/>
      <c r="C662" s="48"/>
      <c r="D662" s="30"/>
      <c r="E662" s="31">
        <f t="shared" si="3"/>
        <v>0</v>
      </c>
      <c r="F662" s="31"/>
      <c r="G662" s="104"/>
      <c r="H662" s="33"/>
      <c r="I662" s="34"/>
      <c r="J662" s="34"/>
      <c r="K662" s="34"/>
      <c r="L662" s="34"/>
      <c r="M662" s="34"/>
      <c r="N662" s="34"/>
      <c r="O662" s="34"/>
      <c r="P662" s="34"/>
      <c r="Q662" s="34"/>
      <c r="R662" s="35"/>
      <c r="S662" s="72">
        <f t="shared" si="74"/>
        <v>1875</v>
      </c>
      <c r="T662" s="36">
        <f t="shared" si="72"/>
        <v>0</v>
      </c>
      <c r="U662" s="36">
        <f t="shared" si="75"/>
        <v>114.44</v>
      </c>
      <c r="V662" s="35"/>
      <c r="W662" s="72">
        <v>4500.0</v>
      </c>
      <c r="X662" s="35">
        <f t="shared" si="54"/>
        <v>0</v>
      </c>
      <c r="Y662" s="37">
        <f t="shared" si="56"/>
        <v>257.6710463</v>
      </c>
      <c r="Z662" s="35"/>
      <c r="AA662" s="35"/>
      <c r="AB662" s="35"/>
      <c r="AC662" s="35"/>
      <c r="AD662" s="35"/>
      <c r="AE662" s="66">
        <v>3000.0</v>
      </c>
      <c r="AF662" s="66">
        <f t="shared" si="71"/>
        <v>0</v>
      </c>
      <c r="AG662" s="93">
        <f t="shared" si="67"/>
        <v>-15.67691673</v>
      </c>
      <c r="AH662" s="67"/>
      <c r="AI662" s="68"/>
      <c r="AJ662" s="68">
        <f t="shared" si="69"/>
        <v>24.91094913</v>
      </c>
      <c r="AK662" s="69">
        <v>1875.0</v>
      </c>
      <c r="AL662" s="42">
        <f t="shared" si="57"/>
        <v>0</v>
      </c>
      <c r="AM662" s="42">
        <f t="shared" si="61"/>
        <v>472.4193666</v>
      </c>
      <c r="AN662" s="36"/>
      <c r="AO662" s="43"/>
      <c r="AP662" s="70">
        <v>980.0</v>
      </c>
      <c r="AQ662" s="70">
        <f t="shared" si="60"/>
        <v>0</v>
      </c>
      <c r="AR662" s="70">
        <f t="shared" si="62"/>
        <v>76.42103175</v>
      </c>
      <c r="AS662" s="71">
        <v>1400.0</v>
      </c>
      <c r="AT662" s="36"/>
      <c r="AU662" s="43"/>
      <c r="AV662" s="72">
        <v>480.0</v>
      </c>
      <c r="AW662" s="35"/>
      <c r="AX662" s="45"/>
      <c r="AY662" s="46"/>
      <c r="AZ662" s="46"/>
      <c r="BA662" s="46"/>
      <c r="BB662" s="46"/>
      <c r="BC662" s="47"/>
      <c r="BD662" s="47"/>
      <c r="BE662" s="48"/>
      <c r="BF662" s="48"/>
    </row>
    <row r="663" ht="15.75" customHeight="1">
      <c r="A663" s="110"/>
      <c r="B663" s="28"/>
      <c r="C663" s="48"/>
      <c r="D663" s="30"/>
      <c r="E663" s="31">
        <f t="shared" si="3"/>
        <v>0</v>
      </c>
      <c r="F663" s="31"/>
      <c r="G663" s="104"/>
      <c r="H663" s="33"/>
      <c r="I663" s="34"/>
      <c r="J663" s="34"/>
      <c r="K663" s="34"/>
      <c r="L663" s="34"/>
      <c r="M663" s="34"/>
      <c r="N663" s="34"/>
      <c r="O663" s="34"/>
      <c r="P663" s="34"/>
      <c r="Q663" s="34"/>
      <c r="R663" s="35"/>
      <c r="S663" s="72">
        <f t="shared" si="74"/>
        <v>1875</v>
      </c>
      <c r="T663" s="36">
        <f t="shared" si="72"/>
        <v>0</v>
      </c>
      <c r="U663" s="36">
        <f t="shared" si="75"/>
        <v>114.44</v>
      </c>
      <c r="V663" s="35"/>
      <c r="W663" s="72">
        <v>4500.0</v>
      </c>
      <c r="X663" s="35">
        <f t="shared" si="54"/>
        <v>0</v>
      </c>
      <c r="Y663" s="37">
        <f t="shared" si="56"/>
        <v>257.6710463</v>
      </c>
      <c r="Z663" s="35"/>
      <c r="AA663" s="35"/>
      <c r="AB663" s="35"/>
      <c r="AC663" s="35"/>
      <c r="AD663" s="35"/>
      <c r="AE663" s="66">
        <v>3000.0</v>
      </c>
      <c r="AF663" s="66">
        <f t="shared" si="71"/>
        <v>0</v>
      </c>
      <c r="AG663" s="93">
        <f t="shared" si="67"/>
        <v>-15.67691673</v>
      </c>
      <c r="AH663" s="67"/>
      <c r="AI663" s="68"/>
      <c r="AJ663" s="68">
        <f t="shared" si="69"/>
        <v>24.91094913</v>
      </c>
      <c r="AK663" s="69">
        <v>1875.0</v>
      </c>
      <c r="AL663" s="42">
        <f t="shared" si="57"/>
        <v>0</v>
      </c>
      <c r="AM663" s="42">
        <f t="shared" si="61"/>
        <v>472.4193666</v>
      </c>
      <c r="AN663" s="36"/>
      <c r="AO663" s="43"/>
      <c r="AP663" s="70">
        <v>980.0</v>
      </c>
      <c r="AQ663" s="70">
        <f t="shared" si="60"/>
        <v>0</v>
      </c>
      <c r="AR663" s="70">
        <f t="shared" si="62"/>
        <v>76.42103175</v>
      </c>
      <c r="AS663" s="71">
        <v>1400.0</v>
      </c>
      <c r="AT663" s="36"/>
      <c r="AU663" s="43"/>
      <c r="AV663" s="72">
        <v>480.0</v>
      </c>
      <c r="AW663" s="35"/>
      <c r="AX663" s="45"/>
      <c r="AY663" s="46"/>
      <c r="AZ663" s="46"/>
      <c r="BA663" s="46"/>
      <c r="BB663" s="46"/>
      <c r="BC663" s="47"/>
      <c r="BD663" s="47"/>
      <c r="BE663" s="48"/>
      <c r="BF663" s="48"/>
    </row>
    <row r="664" ht="15.75" customHeight="1">
      <c r="A664" s="110"/>
      <c r="B664" s="28"/>
      <c r="C664" s="48"/>
      <c r="D664" s="30"/>
      <c r="E664" s="31">
        <f t="shared" si="3"/>
        <v>0</v>
      </c>
      <c r="F664" s="31"/>
      <c r="G664" s="104"/>
      <c r="H664" s="33"/>
      <c r="I664" s="34"/>
      <c r="J664" s="34"/>
      <c r="K664" s="34"/>
      <c r="L664" s="34"/>
      <c r="M664" s="34"/>
      <c r="N664" s="34"/>
      <c r="O664" s="34"/>
      <c r="P664" s="34"/>
      <c r="Q664" s="34"/>
      <c r="R664" s="35"/>
      <c r="S664" s="72">
        <f t="shared" si="74"/>
        <v>1875</v>
      </c>
      <c r="T664" s="36">
        <f t="shared" si="72"/>
        <v>0</v>
      </c>
      <c r="U664" s="36">
        <f t="shared" si="75"/>
        <v>114.44</v>
      </c>
      <c r="V664" s="35"/>
      <c r="W664" s="72">
        <v>4500.0</v>
      </c>
      <c r="X664" s="35">
        <f t="shared" si="54"/>
        <v>0</v>
      </c>
      <c r="Y664" s="37">
        <f t="shared" si="56"/>
        <v>257.6710463</v>
      </c>
      <c r="Z664" s="35"/>
      <c r="AA664" s="35"/>
      <c r="AB664" s="35"/>
      <c r="AC664" s="35"/>
      <c r="AD664" s="35"/>
      <c r="AE664" s="66">
        <v>3000.0</v>
      </c>
      <c r="AF664" s="66">
        <f t="shared" si="71"/>
        <v>0</v>
      </c>
      <c r="AG664" s="93">
        <f t="shared" si="67"/>
        <v>-15.67691673</v>
      </c>
      <c r="AH664" s="67"/>
      <c r="AI664" s="68"/>
      <c r="AJ664" s="68">
        <f t="shared" si="69"/>
        <v>24.91094913</v>
      </c>
      <c r="AK664" s="69">
        <v>1875.0</v>
      </c>
      <c r="AL664" s="42">
        <f t="shared" si="57"/>
        <v>0</v>
      </c>
      <c r="AM664" s="42">
        <f t="shared" si="61"/>
        <v>472.4193666</v>
      </c>
      <c r="AN664" s="36"/>
      <c r="AO664" s="43"/>
      <c r="AP664" s="70">
        <v>980.0</v>
      </c>
      <c r="AQ664" s="70">
        <f t="shared" si="60"/>
        <v>0</v>
      </c>
      <c r="AR664" s="70">
        <f t="shared" si="62"/>
        <v>76.42103175</v>
      </c>
      <c r="AS664" s="71">
        <v>1400.0</v>
      </c>
      <c r="AT664" s="36"/>
      <c r="AU664" s="43"/>
      <c r="AV664" s="72">
        <v>480.0</v>
      </c>
      <c r="AW664" s="35"/>
      <c r="AX664" s="45"/>
      <c r="AY664" s="46"/>
      <c r="AZ664" s="46"/>
      <c r="BA664" s="46"/>
      <c r="BB664" s="46"/>
      <c r="BC664" s="47"/>
      <c r="BD664" s="47"/>
      <c r="BE664" s="48"/>
      <c r="BF664" s="48"/>
    </row>
    <row r="665" ht="15.75" customHeight="1">
      <c r="A665" s="110"/>
      <c r="B665" s="28"/>
      <c r="C665" s="48"/>
      <c r="D665" s="30"/>
      <c r="E665" s="31">
        <f t="shared" si="3"/>
        <v>0</v>
      </c>
      <c r="F665" s="31"/>
      <c r="G665" s="104"/>
      <c r="H665" s="33"/>
      <c r="I665" s="34"/>
      <c r="J665" s="34"/>
      <c r="K665" s="34"/>
      <c r="L665" s="34"/>
      <c r="M665" s="34"/>
      <c r="N665" s="34"/>
      <c r="O665" s="34"/>
      <c r="P665" s="34"/>
      <c r="Q665" s="34"/>
      <c r="R665" s="35"/>
      <c r="S665" s="72">
        <f t="shared" si="74"/>
        <v>1875</v>
      </c>
      <c r="T665" s="36">
        <f t="shared" si="72"/>
        <v>0</v>
      </c>
      <c r="U665" s="36">
        <f t="shared" si="75"/>
        <v>114.44</v>
      </c>
      <c r="V665" s="35"/>
      <c r="W665" s="72">
        <v>4500.0</v>
      </c>
      <c r="X665" s="35">
        <f t="shared" si="54"/>
        <v>0</v>
      </c>
      <c r="Y665" s="37">
        <f t="shared" si="56"/>
        <v>257.6710463</v>
      </c>
      <c r="Z665" s="35"/>
      <c r="AA665" s="35"/>
      <c r="AB665" s="35"/>
      <c r="AC665" s="35"/>
      <c r="AD665" s="35"/>
      <c r="AE665" s="66">
        <v>3000.0</v>
      </c>
      <c r="AF665" s="66">
        <f t="shared" si="71"/>
        <v>0</v>
      </c>
      <c r="AG665" s="93">
        <f t="shared" si="67"/>
        <v>-15.67691673</v>
      </c>
      <c r="AH665" s="67"/>
      <c r="AI665" s="68"/>
      <c r="AJ665" s="68">
        <f t="shared" si="69"/>
        <v>24.91094913</v>
      </c>
      <c r="AK665" s="69">
        <v>1875.0</v>
      </c>
      <c r="AL665" s="42">
        <f t="shared" si="57"/>
        <v>0</v>
      </c>
      <c r="AM665" s="42">
        <f t="shared" si="61"/>
        <v>472.4193666</v>
      </c>
      <c r="AN665" s="36"/>
      <c r="AO665" s="43"/>
      <c r="AP665" s="70">
        <v>980.0</v>
      </c>
      <c r="AQ665" s="70">
        <f t="shared" si="60"/>
        <v>0</v>
      </c>
      <c r="AR665" s="70">
        <f t="shared" si="62"/>
        <v>76.42103175</v>
      </c>
      <c r="AS665" s="71">
        <v>1400.0</v>
      </c>
      <c r="AT665" s="36"/>
      <c r="AU665" s="43"/>
      <c r="AV665" s="72">
        <v>480.0</v>
      </c>
      <c r="AW665" s="35"/>
      <c r="AX665" s="45"/>
      <c r="AY665" s="46"/>
      <c r="AZ665" s="46"/>
      <c r="BA665" s="46"/>
      <c r="BB665" s="46"/>
      <c r="BC665" s="47"/>
      <c r="BD665" s="47"/>
      <c r="BE665" s="48"/>
      <c r="BF665" s="48"/>
    </row>
    <row r="666" ht="15.75" customHeight="1">
      <c r="A666" s="110"/>
      <c r="B666" s="28"/>
      <c r="C666" s="48"/>
      <c r="D666" s="30"/>
      <c r="E666" s="31">
        <f t="shared" si="3"/>
        <v>0</v>
      </c>
      <c r="F666" s="31"/>
      <c r="G666" s="104"/>
      <c r="H666" s="33"/>
      <c r="I666" s="34"/>
      <c r="J666" s="34"/>
      <c r="K666" s="34"/>
      <c r="L666" s="34"/>
      <c r="M666" s="34"/>
      <c r="N666" s="34"/>
      <c r="O666" s="34"/>
      <c r="P666" s="34"/>
      <c r="Q666" s="34"/>
      <c r="R666" s="35"/>
      <c r="S666" s="72">
        <f t="shared" si="74"/>
        <v>1875</v>
      </c>
      <c r="T666" s="36">
        <f t="shared" si="72"/>
        <v>0</v>
      </c>
      <c r="U666" s="36">
        <f t="shared" si="75"/>
        <v>114.44</v>
      </c>
      <c r="V666" s="35"/>
      <c r="W666" s="72">
        <v>4500.0</v>
      </c>
      <c r="X666" s="35">
        <f t="shared" si="54"/>
        <v>0</v>
      </c>
      <c r="Y666" s="37">
        <f t="shared" si="56"/>
        <v>257.6710463</v>
      </c>
      <c r="Z666" s="35"/>
      <c r="AA666" s="35"/>
      <c r="AB666" s="35"/>
      <c r="AC666" s="35"/>
      <c r="AD666" s="35"/>
      <c r="AE666" s="66">
        <v>3000.0</v>
      </c>
      <c r="AF666" s="66">
        <f t="shared" si="71"/>
        <v>0</v>
      </c>
      <c r="AG666" s="93">
        <f t="shared" si="67"/>
        <v>-15.67691673</v>
      </c>
      <c r="AH666" s="67"/>
      <c r="AI666" s="68"/>
      <c r="AJ666" s="68">
        <f t="shared" si="69"/>
        <v>24.91094913</v>
      </c>
      <c r="AK666" s="69">
        <v>1875.0</v>
      </c>
      <c r="AL666" s="42">
        <f t="shared" si="57"/>
        <v>0</v>
      </c>
      <c r="AM666" s="42">
        <f t="shared" si="61"/>
        <v>472.4193666</v>
      </c>
      <c r="AN666" s="36"/>
      <c r="AO666" s="43"/>
      <c r="AP666" s="70">
        <v>980.0</v>
      </c>
      <c r="AQ666" s="70">
        <f t="shared" si="60"/>
        <v>0</v>
      </c>
      <c r="AR666" s="70">
        <f t="shared" si="62"/>
        <v>76.42103175</v>
      </c>
      <c r="AS666" s="71">
        <v>1400.0</v>
      </c>
      <c r="AT666" s="36"/>
      <c r="AU666" s="43"/>
      <c r="AV666" s="72">
        <v>480.0</v>
      </c>
      <c r="AW666" s="35"/>
      <c r="AX666" s="45"/>
      <c r="AY666" s="46"/>
      <c r="AZ666" s="46"/>
      <c r="BA666" s="46"/>
      <c r="BB666" s="46"/>
      <c r="BC666" s="47"/>
      <c r="BD666" s="47"/>
      <c r="BE666" s="48"/>
      <c r="BF666" s="48"/>
    </row>
    <row r="667" ht="15.75" customHeight="1">
      <c r="A667" s="110"/>
      <c r="B667" s="28"/>
      <c r="C667" s="48"/>
      <c r="D667" s="30"/>
      <c r="E667" s="31">
        <f t="shared" si="3"/>
        <v>0</v>
      </c>
      <c r="F667" s="31"/>
      <c r="G667" s="104"/>
      <c r="H667" s="33"/>
      <c r="I667" s="34"/>
      <c r="J667" s="34"/>
      <c r="K667" s="34"/>
      <c r="L667" s="34"/>
      <c r="M667" s="34"/>
      <c r="N667" s="34"/>
      <c r="O667" s="34"/>
      <c r="P667" s="34"/>
      <c r="Q667" s="34"/>
      <c r="R667" s="35"/>
      <c r="S667" s="72">
        <f t="shared" si="74"/>
        <v>1875</v>
      </c>
      <c r="T667" s="36">
        <f t="shared" si="72"/>
        <v>0</v>
      </c>
      <c r="U667" s="36">
        <f t="shared" si="75"/>
        <v>114.44</v>
      </c>
      <c r="V667" s="35"/>
      <c r="W667" s="72">
        <v>4500.0</v>
      </c>
      <c r="X667" s="35">
        <f t="shared" si="54"/>
        <v>0</v>
      </c>
      <c r="Y667" s="37">
        <f t="shared" si="56"/>
        <v>257.6710463</v>
      </c>
      <c r="Z667" s="35"/>
      <c r="AA667" s="35"/>
      <c r="AB667" s="35"/>
      <c r="AC667" s="35"/>
      <c r="AD667" s="35"/>
      <c r="AE667" s="66">
        <v>3000.0</v>
      </c>
      <c r="AF667" s="66">
        <f t="shared" si="71"/>
        <v>0</v>
      </c>
      <c r="AG667" s="93">
        <f t="shared" si="67"/>
        <v>-15.67691673</v>
      </c>
      <c r="AH667" s="67"/>
      <c r="AI667" s="68"/>
      <c r="AJ667" s="68">
        <f t="shared" si="69"/>
        <v>24.91094913</v>
      </c>
      <c r="AK667" s="69">
        <v>1875.0</v>
      </c>
      <c r="AL667" s="42">
        <f t="shared" si="57"/>
        <v>0</v>
      </c>
      <c r="AM667" s="42">
        <f t="shared" si="61"/>
        <v>472.4193666</v>
      </c>
      <c r="AN667" s="36"/>
      <c r="AO667" s="43"/>
      <c r="AP667" s="70">
        <v>980.0</v>
      </c>
      <c r="AQ667" s="70">
        <f t="shared" si="60"/>
        <v>0</v>
      </c>
      <c r="AR667" s="70">
        <f t="shared" si="62"/>
        <v>76.42103175</v>
      </c>
      <c r="AS667" s="71">
        <v>1400.0</v>
      </c>
      <c r="AT667" s="36"/>
      <c r="AU667" s="43"/>
      <c r="AV667" s="72">
        <v>480.0</v>
      </c>
      <c r="AW667" s="35"/>
      <c r="AX667" s="45"/>
      <c r="AY667" s="46"/>
      <c r="AZ667" s="46"/>
      <c r="BA667" s="46"/>
      <c r="BB667" s="46"/>
      <c r="BC667" s="47"/>
      <c r="BD667" s="47"/>
      <c r="BE667" s="48"/>
      <c r="BF667" s="48"/>
    </row>
    <row r="668" ht="15.75" customHeight="1">
      <c r="A668" s="110"/>
      <c r="B668" s="28"/>
      <c r="C668" s="48"/>
      <c r="D668" s="30"/>
      <c r="E668" s="31">
        <f t="shared" si="3"/>
        <v>0</v>
      </c>
      <c r="F668" s="31"/>
      <c r="G668" s="104"/>
      <c r="H668" s="33"/>
      <c r="I668" s="34"/>
      <c r="J668" s="34"/>
      <c r="K668" s="34"/>
      <c r="L668" s="34"/>
      <c r="M668" s="34"/>
      <c r="N668" s="34"/>
      <c r="O668" s="34"/>
      <c r="P668" s="34"/>
      <c r="Q668" s="34"/>
      <c r="R668" s="35"/>
      <c r="S668" s="72">
        <f t="shared" si="74"/>
        <v>1875</v>
      </c>
      <c r="T668" s="36">
        <f t="shared" si="72"/>
        <v>0</v>
      </c>
      <c r="U668" s="36">
        <f t="shared" si="75"/>
        <v>114.44</v>
      </c>
      <c r="V668" s="35"/>
      <c r="W668" s="72">
        <v>4500.0</v>
      </c>
      <c r="X668" s="35">
        <f t="shared" si="54"/>
        <v>0</v>
      </c>
      <c r="Y668" s="37">
        <f t="shared" si="56"/>
        <v>257.6710463</v>
      </c>
      <c r="Z668" s="35"/>
      <c r="AA668" s="35"/>
      <c r="AB668" s="35"/>
      <c r="AC668" s="35"/>
      <c r="AD668" s="35"/>
      <c r="AE668" s="66">
        <v>3000.0</v>
      </c>
      <c r="AF668" s="66">
        <f t="shared" si="71"/>
        <v>0</v>
      </c>
      <c r="AG668" s="93">
        <f t="shared" si="67"/>
        <v>-15.67691673</v>
      </c>
      <c r="AH668" s="67"/>
      <c r="AI668" s="68"/>
      <c r="AJ668" s="68">
        <f t="shared" si="69"/>
        <v>24.91094913</v>
      </c>
      <c r="AK668" s="69">
        <v>1875.0</v>
      </c>
      <c r="AL668" s="42">
        <f t="shared" si="57"/>
        <v>0</v>
      </c>
      <c r="AM668" s="42">
        <f t="shared" si="61"/>
        <v>472.4193666</v>
      </c>
      <c r="AN668" s="36"/>
      <c r="AO668" s="43"/>
      <c r="AP668" s="70">
        <v>980.0</v>
      </c>
      <c r="AQ668" s="70">
        <f t="shared" si="60"/>
        <v>0</v>
      </c>
      <c r="AR668" s="70">
        <f t="shared" si="62"/>
        <v>76.42103175</v>
      </c>
      <c r="AS668" s="71">
        <v>1400.0</v>
      </c>
      <c r="AT668" s="36"/>
      <c r="AU668" s="43"/>
      <c r="AV668" s="72">
        <v>480.0</v>
      </c>
      <c r="AW668" s="35"/>
      <c r="AX668" s="45"/>
      <c r="AY668" s="46"/>
      <c r="AZ668" s="46"/>
      <c r="BA668" s="46"/>
      <c r="BB668" s="46"/>
      <c r="BC668" s="47"/>
      <c r="BD668" s="47"/>
      <c r="BE668" s="48"/>
      <c r="BF668" s="48"/>
    </row>
    <row r="669" ht="15.75" customHeight="1">
      <c r="A669" s="110"/>
      <c r="B669" s="28"/>
      <c r="C669" s="48"/>
      <c r="D669" s="30"/>
      <c r="E669" s="31">
        <f t="shared" si="3"/>
        <v>0</v>
      </c>
      <c r="F669" s="31"/>
      <c r="G669" s="104"/>
      <c r="H669" s="33"/>
      <c r="I669" s="34"/>
      <c r="J669" s="34"/>
      <c r="K669" s="34"/>
      <c r="L669" s="34"/>
      <c r="M669" s="34"/>
      <c r="N669" s="34"/>
      <c r="O669" s="34"/>
      <c r="P669" s="34"/>
      <c r="Q669" s="34"/>
      <c r="R669" s="35"/>
      <c r="S669" s="72">
        <f t="shared" si="74"/>
        <v>1875</v>
      </c>
      <c r="T669" s="36">
        <f t="shared" si="72"/>
        <v>0</v>
      </c>
      <c r="U669" s="36">
        <f t="shared" si="75"/>
        <v>114.44</v>
      </c>
      <c r="V669" s="35"/>
      <c r="W669" s="72">
        <v>4500.0</v>
      </c>
      <c r="X669" s="35">
        <f t="shared" si="54"/>
        <v>0</v>
      </c>
      <c r="Y669" s="37">
        <f t="shared" si="56"/>
        <v>257.6710463</v>
      </c>
      <c r="Z669" s="35"/>
      <c r="AA669" s="35"/>
      <c r="AB669" s="35"/>
      <c r="AC669" s="35"/>
      <c r="AD669" s="35"/>
      <c r="AE669" s="66">
        <v>3000.0</v>
      </c>
      <c r="AF669" s="66">
        <f t="shared" si="71"/>
        <v>0</v>
      </c>
      <c r="AG669" s="93">
        <f t="shared" si="67"/>
        <v>-15.67691673</v>
      </c>
      <c r="AH669" s="67"/>
      <c r="AI669" s="68"/>
      <c r="AJ669" s="68">
        <f t="shared" si="69"/>
        <v>24.91094913</v>
      </c>
      <c r="AK669" s="69">
        <v>1875.0</v>
      </c>
      <c r="AL669" s="42">
        <f t="shared" si="57"/>
        <v>0</v>
      </c>
      <c r="AM669" s="42">
        <f t="shared" si="61"/>
        <v>472.4193666</v>
      </c>
      <c r="AN669" s="36"/>
      <c r="AO669" s="43"/>
      <c r="AP669" s="70">
        <v>980.0</v>
      </c>
      <c r="AQ669" s="70">
        <f t="shared" si="60"/>
        <v>0</v>
      </c>
      <c r="AR669" s="70">
        <f t="shared" si="62"/>
        <v>76.42103175</v>
      </c>
      <c r="AS669" s="71">
        <v>1400.0</v>
      </c>
      <c r="AT669" s="36"/>
      <c r="AU669" s="43"/>
      <c r="AV669" s="72">
        <v>480.0</v>
      </c>
      <c r="AW669" s="35"/>
      <c r="AX669" s="45"/>
      <c r="AY669" s="46"/>
      <c r="AZ669" s="46"/>
      <c r="BA669" s="46"/>
      <c r="BB669" s="46"/>
      <c r="BC669" s="47"/>
      <c r="BD669" s="47"/>
      <c r="BE669" s="48"/>
      <c r="BF669" s="48"/>
    </row>
    <row r="670" ht="15.75" customHeight="1">
      <c r="A670" s="110"/>
      <c r="B670" s="28"/>
      <c r="C670" s="48"/>
      <c r="D670" s="30"/>
      <c r="E670" s="31">
        <f t="shared" si="3"/>
        <v>0</v>
      </c>
      <c r="F670" s="31"/>
      <c r="G670" s="104"/>
      <c r="H670" s="33"/>
      <c r="I670" s="34"/>
      <c r="J670" s="34"/>
      <c r="K670" s="34"/>
      <c r="L670" s="34"/>
      <c r="M670" s="34"/>
      <c r="N670" s="34"/>
      <c r="O670" s="34"/>
      <c r="P670" s="34"/>
      <c r="Q670" s="34"/>
      <c r="R670" s="35"/>
      <c r="S670" s="72">
        <f t="shared" si="74"/>
        <v>1875</v>
      </c>
      <c r="T670" s="36">
        <f t="shared" si="72"/>
        <v>0</v>
      </c>
      <c r="U670" s="36">
        <f t="shared" si="75"/>
        <v>114.44</v>
      </c>
      <c r="V670" s="35"/>
      <c r="W670" s="72">
        <v>4500.0</v>
      </c>
      <c r="X670" s="35">
        <f t="shared" si="54"/>
        <v>0</v>
      </c>
      <c r="Y670" s="37">
        <f t="shared" si="56"/>
        <v>257.6710463</v>
      </c>
      <c r="Z670" s="35"/>
      <c r="AA670" s="35"/>
      <c r="AB670" s="35"/>
      <c r="AC670" s="35"/>
      <c r="AD670" s="35"/>
      <c r="AE670" s="66">
        <v>3000.0</v>
      </c>
      <c r="AF670" s="66">
        <f t="shared" si="71"/>
        <v>0</v>
      </c>
      <c r="AG670" s="93">
        <f t="shared" si="67"/>
        <v>-15.67691673</v>
      </c>
      <c r="AH670" s="67"/>
      <c r="AI670" s="68"/>
      <c r="AJ670" s="68">
        <f t="shared" si="69"/>
        <v>24.91094913</v>
      </c>
      <c r="AK670" s="69">
        <v>1875.0</v>
      </c>
      <c r="AL670" s="42">
        <f t="shared" si="57"/>
        <v>0</v>
      </c>
      <c r="AM670" s="42">
        <f t="shared" si="61"/>
        <v>472.4193666</v>
      </c>
      <c r="AN670" s="36"/>
      <c r="AO670" s="43"/>
      <c r="AP670" s="70">
        <v>980.0</v>
      </c>
      <c r="AQ670" s="70">
        <f t="shared" si="60"/>
        <v>0</v>
      </c>
      <c r="AR670" s="70">
        <f t="shared" si="62"/>
        <v>76.42103175</v>
      </c>
      <c r="AS670" s="71">
        <v>1400.0</v>
      </c>
      <c r="AT670" s="36"/>
      <c r="AU670" s="43"/>
      <c r="AV670" s="72">
        <v>480.0</v>
      </c>
      <c r="AW670" s="35"/>
      <c r="AX670" s="45"/>
      <c r="AY670" s="46"/>
      <c r="AZ670" s="46"/>
      <c r="BA670" s="46"/>
      <c r="BB670" s="46"/>
      <c r="BC670" s="47"/>
      <c r="BD670" s="47"/>
      <c r="BE670" s="48"/>
      <c r="BF670" s="48"/>
    </row>
    <row r="671" ht="15.75" customHeight="1">
      <c r="A671" s="110"/>
      <c r="B671" s="28"/>
      <c r="C671" s="48"/>
      <c r="D671" s="30"/>
      <c r="E671" s="31">
        <f t="shared" si="3"/>
        <v>0</v>
      </c>
      <c r="F671" s="31"/>
      <c r="G671" s="104"/>
      <c r="H671" s="33"/>
      <c r="I671" s="34"/>
      <c r="J671" s="34"/>
      <c r="K671" s="34"/>
      <c r="L671" s="34"/>
      <c r="M671" s="34"/>
      <c r="N671" s="34"/>
      <c r="O671" s="34"/>
      <c r="P671" s="34"/>
      <c r="Q671" s="34"/>
      <c r="R671" s="35"/>
      <c r="S671" s="72">
        <f t="shared" si="74"/>
        <v>1875</v>
      </c>
      <c r="T671" s="36">
        <f t="shared" si="72"/>
        <v>0</v>
      </c>
      <c r="U671" s="36">
        <f t="shared" si="75"/>
        <v>114.44</v>
      </c>
      <c r="V671" s="35"/>
      <c r="W671" s="72">
        <v>4500.0</v>
      </c>
      <c r="X671" s="35">
        <f t="shared" si="54"/>
        <v>0</v>
      </c>
      <c r="Y671" s="37">
        <f t="shared" si="56"/>
        <v>257.6710463</v>
      </c>
      <c r="Z671" s="35"/>
      <c r="AA671" s="35"/>
      <c r="AB671" s="35"/>
      <c r="AC671" s="35"/>
      <c r="AD671" s="35"/>
      <c r="AE671" s="66">
        <v>3000.0</v>
      </c>
      <c r="AF671" s="66">
        <f t="shared" si="71"/>
        <v>0</v>
      </c>
      <c r="AG671" s="93">
        <f t="shared" si="67"/>
        <v>-15.67691673</v>
      </c>
      <c r="AH671" s="67"/>
      <c r="AI671" s="68"/>
      <c r="AJ671" s="68">
        <f t="shared" si="69"/>
        <v>24.91094913</v>
      </c>
      <c r="AK671" s="69">
        <v>1875.0</v>
      </c>
      <c r="AL671" s="42">
        <f t="shared" si="57"/>
        <v>0</v>
      </c>
      <c r="AM671" s="42">
        <f t="shared" si="61"/>
        <v>472.4193666</v>
      </c>
      <c r="AN671" s="36"/>
      <c r="AO671" s="43"/>
      <c r="AP671" s="70">
        <v>980.0</v>
      </c>
      <c r="AQ671" s="70">
        <f t="shared" si="60"/>
        <v>0</v>
      </c>
      <c r="AR671" s="70">
        <f t="shared" si="62"/>
        <v>76.42103175</v>
      </c>
      <c r="AS671" s="71">
        <v>1400.0</v>
      </c>
      <c r="AT671" s="36"/>
      <c r="AU671" s="43"/>
      <c r="AV671" s="72">
        <v>480.0</v>
      </c>
      <c r="AW671" s="35"/>
      <c r="AX671" s="45"/>
      <c r="AY671" s="46"/>
      <c r="AZ671" s="46"/>
      <c r="BA671" s="46"/>
      <c r="BB671" s="46"/>
      <c r="BC671" s="47"/>
      <c r="BD671" s="47"/>
      <c r="BE671" s="48"/>
      <c r="BF671" s="48"/>
    </row>
    <row r="672" ht="15.75" customHeight="1">
      <c r="A672" s="110"/>
      <c r="B672" s="28"/>
      <c r="C672" s="48"/>
      <c r="D672" s="30"/>
      <c r="E672" s="31">
        <f t="shared" si="3"/>
        <v>0</v>
      </c>
      <c r="F672" s="31"/>
      <c r="G672" s="104"/>
      <c r="H672" s="33"/>
      <c r="I672" s="34"/>
      <c r="J672" s="34"/>
      <c r="K672" s="34"/>
      <c r="L672" s="34"/>
      <c r="M672" s="34"/>
      <c r="N672" s="34"/>
      <c r="O672" s="34"/>
      <c r="P672" s="34"/>
      <c r="Q672" s="34"/>
      <c r="R672" s="35"/>
      <c r="S672" s="72">
        <f t="shared" si="74"/>
        <v>1875</v>
      </c>
      <c r="T672" s="36">
        <f t="shared" si="72"/>
        <v>0</v>
      </c>
      <c r="U672" s="36">
        <f t="shared" si="75"/>
        <v>114.44</v>
      </c>
      <c r="V672" s="35"/>
      <c r="W672" s="72">
        <v>4500.0</v>
      </c>
      <c r="X672" s="35">
        <f t="shared" si="54"/>
        <v>0</v>
      </c>
      <c r="Y672" s="37">
        <f t="shared" si="56"/>
        <v>257.6710463</v>
      </c>
      <c r="Z672" s="35"/>
      <c r="AA672" s="35"/>
      <c r="AB672" s="35"/>
      <c r="AC672" s="35"/>
      <c r="AD672" s="35"/>
      <c r="AE672" s="66">
        <v>3000.0</v>
      </c>
      <c r="AF672" s="66">
        <f t="shared" si="71"/>
        <v>0</v>
      </c>
      <c r="AG672" s="93">
        <f t="shared" si="67"/>
        <v>-15.67691673</v>
      </c>
      <c r="AH672" s="67"/>
      <c r="AI672" s="68"/>
      <c r="AJ672" s="68">
        <f t="shared" si="69"/>
        <v>24.91094913</v>
      </c>
      <c r="AK672" s="69">
        <v>1875.0</v>
      </c>
      <c r="AL672" s="42">
        <f t="shared" si="57"/>
        <v>0</v>
      </c>
      <c r="AM672" s="42">
        <f t="shared" si="61"/>
        <v>472.4193666</v>
      </c>
      <c r="AN672" s="36"/>
      <c r="AO672" s="43"/>
      <c r="AP672" s="70">
        <v>980.0</v>
      </c>
      <c r="AQ672" s="70">
        <f t="shared" si="60"/>
        <v>0</v>
      </c>
      <c r="AR672" s="70">
        <f t="shared" si="62"/>
        <v>76.42103175</v>
      </c>
      <c r="AS672" s="71">
        <v>1400.0</v>
      </c>
      <c r="AT672" s="36"/>
      <c r="AU672" s="43"/>
      <c r="AV672" s="72">
        <v>480.0</v>
      </c>
      <c r="AW672" s="35"/>
      <c r="AX672" s="45"/>
      <c r="AY672" s="46"/>
      <c r="AZ672" s="46"/>
      <c r="BA672" s="46"/>
      <c r="BB672" s="46"/>
      <c r="BC672" s="47"/>
      <c r="BD672" s="47"/>
      <c r="BE672" s="48"/>
      <c r="BF672" s="48"/>
    </row>
    <row r="673" ht="15.75" customHeight="1">
      <c r="A673" s="110"/>
      <c r="B673" s="28"/>
      <c r="C673" s="48"/>
      <c r="D673" s="30"/>
      <c r="E673" s="31">
        <f t="shared" si="3"/>
        <v>0</v>
      </c>
      <c r="F673" s="31"/>
      <c r="G673" s="104"/>
      <c r="H673" s="33"/>
      <c r="I673" s="34"/>
      <c r="J673" s="34"/>
      <c r="K673" s="34"/>
      <c r="L673" s="34"/>
      <c r="M673" s="34"/>
      <c r="N673" s="34"/>
      <c r="O673" s="34"/>
      <c r="P673" s="34"/>
      <c r="Q673" s="34"/>
      <c r="R673" s="35"/>
      <c r="S673" s="72">
        <f t="shared" si="74"/>
        <v>1875</v>
      </c>
      <c r="T673" s="36">
        <f t="shared" si="72"/>
        <v>0</v>
      </c>
      <c r="U673" s="36">
        <f t="shared" si="75"/>
        <v>114.44</v>
      </c>
      <c r="V673" s="35"/>
      <c r="W673" s="72">
        <v>4500.0</v>
      </c>
      <c r="X673" s="35">
        <f t="shared" si="54"/>
        <v>0</v>
      </c>
      <c r="Y673" s="37">
        <f t="shared" si="56"/>
        <v>257.6710463</v>
      </c>
      <c r="Z673" s="35"/>
      <c r="AA673" s="35"/>
      <c r="AB673" s="35"/>
      <c r="AC673" s="35"/>
      <c r="AD673" s="35"/>
      <c r="AE673" s="66">
        <v>3000.0</v>
      </c>
      <c r="AF673" s="66">
        <f t="shared" si="71"/>
        <v>0</v>
      </c>
      <c r="AG673" s="93">
        <f t="shared" si="67"/>
        <v>-15.67691673</v>
      </c>
      <c r="AH673" s="67"/>
      <c r="AI673" s="68"/>
      <c r="AJ673" s="68">
        <f t="shared" si="69"/>
        <v>24.91094913</v>
      </c>
      <c r="AK673" s="69">
        <v>1875.0</v>
      </c>
      <c r="AL673" s="42">
        <f t="shared" si="57"/>
        <v>0</v>
      </c>
      <c r="AM673" s="42">
        <f t="shared" si="61"/>
        <v>472.4193666</v>
      </c>
      <c r="AN673" s="36"/>
      <c r="AO673" s="43"/>
      <c r="AP673" s="70">
        <v>980.0</v>
      </c>
      <c r="AQ673" s="70">
        <f t="shared" si="60"/>
        <v>0</v>
      </c>
      <c r="AR673" s="70">
        <f t="shared" si="62"/>
        <v>76.42103175</v>
      </c>
      <c r="AS673" s="71">
        <v>1400.0</v>
      </c>
      <c r="AT673" s="36"/>
      <c r="AU673" s="43"/>
      <c r="AV673" s="72">
        <v>480.0</v>
      </c>
      <c r="AW673" s="35"/>
      <c r="AX673" s="45"/>
      <c r="AY673" s="46"/>
      <c r="AZ673" s="46"/>
      <c r="BA673" s="46"/>
      <c r="BB673" s="46"/>
      <c r="BC673" s="47"/>
      <c r="BD673" s="47"/>
      <c r="BE673" s="48"/>
      <c r="BF673" s="48"/>
    </row>
    <row r="674" ht="15.75" customHeight="1">
      <c r="A674" s="110"/>
      <c r="B674" s="28"/>
      <c r="C674" s="48"/>
      <c r="D674" s="30"/>
      <c r="E674" s="31">
        <f t="shared" si="3"/>
        <v>0</v>
      </c>
      <c r="F674" s="31"/>
      <c r="G674" s="104"/>
      <c r="H674" s="33"/>
      <c r="I674" s="34"/>
      <c r="J674" s="34"/>
      <c r="K674" s="34"/>
      <c r="L674" s="34"/>
      <c r="M674" s="34"/>
      <c r="N674" s="34"/>
      <c r="O674" s="34"/>
      <c r="P674" s="34"/>
      <c r="Q674" s="34"/>
      <c r="R674" s="35"/>
      <c r="S674" s="72">
        <f t="shared" si="74"/>
        <v>1875</v>
      </c>
      <c r="T674" s="36">
        <f t="shared" si="72"/>
        <v>0</v>
      </c>
      <c r="U674" s="36">
        <f t="shared" si="75"/>
        <v>114.44</v>
      </c>
      <c r="V674" s="35"/>
      <c r="W674" s="72">
        <v>4500.0</v>
      </c>
      <c r="X674" s="35">
        <f t="shared" si="54"/>
        <v>0</v>
      </c>
      <c r="Y674" s="37">
        <f t="shared" si="56"/>
        <v>257.6710463</v>
      </c>
      <c r="Z674" s="35"/>
      <c r="AA674" s="35"/>
      <c r="AB674" s="35"/>
      <c r="AC674" s="35"/>
      <c r="AD674" s="35"/>
      <c r="AE674" s="66">
        <v>3000.0</v>
      </c>
      <c r="AF674" s="66">
        <f t="shared" si="71"/>
        <v>0</v>
      </c>
      <c r="AG674" s="93">
        <f t="shared" si="67"/>
        <v>-15.67691673</v>
      </c>
      <c r="AH674" s="67"/>
      <c r="AI674" s="68"/>
      <c r="AJ674" s="68">
        <f t="shared" si="69"/>
        <v>24.91094913</v>
      </c>
      <c r="AK674" s="69">
        <v>1875.0</v>
      </c>
      <c r="AL674" s="42">
        <f t="shared" si="57"/>
        <v>0</v>
      </c>
      <c r="AM674" s="42">
        <f t="shared" si="61"/>
        <v>472.4193666</v>
      </c>
      <c r="AN674" s="36"/>
      <c r="AO674" s="43"/>
      <c r="AP674" s="70">
        <v>980.0</v>
      </c>
      <c r="AQ674" s="70">
        <f t="shared" si="60"/>
        <v>0</v>
      </c>
      <c r="AR674" s="70">
        <f t="shared" si="62"/>
        <v>76.42103175</v>
      </c>
      <c r="AS674" s="71">
        <v>1400.0</v>
      </c>
      <c r="AT674" s="36"/>
      <c r="AU674" s="43"/>
      <c r="AV674" s="72">
        <v>480.0</v>
      </c>
      <c r="AW674" s="35"/>
      <c r="AX674" s="45"/>
      <c r="AY674" s="46"/>
      <c r="AZ674" s="46"/>
      <c r="BA674" s="46"/>
      <c r="BB674" s="46"/>
      <c r="BC674" s="47"/>
      <c r="BD674" s="47"/>
      <c r="BE674" s="48"/>
      <c r="BF674" s="48"/>
    </row>
    <row r="675" ht="15.75" customHeight="1">
      <c r="A675" s="110"/>
      <c r="B675" s="28"/>
      <c r="C675" s="48"/>
      <c r="D675" s="30"/>
      <c r="E675" s="31">
        <f t="shared" si="3"/>
        <v>0</v>
      </c>
      <c r="F675" s="31"/>
      <c r="G675" s="104"/>
      <c r="H675" s="33"/>
      <c r="I675" s="34"/>
      <c r="J675" s="34"/>
      <c r="K675" s="34"/>
      <c r="L675" s="34"/>
      <c r="M675" s="34"/>
      <c r="N675" s="34"/>
      <c r="O675" s="34"/>
      <c r="P675" s="34"/>
      <c r="Q675" s="34"/>
      <c r="R675" s="35"/>
      <c r="S675" s="72">
        <f t="shared" si="74"/>
        <v>1875</v>
      </c>
      <c r="T675" s="36">
        <f t="shared" si="72"/>
        <v>0</v>
      </c>
      <c r="U675" s="36">
        <f t="shared" si="75"/>
        <v>114.44</v>
      </c>
      <c r="V675" s="35"/>
      <c r="W675" s="72">
        <v>4500.0</v>
      </c>
      <c r="X675" s="35">
        <f t="shared" si="54"/>
        <v>0</v>
      </c>
      <c r="Y675" s="37">
        <f t="shared" si="56"/>
        <v>257.6710463</v>
      </c>
      <c r="Z675" s="35"/>
      <c r="AA675" s="35"/>
      <c r="AB675" s="35"/>
      <c r="AC675" s="35"/>
      <c r="AD675" s="35"/>
      <c r="AE675" s="66">
        <v>3000.0</v>
      </c>
      <c r="AF675" s="66">
        <f t="shared" si="71"/>
        <v>0</v>
      </c>
      <c r="AG675" s="93">
        <f t="shared" si="67"/>
        <v>-15.67691673</v>
      </c>
      <c r="AH675" s="67"/>
      <c r="AI675" s="68"/>
      <c r="AJ675" s="68">
        <f t="shared" si="69"/>
        <v>24.91094913</v>
      </c>
      <c r="AK675" s="69">
        <v>1875.0</v>
      </c>
      <c r="AL675" s="42">
        <f t="shared" si="57"/>
        <v>0</v>
      </c>
      <c r="AM675" s="42">
        <f t="shared" si="61"/>
        <v>472.4193666</v>
      </c>
      <c r="AN675" s="36"/>
      <c r="AO675" s="43"/>
      <c r="AP675" s="70">
        <v>980.0</v>
      </c>
      <c r="AQ675" s="70">
        <f t="shared" si="60"/>
        <v>0</v>
      </c>
      <c r="AR675" s="70">
        <f t="shared" si="62"/>
        <v>76.42103175</v>
      </c>
      <c r="AS675" s="71">
        <v>1400.0</v>
      </c>
      <c r="AT675" s="36"/>
      <c r="AU675" s="43"/>
      <c r="AV675" s="72">
        <v>480.0</v>
      </c>
      <c r="AW675" s="35"/>
      <c r="AX675" s="45"/>
      <c r="AY675" s="46"/>
      <c r="AZ675" s="46"/>
      <c r="BA675" s="46"/>
      <c r="BB675" s="46"/>
      <c r="BC675" s="47"/>
      <c r="BD675" s="47"/>
      <c r="BE675" s="48"/>
      <c r="BF675" s="48"/>
    </row>
    <row r="676" ht="15.75" customHeight="1">
      <c r="A676" s="110"/>
      <c r="B676" s="28"/>
      <c r="C676" s="48"/>
      <c r="D676" s="30"/>
      <c r="E676" s="31">
        <f t="shared" si="3"/>
        <v>0</v>
      </c>
      <c r="F676" s="31"/>
      <c r="G676" s="104"/>
      <c r="H676" s="33"/>
      <c r="I676" s="34"/>
      <c r="J676" s="34"/>
      <c r="K676" s="34"/>
      <c r="L676" s="34"/>
      <c r="M676" s="34"/>
      <c r="N676" s="34"/>
      <c r="O676" s="34"/>
      <c r="P676" s="34"/>
      <c r="Q676" s="34"/>
      <c r="R676" s="35"/>
      <c r="S676" s="72">
        <f t="shared" si="74"/>
        <v>1875</v>
      </c>
      <c r="T676" s="36">
        <f t="shared" si="72"/>
        <v>0</v>
      </c>
      <c r="U676" s="36">
        <f t="shared" si="75"/>
        <v>114.44</v>
      </c>
      <c r="V676" s="35"/>
      <c r="W676" s="72">
        <v>4500.0</v>
      </c>
      <c r="X676" s="35">
        <f t="shared" si="54"/>
        <v>0</v>
      </c>
      <c r="Y676" s="37">
        <f t="shared" si="56"/>
        <v>257.6710463</v>
      </c>
      <c r="Z676" s="35"/>
      <c r="AA676" s="35"/>
      <c r="AB676" s="35"/>
      <c r="AC676" s="35"/>
      <c r="AD676" s="35"/>
      <c r="AE676" s="66">
        <v>3000.0</v>
      </c>
      <c r="AF676" s="66">
        <f t="shared" si="71"/>
        <v>0</v>
      </c>
      <c r="AG676" s="93">
        <f t="shared" si="67"/>
        <v>-15.67691673</v>
      </c>
      <c r="AH676" s="67"/>
      <c r="AI676" s="68"/>
      <c r="AJ676" s="68">
        <f t="shared" si="69"/>
        <v>24.91094913</v>
      </c>
      <c r="AK676" s="69">
        <v>1875.0</v>
      </c>
      <c r="AL676" s="42">
        <f t="shared" si="57"/>
        <v>0</v>
      </c>
      <c r="AM676" s="42">
        <f t="shared" si="61"/>
        <v>472.4193666</v>
      </c>
      <c r="AN676" s="36"/>
      <c r="AO676" s="43"/>
      <c r="AP676" s="70">
        <v>980.0</v>
      </c>
      <c r="AQ676" s="70">
        <f t="shared" si="60"/>
        <v>0</v>
      </c>
      <c r="AR676" s="70">
        <f t="shared" si="62"/>
        <v>76.42103175</v>
      </c>
      <c r="AS676" s="71">
        <v>1400.0</v>
      </c>
      <c r="AT676" s="36"/>
      <c r="AU676" s="43"/>
      <c r="AV676" s="72">
        <v>480.0</v>
      </c>
      <c r="AW676" s="35"/>
      <c r="AX676" s="45"/>
      <c r="AY676" s="46"/>
      <c r="AZ676" s="46"/>
      <c r="BA676" s="46"/>
      <c r="BB676" s="46"/>
      <c r="BC676" s="47"/>
      <c r="BD676" s="47"/>
      <c r="BE676" s="48"/>
      <c r="BF676" s="48"/>
    </row>
    <row r="677" ht="15.75" customHeight="1">
      <c r="A677" s="110"/>
      <c r="B677" s="28"/>
      <c r="C677" s="48"/>
      <c r="D677" s="30"/>
      <c r="E677" s="31">
        <f t="shared" si="3"/>
        <v>0</v>
      </c>
      <c r="F677" s="31"/>
      <c r="G677" s="104"/>
      <c r="H677" s="33"/>
      <c r="I677" s="34"/>
      <c r="J677" s="34"/>
      <c r="K677" s="34"/>
      <c r="L677" s="34"/>
      <c r="M677" s="34"/>
      <c r="N677" s="34"/>
      <c r="O677" s="34"/>
      <c r="P677" s="34"/>
      <c r="Q677" s="34"/>
      <c r="R677" s="35"/>
      <c r="S677" s="72">
        <f t="shared" si="74"/>
        <v>1875</v>
      </c>
      <c r="T677" s="36">
        <f t="shared" si="72"/>
        <v>0</v>
      </c>
      <c r="U677" s="36">
        <f t="shared" si="75"/>
        <v>114.44</v>
      </c>
      <c r="V677" s="35"/>
      <c r="W677" s="72">
        <v>4500.0</v>
      </c>
      <c r="X677" s="35">
        <f t="shared" si="54"/>
        <v>0</v>
      </c>
      <c r="Y677" s="37">
        <f t="shared" si="56"/>
        <v>257.6710463</v>
      </c>
      <c r="Z677" s="35"/>
      <c r="AA677" s="35"/>
      <c r="AB677" s="35"/>
      <c r="AC677" s="35"/>
      <c r="AD677" s="35"/>
      <c r="AE677" s="66">
        <v>3000.0</v>
      </c>
      <c r="AF677" s="66">
        <f t="shared" si="71"/>
        <v>0</v>
      </c>
      <c r="AG677" s="93">
        <f t="shared" si="67"/>
        <v>-15.67691673</v>
      </c>
      <c r="AH677" s="67"/>
      <c r="AI677" s="68"/>
      <c r="AJ677" s="68">
        <f t="shared" si="69"/>
        <v>24.91094913</v>
      </c>
      <c r="AK677" s="69">
        <v>1875.0</v>
      </c>
      <c r="AL677" s="42">
        <f t="shared" si="57"/>
        <v>0</v>
      </c>
      <c r="AM677" s="42">
        <f t="shared" si="61"/>
        <v>472.4193666</v>
      </c>
      <c r="AN677" s="36"/>
      <c r="AO677" s="43"/>
      <c r="AP677" s="70">
        <v>980.0</v>
      </c>
      <c r="AQ677" s="70">
        <f t="shared" si="60"/>
        <v>0</v>
      </c>
      <c r="AR677" s="70">
        <f t="shared" si="62"/>
        <v>76.42103175</v>
      </c>
      <c r="AS677" s="71">
        <v>1400.0</v>
      </c>
      <c r="AT677" s="36"/>
      <c r="AU677" s="43"/>
      <c r="AV677" s="72">
        <v>480.0</v>
      </c>
      <c r="AW677" s="35"/>
      <c r="AX677" s="45"/>
      <c r="AY677" s="46"/>
      <c r="AZ677" s="46"/>
      <c r="BA677" s="46"/>
      <c r="BB677" s="46"/>
      <c r="BC677" s="47"/>
      <c r="BD677" s="47"/>
      <c r="BE677" s="48"/>
      <c r="BF677" s="48"/>
    </row>
    <row r="678" ht="15.75" customHeight="1">
      <c r="A678" s="110"/>
      <c r="B678" s="28"/>
      <c r="C678" s="48"/>
      <c r="D678" s="30"/>
      <c r="E678" s="31">
        <f t="shared" si="3"/>
        <v>0</v>
      </c>
      <c r="F678" s="31"/>
      <c r="G678" s="104"/>
      <c r="H678" s="33"/>
      <c r="I678" s="34"/>
      <c r="J678" s="34"/>
      <c r="K678" s="34"/>
      <c r="L678" s="34"/>
      <c r="M678" s="34"/>
      <c r="N678" s="34"/>
      <c r="O678" s="34"/>
      <c r="P678" s="34"/>
      <c r="Q678" s="34"/>
      <c r="R678" s="35"/>
      <c r="S678" s="72">
        <f t="shared" si="74"/>
        <v>1875</v>
      </c>
      <c r="T678" s="36">
        <f t="shared" si="72"/>
        <v>0</v>
      </c>
      <c r="U678" s="36">
        <f t="shared" si="75"/>
        <v>114.44</v>
      </c>
      <c r="V678" s="35"/>
      <c r="W678" s="72">
        <v>4500.0</v>
      </c>
      <c r="X678" s="35">
        <f t="shared" si="54"/>
        <v>0</v>
      </c>
      <c r="Y678" s="37">
        <f t="shared" si="56"/>
        <v>257.6710463</v>
      </c>
      <c r="Z678" s="35"/>
      <c r="AA678" s="35"/>
      <c r="AB678" s="35"/>
      <c r="AC678" s="35"/>
      <c r="AD678" s="35"/>
      <c r="AE678" s="66">
        <v>3000.0</v>
      </c>
      <c r="AF678" s="66">
        <f t="shared" si="71"/>
        <v>0</v>
      </c>
      <c r="AG678" s="93">
        <f t="shared" si="67"/>
        <v>-15.67691673</v>
      </c>
      <c r="AH678" s="67"/>
      <c r="AI678" s="68"/>
      <c r="AJ678" s="68">
        <f t="shared" si="69"/>
        <v>24.91094913</v>
      </c>
      <c r="AK678" s="69">
        <v>1875.0</v>
      </c>
      <c r="AL678" s="42">
        <f t="shared" si="57"/>
        <v>0</v>
      </c>
      <c r="AM678" s="42">
        <f t="shared" si="61"/>
        <v>472.4193666</v>
      </c>
      <c r="AN678" s="36"/>
      <c r="AO678" s="43"/>
      <c r="AP678" s="70">
        <v>980.0</v>
      </c>
      <c r="AQ678" s="70">
        <f t="shared" si="60"/>
        <v>0</v>
      </c>
      <c r="AR678" s="70">
        <f t="shared" si="62"/>
        <v>76.42103175</v>
      </c>
      <c r="AS678" s="71">
        <v>1400.0</v>
      </c>
      <c r="AT678" s="36"/>
      <c r="AU678" s="43"/>
      <c r="AV678" s="72">
        <v>480.0</v>
      </c>
      <c r="AW678" s="35"/>
      <c r="AX678" s="45"/>
      <c r="AY678" s="46"/>
      <c r="AZ678" s="46"/>
      <c r="BA678" s="46"/>
      <c r="BB678" s="46"/>
      <c r="BC678" s="47"/>
      <c r="BD678" s="47"/>
      <c r="BE678" s="48"/>
      <c r="BF678" s="48"/>
    </row>
    <row r="679" ht="15.75" customHeight="1">
      <c r="A679" s="110"/>
      <c r="B679" s="28"/>
      <c r="C679" s="48"/>
      <c r="D679" s="30"/>
      <c r="E679" s="31">
        <f t="shared" si="3"/>
        <v>0</v>
      </c>
      <c r="F679" s="31"/>
      <c r="G679" s="104"/>
      <c r="H679" s="33"/>
      <c r="I679" s="34"/>
      <c r="J679" s="34"/>
      <c r="K679" s="34"/>
      <c r="L679" s="34"/>
      <c r="M679" s="34"/>
      <c r="N679" s="34"/>
      <c r="O679" s="34"/>
      <c r="P679" s="34"/>
      <c r="Q679" s="34"/>
      <c r="R679" s="35"/>
      <c r="S679" s="72">
        <f t="shared" si="74"/>
        <v>1875</v>
      </c>
      <c r="T679" s="36">
        <f t="shared" si="72"/>
        <v>0</v>
      </c>
      <c r="U679" s="36">
        <f t="shared" si="75"/>
        <v>114.44</v>
      </c>
      <c r="V679" s="35"/>
      <c r="W679" s="72">
        <v>4500.0</v>
      </c>
      <c r="X679" s="35">
        <f t="shared" si="54"/>
        <v>0</v>
      </c>
      <c r="Y679" s="37">
        <f t="shared" si="56"/>
        <v>257.6710463</v>
      </c>
      <c r="Z679" s="35"/>
      <c r="AA679" s="35"/>
      <c r="AB679" s="35"/>
      <c r="AC679" s="35"/>
      <c r="AD679" s="35"/>
      <c r="AE679" s="66">
        <v>3000.0</v>
      </c>
      <c r="AF679" s="66">
        <f t="shared" si="71"/>
        <v>0</v>
      </c>
      <c r="AG679" s="93">
        <f t="shared" si="67"/>
        <v>-15.67691673</v>
      </c>
      <c r="AH679" s="67"/>
      <c r="AI679" s="68"/>
      <c r="AJ679" s="68">
        <f t="shared" si="69"/>
        <v>24.91094913</v>
      </c>
      <c r="AK679" s="69">
        <v>1875.0</v>
      </c>
      <c r="AL679" s="42">
        <f t="shared" si="57"/>
        <v>0</v>
      </c>
      <c r="AM679" s="42">
        <f t="shared" si="61"/>
        <v>472.4193666</v>
      </c>
      <c r="AN679" s="36"/>
      <c r="AO679" s="43"/>
      <c r="AP679" s="70">
        <v>980.0</v>
      </c>
      <c r="AQ679" s="70">
        <f t="shared" si="60"/>
        <v>0</v>
      </c>
      <c r="AR679" s="70">
        <f t="shared" si="62"/>
        <v>76.42103175</v>
      </c>
      <c r="AS679" s="71">
        <v>1400.0</v>
      </c>
      <c r="AT679" s="36"/>
      <c r="AU679" s="43"/>
      <c r="AV679" s="72">
        <v>480.0</v>
      </c>
      <c r="AW679" s="35"/>
      <c r="AX679" s="45"/>
      <c r="AY679" s="46"/>
      <c r="AZ679" s="46"/>
      <c r="BA679" s="46"/>
      <c r="BB679" s="46"/>
      <c r="BC679" s="47"/>
      <c r="BD679" s="47"/>
      <c r="BE679" s="48"/>
      <c r="BF679" s="48"/>
    </row>
    <row r="680" ht="15.75" customHeight="1">
      <c r="A680" s="110"/>
      <c r="B680" s="28"/>
      <c r="C680" s="48"/>
      <c r="D680" s="30"/>
      <c r="E680" s="31">
        <f t="shared" si="3"/>
        <v>0</v>
      </c>
      <c r="F680" s="31"/>
      <c r="G680" s="104"/>
      <c r="H680" s="33"/>
      <c r="I680" s="34"/>
      <c r="J680" s="34"/>
      <c r="K680" s="34"/>
      <c r="L680" s="34"/>
      <c r="M680" s="34"/>
      <c r="N680" s="34"/>
      <c r="O680" s="34"/>
      <c r="P680" s="34"/>
      <c r="Q680" s="34"/>
      <c r="R680" s="35"/>
      <c r="S680" s="72">
        <f t="shared" si="74"/>
        <v>1875</v>
      </c>
      <c r="T680" s="36">
        <f t="shared" si="72"/>
        <v>0</v>
      </c>
      <c r="U680" s="36">
        <f t="shared" si="75"/>
        <v>114.44</v>
      </c>
      <c r="V680" s="35"/>
      <c r="W680" s="72">
        <v>4500.0</v>
      </c>
      <c r="X680" s="35">
        <f t="shared" si="54"/>
        <v>0</v>
      </c>
      <c r="Y680" s="37">
        <f t="shared" si="56"/>
        <v>257.6710463</v>
      </c>
      <c r="Z680" s="35"/>
      <c r="AA680" s="35"/>
      <c r="AB680" s="35"/>
      <c r="AC680" s="35"/>
      <c r="AD680" s="35"/>
      <c r="AE680" s="66">
        <v>3000.0</v>
      </c>
      <c r="AF680" s="66">
        <f t="shared" si="71"/>
        <v>0</v>
      </c>
      <c r="AG680" s="93">
        <f t="shared" si="67"/>
        <v>-15.67691673</v>
      </c>
      <c r="AH680" s="67"/>
      <c r="AI680" s="68"/>
      <c r="AJ680" s="68">
        <f t="shared" si="69"/>
        <v>24.91094913</v>
      </c>
      <c r="AK680" s="69">
        <v>1875.0</v>
      </c>
      <c r="AL680" s="42">
        <f t="shared" si="57"/>
        <v>0</v>
      </c>
      <c r="AM680" s="42">
        <f t="shared" si="61"/>
        <v>472.4193666</v>
      </c>
      <c r="AN680" s="36"/>
      <c r="AO680" s="43"/>
      <c r="AP680" s="70">
        <v>980.0</v>
      </c>
      <c r="AQ680" s="70">
        <f t="shared" si="60"/>
        <v>0</v>
      </c>
      <c r="AR680" s="70">
        <f t="shared" si="62"/>
        <v>76.42103175</v>
      </c>
      <c r="AS680" s="71">
        <v>1400.0</v>
      </c>
      <c r="AT680" s="36"/>
      <c r="AU680" s="43"/>
      <c r="AV680" s="72">
        <v>480.0</v>
      </c>
      <c r="AW680" s="35"/>
      <c r="AX680" s="45"/>
      <c r="AY680" s="46"/>
      <c r="AZ680" s="46"/>
      <c r="BA680" s="46"/>
      <c r="BB680" s="46"/>
      <c r="BC680" s="47"/>
      <c r="BD680" s="47"/>
      <c r="BE680" s="48"/>
      <c r="BF680" s="48"/>
    </row>
    <row r="681" ht="15.75" customHeight="1">
      <c r="A681" s="110"/>
      <c r="B681" s="28"/>
      <c r="C681" s="48"/>
      <c r="D681" s="30"/>
      <c r="E681" s="31">
        <f t="shared" si="3"/>
        <v>0</v>
      </c>
      <c r="F681" s="31"/>
      <c r="G681" s="104"/>
      <c r="H681" s="33"/>
      <c r="I681" s="34"/>
      <c r="J681" s="34"/>
      <c r="K681" s="34"/>
      <c r="L681" s="34"/>
      <c r="M681" s="34"/>
      <c r="N681" s="34"/>
      <c r="O681" s="34"/>
      <c r="P681" s="34"/>
      <c r="Q681" s="34"/>
      <c r="R681" s="35"/>
      <c r="S681" s="72">
        <f t="shared" si="74"/>
        <v>1875</v>
      </c>
      <c r="T681" s="36">
        <f t="shared" si="72"/>
        <v>0</v>
      </c>
      <c r="U681" s="36">
        <f t="shared" si="75"/>
        <v>114.44</v>
      </c>
      <c r="V681" s="35"/>
      <c r="W681" s="72">
        <v>4500.0</v>
      </c>
      <c r="X681" s="35">
        <f t="shared" si="54"/>
        <v>0</v>
      </c>
      <c r="Y681" s="37">
        <f t="shared" si="56"/>
        <v>257.6710463</v>
      </c>
      <c r="Z681" s="35"/>
      <c r="AA681" s="35"/>
      <c r="AB681" s="35"/>
      <c r="AC681" s="35"/>
      <c r="AD681" s="35"/>
      <c r="AE681" s="66">
        <v>3000.0</v>
      </c>
      <c r="AF681" s="66">
        <f t="shared" si="71"/>
        <v>0</v>
      </c>
      <c r="AG681" s="93">
        <f t="shared" si="67"/>
        <v>-15.67691673</v>
      </c>
      <c r="AH681" s="67"/>
      <c r="AI681" s="68"/>
      <c r="AJ681" s="68">
        <f t="shared" si="69"/>
        <v>24.91094913</v>
      </c>
      <c r="AK681" s="69">
        <v>1875.0</v>
      </c>
      <c r="AL681" s="42">
        <f t="shared" si="57"/>
        <v>0</v>
      </c>
      <c r="AM681" s="42">
        <f t="shared" si="61"/>
        <v>472.4193666</v>
      </c>
      <c r="AN681" s="36"/>
      <c r="AO681" s="43"/>
      <c r="AP681" s="70">
        <v>980.0</v>
      </c>
      <c r="AQ681" s="70">
        <f t="shared" si="60"/>
        <v>0</v>
      </c>
      <c r="AR681" s="70">
        <f t="shared" si="62"/>
        <v>76.42103175</v>
      </c>
      <c r="AS681" s="71">
        <v>1400.0</v>
      </c>
      <c r="AT681" s="36"/>
      <c r="AU681" s="43"/>
      <c r="AV681" s="72">
        <v>480.0</v>
      </c>
      <c r="AW681" s="35"/>
      <c r="AX681" s="45"/>
      <c r="AY681" s="46"/>
      <c r="AZ681" s="46"/>
      <c r="BA681" s="46"/>
      <c r="BB681" s="46"/>
      <c r="BC681" s="47"/>
      <c r="BD681" s="47"/>
      <c r="BE681" s="48"/>
      <c r="BF681" s="48"/>
    </row>
    <row r="682" ht="15.75" customHeight="1">
      <c r="A682" s="110"/>
      <c r="B682" s="28"/>
      <c r="C682" s="48"/>
      <c r="D682" s="30"/>
      <c r="E682" s="31">
        <f t="shared" si="3"/>
        <v>0</v>
      </c>
      <c r="F682" s="31"/>
      <c r="G682" s="104"/>
      <c r="H682" s="33"/>
      <c r="I682" s="34"/>
      <c r="J682" s="34"/>
      <c r="K682" s="34"/>
      <c r="L682" s="34"/>
      <c r="M682" s="34"/>
      <c r="N682" s="34"/>
      <c r="O682" s="34"/>
      <c r="P682" s="34"/>
      <c r="Q682" s="34"/>
      <c r="R682" s="35"/>
      <c r="S682" s="72">
        <f t="shared" si="74"/>
        <v>1875</v>
      </c>
      <c r="T682" s="36">
        <f t="shared" si="72"/>
        <v>0</v>
      </c>
      <c r="U682" s="36">
        <f t="shared" si="75"/>
        <v>114.44</v>
      </c>
      <c r="V682" s="35"/>
      <c r="W682" s="72">
        <v>4500.0</v>
      </c>
      <c r="X682" s="35">
        <f t="shared" si="54"/>
        <v>0</v>
      </c>
      <c r="Y682" s="37">
        <f t="shared" si="56"/>
        <v>257.6710463</v>
      </c>
      <c r="Z682" s="35"/>
      <c r="AA682" s="35"/>
      <c r="AB682" s="35"/>
      <c r="AC682" s="35"/>
      <c r="AD682" s="35"/>
      <c r="AE682" s="66">
        <v>3000.0</v>
      </c>
      <c r="AF682" s="66">
        <f t="shared" si="71"/>
        <v>0</v>
      </c>
      <c r="AG682" s="93">
        <f t="shared" si="67"/>
        <v>-15.67691673</v>
      </c>
      <c r="AH682" s="67"/>
      <c r="AI682" s="68"/>
      <c r="AJ682" s="68">
        <f t="shared" si="69"/>
        <v>24.91094913</v>
      </c>
      <c r="AK682" s="69">
        <v>1875.0</v>
      </c>
      <c r="AL682" s="42">
        <f t="shared" si="57"/>
        <v>0</v>
      </c>
      <c r="AM682" s="42">
        <f t="shared" si="61"/>
        <v>472.4193666</v>
      </c>
      <c r="AN682" s="36"/>
      <c r="AO682" s="43"/>
      <c r="AP682" s="70">
        <v>980.0</v>
      </c>
      <c r="AQ682" s="70">
        <f t="shared" si="60"/>
        <v>0</v>
      </c>
      <c r="AR682" s="70">
        <f t="shared" si="62"/>
        <v>76.42103175</v>
      </c>
      <c r="AS682" s="71">
        <v>1400.0</v>
      </c>
      <c r="AT682" s="36"/>
      <c r="AU682" s="43"/>
      <c r="AV682" s="72">
        <v>480.0</v>
      </c>
      <c r="AW682" s="35"/>
      <c r="AX682" s="45"/>
      <c r="AY682" s="46"/>
      <c r="AZ682" s="46"/>
      <c r="BA682" s="46"/>
      <c r="BB682" s="46"/>
      <c r="BC682" s="47"/>
      <c r="BD682" s="47"/>
      <c r="BE682" s="48"/>
      <c r="BF682" s="48"/>
    </row>
    <row r="683" ht="15.75" customHeight="1">
      <c r="A683" s="110"/>
      <c r="B683" s="28"/>
      <c r="C683" s="48"/>
      <c r="D683" s="30"/>
      <c r="E683" s="31">
        <f t="shared" si="3"/>
        <v>0</v>
      </c>
      <c r="F683" s="31"/>
      <c r="G683" s="104"/>
      <c r="H683" s="33"/>
      <c r="I683" s="34"/>
      <c r="J683" s="34"/>
      <c r="K683" s="34"/>
      <c r="L683" s="34"/>
      <c r="M683" s="34"/>
      <c r="N683" s="34"/>
      <c r="O683" s="34"/>
      <c r="P683" s="34"/>
      <c r="Q683" s="34"/>
      <c r="R683" s="35"/>
      <c r="S683" s="72">
        <f t="shared" si="74"/>
        <v>1875</v>
      </c>
      <c r="T683" s="36">
        <f t="shared" si="72"/>
        <v>0</v>
      </c>
      <c r="U683" s="36">
        <f t="shared" si="75"/>
        <v>114.44</v>
      </c>
      <c r="V683" s="35"/>
      <c r="W683" s="72">
        <v>4500.0</v>
      </c>
      <c r="X683" s="35">
        <f t="shared" si="54"/>
        <v>0</v>
      </c>
      <c r="Y683" s="37">
        <f t="shared" si="56"/>
        <v>257.6710463</v>
      </c>
      <c r="Z683" s="35"/>
      <c r="AA683" s="35"/>
      <c r="AB683" s="35"/>
      <c r="AC683" s="35"/>
      <c r="AD683" s="35"/>
      <c r="AE683" s="66">
        <v>3000.0</v>
      </c>
      <c r="AF683" s="66">
        <f t="shared" si="71"/>
        <v>0</v>
      </c>
      <c r="AG683" s="93">
        <f t="shared" si="67"/>
        <v>-15.67691673</v>
      </c>
      <c r="AH683" s="67"/>
      <c r="AI683" s="68"/>
      <c r="AJ683" s="68">
        <f t="shared" si="69"/>
        <v>24.91094913</v>
      </c>
      <c r="AK683" s="69">
        <v>1875.0</v>
      </c>
      <c r="AL683" s="42">
        <f t="shared" si="57"/>
        <v>0</v>
      </c>
      <c r="AM683" s="42">
        <f t="shared" si="61"/>
        <v>472.4193666</v>
      </c>
      <c r="AN683" s="36"/>
      <c r="AO683" s="43"/>
      <c r="AP683" s="70">
        <v>980.0</v>
      </c>
      <c r="AQ683" s="70">
        <f t="shared" si="60"/>
        <v>0</v>
      </c>
      <c r="AR683" s="70">
        <f t="shared" si="62"/>
        <v>76.42103175</v>
      </c>
      <c r="AS683" s="71">
        <v>1400.0</v>
      </c>
      <c r="AT683" s="36"/>
      <c r="AU683" s="43"/>
      <c r="AV683" s="72">
        <v>480.0</v>
      </c>
      <c r="AW683" s="35"/>
      <c r="AX683" s="45"/>
      <c r="AY683" s="46"/>
      <c r="AZ683" s="46"/>
      <c r="BA683" s="46"/>
      <c r="BB683" s="46"/>
      <c r="BC683" s="47"/>
      <c r="BD683" s="47"/>
      <c r="BE683" s="48"/>
      <c r="BF683" s="48"/>
    </row>
    <row r="684" ht="15.75" customHeight="1">
      <c r="A684" s="110"/>
      <c r="B684" s="28"/>
      <c r="C684" s="48"/>
      <c r="D684" s="30"/>
      <c r="E684" s="31">
        <f t="shared" si="3"/>
        <v>0</v>
      </c>
      <c r="F684" s="31"/>
      <c r="G684" s="104"/>
      <c r="H684" s="33"/>
      <c r="I684" s="34"/>
      <c r="J684" s="34"/>
      <c r="K684" s="34"/>
      <c r="L684" s="34"/>
      <c r="M684" s="34"/>
      <c r="N684" s="34"/>
      <c r="O684" s="34"/>
      <c r="P684" s="34"/>
      <c r="Q684" s="34"/>
      <c r="R684" s="35"/>
      <c r="S684" s="72">
        <f t="shared" si="74"/>
        <v>1875</v>
      </c>
      <c r="T684" s="36">
        <f t="shared" si="72"/>
        <v>0</v>
      </c>
      <c r="U684" s="36">
        <f t="shared" si="75"/>
        <v>114.44</v>
      </c>
      <c r="V684" s="35"/>
      <c r="W684" s="72">
        <v>4500.0</v>
      </c>
      <c r="X684" s="35">
        <f t="shared" si="54"/>
        <v>0</v>
      </c>
      <c r="Y684" s="37">
        <f t="shared" si="56"/>
        <v>257.6710463</v>
      </c>
      <c r="Z684" s="35"/>
      <c r="AA684" s="35"/>
      <c r="AB684" s="35"/>
      <c r="AC684" s="35"/>
      <c r="AD684" s="35"/>
      <c r="AE684" s="66">
        <v>3000.0</v>
      </c>
      <c r="AF684" s="66">
        <f t="shared" si="71"/>
        <v>0</v>
      </c>
      <c r="AG684" s="93">
        <f t="shared" si="67"/>
        <v>-15.67691673</v>
      </c>
      <c r="AH684" s="67"/>
      <c r="AI684" s="68"/>
      <c r="AJ684" s="68">
        <f t="shared" si="69"/>
        <v>24.91094913</v>
      </c>
      <c r="AK684" s="69">
        <v>1875.0</v>
      </c>
      <c r="AL684" s="42">
        <f t="shared" si="57"/>
        <v>0</v>
      </c>
      <c r="AM684" s="42">
        <f t="shared" si="61"/>
        <v>472.4193666</v>
      </c>
      <c r="AN684" s="36"/>
      <c r="AO684" s="43"/>
      <c r="AP684" s="70">
        <v>980.0</v>
      </c>
      <c r="AQ684" s="70">
        <f t="shared" si="60"/>
        <v>0</v>
      </c>
      <c r="AR684" s="70">
        <f t="shared" si="62"/>
        <v>76.42103175</v>
      </c>
      <c r="AS684" s="71">
        <v>1400.0</v>
      </c>
      <c r="AT684" s="36"/>
      <c r="AU684" s="43"/>
      <c r="AV684" s="72">
        <v>480.0</v>
      </c>
      <c r="AW684" s="35"/>
      <c r="AX684" s="45"/>
      <c r="AY684" s="46"/>
      <c r="AZ684" s="46"/>
      <c r="BA684" s="46"/>
      <c r="BB684" s="46"/>
      <c r="BC684" s="47"/>
      <c r="BD684" s="47"/>
      <c r="BE684" s="48"/>
      <c r="BF684" s="48"/>
    </row>
    <row r="685" ht="15.75" customHeight="1">
      <c r="A685" s="110"/>
      <c r="B685" s="28"/>
      <c r="C685" s="48"/>
      <c r="D685" s="30"/>
      <c r="E685" s="31">
        <f t="shared" si="3"/>
        <v>0</v>
      </c>
      <c r="F685" s="31"/>
      <c r="G685" s="104"/>
      <c r="H685" s="33"/>
      <c r="I685" s="34"/>
      <c r="J685" s="34"/>
      <c r="K685" s="34"/>
      <c r="L685" s="34"/>
      <c r="M685" s="34"/>
      <c r="N685" s="34"/>
      <c r="O685" s="34"/>
      <c r="P685" s="34"/>
      <c r="Q685" s="34"/>
      <c r="R685" s="35"/>
      <c r="S685" s="72">
        <f t="shared" si="74"/>
        <v>1875</v>
      </c>
      <c r="T685" s="36">
        <f t="shared" si="72"/>
        <v>0</v>
      </c>
      <c r="U685" s="36">
        <f t="shared" si="75"/>
        <v>114.44</v>
      </c>
      <c r="V685" s="35"/>
      <c r="W685" s="72">
        <v>4500.0</v>
      </c>
      <c r="X685" s="35">
        <f t="shared" si="54"/>
        <v>0</v>
      </c>
      <c r="Y685" s="37">
        <f t="shared" si="56"/>
        <v>257.6710463</v>
      </c>
      <c r="Z685" s="35"/>
      <c r="AA685" s="35"/>
      <c r="AB685" s="35"/>
      <c r="AC685" s="35"/>
      <c r="AD685" s="35"/>
      <c r="AE685" s="66">
        <v>3000.0</v>
      </c>
      <c r="AF685" s="66">
        <f t="shared" si="71"/>
        <v>0</v>
      </c>
      <c r="AG685" s="93">
        <f t="shared" si="67"/>
        <v>-15.67691673</v>
      </c>
      <c r="AH685" s="67"/>
      <c r="AI685" s="68"/>
      <c r="AJ685" s="68">
        <f t="shared" si="69"/>
        <v>24.91094913</v>
      </c>
      <c r="AK685" s="69">
        <v>1875.0</v>
      </c>
      <c r="AL685" s="42">
        <f t="shared" si="57"/>
        <v>0</v>
      </c>
      <c r="AM685" s="42">
        <f t="shared" si="61"/>
        <v>472.4193666</v>
      </c>
      <c r="AN685" s="36"/>
      <c r="AO685" s="43"/>
      <c r="AP685" s="70">
        <v>980.0</v>
      </c>
      <c r="AQ685" s="70">
        <f t="shared" si="60"/>
        <v>0</v>
      </c>
      <c r="AR685" s="70">
        <f t="shared" si="62"/>
        <v>76.42103175</v>
      </c>
      <c r="AS685" s="71">
        <v>1400.0</v>
      </c>
      <c r="AT685" s="36"/>
      <c r="AU685" s="43"/>
      <c r="AV685" s="72">
        <v>480.0</v>
      </c>
      <c r="AW685" s="35"/>
      <c r="AX685" s="45"/>
      <c r="AY685" s="46"/>
      <c r="AZ685" s="46"/>
      <c r="BA685" s="46"/>
      <c r="BB685" s="46"/>
      <c r="BC685" s="47"/>
      <c r="BD685" s="47"/>
      <c r="BE685" s="48"/>
      <c r="BF685" s="48"/>
    </row>
    <row r="686" ht="15.75" customHeight="1">
      <c r="A686" s="110"/>
      <c r="B686" s="28"/>
      <c r="C686" s="48"/>
      <c r="D686" s="30"/>
      <c r="E686" s="31">
        <f t="shared" si="3"/>
        <v>0</v>
      </c>
      <c r="F686" s="31"/>
      <c r="G686" s="104"/>
      <c r="H686" s="33"/>
      <c r="I686" s="34"/>
      <c r="J686" s="34"/>
      <c r="K686" s="34"/>
      <c r="L686" s="34"/>
      <c r="M686" s="34"/>
      <c r="N686" s="34"/>
      <c r="O686" s="34"/>
      <c r="P686" s="34"/>
      <c r="Q686" s="34"/>
      <c r="R686" s="35"/>
      <c r="S686" s="72">
        <f t="shared" si="74"/>
        <v>1875</v>
      </c>
      <c r="T686" s="36">
        <f t="shared" si="72"/>
        <v>0</v>
      </c>
      <c r="U686" s="36">
        <f t="shared" si="75"/>
        <v>114.44</v>
      </c>
      <c r="V686" s="35"/>
      <c r="W686" s="72">
        <v>4500.0</v>
      </c>
      <c r="X686" s="35">
        <f t="shared" si="54"/>
        <v>0</v>
      </c>
      <c r="Y686" s="37">
        <f t="shared" si="56"/>
        <v>257.6710463</v>
      </c>
      <c r="Z686" s="35"/>
      <c r="AA686" s="35"/>
      <c r="AB686" s="35"/>
      <c r="AC686" s="35"/>
      <c r="AD686" s="35"/>
      <c r="AE686" s="66">
        <v>3000.0</v>
      </c>
      <c r="AF686" s="66">
        <f t="shared" si="71"/>
        <v>0</v>
      </c>
      <c r="AG686" s="93">
        <f t="shared" si="67"/>
        <v>-15.67691673</v>
      </c>
      <c r="AH686" s="67"/>
      <c r="AI686" s="68"/>
      <c r="AJ686" s="68">
        <f t="shared" si="69"/>
        <v>24.91094913</v>
      </c>
      <c r="AK686" s="69">
        <v>1875.0</v>
      </c>
      <c r="AL686" s="42">
        <f t="shared" si="57"/>
        <v>0</v>
      </c>
      <c r="AM686" s="42">
        <f t="shared" si="61"/>
        <v>472.4193666</v>
      </c>
      <c r="AN686" s="36"/>
      <c r="AO686" s="43"/>
      <c r="AP686" s="70">
        <v>980.0</v>
      </c>
      <c r="AQ686" s="70">
        <f t="shared" si="60"/>
        <v>0</v>
      </c>
      <c r="AR686" s="70">
        <f t="shared" si="62"/>
        <v>76.42103175</v>
      </c>
      <c r="AS686" s="71">
        <v>1400.0</v>
      </c>
      <c r="AT686" s="36"/>
      <c r="AU686" s="43"/>
      <c r="AV686" s="72">
        <v>480.0</v>
      </c>
      <c r="AW686" s="35"/>
      <c r="AX686" s="45"/>
      <c r="AY686" s="46"/>
      <c r="AZ686" s="46"/>
      <c r="BA686" s="46"/>
      <c r="BB686" s="46"/>
      <c r="BC686" s="47"/>
      <c r="BD686" s="47"/>
      <c r="BE686" s="48"/>
      <c r="BF686" s="48"/>
    </row>
    <row r="687" ht="15.75" customHeight="1">
      <c r="A687" s="110"/>
      <c r="B687" s="28"/>
      <c r="C687" s="48"/>
      <c r="D687" s="30"/>
      <c r="E687" s="31">
        <f t="shared" si="3"/>
        <v>0</v>
      </c>
      <c r="F687" s="31"/>
      <c r="G687" s="104"/>
      <c r="H687" s="33"/>
      <c r="I687" s="34"/>
      <c r="J687" s="34"/>
      <c r="K687" s="34"/>
      <c r="L687" s="34"/>
      <c r="M687" s="34"/>
      <c r="N687" s="34"/>
      <c r="O687" s="34"/>
      <c r="P687" s="34"/>
      <c r="Q687" s="34"/>
      <c r="R687" s="35"/>
      <c r="S687" s="72">
        <f t="shared" si="74"/>
        <v>1875</v>
      </c>
      <c r="T687" s="36">
        <f t="shared" si="72"/>
        <v>0</v>
      </c>
      <c r="U687" s="36">
        <f t="shared" si="75"/>
        <v>114.44</v>
      </c>
      <c r="V687" s="35"/>
      <c r="W687" s="72">
        <v>4500.0</v>
      </c>
      <c r="X687" s="35">
        <f t="shared" si="54"/>
        <v>0</v>
      </c>
      <c r="Y687" s="37">
        <f t="shared" si="56"/>
        <v>257.6710463</v>
      </c>
      <c r="Z687" s="35"/>
      <c r="AA687" s="35"/>
      <c r="AB687" s="35"/>
      <c r="AC687" s="35"/>
      <c r="AD687" s="35"/>
      <c r="AE687" s="66">
        <v>3000.0</v>
      </c>
      <c r="AF687" s="66">
        <f t="shared" si="71"/>
        <v>0</v>
      </c>
      <c r="AG687" s="93">
        <f t="shared" si="67"/>
        <v>-15.67691673</v>
      </c>
      <c r="AH687" s="67"/>
      <c r="AI687" s="68"/>
      <c r="AJ687" s="68">
        <f t="shared" si="69"/>
        <v>24.91094913</v>
      </c>
      <c r="AK687" s="69">
        <v>1875.0</v>
      </c>
      <c r="AL687" s="42">
        <f t="shared" si="57"/>
        <v>0</v>
      </c>
      <c r="AM687" s="42">
        <f t="shared" si="61"/>
        <v>472.4193666</v>
      </c>
      <c r="AN687" s="36"/>
      <c r="AO687" s="43"/>
      <c r="AP687" s="70">
        <v>980.0</v>
      </c>
      <c r="AQ687" s="70">
        <f t="shared" si="60"/>
        <v>0</v>
      </c>
      <c r="AR687" s="70">
        <f t="shared" si="62"/>
        <v>76.42103175</v>
      </c>
      <c r="AS687" s="71">
        <v>1400.0</v>
      </c>
      <c r="AT687" s="36"/>
      <c r="AU687" s="43"/>
      <c r="AV687" s="72">
        <v>480.0</v>
      </c>
      <c r="AW687" s="35"/>
      <c r="AX687" s="45"/>
      <c r="AY687" s="46"/>
      <c r="AZ687" s="46"/>
      <c r="BA687" s="46"/>
      <c r="BB687" s="46"/>
      <c r="BC687" s="47"/>
      <c r="BD687" s="47"/>
      <c r="BE687" s="48"/>
      <c r="BF687" s="48"/>
    </row>
    <row r="688" ht="15.75" customHeight="1">
      <c r="A688" s="110"/>
      <c r="B688" s="28"/>
      <c r="C688" s="48"/>
      <c r="D688" s="30"/>
      <c r="E688" s="31">
        <f t="shared" si="3"/>
        <v>0</v>
      </c>
      <c r="F688" s="31"/>
      <c r="G688" s="104"/>
      <c r="H688" s="33"/>
      <c r="I688" s="34"/>
      <c r="J688" s="34"/>
      <c r="K688" s="34"/>
      <c r="L688" s="34"/>
      <c r="M688" s="34"/>
      <c r="N688" s="34"/>
      <c r="O688" s="34"/>
      <c r="P688" s="34"/>
      <c r="Q688" s="34"/>
      <c r="R688" s="35"/>
      <c r="S688" s="72">
        <f t="shared" si="74"/>
        <v>1875</v>
      </c>
      <c r="T688" s="36">
        <f t="shared" si="72"/>
        <v>0</v>
      </c>
      <c r="U688" s="36">
        <f t="shared" si="75"/>
        <v>114.44</v>
      </c>
      <c r="V688" s="35"/>
      <c r="W688" s="72">
        <v>4500.0</v>
      </c>
      <c r="X688" s="35">
        <f t="shared" si="54"/>
        <v>0</v>
      </c>
      <c r="Y688" s="37">
        <f t="shared" si="56"/>
        <v>257.6710463</v>
      </c>
      <c r="Z688" s="35"/>
      <c r="AA688" s="35"/>
      <c r="AB688" s="35"/>
      <c r="AC688" s="35"/>
      <c r="AD688" s="35"/>
      <c r="AE688" s="66">
        <v>3000.0</v>
      </c>
      <c r="AF688" s="66">
        <f t="shared" si="71"/>
        <v>0</v>
      </c>
      <c r="AG688" s="93">
        <f t="shared" si="67"/>
        <v>-15.67691673</v>
      </c>
      <c r="AH688" s="67"/>
      <c r="AI688" s="68"/>
      <c r="AJ688" s="68">
        <f t="shared" si="69"/>
        <v>24.91094913</v>
      </c>
      <c r="AK688" s="69">
        <v>1875.0</v>
      </c>
      <c r="AL688" s="42">
        <f t="shared" si="57"/>
        <v>0</v>
      </c>
      <c r="AM688" s="42">
        <f t="shared" si="61"/>
        <v>472.4193666</v>
      </c>
      <c r="AN688" s="36"/>
      <c r="AO688" s="43"/>
      <c r="AP688" s="70">
        <v>980.0</v>
      </c>
      <c r="AQ688" s="70">
        <f t="shared" si="60"/>
        <v>0</v>
      </c>
      <c r="AR688" s="70">
        <f t="shared" si="62"/>
        <v>76.42103175</v>
      </c>
      <c r="AS688" s="71">
        <v>1400.0</v>
      </c>
      <c r="AT688" s="36"/>
      <c r="AU688" s="43"/>
      <c r="AV688" s="72">
        <v>480.0</v>
      </c>
      <c r="AW688" s="35"/>
      <c r="AX688" s="45"/>
      <c r="AY688" s="46"/>
      <c r="AZ688" s="46"/>
      <c r="BA688" s="46"/>
      <c r="BB688" s="46"/>
      <c r="BC688" s="47"/>
      <c r="BD688" s="47"/>
      <c r="BE688" s="48"/>
      <c r="BF688" s="48"/>
    </row>
    <row r="689" ht="15.75" customHeight="1">
      <c r="A689" s="110"/>
      <c r="B689" s="28"/>
      <c r="C689" s="48"/>
      <c r="D689" s="30"/>
      <c r="E689" s="31">
        <f t="shared" si="3"/>
        <v>0</v>
      </c>
      <c r="F689" s="31"/>
      <c r="G689" s="104"/>
      <c r="H689" s="33"/>
      <c r="I689" s="34"/>
      <c r="J689" s="34"/>
      <c r="K689" s="34"/>
      <c r="L689" s="34"/>
      <c r="M689" s="34"/>
      <c r="N689" s="34"/>
      <c r="O689" s="34"/>
      <c r="P689" s="34"/>
      <c r="Q689" s="34"/>
      <c r="R689" s="35"/>
      <c r="S689" s="72">
        <f t="shared" si="74"/>
        <v>1875</v>
      </c>
      <c r="T689" s="36">
        <f t="shared" si="72"/>
        <v>0</v>
      </c>
      <c r="U689" s="36">
        <f t="shared" si="75"/>
        <v>114.44</v>
      </c>
      <c r="V689" s="35"/>
      <c r="W689" s="72">
        <v>4500.0</v>
      </c>
      <c r="X689" s="35">
        <f t="shared" si="54"/>
        <v>0</v>
      </c>
      <c r="Y689" s="37">
        <f t="shared" si="56"/>
        <v>257.6710463</v>
      </c>
      <c r="Z689" s="35"/>
      <c r="AA689" s="35"/>
      <c r="AB689" s="35"/>
      <c r="AC689" s="35"/>
      <c r="AD689" s="35"/>
      <c r="AE689" s="66">
        <v>3000.0</v>
      </c>
      <c r="AF689" s="66">
        <f t="shared" si="71"/>
        <v>0</v>
      </c>
      <c r="AG689" s="93">
        <f t="shared" si="67"/>
        <v>-15.67691673</v>
      </c>
      <c r="AH689" s="67"/>
      <c r="AI689" s="68"/>
      <c r="AJ689" s="68">
        <f t="shared" si="69"/>
        <v>24.91094913</v>
      </c>
      <c r="AK689" s="69">
        <v>1875.0</v>
      </c>
      <c r="AL689" s="42">
        <f t="shared" si="57"/>
        <v>0</v>
      </c>
      <c r="AM689" s="42">
        <f t="shared" si="61"/>
        <v>472.4193666</v>
      </c>
      <c r="AN689" s="36"/>
      <c r="AO689" s="43"/>
      <c r="AP689" s="70">
        <v>980.0</v>
      </c>
      <c r="AQ689" s="70">
        <f t="shared" si="60"/>
        <v>0</v>
      </c>
      <c r="AR689" s="70">
        <f t="shared" si="62"/>
        <v>76.42103175</v>
      </c>
      <c r="AS689" s="71">
        <v>1400.0</v>
      </c>
      <c r="AT689" s="36"/>
      <c r="AU689" s="43"/>
      <c r="AV689" s="72">
        <v>480.0</v>
      </c>
      <c r="AW689" s="35"/>
      <c r="AX689" s="45"/>
      <c r="AY689" s="46"/>
      <c r="AZ689" s="46"/>
      <c r="BA689" s="46"/>
      <c r="BB689" s="46"/>
      <c r="BC689" s="47"/>
      <c r="BD689" s="47"/>
      <c r="BE689" s="48"/>
      <c r="BF689" s="48"/>
    </row>
    <row r="690" ht="15.75" customHeight="1">
      <c r="A690" s="110"/>
      <c r="B690" s="28"/>
      <c r="C690" s="48"/>
      <c r="D690" s="30"/>
      <c r="E690" s="31">
        <f t="shared" si="3"/>
        <v>0</v>
      </c>
      <c r="F690" s="31"/>
      <c r="G690" s="104"/>
      <c r="H690" s="33"/>
      <c r="I690" s="34"/>
      <c r="J690" s="34"/>
      <c r="K690" s="34"/>
      <c r="L690" s="34"/>
      <c r="M690" s="34"/>
      <c r="N690" s="34"/>
      <c r="O690" s="34"/>
      <c r="P690" s="34"/>
      <c r="Q690" s="34"/>
      <c r="R690" s="35"/>
      <c r="S690" s="72">
        <f t="shared" si="74"/>
        <v>1875</v>
      </c>
      <c r="T690" s="36">
        <f t="shared" si="72"/>
        <v>0</v>
      </c>
      <c r="U690" s="36">
        <f t="shared" si="75"/>
        <v>114.44</v>
      </c>
      <c r="V690" s="35"/>
      <c r="W690" s="72">
        <v>4500.0</v>
      </c>
      <c r="X690" s="35">
        <f t="shared" si="54"/>
        <v>0</v>
      </c>
      <c r="Y690" s="37">
        <f t="shared" si="56"/>
        <v>257.6710463</v>
      </c>
      <c r="Z690" s="35"/>
      <c r="AA690" s="35"/>
      <c r="AB690" s="35"/>
      <c r="AC690" s="35"/>
      <c r="AD690" s="35"/>
      <c r="AE690" s="66">
        <v>3000.0</v>
      </c>
      <c r="AF690" s="66">
        <f t="shared" si="71"/>
        <v>0</v>
      </c>
      <c r="AG690" s="93">
        <f t="shared" si="67"/>
        <v>-15.67691673</v>
      </c>
      <c r="AH690" s="67"/>
      <c r="AI690" s="68"/>
      <c r="AJ690" s="68">
        <f t="shared" si="69"/>
        <v>24.91094913</v>
      </c>
      <c r="AK690" s="69">
        <v>1875.0</v>
      </c>
      <c r="AL690" s="42">
        <f t="shared" si="57"/>
        <v>0</v>
      </c>
      <c r="AM690" s="42">
        <f t="shared" si="61"/>
        <v>472.4193666</v>
      </c>
      <c r="AN690" s="36"/>
      <c r="AO690" s="43"/>
      <c r="AP690" s="70">
        <v>980.0</v>
      </c>
      <c r="AQ690" s="70">
        <f t="shared" si="60"/>
        <v>0</v>
      </c>
      <c r="AR690" s="70">
        <f t="shared" si="62"/>
        <v>76.42103175</v>
      </c>
      <c r="AS690" s="71">
        <v>1400.0</v>
      </c>
      <c r="AT690" s="36"/>
      <c r="AU690" s="43"/>
      <c r="AV690" s="72">
        <v>480.0</v>
      </c>
      <c r="AW690" s="35"/>
      <c r="AX690" s="45"/>
      <c r="AY690" s="46"/>
      <c r="AZ690" s="46"/>
      <c r="BA690" s="46"/>
      <c r="BB690" s="46"/>
      <c r="BC690" s="47"/>
      <c r="BD690" s="47"/>
      <c r="BE690" s="48"/>
      <c r="BF690" s="48"/>
    </row>
    <row r="691" ht="15.75" customHeight="1">
      <c r="A691" s="110"/>
      <c r="B691" s="28"/>
      <c r="C691" s="48"/>
      <c r="D691" s="30"/>
      <c r="E691" s="31">
        <f t="shared" si="3"/>
        <v>0</v>
      </c>
      <c r="F691" s="31"/>
      <c r="G691" s="104"/>
      <c r="H691" s="33"/>
      <c r="I691" s="34"/>
      <c r="J691" s="34"/>
      <c r="K691" s="34"/>
      <c r="L691" s="34"/>
      <c r="M691" s="34"/>
      <c r="N691" s="34"/>
      <c r="O691" s="34"/>
      <c r="P691" s="34"/>
      <c r="Q691" s="34"/>
      <c r="R691" s="35"/>
      <c r="S691" s="72">
        <f t="shared" si="74"/>
        <v>1875</v>
      </c>
      <c r="T691" s="36">
        <f t="shared" si="72"/>
        <v>0</v>
      </c>
      <c r="U691" s="36">
        <f t="shared" si="75"/>
        <v>114.44</v>
      </c>
      <c r="V691" s="35"/>
      <c r="W691" s="72">
        <v>4500.0</v>
      </c>
      <c r="X691" s="35">
        <f t="shared" si="54"/>
        <v>0</v>
      </c>
      <c r="Y691" s="37">
        <f t="shared" si="56"/>
        <v>257.6710463</v>
      </c>
      <c r="Z691" s="35"/>
      <c r="AA691" s="35"/>
      <c r="AB691" s="35"/>
      <c r="AC691" s="35"/>
      <c r="AD691" s="35"/>
      <c r="AE691" s="66">
        <v>3000.0</v>
      </c>
      <c r="AF691" s="66">
        <f t="shared" si="71"/>
        <v>0</v>
      </c>
      <c r="AG691" s="93">
        <f t="shared" si="67"/>
        <v>-15.67691673</v>
      </c>
      <c r="AH691" s="67"/>
      <c r="AI691" s="68"/>
      <c r="AJ691" s="68">
        <f t="shared" si="69"/>
        <v>24.91094913</v>
      </c>
      <c r="AK691" s="69">
        <v>1875.0</v>
      </c>
      <c r="AL691" s="42">
        <f t="shared" si="57"/>
        <v>0</v>
      </c>
      <c r="AM691" s="42">
        <f t="shared" si="61"/>
        <v>472.4193666</v>
      </c>
      <c r="AN691" s="36"/>
      <c r="AO691" s="43"/>
      <c r="AP691" s="70">
        <v>980.0</v>
      </c>
      <c r="AQ691" s="70">
        <f t="shared" si="60"/>
        <v>0</v>
      </c>
      <c r="AR691" s="70">
        <f t="shared" si="62"/>
        <v>76.42103175</v>
      </c>
      <c r="AS691" s="71">
        <v>1400.0</v>
      </c>
      <c r="AT691" s="36"/>
      <c r="AU691" s="43"/>
      <c r="AV691" s="72">
        <v>480.0</v>
      </c>
      <c r="AW691" s="35"/>
      <c r="AX691" s="45"/>
      <c r="AY691" s="46"/>
      <c r="AZ691" s="46"/>
      <c r="BA691" s="46"/>
      <c r="BB691" s="46"/>
      <c r="BC691" s="47"/>
      <c r="BD691" s="47"/>
      <c r="BE691" s="48"/>
      <c r="BF691" s="48"/>
    </row>
    <row r="692" ht="15.75" customHeight="1">
      <c r="A692" s="110"/>
      <c r="B692" s="28"/>
      <c r="C692" s="48"/>
      <c r="D692" s="30"/>
      <c r="E692" s="31">
        <f t="shared" si="3"/>
        <v>0</v>
      </c>
      <c r="F692" s="31"/>
      <c r="G692" s="104"/>
      <c r="H692" s="33"/>
      <c r="I692" s="34"/>
      <c r="J692" s="34"/>
      <c r="K692" s="34"/>
      <c r="L692" s="34"/>
      <c r="M692" s="34"/>
      <c r="N692" s="34"/>
      <c r="O692" s="34"/>
      <c r="P692" s="34"/>
      <c r="Q692" s="34"/>
      <c r="R692" s="35"/>
      <c r="S692" s="72">
        <f t="shared" si="74"/>
        <v>1875</v>
      </c>
      <c r="T692" s="36">
        <f t="shared" si="72"/>
        <v>0</v>
      </c>
      <c r="U692" s="36">
        <f t="shared" si="75"/>
        <v>114.44</v>
      </c>
      <c r="V692" s="35"/>
      <c r="W692" s="72">
        <v>4500.0</v>
      </c>
      <c r="X692" s="35">
        <f t="shared" si="54"/>
        <v>0</v>
      </c>
      <c r="Y692" s="37">
        <f t="shared" si="56"/>
        <v>257.6710463</v>
      </c>
      <c r="Z692" s="35"/>
      <c r="AA692" s="35"/>
      <c r="AB692" s="35"/>
      <c r="AC692" s="35"/>
      <c r="AD692" s="35"/>
      <c r="AE692" s="66">
        <v>3000.0</v>
      </c>
      <c r="AF692" s="66">
        <f t="shared" si="71"/>
        <v>0</v>
      </c>
      <c r="AG692" s="93">
        <f t="shared" si="67"/>
        <v>-15.67691673</v>
      </c>
      <c r="AH692" s="67"/>
      <c r="AI692" s="68"/>
      <c r="AJ692" s="68">
        <f t="shared" si="69"/>
        <v>24.91094913</v>
      </c>
      <c r="AK692" s="69">
        <v>1875.0</v>
      </c>
      <c r="AL692" s="42">
        <f t="shared" si="57"/>
        <v>0</v>
      </c>
      <c r="AM692" s="42">
        <f t="shared" si="61"/>
        <v>472.4193666</v>
      </c>
      <c r="AN692" s="36"/>
      <c r="AO692" s="43"/>
      <c r="AP692" s="70">
        <v>980.0</v>
      </c>
      <c r="AQ692" s="70">
        <f t="shared" si="60"/>
        <v>0</v>
      </c>
      <c r="AR692" s="70">
        <f t="shared" si="62"/>
        <v>76.42103175</v>
      </c>
      <c r="AS692" s="71">
        <v>1400.0</v>
      </c>
      <c r="AT692" s="36"/>
      <c r="AU692" s="43"/>
      <c r="AV692" s="72">
        <v>480.0</v>
      </c>
      <c r="AW692" s="35"/>
      <c r="AX692" s="45"/>
      <c r="AY692" s="46"/>
      <c r="AZ692" s="46"/>
      <c r="BA692" s="46"/>
      <c r="BB692" s="46"/>
      <c r="BC692" s="47"/>
      <c r="BD692" s="47"/>
      <c r="BE692" s="48"/>
      <c r="BF692" s="48"/>
    </row>
    <row r="693" ht="15.75" customHeight="1">
      <c r="A693" s="110"/>
      <c r="B693" s="28"/>
      <c r="C693" s="48"/>
      <c r="D693" s="30"/>
      <c r="E693" s="31">
        <f t="shared" si="3"/>
        <v>0</v>
      </c>
      <c r="F693" s="31"/>
      <c r="G693" s="104"/>
      <c r="H693" s="33"/>
      <c r="I693" s="34"/>
      <c r="J693" s="34"/>
      <c r="K693" s="34"/>
      <c r="L693" s="34"/>
      <c r="M693" s="34"/>
      <c r="N693" s="34"/>
      <c r="O693" s="34"/>
      <c r="P693" s="34"/>
      <c r="Q693" s="34"/>
      <c r="R693" s="35"/>
      <c r="S693" s="72">
        <f t="shared" si="74"/>
        <v>1875</v>
      </c>
      <c r="T693" s="36">
        <f t="shared" si="72"/>
        <v>0</v>
      </c>
      <c r="U693" s="36">
        <f t="shared" si="75"/>
        <v>114.44</v>
      </c>
      <c r="V693" s="35"/>
      <c r="W693" s="72">
        <v>4500.0</v>
      </c>
      <c r="X693" s="35">
        <f t="shared" si="54"/>
        <v>0</v>
      </c>
      <c r="Y693" s="37">
        <f t="shared" si="56"/>
        <v>257.6710463</v>
      </c>
      <c r="Z693" s="35"/>
      <c r="AA693" s="35"/>
      <c r="AB693" s="35"/>
      <c r="AC693" s="35"/>
      <c r="AD693" s="35"/>
      <c r="AE693" s="66">
        <v>3000.0</v>
      </c>
      <c r="AF693" s="66">
        <f t="shared" si="71"/>
        <v>0</v>
      </c>
      <c r="AG693" s="93">
        <f t="shared" si="67"/>
        <v>-15.67691673</v>
      </c>
      <c r="AH693" s="67"/>
      <c r="AI693" s="68"/>
      <c r="AJ693" s="68">
        <f t="shared" si="69"/>
        <v>24.91094913</v>
      </c>
      <c r="AK693" s="69">
        <v>1875.0</v>
      </c>
      <c r="AL693" s="42">
        <f t="shared" si="57"/>
        <v>0</v>
      </c>
      <c r="AM693" s="42">
        <f t="shared" si="61"/>
        <v>472.4193666</v>
      </c>
      <c r="AN693" s="36"/>
      <c r="AO693" s="43"/>
      <c r="AP693" s="70">
        <v>980.0</v>
      </c>
      <c r="AQ693" s="70">
        <f t="shared" si="60"/>
        <v>0</v>
      </c>
      <c r="AR693" s="70">
        <f t="shared" si="62"/>
        <v>76.42103175</v>
      </c>
      <c r="AS693" s="71">
        <v>1400.0</v>
      </c>
      <c r="AT693" s="36"/>
      <c r="AU693" s="43"/>
      <c r="AV693" s="72">
        <v>480.0</v>
      </c>
      <c r="AW693" s="35"/>
      <c r="AX693" s="45"/>
      <c r="AY693" s="46"/>
      <c r="AZ693" s="46"/>
      <c r="BA693" s="46"/>
      <c r="BB693" s="46"/>
      <c r="BC693" s="47"/>
      <c r="BD693" s="47"/>
      <c r="BE693" s="48"/>
      <c r="BF693" s="48"/>
    </row>
    <row r="694" ht="15.75" customHeight="1">
      <c r="A694" s="110"/>
      <c r="B694" s="28"/>
      <c r="C694" s="48"/>
      <c r="D694" s="30"/>
      <c r="E694" s="31">
        <f t="shared" si="3"/>
        <v>0</v>
      </c>
      <c r="F694" s="31"/>
      <c r="G694" s="104"/>
      <c r="H694" s="33"/>
      <c r="I694" s="34"/>
      <c r="J694" s="34"/>
      <c r="K694" s="34"/>
      <c r="L694" s="34"/>
      <c r="M694" s="34"/>
      <c r="N694" s="34"/>
      <c r="O694" s="34"/>
      <c r="P694" s="34"/>
      <c r="Q694" s="34"/>
      <c r="R694" s="35"/>
      <c r="S694" s="72">
        <f t="shared" si="74"/>
        <v>1875</v>
      </c>
      <c r="T694" s="36">
        <f t="shared" si="72"/>
        <v>0</v>
      </c>
      <c r="U694" s="36">
        <f t="shared" si="75"/>
        <v>114.44</v>
      </c>
      <c r="V694" s="35"/>
      <c r="W694" s="72">
        <v>4500.0</v>
      </c>
      <c r="X694" s="35">
        <f t="shared" si="54"/>
        <v>0</v>
      </c>
      <c r="Y694" s="37">
        <f t="shared" si="56"/>
        <v>257.6710463</v>
      </c>
      <c r="Z694" s="35"/>
      <c r="AA694" s="35"/>
      <c r="AB694" s="35"/>
      <c r="AC694" s="35"/>
      <c r="AD694" s="35"/>
      <c r="AE694" s="66">
        <v>3000.0</v>
      </c>
      <c r="AF694" s="66">
        <f t="shared" si="71"/>
        <v>0</v>
      </c>
      <c r="AG694" s="93">
        <f t="shared" si="67"/>
        <v>-15.67691673</v>
      </c>
      <c r="AH694" s="67"/>
      <c r="AI694" s="68"/>
      <c r="AJ694" s="68">
        <f t="shared" si="69"/>
        <v>24.91094913</v>
      </c>
      <c r="AK694" s="69">
        <v>1875.0</v>
      </c>
      <c r="AL694" s="42">
        <f t="shared" si="57"/>
        <v>0</v>
      </c>
      <c r="AM694" s="42">
        <f t="shared" si="61"/>
        <v>472.4193666</v>
      </c>
      <c r="AN694" s="36"/>
      <c r="AO694" s="43"/>
      <c r="AP694" s="70">
        <v>980.0</v>
      </c>
      <c r="AQ694" s="70">
        <f t="shared" si="60"/>
        <v>0</v>
      </c>
      <c r="AR694" s="70">
        <f t="shared" si="62"/>
        <v>76.42103175</v>
      </c>
      <c r="AS694" s="71">
        <v>1400.0</v>
      </c>
      <c r="AT694" s="36"/>
      <c r="AU694" s="43"/>
      <c r="AV694" s="72">
        <v>480.0</v>
      </c>
      <c r="AW694" s="35"/>
      <c r="AX694" s="45"/>
      <c r="AY694" s="46"/>
      <c r="AZ694" s="46"/>
      <c r="BA694" s="46"/>
      <c r="BB694" s="46"/>
      <c r="BC694" s="47"/>
      <c r="BD694" s="47"/>
      <c r="BE694" s="48"/>
      <c r="BF694" s="48"/>
    </row>
    <row r="695" ht="15.75" customHeight="1">
      <c r="A695" s="110"/>
      <c r="B695" s="28"/>
      <c r="C695" s="48"/>
      <c r="D695" s="30"/>
      <c r="E695" s="31">
        <f t="shared" si="3"/>
        <v>0</v>
      </c>
      <c r="F695" s="31"/>
      <c r="G695" s="104"/>
      <c r="H695" s="33"/>
      <c r="I695" s="34"/>
      <c r="J695" s="34"/>
      <c r="K695" s="34"/>
      <c r="L695" s="34"/>
      <c r="M695" s="34"/>
      <c r="N695" s="34"/>
      <c r="O695" s="34"/>
      <c r="P695" s="34"/>
      <c r="Q695" s="34"/>
      <c r="R695" s="35"/>
      <c r="S695" s="72">
        <f t="shared" si="74"/>
        <v>1875</v>
      </c>
      <c r="T695" s="36">
        <f t="shared" si="72"/>
        <v>0</v>
      </c>
      <c r="U695" s="36">
        <f t="shared" si="75"/>
        <v>114.44</v>
      </c>
      <c r="V695" s="35"/>
      <c r="W695" s="72">
        <v>4500.0</v>
      </c>
      <c r="X695" s="35">
        <f t="shared" si="54"/>
        <v>0</v>
      </c>
      <c r="Y695" s="37">
        <f t="shared" si="56"/>
        <v>257.6710463</v>
      </c>
      <c r="Z695" s="35"/>
      <c r="AA695" s="35"/>
      <c r="AB695" s="35"/>
      <c r="AC695" s="35"/>
      <c r="AD695" s="35"/>
      <c r="AE695" s="66">
        <v>3000.0</v>
      </c>
      <c r="AF695" s="66">
        <f t="shared" si="71"/>
        <v>0</v>
      </c>
      <c r="AG695" s="93">
        <f t="shared" si="67"/>
        <v>-15.67691673</v>
      </c>
      <c r="AH695" s="67"/>
      <c r="AI695" s="68"/>
      <c r="AJ695" s="68">
        <f t="shared" si="69"/>
        <v>24.91094913</v>
      </c>
      <c r="AK695" s="69">
        <v>1875.0</v>
      </c>
      <c r="AL695" s="42">
        <f t="shared" si="57"/>
        <v>0</v>
      </c>
      <c r="AM695" s="42">
        <f t="shared" si="61"/>
        <v>472.4193666</v>
      </c>
      <c r="AN695" s="36"/>
      <c r="AO695" s="43"/>
      <c r="AP695" s="70">
        <v>980.0</v>
      </c>
      <c r="AQ695" s="70">
        <f t="shared" si="60"/>
        <v>0</v>
      </c>
      <c r="AR695" s="70">
        <f t="shared" si="62"/>
        <v>76.42103175</v>
      </c>
      <c r="AS695" s="71">
        <v>1400.0</v>
      </c>
      <c r="AT695" s="36"/>
      <c r="AU695" s="43"/>
      <c r="AV695" s="72">
        <v>480.0</v>
      </c>
      <c r="AW695" s="35"/>
      <c r="AX695" s="45"/>
      <c r="AY695" s="46"/>
      <c r="AZ695" s="46"/>
      <c r="BA695" s="46"/>
      <c r="BB695" s="46"/>
      <c r="BC695" s="47"/>
      <c r="BD695" s="47"/>
      <c r="BE695" s="48"/>
      <c r="BF695" s="48"/>
    </row>
    <row r="696" ht="15.75" customHeight="1">
      <c r="A696" s="110"/>
      <c r="B696" s="28"/>
      <c r="C696" s="48"/>
      <c r="D696" s="30"/>
      <c r="E696" s="31">
        <f t="shared" si="3"/>
        <v>0</v>
      </c>
      <c r="F696" s="31"/>
      <c r="G696" s="104"/>
      <c r="H696" s="33"/>
      <c r="I696" s="34"/>
      <c r="J696" s="34"/>
      <c r="K696" s="34"/>
      <c r="L696" s="34"/>
      <c r="M696" s="34"/>
      <c r="N696" s="34"/>
      <c r="O696" s="34"/>
      <c r="P696" s="34"/>
      <c r="Q696" s="34"/>
      <c r="R696" s="35"/>
      <c r="S696" s="72">
        <f t="shared" si="74"/>
        <v>1875</v>
      </c>
      <c r="T696" s="36">
        <f t="shared" si="72"/>
        <v>0</v>
      </c>
      <c r="U696" s="36">
        <f t="shared" si="75"/>
        <v>114.44</v>
      </c>
      <c r="V696" s="35"/>
      <c r="W696" s="72">
        <v>4500.0</v>
      </c>
      <c r="X696" s="35">
        <f t="shared" si="54"/>
        <v>0</v>
      </c>
      <c r="Y696" s="37">
        <f t="shared" si="56"/>
        <v>257.6710463</v>
      </c>
      <c r="Z696" s="35"/>
      <c r="AA696" s="35"/>
      <c r="AB696" s="35"/>
      <c r="AC696" s="35"/>
      <c r="AD696" s="35"/>
      <c r="AE696" s="66">
        <v>3000.0</v>
      </c>
      <c r="AF696" s="66">
        <f t="shared" si="71"/>
        <v>0</v>
      </c>
      <c r="AG696" s="93">
        <f t="shared" si="67"/>
        <v>-15.67691673</v>
      </c>
      <c r="AH696" s="67"/>
      <c r="AI696" s="68"/>
      <c r="AJ696" s="68">
        <f t="shared" si="69"/>
        <v>24.91094913</v>
      </c>
      <c r="AK696" s="69">
        <v>1875.0</v>
      </c>
      <c r="AL696" s="42">
        <f t="shared" si="57"/>
        <v>0</v>
      </c>
      <c r="AM696" s="42">
        <f t="shared" si="61"/>
        <v>472.4193666</v>
      </c>
      <c r="AN696" s="36"/>
      <c r="AO696" s="43"/>
      <c r="AP696" s="70">
        <v>980.0</v>
      </c>
      <c r="AQ696" s="70">
        <f t="shared" si="60"/>
        <v>0</v>
      </c>
      <c r="AR696" s="70">
        <f t="shared" si="62"/>
        <v>76.42103175</v>
      </c>
      <c r="AS696" s="71">
        <v>1400.0</v>
      </c>
      <c r="AT696" s="36"/>
      <c r="AU696" s="43"/>
      <c r="AV696" s="72">
        <v>480.0</v>
      </c>
      <c r="AW696" s="35"/>
      <c r="AX696" s="45"/>
      <c r="AY696" s="46"/>
      <c r="AZ696" s="46"/>
      <c r="BA696" s="46"/>
      <c r="BB696" s="46"/>
      <c r="BC696" s="47"/>
      <c r="BD696" s="47"/>
      <c r="BE696" s="48"/>
      <c r="BF696" s="48"/>
    </row>
    <row r="697" ht="15.75" customHeight="1">
      <c r="A697" s="110"/>
      <c r="B697" s="28"/>
      <c r="C697" s="48"/>
      <c r="D697" s="30"/>
      <c r="E697" s="31">
        <f t="shared" si="3"/>
        <v>0</v>
      </c>
      <c r="F697" s="31"/>
      <c r="G697" s="104"/>
      <c r="H697" s="33"/>
      <c r="I697" s="34"/>
      <c r="J697" s="34"/>
      <c r="K697" s="34"/>
      <c r="L697" s="34"/>
      <c r="M697" s="34"/>
      <c r="N697" s="34"/>
      <c r="O697" s="34"/>
      <c r="P697" s="34"/>
      <c r="Q697" s="34"/>
      <c r="R697" s="35"/>
      <c r="S697" s="72">
        <f t="shared" si="74"/>
        <v>1875</v>
      </c>
      <c r="T697" s="36">
        <f t="shared" si="72"/>
        <v>0</v>
      </c>
      <c r="U697" s="36">
        <f t="shared" si="75"/>
        <v>114.44</v>
      </c>
      <c r="V697" s="35"/>
      <c r="W697" s="72">
        <v>4500.0</v>
      </c>
      <c r="X697" s="35">
        <f t="shared" si="54"/>
        <v>0</v>
      </c>
      <c r="Y697" s="37">
        <f t="shared" si="56"/>
        <v>257.6710463</v>
      </c>
      <c r="Z697" s="35"/>
      <c r="AA697" s="35"/>
      <c r="AB697" s="35"/>
      <c r="AC697" s="35"/>
      <c r="AD697" s="35"/>
      <c r="AE697" s="66">
        <v>3000.0</v>
      </c>
      <c r="AF697" s="66">
        <f t="shared" si="71"/>
        <v>0</v>
      </c>
      <c r="AG697" s="93">
        <f t="shared" si="67"/>
        <v>-15.67691673</v>
      </c>
      <c r="AH697" s="67"/>
      <c r="AI697" s="68"/>
      <c r="AJ697" s="68">
        <f t="shared" si="69"/>
        <v>24.91094913</v>
      </c>
      <c r="AK697" s="69">
        <v>1875.0</v>
      </c>
      <c r="AL697" s="42">
        <f t="shared" si="57"/>
        <v>0</v>
      </c>
      <c r="AM697" s="42">
        <f t="shared" si="61"/>
        <v>472.4193666</v>
      </c>
      <c r="AN697" s="36"/>
      <c r="AO697" s="43"/>
      <c r="AP697" s="70">
        <v>980.0</v>
      </c>
      <c r="AQ697" s="70">
        <f t="shared" si="60"/>
        <v>0</v>
      </c>
      <c r="AR697" s="70">
        <f t="shared" si="62"/>
        <v>76.42103175</v>
      </c>
      <c r="AS697" s="71">
        <v>1400.0</v>
      </c>
      <c r="AT697" s="36"/>
      <c r="AU697" s="43"/>
      <c r="AV697" s="72">
        <v>480.0</v>
      </c>
      <c r="AW697" s="35"/>
      <c r="AX697" s="45"/>
      <c r="AY697" s="46"/>
      <c r="AZ697" s="46"/>
      <c r="BA697" s="46"/>
      <c r="BB697" s="46"/>
      <c r="BC697" s="47"/>
      <c r="BD697" s="47"/>
      <c r="BE697" s="48"/>
      <c r="BF697" s="48"/>
    </row>
    <row r="698" ht="15.75" customHeight="1">
      <c r="A698" s="110"/>
      <c r="B698" s="28"/>
      <c r="C698" s="48"/>
      <c r="D698" s="30"/>
      <c r="E698" s="31">
        <f t="shared" si="3"/>
        <v>0</v>
      </c>
      <c r="F698" s="31"/>
      <c r="G698" s="104"/>
      <c r="H698" s="33"/>
      <c r="I698" s="34"/>
      <c r="J698" s="34"/>
      <c r="K698" s="34"/>
      <c r="L698" s="34"/>
      <c r="M698" s="34"/>
      <c r="N698" s="34"/>
      <c r="O698" s="34"/>
      <c r="P698" s="34"/>
      <c r="Q698" s="34"/>
      <c r="R698" s="35"/>
      <c r="S698" s="72">
        <f t="shared" si="74"/>
        <v>1875</v>
      </c>
      <c r="T698" s="36">
        <f t="shared" si="72"/>
        <v>0</v>
      </c>
      <c r="U698" s="36">
        <f t="shared" si="75"/>
        <v>114.44</v>
      </c>
      <c r="V698" s="35"/>
      <c r="W698" s="72">
        <v>4500.0</v>
      </c>
      <c r="X698" s="35">
        <f t="shared" si="54"/>
        <v>0</v>
      </c>
      <c r="Y698" s="37">
        <f t="shared" si="56"/>
        <v>257.6710463</v>
      </c>
      <c r="Z698" s="35"/>
      <c r="AA698" s="35"/>
      <c r="AB698" s="35"/>
      <c r="AC698" s="35"/>
      <c r="AD698" s="35"/>
      <c r="AE698" s="66">
        <v>3000.0</v>
      </c>
      <c r="AF698" s="66">
        <f t="shared" si="71"/>
        <v>0</v>
      </c>
      <c r="AG698" s="93">
        <f t="shared" si="67"/>
        <v>-15.67691673</v>
      </c>
      <c r="AH698" s="67"/>
      <c r="AI698" s="68"/>
      <c r="AJ698" s="68">
        <f t="shared" si="69"/>
        <v>24.91094913</v>
      </c>
      <c r="AK698" s="69">
        <v>1875.0</v>
      </c>
      <c r="AL698" s="42">
        <f t="shared" si="57"/>
        <v>0</v>
      </c>
      <c r="AM698" s="42">
        <f t="shared" si="61"/>
        <v>472.4193666</v>
      </c>
      <c r="AN698" s="36"/>
      <c r="AO698" s="43"/>
      <c r="AP698" s="70">
        <v>980.0</v>
      </c>
      <c r="AQ698" s="70">
        <f t="shared" si="60"/>
        <v>0</v>
      </c>
      <c r="AR698" s="70">
        <f t="shared" si="62"/>
        <v>76.42103175</v>
      </c>
      <c r="AS698" s="71">
        <v>1400.0</v>
      </c>
      <c r="AT698" s="36"/>
      <c r="AU698" s="43"/>
      <c r="AV698" s="72">
        <v>480.0</v>
      </c>
      <c r="AW698" s="35"/>
      <c r="AX698" s="45"/>
      <c r="AY698" s="46"/>
      <c r="AZ698" s="46"/>
      <c r="BA698" s="46"/>
      <c r="BB698" s="46"/>
      <c r="BC698" s="47"/>
      <c r="BD698" s="47"/>
      <c r="BE698" s="48"/>
      <c r="BF698" s="48"/>
    </row>
    <row r="699" ht="15.75" customHeight="1">
      <c r="A699" s="110"/>
      <c r="B699" s="28"/>
      <c r="C699" s="48"/>
      <c r="D699" s="30"/>
      <c r="E699" s="31">
        <f t="shared" si="3"/>
        <v>0</v>
      </c>
      <c r="F699" s="31"/>
      <c r="G699" s="104"/>
      <c r="H699" s="33"/>
      <c r="I699" s="34"/>
      <c r="J699" s="34"/>
      <c r="K699" s="34"/>
      <c r="L699" s="34"/>
      <c r="M699" s="34"/>
      <c r="N699" s="34"/>
      <c r="O699" s="34"/>
      <c r="P699" s="34"/>
      <c r="Q699" s="34"/>
      <c r="R699" s="35"/>
      <c r="S699" s="72">
        <f t="shared" si="74"/>
        <v>1875</v>
      </c>
      <c r="T699" s="36">
        <f t="shared" si="72"/>
        <v>0</v>
      </c>
      <c r="U699" s="36">
        <f t="shared" si="75"/>
        <v>114.44</v>
      </c>
      <c r="V699" s="35"/>
      <c r="W699" s="72">
        <v>4500.0</v>
      </c>
      <c r="X699" s="35">
        <f t="shared" si="54"/>
        <v>0</v>
      </c>
      <c r="Y699" s="37">
        <f t="shared" si="56"/>
        <v>257.6710463</v>
      </c>
      <c r="Z699" s="35"/>
      <c r="AA699" s="35"/>
      <c r="AB699" s="35"/>
      <c r="AC699" s="35"/>
      <c r="AD699" s="35"/>
      <c r="AE699" s="66">
        <v>3000.0</v>
      </c>
      <c r="AF699" s="66">
        <f t="shared" si="71"/>
        <v>0</v>
      </c>
      <c r="AG699" s="93">
        <f t="shared" si="67"/>
        <v>-15.67691673</v>
      </c>
      <c r="AH699" s="67"/>
      <c r="AI699" s="68"/>
      <c r="AJ699" s="68">
        <f t="shared" si="69"/>
        <v>24.91094913</v>
      </c>
      <c r="AK699" s="69">
        <v>1875.0</v>
      </c>
      <c r="AL699" s="42">
        <f t="shared" si="57"/>
        <v>0</v>
      </c>
      <c r="AM699" s="42">
        <f t="shared" si="61"/>
        <v>472.4193666</v>
      </c>
      <c r="AN699" s="36"/>
      <c r="AO699" s="43"/>
      <c r="AP699" s="70">
        <v>980.0</v>
      </c>
      <c r="AQ699" s="70">
        <f t="shared" si="60"/>
        <v>0</v>
      </c>
      <c r="AR699" s="70">
        <f t="shared" si="62"/>
        <v>76.42103175</v>
      </c>
      <c r="AS699" s="71">
        <v>1400.0</v>
      </c>
      <c r="AT699" s="36"/>
      <c r="AU699" s="43"/>
      <c r="AV699" s="72">
        <v>480.0</v>
      </c>
      <c r="AW699" s="35"/>
      <c r="AX699" s="45"/>
      <c r="AY699" s="46"/>
      <c r="AZ699" s="46"/>
      <c r="BA699" s="46"/>
      <c r="BB699" s="46"/>
      <c r="BC699" s="47"/>
      <c r="BD699" s="47"/>
      <c r="BE699" s="48"/>
      <c r="BF699" s="48"/>
    </row>
    <row r="700" ht="15.75" customHeight="1">
      <c r="A700" s="110"/>
      <c r="B700" s="28"/>
      <c r="C700" s="48"/>
      <c r="D700" s="30"/>
      <c r="E700" s="31">
        <f t="shared" si="3"/>
        <v>0</v>
      </c>
      <c r="F700" s="31"/>
      <c r="G700" s="104"/>
      <c r="H700" s="33"/>
      <c r="I700" s="34"/>
      <c r="J700" s="34"/>
      <c r="K700" s="34"/>
      <c r="L700" s="34"/>
      <c r="M700" s="34"/>
      <c r="N700" s="34"/>
      <c r="O700" s="34"/>
      <c r="P700" s="34"/>
      <c r="Q700" s="34"/>
      <c r="R700" s="35"/>
      <c r="S700" s="72">
        <f t="shared" si="74"/>
        <v>1875</v>
      </c>
      <c r="T700" s="36">
        <f t="shared" si="72"/>
        <v>0</v>
      </c>
      <c r="U700" s="36">
        <f t="shared" si="75"/>
        <v>114.44</v>
      </c>
      <c r="V700" s="35"/>
      <c r="W700" s="72">
        <v>4500.0</v>
      </c>
      <c r="X700" s="35">
        <f t="shared" si="54"/>
        <v>0</v>
      </c>
      <c r="Y700" s="37">
        <f t="shared" si="56"/>
        <v>257.6710463</v>
      </c>
      <c r="Z700" s="35"/>
      <c r="AA700" s="35"/>
      <c r="AB700" s="35"/>
      <c r="AC700" s="35"/>
      <c r="AD700" s="35"/>
      <c r="AE700" s="66">
        <v>3000.0</v>
      </c>
      <c r="AF700" s="66">
        <f t="shared" si="71"/>
        <v>0</v>
      </c>
      <c r="AG700" s="93">
        <f t="shared" si="67"/>
        <v>-15.67691673</v>
      </c>
      <c r="AH700" s="67"/>
      <c r="AI700" s="68"/>
      <c r="AJ700" s="68">
        <f t="shared" si="69"/>
        <v>24.91094913</v>
      </c>
      <c r="AK700" s="69">
        <v>1875.0</v>
      </c>
      <c r="AL700" s="42">
        <f t="shared" si="57"/>
        <v>0</v>
      </c>
      <c r="AM700" s="42">
        <f t="shared" si="61"/>
        <v>472.4193666</v>
      </c>
      <c r="AN700" s="36"/>
      <c r="AO700" s="43"/>
      <c r="AP700" s="70">
        <v>980.0</v>
      </c>
      <c r="AQ700" s="70">
        <f t="shared" si="60"/>
        <v>0</v>
      </c>
      <c r="AR700" s="70">
        <f t="shared" si="62"/>
        <v>76.42103175</v>
      </c>
      <c r="AS700" s="71">
        <v>1400.0</v>
      </c>
      <c r="AT700" s="36"/>
      <c r="AU700" s="43"/>
      <c r="AV700" s="72">
        <v>480.0</v>
      </c>
      <c r="AW700" s="35"/>
      <c r="AX700" s="45"/>
      <c r="AY700" s="46"/>
      <c r="AZ700" s="46"/>
      <c r="BA700" s="46"/>
      <c r="BB700" s="46"/>
      <c r="BC700" s="47"/>
      <c r="BD700" s="47"/>
      <c r="BE700" s="48"/>
      <c r="BF700" s="48"/>
    </row>
    <row r="701" ht="15.75" customHeight="1">
      <c r="A701" s="110"/>
      <c r="B701" s="28"/>
      <c r="C701" s="48"/>
      <c r="D701" s="30"/>
      <c r="E701" s="31">
        <f t="shared" si="3"/>
        <v>0</v>
      </c>
      <c r="F701" s="31"/>
      <c r="G701" s="104"/>
      <c r="H701" s="33"/>
      <c r="I701" s="34"/>
      <c r="J701" s="34"/>
      <c r="K701" s="34"/>
      <c r="L701" s="34"/>
      <c r="M701" s="34"/>
      <c r="N701" s="34"/>
      <c r="O701" s="34"/>
      <c r="P701" s="34"/>
      <c r="Q701" s="34"/>
      <c r="R701" s="35"/>
      <c r="S701" s="72">
        <f t="shared" si="74"/>
        <v>1875</v>
      </c>
      <c r="T701" s="36">
        <f t="shared" si="72"/>
        <v>0</v>
      </c>
      <c r="U701" s="36">
        <f t="shared" si="75"/>
        <v>114.44</v>
      </c>
      <c r="V701" s="35"/>
      <c r="W701" s="72">
        <v>4500.0</v>
      </c>
      <c r="X701" s="35">
        <f t="shared" si="54"/>
        <v>0</v>
      </c>
      <c r="Y701" s="37">
        <f t="shared" si="56"/>
        <v>257.6710463</v>
      </c>
      <c r="Z701" s="35"/>
      <c r="AA701" s="35"/>
      <c r="AB701" s="35"/>
      <c r="AC701" s="35"/>
      <c r="AD701" s="35"/>
      <c r="AE701" s="66">
        <v>3000.0</v>
      </c>
      <c r="AF701" s="66">
        <f t="shared" si="71"/>
        <v>0</v>
      </c>
      <c r="AG701" s="93">
        <f t="shared" si="67"/>
        <v>-15.67691673</v>
      </c>
      <c r="AH701" s="67"/>
      <c r="AI701" s="68"/>
      <c r="AJ701" s="68">
        <f t="shared" si="69"/>
        <v>24.91094913</v>
      </c>
      <c r="AK701" s="69">
        <v>1875.0</v>
      </c>
      <c r="AL701" s="42">
        <f t="shared" si="57"/>
        <v>0</v>
      </c>
      <c r="AM701" s="42">
        <f t="shared" si="61"/>
        <v>472.4193666</v>
      </c>
      <c r="AN701" s="36"/>
      <c r="AO701" s="43"/>
      <c r="AP701" s="70">
        <v>980.0</v>
      </c>
      <c r="AQ701" s="70">
        <f t="shared" si="60"/>
        <v>0</v>
      </c>
      <c r="AR701" s="70">
        <f t="shared" si="62"/>
        <v>76.42103175</v>
      </c>
      <c r="AS701" s="71">
        <v>1400.0</v>
      </c>
      <c r="AT701" s="36"/>
      <c r="AU701" s="43"/>
      <c r="AV701" s="72">
        <v>480.0</v>
      </c>
      <c r="AW701" s="35"/>
      <c r="AX701" s="45"/>
      <c r="AY701" s="46"/>
      <c r="AZ701" s="46"/>
      <c r="BA701" s="46"/>
      <c r="BB701" s="46"/>
      <c r="BC701" s="47"/>
      <c r="BD701" s="47"/>
      <c r="BE701" s="48"/>
      <c r="BF701" s="48"/>
    </row>
    <row r="702" ht="15.75" customHeight="1">
      <c r="A702" s="110"/>
      <c r="B702" s="28"/>
      <c r="C702" s="48"/>
      <c r="D702" s="30"/>
      <c r="E702" s="31">
        <f t="shared" si="3"/>
        <v>0</v>
      </c>
      <c r="F702" s="31"/>
      <c r="G702" s="104"/>
      <c r="H702" s="33"/>
      <c r="I702" s="34"/>
      <c r="J702" s="34"/>
      <c r="K702" s="34"/>
      <c r="L702" s="34"/>
      <c r="M702" s="34"/>
      <c r="N702" s="34"/>
      <c r="O702" s="34"/>
      <c r="P702" s="34"/>
      <c r="Q702" s="34"/>
      <c r="R702" s="35"/>
      <c r="S702" s="72">
        <f t="shared" si="74"/>
        <v>1875</v>
      </c>
      <c r="T702" s="36">
        <f t="shared" si="72"/>
        <v>0</v>
      </c>
      <c r="U702" s="36">
        <f t="shared" si="75"/>
        <v>114.44</v>
      </c>
      <c r="V702" s="35"/>
      <c r="W702" s="72">
        <v>4500.0</v>
      </c>
      <c r="X702" s="35">
        <f t="shared" si="54"/>
        <v>0</v>
      </c>
      <c r="Y702" s="37">
        <f t="shared" si="56"/>
        <v>257.6710463</v>
      </c>
      <c r="Z702" s="35"/>
      <c r="AA702" s="35"/>
      <c r="AB702" s="35"/>
      <c r="AC702" s="35"/>
      <c r="AD702" s="35"/>
      <c r="AE702" s="66">
        <v>3000.0</v>
      </c>
      <c r="AF702" s="66">
        <f t="shared" si="71"/>
        <v>0</v>
      </c>
      <c r="AG702" s="93">
        <f t="shared" si="67"/>
        <v>-15.67691673</v>
      </c>
      <c r="AH702" s="67"/>
      <c r="AI702" s="68"/>
      <c r="AJ702" s="68">
        <f t="shared" si="69"/>
        <v>24.91094913</v>
      </c>
      <c r="AK702" s="69">
        <v>1875.0</v>
      </c>
      <c r="AL702" s="42">
        <f t="shared" si="57"/>
        <v>0</v>
      </c>
      <c r="AM702" s="42">
        <f t="shared" si="61"/>
        <v>472.4193666</v>
      </c>
      <c r="AN702" s="36"/>
      <c r="AO702" s="43"/>
      <c r="AP702" s="70">
        <v>980.0</v>
      </c>
      <c r="AQ702" s="70">
        <f t="shared" si="60"/>
        <v>0</v>
      </c>
      <c r="AR702" s="70">
        <f t="shared" si="62"/>
        <v>76.42103175</v>
      </c>
      <c r="AS702" s="71">
        <v>1400.0</v>
      </c>
      <c r="AT702" s="36"/>
      <c r="AU702" s="43"/>
      <c r="AV702" s="72">
        <v>480.0</v>
      </c>
      <c r="AW702" s="35"/>
      <c r="AX702" s="45"/>
      <c r="AY702" s="46"/>
      <c r="AZ702" s="46"/>
      <c r="BA702" s="46"/>
      <c r="BB702" s="46"/>
      <c r="BC702" s="47"/>
      <c r="BD702" s="47"/>
      <c r="BE702" s="48"/>
      <c r="BF702" s="48"/>
    </row>
    <row r="703" ht="15.75" customHeight="1">
      <c r="A703" s="110"/>
      <c r="B703" s="28"/>
      <c r="C703" s="48"/>
      <c r="D703" s="30"/>
      <c r="E703" s="31">
        <f t="shared" si="3"/>
        <v>0</v>
      </c>
      <c r="F703" s="31"/>
      <c r="G703" s="104"/>
      <c r="H703" s="33"/>
      <c r="I703" s="34"/>
      <c r="J703" s="34"/>
      <c r="K703" s="34"/>
      <c r="L703" s="34"/>
      <c r="M703" s="34"/>
      <c r="N703" s="34"/>
      <c r="O703" s="34"/>
      <c r="P703" s="34"/>
      <c r="Q703" s="34"/>
      <c r="R703" s="35"/>
      <c r="S703" s="72">
        <f t="shared" si="74"/>
        <v>1875</v>
      </c>
      <c r="T703" s="36">
        <f t="shared" si="72"/>
        <v>0</v>
      </c>
      <c r="U703" s="36">
        <f t="shared" si="75"/>
        <v>114.44</v>
      </c>
      <c r="V703" s="35"/>
      <c r="W703" s="72">
        <v>4500.0</v>
      </c>
      <c r="X703" s="35">
        <f t="shared" si="54"/>
        <v>0</v>
      </c>
      <c r="Y703" s="37">
        <f t="shared" si="56"/>
        <v>257.6710463</v>
      </c>
      <c r="Z703" s="35"/>
      <c r="AA703" s="35"/>
      <c r="AB703" s="35"/>
      <c r="AC703" s="35"/>
      <c r="AD703" s="35"/>
      <c r="AE703" s="66">
        <v>3000.0</v>
      </c>
      <c r="AF703" s="66">
        <f t="shared" si="71"/>
        <v>0</v>
      </c>
      <c r="AG703" s="93">
        <f t="shared" si="67"/>
        <v>-15.67691673</v>
      </c>
      <c r="AH703" s="67"/>
      <c r="AI703" s="68"/>
      <c r="AJ703" s="68">
        <f t="shared" si="69"/>
        <v>24.91094913</v>
      </c>
      <c r="AK703" s="69">
        <v>1875.0</v>
      </c>
      <c r="AL703" s="42">
        <f t="shared" si="57"/>
        <v>0</v>
      </c>
      <c r="AM703" s="42">
        <f t="shared" si="61"/>
        <v>472.4193666</v>
      </c>
      <c r="AN703" s="36"/>
      <c r="AO703" s="43"/>
      <c r="AP703" s="70">
        <v>980.0</v>
      </c>
      <c r="AQ703" s="70">
        <f t="shared" si="60"/>
        <v>0</v>
      </c>
      <c r="AR703" s="70">
        <f t="shared" si="62"/>
        <v>76.42103175</v>
      </c>
      <c r="AS703" s="71">
        <v>1400.0</v>
      </c>
      <c r="AT703" s="36"/>
      <c r="AU703" s="43"/>
      <c r="AV703" s="72">
        <v>480.0</v>
      </c>
      <c r="AW703" s="35"/>
      <c r="AX703" s="45"/>
      <c r="AY703" s="46"/>
      <c r="AZ703" s="46"/>
      <c r="BA703" s="46"/>
      <c r="BB703" s="46"/>
      <c r="BC703" s="47"/>
      <c r="BD703" s="47"/>
      <c r="BE703" s="48"/>
      <c r="BF703" s="48"/>
    </row>
    <row r="704" ht="15.75" customHeight="1">
      <c r="A704" s="110"/>
      <c r="B704" s="28"/>
      <c r="C704" s="48"/>
      <c r="D704" s="30"/>
      <c r="E704" s="31">
        <f t="shared" si="3"/>
        <v>0</v>
      </c>
      <c r="F704" s="31"/>
      <c r="G704" s="104"/>
      <c r="H704" s="33"/>
      <c r="I704" s="34"/>
      <c r="J704" s="34"/>
      <c r="K704" s="34"/>
      <c r="L704" s="34"/>
      <c r="M704" s="34"/>
      <c r="N704" s="34"/>
      <c r="O704" s="34"/>
      <c r="P704" s="34"/>
      <c r="Q704" s="34"/>
      <c r="R704" s="35"/>
      <c r="S704" s="72">
        <f t="shared" si="74"/>
        <v>1875</v>
      </c>
      <c r="T704" s="36">
        <f t="shared" si="72"/>
        <v>0</v>
      </c>
      <c r="U704" s="36">
        <f t="shared" si="75"/>
        <v>114.44</v>
      </c>
      <c r="V704" s="35"/>
      <c r="W704" s="72">
        <v>4500.0</v>
      </c>
      <c r="X704" s="35">
        <f t="shared" si="54"/>
        <v>0</v>
      </c>
      <c r="Y704" s="37">
        <f t="shared" si="56"/>
        <v>257.6710463</v>
      </c>
      <c r="Z704" s="35"/>
      <c r="AA704" s="35"/>
      <c r="AB704" s="35"/>
      <c r="AC704" s="35"/>
      <c r="AD704" s="35"/>
      <c r="AE704" s="66">
        <v>3000.0</v>
      </c>
      <c r="AF704" s="66">
        <f t="shared" si="71"/>
        <v>0</v>
      </c>
      <c r="AG704" s="93">
        <f t="shared" si="67"/>
        <v>-15.67691673</v>
      </c>
      <c r="AH704" s="67"/>
      <c r="AI704" s="68"/>
      <c r="AJ704" s="68">
        <f t="shared" si="69"/>
        <v>24.91094913</v>
      </c>
      <c r="AK704" s="69">
        <v>1875.0</v>
      </c>
      <c r="AL704" s="42">
        <f t="shared" si="57"/>
        <v>0</v>
      </c>
      <c r="AM704" s="42">
        <f t="shared" si="61"/>
        <v>472.4193666</v>
      </c>
      <c r="AN704" s="36"/>
      <c r="AO704" s="43"/>
      <c r="AP704" s="70">
        <v>980.0</v>
      </c>
      <c r="AQ704" s="70">
        <f t="shared" si="60"/>
        <v>0</v>
      </c>
      <c r="AR704" s="70">
        <f t="shared" si="62"/>
        <v>76.42103175</v>
      </c>
      <c r="AS704" s="71">
        <v>1400.0</v>
      </c>
      <c r="AT704" s="36"/>
      <c r="AU704" s="43"/>
      <c r="AV704" s="72">
        <v>480.0</v>
      </c>
      <c r="AW704" s="35"/>
      <c r="AX704" s="45"/>
      <c r="AY704" s="46"/>
      <c r="AZ704" s="46"/>
      <c r="BA704" s="46"/>
      <c r="BB704" s="46"/>
      <c r="BC704" s="47"/>
      <c r="BD704" s="47"/>
      <c r="BE704" s="48"/>
      <c r="BF704" s="48"/>
    </row>
    <row r="705" ht="15.75" customHeight="1">
      <c r="A705" s="110"/>
      <c r="B705" s="28"/>
      <c r="C705" s="48"/>
      <c r="D705" s="30"/>
      <c r="E705" s="31">
        <f t="shared" si="3"/>
        <v>0</v>
      </c>
      <c r="F705" s="31"/>
      <c r="G705" s="104"/>
      <c r="H705" s="33"/>
      <c r="I705" s="34"/>
      <c r="J705" s="34"/>
      <c r="K705" s="34"/>
      <c r="L705" s="34"/>
      <c r="M705" s="34"/>
      <c r="N705" s="34"/>
      <c r="O705" s="34"/>
      <c r="P705" s="34"/>
      <c r="Q705" s="34"/>
      <c r="R705" s="35"/>
      <c r="S705" s="72">
        <f t="shared" si="74"/>
        <v>1875</v>
      </c>
      <c r="T705" s="36">
        <f t="shared" si="72"/>
        <v>0</v>
      </c>
      <c r="U705" s="36">
        <f t="shared" si="75"/>
        <v>114.44</v>
      </c>
      <c r="V705" s="35"/>
      <c r="W705" s="72">
        <v>4500.0</v>
      </c>
      <c r="X705" s="35">
        <f t="shared" si="54"/>
        <v>0</v>
      </c>
      <c r="Y705" s="37">
        <f t="shared" si="56"/>
        <v>257.6710463</v>
      </c>
      <c r="Z705" s="35"/>
      <c r="AA705" s="35"/>
      <c r="AB705" s="35"/>
      <c r="AC705" s="35"/>
      <c r="AD705" s="35"/>
      <c r="AE705" s="66">
        <v>3000.0</v>
      </c>
      <c r="AF705" s="66">
        <f t="shared" si="71"/>
        <v>0</v>
      </c>
      <c r="AG705" s="93">
        <f t="shared" si="67"/>
        <v>-15.67691673</v>
      </c>
      <c r="AH705" s="67"/>
      <c r="AI705" s="68"/>
      <c r="AJ705" s="68">
        <f t="shared" si="69"/>
        <v>24.91094913</v>
      </c>
      <c r="AK705" s="69">
        <v>1875.0</v>
      </c>
      <c r="AL705" s="42">
        <f t="shared" si="57"/>
        <v>0</v>
      </c>
      <c r="AM705" s="42">
        <f t="shared" si="61"/>
        <v>472.4193666</v>
      </c>
      <c r="AN705" s="36"/>
      <c r="AO705" s="43"/>
      <c r="AP705" s="70">
        <v>980.0</v>
      </c>
      <c r="AQ705" s="70">
        <f t="shared" si="60"/>
        <v>0</v>
      </c>
      <c r="AR705" s="70">
        <f t="shared" si="62"/>
        <v>76.42103175</v>
      </c>
      <c r="AS705" s="71">
        <v>1400.0</v>
      </c>
      <c r="AT705" s="36"/>
      <c r="AU705" s="43"/>
      <c r="AV705" s="72">
        <v>480.0</v>
      </c>
      <c r="AW705" s="35"/>
      <c r="AX705" s="45"/>
      <c r="AY705" s="46"/>
      <c r="AZ705" s="46"/>
      <c r="BA705" s="46"/>
      <c r="BB705" s="46"/>
      <c r="BC705" s="47"/>
      <c r="BD705" s="47"/>
      <c r="BE705" s="48"/>
      <c r="BF705" s="48"/>
    </row>
    <row r="706" ht="15.75" customHeight="1">
      <c r="A706" s="110"/>
      <c r="B706" s="28"/>
      <c r="C706" s="48"/>
      <c r="D706" s="30"/>
      <c r="E706" s="31">
        <f t="shared" si="3"/>
        <v>0</v>
      </c>
      <c r="F706" s="31"/>
      <c r="G706" s="104"/>
      <c r="H706" s="33"/>
      <c r="I706" s="34"/>
      <c r="J706" s="34"/>
      <c r="K706" s="34"/>
      <c r="L706" s="34"/>
      <c r="M706" s="34"/>
      <c r="N706" s="34"/>
      <c r="O706" s="34"/>
      <c r="P706" s="34"/>
      <c r="Q706" s="34"/>
      <c r="R706" s="35"/>
      <c r="S706" s="72">
        <f t="shared" si="74"/>
        <v>1875</v>
      </c>
      <c r="T706" s="36">
        <f t="shared" si="72"/>
        <v>0</v>
      </c>
      <c r="U706" s="36">
        <f t="shared" si="75"/>
        <v>114.44</v>
      </c>
      <c r="V706" s="35"/>
      <c r="W706" s="72">
        <v>4500.0</v>
      </c>
      <c r="X706" s="35">
        <f t="shared" si="54"/>
        <v>0</v>
      </c>
      <c r="Y706" s="37">
        <f t="shared" si="56"/>
        <v>257.6710463</v>
      </c>
      <c r="Z706" s="35"/>
      <c r="AA706" s="35"/>
      <c r="AB706" s="35"/>
      <c r="AC706" s="35"/>
      <c r="AD706" s="35"/>
      <c r="AE706" s="66">
        <v>3000.0</v>
      </c>
      <c r="AF706" s="66">
        <f t="shared" si="71"/>
        <v>0</v>
      </c>
      <c r="AG706" s="93">
        <f t="shared" si="67"/>
        <v>-15.67691673</v>
      </c>
      <c r="AH706" s="67"/>
      <c r="AI706" s="68"/>
      <c r="AJ706" s="68">
        <f t="shared" si="69"/>
        <v>24.91094913</v>
      </c>
      <c r="AK706" s="69">
        <v>1875.0</v>
      </c>
      <c r="AL706" s="42">
        <f t="shared" si="57"/>
        <v>0</v>
      </c>
      <c r="AM706" s="42">
        <f t="shared" si="61"/>
        <v>472.4193666</v>
      </c>
      <c r="AN706" s="36"/>
      <c r="AO706" s="43"/>
      <c r="AP706" s="70">
        <v>980.0</v>
      </c>
      <c r="AQ706" s="70">
        <f t="shared" si="60"/>
        <v>0</v>
      </c>
      <c r="AR706" s="70">
        <f t="shared" si="62"/>
        <v>76.42103175</v>
      </c>
      <c r="AS706" s="71">
        <v>1400.0</v>
      </c>
      <c r="AT706" s="36"/>
      <c r="AU706" s="43"/>
      <c r="AV706" s="72">
        <v>480.0</v>
      </c>
      <c r="AW706" s="35"/>
      <c r="AX706" s="45"/>
      <c r="AY706" s="46"/>
      <c r="AZ706" s="46"/>
      <c r="BA706" s="46"/>
      <c r="BB706" s="46"/>
      <c r="BC706" s="47"/>
      <c r="BD706" s="47"/>
      <c r="BE706" s="48"/>
      <c r="BF706" s="48"/>
    </row>
    <row r="707" ht="15.75" customHeight="1">
      <c r="A707" s="110"/>
      <c r="B707" s="28"/>
      <c r="C707" s="48"/>
      <c r="D707" s="30"/>
      <c r="E707" s="31">
        <f t="shared" si="3"/>
        <v>0</v>
      </c>
      <c r="F707" s="31"/>
      <c r="G707" s="104"/>
      <c r="H707" s="33"/>
      <c r="I707" s="34"/>
      <c r="J707" s="34"/>
      <c r="K707" s="34"/>
      <c r="L707" s="34"/>
      <c r="M707" s="34"/>
      <c r="N707" s="34"/>
      <c r="O707" s="34"/>
      <c r="P707" s="34"/>
      <c r="Q707" s="34"/>
      <c r="R707" s="35"/>
      <c r="S707" s="72">
        <f t="shared" si="74"/>
        <v>1875</v>
      </c>
      <c r="T707" s="36">
        <f t="shared" si="72"/>
        <v>0</v>
      </c>
      <c r="U707" s="36">
        <f t="shared" si="75"/>
        <v>114.44</v>
      </c>
      <c r="V707" s="35"/>
      <c r="W707" s="72">
        <v>4500.0</v>
      </c>
      <c r="X707" s="35">
        <f t="shared" si="54"/>
        <v>0</v>
      </c>
      <c r="Y707" s="37">
        <f t="shared" si="56"/>
        <v>257.6710463</v>
      </c>
      <c r="Z707" s="35"/>
      <c r="AA707" s="35"/>
      <c r="AB707" s="35"/>
      <c r="AC707" s="35"/>
      <c r="AD707" s="35"/>
      <c r="AE707" s="66">
        <v>3000.0</v>
      </c>
      <c r="AF707" s="66">
        <f t="shared" si="71"/>
        <v>0</v>
      </c>
      <c r="AG707" s="93">
        <f t="shared" si="67"/>
        <v>-15.67691673</v>
      </c>
      <c r="AH707" s="67"/>
      <c r="AI707" s="68"/>
      <c r="AJ707" s="68">
        <f t="shared" si="69"/>
        <v>24.91094913</v>
      </c>
      <c r="AK707" s="69">
        <v>1875.0</v>
      </c>
      <c r="AL707" s="42">
        <f t="shared" si="57"/>
        <v>0</v>
      </c>
      <c r="AM707" s="42">
        <f t="shared" si="61"/>
        <v>472.4193666</v>
      </c>
      <c r="AN707" s="36"/>
      <c r="AO707" s="43"/>
      <c r="AP707" s="70">
        <v>980.0</v>
      </c>
      <c r="AQ707" s="70">
        <f t="shared" si="60"/>
        <v>0</v>
      </c>
      <c r="AR707" s="70">
        <f t="shared" si="62"/>
        <v>76.42103175</v>
      </c>
      <c r="AS707" s="71">
        <v>1400.0</v>
      </c>
      <c r="AT707" s="36"/>
      <c r="AU707" s="43"/>
      <c r="AV707" s="72">
        <v>480.0</v>
      </c>
      <c r="AW707" s="35"/>
      <c r="AX707" s="45"/>
      <c r="AY707" s="46"/>
      <c r="AZ707" s="46"/>
      <c r="BA707" s="46"/>
      <c r="BB707" s="46"/>
      <c r="BC707" s="47"/>
      <c r="BD707" s="47"/>
      <c r="BE707" s="48"/>
      <c r="BF707" s="48"/>
    </row>
    <row r="708" ht="15.75" customHeight="1">
      <c r="A708" s="110"/>
      <c r="B708" s="28"/>
      <c r="C708" s="48"/>
      <c r="D708" s="30"/>
      <c r="E708" s="31">
        <f t="shared" si="3"/>
        <v>0</v>
      </c>
      <c r="F708" s="31"/>
      <c r="G708" s="104"/>
      <c r="H708" s="33"/>
      <c r="I708" s="34"/>
      <c r="J708" s="34"/>
      <c r="K708" s="34"/>
      <c r="L708" s="34"/>
      <c r="M708" s="34"/>
      <c r="N708" s="34"/>
      <c r="O708" s="34"/>
      <c r="P708" s="34"/>
      <c r="Q708" s="34"/>
      <c r="R708" s="35"/>
      <c r="S708" s="72">
        <f t="shared" si="74"/>
        <v>1875</v>
      </c>
      <c r="T708" s="36">
        <f t="shared" si="72"/>
        <v>0</v>
      </c>
      <c r="U708" s="36">
        <f t="shared" si="75"/>
        <v>114.44</v>
      </c>
      <c r="V708" s="35"/>
      <c r="W708" s="72">
        <v>4500.0</v>
      </c>
      <c r="X708" s="35">
        <f t="shared" si="54"/>
        <v>0</v>
      </c>
      <c r="Y708" s="37">
        <f t="shared" si="56"/>
        <v>257.6710463</v>
      </c>
      <c r="Z708" s="35"/>
      <c r="AA708" s="35"/>
      <c r="AB708" s="35"/>
      <c r="AC708" s="35"/>
      <c r="AD708" s="35"/>
      <c r="AE708" s="66">
        <v>3000.0</v>
      </c>
      <c r="AF708" s="66">
        <f t="shared" si="71"/>
        <v>0</v>
      </c>
      <c r="AG708" s="93">
        <f t="shared" si="67"/>
        <v>-15.67691673</v>
      </c>
      <c r="AH708" s="67"/>
      <c r="AI708" s="68"/>
      <c r="AJ708" s="68">
        <f t="shared" si="69"/>
        <v>24.91094913</v>
      </c>
      <c r="AK708" s="69">
        <v>1875.0</v>
      </c>
      <c r="AL708" s="42">
        <f t="shared" si="57"/>
        <v>0</v>
      </c>
      <c r="AM708" s="42">
        <f t="shared" si="61"/>
        <v>472.4193666</v>
      </c>
      <c r="AN708" s="36"/>
      <c r="AO708" s="43"/>
      <c r="AP708" s="70">
        <v>980.0</v>
      </c>
      <c r="AQ708" s="70">
        <f t="shared" si="60"/>
        <v>0</v>
      </c>
      <c r="AR708" s="70">
        <f t="shared" si="62"/>
        <v>76.42103175</v>
      </c>
      <c r="AS708" s="71">
        <v>1400.0</v>
      </c>
      <c r="AT708" s="36"/>
      <c r="AU708" s="43"/>
      <c r="AV708" s="72">
        <v>480.0</v>
      </c>
      <c r="AW708" s="35"/>
      <c r="AX708" s="45"/>
      <c r="AY708" s="46"/>
      <c r="AZ708" s="46"/>
      <c r="BA708" s="46"/>
      <c r="BB708" s="46"/>
      <c r="BC708" s="47"/>
      <c r="BD708" s="47"/>
      <c r="BE708" s="48"/>
      <c r="BF708" s="48"/>
    </row>
    <row r="709" ht="15.75" customHeight="1">
      <c r="A709" s="110"/>
      <c r="B709" s="28"/>
      <c r="C709" s="48"/>
      <c r="D709" s="30"/>
      <c r="E709" s="31">
        <f t="shared" si="3"/>
        <v>0</v>
      </c>
      <c r="F709" s="31"/>
      <c r="G709" s="104"/>
      <c r="H709" s="33"/>
      <c r="I709" s="34"/>
      <c r="J709" s="34"/>
      <c r="K709" s="34"/>
      <c r="L709" s="34"/>
      <c r="M709" s="34"/>
      <c r="N709" s="34"/>
      <c r="O709" s="34"/>
      <c r="P709" s="34"/>
      <c r="Q709" s="34"/>
      <c r="R709" s="35"/>
      <c r="S709" s="72">
        <f t="shared" si="74"/>
        <v>1875</v>
      </c>
      <c r="T709" s="36">
        <f t="shared" si="72"/>
        <v>0</v>
      </c>
      <c r="U709" s="36">
        <f t="shared" si="75"/>
        <v>114.44</v>
      </c>
      <c r="V709" s="35"/>
      <c r="W709" s="72">
        <v>4500.0</v>
      </c>
      <c r="X709" s="35">
        <f t="shared" si="54"/>
        <v>0</v>
      </c>
      <c r="Y709" s="37">
        <f t="shared" si="56"/>
        <v>257.6710463</v>
      </c>
      <c r="Z709" s="35"/>
      <c r="AA709" s="35"/>
      <c r="AB709" s="35"/>
      <c r="AC709" s="35"/>
      <c r="AD709" s="35"/>
      <c r="AE709" s="66">
        <v>3000.0</v>
      </c>
      <c r="AF709" s="66">
        <f t="shared" si="71"/>
        <v>0</v>
      </c>
      <c r="AG709" s="93">
        <f t="shared" si="67"/>
        <v>-15.67691673</v>
      </c>
      <c r="AH709" s="67"/>
      <c r="AI709" s="68"/>
      <c r="AJ709" s="68">
        <f t="shared" si="69"/>
        <v>24.91094913</v>
      </c>
      <c r="AK709" s="69">
        <v>1875.0</v>
      </c>
      <c r="AL709" s="42">
        <f t="shared" si="57"/>
        <v>0</v>
      </c>
      <c r="AM709" s="42">
        <f t="shared" si="61"/>
        <v>472.4193666</v>
      </c>
      <c r="AN709" s="36"/>
      <c r="AO709" s="43"/>
      <c r="AP709" s="70">
        <v>980.0</v>
      </c>
      <c r="AQ709" s="70">
        <f t="shared" si="60"/>
        <v>0</v>
      </c>
      <c r="AR709" s="70">
        <f t="shared" si="62"/>
        <v>76.42103175</v>
      </c>
      <c r="AS709" s="71">
        <v>1400.0</v>
      </c>
      <c r="AT709" s="36"/>
      <c r="AU709" s="43"/>
      <c r="AV709" s="72">
        <v>480.0</v>
      </c>
      <c r="AW709" s="35"/>
      <c r="AX709" s="45"/>
      <c r="AY709" s="46"/>
      <c r="AZ709" s="46"/>
      <c r="BA709" s="46"/>
      <c r="BB709" s="46"/>
      <c r="BC709" s="47"/>
      <c r="BD709" s="47"/>
      <c r="BE709" s="48"/>
      <c r="BF709" s="48"/>
    </row>
    <row r="710" ht="15.75" customHeight="1">
      <c r="A710" s="110"/>
      <c r="B710" s="28"/>
      <c r="C710" s="48"/>
      <c r="D710" s="30"/>
      <c r="E710" s="31">
        <f t="shared" si="3"/>
        <v>0</v>
      </c>
      <c r="F710" s="31"/>
      <c r="G710" s="104"/>
      <c r="H710" s="33"/>
      <c r="I710" s="34"/>
      <c r="J710" s="34"/>
      <c r="K710" s="34"/>
      <c r="L710" s="34"/>
      <c r="M710" s="34"/>
      <c r="N710" s="34"/>
      <c r="O710" s="34"/>
      <c r="P710" s="34"/>
      <c r="Q710" s="34"/>
      <c r="R710" s="35"/>
      <c r="S710" s="72">
        <f t="shared" si="74"/>
        <v>1875</v>
      </c>
      <c r="T710" s="36">
        <f t="shared" si="72"/>
        <v>0</v>
      </c>
      <c r="U710" s="36">
        <f t="shared" si="75"/>
        <v>114.44</v>
      </c>
      <c r="V710" s="35"/>
      <c r="W710" s="72">
        <v>4500.0</v>
      </c>
      <c r="X710" s="35">
        <f t="shared" si="54"/>
        <v>0</v>
      </c>
      <c r="Y710" s="37">
        <f t="shared" si="56"/>
        <v>257.6710463</v>
      </c>
      <c r="Z710" s="35"/>
      <c r="AA710" s="35"/>
      <c r="AB710" s="35"/>
      <c r="AC710" s="35"/>
      <c r="AD710" s="35"/>
      <c r="AE710" s="66">
        <v>3000.0</v>
      </c>
      <c r="AF710" s="66">
        <f t="shared" si="71"/>
        <v>0</v>
      </c>
      <c r="AG710" s="93">
        <f t="shared" si="67"/>
        <v>-15.67691673</v>
      </c>
      <c r="AH710" s="67"/>
      <c r="AI710" s="68"/>
      <c r="AJ710" s="68">
        <f t="shared" si="69"/>
        <v>24.91094913</v>
      </c>
      <c r="AK710" s="69">
        <v>1875.0</v>
      </c>
      <c r="AL710" s="42">
        <f t="shared" si="57"/>
        <v>0</v>
      </c>
      <c r="AM710" s="42">
        <f t="shared" si="61"/>
        <v>472.4193666</v>
      </c>
      <c r="AN710" s="36"/>
      <c r="AO710" s="43"/>
      <c r="AP710" s="70">
        <v>980.0</v>
      </c>
      <c r="AQ710" s="70">
        <f t="shared" si="60"/>
        <v>0</v>
      </c>
      <c r="AR710" s="70">
        <f t="shared" si="62"/>
        <v>76.42103175</v>
      </c>
      <c r="AS710" s="71">
        <v>1400.0</v>
      </c>
      <c r="AT710" s="36"/>
      <c r="AU710" s="43"/>
      <c r="AV710" s="72">
        <v>480.0</v>
      </c>
      <c r="AW710" s="35"/>
      <c r="AX710" s="45"/>
      <c r="AY710" s="46"/>
      <c r="AZ710" s="46"/>
      <c r="BA710" s="46"/>
      <c r="BB710" s="46"/>
      <c r="BC710" s="47"/>
      <c r="BD710" s="47"/>
      <c r="BE710" s="48"/>
      <c r="BF710" s="48"/>
    </row>
    <row r="711" ht="15.75" customHeight="1">
      <c r="A711" s="110"/>
      <c r="B711" s="28"/>
      <c r="C711" s="48"/>
      <c r="D711" s="30"/>
      <c r="E711" s="31">
        <f t="shared" si="3"/>
        <v>0</v>
      </c>
      <c r="F711" s="31"/>
      <c r="G711" s="104"/>
      <c r="H711" s="33"/>
      <c r="I711" s="34"/>
      <c r="J711" s="34"/>
      <c r="K711" s="34"/>
      <c r="L711" s="34"/>
      <c r="M711" s="34"/>
      <c r="N711" s="34"/>
      <c r="O711" s="34"/>
      <c r="P711" s="34"/>
      <c r="Q711" s="34"/>
      <c r="R711" s="35"/>
      <c r="S711" s="72">
        <f t="shared" si="74"/>
        <v>1875</v>
      </c>
      <c r="T711" s="36">
        <f t="shared" si="72"/>
        <v>0</v>
      </c>
      <c r="U711" s="36">
        <f t="shared" si="75"/>
        <v>114.44</v>
      </c>
      <c r="V711" s="35"/>
      <c r="W711" s="72">
        <v>4500.0</v>
      </c>
      <c r="X711" s="35">
        <f t="shared" si="54"/>
        <v>0</v>
      </c>
      <c r="Y711" s="37">
        <f t="shared" si="56"/>
        <v>257.6710463</v>
      </c>
      <c r="Z711" s="35"/>
      <c r="AA711" s="35"/>
      <c r="AB711" s="35"/>
      <c r="AC711" s="35"/>
      <c r="AD711" s="35"/>
      <c r="AE711" s="66">
        <v>3000.0</v>
      </c>
      <c r="AF711" s="66">
        <f t="shared" si="71"/>
        <v>0</v>
      </c>
      <c r="AG711" s="93">
        <f t="shared" si="67"/>
        <v>-15.67691673</v>
      </c>
      <c r="AH711" s="67"/>
      <c r="AI711" s="68"/>
      <c r="AJ711" s="68">
        <f t="shared" si="69"/>
        <v>24.91094913</v>
      </c>
      <c r="AK711" s="69">
        <v>1875.0</v>
      </c>
      <c r="AL711" s="42">
        <f t="shared" si="57"/>
        <v>0</v>
      </c>
      <c r="AM711" s="42">
        <f t="shared" si="61"/>
        <v>472.4193666</v>
      </c>
      <c r="AN711" s="36"/>
      <c r="AO711" s="43"/>
      <c r="AP711" s="70">
        <v>980.0</v>
      </c>
      <c r="AQ711" s="70">
        <f t="shared" si="60"/>
        <v>0</v>
      </c>
      <c r="AR711" s="70">
        <f t="shared" si="62"/>
        <v>76.42103175</v>
      </c>
      <c r="AS711" s="71">
        <v>1400.0</v>
      </c>
      <c r="AT711" s="36"/>
      <c r="AU711" s="43"/>
      <c r="AV711" s="72">
        <v>480.0</v>
      </c>
      <c r="AW711" s="35"/>
      <c r="AX711" s="45"/>
      <c r="AY711" s="46"/>
      <c r="AZ711" s="46"/>
      <c r="BA711" s="46"/>
      <c r="BB711" s="46"/>
      <c r="BC711" s="47"/>
      <c r="BD711" s="47"/>
      <c r="BE711" s="48"/>
      <c r="BF711" s="48"/>
    </row>
    <row r="712" ht="15.75" customHeight="1">
      <c r="A712" s="110"/>
      <c r="B712" s="28"/>
      <c r="C712" s="48"/>
      <c r="D712" s="30"/>
      <c r="E712" s="31">
        <f t="shared" si="3"/>
        <v>0</v>
      </c>
      <c r="F712" s="31"/>
      <c r="G712" s="104"/>
      <c r="H712" s="33"/>
      <c r="I712" s="34"/>
      <c r="J712" s="34"/>
      <c r="K712" s="34"/>
      <c r="L712" s="34"/>
      <c r="M712" s="34"/>
      <c r="N712" s="34"/>
      <c r="O712" s="34"/>
      <c r="P712" s="34"/>
      <c r="Q712" s="34"/>
      <c r="R712" s="35"/>
      <c r="S712" s="72">
        <f t="shared" si="74"/>
        <v>1875</v>
      </c>
      <c r="T712" s="36">
        <f t="shared" si="72"/>
        <v>0</v>
      </c>
      <c r="U712" s="36">
        <f t="shared" si="75"/>
        <v>114.44</v>
      </c>
      <c r="V712" s="35"/>
      <c r="W712" s="72">
        <v>4500.0</v>
      </c>
      <c r="X712" s="35">
        <f t="shared" si="54"/>
        <v>0</v>
      </c>
      <c r="Y712" s="37">
        <f t="shared" si="56"/>
        <v>257.6710463</v>
      </c>
      <c r="Z712" s="35"/>
      <c r="AA712" s="35"/>
      <c r="AB712" s="35"/>
      <c r="AC712" s="35"/>
      <c r="AD712" s="35"/>
      <c r="AE712" s="66">
        <v>3000.0</v>
      </c>
      <c r="AF712" s="66">
        <f t="shared" si="71"/>
        <v>0</v>
      </c>
      <c r="AG712" s="93">
        <f t="shared" si="67"/>
        <v>-15.67691673</v>
      </c>
      <c r="AH712" s="67"/>
      <c r="AI712" s="68"/>
      <c r="AJ712" s="68">
        <f t="shared" si="69"/>
        <v>24.91094913</v>
      </c>
      <c r="AK712" s="69">
        <v>1875.0</v>
      </c>
      <c r="AL712" s="42">
        <f t="shared" si="57"/>
        <v>0</v>
      </c>
      <c r="AM712" s="42">
        <f t="shared" si="61"/>
        <v>472.4193666</v>
      </c>
      <c r="AN712" s="36"/>
      <c r="AO712" s="43"/>
      <c r="AP712" s="70">
        <v>980.0</v>
      </c>
      <c r="AQ712" s="70">
        <f t="shared" si="60"/>
        <v>0</v>
      </c>
      <c r="AR712" s="70">
        <f t="shared" si="62"/>
        <v>76.42103175</v>
      </c>
      <c r="AS712" s="71">
        <v>1400.0</v>
      </c>
      <c r="AT712" s="36"/>
      <c r="AU712" s="43"/>
      <c r="AV712" s="72">
        <v>480.0</v>
      </c>
      <c r="AW712" s="35"/>
      <c r="AX712" s="45"/>
      <c r="AY712" s="46"/>
      <c r="AZ712" s="46"/>
      <c r="BA712" s="46"/>
      <c r="BB712" s="46"/>
      <c r="BC712" s="47"/>
      <c r="BD712" s="47"/>
      <c r="BE712" s="48"/>
      <c r="BF712" s="48"/>
    </row>
    <row r="713" ht="15.75" customHeight="1">
      <c r="A713" s="110"/>
      <c r="B713" s="28"/>
      <c r="C713" s="48"/>
      <c r="D713" s="30"/>
      <c r="E713" s="31">
        <f t="shared" si="3"/>
        <v>0</v>
      </c>
      <c r="F713" s="31"/>
      <c r="G713" s="104"/>
      <c r="H713" s="33"/>
      <c r="I713" s="34"/>
      <c r="J713" s="34"/>
      <c r="K713" s="34"/>
      <c r="L713" s="34"/>
      <c r="M713" s="34"/>
      <c r="N713" s="34"/>
      <c r="O713" s="34"/>
      <c r="P713" s="34"/>
      <c r="Q713" s="34"/>
      <c r="R713" s="35"/>
      <c r="S713" s="72">
        <f t="shared" si="74"/>
        <v>1875</v>
      </c>
      <c r="T713" s="36">
        <f t="shared" si="72"/>
        <v>0</v>
      </c>
      <c r="U713" s="36">
        <f t="shared" si="75"/>
        <v>114.44</v>
      </c>
      <c r="V713" s="35"/>
      <c r="W713" s="72">
        <v>4500.0</v>
      </c>
      <c r="X713" s="35">
        <f t="shared" si="54"/>
        <v>0</v>
      </c>
      <c r="Y713" s="37">
        <f t="shared" si="56"/>
        <v>257.6710463</v>
      </c>
      <c r="Z713" s="35"/>
      <c r="AA713" s="35"/>
      <c r="AB713" s="35"/>
      <c r="AC713" s="35"/>
      <c r="AD713" s="35"/>
      <c r="AE713" s="66">
        <v>3000.0</v>
      </c>
      <c r="AF713" s="66">
        <f t="shared" si="71"/>
        <v>0</v>
      </c>
      <c r="AG713" s="93">
        <f t="shared" si="67"/>
        <v>-15.67691673</v>
      </c>
      <c r="AH713" s="67"/>
      <c r="AI713" s="68"/>
      <c r="AJ713" s="68">
        <f t="shared" si="69"/>
        <v>24.91094913</v>
      </c>
      <c r="AK713" s="69">
        <v>1875.0</v>
      </c>
      <c r="AL713" s="42">
        <f t="shared" si="57"/>
        <v>0</v>
      </c>
      <c r="AM713" s="42">
        <f t="shared" si="61"/>
        <v>472.4193666</v>
      </c>
      <c r="AN713" s="36"/>
      <c r="AO713" s="43"/>
      <c r="AP713" s="70">
        <v>980.0</v>
      </c>
      <c r="AQ713" s="70">
        <f t="shared" si="60"/>
        <v>0</v>
      </c>
      <c r="AR713" s="70">
        <f t="shared" si="62"/>
        <v>76.42103175</v>
      </c>
      <c r="AS713" s="71">
        <v>1400.0</v>
      </c>
      <c r="AT713" s="36"/>
      <c r="AU713" s="43"/>
      <c r="AV713" s="72">
        <v>480.0</v>
      </c>
      <c r="AW713" s="35"/>
      <c r="AX713" s="45"/>
      <c r="AY713" s="46"/>
      <c r="AZ713" s="46"/>
      <c r="BA713" s="46"/>
      <c r="BB713" s="46"/>
      <c r="BC713" s="47"/>
      <c r="BD713" s="47"/>
      <c r="BE713" s="48"/>
      <c r="BF713" s="48"/>
    </row>
    <row r="714" ht="15.75" customHeight="1">
      <c r="A714" s="110"/>
      <c r="B714" s="28"/>
      <c r="C714" s="48"/>
      <c r="D714" s="30"/>
      <c r="E714" s="31">
        <f t="shared" si="3"/>
        <v>0</v>
      </c>
      <c r="F714" s="31"/>
      <c r="G714" s="104"/>
      <c r="H714" s="33"/>
      <c r="I714" s="34"/>
      <c r="J714" s="34"/>
      <c r="K714" s="34"/>
      <c r="L714" s="34"/>
      <c r="M714" s="34"/>
      <c r="N714" s="34"/>
      <c r="O714" s="34"/>
      <c r="P714" s="34"/>
      <c r="Q714" s="34"/>
      <c r="R714" s="35"/>
      <c r="S714" s="72">
        <f t="shared" si="74"/>
        <v>1875</v>
      </c>
      <c r="T714" s="36">
        <f t="shared" si="72"/>
        <v>0</v>
      </c>
      <c r="U714" s="36">
        <f t="shared" si="75"/>
        <v>114.44</v>
      </c>
      <c r="V714" s="35"/>
      <c r="W714" s="72">
        <v>4500.0</v>
      </c>
      <c r="X714" s="35">
        <f t="shared" si="54"/>
        <v>0</v>
      </c>
      <c r="Y714" s="37">
        <f t="shared" si="56"/>
        <v>257.6710463</v>
      </c>
      <c r="Z714" s="35"/>
      <c r="AA714" s="35"/>
      <c r="AB714" s="35"/>
      <c r="AC714" s="35"/>
      <c r="AD714" s="35"/>
      <c r="AE714" s="66">
        <v>3000.0</v>
      </c>
      <c r="AF714" s="66">
        <f t="shared" si="71"/>
        <v>0</v>
      </c>
      <c r="AG714" s="93">
        <f t="shared" si="67"/>
        <v>-15.67691673</v>
      </c>
      <c r="AH714" s="67"/>
      <c r="AI714" s="68"/>
      <c r="AJ714" s="68">
        <f t="shared" si="69"/>
        <v>24.91094913</v>
      </c>
      <c r="AK714" s="69">
        <v>1875.0</v>
      </c>
      <c r="AL714" s="42">
        <f t="shared" si="57"/>
        <v>0</v>
      </c>
      <c r="AM714" s="42">
        <f t="shared" si="61"/>
        <v>472.4193666</v>
      </c>
      <c r="AN714" s="36"/>
      <c r="AO714" s="43"/>
      <c r="AP714" s="70">
        <v>980.0</v>
      </c>
      <c r="AQ714" s="70">
        <f t="shared" si="60"/>
        <v>0</v>
      </c>
      <c r="AR714" s="70">
        <f t="shared" si="62"/>
        <v>76.42103175</v>
      </c>
      <c r="AS714" s="71">
        <v>1400.0</v>
      </c>
      <c r="AT714" s="36"/>
      <c r="AU714" s="43"/>
      <c r="AV714" s="72">
        <v>480.0</v>
      </c>
      <c r="AW714" s="35"/>
      <c r="AX714" s="45"/>
      <c r="AY714" s="46"/>
      <c r="AZ714" s="46"/>
      <c r="BA714" s="46"/>
      <c r="BB714" s="46"/>
      <c r="BC714" s="47"/>
      <c r="BD714" s="47"/>
      <c r="BE714" s="48"/>
      <c r="BF714" s="48"/>
    </row>
    <row r="715" ht="15.75" customHeight="1">
      <c r="A715" s="110"/>
      <c r="B715" s="28"/>
      <c r="C715" s="48"/>
      <c r="D715" s="30"/>
      <c r="E715" s="31">
        <f t="shared" si="3"/>
        <v>0</v>
      </c>
      <c r="F715" s="31"/>
      <c r="G715" s="104"/>
      <c r="H715" s="33"/>
      <c r="I715" s="34"/>
      <c r="J715" s="34"/>
      <c r="K715" s="34"/>
      <c r="L715" s="34"/>
      <c r="M715" s="34"/>
      <c r="N715" s="34"/>
      <c r="O715" s="34"/>
      <c r="P715" s="34"/>
      <c r="Q715" s="34"/>
      <c r="R715" s="35"/>
      <c r="S715" s="72">
        <f t="shared" si="74"/>
        <v>1875</v>
      </c>
      <c r="T715" s="36">
        <f t="shared" si="72"/>
        <v>0</v>
      </c>
      <c r="U715" s="36">
        <f t="shared" si="75"/>
        <v>114.44</v>
      </c>
      <c r="V715" s="35"/>
      <c r="W715" s="72">
        <v>4500.0</v>
      </c>
      <c r="X715" s="35">
        <f t="shared" si="54"/>
        <v>0</v>
      </c>
      <c r="Y715" s="37">
        <f t="shared" si="56"/>
        <v>257.6710463</v>
      </c>
      <c r="Z715" s="35"/>
      <c r="AA715" s="35"/>
      <c r="AB715" s="35"/>
      <c r="AC715" s="35"/>
      <c r="AD715" s="35"/>
      <c r="AE715" s="66">
        <v>3000.0</v>
      </c>
      <c r="AF715" s="66">
        <f t="shared" si="71"/>
        <v>0</v>
      </c>
      <c r="AG715" s="93">
        <f t="shared" si="67"/>
        <v>-15.67691673</v>
      </c>
      <c r="AH715" s="67"/>
      <c r="AI715" s="68"/>
      <c r="AJ715" s="68">
        <f t="shared" si="69"/>
        <v>24.91094913</v>
      </c>
      <c r="AK715" s="69">
        <v>1875.0</v>
      </c>
      <c r="AL715" s="42">
        <f t="shared" si="57"/>
        <v>0</v>
      </c>
      <c r="AM715" s="42">
        <f t="shared" si="61"/>
        <v>472.4193666</v>
      </c>
      <c r="AN715" s="36"/>
      <c r="AO715" s="43"/>
      <c r="AP715" s="70">
        <v>980.0</v>
      </c>
      <c r="AQ715" s="70">
        <f t="shared" si="60"/>
        <v>0</v>
      </c>
      <c r="AR715" s="70">
        <f t="shared" si="62"/>
        <v>76.42103175</v>
      </c>
      <c r="AS715" s="71">
        <v>1400.0</v>
      </c>
      <c r="AT715" s="36"/>
      <c r="AU715" s="43"/>
      <c r="AV715" s="72">
        <v>480.0</v>
      </c>
      <c r="AW715" s="35"/>
      <c r="AX715" s="45"/>
      <c r="AY715" s="46"/>
      <c r="AZ715" s="46"/>
      <c r="BA715" s="46"/>
      <c r="BB715" s="46"/>
      <c r="BC715" s="47"/>
      <c r="BD715" s="47"/>
      <c r="BE715" s="48"/>
      <c r="BF715" s="48"/>
    </row>
    <row r="716" ht="15.75" customHeight="1">
      <c r="A716" s="110"/>
      <c r="B716" s="28"/>
      <c r="C716" s="48"/>
      <c r="D716" s="30"/>
      <c r="E716" s="31">
        <f t="shared" si="3"/>
        <v>0</v>
      </c>
      <c r="F716" s="31"/>
      <c r="G716" s="104"/>
      <c r="H716" s="33"/>
      <c r="I716" s="34"/>
      <c r="J716" s="34"/>
      <c r="K716" s="34"/>
      <c r="L716" s="34"/>
      <c r="M716" s="34"/>
      <c r="N716" s="34"/>
      <c r="O716" s="34"/>
      <c r="P716" s="34"/>
      <c r="Q716" s="34"/>
      <c r="R716" s="35"/>
      <c r="S716" s="72">
        <f t="shared" si="74"/>
        <v>1875</v>
      </c>
      <c r="T716" s="36">
        <f t="shared" si="72"/>
        <v>0</v>
      </c>
      <c r="U716" s="36">
        <f t="shared" si="75"/>
        <v>114.44</v>
      </c>
      <c r="V716" s="35"/>
      <c r="W716" s="72">
        <v>4500.0</v>
      </c>
      <c r="X716" s="35">
        <f t="shared" si="54"/>
        <v>0</v>
      </c>
      <c r="Y716" s="37">
        <f t="shared" si="56"/>
        <v>257.6710463</v>
      </c>
      <c r="Z716" s="35"/>
      <c r="AA716" s="35"/>
      <c r="AB716" s="35"/>
      <c r="AC716" s="35"/>
      <c r="AD716" s="35"/>
      <c r="AE716" s="66">
        <v>3000.0</v>
      </c>
      <c r="AF716" s="66">
        <f t="shared" si="71"/>
        <v>0</v>
      </c>
      <c r="AG716" s="93">
        <f t="shared" si="67"/>
        <v>-15.67691673</v>
      </c>
      <c r="AH716" s="67"/>
      <c r="AI716" s="68"/>
      <c r="AJ716" s="68">
        <f t="shared" si="69"/>
        <v>24.91094913</v>
      </c>
      <c r="AK716" s="69">
        <v>1875.0</v>
      </c>
      <c r="AL716" s="42">
        <f t="shared" si="57"/>
        <v>0</v>
      </c>
      <c r="AM716" s="42">
        <f t="shared" si="61"/>
        <v>472.4193666</v>
      </c>
      <c r="AN716" s="36"/>
      <c r="AO716" s="43"/>
      <c r="AP716" s="70">
        <v>980.0</v>
      </c>
      <c r="AQ716" s="70">
        <f t="shared" si="60"/>
        <v>0</v>
      </c>
      <c r="AR716" s="70">
        <f t="shared" si="62"/>
        <v>76.42103175</v>
      </c>
      <c r="AS716" s="71">
        <v>1400.0</v>
      </c>
      <c r="AT716" s="36"/>
      <c r="AU716" s="43"/>
      <c r="AV716" s="72">
        <v>480.0</v>
      </c>
      <c r="AW716" s="35"/>
      <c r="AX716" s="45"/>
      <c r="AY716" s="46"/>
      <c r="AZ716" s="46"/>
      <c r="BA716" s="46"/>
      <c r="BB716" s="46"/>
      <c r="BC716" s="47"/>
      <c r="BD716" s="47"/>
      <c r="BE716" s="48"/>
      <c r="BF716" s="48"/>
    </row>
    <row r="717" ht="15.75" customHeight="1">
      <c r="A717" s="110"/>
      <c r="B717" s="28"/>
      <c r="C717" s="48"/>
      <c r="D717" s="30"/>
      <c r="E717" s="31">
        <f t="shared" si="3"/>
        <v>0</v>
      </c>
      <c r="F717" s="31"/>
      <c r="G717" s="104"/>
      <c r="H717" s="33"/>
      <c r="I717" s="34"/>
      <c r="J717" s="34"/>
      <c r="K717" s="34"/>
      <c r="L717" s="34"/>
      <c r="M717" s="34"/>
      <c r="N717" s="34"/>
      <c r="O717" s="34"/>
      <c r="P717" s="34"/>
      <c r="Q717" s="34"/>
      <c r="R717" s="35"/>
      <c r="S717" s="72">
        <f t="shared" si="74"/>
        <v>1875</v>
      </c>
      <c r="T717" s="36">
        <f t="shared" si="72"/>
        <v>0</v>
      </c>
      <c r="U717" s="36">
        <f t="shared" si="75"/>
        <v>114.44</v>
      </c>
      <c r="V717" s="35"/>
      <c r="W717" s="72">
        <v>4500.0</v>
      </c>
      <c r="X717" s="35">
        <f t="shared" si="54"/>
        <v>0</v>
      </c>
      <c r="Y717" s="37">
        <f t="shared" si="56"/>
        <v>257.6710463</v>
      </c>
      <c r="Z717" s="35"/>
      <c r="AA717" s="35"/>
      <c r="AB717" s="35"/>
      <c r="AC717" s="35"/>
      <c r="AD717" s="35"/>
      <c r="AE717" s="66">
        <v>3000.0</v>
      </c>
      <c r="AF717" s="66">
        <f t="shared" si="71"/>
        <v>0</v>
      </c>
      <c r="AG717" s="93">
        <f t="shared" si="67"/>
        <v>-15.67691673</v>
      </c>
      <c r="AH717" s="67"/>
      <c r="AI717" s="68"/>
      <c r="AJ717" s="68">
        <f t="shared" si="69"/>
        <v>24.91094913</v>
      </c>
      <c r="AK717" s="69">
        <v>1875.0</v>
      </c>
      <c r="AL717" s="42">
        <f t="shared" si="57"/>
        <v>0</v>
      </c>
      <c r="AM717" s="42">
        <f t="shared" si="61"/>
        <v>472.4193666</v>
      </c>
      <c r="AN717" s="36"/>
      <c r="AO717" s="43"/>
      <c r="AP717" s="70">
        <v>980.0</v>
      </c>
      <c r="AQ717" s="70">
        <f t="shared" si="60"/>
        <v>0</v>
      </c>
      <c r="AR717" s="70">
        <f t="shared" si="62"/>
        <v>76.42103175</v>
      </c>
      <c r="AS717" s="71">
        <v>1400.0</v>
      </c>
      <c r="AT717" s="36"/>
      <c r="AU717" s="43"/>
      <c r="AV717" s="72">
        <v>480.0</v>
      </c>
      <c r="AW717" s="35"/>
      <c r="AX717" s="45"/>
      <c r="AY717" s="46"/>
      <c r="AZ717" s="46"/>
      <c r="BA717" s="46"/>
      <c r="BB717" s="46"/>
      <c r="BC717" s="47"/>
      <c r="BD717" s="47"/>
      <c r="BE717" s="48"/>
      <c r="BF717" s="48"/>
    </row>
    <row r="718" ht="15.75" customHeight="1">
      <c r="A718" s="110"/>
      <c r="B718" s="28"/>
      <c r="C718" s="48"/>
      <c r="D718" s="30"/>
      <c r="E718" s="31">
        <f t="shared" si="3"/>
        <v>0</v>
      </c>
      <c r="F718" s="31"/>
      <c r="G718" s="104"/>
      <c r="H718" s="33"/>
      <c r="I718" s="34"/>
      <c r="J718" s="34"/>
      <c r="K718" s="34"/>
      <c r="L718" s="34"/>
      <c r="M718" s="34"/>
      <c r="N718" s="34"/>
      <c r="O718" s="34"/>
      <c r="P718" s="34"/>
      <c r="Q718" s="34"/>
      <c r="R718" s="35"/>
      <c r="S718" s="72">
        <f t="shared" si="74"/>
        <v>1875</v>
      </c>
      <c r="T718" s="36">
        <f t="shared" si="72"/>
        <v>0</v>
      </c>
      <c r="U718" s="36">
        <f t="shared" si="75"/>
        <v>114.44</v>
      </c>
      <c r="V718" s="35"/>
      <c r="W718" s="72">
        <v>4500.0</v>
      </c>
      <c r="X718" s="35">
        <f t="shared" si="54"/>
        <v>0</v>
      </c>
      <c r="Y718" s="37">
        <f t="shared" si="56"/>
        <v>257.6710463</v>
      </c>
      <c r="Z718" s="35"/>
      <c r="AA718" s="35"/>
      <c r="AB718" s="35"/>
      <c r="AC718" s="35"/>
      <c r="AD718" s="35"/>
      <c r="AE718" s="66">
        <v>3000.0</v>
      </c>
      <c r="AF718" s="66">
        <f t="shared" si="71"/>
        <v>0</v>
      </c>
      <c r="AG718" s="93">
        <f t="shared" si="67"/>
        <v>-15.67691673</v>
      </c>
      <c r="AH718" s="67"/>
      <c r="AI718" s="68"/>
      <c r="AJ718" s="68">
        <f t="shared" si="69"/>
        <v>24.91094913</v>
      </c>
      <c r="AK718" s="69">
        <v>1875.0</v>
      </c>
      <c r="AL718" s="42">
        <f t="shared" si="57"/>
        <v>0</v>
      </c>
      <c r="AM718" s="42">
        <f t="shared" si="61"/>
        <v>472.4193666</v>
      </c>
      <c r="AN718" s="36"/>
      <c r="AO718" s="43"/>
      <c r="AP718" s="70">
        <v>980.0</v>
      </c>
      <c r="AQ718" s="70">
        <f t="shared" si="60"/>
        <v>0</v>
      </c>
      <c r="AR718" s="70">
        <f t="shared" si="62"/>
        <v>76.42103175</v>
      </c>
      <c r="AS718" s="71">
        <v>1400.0</v>
      </c>
      <c r="AT718" s="36"/>
      <c r="AU718" s="43"/>
      <c r="AV718" s="72">
        <v>480.0</v>
      </c>
      <c r="AW718" s="35"/>
      <c r="AX718" s="45"/>
      <c r="AY718" s="46"/>
      <c r="AZ718" s="46"/>
      <c r="BA718" s="46"/>
      <c r="BB718" s="46"/>
      <c r="BC718" s="47"/>
      <c r="BD718" s="47"/>
      <c r="BE718" s="48"/>
      <c r="BF718" s="48"/>
    </row>
    <row r="719" ht="15.75" customHeight="1">
      <c r="A719" s="110"/>
      <c r="B719" s="28"/>
      <c r="C719" s="48"/>
      <c r="D719" s="30"/>
      <c r="E719" s="31">
        <f t="shared" si="3"/>
        <v>0</v>
      </c>
      <c r="F719" s="31"/>
      <c r="G719" s="104"/>
      <c r="H719" s="33"/>
      <c r="I719" s="34"/>
      <c r="J719" s="34"/>
      <c r="K719" s="34"/>
      <c r="L719" s="34"/>
      <c r="M719" s="34"/>
      <c r="N719" s="34"/>
      <c r="O719" s="34"/>
      <c r="P719" s="34"/>
      <c r="Q719" s="34"/>
      <c r="R719" s="35"/>
      <c r="S719" s="72">
        <f t="shared" si="74"/>
        <v>1875</v>
      </c>
      <c r="T719" s="36">
        <f t="shared" si="72"/>
        <v>0</v>
      </c>
      <c r="U719" s="36">
        <f t="shared" si="75"/>
        <v>114.44</v>
      </c>
      <c r="V719" s="35"/>
      <c r="W719" s="72">
        <v>4500.0</v>
      </c>
      <c r="X719" s="35">
        <f t="shared" si="54"/>
        <v>0</v>
      </c>
      <c r="Y719" s="37">
        <f t="shared" si="56"/>
        <v>257.6710463</v>
      </c>
      <c r="Z719" s="35"/>
      <c r="AA719" s="35"/>
      <c r="AB719" s="35"/>
      <c r="AC719" s="35"/>
      <c r="AD719" s="35"/>
      <c r="AE719" s="66">
        <v>3000.0</v>
      </c>
      <c r="AF719" s="66">
        <f t="shared" si="71"/>
        <v>0</v>
      </c>
      <c r="AG719" s="93">
        <f t="shared" si="67"/>
        <v>-15.67691673</v>
      </c>
      <c r="AH719" s="67"/>
      <c r="AI719" s="68"/>
      <c r="AJ719" s="68">
        <f t="shared" si="69"/>
        <v>24.91094913</v>
      </c>
      <c r="AK719" s="69">
        <v>1875.0</v>
      </c>
      <c r="AL719" s="42">
        <f t="shared" si="57"/>
        <v>0</v>
      </c>
      <c r="AM719" s="42">
        <f t="shared" si="61"/>
        <v>472.4193666</v>
      </c>
      <c r="AN719" s="36"/>
      <c r="AO719" s="43"/>
      <c r="AP719" s="70">
        <v>980.0</v>
      </c>
      <c r="AQ719" s="70">
        <f t="shared" si="60"/>
        <v>0</v>
      </c>
      <c r="AR719" s="70">
        <f t="shared" si="62"/>
        <v>76.42103175</v>
      </c>
      <c r="AS719" s="71">
        <v>1400.0</v>
      </c>
      <c r="AT719" s="36"/>
      <c r="AU719" s="43"/>
      <c r="AV719" s="72">
        <v>480.0</v>
      </c>
      <c r="AW719" s="35"/>
      <c r="AX719" s="45"/>
      <c r="AY719" s="46"/>
      <c r="AZ719" s="46"/>
      <c r="BA719" s="46"/>
      <c r="BB719" s="46"/>
      <c r="BC719" s="47"/>
      <c r="BD719" s="47"/>
      <c r="BE719" s="48"/>
      <c r="BF719" s="48"/>
    </row>
    <row r="720" ht="15.75" customHeight="1">
      <c r="A720" s="110"/>
      <c r="B720" s="28"/>
      <c r="C720" s="48"/>
      <c r="D720" s="30"/>
      <c r="E720" s="31">
        <f t="shared" si="3"/>
        <v>0</v>
      </c>
      <c r="F720" s="31"/>
      <c r="G720" s="104"/>
      <c r="H720" s="33"/>
      <c r="I720" s="34"/>
      <c r="J720" s="34"/>
      <c r="K720" s="34"/>
      <c r="L720" s="34"/>
      <c r="M720" s="34"/>
      <c r="N720" s="34"/>
      <c r="O720" s="34"/>
      <c r="P720" s="34"/>
      <c r="Q720" s="34"/>
      <c r="R720" s="35"/>
      <c r="S720" s="72">
        <f t="shared" si="74"/>
        <v>1875</v>
      </c>
      <c r="T720" s="36">
        <f t="shared" si="72"/>
        <v>0</v>
      </c>
      <c r="U720" s="36">
        <f t="shared" si="75"/>
        <v>114.44</v>
      </c>
      <c r="V720" s="35"/>
      <c r="W720" s="72">
        <v>4500.0</v>
      </c>
      <c r="X720" s="35">
        <f t="shared" si="54"/>
        <v>0</v>
      </c>
      <c r="Y720" s="37">
        <f t="shared" si="56"/>
        <v>257.6710463</v>
      </c>
      <c r="Z720" s="35"/>
      <c r="AA720" s="35"/>
      <c r="AB720" s="35"/>
      <c r="AC720" s="35"/>
      <c r="AD720" s="35"/>
      <c r="AE720" s="66">
        <v>3000.0</v>
      </c>
      <c r="AF720" s="66">
        <f t="shared" si="71"/>
        <v>0</v>
      </c>
      <c r="AG720" s="93">
        <f t="shared" si="67"/>
        <v>-15.67691673</v>
      </c>
      <c r="AH720" s="67"/>
      <c r="AI720" s="68"/>
      <c r="AJ720" s="68">
        <f t="shared" si="69"/>
        <v>24.91094913</v>
      </c>
      <c r="AK720" s="69">
        <v>1875.0</v>
      </c>
      <c r="AL720" s="42">
        <f t="shared" si="57"/>
        <v>0</v>
      </c>
      <c r="AM720" s="42">
        <f t="shared" si="61"/>
        <v>472.4193666</v>
      </c>
      <c r="AN720" s="36"/>
      <c r="AO720" s="43"/>
      <c r="AP720" s="70">
        <v>980.0</v>
      </c>
      <c r="AQ720" s="70">
        <f t="shared" si="60"/>
        <v>0</v>
      </c>
      <c r="AR720" s="70">
        <f t="shared" si="62"/>
        <v>76.42103175</v>
      </c>
      <c r="AS720" s="71">
        <v>1400.0</v>
      </c>
      <c r="AT720" s="36"/>
      <c r="AU720" s="43"/>
      <c r="AV720" s="72">
        <v>480.0</v>
      </c>
      <c r="AW720" s="35"/>
      <c r="AX720" s="45"/>
      <c r="AY720" s="46"/>
      <c r="AZ720" s="46"/>
      <c r="BA720" s="46"/>
      <c r="BB720" s="46"/>
      <c r="BC720" s="47"/>
      <c r="BD720" s="47"/>
      <c r="BE720" s="48"/>
      <c r="BF720" s="48"/>
    </row>
    <row r="721" ht="15.75" customHeight="1">
      <c r="A721" s="110"/>
      <c r="B721" s="28"/>
      <c r="C721" s="48"/>
      <c r="D721" s="30"/>
      <c r="E721" s="31">
        <f t="shared" si="3"/>
        <v>0</v>
      </c>
      <c r="F721" s="31"/>
      <c r="G721" s="104"/>
      <c r="H721" s="33"/>
      <c r="I721" s="34"/>
      <c r="J721" s="34"/>
      <c r="K721" s="34"/>
      <c r="L721" s="34"/>
      <c r="M721" s="34"/>
      <c r="N721" s="34"/>
      <c r="O721" s="34"/>
      <c r="P721" s="34"/>
      <c r="Q721" s="34"/>
      <c r="R721" s="35"/>
      <c r="S721" s="72">
        <f t="shared" si="74"/>
        <v>1875</v>
      </c>
      <c r="T721" s="36">
        <f t="shared" si="72"/>
        <v>0</v>
      </c>
      <c r="U721" s="36">
        <f t="shared" si="75"/>
        <v>114.44</v>
      </c>
      <c r="V721" s="35"/>
      <c r="W721" s="72">
        <v>4500.0</v>
      </c>
      <c r="X721" s="35">
        <f t="shared" si="54"/>
        <v>0</v>
      </c>
      <c r="Y721" s="37">
        <f t="shared" si="56"/>
        <v>257.6710463</v>
      </c>
      <c r="Z721" s="35"/>
      <c r="AA721" s="35"/>
      <c r="AB721" s="35"/>
      <c r="AC721" s="35"/>
      <c r="AD721" s="35"/>
      <c r="AE721" s="66">
        <v>3000.0</v>
      </c>
      <c r="AF721" s="66">
        <f t="shared" si="71"/>
        <v>0</v>
      </c>
      <c r="AG721" s="93">
        <f t="shared" si="67"/>
        <v>-15.67691673</v>
      </c>
      <c r="AH721" s="67"/>
      <c r="AI721" s="68"/>
      <c r="AJ721" s="68">
        <f t="shared" si="69"/>
        <v>24.91094913</v>
      </c>
      <c r="AK721" s="69">
        <v>1875.0</v>
      </c>
      <c r="AL721" s="42">
        <f t="shared" si="57"/>
        <v>0</v>
      </c>
      <c r="AM721" s="42">
        <f t="shared" si="61"/>
        <v>472.4193666</v>
      </c>
      <c r="AN721" s="36"/>
      <c r="AO721" s="43"/>
      <c r="AP721" s="70">
        <v>980.0</v>
      </c>
      <c r="AQ721" s="70">
        <f t="shared" si="60"/>
        <v>0</v>
      </c>
      <c r="AR721" s="70">
        <f t="shared" si="62"/>
        <v>76.42103175</v>
      </c>
      <c r="AS721" s="71">
        <v>1400.0</v>
      </c>
      <c r="AT721" s="36"/>
      <c r="AU721" s="43"/>
      <c r="AV721" s="72">
        <v>480.0</v>
      </c>
      <c r="AW721" s="35"/>
      <c r="AX721" s="45"/>
      <c r="AY721" s="46"/>
      <c r="AZ721" s="46"/>
      <c r="BA721" s="46"/>
      <c r="BB721" s="46"/>
      <c r="BC721" s="47"/>
      <c r="BD721" s="47"/>
      <c r="BE721" s="48"/>
      <c r="BF721" s="48"/>
    </row>
    <row r="722" ht="15.75" customHeight="1">
      <c r="A722" s="110"/>
      <c r="B722" s="28"/>
      <c r="C722" s="48"/>
      <c r="D722" s="30"/>
      <c r="E722" s="31">
        <f t="shared" si="3"/>
        <v>0</v>
      </c>
      <c r="F722" s="31"/>
      <c r="G722" s="104"/>
      <c r="H722" s="33"/>
      <c r="I722" s="34"/>
      <c r="J722" s="34"/>
      <c r="K722" s="34"/>
      <c r="L722" s="34"/>
      <c r="M722" s="34"/>
      <c r="N722" s="34"/>
      <c r="O722" s="34"/>
      <c r="P722" s="34"/>
      <c r="Q722" s="34"/>
      <c r="R722" s="35"/>
      <c r="S722" s="72">
        <f t="shared" si="74"/>
        <v>1875</v>
      </c>
      <c r="T722" s="36">
        <f t="shared" si="72"/>
        <v>0</v>
      </c>
      <c r="U722" s="36">
        <f t="shared" si="75"/>
        <v>114.44</v>
      </c>
      <c r="V722" s="35"/>
      <c r="W722" s="72">
        <v>4500.0</v>
      </c>
      <c r="X722" s="35">
        <f t="shared" si="54"/>
        <v>0</v>
      </c>
      <c r="Y722" s="37">
        <f t="shared" si="56"/>
        <v>257.6710463</v>
      </c>
      <c r="Z722" s="35"/>
      <c r="AA722" s="35"/>
      <c r="AB722" s="35"/>
      <c r="AC722" s="35"/>
      <c r="AD722" s="35"/>
      <c r="AE722" s="66">
        <v>3000.0</v>
      </c>
      <c r="AF722" s="66">
        <f t="shared" si="71"/>
        <v>0</v>
      </c>
      <c r="AG722" s="93">
        <f t="shared" si="67"/>
        <v>-15.67691673</v>
      </c>
      <c r="AH722" s="67"/>
      <c r="AI722" s="68"/>
      <c r="AJ722" s="68">
        <f t="shared" si="69"/>
        <v>24.91094913</v>
      </c>
      <c r="AK722" s="69">
        <v>1875.0</v>
      </c>
      <c r="AL722" s="42">
        <f t="shared" si="57"/>
        <v>0</v>
      </c>
      <c r="AM722" s="42">
        <f t="shared" si="61"/>
        <v>472.4193666</v>
      </c>
      <c r="AN722" s="36"/>
      <c r="AO722" s="43"/>
      <c r="AP722" s="70">
        <v>980.0</v>
      </c>
      <c r="AQ722" s="70">
        <f t="shared" si="60"/>
        <v>0</v>
      </c>
      <c r="AR722" s="70">
        <f t="shared" si="62"/>
        <v>76.42103175</v>
      </c>
      <c r="AS722" s="71">
        <v>1400.0</v>
      </c>
      <c r="AT722" s="36"/>
      <c r="AU722" s="43"/>
      <c r="AV722" s="72">
        <v>480.0</v>
      </c>
      <c r="AW722" s="35"/>
      <c r="AX722" s="45"/>
      <c r="AY722" s="46"/>
      <c r="AZ722" s="46"/>
      <c r="BA722" s="46"/>
      <c r="BB722" s="46"/>
      <c r="BC722" s="47"/>
      <c r="BD722" s="47"/>
      <c r="BE722" s="48"/>
      <c r="BF722" s="48"/>
    </row>
    <row r="723" ht="15.75" customHeight="1">
      <c r="A723" s="110"/>
      <c r="B723" s="28"/>
      <c r="C723" s="48"/>
      <c r="D723" s="30"/>
      <c r="E723" s="31">
        <f t="shared" si="3"/>
        <v>0</v>
      </c>
      <c r="F723" s="31"/>
      <c r="G723" s="104"/>
      <c r="H723" s="33"/>
      <c r="I723" s="34"/>
      <c r="J723" s="34"/>
      <c r="K723" s="34"/>
      <c r="L723" s="34"/>
      <c r="M723" s="34"/>
      <c r="N723" s="34"/>
      <c r="O723" s="34"/>
      <c r="P723" s="34"/>
      <c r="Q723" s="34"/>
      <c r="R723" s="35"/>
      <c r="S723" s="72">
        <f t="shared" si="74"/>
        <v>1875</v>
      </c>
      <c r="T723" s="36">
        <f t="shared" si="72"/>
        <v>0</v>
      </c>
      <c r="U723" s="36">
        <f t="shared" si="75"/>
        <v>114.44</v>
      </c>
      <c r="V723" s="35"/>
      <c r="W723" s="72">
        <v>4500.0</v>
      </c>
      <c r="X723" s="35">
        <f t="shared" si="54"/>
        <v>0</v>
      </c>
      <c r="Y723" s="37">
        <f t="shared" si="56"/>
        <v>257.6710463</v>
      </c>
      <c r="Z723" s="35"/>
      <c r="AA723" s="35"/>
      <c r="AB723" s="35"/>
      <c r="AC723" s="35"/>
      <c r="AD723" s="35"/>
      <c r="AE723" s="66">
        <v>3000.0</v>
      </c>
      <c r="AF723" s="66">
        <f t="shared" si="71"/>
        <v>0</v>
      </c>
      <c r="AG723" s="93">
        <f t="shared" si="67"/>
        <v>-15.67691673</v>
      </c>
      <c r="AH723" s="67"/>
      <c r="AI723" s="68"/>
      <c r="AJ723" s="68">
        <f t="shared" si="69"/>
        <v>24.91094913</v>
      </c>
      <c r="AK723" s="69">
        <v>1875.0</v>
      </c>
      <c r="AL723" s="42">
        <f t="shared" si="57"/>
        <v>0</v>
      </c>
      <c r="AM723" s="42">
        <f t="shared" si="61"/>
        <v>472.4193666</v>
      </c>
      <c r="AN723" s="36"/>
      <c r="AO723" s="43"/>
      <c r="AP723" s="70">
        <v>980.0</v>
      </c>
      <c r="AQ723" s="70">
        <f t="shared" si="60"/>
        <v>0</v>
      </c>
      <c r="AR723" s="70">
        <f t="shared" si="62"/>
        <v>76.42103175</v>
      </c>
      <c r="AS723" s="71">
        <v>1400.0</v>
      </c>
      <c r="AT723" s="36"/>
      <c r="AU723" s="43"/>
      <c r="AV723" s="72">
        <v>480.0</v>
      </c>
      <c r="AW723" s="35"/>
      <c r="AX723" s="45"/>
      <c r="AY723" s="46"/>
      <c r="AZ723" s="46"/>
      <c r="BA723" s="46"/>
      <c r="BB723" s="46"/>
      <c r="BC723" s="47"/>
      <c r="BD723" s="47"/>
      <c r="BE723" s="48"/>
      <c r="BF723" s="48"/>
    </row>
    <row r="724" ht="15.75" customHeight="1">
      <c r="A724" s="110"/>
      <c r="B724" s="28"/>
      <c r="C724" s="48"/>
      <c r="D724" s="30"/>
      <c r="E724" s="31">
        <f t="shared" si="3"/>
        <v>0</v>
      </c>
      <c r="F724" s="31"/>
      <c r="G724" s="104"/>
      <c r="H724" s="33"/>
      <c r="I724" s="34"/>
      <c r="J724" s="34"/>
      <c r="K724" s="34"/>
      <c r="L724" s="34"/>
      <c r="M724" s="34"/>
      <c r="N724" s="34"/>
      <c r="O724" s="34"/>
      <c r="P724" s="34"/>
      <c r="Q724" s="34"/>
      <c r="R724" s="35"/>
      <c r="S724" s="72">
        <f t="shared" si="74"/>
        <v>1875</v>
      </c>
      <c r="T724" s="36">
        <f t="shared" si="72"/>
        <v>0</v>
      </c>
      <c r="U724" s="36">
        <f t="shared" si="75"/>
        <v>114.44</v>
      </c>
      <c r="V724" s="35"/>
      <c r="W724" s="72">
        <v>4500.0</v>
      </c>
      <c r="X724" s="35">
        <f t="shared" si="54"/>
        <v>0</v>
      </c>
      <c r="Y724" s="37">
        <f t="shared" si="56"/>
        <v>257.6710463</v>
      </c>
      <c r="Z724" s="35"/>
      <c r="AA724" s="35"/>
      <c r="AB724" s="35"/>
      <c r="AC724" s="35"/>
      <c r="AD724" s="35"/>
      <c r="AE724" s="66">
        <v>3000.0</v>
      </c>
      <c r="AF724" s="66">
        <f t="shared" si="71"/>
        <v>0</v>
      </c>
      <c r="AG724" s="93">
        <f t="shared" si="67"/>
        <v>-15.67691673</v>
      </c>
      <c r="AH724" s="67"/>
      <c r="AI724" s="68"/>
      <c r="AJ724" s="68">
        <f t="shared" si="69"/>
        <v>24.91094913</v>
      </c>
      <c r="AK724" s="69">
        <v>1875.0</v>
      </c>
      <c r="AL724" s="42">
        <f t="shared" si="57"/>
        <v>0</v>
      </c>
      <c r="AM724" s="42">
        <f t="shared" si="61"/>
        <v>472.4193666</v>
      </c>
      <c r="AN724" s="36"/>
      <c r="AO724" s="43"/>
      <c r="AP724" s="70">
        <v>980.0</v>
      </c>
      <c r="AQ724" s="70">
        <f t="shared" si="60"/>
        <v>0</v>
      </c>
      <c r="AR724" s="70">
        <f t="shared" si="62"/>
        <v>76.42103175</v>
      </c>
      <c r="AS724" s="71">
        <v>1400.0</v>
      </c>
      <c r="AT724" s="36"/>
      <c r="AU724" s="43"/>
      <c r="AV724" s="72">
        <v>480.0</v>
      </c>
      <c r="AW724" s="35"/>
      <c r="AX724" s="45"/>
      <c r="AY724" s="46"/>
      <c r="AZ724" s="46"/>
      <c r="BA724" s="46"/>
      <c r="BB724" s="46"/>
      <c r="BC724" s="47"/>
      <c r="BD724" s="47"/>
      <c r="BE724" s="48"/>
      <c r="BF724" s="48"/>
    </row>
    <row r="725" ht="15.75" customHeight="1">
      <c r="A725" s="110"/>
      <c r="B725" s="28"/>
      <c r="C725" s="48"/>
      <c r="D725" s="30"/>
      <c r="E725" s="31">
        <f t="shared" si="3"/>
        <v>0</v>
      </c>
      <c r="F725" s="31"/>
      <c r="G725" s="104"/>
      <c r="H725" s="33"/>
      <c r="I725" s="34"/>
      <c r="J725" s="34"/>
      <c r="K725" s="34"/>
      <c r="L725" s="34"/>
      <c r="M725" s="34"/>
      <c r="N725" s="34"/>
      <c r="O725" s="34"/>
      <c r="P725" s="34"/>
      <c r="Q725" s="34"/>
      <c r="R725" s="35"/>
      <c r="S725" s="72">
        <f t="shared" si="74"/>
        <v>1875</v>
      </c>
      <c r="T725" s="36">
        <f t="shared" si="72"/>
        <v>0</v>
      </c>
      <c r="U725" s="36">
        <f t="shared" si="75"/>
        <v>114.44</v>
      </c>
      <c r="V725" s="35"/>
      <c r="W725" s="72">
        <v>4500.0</v>
      </c>
      <c r="X725" s="35">
        <f t="shared" si="54"/>
        <v>0</v>
      </c>
      <c r="Y725" s="37">
        <f t="shared" si="56"/>
        <v>257.6710463</v>
      </c>
      <c r="Z725" s="35"/>
      <c r="AA725" s="35"/>
      <c r="AB725" s="35"/>
      <c r="AC725" s="35"/>
      <c r="AD725" s="35"/>
      <c r="AE725" s="66">
        <v>3000.0</v>
      </c>
      <c r="AF725" s="66">
        <f t="shared" si="71"/>
        <v>0</v>
      </c>
      <c r="AG725" s="93">
        <f t="shared" si="67"/>
        <v>-15.67691673</v>
      </c>
      <c r="AH725" s="67"/>
      <c r="AI725" s="68"/>
      <c r="AJ725" s="68">
        <f t="shared" si="69"/>
        <v>24.91094913</v>
      </c>
      <c r="AK725" s="69">
        <v>1875.0</v>
      </c>
      <c r="AL725" s="42">
        <f t="shared" si="57"/>
        <v>0</v>
      </c>
      <c r="AM725" s="42">
        <f t="shared" si="61"/>
        <v>472.4193666</v>
      </c>
      <c r="AN725" s="36"/>
      <c r="AO725" s="43"/>
      <c r="AP725" s="70">
        <v>980.0</v>
      </c>
      <c r="AQ725" s="70">
        <f t="shared" si="60"/>
        <v>0</v>
      </c>
      <c r="AR725" s="70">
        <f t="shared" si="62"/>
        <v>76.42103175</v>
      </c>
      <c r="AS725" s="71">
        <v>1400.0</v>
      </c>
      <c r="AT725" s="36"/>
      <c r="AU725" s="43"/>
      <c r="AV725" s="72">
        <v>480.0</v>
      </c>
      <c r="AW725" s="35"/>
      <c r="AX725" s="45"/>
      <c r="AY725" s="46"/>
      <c r="AZ725" s="46"/>
      <c r="BA725" s="46"/>
      <c r="BB725" s="46"/>
      <c r="BC725" s="47"/>
      <c r="BD725" s="47"/>
      <c r="BE725" s="48"/>
      <c r="BF725" s="48"/>
    </row>
    <row r="726" ht="15.75" customHeight="1">
      <c r="A726" s="110"/>
      <c r="B726" s="28"/>
      <c r="C726" s="48"/>
      <c r="D726" s="30"/>
      <c r="E726" s="31">
        <f t="shared" si="3"/>
        <v>0</v>
      </c>
      <c r="F726" s="31"/>
      <c r="G726" s="104"/>
      <c r="H726" s="33"/>
      <c r="I726" s="34"/>
      <c r="J726" s="34"/>
      <c r="K726" s="34"/>
      <c r="L726" s="34"/>
      <c r="M726" s="34"/>
      <c r="N726" s="34"/>
      <c r="O726" s="34"/>
      <c r="P726" s="34"/>
      <c r="Q726" s="34"/>
      <c r="R726" s="35"/>
      <c r="S726" s="72">
        <f t="shared" si="74"/>
        <v>1875</v>
      </c>
      <c r="T726" s="36">
        <f t="shared" si="72"/>
        <v>0</v>
      </c>
      <c r="U726" s="36">
        <f t="shared" si="75"/>
        <v>114.44</v>
      </c>
      <c r="V726" s="35"/>
      <c r="W726" s="72">
        <v>4500.0</v>
      </c>
      <c r="X726" s="35">
        <f t="shared" si="54"/>
        <v>0</v>
      </c>
      <c r="Y726" s="37">
        <f t="shared" si="56"/>
        <v>257.6710463</v>
      </c>
      <c r="Z726" s="35"/>
      <c r="AA726" s="35"/>
      <c r="AB726" s="35"/>
      <c r="AC726" s="35"/>
      <c r="AD726" s="35"/>
      <c r="AE726" s="66">
        <v>3000.0</v>
      </c>
      <c r="AF726" s="66">
        <f t="shared" si="71"/>
        <v>0</v>
      </c>
      <c r="AG726" s="93">
        <f t="shared" si="67"/>
        <v>-15.67691673</v>
      </c>
      <c r="AH726" s="67"/>
      <c r="AI726" s="68"/>
      <c r="AJ726" s="68">
        <f t="shared" si="69"/>
        <v>24.91094913</v>
      </c>
      <c r="AK726" s="69">
        <v>1875.0</v>
      </c>
      <c r="AL726" s="42">
        <f t="shared" si="57"/>
        <v>0</v>
      </c>
      <c r="AM726" s="42">
        <f t="shared" si="61"/>
        <v>472.4193666</v>
      </c>
      <c r="AN726" s="36"/>
      <c r="AO726" s="43"/>
      <c r="AP726" s="70">
        <v>980.0</v>
      </c>
      <c r="AQ726" s="70">
        <f t="shared" si="60"/>
        <v>0</v>
      </c>
      <c r="AR726" s="70">
        <f t="shared" si="62"/>
        <v>76.42103175</v>
      </c>
      <c r="AS726" s="71">
        <v>1400.0</v>
      </c>
      <c r="AT726" s="36"/>
      <c r="AU726" s="43"/>
      <c r="AV726" s="72">
        <v>480.0</v>
      </c>
      <c r="AW726" s="35"/>
      <c r="AX726" s="45"/>
      <c r="AY726" s="46"/>
      <c r="AZ726" s="46"/>
      <c r="BA726" s="46"/>
      <c r="BB726" s="46"/>
      <c r="BC726" s="47"/>
      <c r="BD726" s="47"/>
      <c r="BE726" s="48"/>
      <c r="BF726" s="48"/>
    </row>
    <row r="727" ht="15.75" customHeight="1">
      <c r="A727" s="110"/>
      <c r="B727" s="28"/>
      <c r="C727" s="48"/>
      <c r="D727" s="30"/>
      <c r="E727" s="31">
        <f t="shared" si="3"/>
        <v>0</v>
      </c>
      <c r="F727" s="31"/>
      <c r="G727" s="104"/>
      <c r="H727" s="33"/>
      <c r="I727" s="34"/>
      <c r="J727" s="34"/>
      <c r="K727" s="34"/>
      <c r="L727" s="34"/>
      <c r="M727" s="34"/>
      <c r="N727" s="34"/>
      <c r="O727" s="34"/>
      <c r="P727" s="34"/>
      <c r="Q727" s="34"/>
      <c r="R727" s="35"/>
      <c r="S727" s="72">
        <f t="shared" si="74"/>
        <v>1875</v>
      </c>
      <c r="T727" s="36">
        <f t="shared" si="72"/>
        <v>0</v>
      </c>
      <c r="U727" s="36">
        <f t="shared" si="75"/>
        <v>114.44</v>
      </c>
      <c r="V727" s="35"/>
      <c r="W727" s="72">
        <v>4500.0</v>
      </c>
      <c r="X727" s="35">
        <f t="shared" si="54"/>
        <v>0</v>
      </c>
      <c r="Y727" s="37">
        <f t="shared" si="56"/>
        <v>257.6710463</v>
      </c>
      <c r="Z727" s="35"/>
      <c r="AA727" s="35"/>
      <c r="AB727" s="35"/>
      <c r="AC727" s="35"/>
      <c r="AD727" s="35"/>
      <c r="AE727" s="66">
        <v>3000.0</v>
      </c>
      <c r="AF727" s="66">
        <f t="shared" si="71"/>
        <v>0</v>
      </c>
      <c r="AG727" s="93">
        <f t="shared" si="67"/>
        <v>-15.67691673</v>
      </c>
      <c r="AH727" s="67"/>
      <c r="AI727" s="68"/>
      <c r="AJ727" s="68">
        <f t="shared" si="69"/>
        <v>24.91094913</v>
      </c>
      <c r="AK727" s="69">
        <v>1875.0</v>
      </c>
      <c r="AL727" s="42">
        <f t="shared" si="57"/>
        <v>0</v>
      </c>
      <c r="AM727" s="42">
        <f t="shared" si="61"/>
        <v>472.4193666</v>
      </c>
      <c r="AN727" s="36"/>
      <c r="AO727" s="43"/>
      <c r="AP727" s="70">
        <v>980.0</v>
      </c>
      <c r="AQ727" s="70">
        <f t="shared" si="60"/>
        <v>0</v>
      </c>
      <c r="AR727" s="70">
        <f t="shared" si="62"/>
        <v>76.42103175</v>
      </c>
      <c r="AS727" s="71">
        <v>1400.0</v>
      </c>
      <c r="AT727" s="36"/>
      <c r="AU727" s="43"/>
      <c r="AV727" s="72">
        <v>480.0</v>
      </c>
      <c r="AW727" s="35"/>
      <c r="AX727" s="45"/>
      <c r="AY727" s="46"/>
      <c r="AZ727" s="46"/>
      <c r="BA727" s="46"/>
      <c r="BB727" s="46"/>
      <c r="BC727" s="47"/>
      <c r="BD727" s="47"/>
      <c r="BE727" s="48"/>
      <c r="BF727" s="48"/>
    </row>
    <row r="728" ht="15.75" customHeight="1">
      <c r="A728" s="110"/>
      <c r="B728" s="28"/>
      <c r="C728" s="48"/>
      <c r="D728" s="30"/>
      <c r="E728" s="31">
        <f t="shared" si="3"/>
        <v>0</v>
      </c>
      <c r="F728" s="31"/>
      <c r="G728" s="104"/>
      <c r="H728" s="33"/>
      <c r="I728" s="34"/>
      <c r="J728" s="34"/>
      <c r="K728" s="34"/>
      <c r="L728" s="34"/>
      <c r="M728" s="34"/>
      <c r="N728" s="34"/>
      <c r="O728" s="34"/>
      <c r="P728" s="34"/>
      <c r="Q728" s="34"/>
      <c r="R728" s="35"/>
      <c r="S728" s="72">
        <f t="shared" si="74"/>
        <v>1875</v>
      </c>
      <c r="T728" s="36">
        <f t="shared" si="72"/>
        <v>0</v>
      </c>
      <c r="U728" s="36">
        <f t="shared" si="75"/>
        <v>114.44</v>
      </c>
      <c r="V728" s="35"/>
      <c r="W728" s="72">
        <v>4500.0</v>
      </c>
      <c r="X728" s="35">
        <f t="shared" si="54"/>
        <v>0</v>
      </c>
      <c r="Y728" s="37">
        <f t="shared" si="56"/>
        <v>257.6710463</v>
      </c>
      <c r="Z728" s="35"/>
      <c r="AA728" s="35"/>
      <c r="AB728" s="35"/>
      <c r="AC728" s="35"/>
      <c r="AD728" s="35"/>
      <c r="AE728" s="66">
        <v>3000.0</v>
      </c>
      <c r="AF728" s="66">
        <f t="shared" si="71"/>
        <v>0</v>
      </c>
      <c r="AG728" s="93">
        <f t="shared" si="67"/>
        <v>-15.67691673</v>
      </c>
      <c r="AH728" s="67"/>
      <c r="AI728" s="68"/>
      <c r="AJ728" s="68">
        <f t="shared" si="69"/>
        <v>24.91094913</v>
      </c>
      <c r="AK728" s="69">
        <v>1875.0</v>
      </c>
      <c r="AL728" s="42">
        <f t="shared" si="57"/>
        <v>0</v>
      </c>
      <c r="AM728" s="42">
        <f t="shared" si="61"/>
        <v>472.4193666</v>
      </c>
      <c r="AN728" s="36"/>
      <c r="AO728" s="43"/>
      <c r="AP728" s="70">
        <v>980.0</v>
      </c>
      <c r="AQ728" s="70">
        <f t="shared" si="60"/>
        <v>0</v>
      </c>
      <c r="AR728" s="70">
        <f t="shared" si="62"/>
        <v>76.42103175</v>
      </c>
      <c r="AS728" s="71">
        <v>1400.0</v>
      </c>
      <c r="AT728" s="36"/>
      <c r="AU728" s="43"/>
      <c r="AV728" s="72">
        <v>480.0</v>
      </c>
      <c r="AW728" s="35"/>
      <c r="AX728" s="45"/>
      <c r="AY728" s="46"/>
      <c r="AZ728" s="46"/>
      <c r="BA728" s="46"/>
      <c r="BB728" s="46"/>
      <c r="BC728" s="47"/>
      <c r="BD728" s="47"/>
      <c r="BE728" s="48"/>
      <c r="BF728" s="48"/>
    </row>
    <row r="729" ht="15.75" customHeight="1">
      <c r="A729" s="110"/>
      <c r="B729" s="28"/>
      <c r="C729" s="48"/>
      <c r="D729" s="30"/>
      <c r="E729" s="31">
        <f t="shared" si="3"/>
        <v>0</v>
      </c>
      <c r="F729" s="31"/>
      <c r="G729" s="104"/>
      <c r="H729" s="33"/>
      <c r="I729" s="34"/>
      <c r="J729" s="34"/>
      <c r="K729" s="34"/>
      <c r="L729" s="34"/>
      <c r="M729" s="34"/>
      <c r="N729" s="34"/>
      <c r="O729" s="34"/>
      <c r="P729" s="34"/>
      <c r="Q729" s="34"/>
      <c r="R729" s="35"/>
      <c r="S729" s="72">
        <f t="shared" si="74"/>
        <v>1875</v>
      </c>
      <c r="T729" s="36">
        <f t="shared" si="72"/>
        <v>0</v>
      </c>
      <c r="U729" s="36">
        <f t="shared" si="75"/>
        <v>114.44</v>
      </c>
      <c r="V729" s="35"/>
      <c r="W729" s="72">
        <v>4500.0</v>
      </c>
      <c r="X729" s="35">
        <f t="shared" si="54"/>
        <v>0</v>
      </c>
      <c r="Y729" s="37">
        <f t="shared" si="56"/>
        <v>257.6710463</v>
      </c>
      <c r="Z729" s="35"/>
      <c r="AA729" s="35"/>
      <c r="AB729" s="35"/>
      <c r="AC729" s="35"/>
      <c r="AD729" s="35"/>
      <c r="AE729" s="66">
        <v>3000.0</v>
      </c>
      <c r="AF729" s="66">
        <f t="shared" si="71"/>
        <v>0</v>
      </c>
      <c r="AG729" s="93">
        <f t="shared" si="67"/>
        <v>-15.67691673</v>
      </c>
      <c r="AH729" s="67"/>
      <c r="AI729" s="68"/>
      <c r="AJ729" s="68">
        <f t="shared" si="69"/>
        <v>24.91094913</v>
      </c>
      <c r="AK729" s="69">
        <v>1875.0</v>
      </c>
      <c r="AL729" s="42">
        <f t="shared" si="57"/>
        <v>0</v>
      </c>
      <c r="AM729" s="42">
        <f t="shared" si="61"/>
        <v>472.4193666</v>
      </c>
      <c r="AN729" s="36"/>
      <c r="AO729" s="43"/>
      <c r="AP729" s="70">
        <v>980.0</v>
      </c>
      <c r="AQ729" s="70">
        <f t="shared" si="60"/>
        <v>0</v>
      </c>
      <c r="AR729" s="70">
        <f t="shared" si="62"/>
        <v>76.42103175</v>
      </c>
      <c r="AS729" s="71">
        <v>1400.0</v>
      </c>
      <c r="AT729" s="36"/>
      <c r="AU729" s="43"/>
      <c r="AV729" s="72">
        <v>480.0</v>
      </c>
      <c r="AW729" s="35"/>
      <c r="AX729" s="45"/>
      <c r="AY729" s="46"/>
      <c r="AZ729" s="46"/>
      <c r="BA729" s="46"/>
      <c r="BB729" s="46"/>
      <c r="BC729" s="47"/>
      <c r="BD729" s="47"/>
      <c r="BE729" s="48"/>
      <c r="BF729" s="48"/>
    </row>
    <row r="730" ht="15.75" customHeight="1">
      <c r="A730" s="110"/>
      <c r="B730" s="28"/>
      <c r="C730" s="48"/>
      <c r="D730" s="30"/>
      <c r="E730" s="31">
        <f t="shared" si="3"/>
        <v>0</v>
      </c>
      <c r="F730" s="31"/>
      <c r="G730" s="104"/>
      <c r="H730" s="33"/>
      <c r="I730" s="34"/>
      <c r="J730" s="34"/>
      <c r="K730" s="34"/>
      <c r="L730" s="34"/>
      <c r="M730" s="34"/>
      <c r="N730" s="34"/>
      <c r="O730" s="34"/>
      <c r="P730" s="34"/>
      <c r="Q730" s="34"/>
      <c r="R730" s="35"/>
      <c r="S730" s="72">
        <f t="shared" si="74"/>
        <v>1875</v>
      </c>
      <c r="T730" s="36">
        <f t="shared" si="72"/>
        <v>0</v>
      </c>
      <c r="U730" s="36">
        <f t="shared" si="75"/>
        <v>114.44</v>
      </c>
      <c r="V730" s="35"/>
      <c r="W730" s="72">
        <v>4500.0</v>
      </c>
      <c r="X730" s="35">
        <f t="shared" si="54"/>
        <v>0</v>
      </c>
      <c r="Y730" s="37">
        <f t="shared" si="56"/>
        <v>257.6710463</v>
      </c>
      <c r="Z730" s="35"/>
      <c r="AA730" s="35"/>
      <c r="AB730" s="35"/>
      <c r="AC730" s="35"/>
      <c r="AD730" s="35"/>
      <c r="AE730" s="66">
        <v>3000.0</v>
      </c>
      <c r="AF730" s="66">
        <f t="shared" si="71"/>
        <v>0</v>
      </c>
      <c r="AG730" s="93">
        <f t="shared" si="67"/>
        <v>-15.67691673</v>
      </c>
      <c r="AH730" s="67"/>
      <c r="AI730" s="68"/>
      <c r="AJ730" s="68">
        <f t="shared" si="69"/>
        <v>24.91094913</v>
      </c>
      <c r="AK730" s="69">
        <v>1875.0</v>
      </c>
      <c r="AL730" s="42">
        <f t="shared" si="57"/>
        <v>0</v>
      </c>
      <c r="AM730" s="42">
        <f t="shared" si="61"/>
        <v>472.4193666</v>
      </c>
      <c r="AN730" s="36"/>
      <c r="AO730" s="43"/>
      <c r="AP730" s="70">
        <v>980.0</v>
      </c>
      <c r="AQ730" s="70">
        <f t="shared" si="60"/>
        <v>0</v>
      </c>
      <c r="AR730" s="70">
        <f t="shared" si="62"/>
        <v>76.42103175</v>
      </c>
      <c r="AS730" s="71">
        <v>1400.0</v>
      </c>
      <c r="AT730" s="36"/>
      <c r="AU730" s="43"/>
      <c r="AV730" s="72">
        <v>480.0</v>
      </c>
      <c r="AW730" s="35"/>
      <c r="AX730" s="45"/>
      <c r="AY730" s="46"/>
      <c r="AZ730" s="46"/>
      <c r="BA730" s="46"/>
      <c r="BB730" s="46"/>
      <c r="BC730" s="47"/>
      <c r="BD730" s="47"/>
      <c r="BE730" s="48"/>
      <c r="BF730" s="48"/>
    </row>
    <row r="731" ht="15.75" customHeight="1">
      <c r="A731" s="110"/>
      <c r="B731" s="28"/>
      <c r="C731" s="48"/>
      <c r="D731" s="30"/>
      <c r="E731" s="31">
        <f t="shared" si="3"/>
        <v>0</v>
      </c>
      <c r="F731" s="31"/>
      <c r="G731" s="104"/>
      <c r="H731" s="33"/>
      <c r="I731" s="34"/>
      <c r="J731" s="34"/>
      <c r="K731" s="34"/>
      <c r="L731" s="34"/>
      <c r="M731" s="34"/>
      <c r="N731" s="34"/>
      <c r="O731" s="34"/>
      <c r="P731" s="34"/>
      <c r="Q731" s="34"/>
      <c r="R731" s="35"/>
      <c r="S731" s="72">
        <f t="shared" si="74"/>
        <v>1875</v>
      </c>
      <c r="T731" s="36">
        <f t="shared" si="72"/>
        <v>0</v>
      </c>
      <c r="U731" s="36">
        <f t="shared" si="75"/>
        <v>114.44</v>
      </c>
      <c r="V731" s="35"/>
      <c r="W731" s="72">
        <v>4500.0</v>
      </c>
      <c r="X731" s="35">
        <f t="shared" si="54"/>
        <v>0</v>
      </c>
      <c r="Y731" s="37">
        <f t="shared" si="56"/>
        <v>257.6710463</v>
      </c>
      <c r="Z731" s="35"/>
      <c r="AA731" s="35"/>
      <c r="AB731" s="35"/>
      <c r="AC731" s="35"/>
      <c r="AD731" s="35"/>
      <c r="AE731" s="66">
        <v>3000.0</v>
      </c>
      <c r="AF731" s="66">
        <f t="shared" si="71"/>
        <v>0</v>
      </c>
      <c r="AG731" s="93">
        <f t="shared" si="67"/>
        <v>-15.67691673</v>
      </c>
      <c r="AH731" s="67"/>
      <c r="AI731" s="68"/>
      <c r="AJ731" s="68">
        <f t="shared" si="69"/>
        <v>24.91094913</v>
      </c>
      <c r="AK731" s="69">
        <v>1875.0</v>
      </c>
      <c r="AL731" s="42">
        <f t="shared" si="57"/>
        <v>0</v>
      </c>
      <c r="AM731" s="42">
        <f t="shared" si="61"/>
        <v>472.4193666</v>
      </c>
      <c r="AN731" s="36"/>
      <c r="AO731" s="43"/>
      <c r="AP731" s="70">
        <v>980.0</v>
      </c>
      <c r="AQ731" s="70">
        <f t="shared" si="60"/>
        <v>0</v>
      </c>
      <c r="AR731" s="70">
        <f t="shared" si="62"/>
        <v>76.42103175</v>
      </c>
      <c r="AS731" s="71">
        <v>1400.0</v>
      </c>
      <c r="AT731" s="36"/>
      <c r="AU731" s="43"/>
      <c r="AV731" s="72">
        <v>480.0</v>
      </c>
      <c r="AW731" s="35"/>
      <c r="AX731" s="45"/>
      <c r="AY731" s="46"/>
      <c r="AZ731" s="46"/>
      <c r="BA731" s="46"/>
      <c r="BB731" s="46"/>
      <c r="BC731" s="47"/>
      <c r="BD731" s="47"/>
      <c r="BE731" s="48"/>
      <c r="BF731" s="48"/>
    </row>
    <row r="732" ht="15.75" customHeight="1">
      <c r="A732" s="110"/>
      <c r="B732" s="28"/>
      <c r="C732" s="48"/>
      <c r="D732" s="30"/>
      <c r="E732" s="31">
        <f t="shared" si="3"/>
        <v>0</v>
      </c>
      <c r="F732" s="31"/>
      <c r="G732" s="104"/>
      <c r="H732" s="33"/>
      <c r="I732" s="34"/>
      <c r="J732" s="34"/>
      <c r="K732" s="34"/>
      <c r="L732" s="34"/>
      <c r="M732" s="34"/>
      <c r="N732" s="34"/>
      <c r="O732" s="34"/>
      <c r="P732" s="34"/>
      <c r="Q732" s="34"/>
      <c r="R732" s="35"/>
      <c r="S732" s="72">
        <f t="shared" si="74"/>
        <v>1875</v>
      </c>
      <c r="T732" s="36">
        <f t="shared" si="72"/>
        <v>0</v>
      </c>
      <c r="U732" s="36">
        <f t="shared" si="75"/>
        <v>114.44</v>
      </c>
      <c r="V732" s="35"/>
      <c r="W732" s="72">
        <v>4500.0</v>
      </c>
      <c r="X732" s="35">
        <f t="shared" si="54"/>
        <v>0</v>
      </c>
      <c r="Y732" s="37">
        <f t="shared" si="56"/>
        <v>257.6710463</v>
      </c>
      <c r="Z732" s="35"/>
      <c r="AA732" s="35"/>
      <c r="AB732" s="35"/>
      <c r="AC732" s="35"/>
      <c r="AD732" s="35"/>
      <c r="AE732" s="66">
        <v>3000.0</v>
      </c>
      <c r="AF732" s="66">
        <f t="shared" si="71"/>
        <v>0</v>
      </c>
      <c r="AG732" s="93">
        <f t="shared" si="67"/>
        <v>-15.67691673</v>
      </c>
      <c r="AH732" s="67"/>
      <c r="AI732" s="68"/>
      <c r="AJ732" s="68">
        <f t="shared" si="69"/>
        <v>24.91094913</v>
      </c>
      <c r="AK732" s="69">
        <v>1875.0</v>
      </c>
      <c r="AL732" s="42">
        <f t="shared" si="57"/>
        <v>0</v>
      </c>
      <c r="AM732" s="42">
        <f t="shared" si="61"/>
        <v>472.4193666</v>
      </c>
      <c r="AN732" s="36"/>
      <c r="AO732" s="43"/>
      <c r="AP732" s="70">
        <v>980.0</v>
      </c>
      <c r="AQ732" s="70">
        <f t="shared" si="60"/>
        <v>0</v>
      </c>
      <c r="AR732" s="70">
        <f t="shared" si="62"/>
        <v>76.42103175</v>
      </c>
      <c r="AS732" s="71">
        <v>1400.0</v>
      </c>
      <c r="AT732" s="36"/>
      <c r="AU732" s="43"/>
      <c r="AV732" s="72">
        <v>480.0</v>
      </c>
      <c r="AW732" s="35"/>
      <c r="AX732" s="45"/>
      <c r="AY732" s="46"/>
      <c r="AZ732" s="46"/>
      <c r="BA732" s="46"/>
      <c r="BB732" s="46"/>
      <c r="BC732" s="47"/>
      <c r="BD732" s="47"/>
      <c r="BE732" s="48"/>
      <c r="BF732" s="48"/>
    </row>
    <row r="733" ht="15.75" customHeight="1">
      <c r="A733" s="110"/>
      <c r="B733" s="28"/>
      <c r="C733" s="48"/>
      <c r="D733" s="30"/>
      <c r="E733" s="31">
        <f t="shared" si="3"/>
        <v>0</v>
      </c>
      <c r="F733" s="31"/>
      <c r="G733" s="104"/>
      <c r="H733" s="33"/>
      <c r="I733" s="34"/>
      <c r="J733" s="34"/>
      <c r="K733" s="34"/>
      <c r="L733" s="34"/>
      <c r="M733" s="34"/>
      <c r="N733" s="34"/>
      <c r="O733" s="34"/>
      <c r="P733" s="34"/>
      <c r="Q733" s="34"/>
      <c r="R733" s="35"/>
      <c r="S733" s="72">
        <f t="shared" si="74"/>
        <v>1875</v>
      </c>
      <c r="T733" s="36">
        <f t="shared" si="72"/>
        <v>0</v>
      </c>
      <c r="U733" s="36">
        <f t="shared" si="75"/>
        <v>114.44</v>
      </c>
      <c r="V733" s="35"/>
      <c r="W733" s="72">
        <v>4500.0</v>
      </c>
      <c r="X733" s="35">
        <f t="shared" si="54"/>
        <v>0</v>
      </c>
      <c r="Y733" s="37">
        <f t="shared" si="56"/>
        <v>257.6710463</v>
      </c>
      <c r="Z733" s="35"/>
      <c r="AA733" s="35"/>
      <c r="AB733" s="35"/>
      <c r="AC733" s="35"/>
      <c r="AD733" s="35"/>
      <c r="AE733" s="66">
        <v>3000.0</v>
      </c>
      <c r="AF733" s="66">
        <f t="shared" si="71"/>
        <v>0</v>
      </c>
      <c r="AG733" s="93">
        <f t="shared" si="67"/>
        <v>-15.67691673</v>
      </c>
      <c r="AH733" s="67"/>
      <c r="AI733" s="68"/>
      <c r="AJ733" s="68">
        <f t="shared" si="69"/>
        <v>24.91094913</v>
      </c>
      <c r="AK733" s="69">
        <v>1875.0</v>
      </c>
      <c r="AL733" s="42">
        <f t="shared" si="57"/>
        <v>0</v>
      </c>
      <c r="AM733" s="42">
        <f t="shared" si="61"/>
        <v>472.4193666</v>
      </c>
      <c r="AN733" s="36"/>
      <c r="AO733" s="43"/>
      <c r="AP733" s="70">
        <v>980.0</v>
      </c>
      <c r="AQ733" s="70">
        <f t="shared" si="60"/>
        <v>0</v>
      </c>
      <c r="AR733" s="70">
        <f t="shared" si="62"/>
        <v>76.42103175</v>
      </c>
      <c r="AS733" s="71">
        <v>1400.0</v>
      </c>
      <c r="AT733" s="36"/>
      <c r="AU733" s="43"/>
      <c r="AV733" s="72">
        <v>480.0</v>
      </c>
      <c r="AW733" s="35"/>
      <c r="AX733" s="45"/>
      <c r="AY733" s="46"/>
      <c r="AZ733" s="46"/>
      <c r="BA733" s="46"/>
      <c r="BB733" s="46"/>
      <c r="BC733" s="47"/>
      <c r="BD733" s="47"/>
      <c r="BE733" s="48"/>
      <c r="BF733" s="48"/>
    </row>
    <row r="734" ht="15.75" customHeight="1">
      <c r="A734" s="110"/>
      <c r="B734" s="28"/>
      <c r="C734" s="48"/>
      <c r="D734" s="30"/>
      <c r="E734" s="31">
        <f t="shared" si="3"/>
        <v>0</v>
      </c>
      <c r="F734" s="31"/>
      <c r="G734" s="104"/>
      <c r="H734" s="33"/>
      <c r="I734" s="34"/>
      <c r="J734" s="34"/>
      <c r="K734" s="34"/>
      <c r="L734" s="34"/>
      <c r="M734" s="34"/>
      <c r="N734" s="34"/>
      <c r="O734" s="34"/>
      <c r="P734" s="34"/>
      <c r="Q734" s="34"/>
      <c r="R734" s="35"/>
      <c r="S734" s="72">
        <f t="shared" si="74"/>
        <v>1875</v>
      </c>
      <c r="T734" s="36">
        <f t="shared" si="72"/>
        <v>0</v>
      </c>
      <c r="U734" s="36">
        <f t="shared" si="75"/>
        <v>114.44</v>
      </c>
      <c r="V734" s="35"/>
      <c r="W734" s="72">
        <v>4500.0</v>
      </c>
      <c r="X734" s="35">
        <f t="shared" si="54"/>
        <v>0</v>
      </c>
      <c r="Y734" s="37">
        <f t="shared" si="56"/>
        <v>257.6710463</v>
      </c>
      <c r="Z734" s="35"/>
      <c r="AA734" s="35"/>
      <c r="AB734" s="35"/>
      <c r="AC734" s="35"/>
      <c r="AD734" s="35"/>
      <c r="AE734" s="66">
        <v>3000.0</v>
      </c>
      <c r="AF734" s="66">
        <f t="shared" si="71"/>
        <v>0</v>
      </c>
      <c r="AG734" s="93">
        <f t="shared" si="67"/>
        <v>-15.67691673</v>
      </c>
      <c r="AH734" s="67"/>
      <c r="AI734" s="68"/>
      <c r="AJ734" s="68">
        <f t="shared" si="69"/>
        <v>24.91094913</v>
      </c>
      <c r="AK734" s="69">
        <v>1875.0</v>
      </c>
      <c r="AL734" s="42">
        <f t="shared" si="57"/>
        <v>0</v>
      </c>
      <c r="AM734" s="42">
        <f t="shared" si="61"/>
        <v>472.4193666</v>
      </c>
      <c r="AN734" s="36"/>
      <c r="AO734" s="43"/>
      <c r="AP734" s="70">
        <v>980.0</v>
      </c>
      <c r="AQ734" s="70">
        <f t="shared" si="60"/>
        <v>0</v>
      </c>
      <c r="AR734" s="70">
        <f t="shared" si="62"/>
        <v>76.42103175</v>
      </c>
      <c r="AS734" s="71">
        <v>1400.0</v>
      </c>
      <c r="AT734" s="36"/>
      <c r="AU734" s="43"/>
      <c r="AV734" s="72">
        <v>480.0</v>
      </c>
      <c r="AW734" s="35"/>
      <c r="AX734" s="45"/>
      <c r="AY734" s="46"/>
      <c r="AZ734" s="46"/>
      <c r="BA734" s="46"/>
      <c r="BB734" s="46"/>
      <c r="BC734" s="47"/>
      <c r="BD734" s="47"/>
      <c r="BE734" s="48"/>
      <c r="BF734" s="48"/>
    </row>
    <row r="735" ht="15.75" customHeight="1">
      <c r="A735" s="110"/>
      <c r="B735" s="28"/>
      <c r="C735" s="48"/>
      <c r="D735" s="30"/>
      <c r="E735" s="31">
        <f t="shared" si="3"/>
        <v>0</v>
      </c>
      <c r="F735" s="31"/>
      <c r="G735" s="104"/>
      <c r="H735" s="33"/>
      <c r="I735" s="34"/>
      <c r="J735" s="34"/>
      <c r="K735" s="34"/>
      <c r="L735" s="34"/>
      <c r="M735" s="34"/>
      <c r="N735" s="34"/>
      <c r="O735" s="34"/>
      <c r="P735" s="34"/>
      <c r="Q735" s="34"/>
      <c r="R735" s="35"/>
      <c r="S735" s="72">
        <f t="shared" si="74"/>
        <v>1875</v>
      </c>
      <c r="T735" s="36">
        <f t="shared" si="72"/>
        <v>0</v>
      </c>
      <c r="U735" s="36">
        <f t="shared" si="75"/>
        <v>114.44</v>
      </c>
      <c r="V735" s="35"/>
      <c r="W735" s="72">
        <v>4500.0</v>
      </c>
      <c r="X735" s="35">
        <f t="shared" si="54"/>
        <v>0</v>
      </c>
      <c r="Y735" s="37">
        <f t="shared" si="56"/>
        <v>257.6710463</v>
      </c>
      <c r="Z735" s="35"/>
      <c r="AA735" s="35"/>
      <c r="AB735" s="35"/>
      <c r="AC735" s="35"/>
      <c r="AD735" s="35"/>
      <c r="AE735" s="66">
        <v>3000.0</v>
      </c>
      <c r="AF735" s="66">
        <f t="shared" si="71"/>
        <v>0</v>
      </c>
      <c r="AG735" s="93">
        <f t="shared" si="67"/>
        <v>-15.67691673</v>
      </c>
      <c r="AH735" s="67"/>
      <c r="AI735" s="68"/>
      <c r="AJ735" s="68">
        <f t="shared" si="69"/>
        <v>24.91094913</v>
      </c>
      <c r="AK735" s="69">
        <v>1875.0</v>
      </c>
      <c r="AL735" s="42">
        <f t="shared" si="57"/>
        <v>0</v>
      </c>
      <c r="AM735" s="42">
        <f t="shared" si="61"/>
        <v>472.4193666</v>
      </c>
      <c r="AN735" s="36"/>
      <c r="AO735" s="43"/>
      <c r="AP735" s="70">
        <v>980.0</v>
      </c>
      <c r="AQ735" s="70">
        <f t="shared" si="60"/>
        <v>0</v>
      </c>
      <c r="AR735" s="70">
        <f t="shared" si="62"/>
        <v>76.42103175</v>
      </c>
      <c r="AS735" s="71">
        <v>1400.0</v>
      </c>
      <c r="AT735" s="36"/>
      <c r="AU735" s="43"/>
      <c r="AV735" s="72">
        <v>480.0</v>
      </c>
      <c r="AW735" s="35"/>
      <c r="AX735" s="45"/>
      <c r="AY735" s="46"/>
      <c r="AZ735" s="46"/>
      <c r="BA735" s="46"/>
      <c r="BB735" s="46"/>
      <c r="BC735" s="47"/>
      <c r="BD735" s="47"/>
      <c r="BE735" s="48"/>
      <c r="BF735" s="48"/>
    </row>
    <row r="736" ht="15.75" customHeight="1">
      <c r="A736" s="110"/>
      <c r="B736" s="28"/>
      <c r="C736" s="48"/>
      <c r="D736" s="30"/>
      <c r="E736" s="31">
        <f t="shared" si="3"/>
        <v>0</v>
      </c>
      <c r="F736" s="31"/>
      <c r="G736" s="104"/>
      <c r="H736" s="33"/>
      <c r="I736" s="34"/>
      <c r="J736" s="34"/>
      <c r="K736" s="34"/>
      <c r="L736" s="34"/>
      <c r="M736" s="34"/>
      <c r="N736" s="34"/>
      <c r="O736" s="34"/>
      <c r="P736" s="34"/>
      <c r="Q736" s="34"/>
      <c r="R736" s="35"/>
      <c r="S736" s="72">
        <f t="shared" si="74"/>
        <v>1875</v>
      </c>
      <c r="T736" s="36">
        <f t="shared" si="72"/>
        <v>0</v>
      </c>
      <c r="U736" s="36">
        <f t="shared" si="75"/>
        <v>114.44</v>
      </c>
      <c r="V736" s="35"/>
      <c r="W736" s="72">
        <v>4500.0</v>
      </c>
      <c r="X736" s="35">
        <f t="shared" si="54"/>
        <v>0</v>
      </c>
      <c r="Y736" s="37">
        <f t="shared" si="56"/>
        <v>257.6710463</v>
      </c>
      <c r="Z736" s="35"/>
      <c r="AA736" s="35"/>
      <c r="AB736" s="35"/>
      <c r="AC736" s="35"/>
      <c r="AD736" s="35"/>
      <c r="AE736" s="66">
        <v>3000.0</v>
      </c>
      <c r="AF736" s="66">
        <f t="shared" si="71"/>
        <v>0</v>
      </c>
      <c r="AG736" s="93">
        <f t="shared" si="67"/>
        <v>-15.67691673</v>
      </c>
      <c r="AH736" s="67"/>
      <c r="AI736" s="68"/>
      <c r="AJ736" s="68">
        <f t="shared" si="69"/>
        <v>24.91094913</v>
      </c>
      <c r="AK736" s="69">
        <v>1875.0</v>
      </c>
      <c r="AL736" s="42">
        <f t="shared" si="57"/>
        <v>0</v>
      </c>
      <c r="AM736" s="42">
        <f t="shared" si="61"/>
        <v>472.4193666</v>
      </c>
      <c r="AN736" s="36"/>
      <c r="AO736" s="43"/>
      <c r="AP736" s="70">
        <v>980.0</v>
      </c>
      <c r="AQ736" s="70">
        <f t="shared" si="60"/>
        <v>0</v>
      </c>
      <c r="AR736" s="70">
        <f t="shared" si="62"/>
        <v>76.42103175</v>
      </c>
      <c r="AS736" s="71">
        <v>1400.0</v>
      </c>
      <c r="AT736" s="36"/>
      <c r="AU736" s="43"/>
      <c r="AV736" s="72">
        <v>480.0</v>
      </c>
      <c r="AW736" s="35"/>
      <c r="AX736" s="45"/>
      <c r="AY736" s="46"/>
      <c r="AZ736" s="46"/>
      <c r="BA736" s="46"/>
      <c r="BB736" s="46"/>
      <c r="BC736" s="47"/>
      <c r="BD736" s="47"/>
      <c r="BE736" s="48"/>
      <c r="BF736" s="48"/>
    </row>
    <row r="737" ht="15.75" customHeight="1">
      <c r="A737" s="110"/>
      <c r="B737" s="28"/>
      <c r="C737" s="48"/>
      <c r="D737" s="30"/>
      <c r="E737" s="31">
        <f t="shared" si="3"/>
        <v>0</v>
      </c>
      <c r="F737" s="31"/>
      <c r="G737" s="104"/>
      <c r="H737" s="33"/>
      <c r="I737" s="34"/>
      <c r="J737" s="34"/>
      <c r="K737" s="34"/>
      <c r="L737" s="34"/>
      <c r="M737" s="34"/>
      <c r="N737" s="34"/>
      <c r="O737" s="34"/>
      <c r="P737" s="34"/>
      <c r="Q737" s="34"/>
      <c r="R737" s="35"/>
      <c r="S737" s="72">
        <f t="shared" si="74"/>
        <v>1875</v>
      </c>
      <c r="T737" s="36">
        <f t="shared" si="72"/>
        <v>0</v>
      </c>
      <c r="U737" s="36">
        <f t="shared" si="75"/>
        <v>114.44</v>
      </c>
      <c r="V737" s="35"/>
      <c r="W737" s="72">
        <v>4500.0</v>
      </c>
      <c r="X737" s="35">
        <f t="shared" si="54"/>
        <v>0</v>
      </c>
      <c r="Y737" s="37">
        <f t="shared" si="56"/>
        <v>257.6710463</v>
      </c>
      <c r="Z737" s="35"/>
      <c r="AA737" s="35"/>
      <c r="AB737" s="35"/>
      <c r="AC737" s="35"/>
      <c r="AD737" s="35"/>
      <c r="AE737" s="66">
        <v>3000.0</v>
      </c>
      <c r="AF737" s="66">
        <f t="shared" si="71"/>
        <v>0</v>
      </c>
      <c r="AG737" s="93">
        <f t="shared" si="67"/>
        <v>-15.67691673</v>
      </c>
      <c r="AH737" s="67"/>
      <c r="AI737" s="68"/>
      <c r="AJ737" s="68">
        <f t="shared" si="69"/>
        <v>24.91094913</v>
      </c>
      <c r="AK737" s="69">
        <v>1875.0</v>
      </c>
      <c r="AL737" s="42">
        <f t="shared" si="57"/>
        <v>0</v>
      </c>
      <c r="AM737" s="42">
        <f t="shared" si="61"/>
        <v>472.4193666</v>
      </c>
      <c r="AN737" s="36"/>
      <c r="AO737" s="43"/>
      <c r="AP737" s="70">
        <v>980.0</v>
      </c>
      <c r="AQ737" s="70">
        <f t="shared" si="60"/>
        <v>0</v>
      </c>
      <c r="AR737" s="70">
        <f t="shared" si="62"/>
        <v>76.42103175</v>
      </c>
      <c r="AS737" s="71">
        <v>1400.0</v>
      </c>
      <c r="AT737" s="36"/>
      <c r="AU737" s="43"/>
      <c r="AV737" s="72">
        <v>480.0</v>
      </c>
      <c r="AW737" s="35"/>
      <c r="AX737" s="45"/>
      <c r="AY737" s="46"/>
      <c r="AZ737" s="46"/>
      <c r="BA737" s="46"/>
      <c r="BB737" s="46"/>
      <c r="BC737" s="47"/>
      <c r="BD737" s="47"/>
      <c r="BE737" s="48"/>
      <c r="BF737" s="48"/>
    </row>
    <row r="738" ht="15.75" customHeight="1">
      <c r="A738" s="110"/>
      <c r="B738" s="28"/>
      <c r="C738" s="48"/>
      <c r="D738" s="30"/>
      <c r="E738" s="31">
        <f t="shared" si="3"/>
        <v>0</v>
      </c>
      <c r="F738" s="31"/>
      <c r="G738" s="104"/>
      <c r="H738" s="33"/>
      <c r="I738" s="34"/>
      <c r="J738" s="34"/>
      <c r="K738" s="34"/>
      <c r="L738" s="34"/>
      <c r="M738" s="34"/>
      <c r="N738" s="34"/>
      <c r="O738" s="34"/>
      <c r="P738" s="34"/>
      <c r="Q738" s="34"/>
      <c r="R738" s="35"/>
      <c r="S738" s="72">
        <f t="shared" si="74"/>
        <v>1875</v>
      </c>
      <c r="T738" s="36">
        <f t="shared" si="72"/>
        <v>0</v>
      </c>
      <c r="U738" s="36">
        <f t="shared" si="75"/>
        <v>114.44</v>
      </c>
      <c r="V738" s="35"/>
      <c r="W738" s="72">
        <v>4500.0</v>
      </c>
      <c r="X738" s="35">
        <f t="shared" si="54"/>
        <v>0</v>
      </c>
      <c r="Y738" s="37">
        <f t="shared" si="56"/>
        <v>257.6710463</v>
      </c>
      <c r="Z738" s="35"/>
      <c r="AA738" s="35"/>
      <c r="AB738" s="35"/>
      <c r="AC738" s="35"/>
      <c r="AD738" s="35"/>
      <c r="AE738" s="66">
        <v>3000.0</v>
      </c>
      <c r="AF738" s="66">
        <f t="shared" si="71"/>
        <v>0</v>
      </c>
      <c r="AG738" s="93">
        <f t="shared" si="67"/>
        <v>-15.67691673</v>
      </c>
      <c r="AH738" s="67"/>
      <c r="AI738" s="68"/>
      <c r="AJ738" s="68">
        <f t="shared" si="69"/>
        <v>24.91094913</v>
      </c>
      <c r="AK738" s="69">
        <v>1875.0</v>
      </c>
      <c r="AL738" s="42">
        <f t="shared" si="57"/>
        <v>0</v>
      </c>
      <c r="AM738" s="42">
        <f t="shared" si="61"/>
        <v>472.4193666</v>
      </c>
      <c r="AN738" s="36"/>
      <c r="AO738" s="43"/>
      <c r="AP738" s="70">
        <v>980.0</v>
      </c>
      <c r="AQ738" s="70">
        <f t="shared" si="60"/>
        <v>0</v>
      </c>
      <c r="AR738" s="70">
        <f t="shared" si="62"/>
        <v>76.42103175</v>
      </c>
      <c r="AS738" s="71">
        <v>1400.0</v>
      </c>
      <c r="AT738" s="36"/>
      <c r="AU738" s="43"/>
      <c r="AV738" s="72">
        <v>480.0</v>
      </c>
      <c r="AW738" s="35"/>
      <c r="AX738" s="45"/>
      <c r="AY738" s="46"/>
      <c r="AZ738" s="46"/>
      <c r="BA738" s="46"/>
      <c r="BB738" s="46"/>
      <c r="BC738" s="47"/>
      <c r="BD738" s="47"/>
      <c r="BE738" s="48"/>
      <c r="BF738" s="48"/>
    </row>
    <row r="739" ht="15.75" customHeight="1">
      <c r="A739" s="110"/>
      <c r="B739" s="28"/>
      <c r="C739" s="48"/>
      <c r="D739" s="30"/>
      <c r="E739" s="31">
        <f t="shared" si="3"/>
        <v>0</v>
      </c>
      <c r="F739" s="31"/>
      <c r="G739" s="104"/>
      <c r="H739" s="33"/>
      <c r="I739" s="34"/>
      <c r="J739" s="34"/>
      <c r="K739" s="34"/>
      <c r="L739" s="34"/>
      <c r="M739" s="34"/>
      <c r="N739" s="34"/>
      <c r="O739" s="34"/>
      <c r="P739" s="34"/>
      <c r="Q739" s="34"/>
      <c r="R739" s="35"/>
      <c r="S739" s="72">
        <f t="shared" si="74"/>
        <v>1875</v>
      </c>
      <c r="T739" s="36">
        <f t="shared" si="72"/>
        <v>0</v>
      </c>
      <c r="U739" s="36">
        <f t="shared" si="75"/>
        <v>114.44</v>
      </c>
      <c r="V739" s="35"/>
      <c r="W739" s="72">
        <v>4500.0</v>
      </c>
      <c r="X739" s="35">
        <f t="shared" si="54"/>
        <v>0</v>
      </c>
      <c r="Y739" s="37">
        <f t="shared" si="56"/>
        <v>257.6710463</v>
      </c>
      <c r="Z739" s="35"/>
      <c r="AA739" s="35"/>
      <c r="AB739" s="35"/>
      <c r="AC739" s="35"/>
      <c r="AD739" s="35"/>
      <c r="AE739" s="66">
        <v>3000.0</v>
      </c>
      <c r="AF739" s="66">
        <f t="shared" si="71"/>
        <v>0</v>
      </c>
      <c r="AG739" s="93">
        <f t="shared" si="67"/>
        <v>-15.67691673</v>
      </c>
      <c r="AH739" s="67"/>
      <c r="AI739" s="68"/>
      <c r="AJ739" s="68">
        <f t="shared" si="69"/>
        <v>24.91094913</v>
      </c>
      <c r="AK739" s="69">
        <v>1875.0</v>
      </c>
      <c r="AL739" s="42">
        <f t="shared" si="57"/>
        <v>0</v>
      </c>
      <c r="AM739" s="42">
        <f t="shared" si="61"/>
        <v>472.4193666</v>
      </c>
      <c r="AN739" s="36"/>
      <c r="AO739" s="43"/>
      <c r="AP739" s="70">
        <v>980.0</v>
      </c>
      <c r="AQ739" s="70">
        <f t="shared" si="60"/>
        <v>0</v>
      </c>
      <c r="AR739" s="70">
        <f t="shared" si="62"/>
        <v>76.42103175</v>
      </c>
      <c r="AS739" s="71">
        <v>1400.0</v>
      </c>
      <c r="AT739" s="36"/>
      <c r="AU739" s="43"/>
      <c r="AV739" s="72">
        <v>480.0</v>
      </c>
      <c r="AW739" s="35"/>
      <c r="AX739" s="45"/>
      <c r="AY739" s="46"/>
      <c r="AZ739" s="46"/>
      <c r="BA739" s="46"/>
      <c r="BB739" s="46"/>
      <c r="BC739" s="47"/>
      <c r="BD739" s="47"/>
      <c r="BE739" s="48"/>
      <c r="BF739" s="48"/>
    </row>
    <row r="740" ht="15.75" customHeight="1">
      <c r="A740" s="110"/>
      <c r="B740" s="28"/>
      <c r="C740" s="48"/>
      <c r="D740" s="30"/>
      <c r="E740" s="31">
        <f t="shared" si="3"/>
        <v>0</v>
      </c>
      <c r="F740" s="31"/>
      <c r="G740" s="104"/>
      <c r="H740" s="33"/>
      <c r="I740" s="34"/>
      <c r="J740" s="34"/>
      <c r="K740" s="34"/>
      <c r="L740" s="34"/>
      <c r="M740" s="34"/>
      <c r="N740" s="34"/>
      <c r="O740" s="34"/>
      <c r="P740" s="34"/>
      <c r="Q740" s="34"/>
      <c r="R740" s="35"/>
      <c r="S740" s="72">
        <f t="shared" si="74"/>
        <v>1875</v>
      </c>
      <c r="T740" s="36">
        <f t="shared" si="72"/>
        <v>0</v>
      </c>
      <c r="U740" s="36">
        <f t="shared" si="75"/>
        <v>114.44</v>
      </c>
      <c r="V740" s="35"/>
      <c r="W740" s="72">
        <v>4500.0</v>
      </c>
      <c r="X740" s="35">
        <f t="shared" si="54"/>
        <v>0</v>
      </c>
      <c r="Y740" s="37">
        <f t="shared" si="56"/>
        <v>257.6710463</v>
      </c>
      <c r="Z740" s="35"/>
      <c r="AA740" s="35"/>
      <c r="AB740" s="35"/>
      <c r="AC740" s="35"/>
      <c r="AD740" s="35"/>
      <c r="AE740" s="66">
        <v>3000.0</v>
      </c>
      <c r="AF740" s="66">
        <f t="shared" si="71"/>
        <v>0</v>
      </c>
      <c r="AG740" s="93">
        <f t="shared" si="67"/>
        <v>-15.67691673</v>
      </c>
      <c r="AH740" s="67"/>
      <c r="AI740" s="68"/>
      <c r="AJ740" s="68">
        <f t="shared" si="69"/>
        <v>24.91094913</v>
      </c>
      <c r="AK740" s="69">
        <v>1875.0</v>
      </c>
      <c r="AL740" s="42">
        <f t="shared" si="57"/>
        <v>0</v>
      </c>
      <c r="AM740" s="42">
        <f t="shared" si="61"/>
        <v>472.4193666</v>
      </c>
      <c r="AN740" s="36"/>
      <c r="AO740" s="43"/>
      <c r="AP740" s="70">
        <v>980.0</v>
      </c>
      <c r="AQ740" s="70">
        <f t="shared" si="60"/>
        <v>0</v>
      </c>
      <c r="AR740" s="70">
        <f t="shared" si="62"/>
        <v>76.42103175</v>
      </c>
      <c r="AS740" s="71">
        <v>1400.0</v>
      </c>
      <c r="AT740" s="36"/>
      <c r="AU740" s="43"/>
      <c r="AV740" s="72">
        <v>480.0</v>
      </c>
      <c r="AW740" s="35"/>
      <c r="AX740" s="45"/>
      <c r="AY740" s="46"/>
      <c r="AZ740" s="46"/>
      <c r="BA740" s="46"/>
      <c r="BB740" s="46"/>
      <c r="BC740" s="47"/>
      <c r="BD740" s="47"/>
      <c r="BE740" s="48"/>
      <c r="BF740" s="48"/>
    </row>
    <row r="741" ht="15.75" customHeight="1">
      <c r="A741" s="110"/>
      <c r="B741" s="28"/>
      <c r="C741" s="48"/>
      <c r="D741" s="30"/>
      <c r="E741" s="31">
        <f t="shared" si="3"/>
        <v>0</v>
      </c>
      <c r="F741" s="31"/>
      <c r="G741" s="104"/>
      <c r="H741" s="33"/>
      <c r="I741" s="34"/>
      <c r="J741" s="34"/>
      <c r="K741" s="34"/>
      <c r="L741" s="34"/>
      <c r="M741" s="34"/>
      <c r="N741" s="34"/>
      <c r="O741" s="34"/>
      <c r="P741" s="34"/>
      <c r="Q741" s="34"/>
      <c r="R741" s="35"/>
      <c r="S741" s="72">
        <f t="shared" si="74"/>
        <v>1875</v>
      </c>
      <c r="T741" s="36">
        <f t="shared" si="72"/>
        <v>0</v>
      </c>
      <c r="U741" s="36">
        <f t="shared" si="75"/>
        <v>114.44</v>
      </c>
      <c r="V741" s="35"/>
      <c r="W741" s="72">
        <v>4500.0</v>
      </c>
      <c r="X741" s="35">
        <f t="shared" si="54"/>
        <v>0</v>
      </c>
      <c r="Y741" s="37">
        <f t="shared" si="56"/>
        <v>257.6710463</v>
      </c>
      <c r="Z741" s="35"/>
      <c r="AA741" s="35"/>
      <c r="AB741" s="35"/>
      <c r="AC741" s="35"/>
      <c r="AD741" s="35"/>
      <c r="AE741" s="66">
        <v>3000.0</v>
      </c>
      <c r="AF741" s="66">
        <f t="shared" si="71"/>
        <v>0</v>
      </c>
      <c r="AG741" s="93">
        <f t="shared" si="67"/>
        <v>-15.67691673</v>
      </c>
      <c r="AH741" s="67"/>
      <c r="AI741" s="68"/>
      <c r="AJ741" s="68">
        <f t="shared" si="69"/>
        <v>24.91094913</v>
      </c>
      <c r="AK741" s="69">
        <v>1875.0</v>
      </c>
      <c r="AL741" s="42">
        <f t="shared" si="57"/>
        <v>0</v>
      </c>
      <c r="AM741" s="42">
        <f t="shared" si="61"/>
        <v>472.4193666</v>
      </c>
      <c r="AN741" s="36"/>
      <c r="AO741" s="43"/>
      <c r="AP741" s="70">
        <v>980.0</v>
      </c>
      <c r="AQ741" s="70">
        <f t="shared" si="60"/>
        <v>0</v>
      </c>
      <c r="AR741" s="70">
        <f t="shared" si="62"/>
        <v>76.42103175</v>
      </c>
      <c r="AS741" s="71">
        <v>1400.0</v>
      </c>
      <c r="AT741" s="36"/>
      <c r="AU741" s="43"/>
      <c r="AV741" s="72">
        <v>480.0</v>
      </c>
      <c r="AW741" s="35"/>
      <c r="AX741" s="45"/>
      <c r="AY741" s="46"/>
      <c r="AZ741" s="46"/>
      <c r="BA741" s="46"/>
      <c r="BB741" s="46"/>
      <c r="BC741" s="47"/>
      <c r="BD741" s="47"/>
      <c r="BE741" s="48"/>
      <c r="BF741" s="48"/>
    </row>
    <row r="742" ht="15.75" customHeight="1">
      <c r="A742" s="110"/>
      <c r="B742" s="28"/>
      <c r="C742" s="48"/>
      <c r="D742" s="30"/>
      <c r="E742" s="31">
        <f t="shared" si="3"/>
        <v>0</v>
      </c>
      <c r="F742" s="31"/>
      <c r="G742" s="104"/>
      <c r="H742" s="33"/>
      <c r="I742" s="34"/>
      <c r="J742" s="34"/>
      <c r="K742" s="34"/>
      <c r="L742" s="34"/>
      <c r="M742" s="34"/>
      <c r="N742" s="34"/>
      <c r="O742" s="34"/>
      <c r="P742" s="34"/>
      <c r="Q742" s="34"/>
      <c r="R742" s="35"/>
      <c r="S742" s="72">
        <f t="shared" si="74"/>
        <v>1875</v>
      </c>
      <c r="T742" s="36">
        <f t="shared" si="72"/>
        <v>0</v>
      </c>
      <c r="U742" s="36">
        <f t="shared" si="75"/>
        <v>114.44</v>
      </c>
      <c r="V742" s="35"/>
      <c r="W742" s="72">
        <v>4500.0</v>
      </c>
      <c r="X742" s="35">
        <f t="shared" si="54"/>
        <v>0</v>
      </c>
      <c r="Y742" s="37">
        <f t="shared" si="56"/>
        <v>257.6710463</v>
      </c>
      <c r="Z742" s="35"/>
      <c r="AA742" s="35"/>
      <c r="AB742" s="35"/>
      <c r="AC742" s="35"/>
      <c r="AD742" s="35"/>
      <c r="AE742" s="66">
        <v>3000.0</v>
      </c>
      <c r="AF742" s="66">
        <f t="shared" si="71"/>
        <v>0</v>
      </c>
      <c r="AG742" s="93">
        <f t="shared" si="67"/>
        <v>-15.67691673</v>
      </c>
      <c r="AH742" s="67"/>
      <c r="AI742" s="68"/>
      <c r="AJ742" s="68">
        <f t="shared" si="69"/>
        <v>24.91094913</v>
      </c>
      <c r="AK742" s="69">
        <v>1875.0</v>
      </c>
      <c r="AL742" s="42">
        <f t="shared" si="57"/>
        <v>0</v>
      </c>
      <c r="AM742" s="42">
        <f t="shared" si="61"/>
        <v>472.4193666</v>
      </c>
      <c r="AN742" s="36"/>
      <c r="AO742" s="43"/>
      <c r="AP742" s="70">
        <v>980.0</v>
      </c>
      <c r="AQ742" s="70">
        <f t="shared" si="60"/>
        <v>0</v>
      </c>
      <c r="AR742" s="70">
        <f t="shared" si="62"/>
        <v>76.42103175</v>
      </c>
      <c r="AS742" s="71">
        <v>1400.0</v>
      </c>
      <c r="AT742" s="36"/>
      <c r="AU742" s="43"/>
      <c r="AV742" s="72">
        <v>480.0</v>
      </c>
      <c r="AW742" s="35"/>
      <c r="AX742" s="45"/>
      <c r="AY742" s="46"/>
      <c r="AZ742" s="46"/>
      <c r="BA742" s="46"/>
      <c r="BB742" s="46"/>
      <c r="BC742" s="47"/>
      <c r="BD742" s="47"/>
      <c r="BE742" s="48"/>
      <c r="BF742" s="48"/>
    </row>
    <row r="743" ht="15.75" customHeight="1">
      <c r="A743" s="110"/>
      <c r="B743" s="28"/>
      <c r="C743" s="48"/>
      <c r="D743" s="30"/>
      <c r="E743" s="31">
        <f t="shared" si="3"/>
        <v>0</v>
      </c>
      <c r="F743" s="31"/>
      <c r="G743" s="104"/>
      <c r="H743" s="33"/>
      <c r="I743" s="34"/>
      <c r="J743" s="34"/>
      <c r="K743" s="34"/>
      <c r="L743" s="34"/>
      <c r="M743" s="34"/>
      <c r="N743" s="34"/>
      <c r="O743" s="34"/>
      <c r="P743" s="34"/>
      <c r="Q743" s="34"/>
      <c r="R743" s="35"/>
      <c r="S743" s="72">
        <f t="shared" si="74"/>
        <v>1875</v>
      </c>
      <c r="T743" s="36">
        <f t="shared" si="72"/>
        <v>0</v>
      </c>
      <c r="U743" s="36">
        <f t="shared" si="75"/>
        <v>114.44</v>
      </c>
      <c r="V743" s="35"/>
      <c r="W743" s="72">
        <v>4500.0</v>
      </c>
      <c r="X743" s="35">
        <f t="shared" si="54"/>
        <v>0</v>
      </c>
      <c r="Y743" s="37">
        <f t="shared" si="56"/>
        <v>257.6710463</v>
      </c>
      <c r="Z743" s="35"/>
      <c r="AA743" s="35"/>
      <c r="AB743" s="35"/>
      <c r="AC743" s="35"/>
      <c r="AD743" s="35"/>
      <c r="AE743" s="66">
        <v>3000.0</v>
      </c>
      <c r="AF743" s="66">
        <f t="shared" si="71"/>
        <v>0</v>
      </c>
      <c r="AG743" s="93">
        <f t="shared" si="67"/>
        <v>-15.67691673</v>
      </c>
      <c r="AH743" s="67"/>
      <c r="AI743" s="68"/>
      <c r="AJ743" s="68">
        <f t="shared" si="69"/>
        <v>24.91094913</v>
      </c>
      <c r="AK743" s="69">
        <v>1875.0</v>
      </c>
      <c r="AL743" s="42">
        <f t="shared" si="57"/>
        <v>0</v>
      </c>
      <c r="AM743" s="42">
        <f t="shared" si="61"/>
        <v>472.4193666</v>
      </c>
      <c r="AN743" s="36"/>
      <c r="AO743" s="43"/>
      <c r="AP743" s="70">
        <v>980.0</v>
      </c>
      <c r="AQ743" s="70">
        <f t="shared" si="60"/>
        <v>0</v>
      </c>
      <c r="AR743" s="70">
        <f t="shared" si="62"/>
        <v>76.42103175</v>
      </c>
      <c r="AS743" s="71">
        <v>1400.0</v>
      </c>
      <c r="AT743" s="36"/>
      <c r="AU743" s="43"/>
      <c r="AV743" s="72">
        <v>480.0</v>
      </c>
      <c r="AW743" s="35"/>
      <c r="AX743" s="45"/>
      <c r="AY743" s="46"/>
      <c r="AZ743" s="46"/>
      <c r="BA743" s="46"/>
      <c r="BB743" s="46"/>
      <c r="BC743" s="47"/>
      <c r="BD743" s="47"/>
      <c r="BE743" s="48"/>
      <c r="BF743" s="48"/>
    </row>
    <row r="744" ht="15.75" customHeight="1">
      <c r="A744" s="110"/>
      <c r="B744" s="28"/>
      <c r="C744" s="48"/>
      <c r="D744" s="30"/>
      <c r="E744" s="31">
        <f t="shared" si="3"/>
        <v>0</v>
      </c>
      <c r="F744" s="31"/>
      <c r="G744" s="104"/>
      <c r="H744" s="33"/>
      <c r="I744" s="34"/>
      <c r="J744" s="34"/>
      <c r="K744" s="34"/>
      <c r="L744" s="34"/>
      <c r="M744" s="34"/>
      <c r="N744" s="34"/>
      <c r="O744" s="34"/>
      <c r="P744" s="34"/>
      <c r="Q744" s="34"/>
      <c r="R744" s="35"/>
      <c r="S744" s="72">
        <f t="shared" si="74"/>
        <v>1875</v>
      </c>
      <c r="T744" s="36">
        <f t="shared" si="72"/>
        <v>0</v>
      </c>
      <c r="U744" s="36">
        <f t="shared" si="75"/>
        <v>114.44</v>
      </c>
      <c r="V744" s="35"/>
      <c r="W744" s="72">
        <v>4500.0</v>
      </c>
      <c r="X744" s="35">
        <f t="shared" si="54"/>
        <v>0</v>
      </c>
      <c r="Y744" s="37">
        <f t="shared" si="56"/>
        <v>257.6710463</v>
      </c>
      <c r="Z744" s="35"/>
      <c r="AA744" s="35"/>
      <c r="AB744" s="35"/>
      <c r="AC744" s="35"/>
      <c r="AD744" s="35"/>
      <c r="AE744" s="66">
        <v>3000.0</v>
      </c>
      <c r="AF744" s="66">
        <f t="shared" si="71"/>
        <v>0</v>
      </c>
      <c r="AG744" s="93">
        <f t="shared" si="67"/>
        <v>-15.67691673</v>
      </c>
      <c r="AH744" s="67"/>
      <c r="AI744" s="68"/>
      <c r="AJ744" s="68">
        <f t="shared" si="69"/>
        <v>24.91094913</v>
      </c>
      <c r="AK744" s="69">
        <v>1875.0</v>
      </c>
      <c r="AL744" s="42">
        <f t="shared" si="57"/>
        <v>0</v>
      </c>
      <c r="AM744" s="42">
        <f t="shared" si="61"/>
        <v>472.4193666</v>
      </c>
      <c r="AN744" s="36"/>
      <c r="AO744" s="43"/>
      <c r="AP744" s="70">
        <v>980.0</v>
      </c>
      <c r="AQ744" s="70">
        <f t="shared" si="60"/>
        <v>0</v>
      </c>
      <c r="AR744" s="70">
        <f t="shared" si="62"/>
        <v>76.42103175</v>
      </c>
      <c r="AS744" s="71">
        <v>1400.0</v>
      </c>
      <c r="AT744" s="36"/>
      <c r="AU744" s="43"/>
      <c r="AV744" s="72">
        <v>480.0</v>
      </c>
      <c r="AW744" s="35"/>
      <c r="AX744" s="45"/>
      <c r="AY744" s="46"/>
      <c r="AZ744" s="46"/>
      <c r="BA744" s="46"/>
      <c r="BB744" s="46"/>
      <c r="BC744" s="47"/>
      <c r="BD744" s="47"/>
      <c r="BE744" s="48"/>
      <c r="BF744" s="48"/>
    </row>
    <row r="745" ht="15.75" customHeight="1">
      <c r="A745" s="110"/>
      <c r="B745" s="28"/>
      <c r="C745" s="48"/>
      <c r="D745" s="30"/>
      <c r="E745" s="31">
        <f t="shared" si="3"/>
        <v>0</v>
      </c>
      <c r="F745" s="31"/>
      <c r="G745" s="104"/>
      <c r="H745" s="33"/>
      <c r="I745" s="34"/>
      <c r="J745" s="34"/>
      <c r="K745" s="34"/>
      <c r="L745" s="34"/>
      <c r="M745" s="34"/>
      <c r="N745" s="34"/>
      <c r="O745" s="34"/>
      <c r="P745" s="34"/>
      <c r="Q745" s="34"/>
      <c r="R745" s="35"/>
      <c r="S745" s="72">
        <f t="shared" si="74"/>
        <v>1875</v>
      </c>
      <c r="T745" s="36">
        <f t="shared" si="72"/>
        <v>0</v>
      </c>
      <c r="U745" s="36">
        <f t="shared" si="75"/>
        <v>114.44</v>
      </c>
      <c r="V745" s="35"/>
      <c r="W745" s="72">
        <v>4500.0</v>
      </c>
      <c r="X745" s="35">
        <f t="shared" si="54"/>
        <v>0</v>
      </c>
      <c r="Y745" s="37">
        <f t="shared" si="56"/>
        <v>257.6710463</v>
      </c>
      <c r="Z745" s="35"/>
      <c r="AA745" s="35"/>
      <c r="AB745" s="35"/>
      <c r="AC745" s="35"/>
      <c r="AD745" s="35"/>
      <c r="AE745" s="66">
        <v>3000.0</v>
      </c>
      <c r="AF745" s="66">
        <f t="shared" si="71"/>
        <v>0</v>
      </c>
      <c r="AG745" s="93">
        <f t="shared" si="67"/>
        <v>-15.67691673</v>
      </c>
      <c r="AH745" s="67"/>
      <c r="AI745" s="68"/>
      <c r="AJ745" s="68">
        <f t="shared" si="69"/>
        <v>24.91094913</v>
      </c>
      <c r="AK745" s="69">
        <v>1875.0</v>
      </c>
      <c r="AL745" s="42">
        <f t="shared" si="57"/>
        <v>0</v>
      </c>
      <c r="AM745" s="42">
        <f t="shared" si="61"/>
        <v>472.4193666</v>
      </c>
      <c r="AN745" s="36"/>
      <c r="AO745" s="43"/>
      <c r="AP745" s="70">
        <v>980.0</v>
      </c>
      <c r="AQ745" s="70">
        <f t="shared" si="60"/>
        <v>0</v>
      </c>
      <c r="AR745" s="70">
        <f t="shared" si="62"/>
        <v>76.42103175</v>
      </c>
      <c r="AS745" s="71">
        <v>1400.0</v>
      </c>
      <c r="AT745" s="36"/>
      <c r="AU745" s="43"/>
      <c r="AV745" s="72">
        <v>480.0</v>
      </c>
      <c r="AW745" s="35"/>
      <c r="AX745" s="45"/>
      <c r="AY745" s="46"/>
      <c r="AZ745" s="46"/>
      <c r="BA745" s="46"/>
      <c r="BB745" s="46"/>
      <c r="BC745" s="47"/>
      <c r="BD745" s="47"/>
      <c r="BE745" s="48"/>
      <c r="BF745" s="48"/>
    </row>
    <row r="746" ht="15.75" customHeight="1">
      <c r="A746" s="110"/>
      <c r="B746" s="28"/>
      <c r="C746" s="48"/>
      <c r="D746" s="30"/>
      <c r="E746" s="31">
        <f t="shared" si="3"/>
        <v>0</v>
      </c>
      <c r="F746" s="31"/>
      <c r="G746" s="104"/>
      <c r="H746" s="33"/>
      <c r="I746" s="34"/>
      <c r="J746" s="34"/>
      <c r="K746" s="34"/>
      <c r="L746" s="34"/>
      <c r="M746" s="34"/>
      <c r="N746" s="34"/>
      <c r="O746" s="34"/>
      <c r="P746" s="34"/>
      <c r="Q746" s="34"/>
      <c r="R746" s="35"/>
      <c r="S746" s="72">
        <f t="shared" si="74"/>
        <v>1875</v>
      </c>
      <c r="T746" s="36">
        <f t="shared" si="72"/>
        <v>0</v>
      </c>
      <c r="U746" s="36">
        <f t="shared" si="75"/>
        <v>114.44</v>
      </c>
      <c r="V746" s="35"/>
      <c r="W746" s="72">
        <v>4500.0</v>
      </c>
      <c r="X746" s="35">
        <f t="shared" si="54"/>
        <v>0</v>
      </c>
      <c r="Y746" s="37">
        <f t="shared" si="56"/>
        <v>257.6710463</v>
      </c>
      <c r="Z746" s="35"/>
      <c r="AA746" s="35"/>
      <c r="AB746" s="35"/>
      <c r="AC746" s="35"/>
      <c r="AD746" s="35"/>
      <c r="AE746" s="66">
        <v>3000.0</v>
      </c>
      <c r="AF746" s="66">
        <f t="shared" si="71"/>
        <v>0</v>
      </c>
      <c r="AG746" s="93">
        <f t="shared" si="67"/>
        <v>-15.67691673</v>
      </c>
      <c r="AH746" s="67"/>
      <c r="AI746" s="68"/>
      <c r="AJ746" s="68">
        <f t="shared" si="69"/>
        <v>24.91094913</v>
      </c>
      <c r="AK746" s="69">
        <v>1875.0</v>
      </c>
      <c r="AL746" s="42">
        <f t="shared" si="57"/>
        <v>0</v>
      </c>
      <c r="AM746" s="42">
        <f t="shared" si="61"/>
        <v>472.4193666</v>
      </c>
      <c r="AN746" s="36"/>
      <c r="AO746" s="43"/>
      <c r="AP746" s="70">
        <v>980.0</v>
      </c>
      <c r="AQ746" s="70">
        <f t="shared" si="60"/>
        <v>0</v>
      </c>
      <c r="AR746" s="70">
        <f t="shared" si="62"/>
        <v>76.42103175</v>
      </c>
      <c r="AS746" s="71">
        <v>1400.0</v>
      </c>
      <c r="AT746" s="36"/>
      <c r="AU746" s="43"/>
      <c r="AV746" s="72">
        <v>480.0</v>
      </c>
      <c r="AW746" s="35"/>
      <c r="AX746" s="45"/>
      <c r="AY746" s="46"/>
      <c r="AZ746" s="46"/>
      <c r="BA746" s="46"/>
      <c r="BB746" s="46"/>
      <c r="BC746" s="47"/>
      <c r="BD746" s="47"/>
      <c r="BE746" s="48"/>
      <c r="BF746" s="48"/>
    </row>
    <row r="747" ht="15.75" customHeight="1">
      <c r="A747" s="110"/>
      <c r="B747" s="28"/>
      <c r="C747" s="48"/>
      <c r="D747" s="30"/>
      <c r="E747" s="31">
        <f t="shared" si="3"/>
        <v>0</v>
      </c>
      <c r="F747" s="31"/>
      <c r="G747" s="104"/>
      <c r="H747" s="33"/>
      <c r="I747" s="34"/>
      <c r="J747" s="34"/>
      <c r="K747" s="34"/>
      <c r="L747" s="34"/>
      <c r="M747" s="34"/>
      <c r="N747" s="34"/>
      <c r="O747" s="34"/>
      <c r="P747" s="34"/>
      <c r="Q747" s="34"/>
      <c r="R747" s="35"/>
      <c r="S747" s="72">
        <f t="shared" si="74"/>
        <v>1875</v>
      </c>
      <c r="T747" s="36">
        <f t="shared" si="72"/>
        <v>0</v>
      </c>
      <c r="U747" s="36">
        <f t="shared" si="75"/>
        <v>114.44</v>
      </c>
      <c r="V747" s="35"/>
      <c r="W747" s="72">
        <v>4500.0</v>
      </c>
      <c r="X747" s="35">
        <f t="shared" si="54"/>
        <v>0</v>
      </c>
      <c r="Y747" s="37">
        <f t="shared" si="56"/>
        <v>257.6710463</v>
      </c>
      <c r="Z747" s="35"/>
      <c r="AA747" s="35"/>
      <c r="AB747" s="35"/>
      <c r="AC747" s="35"/>
      <c r="AD747" s="35"/>
      <c r="AE747" s="66">
        <v>3000.0</v>
      </c>
      <c r="AF747" s="66">
        <f t="shared" si="71"/>
        <v>0</v>
      </c>
      <c r="AG747" s="93">
        <f t="shared" si="67"/>
        <v>-15.67691673</v>
      </c>
      <c r="AH747" s="67"/>
      <c r="AI747" s="68"/>
      <c r="AJ747" s="68">
        <f t="shared" si="69"/>
        <v>24.91094913</v>
      </c>
      <c r="AK747" s="69">
        <v>1875.0</v>
      </c>
      <c r="AL747" s="42">
        <f t="shared" si="57"/>
        <v>0</v>
      </c>
      <c r="AM747" s="42">
        <f t="shared" si="61"/>
        <v>472.4193666</v>
      </c>
      <c r="AN747" s="36"/>
      <c r="AO747" s="43"/>
      <c r="AP747" s="70">
        <v>980.0</v>
      </c>
      <c r="AQ747" s="70">
        <f t="shared" si="60"/>
        <v>0</v>
      </c>
      <c r="AR747" s="70">
        <f t="shared" si="62"/>
        <v>76.42103175</v>
      </c>
      <c r="AS747" s="71">
        <v>1400.0</v>
      </c>
      <c r="AT747" s="36"/>
      <c r="AU747" s="43"/>
      <c r="AV747" s="72">
        <v>480.0</v>
      </c>
      <c r="AW747" s="35"/>
      <c r="AX747" s="45"/>
      <c r="AY747" s="46"/>
      <c r="AZ747" s="46"/>
      <c r="BA747" s="46"/>
      <c r="BB747" s="46"/>
      <c r="BC747" s="47"/>
      <c r="BD747" s="47"/>
      <c r="BE747" s="48"/>
      <c r="BF747" s="48"/>
    </row>
    <row r="748" ht="15.75" customHeight="1">
      <c r="A748" s="110"/>
      <c r="B748" s="28"/>
      <c r="C748" s="48"/>
      <c r="D748" s="30"/>
      <c r="E748" s="31">
        <f t="shared" si="3"/>
        <v>0</v>
      </c>
      <c r="F748" s="31"/>
      <c r="G748" s="104"/>
      <c r="H748" s="33"/>
      <c r="I748" s="34"/>
      <c r="J748" s="34"/>
      <c r="K748" s="34"/>
      <c r="L748" s="34"/>
      <c r="M748" s="34"/>
      <c r="N748" s="34"/>
      <c r="O748" s="34"/>
      <c r="P748" s="34"/>
      <c r="Q748" s="34"/>
      <c r="R748" s="35"/>
      <c r="S748" s="72">
        <f t="shared" si="74"/>
        <v>1875</v>
      </c>
      <c r="T748" s="36">
        <f t="shared" si="72"/>
        <v>0</v>
      </c>
      <c r="U748" s="36">
        <f t="shared" si="75"/>
        <v>114.44</v>
      </c>
      <c r="V748" s="35"/>
      <c r="W748" s="72">
        <v>4500.0</v>
      </c>
      <c r="X748" s="35">
        <f t="shared" si="54"/>
        <v>0</v>
      </c>
      <c r="Y748" s="37">
        <f t="shared" si="56"/>
        <v>257.6710463</v>
      </c>
      <c r="Z748" s="35"/>
      <c r="AA748" s="35"/>
      <c r="AB748" s="35"/>
      <c r="AC748" s="35"/>
      <c r="AD748" s="35"/>
      <c r="AE748" s="66">
        <v>3000.0</v>
      </c>
      <c r="AF748" s="66">
        <f t="shared" si="71"/>
        <v>0</v>
      </c>
      <c r="AG748" s="93">
        <f t="shared" si="67"/>
        <v>-15.67691673</v>
      </c>
      <c r="AH748" s="67"/>
      <c r="AI748" s="68"/>
      <c r="AJ748" s="68">
        <f t="shared" si="69"/>
        <v>24.91094913</v>
      </c>
      <c r="AK748" s="69">
        <v>1875.0</v>
      </c>
      <c r="AL748" s="42">
        <f t="shared" si="57"/>
        <v>0</v>
      </c>
      <c r="AM748" s="42">
        <f t="shared" si="61"/>
        <v>472.4193666</v>
      </c>
      <c r="AN748" s="36"/>
      <c r="AO748" s="43"/>
      <c r="AP748" s="70">
        <v>980.0</v>
      </c>
      <c r="AQ748" s="70">
        <f t="shared" si="60"/>
        <v>0</v>
      </c>
      <c r="AR748" s="70">
        <f t="shared" si="62"/>
        <v>76.42103175</v>
      </c>
      <c r="AS748" s="71">
        <v>1400.0</v>
      </c>
      <c r="AT748" s="36"/>
      <c r="AU748" s="43"/>
      <c r="AV748" s="72">
        <v>480.0</v>
      </c>
      <c r="AW748" s="35"/>
      <c r="AX748" s="45"/>
      <c r="AY748" s="46"/>
      <c r="AZ748" s="46"/>
      <c r="BA748" s="46"/>
      <c r="BB748" s="46"/>
      <c r="BC748" s="47"/>
      <c r="BD748" s="47"/>
      <c r="BE748" s="48"/>
      <c r="BF748" s="48"/>
    </row>
    <row r="749" ht="15.75" customHeight="1">
      <c r="A749" s="110"/>
      <c r="B749" s="28"/>
      <c r="C749" s="48"/>
      <c r="D749" s="30"/>
      <c r="E749" s="31">
        <f t="shared" si="3"/>
        <v>0</v>
      </c>
      <c r="F749" s="31"/>
      <c r="G749" s="104"/>
      <c r="H749" s="33"/>
      <c r="I749" s="34"/>
      <c r="J749" s="34"/>
      <c r="K749" s="34"/>
      <c r="L749" s="34"/>
      <c r="M749" s="34"/>
      <c r="N749" s="34"/>
      <c r="O749" s="34"/>
      <c r="P749" s="34"/>
      <c r="Q749" s="34"/>
      <c r="R749" s="35"/>
      <c r="S749" s="72">
        <f t="shared" si="74"/>
        <v>1875</v>
      </c>
      <c r="T749" s="36">
        <f t="shared" si="72"/>
        <v>0</v>
      </c>
      <c r="U749" s="36">
        <f t="shared" si="75"/>
        <v>114.44</v>
      </c>
      <c r="V749" s="35"/>
      <c r="W749" s="72">
        <v>4500.0</v>
      </c>
      <c r="X749" s="35">
        <f t="shared" si="54"/>
        <v>0</v>
      </c>
      <c r="Y749" s="37">
        <f t="shared" si="56"/>
        <v>257.6710463</v>
      </c>
      <c r="Z749" s="35"/>
      <c r="AA749" s="35"/>
      <c r="AB749" s="35"/>
      <c r="AC749" s="35"/>
      <c r="AD749" s="35"/>
      <c r="AE749" s="66">
        <v>3000.0</v>
      </c>
      <c r="AF749" s="66">
        <f t="shared" si="71"/>
        <v>0</v>
      </c>
      <c r="AG749" s="93">
        <f t="shared" si="67"/>
        <v>-15.67691673</v>
      </c>
      <c r="AH749" s="67"/>
      <c r="AI749" s="68"/>
      <c r="AJ749" s="68">
        <f t="shared" si="69"/>
        <v>24.91094913</v>
      </c>
      <c r="AK749" s="69">
        <v>1875.0</v>
      </c>
      <c r="AL749" s="42">
        <f t="shared" si="57"/>
        <v>0</v>
      </c>
      <c r="AM749" s="42">
        <f t="shared" si="61"/>
        <v>472.4193666</v>
      </c>
      <c r="AN749" s="36"/>
      <c r="AO749" s="43"/>
      <c r="AP749" s="70">
        <v>980.0</v>
      </c>
      <c r="AQ749" s="70">
        <f t="shared" si="60"/>
        <v>0</v>
      </c>
      <c r="AR749" s="70">
        <f t="shared" si="62"/>
        <v>76.42103175</v>
      </c>
      <c r="AS749" s="71">
        <v>1400.0</v>
      </c>
      <c r="AT749" s="36"/>
      <c r="AU749" s="43"/>
      <c r="AV749" s="72">
        <v>480.0</v>
      </c>
      <c r="AW749" s="35"/>
      <c r="AX749" s="45"/>
      <c r="AY749" s="46"/>
      <c r="AZ749" s="46"/>
      <c r="BA749" s="46"/>
      <c r="BB749" s="46"/>
      <c r="BC749" s="47"/>
      <c r="BD749" s="47"/>
      <c r="BE749" s="48"/>
      <c r="BF749" s="48"/>
    </row>
    <row r="750" ht="15.75" customHeight="1">
      <c r="A750" s="110"/>
      <c r="B750" s="28"/>
      <c r="C750" s="48"/>
      <c r="D750" s="30"/>
      <c r="E750" s="31">
        <f t="shared" si="3"/>
        <v>0</v>
      </c>
      <c r="F750" s="31"/>
      <c r="G750" s="104"/>
      <c r="H750" s="33"/>
      <c r="I750" s="34"/>
      <c r="J750" s="34"/>
      <c r="K750" s="34"/>
      <c r="L750" s="34"/>
      <c r="M750" s="34"/>
      <c r="N750" s="34"/>
      <c r="O750" s="34"/>
      <c r="P750" s="34"/>
      <c r="Q750" s="34"/>
      <c r="R750" s="35"/>
      <c r="S750" s="72">
        <f t="shared" si="74"/>
        <v>1875</v>
      </c>
      <c r="T750" s="36">
        <f t="shared" si="72"/>
        <v>0</v>
      </c>
      <c r="U750" s="36">
        <f t="shared" si="75"/>
        <v>114.44</v>
      </c>
      <c r="V750" s="35"/>
      <c r="W750" s="72">
        <v>4500.0</v>
      </c>
      <c r="X750" s="35">
        <f t="shared" si="54"/>
        <v>0</v>
      </c>
      <c r="Y750" s="37">
        <f t="shared" si="56"/>
        <v>257.6710463</v>
      </c>
      <c r="Z750" s="35"/>
      <c r="AA750" s="35"/>
      <c r="AB750" s="35"/>
      <c r="AC750" s="35"/>
      <c r="AD750" s="35"/>
      <c r="AE750" s="66">
        <v>3000.0</v>
      </c>
      <c r="AF750" s="66">
        <f t="shared" si="71"/>
        <v>0</v>
      </c>
      <c r="AG750" s="93">
        <f t="shared" si="67"/>
        <v>-15.67691673</v>
      </c>
      <c r="AH750" s="67"/>
      <c r="AI750" s="68"/>
      <c r="AJ750" s="68">
        <f t="shared" si="69"/>
        <v>24.91094913</v>
      </c>
      <c r="AK750" s="69">
        <v>1875.0</v>
      </c>
      <c r="AL750" s="42">
        <f t="shared" si="57"/>
        <v>0</v>
      </c>
      <c r="AM750" s="42">
        <f t="shared" si="61"/>
        <v>472.4193666</v>
      </c>
      <c r="AN750" s="36"/>
      <c r="AO750" s="43"/>
      <c r="AP750" s="70">
        <v>980.0</v>
      </c>
      <c r="AQ750" s="70">
        <f t="shared" si="60"/>
        <v>0</v>
      </c>
      <c r="AR750" s="70">
        <f t="shared" si="62"/>
        <v>76.42103175</v>
      </c>
      <c r="AS750" s="71">
        <v>1400.0</v>
      </c>
      <c r="AT750" s="36"/>
      <c r="AU750" s="43"/>
      <c r="AV750" s="72">
        <v>480.0</v>
      </c>
      <c r="AW750" s="35"/>
      <c r="AX750" s="45"/>
      <c r="AY750" s="46"/>
      <c r="AZ750" s="46"/>
      <c r="BA750" s="46"/>
      <c r="BB750" s="46"/>
      <c r="BC750" s="47"/>
      <c r="BD750" s="47"/>
      <c r="BE750" s="48"/>
      <c r="BF750" s="48"/>
    </row>
    <row r="751" ht="15.75" customHeight="1">
      <c r="A751" s="110"/>
      <c r="B751" s="28"/>
      <c r="C751" s="48"/>
      <c r="D751" s="30"/>
      <c r="E751" s="31">
        <f t="shared" si="3"/>
        <v>0</v>
      </c>
      <c r="F751" s="31"/>
      <c r="G751" s="104"/>
      <c r="H751" s="33"/>
      <c r="I751" s="34"/>
      <c r="J751" s="34"/>
      <c r="K751" s="34"/>
      <c r="L751" s="34"/>
      <c r="M751" s="34"/>
      <c r="N751" s="34"/>
      <c r="O751" s="34"/>
      <c r="P751" s="34"/>
      <c r="Q751" s="34"/>
      <c r="R751" s="35"/>
      <c r="S751" s="72">
        <f t="shared" si="74"/>
        <v>1875</v>
      </c>
      <c r="T751" s="36">
        <f t="shared" si="72"/>
        <v>0</v>
      </c>
      <c r="U751" s="36">
        <f t="shared" si="75"/>
        <v>114.44</v>
      </c>
      <c r="V751" s="35"/>
      <c r="W751" s="72">
        <v>4500.0</v>
      </c>
      <c r="X751" s="35">
        <f t="shared" si="54"/>
        <v>0</v>
      </c>
      <c r="Y751" s="37">
        <f t="shared" si="56"/>
        <v>257.6710463</v>
      </c>
      <c r="Z751" s="35"/>
      <c r="AA751" s="35"/>
      <c r="AB751" s="35"/>
      <c r="AC751" s="35"/>
      <c r="AD751" s="35"/>
      <c r="AE751" s="66">
        <v>3000.0</v>
      </c>
      <c r="AF751" s="66">
        <f t="shared" si="71"/>
        <v>0</v>
      </c>
      <c r="AG751" s="93">
        <f t="shared" si="67"/>
        <v>-15.67691673</v>
      </c>
      <c r="AH751" s="67"/>
      <c r="AI751" s="68"/>
      <c r="AJ751" s="68">
        <f t="shared" si="69"/>
        <v>24.91094913</v>
      </c>
      <c r="AK751" s="69">
        <v>1875.0</v>
      </c>
      <c r="AL751" s="42">
        <f t="shared" si="57"/>
        <v>0</v>
      </c>
      <c r="AM751" s="42">
        <f t="shared" si="61"/>
        <v>472.4193666</v>
      </c>
      <c r="AN751" s="36"/>
      <c r="AO751" s="43"/>
      <c r="AP751" s="70">
        <v>980.0</v>
      </c>
      <c r="AQ751" s="70">
        <f t="shared" si="60"/>
        <v>0</v>
      </c>
      <c r="AR751" s="70">
        <f t="shared" si="62"/>
        <v>76.42103175</v>
      </c>
      <c r="AS751" s="71">
        <v>1400.0</v>
      </c>
      <c r="AT751" s="36"/>
      <c r="AU751" s="43"/>
      <c r="AV751" s="72">
        <v>480.0</v>
      </c>
      <c r="AW751" s="35"/>
      <c r="AX751" s="45"/>
      <c r="AY751" s="46"/>
      <c r="AZ751" s="46"/>
      <c r="BA751" s="46"/>
      <c r="BB751" s="46"/>
      <c r="BC751" s="47"/>
      <c r="BD751" s="47"/>
      <c r="BE751" s="48"/>
      <c r="BF751" s="48"/>
    </row>
    <row r="752" ht="15.75" customHeight="1">
      <c r="A752" s="110"/>
      <c r="B752" s="28"/>
      <c r="C752" s="48"/>
      <c r="D752" s="30"/>
      <c r="E752" s="31">
        <f t="shared" si="3"/>
        <v>0</v>
      </c>
      <c r="F752" s="31"/>
      <c r="G752" s="104"/>
      <c r="H752" s="33"/>
      <c r="I752" s="34"/>
      <c r="J752" s="34"/>
      <c r="K752" s="34"/>
      <c r="L752" s="34"/>
      <c r="M752" s="34"/>
      <c r="N752" s="34"/>
      <c r="O752" s="34"/>
      <c r="P752" s="34"/>
      <c r="Q752" s="34"/>
      <c r="R752" s="35"/>
      <c r="S752" s="72">
        <f t="shared" si="74"/>
        <v>1875</v>
      </c>
      <c r="T752" s="36">
        <f t="shared" si="72"/>
        <v>0</v>
      </c>
      <c r="U752" s="36">
        <f t="shared" si="75"/>
        <v>114.44</v>
      </c>
      <c r="V752" s="35"/>
      <c r="W752" s="72">
        <v>4500.0</v>
      </c>
      <c r="X752" s="35">
        <f t="shared" si="54"/>
        <v>0</v>
      </c>
      <c r="Y752" s="37">
        <f t="shared" si="56"/>
        <v>257.6710463</v>
      </c>
      <c r="Z752" s="35"/>
      <c r="AA752" s="35"/>
      <c r="AB752" s="35"/>
      <c r="AC752" s="35"/>
      <c r="AD752" s="35"/>
      <c r="AE752" s="66">
        <v>3000.0</v>
      </c>
      <c r="AF752" s="66">
        <f t="shared" si="71"/>
        <v>0</v>
      </c>
      <c r="AG752" s="93">
        <f t="shared" si="67"/>
        <v>-15.67691673</v>
      </c>
      <c r="AH752" s="67"/>
      <c r="AI752" s="68"/>
      <c r="AJ752" s="68">
        <f t="shared" si="69"/>
        <v>24.91094913</v>
      </c>
      <c r="AK752" s="69">
        <v>1875.0</v>
      </c>
      <c r="AL752" s="42">
        <f t="shared" si="57"/>
        <v>0</v>
      </c>
      <c r="AM752" s="42">
        <f t="shared" si="61"/>
        <v>472.4193666</v>
      </c>
      <c r="AN752" s="36"/>
      <c r="AO752" s="43"/>
      <c r="AP752" s="70">
        <v>980.0</v>
      </c>
      <c r="AQ752" s="70">
        <f t="shared" si="60"/>
        <v>0</v>
      </c>
      <c r="AR752" s="70">
        <f t="shared" si="62"/>
        <v>76.42103175</v>
      </c>
      <c r="AS752" s="71">
        <v>1400.0</v>
      </c>
      <c r="AT752" s="36"/>
      <c r="AU752" s="43"/>
      <c r="AV752" s="72">
        <v>480.0</v>
      </c>
      <c r="AW752" s="35"/>
      <c r="AX752" s="45"/>
      <c r="AY752" s="46"/>
      <c r="AZ752" s="46"/>
      <c r="BA752" s="46"/>
      <c r="BB752" s="46"/>
      <c r="BC752" s="47"/>
      <c r="BD752" s="47"/>
      <c r="BE752" s="48"/>
      <c r="BF752" s="48"/>
    </row>
    <row r="753" ht="15.75" customHeight="1">
      <c r="A753" s="110"/>
      <c r="B753" s="28"/>
      <c r="C753" s="48"/>
      <c r="D753" s="30"/>
      <c r="E753" s="31">
        <f t="shared" si="3"/>
        <v>0</v>
      </c>
      <c r="F753" s="31"/>
      <c r="G753" s="104"/>
      <c r="H753" s="33"/>
      <c r="I753" s="34"/>
      <c r="J753" s="34"/>
      <c r="K753" s="34"/>
      <c r="L753" s="34"/>
      <c r="M753" s="34"/>
      <c r="N753" s="34"/>
      <c r="O753" s="34"/>
      <c r="P753" s="34"/>
      <c r="Q753" s="34"/>
      <c r="R753" s="35"/>
      <c r="S753" s="72">
        <f t="shared" si="74"/>
        <v>1875</v>
      </c>
      <c r="T753" s="36">
        <f t="shared" si="72"/>
        <v>0</v>
      </c>
      <c r="U753" s="36">
        <f t="shared" si="75"/>
        <v>114.44</v>
      </c>
      <c r="V753" s="35"/>
      <c r="W753" s="72">
        <v>4500.0</v>
      </c>
      <c r="X753" s="35">
        <f t="shared" si="54"/>
        <v>0</v>
      </c>
      <c r="Y753" s="37">
        <f t="shared" si="56"/>
        <v>257.6710463</v>
      </c>
      <c r="Z753" s="35"/>
      <c r="AA753" s="35"/>
      <c r="AB753" s="35"/>
      <c r="AC753" s="35"/>
      <c r="AD753" s="35"/>
      <c r="AE753" s="66">
        <v>3000.0</v>
      </c>
      <c r="AF753" s="66">
        <f t="shared" si="71"/>
        <v>0</v>
      </c>
      <c r="AG753" s="93">
        <f t="shared" si="67"/>
        <v>-15.67691673</v>
      </c>
      <c r="AH753" s="67"/>
      <c r="AI753" s="68"/>
      <c r="AJ753" s="68">
        <f t="shared" si="69"/>
        <v>24.91094913</v>
      </c>
      <c r="AK753" s="69">
        <v>1875.0</v>
      </c>
      <c r="AL753" s="42">
        <f t="shared" si="57"/>
        <v>0</v>
      </c>
      <c r="AM753" s="42">
        <f t="shared" si="61"/>
        <v>472.4193666</v>
      </c>
      <c r="AN753" s="36"/>
      <c r="AO753" s="43"/>
      <c r="AP753" s="70">
        <v>980.0</v>
      </c>
      <c r="AQ753" s="70">
        <f t="shared" si="60"/>
        <v>0</v>
      </c>
      <c r="AR753" s="70">
        <f t="shared" si="62"/>
        <v>76.42103175</v>
      </c>
      <c r="AS753" s="71">
        <v>1400.0</v>
      </c>
      <c r="AT753" s="36"/>
      <c r="AU753" s="43"/>
      <c r="AV753" s="72">
        <v>480.0</v>
      </c>
      <c r="AW753" s="35"/>
      <c r="AX753" s="45"/>
      <c r="AY753" s="46"/>
      <c r="AZ753" s="46"/>
      <c r="BA753" s="46"/>
      <c r="BB753" s="46"/>
      <c r="BC753" s="47"/>
      <c r="BD753" s="47"/>
      <c r="BE753" s="48"/>
      <c r="BF753" s="48"/>
    </row>
    <row r="754" ht="15.75" customHeight="1">
      <c r="A754" s="110"/>
      <c r="B754" s="28"/>
      <c r="C754" s="48"/>
      <c r="D754" s="30"/>
      <c r="E754" s="31">
        <f t="shared" si="3"/>
        <v>0</v>
      </c>
      <c r="F754" s="31"/>
      <c r="G754" s="104"/>
      <c r="H754" s="33"/>
      <c r="I754" s="34"/>
      <c r="J754" s="34"/>
      <c r="K754" s="34"/>
      <c r="L754" s="34"/>
      <c r="M754" s="34"/>
      <c r="N754" s="34"/>
      <c r="O754" s="34"/>
      <c r="P754" s="34"/>
      <c r="Q754" s="34"/>
      <c r="R754" s="35"/>
      <c r="S754" s="72">
        <f t="shared" si="74"/>
        <v>1875</v>
      </c>
      <c r="T754" s="36">
        <f t="shared" si="72"/>
        <v>0</v>
      </c>
      <c r="U754" s="36">
        <f t="shared" si="75"/>
        <v>114.44</v>
      </c>
      <c r="V754" s="35"/>
      <c r="W754" s="72">
        <v>4500.0</v>
      </c>
      <c r="X754" s="35">
        <f t="shared" si="54"/>
        <v>0</v>
      </c>
      <c r="Y754" s="37">
        <f t="shared" si="56"/>
        <v>257.6710463</v>
      </c>
      <c r="Z754" s="35"/>
      <c r="AA754" s="35"/>
      <c r="AB754" s="35"/>
      <c r="AC754" s="35"/>
      <c r="AD754" s="35"/>
      <c r="AE754" s="66">
        <v>3000.0</v>
      </c>
      <c r="AF754" s="66">
        <f t="shared" si="71"/>
        <v>0</v>
      </c>
      <c r="AG754" s="93">
        <f t="shared" si="67"/>
        <v>-15.67691673</v>
      </c>
      <c r="AH754" s="67"/>
      <c r="AI754" s="68"/>
      <c r="AJ754" s="68">
        <f t="shared" si="69"/>
        <v>24.91094913</v>
      </c>
      <c r="AK754" s="69">
        <v>1875.0</v>
      </c>
      <c r="AL754" s="42">
        <f t="shared" si="57"/>
        <v>0</v>
      </c>
      <c r="AM754" s="42">
        <f t="shared" si="61"/>
        <v>472.4193666</v>
      </c>
      <c r="AN754" s="36"/>
      <c r="AO754" s="43"/>
      <c r="AP754" s="70">
        <v>980.0</v>
      </c>
      <c r="AQ754" s="70">
        <f t="shared" si="60"/>
        <v>0</v>
      </c>
      <c r="AR754" s="70">
        <f t="shared" si="62"/>
        <v>76.42103175</v>
      </c>
      <c r="AS754" s="71">
        <v>1400.0</v>
      </c>
      <c r="AT754" s="36"/>
      <c r="AU754" s="43"/>
      <c r="AV754" s="72">
        <v>480.0</v>
      </c>
      <c r="AW754" s="35"/>
      <c r="AX754" s="45"/>
      <c r="AY754" s="46"/>
      <c r="AZ754" s="46"/>
      <c r="BA754" s="46"/>
      <c r="BB754" s="46"/>
      <c r="BC754" s="47"/>
      <c r="BD754" s="47"/>
      <c r="BE754" s="48"/>
      <c r="BF754" s="48"/>
    </row>
    <row r="755" ht="15.75" customHeight="1">
      <c r="A755" s="110"/>
      <c r="B755" s="28"/>
      <c r="C755" s="48"/>
      <c r="D755" s="30"/>
      <c r="E755" s="31">
        <f t="shared" si="3"/>
        <v>0</v>
      </c>
      <c r="F755" s="31"/>
      <c r="G755" s="104"/>
      <c r="H755" s="33"/>
      <c r="I755" s="34"/>
      <c r="J755" s="34"/>
      <c r="K755" s="34"/>
      <c r="L755" s="34"/>
      <c r="M755" s="34"/>
      <c r="N755" s="34"/>
      <c r="O755" s="34"/>
      <c r="P755" s="34"/>
      <c r="Q755" s="34"/>
      <c r="R755" s="35"/>
      <c r="S755" s="72">
        <f t="shared" si="74"/>
        <v>1875</v>
      </c>
      <c r="T755" s="36">
        <f t="shared" si="72"/>
        <v>0</v>
      </c>
      <c r="U755" s="36">
        <f t="shared" si="75"/>
        <v>114.44</v>
      </c>
      <c r="V755" s="35"/>
      <c r="W755" s="72">
        <v>4500.0</v>
      </c>
      <c r="X755" s="35">
        <f t="shared" si="54"/>
        <v>0</v>
      </c>
      <c r="Y755" s="37">
        <f t="shared" si="56"/>
        <v>257.6710463</v>
      </c>
      <c r="Z755" s="35"/>
      <c r="AA755" s="35"/>
      <c r="AB755" s="35"/>
      <c r="AC755" s="35"/>
      <c r="AD755" s="35"/>
      <c r="AE755" s="66">
        <v>3000.0</v>
      </c>
      <c r="AF755" s="66">
        <f t="shared" si="71"/>
        <v>0</v>
      </c>
      <c r="AG755" s="93">
        <f t="shared" si="67"/>
        <v>-15.67691673</v>
      </c>
      <c r="AH755" s="67"/>
      <c r="AI755" s="68"/>
      <c r="AJ755" s="68">
        <f t="shared" si="69"/>
        <v>24.91094913</v>
      </c>
      <c r="AK755" s="69">
        <v>1875.0</v>
      </c>
      <c r="AL755" s="42">
        <f t="shared" si="57"/>
        <v>0</v>
      </c>
      <c r="AM755" s="42">
        <f t="shared" si="61"/>
        <v>472.4193666</v>
      </c>
      <c r="AN755" s="36"/>
      <c r="AO755" s="43"/>
      <c r="AP755" s="70">
        <v>980.0</v>
      </c>
      <c r="AQ755" s="70">
        <f t="shared" si="60"/>
        <v>0</v>
      </c>
      <c r="AR755" s="70">
        <f t="shared" si="62"/>
        <v>76.42103175</v>
      </c>
      <c r="AS755" s="71">
        <v>1400.0</v>
      </c>
      <c r="AT755" s="36"/>
      <c r="AU755" s="43"/>
      <c r="AV755" s="72">
        <v>480.0</v>
      </c>
      <c r="AW755" s="35"/>
      <c r="AX755" s="45"/>
      <c r="AY755" s="46"/>
      <c r="AZ755" s="46"/>
      <c r="BA755" s="46"/>
      <c r="BB755" s="46"/>
      <c r="BC755" s="47"/>
      <c r="BD755" s="47"/>
      <c r="BE755" s="48"/>
      <c r="BF755" s="48"/>
    </row>
    <row r="756" ht="15.75" customHeight="1">
      <c r="A756" s="110"/>
      <c r="B756" s="28"/>
      <c r="C756" s="48"/>
      <c r="D756" s="30"/>
      <c r="E756" s="31">
        <f t="shared" si="3"/>
        <v>0</v>
      </c>
      <c r="F756" s="31"/>
      <c r="G756" s="104"/>
      <c r="H756" s="33"/>
      <c r="I756" s="34"/>
      <c r="J756" s="34"/>
      <c r="K756" s="34"/>
      <c r="L756" s="34"/>
      <c r="M756" s="34"/>
      <c r="N756" s="34"/>
      <c r="O756" s="34"/>
      <c r="P756" s="34"/>
      <c r="Q756" s="34"/>
      <c r="R756" s="35"/>
      <c r="S756" s="72">
        <f t="shared" si="74"/>
        <v>1875</v>
      </c>
      <c r="T756" s="36">
        <f t="shared" si="72"/>
        <v>0</v>
      </c>
      <c r="U756" s="36">
        <f t="shared" si="75"/>
        <v>114.44</v>
      </c>
      <c r="V756" s="35"/>
      <c r="W756" s="72">
        <v>4500.0</v>
      </c>
      <c r="X756" s="35">
        <f t="shared" si="54"/>
        <v>0</v>
      </c>
      <c r="Y756" s="37">
        <f t="shared" si="56"/>
        <v>257.6710463</v>
      </c>
      <c r="Z756" s="35"/>
      <c r="AA756" s="35"/>
      <c r="AB756" s="35"/>
      <c r="AC756" s="35"/>
      <c r="AD756" s="35"/>
      <c r="AE756" s="66">
        <v>3000.0</v>
      </c>
      <c r="AF756" s="66">
        <f t="shared" si="71"/>
        <v>0</v>
      </c>
      <c r="AG756" s="93">
        <f t="shared" si="67"/>
        <v>-15.67691673</v>
      </c>
      <c r="AH756" s="67"/>
      <c r="AI756" s="68"/>
      <c r="AJ756" s="68">
        <f t="shared" si="69"/>
        <v>24.91094913</v>
      </c>
      <c r="AK756" s="69">
        <v>1875.0</v>
      </c>
      <c r="AL756" s="42">
        <f t="shared" si="57"/>
        <v>0</v>
      </c>
      <c r="AM756" s="42">
        <f t="shared" si="61"/>
        <v>472.4193666</v>
      </c>
      <c r="AN756" s="36"/>
      <c r="AO756" s="43"/>
      <c r="AP756" s="70">
        <v>980.0</v>
      </c>
      <c r="AQ756" s="70">
        <f t="shared" si="60"/>
        <v>0</v>
      </c>
      <c r="AR756" s="70">
        <f t="shared" si="62"/>
        <v>76.42103175</v>
      </c>
      <c r="AS756" s="71">
        <v>1400.0</v>
      </c>
      <c r="AT756" s="36"/>
      <c r="AU756" s="43"/>
      <c r="AV756" s="72">
        <v>480.0</v>
      </c>
      <c r="AW756" s="35"/>
      <c r="AX756" s="45"/>
      <c r="AY756" s="46"/>
      <c r="AZ756" s="46"/>
      <c r="BA756" s="46"/>
      <c r="BB756" s="46"/>
      <c r="BC756" s="47"/>
      <c r="BD756" s="47"/>
      <c r="BE756" s="48"/>
      <c r="BF756" s="48"/>
    </row>
    <row r="757" ht="15.75" customHeight="1">
      <c r="A757" s="110"/>
      <c r="B757" s="28"/>
      <c r="C757" s="48"/>
      <c r="D757" s="30"/>
      <c r="E757" s="31">
        <f t="shared" si="3"/>
        <v>0</v>
      </c>
      <c r="F757" s="31"/>
      <c r="G757" s="104"/>
      <c r="H757" s="33"/>
      <c r="I757" s="34"/>
      <c r="J757" s="34"/>
      <c r="K757" s="34"/>
      <c r="L757" s="34"/>
      <c r="M757" s="34"/>
      <c r="N757" s="34"/>
      <c r="O757" s="34"/>
      <c r="P757" s="34"/>
      <c r="Q757" s="34"/>
      <c r="R757" s="35"/>
      <c r="S757" s="72">
        <f t="shared" si="74"/>
        <v>1875</v>
      </c>
      <c r="T757" s="36">
        <f t="shared" si="72"/>
        <v>0</v>
      </c>
      <c r="U757" s="36">
        <f t="shared" si="75"/>
        <v>114.44</v>
      </c>
      <c r="V757" s="35"/>
      <c r="W757" s="72">
        <v>4500.0</v>
      </c>
      <c r="X757" s="35">
        <f t="shared" si="54"/>
        <v>0</v>
      </c>
      <c r="Y757" s="37">
        <f t="shared" si="56"/>
        <v>257.6710463</v>
      </c>
      <c r="Z757" s="35"/>
      <c r="AA757" s="35"/>
      <c r="AB757" s="35"/>
      <c r="AC757" s="35"/>
      <c r="AD757" s="35"/>
      <c r="AE757" s="66">
        <v>3000.0</v>
      </c>
      <c r="AF757" s="66">
        <f t="shared" si="71"/>
        <v>0</v>
      </c>
      <c r="AG757" s="93">
        <f t="shared" si="67"/>
        <v>-15.67691673</v>
      </c>
      <c r="AH757" s="67"/>
      <c r="AI757" s="68"/>
      <c r="AJ757" s="68">
        <f t="shared" si="69"/>
        <v>24.91094913</v>
      </c>
      <c r="AK757" s="69">
        <v>1875.0</v>
      </c>
      <c r="AL757" s="42">
        <f t="shared" si="57"/>
        <v>0</v>
      </c>
      <c r="AM757" s="42">
        <f t="shared" si="61"/>
        <v>472.4193666</v>
      </c>
      <c r="AN757" s="36"/>
      <c r="AO757" s="43"/>
      <c r="AP757" s="70">
        <v>980.0</v>
      </c>
      <c r="AQ757" s="70">
        <f t="shared" si="60"/>
        <v>0</v>
      </c>
      <c r="AR757" s="70">
        <f t="shared" si="62"/>
        <v>76.42103175</v>
      </c>
      <c r="AS757" s="71">
        <v>1400.0</v>
      </c>
      <c r="AT757" s="36"/>
      <c r="AU757" s="43"/>
      <c r="AV757" s="72">
        <v>480.0</v>
      </c>
      <c r="AW757" s="35"/>
      <c r="AX757" s="45"/>
      <c r="AY757" s="46"/>
      <c r="AZ757" s="46"/>
      <c r="BA757" s="46"/>
      <c r="BB757" s="46"/>
      <c r="BC757" s="47"/>
      <c r="BD757" s="47"/>
      <c r="BE757" s="48"/>
      <c r="BF757" s="48"/>
    </row>
    <row r="758" ht="15.75" customHeight="1">
      <c r="A758" s="110"/>
      <c r="B758" s="28"/>
      <c r="C758" s="48"/>
      <c r="D758" s="30"/>
      <c r="E758" s="31">
        <f t="shared" si="3"/>
        <v>0</v>
      </c>
      <c r="F758" s="31"/>
      <c r="G758" s="104"/>
      <c r="H758" s="33"/>
      <c r="I758" s="34"/>
      <c r="J758" s="34"/>
      <c r="K758" s="34"/>
      <c r="L758" s="34"/>
      <c r="M758" s="34"/>
      <c r="N758" s="34"/>
      <c r="O758" s="34"/>
      <c r="P758" s="34"/>
      <c r="Q758" s="34"/>
      <c r="R758" s="35"/>
      <c r="S758" s="72">
        <f t="shared" si="74"/>
        <v>1875</v>
      </c>
      <c r="T758" s="36">
        <f t="shared" si="72"/>
        <v>0</v>
      </c>
      <c r="U758" s="36">
        <f t="shared" si="75"/>
        <v>114.44</v>
      </c>
      <c r="V758" s="35"/>
      <c r="W758" s="72">
        <v>4500.0</v>
      </c>
      <c r="X758" s="35">
        <f t="shared" si="54"/>
        <v>0</v>
      </c>
      <c r="Y758" s="37">
        <f t="shared" si="56"/>
        <v>257.6710463</v>
      </c>
      <c r="Z758" s="35"/>
      <c r="AA758" s="35"/>
      <c r="AB758" s="35"/>
      <c r="AC758" s="35"/>
      <c r="AD758" s="35"/>
      <c r="AE758" s="66">
        <v>3000.0</v>
      </c>
      <c r="AF758" s="66">
        <f t="shared" si="71"/>
        <v>0</v>
      </c>
      <c r="AG758" s="93">
        <f t="shared" si="67"/>
        <v>-15.67691673</v>
      </c>
      <c r="AH758" s="67"/>
      <c r="AI758" s="68"/>
      <c r="AJ758" s="68">
        <f t="shared" si="69"/>
        <v>24.91094913</v>
      </c>
      <c r="AK758" s="69">
        <v>1875.0</v>
      </c>
      <c r="AL758" s="42">
        <f t="shared" si="57"/>
        <v>0</v>
      </c>
      <c r="AM758" s="42">
        <f t="shared" si="61"/>
        <v>472.4193666</v>
      </c>
      <c r="AN758" s="36"/>
      <c r="AO758" s="43"/>
      <c r="AP758" s="70">
        <v>980.0</v>
      </c>
      <c r="AQ758" s="70">
        <f t="shared" si="60"/>
        <v>0</v>
      </c>
      <c r="AR758" s="70">
        <f t="shared" si="62"/>
        <v>76.42103175</v>
      </c>
      <c r="AS758" s="71">
        <v>1400.0</v>
      </c>
      <c r="AT758" s="36"/>
      <c r="AU758" s="43"/>
      <c r="AV758" s="72">
        <v>480.0</v>
      </c>
      <c r="AW758" s="35"/>
      <c r="AX758" s="45"/>
      <c r="AY758" s="46"/>
      <c r="AZ758" s="46"/>
      <c r="BA758" s="46"/>
      <c r="BB758" s="46"/>
      <c r="BC758" s="47"/>
      <c r="BD758" s="47"/>
      <c r="BE758" s="48"/>
      <c r="BF758" s="48"/>
    </row>
    <row r="759" ht="15.75" customHeight="1">
      <c r="A759" s="110"/>
      <c r="B759" s="28"/>
      <c r="C759" s="48"/>
      <c r="D759" s="30"/>
      <c r="E759" s="31">
        <f t="shared" si="3"/>
        <v>0</v>
      </c>
      <c r="F759" s="31"/>
      <c r="G759" s="104"/>
      <c r="H759" s="33"/>
      <c r="I759" s="34"/>
      <c r="J759" s="34"/>
      <c r="K759" s="34"/>
      <c r="L759" s="34"/>
      <c r="M759" s="34"/>
      <c r="N759" s="34"/>
      <c r="O759" s="34"/>
      <c r="P759" s="34"/>
      <c r="Q759" s="34"/>
      <c r="R759" s="35"/>
      <c r="S759" s="72">
        <f t="shared" si="74"/>
        <v>1875</v>
      </c>
      <c r="T759" s="36">
        <f t="shared" si="72"/>
        <v>0</v>
      </c>
      <c r="U759" s="36">
        <f t="shared" si="75"/>
        <v>114.44</v>
      </c>
      <c r="V759" s="35"/>
      <c r="W759" s="72">
        <v>4500.0</v>
      </c>
      <c r="X759" s="35">
        <f t="shared" si="54"/>
        <v>0</v>
      </c>
      <c r="Y759" s="37">
        <f t="shared" si="56"/>
        <v>257.6710463</v>
      </c>
      <c r="Z759" s="35"/>
      <c r="AA759" s="35"/>
      <c r="AB759" s="35"/>
      <c r="AC759" s="35"/>
      <c r="AD759" s="35"/>
      <c r="AE759" s="66">
        <v>3000.0</v>
      </c>
      <c r="AF759" s="66">
        <f t="shared" si="71"/>
        <v>0</v>
      </c>
      <c r="AG759" s="93">
        <f t="shared" si="67"/>
        <v>-15.67691673</v>
      </c>
      <c r="AH759" s="67"/>
      <c r="AI759" s="68"/>
      <c r="AJ759" s="68">
        <f t="shared" si="69"/>
        <v>24.91094913</v>
      </c>
      <c r="AK759" s="69">
        <v>1875.0</v>
      </c>
      <c r="AL759" s="42">
        <f t="shared" si="57"/>
        <v>0</v>
      </c>
      <c r="AM759" s="42">
        <f t="shared" si="61"/>
        <v>472.4193666</v>
      </c>
      <c r="AN759" s="36"/>
      <c r="AO759" s="43"/>
      <c r="AP759" s="70">
        <v>980.0</v>
      </c>
      <c r="AQ759" s="70">
        <f t="shared" si="60"/>
        <v>0</v>
      </c>
      <c r="AR759" s="70">
        <f t="shared" si="62"/>
        <v>76.42103175</v>
      </c>
      <c r="AS759" s="71">
        <v>1400.0</v>
      </c>
      <c r="AT759" s="36"/>
      <c r="AU759" s="43"/>
      <c r="AV759" s="72">
        <v>480.0</v>
      </c>
      <c r="AW759" s="35"/>
      <c r="AX759" s="45"/>
      <c r="AY759" s="46"/>
      <c r="AZ759" s="46"/>
      <c r="BA759" s="46"/>
      <c r="BB759" s="46"/>
      <c r="BC759" s="47"/>
      <c r="BD759" s="47"/>
      <c r="BE759" s="48"/>
      <c r="BF759" s="48"/>
    </row>
    <row r="760" ht="15.75" customHeight="1">
      <c r="A760" s="110"/>
      <c r="B760" s="28"/>
      <c r="C760" s="48"/>
      <c r="D760" s="30"/>
      <c r="E760" s="31">
        <f t="shared" si="3"/>
        <v>0</v>
      </c>
      <c r="F760" s="31"/>
      <c r="G760" s="104"/>
      <c r="H760" s="33"/>
      <c r="I760" s="34"/>
      <c r="J760" s="34"/>
      <c r="K760" s="34"/>
      <c r="L760" s="34"/>
      <c r="M760" s="34"/>
      <c r="N760" s="34"/>
      <c r="O760" s="34"/>
      <c r="P760" s="34"/>
      <c r="Q760" s="34"/>
      <c r="R760" s="35"/>
      <c r="S760" s="72">
        <f t="shared" si="74"/>
        <v>1875</v>
      </c>
      <c r="T760" s="36">
        <f t="shared" si="72"/>
        <v>0</v>
      </c>
      <c r="U760" s="36">
        <f t="shared" si="75"/>
        <v>114.44</v>
      </c>
      <c r="V760" s="35"/>
      <c r="W760" s="72">
        <v>4500.0</v>
      </c>
      <c r="X760" s="35">
        <f t="shared" si="54"/>
        <v>0</v>
      </c>
      <c r="Y760" s="37">
        <f t="shared" si="56"/>
        <v>257.6710463</v>
      </c>
      <c r="Z760" s="35"/>
      <c r="AA760" s="35"/>
      <c r="AB760" s="35"/>
      <c r="AC760" s="35"/>
      <c r="AD760" s="35"/>
      <c r="AE760" s="66">
        <v>3000.0</v>
      </c>
      <c r="AF760" s="66">
        <f t="shared" si="71"/>
        <v>0</v>
      </c>
      <c r="AG760" s="93">
        <f t="shared" si="67"/>
        <v>-15.67691673</v>
      </c>
      <c r="AH760" s="67"/>
      <c r="AI760" s="68"/>
      <c r="AJ760" s="68">
        <f t="shared" si="69"/>
        <v>24.91094913</v>
      </c>
      <c r="AK760" s="69">
        <v>1875.0</v>
      </c>
      <c r="AL760" s="42">
        <f t="shared" si="57"/>
        <v>0</v>
      </c>
      <c r="AM760" s="42">
        <f t="shared" si="61"/>
        <v>472.4193666</v>
      </c>
      <c r="AN760" s="36"/>
      <c r="AO760" s="43"/>
      <c r="AP760" s="70">
        <v>980.0</v>
      </c>
      <c r="AQ760" s="70">
        <f t="shared" si="60"/>
        <v>0</v>
      </c>
      <c r="AR760" s="70">
        <f t="shared" si="62"/>
        <v>76.42103175</v>
      </c>
      <c r="AS760" s="71">
        <v>1400.0</v>
      </c>
      <c r="AT760" s="36"/>
      <c r="AU760" s="43"/>
      <c r="AV760" s="72">
        <v>480.0</v>
      </c>
      <c r="AW760" s="35"/>
      <c r="AX760" s="45"/>
      <c r="AY760" s="46"/>
      <c r="AZ760" s="46"/>
      <c r="BA760" s="46"/>
      <c r="BB760" s="46"/>
      <c r="BC760" s="47"/>
      <c r="BD760" s="47"/>
      <c r="BE760" s="48"/>
      <c r="BF760" s="48"/>
    </row>
    <row r="761" ht="15.75" customHeight="1">
      <c r="A761" s="110"/>
      <c r="B761" s="28"/>
      <c r="C761" s="48"/>
      <c r="D761" s="30"/>
      <c r="E761" s="31">
        <f t="shared" si="3"/>
        <v>0</v>
      </c>
      <c r="F761" s="31"/>
      <c r="G761" s="104"/>
      <c r="H761" s="33"/>
      <c r="I761" s="34"/>
      <c r="J761" s="34"/>
      <c r="K761" s="34"/>
      <c r="L761" s="34"/>
      <c r="M761" s="34"/>
      <c r="N761" s="34"/>
      <c r="O761" s="34"/>
      <c r="P761" s="34"/>
      <c r="Q761" s="34"/>
      <c r="R761" s="35"/>
      <c r="S761" s="72">
        <f t="shared" si="74"/>
        <v>1875</v>
      </c>
      <c r="T761" s="36">
        <f t="shared" si="72"/>
        <v>0</v>
      </c>
      <c r="U761" s="36">
        <f t="shared" si="75"/>
        <v>114.44</v>
      </c>
      <c r="V761" s="35"/>
      <c r="W761" s="72">
        <v>4500.0</v>
      </c>
      <c r="X761" s="35">
        <f t="shared" si="54"/>
        <v>0</v>
      </c>
      <c r="Y761" s="37">
        <f t="shared" si="56"/>
        <v>257.6710463</v>
      </c>
      <c r="Z761" s="35"/>
      <c r="AA761" s="35"/>
      <c r="AB761" s="35"/>
      <c r="AC761" s="35"/>
      <c r="AD761" s="35"/>
      <c r="AE761" s="66">
        <v>3000.0</v>
      </c>
      <c r="AF761" s="66">
        <f t="shared" si="71"/>
        <v>0</v>
      </c>
      <c r="AG761" s="93">
        <f t="shared" si="67"/>
        <v>-15.67691673</v>
      </c>
      <c r="AH761" s="67"/>
      <c r="AI761" s="68"/>
      <c r="AJ761" s="68">
        <f t="shared" si="69"/>
        <v>24.91094913</v>
      </c>
      <c r="AK761" s="69">
        <v>1875.0</v>
      </c>
      <c r="AL761" s="42">
        <f t="shared" si="57"/>
        <v>0</v>
      </c>
      <c r="AM761" s="42">
        <f t="shared" si="61"/>
        <v>472.4193666</v>
      </c>
      <c r="AN761" s="36"/>
      <c r="AO761" s="43"/>
      <c r="AP761" s="70">
        <v>980.0</v>
      </c>
      <c r="AQ761" s="70">
        <f t="shared" si="60"/>
        <v>0</v>
      </c>
      <c r="AR761" s="70">
        <f t="shared" si="62"/>
        <v>76.42103175</v>
      </c>
      <c r="AS761" s="71">
        <v>1400.0</v>
      </c>
      <c r="AT761" s="36"/>
      <c r="AU761" s="43"/>
      <c r="AV761" s="72">
        <v>480.0</v>
      </c>
      <c r="AW761" s="35"/>
      <c r="AX761" s="45"/>
      <c r="AY761" s="46"/>
      <c r="AZ761" s="46"/>
      <c r="BA761" s="46"/>
      <c r="BB761" s="46"/>
      <c r="BC761" s="47"/>
      <c r="BD761" s="47"/>
      <c r="BE761" s="48"/>
      <c r="BF761" s="48"/>
    </row>
    <row r="762" ht="15.75" customHeight="1">
      <c r="A762" s="110"/>
      <c r="B762" s="28"/>
      <c r="C762" s="48"/>
      <c r="D762" s="30"/>
      <c r="E762" s="31">
        <f t="shared" si="3"/>
        <v>0</v>
      </c>
      <c r="F762" s="31"/>
      <c r="G762" s="104"/>
      <c r="H762" s="33"/>
      <c r="I762" s="34"/>
      <c r="J762" s="34"/>
      <c r="K762" s="34"/>
      <c r="L762" s="34"/>
      <c r="M762" s="34"/>
      <c r="N762" s="34"/>
      <c r="O762" s="34"/>
      <c r="P762" s="34"/>
      <c r="Q762" s="34"/>
      <c r="R762" s="35"/>
      <c r="S762" s="72">
        <f t="shared" si="74"/>
        <v>1875</v>
      </c>
      <c r="T762" s="36">
        <f t="shared" si="72"/>
        <v>0</v>
      </c>
      <c r="U762" s="36">
        <f t="shared" si="75"/>
        <v>114.44</v>
      </c>
      <c r="V762" s="35"/>
      <c r="W762" s="72">
        <v>4500.0</v>
      </c>
      <c r="X762" s="35">
        <f t="shared" si="54"/>
        <v>0</v>
      </c>
      <c r="Y762" s="37">
        <f t="shared" si="56"/>
        <v>257.6710463</v>
      </c>
      <c r="Z762" s="35"/>
      <c r="AA762" s="35"/>
      <c r="AB762" s="35"/>
      <c r="AC762" s="35"/>
      <c r="AD762" s="35"/>
      <c r="AE762" s="66">
        <v>3000.0</v>
      </c>
      <c r="AF762" s="66">
        <f t="shared" si="71"/>
        <v>0</v>
      </c>
      <c r="AG762" s="93">
        <f t="shared" si="67"/>
        <v>-15.67691673</v>
      </c>
      <c r="AH762" s="67"/>
      <c r="AI762" s="68"/>
      <c r="AJ762" s="68">
        <f t="shared" si="69"/>
        <v>24.91094913</v>
      </c>
      <c r="AK762" s="69">
        <v>1875.0</v>
      </c>
      <c r="AL762" s="42">
        <f t="shared" si="57"/>
        <v>0</v>
      </c>
      <c r="AM762" s="42">
        <f t="shared" si="61"/>
        <v>472.4193666</v>
      </c>
      <c r="AN762" s="36"/>
      <c r="AO762" s="43"/>
      <c r="AP762" s="70">
        <v>980.0</v>
      </c>
      <c r="AQ762" s="70">
        <f t="shared" si="60"/>
        <v>0</v>
      </c>
      <c r="AR762" s="70">
        <f t="shared" si="62"/>
        <v>76.42103175</v>
      </c>
      <c r="AS762" s="71">
        <v>1400.0</v>
      </c>
      <c r="AT762" s="36"/>
      <c r="AU762" s="43"/>
      <c r="AV762" s="72">
        <v>480.0</v>
      </c>
      <c r="AW762" s="35"/>
      <c r="AX762" s="45"/>
      <c r="AY762" s="46"/>
      <c r="AZ762" s="46"/>
      <c r="BA762" s="46"/>
      <c r="BB762" s="46"/>
      <c r="BC762" s="47"/>
      <c r="BD762" s="47"/>
      <c r="BE762" s="48"/>
      <c r="BF762" s="48"/>
    </row>
    <row r="763" ht="15.75" customHeight="1">
      <c r="A763" s="110"/>
      <c r="B763" s="28"/>
      <c r="C763" s="48"/>
      <c r="D763" s="30"/>
      <c r="E763" s="31">
        <f t="shared" si="3"/>
        <v>0</v>
      </c>
      <c r="F763" s="31"/>
      <c r="G763" s="104"/>
      <c r="H763" s="33"/>
      <c r="I763" s="34"/>
      <c r="J763" s="34"/>
      <c r="K763" s="34"/>
      <c r="L763" s="34"/>
      <c r="M763" s="34"/>
      <c r="N763" s="34"/>
      <c r="O763" s="34"/>
      <c r="P763" s="34"/>
      <c r="Q763" s="34"/>
      <c r="R763" s="35"/>
      <c r="S763" s="72">
        <f t="shared" si="74"/>
        <v>1875</v>
      </c>
      <c r="T763" s="36">
        <f t="shared" si="72"/>
        <v>0</v>
      </c>
      <c r="U763" s="36">
        <f t="shared" si="75"/>
        <v>114.44</v>
      </c>
      <c r="V763" s="35"/>
      <c r="W763" s="72">
        <v>4500.0</v>
      </c>
      <c r="X763" s="35">
        <f t="shared" si="54"/>
        <v>0</v>
      </c>
      <c r="Y763" s="37">
        <f t="shared" si="56"/>
        <v>257.6710463</v>
      </c>
      <c r="Z763" s="35"/>
      <c r="AA763" s="35"/>
      <c r="AB763" s="35"/>
      <c r="AC763" s="35"/>
      <c r="AD763" s="35"/>
      <c r="AE763" s="66">
        <v>3000.0</v>
      </c>
      <c r="AF763" s="66">
        <f t="shared" si="71"/>
        <v>0</v>
      </c>
      <c r="AG763" s="93">
        <f t="shared" si="67"/>
        <v>-15.67691673</v>
      </c>
      <c r="AH763" s="67"/>
      <c r="AI763" s="68"/>
      <c r="AJ763" s="68">
        <f t="shared" si="69"/>
        <v>24.91094913</v>
      </c>
      <c r="AK763" s="69">
        <v>1875.0</v>
      </c>
      <c r="AL763" s="42">
        <f t="shared" si="57"/>
        <v>0</v>
      </c>
      <c r="AM763" s="42">
        <f t="shared" si="61"/>
        <v>472.4193666</v>
      </c>
      <c r="AN763" s="36"/>
      <c r="AO763" s="43"/>
      <c r="AP763" s="70">
        <v>980.0</v>
      </c>
      <c r="AQ763" s="70">
        <f t="shared" si="60"/>
        <v>0</v>
      </c>
      <c r="AR763" s="70">
        <f t="shared" si="62"/>
        <v>76.42103175</v>
      </c>
      <c r="AS763" s="71">
        <v>1400.0</v>
      </c>
      <c r="AT763" s="36"/>
      <c r="AU763" s="43"/>
      <c r="AV763" s="72">
        <v>480.0</v>
      </c>
      <c r="AW763" s="35"/>
      <c r="AX763" s="45"/>
      <c r="AY763" s="46"/>
      <c r="AZ763" s="46"/>
      <c r="BA763" s="46"/>
      <c r="BB763" s="46"/>
      <c r="BC763" s="47"/>
      <c r="BD763" s="47"/>
      <c r="BE763" s="48"/>
      <c r="BF763" s="48"/>
    </row>
    <row r="764" ht="15.75" customHeight="1">
      <c r="A764" s="110"/>
      <c r="B764" s="28"/>
      <c r="C764" s="48"/>
      <c r="D764" s="30"/>
      <c r="E764" s="31">
        <f t="shared" si="3"/>
        <v>0</v>
      </c>
      <c r="F764" s="31"/>
      <c r="G764" s="104"/>
      <c r="H764" s="33"/>
      <c r="I764" s="34"/>
      <c r="J764" s="34"/>
      <c r="K764" s="34"/>
      <c r="L764" s="34"/>
      <c r="M764" s="34"/>
      <c r="N764" s="34"/>
      <c r="O764" s="34"/>
      <c r="P764" s="34"/>
      <c r="Q764" s="34"/>
      <c r="R764" s="35"/>
      <c r="S764" s="72">
        <f t="shared" si="74"/>
        <v>1875</v>
      </c>
      <c r="T764" s="36">
        <f t="shared" si="72"/>
        <v>0</v>
      </c>
      <c r="U764" s="36">
        <f t="shared" si="75"/>
        <v>114.44</v>
      </c>
      <c r="V764" s="35"/>
      <c r="W764" s="72">
        <v>4500.0</v>
      </c>
      <c r="X764" s="35">
        <f t="shared" si="54"/>
        <v>0</v>
      </c>
      <c r="Y764" s="37">
        <f t="shared" si="56"/>
        <v>257.6710463</v>
      </c>
      <c r="Z764" s="35"/>
      <c r="AA764" s="35"/>
      <c r="AB764" s="35"/>
      <c r="AC764" s="35"/>
      <c r="AD764" s="35"/>
      <c r="AE764" s="66">
        <v>3000.0</v>
      </c>
      <c r="AF764" s="66">
        <f t="shared" si="71"/>
        <v>0</v>
      </c>
      <c r="AG764" s="93">
        <f t="shared" si="67"/>
        <v>-15.67691673</v>
      </c>
      <c r="AH764" s="67"/>
      <c r="AI764" s="68"/>
      <c r="AJ764" s="68">
        <f t="shared" si="69"/>
        <v>24.91094913</v>
      </c>
      <c r="AK764" s="69">
        <v>1875.0</v>
      </c>
      <c r="AL764" s="42">
        <f t="shared" si="57"/>
        <v>0</v>
      </c>
      <c r="AM764" s="42">
        <f t="shared" si="61"/>
        <v>472.4193666</v>
      </c>
      <c r="AN764" s="36"/>
      <c r="AO764" s="43"/>
      <c r="AP764" s="70">
        <v>980.0</v>
      </c>
      <c r="AQ764" s="70">
        <f t="shared" si="60"/>
        <v>0</v>
      </c>
      <c r="AR764" s="70">
        <f t="shared" si="62"/>
        <v>76.42103175</v>
      </c>
      <c r="AS764" s="71">
        <v>1400.0</v>
      </c>
      <c r="AT764" s="36"/>
      <c r="AU764" s="43"/>
      <c r="AV764" s="72">
        <v>480.0</v>
      </c>
      <c r="AW764" s="35"/>
      <c r="AX764" s="45"/>
      <c r="AY764" s="46"/>
      <c r="AZ764" s="46"/>
      <c r="BA764" s="46"/>
      <c r="BB764" s="46"/>
      <c r="BC764" s="47"/>
      <c r="BD764" s="47"/>
      <c r="BE764" s="48"/>
      <c r="BF764" s="48"/>
    </row>
    <row r="765" ht="15.75" customHeight="1">
      <c r="A765" s="110"/>
      <c r="B765" s="28"/>
      <c r="C765" s="48"/>
      <c r="D765" s="30"/>
      <c r="E765" s="31">
        <f t="shared" si="3"/>
        <v>0</v>
      </c>
      <c r="F765" s="31"/>
      <c r="G765" s="104"/>
      <c r="H765" s="33"/>
      <c r="I765" s="34"/>
      <c r="J765" s="34"/>
      <c r="K765" s="34"/>
      <c r="L765" s="34"/>
      <c r="M765" s="34"/>
      <c r="N765" s="34"/>
      <c r="O765" s="34"/>
      <c r="P765" s="34"/>
      <c r="Q765" s="34"/>
      <c r="R765" s="35"/>
      <c r="S765" s="72">
        <f t="shared" si="74"/>
        <v>1875</v>
      </c>
      <c r="T765" s="36">
        <f t="shared" si="72"/>
        <v>0</v>
      </c>
      <c r="U765" s="36">
        <f t="shared" si="75"/>
        <v>114.44</v>
      </c>
      <c r="V765" s="35"/>
      <c r="W765" s="72">
        <v>4500.0</v>
      </c>
      <c r="X765" s="35">
        <f t="shared" si="54"/>
        <v>0</v>
      </c>
      <c r="Y765" s="37">
        <f t="shared" si="56"/>
        <v>257.6710463</v>
      </c>
      <c r="Z765" s="35"/>
      <c r="AA765" s="35"/>
      <c r="AB765" s="35"/>
      <c r="AC765" s="35"/>
      <c r="AD765" s="35"/>
      <c r="AE765" s="66">
        <v>3000.0</v>
      </c>
      <c r="AF765" s="66">
        <f t="shared" si="71"/>
        <v>0</v>
      </c>
      <c r="AG765" s="93">
        <f t="shared" si="67"/>
        <v>-15.67691673</v>
      </c>
      <c r="AH765" s="67"/>
      <c r="AI765" s="68"/>
      <c r="AJ765" s="68">
        <f t="shared" si="69"/>
        <v>24.91094913</v>
      </c>
      <c r="AK765" s="69">
        <v>1875.0</v>
      </c>
      <c r="AL765" s="42">
        <f t="shared" si="57"/>
        <v>0</v>
      </c>
      <c r="AM765" s="42">
        <f t="shared" si="61"/>
        <v>472.4193666</v>
      </c>
      <c r="AN765" s="36"/>
      <c r="AO765" s="43"/>
      <c r="AP765" s="70">
        <v>980.0</v>
      </c>
      <c r="AQ765" s="70">
        <f t="shared" si="60"/>
        <v>0</v>
      </c>
      <c r="AR765" s="70">
        <f t="shared" si="62"/>
        <v>76.42103175</v>
      </c>
      <c r="AS765" s="71">
        <v>1400.0</v>
      </c>
      <c r="AT765" s="36"/>
      <c r="AU765" s="43"/>
      <c r="AV765" s="72">
        <v>480.0</v>
      </c>
      <c r="AW765" s="35"/>
      <c r="AX765" s="45"/>
      <c r="AY765" s="46"/>
      <c r="AZ765" s="46"/>
      <c r="BA765" s="46"/>
      <c r="BB765" s="46"/>
      <c r="BC765" s="47"/>
      <c r="BD765" s="47"/>
      <c r="BE765" s="48"/>
      <c r="BF765" s="48"/>
    </row>
    <row r="766" ht="15.75" customHeight="1">
      <c r="A766" s="110"/>
      <c r="B766" s="28"/>
      <c r="C766" s="48"/>
      <c r="D766" s="30"/>
      <c r="E766" s="31">
        <f t="shared" si="3"/>
        <v>0</v>
      </c>
      <c r="F766" s="31"/>
      <c r="G766" s="104"/>
      <c r="H766" s="33"/>
      <c r="I766" s="34"/>
      <c r="J766" s="34"/>
      <c r="K766" s="34"/>
      <c r="L766" s="34"/>
      <c r="M766" s="34"/>
      <c r="N766" s="34"/>
      <c r="O766" s="34"/>
      <c r="P766" s="34"/>
      <c r="Q766" s="34"/>
      <c r="R766" s="35"/>
      <c r="S766" s="72">
        <f t="shared" si="74"/>
        <v>1875</v>
      </c>
      <c r="T766" s="36">
        <f t="shared" si="72"/>
        <v>0</v>
      </c>
      <c r="U766" s="36">
        <f t="shared" si="75"/>
        <v>114.44</v>
      </c>
      <c r="V766" s="35"/>
      <c r="W766" s="72">
        <v>4500.0</v>
      </c>
      <c r="X766" s="35">
        <f t="shared" si="54"/>
        <v>0</v>
      </c>
      <c r="Y766" s="37">
        <f t="shared" si="56"/>
        <v>257.6710463</v>
      </c>
      <c r="Z766" s="35"/>
      <c r="AA766" s="35"/>
      <c r="AB766" s="35"/>
      <c r="AC766" s="35"/>
      <c r="AD766" s="35"/>
      <c r="AE766" s="66">
        <v>3000.0</v>
      </c>
      <c r="AF766" s="66">
        <f t="shared" si="71"/>
        <v>0</v>
      </c>
      <c r="AG766" s="93">
        <f t="shared" si="67"/>
        <v>-15.67691673</v>
      </c>
      <c r="AH766" s="67"/>
      <c r="AI766" s="68"/>
      <c r="AJ766" s="68">
        <f t="shared" si="69"/>
        <v>24.91094913</v>
      </c>
      <c r="AK766" s="69">
        <v>1875.0</v>
      </c>
      <c r="AL766" s="42">
        <f t="shared" si="57"/>
        <v>0</v>
      </c>
      <c r="AM766" s="42">
        <f t="shared" si="61"/>
        <v>472.4193666</v>
      </c>
      <c r="AN766" s="36"/>
      <c r="AO766" s="43"/>
      <c r="AP766" s="70">
        <v>980.0</v>
      </c>
      <c r="AQ766" s="70">
        <f t="shared" si="60"/>
        <v>0</v>
      </c>
      <c r="AR766" s="70">
        <f t="shared" si="62"/>
        <v>76.42103175</v>
      </c>
      <c r="AS766" s="71">
        <v>1400.0</v>
      </c>
      <c r="AT766" s="36"/>
      <c r="AU766" s="43"/>
      <c r="AV766" s="72">
        <v>480.0</v>
      </c>
      <c r="AW766" s="35"/>
      <c r="AX766" s="45"/>
      <c r="AY766" s="46"/>
      <c r="AZ766" s="46"/>
      <c r="BA766" s="46"/>
      <c r="BB766" s="46"/>
      <c r="BC766" s="47"/>
      <c r="BD766" s="47"/>
      <c r="BE766" s="48"/>
      <c r="BF766" s="48"/>
    </row>
    <row r="767" ht="15.75" customHeight="1">
      <c r="A767" s="110"/>
      <c r="B767" s="28"/>
      <c r="C767" s="48"/>
      <c r="D767" s="30"/>
      <c r="E767" s="31">
        <f t="shared" si="3"/>
        <v>0</v>
      </c>
      <c r="F767" s="31"/>
      <c r="G767" s="104"/>
      <c r="H767" s="33"/>
      <c r="I767" s="34"/>
      <c r="J767" s="34"/>
      <c r="K767" s="34"/>
      <c r="L767" s="34"/>
      <c r="M767" s="34"/>
      <c r="N767" s="34"/>
      <c r="O767" s="34"/>
      <c r="P767" s="34"/>
      <c r="Q767" s="34"/>
      <c r="R767" s="35"/>
      <c r="S767" s="72">
        <f t="shared" si="74"/>
        <v>1875</v>
      </c>
      <c r="T767" s="36">
        <f t="shared" si="72"/>
        <v>0</v>
      </c>
      <c r="U767" s="36">
        <f t="shared" si="75"/>
        <v>114.44</v>
      </c>
      <c r="V767" s="35"/>
      <c r="W767" s="72">
        <v>4500.0</v>
      </c>
      <c r="X767" s="35">
        <f t="shared" si="54"/>
        <v>0</v>
      </c>
      <c r="Y767" s="37">
        <f t="shared" si="56"/>
        <v>257.6710463</v>
      </c>
      <c r="Z767" s="35"/>
      <c r="AA767" s="35"/>
      <c r="AB767" s="35"/>
      <c r="AC767" s="35"/>
      <c r="AD767" s="35"/>
      <c r="AE767" s="66">
        <v>3000.0</v>
      </c>
      <c r="AF767" s="66">
        <f t="shared" si="71"/>
        <v>0</v>
      </c>
      <c r="AG767" s="93">
        <f t="shared" si="67"/>
        <v>-15.67691673</v>
      </c>
      <c r="AH767" s="67"/>
      <c r="AI767" s="68"/>
      <c r="AJ767" s="68">
        <f t="shared" si="69"/>
        <v>24.91094913</v>
      </c>
      <c r="AK767" s="69">
        <v>1875.0</v>
      </c>
      <c r="AL767" s="42">
        <f t="shared" si="57"/>
        <v>0</v>
      </c>
      <c r="AM767" s="42">
        <f t="shared" si="61"/>
        <v>472.4193666</v>
      </c>
      <c r="AN767" s="36"/>
      <c r="AO767" s="43"/>
      <c r="AP767" s="70">
        <v>980.0</v>
      </c>
      <c r="AQ767" s="70">
        <f t="shared" si="60"/>
        <v>0</v>
      </c>
      <c r="AR767" s="70">
        <f t="shared" si="62"/>
        <v>76.42103175</v>
      </c>
      <c r="AS767" s="71">
        <v>1400.0</v>
      </c>
      <c r="AT767" s="36"/>
      <c r="AU767" s="43"/>
      <c r="AV767" s="72">
        <v>480.0</v>
      </c>
      <c r="AW767" s="35"/>
      <c r="AX767" s="45"/>
      <c r="AY767" s="46"/>
      <c r="AZ767" s="46"/>
      <c r="BA767" s="46"/>
      <c r="BB767" s="46"/>
      <c r="BC767" s="47"/>
      <c r="BD767" s="47"/>
      <c r="BE767" s="48"/>
      <c r="BF767" s="48"/>
    </row>
    <row r="768" ht="15.75" customHeight="1">
      <c r="A768" s="110"/>
      <c r="B768" s="28"/>
      <c r="C768" s="48"/>
      <c r="D768" s="30"/>
      <c r="E768" s="31">
        <f t="shared" si="3"/>
        <v>0</v>
      </c>
      <c r="F768" s="31"/>
      <c r="G768" s="104"/>
      <c r="H768" s="33"/>
      <c r="I768" s="34"/>
      <c r="J768" s="34"/>
      <c r="K768" s="34"/>
      <c r="L768" s="34"/>
      <c r="M768" s="34"/>
      <c r="N768" s="34"/>
      <c r="O768" s="34"/>
      <c r="P768" s="34"/>
      <c r="Q768" s="34"/>
      <c r="R768" s="35"/>
      <c r="S768" s="72">
        <f t="shared" si="74"/>
        <v>1875</v>
      </c>
      <c r="T768" s="36">
        <f t="shared" si="72"/>
        <v>0</v>
      </c>
      <c r="U768" s="36">
        <f t="shared" si="75"/>
        <v>114.44</v>
      </c>
      <c r="V768" s="35"/>
      <c r="W768" s="72">
        <v>4500.0</v>
      </c>
      <c r="X768" s="35">
        <f t="shared" si="54"/>
        <v>0</v>
      </c>
      <c r="Y768" s="37">
        <f t="shared" si="56"/>
        <v>257.6710463</v>
      </c>
      <c r="Z768" s="35"/>
      <c r="AA768" s="35"/>
      <c r="AB768" s="35"/>
      <c r="AC768" s="35"/>
      <c r="AD768" s="35"/>
      <c r="AE768" s="66">
        <v>3000.0</v>
      </c>
      <c r="AF768" s="66">
        <f t="shared" si="71"/>
        <v>0</v>
      </c>
      <c r="AG768" s="93">
        <f t="shared" si="67"/>
        <v>-15.67691673</v>
      </c>
      <c r="AH768" s="67"/>
      <c r="AI768" s="68"/>
      <c r="AJ768" s="68">
        <f t="shared" si="69"/>
        <v>24.91094913</v>
      </c>
      <c r="AK768" s="69">
        <v>1875.0</v>
      </c>
      <c r="AL768" s="42">
        <f t="shared" si="57"/>
        <v>0</v>
      </c>
      <c r="AM768" s="42">
        <f t="shared" si="61"/>
        <v>472.4193666</v>
      </c>
      <c r="AN768" s="36"/>
      <c r="AO768" s="43"/>
      <c r="AP768" s="70">
        <v>980.0</v>
      </c>
      <c r="AQ768" s="70">
        <f t="shared" si="60"/>
        <v>0</v>
      </c>
      <c r="AR768" s="70">
        <f t="shared" si="62"/>
        <v>76.42103175</v>
      </c>
      <c r="AS768" s="71">
        <v>1400.0</v>
      </c>
      <c r="AT768" s="36"/>
      <c r="AU768" s="43"/>
      <c r="AV768" s="72">
        <v>480.0</v>
      </c>
      <c r="AW768" s="35"/>
      <c r="AX768" s="45"/>
      <c r="AY768" s="46"/>
      <c r="AZ768" s="46"/>
      <c r="BA768" s="46"/>
      <c r="BB768" s="46"/>
      <c r="BC768" s="47"/>
      <c r="BD768" s="47"/>
      <c r="BE768" s="48"/>
      <c r="BF768" s="48"/>
    </row>
    <row r="769" ht="15.75" customHeight="1">
      <c r="A769" s="110"/>
      <c r="B769" s="28"/>
      <c r="C769" s="48"/>
      <c r="D769" s="30"/>
      <c r="E769" s="31">
        <f t="shared" si="3"/>
        <v>0</v>
      </c>
      <c r="F769" s="31"/>
      <c r="G769" s="104"/>
      <c r="H769" s="33"/>
      <c r="I769" s="34"/>
      <c r="J769" s="34"/>
      <c r="K769" s="34"/>
      <c r="L769" s="34"/>
      <c r="M769" s="34"/>
      <c r="N769" s="34"/>
      <c r="O769" s="34"/>
      <c r="P769" s="34"/>
      <c r="Q769" s="34"/>
      <c r="R769" s="35"/>
      <c r="S769" s="72">
        <f t="shared" si="74"/>
        <v>1875</v>
      </c>
      <c r="T769" s="36">
        <f t="shared" si="72"/>
        <v>0</v>
      </c>
      <c r="U769" s="36">
        <f t="shared" si="75"/>
        <v>114.44</v>
      </c>
      <c r="V769" s="35"/>
      <c r="W769" s="72">
        <v>4500.0</v>
      </c>
      <c r="X769" s="35">
        <f t="shared" si="54"/>
        <v>0</v>
      </c>
      <c r="Y769" s="37">
        <f t="shared" si="56"/>
        <v>257.6710463</v>
      </c>
      <c r="Z769" s="35"/>
      <c r="AA769" s="35"/>
      <c r="AB769" s="35"/>
      <c r="AC769" s="35"/>
      <c r="AD769" s="35"/>
      <c r="AE769" s="66">
        <v>3000.0</v>
      </c>
      <c r="AF769" s="66">
        <f t="shared" si="71"/>
        <v>0</v>
      </c>
      <c r="AG769" s="93">
        <f t="shared" si="67"/>
        <v>-15.67691673</v>
      </c>
      <c r="AH769" s="67"/>
      <c r="AI769" s="68"/>
      <c r="AJ769" s="68">
        <f t="shared" si="69"/>
        <v>24.91094913</v>
      </c>
      <c r="AK769" s="69">
        <v>1875.0</v>
      </c>
      <c r="AL769" s="42">
        <f t="shared" si="57"/>
        <v>0</v>
      </c>
      <c r="AM769" s="42">
        <f t="shared" si="61"/>
        <v>472.4193666</v>
      </c>
      <c r="AN769" s="36"/>
      <c r="AO769" s="43"/>
      <c r="AP769" s="70">
        <v>980.0</v>
      </c>
      <c r="AQ769" s="70">
        <f t="shared" si="60"/>
        <v>0</v>
      </c>
      <c r="AR769" s="70">
        <f t="shared" si="62"/>
        <v>76.42103175</v>
      </c>
      <c r="AS769" s="71">
        <v>1400.0</v>
      </c>
      <c r="AT769" s="36"/>
      <c r="AU769" s="43"/>
      <c r="AV769" s="72">
        <v>480.0</v>
      </c>
      <c r="AW769" s="35"/>
      <c r="AX769" s="45"/>
      <c r="AY769" s="46"/>
      <c r="AZ769" s="46"/>
      <c r="BA769" s="46"/>
      <c r="BB769" s="46"/>
      <c r="BC769" s="47"/>
      <c r="BD769" s="47"/>
      <c r="BE769" s="48"/>
      <c r="BF769" s="48"/>
    </row>
    <row r="770" ht="15.75" customHeight="1">
      <c r="A770" s="110"/>
      <c r="B770" s="28"/>
      <c r="C770" s="48"/>
      <c r="D770" s="30"/>
      <c r="E770" s="31">
        <f t="shared" si="3"/>
        <v>0</v>
      </c>
      <c r="F770" s="31"/>
      <c r="G770" s="104"/>
      <c r="H770" s="33"/>
      <c r="I770" s="34"/>
      <c r="J770" s="34"/>
      <c r="K770" s="34"/>
      <c r="L770" s="34"/>
      <c r="M770" s="34"/>
      <c r="N770" s="34"/>
      <c r="O770" s="34"/>
      <c r="P770" s="34"/>
      <c r="Q770" s="34"/>
      <c r="R770" s="35"/>
      <c r="S770" s="72">
        <f t="shared" si="74"/>
        <v>1875</v>
      </c>
      <c r="T770" s="36">
        <f t="shared" si="72"/>
        <v>0</v>
      </c>
      <c r="U770" s="36">
        <f t="shared" si="75"/>
        <v>114.44</v>
      </c>
      <c r="V770" s="35"/>
      <c r="W770" s="72">
        <v>4500.0</v>
      </c>
      <c r="X770" s="35">
        <f t="shared" si="54"/>
        <v>0</v>
      </c>
      <c r="Y770" s="37">
        <f t="shared" si="56"/>
        <v>257.6710463</v>
      </c>
      <c r="Z770" s="35"/>
      <c r="AA770" s="35"/>
      <c r="AB770" s="35"/>
      <c r="AC770" s="35"/>
      <c r="AD770" s="35"/>
      <c r="AE770" s="66">
        <v>3000.0</v>
      </c>
      <c r="AF770" s="66">
        <f t="shared" si="71"/>
        <v>0</v>
      </c>
      <c r="AG770" s="93">
        <f t="shared" si="67"/>
        <v>-15.67691673</v>
      </c>
      <c r="AH770" s="67"/>
      <c r="AI770" s="68"/>
      <c r="AJ770" s="68">
        <f t="shared" si="69"/>
        <v>24.91094913</v>
      </c>
      <c r="AK770" s="69">
        <v>1875.0</v>
      </c>
      <c r="AL770" s="42">
        <f t="shared" si="57"/>
        <v>0</v>
      </c>
      <c r="AM770" s="42">
        <f t="shared" si="61"/>
        <v>472.4193666</v>
      </c>
      <c r="AN770" s="36"/>
      <c r="AO770" s="43"/>
      <c r="AP770" s="70">
        <v>980.0</v>
      </c>
      <c r="AQ770" s="70">
        <f t="shared" si="60"/>
        <v>0</v>
      </c>
      <c r="AR770" s="70">
        <f t="shared" si="62"/>
        <v>76.42103175</v>
      </c>
      <c r="AS770" s="71">
        <v>1400.0</v>
      </c>
      <c r="AT770" s="36"/>
      <c r="AU770" s="43"/>
      <c r="AV770" s="72">
        <v>480.0</v>
      </c>
      <c r="AW770" s="35"/>
      <c r="AX770" s="45"/>
      <c r="AY770" s="46"/>
      <c r="AZ770" s="46"/>
      <c r="BA770" s="46"/>
      <c r="BB770" s="46"/>
      <c r="BC770" s="47"/>
      <c r="BD770" s="47"/>
      <c r="BE770" s="48"/>
      <c r="BF770" s="48"/>
    </row>
    <row r="771" ht="15.75" customHeight="1">
      <c r="A771" s="110"/>
      <c r="B771" s="28"/>
      <c r="C771" s="48"/>
      <c r="D771" s="30"/>
      <c r="E771" s="31">
        <f t="shared" si="3"/>
        <v>0</v>
      </c>
      <c r="F771" s="31"/>
      <c r="G771" s="104"/>
      <c r="H771" s="33"/>
      <c r="I771" s="34"/>
      <c r="J771" s="34"/>
      <c r="K771" s="34"/>
      <c r="L771" s="34"/>
      <c r="M771" s="34"/>
      <c r="N771" s="34"/>
      <c r="O771" s="34"/>
      <c r="P771" s="34"/>
      <c r="Q771" s="34"/>
      <c r="R771" s="35"/>
      <c r="S771" s="72">
        <f t="shared" si="74"/>
        <v>1875</v>
      </c>
      <c r="T771" s="36">
        <f t="shared" si="72"/>
        <v>0</v>
      </c>
      <c r="U771" s="36">
        <f t="shared" si="75"/>
        <v>114.44</v>
      </c>
      <c r="V771" s="35"/>
      <c r="W771" s="72">
        <v>4500.0</v>
      </c>
      <c r="X771" s="35">
        <f t="shared" si="54"/>
        <v>0</v>
      </c>
      <c r="Y771" s="37">
        <f t="shared" si="56"/>
        <v>257.6710463</v>
      </c>
      <c r="Z771" s="35"/>
      <c r="AA771" s="35"/>
      <c r="AB771" s="35"/>
      <c r="AC771" s="35"/>
      <c r="AD771" s="35"/>
      <c r="AE771" s="66">
        <v>3000.0</v>
      </c>
      <c r="AF771" s="66">
        <f t="shared" si="71"/>
        <v>0</v>
      </c>
      <c r="AG771" s="93">
        <f t="shared" si="67"/>
        <v>-15.67691673</v>
      </c>
      <c r="AH771" s="67"/>
      <c r="AI771" s="68"/>
      <c r="AJ771" s="68">
        <f t="shared" si="69"/>
        <v>24.91094913</v>
      </c>
      <c r="AK771" s="69">
        <v>1875.0</v>
      </c>
      <c r="AL771" s="42">
        <f t="shared" si="57"/>
        <v>0</v>
      </c>
      <c r="AM771" s="42">
        <f t="shared" si="61"/>
        <v>472.4193666</v>
      </c>
      <c r="AN771" s="36"/>
      <c r="AO771" s="43"/>
      <c r="AP771" s="70">
        <v>980.0</v>
      </c>
      <c r="AQ771" s="70">
        <f t="shared" si="60"/>
        <v>0</v>
      </c>
      <c r="AR771" s="70">
        <f t="shared" si="62"/>
        <v>76.42103175</v>
      </c>
      <c r="AS771" s="71">
        <v>1400.0</v>
      </c>
      <c r="AT771" s="36"/>
      <c r="AU771" s="43"/>
      <c r="AV771" s="72">
        <v>480.0</v>
      </c>
      <c r="AW771" s="35"/>
      <c r="AX771" s="45"/>
      <c r="AY771" s="46"/>
      <c r="AZ771" s="46"/>
      <c r="BA771" s="46"/>
      <c r="BB771" s="46"/>
      <c r="BC771" s="47"/>
      <c r="BD771" s="47"/>
      <c r="BE771" s="48"/>
      <c r="BF771" s="48"/>
    </row>
    <row r="772" ht="15.75" customHeight="1">
      <c r="A772" s="110"/>
      <c r="B772" s="28"/>
      <c r="C772" s="48"/>
      <c r="D772" s="30"/>
      <c r="E772" s="31">
        <f t="shared" si="3"/>
        <v>0</v>
      </c>
      <c r="F772" s="31"/>
      <c r="G772" s="104"/>
      <c r="H772" s="33"/>
      <c r="I772" s="34"/>
      <c r="J772" s="34"/>
      <c r="K772" s="34"/>
      <c r="L772" s="34"/>
      <c r="M772" s="34"/>
      <c r="N772" s="34"/>
      <c r="O772" s="34"/>
      <c r="P772" s="34"/>
      <c r="Q772" s="34"/>
      <c r="R772" s="35"/>
      <c r="S772" s="72">
        <f t="shared" si="74"/>
        <v>1875</v>
      </c>
      <c r="T772" s="36">
        <f t="shared" si="72"/>
        <v>0</v>
      </c>
      <c r="U772" s="36">
        <f t="shared" si="75"/>
        <v>114.44</v>
      </c>
      <c r="V772" s="35"/>
      <c r="W772" s="72">
        <v>4500.0</v>
      </c>
      <c r="X772" s="35">
        <f t="shared" si="54"/>
        <v>0</v>
      </c>
      <c r="Y772" s="37">
        <f t="shared" si="56"/>
        <v>257.6710463</v>
      </c>
      <c r="Z772" s="35"/>
      <c r="AA772" s="35"/>
      <c r="AB772" s="35"/>
      <c r="AC772" s="35"/>
      <c r="AD772" s="35"/>
      <c r="AE772" s="66">
        <v>3000.0</v>
      </c>
      <c r="AF772" s="66">
        <f t="shared" si="71"/>
        <v>0</v>
      </c>
      <c r="AG772" s="93">
        <f t="shared" si="67"/>
        <v>-15.67691673</v>
      </c>
      <c r="AH772" s="67"/>
      <c r="AI772" s="68"/>
      <c r="AJ772" s="68">
        <f t="shared" si="69"/>
        <v>24.91094913</v>
      </c>
      <c r="AK772" s="69">
        <v>1875.0</v>
      </c>
      <c r="AL772" s="42">
        <f t="shared" si="57"/>
        <v>0</v>
      </c>
      <c r="AM772" s="42">
        <f t="shared" si="61"/>
        <v>472.4193666</v>
      </c>
      <c r="AN772" s="36"/>
      <c r="AO772" s="43"/>
      <c r="AP772" s="70">
        <v>980.0</v>
      </c>
      <c r="AQ772" s="70">
        <f t="shared" si="60"/>
        <v>0</v>
      </c>
      <c r="AR772" s="70">
        <f t="shared" si="62"/>
        <v>76.42103175</v>
      </c>
      <c r="AS772" s="71">
        <v>1400.0</v>
      </c>
      <c r="AT772" s="36"/>
      <c r="AU772" s="43"/>
      <c r="AV772" s="72">
        <v>480.0</v>
      </c>
      <c r="AW772" s="35"/>
      <c r="AX772" s="45"/>
      <c r="AY772" s="46"/>
      <c r="AZ772" s="46"/>
      <c r="BA772" s="46"/>
      <c r="BB772" s="46"/>
      <c r="BC772" s="47"/>
      <c r="BD772" s="47"/>
      <c r="BE772" s="48"/>
      <c r="BF772" s="48"/>
    </row>
    <row r="773" ht="15.75" customHeight="1">
      <c r="A773" s="110"/>
      <c r="B773" s="28"/>
      <c r="C773" s="48"/>
      <c r="D773" s="30"/>
      <c r="E773" s="31">
        <f t="shared" si="3"/>
        <v>0</v>
      </c>
      <c r="F773" s="31"/>
      <c r="G773" s="104"/>
      <c r="H773" s="33"/>
      <c r="I773" s="34"/>
      <c r="J773" s="34"/>
      <c r="K773" s="34"/>
      <c r="L773" s="34"/>
      <c r="M773" s="34"/>
      <c r="N773" s="34"/>
      <c r="O773" s="34"/>
      <c r="P773" s="34"/>
      <c r="Q773" s="34"/>
      <c r="R773" s="35"/>
      <c r="S773" s="72">
        <f t="shared" si="74"/>
        <v>1875</v>
      </c>
      <c r="T773" s="36">
        <f t="shared" si="72"/>
        <v>0</v>
      </c>
      <c r="U773" s="36">
        <f t="shared" si="75"/>
        <v>114.44</v>
      </c>
      <c r="V773" s="35"/>
      <c r="W773" s="72">
        <v>4500.0</v>
      </c>
      <c r="X773" s="35">
        <f t="shared" si="54"/>
        <v>0</v>
      </c>
      <c r="Y773" s="37">
        <f t="shared" si="56"/>
        <v>257.6710463</v>
      </c>
      <c r="Z773" s="35"/>
      <c r="AA773" s="35"/>
      <c r="AB773" s="35"/>
      <c r="AC773" s="35"/>
      <c r="AD773" s="35"/>
      <c r="AE773" s="66">
        <v>3000.0</v>
      </c>
      <c r="AF773" s="66">
        <f t="shared" si="71"/>
        <v>0</v>
      </c>
      <c r="AG773" s="93">
        <f t="shared" si="67"/>
        <v>-15.67691673</v>
      </c>
      <c r="AH773" s="67"/>
      <c r="AI773" s="68"/>
      <c r="AJ773" s="68">
        <f t="shared" si="69"/>
        <v>24.91094913</v>
      </c>
      <c r="AK773" s="69">
        <v>1875.0</v>
      </c>
      <c r="AL773" s="42">
        <f t="shared" si="57"/>
        <v>0</v>
      </c>
      <c r="AM773" s="42">
        <f t="shared" si="61"/>
        <v>472.4193666</v>
      </c>
      <c r="AN773" s="36"/>
      <c r="AO773" s="43"/>
      <c r="AP773" s="70">
        <v>980.0</v>
      </c>
      <c r="AQ773" s="70">
        <f t="shared" si="60"/>
        <v>0</v>
      </c>
      <c r="AR773" s="70">
        <f t="shared" si="62"/>
        <v>76.42103175</v>
      </c>
      <c r="AS773" s="71">
        <v>1400.0</v>
      </c>
      <c r="AT773" s="36"/>
      <c r="AU773" s="43"/>
      <c r="AV773" s="72">
        <v>480.0</v>
      </c>
      <c r="AW773" s="35"/>
      <c r="AX773" s="45"/>
      <c r="AY773" s="46"/>
      <c r="AZ773" s="46"/>
      <c r="BA773" s="46"/>
      <c r="BB773" s="46"/>
      <c r="BC773" s="47"/>
      <c r="BD773" s="47"/>
      <c r="BE773" s="48"/>
      <c r="BF773" s="48"/>
    </row>
    <row r="774" ht="15.75" customHeight="1">
      <c r="A774" s="110"/>
      <c r="B774" s="28"/>
      <c r="C774" s="48"/>
      <c r="D774" s="30"/>
      <c r="E774" s="31">
        <f t="shared" si="3"/>
        <v>0</v>
      </c>
      <c r="F774" s="31"/>
      <c r="G774" s="104"/>
      <c r="H774" s="33"/>
      <c r="I774" s="34"/>
      <c r="J774" s="34"/>
      <c r="K774" s="34"/>
      <c r="L774" s="34"/>
      <c r="M774" s="34"/>
      <c r="N774" s="34"/>
      <c r="O774" s="34"/>
      <c r="P774" s="34"/>
      <c r="Q774" s="34"/>
      <c r="R774" s="35"/>
      <c r="S774" s="72">
        <f t="shared" si="74"/>
        <v>1875</v>
      </c>
      <c r="T774" s="36">
        <f t="shared" si="72"/>
        <v>0</v>
      </c>
      <c r="U774" s="36">
        <f t="shared" si="75"/>
        <v>114.44</v>
      </c>
      <c r="V774" s="35"/>
      <c r="W774" s="72">
        <v>4500.0</v>
      </c>
      <c r="X774" s="35">
        <f t="shared" si="54"/>
        <v>0</v>
      </c>
      <c r="Y774" s="37">
        <f t="shared" si="56"/>
        <v>257.6710463</v>
      </c>
      <c r="Z774" s="35"/>
      <c r="AA774" s="35"/>
      <c r="AB774" s="35"/>
      <c r="AC774" s="35"/>
      <c r="AD774" s="35"/>
      <c r="AE774" s="66">
        <v>3000.0</v>
      </c>
      <c r="AF774" s="66">
        <f t="shared" si="71"/>
        <v>0</v>
      </c>
      <c r="AG774" s="93">
        <f t="shared" si="67"/>
        <v>-15.67691673</v>
      </c>
      <c r="AH774" s="67"/>
      <c r="AI774" s="68"/>
      <c r="AJ774" s="68">
        <f t="shared" si="69"/>
        <v>24.91094913</v>
      </c>
      <c r="AK774" s="69">
        <v>1875.0</v>
      </c>
      <c r="AL774" s="42">
        <f t="shared" si="57"/>
        <v>0</v>
      </c>
      <c r="AM774" s="42">
        <f t="shared" si="61"/>
        <v>472.4193666</v>
      </c>
      <c r="AN774" s="36"/>
      <c r="AO774" s="43"/>
      <c r="AP774" s="70">
        <v>980.0</v>
      </c>
      <c r="AQ774" s="70">
        <f t="shared" si="60"/>
        <v>0</v>
      </c>
      <c r="AR774" s="70">
        <f t="shared" si="62"/>
        <v>76.42103175</v>
      </c>
      <c r="AS774" s="71">
        <v>1400.0</v>
      </c>
      <c r="AT774" s="36"/>
      <c r="AU774" s="43"/>
      <c r="AV774" s="72">
        <v>480.0</v>
      </c>
      <c r="AW774" s="35"/>
      <c r="AX774" s="45"/>
      <c r="AY774" s="46"/>
      <c r="AZ774" s="46"/>
      <c r="BA774" s="46"/>
      <c r="BB774" s="46"/>
      <c r="BC774" s="47"/>
      <c r="BD774" s="47"/>
      <c r="BE774" s="48"/>
      <c r="BF774" s="48"/>
    </row>
    <row r="775" ht="15.75" customHeight="1">
      <c r="A775" s="110"/>
      <c r="B775" s="28"/>
      <c r="C775" s="48"/>
      <c r="D775" s="30"/>
      <c r="E775" s="31">
        <f t="shared" si="3"/>
        <v>0</v>
      </c>
      <c r="F775" s="31"/>
      <c r="G775" s="104"/>
      <c r="H775" s="33"/>
      <c r="I775" s="34"/>
      <c r="J775" s="34"/>
      <c r="K775" s="34"/>
      <c r="L775" s="34"/>
      <c r="M775" s="34"/>
      <c r="N775" s="34"/>
      <c r="O775" s="34"/>
      <c r="P775" s="34"/>
      <c r="Q775" s="34"/>
      <c r="R775" s="35"/>
      <c r="S775" s="72">
        <f t="shared" si="74"/>
        <v>1875</v>
      </c>
      <c r="T775" s="36">
        <f t="shared" si="72"/>
        <v>0</v>
      </c>
      <c r="U775" s="36">
        <f t="shared" si="75"/>
        <v>114.44</v>
      </c>
      <c r="V775" s="35"/>
      <c r="W775" s="72">
        <v>4500.0</v>
      </c>
      <c r="X775" s="35">
        <f t="shared" si="54"/>
        <v>0</v>
      </c>
      <c r="Y775" s="37">
        <f t="shared" si="56"/>
        <v>257.6710463</v>
      </c>
      <c r="Z775" s="35"/>
      <c r="AA775" s="35"/>
      <c r="AB775" s="35"/>
      <c r="AC775" s="35"/>
      <c r="AD775" s="35"/>
      <c r="AE775" s="66">
        <v>3000.0</v>
      </c>
      <c r="AF775" s="66">
        <f t="shared" si="71"/>
        <v>0</v>
      </c>
      <c r="AG775" s="93">
        <f t="shared" si="67"/>
        <v>-15.67691673</v>
      </c>
      <c r="AH775" s="67"/>
      <c r="AI775" s="68"/>
      <c r="AJ775" s="68">
        <f t="shared" si="69"/>
        <v>24.91094913</v>
      </c>
      <c r="AK775" s="69">
        <v>1875.0</v>
      </c>
      <c r="AL775" s="42">
        <f t="shared" si="57"/>
        <v>0</v>
      </c>
      <c r="AM775" s="42">
        <f t="shared" si="61"/>
        <v>472.4193666</v>
      </c>
      <c r="AN775" s="36"/>
      <c r="AO775" s="43"/>
      <c r="AP775" s="70">
        <v>980.0</v>
      </c>
      <c r="AQ775" s="70">
        <f t="shared" si="60"/>
        <v>0</v>
      </c>
      <c r="AR775" s="70">
        <f t="shared" si="62"/>
        <v>76.42103175</v>
      </c>
      <c r="AS775" s="71">
        <v>1400.0</v>
      </c>
      <c r="AT775" s="36"/>
      <c r="AU775" s="43"/>
      <c r="AV775" s="72">
        <v>480.0</v>
      </c>
      <c r="AW775" s="35"/>
      <c r="AX775" s="45"/>
      <c r="AY775" s="46"/>
      <c r="AZ775" s="46"/>
      <c r="BA775" s="46"/>
      <c r="BB775" s="46"/>
      <c r="BC775" s="47"/>
      <c r="BD775" s="47"/>
      <c r="BE775" s="48"/>
      <c r="BF775" s="48"/>
    </row>
    <row r="776" ht="15.75" customHeight="1">
      <c r="A776" s="110"/>
      <c r="B776" s="28"/>
      <c r="C776" s="48"/>
      <c r="D776" s="30"/>
      <c r="E776" s="31">
        <f t="shared" si="3"/>
        <v>0</v>
      </c>
      <c r="F776" s="31"/>
      <c r="G776" s="104"/>
      <c r="H776" s="33"/>
      <c r="I776" s="34"/>
      <c r="J776" s="34"/>
      <c r="K776" s="34"/>
      <c r="L776" s="34"/>
      <c r="M776" s="34"/>
      <c r="N776" s="34"/>
      <c r="O776" s="34"/>
      <c r="P776" s="34"/>
      <c r="Q776" s="34"/>
      <c r="R776" s="35"/>
      <c r="S776" s="72">
        <f t="shared" si="74"/>
        <v>1875</v>
      </c>
      <c r="T776" s="36">
        <f t="shared" si="72"/>
        <v>0</v>
      </c>
      <c r="U776" s="36">
        <f t="shared" si="75"/>
        <v>114.44</v>
      </c>
      <c r="V776" s="35"/>
      <c r="W776" s="72">
        <v>4500.0</v>
      </c>
      <c r="X776" s="35">
        <f t="shared" si="54"/>
        <v>0</v>
      </c>
      <c r="Y776" s="37">
        <f t="shared" si="56"/>
        <v>257.6710463</v>
      </c>
      <c r="Z776" s="35"/>
      <c r="AA776" s="35"/>
      <c r="AB776" s="35"/>
      <c r="AC776" s="35"/>
      <c r="AD776" s="35"/>
      <c r="AE776" s="66">
        <v>3000.0</v>
      </c>
      <c r="AF776" s="66">
        <f t="shared" si="71"/>
        <v>0</v>
      </c>
      <c r="AG776" s="93">
        <f t="shared" si="67"/>
        <v>-15.67691673</v>
      </c>
      <c r="AH776" s="67"/>
      <c r="AI776" s="68"/>
      <c r="AJ776" s="68">
        <f t="shared" si="69"/>
        <v>24.91094913</v>
      </c>
      <c r="AK776" s="69">
        <v>1875.0</v>
      </c>
      <c r="AL776" s="42">
        <f t="shared" si="57"/>
        <v>0</v>
      </c>
      <c r="AM776" s="42">
        <f t="shared" si="61"/>
        <v>472.4193666</v>
      </c>
      <c r="AN776" s="36"/>
      <c r="AO776" s="43"/>
      <c r="AP776" s="70">
        <v>980.0</v>
      </c>
      <c r="AQ776" s="70">
        <f t="shared" si="60"/>
        <v>0</v>
      </c>
      <c r="AR776" s="70">
        <f t="shared" si="62"/>
        <v>76.42103175</v>
      </c>
      <c r="AS776" s="71">
        <v>1400.0</v>
      </c>
      <c r="AT776" s="36"/>
      <c r="AU776" s="43"/>
      <c r="AV776" s="72">
        <v>480.0</v>
      </c>
      <c r="AW776" s="35"/>
      <c r="AX776" s="45"/>
      <c r="AY776" s="46"/>
      <c r="AZ776" s="46"/>
      <c r="BA776" s="46"/>
      <c r="BB776" s="46"/>
      <c r="BC776" s="47"/>
      <c r="BD776" s="47"/>
      <c r="BE776" s="48"/>
      <c r="BF776" s="48"/>
    </row>
    <row r="777" ht="15.75" customHeight="1">
      <c r="A777" s="110"/>
      <c r="B777" s="28"/>
      <c r="C777" s="48"/>
      <c r="D777" s="30"/>
      <c r="E777" s="31">
        <f t="shared" si="3"/>
        <v>0</v>
      </c>
      <c r="F777" s="31"/>
      <c r="G777" s="104"/>
      <c r="H777" s="33"/>
      <c r="I777" s="34"/>
      <c r="J777" s="34"/>
      <c r="K777" s="34"/>
      <c r="L777" s="34"/>
      <c r="M777" s="34"/>
      <c r="N777" s="34"/>
      <c r="O777" s="34"/>
      <c r="P777" s="34"/>
      <c r="Q777" s="34"/>
      <c r="R777" s="35"/>
      <c r="S777" s="72">
        <f t="shared" si="74"/>
        <v>1875</v>
      </c>
      <c r="T777" s="36">
        <f t="shared" si="72"/>
        <v>0</v>
      </c>
      <c r="U777" s="36">
        <f t="shared" si="75"/>
        <v>114.44</v>
      </c>
      <c r="V777" s="35"/>
      <c r="W777" s="72">
        <v>4500.0</v>
      </c>
      <c r="X777" s="35">
        <f t="shared" si="54"/>
        <v>0</v>
      </c>
      <c r="Y777" s="37">
        <f t="shared" si="56"/>
        <v>257.6710463</v>
      </c>
      <c r="Z777" s="35"/>
      <c r="AA777" s="35"/>
      <c r="AB777" s="35"/>
      <c r="AC777" s="35"/>
      <c r="AD777" s="35"/>
      <c r="AE777" s="66">
        <v>3000.0</v>
      </c>
      <c r="AF777" s="66">
        <f t="shared" si="71"/>
        <v>0</v>
      </c>
      <c r="AG777" s="93">
        <f t="shared" si="67"/>
        <v>-15.67691673</v>
      </c>
      <c r="AH777" s="67"/>
      <c r="AI777" s="68"/>
      <c r="AJ777" s="68">
        <f t="shared" si="69"/>
        <v>24.91094913</v>
      </c>
      <c r="AK777" s="69">
        <v>1875.0</v>
      </c>
      <c r="AL777" s="42">
        <f t="shared" si="57"/>
        <v>0</v>
      </c>
      <c r="AM777" s="42">
        <f t="shared" si="61"/>
        <v>472.4193666</v>
      </c>
      <c r="AN777" s="36"/>
      <c r="AO777" s="43"/>
      <c r="AP777" s="70">
        <v>980.0</v>
      </c>
      <c r="AQ777" s="70">
        <f t="shared" si="60"/>
        <v>0</v>
      </c>
      <c r="AR777" s="70">
        <f t="shared" si="62"/>
        <v>76.42103175</v>
      </c>
      <c r="AS777" s="71">
        <v>1400.0</v>
      </c>
      <c r="AT777" s="36"/>
      <c r="AU777" s="43"/>
      <c r="AV777" s="72">
        <v>480.0</v>
      </c>
      <c r="AW777" s="35"/>
      <c r="AX777" s="45"/>
      <c r="AY777" s="46"/>
      <c r="AZ777" s="46"/>
      <c r="BA777" s="46"/>
      <c r="BB777" s="46"/>
      <c r="BC777" s="47"/>
      <c r="BD777" s="47"/>
      <c r="BE777" s="48"/>
      <c r="BF777" s="48"/>
    </row>
    <row r="778" ht="15.75" customHeight="1">
      <c r="A778" s="110"/>
      <c r="B778" s="28"/>
      <c r="C778" s="48"/>
      <c r="D778" s="30"/>
      <c r="E778" s="31">
        <f t="shared" si="3"/>
        <v>0</v>
      </c>
      <c r="F778" s="31"/>
      <c r="G778" s="104"/>
      <c r="H778" s="33"/>
      <c r="I778" s="34"/>
      <c r="J778" s="34"/>
      <c r="K778" s="34"/>
      <c r="L778" s="34"/>
      <c r="M778" s="34"/>
      <c r="N778" s="34"/>
      <c r="O778" s="34"/>
      <c r="P778" s="34"/>
      <c r="Q778" s="34"/>
      <c r="R778" s="35"/>
      <c r="S778" s="72">
        <f t="shared" si="74"/>
        <v>1875</v>
      </c>
      <c r="T778" s="36">
        <f t="shared" si="72"/>
        <v>0</v>
      </c>
      <c r="U778" s="36">
        <f t="shared" si="75"/>
        <v>114.44</v>
      </c>
      <c r="V778" s="35"/>
      <c r="W778" s="72">
        <v>4500.0</v>
      </c>
      <c r="X778" s="35">
        <f t="shared" si="54"/>
        <v>0</v>
      </c>
      <c r="Y778" s="37">
        <f t="shared" si="56"/>
        <v>257.6710463</v>
      </c>
      <c r="Z778" s="35"/>
      <c r="AA778" s="35"/>
      <c r="AB778" s="35"/>
      <c r="AC778" s="35"/>
      <c r="AD778" s="35"/>
      <c r="AE778" s="66">
        <v>3000.0</v>
      </c>
      <c r="AF778" s="66">
        <f t="shared" si="71"/>
        <v>0</v>
      </c>
      <c r="AG778" s="93">
        <f t="shared" si="67"/>
        <v>-15.67691673</v>
      </c>
      <c r="AH778" s="67"/>
      <c r="AI778" s="68"/>
      <c r="AJ778" s="68">
        <f t="shared" si="69"/>
        <v>24.91094913</v>
      </c>
      <c r="AK778" s="69">
        <v>1875.0</v>
      </c>
      <c r="AL778" s="42">
        <f t="shared" si="57"/>
        <v>0</v>
      </c>
      <c r="AM778" s="42">
        <f t="shared" si="61"/>
        <v>472.4193666</v>
      </c>
      <c r="AN778" s="36"/>
      <c r="AO778" s="43"/>
      <c r="AP778" s="70">
        <v>980.0</v>
      </c>
      <c r="AQ778" s="70">
        <f t="shared" si="60"/>
        <v>0</v>
      </c>
      <c r="AR778" s="70">
        <f t="shared" si="62"/>
        <v>76.42103175</v>
      </c>
      <c r="AS778" s="71">
        <v>1400.0</v>
      </c>
      <c r="AT778" s="36"/>
      <c r="AU778" s="43"/>
      <c r="AV778" s="72">
        <v>480.0</v>
      </c>
      <c r="AW778" s="35"/>
      <c r="AX778" s="45"/>
      <c r="AY778" s="46"/>
      <c r="AZ778" s="46"/>
      <c r="BA778" s="46"/>
      <c r="BB778" s="46"/>
      <c r="BC778" s="47"/>
      <c r="BD778" s="47"/>
      <c r="BE778" s="48"/>
      <c r="BF778" s="48"/>
    </row>
    <row r="779" ht="15.75" customHeight="1">
      <c r="A779" s="110"/>
      <c r="B779" s="28"/>
      <c r="C779" s="48"/>
      <c r="D779" s="30"/>
      <c r="E779" s="31">
        <f t="shared" si="3"/>
        <v>0</v>
      </c>
      <c r="F779" s="31"/>
      <c r="G779" s="104"/>
      <c r="H779" s="33"/>
      <c r="I779" s="34"/>
      <c r="J779" s="34"/>
      <c r="K779" s="34"/>
      <c r="L779" s="34"/>
      <c r="M779" s="34"/>
      <c r="N779" s="34"/>
      <c r="O779" s="34"/>
      <c r="P779" s="34"/>
      <c r="Q779" s="34"/>
      <c r="R779" s="35"/>
      <c r="S779" s="72">
        <f t="shared" si="74"/>
        <v>1875</v>
      </c>
      <c r="T779" s="36">
        <f t="shared" si="72"/>
        <v>0</v>
      </c>
      <c r="U779" s="36">
        <f t="shared" si="75"/>
        <v>114.44</v>
      </c>
      <c r="V779" s="35"/>
      <c r="W779" s="72">
        <v>4500.0</v>
      </c>
      <c r="X779" s="35">
        <f t="shared" si="54"/>
        <v>0</v>
      </c>
      <c r="Y779" s="37">
        <f t="shared" si="56"/>
        <v>257.6710463</v>
      </c>
      <c r="Z779" s="35"/>
      <c r="AA779" s="35"/>
      <c r="AB779" s="35"/>
      <c r="AC779" s="35"/>
      <c r="AD779" s="35"/>
      <c r="AE779" s="66">
        <v>3000.0</v>
      </c>
      <c r="AF779" s="66">
        <f t="shared" si="71"/>
        <v>0</v>
      </c>
      <c r="AG779" s="93">
        <f t="shared" si="67"/>
        <v>-15.67691673</v>
      </c>
      <c r="AH779" s="67"/>
      <c r="AI779" s="68"/>
      <c r="AJ779" s="68">
        <f t="shared" si="69"/>
        <v>24.91094913</v>
      </c>
      <c r="AK779" s="69">
        <v>1875.0</v>
      </c>
      <c r="AL779" s="42">
        <f t="shared" si="57"/>
        <v>0</v>
      </c>
      <c r="AM779" s="42">
        <f t="shared" si="61"/>
        <v>472.4193666</v>
      </c>
      <c r="AN779" s="36"/>
      <c r="AO779" s="43"/>
      <c r="AP779" s="70">
        <v>980.0</v>
      </c>
      <c r="AQ779" s="70">
        <f t="shared" si="60"/>
        <v>0</v>
      </c>
      <c r="AR779" s="70">
        <f t="shared" si="62"/>
        <v>76.42103175</v>
      </c>
      <c r="AS779" s="71">
        <v>1400.0</v>
      </c>
      <c r="AT779" s="36"/>
      <c r="AU779" s="43"/>
      <c r="AV779" s="72">
        <v>480.0</v>
      </c>
      <c r="AW779" s="35"/>
      <c r="AX779" s="45"/>
      <c r="AY779" s="46"/>
      <c r="AZ779" s="46"/>
      <c r="BA779" s="46"/>
      <c r="BB779" s="46"/>
      <c r="BC779" s="47"/>
      <c r="BD779" s="47"/>
      <c r="BE779" s="48"/>
      <c r="BF779" s="48"/>
    </row>
    <row r="780" ht="15.75" customHeight="1">
      <c r="A780" s="110"/>
      <c r="B780" s="28"/>
      <c r="C780" s="48"/>
      <c r="D780" s="30"/>
      <c r="E780" s="31">
        <f t="shared" si="3"/>
        <v>0</v>
      </c>
      <c r="F780" s="31"/>
      <c r="G780" s="104"/>
      <c r="H780" s="33"/>
      <c r="I780" s="34"/>
      <c r="J780" s="34"/>
      <c r="K780" s="34"/>
      <c r="L780" s="34"/>
      <c r="M780" s="34"/>
      <c r="N780" s="34"/>
      <c r="O780" s="34"/>
      <c r="P780" s="34"/>
      <c r="Q780" s="34"/>
      <c r="R780" s="35"/>
      <c r="S780" s="72">
        <f t="shared" si="74"/>
        <v>1875</v>
      </c>
      <c r="T780" s="36">
        <f t="shared" si="72"/>
        <v>0</v>
      </c>
      <c r="U780" s="36">
        <f t="shared" si="75"/>
        <v>114.44</v>
      </c>
      <c r="V780" s="35"/>
      <c r="W780" s="72">
        <v>4500.0</v>
      </c>
      <c r="X780" s="35">
        <f t="shared" si="54"/>
        <v>0</v>
      </c>
      <c r="Y780" s="37">
        <f t="shared" si="56"/>
        <v>257.6710463</v>
      </c>
      <c r="Z780" s="35"/>
      <c r="AA780" s="35"/>
      <c r="AB780" s="35"/>
      <c r="AC780" s="35"/>
      <c r="AD780" s="35"/>
      <c r="AE780" s="66">
        <v>3000.0</v>
      </c>
      <c r="AF780" s="66">
        <f t="shared" si="71"/>
        <v>0</v>
      </c>
      <c r="AG780" s="93">
        <f t="shared" si="67"/>
        <v>-15.67691673</v>
      </c>
      <c r="AH780" s="67"/>
      <c r="AI780" s="68"/>
      <c r="AJ780" s="68">
        <f t="shared" si="69"/>
        <v>24.91094913</v>
      </c>
      <c r="AK780" s="69">
        <v>1875.0</v>
      </c>
      <c r="AL780" s="42">
        <f t="shared" si="57"/>
        <v>0</v>
      </c>
      <c r="AM780" s="42">
        <f t="shared" si="61"/>
        <v>472.4193666</v>
      </c>
      <c r="AN780" s="36"/>
      <c r="AO780" s="43"/>
      <c r="AP780" s="70">
        <v>980.0</v>
      </c>
      <c r="AQ780" s="70">
        <f t="shared" si="60"/>
        <v>0</v>
      </c>
      <c r="AR780" s="70">
        <f t="shared" si="62"/>
        <v>76.42103175</v>
      </c>
      <c r="AS780" s="71">
        <v>1400.0</v>
      </c>
      <c r="AT780" s="36"/>
      <c r="AU780" s="43"/>
      <c r="AV780" s="72">
        <v>480.0</v>
      </c>
      <c r="AW780" s="35"/>
      <c r="AX780" s="45"/>
      <c r="AY780" s="46"/>
      <c r="AZ780" s="46"/>
      <c r="BA780" s="46"/>
      <c r="BB780" s="46"/>
      <c r="BC780" s="47"/>
      <c r="BD780" s="47"/>
      <c r="BE780" s="48"/>
      <c r="BF780" s="48"/>
    </row>
    <row r="781" ht="15.75" customHeight="1">
      <c r="A781" s="110"/>
      <c r="B781" s="28"/>
      <c r="C781" s="48"/>
      <c r="D781" s="30"/>
      <c r="E781" s="31">
        <f t="shared" si="3"/>
        <v>0</v>
      </c>
      <c r="F781" s="31"/>
      <c r="G781" s="104"/>
      <c r="H781" s="33"/>
      <c r="I781" s="34"/>
      <c r="J781" s="34"/>
      <c r="K781" s="34"/>
      <c r="L781" s="34"/>
      <c r="M781" s="34"/>
      <c r="N781" s="34"/>
      <c r="O781" s="34"/>
      <c r="P781" s="34"/>
      <c r="Q781" s="34"/>
      <c r="R781" s="35"/>
      <c r="S781" s="72">
        <f t="shared" si="74"/>
        <v>1875</v>
      </c>
      <c r="T781" s="36">
        <f t="shared" si="72"/>
        <v>0</v>
      </c>
      <c r="U781" s="36">
        <f t="shared" si="75"/>
        <v>114.44</v>
      </c>
      <c r="V781" s="35"/>
      <c r="W781" s="72">
        <v>4500.0</v>
      </c>
      <c r="X781" s="35">
        <f t="shared" si="54"/>
        <v>0</v>
      </c>
      <c r="Y781" s="37">
        <f t="shared" si="56"/>
        <v>257.6710463</v>
      </c>
      <c r="Z781" s="35"/>
      <c r="AA781" s="35"/>
      <c r="AB781" s="35"/>
      <c r="AC781" s="35"/>
      <c r="AD781" s="35"/>
      <c r="AE781" s="66">
        <v>3000.0</v>
      </c>
      <c r="AF781" s="66">
        <f t="shared" si="71"/>
        <v>0</v>
      </c>
      <c r="AG781" s="93">
        <f t="shared" si="67"/>
        <v>-15.67691673</v>
      </c>
      <c r="AH781" s="67"/>
      <c r="AI781" s="68"/>
      <c r="AJ781" s="68">
        <f t="shared" si="69"/>
        <v>24.91094913</v>
      </c>
      <c r="AK781" s="69">
        <v>1875.0</v>
      </c>
      <c r="AL781" s="42">
        <f t="shared" si="57"/>
        <v>0</v>
      </c>
      <c r="AM781" s="42">
        <f t="shared" si="61"/>
        <v>472.4193666</v>
      </c>
      <c r="AN781" s="36"/>
      <c r="AO781" s="43"/>
      <c r="AP781" s="70">
        <v>980.0</v>
      </c>
      <c r="AQ781" s="70">
        <f t="shared" si="60"/>
        <v>0</v>
      </c>
      <c r="AR781" s="70">
        <f t="shared" si="62"/>
        <v>76.42103175</v>
      </c>
      <c r="AS781" s="71">
        <v>1400.0</v>
      </c>
      <c r="AT781" s="36"/>
      <c r="AU781" s="43"/>
      <c r="AV781" s="72">
        <v>480.0</v>
      </c>
      <c r="AW781" s="35"/>
      <c r="AX781" s="45"/>
      <c r="AY781" s="46"/>
      <c r="AZ781" s="46"/>
      <c r="BA781" s="46"/>
      <c r="BB781" s="46"/>
      <c r="BC781" s="47"/>
      <c r="BD781" s="47"/>
      <c r="BE781" s="48"/>
      <c r="BF781" s="48"/>
    </row>
    <row r="782" ht="15.75" customHeight="1">
      <c r="A782" s="110"/>
      <c r="B782" s="28"/>
      <c r="C782" s="48"/>
      <c r="D782" s="30"/>
      <c r="E782" s="31">
        <f t="shared" si="3"/>
        <v>0</v>
      </c>
      <c r="F782" s="31"/>
      <c r="G782" s="104"/>
      <c r="H782" s="33"/>
      <c r="I782" s="34"/>
      <c r="J782" s="34"/>
      <c r="K782" s="34"/>
      <c r="L782" s="34"/>
      <c r="M782" s="34"/>
      <c r="N782" s="34"/>
      <c r="O782" s="34"/>
      <c r="P782" s="34"/>
      <c r="Q782" s="34"/>
      <c r="R782" s="35"/>
      <c r="S782" s="72">
        <f t="shared" si="74"/>
        <v>1875</v>
      </c>
      <c r="T782" s="36">
        <f t="shared" si="72"/>
        <v>0</v>
      </c>
      <c r="U782" s="36">
        <f t="shared" si="75"/>
        <v>114.44</v>
      </c>
      <c r="V782" s="35"/>
      <c r="W782" s="72">
        <v>4500.0</v>
      </c>
      <c r="X782" s="35">
        <f t="shared" si="54"/>
        <v>0</v>
      </c>
      <c r="Y782" s="37">
        <f t="shared" si="56"/>
        <v>257.6710463</v>
      </c>
      <c r="Z782" s="35"/>
      <c r="AA782" s="35"/>
      <c r="AB782" s="35"/>
      <c r="AC782" s="35"/>
      <c r="AD782" s="35"/>
      <c r="AE782" s="66">
        <v>3000.0</v>
      </c>
      <c r="AF782" s="66">
        <f t="shared" si="71"/>
        <v>0</v>
      </c>
      <c r="AG782" s="93">
        <f t="shared" si="67"/>
        <v>-15.67691673</v>
      </c>
      <c r="AH782" s="67"/>
      <c r="AI782" s="68"/>
      <c r="AJ782" s="68">
        <f t="shared" si="69"/>
        <v>24.91094913</v>
      </c>
      <c r="AK782" s="69">
        <v>1875.0</v>
      </c>
      <c r="AL782" s="42">
        <f t="shared" si="57"/>
        <v>0</v>
      </c>
      <c r="AM782" s="42">
        <f t="shared" si="61"/>
        <v>472.4193666</v>
      </c>
      <c r="AN782" s="36"/>
      <c r="AO782" s="43"/>
      <c r="AP782" s="70">
        <v>980.0</v>
      </c>
      <c r="AQ782" s="70">
        <f t="shared" si="60"/>
        <v>0</v>
      </c>
      <c r="AR782" s="70">
        <f t="shared" si="62"/>
        <v>76.42103175</v>
      </c>
      <c r="AS782" s="71">
        <v>1400.0</v>
      </c>
      <c r="AT782" s="36"/>
      <c r="AU782" s="43"/>
      <c r="AV782" s="72">
        <v>480.0</v>
      </c>
      <c r="AW782" s="35"/>
      <c r="AX782" s="45"/>
      <c r="AY782" s="46"/>
      <c r="AZ782" s="46"/>
      <c r="BA782" s="46"/>
      <c r="BB782" s="46"/>
      <c r="BC782" s="47"/>
      <c r="BD782" s="47"/>
      <c r="BE782" s="48"/>
      <c r="BF782" s="48"/>
    </row>
    <row r="783" ht="15.75" customHeight="1">
      <c r="A783" s="110"/>
      <c r="B783" s="28"/>
      <c r="C783" s="48"/>
      <c r="D783" s="30"/>
      <c r="E783" s="31">
        <f t="shared" si="3"/>
        <v>0</v>
      </c>
      <c r="F783" s="31"/>
      <c r="G783" s="104"/>
      <c r="H783" s="33"/>
      <c r="I783" s="34"/>
      <c r="J783" s="34"/>
      <c r="K783" s="34"/>
      <c r="L783" s="34"/>
      <c r="M783" s="34"/>
      <c r="N783" s="34"/>
      <c r="O783" s="34"/>
      <c r="P783" s="34"/>
      <c r="Q783" s="34"/>
      <c r="R783" s="35"/>
      <c r="S783" s="72">
        <f t="shared" si="74"/>
        <v>1875</v>
      </c>
      <c r="T783" s="36">
        <f t="shared" si="72"/>
        <v>0</v>
      </c>
      <c r="U783" s="36">
        <f t="shared" si="75"/>
        <v>114.44</v>
      </c>
      <c r="V783" s="35"/>
      <c r="W783" s="72">
        <v>4500.0</v>
      </c>
      <c r="X783" s="35">
        <f t="shared" si="54"/>
        <v>0</v>
      </c>
      <c r="Y783" s="37">
        <f t="shared" si="56"/>
        <v>257.6710463</v>
      </c>
      <c r="Z783" s="35"/>
      <c r="AA783" s="35"/>
      <c r="AB783" s="35"/>
      <c r="AC783" s="35"/>
      <c r="AD783" s="35"/>
      <c r="AE783" s="66">
        <v>3000.0</v>
      </c>
      <c r="AF783" s="66">
        <f t="shared" si="71"/>
        <v>0</v>
      </c>
      <c r="AG783" s="93">
        <f t="shared" si="67"/>
        <v>-15.67691673</v>
      </c>
      <c r="AH783" s="67"/>
      <c r="AI783" s="68"/>
      <c r="AJ783" s="68">
        <f t="shared" si="69"/>
        <v>24.91094913</v>
      </c>
      <c r="AK783" s="69">
        <v>1875.0</v>
      </c>
      <c r="AL783" s="42">
        <f t="shared" si="57"/>
        <v>0</v>
      </c>
      <c r="AM783" s="42">
        <f t="shared" si="61"/>
        <v>472.4193666</v>
      </c>
      <c r="AN783" s="36"/>
      <c r="AO783" s="43"/>
      <c r="AP783" s="70">
        <v>980.0</v>
      </c>
      <c r="AQ783" s="70">
        <f t="shared" si="60"/>
        <v>0</v>
      </c>
      <c r="AR783" s="70">
        <f t="shared" si="62"/>
        <v>76.42103175</v>
      </c>
      <c r="AS783" s="71">
        <v>1400.0</v>
      </c>
      <c r="AT783" s="36"/>
      <c r="AU783" s="43"/>
      <c r="AV783" s="72">
        <v>480.0</v>
      </c>
      <c r="AW783" s="35"/>
      <c r="AX783" s="45"/>
      <c r="AY783" s="46"/>
      <c r="AZ783" s="46"/>
      <c r="BA783" s="46"/>
      <c r="BB783" s="46"/>
      <c r="BC783" s="47"/>
      <c r="BD783" s="47"/>
      <c r="BE783" s="48"/>
      <c r="BF783" s="48"/>
    </row>
    <row r="784" ht="15.75" customHeight="1">
      <c r="A784" s="110"/>
      <c r="B784" s="28"/>
      <c r="C784" s="48"/>
      <c r="D784" s="30"/>
      <c r="E784" s="31">
        <f t="shared" si="3"/>
        <v>0</v>
      </c>
      <c r="F784" s="31"/>
      <c r="G784" s="104"/>
      <c r="H784" s="33"/>
      <c r="I784" s="34"/>
      <c r="J784" s="34"/>
      <c r="K784" s="34"/>
      <c r="L784" s="34"/>
      <c r="M784" s="34"/>
      <c r="N784" s="34"/>
      <c r="O784" s="34"/>
      <c r="P784" s="34"/>
      <c r="Q784" s="34"/>
      <c r="R784" s="35"/>
      <c r="S784" s="72">
        <f t="shared" si="74"/>
        <v>1875</v>
      </c>
      <c r="T784" s="36">
        <f t="shared" si="72"/>
        <v>0</v>
      </c>
      <c r="U784" s="36">
        <f t="shared" si="75"/>
        <v>114.44</v>
      </c>
      <c r="V784" s="35"/>
      <c r="W784" s="72">
        <v>4500.0</v>
      </c>
      <c r="X784" s="35">
        <f t="shared" si="54"/>
        <v>0</v>
      </c>
      <c r="Y784" s="37">
        <f t="shared" si="56"/>
        <v>257.6710463</v>
      </c>
      <c r="Z784" s="35"/>
      <c r="AA784" s="35"/>
      <c r="AB784" s="35"/>
      <c r="AC784" s="35"/>
      <c r="AD784" s="35"/>
      <c r="AE784" s="66">
        <v>3000.0</v>
      </c>
      <c r="AF784" s="66">
        <f t="shared" si="71"/>
        <v>0</v>
      </c>
      <c r="AG784" s="93">
        <f t="shared" si="67"/>
        <v>-15.67691673</v>
      </c>
      <c r="AH784" s="67"/>
      <c r="AI784" s="68"/>
      <c r="AJ784" s="68">
        <f t="shared" si="69"/>
        <v>24.91094913</v>
      </c>
      <c r="AK784" s="69">
        <v>1875.0</v>
      </c>
      <c r="AL784" s="42">
        <f t="shared" si="57"/>
        <v>0</v>
      </c>
      <c r="AM784" s="42">
        <f t="shared" si="61"/>
        <v>472.4193666</v>
      </c>
      <c r="AN784" s="36"/>
      <c r="AO784" s="43"/>
      <c r="AP784" s="70">
        <v>980.0</v>
      </c>
      <c r="AQ784" s="70">
        <f t="shared" si="60"/>
        <v>0</v>
      </c>
      <c r="AR784" s="70">
        <f t="shared" si="62"/>
        <v>76.42103175</v>
      </c>
      <c r="AS784" s="71">
        <v>1400.0</v>
      </c>
      <c r="AT784" s="36"/>
      <c r="AU784" s="43"/>
      <c r="AV784" s="72">
        <v>480.0</v>
      </c>
      <c r="AW784" s="35"/>
      <c r="AX784" s="45"/>
      <c r="AY784" s="46"/>
      <c r="AZ784" s="46"/>
      <c r="BA784" s="46"/>
      <c r="BB784" s="46"/>
      <c r="BC784" s="47"/>
      <c r="BD784" s="47"/>
      <c r="BE784" s="48"/>
      <c r="BF784" s="48"/>
    </row>
    <row r="785" ht="15.75" customHeight="1">
      <c r="A785" s="110"/>
      <c r="B785" s="28"/>
      <c r="C785" s="48"/>
      <c r="D785" s="30"/>
      <c r="E785" s="31">
        <f t="shared" si="3"/>
        <v>0</v>
      </c>
      <c r="F785" s="31"/>
      <c r="G785" s="104"/>
      <c r="H785" s="33"/>
      <c r="I785" s="34"/>
      <c r="J785" s="34"/>
      <c r="K785" s="34"/>
      <c r="L785" s="34"/>
      <c r="M785" s="34"/>
      <c r="N785" s="34"/>
      <c r="O785" s="34"/>
      <c r="P785" s="34"/>
      <c r="Q785" s="34"/>
      <c r="R785" s="35"/>
      <c r="S785" s="72">
        <f t="shared" si="74"/>
        <v>1875</v>
      </c>
      <c r="T785" s="36">
        <f t="shared" si="72"/>
        <v>0</v>
      </c>
      <c r="U785" s="36">
        <f t="shared" si="75"/>
        <v>114.44</v>
      </c>
      <c r="V785" s="35"/>
      <c r="W785" s="72">
        <v>4500.0</v>
      </c>
      <c r="X785" s="35">
        <f t="shared" si="54"/>
        <v>0</v>
      </c>
      <c r="Y785" s="37">
        <f t="shared" si="56"/>
        <v>257.6710463</v>
      </c>
      <c r="Z785" s="35"/>
      <c r="AA785" s="35"/>
      <c r="AB785" s="35"/>
      <c r="AC785" s="35"/>
      <c r="AD785" s="35"/>
      <c r="AE785" s="66">
        <v>3000.0</v>
      </c>
      <c r="AF785" s="66">
        <f t="shared" si="71"/>
        <v>0</v>
      </c>
      <c r="AG785" s="93">
        <f t="shared" si="67"/>
        <v>-15.67691673</v>
      </c>
      <c r="AH785" s="67"/>
      <c r="AI785" s="68"/>
      <c r="AJ785" s="68">
        <f t="shared" si="69"/>
        <v>24.91094913</v>
      </c>
      <c r="AK785" s="69">
        <v>1875.0</v>
      </c>
      <c r="AL785" s="42">
        <f t="shared" si="57"/>
        <v>0</v>
      </c>
      <c r="AM785" s="42">
        <f t="shared" si="61"/>
        <v>472.4193666</v>
      </c>
      <c r="AN785" s="36"/>
      <c r="AO785" s="43"/>
      <c r="AP785" s="70">
        <v>980.0</v>
      </c>
      <c r="AQ785" s="70">
        <f t="shared" si="60"/>
        <v>0</v>
      </c>
      <c r="AR785" s="70">
        <f t="shared" si="62"/>
        <v>76.42103175</v>
      </c>
      <c r="AS785" s="71">
        <v>1400.0</v>
      </c>
      <c r="AT785" s="36"/>
      <c r="AU785" s="43"/>
      <c r="AV785" s="72">
        <v>480.0</v>
      </c>
      <c r="AW785" s="35"/>
      <c r="AX785" s="45"/>
      <c r="AY785" s="46"/>
      <c r="AZ785" s="46"/>
      <c r="BA785" s="46"/>
      <c r="BB785" s="46"/>
      <c r="BC785" s="47"/>
      <c r="BD785" s="47"/>
      <c r="BE785" s="48"/>
      <c r="BF785" s="48"/>
    </row>
    <row r="786" ht="15.75" customHeight="1">
      <c r="A786" s="110"/>
      <c r="B786" s="28"/>
      <c r="C786" s="48"/>
      <c r="D786" s="30"/>
      <c r="E786" s="31">
        <f t="shared" si="3"/>
        <v>0</v>
      </c>
      <c r="F786" s="31"/>
      <c r="G786" s="104"/>
      <c r="H786" s="33"/>
      <c r="I786" s="34"/>
      <c r="J786" s="34"/>
      <c r="K786" s="34"/>
      <c r="L786" s="34"/>
      <c r="M786" s="34"/>
      <c r="N786" s="34"/>
      <c r="O786" s="34"/>
      <c r="P786" s="34"/>
      <c r="Q786" s="34"/>
      <c r="R786" s="35"/>
      <c r="S786" s="72">
        <f t="shared" si="74"/>
        <v>1875</v>
      </c>
      <c r="T786" s="36">
        <f t="shared" si="72"/>
        <v>0</v>
      </c>
      <c r="U786" s="36">
        <f t="shared" si="75"/>
        <v>114.44</v>
      </c>
      <c r="V786" s="35"/>
      <c r="W786" s="72">
        <v>4500.0</v>
      </c>
      <c r="X786" s="35">
        <f t="shared" si="54"/>
        <v>0</v>
      </c>
      <c r="Y786" s="37">
        <f t="shared" si="56"/>
        <v>257.6710463</v>
      </c>
      <c r="Z786" s="35"/>
      <c r="AA786" s="35"/>
      <c r="AB786" s="35"/>
      <c r="AC786" s="35"/>
      <c r="AD786" s="35"/>
      <c r="AE786" s="66">
        <v>3000.0</v>
      </c>
      <c r="AF786" s="66">
        <f t="shared" si="71"/>
        <v>0</v>
      </c>
      <c r="AG786" s="93">
        <f t="shared" si="67"/>
        <v>-15.67691673</v>
      </c>
      <c r="AH786" s="67"/>
      <c r="AI786" s="68"/>
      <c r="AJ786" s="68">
        <f t="shared" si="69"/>
        <v>24.91094913</v>
      </c>
      <c r="AK786" s="69">
        <v>1875.0</v>
      </c>
      <c r="AL786" s="42">
        <f t="shared" si="57"/>
        <v>0</v>
      </c>
      <c r="AM786" s="42">
        <f t="shared" si="61"/>
        <v>472.4193666</v>
      </c>
      <c r="AN786" s="36"/>
      <c r="AO786" s="43"/>
      <c r="AP786" s="70">
        <v>980.0</v>
      </c>
      <c r="AQ786" s="70">
        <f t="shared" si="60"/>
        <v>0</v>
      </c>
      <c r="AR786" s="70">
        <f t="shared" si="62"/>
        <v>76.42103175</v>
      </c>
      <c r="AS786" s="71">
        <v>1400.0</v>
      </c>
      <c r="AT786" s="36"/>
      <c r="AU786" s="43"/>
      <c r="AV786" s="72">
        <v>480.0</v>
      </c>
      <c r="AW786" s="35"/>
      <c r="AX786" s="45"/>
      <c r="AY786" s="46"/>
      <c r="AZ786" s="46"/>
      <c r="BA786" s="46"/>
      <c r="BB786" s="46"/>
      <c r="BC786" s="47"/>
      <c r="BD786" s="47"/>
      <c r="BE786" s="48"/>
      <c r="BF786" s="48"/>
    </row>
    <row r="787" ht="15.75" customHeight="1">
      <c r="A787" s="110"/>
      <c r="B787" s="28"/>
      <c r="C787" s="48"/>
      <c r="D787" s="30"/>
      <c r="E787" s="31">
        <f t="shared" si="3"/>
        <v>0</v>
      </c>
      <c r="F787" s="31"/>
      <c r="G787" s="104"/>
      <c r="H787" s="33"/>
      <c r="I787" s="34"/>
      <c r="J787" s="34"/>
      <c r="K787" s="34"/>
      <c r="L787" s="34"/>
      <c r="M787" s="34"/>
      <c r="N787" s="34"/>
      <c r="O787" s="34"/>
      <c r="P787" s="34"/>
      <c r="Q787" s="34"/>
      <c r="R787" s="35"/>
      <c r="S787" s="72">
        <f t="shared" si="74"/>
        <v>1875</v>
      </c>
      <c r="T787" s="36">
        <f t="shared" si="72"/>
        <v>0</v>
      </c>
      <c r="U787" s="36">
        <f t="shared" si="75"/>
        <v>114.44</v>
      </c>
      <c r="V787" s="35"/>
      <c r="W787" s="72">
        <v>4500.0</v>
      </c>
      <c r="X787" s="35">
        <f t="shared" si="54"/>
        <v>0</v>
      </c>
      <c r="Y787" s="37">
        <f t="shared" si="56"/>
        <v>257.6710463</v>
      </c>
      <c r="Z787" s="35"/>
      <c r="AA787" s="35"/>
      <c r="AB787" s="35"/>
      <c r="AC787" s="35"/>
      <c r="AD787" s="35"/>
      <c r="AE787" s="66">
        <v>3000.0</v>
      </c>
      <c r="AF787" s="66">
        <f t="shared" si="71"/>
        <v>0</v>
      </c>
      <c r="AG787" s="93">
        <f t="shared" si="67"/>
        <v>-15.67691673</v>
      </c>
      <c r="AH787" s="67"/>
      <c r="AI787" s="68"/>
      <c r="AJ787" s="68">
        <f t="shared" si="69"/>
        <v>24.91094913</v>
      </c>
      <c r="AK787" s="69">
        <v>1875.0</v>
      </c>
      <c r="AL787" s="42">
        <f t="shared" si="57"/>
        <v>0</v>
      </c>
      <c r="AM787" s="42">
        <f t="shared" si="61"/>
        <v>472.4193666</v>
      </c>
      <c r="AN787" s="36"/>
      <c r="AO787" s="43"/>
      <c r="AP787" s="70">
        <v>980.0</v>
      </c>
      <c r="AQ787" s="70">
        <f t="shared" si="60"/>
        <v>0</v>
      </c>
      <c r="AR787" s="70">
        <f t="shared" si="62"/>
        <v>76.42103175</v>
      </c>
      <c r="AS787" s="71">
        <v>1400.0</v>
      </c>
      <c r="AT787" s="36"/>
      <c r="AU787" s="43"/>
      <c r="AV787" s="72">
        <v>480.0</v>
      </c>
      <c r="AW787" s="35"/>
      <c r="AX787" s="45"/>
      <c r="AY787" s="46"/>
      <c r="AZ787" s="46"/>
      <c r="BA787" s="46"/>
      <c r="BB787" s="46"/>
      <c r="BC787" s="47"/>
      <c r="BD787" s="47"/>
      <c r="BE787" s="48"/>
      <c r="BF787" s="48"/>
    </row>
    <row r="788" ht="15.75" customHeight="1">
      <c r="A788" s="110"/>
      <c r="B788" s="28"/>
      <c r="C788" s="48"/>
      <c r="D788" s="30"/>
      <c r="E788" s="31">
        <f t="shared" si="3"/>
        <v>0</v>
      </c>
      <c r="F788" s="31"/>
      <c r="G788" s="104"/>
      <c r="H788" s="33"/>
      <c r="I788" s="34"/>
      <c r="J788" s="34"/>
      <c r="K788" s="34"/>
      <c r="L788" s="34"/>
      <c r="M788" s="34"/>
      <c r="N788" s="34"/>
      <c r="O788" s="34"/>
      <c r="P788" s="34"/>
      <c r="Q788" s="34"/>
      <c r="R788" s="35"/>
      <c r="S788" s="72">
        <f t="shared" si="74"/>
        <v>1875</v>
      </c>
      <c r="T788" s="36">
        <f t="shared" si="72"/>
        <v>0</v>
      </c>
      <c r="U788" s="36">
        <f t="shared" si="75"/>
        <v>114.44</v>
      </c>
      <c r="V788" s="35"/>
      <c r="W788" s="72">
        <v>4500.0</v>
      </c>
      <c r="X788" s="35">
        <f t="shared" si="54"/>
        <v>0</v>
      </c>
      <c r="Y788" s="37">
        <f t="shared" si="56"/>
        <v>257.6710463</v>
      </c>
      <c r="Z788" s="35"/>
      <c r="AA788" s="35"/>
      <c r="AB788" s="35"/>
      <c r="AC788" s="35"/>
      <c r="AD788" s="35"/>
      <c r="AE788" s="66">
        <v>3000.0</v>
      </c>
      <c r="AF788" s="66">
        <f t="shared" si="71"/>
        <v>0</v>
      </c>
      <c r="AG788" s="93">
        <f t="shared" si="67"/>
        <v>-15.67691673</v>
      </c>
      <c r="AH788" s="67"/>
      <c r="AI788" s="68"/>
      <c r="AJ788" s="68">
        <f t="shared" si="69"/>
        <v>24.91094913</v>
      </c>
      <c r="AK788" s="69">
        <v>1875.0</v>
      </c>
      <c r="AL788" s="42">
        <f t="shared" si="57"/>
        <v>0</v>
      </c>
      <c r="AM788" s="42">
        <f t="shared" si="61"/>
        <v>472.4193666</v>
      </c>
      <c r="AN788" s="36"/>
      <c r="AO788" s="43"/>
      <c r="AP788" s="70">
        <v>980.0</v>
      </c>
      <c r="AQ788" s="70">
        <f t="shared" si="60"/>
        <v>0</v>
      </c>
      <c r="AR788" s="70">
        <f t="shared" si="62"/>
        <v>76.42103175</v>
      </c>
      <c r="AS788" s="71">
        <v>1400.0</v>
      </c>
      <c r="AT788" s="36"/>
      <c r="AU788" s="43"/>
      <c r="AV788" s="72">
        <v>480.0</v>
      </c>
      <c r="AW788" s="35"/>
      <c r="AX788" s="45"/>
      <c r="AY788" s="46"/>
      <c r="AZ788" s="46"/>
      <c r="BA788" s="46"/>
      <c r="BB788" s="46"/>
      <c r="BC788" s="47"/>
      <c r="BD788" s="47"/>
      <c r="BE788" s="48"/>
      <c r="BF788" s="48"/>
    </row>
    <row r="789" ht="15.75" customHeight="1">
      <c r="A789" s="110"/>
      <c r="B789" s="28"/>
      <c r="C789" s="48"/>
      <c r="D789" s="30"/>
      <c r="E789" s="31">
        <f t="shared" si="3"/>
        <v>0</v>
      </c>
      <c r="F789" s="31"/>
      <c r="G789" s="104"/>
      <c r="H789" s="33"/>
      <c r="I789" s="34"/>
      <c r="J789" s="34"/>
      <c r="K789" s="34"/>
      <c r="L789" s="34"/>
      <c r="M789" s="34"/>
      <c r="N789" s="34"/>
      <c r="O789" s="34"/>
      <c r="P789" s="34"/>
      <c r="Q789" s="34"/>
      <c r="R789" s="35"/>
      <c r="S789" s="72">
        <f t="shared" si="74"/>
        <v>1875</v>
      </c>
      <c r="T789" s="36">
        <f t="shared" si="72"/>
        <v>0</v>
      </c>
      <c r="U789" s="36">
        <f t="shared" si="75"/>
        <v>114.44</v>
      </c>
      <c r="V789" s="35"/>
      <c r="W789" s="72">
        <v>4500.0</v>
      </c>
      <c r="X789" s="35">
        <f t="shared" si="54"/>
        <v>0</v>
      </c>
      <c r="Y789" s="37">
        <f t="shared" si="56"/>
        <v>257.6710463</v>
      </c>
      <c r="Z789" s="35"/>
      <c r="AA789" s="35"/>
      <c r="AB789" s="35"/>
      <c r="AC789" s="35"/>
      <c r="AD789" s="35"/>
      <c r="AE789" s="66">
        <v>3000.0</v>
      </c>
      <c r="AF789" s="66">
        <f t="shared" si="71"/>
        <v>0</v>
      </c>
      <c r="AG789" s="93">
        <f t="shared" si="67"/>
        <v>-15.67691673</v>
      </c>
      <c r="AH789" s="67"/>
      <c r="AI789" s="68"/>
      <c r="AJ789" s="68">
        <f t="shared" si="69"/>
        <v>24.91094913</v>
      </c>
      <c r="AK789" s="69">
        <v>1875.0</v>
      </c>
      <c r="AL789" s="42">
        <f t="shared" si="57"/>
        <v>0</v>
      </c>
      <c r="AM789" s="42">
        <f t="shared" si="61"/>
        <v>472.4193666</v>
      </c>
      <c r="AN789" s="36"/>
      <c r="AO789" s="43"/>
      <c r="AP789" s="70">
        <v>980.0</v>
      </c>
      <c r="AQ789" s="70">
        <f t="shared" si="60"/>
        <v>0</v>
      </c>
      <c r="AR789" s="70">
        <f t="shared" si="62"/>
        <v>76.42103175</v>
      </c>
      <c r="AS789" s="71">
        <v>1400.0</v>
      </c>
      <c r="AT789" s="36"/>
      <c r="AU789" s="43"/>
      <c r="AV789" s="72">
        <v>480.0</v>
      </c>
      <c r="AW789" s="35"/>
      <c r="AX789" s="45"/>
      <c r="AY789" s="46"/>
      <c r="AZ789" s="46"/>
      <c r="BA789" s="46"/>
      <c r="BB789" s="46"/>
      <c r="BC789" s="47"/>
      <c r="BD789" s="47"/>
      <c r="BE789" s="48"/>
      <c r="BF789" s="48"/>
    </row>
    <row r="790" ht="15.75" customHeight="1">
      <c r="A790" s="110"/>
      <c r="B790" s="28"/>
      <c r="C790" s="48"/>
      <c r="D790" s="30"/>
      <c r="E790" s="31">
        <f t="shared" si="3"/>
        <v>0</v>
      </c>
      <c r="F790" s="31"/>
      <c r="G790" s="104"/>
      <c r="H790" s="33"/>
      <c r="I790" s="34"/>
      <c r="J790" s="34"/>
      <c r="K790" s="34"/>
      <c r="L790" s="34"/>
      <c r="M790" s="34"/>
      <c r="N790" s="34"/>
      <c r="O790" s="34"/>
      <c r="P790" s="34"/>
      <c r="Q790" s="34"/>
      <c r="R790" s="35"/>
      <c r="S790" s="72">
        <f t="shared" si="74"/>
        <v>1875</v>
      </c>
      <c r="T790" s="36">
        <f t="shared" si="72"/>
        <v>0</v>
      </c>
      <c r="U790" s="36">
        <f t="shared" si="75"/>
        <v>114.44</v>
      </c>
      <c r="V790" s="35"/>
      <c r="W790" s="72">
        <v>4500.0</v>
      </c>
      <c r="X790" s="35">
        <f t="shared" si="54"/>
        <v>0</v>
      </c>
      <c r="Y790" s="37">
        <f t="shared" si="56"/>
        <v>257.6710463</v>
      </c>
      <c r="Z790" s="35"/>
      <c r="AA790" s="35"/>
      <c r="AB790" s="35"/>
      <c r="AC790" s="35"/>
      <c r="AD790" s="35"/>
      <c r="AE790" s="66">
        <v>3000.0</v>
      </c>
      <c r="AF790" s="66">
        <f t="shared" si="71"/>
        <v>0</v>
      </c>
      <c r="AG790" s="93">
        <f t="shared" si="67"/>
        <v>-15.67691673</v>
      </c>
      <c r="AH790" s="67"/>
      <c r="AI790" s="68"/>
      <c r="AJ790" s="68">
        <f t="shared" si="69"/>
        <v>24.91094913</v>
      </c>
      <c r="AK790" s="69">
        <v>1875.0</v>
      </c>
      <c r="AL790" s="42">
        <f t="shared" si="57"/>
        <v>0</v>
      </c>
      <c r="AM790" s="42">
        <f t="shared" si="61"/>
        <v>472.4193666</v>
      </c>
      <c r="AN790" s="36"/>
      <c r="AO790" s="43"/>
      <c r="AP790" s="70">
        <v>980.0</v>
      </c>
      <c r="AQ790" s="70">
        <f t="shared" si="60"/>
        <v>0</v>
      </c>
      <c r="AR790" s="70">
        <f t="shared" si="62"/>
        <v>76.42103175</v>
      </c>
      <c r="AS790" s="71">
        <v>1400.0</v>
      </c>
      <c r="AT790" s="36"/>
      <c r="AU790" s="43"/>
      <c r="AV790" s="72">
        <v>480.0</v>
      </c>
      <c r="AW790" s="35"/>
      <c r="AX790" s="45"/>
      <c r="AY790" s="46"/>
      <c r="AZ790" s="46"/>
      <c r="BA790" s="46"/>
      <c r="BB790" s="46"/>
      <c r="BC790" s="47"/>
      <c r="BD790" s="47"/>
      <c r="BE790" s="48"/>
      <c r="BF790" s="48"/>
    </row>
    <row r="791" ht="15.75" customHeight="1">
      <c r="A791" s="110"/>
      <c r="B791" s="28"/>
      <c r="C791" s="48"/>
      <c r="D791" s="30"/>
      <c r="E791" s="31">
        <f t="shared" si="3"/>
        <v>0</v>
      </c>
      <c r="F791" s="31"/>
      <c r="G791" s="104"/>
      <c r="H791" s="33"/>
      <c r="I791" s="34"/>
      <c r="J791" s="34"/>
      <c r="K791" s="34"/>
      <c r="L791" s="34"/>
      <c r="M791" s="34"/>
      <c r="N791" s="34"/>
      <c r="O791" s="34"/>
      <c r="P791" s="34"/>
      <c r="Q791" s="34"/>
      <c r="R791" s="35"/>
      <c r="S791" s="72">
        <f t="shared" si="74"/>
        <v>1875</v>
      </c>
      <c r="T791" s="36">
        <f t="shared" si="72"/>
        <v>0</v>
      </c>
      <c r="U791" s="36">
        <f t="shared" si="75"/>
        <v>114.44</v>
      </c>
      <c r="V791" s="35"/>
      <c r="W791" s="72">
        <v>4500.0</v>
      </c>
      <c r="X791" s="35">
        <f t="shared" si="54"/>
        <v>0</v>
      </c>
      <c r="Y791" s="37">
        <f t="shared" si="56"/>
        <v>257.6710463</v>
      </c>
      <c r="Z791" s="35"/>
      <c r="AA791" s="35"/>
      <c r="AB791" s="35"/>
      <c r="AC791" s="35"/>
      <c r="AD791" s="35"/>
      <c r="AE791" s="66">
        <v>3000.0</v>
      </c>
      <c r="AF791" s="66">
        <f t="shared" si="71"/>
        <v>0</v>
      </c>
      <c r="AG791" s="93">
        <f t="shared" si="67"/>
        <v>-15.67691673</v>
      </c>
      <c r="AH791" s="67"/>
      <c r="AI791" s="68"/>
      <c r="AJ791" s="68">
        <f t="shared" si="69"/>
        <v>24.91094913</v>
      </c>
      <c r="AK791" s="69">
        <v>1875.0</v>
      </c>
      <c r="AL791" s="42">
        <f t="shared" si="57"/>
        <v>0</v>
      </c>
      <c r="AM791" s="42">
        <f t="shared" si="61"/>
        <v>472.4193666</v>
      </c>
      <c r="AN791" s="36"/>
      <c r="AO791" s="43"/>
      <c r="AP791" s="70">
        <v>980.0</v>
      </c>
      <c r="AQ791" s="70">
        <f t="shared" si="60"/>
        <v>0</v>
      </c>
      <c r="AR791" s="70">
        <f t="shared" si="62"/>
        <v>76.42103175</v>
      </c>
      <c r="AS791" s="71">
        <v>1400.0</v>
      </c>
      <c r="AT791" s="36"/>
      <c r="AU791" s="43"/>
      <c r="AV791" s="72">
        <v>480.0</v>
      </c>
      <c r="AW791" s="35"/>
      <c r="AX791" s="45"/>
      <c r="AY791" s="46"/>
      <c r="AZ791" s="46"/>
      <c r="BA791" s="46"/>
      <c r="BB791" s="46"/>
      <c r="BC791" s="47"/>
      <c r="BD791" s="47"/>
      <c r="BE791" s="48"/>
      <c r="BF791" s="48"/>
    </row>
    <row r="792" ht="15.75" customHeight="1">
      <c r="A792" s="110"/>
      <c r="B792" s="28"/>
      <c r="C792" s="48"/>
      <c r="D792" s="30"/>
      <c r="E792" s="31">
        <f t="shared" si="3"/>
        <v>0</v>
      </c>
      <c r="F792" s="31"/>
      <c r="G792" s="104"/>
      <c r="H792" s="33"/>
      <c r="I792" s="34"/>
      <c r="J792" s="34"/>
      <c r="K792" s="34"/>
      <c r="L792" s="34"/>
      <c r="M792" s="34"/>
      <c r="N792" s="34"/>
      <c r="O792" s="34"/>
      <c r="P792" s="34"/>
      <c r="Q792" s="34"/>
      <c r="R792" s="35"/>
      <c r="S792" s="72">
        <f t="shared" si="74"/>
        <v>1875</v>
      </c>
      <c r="T792" s="36">
        <f t="shared" si="72"/>
        <v>0</v>
      </c>
      <c r="U792" s="36">
        <f t="shared" si="75"/>
        <v>114.44</v>
      </c>
      <c r="V792" s="35"/>
      <c r="W792" s="72">
        <v>4500.0</v>
      </c>
      <c r="X792" s="35">
        <f t="shared" si="54"/>
        <v>0</v>
      </c>
      <c r="Y792" s="37">
        <f t="shared" si="56"/>
        <v>257.6710463</v>
      </c>
      <c r="Z792" s="35"/>
      <c r="AA792" s="35"/>
      <c r="AB792" s="35"/>
      <c r="AC792" s="35"/>
      <c r="AD792" s="35"/>
      <c r="AE792" s="66">
        <v>3000.0</v>
      </c>
      <c r="AF792" s="66">
        <f t="shared" si="71"/>
        <v>0</v>
      </c>
      <c r="AG792" s="93">
        <f t="shared" si="67"/>
        <v>-15.67691673</v>
      </c>
      <c r="AH792" s="67"/>
      <c r="AI792" s="68"/>
      <c r="AJ792" s="68">
        <f t="shared" si="69"/>
        <v>24.91094913</v>
      </c>
      <c r="AK792" s="69">
        <v>1875.0</v>
      </c>
      <c r="AL792" s="42">
        <f t="shared" si="57"/>
        <v>0</v>
      </c>
      <c r="AM792" s="42">
        <f t="shared" si="61"/>
        <v>472.4193666</v>
      </c>
      <c r="AN792" s="36"/>
      <c r="AO792" s="43"/>
      <c r="AP792" s="70">
        <v>980.0</v>
      </c>
      <c r="AQ792" s="70">
        <f t="shared" si="60"/>
        <v>0</v>
      </c>
      <c r="AR792" s="70">
        <f t="shared" si="62"/>
        <v>76.42103175</v>
      </c>
      <c r="AS792" s="71">
        <v>1400.0</v>
      </c>
      <c r="AT792" s="36"/>
      <c r="AU792" s="43"/>
      <c r="AV792" s="72">
        <v>480.0</v>
      </c>
      <c r="AW792" s="35"/>
      <c r="AX792" s="45"/>
      <c r="AY792" s="46"/>
      <c r="AZ792" s="46"/>
      <c r="BA792" s="46"/>
      <c r="BB792" s="46"/>
      <c r="BC792" s="47"/>
      <c r="BD792" s="47"/>
      <c r="BE792" s="48"/>
      <c r="BF792" s="48"/>
    </row>
    <row r="793" ht="15.75" customHeight="1">
      <c r="A793" s="110"/>
      <c r="B793" s="28"/>
      <c r="C793" s="48"/>
      <c r="D793" s="30"/>
      <c r="E793" s="31">
        <f t="shared" si="3"/>
        <v>0</v>
      </c>
      <c r="F793" s="31"/>
      <c r="G793" s="104"/>
      <c r="H793" s="33"/>
      <c r="I793" s="34"/>
      <c r="J793" s="34"/>
      <c r="K793" s="34"/>
      <c r="L793" s="34"/>
      <c r="M793" s="34"/>
      <c r="N793" s="34"/>
      <c r="O793" s="34"/>
      <c r="P793" s="34"/>
      <c r="Q793" s="34"/>
      <c r="R793" s="35"/>
      <c r="S793" s="72">
        <f t="shared" si="74"/>
        <v>1875</v>
      </c>
      <c r="T793" s="36">
        <f t="shared" si="72"/>
        <v>0</v>
      </c>
      <c r="U793" s="36">
        <f t="shared" si="75"/>
        <v>114.44</v>
      </c>
      <c r="V793" s="35"/>
      <c r="W793" s="72">
        <v>4500.0</v>
      </c>
      <c r="X793" s="35">
        <f t="shared" si="54"/>
        <v>0</v>
      </c>
      <c r="Y793" s="37">
        <f t="shared" si="56"/>
        <v>257.6710463</v>
      </c>
      <c r="Z793" s="35"/>
      <c r="AA793" s="35"/>
      <c r="AB793" s="35"/>
      <c r="AC793" s="35"/>
      <c r="AD793" s="35"/>
      <c r="AE793" s="66">
        <v>3000.0</v>
      </c>
      <c r="AF793" s="66">
        <f t="shared" si="71"/>
        <v>0</v>
      </c>
      <c r="AG793" s="93">
        <f t="shared" si="67"/>
        <v>-15.67691673</v>
      </c>
      <c r="AH793" s="67"/>
      <c r="AI793" s="68"/>
      <c r="AJ793" s="68">
        <f t="shared" si="69"/>
        <v>24.91094913</v>
      </c>
      <c r="AK793" s="69">
        <v>1875.0</v>
      </c>
      <c r="AL793" s="42">
        <f t="shared" si="57"/>
        <v>0</v>
      </c>
      <c r="AM793" s="42">
        <f t="shared" si="61"/>
        <v>472.4193666</v>
      </c>
      <c r="AN793" s="36"/>
      <c r="AO793" s="43"/>
      <c r="AP793" s="70">
        <v>980.0</v>
      </c>
      <c r="AQ793" s="70">
        <f t="shared" si="60"/>
        <v>0</v>
      </c>
      <c r="AR793" s="70">
        <f t="shared" si="62"/>
        <v>76.42103175</v>
      </c>
      <c r="AS793" s="71">
        <v>1400.0</v>
      </c>
      <c r="AT793" s="36"/>
      <c r="AU793" s="43"/>
      <c r="AV793" s="72">
        <v>480.0</v>
      </c>
      <c r="AW793" s="35"/>
      <c r="AX793" s="45"/>
      <c r="AY793" s="46"/>
      <c r="AZ793" s="46"/>
      <c r="BA793" s="46"/>
      <c r="BB793" s="46"/>
      <c r="BC793" s="47"/>
      <c r="BD793" s="47"/>
      <c r="BE793" s="48"/>
      <c r="BF793" s="48"/>
    </row>
    <row r="794" ht="15.75" customHeight="1">
      <c r="A794" s="110"/>
      <c r="B794" s="28"/>
      <c r="C794" s="48"/>
      <c r="D794" s="30"/>
      <c r="E794" s="31">
        <f t="shared" si="3"/>
        <v>0</v>
      </c>
      <c r="F794" s="31"/>
      <c r="G794" s="104"/>
      <c r="H794" s="33"/>
      <c r="I794" s="34"/>
      <c r="J794" s="34"/>
      <c r="K794" s="34"/>
      <c r="L794" s="34"/>
      <c r="M794" s="34"/>
      <c r="N794" s="34"/>
      <c r="O794" s="34"/>
      <c r="P794" s="34"/>
      <c r="Q794" s="34"/>
      <c r="R794" s="35"/>
      <c r="S794" s="72">
        <f t="shared" si="74"/>
        <v>1875</v>
      </c>
      <c r="T794" s="36">
        <f t="shared" si="72"/>
        <v>0</v>
      </c>
      <c r="U794" s="36">
        <f t="shared" si="75"/>
        <v>114.44</v>
      </c>
      <c r="V794" s="35"/>
      <c r="W794" s="72">
        <v>4500.0</v>
      </c>
      <c r="X794" s="35">
        <f t="shared" si="54"/>
        <v>0</v>
      </c>
      <c r="Y794" s="37">
        <f t="shared" si="56"/>
        <v>257.6710463</v>
      </c>
      <c r="Z794" s="35"/>
      <c r="AA794" s="35"/>
      <c r="AB794" s="35"/>
      <c r="AC794" s="35"/>
      <c r="AD794" s="35"/>
      <c r="AE794" s="66">
        <v>3000.0</v>
      </c>
      <c r="AF794" s="66">
        <f t="shared" si="71"/>
        <v>0</v>
      </c>
      <c r="AG794" s="93">
        <f t="shared" si="67"/>
        <v>-15.67691673</v>
      </c>
      <c r="AH794" s="67"/>
      <c r="AI794" s="68"/>
      <c r="AJ794" s="68">
        <f t="shared" si="69"/>
        <v>24.91094913</v>
      </c>
      <c r="AK794" s="69">
        <v>1875.0</v>
      </c>
      <c r="AL794" s="42">
        <f t="shared" si="57"/>
        <v>0</v>
      </c>
      <c r="AM794" s="42">
        <f t="shared" si="61"/>
        <v>472.4193666</v>
      </c>
      <c r="AN794" s="36"/>
      <c r="AO794" s="43"/>
      <c r="AP794" s="70">
        <v>980.0</v>
      </c>
      <c r="AQ794" s="70">
        <f t="shared" si="60"/>
        <v>0</v>
      </c>
      <c r="AR794" s="70">
        <f t="shared" si="62"/>
        <v>76.42103175</v>
      </c>
      <c r="AS794" s="71">
        <v>1400.0</v>
      </c>
      <c r="AT794" s="36"/>
      <c r="AU794" s="43"/>
      <c r="AV794" s="72">
        <v>480.0</v>
      </c>
      <c r="AW794" s="35"/>
      <c r="AX794" s="45"/>
      <c r="AY794" s="46"/>
      <c r="AZ794" s="46"/>
      <c r="BA794" s="46"/>
      <c r="BB794" s="46"/>
      <c r="BC794" s="47"/>
      <c r="BD794" s="47"/>
      <c r="BE794" s="48"/>
      <c r="BF794" s="48"/>
    </row>
    <row r="795" ht="15.75" customHeight="1">
      <c r="A795" s="110"/>
      <c r="B795" s="28"/>
      <c r="C795" s="48"/>
      <c r="D795" s="30"/>
      <c r="E795" s="31">
        <f t="shared" si="3"/>
        <v>0</v>
      </c>
      <c r="F795" s="31"/>
      <c r="G795" s="104"/>
      <c r="H795" s="33"/>
      <c r="I795" s="34"/>
      <c r="J795" s="34"/>
      <c r="K795" s="34"/>
      <c r="L795" s="34"/>
      <c r="M795" s="34"/>
      <c r="N795" s="34"/>
      <c r="O795" s="34"/>
      <c r="P795" s="34"/>
      <c r="Q795" s="34"/>
      <c r="R795" s="35"/>
      <c r="S795" s="72">
        <f t="shared" si="74"/>
        <v>1875</v>
      </c>
      <c r="T795" s="36">
        <f t="shared" si="72"/>
        <v>0</v>
      </c>
      <c r="U795" s="36">
        <f t="shared" si="75"/>
        <v>114.44</v>
      </c>
      <c r="V795" s="35"/>
      <c r="W795" s="72">
        <v>4500.0</v>
      </c>
      <c r="X795" s="35">
        <f t="shared" si="54"/>
        <v>0</v>
      </c>
      <c r="Y795" s="37">
        <f t="shared" si="56"/>
        <v>257.6710463</v>
      </c>
      <c r="Z795" s="35"/>
      <c r="AA795" s="35"/>
      <c r="AB795" s="35"/>
      <c r="AC795" s="35"/>
      <c r="AD795" s="35"/>
      <c r="AE795" s="66">
        <v>3000.0</v>
      </c>
      <c r="AF795" s="66">
        <f t="shared" si="71"/>
        <v>0</v>
      </c>
      <c r="AG795" s="93">
        <f t="shared" si="67"/>
        <v>-15.67691673</v>
      </c>
      <c r="AH795" s="67"/>
      <c r="AI795" s="68"/>
      <c r="AJ795" s="68">
        <f t="shared" si="69"/>
        <v>24.91094913</v>
      </c>
      <c r="AK795" s="69">
        <v>1875.0</v>
      </c>
      <c r="AL795" s="42">
        <f t="shared" si="57"/>
        <v>0</v>
      </c>
      <c r="AM795" s="42">
        <f t="shared" si="61"/>
        <v>472.4193666</v>
      </c>
      <c r="AN795" s="36"/>
      <c r="AO795" s="43"/>
      <c r="AP795" s="70">
        <v>980.0</v>
      </c>
      <c r="AQ795" s="70">
        <f t="shared" si="60"/>
        <v>0</v>
      </c>
      <c r="AR795" s="70">
        <f t="shared" si="62"/>
        <v>76.42103175</v>
      </c>
      <c r="AS795" s="71">
        <v>1400.0</v>
      </c>
      <c r="AT795" s="36"/>
      <c r="AU795" s="43"/>
      <c r="AV795" s="72">
        <v>480.0</v>
      </c>
      <c r="AW795" s="35"/>
      <c r="AX795" s="45"/>
      <c r="AY795" s="46"/>
      <c r="AZ795" s="46"/>
      <c r="BA795" s="46"/>
      <c r="BB795" s="46"/>
      <c r="BC795" s="47"/>
      <c r="BD795" s="47"/>
      <c r="BE795" s="48"/>
      <c r="BF795" s="48"/>
    </row>
    <row r="796" ht="15.75" customHeight="1">
      <c r="A796" s="110"/>
      <c r="B796" s="28"/>
      <c r="C796" s="48"/>
      <c r="D796" s="30"/>
      <c r="E796" s="31">
        <f t="shared" si="3"/>
        <v>0</v>
      </c>
      <c r="F796" s="31"/>
      <c r="G796" s="104"/>
      <c r="H796" s="33"/>
      <c r="I796" s="34"/>
      <c r="J796" s="34"/>
      <c r="K796" s="34"/>
      <c r="L796" s="34"/>
      <c r="M796" s="34"/>
      <c r="N796" s="34"/>
      <c r="O796" s="34"/>
      <c r="P796" s="34"/>
      <c r="Q796" s="34"/>
      <c r="R796" s="35"/>
      <c r="S796" s="72">
        <f t="shared" si="74"/>
        <v>1875</v>
      </c>
      <c r="T796" s="36">
        <f t="shared" si="72"/>
        <v>0</v>
      </c>
      <c r="U796" s="36">
        <f t="shared" si="75"/>
        <v>114.44</v>
      </c>
      <c r="V796" s="35"/>
      <c r="W796" s="72">
        <v>4500.0</v>
      </c>
      <c r="X796" s="35">
        <f t="shared" si="54"/>
        <v>0</v>
      </c>
      <c r="Y796" s="37">
        <f t="shared" si="56"/>
        <v>257.6710463</v>
      </c>
      <c r="Z796" s="35"/>
      <c r="AA796" s="35"/>
      <c r="AB796" s="35"/>
      <c r="AC796" s="35"/>
      <c r="AD796" s="35"/>
      <c r="AE796" s="66">
        <v>3000.0</v>
      </c>
      <c r="AF796" s="66">
        <f t="shared" si="71"/>
        <v>0</v>
      </c>
      <c r="AG796" s="93">
        <f t="shared" si="67"/>
        <v>-15.67691673</v>
      </c>
      <c r="AH796" s="67"/>
      <c r="AI796" s="68"/>
      <c r="AJ796" s="68">
        <f t="shared" si="69"/>
        <v>24.91094913</v>
      </c>
      <c r="AK796" s="69">
        <v>1875.0</v>
      </c>
      <c r="AL796" s="42">
        <f t="shared" si="57"/>
        <v>0</v>
      </c>
      <c r="AM796" s="42">
        <f t="shared" si="61"/>
        <v>472.4193666</v>
      </c>
      <c r="AN796" s="36"/>
      <c r="AO796" s="43"/>
      <c r="AP796" s="70">
        <v>980.0</v>
      </c>
      <c r="AQ796" s="70">
        <f t="shared" si="60"/>
        <v>0</v>
      </c>
      <c r="AR796" s="70">
        <f t="shared" si="62"/>
        <v>76.42103175</v>
      </c>
      <c r="AS796" s="71">
        <v>1400.0</v>
      </c>
      <c r="AT796" s="36"/>
      <c r="AU796" s="43"/>
      <c r="AV796" s="72">
        <v>480.0</v>
      </c>
      <c r="AW796" s="35"/>
      <c r="AX796" s="45"/>
      <c r="AY796" s="46"/>
      <c r="AZ796" s="46"/>
      <c r="BA796" s="46"/>
      <c r="BB796" s="46"/>
      <c r="BC796" s="47"/>
      <c r="BD796" s="47"/>
      <c r="BE796" s="48"/>
      <c r="BF796" s="48"/>
    </row>
    <row r="797" ht="15.75" customHeight="1">
      <c r="A797" s="110"/>
      <c r="B797" s="28"/>
      <c r="C797" s="48"/>
      <c r="D797" s="30"/>
      <c r="E797" s="31">
        <f t="shared" si="3"/>
        <v>0</v>
      </c>
      <c r="F797" s="31"/>
      <c r="G797" s="104"/>
      <c r="H797" s="33"/>
      <c r="I797" s="34"/>
      <c r="J797" s="34"/>
      <c r="K797" s="34"/>
      <c r="L797" s="34"/>
      <c r="M797" s="34"/>
      <c r="N797" s="34"/>
      <c r="O797" s="34"/>
      <c r="P797" s="34"/>
      <c r="Q797" s="34"/>
      <c r="R797" s="35"/>
      <c r="S797" s="72">
        <f t="shared" si="74"/>
        <v>1875</v>
      </c>
      <c r="T797" s="36">
        <f t="shared" si="72"/>
        <v>0</v>
      </c>
      <c r="U797" s="36">
        <f t="shared" si="75"/>
        <v>114.44</v>
      </c>
      <c r="V797" s="35"/>
      <c r="W797" s="72">
        <v>4500.0</v>
      </c>
      <c r="X797" s="35">
        <f t="shared" si="54"/>
        <v>0</v>
      </c>
      <c r="Y797" s="37">
        <f t="shared" si="56"/>
        <v>257.6710463</v>
      </c>
      <c r="Z797" s="35"/>
      <c r="AA797" s="35"/>
      <c r="AB797" s="35"/>
      <c r="AC797" s="35"/>
      <c r="AD797" s="35"/>
      <c r="AE797" s="66">
        <v>3000.0</v>
      </c>
      <c r="AF797" s="66">
        <f t="shared" si="71"/>
        <v>0</v>
      </c>
      <c r="AG797" s="93">
        <f t="shared" si="67"/>
        <v>-15.67691673</v>
      </c>
      <c r="AH797" s="67"/>
      <c r="AI797" s="68"/>
      <c r="AJ797" s="68">
        <f t="shared" si="69"/>
        <v>24.91094913</v>
      </c>
      <c r="AK797" s="69">
        <v>1875.0</v>
      </c>
      <c r="AL797" s="42">
        <f t="shared" si="57"/>
        <v>0</v>
      </c>
      <c r="AM797" s="42">
        <f t="shared" si="61"/>
        <v>472.4193666</v>
      </c>
      <c r="AN797" s="36"/>
      <c r="AO797" s="43"/>
      <c r="AP797" s="70">
        <v>980.0</v>
      </c>
      <c r="AQ797" s="70">
        <f t="shared" si="60"/>
        <v>0</v>
      </c>
      <c r="AR797" s="70">
        <f t="shared" si="62"/>
        <v>76.42103175</v>
      </c>
      <c r="AS797" s="71">
        <v>1400.0</v>
      </c>
      <c r="AT797" s="36"/>
      <c r="AU797" s="43"/>
      <c r="AV797" s="72">
        <v>480.0</v>
      </c>
      <c r="AW797" s="35"/>
      <c r="AX797" s="45"/>
      <c r="AY797" s="46"/>
      <c r="AZ797" s="46"/>
      <c r="BA797" s="46"/>
      <c r="BB797" s="46"/>
      <c r="BC797" s="47"/>
      <c r="BD797" s="47"/>
      <c r="BE797" s="48"/>
      <c r="BF797" s="48"/>
    </row>
    <row r="798" ht="15.75" customHeight="1">
      <c r="A798" s="110"/>
      <c r="B798" s="28"/>
      <c r="C798" s="48"/>
      <c r="D798" s="30"/>
      <c r="E798" s="31">
        <f t="shared" si="3"/>
        <v>0</v>
      </c>
      <c r="F798" s="31"/>
      <c r="G798" s="104"/>
      <c r="H798" s="33"/>
      <c r="I798" s="34"/>
      <c r="J798" s="34"/>
      <c r="K798" s="34"/>
      <c r="L798" s="34"/>
      <c r="M798" s="34"/>
      <c r="N798" s="34"/>
      <c r="O798" s="34"/>
      <c r="P798" s="34"/>
      <c r="Q798" s="34"/>
      <c r="R798" s="35"/>
      <c r="S798" s="72">
        <f t="shared" si="74"/>
        <v>1875</v>
      </c>
      <c r="T798" s="36">
        <f t="shared" si="72"/>
        <v>0</v>
      </c>
      <c r="U798" s="36">
        <f t="shared" si="75"/>
        <v>114.44</v>
      </c>
      <c r="V798" s="35"/>
      <c r="W798" s="72">
        <v>4500.0</v>
      </c>
      <c r="X798" s="35">
        <f t="shared" si="54"/>
        <v>0</v>
      </c>
      <c r="Y798" s="37">
        <f t="shared" si="56"/>
        <v>257.6710463</v>
      </c>
      <c r="Z798" s="35"/>
      <c r="AA798" s="35"/>
      <c r="AB798" s="35"/>
      <c r="AC798" s="35"/>
      <c r="AD798" s="35"/>
      <c r="AE798" s="66">
        <v>3000.0</v>
      </c>
      <c r="AF798" s="66">
        <f t="shared" si="71"/>
        <v>0</v>
      </c>
      <c r="AG798" s="93">
        <f t="shared" si="67"/>
        <v>-15.67691673</v>
      </c>
      <c r="AH798" s="67"/>
      <c r="AI798" s="68"/>
      <c r="AJ798" s="68">
        <f t="shared" si="69"/>
        <v>24.91094913</v>
      </c>
      <c r="AK798" s="69">
        <v>1875.0</v>
      </c>
      <c r="AL798" s="42">
        <f t="shared" si="57"/>
        <v>0</v>
      </c>
      <c r="AM798" s="42">
        <f t="shared" si="61"/>
        <v>472.4193666</v>
      </c>
      <c r="AN798" s="36"/>
      <c r="AO798" s="43"/>
      <c r="AP798" s="70">
        <v>980.0</v>
      </c>
      <c r="AQ798" s="70">
        <f t="shared" si="60"/>
        <v>0</v>
      </c>
      <c r="AR798" s="70">
        <f t="shared" si="62"/>
        <v>76.42103175</v>
      </c>
      <c r="AS798" s="71">
        <v>1400.0</v>
      </c>
      <c r="AT798" s="36"/>
      <c r="AU798" s="43"/>
      <c r="AV798" s="72">
        <v>480.0</v>
      </c>
      <c r="AW798" s="35"/>
      <c r="AX798" s="45"/>
      <c r="AY798" s="46"/>
      <c r="AZ798" s="46"/>
      <c r="BA798" s="46"/>
      <c r="BB798" s="46"/>
      <c r="BC798" s="47"/>
      <c r="BD798" s="47"/>
      <c r="BE798" s="48"/>
      <c r="BF798" s="48"/>
    </row>
    <row r="799" ht="15.75" customHeight="1">
      <c r="A799" s="110"/>
      <c r="B799" s="28"/>
      <c r="C799" s="48"/>
      <c r="D799" s="30"/>
      <c r="E799" s="31">
        <f t="shared" si="3"/>
        <v>0</v>
      </c>
      <c r="F799" s="31"/>
      <c r="G799" s="104"/>
      <c r="H799" s="33"/>
      <c r="I799" s="34"/>
      <c r="J799" s="34"/>
      <c r="K799" s="34"/>
      <c r="L799" s="34"/>
      <c r="M799" s="34"/>
      <c r="N799" s="34"/>
      <c r="O799" s="34"/>
      <c r="P799" s="34"/>
      <c r="Q799" s="34"/>
      <c r="R799" s="35"/>
      <c r="S799" s="72">
        <f t="shared" si="74"/>
        <v>1875</v>
      </c>
      <c r="T799" s="36">
        <f t="shared" si="72"/>
        <v>0</v>
      </c>
      <c r="U799" s="36">
        <f t="shared" si="75"/>
        <v>114.44</v>
      </c>
      <c r="V799" s="35"/>
      <c r="W799" s="72">
        <v>4500.0</v>
      </c>
      <c r="X799" s="35">
        <f t="shared" si="54"/>
        <v>0</v>
      </c>
      <c r="Y799" s="37">
        <f t="shared" si="56"/>
        <v>257.6710463</v>
      </c>
      <c r="Z799" s="35"/>
      <c r="AA799" s="35"/>
      <c r="AB799" s="35"/>
      <c r="AC799" s="35"/>
      <c r="AD799" s="35"/>
      <c r="AE799" s="66">
        <v>3000.0</v>
      </c>
      <c r="AF799" s="66">
        <f t="shared" si="71"/>
        <v>0</v>
      </c>
      <c r="AG799" s="93">
        <f t="shared" si="67"/>
        <v>-15.67691673</v>
      </c>
      <c r="AH799" s="67"/>
      <c r="AI799" s="68"/>
      <c r="AJ799" s="68">
        <f t="shared" si="69"/>
        <v>24.91094913</v>
      </c>
      <c r="AK799" s="69">
        <v>1875.0</v>
      </c>
      <c r="AL799" s="42">
        <f t="shared" si="57"/>
        <v>0</v>
      </c>
      <c r="AM799" s="42">
        <f t="shared" si="61"/>
        <v>472.4193666</v>
      </c>
      <c r="AN799" s="36"/>
      <c r="AO799" s="43"/>
      <c r="AP799" s="70">
        <v>980.0</v>
      </c>
      <c r="AQ799" s="70">
        <f t="shared" si="60"/>
        <v>0</v>
      </c>
      <c r="AR799" s="70">
        <f t="shared" si="62"/>
        <v>76.42103175</v>
      </c>
      <c r="AS799" s="71">
        <v>1400.0</v>
      </c>
      <c r="AT799" s="36"/>
      <c r="AU799" s="43"/>
      <c r="AV799" s="72">
        <v>480.0</v>
      </c>
      <c r="AW799" s="35"/>
      <c r="AX799" s="45"/>
      <c r="AY799" s="46"/>
      <c r="AZ799" s="46"/>
      <c r="BA799" s="46"/>
      <c r="BB799" s="46"/>
      <c r="BC799" s="47"/>
      <c r="BD799" s="47"/>
      <c r="BE799" s="48"/>
      <c r="BF799" s="48"/>
    </row>
    <row r="800" ht="15.75" customHeight="1">
      <c r="A800" s="110"/>
      <c r="B800" s="28"/>
      <c r="C800" s="48"/>
      <c r="D800" s="30"/>
      <c r="E800" s="31">
        <f t="shared" si="3"/>
        <v>0</v>
      </c>
      <c r="F800" s="31"/>
      <c r="G800" s="104"/>
      <c r="H800" s="33"/>
      <c r="I800" s="34"/>
      <c r="J800" s="34"/>
      <c r="K800" s="34"/>
      <c r="L800" s="34"/>
      <c r="M800" s="34"/>
      <c r="N800" s="34"/>
      <c r="O800" s="34"/>
      <c r="P800" s="34"/>
      <c r="Q800" s="34"/>
      <c r="R800" s="35"/>
      <c r="S800" s="72">
        <f t="shared" si="74"/>
        <v>1875</v>
      </c>
      <c r="T800" s="36">
        <f t="shared" si="72"/>
        <v>0</v>
      </c>
      <c r="U800" s="36">
        <f t="shared" si="75"/>
        <v>114.44</v>
      </c>
      <c r="V800" s="35"/>
      <c r="W800" s="72">
        <v>4500.0</v>
      </c>
      <c r="X800" s="35">
        <f t="shared" si="54"/>
        <v>0</v>
      </c>
      <c r="Y800" s="37">
        <f t="shared" si="56"/>
        <v>257.6710463</v>
      </c>
      <c r="Z800" s="35"/>
      <c r="AA800" s="35"/>
      <c r="AB800" s="35"/>
      <c r="AC800" s="35"/>
      <c r="AD800" s="35"/>
      <c r="AE800" s="66">
        <v>3000.0</v>
      </c>
      <c r="AF800" s="66">
        <f t="shared" si="71"/>
        <v>0</v>
      </c>
      <c r="AG800" s="93">
        <f t="shared" si="67"/>
        <v>-15.67691673</v>
      </c>
      <c r="AH800" s="67"/>
      <c r="AI800" s="68"/>
      <c r="AJ800" s="68">
        <f t="shared" si="69"/>
        <v>24.91094913</v>
      </c>
      <c r="AK800" s="69">
        <v>1875.0</v>
      </c>
      <c r="AL800" s="42">
        <f t="shared" si="57"/>
        <v>0</v>
      </c>
      <c r="AM800" s="42">
        <f t="shared" si="61"/>
        <v>472.4193666</v>
      </c>
      <c r="AN800" s="36"/>
      <c r="AO800" s="43"/>
      <c r="AP800" s="70">
        <v>980.0</v>
      </c>
      <c r="AQ800" s="70">
        <f t="shared" si="60"/>
        <v>0</v>
      </c>
      <c r="AR800" s="70">
        <f t="shared" si="62"/>
        <v>76.42103175</v>
      </c>
      <c r="AS800" s="71">
        <v>1400.0</v>
      </c>
      <c r="AT800" s="36"/>
      <c r="AU800" s="43"/>
      <c r="AV800" s="72">
        <v>480.0</v>
      </c>
      <c r="AW800" s="35"/>
      <c r="AX800" s="45"/>
      <c r="AY800" s="46"/>
      <c r="AZ800" s="46"/>
      <c r="BA800" s="46"/>
      <c r="BB800" s="46"/>
      <c r="BC800" s="47"/>
      <c r="BD800" s="47"/>
      <c r="BE800" s="48"/>
      <c r="BF800" s="48"/>
    </row>
    <row r="801" ht="15.75" customHeight="1">
      <c r="A801" s="110"/>
      <c r="B801" s="28"/>
      <c r="C801" s="48"/>
      <c r="D801" s="30"/>
      <c r="E801" s="31">
        <f t="shared" si="3"/>
        <v>0</v>
      </c>
      <c r="F801" s="31"/>
      <c r="G801" s="104"/>
      <c r="H801" s="33"/>
      <c r="I801" s="34"/>
      <c r="J801" s="34"/>
      <c r="K801" s="34"/>
      <c r="L801" s="34"/>
      <c r="M801" s="34"/>
      <c r="N801" s="34"/>
      <c r="O801" s="34"/>
      <c r="P801" s="34"/>
      <c r="Q801" s="34"/>
      <c r="R801" s="35"/>
      <c r="S801" s="72">
        <f t="shared" si="74"/>
        <v>1875</v>
      </c>
      <c r="T801" s="36">
        <f t="shared" si="72"/>
        <v>0</v>
      </c>
      <c r="U801" s="36">
        <f t="shared" si="75"/>
        <v>114.44</v>
      </c>
      <c r="V801" s="35"/>
      <c r="W801" s="72">
        <v>4500.0</v>
      </c>
      <c r="X801" s="35">
        <f t="shared" si="54"/>
        <v>0</v>
      </c>
      <c r="Y801" s="37">
        <f t="shared" si="56"/>
        <v>257.6710463</v>
      </c>
      <c r="Z801" s="35"/>
      <c r="AA801" s="35"/>
      <c r="AB801" s="35"/>
      <c r="AC801" s="35"/>
      <c r="AD801" s="35"/>
      <c r="AE801" s="66">
        <v>3000.0</v>
      </c>
      <c r="AF801" s="66">
        <f t="shared" si="71"/>
        <v>0</v>
      </c>
      <c r="AG801" s="93">
        <f t="shared" si="67"/>
        <v>-15.67691673</v>
      </c>
      <c r="AH801" s="67"/>
      <c r="AI801" s="68"/>
      <c r="AJ801" s="68">
        <f t="shared" si="69"/>
        <v>24.91094913</v>
      </c>
      <c r="AK801" s="69">
        <v>1875.0</v>
      </c>
      <c r="AL801" s="42">
        <f t="shared" si="57"/>
        <v>0</v>
      </c>
      <c r="AM801" s="42">
        <f t="shared" si="61"/>
        <v>472.4193666</v>
      </c>
      <c r="AN801" s="36"/>
      <c r="AO801" s="43"/>
      <c r="AP801" s="70">
        <v>980.0</v>
      </c>
      <c r="AQ801" s="70">
        <f t="shared" si="60"/>
        <v>0</v>
      </c>
      <c r="AR801" s="70">
        <f t="shared" si="62"/>
        <v>76.42103175</v>
      </c>
      <c r="AS801" s="71">
        <v>1400.0</v>
      </c>
      <c r="AT801" s="36"/>
      <c r="AU801" s="43"/>
      <c r="AV801" s="72">
        <v>480.0</v>
      </c>
      <c r="AW801" s="35"/>
      <c r="AX801" s="45"/>
      <c r="AY801" s="46"/>
      <c r="AZ801" s="46"/>
      <c r="BA801" s="46"/>
      <c r="BB801" s="46"/>
      <c r="BC801" s="47"/>
      <c r="BD801" s="47"/>
      <c r="BE801" s="48"/>
      <c r="BF801" s="48"/>
    </row>
    <row r="802" ht="15.75" customHeight="1">
      <c r="A802" s="110"/>
      <c r="B802" s="28"/>
      <c r="C802" s="48"/>
      <c r="D802" s="30"/>
      <c r="E802" s="31">
        <f t="shared" si="3"/>
        <v>0</v>
      </c>
      <c r="F802" s="31"/>
      <c r="G802" s="104"/>
      <c r="H802" s="33"/>
      <c r="I802" s="34"/>
      <c r="J802" s="34"/>
      <c r="K802" s="34"/>
      <c r="L802" s="34"/>
      <c r="M802" s="34"/>
      <c r="N802" s="34"/>
      <c r="O802" s="34"/>
      <c r="P802" s="34"/>
      <c r="Q802" s="34"/>
      <c r="R802" s="35"/>
      <c r="S802" s="72">
        <f t="shared" si="74"/>
        <v>1875</v>
      </c>
      <c r="T802" s="36">
        <f t="shared" si="72"/>
        <v>0</v>
      </c>
      <c r="U802" s="36">
        <f t="shared" si="75"/>
        <v>114.44</v>
      </c>
      <c r="V802" s="35"/>
      <c r="W802" s="72">
        <v>4500.0</v>
      </c>
      <c r="X802" s="35">
        <f t="shared" si="54"/>
        <v>0</v>
      </c>
      <c r="Y802" s="37">
        <f t="shared" si="56"/>
        <v>257.6710463</v>
      </c>
      <c r="Z802" s="35"/>
      <c r="AA802" s="35"/>
      <c r="AB802" s="35"/>
      <c r="AC802" s="35"/>
      <c r="AD802" s="35"/>
      <c r="AE802" s="66">
        <v>3000.0</v>
      </c>
      <c r="AF802" s="66">
        <f t="shared" si="71"/>
        <v>0</v>
      </c>
      <c r="AG802" s="93">
        <f t="shared" si="67"/>
        <v>-15.67691673</v>
      </c>
      <c r="AH802" s="67"/>
      <c r="AI802" s="68"/>
      <c r="AJ802" s="68">
        <f t="shared" si="69"/>
        <v>24.91094913</v>
      </c>
      <c r="AK802" s="69">
        <v>1875.0</v>
      </c>
      <c r="AL802" s="42">
        <f t="shared" si="57"/>
        <v>0</v>
      </c>
      <c r="AM802" s="42">
        <f t="shared" si="61"/>
        <v>472.4193666</v>
      </c>
      <c r="AN802" s="36"/>
      <c r="AO802" s="43"/>
      <c r="AP802" s="70">
        <v>980.0</v>
      </c>
      <c r="AQ802" s="70">
        <f t="shared" si="60"/>
        <v>0</v>
      </c>
      <c r="AR802" s="70">
        <f t="shared" si="62"/>
        <v>76.42103175</v>
      </c>
      <c r="AS802" s="71">
        <v>1400.0</v>
      </c>
      <c r="AT802" s="36"/>
      <c r="AU802" s="43"/>
      <c r="AV802" s="72">
        <v>480.0</v>
      </c>
      <c r="AW802" s="35"/>
      <c r="AX802" s="45"/>
      <c r="AY802" s="46"/>
      <c r="AZ802" s="46"/>
      <c r="BA802" s="46"/>
      <c r="BB802" s="46"/>
      <c r="BC802" s="47"/>
      <c r="BD802" s="47"/>
      <c r="BE802" s="48"/>
      <c r="BF802" s="48"/>
    </row>
    <row r="803" ht="15.75" customHeight="1">
      <c r="A803" s="110"/>
      <c r="B803" s="28"/>
      <c r="C803" s="48"/>
      <c r="D803" s="30"/>
      <c r="E803" s="31">
        <f t="shared" si="3"/>
        <v>0</v>
      </c>
      <c r="F803" s="31"/>
      <c r="G803" s="104"/>
      <c r="H803" s="33"/>
      <c r="I803" s="34"/>
      <c r="J803" s="34"/>
      <c r="K803" s="34"/>
      <c r="L803" s="34"/>
      <c r="M803" s="34"/>
      <c r="N803" s="34"/>
      <c r="O803" s="34"/>
      <c r="P803" s="34"/>
      <c r="Q803" s="34"/>
      <c r="R803" s="35"/>
      <c r="S803" s="72">
        <f t="shared" si="74"/>
        <v>1875</v>
      </c>
      <c r="T803" s="36">
        <f t="shared" si="72"/>
        <v>0</v>
      </c>
      <c r="U803" s="36">
        <f t="shared" si="75"/>
        <v>114.44</v>
      </c>
      <c r="V803" s="35"/>
      <c r="W803" s="72">
        <v>4500.0</v>
      </c>
      <c r="X803" s="35">
        <f t="shared" si="54"/>
        <v>0</v>
      </c>
      <c r="Y803" s="37">
        <f t="shared" si="56"/>
        <v>257.6710463</v>
      </c>
      <c r="Z803" s="35"/>
      <c r="AA803" s="35"/>
      <c r="AB803" s="35"/>
      <c r="AC803" s="35"/>
      <c r="AD803" s="35"/>
      <c r="AE803" s="66">
        <v>3000.0</v>
      </c>
      <c r="AF803" s="66">
        <f t="shared" si="71"/>
        <v>0</v>
      </c>
      <c r="AG803" s="93">
        <f t="shared" si="67"/>
        <v>-15.67691673</v>
      </c>
      <c r="AH803" s="67"/>
      <c r="AI803" s="68"/>
      <c r="AJ803" s="68">
        <f t="shared" si="69"/>
        <v>24.91094913</v>
      </c>
      <c r="AK803" s="69">
        <v>1875.0</v>
      </c>
      <c r="AL803" s="42">
        <f t="shared" si="57"/>
        <v>0</v>
      </c>
      <c r="AM803" s="42">
        <f t="shared" si="61"/>
        <v>472.4193666</v>
      </c>
      <c r="AN803" s="36"/>
      <c r="AO803" s="43"/>
      <c r="AP803" s="70">
        <v>980.0</v>
      </c>
      <c r="AQ803" s="70">
        <f t="shared" si="60"/>
        <v>0</v>
      </c>
      <c r="AR803" s="70">
        <f t="shared" si="62"/>
        <v>76.42103175</v>
      </c>
      <c r="AS803" s="71">
        <v>1400.0</v>
      </c>
      <c r="AT803" s="36"/>
      <c r="AU803" s="43"/>
      <c r="AV803" s="72">
        <v>480.0</v>
      </c>
      <c r="AW803" s="35"/>
      <c r="AX803" s="45"/>
      <c r="AY803" s="46"/>
      <c r="AZ803" s="46"/>
      <c r="BA803" s="46"/>
      <c r="BB803" s="46"/>
      <c r="BC803" s="47"/>
      <c r="BD803" s="47"/>
      <c r="BE803" s="48"/>
      <c r="BF803" s="48"/>
    </row>
    <row r="804" ht="15.75" customHeight="1">
      <c r="A804" s="110"/>
      <c r="B804" s="28"/>
      <c r="C804" s="48"/>
      <c r="D804" s="30"/>
      <c r="E804" s="31">
        <f t="shared" si="3"/>
        <v>0</v>
      </c>
      <c r="F804" s="31"/>
      <c r="G804" s="104"/>
      <c r="H804" s="33"/>
      <c r="I804" s="34"/>
      <c r="J804" s="34"/>
      <c r="K804" s="34"/>
      <c r="L804" s="34"/>
      <c r="M804" s="34"/>
      <c r="N804" s="34"/>
      <c r="O804" s="34"/>
      <c r="P804" s="34"/>
      <c r="Q804" s="34"/>
      <c r="R804" s="35"/>
      <c r="S804" s="72">
        <f t="shared" si="74"/>
        <v>1875</v>
      </c>
      <c r="T804" s="36">
        <f t="shared" si="72"/>
        <v>0</v>
      </c>
      <c r="U804" s="36">
        <f t="shared" si="75"/>
        <v>114.44</v>
      </c>
      <c r="V804" s="35"/>
      <c r="W804" s="72">
        <v>4500.0</v>
      </c>
      <c r="X804" s="35">
        <f t="shared" si="54"/>
        <v>0</v>
      </c>
      <c r="Y804" s="37">
        <f t="shared" si="56"/>
        <v>257.6710463</v>
      </c>
      <c r="Z804" s="35"/>
      <c r="AA804" s="35"/>
      <c r="AB804" s="35"/>
      <c r="AC804" s="35"/>
      <c r="AD804" s="35"/>
      <c r="AE804" s="66">
        <v>3000.0</v>
      </c>
      <c r="AF804" s="66">
        <f t="shared" si="71"/>
        <v>0</v>
      </c>
      <c r="AG804" s="93">
        <f t="shared" si="67"/>
        <v>-15.67691673</v>
      </c>
      <c r="AH804" s="67"/>
      <c r="AI804" s="68"/>
      <c r="AJ804" s="68">
        <f t="shared" si="69"/>
        <v>24.91094913</v>
      </c>
      <c r="AK804" s="69">
        <v>1875.0</v>
      </c>
      <c r="AL804" s="42">
        <f t="shared" si="57"/>
        <v>0</v>
      </c>
      <c r="AM804" s="42">
        <f t="shared" si="61"/>
        <v>472.4193666</v>
      </c>
      <c r="AN804" s="36"/>
      <c r="AO804" s="43"/>
      <c r="AP804" s="70">
        <v>980.0</v>
      </c>
      <c r="AQ804" s="70">
        <f t="shared" si="60"/>
        <v>0</v>
      </c>
      <c r="AR804" s="70">
        <f t="shared" si="62"/>
        <v>76.42103175</v>
      </c>
      <c r="AS804" s="71">
        <v>1400.0</v>
      </c>
      <c r="AT804" s="36"/>
      <c r="AU804" s="43"/>
      <c r="AV804" s="72">
        <v>480.0</v>
      </c>
      <c r="AW804" s="35"/>
      <c r="AX804" s="45"/>
      <c r="AY804" s="46"/>
      <c r="AZ804" s="46"/>
      <c r="BA804" s="46"/>
      <c r="BB804" s="46"/>
      <c r="BC804" s="47"/>
      <c r="BD804" s="47"/>
      <c r="BE804" s="48"/>
      <c r="BF804" s="48"/>
    </row>
    <row r="805" ht="15.75" customHeight="1">
      <c r="A805" s="110"/>
      <c r="B805" s="28"/>
      <c r="C805" s="48"/>
      <c r="D805" s="30"/>
      <c r="E805" s="31">
        <f t="shared" si="3"/>
        <v>0</v>
      </c>
      <c r="F805" s="31"/>
      <c r="G805" s="104"/>
      <c r="H805" s="33"/>
      <c r="I805" s="34"/>
      <c r="J805" s="34"/>
      <c r="K805" s="34"/>
      <c r="L805" s="34"/>
      <c r="M805" s="34"/>
      <c r="N805" s="34"/>
      <c r="O805" s="34"/>
      <c r="P805" s="34"/>
      <c r="Q805" s="34"/>
      <c r="R805" s="35"/>
      <c r="S805" s="72">
        <f t="shared" si="74"/>
        <v>1875</v>
      </c>
      <c r="T805" s="36">
        <f t="shared" si="72"/>
        <v>0</v>
      </c>
      <c r="U805" s="36">
        <f t="shared" si="75"/>
        <v>114.44</v>
      </c>
      <c r="V805" s="35"/>
      <c r="W805" s="72">
        <v>4500.0</v>
      </c>
      <c r="X805" s="35">
        <f t="shared" si="54"/>
        <v>0</v>
      </c>
      <c r="Y805" s="37">
        <f t="shared" si="56"/>
        <v>257.6710463</v>
      </c>
      <c r="Z805" s="35"/>
      <c r="AA805" s="35"/>
      <c r="AB805" s="35"/>
      <c r="AC805" s="35"/>
      <c r="AD805" s="35"/>
      <c r="AE805" s="66">
        <v>3000.0</v>
      </c>
      <c r="AF805" s="66">
        <f t="shared" si="71"/>
        <v>0</v>
      </c>
      <c r="AG805" s="93">
        <f t="shared" si="67"/>
        <v>-15.67691673</v>
      </c>
      <c r="AH805" s="67"/>
      <c r="AI805" s="68"/>
      <c r="AJ805" s="68">
        <f t="shared" si="69"/>
        <v>24.91094913</v>
      </c>
      <c r="AK805" s="69">
        <v>1875.0</v>
      </c>
      <c r="AL805" s="42">
        <f t="shared" si="57"/>
        <v>0</v>
      </c>
      <c r="AM805" s="42">
        <f t="shared" si="61"/>
        <v>472.4193666</v>
      </c>
      <c r="AN805" s="36"/>
      <c r="AO805" s="43"/>
      <c r="AP805" s="70">
        <v>980.0</v>
      </c>
      <c r="AQ805" s="70">
        <f t="shared" si="60"/>
        <v>0</v>
      </c>
      <c r="AR805" s="70">
        <f t="shared" si="62"/>
        <v>76.42103175</v>
      </c>
      <c r="AS805" s="71">
        <v>1400.0</v>
      </c>
      <c r="AT805" s="36"/>
      <c r="AU805" s="43"/>
      <c r="AV805" s="72">
        <v>480.0</v>
      </c>
      <c r="AW805" s="35"/>
      <c r="AX805" s="45"/>
      <c r="AY805" s="46"/>
      <c r="AZ805" s="46"/>
      <c r="BA805" s="46"/>
      <c r="BB805" s="46"/>
      <c r="BC805" s="47"/>
      <c r="BD805" s="47"/>
      <c r="BE805" s="48"/>
      <c r="BF805" s="48"/>
    </row>
    <row r="806" ht="15.75" customHeight="1">
      <c r="A806" s="110"/>
      <c r="B806" s="28"/>
      <c r="C806" s="48"/>
      <c r="D806" s="30"/>
      <c r="E806" s="31">
        <f t="shared" si="3"/>
        <v>0</v>
      </c>
      <c r="F806" s="31"/>
      <c r="G806" s="104"/>
      <c r="H806" s="33"/>
      <c r="I806" s="34"/>
      <c r="J806" s="34"/>
      <c r="K806" s="34"/>
      <c r="L806" s="34"/>
      <c r="M806" s="34"/>
      <c r="N806" s="34"/>
      <c r="O806" s="34"/>
      <c r="P806" s="34"/>
      <c r="Q806" s="34"/>
      <c r="R806" s="35"/>
      <c r="S806" s="72">
        <f t="shared" si="74"/>
        <v>1875</v>
      </c>
      <c r="T806" s="36">
        <f t="shared" si="72"/>
        <v>0</v>
      </c>
      <c r="U806" s="36">
        <f t="shared" si="75"/>
        <v>114.44</v>
      </c>
      <c r="V806" s="35"/>
      <c r="W806" s="72">
        <v>4500.0</v>
      </c>
      <c r="X806" s="35">
        <f t="shared" si="54"/>
        <v>0</v>
      </c>
      <c r="Y806" s="37">
        <f t="shared" si="56"/>
        <v>257.6710463</v>
      </c>
      <c r="Z806" s="35"/>
      <c r="AA806" s="35"/>
      <c r="AB806" s="35"/>
      <c r="AC806" s="35"/>
      <c r="AD806" s="35"/>
      <c r="AE806" s="66">
        <v>3000.0</v>
      </c>
      <c r="AF806" s="66">
        <f t="shared" si="71"/>
        <v>0</v>
      </c>
      <c r="AG806" s="93">
        <f t="shared" si="67"/>
        <v>-15.67691673</v>
      </c>
      <c r="AH806" s="67"/>
      <c r="AI806" s="68"/>
      <c r="AJ806" s="68">
        <f t="shared" si="69"/>
        <v>24.91094913</v>
      </c>
      <c r="AK806" s="69">
        <v>1875.0</v>
      </c>
      <c r="AL806" s="42">
        <f t="shared" si="57"/>
        <v>0</v>
      </c>
      <c r="AM806" s="42">
        <f t="shared" si="61"/>
        <v>472.4193666</v>
      </c>
      <c r="AN806" s="36"/>
      <c r="AO806" s="43"/>
      <c r="AP806" s="70">
        <v>980.0</v>
      </c>
      <c r="AQ806" s="70">
        <f t="shared" si="60"/>
        <v>0</v>
      </c>
      <c r="AR806" s="70">
        <f t="shared" si="62"/>
        <v>76.42103175</v>
      </c>
      <c r="AS806" s="71">
        <v>1400.0</v>
      </c>
      <c r="AT806" s="36"/>
      <c r="AU806" s="43"/>
      <c r="AV806" s="72">
        <v>480.0</v>
      </c>
      <c r="AW806" s="35"/>
      <c r="AX806" s="45"/>
      <c r="AY806" s="46"/>
      <c r="AZ806" s="46"/>
      <c r="BA806" s="46"/>
      <c r="BB806" s="46"/>
      <c r="BC806" s="47"/>
      <c r="BD806" s="47"/>
      <c r="BE806" s="48"/>
      <c r="BF806" s="48"/>
    </row>
    <row r="807" ht="15.75" customHeight="1">
      <c r="A807" s="110"/>
      <c r="B807" s="28"/>
      <c r="C807" s="48"/>
      <c r="D807" s="30"/>
      <c r="E807" s="31">
        <f t="shared" si="3"/>
        <v>0</v>
      </c>
      <c r="F807" s="31"/>
      <c r="G807" s="104"/>
      <c r="H807" s="33"/>
      <c r="I807" s="34"/>
      <c r="J807" s="34"/>
      <c r="K807" s="34"/>
      <c r="L807" s="34"/>
      <c r="M807" s="34"/>
      <c r="N807" s="34"/>
      <c r="O807" s="34"/>
      <c r="P807" s="34"/>
      <c r="Q807" s="34"/>
      <c r="R807" s="35"/>
      <c r="S807" s="72">
        <f t="shared" si="74"/>
        <v>1875</v>
      </c>
      <c r="T807" s="36">
        <f t="shared" si="72"/>
        <v>0</v>
      </c>
      <c r="U807" s="36">
        <f t="shared" si="75"/>
        <v>114.44</v>
      </c>
      <c r="V807" s="35"/>
      <c r="W807" s="72">
        <v>4500.0</v>
      </c>
      <c r="X807" s="35">
        <f t="shared" si="54"/>
        <v>0</v>
      </c>
      <c r="Y807" s="37">
        <f t="shared" si="56"/>
        <v>257.6710463</v>
      </c>
      <c r="Z807" s="35"/>
      <c r="AA807" s="35"/>
      <c r="AB807" s="35"/>
      <c r="AC807" s="35"/>
      <c r="AD807" s="35"/>
      <c r="AE807" s="66">
        <v>3000.0</v>
      </c>
      <c r="AF807" s="66">
        <f t="shared" si="71"/>
        <v>0</v>
      </c>
      <c r="AG807" s="93">
        <f t="shared" si="67"/>
        <v>-15.67691673</v>
      </c>
      <c r="AH807" s="67"/>
      <c r="AI807" s="68"/>
      <c r="AJ807" s="68">
        <f t="shared" si="69"/>
        <v>24.91094913</v>
      </c>
      <c r="AK807" s="69">
        <v>1875.0</v>
      </c>
      <c r="AL807" s="42">
        <f t="shared" si="57"/>
        <v>0</v>
      </c>
      <c r="AM807" s="42">
        <f t="shared" si="61"/>
        <v>472.4193666</v>
      </c>
      <c r="AN807" s="36"/>
      <c r="AO807" s="43"/>
      <c r="AP807" s="70">
        <v>980.0</v>
      </c>
      <c r="AQ807" s="70">
        <f t="shared" si="60"/>
        <v>0</v>
      </c>
      <c r="AR807" s="70">
        <f t="shared" si="62"/>
        <v>76.42103175</v>
      </c>
      <c r="AS807" s="71">
        <v>1400.0</v>
      </c>
      <c r="AT807" s="36"/>
      <c r="AU807" s="43"/>
      <c r="AV807" s="72">
        <v>480.0</v>
      </c>
      <c r="AW807" s="35"/>
      <c r="AX807" s="45"/>
      <c r="AY807" s="46"/>
      <c r="AZ807" s="46"/>
      <c r="BA807" s="46"/>
      <c r="BB807" s="46"/>
      <c r="BC807" s="47"/>
      <c r="BD807" s="47"/>
      <c r="BE807" s="48"/>
      <c r="BF807" s="48"/>
    </row>
    <row r="808" ht="15.75" customHeight="1">
      <c r="A808" s="110"/>
      <c r="B808" s="28"/>
      <c r="C808" s="48"/>
      <c r="D808" s="30"/>
      <c r="E808" s="31">
        <f t="shared" si="3"/>
        <v>0</v>
      </c>
      <c r="F808" s="31"/>
      <c r="G808" s="104"/>
      <c r="H808" s="33"/>
      <c r="I808" s="34"/>
      <c r="J808" s="34"/>
      <c r="K808" s="34"/>
      <c r="L808" s="34"/>
      <c r="M808" s="34"/>
      <c r="N808" s="34"/>
      <c r="O808" s="34"/>
      <c r="P808" s="34"/>
      <c r="Q808" s="34"/>
      <c r="R808" s="35"/>
      <c r="S808" s="72">
        <f t="shared" si="74"/>
        <v>1875</v>
      </c>
      <c r="T808" s="36">
        <f t="shared" si="72"/>
        <v>0</v>
      </c>
      <c r="U808" s="36">
        <f t="shared" si="75"/>
        <v>114.44</v>
      </c>
      <c r="V808" s="35"/>
      <c r="W808" s="72">
        <v>4500.0</v>
      </c>
      <c r="X808" s="35">
        <f t="shared" si="54"/>
        <v>0</v>
      </c>
      <c r="Y808" s="37">
        <f t="shared" si="56"/>
        <v>257.6710463</v>
      </c>
      <c r="Z808" s="35"/>
      <c r="AA808" s="35"/>
      <c r="AB808" s="35"/>
      <c r="AC808" s="35"/>
      <c r="AD808" s="35"/>
      <c r="AE808" s="66">
        <v>3000.0</v>
      </c>
      <c r="AF808" s="66">
        <f t="shared" si="71"/>
        <v>0</v>
      </c>
      <c r="AG808" s="93">
        <f t="shared" si="67"/>
        <v>-15.67691673</v>
      </c>
      <c r="AH808" s="67"/>
      <c r="AI808" s="68"/>
      <c r="AJ808" s="68">
        <f t="shared" si="69"/>
        <v>24.91094913</v>
      </c>
      <c r="AK808" s="69">
        <v>1875.0</v>
      </c>
      <c r="AL808" s="42">
        <f t="shared" si="57"/>
        <v>0</v>
      </c>
      <c r="AM808" s="42">
        <f t="shared" si="61"/>
        <v>472.4193666</v>
      </c>
      <c r="AN808" s="36"/>
      <c r="AO808" s="43"/>
      <c r="AP808" s="70">
        <v>980.0</v>
      </c>
      <c r="AQ808" s="70">
        <f t="shared" si="60"/>
        <v>0</v>
      </c>
      <c r="AR808" s="70">
        <f t="shared" si="62"/>
        <v>76.42103175</v>
      </c>
      <c r="AS808" s="71">
        <v>1400.0</v>
      </c>
      <c r="AT808" s="36"/>
      <c r="AU808" s="43"/>
      <c r="AV808" s="72">
        <v>480.0</v>
      </c>
      <c r="AW808" s="35"/>
      <c r="AX808" s="45"/>
      <c r="AY808" s="46"/>
      <c r="AZ808" s="46"/>
      <c r="BA808" s="46"/>
      <c r="BB808" s="46"/>
      <c r="BC808" s="47"/>
      <c r="BD808" s="47"/>
      <c r="BE808" s="48"/>
      <c r="BF808" s="48"/>
    </row>
    <row r="809" ht="15.75" customHeight="1">
      <c r="A809" s="110"/>
      <c r="B809" s="28"/>
      <c r="C809" s="48"/>
      <c r="D809" s="30"/>
      <c r="E809" s="31">
        <f t="shared" si="3"/>
        <v>0</v>
      </c>
      <c r="F809" s="31"/>
      <c r="G809" s="104"/>
      <c r="H809" s="33"/>
      <c r="I809" s="34"/>
      <c r="J809" s="34"/>
      <c r="K809" s="34"/>
      <c r="L809" s="34"/>
      <c r="M809" s="34"/>
      <c r="N809" s="34"/>
      <c r="O809" s="34"/>
      <c r="P809" s="34"/>
      <c r="Q809" s="34"/>
      <c r="R809" s="35"/>
      <c r="S809" s="72">
        <f t="shared" si="74"/>
        <v>1875</v>
      </c>
      <c r="T809" s="36">
        <f t="shared" si="72"/>
        <v>0</v>
      </c>
      <c r="U809" s="36">
        <f t="shared" si="75"/>
        <v>114.44</v>
      </c>
      <c r="V809" s="35"/>
      <c r="W809" s="72">
        <v>4500.0</v>
      </c>
      <c r="X809" s="35">
        <f t="shared" si="54"/>
        <v>0</v>
      </c>
      <c r="Y809" s="37">
        <f t="shared" si="56"/>
        <v>257.6710463</v>
      </c>
      <c r="Z809" s="35"/>
      <c r="AA809" s="35"/>
      <c r="AB809" s="35"/>
      <c r="AC809" s="35"/>
      <c r="AD809" s="35"/>
      <c r="AE809" s="66">
        <v>3000.0</v>
      </c>
      <c r="AF809" s="66">
        <f t="shared" si="71"/>
        <v>0</v>
      </c>
      <c r="AG809" s="93">
        <f t="shared" si="67"/>
        <v>-15.67691673</v>
      </c>
      <c r="AH809" s="67"/>
      <c r="AI809" s="68"/>
      <c r="AJ809" s="68">
        <f t="shared" si="69"/>
        <v>24.91094913</v>
      </c>
      <c r="AK809" s="69">
        <v>1875.0</v>
      </c>
      <c r="AL809" s="42">
        <f t="shared" si="57"/>
        <v>0</v>
      </c>
      <c r="AM809" s="42">
        <f t="shared" si="61"/>
        <v>472.4193666</v>
      </c>
      <c r="AN809" s="36"/>
      <c r="AO809" s="43"/>
      <c r="AP809" s="70">
        <v>980.0</v>
      </c>
      <c r="AQ809" s="70">
        <f t="shared" si="60"/>
        <v>0</v>
      </c>
      <c r="AR809" s="70">
        <f t="shared" si="62"/>
        <v>76.42103175</v>
      </c>
      <c r="AS809" s="71">
        <v>1400.0</v>
      </c>
      <c r="AT809" s="36"/>
      <c r="AU809" s="43"/>
      <c r="AV809" s="72">
        <v>480.0</v>
      </c>
      <c r="AW809" s="35"/>
      <c r="AX809" s="45"/>
      <c r="AY809" s="46"/>
      <c r="AZ809" s="46"/>
      <c r="BA809" s="46"/>
      <c r="BB809" s="46"/>
      <c r="BC809" s="47"/>
      <c r="BD809" s="47"/>
      <c r="BE809" s="48"/>
      <c r="BF809" s="48"/>
    </row>
    <row r="810" ht="15.75" customHeight="1">
      <c r="A810" s="110"/>
      <c r="B810" s="28"/>
      <c r="C810" s="48"/>
      <c r="D810" s="30"/>
      <c r="E810" s="31">
        <f t="shared" si="3"/>
        <v>0</v>
      </c>
      <c r="F810" s="31"/>
      <c r="G810" s="104"/>
      <c r="H810" s="33"/>
      <c r="I810" s="34"/>
      <c r="J810" s="34"/>
      <c r="K810" s="34"/>
      <c r="L810" s="34"/>
      <c r="M810" s="34"/>
      <c r="N810" s="34"/>
      <c r="O810" s="34"/>
      <c r="P810" s="34"/>
      <c r="Q810" s="34"/>
      <c r="R810" s="35"/>
      <c r="S810" s="72">
        <f t="shared" si="74"/>
        <v>1875</v>
      </c>
      <c r="T810" s="36">
        <f t="shared" si="72"/>
        <v>0</v>
      </c>
      <c r="U810" s="36">
        <f t="shared" si="75"/>
        <v>114.44</v>
      </c>
      <c r="V810" s="35"/>
      <c r="W810" s="72">
        <v>4500.0</v>
      </c>
      <c r="X810" s="35">
        <f t="shared" si="54"/>
        <v>0</v>
      </c>
      <c r="Y810" s="37">
        <f t="shared" si="56"/>
        <v>257.6710463</v>
      </c>
      <c r="Z810" s="35"/>
      <c r="AA810" s="35"/>
      <c r="AB810" s="35"/>
      <c r="AC810" s="35"/>
      <c r="AD810" s="35"/>
      <c r="AE810" s="66">
        <v>3000.0</v>
      </c>
      <c r="AF810" s="66">
        <f t="shared" si="71"/>
        <v>0</v>
      </c>
      <c r="AG810" s="93">
        <f t="shared" si="67"/>
        <v>-15.67691673</v>
      </c>
      <c r="AH810" s="67"/>
      <c r="AI810" s="68"/>
      <c r="AJ810" s="68">
        <f t="shared" si="69"/>
        <v>24.91094913</v>
      </c>
      <c r="AK810" s="69">
        <v>1875.0</v>
      </c>
      <c r="AL810" s="42">
        <f t="shared" si="57"/>
        <v>0</v>
      </c>
      <c r="AM810" s="42">
        <f t="shared" si="61"/>
        <v>472.4193666</v>
      </c>
      <c r="AN810" s="36"/>
      <c r="AO810" s="43"/>
      <c r="AP810" s="70">
        <v>980.0</v>
      </c>
      <c r="AQ810" s="70">
        <f t="shared" si="60"/>
        <v>0</v>
      </c>
      <c r="AR810" s="70">
        <f t="shared" si="62"/>
        <v>76.42103175</v>
      </c>
      <c r="AS810" s="71">
        <v>1400.0</v>
      </c>
      <c r="AT810" s="36"/>
      <c r="AU810" s="43"/>
      <c r="AV810" s="72">
        <v>480.0</v>
      </c>
      <c r="AW810" s="35"/>
      <c r="AX810" s="45"/>
      <c r="AY810" s="46"/>
      <c r="AZ810" s="46"/>
      <c r="BA810" s="46"/>
      <c r="BB810" s="46"/>
      <c r="BC810" s="47"/>
      <c r="BD810" s="47"/>
      <c r="BE810" s="48"/>
      <c r="BF810" s="48"/>
    </row>
    <row r="811" ht="15.75" customHeight="1">
      <c r="A811" s="110"/>
      <c r="B811" s="28"/>
      <c r="C811" s="48"/>
      <c r="D811" s="30"/>
      <c r="E811" s="31">
        <f t="shared" si="3"/>
        <v>0</v>
      </c>
      <c r="F811" s="31"/>
      <c r="G811" s="104"/>
      <c r="H811" s="33"/>
      <c r="I811" s="34"/>
      <c r="J811" s="34"/>
      <c r="K811" s="34"/>
      <c r="L811" s="34"/>
      <c r="M811" s="34"/>
      <c r="N811" s="34"/>
      <c r="O811" s="34"/>
      <c r="P811" s="34"/>
      <c r="Q811" s="34"/>
      <c r="R811" s="35"/>
      <c r="S811" s="72">
        <f t="shared" si="74"/>
        <v>1875</v>
      </c>
      <c r="T811" s="36">
        <f t="shared" si="72"/>
        <v>0</v>
      </c>
      <c r="U811" s="36">
        <f t="shared" si="75"/>
        <v>114.44</v>
      </c>
      <c r="V811" s="35"/>
      <c r="W811" s="72">
        <v>4500.0</v>
      </c>
      <c r="X811" s="35">
        <f t="shared" si="54"/>
        <v>0</v>
      </c>
      <c r="Y811" s="37">
        <f t="shared" si="56"/>
        <v>257.6710463</v>
      </c>
      <c r="Z811" s="35"/>
      <c r="AA811" s="35"/>
      <c r="AB811" s="35"/>
      <c r="AC811" s="35"/>
      <c r="AD811" s="35"/>
      <c r="AE811" s="66">
        <v>3000.0</v>
      </c>
      <c r="AF811" s="66">
        <f t="shared" si="71"/>
        <v>0</v>
      </c>
      <c r="AG811" s="93">
        <f t="shared" si="67"/>
        <v>-15.67691673</v>
      </c>
      <c r="AH811" s="67"/>
      <c r="AI811" s="68"/>
      <c r="AJ811" s="68">
        <f t="shared" si="69"/>
        <v>24.91094913</v>
      </c>
      <c r="AK811" s="69">
        <v>1875.0</v>
      </c>
      <c r="AL811" s="42">
        <f t="shared" si="57"/>
        <v>0</v>
      </c>
      <c r="AM811" s="42">
        <f t="shared" si="61"/>
        <v>472.4193666</v>
      </c>
      <c r="AN811" s="36"/>
      <c r="AO811" s="43"/>
      <c r="AP811" s="70">
        <v>980.0</v>
      </c>
      <c r="AQ811" s="70">
        <f t="shared" si="60"/>
        <v>0</v>
      </c>
      <c r="AR811" s="70">
        <f t="shared" si="62"/>
        <v>76.42103175</v>
      </c>
      <c r="AS811" s="71">
        <v>1400.0</v>
      </c>
      <c r="AT811" s="36"/>
      <c r="AU811" s="43"/>
      <c r="AV811" s="72">
        <v>480.0</v>
      </c>
      <c r="AW811" s="35"/>
      <c r="AX811" s="45"/>
      <c r="AY811" s="46"/>
      <c r="AZ811" s="46"/>
      <c r="BA811" s="46"/>
      <c r="BB811" s="46"/>
      <c r="BC811" s="47"/>
      <c r="BD811" s="47"/>
      <c r="BE811" s="48"/>
      <c r="BF811" s="48"/>
    </row>
    <row r="812" ht="15.75" customHeight="1">
      <c r="A812" s="110"/>
      <c r="B812" s="28"/>
      <c r="C812" s="48"/>
      <c r="D812" s="30"/>
      <c r="E812" s="31">
        <f t="shared" si="3"/>
        <v>0</v>
      </c>
      <c r="F812" s="31"/>
      <c r="G812" s="104"/>
      <c r="H812" s="33"/>
      <c r="I812" s="34"/>
      <c r="J812" s="34"/>
      <c r="K812" s="34"/>
      <c r="L812" s="34"/>
      <c r="M812" s="34"/>
      <c r="N812" s="34"/>
      <c r="O812" s="34"/>
      <c r="P812" s="34"/>
      <c r="Q812" s="34"/>
      <c r="R812" s="35"/>
      <c r="S812" s="72">
        <f t="shared" si="74"/>
        <v>1875</v>
      </c>
      <c r="T812" s="36">
        <f t="shared" si="72"/>
        <v>0</v>
      </c>
      <c r="U812" s="36">
        <f t="shared" si="75"/>
        <v>114.44</v>
      </c>
      <c r="V812" s="35"/>
      <c r="W812" s="72">
        <v>4500.0</v>
      </c>
      <c r="X812" s="35">
        <f t="shared" si="54"/>
        <v>0</v>
      </c>
      <c r="Y812" s="37">
        <f t="shared" si="56"/>
        <v>257.6710463</v>
      </c>
      <c r="Z812" s="35"/>
      <c r="AA812" s="35"/>
      <c r="AB812" s="35"/>
      <c r="AC812" s="35"/>
      <c r="AD812" s="35"/>
      <c r="AE812" s="66">
        <v>3000.0</v>
      </c>
      <c r="AF812" s="66">
        <f t="shared" si="71"/>
        <v>0</v>
      </c>
      <c r="AG812" s="93">
        <f t="shared" si="67"/>
        <v>-15.67691673</v>
      </c>
      <c r="AH812" s="67"/>
      <c r="AI812" s="68"/>
      <c r="AJ812" s="68">
        <f t="shared" si="69"/>
        <v>24.91094913</v>
      </c>
      <c r="AK812" s="69">
        <v>1875.0</v>
      </c>
      <c r="AL812" s="42">
        <f t="shared" si="57"/>
        <v>0</v>
      </c>
      <c r="AM812" s="42">
        <f t="shared" si="61"/>
        <v>472.4193666</v>
      </c>
      <c r="AN812" s="36"/>
      <c r="AO812" s="43"/>
      <c r="AP812" s="70">
        <v>980.0</v>
      </c>
      <c r="AQ812" s="70">
        <f t="shared" si="60"/>
        <v>0</v>
      </c>
      <c r="AR812" s="70">
        <f t="shared" si="62"/>
        <v>76.42103175</v>
      </c>
      <c r="AS812" s="71">
        <v>1400.0</v>
      </c>
      <c r="AT812" s="36"/>
      <c r="AU812" s="43"/>
      <c r="AV812" s="72">
        <v>480.0</v>
      </c>
      <c r="AW812" s="35"/>
      <c r="AX812" s="45"/>
      <c r="AY812" s="46"/>
      <c r="AZ812" s="46"/>
      <c r="BA812" s="46"/>
      <c r="BB812" s="46"/>
      <c r="BC812" s="47"/>
      <c r="BD812" s="47"/>
      <c r="BE812" s="48"/>
      <c r="BF812" s="48"/>
    </row>
    <row r="813" ht="15.75" customHeight="1">
      <c r="A813" s="110"/>
      <c r="B813" s="28"/>
      <c r="C813" s="48"/>
      <c r="D813" s="30"/>
      <c r="E813" s="31">
        <f t="shared" si="3"/>
        <v>0</v>
      </c>
      <c r="F813" s="31"/>
      <c r="G813" s="104"/>
      <c r="H813" s="33"/>
      <c r="I813" s="34"/>
      <c r="J813" s="34"/>
      <c r="K813" s="34"/>
      <c r="L813" s="34"/>
      <c r="M813" s="34"/>
      <c r="N813" s="34"/>
      <c r="O813" s="34"/>
      <c r="P813" s="34"/>
      <c r="Q813" s="34"/>
      <c r="R813" s="35"/>
      <c r="S813" s="72">
        <f t="shared" si="74"/>
        <v>1875</v>
      </c>
      <c r="T813" s="36">
        <f t="shared" si="72"/>
        <v>0</v>
      </c>
      <c r="U813" s="36">
        <f t="shared" si="75"/>
        <v>114.44</v>
      </c>
      <c r="V813" s="35"/>
      <c r="W813" s="72">
        <v>4500.0</v>
      </c>
      <c r="X813" s="35">
        <f t="shared" si="54"/>
        <v>0</v>
      </c>
      <c r="Y813" s="37">
        <f t="shared" si="56"/>
        <v>257.6710463</v>
      </c>
      <c r="Z813" s="35"/>
      <c r="AA813" s="35"/>
      <c r="AB813" s="35"/>
      <c r="AC813" s="35"/>
      <c r="AD813" s="35"/>
      <c r="AE813" s="66">
        <v>3000.0</v>
      </c>
      <c r="AF813" s="66">
        <f t="shared" si="71"/>
        <v>0</v>
      </c>
      <c r="AG813" s="93">
        <f t="shared" si="67"/>
        <v>-15.67691673</v>
      </c>
      <c r="AH813" s="67"/>
      <c r="AI813" s="68"/>
      <c r="AJ813" s="68">
        <f t="shared" si="69"/>
        <v>24.91094913</v>
      </c>
      <c r="AK813" s="69">
        <v>1875.0</v>
      </c>
      <c r="AL813" s="42">
        <f t="shared" si="57"/>
        <v>0</v>
      </c>
      <c r="AM813" s="42">
        <f t="shared" si="61"/>
        <v>472.4193666</v>
      </c>
      <c r="AN813" s="36"/>
      <c r="AO813" s="43"/>
      <c r="AP813" s="70">
        <v>980.0</v>
      </c>
      <c r="AQ813" s="70">
        <f t="shared" si="60"/>
        <v>0</v>
      </c>
      <c r="AR813" s="70">
        <f t="shared" si="62"/>
        <v>76.42103175</v>
      </c>
      <c r="AS813" s="71">
        <v>1400.0</v>
      </c>
      <c r="AT813" s="36"/>
      <c r="AU813" s="43"/>
      <c r="AV813" s="72">
        <v>480.0</v>
      </c>
      <c r="AW813" s="35"/>
      <c r="AX813" s="45"/>
      <c r="AY813" s="46"/>
      <c r="AZ813" s="46"/>
      <c r="BA813" s="46"/>
      <c r="BB813" s="46"/>
      <c r="BC813" s="47"/>
      <c r="BD813" s="47"/>
      <c r="BE813" s="48"/>
      <c r="BF813" s="48"/>
    </row>
    <row r="814" ht="15.75" customHeight="1">
      <c r="A814" s="110"/>
      <c r="B814" s="28"/>
      <c r="C814" s="48"/>
      <c r="D814" s="30"/>
      <c r="E814" s="31">
        <f t="shared" si="3"/>
        <v>0</v>
      </c>
      <c r="F814" s="31"/>
      <c r="G814" s="104"/>
      <c r="H814" s="33"/>
      <c r="I814" s="34"/>
      <c r="J814" s="34"/>
      <c r="K814" s="34"/>
      <c r="L814" s="34"/>
      <c r="M814" s="34"/>
      <c r="N814" s="34"/>
      <c r="O814" s="34"/>
      <c r="P814" s="34"/>
      <c r="Q814" s="34"/>
      <c r="R814" s="35"/>
      <c r="S814" s="72">
        <f t="shared" si="74"/>
        <v>1875</v>
      </c>
      <c r="T814" s="36">
        <f t="shared" si="72"/>
        <v>0</v>
      </c>
      <c r="U814" s="36">
        <f t="shared" si="75"/>
        <v>114.44</v>
      </c>
      <c r="V814" s="35"/>
      <c r="W814" s="72">
        <v>4500.0</v>
      </c>
      <c r="X814" s="35">
        <f t="shared" si="54"/>
        <v>0</v>
      </c>
      <c r="Y814" s="37">
        <f t="shared" si="56"/>
        <v>257.6710463</v>
      </c>
      <c r="Z814" s="35"/>
      <c r="AA814" s="35"/>
      <c r="AB814" s="35"/>
      <c r="AC814" s="35"/>
      <c r="AD814" s="35"/>
      <c r="AE814" s="66">
        <v>3000.0</v>
      </c>
      <c r="AF814" s="66">
        <f t="shared" si="71"/>
        <v>0</v>
      </c>
      <c r="AG814" s="93">
        <f t="shared" si="67"/>
        <v>-15.67691673</v>
      </c>
      <c r="AH814" s="67"/>
      <c r="AI814" s="68"/>
      <c r="AJ814" s="68">
        <f t="shared" si="69"/>
        <v>24.91094913</v>
      </c>
      <c r="AK814" s="69">
        <v>1875.0</v>
      </c>
      <c r="AL814" s="42">
        <f t="shared" si="57"/>
        <v>0</v>
      </c>
      <c r="AM814" s="42">
        <f t="shared" si="61"/>
        <v>472.4193666</v>
      </c>
      <c r="AN814" s="36"/>
      <c r="AO814" s="43"/>
      <c r="AP814" s="70">
        <v>980.0</v>
      </c>
      <c r="AQ814" s="70">
        <f t="shared" si="60"/>
        <v>0</v>
      </c>
      <c r="AR814" s="70">
        <f t="shared" si="62"/>
        <v>76.42103175</v>
      </c>
      <c r="AS814" s="71">
        <v>1400.0</v>
      </c>
      <c r="AT814" s="36"/>
      <c r="AU814" s="43"/>
      <c r="AV814" s="72">
        <v>480.0</v>
      </c>
      <c r="AW814" s="35"/>
      <c r="AX814" s="45"/>
      <c r="AY814" s="46"/>
      <c r="AZ814" s="46"/>
      <c r="BA814" s="46"/>
      <c r="BB814" s="46"/>
      <c r="BC814" s="47"/>
      <c r="BD814" s="47"/>
      <c r="BE814" s="48"/>
      <c r="BF814" s="48"/>
    </row>
    <row r="815" ht="15.75" customHeight="1">
      <c r="A815" s="110"/>
      <c r="B815" s="28"/>
      <c r="C815" s="48"/>
      <c r="D815" s="30"/>
      <c r="E815" s="31">
        <f t="shared" si="3"/>
        <v>0</v>
      </c>
      <c r="F815" s="31"/>
      <c r="G815" s="104"/>
      <c r="H815" s="33"/>
      <c r="I815" s="34"/>
      <c r="J815" s="34"/>
      <c r="K815" s="34"/>
      <c r="L815" s="34"/>
      <c r="M815" s="34"/>
      <c r="N815" s="34"/>
      <c r="O815" s="34"/>
      <c r="P815" s="34"/>
      <c r="Q815" s="34"/>
      <c r="R815" s="35"/>
      <c r="S815" s="72">
        <f t="shared" si="74"/>
        <v>1875</v>
      </c>
      <c r="T815" s="36">
        <f t="shared" si="72"/>
        <v>0</v>
      </c>
      <c r="U815" s="36">
        <f t="shared" si="75"/>
        <v>114.44</v>
      </c>
      <c r="V815" s="35"/>
      <c r="W815" s="72">
        <v>4500.0</v>
      </c>
      <c r="X815" s="35">
        <f t="shared" si="54"/>
        <v>0</v>
      </c>
      <c r="Y815" s="37">
        <f t="shared" si="56"/>
        <v>257.6710463</v>
      </c>
      <c r="Z815" s="35"/>
      <c r="AA815" s="35"/>
      <c r="AB815" s="35"/>
      <c r="AC815" s="35"/>
      <c r="AD815" s="35"/>
      <c r="AE815" s="66">
        <v>3000.0</v>
      </c>
      <c r="AF815" s="66">
        <f t="shared" si="71"/>
        <v>0</v>
      </c>
      <c r="AG815" s="93">
        <f t="shared" si="67"/>
        <v>-15.67691673</v>
      </c>
      <c r="AH815" s="67"/>
      <c r="AI815" s="68"/>
      <c r="AJ815" s="68">
        <f t="shared" si="69"/>
        <v>24.91094913</v>
      </c>
      <c r="AK815" s="69">
        <v>1875.0</v>
      </c>
      <c r="AL815" s="42">
        <f t="shared" si="57"/>
        <v>0</v>
      </c>
      <c r="AM815" s="42">
        <f t="shared" si="61"/>
        <v>472.4193666</v>
      </c>
      <c r="AN815" s="36"/>
      <c r="AO815" s="43"/>
      <c r="AP815" s="70">
        <v>980.0</v>
      </c>
      <c r="AQ815" s="70">
        <f t="shared" si="60"/>
        <v>0</v>
      </c>
      <c r="AR815" s="70">
        <f t="shared" si="62"/>
        <v>76.42103175</v>
      </c>
      <c r="AS815" s="71">
        <v>3600.0</v>
      </c>
      <c r="AT815" s="36"/>
      <c r="AU815" s="43"/>
      <c r="AV815" s="72">
        <v>480.0</v>
      </c>
      <c r="AW815" s="35"/>
      <c r="AX815" s="45"/>
      <c r="AY815" s="46"/>
      <c r="AZ815" s="46"/>
      <c r="BA815" s="46"/>
      <c r="BB815" s="46"/>
      <c r="BC815" s="47"/>
      <c r="BD815" s="47"/>
      <c r="BE815" s="48"/>
      <c r="BF815" s="48"/>
    </row>
    <row r="816" ht="15.75" customHeight="1">
      <c r="A816" s="110"/>
      <c r="B816" s="28"/>
      <c r="C816" s="48"/>
      <c r="D816" s="30"/>
      <c r="E816" s="31">
        <f t="shared" si="3"/>
        <v>0</v>
      </c>
      <c r="F816" s="31"/>
      <c r="G816" s="104"/>
      <c r="H816" s="33"/>
      <c r="I816" s="34"/>
      <c r="J816" s="34"/>
      <c r="K816" s="34"/>
      <c r="L816" s="34"/>
      <c r="M816" s="34"/>
      <c r="N816" s="34"/>
      <c r="O816" s="34"/>
      <c r="P816" s="34"/>
      <c r="Q816" s="34"/>
      <c r="R816" s="35"/>
      <c r="S816" s="72">
        <f t="shared" si="74"/>
        <v>1875</v>
      </c>
      <c r="T816" s="36">
        <f t="shared" si="72"/>
        <v>0</v>
      </c>
      <c r="U816" s="36">
        <f t="shared" si="75"/>
        <v>114.44</v>
      </c>
      <c r="V816" s="35"/>
      <c r="W816" s="72">
        <v>4500.0</v>
      </c>
      <c r="X816" s="35">
        <f t="shared" si="54"/>
        <v>0</v>
      </c>
      <c r="Y816" s="37">
        <f t="shared" si="56"/>
        <v>257.6710463</v>
      </c>
      <c r="Z816" s="35"/>
      <c r="AA816" s="35"/>
      <c r="AB816" s="35"/>
      <c r="AC816" s="35"/>
      <c r="AD816" s="35"/>
      <c r="AE816" s="66">
        <v>3000.0</v>
      </c>
      <c r="AF816" s="66">
        <f t="shared" si="71"/>
        <v>0</v>
      </c>
      <c r="AG816" s="93">
        <f t="shared" si="67"/>
        <v>-15.67691673</v>
      </c>
      <c r="AH816" s="67"/>
      <c r="AI816" s="68"/>
      <c r="AJ816" s="68">
        <f t="shared" si="69"/>
        <v>24.91094913</v>
      </c>
      <c r="AK816" s="69">
        <v>1875.0</v>
      </c>
      <c r="AL816" s="42">
        <f t="shared" si="57"/>
        <v>0</v>
      </c>
      <c r="AM816" s="42">
        <f t="shared" si="61"/>
        <v>472.4193666</v>
      </c>
      <c r="AN816" s="36"/>
      <c r="AO816" s="43"/>
      <c r="AP816" s="70">
        <v>980.0</v>
      </c>
      <c r="AQ816" s="70">
        <f t="shared" si="60"/>
        <v>0</v>
      </c>
      <c r="AR816" s="70">
        <f t="shared" si="62"/>
        <v>76.42103175</v>
      </c>
      <c r="AS816" s="71">
        <v>3600.0</v>
      </c>
      <c r="AT816" s="36"/>
      <c r="AU816" s="43"/>
      <c r="AV816" s="72">
        <v>480.0</v>
      </c>
      <c r="AW816" s="35"/>
      <c r="AX816" s="45"/>
      <c r="AY816" s="46"/>
      <c r="AZ816" s="46"/>
      <c r="BA816" s="46"/>
      <c r="BB816" s="46"/>
      <c r="BC816" s="47"/>
      <c r="BD816" s="47"/>
      <c r="BE816" s="48"/>
      <c r="BF816" s="48"/>
    </row>
    <row r="817" ht="15.75" customHeight="1">
      <c r="A817" s="110"/>
      <c r="B817" s="28"/>
      <c r="C817" s="48"/>
      <c r="D817" s="30"/>
      <c r="E817" s="31">
        <f t="shared" si="3"/>
        <v>0</v>
      </c>
      <c r="F817" s="31"/>
      <c r="G817" s="104"/>
      <c r="H817" s="33"/>
      <c r="I817" s="34"/>
      <c r="J817" s="34"/>
      <c r="K817" s="34"/>
      <c r="L817" s="34"/>
      <c r="M817" s="34"/>
      <c r="N817" s="34"/>
      <c r="O817" s="34"/>
      <c r="P817" s="34"/>
      <c r="Q817" s="34"/>
      <c r="R817" s="35"/>
      <c r="S817" s="72">
        <f t="shared" si="74"/>
        <v>1875</v>
      </c>
      <c r="T817" s="36">
        <f t="shared" si="72"/>
        <v>0</v>
      </c>
      <c r="U817" s="36">
        <f t="shared" si="75"/>
        <v>114.44</v>
      </c>
      <c r="V817" s="35"/>
      <c r="W817" s="72">
        <v>4500.0</v>
      </c>
      <c r="X817" s="35">
        <f t="shared" si="54"/>
        <v>0</v>
      </c>
      <c r="Y817" s="37">
        <f t="shared" si="56"/>
        <v>257.6710463</v>
      </c>
      <c r="Z817" s="35"/>
      <c r="AA817" s="35"/>
      <c r="AB817" s="35"/>
      <c r="AC817" s="35"/>
      <c r="AD817" s="35"/>
      <c r="AE817" s="66">
        <v>3000.0</v>
      </c>
      <c r="AF817" s="66">
        <f t="shared" si="71"/>
        <v>0</v>
      </c>
      <c r="AG817" s="93">
        <f t="shared" si="67"/>
        <v>-15.67691673</v>
      </c>
      <c r="AH817" s="67"/>
      <c r="AI817" s="68"/>
      <c r="AJ817" s="68">
        <f t="shared" si="69"/>
        <v>24.91094913</v>
      </c>
      <c r="AK817" s="69">
        <v>1875.0</v>
      </c>
      <c r="AL817" s="42">
        <f t="shared" si="57"/>
        <v>0</v>
      </c>
      <c r="AM817" s="42">
        <f t="shared" si="61"/>
        <v>472.4193666</v>
      </c>
      <c r="AN817" s="36"/>
      <c r="AO817" s="43"/>
      <c r="AP817" s="70">
        <v>980.0</v>
      </c>
      <c r="AQ817" s="70">
        <f t="shared" si="60"/>
        <v>0</v>
      </c>
      <c r="AR817" s="70">
        <f t="shared" si="62"/>
        <v>76.42103175</v>
      </c>
      <c r="AS817" s="71">
        <v>3600.0</v>
      </c>
      <c r="AT817" s="36"/>
      <c r="AU817" s="43"/>
      <c r="AV817" s="72">
        <v>480.0</v>
      </c>
      <c r="AW817" s="35"/>
      <c r="AX817" s="45"/>
      <c r="AY817" s="46"/>
      <c r="AZ817" s="46"/>
      <c r="BA817" s="46"/>
      <c r="BB817" s="46"/>
      <c r="BC817" s="47"/>
      <c r="BD817" s="47"/>
      <c r="BE817" s="48"/>
      <c r="BF817" s="48"/>
    </row>
    <row r="818" ht="15.75" customHeight="1">
      <c r="A818" s="110"/>
      <c r="B818" s="28"/>
      <c r="C818" s="48"/>
      <c r="D818" s="30"/>
      <c r="E818" s="31">
        <f t="shared" si="3"/>
        <v>0</v>
      </c>
      <c r="F818" s="31"/>
      <c r="G818" s="104"/>
      <c r="H818" s="33"/>
      <c r="I818" s="34"/>
      <c r="J818" s="34"/>
      <c r="K818" s="34"/>
      <c r="L818" s="34"/>
      <c r="M818" s="34"/>
      <c r="N818" s="34"/>
      <c r="O818" s="34"/>
      <c r="P818" s="34"/>
      <c r="Q818" s="34"/>
      <c r="R818" s="35"/>
      <c r="S818" s="72">
        <f t="shared" si="74"/>
        <v>1875</v>
      </c>
      <c r="T818" s="36">
        <f t="shared" si="72"/>
        <v>0</v>
      </c>
      <c r="U818" s="36">
        <f t="shared" si="75"/>
        <v>114.44</v>
      </c>
      <c r="V818" s="35"/>
      <c r="W818" s="72">
        <v>4500.0</v>
      </c>
      <c r="X818" s="35">
        <f t="shared" si="54"/>
        <v>0</v>
      </c>
      <c r="Y818" s="37">
        <f t="shared" si="56"/>
        <v>257.6710463</v>
      </c>
      <c r="Z818" s="35"/>
      <c r="AA818" s="35"/>
      <c r="AB818" s="35"/>
      <c r="AC818" s="35"/>
      <c r="AD818" s="35"/>
      <c r="AE818" s="66">
        <v>3000.0</v>
      </c>
      <c r="AF818" s="66">
        <f t="shared" si="71"/>
        <v>0</v>
      </c>
      <c r="AG818" s="93">
        <f t="shared" si="67"/>
        <v>-15.67691673</v>
      </c>
      <c r="AH818" s="67"/>
      <c r="AI818" s="68"/>
      <c r="AJ818" s="68">
        <f t="shared" si="69"/>
        <v>24.91094913</v>
      </c>
      <c r="AK818" s="69">
        <v>1875.0</v>
      </c>
      <c r="AL818" s="42">
        <f t="shared" si="57"/>
        <v>0</v>
      </c>
      <c r="AM818" s="42">
        <f t="shared" si="61"/>
        <v>472.4193666</v>
      </c>
      <c r="AN818" s="36"/>
      <c r="AO818" s="43"/>
      <c r="AP818" s="70">
        <v>980.0</v>
      </c>
      <c r="AQ818" s="70">
        <f t="shared" si="60"/>
        <v>0</v>
      </c>
      <c r="AR818" s="70">
        <f t="shared" si="62"/>
        <v>76.42103175</v>
      </c>
      <c r="AS818" s="71">
        <v>3600.0</v>
      </c>
      <c r="AT818" s="36"/>
      <c r="AU818" s="43"/>
      <c r="AV818" s="72">
        <v>480.0</v>
      </c>
      <c r="AW818" s="35"/>
      <c r="AX818" s="45"/>
      <c r="AY818" s="46"/>
      <c r="AZ818" s="46"/>
      <c r="BA818" s="46"/>
      <c r="BB818" s="46"/>
      <c r="BC818" s="47"/>
      <c r="BD818" s="47"/>
      <c r="BE818" s="48"/>
      <c r="BF818" s="48"/>
    </row>
    <row r="819" ht="15.75" customHeight="1">
      <c r="A819" s="110"/>
      <c r="B819" s="28"/>
      <c r="C819" s="48"/>
      <c r="D819" s="30"/>
      <c r="E819" s="31">
        <f t="shared" si="3"/>
        <v>0</v>
      </c>
      <c r="F819" s="31"/>
      <c r="G819" s="104"/>
      <c r="H819" s="33"/>
      <c r="I819" s="34"/>
      <c r="J819" s="34"/>
      <c r="K819" s="34"/>
      <c r="L819" s="34"/>
      <c r="M819" s="34"/>
      <c r="N819" s="34"/>
      <c r="O819" s="34"/>
      <c r="P819" s="34"/>
      <c r="Q819" s="34"/>
      <c r="R819" s="35"/>
      <c r="S819" s="72">
        <f t="shared" si="74"/>
        <v>1875</v>
      </c>
      <c r="T819" s="36">
        <f t="shared" si="72"/>
        <v>0</v>
      </c>
      <c r="U819" s="36">
        <f t="shared" si="75"/>
        <v>114.44</v>
      </c>
      <c r="V819" s="35"/>
      <c r="W819" s="72">
        <v>4500.0</v>
      </c>
      <c r="X819" s="35">
        <f t="shared" si="54"/>
        <v>0</v>
      </c>
      <c r="Y819" s="37">
        <f t="shared" si="56"/>
        <v>257.6710463</v>
      </c>
      <c r="Z819" s="35"/>
      <c r="AA819" s="35"/>
      <c r="AB819" s="35"/>
      <c r="AC819" s="35"/>
      <c r="AD819" s="35"/>
      <c r="AE819" s="66">
        <v>3000.0</v>
      </c>
      <c r="AF819" s="66">
        <f t="shared" si="71"/>
        <v>0</v>
      </c>
      <c r="AG819" s="93">
        <f t="shared" si="67"/>
        <v>-15.67691673</v>
      </c>
      <c r="AH819" s="67"/>
      <c r="AI819" s="68"/>
      <c r="AJ819" s="68">
        <f t="shared" si="69"/>
        <v>24.91094913</v>
      </c>
      <c r="AK819" s="69">
        <v>1875.0</v>
      </c>
      <c r="AL819" s="42">
        <f t="shared" si="57"/>
        <v>0</v>
      </c>
      <c r="AM819" s="42">
        <f t="shared" si="61"/>
        <v>472.4193666</v>
      </c>
      <c r="AN819" s="36"/>
      <c r="AO819" s="43"/>
      <c r="AP819" s="70">
        <v>980.0</v>
      </c>
      <c r="AQ819" s="70">
        <f t="shared" si="60"/>
        <v>0</v>
      </c>
      <c r="AR819" s="70">
        <f t="shared" si="62"/>
        <v>76.42103175</v>
      </c>
      <c r="AS819" s="71">
        <v>3600.0</v>
      </c>
      <c r="AT819" s="36"/>
      <c r="AU819" s="43"/>
      <c r="AV819" s="72">
        <v>480.0</v>
      </c>
      <c r="AW819" s="35"/>
      <c r="AX819" s="45"/>
      <c r="AY819" s="46"/>
      <c r="AZ819" s="46"/>
      <c r="BA819" s="46"/>
      <c r="BB819" s="46"/>
      <c r="BC819" s="47"/>
      <c r="BD819" s="47"/>
      <c r="BE819" s="48"/>
      <c r="BF819" s="48"/>
    </row>
    <row r="820" ht="15.75" customHeight="1">
      <c r="A820" s="110"/>
      <c r="B820" s="28"/>
      <c r="C820" s="48"/>
      <c r="D820" s="30"/>
      <c r="E820" s="31">
        <f t="shared" si="3"/>
        <v>0</v>
      </c>
      <c r="F820" s="31"/>
      <c r="G820" s="104"/>
      <c r="H820" s="33"/>
      <c r="I820" s="34"/>
      <c r="J820" s="34"/>
      <c r="K820" s="34"/>
      <c r="L820" s="34"/>
      <c r="M820" s="34"/>
      <c r="N820" s="34"/>
      <c r="O820" s="34"/>
      <c r="P820" s="34"/>
      <c r="Q820" s="34"/>
      <c r="R820" s="35"/>
      <c r="S820" s="72">
        <f t="shared" si="74"/>
        <v>1875</v>
      </c>
      <c r="T820" s="36">
        <f t="shared" si="72"/>
        <v>0</v>
      </c>
      <c r="U820" s="36">
        <f t="shared" si="75"/>
        <v>114.44</v>
      </c>
      <c r="V820" s="35"/>
      <c r="W820" s="72">
        <v>4500.0</v>
      </c>
      <c r="X820" s="35">
        <f t="shared" si="54"/>
        <v>0</v>
      </c>
      <c r="Y820" s="37">
        <f t="shared" si="56"/>
        <v>257.6710463</v>
      </c>
      <c r="Z820" s="35"/>
      <c r="AA820" s="35"/>
      <c r="AB820" s="35"/>
      <c r="AC820" s="35"/>
      <c r="AD820" s="35"/>
      <c r="AE820" s="66">
        <v>3000.0</v>
      </c>
      <c r="AF820" s="66">
        <f t="shared" si="71"/>
        <v>0</v>
      </c>
      <c r="AG820" s="93">
        <f t="shared" si="67"/>
        <v>-15.67691673</v>
      </c>
      <c r="AH820" s="67"/>
      <c r="AI820" s="68"/>
      <c r="AJ820" s="68">
        <f t="shared" si="69"/>
        <v>24.91094913</v>
      </c>
      <c r="AK820" s="69">
        <v>1875.0</v>
      </c>
      <c r="AL820" s="42">
        <f t="shared" si="57"/>
        <v>0</v>
      </c>
      <c r="AM820" s="42">
        <f t="shared" si="61"/>
        <v>472.4193666</v>
      </c>
      <c r="AN820" s="36"/>
      <c r="AO820" s="43"/>
      <c r="AP820" s="70">
        <v>980.0</v>
      </c>
      <c r="AQ820" s="70">
        <f t="shared" si="60"/>
        <v>0</v>
      </c>
      <c r="AR820" s="70">
        <f t="shared" si="62"/>
        <v>76.42103175</v>
      </c>
      <c r="AS820" s="71">
        <v>3600.0</v>
      </c>
      <c r="AT820" s="36"/>
      <c r="AU820" s="43"/>
      <c r="AV820" s="72">
        <v>480.0</v>
      </c>
      <c r="AW820" s="35"/>
      <c r="AX820" s="45"/>
      <c r="AY820" s="46"/>
      <c r="AZ820" s="46"/>
      <c r="BA820" s="46"/>
      <c r="BB820" s="46"/>
      <c r="BC820" s="47"/>
      <c r="BD820" s="47"/>
      <c r="BE820" s="48"/>
      <c r="BF820" s="48"/>
    </row>
    <row r="821" ht="15.75" customHeight="1">
      <c r="A821" s="110"/>
      <c r="B821" s="28"/>
      <c r="C821" s="48"/>
      <c r="D821" s="30"/>
      <c r="E821" s="31">
        <f t="shared" si="3"/>
        <v>0</v>
      </c>
      <c r="F821" s="31"/>
      <c r="G821" s="104"/>
      <c r="H821" s="33"/>
      <c r="I821" s="34"/>
      <c r="J821" s="34"/>
      <c r="K821" s="34"/>
      <c r="L821" s="34"/>
      <c r="M821" s="34"/>
      <c r="N821" s="34"/>
      <c r="O821" s="34"/>
      <c r="P821" s="34"/>
      <c r="Q821" s="34"/>
      <c r="R821" s="35"/>
      <c r="S821" s="72">
        <f t="shared" si="74"/>
        <v>1875</v>
      </c>
      <c r="T821" s="36">
        <f t="shared" si="72"/>
        <v>0</v>
      </c>
      <c r="U821" s="36">
        <f t="shared" si="75"/>
        <v>114.44</v>
      </c>
      <c r="V821" s="35"/>
      <c r="W821" s="72">
        <v>4500.0</v>
      </c>
      <c r="X821" s="35">
        <f t="shared" si="54"/>
        <v>0</v>
      </c>
      <c r="Y821" s="37">
        <f t="shared" si="56"/>
        <v>257.6710463</v>
      </c>
      <c r="Z821" s="35"/>
      <c r="AA821" s="35"/>
      <c r="AB821" s="35"/>
      <c r="AC821" s="35"/>
      <c r="AD821" s="35"/>
      <c r="AE821" s="66">
        <v>3000.0</v>
      </c>
      <c r="AF821" s="66">
        <f t="shared" si="71"/>
        <v>0</v>
      </c>
      <c r="AG821" s="93">
        <f t="shared" si="67"/>
        <v>-15.67691673</v>
      </c>
      <c r="AH821" s="67"/>
      <c r="AI821" s="68"/>
      <c r="AJ821" s="68">
        <f t="shared" si="69"/>
        <v>24.91094913</v>
      </c>
      <c r="AK821" s="69">
        <v>1875.0</v>
      </c>
      <c r="AL821" s="42">
        <f t="shared" si="57"/>
        <v>0</v>
      </c>
      <c r="AM821" s="42">
        <f t="shared" si="61"/>
        <v>472.4193666</v>
      </c>
      <c r="AN821" s="36"/>
      <c r="AO821" s="43"/>
      <c r="AP821" s="70">
        <v>980.0</v>
      </c>
      <c r="AQ821" s="70">
        <f t="shared" si="60"/>
        <v>0</v>
      </c>
      <c r="AR821" s="70">
        <f t="shared" si="62"/>
        <v>76.42103175</v>
      </c>
      <c r="AS821" s="71">
        <v>3600.0</v>
      </c>
      <c r="AT821" s="36"/>
      <c r="AU821" s="43"/>
      <c r="AV821" s="72">
        <v>480.0</v>
      </c>
      <c r="AW821" s="35"/>
      <c r="AX821" s="45"/>
      <c r="AY821" s="46"/>
      <c r="AZ821" s="46"/>
      <c r="BA821" s="46"/>
      <c r="BB821" s="46"/>
      <c r="BC821" s="47"/>
      <c r="BD821" s="47"/>
      <c r="BE821" s="48"/>
      <c r="BF821" s="48"/>
    </row>
    <row r="822" ht="15.75" customHeight="1">
      <c r="A822" s="110"/>
      <c r="B822" s="28"/>
      <c r="C822" s="48"/>
      <c r="D822" s="30"/>
      <c r="E822" s="31">
        <f t="shared" si="3"/>
        <v>0</v>
      </c>
      <c r="F822" s="31"/>
      <c r="G822" s="104"/>
      <c r="H822" s="33"/>
      <c r="I822" s="34"/>
      <c r="J822" s="34"/>
      <c r="K822" s="34"/>
      <c r="L822" s="34"/>
      <c r="M822" s="34"/>
      <c r="N822" s="34"/>
      <c r="O822" s="34"/>
      <c r="P822" s="34"/>
      <c r="Q822" s="34"/>
      <c r="R822" s="35"/>
      <c r="S822" s="72">
        <f t="shared" si="74"/>
        <v>1875</v>
      </c>
      <c r="T822" s="36">
        <f t="shared" si="72"/>
        <v>0</v>
      </c>
      <c r="U822" s="36">
        <f t="shared" si="75"/>
        <v>114.44</v>
      </c>
      <c r="V822" s="35"/>
      <c r="W822" s="72">
        <v>4500.0</v>
      </c>
      <c r="X822" s="35">
        <f t="shared" si="54"/>
        <v>0</v>
      </c>
      <c r="Y822" s="37">
        <f t="shared" si="56"/>
        <v>257.6710463</v>
      </c>
      <c r="Z822" s="35"/>
      <c r="AA822" s="35"/>
      <c r="AB822" s="35"/>
      <c r="AC822" s="35"/>
      <c r="AD822" s="35"/>
      <c r="AE822" s="66">
        <v>3000.0</v>
      </c>
      <c r="AF822" s="66">
        <f t="shared" si="71"/>
        <v>0</v>
      </c>
      <c r="AG822" s="93">
        <f t="shared" si="67"/>
        <v>-15.67691673</v>
      </c>
      <c r="AH822" s="67"/>
      <c r="AI822" s="68"/>
      <c r="AJ822" s="68">
        <f t="shared" si="69"/>
        <v>24.91094913</v>
      </c>
      <c r="AK822" s="69">
        <v>1875.0</v>
      </c>
      <c r="AL822" s="42">
        <f t="shared" si="57"/>
        <v>0</v>
      </c>
      <c r="AM822" s="42">
        <f t="shared" si="61"/>
        <v>472.4193666</v>
      </c>
      <c r="AN822" s="36"/>
      <c r="AO822" s="43"/>
      <c r="AP822" s="70">
        <v>980.0</v>
      </c>
      <c r="AQ822" s="70">
        <f t="shared" si="60"/>
        <v>0</v>
      </c>
      <c r="AR822" s="70">
        <f t="shared" si="62"/>
        <v>76.42103175</v>
      </c>
      <c r="AS822" s="71">
        <v>3600.0</v>
      </c>
      <c r="AT822" s="36"/>
      <c r="AU822" s="43"/>
      <c r="AV822" s="72">
        <v>480.0</v>
      </c>
      <c r="AW822" s="35"/>
      <c r="AX822" s="45"/>
      <c r="AY822" s="46"/>
      <c r="AZ822" s="46"/>
      <c r="BA822" s="46"/>
      <c r="BB822" s="46"/>
      <c r="BC822" s="47"/>
      <c r="BD822" s="47"/>
      <c r="BE822" s="48"/>
      <c r="BF822" s="48"/>
    </row>
    <row r="823" ht="15.75" customHeight="1">
      <c r="A823" s="110"/>
      <c r="B823" s="28"/>
      <c r="C823" s="48"/>
      <c r="D823" s="30"/>
      <c r="E823" s="31">
        <f t="shared" si="3"/>
        <v>0</v>
      </c>
      <c r="F823" s="31"/>
      <c r="G823" s="104"/>
      <c r="H823" s="33"/>
      <c r="I823" s="34"/>
      <c r="J823" s="34"/>
      <c r="K823" s="34"/>
      <c r="L823" s="34"/>
      <c r="M823" s="34"/>
      <c r="N823" s="34"/>
      <c r="O823" s="34"/>
      <c r="P823" s="34"/>
      <c r="Q823" s="34"/>
      <c r="R823" s="35"/>
      <c r="S823" s="72">
        <f t="shared" si="74"/>
        <v>1875</v>
      </c>
      <c r="T823" s="36">
        <f t="shared" si="72"/>
        <v>0</v>
      </c>
      <c r="U823" s="36">
        <f t="shared" si="75"/>
        <v>114.44</v>
      </c>
      <c r="V823" s="35"/>
      <c r="W823" s="72">
        <v>4500.0</v>
      </c>
      <c r="X823" s="35">
        <f t="shared" si="54"/>
        <v>0</v>
      </c>
      <c r="Y823" s="37">
        <f t="shared" si="56"/>
        <v>257.6710463</v>
      </c>
      <c r="Z823" s="35"/>
      <c r="AA823" s="35"/>
      <c r="AB823" s="35"/>
      <c r="AC823" s="35"/>
      <c r="AD823" s="35"/>
      <c r="AE823" s="66">
        <v>3000.0</v>
      </c>
      <c r="AF823" s="66">
        <f t="shared" si="71"/>
        <v>0</v>
      </c>
      <c r="AG823" s="93">
        <f t="shared" si="67"/>
        <v>-15.67691673</v>
      </c>
      <c r="AH823" s="67"/>
      <c r="AI823" s="68"/>
      <c r="AJ823" s="68">
        <f t="shared" si="69"/>
        <v>24.91094913</v>
      </c>
      <c r="AK823" s="69">
        <v>1875.0</v>
      </c>
      <c r="AL823" s="42">
        <f t="shared" si="57"/>
        <v>0</v>
      </c>
      <c r="AM823" s="42">
        <f t="shared" si="61"/>
        <v>472.4193666</v>
      </c>
      <c r="AN823" s="36"/>
      <c r="AO823" s="43"/>
      <c r="AP823" s="70">
        <v>980.0</v>
      </c>
      <c r="AQ823" s="70">
        <f t="shared" si="60"/>
        <v>0</v>
      </c>
      <c r="AR823" s="70">
        <f t="shared" si="62"/>
        <v>76.42103175</v>
      </c>
      <c r="AS823" s="71">
        <v>3600.0</v>
      </c>
      <c r="AT823" s="36"/>
      <c r="AU823" s="43"/>
      <c r="AV823" s="72">
        <v>480.0</v>
      </c>
      <c r="AW823" s="35"/>
      <c r="AX823" s="45"/>
      <c r="AY823" s="46"/>
      <c r="AZ823" s="46"/>
      <c r="BA823" s="46"/>
      <c r="BB823" s="46"/>
      <c r="BC823" s="47"/>
      <c r="BD823" s="47"/>
      <c r="BE823" s="48"/>
      <c r="BF823" s="48"/>
    </row>
    <row r="824" ht="15.75" customHeight="1">
      <c r="A824" s="110"/>
      <c r="B824" s="28"/>
      <c r="C824" s="48"/>
      <c r="D824" s="30"/>
      <c r="E824" s="31">
        <f t="shared" si="3"/>
        <v>0</v>
      </c>
      <c r="F824" s="31"/>
      <c r="G824" s="104"/>
      <c r="H824" s="33"/>
      <c r="I824" s="34"/>
      <c r="J824" s="34"/>
      <c r="K824" s="34"/>
      <c r="L824" s="34"/>
      <c r="M824" s="34"/>
      <c r="N824" s="34"/>
      <c r="O824" s="34"/>
      <c r="P824" s="34"/>
      <c r="Q824" s="34"/>
      <c r="R824" s="35"/>
      <c r="S824" s="72">
        <f t="shared" si="74"/>
        <v>1875</v>
      </c>
      <c r="T824" s="36">
        <f t="shared" si="72"/>
        <v>0</v>
      </c>
      <c r="U824" s="36">
        <f t="shared" si="75"/>
        <v>114.44</v>
      </c>
      <c r="V824" s="35"/>
      <c r="W824" s="72">
        <v>4500.0</v>
      </c>
      <c r="X824" s="35">
        <f t="shared" si="54"/>
        <v>0</v>
      </c>
      <c r="Y824" s="37">
        <f t="shared" si="56"/>
        <v>257.6710463</v>
      </c>
      <c r="Z824" s="35"/>
      <c r="AA824" s="35"/>
      <c r="AB824" s="35"/>
      <c r="AC824" s="35"/>
      <c r="AD824" s="35"/>
      <c r="AE824" s="66">
        <v>3000.0</v>
      </c>
      <c r="AF824" s="66">
        <f t="shared" si="71"/>
        <v>0</v>
      </c>
      <c r="AG824" s="93">
        <f t="shared" si="67"/>
        <v>-15.67691673</v>
      </c>
      <c r="AH824" s="67"/>
      <c r="AI824" s="68"/>
      <c r="AJ824" s="68">
        <f t="shared" si="69"/>
        <v>24.91094913</v>
      </c>
      <c r="AK824" s="69">
        <v>1875.0</v>
      </c>
      <c r="AL824" s="42">
        <f t="shared" si="57"/>
        <v>0</v>
      </c>
      <c r="AM824" s="42">
        <f t="shared" si="61"/>
        <v>472.4193666</v>
      </c>
      <c r="AN824" s="36"/>
      <c r="AO824" s="43"/>
      <c r="AP824" s="70">
        <v>980.0</v>
      </c>
      <c r="AQ824" s="70">
        <f t="shared" si="60"/>
        <v>0</v>
      </c>
      <c r="AR824" s="70">
        <f t="shared" si="62"/>
        <v>76.42103175</v>
      </c>
      <c r="AS824" s="71">
        <v>3600.0</v>
      </c>
      <c r="AT824" s="36"/>
      <c r="AU824" s="43"/>
      <c r="AV824" s="72">
        <v>480.0</v>
      </c>
      <c r="AW824" s="35"/>
      <c r="AX824" s="45"/>
      <c r="AY824" s="46"/>
      <c r="AZ824" s="46"/>
      <c r="BA824" s="46"/>
      <c r="BB824" s="46"/>
      <c r="BC824" s="47"/>
      <c r="BD824" s="47"/>
      <c r="BE824" s="48"/>
      <c r="BF824" s="48"/>
    </row>
    <row r="825" ht="15.75" customHeight="1">
      <c r="A825" s="110"/>
      <c r="B825" s="28"/>
      <c r="C825" s="48"/>
      <c r="D825" s="30"/>
      <c r="E825" s="31">
        <f t="shared" si="3"/>
        <v>0</v>
      </c>
      <c r="F825" s="31"/>
      <c r="G825" s="104"/>
      <c r="H825" s="33"/>
      <c r="I825" s="34"/>
      <c r="J825" s="34"/>
      <c r="K825" s="34"/>
      <c r="L825" s="34"/>
      <c r="M825" s="34"/>
      <c r="N825" s="34"/>
      <c r="O825" s="34"/>
      <c r="P825" s="34"/>
      <c r="Q825" s="34"/>
      <c r="R825" s="35"/>
      <c r="S825" s="72">
        <f t="shared" si="74"/>
        <v>1875</v>
      </c>
      <c r="T825" s="36">
        <f t="shared" si="72"/>
        <v>0</v>
      </c>
      <c r="U825" s="36">
        <f t="shared" si="75"/>
        <v>114.44</v>
      </c>
      <c r="V825" s="35"/>
      <c r="W825" s="72">
        <v>4500.0</v>
      </c>
      <c r="X825" s="35">
        <f t="shared" si="54"/>
        <v>0</v>
      </c>
      <c r="Y825" s="37">
        <f t="shared" si="56"/>
        <v>257.6710463</v>
      </c>
      <c r="Z825" s="35"/>
      <c r="AA825" s="35"/>
      <c r="AB825" s="35"/>
      <c r="AC825" s="35"/>
      <c r="AD825" s="35"/>
      <c r="AE825" s="66">
        <v>3000.0</v>
      </c>
      <c r="AF825" s="66">
        <f t="shared" si="71"/>
        <v>0</v>
      </c>
      <c r="AG825" s="93">
        <f t="shared" si="67"/>
        <v>-15.67691673</v>
      </c>
      <c r="AH825" s="67"/>
      <c r="AI825" s="68"/>
      <c r="AJ825" s="68">
        <f t="shared" si="69"/>
        <v>24.91094913</v>
      </c>
      <c r="AK825" s="69">
        <v>1875.0</v>
      </c>
      <c r="AL825" s="42">
        <f t="shared" si="57"/>
        <v>0</v>
      </c>
      <c r="AM825" s="42">
        <f t="shared" si="61"/>
        <v>472.4193666</v>
      </c>
      <c r="AN825" s="36"/>
      <c r="AO825" s="43"/>
      <c r="AP825" s="70">
        <v>980.0</v>
      </c>
      <c r="AQ825" s="70">
        <f t="shared" si="60"/>
        <v>0</v>
      </c>
      <c r="AR825" s="70">
        <f t="shared" si="62"/>
        <v>76.42103175</v>
      </c>
      <c r="AS825" s="71">
        <v>3600.0</v>
      </c>
      <c r="AT825" s="36"/>
      <c r="AU825" s="43"/>
      <c r="AV825" s="72">
        <v>480.0</v>
      </c>
      <c r="AW825" s="35"/>
      <c r="AX825" s="45"/>
      <c r="AY825" s="46"/>
      <c r="AZ825" s="46"/>
      <c r="BA825" s="46"/>
      <c r="BB825" s="46"/>
      <c r="BC825" s="47"/>
      <c r="BD825" s="47"/>
      <c r="BE825" s="48"/>
      <c r="BF825" s="48"/>
    </row>
    <row r="826" ht="15.75" customHeight="1">
      <c r="A826" s="110"/>
      <c r="B826" s="28"/>
      <c r="C826" s="48"/>
      <c r="D826" s="30"/>
      <c r="E826" s="31">
        <f t="shared" si="3"/>
        <v>0</v>
      </c>
      <c r="F826" s="31"/>
      <c r="G826" s="104"/>
      <c r="H826" s="33"/>
      <c r="I826" s="34"/>
      <c r="J826" s="34"/>
      <c r="K826" s="34"/>
      <c r="L826" s="34"/>
      <c r="M826" s="34"/>
      <c r="N826" s="34"/>
      <c r="O826" s="34"/>
      <c r="P826" s="34"/>
      <c r="Q826" s="34"/>
      <c r="R826" s="35"/>
      <c r="S826" s="72">
        <f t="shared" si="74"/>
        <v>1875</v>
      </c>
      <c r="T826" s="36">
        <f t="shared" si="72"/>
        <v>0</v>
      </c>
      <c r="U826" s="36">
        <f t="shared" si="75"/>
        <v>114.44</v>
      </c>
      <c r="V826" s="35"/>
      <c r="W826" s="72">
        <v>4500.0</v>
      </c>
      <c r="X826" s="35">
        <f t="shared" si="54"/>
        <v>0</v>
      </c>
      <c r="Y826" s="37">
        <f t="shared" si="56"/>
        <v>257.6710463</v>
      </c>
      <c r="Z826" s="35"/>
      <c r="AA826" s="35"/>
      <c r="AB826" s="35"/>
      <c r="AC826" s="35"/>
      <c r="AD826" s="35"/>
      <c r="AE826" s="66">
        <v>3000.0</v>
      </c>
      <c r="AF826" s="66">
        <f t="shared" si="71"/>
        <v>0</v>
      </c>
      <c r="AG826" s="93">
        <f t="shared" si="67"/>
        <v>-15.67691673</v>
      </c>
      <c r="AH826" s="67"/>
      <c r="AI826" s="68"/>
      <c r="AJ826" s="68">
        <f t="shared" si="69"/>
        <v>24.91094913</v>
      </c>
      <c r="AK826" s="69">
        <v>1875.0</v>
      </c>
      <c r="AL826" s="42">
        <f t="shared" si="57"/>
        <v>0</v>
      </c>
      <c r="AM826" s="42">
        <f t="shared" si="61"/>
        <v>472.4193666</v>
      </c>
      <c r="AN826" s="36"/>
      <c r="AO826" s="43"/>
      <c r="AP826" s="70">
        <v>980.0</v>
      </c>
      <c r="AQ826" s="70">
        <f t="shared" si="60"/>
        <v>0</v>
      </c>
      <c r="AR826" s="70">
        <f t="shared" si="62"/>
        <v>76.42103175</v>
      </c>
      <c r="AS826" s="71">
        <v>3600.0</v>
      </c>
      <c r="AT826" s="36"/>
      <c r="AU826" s="43"/>
      <c r="AV826" s="72">
        <v>480.0</v>
      </c>
      <c r="AW826" s="35"/>
      <c r="AX826" s="45"/>
      <c r="AY826" s="46"/>
      <c r="AZ826" s="46"/>
      <c r="BA826" s="46"/>
      <c r="BB826" s="46"/>
      <c r="BC826" s="47"/>
      <c r="BD826" s="47"/>
      <c r="BE826" s="48"/>
      <c r="BF826" s="48"/>
    </row>
    <row r="827" ht="15.75" customHeight="1">
      <c r="A827" s="110"/>
      <c r="B827" s="28"/>
      <c r="C827" s="48"/>
      <c r="D827" s="30"/>
      <c r="E827" s="31">
        <f t="shared" si="3"/>
        <v>0</v>
      </c>
      <c r="F827" s="31"/>
      <c r="G827" s="104"/>
      <c r="H827" s="33"/>
      <c r="I827" s="34"/>
      <c r="J827" s="34"/>
      <c r="K827" s="34"/>
      <c r="L827" s="34"/>
      <c r="M827" s="34"/>
      <c r="N827" s="34"/>
      <c r="O827" s="34"/>
      <c r="P827" s="34"/>
      <c r="Q827" s="34"/>
      <c r="R827" s="35"/>
      <c r="S827" s="72">
        <f t="shared" si="74"/>
        <v>1875</v>
      </c>
      <c r="T827" s="36">
        <f t="shared" si="72"/>
        <v>0</v>
      </c>
      <c r="U827" s="36">
        <f t="shared" si="75"/>
        <v>114.44</v>
      </c>
      <c r="V827" s="35"/>
      <c r="W827" s="72">
        <v>4500.0</v>
      </c>
      <c r="X827" s="35">
        <f t="shared" si="54"/>
        <v>0</v>
      </c>
      <c r="Y827" s="37">
        <f t="shared" si="56"/>
        <v>257.6710463</v>
      </c>
      <c r="Z827" s="35"/>
      <c r="AA827" s="35"/>
      <c r="AB827" s="35"/>
      <c r="AC827" s="35"/>
      <c r="AD827" s="35"/>
      <c r="AE827" s="66">
        <v>3000.0</v>
      </c>
      <c r="AF827" s="66">
        <f t="shared" si="71"/>
        <v>0</v>
      </c>
      <c r="AG827" s="93">
        <f t="shared" si="67"/>
        <v>-15.67691673</v>
      </c>
      <c r="AH827" s="67"/>
      <c r="AI827" s="68"/>
      <c r="AJ827" s="68">
        <f t="shared" si="69"/>
        <v>24.91094913</v>
      </c>
      <c r="AK827" s="69">
        <v>1875.0</v>
      </c>
      <c r="AL827" s="42">
        <f t="shared" si="57"/>
        <v>0</v>
      </c>
      <c r="AM827" s="42">
        <f t="shared" si="61"/>
        <v>472.4193666</v>
      </c>
      <c r="AN827" s="36"/>
      <c r="AO827" s="43"/>
      <c r="AP827" s="70">
        <v>980.0</v>
      </c>
      <c r="AQ827" s="70">
        <f t="shared" si="60"/>
        <v>0</v>
      </c>
      <c r="AR827" s="70">
        <f t="shared" si="62"/>
        <v>76.42103175</v>
      </c>
      <c r="AS827" s="71">
        <v>3600.0</v>
      </c>
      <c r="AT827" s="36"/>
      <c r="AU827" s="43"/>
      <c r="AV827" s="72">
        <v>480.0</v>
      </c>
      <c r="AW827" s="35"/>
      <c r="AX827" s="45"/>
      <c r="AY827" s="46"/>
      <c r="AZ827" s="46"/>
      <c r="BA827" s="46"/>
      <c r="BB827" s="46"/>
      <c r="BC827" s="47"/>
      <c r="BD827" s="47"/>
      <c r="BE827" s="48"/>
      <c r="BF827" s="48"/>
    </row>
    <row r="828" ht="15.75" customHeight="1">
      <c r="A828" s="110"/>
      <c r="B828" s="28"/>
      <c r="C828" s="48"/>
      <c r="D828" s="30"/>
      <c r="E828" s="31">
        <f t="shared" si="3"/>
        <v>0</v>
      </c>
      <c r="F828" s="31"/>
      <c r="G828" s="104"/>
      <c r="H828" s="33"/>
      <c r="I828" s="34"/>
      <c r="J828" s="34"/>
      <c r="K828" s="34"/>
      <c r="L828" s="34"/>
      <c r="M828" s="34"/>
      <c r="N828" s="34"/>
      <c r="O828" s="34"/>
      <c r="P828" s="34"/>
      <c r="Q828" s="34"/>
      <c r="R828" s="35"/>
      <c r="S828" s="72">
        <f t="shared" si="74"/>
        <v>1875</v>
      </c>
      <c r="T828" s="36">
        <f t="shared" si="72"/>
        <v>0</v>
      </c>
      <c r="U828" s="36">
        <f t="shared" si="75"/>
        <v>114.44</v>
      </c>
      <c r="V828" s="35"/>
      <c r="W828" s="72">
        <v>4500.0</v>
      </c>
      <c r="X828" s="35">
        <f t="shared" si="54"/>
        <v>0</v>
      </c>
      <c r="Y828" s="37">
        <f t="shared" si="56"/>
        <v>257.6710463</v>
      </c>
      <c r="Z828" s="35"/>
      <c r="AA828" s="35"/>
      <c r="AB828" s="35"/>
      <c r="AC828" s="35"/>
      <c r="AD828" s="35"/>
      <c r="AE828" s="66">
        <v>3000.0</v>
      </c>
      <c r="AF828" s="66">
        <f t="shared" si="71"/>
        <v>0</v>
      </c>
      <c r="AG828" s="93">
        <f t="shared" si="67"/>
        <v>-15.67691673</v>
      </c>
      <c r="AH828" s="67"/>
      <c r="AI828" s="68"/>
      <c r="AJ828" s="68">
        <f t="shared" si="69"/>
        <v>24.91094913</v>
      </c>
      <c r="AK828" s="69">
        <v>1875.0</v>
      </c>
      <c r="AL828" s="42">
        <f t="shared" si="57"/>
        <v>0</v>
      </c>
      <c r="AM828" s="42">
        <f t="shared" si="61"/>
        <v>472.4193666</v>
      </c>
      <c r="AN828" s="36"/>
      <c r="AO828" s="43"/>
      <c r="AP828" s="70">
        <v>980.0</v>
      </c>
      <c r="AQ828" s="70">
        <f t="shared" si="60"/>
        <v>0</v>
      </c>
      <c r="AR828" s="70">
        <f t="shared" si="62"/>
        <v>76.42103175</v>
      </c>
      <c r="AS828" s="71">
        <v>3600.0</v>
      </c>
      <c r="AT828" s="36"/>
      <c r="AU828" s="43"/>
      <c r="AV828" s="72">
        <v>480.0</v>
      </c>
      <c r="AW828" s="35"/>
      <c r="AX828" s="45"/>
      <c r="AY828" s="46"/>
      <c r="AZ828" s="46"/>
      <c r="BA828" s="46"/>
      <c r="BB828" s="46"/>
      <c r="BC828" s="47"/>
      <c r="BD828" s="47"/>
      <c r="BE828" s="48"/>
      <c r="BF828" s="48"/>
    </row>
    <row r="829" ht="15.75" customHeight="1">
      <c r="A829" s="110"/>
      <c r="B829" s="28"/>
      <c r="C829" s="48"/>
      <c r="D829" s="30"/>
      <c r="E829" s="31">
        <f t="shared" si="3"/>
        <v>0</v>
      </c>
      <c r="F829" s="31"/>
      <c r="G829" s="104"/>
      <c r="H829" s="33"/>
      <c r="I829" s="34"/>
      <c r="J829" s="34"/>
      <c r="K829" s="34"/>
      <c r="L829" s="34"/>
      <c r="M829" s="34"/>
      <c r="N829" s="34"/>
      <c r="O829" s="34"/>
      <c r="P829" s="34"/>
      <c r="Q829" s="34"/>
      <c r="R829" s="35"/>
      <c r="S829" s="72">
        <f t="shared" si="74"/>
        <v>1875</v>
      </c>
      <c r="T829" s="36">
        <f t="shared" si="72"/>
        <v>0</v>
      </c>
      <c r="U829" s="36">
        <f t="shared" si="75"/>
        <v>114.44</v>
      </c>
      <c r="V829" s="35"/>
      <c r="W829" s="72">
        <v>4500.0</v>
      </c>
      <c r="X829" s="35">
        <f t="shared" si="54"/>
        <v>0</v>
      </c>
      <c r="Y829" s="37">
        <f t="shared" si="56"/>
        <v>257.6710463</v>
      </c>
      <c r="Z829" s="35"/>
      <c r="AA829" s="35"/>
      <c r="AB829" s="35"/>
      <c r="AC829" s="35"/>
      <c r="AD829" s="35"/>
      <c r="AE829" s="66">
        <v>3000.0</v>
      </c>
      <c r="AF829" s="66">
        <f t="shared" si="71"/>
        <v>0</v>
      </c>
      <c r="AG829" s="93">
        <f t="shared" si="67"/>
        <v>-15.67691673</v>
      </c>
      <c r="AH829" s="67"/>
      <c r="AI829" s="68"/>
      <c r="AJ829" s="68">
        <f t="shared" si="69"/>
        <v>24.91094913</v>
      </c>
      <c r="AK829" s="69">
        <v>1875.0</v>
      </c>
      <c r="AL829" s="42">
        <f t="shared" si="57"/>
        <v>0</v>
      </c>
      <c r="AM829" s="42">
        <f t="shared" si="61"/>
        <v>472.4193666</v>
      </c>
      <c r="AN829" s="36"/>
      <c r="AO829" s="43"/>
      <c r="AP829" s="70">
        <v>980.0</v>
      </c>
      <c r="AQ829" s="70">
        <f t="shared" si="60"/>
        <v>0</v>
      </c>
      <c r="AR829" s="70">
        <f t="shared" si="62"/>
        <v>76.42103175</v>
      </c>
      <c r="AS829" s="71">
        <v>3600.0</v>
      </c>
      <c r="AT829" s="36"/>
      <c r="AU829" s="43"/>
      <c r="AV829" s="72">
        <v>480.0</v>
      </c>
      <c r="AW829" s="35"/>
      <c r="AX829" s="45"/>
      <c r="AY829" s="46"/>
      <c r="AZ829" s="46"/>
      <c r="BA829" s="46"/>
      <c r="BB829" s="46"/>
      <c r="BC829" s="47"/>
      <c r="BD829" s="47"/>
      <c r="BE829" s="48"/>
      <c r="BF829" s="48"/>
    </row>
    <row r="830" ht="15.75" customHeight="1">
      <c r="A830" s="110"/>
      <c r="B830" s="28"/>
      <c r="C830" s="48"/>
      <c r="D830" s="30"/>
      <c r="E830" s="31">
        <f t="shared" si="3"/>
        <v>0</v>
      </c>
      <c r="F830" s="31"/>
      <c r="G830" s="104"/>
      <c r="H830" s="33"/>
      <c r="I830" s="34"/>
      <c r="J830" s="34"/>
      <c r="K830" s="34"/>
      <c r="L830" s="34"/>
      <c r="M830" s="34"/>
      <c r="N830" s="34"/>
      <c r="O830" s="34"/>
      <c r="P830" s="34"/>
      <c r="Q830" s="34"/>
      <c r="R830" s="35"/>
      <c r="S830" s="72">
        <f t="shared" si="74"/>
        <v>1875</v>
      </c>
      <c r="T830" s="36">
        <f t="shared" si="72"/>
        <v>0</v>
      </c>
      <c r="U830" s="36">
        <f t="shared" si="75"/>
        <v>114.44</v>
      </c>
      <c r="V830" s="35"/>
      <c r="W830" s="72">
        <v>4500.0</v>
      </c>
      <c r="X830" s="35">
        <f t="shared" si="54"/>
        <v>0</v>
      </c>
      <c r="Y830" s="37">
        <f t="shared" si="56"/>
        <v>257.6710463</v>
      </c>
      <c r="Z830" s="35"/>
      <c r="AA830" s="35"/>
      <c r="AB830" s="35"/>
      <c r="AC830" s="35"/>
      <c r="AD830" s="35"/>
      <c r="AE830" s="66">
        <v>3000.0</v>
      </c>
      <c r="AF830" s="66">
        <f t="shared" si="71"/>
        <v>0</v>
      </c>
      <c r="AG830" s="93">
        <f t="shared" si="67"/>
        <v>-15.67691673</v>
      </c>
      <c r="AH830" s="67"/>
      <c r="AI830" s="68"/>
      <c r="AJ830" s="68">
        <f t="shared" si="69"/>
        <v>24.91094913</v>
      </c>
      <c r="AK830" s="69">
        <v>1875.0</v>
      </c>
      <c r="AL830" s="42">
        <f t="shared" si="57"/>
        <v>0</v>
      </c>
      <c r="AM830" s="42">
        <f t="shared" si="61"/>
        <v>472.4193666</v>
      </c>
      <c r="AN830" s="36"/>
      <c r="AO830" s="43"/>
      <c r="AP830" s="70">
        <v>980.0</v>
      </c>
      <c r="AQ830" s="70">
        <f t="shared" si="60"/>
        <v>0</v>
      </c>
      <c r="AR830" s="70">
        <f t="shared" si="62"/>
        <v>76.42103175</v>
      </c>
      <c r="AS830" s="71">
        <v>3600.0</v>
      </c>
      <c r="AT830" s="36"/>
      <c r="AU830" s="43"/>
      <c r="AV830" s="72">
        <v>480.0</v>
      </c>
      <c r="AW830" s="35"/>
      <c r="AX830" s="45"/>
      <c r="AY830" s="46"/>
      <c r="AZ830" s="46"/>
      <c r="BA830" s="46"/>
      <c r="BB830" s="46"/>
      <c r="BC830" s="47"/>
      <c r="BD830" s="47"/>
      <c r="BE830" s="48"/>
      <c r="BF830" s="48"/>
    </row>
    <row r="831" ht="15.75" customHeight="1">
      <c r="A831" s="110"/>
      <c r="B831" s="28"/>
      <c r="C831" s="48"/>
      <c r="D831" s="30"/>
      <c r="E831" s="31">
        <f t="shared" si="3"/>
        <v>0</v>
      </c>
      <c r="F831" s="31"/>
      <c r="G831" s="104"/>
      <c r="H831" s="33"/>
      <c r="I831" s="34"/>
      <c r="J831" s="34"/>
      <c r="K831" s="34"/>
      <c r="L831" s="34"/>
      <c r="M831" s="34"/>
      <c r="N831" s="34"/>
      <c r="O831" s="34"/>
      <c r="P831" s="34"/>
      <c r="Q831" s="34"/>
      <c r="R831" s="35"/>
      <c r="S831" s="72">
        <f t="shared" si="74"/>
        <v>1875</v>
      </c>
      <c r="T831" s="36">
        <f t="shared" si="72"/>
        <v>0</v>
      </c>
      <c r="U831" s="36">
        <f t="shared" si="75"/>
        <v>114.44</v>
      </c>
      <c r="V831" s="35"/>
      <c r="W831" s="72">
        <v>4500.0</v>
      </c>
      <c r="X831" s="35">
        <f t="shared" si="54"/>
        <v>0</v>
      </c>
      <c r="Y831" s="37">
        <f t="shared" si="56"/>
        <v>257.6710463</v>
      </c>
      <c r="Z831" s="35"/>
      <c r="AA831" s="35"/>
      <c r="AB831" s="35"/>
      <c r="AC831" s="35"/>
      <c r="AD831" s="35"/>
      <c r="AE831" s="66">
        <v>3000.0</v>
      </c>
      <c r="AF831" s="66">
        <f t="shared" si="71"/>
        <v>0</v>
      </c>
      <c r="AG831" s="93">
        <f t="shared" si="67"/>
        <v>-15.67691673</v>
      </c>
      <c r="AH831" s="67"/>
      <c r="AI831" s="68"/>
      <c r="AJ831" s="68">
        <f t="shared" si="69"/>
        <v>24.91094913</v>
      </c>
      <c r="AK831" s="69">
        <v>1875.0</v>
      </c>
      <c r="AL831" s="42">
        <f t="shared" si="57"/>
        <v>0</v>
      </c>
      <c r="AM831" s="42">
        <f t="shared" si="61"/>
        <v>472.4193666</v>
      </c>
      <c r="AN831" s="36"/>
      <c r="AO831" s="43"/>
      <c r="AP831" s="70">
        <v>980.0</v>
      </c>
      <c r="AQ831" s="70">
        <f t="shared" si="60"/>
        <v>0</v>
      </c>
      <c r="AR831" s="70">
        <f t="shared" si="62"/>
        <v>76.42103175</v>
      </c>
      <c r="AS831" s="71">
        <v>3600.0</v>
      </c>
      <c r="AT831" s="36"/>
      <c r="AU831" s="43"/>
      <c r="AV831" s="72">
        <v>480.0</v>
      </c>
      <c r="AW831" s="35"/>
      <c r="AX831" s="45"/>
      <c r="AY831" s="46"/>
      <c r="AZ831" s="46"/>
      <c r="BA831" s="46"/>
      <c r="BB831" s="46"/>
      <c r="BC831" s="47"/>
      <c r="BD831" s="47"/>
      <c r="BE831" s="48"/>
      <c r="BF831" s="48"/>
    </row>
    <row r="832" ht="15.75" customHeight="1">
      <c r="A832" s="110"/>
      <c r="B832" s="28"/>
      <c r="C832" s="48"/>
      <c r="D832" s="30"/>
      <c r="E832" s="31">
        <f t="shared" si="3"/>
        <v>0</v>
      </c>
      <c r="F832" s="31"/>
      <c r="G832" s="104"/>
      <c r="H832" s="33"/>
      <c r="I832" s="34"/>
      <c r="J832" s="34"/>
      <c r="K832" s="34"/>
      <c r="L832" s="34"/>
      <c r="M832" s="34"/>
      <c r="N832" s="34"/>
      <c r="O832" s="34"/>
      <c r="P832" s="34"/>
      <c r="Q832" s="34"/>
      <c r="R832" s="35"/>
      <c r="S832" s="72">
        <f t="shared" si="74"/>
        <v>1875</v>
      </c>
      <c r="T832" s="36">
        <f t="shared" si="72"/>
        <v>0</v>
      </c>
      <c r="U832" s="36">
        <f t="shared" si="75"/>
        <v>114.44</v>
      </c>
      <c r="V832" s="35"/>
      <c r="W832" s="72">
        <v>4500.0</v>
      </c>
      <c r="X832" s="35">
        <f t="shared" si="54"/>
        <v>0</v>
      </c>
      <c r="Y832" s="37">
        <f t="shared" si="56"/>
        <v>257.6710463</v>
      </c>
      <c r="Z832" s="35"/>
      <c r="AA832" s="35"/>
      <c r="AB832" s="35"/>
      <c r="AC832" s="35"/>
      <c r="AD832" s="35"/>
      <c r="AE832" s="66">
        <v>3000.0</v>
      </c>
      <c r="AF832" s="66">
        <f t="shared" si="71"/>
        <v>0</v>
      </c>
      <c r="AG832" s="93">
        <f t="shared" si="67"/>
        <v>-15.67691673</v>
      </c>
      <c r="AH832" s="67"/>
      <c r="AI832" s="68"/>
      <c r="AJ832" s="68">
        <f t="shared" si="69"/>
        <v>24.91094913</v>
      </c>
      <c r="AK832" s="69">
        <v>1875.0</v>
      </c>
      <c r="AL832" s="42">
        <f t="shared" si="57"/>
        <v>0</v>
      </c>
      <c r="AM832" s="42">
        <f t="shared" si="61"/>
        <v>472.4193666</v>
      </c>
      <c r="AN832" s="36"/>
      <c r="AO832" s="43"/>
      <c r="AP832" s="70">
        <v>980.0</v>
      </c>
      <c r="AQ832" s="70">
        <f t="shared" si="60"/>
        <v>0</v>
      </c>
      <c r="AR832" s="70">
        <f t="shared" si="62"/>
        <v>76.42103175</v>
      </c>
      <c r="AS832" s="71">
        <v>3600.0</v>
      </c>
      <c r="AT832" s="36"/>
      <c r="AU832" s="43"/>
      <c r="AV832" s="72">
        <v>480.0</v>
      </c>
      <c r="AW832" s="35"/>
      <c r="AX832" s="45"/>
      <c r="AY832" s="46"/>
      <c r="AZ832" s="46"/>
      <c r="BA832" s="46"/>
      <c r="BB832" s="46"/>
      <c r="BC832" s="47"/>
      <c r="BD832" s="47"/>
      <c r="BE832" s="48"/>
      <c r="BF832" s="48"/>
    </row>
    <row r="833" ht="15.75" customHeight="1">
      <c r="A833" s="110"/>
      <c r="B833" s="28"/>
      <c r="C833" s="48"/>
      <c r="D833" s="30"/>
      <c r="E833" s="31">
        <f t="shared" si="3"/>
        <v>0</v>
      </c>
      <c r="F833" s="31"/>
      <c r="G833" s="104"/>
      <c r="H833" s="33"/>
      <c r="I833" s="34"/>
      <c r="J833" s="34"/>
      <c r="K833" s="34"/>
      <c r="L833" s="34"/>
      <c r="M833" s="34"/>
      <c r="N833" s="34"/>
      <c r="O833" s="34"/>
      <c r="P833" s="34"/>
      <c r="Q833" s="34"/>
      <c r="R833" s="35"/>
      <c r="S833" s="72">
        <f t="shared" si="74"/>
        <v>1875</v>
      </c>
      <c r="T833" s="36">
        <f t="shared" si="72"/>
        <v>0</v>
      </c>
      <c r="U833" s="36">
        <f t="shared" si="75"/>
        <v>114.44</v>
      </c>
      <c r="V833" s="35"/>
      <c r="W833" s="72">
        <v>4500.0</v>
      </c>
      <c r="X833" s="35">
        <f t="shared" si="54"/>
        <v>0</v>
      </c>
      <c r="Y833" s="37">
        <f t="shared" si="56"/>
        <v>257.6710463</v>
      </c>
      <c r="Z833" s="35"/>
      <c r="AA833" s="35"/>
      <c r="AB833" s="35"/>
      <c r="AC833" s="35"/>
      <c r="AD833" s="35"/>
      <c r="AE833" s="66">
        <v>3000.0</v>
      </c>
      <c r="AF833" s="66">
        <f t="shared" si="71"/>
        <v>0</v>
      </c>
      <c r="AG833" s="93">
        <f t="shared" si="67"/>
        <v>-15.67691673</v>
      </c>
      <c r="AH833" s="67"/>
      <c r="AI833" s="68"/>
      <c r="AJ833" s="68">
        <f t="shared" si="69"/>
        <v>24.91094913</v>
      </c>
      <c r="AK833" s="69">
        <v>1875.0</v>
      </c>
      <c r="AL833" s="42">
        <f t="shared" si="57"/>
        <v>0</v>
      </c>
      <c r="AM833" s="42">
        <f t="shared" si="61"/>
        <v>472.4193666</v>
      </c>
      <c r="AN833" s="36"/>
      <c r="AO833" s="43"/>
      <c r="AP833" s="70">
        <v>980.0</v>
      </c>
      <c r="AQ833" s="70">
        <f t="shared" si="60"/>
        <v>0</v>
      </c>
      <c r="AR833" s="70">
        <f t="shared" si="62"/>
        <v>76.42103175</v>
      </c>
      <c r="AS833" s="71">
        <v>3600.0</v>
      </c>
      <c r="AT833" s="36"/>
      <c r="AU833" s="43"/>
      <c r="AV833" s="72">
        <v>480.0</v>
      </c>
      <c r="AW833" s="35"/>
      <c r="AX833" s="45"/>
      <c r="AY833" s="46"/>
      <c r="AZ833" s="46"/>
      <c r="BA833" s="46"/>
      <c r="BB833" s="46"/>
      <c r="BC833" s="47"/>
      <c r="BD833" s="47"/>
      <c r="BE833" s="48"/>
      <c r="BF833" s="48"/>
    </row>
    <row r="834" ht="15.75" customHeight="1">
      <c r="A834" s="110"/>
      <c r="B834" s="28"/>
      <c r="C834" s="48"/>
      <c r="D834" s="30"/>
      <c r="E834" s="31">
        <f t="shared" si="3"/>
        <v>0</v>
      </c>
      <c r="F834" s="31"/>
      <c r="G834" s="104"/>
      <c r="H834" s="33"/>
      <c r="I834" s="34"/>
      <c r="J834" s="34"/>
      <c r="K834" s="34"/>
      <c r="L834" s="34"/>
      <c r="M834" s="34"/>
      <c r="N834" s="34"/>
      <c r="O834" s="34"/>
      <c r="P834" s="34"/>
      <c r="Q834" s="34"/>
      <c r="R834" s="35"/>
      <c r="S834" s="72">
        <f t="shared" si="74"/>
        <v>1875</v>
      </c>
      <c r="T834" s="36">
        <f t="shared" si="72"/>
        <v>0</v>
      </c>
      <c r="U834" s="36">
        <f t="shared" si="75"/>
        <v>114.44</v>
      </c>
      <c r="V834" s="35"/>
      <c r="W834" s="72">
        <v>4500.0</v>
      </c>
      <c r="X834" s="35">
        <f t="shared" si="54"/>
        <v>0</v>
      </c>
      <c r="Y834" s="37">
        <f t="shared" si="56"/>
        <v>257.6710463</v>
      </c>
      <c r="Z834" s="35"/>
      <c r="AA834" s="35"/>
      <c r="AB834" s="35"/>
      <c r="AC834" s="35"/>
      <c r="AD834" s="35"/>
      <c r="AE834" s="66">
        <v>3000.0</v>
      </c>
      <c r="AF834" s="66">
        <f t="shared" si="71"/>
        <v>0</v>
      </c>
      <c r="AG834" s="93">
        <f t="shared" si="67"/>
        <v>-15.67691673</v>
      </c>
      <c r="AH834" s="67"/>
      <c r="AI834" s="68"/>
      <c r="AJ834" s="68">
        <f t="shared" si="69"/>
        <v>24.91094913</v>
      </c>
      <c r="AK834" s="69">
        <v>1875.0</v>
      </c>
      <c r="AL834" s="42">
        <f t="shared" si="57"/>
        <v>0</v>
      </c>
      <c r="AM834" s="42">
        <f t="shared" si="61"/>
        <v>472.4193666</v>
      </c>
      <c r="AN834" s="36"/>
      <c r="AO834" s="43"/>
      <c r="AP834" s="70">
        <v>980.0</v>
      </c>
      <c r="AQ834" s="70">
        <f t="shared" si="60"/>
        <v>0</v>
      </c>
      <c r="AR834" s="70">
        <f t="shared" si="62"/>
        <v>76.42103175</v>
      </c>
      <c r="AS834" s="71">
        <v>3600.0</v>
      </c>
      <c r="AT834" s="36"/>
      <c r="AU834" s="43"/>
      <c r="AV834" s="72">
        <v>480.0</v>
      </c>
      <c r="AW834" s="35"/>
      <c r="AX834" s="45"/>
      <c r="AY834" s="46"/>
      <c r="AZ834" s="46"/>
      <c r="BA834" s="46"/>
      <c r="BB834" s="46"/>
      <c r="BC834" s="47"/>
      <c r="BD834" s="47"/>
      <c r="BE834" s="48"/>
      <c r="BF834" s="48"/>
    </row>
    <row r="835" ht="15.75" customHeight="1">
      <c r="A835" s="110"/>
      <c r="B835" s="28"/>
      <c r="C835" s="48"/>
      <c r="D835" s="30"/>
      <c r="E835" s="31">
        <f t="shared" si="3"/>
        <v>0</v>
      </c>
      <c r="F835" s="31"/>
      <c r="G835" s="104"/>
      <c r="H835" s="33"/>
      <c r="I835" s="34"/>
      <c r="J835" s="34"/>
      <c r="K835" s="34"/>
      <c r="L835" s="34"/>
      <c r="M835" s="34"/>
      <c r="N835" s="34"/>
      <c r="O835" s="34"/>
      <c r="P835" s="34"/>
      <c r="Q835" s="34"/>
      <c r="R835" s="35"/>
      <c r="S835" s="72">
        <f t="shared" si="74"/>
        <v>1875</v>
      </c>
      <c r="T835" s="36">
        <f t="shared" si="72"/>
        <v>0</v>
      </c>
      <c r="U835" s="36">
        <f t="shared" si="75"/>
        <v>114.44</v>
      </c>
      <c r="V835" s="35"/>
      <c r="W835" s="72">
        <v>4500.0</v>
      </c>
      <c r="X835" s="35">
        <f t="shared" si="54"/>
        <v>0</v>
      </c>
      <c r="Y835" s="37">
        <f t="shared" si="56"/>
        <v>257.6710463</v>
      </c>
      <c r="Z835" s="35"/>
      <c r="AA835" s="35"/>
      <c r="AB835" s="35"/>
      <c r="AC835" s="35"/>
      <c r="AD835" s="35"/>
      <c r="AE835" s="66">
        <v>3000.0</v>
      </c>
      <c r="AF835" s="66">
        <f t="shared" si="71"/>
        <v>0</v>
      </c>
      <c r="AG835" s="93">
        <f t="shared" si="67"/>
        <v>-15.67691673</v>
      </c>
      <c r="AH835" s="67"/>
      <c r="AI835" s="68"/>
      <c r="AJ835" s="68">
        <f t="shared" si="69"/>
        <v>24.91094913</v>
      </c>
      <c r="AK835" s="69">
        <v>1875.0</v>
      </c>
      <c r="AL835" s="42">
        <f t="shared" si="57"/>
        <v>0</v>
      </c>
      <c r="AM835" s="42">
        <f t="shared" si="61"/>
        <v>472.4193666</v>
      </c>
      <c r="AN835" s="36"/>
      <c r="AO835" s="43"/>
      <c r="AP835" s="70">
        <v>980.0</v>
      </c>
      <c r="AQ835" s="70">
        <f t="shared" si="60"/>
        <v>0</v>
      </c>
      <c r="AR835" s="70">
        <f t="shared" si="62"/>
        <v>76.42103175</v>
      </c>
      <c r="AS835" s="71">
        <v>3600.0</v>
      </c>
      <c r="AT835" s="36"/>
      <c r="AU835" s="43"/>
      <c r="AV835" s="72">
        <v>480.0</v>
      </c>
      <c r="AW835" s="35"/>
      <c r="AX835" s="45"/>
      <c r="AY835" s="46"/>
      <c r="AZ835" s="46"/>
      <c r="BA835" s="46"/>
      <c r="BB835" s="46"/>
      <c r="BC835" s="47"/>
      <c r="BD835" s="47"/>
      <c r="BE835" s="48"/>
      <c r="BF835" s="48"/>
    </row>
    <row r="836" ht="15.75" customHeight="1">
      <c r="A836" s="110"/>
      <c r="B836" s="28"/>
      <c r="C836" s="48"/>
      <c r="D836" s="30"/>
      <c r="E836" s="31">
        <f t="shared" si="3"/>
        <v>0</v>
      </c>
      <c r="F836" s="31"/>
      <c r="G836" s="104"/>
      <c r="H836" s="33"/>
      <c r="I836" s="34"/>
      <c r="J836" s="34"/>
      <c r="K836" s="34"/>
      <c r="L836" s="34"/>
      <c r="M836" s="34"/>
      <c r="N836" s="34"/>
      <c r="O836" s="34"/>
      <c r="P836" s="34"/>
      <c r="Q836" s="34"/>
      <c r="R836" s="35"/>
      <c r="S836" s="72">
        <f t="shared" si="74"/>
        <v>1875</v>
      </c>
      <c r="T836" s="36">
        <f t="shared" si="72"/>
        <v>0</v>
      </c>
      <c r="U836" s="36">
        <f t="shared" si="75"/>
        <v>114.44</v>
      </c>
      <c r="V836" s="35"/>
      <c r="W836" s="72">
        <v>4500.0</v>
      </c>
      <c r="X836" s="35">
        <f t="shared" si="54"/>
        <v>0</v>
      </c>
      <c r="Y836" s="37">
        <f t="shared" si="56"/>
        <v>257.6710463</v>
      </c>
      <c r="Z836" s="35"/>
      <c r="AA836" s="35"/>
      <c r="AB836" s="35"/>
      <c r="AC836" s="35"/>
      <c r="AD836" s="35"/>
      <c r="AE836" s="66">
        <v>3000.0</v>
      </c>
      <c r="AF836" s="66">
        <f t="shared" si="71"/>
        <v>0</v>
      </c>
      <c r="AG836" s="93">
        <f t="shared" si="67"/>
        <v>-15.67691673</v>
      </c>
      <c r="AH836" s="67"/>
      <c r="AI836" s="68"/>
      <c r="AJ836" s="68">
        <f t="shared" si="69"/>
        <v>24.91094913</v>
      </c>
      <c r="AK836" s="69">
        <v>1875.0</v>
      </c>
      <c r="AL836" s="42">
        <f t="shared" si="57"/>
        <v>0</v>
      </c>
      <c r="AM836" s="42">
        <f t="shared" si="61"/>
        <v>472.4193666</v>
      </c>
      <c r="AN836" s="36"/>
      <c r="AO836" s="43"/>
      <c r="AP836" s="70">
        <v>980.0</v>
      </c>
      <c r="AQ836" s="70">
        <f t="shared" si="60"/>
        <v>0</v>
      </c>
      <c r="AR836" s="70">
        <f t="shared" si="62"/>
        <v>76.42103175</v>
      </c>
      <c r="AS836" s="71">
        <v>3600.0</v>
      </c>
      <c r="AT836" s="36"/>
      <c r="AU836" s="43"/>
      <c r="AV836" s="72">
        <v>480.0</v>
      </c>
      <c r="AW836" s="35"/>
      <c r="AX836" s="45"/>
      <c r="AY836" s="46"/>
      <c r="AZ836" s="46"/>
      <c r="BA836" s="46"/>
      <c r="BB836" s="46"/>
      <c r="BC836" s="47"/>
      <c r="BD836" s="47"/>
      <c r="BE836" s="48"/>
      <c r="BF836" s="48"/>
    </row>
    <row r="837" ht="15.75" customHeight="1">
      <c r="A837" s="110"/>
      <c r="B837" s="28"/>
      <c r="C837" s="48"/>
      <c r="D837" s="30"/>
      <c r="E837" s="31">
        <f t="shared" si="3"/>
        <v>0</v>
      </c>
      <c r="F837" s="31"/>
      <c r="G837" s="104"/>
      <c r="H837" s="33"/>
      <c r="I837" s="34"/>
      <c r="J837" s="34"/>
      <c r="K837" s="34"/>
      <c r="L837" s="34"/>
      <c r="M837" s="34"/>
      <c r="N837" s="34"/>
      <c r="O837" s="34"/>
      <c r="P837" s="34"/>
      <c r="Q837" s="34"/>
      <c r="R837" s="35"/>
      <c r="S837" s="72">
        <f t="shared" si="74"/>
        <v>1875</v>
      </c>
      <c r="T837" s="36">
        <f t="shared" si="72"/>
        <v>0</v>
      </c>
      <c r="U837" s="36">
        <f t="shared" si="75"/>
        <v>114.44</v>
      </c>
      <c r="V837" s="35"/>
      <c r="W837" s="72">
        <v>4500.0</v>
      </c>
      <c r="X837" s="35">
        <f t="shared" si="54"/>
        <v>0</v>
      </c>
      <c r="Y837" s="37">
        <f t="shared" si="56"/>
        <v>257.6710463</v>
      </c>
      <c r="Z837" s="35"/>
      <c r="AA837" s="35"/>
      <c r="AB837" s="35"/>
      <c r="AC837" s="35"/>
      <c r="AD837" s="35"/>
      <c r="AE837" s="66">
        <v>3000.0</v>
      </c>
      <c r="AF837" s="66">
        <f t="shared" si="71"/>
        <v>0</v>
      </c>
      <c r="AG837" s="93">
        <f t="shared" si="67"/>
        <v>-15.67691673</v>
      </c>
      <c r="AH837" s="67"/>
      <c r="AI837" s="68"/>
      <c r="AJ837" s="68">
        <f t="shared" si="69"/>
        <v>24.91094913</v>
      </c>
      <c r="AK837" s="69">
        <v>1875.0</v>
      </c>
      <c r="AL837" s="42">
        <f t="shared" si="57"/>
        <v>0</v>
      </c>
      <c r="AM837" s="42">
        <f t="shared" si="61"/>
        <v>472.4193666</v>
      </c>
      <c r="AN837" s="36"/>
      <c r="AO837" s="43"/>
      <c r="AP837" s="70">
        <v>980.0</v>
      </c>
      <c r="AQ837" s="70">
        <f t="shared" si="60"/>
        <v>0</v>
      </c>
      <c r="AR837" s="70">
        <f t="shared" si="62"/>
        <v>76.42103175</v>
      </c>
      <c r="AS837" s="71">
        <v>3600.0</v>
      </c>
      <c r="AT837" s="36"/>
      <c r="AU837" s="43"/>
      <c r="AV837" s="72">
        <v>480.0</v>
      </c>
      <c r="AW837" s="35"/>
      <c r="AX837" s="45"/>
      <c r="AY837" s="46"/>
      <c r="AZ837" s="46"/>
      <c r="BA837" s="46"/>
      <c r="BB837" s="46"/>
      <c r="BC837" s="47"/>
      <c r="BD837" s="47"/>
      <c r="BE837" s="48"/>
      <c r="BF837" s="48"/>
    </row>
    <row r="838" ht="15.75" customHeight="1">
      <c r="A838" s="110"/>
      <c r="B838" s="28"/>
      <c r="C838" s="48"/>
      <c r="D838" s="30"/>
      <c r="E838" s="31">
        <f t="shared" si="3"/>
        <v>0</v>
      </c>
      <c r="F838" s="31"/>
      <c r="G838" s="104"/>
      <c r="H838" s="33"/>
      <c r="I838" s="34"/>
      <c r="J838" s="34"/>
      <c r="K838" s="34"/>
      <c r="L838" s="34"/>
      <c r="M838" s="34"/>
      <c r="N838" s="34"/>
      <c r="O838" s="34"/>
      <c r="P838" s="34"/>
      <c r="Q838" s="34"/>
      <c r="R838" s="35"/>
      <c r="S838" s="72">
        <f t="shared" si="74"/>
        <v>1875</v>
      </c>
      <c r="T838" s="36">
        <f t="shared" si="72"/>
        <v>0</v>
      </c>
      <c r="U838" s="36">
        <f t="shared" si="75"/>
        <v>114.44</v>
      </c>
      <c r="V838" s="35"/>
      <c r="W838" s="72">
        <v>4500.0</v>
      </c>
      <c r="X838" s="35">
        <f t="shared" si="54"/>
        <v>0</v>
      </c>
      <c r="Y838" s="37">
        <f t="shared" si="56"/>
        <v>257.6710463</v>
      </c>
      <c r="Z838" s="35"/>
      <c r="AA838" s="35"/>
      <c r="AB838" s="35"/>
      <c r="AC838" s="35"/>
      <c r="AD838" s="35"/>
      <c r="AE838" s="66">
        <v>3000.0</v>
      </c>
      <c r="AF838" s="66">
        <f t="shared" si="71"/>
        <v>0</v>
      </c>
      <c r="AG838" s="93">
        <f t="shared" si="67"/>
        <v>-15.67691673</v>
      </c>
      <c r="AH838" s="67"/>
      <c r="AI838" s="68"/>
      <c r="AJ838" s="68">
        <f t="shared" si="69"/>
        <v>24.91094913</v>
      </c>
      <c r="AK838" s="69">
        <v>1875.0</v>
      </c>
      <c r="AL838" s="42">
        <f t="shared" si="57"/>
        <v>0</v>
      </c>
      <c r="AM838" s="42">
        <f t="shared" si="61"/>
        <v>472.4193666</v>
      </c>
      <c r="AN838" s="36"/>
      <c r="AO838" s="43"/>
      <c r="AP838" s="70">
        <v>980.0</v>
      </c>
      <c r="AQ838" s="70">
        <f t="shared" si="60"/>
        <v>0</v>
      </c>
      <c r="AR838" s="70">
        <f t="shared" si="62"/>
        <v>76.42103175</v>
      </c>
      <c r="AS838" s="71">
        <v>3600.0</v>
      </c>
      <c r="AT838" s="36"/>
      <c r="AU838" s="43"/>
      <c r="AV838" s="72">
        <v>480.0</v>
      </c>
      <c r="AW838" s="35"/>
      <c r="AX838" s="45"/>
      <c r="AY838" s="46"/>
      <c r="AZ838" s="46"/>
      <c r="BA838" s="46"/>
      <c r="BB838" s="46"/>
      <c r="BC838" s="47"/>
      <c r="BD838" s="47"/>
      <c r="BE838" s="48"/>
      <c r="BF838" s="48"/>
    </row>
    <row r="839" ht="15.75" customHeight="1">
      <c r="A839" s="110"/>
      <c r="B839" s="28"/>
      <c r="C839" s="48"/>
      <c r="D839" s="30"/>
      <c r="E839" s="31">
        <f t="shared" si="3"/>
        <v>0</v>
      </c>
      <c r="F839" s="31"/>
      <c r="G839" s="104"/>
      <c r="H839" s="33"/>
      <c r="I839" s="34"/>
      <c r="J839" s="34"/>
      <c r="K839" s="34"/>
      <c r="L839" s="34"/>
      <c r="M839" s="34"/>
      <c r="N839" s="34"/>
      <c r="O839" s="34"/>
      <c r="P839" s="34"/>
      <c r="Q839" s="34"/>
      <c r="R839" s="35"/>
      <c r="S839" s="72">
        <f t="shared" si="74"/>
        <v>1875</v>
      </c>
      <c r="T839" s="36">
        <f t="shared" si="72"/>
        <v>0</v>
      </c>
      <c r="U839" s="36">
        <f t="shared" si="75"/>
        <v>114.44</v>
      </c>
      <c r="V839" s="35"/>
      <c r="W839" s="72">
        <v>4500.0</v>
      </c>
      <c r="X839" s="35">
        <f t="shared" si="54"/>
        <v>0</v>
      </c>
      <c r="Y839" s="37">
        <f t="shared" si="56"/>
        <v>257.6710463</v>
      </c>
      <c r="Z839" s="35"/>
      <c r="AA839" s="35"/>
      <c r="AB839" s="35"/>
      <c r="AC839" s="35"/>
      <c r="AD839" s="35"/>
      <c r="AE839" s="66">
        <v>3000.0</v>
      </c>
      <c r="AF839" s="66">
        <f t="shared" si="71"/>
        <v>0</v>
      </c>
      <c r="AG839" s="93">
        <f t="shared" si="67"/>
        <v>-15.67691673</v>
      </c>
      <c r="AH839" s="67"/>
      <c r="AI839" s="68"/>
      <c r="AJ839" s="68">
        <f t="shared" si="69"/>
        <v>24.91094913</v>
      </c>
      <c r="AK839" s="69">
        <v>1875.0</v>
      </c>
      <c r="AL839" s="42">
        <f t="shared" si="57"/>
        <v>0</v>
      </c>
      <c r="AM839" s="42">
        <f t="shared" si="61"/>
        <v>472.4193666</v>
      </c>
      <c r="AN839" s="36"/>
      <c r="AO839" s="43"/>
      <c r="AP839" s="70">
        <v>980.0</v>
      </c>
      <c r="AQ839" s="70">
        <f t="shared" si="60"/>
        <v>0</v>
      </c>
      <c r="AR839" s="70">
        <f t="shared" si="62"/>
        <v>76.42103175</v>
      </c>
      <c r="AS839" s="71">
        <v>3600.0</v>
      </c>
      <c r="AT839" s="36"/>
      <c r="AU839" s="43"/>
      <c r="AV839" s="72">
        <v>480.0</v>
      </c>
      <c r="AW839" s="35"/>
      <c r="AX839" s="45"/>
      <c r="AY839" s="46"/>
      <c r="AZ839" s="46"/>
      <c r="BA839" s="46"/>
      <c r="BB839" s="46"/>
      <c r="BC839" s="47"/>
      <c r="BD839" s="47"/>
      <c r="BE839" s="48"/>
      <c r="BF839" s="48"/>
    </row>
    <row r="840" ht="15.75" customHeight="1">
      <c r="A840" s="110"/>
      <c r="B840" s="28"/>
      <c r="C840" s="48"/>
      <c r="D840" s="30"/>
      <c r="E840" s="31">
        <f t="shared" si="3"/>
        <v>0</v>
      </c>
      <c r="F840" s="31"/>
      <c r="G840" s="104"/>
      <c r="H840" s="33"/>
      <c r="I840" s="34"/>
      <c r="J840" s="34"/>
      <c r="K840" s="34"/>
      <c r="L840" s="34"/>
      <c r="M840" s="34"/>
      <c r="N840" s="34"/>
      <c r="O840" s="34"/>
      <c r="P840" s="34"/>
      <c r="Q840" s="34"/>
      <c r="R840" s="35"/>
      <c r="S840" s="72">
        <f t="shared" si="74"/>
        <v>1875</v>
      </c>
      <c r="T840" s="36">
        <f t="shared" si="72"/>
        <v>0</v>
      </c>
      <c r="U840" s="36">
        <f t="shared" si="75"/>
        <v>114.44</v>
      </c>
      <c r="V840" s="35"/>
      <c r="W840" s="72">
        <v>4500.0</v>
      </c>
      <c r="X840" s="35">
        <f t="shared" si="54"/>
        <v>0</v>
      </c>
      <c r="Y840" s="37">
        <f t="shared" si="56"/>
        <v>257.6710463</v>
      </c>
      <c r="Z840" s="35"/>
      <c r="AA840" s="35"/>
      <c r="AB840" s="35"/>
      <c r="AC840" s="35"/>
      <c r="AD840" s="35"/>
      <c r="AE840" s="66">
        <v>3000.0</v>
      </c>
      <c r="AF840" s="66">
        <f t="shared" si="71"/>
        <v>0</v>
      </c>
      <c r="AG840" s="93">
        <f t="shared" si="67"/>
        <v>-15.67691673</v>
      </c>
      <c r="AH840" s="67"/>
      <c r="AI840" s="68"/>
      <c r="AJ840" s="68">
        <f t="shared" si="69"/>
        <v>24.91094913</v>
      </c>
      <c r="AK840" s="69">
        <v>1875.0</v>
      </c>
      <c r="AL840" s="42">
        <f t="shared" si="57"/>
        <v>0</v>
      </c>
      <c r="AM840" s="42">
        <f t="shared" si="61"/>
        <v>472.4193666</v>
      </c>
      <c r="AN840" s="36"/>
      <c r="AO840" s="43"/>
      <c r="AP840" s="70">
        <v>980.0</v>
      </c>
      <c r="AQ840" s="70">
        <f t="shared" si="60"/>
        <v>0</v>
      </c>
      <c r="AR840" s="70">
        <f t="shared" si="62"/>
        <v>76.42103175</v>
      </c>
      <c r="AS840" s="71">
        <v>3600.0</v>
      </c>
      <c r="AT840" s="36"/>
      <c r="AU840" s="43"/>
      <c r="AV840" s="72">
        <v>480.0</v>
      </c>
      <c r="AW840" s="35"/>
      <c r="AX840" s="45"/>
      <c r="AY840" s="46"/>
      <c r="AZ840" s="46"/>
      <c r="BA840" s="46"/>
      <c r="BB840" s="46"/>
      <c r="BC840" s="47"/>
      <c r="BD840" s="47"/>
      <c r="BE840" s="48"/>
      <c r="BF840" s="48"/>
    </row>
    <row r="841" ht="15.75" customHeight="1">
      <c r="A841" s="110"/>
      <c r="B841" s="28"/>
      <c r="C841" s="48"/>
      <c r="D841" s="30"/>
      <c r="E841" s="31">
        <f t="shared" si="3"/>
        <v>0</v>
      </c>
      <c r="F841" s="31"/>
      <c r="G841" s="104"/>
      <c r="H841" s="33"/>
      <c r="I841" s="34"/>
      <c r="J841" s="34"/>
      <c r="K841" s="34"/>
      <c r="L841" s="34"/>
      <c r="M841" s="34"/>
      <c r="N841" s="34"/>
      <c r="O841" s="34"/>
      <c r="P841" s="34"/>
      <c r="Q841" s="34"/>
      <c r="R841" s="35"/>
      <c r="S841" s="72">
        <f t="shared" si="74"/>
        <v>1875</v>
      </c>
      <c r="T841" s="36">
        <f t="shared" si="72"/>
        <v>0</v>
      </c>
      <c r="U841" s="36">
        <f t="shared" si="75"/>
        <v>114.44</v>
      </c>
      <c r="V841" s="35"/>
      <c r="W841" s="72">
        <v>4500.0</v>
      </c>
      <c r="X841" s="35">
        <f t="shared" si="54"/>
        <v>0</v>
      </c>
      <c r="Y841" s="37">
        <f t="shared" si="56"/>
        <v>257.6710463</v>
      </c>
      <c r="Z841" s="35"/>
      <c r="AA841" s="35"/>
      <c r="AB841" s="35"/>
      <c r="AC841" s="35"/>
      <c r="AD841" s="35"/>
      <c r="AE841" s="66">
        <v>3000.0</v>
      </c>
      <c r="AF841" s="66">
        <f t="shared" si="71"/>
        <v>0</v>
      </c>
      <c r="AG841" s="93">
        <f t="shared" si="67"/>
        <v>-15.67691673</v>
      </c>
      <c r="AH841" s="67"/>
      <c r="AI841" s="68"/>
      <c r="AJ841" s="68">
        <f t="shared" si="69"/>
        <v>24.91094913</v>
      </c>
      <c r="AK841" s="69">
        <v>1875.0</v>
      </c>
      <c r="AL841" s="42">
        <f t="shared" si="57"/>
        <v>0</v>
      </c>
      <c r="AM841" s="42">
        <f t="shared" si="61"/>
        <v>472.4193666</v>
      </c>
      <c r="AN841" s="36"/>
      <c r="AO841" s="43"/>
      <c r="AP841" s="70">
        <v>980.0</v>
      </c>
      <c r="AQ841" s="70">
        <f t="shared" si="60"/>
        <v>0</v>
      </c>
      <c r="AR841" s="70">
        <f t="shared" si="62"/>
        <v>76.42103175</v>
      </c>
      <c r="AS841" s="71">
        <v>3600.0</v>
      </c>
      <c r="AT841" s="36"/>
      <c r="AU841" s="43"/>
      <c r="AV841" s="72">
        <v>480.0</v>
      </c>
      <c r="AW841" s="35"/>
      <c r="AX841" s="45"/>
      <c r="AY841" s="46"/>
      <c r="AZ841" s="46"/>
      <c r="BA841" s="46"/>
      <c r="BB841" s="46"/>
      <c r="BC841" s="47"/>
      <c r="BD841" s="47"/>
      <c r="BE841" s="48"/>
      <c r="BF841" s="48"/>
    </row>
    <row r="842" ht="15.75" customHeight="1">
      <c r="A842" s="110"/>
      <c r="B842" s="28"/>
      <c r="C842" s="48"/>
      <c r="D842" s="30"/>
      <c r="E842" s="31">
        <f t="shared" si="3"/>
        <v>0</v>
      </c>
      <c r="F842" s="31"/>
      <c r="G842" s="104"/>
      <c r="H842" s="33"/>
      <c r="I842" s="34"/>
      <c r="J842" s="34"/>
      <c r="K842" s="34"/>
      <c r="L842" s="34"/>
      <c r="M842" s="34"/>
      <c r="N842" s="34"/>
      <c r="O842" s="34"/>
      <c r="P842" s="34"/>
      <c r="Q842" s="34"/>
      <c r="R842" s="35"/>
      <c r="S842" s="72">
        <f t="shared" si="74"/>
        <v>1875</v>
      </c>
      <c r="T842" s="36">
        <f t="shared" si="72"/>
        <v>0</v>
      </c>
      <c r="U842" s="36">
        <f t="shared" si="75"/>
        <v>114.44</v>
      </c>
      <c r="V842" s="35"/>
      <c r="W842" s="72">
        <v>4500.0</v>
      </c>
      <c r="X842" s="35">
        <f t="shared" si="54"/>
        <v>0</v>
      </c>
      <c r="Y842" s="37">
        <f t="shared" si="56"/>
        <v>257.6710463</v>
      </c>
      <c r="Z842" s="35"/>
      <c r="AA842" s="35"/>
      <c r="AB842" s="35"/>
      <c r="AC842" s="35"/>
      <c r="AD842" s="35"/>
      <c r="AE842" s="66">
        <v>3000.0</v>
      </c>
      <c r="AF842" s="66">
        <f t="shared" si="71"/>
        <v>0</v>
      </c>
      <c r="AG842" s="93">
        <f t="shared" si="67"/>
        <v>-15.67691673</v>
      </c>
      <c r="AH842" s="67"/>
      <c r="AI842" s="68"/>
      <c r="AJ842" s="68">
        <f t="shared" si="69"/>
        <v>24.91094913</v>
      </c>
      <c r="AK842" s="69">
        <v>1875.0</v>
      </c>
      <c r="AL842" s="42">
        <f t="shared" si="57"/>
        <v>0</v>
      </c>
      <c r="AM842" s="42">
        <f t="shared" si="61"/>
        <v>472.4193666</v>
      </c>
      <c r="AN842" s="36"/>
      <c r="AO842" s="43"/>
      <c r="AP842" s="70">
        <v>980.0</v>
      </c>
      <c r="AQ842" s="70">
        <f t="shared" si="60"/>
        <v>0</v>
      </c>
      <c r="AR842" s="70">
        <f t="shared" si="62"/>
        <v>76.42103175</v>
      </c>
      <c r="AS842" s="71">
        <v>3600.0</v>
      </c>
      <c r="AT842" s="36"/>
      <c r="AU842" s="43"/>
      <c r="AV842" s="72">
        <v>480.0</v>
      </c>
      <c r="AW842" s="35"/>
      <c r="AX842" s="45"/>
      <c r="AY842" s="46"/>
      <c r="AZ842" s="46"/>
      <c r="BA842" s="46"/>
      <c r="BB842" s="46"/>
      <c r="BC842" s="47"/>
      <c r="BD842" s="47"/>
      <c r="BE842" s="48"/>
      <c r="BF842" s="48"/>
    </row>
    <row r="843" ht="15.75" customHeight="1">
      <c r="A843" s="110"/>
      <c r="B843" s="28"/>
      <c r="C843" s="48"/>
      <c r="D843" s="30"/>
      <c r="E843" s="31">
        <f t="shared" si="3"/>
        <v>0</v>
      </c>
      <c r="F843" s="31"/>
      <c r="G843" s="104"/>
      <c r="H843" s="33"/>
      <c r="I843" s="34"/>
      <c r="J843" s="34"/>
      <c r="K843" s="34"/>
      <c r="L843" s="34"/>
      <c r="M843" s="34"/>
      <c r="N843" s="34"/>
      <c r="O843" s="34"/>
      <c r="P843" s="34"/>
      <c r="Q843" s="34"/>
      <c r="R843" s="35"/>
      <c r="S843" s="72">
        <f t="shared" si="74"/>
        <v>1875</v>
      </c>
      <c r="T843" s="36">
        <f t="shared" si="72"/>
        <v>0</v>
      </c>
      <c r="U843" s="36">
        <f t="shared" si="75"/>
        <v>114.44</v>
      </c>
      <c r="V843" s="35"/>
      <c r="W843" s="72">
        <v>4500.0</v>
      </c>
      <c r="X843" s="35">
        <f t="shared" si="54"/>
        <v>0</v>
      </c>
      <c r="Y843" s="37">
        <f t="shared" si="56"/>
        <v>257.6710463</v>
      </c>
      <c r="Z843" s="35"/>
      <c r="AA843" s="35"/>
      <c r="AB843" s="35"/>
      <c r="AC843" s="35"/>
      <c r="AD843" s="35"/>
      <c r="AE843" s="66">
        <v>3000.0</v>
      </c>
      <c r="AF843" s="66">
        <f t="shared" si="71"/>
        <v>0</v>
      </c>
      <c r="AG843" s="93">
        <f t="shared" si="67"/>
        <v>-15.67691673</v>
      </c>
      <c r="AH843" s="67"/>
      <c r="AI843" s="68"/>
      <c r="AJ843" s="68">
        <f t="shared" si="69"/>
        <v>24.91094913</v>
      </c>
      <c r="AK843" s="69">
        <v>1875.0</v>
      </c>
      <c r="AL843" s="42">
        <f t="shared" si="57"/>
        <v>0</v>
      </c>
      <c r="AM843" s="42">
        <f t="shared" si="61"/>
        <v>472.4193666</v>
      </c>
      <c r="AN843" s="36"/>
      <c r="AO843" s="43"/>
      <c r="AP843" s="70">
        <v>980.0</v>
      </c>
      <c r="AQ843" s="70">
        <f t="shared" si="60"/>
        <v>0</v>
      </c>
      <c r="AR843" s="70">
        <f t="shared" si="62"/>
        <v>76.42103175</v>
      </c>
      <c r="AS843" s="71">
        <v>3600.0</v>
      </c>
      <c r="AT843" s="36"/>
      <c r="AU843" s="43"/>
      <c r="AV843" s="72">
        <v>480.0</v>
      </c>
      <c r="AW843" s="35"/>
      <c r="AX843" s="45"/>
      <c r="AY843" s="46"/>
      <c r="AZ843" s="46"/>
      <c r="BA843" s="46"/>
      <c r="BB843" s="46"/>
      <c r="BC843" s="47"/>
      <c r="BD843" s="47"/>
      <c r="BE843" s="48"/>
      <c r="BF843" s="48"/>
    </row>
    <row r="844" ht="15.75" customHeight="1">
      <c r="A844" s="110"/>
      <c r="B844" s="28"/>
      <c r="C844" s="48"/>
      <c r="D844" s="30"/>
      <c r="E844" s="31">
        <f t="shared" si="3"/>
        <v>0</v>
      </c>
      <c r="F844" s="31"/>
      <c r="G844" s="104"/>
      <c r="H844" s="33"/>
      <c r="I844" s="34"/>
      <c r="J844" s="34"/>
      <c r="K844" s="34"/>
      <c r="L844" s="34"/>
      <c r="M844" s="34"/>
      <c r="N844" s="34"/>
      <c r="O844" s="34"/>
      <c r="P844" s="34"/>
      <c r="Q844" s="34"/>
      <c r="R844" s="35"/>
      <c r="S844" s="72">
        <f t="shared" si="74"/>
        <v>1875</v>
      </c>
      <c r="T844" s="36">
        <f t="shared" si="72"/>
        <v>0</v>
      </c>
      <c r="U844" s="36">
        <f t="shared" si="75"/>
        <v>114.44</v>
      </c>
      <c r="V844" s="35"/>
      <c r="W844" s="72">
        <v>4500.0</v>
      </c>
      <c r="X844" s="35">
        <f t="shared" si="54"/>
        <v>0</v>
      </c>
      <c r="Y844" s="37">
        <f t="shared" si="56"/>
        <v>257.6710463</v>
      </c>
      <c r="Z844" s="35"/>
      <c r="AA844" s="35"/>
      <c r="AB844" s="35"/>
      <c r="AC844" s="35"/>
      <c r="AD844" s="35"/>
      <c r="AE844" s="66">
        <v>3000.0</v>
      </c>
      <c r="AF844" s="66">
        <f t="shared" si="71"/>
        <v>0</v>
      </c>
      <c r="AG844" s="93">
        <f t="shared" si="67"/>
        <v>-15.67691673</v>
      </c>
      <c r="AH844" s="67"/>
      <c r="AI844" s="68"/>
      <c r="AJ844" s="68">
        <f t="shared" si="69"/>
        <v>24.91094913</v>
      </c>
      <c r="AK844" s="69">
        <v>1875.0</v>
      </c>
      <c r="AL844" s="42">
        <f t="shared" si="57"/>
        <v>0</v>
      </c>
      <c r="AM844" s="42">
        <f t="shared" si="61"/>
        <v>472.4193666</v>
      </c>
      <c r="AN844" s="36"/>
      <c r="AO844" s="43"/>
      <c r="AP844" s="70">
        <v>980.0</v>
      </c>
      <c r="AQ844" s="70">
        <f t="shared" si="60"/>
        <v>0</v>
      </c>
      <c r="AR844" s="70">
        <f t="shared" si="62"/>
        <v>76.42103175</v>
      </c>
      <c r="AS844" s="71">
        <v>3600.0</v>
      </c>
      <c r="AT844" s="36"/>
      <c r="AU844" s="43"/>
      <c r="AV844" s="72">
        <v>480.0</v>
      </c>
      <c r="AW844" s="35"/>
      <c r="AX844" s="45"/>
      <c r="AY844" s="46"/>
      <c r="AZ844" s="46"/>
      <c r="BA844" s="46"/>
      <c r="BB844" s="46"/>
      <c r="BC844" s="47"/>
      <c r="BD844" s="47"/>
      <c r="BE844" s="48"/>
      <c r="BF844" s="48"/>
    </row>
    <row r="845" ht="15.75" customHeight="1">
      <c r="A845" s="110"/>
      <c r="B845" s="28"/>
      <c r="C845" s="48"/>
      <c r="D845" s="30"/>
      <c r="E845" s="31">
        <f t="shared" si="3"/>
        <v>0</v>
      </c>
      <c r="F845" s="31"/>
      <c r="G845" s="104"/>
      <c r="H845" s="33"/>
      <c r="I845" s="34"/>
      <c r="J845" s="34"/>
      <c r="K845" s="34"/>
      <c r="L845" s="34"/>
      <c r="M845" s="34"/>
      <c r="N845" s="34"/>
      <c r="O845" s="34"/>
      <c r="P845" s="34"/>
      <c r="Q845" s="34"/>
      <c r="R845" s="35"/>
      <c r="S845" s="72">
        <f t="shared" si="74"/>
        <v>1875</v>
      </c>
      <c r="T845" s="36">
        <f t="shared" si="72"/>
        <v>0</v>
      </c>
      <c r="U845" s="36">
        <f t="shared" si="75"/>
        <v>114.44</v>
      </c>
      <c r="V845" s="35"/>
      <c r="W845" s="72">
        <v>4500.0</v>
      </c>
      <c r="X845" s="35">
        <f t="shared" si="54"/>
        <v>0</v>
      </c>
      <c r="Y845" s="37">
        <f t="shared" si="56"/>
        <v>257.6710463</v>
      </c>
      <c r="Z845" s="35"/>
      <c r="AA845" s="35"/>
      <c r="AB845" s="35"/>
      <c r="AC845" s="35"/>
      <c r="AD845" s="35"/>
      <c r="AE845" s="66">
        <v>3000.0</v>
      </c>
      <c r="AF845" s="66">
        <f t="shared" si="71"/>
        <v>0</v>
      </c>
      <c r="AG845" s="93">
        <f t="shared" si="67"/>
        <v>-15.67691673</v>
      </c>
      <c r="AH845" s="67"/>
      <c r="AI845" s="68"/>
      <c r="AJ845" s="68">
        <f t="shared" si="69"/>
        <v>24.91094913</v>
      </c>
      <c r="AK845" s="69">
        <v>1875.0</v>
      </c>
      <c r="AL845" s="42">
        <f t="shared" si="57"/>
        <v>0</v>
      </c>
      <c r="AM845" s="42">
        <f t="shared" si="61"/>
        <v>472.4193666</v>
      </c>
      <c r="AN845" s="36"/>
      <c r="AO845" s="43"/>
      <c r="AP845" s="70">
        <v>980.0</v>
      </c>
      <c r="AQ845" s="70">
        <f t="shared" si="60"/>
        <v>0</v>
      </c>
      <c r="AR845" s="70">
        <f t="shared" si="62"/>
        <v>76.42103175</v>
      </c>
      <c r="AS845" s="71">
        <v>3600.0</v>
      </c>
      <c r="AT845" s="36"/>
      <c r="AU845" s="43"/>
      <c r="AV845" s="72">
        <v>480.0</v>
      </c>
      <c r="AW845" s="35"/>
      <c r="AX845" s="45"/>
      <c r="AY845" s="46"/>
      <c r="AZ845" s="46"/>
      <c r="BA845" s="46"/>
      <c r="BB845" s="46"/>
      <c r="BC845" s="47"/>
      <c r="BD845" s="47"/>
      <c r="BE845" s="48"/>
      <c r="BF845" s="48"/>
    </row>
    <row r="846" ht="15.75" customHeight="1">
      <c r="A846" s="110"/>
      <c r="B846" s="28"/>
      <c r="C846" s="48"/>
      <c r="D846" s="30"/>
      <c r="E846" s="31">
        <f t="shared" si="3"/>
        <v>0</v>
      </c>
      <c r="F846" s="31"/>
      <c r="G846" s="104"/>
      <c r="H846" s="33"/>
      <c r="I846" s="34"/>
      <c r="J846" s="34"/>
      <c r="K846" s="34"/>
      <c r="L846" s="34"/>
      <c r="M846" s="34"/>
      <c r="N846" s="34"/>
      <c r="O846" s="34"/>
      <c r="P846" s="34"/>
      <c r="Q846" s="34"/>
      <c r="R846" s="35"/>
      <c r="S846" s="72">
        <f t="shared" si="74"/>
        <v>1875</v>
      </c>
      <c r="T846" s="36">
        <f t="shared" si="72"/>
        <v>0</v>
      </c>
      <c r="U846" s="36">
        <f t="shared" si="75"/>
        <v>114.44</v>
      </c>
      <c r="V846" s="35"/>
      <c r="W846" s="72">
        <v>4500.0</v>
      </c>
      <c r="X846" s="35">
        <f t="shared" si="54"/>
        <v>0</v>
      </c>
      <c r="Y846" s="37">
        <f t="shared" si="56"/>
        <v>257.6710463</v>
      </c>
      <c r="Z846" s="35"/>
      <c r="AA846" s="35"/>
      <c r="AB846" s="35"/>
      <c r="AC846" s="35"/>
      <c r="AD846" s="35"/>
      <c r="AE846" s="66">
        <v>3000.0</v>
      </c>
      <c r="AF846" s="66">
        <f t="shared" si="71"/>
        <v>0</v>
      </c>
      <c r="AG846" s="93">
        <f t="shared" si="67"/>
        <v>-15.67691673</v>
      </c>
      <c r="AH846" s="67"/>
      <c r="AI846" s="68"/>
      <c r="AJ846" s="68">
        <f t="shared" si="69"/>
        <v>24.91094913</v>
      </c>
      <c r="AK846" s="69">
        <v>1875.0</v>
      </c>
      <c r="AL846" s="42">
        <f t="shared" si="57"/>
        <v>0</v>
      </c>
      <c r="AM846" s="42">
        <f t="shared" si="61"/>
        <v>472.4193666</v>
      </c>
      <c r="AN846" s="36"/>
      <c r="AO846" s="43"/>
      <c r="AP846" s="70">
        <v>980.0</v>
      </c>
      <c r="AQ846" s="70">
        <f t="shared" si="60"/>
        <v>0</v>
      </c>
      <c r="AR846" s="70">
        <f t="shared" si="62"/>
        <v>76.42103175</v>
      </c>
      <c r="AS846" s="71">
        <v>3600.0</v>
      </c>
      <c r="AT846" s="36"/>
      <c r="AU846" s="43"/>
      <c r="AV846" s="72">
        <v>480.0</v>
      </c>
      <c r="AW846" s="35"/>
      <c r="AX846" s="45"/>
      <c r="AY846" s="46"/>
      <c r="AZ846" s="46"/>
      <c r="BA846" s="46"/>
      <c r="BB846" s="46"/>
      <c r="BC846" s="47"/>
      <c r="BD846" s="47"/>
      <c r="BE846" s="48"/>
      <c r="BF846" s="48"/>
    </row>
    <row r="847" ht="15.75" customHeight="1">
      <c r="A847" s="110"/>
      <c r="B847" s="28"/>
      <c r="C847" s="48"/>
      <c r="D847" s="30"/>
      <c r="E847" s="31">
        <f t="shared" si="3"/>
        <v>0</v>
      </c>
      <c r="F847" s="31"/>
      <c r="G847" s="104"/>
      <c r="H847" s="33"/>
      <c r="I847" s="34"/>
      <c r="J847" s="34"/>
      <c r="K847" s="34"/>
      <c r="L847" s="34"/>
      <c r="M847" s="34"/>
      <c r="N847" s="34"/>
      <c r="O847" s="34"/>
      <c r="P847" s="34"/>
      <c r="Q847" s="34"/>
      <c r="R847" s="35"/>
      <c r="S847" s="72">
        <f t="shared" si="74"/>
        <v>1875</v>
      </c>
      <c r="T847" s="36">
        <f t="shared" si="72"/>
        <v>0</v>
      </c>
      <c r="U847" s="36">
        <f t="shared" si="75"/>
        <v>114.44</v>
      </c>
      <c r="V847" s="35"/>
      <c r="W847" s="72">
        <v>4500.0</v>
      </c>
      <c r="X847" s="35">
        <f t="shared" si="54"/>
        <v>0</v>
      </c>
      <c r="Y847" s="37">
        <f t="shared" si="56"/>
        <v>257.6710463</v>
      </c>
      <c r="Z847" s="35"/>
      <c r="AA847" s="35"/>
      <c r="AB847" s="35"/>
      <c r="AC847" s="35"/>
      <c r="AD847" s="35"/>
      <c r="AE847" s="66">
        <v>3000.0</v>
      </c>
      <c r="AF847" s="66">
        <f t="shared" si="71"/>
        <v>0</v>
      </c>
      <c r="AG847" s="93">
        <f t="shared" si="67"/>
        <v>-15.67691673</v>
      </c>
      <c r="AH847" s="67"/>
      <c r="AI847" s="68"/>
      <c r="AJ847" s="68">
        <f t="shared" si="69"/>
        <v>24.91094913</v>
      </c>
      <c r="AK847" s="69">
        <v>1875.0</v>
      </c>
      <c r="AL847" s="42">
        <f t="shared" si="57"/>
        <v>0</v>
      </c>
      <c r="AM847" s="42">
        <f t="shared" si="61"/>
        <v>472.4193666</v>
      </c>
      <c r="AN847" s="36"/>
      <c r="AO847" s="43"/>
      <c r="AP847" s="70">
        <v>980.0</v>
      </c>
      <c r="AQ847" s="70">
        <f t="shared" si="60"/>
        <v>0</v>
      </c>
      <c r="AR847" s="70">
        <f t="shared" si="62"/>
        <v>76.42103175</v>
      </c>
      <c r="AS847" s="71">
        <v>3600.0</v>
      </c>
      <c r="AT847" s="36"/>
      <c r="AU847" s="43"/>
      <c r="AV847" s="72">
        <v>480.0</v>
      </c>
      <c r="AW847" s="35"/>
      <c r="AX847" s="45"/>
      <c r="AY847" s="46"/>
      <c r="AZ847" s="46"/>
      <c r="BA847" s="46"/>
      <c r="BB847" s="46"/>
      <c r="BC847" s="47"/>
      <c r="BD847" s="47"/>
      <c r="BE847" s="48"/>
      <c r="BF847" s="48"/>
    </row>
    <row r="848" ht="15.75" customHeight="1">
      <c r="A848" s="110"/>
      <c r="B848" s="28"/>
      <c r="C848" s="48"/>
      <c r="D848" s="30"/>
      <c r="E848" s="31">
        <f t="shared" si="3"/>
        <v>0</v>
      </c>
      <c r="F848" s="31"/>
      <c r="G848" s="104"/>
      <c r="H848" s="33"/>
      <c r="I848" s="34"/>
      <c r="J848" s="34"/>
      <c r="K848" s="34"/>
      <c r="L848" s="34"/>
      <c r="M848" s="34"/>
      <c r="N848" s="34"/>
      <c r="O848" s="34"/>
      <c r="P848" s="34"/>
      <c r="Q848" s="34"/>
      <c r="R848" s="35"/>
      <c r="S848" s="72">
        <f t="shared" si="74"/>
        <v>1875</v>
      </c>
      <c r="T848" s="36">
        <f t="shared" si="72"/>
        <v>0</v>
      </c>
      <c r="U848" s="36">
        <f t="shared" si="75"/>
        <v>114.44</v>
      </c>
      <c r="V848" s="35"/>
      <c r="W848" s="72">
        <v>4500.0</v>
      </c>
      <c r="X848" s="35">
        <f t="shared" si="54"/>
        <v>0</v>
      </c>
      <c r="Y848" s="37">
        <f t="shared" si="56"/>
        <v>257.6710463</v>
      </c>
      <c r="Z848" s="35"/>
      <c r="AA848" s="35"/>
      <c r="AB848" s="35"/>
      <c r="AC848" s="35"/>
      <c r="AD848" s="35"/>
      <c r="AE848" s="66">
        <v>3000.0</v>
      </c>
      <c r="AF848" s="66">
        <f t="shared" si="71"/>
        <v>0</v>
      </c>
      <c r="AG848" s="93">
        <f t="shared" si="67"/>
        <v>-15.67691673</v>
      </c>
      <c r="AH848" s="67"/>
      <c r="AI848" s="68"/>
      <c r="AJ848" s="68">
        <f t="shared" si="69"/>
        <v>24.91094913</v>
      </c>
      <c r="AK848" s="69">
        <v>1875.0</v>
      </c>
      <c r="AL848" s="42">
        <f t="shared" si="57"/>
        <v>0</v>
      </c>
      <c r="AM848" s="42">
        <f t="shared" si="61"/>
        <v>472.4193666</v>
      </c>
      <c r="AN848" s="36"/>
      <c r="AO848" s="43"/>
      <c r="AP848" s="70">
        <v>980.0</v>
      </c>
      <c r="AQ848" s="70">
        <f t="shared" si="60"/>
        <v>0</v>
      </c>
      <c r="AR848" s="70">
        <f t="shared" si="62"/>
        <v>76.42103175</v>
      </c>
      <c r="AS848" s="71">
        <v>3600.0</v>
      </c>
      <c r="AT848" s="36"/>
      <c r="AU848" s="43"/>
      <c r="AV848" s="72">
        <v>480.0</v>
      </c>
      <c r="AW848" s="35"/>
      <c r="AX848" s="45"/>
      <c r="AY848" s="46"/>
      <c r="AZ848" s="46"/>
      <c r="BA848" s="46"/>
      <c r="BB848" s="46"/>
      <c r="BC848" s="47"/>
      <c r="BD848" s="47"/>
      <c r="BE848" s="48"/>
      <c r="BF848" s="48"/>
    </row>
    <row r="849" ht="15.75" customHeight="1">
      <c r="A849" s="110"/>
      <c r="B849" s="28"/>
      <c r="C849" s="48"/>
      <c r="D849" s="30"/>
      <c r="E849" s="31">
        <f t="shared" si="3"/>
        <v>0</v>
      </c>
      <c r="F849" s="31"/>
      <c r="G849" s="104"/>
      <c r="H849" s="33"/>
      <c r="I849" s="34"/>
      <c r="J849" s="34"/>
      <c r="K849" s="34"/>
      <c r="L849" s="34"/>
      <c r="M849" s="34"/>
      <c r="N849" s="34"/>
      <c r="O849" s="34"/>
      <c r="P849" s="34"/>
      <c r="Q849" s="34"/>
      <c r="R849" s="35"/>
      <c r="S849" s="72">
        <f t="shared" si="74"/>
        <v>1875</v>
      </c>
      <c r="T849" s="36">
        <f t="shared" si="72"/>
        <v>0</v>
      </c>
      <c r="U849" s="36">
        <f t="shared" si="75"/>
        <v>114.44</v>
      </c>
      <c r="V849" s="35"/>
      <c r="W849" s="72">
        <v>4500.0</v>
      </c>
      <c r="X849" s="35">
        <f t="shared" si="54"/>
        <v>0</v>
      </c>
      <c r="Y849" s="37">
        <f t="shared" si="56"/>
        <v>257.6710463</v>
      </c>
      <c r="Z849" s="35"/>
      <c r="AA849" s="35"/>
      <c r="AB849" s="35"/>
      <c r="AC849" s="35"/>
      <c r="AD849" s="35"/>
      <c r="AE849" s="66">
        <v>3000.0</v>
      </c>
      <c r="AF849" s="66">
        <f t="shared" si="71"/>
        <v>0</v>
      </c>
      <c r="AG849" s="93">
        <f t="shared" si="67"/>
        <v>-15.67691673</v>
      </c>
      <c r="AH849" s="67"/>
      <c r="AI849" s="68"/>
      <c r="AJ849" s="68">
        <f t="shared" si="69"/>
        <v>24.91094913</v>
      </c>
      <c r="AK849" s="69">
        <v>1875.0</v>
      </c>
      <c r="AL849" s="42">
        <f t="shared" si="57"/>
        <v>0</v>
      </c>
      <c r="AM849" s="42">
        <f t="shared" si="61"/>
        <v>472.4193666</v>
      </c>
      <c r="AN849" s="36"/>
      <c r="AO849" s="43"/>
      <c r="AP849" s="70">
        <v>980.0</v>
      </c>
      <c r="AQ849" s="70">
        <f t="shared" si="60"/>
        <v>0</v>
      </c>
      <c r="AR849" s="70">
        <f t="shared" si="62"/>
        <v>76.42103175</v>
      </c>
      <c r="AS849" s="71">
        <v>3600.0</v>
      </c>
      <c r="AT849" s="36"/>
      <c r="AU849" s="43"/>
      <c r="AV849" s="72">
        <v>480.0</v>
      </c>
      <c r="AW849" s="35"/>
      <c r="AX849" s="45"/>
      <c r="AY849" s="46"/>
      <c r="AZ849" s="46"/>
      <c r="BA849" s="46"/>
      <c r="BB849" s="46"/>
      <c r="BC849" s="47"/>
      <c r="BD849" s="47"/>
      <c r="BE849" s="48"/>
      <c r="BF849" s="48"/>
    </row>
    <row r="850" ht="15.75" customHeight="1">
      <c r="A850" s="110"/>
      <c r="B850" s="28"/>
      <c r="C850" s="48"/>
      <c r="D850" s="30"/>
      <c r="E850" s="31">
        <f t="shared" si="3"/>
        <v>0</v>
      </c>
      <c r="F850" s="31"/>
      <c r="G850" s="104"/>
      <c r="H850" s="33"/>
      <c r="I850" s="34"/>
      <c r="J850" s="34"/>
      <c r="K850" s="34"/>
      <c r="L850" s="34"/>
      <c r="M850" s="34"/>
      <c r="N850" s="34"/>
      <c r="O850" s="34"/>
      <c r="P850" s="34"/>
      <c r="Q850" s="34"/>
      <c r="R850" s="35"/>
      <c r="S850" s="72">
        <f t="shared" si="74"/>
        <v>1875</v>
      </c>
      <c r="T850" s="36">
        <f t="shared" si="72"/>
        <v>0</v>
      </c>
      <c r="U850" s="36">
        <f t="shared" si="75"/>
        <v>114.44</v>
      </c>
      <c r="V850" s="35"/>
      <c r="W850" s="72">
        <v>4500.0</v>
      </c>
      <c r="X850" s="35">
        <f t="shared" si="54"/>
        <v>0</v>
      </c>
      <c r="Y850" s="37">
        <f t="shared" si="56"/>
        <v>257.6710463</v>
      </c>
      <c r="Z850" s="35"/>
      <c r="AA850" s="35"/>
      <c r="AB850" s="35"/>
      <c r="AC850" s="35"/>
      <c r="AD850" s="35"/>
      <c r="AE850" s="66">
        <v>3000.0</v>
      </c>
      <c r="AF850" s="66">
        <f t="shared" si="71"/>
        <v>0</v>
      </c>
      <c r="AG850" s="93">
        <f t="shared" si="67"/>
        <v>-15.67691673</v>
      </c>
      <c r="AH850" s="67"/>
      <c r="AI850" s="68"/>
      <c r="AJ850" s="68">
        <f t="shared" si="69"/>
        <v>24.91094913</v>
      </c>
      <c r="AK850" s="69">
        <v>1875.0</v>
      </c>
      <c r="AL850" s="42">
        <f t="shared" si="57"/>
        <v>0</v>
      </c>
      <c r="AM850" s="42">
        <f t="shared" si="61"/>
        <v>472.4193666</v>
      </c>
      <c r="AN850" s="36"/>
      <c r="AO850" s="43"/>
      <c r="AP850" s="70">
        <v>980.0</v>
      </c>
      <c r="AQ850" s="70">
        <f t="shared" si="60"/>
        <v>0</v>
      </c>
      <c r="AR850" s="70">
        <f t="shared" si="62"/>
        <v>76.42103175</v>
      </c>
      <c r="AS850" s="71">
        <v>3600.0</v>
      </c>
      <c r="AT850" s="36"/>
      <c r="AU850" s="43"/>
      <c r="AV850" s="72">
        <v>480.0</v>
      </c>
      <c r="AW850" s="35"/>
      <c r="AX850" s="45"/>
      <c r="AY850" s="46"/>
      <c r="AZ850" s="46"/>
      <c r="BA850" s="46"/>
      <c r="BB850" s="46"/>
      <c r="BC850" s="47"/>
      <c r="BD850" s="47"/>
      <c r="BE850" s="48"/>
      <c r="BF850" s="48"/>
    </row>
    <row r="851" ht="15.75" customHeight="1">
      <c r="A851" s="110"/>
      <c r="B851" s="28"/>
      <c r="C851" s="48"/>
      <c r="D851" s="30"/>
      <c r="E851" s="31">
        <f t="shared" si="3"/>
        <v>0</v>
      </c>
      <c r="F851" s="31"/>
      <c r="G851" s="104"/>
      <c r="H851" s="33"/>
      <c r="I851" s="34"/>
      <c r="J851" s="34"/>
      <c r="K851" s="34"/>
      <c r="L851" s="34"/>
      <c r="M851" s="34"/>
      <c r="N851" s="34"/>
      <c r="O851" s="34"/>
      <c r="P851" s="34"/>
      <c r="Q851" s="34"/>
      <c r="R851" s="35"/>
      <c r="S851" s="72">
        <f t="shared" si="74"/>
        <v>1875</v>
      </c>
      <c r="T851" s="36">
        <f t="shared" si="72"/>
        <v>0</v>
      </c>
      <c r="U851" s="36">
        <f t="shared" si="75"/>
        <v>114.44</v>
      </c>
      <c r="V851" s="35"/>
      <c r="W851" s="72">
        <v>4500.0</v>
      </c>
      <c r="X851" s="35">
        <f t="shared" si="54"/>
        <v>0</v>
      </c>
      <c r="Y851" s="37">
        <f t="shared" si="56"/>
        <v>257.6710463</v>
      </c>
      <c r="Z851" s="35"/>
      <c r="AA851" s="35"/>
      <c r="AB851" s="35"/>
      <c r="AC851" s="35"/>
      <c r="AD851" s="35"/>
      <c r="AE851" s="66">
        <v>3000.0</v>
      </c>
      <c r="AF851" s="66">
        <f t="shared" si="71"/>
        <v>0</v>
      </c>
      <c r="AG851" s="93">
        <f t="shared" si="67"/>
        <v>-15.67691673</v>
      </c>
      <c r="AH851" s="67"/>
      <c r="AI851" s="68"/>
      <c r="AJ851" s="68">
        <f t="shared" si="69"/>
        <v>24.91094913</v>
      </c>
      <c r="AK851" s="69">
        <v>1875.0</v>
      </c>
      <c r="AL851" s="42">
        <f t="shared" si="57"/>
        <v>0</v>
      </c>
      <c r="AM851" s="42">
        <f t="shared" si="61"/>
        <v>472.4193666</v>
      </c>
      <c r="AN851" s="36"/>
      <c r="AO851" s="43"/>
      <c r="AP851" s="70">
        <v>980.0</v>
      </c>
      <c r="AQ851" s="70">
        <f t="shared" si="60"/>
        <v>0</v>
      </c>
      <c r="AR851" s="70">
        <f t="shared" si="62"/>
        <v>76.42103175</v>
      </c>
      <c r="AS851" s="71">
        <v>3600.0</v>
      </c>
      <c r="AT851" s="36"/>
      <c r="AU851" s="43"/>
      <c r="AV851" s="72">
        <v>480.0</v>
      </c>
      <c r="AW851" s="35"/>
      <c r="AX851" s="45"/>
      <c r="AY851" s="46"/>
      <c r="AZ851" s="46"/>
      <c r="BA851" s="46"/>
      <c r="BB851" s="46"/>
      <c r="BC851" s="47"/>
      <c r="BD851" s="47"/>
      <c r="BE851" s="48"/>
      <c r="BF851" s="48"/>
    </row>
    <row r="852" ht="15.75" customHeight="1">
      <c r="A852" s="110"/>
      <c r="B852" s="28"/>
      <c r="C852" s="48"/>
      <c r="D852" s="30"/>
      <c r="E852" s="31">
        <f t="shared" si="3"/>
        <v>0</v>
      </c>
      <c r="F852" s="31"/>
      <c r="G852" s="104"/>
      <c r="H852" s="33"/>
      <c r="I852" s="34"/>
      <c r="J852" s="34"/>
      <c r="K852" s="34"/>
      <c r="L852" s="34"/>
      <c r="M852" s="34"/>
      <c r="N852" s="34"/>
      <c r="O852" s="34"/>
      <c r="P852" s="34"/>
      <c r="Q852" s="34"/>
      <c r="R852" s="35"/>
      <c r="S852" s="72">
        <f t="shared" si="74"/>
        <v>1875</v>
      </c>
      <c r="T852" s="36">
        <f t="shared" si="72"/>
        <v>0</v>
      </c>
      <c r="U852" s="36">
        <f t="shared" si="75"/>
        <v>114.44</v>
      </c>
      <c r="V852" s="35"/>
      <c r="W852" s="72">
        <v>4500.0</v>
      </c>
      <c r="X852" s="35">
        <f t="shared" si="54"/>
        <v>0</v>
      </c>
      <c r="Y852" s="37">
        <f t="shared" si="56"/>
        <v>257.6710463</v>
      </c>
      <c r="Z852" s="35"/>
      <c r="AA852" s="35"/>
      <c r="AB852" s="35"/>
      <c r="AC852" s="35"/>
      <c r="AD852" s="35"/>
      <c r="AE852" s="66">
        <v>3000.0</v>
      </c>
      <c r="AF852" s="66">
        <f t="shared" si="71"/>
        <v>0</v>
      </c>
      <c r="AG852" s="93">
        <f t="shared" si="67"/>
        <v>-15.67691673</v>
      </c>
      <c r="AH852" s="67"/>
      <c r="AI852" s="68"/>
      <c r="AJ852" s="68">
        <f t="shared" si="69"/>
        <v>24.91094913</v>
      </c>
      <c r="AK852" s="69">
        <v>1875.0</v>
      </c>
      <c r="AL852" s="42">
        <f t="shared" si="57"/>
        <v>0</v>
      </c>
      <c r="AM852" s="42">
        <f t="shared" si="61"/>
        <v>472.4193666</v>
      </c>
      <c r="AN852" s="36"/>
      <c r="AO852" s="43"/>
      <c r="AP852" s="70">
        <v>980.0</v>
      </c>
      <c r="AQ852" s="70">
        <f t="shared" si="60"/>
        <v>0</v>
      </c>
      <c r="AR852" s="70">
        <f t="shared" si="62"/>
        <v>76.42103175</v>
      </c>
      <c r="AS852" s="71">
        <v>3600.0</v>
      </c>
      <c r="AT852" s="36"/>
      <c r="AU852" s="43"/>
      <c r="AV852" s="72">
        <v>480.0</v>
      </c>
      <c r="AW852" s="35"/>
      <c r="AX852" s="45"/>
      <c r="AY852" s="46"/>
      <c r="AZ852" s="46"/>
      <c r="BA852" s="46"/>
      <c r="BB852" s="46"/>
      <c r="BC852" s="47"/>
      <c r="BD852" s="47"/>
      <c r="BE852" s="48"/>
      <c r="BF852" s="48"/>
    </row>
    <row r="853" ht="15.75" customHeight="1">
      <c r="A853" s="110"/>
      <c r="B853" s="28"/>
      <c r="C853" s="48"/>
      <c r="D853" s="30"/>
      <c r="E853" s="31">
        <f t="shared" si="3"/>
        <v>0</v>
      </c>
      <c r="F853" s="31"/>
      <c r="G853" s="104"/>
      <c r="H853" s="33"/>
      <c r="I853" s="34"/>
      <c r="J853" s="34"/>
      <c r="K853" s="34"/>
      <c r="L853" s="34"/>
      <c r="M853" s="34"/>
      <c r="N853" s="34"/>
      <c r="O853" s="34"/>
      <c r="P853" s="34"/>
      <c r="Q853" s="34"/>
      <c r="R853" s="35"/>
      <c r="S853" s="72">
        <f t="shared" si="74"/>
        <v>1875</v>
      </c>
      <c r="T853" s="36">
        <f t="shared" si="72"/>
        <v>0</v>
      </c>
      <c r="U853" s="36">
        <f t="shared" si="75"/>
        <v>114.44</v>
      </c>
      <c r="V853" s="35"/>
      <c r="W853" s="72">
        <v>4500.0</v>
      </c>
      <c r="X853" s="35">
        <f t="shared" si="54"/>
        <v>0</v>
      </c>
      <c r="Y853" s="37">
        <f t="shared" si="56"/>
        <v>257.6710463</v>
      </c>
      <c r="Z853" s="35"/>
      <c r="AA853" s="35"/>
      <c r="AB853" s="35"/>
      <c r="AC853" s="35"/>
      <c r="AD853" s="35"/>
      <c r="AE853" s="66">
        <v>3000.0</v>
      </c>
      <c r="AF853" s="66">
        <f t="shared" si="71"/>
        <v>0</v>
      </c>
      <c r="AG853" s="93">
        <f t="shared" si="67"/>
        <v>-15.67691673</v>
      </c>
      <c r="AH853" s="67"/>
      <c r="AI853" s="68"/>
      <c r="AJ853" s="68">
        <f t="shared" si="69"/>
        <v>24.91094913</v>
      </c>
      <c r="AK853" s="69">
        <v>1875.0</v>
      </c>
      <c r="AL853" s="42">
        <f t="shared" si="57"/>
        <v>0</v>
      </c>
      <c r="AM853" s="42">
        <f t="shared" si="61"/>
        <v>472.4193666</v>
      </c>
      <c r="AN853" s="36"/>
      <c r="AO853" s="43"/>
      <c r="AP853" s="70">
        <v>980.0</v>
      </c>
      <c r="AQ853" s="70">
        <f t="shared" si="60"/>
        <v>0</v>
      </c>
      <c r="AR853" s="70">
        <f t="shared" si="62"/>
        <v>76.42103175</v>
      </c>
      <c r="AS853" s="71">
        <v>3600.0</v>
      </c>
      <c r="AT853" s="36"/>
      <c r="AU853" s="43"/>
      <c r="AV853" s="72">
        <v>480.0</v>
      </c>
      <c r="AW853" s="35"/>
      <c r="AX853" s="45"/>
      <c r="AY853" s="46"/>
      <c r="AZ853" s="46"/>
      <c r="BA853" s="46"/>
      <c r="BB853" s="46"/>
      <c r="BC853" s="47"/>
      <c r="BD853" s="47"/>
      <c r="BE853" s="48"/>
      <c r="BF853" s="48"/>
    </row>
    <row r="854" ht="15.75" customHeight="1">
      <c r="A854" s="110"/>
      <c r="B854" s="28"/>
      <c r="C854" s="48"/>
      <c r="D854" s="30"/>
      <c r="E854" s="31">
        <f t="shared" si="3"/>
        <v>0</v>
      </c>
      <c r="F854" s="31"/>
      <c r="G854" s="104"/>
      <c r="H854" s="33"/>
      <c r="I854" s="34"/>
      <c r="J854" s="34"/>
      <c r="K854" s="34"/>
      <c r="L854" s="34"/>
      <c r="M854" s="34"/>
      <c r="N854" s="34"/>
      <c r="O854" s="34"/>
      <c r="P854" s="34"/>
      <c r="Q854" s="34"/>
      <c r="R854" s="35"/>
      <c r="S854" s="72">
        <f t="shared" si="74"/>
        <v>1875</v>
      </c>
      <c r="T854" s="36">
        <f t="shared" si="72"/>
        <v>0</v>
      </c>
      <c r="U854" s="36">
        <f t="shared" si="75"/>
        <v>114.44</v>
      </c>
      <c r="V854" s="35"/>
      <c r="W854" s="72">
        <v>4500.0</v>
      </c>
      <c r="X854" s="35">
        <f t="shared" si="54"/>
        <v>0</v>
      </c>
      <c r="Y854" s="37">
        <f t="shared" si="56"/>
        <v>257.6710463</v>
      </c>
      <c r="Z854" s="35"/>
      <c r="AA854" s="35"/>
      <c r="AB854" s="35"/>
      <c r="AC854" s="35"/>
      <c r="AD854" s="35"/>
      <c r="AE854" s="66">
        <v>3000.0</v>
      </c>
      <c r="AF854" s="66">
        <f t="shared" si="71"/>
        <v>0</v>
      </c>
      <c r="AG854" s="93">
        <f t="shared" si="67"/>
        <v>-15.67691673</v>
      </c>
      <c r="AH854" s="67"/>
      <c r="AI854" s="68"/>
      <c r="AJ854" s="68">
        <f t="shared" si="69"/>
        <v>24.91094913</v>
      </c>
      <c r="AK854" s="69">
        <v>1875.0</v>
      </c>
      <c r="AL854" s="42">
        <f t="shared" si="57"/>
        <v>0</v>
      </c>
      <c r="AM854" s="42">
        <f t="shared" si="61"/>
        <v>472.4193666</v>
      </c>
      <c r="AN854" s="36"/>
      <c r="AO854" s="43"/>
      <c r="AP854" s="70">
        <v>980.0</v>
      </c>
      <c r="AQ854" s="70">
        <f t="shared" si="60"/>
        <v>0</v>
      </c>
      <c r="AR854" s="70">
        <f t="shared" si="62"/>
        <v>76.42103175</v>
      </c>
      <c r="AS854" s="71">
        <v>3600.0</v>
      </c>
      <c r="AT854" s="36"/>
      <c r="AU854" s="43"/>
      <c r="AV854" s="72">
        <v>480.0</v>
      </c>
      <c r="AW854" s="35"/>
      <c r="AX854" s="45"/>
      <c r="AY854" s="46"/>
      <c r="AZ854" s="46"/>
      <c r="BA854" s="46"/>
      <c r="BB854" s="46"/>
      <c r="BC854" s="47"/>
      <c r="BD854" s="47"/>
      <c r="BE854" s="48"/>
      <c r="BF854" s="48"/>
    </row>
    <row r="855" ht="15.75" customHeight="1">
      <c r="A855" s="110"/>
      <c r="B855" s="28"/>
      <c r="C855" s="48"/>
      <c r="D855" s="30"/>
      <c r="E855" s="31">
        <f t="shared" si="3"/>
        <v>0</v>
      </c>
      <c r="F855" s="31"/>
      <c r="G855" s="104"/>
      <c r="H855" s="33"/>
      <c r="I855" s="34"/>
      <c r="J855" s="34"/>
      <c r="K855" s="34"/>
      <c r="L855" s="34"/>
      <c r="M855" s="34"/>
      <c r="N855" s="34"/>
      <c r="O855" s="34"/>
      <c r="P855" s="34"/>
      <c r="Q855" s="34"/>
      <c r="R855" s="35"/>
      <c r="S855" s="72">
        <f t="shared" si="74"/>
        <v>1875</v>
      </c>
      <c r="T855" s="36">
        <f t="shared" si="72"/>
        <v>0</v>
      </c>
      <c r="U855" s="36">
        <f t="shared" si="75"/>
        <v>114.44</v>
      </c>
      <c r="V855" s="35"/>
      <c r="W855" s="72">
        <v>4500.0</v>
      </c>
      <c r="X855" s="35">
        <f t="shared" si="54"/>
        <v>0</v>
      </c>
      <c r="Y855" s="37">
        <f t="shared" si="56"/>
        <v>257.6710463</v>
      </c>
      <c r="Z855" s="35"/>
      <c r="AA855" s="35"/>
      <c r="AB855" s="35"/>
      <c r="AC855" s="35"/>
      <c r="AD855" s="35"/>
      <c r="AE855" s="66">
        <v>3000.0</v>
      </c>
      <c r="AF855" s="66">
        <f t="shared" si="71"/>
        <v>0</v>
      </c>
      <c r="AG855" s="93">
        <f t="shared" si="67"/>
        <v>-15.67691673</v>
      </c>
      <c r="AH855" s="67"/>
      <c r="AI855" s="68"/>
      <c r="AJ855" s="68">
        <f t="shared" si="69"/>
        <v>24.91094913</v>
      </c>
      <c r="AK855" s="69">
        <v>1875.0</v>
      </c>
      <c r="AL855" s="42">
        <f t="shared" si="57"/>
        <v>0</v>
      </c>
      <c r="AM855" s="42">
        <f t="shared" si="61"/>
        <v>472.4193666</v>
      </c>
      <c r="AN855" s="36"/>
      <c r="AO855" s="43"/>
      <c r="AP855" s="70">
        <v>980.0</v>
      </c>
      <c r="AQ855" s="70">
        <f t="shared" si="60"/>
        <v>0</v>
      </c>
      <c r="AR855" s="70">
        <f t="shared" si="62"/>
        <v>76.42103175</v>
      </c>
      <c r="AS855" s="71">
        <v>3600.0</v>
      </c>
      <c r="AT855" s="36"/>
      <c r="AU855" s="43"/>
      <c r="AV855" s="72">
        <v>480.0</v>
      </c>
      <c r="AW855" s="35"/>
      <c r="AX855" s="45"/>
      <c r="AY855" s="46"/>
      <c r="AZ855" s="46"/>
      <c r="BA855" s="46"/>
      <c r="BB855" s="46"/>
      <c r="BC855" s="47"/>
      <c r="BD855" s="47"/>
      <c r="BE855" s="48"/>
      <c r="BF855" s="48"/>
    </row>
    <row r="856" ht="15.75" customHeight="1">
      <c r="A856" s="110"/>
      <c r="B856" s="28"/>
      <c r="C856" s="48"/>
      <c r="D856" s="30"/>
      <c r="E856" s="31">
        <f t="shared" si="3"/>
        <v>0</v>
      </c>
      <c r="F856" s="31"/>
      <c r="G856" s="104"/>
      <c r="H856" s="33"/>
      <c r="I856" s="34"/>
      <c r="J856" s="34"/>
      <c r="K856" s="34"/>
      <c r="L856" s="34"/>
      <c r="M856" s="34"/>
      <c r="N856" s="34"/>
      <c r="O856" s="34"/>
      <c r="P856" s="34"/>
      <c r="Q856" s="34"/>
      <c r="R856" s="35"/>
      <c r="S856" s="72">
        <f t="shared" si="74"/>
        <v>1875</v>
      </c>
      <c r="T856" s="36">
        <f t="shared" si="72"/>
        <v>0</v>
      </c>
      <c r="U856" s="36">
        <f t="shared" si="75"/>
        <v>114.44</v>
      </c>
      <c r="V856" s="35"/>
      <c r="W856" s="72">
        <v>4500.0</v>
      </c>
      <c r="X856" s="35">
        <f t="shared" si="54"/>
        <v>0</v>
      </c>
      <c r="Y856" s="37">
        <f t="shared" si="56"/>
        <v>257.6710463</v>
      </c>
      <c r="Z856" s="35"/>
      <c r="AA856" s="35"/>
      <c r="AB856" s="35"/>
      <c r="AC856" s="35"/>
      <c r="AD856" s="35"/>
      <c r="AE856" s="66">
        <v>3000.0</v>
      </c>
      <c r="AF856" s="66">
        <f t="shared" si="71"/>
        <v>0</v>
      </c>
      <c r="AG856" s="93">
        <f t="shared" si="67"/>
        <v>-15.67691673</v>
      </c>
      <c r="AH856" s="67"/>
      <c r="AI856" s="68"/>
      <c r="AJ856" s="68">
        <f t="shared" si="69"/>
        <v>24.91094913</v>
      </c>
      <c r="AK856" s="69">
        <v>1875.0</v>
      </c>
      <c r="AL856" s="42">
        <f t="shared" si="57"/>
        <v>0</v>
      </c>
      <c r="AM856" s="42">
        <f t="shared" si="61"/>
        <v>472.4193666</v>
      </c>
      <c r="AN856" s="36"/>
      <c r="AO856" s="43"/>
      <c r="AP856" s="70">
        <v>980.0</v>
      </c>
      <c r="AQ856" s="70">
        <f t="shared" si="60"/>
        <v>0</v>
      </c>
      <c r="AR856" s="70">
        <f t="shared" si="62"/>
        <v>76.42103175</v>
      </c>
      <c r="AS856" s="71">
        <v>3600.0</v>
      </c>
      <c r="AT856" s="36"/>
      <c r="AU856" s="43"/>
      <c r="AV856" s="72">
        <v>480.0</v>
      </c>
      <c r="AW856" s="35"/>
      <c r="AX856" s="45"/>
      <c r="AY856" s="46"/>
      <c r="AZ856" s="46"/>
      <c r="BA856" s="46"/>
      <c r="BB856" s="46"/>
      <c r="BC856" s="47"/>
      <c r="BD856" s="47"/>
      <c r="BE856" s="48"/>
      <c r="BF856" s="48"/>
    </row>
    <row r="857" ht="15.75" customHeight="1">
      <c r="A857" s="110"/>
      <c r="B857" s="28"/>
      <c r="C857" s="48"/>
      <c r="D857" s="30"/>
      <c r="E857" s="31">
        <f t="shared" si="3"/>
        <v>0</v>
      </c>
      <c r="F857" s="31"/>
      <c r="G857" s="104"/>
      <c r="H857" s="33"/>
      <c r="I857" s="34"/>
      <c r="J857" s="34"/>
      <c r="K857" s="34"/>
      <c r="L857" s="34"/>
      <c r="M857" s="34"/>
      <c r="N857" s="34"/>
      <c r="O857" s="34"/>
      <c r="P857" s="34"/>
      <c r="Q857" s="34"/>
      <c r="R857" s="35"/>
      <c r="S857" s="72">
        <f t="shared" si="74"/>
        <v>1875</v>
      </c>
      <c r="T857" s="36">
        <f t="shared" si="72"/>
        <v>0</v>
      </c>
      <c r="U857" s="36">
        <f t="shared" si="75"/>
        <v>114.44</v>
      </c>
      <c r="V857" s="35"/>
      <c r="W857" s="72">
        <v>4500.0</v>
      </c>
      <c r="X857" s="35">
        <f t="shared" si="54"/>
        <v>0</v>
      </c>
      <c r="Y857" s="37">
        <f t="shared" si="56"/>
        <v>257.6710463</v>
      </c>
      <c r="Z857" s="35"/>
      <c r="AA857" s="35"/>
      <c r="AB857" s="35"/>
      <c r="AC857" s="35"/>
      <c r="AD857" s="35"/>
      <c r="AE857" s="66">
        <v>3000.0</v>
      </c>
      <c r="AF857" s="66">
        <f t="shared" si="71"/>
        <v>0</v>
      </c>
      <c r="AG857" s="93">
        <f t="shared" si="67"/>
        <v>-15.67691673</v>
      </c>
      <c r="AH857" s="67"/>
      <c r="AI857" s="68"/>
      <c r="AJ857" s="68">
        <f t="shared" si="69"/>
        <v>24.91094913</v>
      </c>
      <c r="AK857" s="69">
        <v>1875.0</v>
      </c>
      <c r="AL857" s="42">
        <f t="shared" si="57"/>
        <v>0</v>
      </c>
      <c r="AM857" s="42">
        <f t="shared" si="61"/>
        <v>472.4193666</v>
      </c>
      <c r="AN857" s="36"/>
      <c r="AO857" s="43"/>
      <c r="AP857" s="70">
        <v>980.0</v>
      </c>
      <c r="AQ857" s="70">
        <f t="shared" si="60"/>
        <v>0</v>
      </c>
      <c r="AR857" s="70">
        <f t="shared" si="62"/>
        <v>76.42103175</v>
      </c>
      <c r="AS857" s="71">
        <v>3600.0</v>
      </c>
      <c r="AT857" s="36"/>
      <c r="AU857" s="43"/>
      <c r="AV857" s="72">
        <v>480.0</v>
      </c>
      <c r="AW857" s="35"/>
      <c r="AX857" s="45"/>
      <c r="AY857" s="46"/>
      <c r="AZ857" s="46"/>
      <c r="BA857" s="46"/>
      <c r="BB857" s="46"/>
      <c r="BC857" s="47"/>
      <c r="BD857" s="47"/>
      <c r="BE857" s="48"/>
      <c r="BF857" s="48"/>
    </row>
    <row r="858" ht="15.75" customHeight="1">
      <c r="A858" s="110"/>
      <c r="B858" s="28"/>
      <c r="C858" s="48"/>
      <c r="D858" s="30"/>
      <c r="E858" s="31">
        <f t="shared" si="3"/>
        <v>0</v>
      </c>
      <c r="F858" s="31"/>
      <c r="G858" s="104"/>
      <c r="H858" s="33"/>
      <c r="I858" s="34"/>
      <c r="J858" s="34"/>
      <c r="K858" s="34"/>
      <c r="L858" s="34"/>
      <c r="M858" s="34"/>
      <c r="N858" s="34"/>
      <c r="O858" s="34"/>
      <c r="P858" s="34"/>
      <c r="Q858" s="34"/>
      <c r="R858" s="35"/>
      <c r="S858" s="72">
        <f t="shared" si="74"/>
        <v>1875</v>
      </c>
      <c r="T858" s="36">
        <f t="shared" si="72"/>
        <v>0</v>
      </c>
      <c r="U858" s="36">
        <f t="shared" si="75"/>
        <v>114.44</v>
      </c>
      <c r="V858" s="35"/>
      <c r="W858" s="72">
        <v>4500.0</v>
      </c>
      <c r="X858" s="35">
        <f t="shared" si="54"/>
        <v>0</v>
      </c>
      <c r="Y858" s="37">
        <f t="shared" si="56"/>
        <v>257.6710463</v>
      </c>
      <c r="Z858" s="35"/>
      <c r="AA858" s="35"/>
      <c r="AB858" s="35"/>
      <c r="AC858" s="35"/>
      <c r="AD858" s="35"/>
      <c r="AE858" s="66">
        <v>3000.0</v>
      </c>
      <c r="AF858" s="66">
        <f t="shared" si="71"/>
        <v>0</v>
      </c>
      <c r="AG858" s="93">
        <f t="shared" si="67"/>
        <v>-15.67691673</v>
      </c>
      <c r="AH858" s="67"/>
      <c r="AI858" s="68"/>
      <c r="AJ858" s="68">
        <f t="shared" si="69"/>
        <v>24.91094913</v>
      </c>
      <c r="AK858" s="69">
        <v>1875.0</v>
      </c>
      <c r="AL858" s="42">
        <f t="shared" si="57"/>
        <v>0</v>
      </c>
      <c r="AM858" s="42">
        <f t="shared" si="61"/>
        <v>472.4193666</v>
      </c>
      <c r="AN858" s="36"/>
      <c r="AO858" s="43"/>
      <c r="AP858" s="70">
        <v>980.0</v>
      </c>
      <c r="AQ858" s="70">
        <f t="shared" si="60"/>
        <v>0</v>
      </c>
      <c r="AR858" s="70">
        <f t="shared" si="62"/>
        <v>76.42103175</v>
      </c>
      <c r="AS858" s="71">
        <v>3600.0</v>
      </c>
      <c r="AT858" s="36"/>
      <c r="AU858" s="43"/>
      <c r="AV858" s="72">
        <v>480.0</v>
      </c>
      <c r="AW858" s="35"/>
      <c r="AX858" s="45"/>
      <c r="AY858" s="46"/>
      <c r="AZ858" s="46"/>
      <c r="BA858" s="46"/>
      <c r="BB858" s="46"/>
      <c r="BC858" s="47"/>
      <c r="BD858" s="47"/>
      <c r="BE858" s="48"/>
      <c r="BF858" s="48"/>
    </row>
    <row r="859" ht="15.75" customHeight="1">
      <c r="A859" s="110"/>
      <c r="B859" s="28"/>
      <c r="C859" s="48"/>
      <c r="D859" s="30"/>
      <c r="E859" s="31">
        <f t="shared" si="3"/>
        <v>0</v>
      </c>
      <c r="F859" s="31"/>
      <c r="G859" s="104"/>
      <c r="H859" s="33"/>
      <c r="I859" s="34"/>
      <c r="J859" s="34"/>
      <c r="K859" s="34"/>
      <c r="L859" s="34"/>
      <c r="M859" s="34"/>
      <c r="N859" s="34"/>
      <c r="O859" s="34"/>
      <c r="P859" s="34"/>
      <c r="Q859" s="34"/>
      <c r="R859" s="35"/>
      <c r="S859" s="72">
        <f t="shared" si="74"/>
        <v>1875</v>
      </c>
      <c r="T859" s="36">
        <f t="shared" si="72"/>
        <v>0</v>
      </c>
      <c r="U859" s="36">
        <f t="shared" si="75"/>
        <v>114.44</v>
      </c>
      <c r="V859" s="35"/>
      <c r="W859" s="72">
        <v>4500.0</v>
      </c>
      <c r="X859" s="35">
        <f t="shared" si="54"/>
        <v>0</v>
      </c>
      <c r="Y859" s="37">
        <f t="shared" si="56"/>
        <v>257.6710463</v>
      </c>
      <c r="Z859" s="35"/>
      <c r="AA859" s="35"/>
      <c r="AB859" s="35"/>
      <c r="AC859" s="35"/>
      <c r="AD859" s="35"/>
      <c r="AE859" s="66">
        <v>3000.0</v>
      </c>
      <c r="AF859" s="66">
        <f t="shared" si="71"/>
        <v>0</v>
      </c>
      <c r="AG859" s="93">
        <f t="shared" si="67"/>
        <v>-15.67691673</v>
      </c>
      <c r="AH859" s="67"/>
      <c r="AI859" s="68"/>
      <c r="AJ859" s="68">
        <f t="shared" si="69"/>
        <v>24.91094913</v>
      </c>
      <c r="AK859" s="69">
        <v>1875.0</v>
      </c>
      <c r="AL859" s="42">
        <f t="shared" si="57"/>
        <v>0</v>
      </c>
      <c r="AM859" s="42">
        <f t="shared" si="61"/>
        <v>472.4193666</v>
      </c>
      <c r="AN859" s="36"/>
      <c r="AO859" s="43"/>
      <c r="AP859" s="70">
        <v>980.0</v>
      </c>
      <c r="AQ859" s="70">
        <f t="shared" si="60"/>
        <v>0</v>
      </c>
      <c r="AR859" s="70">
        <f t="shared" si="62"/>
        <v>76.42103175</v>
      </c>
      <c r="AS859" s="71">
        <v>3600.0</v>
      </c>
      <c r="AT859" s="36"/>
      <c r="AU859" s="43"/>
      <c r="AV859" s="72">
        <v>480.0</v>
      </c>
      <c r="AW859" s="35"/>
      <c r="AX859" s="45"/>
      <c r="AY859" s="46"/>
      <c r="AZ859" s="46"/>
      <c r="BA859" s="46"/>
      <c r="BB859" s="46"/>
      <c r="BC859" s="47"/>
      <c r="BD859" s="47"/>
      <c r="BE859" s="48"/>
      <c r="BF859" s="48"/>
    </row>
    <row r="860" ht="15.75" customHeight="1">
      <c r="A860" s="110"/>
      <c r="B860" s="28"/>
      <c r="C860" s="48"/>
      <c r="D860" s="30"/>
      <c r="E860" s="31">
        <f t="shared" si="3"/>
        <v>0</v>
      </c>
      <c r="F860" s="31"/>
      <c r="G860" s="104"/>
      <c r="H860" s="33"/>
      <c r="I860" s="34"/>
      <c r="J860" s="34"/>
      <c r="K860" s="34"/>
      <c r="L860" s="34"/>
      <c r="M860" s="34"/>
      <c r="N860" s="34"/>
      <c r="O860" s="34"/>
      <c r="P860" s="34"/>
      <c r="Q860" s="34"/>
      <c r="R860" s="35"/>
      <c r="S860" s="72">
        <f t="shared" si="74"/>
        <v>1875</v>
      </c>
      <c r="T860" s="36">
        <f t="shared" si="72"/>
        <v>0</v>
      </c>
      <c r="U860" s="36">
        <f t="shared" si="75"/>
        <v>114.44</v>
      </c>
      <c r="V860" s="35"/>
      <c r="W860" s="72">
        <v>4500.0</v>
      </c>
      <c r="X860" s="35">
        <f t="shared" si="54"/>
        <v>0</v>
      </c>
      <c r="Y860" s="37">
        <f t="shared" si="56"/>
        <v>257.6710463</v>
      </c>
      <c r="Z860" s="35"/>
      <c r="AA860" s="35"/>
      <c r="AB860" s="35"/>
      <c r="AC860" s="35"/>
      <c r="AD860" s="35"/>
      <c r="AE860" s="66">
        <v>3000.0</v>
      </c>
      <c r="AF860" s="66">
        <f t="shared" si="71"/>
        <v>0</v>
      </c>
      <c r="AG860" s="93">
        <f t="shared" si="67"/>
        <v>-15.67691673</v>
      </c>
      <c r="AH860" s="67"/>
      <c r="AI860" s="68"/>
      <c r="AJ860" s="68">
        <f t="shared" si="69"/>
        <v>24.91094913</v>
      </c>
      <c r="AK860" s="69">
        <v>1875.0</v>
      </c>
      <c r="AL860" s="42">
        <f t="shared" si="57"/>
        <v>0</v>
      </c>
      <c r="AM860" s="42">
        <f t="shared" si="61"/>
        <v>472.4193666</v>
      </c>
      <c r="AN860" s="36"/>
      <c r="AO860" s="43"/>
      <c r="AP860" s="70">
        <v>980.0</v>
      </c>
      <c r="AQ860" s="70">
        <f t="shared" si="60"/>
        <v>0</v>
      </c>
      <c r="AR860" s="70">
        <f t="shared" si="62"/>
        <v>76.42103175</v>
      </c>
      <c r="AS860" s="71">
        <v>3600.0</v>
      </c>
      <c r="AT860" s="36"/>
      <c r="AU860" s="43"/>
      <c r="AV860" s="72">
        <v>480.0</v>
      </c>
      <c r="AW860" s="35"/>
      <c r="AX860" s="45"/>
      <c r="AY860" s="46"/>
      <c r="AZ860" s="46"/>
      <c r="BA860" s="46"/>
      <c r="BB860" s="46"/>
      <c r="BC860" s="47"/>
      <c r="BD860" s="47"/>
      <c r="BE860" s="48"/>
      <c r="BF860" s="48"/>
    </row>
    <row r="861" ht="15.75" customHeight="1">
      <c r="A861" s="110"/>
      <c r="B861" s="28"/>
      <c r="C861" s="48"/>
      <c r="D861" s="30"/>
      <c r="E861" s="31">
        <f t="shared" si="3"/>
        <v>0</v>
      </c>
      <c r="F861" s="31"/>
      <c r="G861" s="104"/>
      <c r="H861" s="33"/>
      <c r="I861" s="34"/>
      <c r="J861" s="34"/>
      <c r="K861" s="34"/>
      <c r="L861" s="34"/>
      <c r="M861" s="34"/>
      <c r="N861" s="34"/>
      <c r="O861" s="34"/>
      <c r="P861" s="34"/>
      <c r="Q861" s="34"/>
      <c r="R861" s="35"/>
      <c r="S861" s="72">
        <f t="shared" si="74"/>
        <v>1875</v>
      </c>
      <c r="T861" s="36">
        <f t="shared" si="72"/>
        <v>0</v>
      </c>
      <c r="U861" s="36">
        <f t="shared" si="75"/>
        <v>114.44</v>
      </c>
      <c r="V861" s="35"/>
      <c r="W861" s="72">
        <v>4500.0</v>
      </c>
      <c r="X861" s="35">
        <f t="shared" si="54"/>
        <v>0</v>
      </c>
      <c r="Y861" s="37">
        <f t="shared" si="56"/>
        <v>257.6710463</v>
      </c>
      <c r="Z861" s="35"/>
      <c r="AA861" s="35"/>
      <c r="AB861" s="35"/>
      <c r="AC861" s="35"/>
      <c r="AD861" s="35"/>
      <c r="AE861" s="66">
        <v>3000.0</v>
      </c>
      <c r="AF861" s="66">
        <f t="shared" si="71"/>
        <v>0</v>
      </c>
      <c r="AG861" s="93">
        <f t="shared" si="67"/>
        <v>-15.67691673</v>
      </c>
      <c r="AH861" s="67"/>
      <c r="AI861" s="68"/>
      <c r="AJ861" s="68">
        <f t="shared" si="69"/>
        <v>24.91094913</v>
      </c>
      <c r="AK861" s="69">
        <v>1875.0</v>
      </c>
      <c r="AL861" s="42">
        <f t="shared" si="57"/>
        <v>0</v>
      </c>
      <c r="AM861" s="42">
        <f t="shared" si="61"/>
        <v>472.4193666</v>
      </c>
      <c r="AN861" s="36"/>
      <c r="AO861" s="43"/>
      <c r="AP861" s="70">
        <v>980.0</v>
      </c>
      <c r="AQ861" s="70">
        <f t="shared" si="60"/>
        <v>0</v>
      </c>
      <c r="AR861" s="70">
        <f t="shared" si="62"/>
        <v>76.42103175</v>
      </c>
      <c r="AS861" s="71">
        <v>3600.0</v>
      </c>
      <c r="AT861" s="36"/>
      <c r="AU861" s="43"/>
      <c r="AV861" s="72">
        <v>480.0</v>
      </c>
      <c r="AW861" s="35"/>
      <c r="AX861" s="45"/>
      <c r="AY861" s="46"/>
      <c r="AZ861" s="46"/>
      <c r="BA861" s="46"/>
      <c r="BB861" s="46"/>
      <c r="BC861" s="47"/>
      <c r="BD861" s="47"/>
      <c r="BE861" s="48"/>
      <c r="BF861" s="48"/>
    </row>
    <row r="862" ht="15.75" customHeight="1">
      <c r="A862" s="110"/>
      <c r="B862" s="28"/>
      <c r="C862" s="48"/>
      <c r="D862" s="30"/>
      <c r="E862" s="31">
        <f t="shared" si="3"/>
        <v>0</v>
      </c>
      <c r="F862" s="31"/>
      <c r="G862" s="104"/>
      <c r="H862" s="33"/>
      <c r="I862" s="34"/>
      <c r="J862" s="34"/>
      <c r="K862" s="34"/>
      <c r="L862" s="34"/>
      <c r="M862" s="34"/>
      <c r="N862" s="34"/>
      <c r="O862" s="34"/>
      <c r="P862" s="34"/>
      <c r="Q862" s="34"/>
      <c r="R862" s="35"/>
      <c r="S862" s="72">
        <f t="shared" si="74"/>
        <v>1875</v>
      </c>
      <c r="T862" s="36">
        <f t="shared" si="72"/>
        <v>0</v>
      </c>
      <c r="U862" s="36">
        <f t="shared" si="75"/>
        <v>114.44</v>
      </c>
      <c r="V862" s="35"/>
      <c r="W862" s="72">
        <v>4500.0</v>
      </c>
      <c r="X862" s="35">
        <f t="shared" si="54"/>
        <v>0</v>
      </c>
      <c r="Y862" s="37">
        <f t="shared" si="56"/>
        <v>257.6710463</v>
      </c>
      <c r="Z862" s="35"/>
      <c r="AA862" s="35"/>
      <c r="AB862" s="35"/>
      <c r="AC862" s="35"/>
      <c r="AD862" s="35"/>
      <c r="AE862" s="66">
        <v>3000.0</v>
      </c>
      <c r="AF862" s="66">
        <f t="shared" si="71"/>
        <v>0</v>
      </c>
      <c r="AG862" s="93">
        <f t="shared" si="67"/>
        <v>-15.67691673</v>
      </c>
      <c r="AH862" s="67"/>
      <c r="AI862" s="68"/>
      <c r="AJ862" s="68">
        <f t="shared" si="69"/>
        <v>24.91094913</v>
      </c>
      <c r="AK862" s="69">
        <v>1875.0</v>
      </c>
      <c r="AL862" s="42">
        <f t="shared" si="57"/>
        <v>0</v>
      </c>
      <c r="AM862" s="42">
        <f t="shared" si="61"/>
        <v>472.4193666</v>
      </c>
      <c r="AN862" s="36"/>
      <c r="AO862" s="43"/>
      <c r="AP862" s="70">
        <v>980.0</v>
      </c>
      <c r="AQ862" s="70">
        <f t="shared" si="60"/>
        <v>0</v>
      </c>
      <c r="AR862" s="70">
        <f t="shared" si="62"/>
        <v>76.42103175</v>
      </c>
      <c r="AS862" s="71">
        <v>3600.0</v>
      </c>
      <c r="AT862" s="36"/>
      <c r="AU862" s="43"/>
      <c r="AV862" s="72">
        <v>480.0</v>
      </c>
      <c r="AW862" s="35"/>
      <c r="AX862" s="45"/>
      <c r="AY862" s="46"/>
      <c r="AZ862" s="46"/>
      <c r="BA862" s="46"/>
      <c r="BB862" s="46"/>
      <c r="BC862" s="47"/>
      <c r="BD862" s="47"/>
      <c r="BE862" s="48"/>
      <c r="BF862" s="48"/>
    </row>
    <row r="863" ht="15.75" customHeight="1">
      <c r="A863" s="110"/>
      <c r="B863" s="28"/>
      <c r="C863" s="48"/>
      <c r="D863" s="30"/>
      <c r="E863" s="31">
        <f t="shared" si="3"/>
        <v>0</v>
      </c>
      <c r="F863" s="31"/>
      <c r="G863" s="104"/>
      <c r="H863" s="33"/>
      <c r="I863" s="34"/>
      <c r="J863" s="34"/>
      <c r="K863" s="34"/>
      <c r="L863" s="34"/>
      <c r="M863" s="34"/>
      <c r="N863" s="34"/>
      <c r="O863" s="34"/>
      <c r="P863" s="34"/>
      <c r="Q863" s="34"/>
      <c r="R863" s="35"/>
      <c r="S863" s="72">
        <f t="shared" si="74"/>
        <v>1875</v>
      </c>
      <c r="T863" s="36">
        <f t="shared" si="72"/>
        <v>0</v>
      </c>
      <c r="U863" s="36">
        <f t="shared" si="75"/>
        <v>114.44</v>
      </c>
      <c r="V863" s="35"/>
      <c r="W863" s="72">
        <v>4500.0</v>
      </c>
      <c r="X863" s="35">
        <f t="shared" si="54"/>
        <v>0</v>
      </c>
      <c r="Y863" s="37">
        <f t="shared" si="56"/>
        <v>257.6710463</v>
      </c>
      <c r="Z863" s="35"/>
      <c r="AA863" s="35"/>
      <c r="AB863" s="35"/>
      <c r="AC863" s="35"/>
      <c r="AD863" s="35"/>
      <c r="AE863" s="66">
        <v>3000.0</v>
      </c>
      <c r="AF863" s="66">
        <f t="shared" si="71"/>
        <v>0</v>
      </c>
      <c r="AG863" s="93">
        <f t="shared" si="67"/>
        <v>-15.67691673</v>
      </c>
      <c r="AH863" s="67"/>
      <c r="AI863" s="68"/>
      <c r="AJ863" s="68">
        <f t="shared" si="69"/>
        <v>24.91094913</v>
      </c>
      <c r="AK863" s="69">
        <v>1875.0</v>
      </c>
      <c r="AL863" s="42">
        <f t="shared" si="57"/>
        <v>0</v>
      </c>
      <c r="AM863" s="42">
        <f t="shared" si="61"/>
        <v>472.4193666</v>
      </c>
      <c r="AN863" s="36"/>
      <c r="AO863" s="43"/>
      <c r="AP863" s="70">
        <v>980.0</v>
      </c>
      <c r="AQ863" s="70">
        <f t="shared" si="60"/>
        <v>0</v>
      </c>
      <c r="AR863" s="70">
        <f t="shared" si="62"/>
        <v>76.42103175</v>
      </c>
      <c r="AS863" s="71">
        <v>3600.0</v>
      </c>
      <c r="AT863" s="36"/>
      <c r="AU863" s="43"/>
      <c r="AV863" s="72">
        <v>480.0</v>
      </c>
      <c r="AW863" s="35"/>
      <c r="AX863" s="45"/>
      <c r="AY863" s="46"/>
      <c r="AZ863" s="46"/>
      <c r="BA863" s="46"/>
      <c r="BB863" s="46"/>
      <c r="BC863" s="47"/>
      <c r="BD863" s="47"/>
      <c r="BE863" s="48"/>
      <c r="BF863" s="48"/>
    </row>
    <row r="864" ht="15.75" customHeight="1">
      <c r="A864" s="110"/>
      <c r="B864" s="28"/>
      <c r="C864" s="48"/>
      <c r="D864" s="30"/>
      <c r="E864" s="31">
        <f t="shared" si="3"/>
        <v>0</v>
      </c>
      <c r="F864" s="31"/>
      <c r="G864" s="104"/>
      <c r="H864" s="33"/>
      <c r="I864" s="34"/>
      <c r="J864" s="34"/>
      <c r="K864" s="34"/>
      <c r="L864" s="34"/>
      <c r="M864" s="34"/>
      <c r="N864" s="34"/>
      <c r="O864" s="34"/>
      <c r="P864" s="34"/>
      <c r="Q864" s="34"/>
      <c r="R864" s="35"/>
      <c r="S864" s="72">
        <f t="shared" si="74"/>
        <v>1875</v>
      </c>
      <c r="T864" s="36">
        <f t="shared" si="72"/>
        <v>0</v>
      </c>
      <c r="U864" s="36">
        <f t="shared" si="75"/>
        <v>114.44</v>
      </c>
      <c r="V864" s="35"/>
      <c r="W864" s="72">
        <v>4500.0</v>
      </c>
      <c r="X864" s="35">
        <f t="shared" si="54"/>
        <v>0</v>
      </c>
      <c r="Y864" s="37">
        <f t="shared" si="56"/>
        <v>257.6710463</v>
      </c>
      <c r="Z864" s="35"/>
      <c r="AA864" s="35"/>
      <c r="AB864" s="35"/>
      <c r="AC864" s="35"/>
      <c r="AD864" s="35"/>
      <c r="AE864" s="66">
        <v>3000.0</v>
      </c>
      <c r="AF864" s="66">
        <f t="shared" si="71"/>
        <v>0</v>
      </c>
      <c r="AG864" s="93">
        <f t="shared" si="67"/>
        <v>-15.67691673</v>
      </c>
      <c r="AH864" s="67"/>
      <c r="AI864" s="68"/>
      <c r="AJ864" s="68">
        <f t="shared" si="69"/>
        <v>24.91094913</v>
      </c>
      <c r="AK864" s="69">
        <v>1875.0</v>
      </c>
      <c r="AL864" s="42">
        <f t="shared" si="57"/>
        <v>0</v>
      </c>
      <c r="AM864" s="42">
        <f t="shared" si="61"/>
        <v>472.4193666</v>
      </c>
      <c r="AN864" s="36"/>
      <c r="AO864" s="43"/>
      <c r="AP864" s="70">
        <v>980.0</v>
      </c>
      <c r="AQ864" s="70">
        <f t="shared" si="60"/>
        <v>0</v>
      </c>
      <c r="AR864" s="70">
        <f t="shared" si="62"/>
        <v>76.42103175</v>
      </c>
      <c r="AS864" s="71">
        <v>3600.0</v>
      </c>
      <c r="AT864" s="36"/>
      <c r="AU864" s="43"/>
      <c r="AV864" s="72">
        <v>480.0</v>
      </c>
      <c r="AW864" s="35"/>
      <c r="AX864" s="45"/>
      <c r="AY864" s="46"/>
      <c r="AZ864" s="46"/>
      <c r="BA864" s="46"/>
      <c r="BB864" s="46"/>
      <c r="BC864" s="47"/>
      <c r="BD864" s="47"/>
      <c r="BE864" s="48"/>
      <c r="BF864" s="48"/>
    </row>
    <row r="865" ht="15.75" customHeight="1">
      <c r="A865" s="110"/>
      <c r="B865" s="28"/>
      <c r="C865" s="48"/>
      <c r="D865" s="30"/>
      <c r="E865" s="31">
        <f t="shared" si="3"/>
        <v>0</v>
      </c>
      <c r="F865" s="31"/>
      <c r="G865" s="104"/>
      <c r="H865" s="33"/>
      <c r="I865" s="34"/>
      <c r="J865" s="34"/>
      <c r="K865" s="34"/>
      <c r="L865" s="34"/>
      <c r="M865" s="34"/>
      <c r="N865" s="34"/>
      <c r="O865" s="34"/>
      <c r="P865" s="34"/>
      <c r="Q865" s="34"/>
      <c r="R865" s="35"/>
      <c r="S865" s="72">
        <f t="shared" si="74"/>
        <v>1875</v>
      </c>
      <c r="T865" s="36">
        <f t="shared" si="72"/>
        <v>0</v>
      </c>
      <c r="U865" s="36">
        <f t="shared" si="75"/>
        <v>114.44</v>
      </c>
      <c r="V865" s="35"/>
      <c r="W865" s="72">
        <v>4500.0</v>
      </c>
      <c r="X865" s="35">
        <f t="shared" si="54"/>
        <v>0</v>
      </c>
      <c r="Y865" s="37">
        <f t="shared" si="56"/>
        <v>257.6710463</v>
      </c>
      <c r="Z865" s="35"/>
      <c r="AA865" s="35"/>
      <c r="AB865" s="35"/>
      <c r="AC865" s="35"/>
      <c r="AD865" s="35"/>
      <c r="AE865" s="66">
        <v>3000.0</v>
      </c>
      <c r="AF865" s="66">
        <f t="shared" si="71"/>
        <v>0</v>
      </c>
      <c r="AG865" s="93">
        <f t="shared" si="67"/>
        <v>-15.67691673</v>
      </c>
      <c r="AH865" s="67"/>
      <c r="AI865" s="68"/>
      <c r="AJ865" s="68">
        <f t="shared" si="69"/>
        <v>24.91094913</v>
      </c>
      <c r="AK865" s="69">
        <v>1875.0</v>
      </c>
      <c r="AL865" s="42">
        <f t="shared" si="57"/>
        <v>0</v>
      </c>
      <c r="AM865" s="42">
        <f t="shared" si="61"/>
        <v>472.4193666</v>
      </c>
      <c r="AN865" s="36"/>
      <c r="AO865" s="43"/>
      <c r="AP865" s="70">
        <v>980.0</v>
      </c>
      <c r="AQ865" s="70">
        <f t="shared" si="60"/>
        <v>0</v>
      </c>
      <c r="AR865" s="70">
        <f t="shared" si="62"/>
        <v>76.42103175</v>
      </c>
      <c r="AS865" s="71">
        <v>3600.0</v>
      </c>
      <c r="AT865" s="36"/>
      <c r="AU865" s="43"/>
      <c r="AV865" s="72">
        <v>480.0</v>
      </c>
      <c r="AW865" s="35"/>
      <c r="AX865" s="45"/>
      <c r="AY865" s="46"/>
      <c r="AZ865" s="46"/>
      <c r="BA865" s="46"/>
      <c r="BB865" s="46"/>
      <c r="BC865" s="47"/>
      <c r="BD865" s="47"/>
      <c r="BE865" s="48"/>
      <c r="BF865" s="48"/>
    </row>
    <row r="866" ht="15.75" customHeight="1">
      <c r="A866" s="110"/>
      <c r="B866" s="28"/>
      <c r="C866" s="48"/>
      <c r="D866" s="30"/>
      <c r="E866" s="31">
        <f t="shared" si="3"/>
        <v>0</v>
      </c>
      <c r="F866" s="31"/>
      <c r="G866" s="104"/>
      <c r="H866" s="33"/>
      <c r="I866" s="34"/>
      <c r="J866" s="34"/>
      <c r="K866" s="34"/>
      <c r="L866" s="34"/>
      <c r="M866" s="34"/>
      <c r="N866" s="34"/>
      <c r="O866" s="34"/>
      <c r="P866" s="34"/>
      <c r="Q866" s="34"/>
      <c r="R866" s="35"/>
      <c r="S866" s="72">
        <f t="shared" si="74"/>
        <v>1875</v>
      </c>
      <c r="T866" s="36">
        <f t="shared" si="72"/>
        <v>0</v>
      </c>
      <c r="U866" s="36">
        <f t="shared" si="75"/>
        <v>114.44</v>
      </c>
      <c r="V866" s="35"/>
      <c r="W866" s="72">
        <v>4500.0</v>
      </c>
      <c r="X866" s="35">
        <f t="shared" si="54"/>
        <v>0</v>
      </c>
      <c r="Y866" s="37">
        <f t="shared" si="56"/>
        <v>257.6710463</v>
      </c>
      <c r="Z866" s="35"/>
      <c r="AA866" s="35"/>
      <c r="AB866" s="35"/>
      <c r="AC866" s="35"/>
      <c r="AD866" s="35"/>
      <c r="AE866" s="66">
        <v>3000.0</v>
      </c>
      <c r="AF866" s="66">
        <f t="shared" si="71"/>
        <v>0</v>
      </c>
      <c r="AG866" s="93">
        <f t="shared" si="67"/>
        <v>-15.67691673</v>
      </c>
      <c r="AH866" s="67"/>
      <c r="AI866" s="68"/>
      <c r="AJ866" s="68">
        <f t="shared" si="69"/>
        <v>24.91094913</v>
      </c>
      <c r="AK866" s="69">
        <v>1875.0</v>
      </c>
      <c r="AL866" s="42">
        <f t="shared" si="57"/>
        <v>0</v>
      </c>
      <c r="AM866" s="42">
        <f t="shared" si="61"/>
        <v>472.4193666</v>
      </c>
      <c r="AN866" s="36"/>
      <c r="AO866" s="43"/>
      <c r="AP866" s="70">
        <v>980.0</v>
      </c>
      <c r="AQ866" s="70">
        <f t="shared" si="60"/>
        <v>0</v>
      </c>
      <c r="AR866" s="70">
        <f t="shared" si="62"/>
        <v>76.42103175</v>
      </c>
      <c r="AS866" s="71">
        <v>3600.0</v>
      </c>
      <c r="AT866" s="36"/>
      <c r="AU866" s="43"/>
      <c r="AV866" s="72">
        <v>480.0</v>
      </c>
      <c r="AW866" s="35"/>
      <c r="AX866" s="45"/>
      <c r="AY866" s="46"/>
      <c r="AZ866" s="46"/>
      <c r="BA866" s="46"/>
      <c r="BB866" s="46"/>
      <c r="BC866" s="47"/>
      <c r="BD866" s="47"/>
      <c r="BE866" s="48"/>
      <c r="BF866" s="48"/>
    </row>
    <row r="867" ht="15.75" customHeight="1">
      <c r="A867" s="110"/>
      <c r="B867" s="28"/>
      <c r="C867" s="48"/>
      <c r="D867" s="30"/>
      <c r="E867" s="31">
        <f t="shared" si="3"/>
        <v>0</v>
      </c>
      <c r="F867" s="31"/>
      <c r="G867" s="104"/>
      <c r="H867" s="33"/>
      <c r="I867" s="34"/>
      <c r="J867" s="34"/>
      <c r="K867" s="34"/>
      <c r="L867" s="34"/>
      <c r="M867" s="34"/>
      <c r="N867" s="34"/>
      <c r="O867" s="34"/>
      <c r="P867" s="34"/>
      <c r="Q867" s="34"/>
      <c r="R867" s="35"/>
      <c r="S867" s="72">
        <f t="shared" si="74"/>
        <v>1875</v>
      </c>
      <c r="T867" s="36">
        <f t="shared" si="72"/>
        <v>0</v>
      </c>
      <c r="U867" s="36">
        <f t="shared" si="75"/>
        <v>114.44</v>
      </c>
      <c r="V867" s="35"/>
      <c r="W867" s="72">
        <v>4500.0</v>
      </c>
      <c r="X867" s="35">
        <f t="shared" si="54"/>
        <v>0</v>
      </c>
      <c r="Y867" s="37">
        <f t="shared" si="56"/>
        <v>257.6710463</v>
      </c>
      <c r="Z867" s="35"/>
      <c r="AA867" s="35"/>
      <c r="AB867" s="35"/>
      <c r="AC867" s="35"/>
      <c r="AD867" s="35"/>
      <c r="AE867" s="66">
        <v>3000.0</v>
      </c>
      <c r="AF867" s="66">
        <f t="shared" si="71"/>
        <v>0</v>
      </c>
      <c r="AG867" s="93">
        <f t="shared" si="67"/>
        <v>-15.67691673</v>
      </c>
      <c r="AH867" s="67"/>
      <c r="AI867" s="68"/>
      <c r="AJ867" s="68">
        <f t="shared" si="69"/>
        <v>24.91094913</v>
      </c>
      <c r="AK867" s="69">
        <v>1875.0</v>
      </c>
      <c r="AL867" s="42">
        <f t="shared" si="57"/>
        <v>0</v>
      </c>
      <c r="AM867" s="42">
        <f t="shared" si="61"/>
        <v>472.4193666</v>
      </c>
      <c r="AN867" s="36"/>
      <c r="AO867" s="43"/>
      <c r="AP867" s="70">
        <v>980.0</v>
      </c>
      <c r="AQ867" s="70">
        <f t="shared" si="60"/>
        <v>0</v>
      </c>
      <c r="AR867" s="70">
        <f t="shared" si="62"/>
        <v>76.42103175</v>
      </c>
      <c r="AS867" s="71">
        <v>3600.0</v>
      </c>
      <c r="AT867" s="36"/>
      <c r="AU867" s="43"/>
      <c r="AV867" s="72">
        <v>480.0</v>
      </c>
      <c r="AW867" s="35"/>
      <c r="AX867" s="45"/>
      <c r="AY867" s="46"/>
      <c r="AZ867" s="46"/>
      <c r="BA867" s="46"/>
      <c r="BB867" s="46"/>
      <c r="BC867" s="47"/>
      <c r="BD867" s="47"/>
      <c r="BE867" s="48"/>
      <c r="BF867" s="48"/>
    </row>
    <row r="868" ht="15.75" customHeight="1">
      <c r="A868" s="110"/>
      <c r="B868" s="28"/>
      <c r="C868" s="48"/>
      <c r="D868" s="30"/>
      <c r="E868" s="31">
        <f t="shared" si="3"/>
        <v>0</v>
      </c>
      <c r="F868" s="31"/>
      <c r="G868" s="104"/>
      <c r="H868" s="33"/>
      <c r="I868" s="34"/>
      <c r="J868" s="34"/>
      <c r="K868" s="34"/>
      <c r="L868" s="34"/>
      <c r="M868" s="34"/>
      <c r="N868" s="34"/>
      <c r="O868" s="34"/>
      <c r="P868" s="34"/>
      <c r="Q868" s="34"/>
      <c r="R868" s="35"/>
      <c r="S868" s="72">
        <f t="shared" si="74"/>
        <v>1875</v>
      </c>
      <c r="T868" s="36">
        <f t="shared" si="72"/>
        <v>0</v>
      </c>
      <c r="U868" s="36">
        <f t="shared" si="75"/>
        <v>114.44</v>
      </c>
      <c r="V868" s="35"/>
      <c r="W868" s="72">
        <v>4500.0</v>
      </c>
      <c r="X868" s="35">
        <f t="shared" si="54"/>
        <v>0</v>
      </c>
      <c r="Y868" s="37">
        <f t="shared" si="56"/>
        <v>257.6710463</v>
      </c>
      <c r="Z868" s="35"/>
      <c r="AA868" s="35"/>
      <c r="AB868" s="35"/>
      <c r="AC868" s="35"/>
      <c r="AD868" s="35"/>
      <c r="AE868" s="66">
        <v>3000.0</v>
      </c>
      <c r="AF868" s="66">
        <f t="shared" si="71"/>
        <v>0</v>
      </c>
      <c r="AG868" s="93">
        <f t="shared" si="67"/>
        <v>-15.67691673</v>
      </c>
      <c r="AH868" s="67"/>
      <c r="AI868" s="68"/>
      <c r="AJ868" s="68">
        <f t="shared" si="69"/>
        <v>24.91094913</v>
      </c>
      <c r="AK868" s="69">
        <v>1875.0</v>
      </c>
      <c r="AL868" s="42">
        <f t="shared" si="57"/>
        <v>0</v>
      </c>
      <c r="AM868" s="42">
        <f t="shared" si="61"/>
        <v>472.4193666</v>
      </c>
      <c r="AN868" s="36"/>
      <c r="AO868" s="43"/>
      <c r="AP868" s="70">
        <v>980.0</v>
      </c>
      <c r="AQ868" s="70">
        <f t="shared" si="60"/>
        <v>0</v>
      </c>
      <c r="AR868" s="70">
        <f t="shared" si="62"/>
        <v>76.42103175</v>
      </c>
      <c r="AS868" s="71">
        <v>3600.0</v>
      </c>
      <c r="AT868" s="36"/>
      <c r="AU868" s="43"/>
      <c r="AV868" s="72">
        <v>480.0</v>
      </c>
      <c r="AW868" s="35"/>
      <c r="AX868" s="45"/>
      <c r="AY868" s="46"/>
      <c r="AZ868" s="46"/>
      <c r="BA868" s="46"/>
      <c r="BB868" s="46"/>
      <c r="BC868" s="47"/>
      <c r="BD868" s="47"/>
      <c r="BE868" s="48"/>
      <c r="BF868" s="48"/>
    </row>
    <row r="869" ht="15.75" customHeight="1">
      <c r="A869" s="110"/>
      <c r="B869" s="28"/>
      <c r="C869" s="48"/>
      <c r="D869" s="30"/>
      <c r="E869" s="31">
        <f t="shared" si="3"/>
        <v>0</v>
      </c>
      <c r="F869" s="31"/>
      <c r="G869" s="104"/>
      <c r="H869" s="33"/>
      <c r="I869" s="34"/>
      <c r="J869" s="34"/>
      <c r="K869" s="34"/>
      <c r="L869" s="34"/>
      <c r="M869" s="34"/>
      <c r="N869" s="34"/>
      <c r="O869" s="34"/>
      <c r="P869" s="34"/>
      <c r="Q869" s="34"/>
      <c r="R869" s="35"/>
      <c r="S869" s="72">
        <f t="shared" si="74"/>
        <v>1875</v>
      </c>
      <c r="T869" s="36">
        <f t="shared" si="72"/>
        <v>0</v>
      </c>
      <c r="U869" s="36">
        <f t="shared" si="75"/>
        <v>114.44</v>
      </c>
      <c r="V869" s="35"/>
      <c r="W869" s="72">
        <v>4500.0</v>
      </c>
      <c r="X869" s="35">
        <f t="shared" si="54"/>
        <v>0</v>
      </c>
      <c r="Y869" s="37">
        <f t="shared" si="56"/>
        <v>257.6710463</v>
      </c>
      <c r="Z869" s="35"/>
      <c r="AA869" s="35"/>
      <c r="AB869" s="35"/>
      <c r="AC869" s="35"/>
      <c r="AD869" s="35"/>
      <c r="AE869" s="66">
        <v>3000.0</v>
      </c>
      <c r="AF869" s="66">
        <f t="shared" si="71"/>
        <v>0</v>
      </c>
      <c r="AG869" s="93">
        <f t="shared" si="67"/>
        <v>-15.67691673</v>
      </c>
      <c r="AH869" s="67"/>
      <c r="AI869" s="68"/>
      <c r="AJ869" s="68">
        <f t="shared" si="69"/>
        <v>24.91094913</v>
      </c>
      <c r="AK869" s="69">
        <v>1875.0</v>
      </c>
      <c r="AL869" s="42">
        <f t="shared" si="57"/>
        <v>0</v>
      </c>
      <c r="AM869" s="42">
        <f t="shared" si="61"/>
        <v>472.4193666</v>
      </c>
      <c r="AN869" s="36"/>
      <c r="AO869" s="43"/>
      <c r="AP869" s="70">
        <v>980.0</v>
      </c>
      <c r="AQ869" s="70">
        <f t="shared" si="60"/>
        <v>0</v>
      </c>
      <c r="AR869" s="70">
        <f t="shared" si="62"/>
        <v>76.42103175</v>
      </c>
      <c r="AS869" s="71">
        <v>3600.0</v>
      </c>
      <c r="AT869" s="36"/>
      <c r="AU869" s="43"/>
      <c r="AV869" s="72">
        <v>480.0</v>
      </c>
      <c r="AW869" s="35"/>
      <c r="AX869" s="45"/>
      <c r="AY869" s="46"/>
      <c r="AZ869" s="46"/>
      <c r="BA869" s="46"/>
      <c r="BB869" s="46"/>
      <c r="BC869" s="47"/>
      <c r="BD869" s="47"/>
      <c r="BE869" s="48"/>
      <c r="BF869" s="48"/>
    </row>
    <row r="870" ht="15.75" customHeight="1">
      <c r="A870" s="110"/>
      <c r="B870" s="28"/>
      <c r="C870" s="48"/>
      <c r="D870" s="30"/>
      <c r="E870" s="31">
        <f t="shared" si="3"/>
        <v>0</v>
      </c>
      <c r="F870" s="31"/>
      <c r="G870" s="104"/>
      <c r="H870" s="33"/>
      <c r="I870" s="34"/>
      <c r="J870" s="34"/>
      <c r="K870" s="34"/>
      <c r="L870" s="34"/>
      <c r="M870" s="34"/>
      <c r="N870" s="34"/>
      <c r="O870" s="34"/>
      <c r="P870" s="34"/>
      <c r="Q870" s="34"/>
      <c r="R870" s="35"/>
      <c r="S870" s="72">
        <f t="shared" si="74"/>
        <v>1875</v>
      </c>
      <c r="T870" s="36">
        <f t="shared" si="72"/>
        <v>0</v>
      </c>
      <c r="U870" s="36">
        <f t="shared" si="75"/>
        <v>114.44</v>
      </c>
      <c r="V870" s="35"/>
      <c r="W870" s="72">
        <v>4500.0</v>
      </c>
      <c r="X870" s="35">
        <f t="shared" si="54"/>
        <v>0</v>
      </c>
      <c r="Y870" s="37">
        <f t="shared" si="56"/>
        <v>257.6710463</v>
      </c>
      <c r="Z870" s="35"/>
      <c r="AA870" s="35"/>
      <c r="AB870" s="35"/>
      <c r="AC870" s="35"/>
      <c r="AD870" s="35"/>
      <c r="AE870" s="66">
        <v>3000.0</v>
      </c>
      <c r="AF870" s="66">
        <f t="shared" si="71"/>
        <v>0</v>
      </c>
      <c r="AG870" s="93">
        <f t="shared" si="67"/>
        <v>-15.67691673</v>
      </c>
      <c r="AH870" s="67"/>
      <c r="AI870" s="68"/>
      <c r="AJ870" s="68">
        <f t="shared" si="69"/>
        <v>24.91094913</v>
      </c>
      <c r="AK870" s="69">
        <v>1875.0</v>
      </c>
      <c r="AL870" s="42">
        <f t="shared" si="57"/>
        <v>0</v>
      </c>
      <c r="AM870" s="42">
        <f t="shared" si="61"/>
        <v>472.4193666</v>
      </c>
      <c r="AN870" s="36"/>
      <c r="AO870" s="43"/>
      <c r="AP870" s="70">
        <v>980.0</v>
      </c>
      <c r="AQ870" s="70">
        <f t="shared" si="60"/>
        <v>0</v>
      </c>
      <c r="AR870" s="70">
        <f t="shared" si="62"/>
        <v>76.42103175</v>
      </c>
      <c r="AS870" s="71">
        <v>3600.0</v>
      </c>
      <c r="AT870" s="36"/>
      <c r="AU870" s="43"/>
      <c r="AV870" s="72">
        <v>480.0</v>
      </c>
      <c r="AW870" s="35"/>
      <c r="AX870" s="45"/>
      <c r="AY870" s="46"/>
      <c r="AZ870" s="46"/>
      <c r="BA870" s="46"/>
      <c r="BB870" s="46"/>
      <c r="BC870" s="47"/>
      <c r="BD870" s="47"/>
      <c r="BE870" s="48"/>
      <c r="BF870" s="48"/>
    </row>
    <row r="871" ht="15.75" customHeight="1">
      <c r="A871" s="110"/>
      <c r="B871" s="28"/>
      <c r="C871" s="48"/>
      <c r="D871" s="30"/>
      <c r="E871" s="31">
        <f t="shared" si="3"/>
        <v>0</v>
      </c>
      <c r="F871" s="31"/>
      <c r="G871" s="104"/>
      <c r="H871" s="33"/>
      <c r="I871" s="34"/>
      <c r="J871" s="34"/>
      <c r="K871" s="34"/>
      <c r="L871" s="34"/>
      <c r="M871" s="34"/>
      <c r="N871" s="34"/>
      <c r="O871" s="34"/>
      <c r="P871" s="34"/>
      <c r="Q871" s="34"/>
      <c r="R871" s="35"/>
      <c r="S871" s="72">
        <f t="shared" si="74"/>
        <v>1875</v>
      </c>
      <c r="T871" s="36">
        <f t="shared" si="72"/>
        <v>0</v>
      </c>
      <c r="U871" s="36">
        <f t="shared" si="75"/>
        <v>114.44</v>
      </c>
      <c r="V871" s="35"/>
      <c r="W871" s="72">
        <v>4500.0</v>
      </c>
      <c r="X871" s="35">
        <f t="shared" si="54"/>
        <v>0</v>
      </c>
      <c r="Y871" s="37">
        <f t="shared" si="56"/>
        <v>257.6710463</v>
      </c>
      <c r="Z871" s="35"/>
      <c r="AA871" s="35"/>
      <c r="AB871" s="35"/>
      <c r="AC871" s="35"/>
      <c r="AD871" s="35"/>
      <c r="AE871" s="66">
        <v>3000.0</v>
      </c>
      <c r="AF871" s="66">
        <f t="shared" si="71"/>
        <v>0</v>
      </c>
      <c r="AG871" s="93">
        <f t="shared" si="67"/>
        <v>-15.67691673</v>
      </c>
      <c r="AH871" s="67"/>
      <c r="AI871" s="68"/>
      <c r="AJ871" s="68">
        <f t="shared" si="69"/>
        <v>24.91094913</v>
      </c>
      <c r="AK871" s="69">
        <v>1875.0</v>
      </c>
      <c r="AL871" s="42">
        <f t="shared" si="57"/>
        <v>0</v>
      </c>
      <c r="AM871" s="42">
        <f t="shared" si="61"/>
        <v>472.4193666</v>
      </c>
      <c r="AN871" s="36"/>
      <c r="AO871" s="43"/>
      <c r="AP871" s="70">
        <v>980.0</v>
      </c>
      <c r="AQ871" s="70">
        <f t="shared" si="60"/>
        <v>0</v>
      </c>
      <c r="AR871" s="70">
        <f t="shared" si="62"/>
        <v>76.42103175</v>
      </c>
      <c r="AS871" s="71">
        <v>3600.0</v>
      </c>
      <c r="AT871" s="36"/>
      <c r="AU871" s="43"/>
      <c r="AV871" s="72">
        <v>480.0</v>
      </c>
      <c r="AW871" s="35"/>
      <c r="AX871" s="45"/>
      <c r="AY871" s="46"/>
      <c r="AZ871" s="46"/>
      <c r="BA871" s="46"/>
      <c r="BB871" s="46"/>
      <c r="BC871" s="47"/>
      <c r="BD871" s="47"/>
      <c r="BE871" s="48"/>
      <c r="BF871" s="48"/>
    </row>
    <row r="872" ht="15.75" customHeight="1">
      <c r="A872" s="110"/>
      <c r="B872" s="28"/>
      <c r="C872" s="48"/>
      <c r="D872" s="30"/>
      <c r="E872" s="31">
        <f t="shared" si="3"/>
        <v>0</v>
      </c>
      <c r="F872" s="31"/>
      <c r="G872" s="104"/>
      <c r="H872" s="33"/>
      <c r="I872" s="34"/>
      <c r="J872" s="34"/>
      <c r="K872" s="34"/>
      <c r="L872" s="34"/>
      <c r="M872" s="34"/>
      <c r="N872" s="34"/>
      <c r="O872" s="34"/>
      <c r="P872" s="34"/>
      <c r="Q872" s="34"/>
      <c r="R872" s="35"/>
      <c r="S872" s="72">
        <f t="shared" si="74"/>
        <v>1875</v>
      </c>
      <c r="T872" s="36">
        <f t="shared" si="72"/>
        <v>0</v>
      </c>
      <c r="U872" s="36">
        <f t="shared" si="75"/>
        <v>114.44</v>
      </c>
      <c r="V872" s="35"/>
      <c r="W872" s="72">
        <v>4500.0</v>
      </c>
      <c r="X872" s="35">
        <f t="shared" si="54"/>
        <v>0</v>
      </c>
      <c r="Y872" s="37">
        <f t="shared" si="56"/>
        <v>257.6710463</v>
      </c>
      <c r="Z872" s="35"/>
      <c r="AA872" s="35"/>
      <c r="AB872" s="35"/>
      <c r="AC872" s="35"/>
      <c r="AD872" s="35"/>
      <c r="AE872" s="66">
        <v>3000.0</v>
      </c>
      <c r="AF872" s="66">
        <f t="shared" si="71"/>
        <v>0</v>
      </c>
      <c r="AG872" s="93">
        <f t="shared" si="67"/>
        <v>-15.67691673</v>
      </c>
      <c r="AH872" s="67"/>
      <c r="AI872" s="68"/>
      <c r="AJ872" s="68">
        <f t="shared" si="69"/>
        <v>24.91094913</v>
      </c>
      <c r="AK872" s="69">
        <v>1875.0</v>
      </c>
      <c r="AL872" s="42">
        <f t="shared" si="57"/>
        <v>0</v>
      </c>
      <c r="AM872" s="42">
        <f t="shared" si="61"/>
        <v>472.4193666</v>
      </c>
      <c r="AN872" s="36"/>
      <c r="AO872" s="43"/>
      <c r="AP872" s="70">
        <v>980.0</v>
      </c>
      <c r="AQ872" s="70">
        <f t="shared" si="60"/>
        <v>0</v>
      </c>
      <c r="AR872" s="70">
        <f t="shared" si="62"/>
        <v>76.42103175</v>
      </c>
      <c r="AS872" s="71">
        <v>3600.0</v>
      </c>
      <c r="AT872" s="36"/>
      <c r="AU872" s="43"/>
      <c r="AV872" s="72">
        <v>480.0</v>
      </c>
      <c r="AW872" s="35"/>
      <c r="AX872" s="45"/>
      <c r="AY872" s="46"/>
      <c r="AZ872" s="46"/>
      <c r="BA872" s="46"/>
      <c r="BB872" s="46"/>
      <c r="BC872" s="47"/>
      <c r="BD872" s="47"/>
      <c r="BE872" s="48"/>
      <c r="BF872" s="48"/>
    </row>
    <row r="873" ht="15.75" customHeight="1">
      <c r="A873" s="110"/>
      <c r="B873" s="28"/>
      <c r="C873" s="48"/>
      <c r="D873" s="30"/>
      <c r="E873" s="31">
        <f t="shared" si="3"/>
        <v>0</v>
      </c>
      <c r="F873" s="31"/>
      <c r="G873" s="104"/>
      <c r="H873" s="33"/>
      <c r="I873" s="34"/>
      <c r="J873" s="34"/>
      <c r="K873" s="34"/>
      <c r="L873" s="34"/>
      <c r="M873" s="34"/>
      <c r="N873" s="34"/>
      <c r="O873" s="34"/>
      <c r="P873" s="34"/>
      <c r="Q873" s="34"/>
      <c r="R873" s="35"/>
      <c r="S873" s="72">
        <f t="shared" si="74"/>
        <v>1875</v>
      </c>
      <c r="T873" s="36">
        <f t="shared" si="72"/>
        <v>0</v>
      </c>
      <c r="U873" s="36">
        <f t="shared" si="75"/>
        <v>114.44</v>
      </c>
      <c r="V873" s="35"/>
      <c r="W873" s="72">
        <v>4500.0</v>
      </c>
      <c r="X873" s="35">
        <f t="shared" si="54"/>
        <v>0</v>
      </c>
      <c r="Y873" s="37">
        <f t="shared" si="56"/>
        <v>257.6710463</v>
      </c>
      <c r="Z873" s="35"/>
      <c r="AA873" s="35"/>
      <c r="AB873" s="35"/>
      <c r="AC873" s="35"/>
      <c r="AD873" s="35"/>
      <c r="AE873" s="66">
        <v>3000.0</v>
      </c>
      <c r="AF873" s="66">
        <f t="shared" si="71"/>
        <v>0</v>
      </c>
      <c r="AG873" s="93">
        <f t="shared" si="67"/>
        <v>-15.67691673</v>
      </c>
      <c r="AH873" s="67"/>
      <c r="AI873" s="68"/>
      <c r="AJ873" s="68">
        <f t="shared" si="69"/>
        <v>24.91094913</v>
      </c>
      <c r="AK873" s="69">
        <v>1875.0</v>
      </c>
      <c r="AL873" s="42">
        <f t="shared" si="57"/>
        <v>0</v>
      </c>
      <c r="AM873" s="42">
        <f t="shared" si="61"/>
        <v>472.4193666</v>
      </c>
      <c r="AN873" s="36"/>
      <c r="AO873" s="43"/>
      <c r="AP873" s="70">
        <v>980.0</v>
      </c>
      <c r="AQ873" s="70">
        <f t="shared" si="60"/>
        <v>0</v>
      </c>
      <c r="AR873" s="70">
        <f t="shared" si="62"/>
        <v>76.42103175</v>
      </c>
      <c r="AS873" s="71">
        <v>3600.0</v>
      </c>
      <c r="AT873" s="36"/>
      <c r="AU873" s="43"/>
      <c r="AV873" s="72">
        <v>480.0</v>
      </c>
      <c r="AW873" s="35"/>
      <c r="AX873" s="45"/>
      <c r="AY873" s="46"/>
      <c r="AZ873" s="46"/>
      <c r="BA873" s="46"/>
      <c r="BB873" s="46"/>
      <c r="BC873" s="47"/>
      <c r="BD873" s="47"/>
      <c r="BE873" s="48"/>
      <c r="BF873" s="48"/>
    </row>
    <row r="874" ht="15.75" customHeight="1">
      <c r="A874" s="110"/>
      <c r="B874" s="28"/>
      <c r="C874" s="48"/>
      <c r="D874" s="30"/>
      <c r="E874" s="31">
        <f t="shared" si="3"/>
        <v>0</v>
      </c>
      <c r="F874" s="31"/>
      <c r="G874" s="104"/>
      <c r="H874" s="33"/>
      <c r="I874" s="34"/>
      <c r="J874" s="34"/>
      <c r="K874" s="34"/>
      <c r="L874" s="34"/>
      <c r="M874" s="34"/>
      <c r="N874" s="34"/>
      <c r="O874" s="34"/>
      <c r="P874" s="34"/>
      <c r="Q874" s="34"/>
      <c r="R874" s="35"/>
      <c r="S874" s="72">
        <f t="shared" si="74"/>
        <v>1875</v>
      </c>
      <c r="T874" s="36">
        <f t="shared" si="72"/>
        <v>0</v>
      </c>
      <c r="U874" s="36">
        <f t="shared" si="75"/>
        <v>114.44</v>
      </c>
      <c r="V874" s="35"/>
      <c r="W874" s="72">
        <v>4500.0</v>
      </c>
      <c r="X874" s="35">
        <f t="shared" si="54"/>
        <v>0</v>
      </c>
      <c r="Y874" s="37">
        <f t="shared" si="56"/>
        <v>257.6710463</v>
      </c>
      <c r="Z874" s="35"/>
      <c r="AA874" s="35"/>
      <c r="AB874" s="35"/>
      <c r="AC874" s="35"/>
      <c r="AD874" s="35"/>
      <c r="AE874" s="66">
        <v>3000.0</v>
      </c>
      <c r="AF874" s="66">
        <f t="shared" si="71"/>
        <v>0</v>
      </c>
      <c r="AG874" s="93">
        <f t="shared" si="67"/>
        <v>-15.67691673</v>
      </c>
      <c r="AH874" s="67"/>
      <c r="AI874" s="68"/>
      <c r="AJ874" s="68">
        <f t="shared" si="69"/>
        <v>24.91094913</v>
      </c>
      <c r="AK874" s="69">
        <v>1875.0</v>
      </c>
      <c r="AL874" s="42">
        <f t="shared" si="57"/>
        <v>0</v>
      </c>
      <c r="AM874" s="42">
        <f t="shared" si="61"/>
        <v>472.4193666</v>
      </c>
      <c r="AN874" s="36"/>
      <c r="AO874" s="43"/>
      <c r="AP874" s="70">
        <v>980.0</v>
      </c>
      <c r="AQ874" s="70">
        <f t="shared" si="60"/>
        <v>0</v>
      </c>
      <c r="AR874" s="70">
        <f t="shared" si="62"/>
        <v>76.42103175</v>
      </c>
      <c r="AS874" s="71">
        <v>3600.0</v>
      </c>
      <c r="AT874" s="36"/>
      <c r="AU874" s="43"/>
      <c r="AV874" s="72">
        <v>480.0</v>
      </c>
      <c r="AW874" s="35"/>
      <c r="AX874" s="45"/>
      <c r="AY874" s="46"/>
      <c r="AZ874" s="46"/>
      <c r="BA874" s="46"/>
      <c r="BB874" s="46"/>
      <c r="BC874" s="47"/>
      <c r="BD874" s="47"/>
      <c r="BE874" s="48"/>
      <c r="BF874" s="48"/>
    </row>
    <row r="875" ht="15.75" customHeight="1">
      <c r="A875" s="110"/>
      <c r="B875" s="28"/>
      <c r="C875" s="48"/>
      <c r="D875" s="30"/>
      <c r="E875" s="31">
        <f t="shared" si="3"/>
        <v>0</v>
      </c>
      <c r="F875" s="31"/>
      <c r="G875" s="104"/>
      <c r="H875" s="33"/>
      <c r="I875" s="34"/>
      <c r="J875" s="34"/>
      <c r="K875" s="34"/>
      <c r="L875" s="34"/>
      <c r="M875" s="34"/>
      <c r="N875" s="34"/>
      <c r="O875" s="34"/>
      <c r="P875" s="34"/>
      <c r="Q875" s="34"/>
      <c r="R875" s="35"/>
      <c r="S875" s="72">
        <f t="shared" si="74"/>
        <v>1875</v>
      </c>
      <c r="T875" s="36">
        <f t="shared" si="72"/>
        <v>0</v>
      </c>
      <c r="U875" s="36">
        <f t="shared" si="75"/>
        <v>114.44</v>
      </c>
      <c r="V875" s="35"/>
      <c r="W875" s="72">
        <v>4500.0</v>
      </c>
      <c r="X875" s="35">
        <f t="shared" si="54"/>
        <v>0</v>
      </c>
      <c r="Y875" s="37">
        <f t="shared" si="56"/>
        <v>257.6710463</v>
      </c>
      <c r="Z875" s="35"/>
      <c r="AA875" s="35"/>
      <c r="AB875" s="35"/>
      <c r="AC875" s="35"/>
      <c r="AD875" s="35"/>
      <c r="AE875" s="66">
        <v>3000.0</v>
      </c>
      <c r="AF875" s="66">
        <f t="shared" si="71"/>
        <v>0</v>
      </c>
      <c r="AG875" s="93">
        <f t="shared" si="67"/>
        <v>-15.67691673</v>
      </c>
      <c r="AH875" s="67"/>
      <c r="AI875" s="68"/>
      <c r="AJ875" s="68">
        <f t="shared" si="69"/>
        <v>24.91094913</v>
      </c>
      <c r="AK875" s="69">
        <v>1875.0</v>
      </c>
      <c r="AL875" s="42">
        <f t="shared" si="57"/>
        <v>0</v>
      </c>
      <c r="AM875" s="42">
        <f t="shared" si="61"/>
        <v>472.4193666</v>
      </c>
      <c r="AN875" s="36"/>
      <c r="AO875" s="43"/>
      <c r="AP875" s="70">
        <v>980.0</v>
      </c>
      <c r="AQ875" s="70">
        <f t="shared" si="60"/>
        <v>0</v>
      </c>
      <c r="AR875" s="70">
        <f t="shared" si="62"/>
        <v>76.42103175</v>
      </c>
      <c r="AS875" s="71">
        <v>3600.0</v>
      </c>
      <c r="AT875" s="36"/>
      <c r="AU875" s="43"/>
      <c r="AV875" s="72">
        <v>480.0</v>
      </c>
      <c r="AW875" s="35"/>
      <c r="AX875" s="45"/>
      <c r="AY875" s="46"/>
      <c r="AZ875" s="46"/>
      <c r="BA875" s="46"/>
      <c r="BB875" s="46"/>
      <c r="BC875" s="47"/>
      <c r="BD875" s="47"/>
      <c r="BE875" s="48"/>
      <c r="BF875" s="48"/>
    </row>
    <row r="876" ht="15.75" customHeight="1">
      <c r="A876" s="110"/>
      <c r="B876" s="28"/>
      <c r="C876" s="48"/>
      <c r="D876" s="30"/>
      <c r="E876" s="31">
        <f t="shared" si="3"/>
        <v>0</v>
      </c>
      <c r="F876" s="31"/>
      <c r="G876" s="104"/>
      <c r="H876" s="33"/>
      <c r="I876" s="34"/>
      <c r="J876" s="34"/>
      <c r="K876" s="34"/>
      <c r="L876" s="34"/>
      <c r="M876" s="34"/>
      <c r="N876" s="34"/>
      <c r="O876" s="34"/>
      <c r="P876" s="34"/>
      <c r="Q876" s="34"/>
      <c r="R876" s="35"/>
      <c r="S876" s="72">
        <f t="shared" si="74"/>
        <v>1875</v>
      </c>
      <c r="T876" s="36">
        <f t="shared" si="72"/>
        <v>0</v>
      </c>
      <c r="U876" s="36">
        <f t="shared" si="75"/>
        <v>114.44</v>
      </c>
      <c r="V876" s="35"/>
      <c r="W876" s="72">
        <v>4500.0</v>
      </c>
      <c r="X876" s="35">
        <f t="shared" si="54"/>
        <v>0</v>
      </c>
      <c r="Y876" s="37">
        <f t="shared" si="56"/>
        <v>257.6710463</v>
      </c>
      <c r="Z876" s="35"/>
      <c r="AA876" s="35"/>
      <c r="AB876" s="35"/>
      <c r="AC876" s="35"/>
      <c r="AD876" s="35"/>
      <c r="AE876" s="66">
        <v>3000.0</v>
      </c>
      <c r="AF876" s="66">
        <f t="shared" si="71"/>
        <v>0</v>
      </c>
      <c r="AG876" s="93">
        <f t="shared" si="67"/>
        <v>-15.67691673</v>
      </c>
      <c r="AH876" s="67"/>
      <c r="AI876" s="68"/>
      <c r="AJ876" s="68">
        <f t="shared" si="69"/>
        <v>24.91094913</v>
      </c>
      <c r="AK876" s="69">
        <v>1875.0</v>
      </c>
      <c r="AL876" s="42">
        <f t="shared" si="57"/>
        <v>0</v>
      </c>
      <c r="AM876" s="42">
        <f t="shared" si="61"/>
        <v>472.4193666</v>
      </c>
      <c r="AN876" s="36"/>
      <c r="AO876" s="43"/>
      <c r="AP876" s="70">
        <v>980.0</v>
      </c>
      <c r="AQ876" s="70">
        <f t="shared" si="60"/>
        <v>0</v>
      </c>
      <c r="AR876" s="70">
        <f t="shared" si="62"/>
        <v>76.42103175</v>
      </c>
      <c r="AS876" s="71">
        <v>3600.0</v>
      </c>
      <c r="AT876" s="36"/>
      <c r="AU876" s="43"/>
      <c r="AV876" s="72">
        <v>480.0</v>
      </c>
      <c r="AW876" s="35"/>
      <c r="AX876" s="45"/>
      <c r="AY876" s="46"/>
      <c r="AZ876" s="46"/>
      <c r="BA876" s="46"/>
      <c r="BB876" s="46"/>
      <c r="BC876" s="47"/>
      <c r="BD876" s="47"/>
      <c r="BE876" s="48"/>
      <c r="BF876" s="48"/>
    </row>
    <row r="877" ht="15.75" customHeight="1">
      <c r="A877" s="110"/>
      <c r="B877" s="28"/>
      <c r="C877" s="48"/>
      <c r="D877" s="30"/>
      <c r="E877" s="31">
        <f t="shared" si="3"/>
        <v>0</v>
      </c>
      <c r="F877" s="31"/>
      <c r="G877" s="104"/>
      <c r="H877" s="33"/>
      <c r="I877" s="34"/>
      <c r="J877" s="34"/>
      <c r="K877" s="34"/>
      <c r="L877" s="34"/>
      <c r="M877" s="34"/>
      <c r="N877" s="34"/>
      <c r="O877" s="34"/>
      <c r="P877" s="34"/>
      <c r="Q877" s="34"/>
      <c r="R877" s="35"/>
      <c r="S877" s="72">
        <f t="shared" si="74"/>
        <v>1875</v>
      </c>
      <c r="T877" s="36">
        <f t="shared" si="72"/>
        <v>0</v>
      </c>
      <c r="U877" s="36">
        <f t="shared" si="75"/>
        <v>114.44</v>
      </c>
      <c r="V877" s="35"/>
      <c r="W877" s="72">
        <v>4500.0</v>
      </c>
      <c r="X877" s="35">
        <f t="shared" si="54"/>
        <v>0</v>
      </c>
      <c r="Y877" s="37">
        <f t="shared" si="56"/>
        <v>257.6710463</v>
      </c>
      <c r="Z877" s="35"/>
      <c r="AA877" s="35"/>
      <c r="AB877" s="35"/>
      <c r="AC877" s="35"/>
      <c r="AD877" s="35"/>
      <c r="AE877" s="66">
        <v>3000.0</v>
      </c>
      <c r="AF877" s="66">
        <f t="shared" si="71"/>
        <v>0</v>
      </c>
      <c r="AG877" s="93">
        <f t="shared" si="67"/>
        <v>-15.67691673</v>
      </c>
      <c r="AH877" s="67"/>
      <c r="AI877" s="68"/>
      <c r="AJ877" s="68">
        <f t="shared" si="69"/>
        <v>24.91094913</v>
      </c>
      <c r="AK877" s="69">
        <v>1875.0</v>
      </c>
      <c r="AL877" s="42">
        <f t="shared" si="57"/>
        <v>0</v>
      </c>
      <c r="AM877" s="42">
        <f t="shared" si="61"/>
        <v>472.4193666</v>
      </c>
      <c r="AN877" s="36"/>
      <c r="AO877" s="43"/>
      <c r="AP877" s="70">
        <v>980.0</v>
      </c>
      <c r="AQ877" s="70">
        <f t="shared" si="60"/>
        <v>0</v>
      </c>
      <c r="AR877" s="70">
        <f t="shared" si="62"/>
        <v>76.42103175</v>
      </c>
      <c r="AS877" s="71">
        <v>3600.0</v>
      </c>
      <c r="AT877" s="36"/>
      <c r="AU877" s="43"/>
      <c r="AV877" s="72">
        <v>480.0</v>
      </c>
      <c r="AW877" s="35"/>
      <c r="AX877" s="45"/>
      <c r="AY877" s="46"/>
      <c r="AZ877" s="46"/>
      <c r="BA877" s="46"/>
      <c r="BB877" s="46"/>
      <c r="BC877" s="47"/>
      <c r="BD877" s="47"/>
      <c r="BE877" s="48"/>
      <c r="BF877" s="48"/>
    </row>
    <row r="878" ht="15.75" customHeight="1">
      <c r="A878" s="110"/>
      <c r="B878" s="28"/>
      <c r="C878" s="48"/>
      <c r="D878" s="30"/>
      <c r="E878" s="31">
        <f t="shared" si="3"/>
        <v>0</v>
      </c>
      <c r="F878" s="31"/>
      <c r="G878" s="104"/>
      <c r="H878" s="33"/>
      <c r="I878" s="34"/>
      <c r="J878" s="34"/>
      <c r="K878" s="34"/>
      <c r="L878" s="34"/>
      <c r="M878" s="34"/>
      <c r="N878" s="34"/>
      <c r="O878" s="34"/>
      <c r="P878" s="34"/>
      <c r="Q878" s="34"/>
      <c r="R878" s="35"/>
      <c r="S878" s="72">
        <f t="shared" si="74"/>
        <v>1875</v>
      </c>
      <c r="T878" s="36">
        <f t="shared" si="72"/>
        <v>0</v>
      </c>
      <c r="U878" s="36">
        <f t="shared" si="75"/>
        <v>114.44</v>
      </c>
      <c r="V878" s="35"/>
      <c r="W878" s="72">
        <v>4500.0</v>
      </c>
      <c r="X878" s="35">
        <f t="shared" si="54"/>
        <v>0</v>
      </c>
      <c r="Y878" s="37">
        <f t="shared" si="56"/>
        <v>257.6710463</v>
      </c>
      <c r="Z878" s="35"/>
      <c r="AA878" s="35"/>
      <c r="AB878" s="35"/>
      <c r="AC878" s="35"/>
      <c r="AD878" s="35"/>
      <c r="AE878" s="66">
        <v>3000.0</v>
      </c>
      <c r="AF878" s="66">
        <f t="shared" si="71"/>
        <v>0</v>
      </c>
      <c r="AG878" s="93">
        <f t="shared" si="67"/>
        <v>-15.67691673</v>
      </c>
      <c r="AH878" s="67"/>
      <c r="AI878" s="68"/>
      <c r="AJ878" s="68">
        <f t="shared" si="69"/>
        <v>24.91094913</v>
      </c>
      <c r="AK878" s="69">
        <v>1875.0</v>
      </c>
      <c r="AL878" s="42">
        <f t="shared" si="57"/>
        <v>0</v>
      </c>
      <c r="AM878" s="42">
        <f t="shared" si="61"/>
        <v>472.4193666</v>
      </c>
      <c r="AN878" s="36"/>
      <c r="AO878" s="43"/>
      <c r="AP878" s="70">
        <v>980.0</v>
      </c>
      <c r="AQ878" s="70">
        <f t="shared" si="60"/>
        <v>0</v>
      </c>
      <c r="AR878" s="70">
        <f t="shared" si="62"/>
        <v>76.42103175</v>
      </c>
      <c r="AS878" s="71">
        <v>3600.0</v>
      </c>
      <c r="AT878" s="36"/>
      <c r="AU878" s="43"/>
      <c r="AV878" s="72">
        <v>480.0</v>
      </c>
      <c r="AW878" s="35"/>
      <c r="AX878" s="45"/>
      <c r="AY878" s="46"/>
      <c r="AZ878" s="46"/>
      <c r="BA878" s="46"/>
      <c r="BB878" s="46"/>
      <c r="BC878" s="47"/>
      <c r="BD878" s="47"/>
      <c r="BE878" s="48"/>
      <c r="BF878" s="48"/>
    </row>
    <row r="879" ht="15.75" customHeight="1">
      <c r="A879" s="110"/>
      <c r="B879" s="28"/>
      <c r="C879" s="48"/>
      <c r="D879" s="30"/>
      <c r="E879" s="31">
        <f t="shared" si="3"/>
        <v>0</v>
      </c>
      <c r="F879" s="31"/>
      <c r="G879" s="104"/>
      <c r="H879" s="33"/>
      <c r="I879" s="34"/>
      <c r="J879" s="34"/>
      <c r="K879" s="34"/>
      <c r="L879" s="34"/>
      <c r="M879" s="34"/>
      <c r="N879" s="34"/>
      <c r="O879" s="34"/>
      <c r="P879" s="34"/>
      <c r="Q879" s="34"/>
      <c r="R879" s="35"/>
      <c r="S879" s="72">
        <f t="shared" si="74"/>
        <v>1875</v>
      </c>
      <c r="T879" s="36">
        <f t="shared" si="72"/>
        <v>0</v>
      </c>
      <c r="U879" s="36">
        <f t="shared" si="75"/>
        <v>114.44</v>
      </c>
      <c r="V879" s="35"/>
      <c r="W879" s="72">
        <v>4500.0</v>
      </c>
      <c r="X879" s="35">
        <f t="shared" si="54"/>
        <v>0</v>
      </c>
      <c r="Y879" s="37">
        <f t="shared" si="56"/>
        <v>257.6710463</v>
      </c>
      <c r="Z879" s="35"/>
      <c r="AA879" s="35"/>
      <c r="AB879" s="35"/>
      <c r="AC879" s="35"/>
      <c r="AD879" s="35"/>
      <c r="AE879" s="66">
        <v>3000.0</v>
      </c>
      <c r="AF879" s="66">
        <f t="shared" si="71"/>
        <v>0</v>
      </c>
      <c r="AG879" s="93">
        <f t="shared" si="67"/>
        <v>-15.67691673</v>
      </c>
      <c r="AH879" s="67"/>
      <c r="AI879" s="68"/>
      <c r="AJ879" s="68">
        <f t="shared" si="69"/>
        <v>24.91094913</v>
      </c>
      <c r="AK879" s="69">
        <v>1875.0</v>
      </c>
      <c r="AL879" s="42">
        <f t="shared" si="57"/>
        <v>0</v>
      </c>
      <c r="AM879" s="42">
        <f t="shared" si="61"/>
        <v>472.4193666</v>
      </c>
      <c r="AN879" s="36"/>
      <c r="AO879" s="43"/>
      <c r="AP879" s="70">
        <v>980.0</v>
      </c>
      <c r="AQ879" s="70">
        <f t="shared" si="60"/>
        <v>0</v>
      </c>
      <c r="AR879" s="70">
        <f t="shared" si="62"/>
        <v>76.42103175</v>
      </c>
      <c r="AS879" s="71">
        <v>3600.0</v>
      </c>
      <c r="AT879" s="36"/>
      <c r="AU879" s="43"/>
      <c r="AV879" s="72">
        <v>480.0</v>
      </c>
      <c r="AW879" s="35"/>
      <c r="AX879" s="45"/>
      <c r="AY879" s="46"/>
      <c r="AZ879" s="46"/>
      <c r="BA879" s="46"/>
      <c r="BB879" s="46"/>
      <c r="BC879" s="47"/>
      <c r="BD879" s="47"/>
      <c r="BE879" s="48"/>
      <c r="BF879" s="48"/>
    </row>
    <row r="880" ht="15.75" customHeight="1">
      <c r="A880" s="110"/>
      <c r="B880" s="28"/>
      <c r="C880" s="48"/>
      <c r="D880" s="30"/>
      <c r="E880" s="31">
        <f t="shared" si="3"/>
        <v>0</v>
      </c>
      <c r="F880" s="31"/>
      <c r="G880" s="104"/>
      <c r="H880" s="33"/>
      <c r="I880" s="34"/>
      <c r="J880" s="34"/>
      <c r="K880" s="34"/>
      <c r="L880" s="34"/>
      <c r="M880" s="34"/>
      <c r="N880" s="34"/>
      <c r="O880" s="34"/>
      <c r="P880" s="34"/>
      <c r="Q880" s="34"/>
      <c r="R880" s="35"/>
      <c r="S880" s="72">
        <f t="shared" si="74"/>
        <v>1875</v>
      </c>
      <c r="T880" s="36">
        <f t="shared" si="72"/>
        <v>0</v>
      </c>
      <c r="U880" s="36">
        <f t="shared" si="75"/>
        <v>114.44</v>
      </c>
      <c r="V880" s="35"/>
      <c r="W880" s="72">
        <v>4500.0</v>
      </c>
      <c r="X880" s="35">
        <f t="shared" si="54"/>
        <v>0</v>
      </c>
      <c r="Y880" s="37">
        <f t="shared" si="56"/>
        <v>257.6710463</v>
      </c>
      <c r="Z880" s="35"/>
      <c r="AA880" s="35"/>
      <c r="AB880" s="35"/>
      <c r="AC880" s="35"/>
      <c r="AD880" s="35"/>
      <c r="AE880" s="66">
        <v>3000.0</v>
      </c>
      <c r="AF880" s="66">
        <f t="shared" si="71"/>
        <v>0</v>
      </c>
      <c r="AG880" s="93">
        <f t="shared" si="67"/>
        <v>-15.67691673</v>
      </c>
      <c r="AH880" s="67"/>
      <c r="AI880" s="68"/>
      <c r="AJ880" s="68">
        <f t="shared" si="69"/>
        <v>24.91094913</v>
      </c>
      <c r="AK880" s="69">
        <v>1875.0</v>
      </c>
      <c r="AL880" s="42">
        <f t="shared" si="57"/>
        <v>0</v>
      </c>
      <c r="AM880" s="42">
        <f t="shared" si="61"/>
        <v>472.4193666</v>
      </c>
      <c r="AN880" s="36"/>
      <c r="AO880" s="43"/>
      <c r="AP880" s="70">
        <v>980.0</v>
      </c>
      <c r="AQ880" s="70">
        <f t="shared" si="60"/>
        <v>0</v>
      </c>
      <c r="AR880" s="70">
        <f t="shared" si="62"/>
        <v>76.42103175</v>
      </c>
      <c r="AS880" s="71">
        <v>3600.0</v>
      </c>
      <c r="AT880" s="36"/>
      <c r="AU880" s="43"/>
      <c r="AV880" s="72">
        <v>480.0</v>
      </c>
      <c r="AW880" s="35"/>
      <c r="AX880" s="45"/>
      <c r="AY880" s="46"/>
      <c r="AZ880" s="46"/>
      <c r="BA880" s="46"/>
      <c r="BB880" s="46"/>
      <c r="BC880" s="47"/>
      <c r="BD880" s="47"/>
      <c r="BE880" s="48"/>
      <c r="BF880" s="48"/>
    </row>
    <row r="881" ht="15.75" customHeight="1">
      <c r="A881" s="110"/>
      <c r="B881" s="28"/>
      <c r="C881" s="48"/>
      <c r="D881" s="30"/>
      <c r="E881" s="31">
        <f t="shared" si="3"/>
        <v>0</v>
      </c>
      <c r="F881" s="31"/>
      <c r="G881" s="104"/>
      <c r="H881" s="33"/>
      <c r="I881" s="34"/>
      <c r="J881" s="34"/>
      <c r="K881" s="34"/>
      <c r="L881" s="34"/>
      <c r="M881" s="34"/>
      <c r="N881" s="34"/>
      <c r="O881" s="34"/>
      <c r="P881" s="34"/>
      <c r="Q881" s="34"/>
      <c r="R881" s="35"/>
      <c r="S881" s="72">
        <f t="shared" si="74"/>
        <v>1875</v>
      </c>
      <c r="T881" s="36">
        <f t="shared" si="72"/>
        <v>0</v>
      </c>
      <c r="U881" s="36">
        <f t="shared" si="75"/>
        <v>114.44</v>
      </c>
      <c r="V881" s="35"/>
      <c r="W881" s="72">
        <v>4500.0</v>
      </c>
      <c r="X881" s="35">
        <f t="shared" si="54"/>
        <v>0</v>
      </c>
      <c r="Y881" s="37">
        <f t="shared" si="56"/>
        <v>257.6710463</v>
      </c>
      <c r="Z881" s="35"/>
      <c r="AA881" s="35"/>
      <c r="AB881" s="35"/>
      <c r="AC881" s="35"/>
      <c r="AD881" s="35"/>
      <c r="AE881" s="66">
        <v>3000.0</v>
      </c>
      <c r="AF881" s="66">
        <f t="shared" si="71"/>
        <v>0</v>
      </c>
      <c r="AG881" s="93">
        <f t="shared" si="67"/>
        <v>-15.67691673</v>
      </c>
      <c r="AH881" s="67"/>
      <c r="AI881" s="68"/>
      <c r="AJ881" s="68">
        <f t="shared" si="69"/>
        <v>24.91094913</v>
      </c>
      <c r="AK881" s="69">
        <v>1875.0</v>
      </c>
      <c r="AL881" s="42">
        <f t="shared" si="57"/>
        <v>0</v>
      </c>
      <c r="AM881" s="42">
        <f t="shared" si="61"/>
        <v>472.4193666</v>
      </c>
      <c r="AN881" s="36"/>
      <c r="AO881" s="43"/>
      <c r="AP881" s="70">
        <v>980.0</v>
      </c>
      <c r="AQ881" s="70">
        <f t="shared" si="60"/>
        <v>0</v>
      </c>
      <c r="AR881" s="70">
        <f t="shared" si="62"/>
        <v>76.42103175</v>
      </c>
      <c r="AS881" s="71">
        <v>3600.0</v>
      </c>
      <c r="AT881" s="36"/>
      <c r="AU881" s="43"/>
      <c r="AV881" s="72">
        <v>480.0</v>
      </c>
      <c r="AW881" s="35"/>
      <c r="AX881" s="45"/>
      <c r="AY881" s="46"/>
      <c r="AZ881" s="46"/>
      <c r="BA881" s="46"/>
      <c r="BB881" s="46"/>
      <c r="BC881" s="47"/>
      <c r="BD881" s="47"/>
      <c r="BE881" s="48"/>
      <c r="BF881" s="48"/>
    </row>
    <row r="882" ht="15.75" customHeight="1">
      <c r="A882" s="110"/>
      <c r="B882" s="28"/>
      <c r="C882" s="48"/>
      <c r="D882" s="30"/>
      <c r="E882" s="31">
        <f t="shared" si="3"/>
        <v>0</v>
      </c>
      <c r="F882" s="31"/>
      <c r="G882" s="104"/>
      <c r="H882" s="33"/>
      <c r="I882" s="34"/>
      <c r="J882" s="34"/>
      <c r="K882" s="34"/>
      <c r="L882" s="34"/>
      <c r="M882" s="34"/>
      <c r="N882" s="34"/>
      <c r="O882" s="34"/>
      <c r="P882" s="34"/>
      <c r="Q882" s="34"/>
      <c r="R882" s="35"/>
      <c r="S882" s="72">
        <f t="shared" si="74"/>
        <v>1875</v>
      </c>
      <c r="T882" s="36">
        <f t="shared" si="72"/>
        <v>0</v>
      </c>
      <c r="U882" s="36">
        <f t="shared" si="75"/>
        <v>114.44</v>
      </c>
      <c r="V882" s="35"/>
      <c r="W882" s="72">
        <v>4500.0</v>
      </c>
      <c r="X882" s="35">
        <f t="shared" si="54"/>
        <v>0</v>
      </c>
      <c r="Y882" s="37">
        <f t="shared" si="56"/>
        <v>257.6710463</v>
      </c>
      <c r="Z882" s="35"/>
      <c r="AA882" s="35"/>
      <c r="AB882" s="35"/>
      <c r="AC882" s="35"/>
      <c r="AD882" s="35"/>
      <c r="AE882" s="66">
        <v>3000.0</v>
      </c>
      <c r="AF882" s="66">
        <f t="shared" si="71"/>
        <v>0</v>
      </c>
      <c r="AG882" s="93">
        <f t="shared" si="67"/>
        <v>-15.67691673</v>
      </c>
      <c r="AH882" s="67"/>
      <c r="AI882" s="68"/>
      <c r="AJ882" s="68">
        <f t="shared" si="69"/>
        <v>24.91094913</v>
      </c>
      <c r="AK882" s="69">
        <v>1875.0</v>
      </c>
      <c r="AL882" s="42">
        <f t="shared" si="57"/>
        <v>0</v>
      </c>
      <c r="AM882" s="42">
        <f t="shared" si="61"/>
        <v>472.4193666</v>
      </c>
      <c r="AN882" s="36"/>
      <c r="AO882" s="43"/>
      <c r="AP882" s="70">
        <v>980.0</v>
      </c>
      <c r="AQ882" s="70">
        <f t="shared" si="60"/>
        <v>0</v>
      </c>
      <c r="AR882" s="70">
        <f t="shared" si="62"/>
        <v>76.42103175</v>
      </c>
      <c r="AS882" s="71">
        <v>3600.0</v>
      </c>
      <c r="AT882" s="36"/>
      <c r="AU882" s="43"/>
      <c r="AV882" s="72">
        <v>480.0</v>
      </c>
      <c r="AW882" s="35"/>
      <c r="AX882" s="45"/>
      <c r="AY882" s="46"/>
      <c r="AZ882" s="46"/>
      <c r="BA882" s="46"/>
      <c r="BB882" s="46"/>
      <c r="BC882" s="47"/>
      <c r="BD882" s="47"/>
      <c r="BE882" s="48"/>
      <c r="BF882" s="48"/>
    </row>
    <row r="883" ht="15.75" customHeight="1">
      <c r="A883" s="110"/>
      <c r="B883" s="28"/>
      <c r="C883" s="48"/>
      <c r="D883" s="30"/>
      <c r="E883" s="31">
        <f t="shared" si="3"/>
        <v>0</v>
      </c>
      <c r="F883" s="31"/>
      <c r="G883" s="104"/>
      <c r="H883" s="33"/>
      <c r="I883" s="34"/>
      <c r="J883" s="34"/>
      <c r="K883" s="34"/>
      <c r="L883" s="34"/>
      <c r="M883" s="34"/>
      <c r="N883" s="34"/>
      <c r="O883" s="34"/>
      <c r="P883" s="34"/>
      <c r="Q883" s="34"/>
      <c r="R883" s="35"/>
      <c r="S883" s="72">
        <f t="shared" si="74"/>
        <v>1875</v>
      </c>
      <c r="T883" s="36">
        <f t="shared" si="72"/>
        <v>0</v>
      </c>
      <c r="U883" s="36">
        <f t="shared" si="75"/>
        <v>114.44</v>
      </c>
      <c r="V883" s="35"/>
      <c r="W883" s="72">
        <v>4500.0</v>
      </c>
      <c r="X883" s="35">
        <f t="shared" si="54"/>
        <v>0</v>
      </c>
      <c r="Y883" s="37">
        <f t="shared" si="56"/>
        <v>257.6710463</v>
      </c>
      <c r="Z883" s="35"/>
      <c r="AA883" s="35"/>
      <c r="AB883" s="35"/>
      <c r="AC883" s="35"/>
      <c r="AD883" s="35"/>
      <c r="AE883" s="66">
        <v>3000.0</v>
      </c>
      <c r="AF883" s="66">
        <f t="shared" si="71"/>
        <v>0</v>
      </c>
      <c r="AG883" s="93">
        <f t="shared" si="67"/>
        <v>-15.67691673</v>
      </c>
      <c r="AH883" s="67"/>
      <c r="AI883" s="68"/>
      <c r="AJ883" s="68">
        <f t="shared" si="69"/>
        <v>24.91094913</v>
      </c>
      <c r="AK883" s="69">
        <v>1875.0</v>
      </c>
      <c r="AL883" s="42">
        <f t="shared" si="57"/>
        <v>0</v>
      </c>
      <c r="AM883" s="42">
        <f t="shared" si="61"/>
        <v>472.4193666</v>
      </c>
      <c r="AN883" s="36"/>
      <c r="AO883" s="43"/>
      <c r="AP883" s="70">
        <v>980.0</v>
      </c>
      <c r="AQ883" s="70">
        <f t="shared" si="60"/>
        <v>0</v>
      </c>
      <c r="AR883" s="70">
        <f t="shared" si="62"/>
        <v>76.42103175</v>
      </c>
      <c r="AS883" s="71">
        <v>3600.0</v>
      </c>
      <c r="AT883" s="36"/>
      <c r="AU883" s="43"/>
      <c r="AV883" s="72">
        <v>480.0</v>
      </c>
      <c r="AW883" s="35"/>
      <c r="AX883" s="45"/>
      <c r="AY883" s="46"/>
      <c r="AZ883" s="46"/>
      <c r="BA883" s="46"/>
      <c r="BB883" s="46"/>
      <c r="BC883" s="47"/>
      <c r="BD883" s="47"/>
      <c r="BE883" s="48"/>
      <c r="BF883" s="48"/>
    </row>
    <row r="884" ht="15.75" customHeight="1">
      <c r="A884" s="110"/>
      <c r="B884" s="28"/>
      <c r="C884" s="48"/>
      <c r="D884" s="30"/>
      <c r="E884" s="31">
        <f t="shared" si="3"/>
        <v>0</v>
      </c>
      <c r="F884" s="31"/>
      <c r="G884" s="104"/>
      <c r="H884" s="33"/>
      <c r="I884" s="34"/>
      <c r="J884" s="34"/>
      <c r="K884" s="34"/>
      <c r="L884" s="34"/>
      <c r="M884" s="34"/>
      <c r="N884" s="34"/>
      <c r="O884" s="34"/>
      <c r="P884" s="34"/>
      <c r="Q884" s="34"/>
      <c r="R884" s="35"/>
      <c r="S884" s="72">
        <f t="shared" si="74"/>
        <v>1875</v>
      </c>
      <c r="T884" s="36">
        <f t="shared" si="72"/>
        <v>0</v>
      </c>
      <c r="U884" s="36">
        <f t="shared" si="75"/>
        <v>114.44</v>
      </c>
      <c r="V884" s="35"/>
      <c r="W884" s="72">
        <v>4500.0</v>
      </c>
      <c r="X884" s="35">
        <f t="shared" si="54"/>
        <v>0</v>
      </c>
      <c r="Y884" s="37">
        <f t="shared" si="56"/>
        <v>257.6710463</v>
      </c>
      <c r="Z884" s="35"/>
      <c r="AA884" s="35"/>
      <c r="AB884" s="35"/>
      <c r="AC884" s="35"/>
      <c r="AD884" s="35"/>
      <c r="AE884" s="66">
        <v>3000.0</v>
      </c>
      <c r="AF884" s="66">
        <f t="shared" si="71"/>
        <v>0</v>
      </c>
      <c r="AG884" s="93">
        <f t="shared" si="67"/>
        <v>-15.67691673</v>
      </c>
      <c r="AH884" s="67"/>
      <c r="AI884" s="68"/>
      <c r="AJ884" s="68">
        <f t="shared" si="69"/>
        <v>24.91094913</v>
      </c>
      <c r="AK884" s="69">
        <v>1875.0</v>
      </c>
      <c r="AL884" s="42">
        <f t="shared" si="57"/>
        <v>0</v>
      </c>
      <c r="AM884" s="42">
        <f t="shared" si="61"/>
        <v>472.4193666</v>
      </c>
      <c r="AN884" s="36"/>
      <c r="AO884" s="43"/>
      <c r="AP884" s="70">
        <v>980.0</v>
      </c>
      <c r="AQ884" s="70">
        <f t="shared" si="60"/>
        <v>0</v>
      </c>
      <c r="AR884" s="70">
        <f t="shared" si="62"/>
        <v>76.42103175</v>
      </c>
      <c r="AS884" s="71">
        <v>3600.0</v>
      </c>
      <c r="AT884" s="36"/>
      <c r="AU884" s="43"/>
      <c r="AV884" s="72">
        <v>480.0</v>
      </c>
      <c r="AW884" s="35"/>
      <c r="AX884" s="45"/>
      <c r="AY884" s="46"/>
      <c r="AZ884" s="46"/>
      <c r="BA884" s="46"/>
      <c r="BB884" s="46"/>
      <c r="BC884" s="47"/>
      <c r="BD884" s="47"/>
      <c r="BE884" s="48"/>
      <c r="BF884" s="48"/>
    </row>
    <row r="885" ht="15.75" customHeight="1">
      <c r="A885" s="110"/>
      <c r="B885" s="28"/>
      <c r="C885" s="48"/>
      <c r="D885" s="30"/>
      <c r="E885" s="31">
        <f t="shared" si="3"/>
        <v>0</v>
      </c>
      <c r="F885" s="31"/>
      <c r="G885" s="104"/>
      <c r="H885" s="33"/>
      <c r="I885" s="34"/>
      <c r="J885" s="34"/>
      <c r="K885" s="34"/>
      <c r="L885" s="34"/>
      <c r="M885" s="34"/>
      <c r="N885" s="34"/>
      <c r="O885" s="34"/>
      <c r="P885" s="34"/>
      <c r="Q885" s="34"/>
      <c r="R885" s="35"/>
      <c r="S885" s="72">
        <f t="shared" si="74"/>
        <v>1875</v>
      </c>
      <c r="T885" s="36">
        <f t="shared" si="72"/>
        <v>0</v>
      </c>
      <c r="U885" s="36">
        <f t="shared" si="75"/>
        <v>114.44</v>
      </c>
      <c r="V885" s="35"/>
      <c r="W885" s="72">
        <v>4500.0</v>
      </c>
      <c r="X885" s="35">
        <f t="shared" si="54"/>
        <v>0</v>
      </c>
      <c r="Y885" s="37">
        <f t="shared" si="56"/>
        <v>257.6710463</v>
      </c>
      <c r="Z885" s="35"/>
      <c r="AA885" s="35"/>
      <c r="AB885" s="35"/>
      <c r="AC885" s="35"/>
      <c r="AD885" s="35"/>
      <c r="AE885" s="66">
        <v>3000.0</v>
      </c>
      <c r="AF885" s="66">
        <f t="shared" si="71"/>
        <v>0</v>
      </c>
      <c r="AG885" s="93">
        <f t="shared" si="67"/>
        <v>-15.67691673</v>
      </c>
      <c r="AH885" s="67"/>
      <c r="AI885" s="68"/>
      <c r="AJ885" s="68">
        <f t="shared" si="69"/>
        <v>24.91094913</v>
      </c>
      <c r="AK885" s="69">
        <v>1875.0</v>
      </c>
      <c r="AL885" s="42">
        <f t="shared" si="57"/>
        <v>0</v>
      </c>
      <c r="AM885" s="42">
        <f t="shared" si="61"/>
        <v>472.4193666</v>
      </c>
      <c r="AN885" s="36"/>
      <c r="AO885" s="43"/>
      <c r="AP885" s="70">
        <v>980.0</v>
      </c>
      <c r="AQ885" s="70">
        <f t="shared" si="60"/>
        <v>0</v>
      </c>
      <c r="AR885" s="70">
        <f t="shared" si="62"/>
        <v>76.42103175</v>
      </c>
      <c r="AS885" s="71">
        <v>3600.0</v>
      </c>
      <c r="AT885" s="36"/>
      <c r="AU885" s="43"/>
      <c r="AV885" s="72">
        <v>480.0</v>
      </c>
      <c r="AW885" s="35"/>
      <c r="AX885" s="45"/>
      <c r="AY885" s="46"/>
      <c r="AZ885" s="46"/>
      <c r="BA885" s="46"/>
      <c r="BB885" s="46"/>
      <c r="BC885" s="47"/>
      <c r="BD885" s="47"/>
      <c r="BE885" s="48"/>
      <c r="BF885" s="48"/>
    </row>
    <row r="886" ht="15.75" customHeight="1">
      <c r="A886" s="110"/>
      <c r="B886" s="28"/>
      <c r="C886" s="48"/>
      <c r="D886" s="30"/>
      <c r="E886" s="31">
        <f t="shared" si="3"/>
        <v>0</v>
      </c>
      <c r="F886" s="31"/>
      <c r="G886" s="104"/>
      <c r="H886" s="33"/>
      <c r="I886" s="34"/>
      <c r="J886" s="34"/>
      <c r="K886" s="34"/>
      <c r="L886" s="34"/>
      <c r="M886" s="34"/>
      <c r="N886" s="34"/>
      <c r="O886" s="34"/>
      <c r="P886" s="34"/>
      <c r="Q886" s="34"/>
      <c r="R886" s="35"/>
      <c r="S886" s="72">
        <f t="shared" si="74"/>
        <v>1875</v>
      </c>
      <c r="T886" s="36">
        <f t="shared" si="72"/>
        <v>0</v>
      </c>
      <c r="U886" s="36">
        <f t="shared" si="75"/>
        <v>114.44</v>
      </c>
      <c r="V886" s="35"/>
      <c r="W886" s="72">
        <v>4500.0</v>
      </c>
      <c r="X886" s="35">
        <f t="shared" si="54"/>
        <v>0</v>
      </c>
      <c r="Y886" s="37">
        <f t="shared" si="56"/>
        <v>257.6710463</v>
      </c>
      <c r="Z886" s="35"/>
      <c r="AA886" s="35"/>
      <c r="AB886" s="35"/>
      <c r="AC886" s="35"/>
      <c r="AD886" s="35"/>
      <c r="AE886" s="66">
        <v>3000.0</v>
      </c>
      <c r="AF886" s="66">
        <f t="shared" si="71"/>
        <v>0</v>
      </c>
      <c r="AG886" s="93">
        <f t="shared" si="67"/>
        <v>-15.67691673</v>
      </c>
      <c r="AH886" s="67"/>
      <c r="AI886" s="68"/>
      <c r="AJ886" s="68">
        <f t="shared" si="69"/>
        <v>24.91094913</v>
      </c>
      <c r="AK886" s="69">
        <v>1875.0</v>
      </c>
      <c r="AL886" s="42">
        <f t="shared" si="57"/>
        <v>0</v>
      </c>
      <c r="AM886" s="42">
        <f t="shared" si="61"/>
        <v>472.4193666</v>
      </c>
      <c r="AN886" s="36"/>
      <c r="AO886" s="43"/>
      <c r="AP886" s="70">
        <v>980.0</v>
      </c>
      <c r="AQ886" s="70">
        <f t="shared" si="60"/>
        <v>0</v>
      </c>
      <c r="AR886" s="70">
        <f t="shared" si="62"/>
        <v>76.42103175</v>
      </c>
      <c r="AS886" s="71">
        <v>3600.0</v>
      </c>
      <c r="AT886" s="36"/>
      <c r="AU886" s="43"/>
      <c r="AV886" s="72">
        <v>480.0</v>
      </c>
      <c r="AW886" s="35"/>
      <c r="AX886" s="45"/>
      <c r="AY886" s="46"/>
      <c r="AZ886" s="46"/>
      <c r="BA886" s="46"/>
      <c r="BB886" s="46"/>
      <c r="BC886" s="47"/>
      <c r="BD886" s="47"/>
      <c r="BE886" s="48"/>
      <c r="BF886" s="48"/>
    </row>
    <row r="887" ht="15.75" customHeight="1">
      <c r="A887" s="110"/>
      <c r="B887" s="28"/>
      <c r="C887" s="48"/>
      <c r="D887" s="30"/>
      <c r="E887" s="31">
        <f t="shared" si="3"/>
        <v>0</v>
      </c>
      <c r="F887" s="31"/>
      <c r="G887" s="104"/>
      <c r="H887" s="33"/>
      <c r="I887" s="34"/>
      <c r="J887" s="34"/>
      <c r="K887" s="34"/>
      <c r="L887" s="34"/>
      <c r="M887" s="34"/>
      <c r="N887" s="34"/>
      <c r="O887" s="34"/>
      <c r="P887" s="34"/>
      <c r="Q887" s="34"/>
      <c r="R887" s="35"/>
      <c r="S887" s="72">
        <f t="shared" si="74"/>
        <v>1875</v>
      </c>
      <c r="T887" s="36">
        <f t="shared" si="72"/>
        <v>0</v>
      </c>
      <c r="U887" s="36">
        <f t="shared" si="75"/>
        <v>114.44</v>
      </c>
      <c r="V887" s="35"/>
      <c r="W887" s="72">
        <v>4500.0</v>
      </c>
      <c r="X887" s="35">
        <f t="shared" si="54"/>
        <v>0</v>
      </c>
      <c r="Y887" s="37">
        <f t="shared" si="56"/>
        <v>257.6710463</v>
      </c>
      <c r="Z887" s="35"/>
      <c r="AA887" s="35"/>
      <c r="AB887" s="35"/>
      <c r="AC887" s="35"/>
      <c r="AD887" s="35"/>
      <c r="AE887" s="66">
        <v>3000.0</v>
      </c>
      <c r="AF887" s="66">
        <f t="shared" si="71"/>
        <v>0</v>
      </c>
      <c r="AG887" s="93">
        <f t="shared" si="67"/>
        <v>-15.67691673</v>
      </c>
      <c r="AH887" s="67"/>
      <c r="AI887" s="68"/>
      <c r="AJ887" s="68">
        <f t="shared" si="69"/>
        <v>24.91094913</v>
      </c>
      <c r="AK887" s="69">
        <v>1875.0</v>
      </c>
      <c r="AL887" s="42">
        <f t="shared" si="57"/>
        <v>0</v>
      </c>
      <c r="AM887" s="42">
        <f t="shared" si="61"/>
        <v>472.4193666</v>
      </c>
      <c r="AN887" s="36"/>
      <c r="AO887" s="43"/>
      <c r="AP887" s="70">
        <v>980.0</v>
      </c>
      <c r="AQ887" s="70">
        <f t="shared" si="60"/>
        <v>0</v>
      </c>
      <c r="AR887" s="70">
        <f t="shared" si="62"/>
        <v>76.42103175</v>
      </c>
      <c r="AS887" s="71">
        <v>3600.0</v>
      </c>
      <c r="AT887" s="36"/>
      <c r="AU887" s="43"/>
      <c r="AV887" s="72">
        <v>480.0</v>
      </c>
      <c r="AW887" s="35"/>
      <c r="AX887" s="45"/>
      <c r="AY887" s="46"/>
      <c r="AZ887" s="46"/>
      <c r="BA887" s="46"/>
      <c r="BB887" s="46"/>
      <c r="BC887" s="47"/>
      <c r="BD887" s="47"/>
      <c r="BE887" s="48"/>
      <c r="BF887" s="48"/>
    </row>
    <row r="888" ht="15.75" customHeight="1">
      <c r="A888" s="110"/>
      <c r="B888" s="28"/>
      <c r="C888" s="48"/>
      <c r="D888" s="30"/>
      <c r="E888" s="31">
        <f t="shared" si="3"/>
        <v>0</v>
      </c>
      <c r="F888" s="31"/>
      <c r="G888" s="104"/>
      <c r="H888" s="33"/>
      <c r="I888" s="34"/>
      <c r="J888" s="34"/>
      <c r="K888" s="34"/>
      <c r="L888" s="34"/>
      <c r="M888" s="34"/>
      <c r="N888" s="34"/>
      <c r="O888" s="34"/>
      <c r="P888" s="34"/>
      <c r="Q888" s="34"/>
      <c r="R888" s="35"/>
      <c r="S888" s="72">
        <f t="shared" si="74"/>
        <v>1875</v>
      </c>
      <c r="T888" s="36">
        <f t="shared" si="72"/>
        <v>0</v>
      </c>
      <c r="U888" s="36">
        <f t="shared" si="75"/>
        <v>114.44</v>
      </c>
      <c r="V888" s="35"/>
      <c r="W888" s="72">
        <v>4500.0</v>
      </c>
      <c r="X888" s="35">
        <f t="shared" si="54"/>
        <v>0</v>
      </c>
      <c r="Y888" s="37">
        <f t="shared" si="56"/>
        <v>257.6710463</v>
      </c>
      <c r="Z888" s="35"/>
      <c r="AA888" s="35"/>
      <c r="AB888" s="35"/>
      <c r="AC888" s="35"/>
      <c r="AD888" s="35"/>
      <c r="AE888" s="66">
        <v>3000.0</v>
      </c>
      <c r="AF888" s="66">
        <f t="shared" si="71"/>
        <v>0</v>
      </c>
      <c r="AG888" s="93">
        <f t="shared" si="67"/>
        <v>-15.67691673</v>
      </c>
      <c r="AH888" s="67"/>
      <c r="AI888" s="68"/>
      <c r="AJ888" s="68">
        <f t="shared" si="69"/>
        <v>24.91094913</v>
      </c>
      <c r="AK888" s="69">
        <v>1875.0</v>
      </c>
      <c r="AL888" s="42">
        <f t="shared" si="57"/>
        <v>0</v>
      </c>
      <c r="AM888" s="42">
        <f t="shared" si="61"/>
        <v>472.4193666</v>
      </c>
      <c r="AN888" s="36"/>
      <c r="AO888" s="43"/>
      <c r="AP888" s="70">
        <v>980.0</v>
      </c>
      <c r="AQ888" s="70">
        <f t="shared" si="60"/>
        <v>0</v>
      </c>
      <c r="AR888" s="70">
        <f t="shared" si="62"/>
        <v>76.42103175</v>
      </c>
      <c r="AS888" s="71">
        <v>3600.0</v>
      </c>
      <c r="AT888" s="36"/>
      <c r="AU888" s="43"/>
      <c r="AV888" s="72">
        <v>480.0</v>
      </c>
      <c r="AW888" s="35"/>
      <c r="AX888" s="45"/>
      <c r="AY888" s="46"/>
      <c r="AZ888" s="46"/>
      <c r="BA888" s="46"/>
      <c r="BB888" s="46"/>
      <c r="BC888" s="47"/>
      <c r="BD888" s="47"/>
      <c r="BE888" s="48"/>
      <c r="BF888" s="48"/>
    </row>
    <row r="889" ht="15.75" customHeight="1">
      <c r="A889" s="110"/>
      <c r="B889" s="28"/>
      <c r="C889" s="48"/>
      <c r="D889" s="30"/>
      <c r="E889" s="31">
        <f t="shared" si="3"/>
        <v>0</v>
      </c>
      <c r="F889" s="31"/>
      <c r="G889" s="104"/>
      <c r="H889" s="33"/>
      <c r="I889" s="34"/>
      <c r="J889" s="34"/>
      <c r="K889" s="34"/>
      <c r="L889" s="34"/>
      <c r="M889" s="34"/>
      <c r="N889" s="34"/>
      <c r="O889" s="34"/>
      <c r="P889" s="34"/>
      <c r="Q889" s="34"/>
      <c r="R889" s="35"/>
      <c r="S889" s="72">
        <f t="shared" si="74"/>
        <v>1875</v>
      </c>
      <c r="T889" s="36">
        <f t="shared" si="72"/>
        <v>0</v>
      </c>
      <c r="U889" s="36">
        <f t="shared" si="75"/>
        <v>114.44</v>
      </c>
      <c r="V889" s="35"/>
      <c r="W889" s="72">
        <v>4500.0</v>
      </c>
      <c r="X889" s="35">
        <f t="shared" si="54"/>
        <v>0</v>
      </c>
      <c r="Y889" s="37">
        <f t="shared" si="56"/>
        <v>257.6710463</v>
      </c>
      <c r="Z889" s="35"/>
      <c r="AA889" s="35"/>
      <c r="AB889" s="35"/>
      <c r="AC889" s="35"/>
      <c r="AD889" s="35"/>
      <c r="AE889" s="66">
        <v>3000.0</v>
      </c>
      <c r="AF889" s="66">
        <f t="shared" si="71"/>
        <v>0</v>
      </c>
      <c r="AG889" s="93">
        <f t="shared" si="67"/>
        <v>-15.67691673</v>
      </c>
      <c r="AH889" s="67"/>
      <c r="AI889" s="68"/>
      <c r="AJ889" s="68">
        <f t="shared" si="69"/>
        <v>24.91094913</v>
      </c>
      <c r="AK889" s="69">
        <v>1875.0</v>
      </c>
      <c r="AL889" s="42">
        <f t="shared" si="57"/>
        <v>0</v>
      </c>
      <c r="AM889" s="42">
        <f t="shared" si="61"/>
        <v>472.4193666</v>
      </c>
      <c r="AN889" s="36"/>
      <c r="AO889" s="43"/>
      <c r="AP889" s="70">
        <v>980.0</v>
      </c>
      <c r="AQ889" s="70">
        <f t="shared" si="60"/>
        <v>0</v>
      </c>
      <c r="AR889" s="70">
        <f t="shared" si="62"/>
        <v>76.42103175</v>
      </c>
      <c r="AS889" s="71">
        <v>3600.0</v>
      </c>
      <c r="AT889" s="36"/>
      <c r="AU889" s="43"/>
      <c r="AV889" s="72">
        <v>480.0</v>
      </c>
      <c r="AW889" s="35"/>
      <c r="AX889" s="45"/>
      <c r="AY889" s="46"/>
      <c r="AZ889" s="46"/>
      <c r="BA889" s="46"/>
      <c r="BB889" s="46"/>
      <c r="BC889" s="47"/>
      <c r="BD889" s="47"/>
      <c r="BE889" s="48"/>
      <c r="BF889" s="48"/>
    </row>
    <row r="890" ht="15.75" customHeight="1">
      <c r="A890" s="110"/>
      <c r="B890" s="28"/>
      <c r="C890" s="48"/>
      <c r="D890" s="30"/>
      <c r="E890" s="31">
        <f t="shared" si="3"/>
        <v>0</v>
      </c>
      <c r="F890" s="31"/>
      <c r="G890" s="104"/>
      <c r="H890" s="33"/>
      <c r="I890" s="34"/>
      <c r="J890" s="34"/>
      <c r="K890" s="34"/>
      <c r="L890" s="34"/>
      <c r="M890" s="34"/>
      <c r="N890" s="34"/>
      <c r="O890" s="34"/>
      <c r="P890" s="34"/>
      <c r="Q890" s="34"/>
      <c r="R890" s="35"/>
      <c r="S890" s="72">
        <f t="shared" si="74"/>
        <v>1875</v>
      </c>
      <c r="T890" s="36">
        <f t="shared" si="72"/>
        <v>0</v>
      </c>
      <c r="U890" s="36">
        <f t="shared" si="75"/>
        <v>114.44</v>
      </c>
      <c r="V890" s="35"/>
      <c r="W890" s="72">
        <v>4500.0</v>
      </c>
      <c r="X890" s="35">
        <f t="shared" si="54"/>
        <v>0</v>
      </c>
      <c r="Y890" s="37">
        <f t="shared" si="56"/>
        <v>257.6710463</v>
      </c>
      <c r="Z890" s="35"/>
      <c r="AA890" s="35"/>
      <c r="AB890" s="35"/>
      <c r="AC890" s="35"/>
      <c r="AD890" s="35"/>
      <c r="AE890" s="66">
        <v>3000.0</v>
      </c>
      <c r="AF890" s="66">
        <f t="shared" si="71"/>
        <v>0</v>
      </c>
      <c r="AG890" s="93">
        <f t="shared" si="67"/>
        <v>-15.67691673</v>
      </c>
      <c r="AH890" s="67"/>
      <c r="AI890" s="68"/>
      <c r="AJ890" s="68">
        <f t="shared" si="69"/>
        <v>24.91094913</v>
      </c>
      <c r="AK890" s="69">
        <v>1875.0</v>
      </c>
      <c r="AL890" s="42">
        <f t="shared" si="57"/>
        <v>0</v>
      </c>
      <c r="AM890" s="42">
        <f t="shared" si="61"/>
        <v>472.4193666</v>
      </c>
      <c r="AN890" s="36"/>
      <c r="AO890" s="43"/>
      <c r="AP890" s="70">
        <v>980.0</v>
      </c>
      <c r="AQ890" s="70">
        <f t="shared" si="60"/>
        <v>0</v>
      </c>
      <c r="AR890" s="70">
        <f t="shared" si="62"/>
        <v>76.42103175</v>
      </c>
      <c r="AS890" s="71">
        <v>3600.0</v>
      </c>
      <c r="AT890" s="36"/>
      <c r="AU890" s="43"/>
      <c r="AV890" s="72">
        <v>480.0</v>
      </c>
      <c r="AW890" s="35"/>
      <c r="AX890" s="45"/>
      <c r="AY890" s="46"/>
      <c r="AZ890" s="46"/>
      <c r="BA890" s="46"/>
      <c r="BB890" s="46"/>
      <c r="BC890" s="47"/>
      <c r="BD890" s="47"/>
      <c r="BE890" s="48"/>
      <c r="BF890" s="48"/>
    </row>
    <row r="891" ht="15.75" customHeight="1">
      <c r="A891" s="110"/>
      <c r="B891" s="28"/>
      <c r="C891" s="48"/>
      <c r="D891" s="30"/>
      <c r="E891" s="31">
        <f t="shared" si="3"/>
        <v>0</v>
      </c>
      <c r="F891" s="31"/>
      <c r="G891" s="104"/>
      <c r="H891" s="33"/>
      <c r="I891" s="34"/>
      <c r="J891" s="34"/>
      <c r="K891" s="34"/>
      <c r="L891" s="34"/>
      <c r="M891" s="34"/>
      <c r="N891" s="34"/>
      <c r="O891" s="34"/>
      <c r="P891" s="34"/>
      <c r="Q891" s="34"/>
      <c r="R891" s="35"/>
      <c r="S891" s="72">
        <f t="shared" si="74"/>
        <v>1875</v>
      </c>
      <c r="T891" s="36">
        <f t="shared" si="72"/>
        <v>0</v>
      </c>
      <c r="U891" s="36">
        <f t="shared" si="75"/>
        <v>114.44</v>
      </c>
      <c r="V891" s="35"/>
      <c r="W891" s="72">
        <v>4500.0</v>
      </c>
      <c r="X891" s="35">
        <f t="shared" si="54"/>
        <v>0</v>
      </c>
      <c r="Y891" s="37">
        <f t="shared" si="56"/>
        <v>257.6710463</v>
      </c>
      <c r="Z891" s="35"/>
      <c r="AA891" s="35"/>
      <c r="AB891" s="35"/>
      <c r="AC891" s="35"/>
      <c r="AD891" s="35"/>
      <c r="AE891" s="66">
        <v>3000.0</v>
      </c>
      <c r="AF891" s="66">
        <f t="shared" si="71"/>
        <v>0</v>
      </c>
      <c r="AG891" s="93">
        <f t="shared" si="67"/>
        <v>-15.67691673</v>
      </c>
      <c r="AH891" s="67"/>
      <c r="AI891" s="68"/>
      <c r="AJ891" s="68">
        <f t="shared" si="69"/>
        <v>24.91094913</v>
      </c>
      <c r="AK891" s="69">
        <v>1875.0</v>
      </c>
      <c r="AL891" s="42">
        <f t="shared" si="57"/>
        <v>0</v>
      </c>
      <c r="AM891" s="42">
        <f t="shared" si="61"/>
        <v>472.4193666</v>
      </c>
      <c r="AN891" s="36"/>
      <c r="AO891" s="43"/>
      <c r="AP891" s="70">
        <v>980.0</v>
      </c>
      <c r="AQ891" s="70">
        <f t="shared" si="60"/>
        <v>0</v>
      </c>
      <c r="AR891" s="70">
        <f t="shared" si="62"/>
        <v>76.42103175</v>
      </c>
      <c r="AS891" s="71">
        <v>3600.0</v>
      </c>
      <c r="AT891" s="36"/>
      <c r="AU891" s="43"/>
      <c r="AV891" s="72">
        <v>480.0</v>
      </c>
      <c r="AW891" s="35"/>
      <c r="AX891" s="45"/>
      <c r="AY891" s="46"/>
      <c r="AZ891" s="46"/>
      <c r="BA891" s="46"/>
      <c r="BB891" s="46"/>
      <c r="BC891" s="47"/>
      <c r="BD891" s="47"/>
      <c r="BE891" s="48"/>
      <c r="BF891" s="48"/>
    </row>
    <row r="892" ht="15.75" customHeight="1">
      <c r="A892" s="110"/>
      <c r="B892" s="28"/>
      <c r="C892" s="48"/>
      <c r="D892" s="30"/>
      <c r="E892" s="31">
        <f t="shared" si="3"/>
        <v>0</v>
      </c>
      <c r="F892" s="31"/>
      <c r="G892" s="104"/>
      <c r="H892" s="33"/>
      <c r="I892" s="34"/>
      <c r="J892" s="34"/>
      <c r="K892" s="34"/>
      <c r="L892" s="34"/>
      <c r="M892" s="34"/>
      <c r="N892" s="34"/>
      <c r="O892" s="34"/>
      <c r="P892" s="34"/>
      <c r="Q892" s="34"/>
      <c r="R892" s="35"/>
      <c r="S892" s="72">
        <f t="shared" si="74"/>
        <v>1875</v>
      </c>
      <c r="T892" s="36">
        <f t="shared" si="72"/>
        <v>0</v>
      </c>
      <c r="U892" s="36">
        <f t="shared" si="75"/>
        <v>114.44</v>
      </c>
      <c r="V892" s="35"/>
      <c r="W892" s="72">
        <v>4500.0</v>
      </c>
      <c r="X892" s="35">
        <f t="shared" si="54"/>
        <v>0</v>
      </c>
      <c r="Y892" s="37">
        <f t="shared" si="56"/>
        <v>257.6710463</v>
      </c>
      <c r="Z892" s="35"/>
      <c r="AA892" s="35"/>
      <c r="AB892" s="35"/>
      <c r="AC892" s="35"/>
      <c r="AD892" s="35"/>
      <c r="AE892" s="66">
        <v>3000.0</v>
      </c>
      <c r="AF892" s="66">
        <f t="shared" si="71"/>
        <v>0</v>
      </c>
      <c r="AG892" s="93">
        <f t="shared" si="67"/>
        <v>-15.67691673</v>
      </c>
      <c r="AH892" s="67"/>
      <c r="AI892" s="68"/>
      <c r="AJ892" s="68">
        <f t="shared" si="69"/>
        <v>24.91094913</v>
      </c>
      <c r="AK892" s="69">
        <v>1875.0</v>
      </c>
      <c r="AL892" s="42">
        <f t="shared" si="57"/>
        <v>0</v>
      </c>
      <c r="AM892" s="42">
        <f t="shared" si="61"/>
        <v>472.4193666</v>
      </c>
      <c r="AN892" s="36"/>
      <c r="AO892" s="43"/>
      <c r="AP892" s="70">
        <v>980.0</v>
      </c>
      <c r="AQ892" s="70">
        <f t="shared" si="60"/>
        <v>0</v>
      </c>
      <c r="AR892" s="70">
        <f t="shared" si="62"/>
        <v>76.42103175</v>
      </c>
      <c r="AS892" s="71">
        <v>3600.0</v>
      </c>
      <c r="AT892" s="36"/>
      <c r="AU892" s="43"/>
      <c r="AV892" s="72">
        <v>480.0</v>
      </c>
      <c r="AW892" s="35"/>
      <c r="AX892" s="45"/>
      <c r="AY892" s="46"/>
      <c r="AZ892" s="46"/>
      <c r="BA892" s="46"/>
      <c r="BB892" s="46"/>
      <c r="BC892" s="47"/>
      <c r="BD892" s="47"/>
      <c r="BE892" s="48"/>
      <c r="BF892" s="48"/>
    </row>
    <row r="893" ht="15.75" customHeight="1">
      <c r="A893" s="110"/>
      <c r="B893" s="28"/>
      <c r="C893" s="48"/>
      <c r="D893" s="30"/>
      <c r="E893" s="31">
        <f t="shared" si="3"/>
        <v>0</v>
      </c>
      <c r="F893" s="31"/>
      <c r="G893" s="104"/>
      <c r="H893" s="33"/>
      <c r="I893" s="34"/>
      <c r="J893" s="34"/>
      <c r="K893" s="34"/>
      <c r="L893" s="34"/>
      <c r="M893" s="34"/>
      <c r="N893" s="34"/>
      <c r="O893" s="34"/>
      <c r="P893" s="34"/>
      <c r="Q893" s="34"/>
      <c r="R893" s="35"/>
      <c r="S893" s="72">
        <f t="shared" si="74"/>
        <v>1875</v>
      </c>
      <c r="T893" s="36">
        <f t="shared" si="72"/>
        <v>0</v>
      </c>
      <c r="U893" s="36">
        <f t="shared" si="75"/>
        <v>114.44</v>
      </c>
      <c r="V893" s="35"/>
      <c r="W893" s="72">
        <v>4500.0</v>
      </c>
      <c r="X893" s="35">
        <f t="shared" si="54"/>
        <v>0</v>
      </c>
      <c r="Y893" s="37">
        <f t="shared" si="56"/>
        <v>257.6710463</v>
      </c>
      <c r="Z893" s="35"/>
      <c r="AA893" s="35"/>
      <c r="AB893" s="35"/>
      <c r="AC893" s="35"/>
      <c r="AD893" s="35"/>
      <c r="AE893" s="66">
        <v>3000.0</v>
      </c>
      <c r="AF893" s="66">
        <f t="shared" si="71"/>
        <v>0</v>
      </c>
      <c r="AG893" s="93">
        <f t="shared" si="67"/>
        <v>-15.67691673</v>
      </c>
      <c r="AH893" s="67"/>
      <c r="AI893" s="68"/>
      <c r="AJ893" s="68">
        <f t="shared" si="69"/>
        <v>24.91094913</v>
      </c>
      <c r="AK893" s="69">
        <v>1875.0</v>
      </c>
      <c r="AL893" s="42">
        <f t="shared" si="57"/>
        <v>0</v>
      </c>
      <c r="AM893" s="42">
        <f t="shared" si="61"/>
        <v>472.4193666</v>
      </c>
      <c r="AN893" s="36"/>
      <c r="AO893" s="43"/>
      <c r="AP893" s="70">
        <v>980.0</v>
      </c>
      <c r="AQ893" s="70">
        <f t="shared" si="60"/>
        <v>0</v>
      </c>
      <c r="AR893" s="70">
        <f t="shared" si="62"/>
        <v>76.42103175</v>
      </c>
      <c r="AS893" s="71">
        <v>3600.0</v>
      </c>
      <c r="AT893" s="36"/>
      <c r="AU893" s="43"/>
      <c r="AV893" s="72">
        <v>480.0</v>
      </c>
      <c r="AW893" s="35"/>
      <c r="AX893" s="45"/>
      <c r="AY893" s="46"/>
      <c r="AZ893" s="46"/>
      <c r="BA893" s="46"/>
      <c r="BB893" s="46"/>
      <c r="BC893" s="47"/>
      <c r="BD893" s="47"/>
      <c r="BE893" s="48"/>
      <c r="BF893" s="48"/>
    </row>
    <row r="894" ht="15.75" customHeight="1">
      <c r="A894" s="110"/>
      <c r="B894" s="28"/>
      <c r="C894" s="48"/>
      <c r="D894" s="30"/>
      <c r="E894" s="31">
        <f t="shared" si="3"/>
        <v>0</v>
      </c>
      <c r="F894" s="31"/>
      <c r="G894" s="104"/>
      <c r="H894" s="33"/>
      <c r="I894" s="34"/>
      <c r="J894" s="34"/>
      <c r="K894" s="34"/>
      <c r="L894" s="34"/>
      <c r="M894" s="34"/>
      <c r="N894" s="34"/>
      <c r="O894" s="34"/>
      <c r="P894" s="34"/>
      <c r="Q894" s="34"/>
      <c r="R894" s="35"/>
      <c r="S894" s="72">
        <f t="shared" si="74"/>
        <v>1875</v>
      </c>
      <c r="T894" s="36">
        <f t="shared" si="72"/>
        <v>0</v>
      </c>
      <c r="U894" s="36">
        <f t="shared" si="75"/>
        <v>114.44</v>
      </c>
      <c r="V894" s="35"/>
      <c r="W894" s="72">
        <v>4500.0</v>
      </c>
      <c r="X894" s="35">
        <f t="shared" si="54"/>
        <v>0</v>
      </c>
      <c r="Y894" s="37">
        <f t="shared" si="56"/>
        <v>257.6710463</v>
      </c>
      <c r="Z894" s="35"/>
      <c r="AA894" s="35"/>
      <c r="AB894" s="35"/>
      <c r="AC894" s="35"/>
      <c r="AD894" s="35"/>
      <c r="AE894" s="66">
        <v>3000.0</v>
      </c>
      <c r="AF894" s="66">
        <f t="shared" si="71"/>
        <v>0</v>
      </c>
      <c r="AG894" s="93">
        <f t="shared" si="67"/>
        <v>-15.67691673</v>
      </c>
      <c r="AH894" s="67"/>
      <c r="AI894" s="68"/>
      <c r="AJ894" s="68">
        <f t="shared" si="69"/>
        <v>24.91094913</v>
      </c>
      <c r="AK894" s="69">
        <v>1875.0</v>
      </c>
      <c r="AL894" s="42">
        <f t="shared" si="57"/>
        <v>0</v>
      </c>
      <c r="AM894" s="42">
        <f t="shared" si="61"/>
        <v>472.4193666</v>
      </c>
      <c r="AN894" s="36"/>
      <c r="AO894" s="43"/>
      <c r="AP894" s="70">
        <v>980.0</v>
      </c>
      <c r="AQ894" s="70">
        <f t="shared" si="60"/>
        <v>0</v>
      </c>
      <c r="AR894" s="70">
        <f t="shared" si="62"/>
        <v>76.42103175</v>
      </c>
      <c r="AS894" s="71">
        <v>3600.0</v>
      </c>
      <c r="AT894" s="36"/>
      <c r="AU894" s="43"/>
      <c r="AV894" s="72">
        <v>480.0</v>
      </c>
      <c r="AW894" s="35"/>
      <c r="AX894" s="45"/>
      <c r="AY894" s="46"/>
      <c r="AZ894" s="46"/>
      <c r="BA894" s="46"/>
      <c r="BB894" s="46"/>
      <c r="BC894" s="47"/>
      <c r="BD894" s="47"/>
      <c r="BE894" s="48"/>
      <c r="BF894" s="48"/>
    </row>
    <row r="895" ht="15.75" customHeight="1">
      <c r="A895" s="110"/>
      <c r="B895" s="28"/>
      <c r="C895" s="48"/>
      <c r="D895" s="30"/>
      <c r="E895" s="31">
        <f t="shared" si="3"/>
        <v>0</v>
      </c>
      <c r="F895" s="31"/>
      <c r="G895" s="104"/>
      <c r="H895" s="33"/>
      <c r="I895" s="34"/>
      <c r="J895" s="34"/>
      <c r="K895" s="34"/>
      <c r="L895" s="34"/>
      <c r="M895" s="34"/>
      <c r="N895" s="34"/>
      <c r="O895" s="34"/>
      <c r="P895" s="34"/>
      <c r="Q895" s="34"/>
      <c r="R895" s="35"/>
      <c r="S895" s="72">
        <f t="shared" si="74"/>
        <v>1875</v>
      </c>
      <c r="T895" s="36">
        <f t="shared" si="72"/>
        <v>0</v>
      </c>
      <c r="U895" s="36">
        <f t="shared" si="75"/>
        <v>114.44</v>
      </c>
      <c r="V895" s="35"/>
      <c r="W895" s="72">
        <v>4500.0</v>
      </c>
      <c r="X895" s="35">
        <f t="shared" si="54"/>
        <v>0</v>
      </c>
      <c r="Y895" s="37">
        <f t="shared" si="56"/>
        <v>257.6710463</v>
      </c>
      <c r="Z895" s="35"/>
      <c r="AA895" s="35"/>
      <c r="AB895" s="35"/>
      <c r="AC895" s="35"/>
      <c r="AD895" s="35"/>
      <c r="AE895" s="66">
        <v>3000.0</v>
      </c>
      <c r="AF895" s="66">
        <f t="shared" si="71"/>
        <v>0</v>
      </c>
      <c r="AG895" s="93">
        <f t="shared" si="67"/>
        <v>-15.67691673</v>
      </c>
      <c r="AH895" s="67"/>
      <c r="AI895" s="68"/>
      <c r="AJ895" s="68">
        <f t="shared" si="69"/>
        <v>24.91094913</v>
      </c>
      <c r="AK895" s="69">
        <v>1875.0</v>
      </c>
      <c r="AL895" s="42">
        <f t="shared" si="57"/>
        <v>0</v>
      </c>
      <c r="AM895" s="42">
        <f t="shared" si="61"/>
        <v>472.4193666</v>
      </c>
      <c r="AN895" s="36"/>
      <c r="AO895" s="43"/>
      <c r="AP895" s="70">
        <v>980.0</v>
      </c>
      <c r="AQ895" s="70">
        <f t="shared" si="60"/>
        <v>0</v>
      </c>
      <c r="AR895" s="70">
        <f t="shared" si="62"/>
        <v>76.42103175</v>
      </c>
      <c r="AS895" s="71">
        <v>3600.0</v>
      </c>
      <c r="AT895" s="36"/>
      <c r="AU895" s="43"/>
      <c r="AV895" s="72">
        <v>480.0</v>
      </c>
      <c r="AW895" s="35"/>
      <c r="AX895" s="45"/>
      <c r="AY895" s="46"/>
      <c r="AZ895" s="46"/>
      <c r="BA895" s="46"/>
      <c r="BB895" s="46"/>
      <c r="BC895" s="47"/>
      <c r="BD895" s="47"/>
      <c r="BE895" s="48"/>
      <c r="BF895" s="48"/>
    </row>
    <row r="896" ht="15.75" customHeight="1">
      <c r="A896" s="110"/>
      <c r="B896" s="28"/>
      <c r="C896" s="48"/>
      <c r="D896" s="30"/>
      <c r="E896" s="31">
        <f t="shared" si="3"/>
        <v>0</v>
      </c>
      <c r="F896" s="31"/>
      <c r="G896" s="104"/>
      <c r="H896" s="33"/>
      <c r="I896" s="34"/>
      <c r="J896" s="34"/>
      <c r="K896" s="34"/>
      <c r="L896" s="34"/>
      <c r="M896" s="34"/>
      <c r="N896" s="34"/>
      <c r="O896" s="34"/>
      <c r="P896" s="34"/>
      <c r="Q896" s="34"/>
      <c r="R896" s="35"/>
      <c r="S896" s="72">
        <f t="shared" si="74"/>
        <v>1875</v>
      </c>
      <c r="T896" s="36">
        <f t="shared" si="72"/>
        <v>0</v>
      </c>
      <c r="U896" s="36">
        <f t="shared" si="75"/>
        <v>114.44</v>
      </c>
      <c r="V896" s="35"/>
      <c r="W896" s="72">
        <v>4500.0</v>
      </c>
      <c r="X896" s="35">
        <f t="shared" si="54"/>
        <v>0</v>
      </c>
      <c r="Y896" s="37">
        <f t="shared" si="56"/>
        <v>257.6710463</v>
      </c>
      <c r="Z896" s="35"/>
      <c r="AA896" s="35"/>
      <c r="AB896" s="35"/>
      <c r="AC896" s="35"/>
      <c r="AD896" s="35"/>
      <c r="AE896" s="66">
        <v>3000.0</v>
      </c>
      <c r="AF896" s="66">
        <f t="shared" si="71"/>
        <v>0</v>
      </c>
      <c r="AG896" s="93">
        <f t="shared" si="67"/>
        <v>-15.67691673</v>
      </c>
      <c r="AH896" s="67"/>
      <c r="AI896" s="68"/>
      <c r="AJ896" s="68">
        <f t="shared" si="69"/>
        <v>24.91094913</v>
      </c>
      <c r="AK896" s="69">
        <v>1875.0</v>
      </c>
      <c r="AL896" s="42">
        <f t="shared" si="57"/>
        <v>0</v>
      </c>
      <c r="AM896" s="42">
        <f t="shared" si="61"/>
        <v>472.4193666</v>
      </c>
      <c r="AN896" s="36"/>
      <c r="AO896" s="43"/>
      <c r="AP896" s="70">
        <v>980.0</v>
      </c>
      <c r="AQ896" s="70">
        <f t="shared" si="60"/>
        <v>0</v>
      </c>
      <c r="AR896" s="70">
        <f t="shared" si="62"/>
        <v>76.42103175</v>
      </c>
      <c r="AS896" s="71">
        <v>3600.0</v>
      </c>
      <c r="AT896" s="36"/>
      <c r="AU896" s="43"/>
      <c r="AV896" s="72">
        <v>480.0</v>
      </c>
      <c r="AW896" s="35"/>
      <c r="AX896" s="45"/>
      <c r="AY896" s="46"/>
      <c r="AZ896" s="46"/>
      <c r="BA896" s="46"/>
      <c r="BB896" s="46"/>
      <c r="BC896" s="47"/>
      <c r="BD896" s="47"/>
      <c r="BE896" s="48"/>
      <c r="BF896" s="48"/>
    </row>
    <row r="897" ht="15.75" customHeight="1">
      <c r="A897" s="110"/>
      <c r="B897" s="28"/>
      <c r="C897" s="48"/>
      <c r="D897" s="30"/>
      <c r="E897" s="31">
        <f t="shared" si="3"/>
        <v>0</v>
      </c>
      <c r="F897" s="31"/>
      <c r="G897" s="104"/>
      <c r="H897" s="33"/>
      <c r="I897" s="34"/>
      <c r="J897" s="34"/>
      <c r="K897" s="34"/>
      <c r="L897" s="34"/>
      <c r="M897" s="34"/>
      <c r="N897" s="34"/>
      <c r="O897" s="34"/>
      <c r="P897" s="34"/>
      <c r="Q897" s="34"/>
      <c r="R897" s="35"/>
      <c r="S897" s="72">
        <f t="shared" si="74"/>
        <v>1875</v>
      </c>
      <c r="T897" s="36">
        <f t="shared" si="72"/>
        <v>0</v>
      </c>
      <c r="U897" s="36">
        <f t="shared" si="75"/>
        <v>114.44</v>
      </c>
      <c r="V897" s="35"/>
      <c r="W897" s="72">
        <v>4500.0</v>
      </c>
      <c r="X897" s="35">
        <f t="shared" si="54"/>
        <v>0</v>
      </c>
      <c r="Y897" s="37">
        <f t="shared" si="56"/>
        <v>257.6710463</v>
      </c>
      <c r="Z897" s="35"/>
      <c r="AA897" s="35"/>
      <c r="AB897" s="35"/>
      <c r="AC897" s="35"/>
      <c r="AD897" s="35"/>
      <c r="AE897" s="66">
        <v>3000.0</v>
      </c>
      <c r="AF897" s="66">
        <f t="shared" si="71"/>
        <v>0</v>
      </c>
      <c r="AG897" s="93">
        <f t="shared" si="67"/>
        <v>-15.67691673</v>
      </c>
      <c r="AH897" s="67"/>
      <c r="AI897" s="68"/>
      <c r="AJ897" s="68">
        <f t="shared" si="69"/>
        <v>24.91094913</v>
      </c>
      <c r="AK897" s="69">
        <v>1875.0</v>
      </c>
      <c r="AL897" s="42">
        <f t="shared" si="57"/>
        <v>0</v>
      </c>
      <c r="AM897" s="42">
        <f t="shared" si="61"/>
        <v>472.4193666</v>
      </c>
      <c r="AN897" s="36"/>
      <c r="AO897" s="43"/>
      <c r="AP897" s="70">
        <v>980.0</v>
      </c>
      <c r="AQ897" s="70">
        <f t="shared" si="60"/>
        <v>0</v>
      </c>
      <c r="AR897" s="70">
        <f t="shared" si="62"/>
        <v>76.42103175</v>
      </c>
      <c r="AS897" s="71">
        <v>3600.0</v>
      </c>
      <c r="AT897" s="36"/>
      <c r="AU897" s="43"/>
      <c r="AV897" s="72">
        <v>480.0</v>
      </c>
      <c r="AW897" s="35"/>
      <c r="AX897" s="45"/>
      <c r="AY897" s="46"/>
      <c r="AZ897" s="46"/>
      <c r="BA897" s="46"/>
      <c r="BB897" s="46"/>
      <c r="BC897" s="47"/>
      <c r="BD897" s="47"/>
      <c r="BE897" s="48"/>
      <c r="BF897" s="48"/>
    </row>
    <row r="898" ht="15.75" customHeight="1">
      <c r="A898" s="110"/>
      <c r="B898" s="28"/>
      <c r="C898" s="48"/>
      <c r="D898" s="30"/>
      <c r="E898" s="31">
        <f t="shared" si="3"/>
        <v>0</v>
      </c>
      <c r="F898" s="31"/>
      <c r="G898" s="104"/>
      <c r="H898" s="33"/>
      <c r="I898" s="34"/>
      <c r="J898" s="34"/>
      <c r="K898" s="34"/>
      <c r="L898" s="34"/>
      <c r="M898" s="34"/>
      <c r="N898" s="34"/>
      <c r="O898" s="34"/>
      <c r="P898" s="34"/>
      <c r="Q898" s="34"/>
      <c r="R898" s="35"/>
      <c r="S898" s="72">
        <f t="shared" si="74"/>
        <v>1875</v>
      </c>
      <c r="T898" s="36">
        <f t="shared" si="72"/>
        <v>0</v>
      </c>
      <c r="U898" s="36">
        <f t="shared" si="75"/>
        <v>114.44</v>
      </c>
      <c r="V898" s="35"/>
      <c r="W898" s="72">
        <v>4500.0</v>
      </c>
      <c r="X898" s="35">
        <f t="shared" si="54"/>
        <v>0</v>
      </c>
      <c r="Y898" s="37">
        <f t="shared" si="56"/>
        <v>257.6710463</v>
      </c>
      <c r="Z898" s="35"/>
      <c r="AA898" s="35"/>
      <c r="AB898" s="35"/>
      <c r="AC898" s="35"/>
      <c r="AD898" s="35"/>
      <c r="AE898" s="66">
        <v>3000.0</v>
      </c>
      <c r="AF898" s="66">
        <f t="shared" si="71"/>
        <v>0</v>
      </c>
      <c r="AG898" s="93">
        <f t="shared" si="67"/>
        <v>-15.67691673</v>
      </c>
      <c r="AH898" s="67"/>
      <c r="AI898" s="68"/>
      <c r="AJ898" s="68">
        <f t="shared" si="69"/>
        <v>24.91094913</v>
      </c>
      <c r="AK898" s="69">
        <v>1875.0</v>
      </c>
      <c r="AL898" s="42">
        <f t="shared" si="57"/>
        <v>0</v>
      </c>
      <c r="AM898" s="42">
        <f t="shared" si="61"/>
        <v>472.4193666</v>
      </c>
      <c r="AN898" s="36"/>
      <c r="AO898" s="43"/>
      <c r="AP898" s="70">
        <v>980.0</v>
      </c>
      <c r="AQ898" s="70">
        <f t="shared" si="60"/>
        <v>0</v>
      </c>
      <c r="AR898" s="70">
        <f t="shared" si="62"/>
        <v>76.42103175</v>
      </c>
      <c r="AS898" s="71">
        <v>3600.0</v>
      </c>
      <c r="AT898" s="36"/>
      <c r="AU898" s="43"/>
      <c r="AV898" s="72">
        <v>480.0</v>
      </c>
      <c r="AW898" s="35"/>
      <c r="AX898" s="45"/>
      <c r="AY898" s="46"/>
      <c r="AZ898" s="46"/>
      <c r="BA898" s="46"/>
      <c r="BB898" s="46"/>
      <c r="BC898" s="47"/>
      <c r="BD898" s="47"/>
      <c r="BE898" s="48"/>
      <c r="BF898" s="48"/>
    </row>
    <row r="899" ht="15.75" customHeight="1">
      <c r="A899" s="110"/>
      <c r="B899" s="28"/>
      <c r="C899" s="48"/>
      <c r="D899" s="30"/>
      <c r="E899" s="31">
        <f t="shared" si="3"/>
        <v>0</v>
      </c>
      <c r="F899" s="31"/>
      <c r="G899" s="104"/>
      <c r="H899" s="33"/>
      <c r="I899" s="34"/>
      <c r="J899" s="34"/>
      <c r="K899" s="34"/>
      <c r="L899" s="34"/>
      <c r="M899" s="34"/>
      <c r="N899" s="34"/>
      <c r="O899" s="34"/>
      <c r="P899" s="34"/>
      <c r="Q899" s="34"/>
      <c r="R899" s="35"/>
      <c r="S899" s="72">
        <f t="shared" si="74"/>
        <v>1875</v>
      </c>
      <c r="T899" s="36">
        <f t="shared" si="72"/>
        <v>0</v>
      </c>
      <c r="U899" s="36">
        <f t="shared" si="75"/>
        <v>114.44</v>
      </c>
      <c r="V899" s="35"/>
      <c r="W899" s="72">
        <v>4500.0</v>
      </c>
      <c r="X899" s="35">
        <f t="shared" si="54"/>
        <v>0</v>
      </c>
      <c r="Y899" s="37">
        <f t="shared" si="56"/>
        <v>257.6710463</v>
      </c>
      <c r="Z899" s="35"/>
      <c r="AA899" s="35"/>
      <c r="AB899" s="35"/>
      <c r="AC899" s="35"/>
      <c r="AD899" s="35"/>
      <c r="AE899" s="66">
        <v>3000.0</v>
      </c>
      <c r="AF899" s="66">
        <f t="shared" si="71"/>
        <v>0</v>
      </c>
      <c r="AG899" s="93">
        <f t="shared" si="67"/>
        <v>-15.67691673</v>
      </c>
      <c r="AH899" s="67"/>
      <c r="AI899" s="68"/>
      <c r="AJ899" s="68">
        <f t="shared" si="69"/>
        <v>24.91094913</v>
      </c>
      <c r="AK899" s="69">
        <v>1875.0</v>
      </c>
      <c r="AL899" s="42">
        <f t="shared" si="57"/>
        <v>0</v>
      </c>
      <c r="AM899" s="42">
        <f t="shared" si="61"/>
        <v>472.4193666</v>
      </c>
      <c r="AN899" s="36"/>
      <c r="AO899" s="43"/>
      <c r="AP899" s="70">
        <v>980.0</v>
      </c>
      <c r="AQ899" s="70">
        <f t="shared" si="60"/>
        <v>0</v>
      </c>
      <c r="AR899" s="70">
        <f t="shared" si="62"/>
        <v>76.42103175</v>
      </c>
      <c r="AS899" s="71">
        <v>3600.0</v>
      </c>
      <c r="AT899" s="36"/>
      <c r="AU899" s="43"/>
      <c r="AV899" s="72">
        <v>480.0</v>
      </c>
      <c r="AW899" s="35"/>
      <c r="AX899" s="45"/>
      <c r="AY899" s="46"/>
      <c r="AZ899" s="46"/>
      <c r="BA899" s="46"/>
      <c r="BB899" s="46"/>
      <c r="BC899" s="47"/>
      <c r="BD899" s="47"/>
      <c r="BE899" s="48"/>
      <c r="BF899" s="48"/>
    </row>
    <row r="900" ht="15.75" customHeight="1">
      <c r="A900" s="110"/>
      <c r="B900" s="28"/>
      <c r="C900" s="48"/>
      <c r="D900" s="30"/>
      <c r="E900" s="31">
        <f t="shared" si="3"/>
        <v>0</v>
      </c>
      <c r="F900" s="31"/>
      <c r="G900" s="104"/>
      <c r="H900" s="33"/>
      <c r="I900" s="34"/>
      <c r="J900" s="34"/>
      <c r="K900" s="34"/>
      <c r="L900" s="34"/>
      <c r="M900" s="34"/>
      <c r="N900" s="34"/>
      <c r="O900" s="34"/>
      <c r="P900" s="34"/>
      <c r="Q900" s="34"/>
      <c r="R900" s="35"/>
      <c r="S900" s="72">
        <f t="shared" si="74"/>
        <v>1875</v>
      </c>
      <c r="T900" s="36">
        <f t="shared" si="72"/>
        <v>0</v>
      </c>
      <c r="U900" s="36">
        <f t="shared" si="75"/>
        <v>114.44</v>
      </c>
      <c r="V900" s="35"/>
      <c r="W900" s="72">
        <v>4500.0</v>
      </c>
      <c r="X900" s="35">
        <f t="shared" si="54"/>
        <v>0</v>
      </c>
      <c r="Y900" s="37">
        <f t="shared" si="56"/>
        <v>257.6710463</v>
      </c>
      <c r="Z900" s="35"/>
      <c r="AA900" s="35"/>
      <c r="AB900" s="35"/>
      <c r="AC900" s="35"/>
      <c r="AD900" s="35"/>
      <c r="AE900" s="66">
        <v>3000.0</v>
      </c>
      <c r="AF900" s="66">
        <f t="shared" si="71"/>
        <v>0</v>
      </c>
      <c r="AG900" s="93">
        <f t="shared" si="67"/>
        <v>-15.67691673</v>
      </c>
      <c r="AH900" s="67"/>
      <c r="AI900" s="68"/>
      <c r="AJ900" s="68">
        <f t="shared" si="69"/>
        <v>24.91094913</v>
      </c>
      <c r="AK900" s="69">
        <v>1875.0</v>
      </c>
      <c r="AL900" s="42">
        <f t="shared" si="57"/>
        <v>0</v>
      </c>
      <c r="AM900" s="42">
        <f t="shared" si="61"/>
        <v>472.4193666</v>
      </c>
      <c r="AN900" s="36"/>
      <c r="AO900" s="43"/>
      <c r="AP900" s="70">
        <v>980.0</v>
      </c>
      <c r="AQ900" s="70">
        <f t="shared" si="60"/>
        <v>0</v>
      </c>
      <c r="AR900" s="70">
        <f t="shared" si="62"/>
        <v>76.42103175</v>
      </c>
      <c r="AS900" s="71">
        <v>3600.0</v>
      </c>
      <c r="AT900" s="36"/>
      <c r="AU900" s="43"/>
      <c r="AV900" s="72">
        <v>480.0</v>
      </c>
      <c r="AW900" s="35"/>
      <c r="AX900" s="45"/>
      <c r="AY900" s="46"/>
      <c r="AZ900" s="46"/>
      <c r="BA900" s="46"/>
      <c r="BB900" s="46"/>
      <c r="BC900" s="47"/>
      <c r="BD900" s="47"/>
      <c r="BE900" s="48"/>
      <c r="BF900" s="48"/>
    </row>
    <row r="901" ht="15.75" customHeight="1">
      <c r="A901" s="110"/>
      <c r="B901" s="28"/>
      <c r="C901" s="48"/>
      <c r="D901" s="30"/>
      <c r="E901" s="31">
        <f t="shared" si="3"/>
        <v>0</v>
      </c>
      <c r="F901" s="31"/>
      <c r="G901" s="104"/>
      <c r="H901" s="33"/>
      <c r="I901" s="34"/>
      <c r="J901" s="34"/>
      <c r="K901" s="34"/>
      <c r="L901" s="34"/>
      <c r="M901" s="34"/>
      <c r="N901" s="34"/>
      <c r="O901" s="34"/>
      <c r="P901" s="34"/>
      <c r="Q901" s="34"/>
      <c r="R901" s="35"/>
      <c r="S901" s="72">
        <f t="shared" si="74"/>
        <v>1875</v>
      </c>
      <c r="T901" s="36">
        <f t="shared" si="72"/>
        <v>0</v>
      </c>
      <c r="U901" s="36">
        <f t="shared" si="75"/>
        <v>114.44</v>
      </c>
      <c r="V901" s="35"/>
      <c r="W901" s="72">
        <v>4500.0</v>
      </c>
      <c r="X901" s="35">
        <f t="shared" si="54"/>
        <v>0</v>
      </c>
      <c r="Y901" s="37">
        <f t="shared" si="56"/>
        <v>257.6710463</v>
      </c>
      <c r="Z901" s="35"/>
      <c r="AA901" s="35"/>
      <c r="AB901" s="35"/>
      <c r="AC901" s="35"/>
      <c r="AD901" s="35"/>
      <c r="AE901" s="66">
        <v>3000.0</v>
      </c>
      <c r="AF901" s="66">
        <f t="shared" si="71"/>
        <v>0</v>
      </c>
      <c r="AG901" s="93">
        <f t="shared" si="67"/>
        <v>-15.67691673</v>
      </c>
      <c r="AH901" s="67"/>
      <c r="AI901" s="68"/>
      <c r="AJ901" s="68">
        <f t="shared" si="69"/>
        <v>24.91094913</v>
      </c>
      <c r="AK901" s="69">
        <v>1875.0</v>
      </c>
      <c r="AL901" s="42">
        <f t="shared" si="57"/>
        <v>0</v>
      </c>
      <c r="AM901" s="42">
        <f t="shared" si="61"/>
        <v>472.4193666</v>
      </c>
      <c r="AN901" s="36"/>
      <c r="AO901" s="43"/>
      <c r="AP901" s="70">
        <v>980.0</v>
      </c>
      <c r="AQ901" s="70">
        <f t="shared" si="60"/>
        <v>0</v>
      </c>
      <c r="AR901" s="70">
        <f t="shared" si="62"/>
        <v>76.42103175</v>
      </c>
      <c r="AS901" s="71">
        <v>3600.0</v>
      </c>
      <c r="AT901" s="36"/>
      <c r="AU901" s="43"/>
      <c r="AV901" s="72">
        <v>480.0</v>
      </c>
      <c r="AW901" s="35"/>
      <c r="AX901" s="45"/>
      <c r="AY901" s="46"/>
      <c r="AZ901" s="46"/>
      <c r="BA901" s="46"/>
      <c r="BB901" s="46"/>
      <c r="BC901" s="47"/>
      <c r="BD901" s="47"/>
      <c r="BE901" s="48"/>
      <c r="BF901" s="48"/>
    </row>
    <row r="902" ht="15.75" customHeight="1">
      <c r="A902" s="110"/>
      <c r="B902" s="28"/>
      <c r="C902" s="48"/>
      <c r="D902" s="30"/>
      <c r="E902" s="31">
        <f t="shared" si="3"/>
        <v>0</v>
      </c>
      <c r="F902" s="31"/>
      <c r="G902" s="104"/>
      <c r="H902" s="33"/>
      <c r="I902" s="34"/>
      <c r="J902" s="34"/>
      <c r="K902" s="34"/>
      <c r="L902" s="34"/>
      <c r="M902" s="34"/>
      <c r="N902" s="34"/>
      <c r="O902" s="34"/>
      <c r="P902" s="34"/>
      <c r="Q902" s="34"/>
      <c r="R902" s="35"/>
      <c r="S902" s="72">
        <f t="shared" si="74"/>
        <v>1875</v>
      </c>
      <c r="T902" s="36">
        <f t="shared" si="72"/>
        <v>0</v>
      </c>
      <c r="U902" s="36">
        <f t="shared" si="75"/>
        <v>114.44</v>
      </c>
      <c r="V902" s="35"/>
      <c r="W902" s="72">
        <v>4500.0</v>
      </c>
      <c r="X902" s="35">
        <f t="shared" si="54"/>
        <v>0</v>
      </c>
      <c r="Y902" s="37">
        <f t="shared" si="56"/>
        <v>257.6710463</v>
      </c>
      <c r="Z902" s="35"/>
      <c r="AA902" s="35"/>
      <c r="AB902" s="35"/>
      <c r="AC902" s="35"/>
      <c r="AD902" s="35"/>
      <c r="AE902" s="66">
        <v>3000.0</v>
      </c>
      <c r="AF902" s="66">
        <f t="shared" si="71"/>
        <v>0</v>
      </c>
      <c r="AG902" s="93">
        <f t="shared" si="67"/>
        <v>-15.67691673</v>
      </c>
      <c r="AH902" s="67"/>
      <c r="AI902" s="68"/>
      <c r="AJ902" s="68">
        <f t="shared" si="69"/>
        <v>24.91094913</v>
      </c>
      <c r="AK902" s="69">
        <v>1875.0</v>
      </c>
      <c r="AL902" s="42">
        <f t="shared" si="57"/>
        <v>0</v>
      </c>
      <c r="AM902" s="42">
        <f t="shared" si="61"/>
        <v>472.4193666</v>
      </c>
      <c r="AN902" s="36"/>
      <c r="AO902" s="43"/>
      <c r="AP902" s="70">
        <v>980.0</v>
      </c>
      <c r="AQ902" s="70">
        <f t="shared" si="60"/>
        <v>0</v>
      </c>
      <c r="AR902" s="70">
        <f t="shared" si="62"/>
        <v>76.42103175</v>
      </c>
      <c r="AS902" s="71">
        <v>3600.0</v>
      </c>
      <c r="AT902" s="36"/>
      <c r="AU902" s="43"/>
      <c r="AV902" s="72">
        <v>480.0</v>
      </c>
      <c r="AW902" s="35"/>
      <c r="AX902" s="45"/>
      <c r="AY902" s="46"/>
      <c r="AZ902" s="46"/>
      <c r="BA902" s="46"/>
      <c r="BB902" s="46"/>
      <c r="BC902" s="47"/>
      <c r="BD902" s="47"/>
      <c r="BE902" s="48"/>
      <c r="BF902" s="48"/>
    </row>
    <row r="903">
      <c r="A903" s="110"/>
      <c r="B903" s="28"/>
      <c r="C903" s="48"/>
      <c r="D903" s="30"/>
      <c r="E903" s="31">
        <f t="shared" si="3"/>
        <v>0</v>
      </c>
      <c r="F903" s="31"/>
      <c r="G903" s="104"/>
      <c r="H903" s="33"/>
      <c r="I903" s="34"/>
      <c r="J903" s="34"/>
      <c r="K903" s="34"/>
      <c r="L903" s="34"/>
      <c r="M903" s="34"/>
      <c r="N903" s="34"/>
      <c r="O903" s="34"/>
      <c r="P903" s="34"/>
      <c r="Q903" s="34"/>
      <c r="R903" s="35"/>
      <c r="S903" s="72">
        <f t="shared" si="74"/>
        <v>1875</v>
      </c>
      <c r="T903" s="36">
        <f t="shared" si="72"/>
        <v>0</v>
      </c>
      <c r="U903" s="36">
        <f t="shared" si="75"/>
        <v>114.44</v>
      </c>
      <c r="V903" s="35"/>
      <c r="W903" s="72">
        <v>4500.0</v>
      </c>
      <c r="X903" s="35">
        <f t="shared" si="54"/>
        <v>0</v>
      </c>
      <c r="Y903" s="37">
        <f t="shared" si="56"/>
        <v>257.6710463</v>
      </c>
      <c r="Z903" s="35"/>
      <c r="AA903" s="35"/>
      <c r="AB903" s="35"/>
      <c r="AC903" s="35"/>
      <c r="AD903" s="35"/>
      <c r="AE903" s="66">
        <v>3000.0</v>
      </c>
      <c r="AF903" s="66">
        <f t="shared" si="71"/>
        <v>0</v>
      </c>
      <c r="AG903" s="93">
        <f t="shared" si="67"/>
        <v>-15.67691673</v>
      </c>
      <c r="AH903" s="67"/>
      <c r="AI903" s="68"/>
      <c r="AJ903" s="68">
        <f t="shared" si="69"/>
        <v>24.91094913</v>
      </c>
      <c r="AK903" s="69">
        <v>1875.0</v>
      </c>
      <c r="AL903" s="42">
        <f t="shared" si="57"/>
        <v>0</v>
      </c>
      <c r="AM903" s="42">
        <f t="shared" si="61"/>
        <v>472.4193666</v>
      </c>
      <c r="AN903" s="36"/>
      <c r="AO903" s="43"/>
      <c r="AP903" s="70">
        <v>980.0</v>
      </c>
      <c r="AQ903" s="70">
        <f t="shared" si="60"/>
        <v>0</v>
      </c>
      <c r="AR903" s="70">
        <f t="shared" si="62"/>
        <v>76.42103175</v>
      </c>
      <c r="AS903" s="71">
        <v>3600.0</v>
      </c>
      <c r="AT903" s="36"/>
      <c r="AU903" s="43"/>
      <c r="AV903" s="72">
        <v>480.0</v>
      </c>
      <c r="AW903" s="35"/>
      <c r="AX903" s="45"/>
      <c r="AY903" s="46"/>
      <c r="AZ903" s="46"/>
      <c r="BA903" s="46"/>
      <c r="BB903" s="46"/>
      <c r="BC903" s="47"/>
      <c r="BD903" s="47"/>
      <c r="BE903" s="48"/>
      <c r="BF903" s="48"/>
    </row>
    <row r="904">
      <c r="A904" s="110"/>
      <c r="B904" s="28"/>
      <c r="C904" s="48"/>
      <c r="D904" s="30"/>
      <c r="E904" s="31">
        <f t="shared" si="3"/>
        <v>0</v>
      </c>
      <c r="F904" s="31"/>
      <c r="G904" s="104"/>
      <c r="H904" s="33"/>
      <c r="I904" s="34"/>
      <c r="J904" s="34"/>
      <c r="K904" s="34"/>
      <c r="L904" s="34"/>
      <c r="M904" s="34"/>
      <c r="N904" s="34"/>
      <c r="O904" s="34"/>
      <c r="P904" s="34"/>
      <c r="Q904" s="34"/>
      <c r="R904" s="35"/>
      <c r="S904" s="72">
        <f t="shared" si="74"/>
        <v>1875</v>
      </c>
      <c r="T904" s="36">
        <f t="shared" si="72"/>
        <v>0</v>
      </c>
      <c r="U904" s="36">
        <f t="shared" si="75"/>
        <v>114.44</v>
      </c>
      <c r="V904" s="35"/>
      <c r="W904" s="72">
        <v>4500.0</v>
      </c>
      <c r="X904" s="35">
        <f t="shared" si="54"/>
        <v>0</v>
      </c>
      <c r="Y904" s="37">
        <f t="shared" si="56"/>
        <v>257.6710463</v>
      </c>
      <c r="Z904" s="35"/>
      <c r="AA904" s="35"/>
      <c r="AB904" s="35"/>
      <c r="AC904" s="35"/>
      <c r="AD904" s="35"/>
      <c r="AE904" s="66">
        <v>3000.0</v>
      </c>
      <c r="AF904" s="66">
        <f t="shared" si="71"/>
        <v>0</v>
      </c>
      <c r="AG904" s="93">
        <f t="shared" si="67"/>
        <v>-15.67691673</v>
      </c>
      <c r="AH904" s="67"/>
      <c r="AI904" s="68"/>
      <c r="AJ904" s="68">
        <f t="shared" si="69"/>
        <v>24.91094913</v>
      </c>
      <c r="AK904" s="69">
        <v>1875.0</v>
      </c>
      <c r="AL904" s="42">
        <f t="shared" si="57"/>
        <v>0</v>
      </c>
      <c r="AM904" s="42">
        <f t="shared" si="61"/>
        <v>472.4193666</v>
      </c>
      <c r="AN904" s="36"/>
      <c r="AO904" s="43"/>
      <c r="AP904" s="70">
        <v>980.0</v>
      </c>
      <c r="AQ904" s="70">
        <f t="shared" si="60"/>
        <v>0</v>
      </c>
      <c r="AR904" s="70">
        <f t="shared" si="62"/>
        <v>76.42103175</v>
      </c>
      <c r="AS904" s="71">
        <v>3600.0</v>
      </c>
      <c r="AT904" s="36"/>
      <c r="AU904" s="43"/>
      <c r="AV904" s="72">
        <v>480.0</v>
      </c>
      <c r="AW904" s="35"/>
      <c r="AX904" s="45"/>
      <c r="AY904" s="46"/>
      <c r="AZ904" s="46"/>
      <c r="BA904" s="46"/>
      <c r="BB904" s="46"/>
      <c r="BC904" s="47"/>
      <c r="BD904" s="47"/>
      <c r="BE904" s="48"/>
      <c r="BF904" s="48"/>
    </row>
    <row r="905">
      <c r="A905" s="110"/>
      <c r="B905" s="28"/>
      <c r="C905" s="48"/>
      <c r="D905" s="30"/>
      <c r="E905" s="31">
        <f t="shared" si="3"/>
        <v>0</v>
      </c>
      <c r="F905" s="31"/>
      <c r="G905" s="104"/>
      <c r="H905" s="33"/>
      <c r="I905" s="34"/>
      <c r="J905" s="34"/>
      <c r="K905" s="34"/>
      <c r="L905" s="34"/>
      <c r="M905" s="34"/>
      <c r="N905" s="34"/>
      <c r="O905" s="34"/>
      <c r="P905" s="34"/>
      <c r="Q905" s="34"/>
      <c r="R905" s="35"/>
      <c r="S905" s="72">
        <f t="shared" si="74"/>
        <v>1875</v>
      </c>
      <c r="T905" s="36">
        <f t="shared" si="72"/>
        <v>0</v>
      </c>
      <c r="U905" s="36">
        <f t="shared" si="75"/>
        <v>114.44</v>
      </c>
      <c r="V905" s="35"/>
      <c r="W905" s="72">
        <v>4500.0</v>
      </c>
      <c r="X905" s="35">
        <f t="shared" si="54"/>
        <v>0</v>
      </c>
      <c r="Y905" s="37">
        <f t="shared" si="56"/>
        <v>257.6710463</v>
      </c>
      <c r="Z905" s="35"/>
      <c r="AA905" s="35"/>
      <c r="AB905" s="35"/>
      <c r="AC905" s="35"/>
      <c r="AD905" s="35"/>
      <c r="AE905" s="66">
        <v>3000.0</v>
      </c>
      <c r="AF905" s="66">
        <f t="shared" si="71"/>
        <v>0</v>
      </c>
      <c r="AG905" s="93">
        <f t="shared" si="67"/>
        <v>-15.67691673</v>
      </c>
      <c r="AH905" s="67"/>
      <c r="AI905" s="68"/>
      <c r="AJ905" s="68">
        <f t="shared" si="69"/>
        <v>24.91094913</v>
      </c>
      <c r="AK905" s="69">
        <v>1875.0</v>
      </c>
      <c r="AL905" s="42">
        <f t="shared" si="57"/>
        <v>0</v>
      </c>
      <c r="AM905" s="42">
        <f t="shared" si="61"/>
        <v>472.4193666</v>
      </c>
      <c r="AN905" s="36"/>
      <c r="AO905" s="43"/>
      <c r="AP905" s="70">
        <v>980.0</v>
      </c>
      <c r="AQ905" s="70">
        <f t="shared" si="60"/>
        <v>0</v>
      </c>
      <c r="AR905" s="70">
        <f t="shared" si="62"/>
        <v>76.42103175</v>
      </c>
      <c r="AS905" s="71">
        <v>3600.0</v>
      </c>
      <c r="AT905" s="36"/>
      <c r="AU905" s="43"/>
      <c r="AV905" s="72">
        <v>480.0</v>
      </c>
      <c r="AW905" s="35"/>
      <c r="AX905" s="45"/>
      <c r="AY905" s="46"/>
      <c r="AZ905" s="46"/>
      <c r="BA905" s="46"/>
      <c r="BB905" s="46"/>
      <c r="BC905" s="47"/>
      <c r="BD905" s="47"/>
      <c r="BE905" s="48"/>
      <c r="BF905" s="48"/>
    </row>
    <row r="906">
      <c r="A906" s="110"/>
      <c r="B906" s="48"/>
      <c r="C906" s="48"/>
      <c r="D906" s="30"/>
      <c r="E906" s="31">
        <f t="shared" si="3"/>
        <v>0</v>
      </c>
      <c r="F906" s="31"/>
      <c r="G906" s="104"/>
      <c r="H906" s="33"/>
      <c r="I906" s="34"/>
      <c r="J906" s="34"/>
      <c r="K906" s="34"/>
      <c r="L906" s="34"/>
      <c r="M906" s="34"/>
      <c r="N906" s="34"/>
      <c r="O906" s="34"/>
      <c r="P906" s="34"/>
      <c r="Q906" s="34"/>
      <c r="R906" s="35"/>
      <c r="S906" s="72">
        <f t="shared" si="74"/>
        <v>1875</v>
      </c>
      <c r="T906" s="36">
        <f t="shared" si="72"/>
        <v>0</v>
      </c>
      <c r="U906" s="36">
        <f t="shared" si="75"/>
        <v>114.44</v>
      </c>
      <c r="V906" s="35"/>
      <c r="W906" s="72">
        <v>4500.0</v>
      </c>
      <c r="X906" s="35">
        <f t="shared" si="54"/>
        <v>0</v>
      </c>
      <c r="Y906" s="37">
        <f t="shared" si="56"/>
        <v>257.6710463</v>
      </c>
      <c r="Z906" s="35"/>
      <c r="AA906" s="35"/>
      <c r="AB906" s="35"/>
      <c r="AC906" s="35"/>
      <c r="AD906" s="35"/>
      <c r="AE906" s="66">
        <v>3000.0</v>
      </c>
      <c r="AF906" s="66">
        <f t="shared" si="71"/>
        <v>0</v>
      </c>
      <c r="AG906" s="93">
        <f t="shared" si="67"/>
        <v>-15.67691673</v>
      </c>
      <c r="AH906" s="67"/>
      <c r="AI906" s="68"/>
      <c r="AJ906" s="68">
        <f t="shared" si="69"/>
        <v>24.91094913</v>
      </c>
      <c r="AK906" s="69">
        <v>1875.0</v>
      </c>
      <c r="AL906" s="42">
        <f t="shared" si="57"/>
        <v>0</v>
      </c>
      <c r="AM906" s="42">
        <f t="shared" si="61"/>
        <v>472.4193666</v>
      </c>
      <c r="AN906" s="36"/>
      <c r="AO906" s="43"/>
      <c r="AP906" s="70">
        <v>980.0</v>
      </c>
      <c r="AQ906" s="70">
        <f t="shared" si="60"/>
        <v>0</v>
      </c>
      <c r="AR906" s="70">
        <f t="shared" si="62"/>
        <v>76.42103175</v>
      </c>
      <c r="AS906" s="71">
        <v>3600.0</v>
      </c>
      <c r="AT906" s="36"/>
      <c r="AU906" s="43"/>
      <c r="AV906" s="72">
        <v>480.0</v>
      </c>
      <c r="AW906" s="35"/>
      <c r="AX906" s="45"/>
      <c r="AY906" s="46"/>
      <c r="AZ906" s="46"/>
      <c r="BA906" s="46"/>
      <c r="BB906" s="46"/>
      <c r="BC906" s="47"/>
      <c r="BD906" s="47"/>
      <c r="BE906" s="48"/>
      <c r="BF906" s="48"/>
    </row>
    <row r="907">
      <c r="A907" s="110"/>
      <c r="B907" s="48"/>
      <c r="C907" s="48"/>
      <c r="D907" s="30"/>
      <c r="E907" s="31">
        <f t="shared" si="3"/>
        <v>0</v>
      </c>
      <c r="F907" s="31"/>
      <c r="G907" s="104"/>
      <c r="H907" s="33"/>
      <c r="I907" s="34"/>
      <c r="J907" s="34"/>
      <c r="K907" s="34"/>
      <c r="L907" s="34"/>
      <c r="M907" s="34"/>
      <c r="N907" s="34"/>
      <c r="O907" s="34"/>
      <c r="P907" s="34"/>
      <c r="Q907" s="34"/>
      <c r="R907" s="35"/>
      <c r="S907" s="72">
        <f t="shared" si="74"/>
        <v>1875</v>
      </c>
      <c r="T907" s="36">
        <f t="shared" si="72"/>
        <v>0</v>
      </c>
      <c r="U907" s="36">
        <f t="shared" si="75"/>
        <v>114.44</v>
      </c>
      <c r="V907" s="35"/>
      <c r="W907" s="72">
        <v>4500.0</v>
      </c>
      <c r="X907" s="35">
        <f t="shared" si="54"/>
        <v>0</v>
      </c>
      <c r="Y907" s="37">
        <f t="shared" si="56"/>
        <v>257.6710463</v>
      </c>
      <c r="Z907" s="35"/>
      <c r="AA907" s="35"/>
      <c r="AB907" s="35"/>
      <c r="AC907" s="35"/>
      <c r="AD907" s="35"/>
      <c r="AE907" s="66">
        <v>3000.0</v>
      </c>
      <c r="AF907" s="66">
        <f t="shared" si="71"/>
        <v>0</v>
      </c>
      <c r="AG907" s="93">
        <f t="shared" si="67"/>
        <v>-15.67691673</v>
      </c>
      <c r="AH907" s="67"/>
      <c r="AI907" s="68"/>
      <c r="AJ907" s="68">
        <f t="shared" si="69"/>
        <v>24.91094913</v>
      </c>
      <c r="AK907" s="69">
        <v>1875.0</v>
      </c>
      <c r="AL907" s="42">
        <f t="shared" si="57"/>
        <v>0</v>
      </c>
      <c r="AM907" s="42">
        <f t="shared" si="61"/>
        <v>472.4193666</v>
      </c>
      <c r="AN907" s="36"/>
      <c r="AO907" s="43"/>
      <c r="AP907" s="70">
        <v>980.0</v>
      </c>
      <c r="AQ907" s="70">
        <f t="shared" si="60"/>
        <v>0</v>
      </c>
      <c r="AR907" s="70">
        <f t="shared" si="62"/>
        <v>76.42103175</v>
      </c>
      <c r="AS907" s="71">
        <v>3600.0</v>
      </c>
      <c r="AT907" s="36"/>
      <c r="AU907" s="43"/>
      <c r="AV907" s="72">
        <v>480.0</v>
      </c>
      <c r="AW907" s="35"/>
      <c r="AX907" s="45"/>
      <c r="AY907" s="46"/>
      <c r="AZ907" s="46"/>
      <c r="BA907" s="46"/>
      <c r="BB907" s="46"/>
      <c r="BC907" s="47"/>
      <c r="BD907" s="47"/>
      <c r="BE907" s="48"/>
      <c r="BF907" s="48"/>
    </row>
    <row r="908">
      <c r="A908" s="110"/>
      <c r="B908" s="48"/>
      <c r="C908" s="48"/>
      <c r="D908" s="30"/>
      <c r="E908" s="31">
        <f t="shared" si="3"/>
        <v>0</v>
      </c>
      <c r="F908" s="31"/>
      <c r="G908" s="104"/>
      <c r="H908" s="33"/>
      <c r="I908" s="34"/>
      <c r="J908" s="34"/>
      <c r="K908" s="34"/>
      <c r="L908" s="34"/>
      <c r="M908" s="34"/>
      <c r="N908" s="34"/>
      <c r="O908" s="34"/>
      <c r="P908" s="34"/>
      <c r="Q908" s="34"/>
      <c r="R908" s="35"/>
      <c r="S908" s="72">
        <f t="shared" si="74"/>
        <v>1875</v>
      </c>
      <c r="T908" s="36">
        <f t="shared" si="72"/>
        <v>0</v>
      </c>
      <c r="U908" s="36">
        <f t="shared" si="75"/>
        <v>114.44</v>
      </c>
      <c r="V908" s="35"/>
      <c r="W908" s="72">
        <v>4500.0</v>
      </c>
      <c r="X908" s="35">
        <f t="shared" si="54"/>
        <v>0</v>
      </c>
      <c r="Y908" s="37">
        <f t="shared" si="56"/>
        <v>257.6710463</v>
      </c>
      <c r="Z908" s="35"/>
      <c r="AA908" s="35"/>
      <c r="AB908" s="35"/>
      <c r="AC908" s="35"/>
      <c r="AD908" s="35"/>
      <c r="AE908" s="66">
        <v>3000.0</v>
      </c>
      <c r="AF908" s="66">
        <f t="shared" si="71"/>
        <v>0</v>
      </c>
      <c r="AG908" s="93">
        <f t="shared" si="67"/>
        <v>-15.67691673</v>
      </c>
      <c r="AH908" s="67"/>
      <c r="AI908" s="68"/>
      <c r="AJ908" s="68">
        <f t="shared" si="69"/>
        <v>24.91094913</v>
      </c>
      <c r="AK908" s="69">
        <v>1875.0</v>
      </c>
      <c r="AL908" s="42">
        <f t="shared" si="57"/>
        <v>0</v>
      </c>
      <c r="AM908" s="42">
        <f t="shared" si="61"/>
        <v>472.4193666</v>
      </c>
      <c r="AN908" s="36"/>
      <c r="AO908" s="43"/>
      <c r="AP908" s="70">
        <v>980.0</v>
      </c>
      <c r="AQ908" s="70">
        <f t="shared" si="60"/>
        <v>0</v>
      </c>
      <c r="AR908" s="70">
        <f t="shared" si="62"/>
        <v>76.42103175</v>
      </c>
      <c r="AS908" s="71">
        <v>3600.0</v>
      </c>
      <c r="AT908" s="36"/>
      <c r="AU908" s="43"/>
      <c r="AV908" s="72">
        <v>480.0</v>
      </c>
      <c r="AW908" s="35"/>
      <c r="AX908" s="45"/>
      <c r="AY908" s="46"/>
      <c r="AZ908" s="46"/>
      <c r="BA908" s="46"/>
      <c r="BB908" s="46"/>
      <c r="BC908" s="47"/>
      <c r="BD908" s="47"/>
      <c r="BE908" s="48"/>
      <c r="BF908" s="48"/>
    </row>
    <row r="909">
      <c r="A909" s="110"/>
      <c r="B909" s="48"/>
      <c r="C909" s="48"/>
      <c r="D909" s="30"/>
      <c r="E909" s="31">
        <f t="shared" si="3"/>
        <v>0</v>
      </c>
      <c r="F909" s="31"/>
      <c r="G909" s="104"/>
      <c r="H909" s="33"/>
      <c r="I909" s="34"/>
      <c r="J909" s="34"/>
      <c r="K909" s="34"/>
      <c r="L909" s="34"/>
      <c r="M909" s="34"/>
      <c r="N909" s="34"/>
      <c r="O909" s="34"/>
      <c r="P909" s="34"/>
      <c r="Q909" s="34"/>
      <c r="R909" s="35"/>
      <c r="S909" s="72">
        <f t="shared" si="74"/>
        <v>1875</v>
      </c>
      <c r="T909" s="36">
        <f t="shared" si="72"/>
        <v>0</v>
      </c>
      <c r="U909" s="36">
        <f t="shared" si="75"/>
        <v>114.44</v>
      </c>
      <c r="V909" s="35"/>
      <c r="W909" s="72">
        <v>4500.0</v>
      </c>
      <c r="X909" s="35">
        <f t="shared" si="54"/>
        <v>0</v>
      </c>
      <c r="Y909" s="37">
        <f t="shared" si="56"/>
        <v>257.6710463</v>
      </c>
      <c r="Z909" s="35"/>
      <c r="AA909" s="35"/>
      <c r="AB909" s="35"/>
      <c r="AC909" s="35"/>
      <c r="AD909" s="35"/>
      <c r="AE909" s="66">
        <v>3000.0</v>
      </c>
      <c r="AF909" s="66">
        <f t="shared" si="71"/>
        <v>0</v>
      </c>
      <c r="AG909" s="93">
        <f t="shared" si="67"/>
        <v>-15.67691673</v>
      </c>
      <c r="AH909" s="67"/>
      <c r="AI909" s="68"/>
      <c r="AJ909" s="68">
        <f t="shared" si="69"/>
        <v>24.91094913</v>
      </c>
      <c r="AK909" s="69">
        <v>1875.0</v>
      </c>
      <c r="AL909" s="42">
        <f t="shared" si="57"/>
        <v>0</v>
      </c>
      <c r="AM909" s="42">
        <f t="shared" si="61"/>
        <v>472.4193666</v>
      </c>
      <c r="AN909" s="36"/>
      <c r="AO909" s="43"/>
      <c r="AP909" s="70">
        <v>980.0</v>
      </c>
      <c r="AQ909" s="70">
        <f t="shared" si="60"/>
        <v>0</v>
      </c>
      <c r="AR909" s="70">
        <f t="shared" si="62"/>
        <v>76.42103175</v>
      </c>
      <c r="AS909" s="71">
        <v>3600.0</v>
      </c>
      <c r="AT909" s="36"/>
      <c r="AU909" s="43"/>
      <c r="AV909" s="72">
        <v>480.0</v>
      </c>
      <c r="AW909" s="35"/>
      <c r="AX909" s="45"/>
      <c r="AY909" s="46"/>
      <c r="AZ909" s="46"/>
      <c r="BA909" s="46"/>
      <c r="BB909" s="46"/>
      <c r="BC909" s="47"/>
      <c r="BD909" s="47"/>
      <c r="BE909" s="48"/>
      <c r="BF909" s="48"/>
    </row>
    <row r="910">
      <c r="A910" s="110"/>
      <c r="B910" s="48"/>
      <c r="C910" s="48"/>
      <c r="D910" s="30"/>
      <c r="E910" s="31">
        <f t="shared" si="3"/>
        <v>0</v>
      </c>
      <c r="F910" s="31"/>
      <c r="G910" s="104"/>
      <c r="H910" s="33"/>
      <c r="I910" s="34"/>
      <c r="J910" s="34"/>
      <c r="K910" s="34"/>
      <c r="L910" s="34"/>
      <c r="M910" s="34"/>
      <c r="N910" s="34"/>
      <c r="O910" s="34"/>
      <c r="P910" s="34"/>
      <c r="Q910" s="34"/>
      <c r="R910" s="35"/>
      <c r="S910" s="72">
        <f t="shared" si="74"/>
        <v>1875</v>
      </c>
      <c r="T910" s="36">
        <f t="shared" si="72"/>
        <v>0</v>
      </c>
      <c r="U910" s="36">
        <f t="shared" si="75"/>
        <v>114.44</v>
      </c>
      <c r="V910" s="35"/>
      <c r="W910" s="72">
        <v>4500.0</v>
      </c>
      <c r="X910" s="35">
        <f t="shared" si="54"/>
        <v>0</v>
      </c>
      <c r="Y910" s="37">
        <f t="shared" si="56"/>
        <v>257.6710463</v>
      </c>
      <c r="Z910" s="35"/>
      <c r="AA910" s="35"/>
      <c r="AB910" s="35"/>
      <c r="AC910" s="35"/>
      <c r="AD910" s="35"/>
      <c r="AE910" s="66">
        <v>3000.0</v>
      </c>
      <c r="AF910" s="66">
        <f t="shared" si="71"/>
        <v>0</v>
      </c>
      <c r="AG910" s="93">
        <f t="shared" si="67"/>
        <v>-15.67691673</v>
      </c>
      <c r="AH910" s="67"/>
      <c r="AI910" s="68"/>
      <c r="AJ910" s="68">
        <f t="shared" si="69"/>
        <v>24.91094913</v>
      </c>
      <c r="AK910" s="69">
        <v>1875.0</v>
      </c>
      <c r="AL910" s="42">
        <f t="shared" si="57"/>
        <v>0</v>
      </c>
      <c r="AM910" s="42">
        <f t="shared" si="61"/>
        <v>472.4193666</v>
      </c>
      <c r="AN910" s="36"/>
      <c r="AO910" s="43"/>
      <c r="AP910" s="70">
        <v>980.0</v>
      </c>
      <c r="AQ910" s="70">
        <f t="shared" si="60"/>
        <v>0</v>
      </c>
      <c r="AR910" s="70">
        <f t="shared" si="62"/>
        <v>76.42103175</v>
      </c>
      <c r="AS910" s="71">
        <v>3600.0</v>
      </c>
      <c r="AT910" s="36"/>
      <c r="AU910" s="43"/>
      <c r="AV910" s="72">
        <v>480.0</v>
      </c>
      <c r="AW910" s="35"/>
      <c r="AX910" s="45"/>
      <c r="AY910" s="46"/>
      <c r="AZ910" s="46"/>
      <c r="BA910" s="46"/>
      <c r="BB910" s="46"/>
      <c r="BC910" s="47"/>
      <c r="BD910" s="47"/>
      <c r="BE910" s="48"/>
      <c r="BF910" s="48"/>
    </row>
    <row r="911">
      <c r="A911" s="110"/>
      <c r="B911" s="48"/>
      <c r="C911" s="48"/>
      <c r="D911" s="30"/>
      <c r="E911" s="31">
        <f t="shared" si="3"/>
        <v>0</v>
      </c>
      <c r="F911" s="31"/>
      <c r="G911" s="104"/>
      <c r="H911" s="33"/>
      <c r="I911" s="34"/>
      <c r="J911" s="34"/>
      <c r="K911" s="34"/>
      <c r="L911" s="34"/>
      <c r="M911" s="34"/>
      <c r="N911" s="34"/>
      <c r="O911" s="34"/>
      <c r="P911" s="34"/>
      <c r="Q911" s="34"/>
      <c r="R911" s="35"/>
      <c r="S911" s="72">
        <f t="shared" si="74"/>
        <v>1875</v>
      </c>
      <c r="T911" s="36">
        <f t="shared" si="72"/>
        <v>0</v>
      </c>
      <c r="U911" s="36">
        <f t="shared" si="75"/>
        <v>114.44</v>
      </c>
      <c r="V911" s="35"/>
      <c r="W911" s="72">
        <v>4500.0</v>
      </c>
      <c r="X911" s="35">
        <f t="shared" si="54"/>
        <v>0</v>
      </c>
      <c r="Y911" s="37">
        <f t="shared" si="56"/>
        <v>257.6710463</v>
      </c>
      <c r="Z911" s="35"/>
      <c r="AA911" s="35"/>
      <c r="AB911" s="35"/>
      <c r="AC911" s="35"/>
      <c r="AD911" s="35"/>
      <c r="AE911" s="66">
        <v>3000.0</v>
      </c>
      <c r="AF911" s="66">
        <f t="shared" si="71"/>
        <v>0</v>
      </c>
      <c r="AG911" s="93">
        <f t="shared" si="67"/>
        <v>-15.67691673</v>
      </c>
      <c r="AH911" s="67"/>
      <c r="AI911" s="68"/>
      <c r="AJ911" s="68">
        <f t="shared" si="69"/>
        <v>24.91094913</v>
      </c>
      <c r="AK911" s="69">
        <v>1875.0</v>
      </c>
      <c r="AL911" s="42">
        <f t="shared" si="57"/>
        <v>0</v>
      </c>
      <c r="AM911" s="42">
        <f t="shared" si="61"/>
        <v>472.4193666</v>
      </c>
      <c r="AN911" s="36"/>
      <c r="AO911" s="43"/>
      <c r="AP911" s="70">
        <v>980.0</v>
      </c>
      <c r="AQ911" s="70">
        <f t="shared" si="60"/>
        <v>0</v>
      </c>
      <c r="AR911" s="70">
        <f t="shared" si="62"/>
        <v>76.42103175</v>
      </c>
      <c r="AS911" s="71">
        <v>3600.0</v>
      </c>
      <c r="AT911" s="36"/>
      <c r="AU911" s="43"/>
      <c r="AV911" s="72">
        <v>480.0</v>
      </c>
      <c r="AW911" s="35"/>
      <c r="AX911" s="45"/>
      <c r="AY911" s="46"/>
      <c r="AZ911" s="46"/>
      <c r="BA911" s="46"/>
      <c r="BB911" s="46"/>
      <c r="BC911" s="47"/>
      <c r="BD911" s="47"/>
      <c r="BE911" s="48"/>
      <c r="BF911" s="48"/>
    </row>
    <row r="912">
      <c r="A912" s="110"/>
      <c r="B912" s="48"/>
      <c r="C912" s="48"/>
      <c r="D912" s="30"/>
      <c r="E912" s="31">
        <f t="shared" si="3"/>
        <v>0</v>
      </c>
      <c r="F912" s="31"/>
      <c r="G912" s="104"/>
      <c r="H912" s="33"/>
      <c r="I912" s="34"/>
      <c r="J912" s="34"/>
      <c r="K912" s="34"/>
      <c r="L912" s="34"/>
      <c r="M912" s="34"/>
      <c r="N912" s="34"/>
      <c r="O912" s="34"/>
      <c r="P912" s="34"/>
      <c r="Q912" s="34"/>
      <c r="R912" s="35"/>
      <c r="S912" s="72">
        <f t="shared" si="74"/>
        <v>1875</v>
      </c>
      <c r="T912" s="36">
        <f t="shared" si="72"/>
        <v>0</v>
      </c>
      <c r="U912" s="36">
        <f t="shared" si="75"/>
        <v>114.44</v>
      </c>
      <c r="V912" s="35"/>
      <c r="W912" s="72">
        <v>4500.0</v>
      </c>
      <c r="X912" s="35">
        <f t="shared" si="54"/>
        <v>0</v>
      </c>
      <c r="Y912" s="37">
        <f t="shared" si="56"/>
        <v>257.6710463</v>
      </c>
      <c r="Z912" s="35"/>
      <c r="AA912" s="35"/>
      <c r="AB912" s="35"/>
      <c r="AC912" s="35"/>
      <c r="AD912" s="35"/>
      <c r="AE912" s="66">
        <v>3000.0</v>
      </c>
      <c r="AF912" s="66">
        <f t="shared" si="71"/>
        <v>0</v>
      </c>
      <c r="AG912" s="93">
        <f t="shared" si="67"/>
        <v>-15.67691673</v>
      </c>
      <c r="AH912" s="67"/>
      <c r="AI912" s="68"/>
      <c r="AJ912" s="68">
        <f t="shared" si="69"/>
        <v>24.91094913</v>
      </c>
      <c r="AK912" s="69">
        <v>1875.0</v>
      </c>
      <c r="AL912" s="42">
        <f t="shared" si="57"/>
        <v>0</v>
      </c>
      <c r="AM912" s="42">
        <f t="shared" si="61"/>
        <v>472.4193666</v>
      </c>
      <c r="AN912" s="36"/>
      <c r="AO912" s="43"/>
      <c r="AP912" s="70">
        <v>980.0</v>
      </c>
      <c r="AQ912" s="70">
        <f t="shared" si="60"/>
        <v>0</v>
      </c>
      <c r="AR912" s="70">
        <f t="shared" si="62"/>
        <v>76.42103175</v>
      </c>
      <c r="AS912" s="71">
        <v>3600.0</v>
      </c>
      <c r="AT912" s="36"/>
      <c r="AU912" s="43"/>
      <c r="AV912" s="72">
        <v>480.0</v>
      </c>
      <c r="AW912" s="35"/>
      <c r="AX912" s="45"/>
      <c r="AY912" s="46"/>
      <c r="AZ912" s="46"/>
      <c r="BA912" s="46"/>
      <c r="BB912" s="46"/>
      <c r="BC912" s="47"/>
      <c r="BD912" s="47"/>
      <c r="BE912" s="48"/>
      <c r="BF912" s="48"/>
    </row>
    <row r="913">
      <c r="A913" s="110"/>
      <c r="B913" s="48"/>
      <c r="C913" s="48"/>
      <c r="D913" s="30"/>
      <c r="E913" s="31">
        <f t="shared" si="3"/>
        <v>0</v>
      </c>
      <c r="F913" s="31"/>
      <c r="G913" s="104"/>
      <c r="H913" s="33"/>
      <c r="I913" s="34"/>
      <c r="J913" s="34"/>
      <c r="K913" s="34"/>
      <c r="L913" s="34"/>
      <c r="M913" s="34"/>
      <c r="N913" s="34"/>
      <c r="O913" s="34"/>
      <c r="P913" s="34"/>
      <c r="Q913" s="34"/>
      <c r="R913" s="35"/>
      <c r="S913" s="72">
        <f t="shared" si="74"/>
        <v>1875</v>
      </c>
      <c r="T913" s="36">
        <f t="shared" si="72"/>
        <v>0</v>
      </c>
      <c r="U913" s="36">
        <f t="shared" si="75"/>
        <v>114.44</v>
      </c>
      <c r="V913" s="35"/>
      <c r="W913" s="72">
        <v>4500.0</v>
      </c>
      <c r="X913" s="35">
        <f t="shared" si="54"/>
        <v>0</v>
      </c>
      <c r="Y913" s="37">
        <f t="shared" si="56"/>
        <v>257.6710463</v>
      </c>
      <c r="Z913" s="35"/>
      <c r="AA913" s="35"/>
      <c r="AB913" s="35"/>
      <c r="AC913" s="35"/>
      <c r="AD913" s="35"/>
      <c r="AE913" s="66">
        <v>3000.0</v>
      </c>
      <c r="AF913" s="66">
        <f t="shared" si="71"/>
        <v>0</v>
      </c>
      <c r="AG913" s="93">
        <f t="shared" si="67"/>
        <v>-15.67691673</v>
      </c>
      <c r="AH913" s="67"/>
      <c r="AI913" s="68"/>
      <c r="AJ913" s="68">
        <f t="shared" si="69"/>
        <v>24.91094913</v>
      </c>
      <c r="AK913" s="69">
        <v>1875.0</v>
      </c>
      <c r="AL913" s="42">
        <f t="shared" si="57"/>
        <v>0</v>
      </c>
      <c r="AM913" s="42">
        <f t="shared" si="61"/>
        <v>472.4193666</v>
      </c>
      <c r="AN913" s="36"/>
      <c r="AO913" s="43"/>
      <c r="AP913" s="70">
        <v>980.0</v>
      </c>
      <c r="AQ913" s="70">
        <f t="shared" si="60"/>
        <v>0</v>
      </c>
      <c r="AR913" s="70">
        <f t="shared" si="62"/>
        <v>76.42103175</v>
      </c>
      <c r="AS913" s="71">
        <v>3600.0</v>
      </c>
      <c r="AT913" s="36"/>
      <c r="AU913" s="43"/>
      <c r="AV913" s="72">
        <v>480.0</v>
      </c>
      <c r="AW913" s="35"/>
      <c r="AX913" s="45"/>
      <c r="AY913" s="46"/>
      <c r="AZ913" s="46"/>
      <c r="BA913" s="46"/>
      <c r="BB913" s="46"/>
      <c r="BC913" s="47"/>
      <c r="BD913" s="47"/>
      <c r="BE913" s="48"/>
      <c r="BF913" s="48"/>
    </row>
    <row r="914">
      <c r="A914" s="110"/>
      <c r="B914" s="48"/>
      <c r="C914" s="48"/>
      <c r="D914" s="30"/>
      <c r="E914" s="31">
        <f t="shared" si="3"/>
        <v>0</v>
      </c>
      <c r="F914" s="31"/>
      <c r="G914" s="104"/>
      <c r="H914" s="33"/>
      <c r="I914" s="34"/>
      <c r="J914" s="34"/>
      <c r="K914" s="34"/>
      <c r="L914" s="34"/>
      <c r="M914" s="34"/>
      <c r="N914" s="34"/>
      <c r="O914" s="34"/>
      <c r="P914" s="34"/>
      <c r="Q914" s="34"/>
      <c r="R914" s="35"/>
      <c r="S914" s="72">
        <f t="shared" si="74"/>
        <v>1875</v>
      </c>
      <c r="T914" s="36">
        <f t="shared" si="72"/>
        <v>0</v>
      </c>
      <c r="U914" s="36">
        <f t="shared" si="75"/>
        <v>114.44</v>
      </c>
      <c r="V914" s="35"/>
      <c r="W914" s="72">
        <v>4500.0</v>
      </c>
      <c r="X914" s="35">
        <f t="shared" si="54"/>
        <v>0</v>
      </c>
      <c r="Y914" s="37">
        <f t="shared" si="56"/>
        <v>257.6710463</v>
      </c>
      <c r="Z914" s="35"/>
      <c r="AA914" s="35"/>
      <c r="AB914" s="35"/>
      <c r="AC914" s="35"/>
      <c r="AD914" s="35"/>
      <c r="AE914" s="66">
        <v>3000.0</v>
      </c>
      <c r="AF914" s="66">
        <f t="shared" si="71"/>
        <v>0</v>
      </c>
      <c r="AG914" s="93">
        <f t="shared" si="67"/>
        <v>-15.67691673</v>
      </c>
      <c r="AH914" s="67"/>
      <c r="AI914" s="68"/>
      <c r="AJ914" s="68">
        <f t="shared" si="69"/>
        <v>24.91094913</v>
      </c>
      <c r="AK914" s="69">
        <v>1875.0</v>
      </c>
      <c r="AL914" s="42">
        <f t="shared" si="57"/>
        <v>0</v>
      </c>
      <c r="AM914" s="42">
        <f t="shared" si="61"/>
        <v>472.4193666</v>
      </c>
      <c r="AN914" s="36"/>
      <c r="AO914" s="43"/>
      <c r="AP914" s="70">
        <v>980.0</v>
      </c>
      <c r="AQ914" s="70">
        <f t="shared" si="60"/>
        <v>0</v>
      </c>
      <c r="AR914" s="70">
        <f t="shared" si="62"/>
        <v>76.42103175</v>
      </c>
      <c r="AS914" s="71">
        <v>3600.0</v>
      </c>
      <c r="AT914" s="36"/>
      <c r="AU914" s="43"/>
      <c r="AV914" s="72">
        <v>480.0</v>
      </c>
      <c r="AW914" s="35"/>
      <c r="AX914" s="45"/>
      <c r="AY914" s="46"/>
      <c r="AZ914" s="46"/>
      <c r="BA914" s="46"/>
      <c r="BB914" s="46"/>
      <c r="BC914" s="47"/>
      <c r="BD914" s="47"/>
      <c r="BE914" s="48"/>
      <c r="BF914" s="48"/>
    </row>
    <row r="915">
      <c r="A915" s="110"/>
      <c r="B915" s="48"/>
      <c r="C915" s="48"/>
      <c r="D915" s="30"/>
      <c r="E915" s="31">
        <f t="shared" si="3"/>
        <v>0</v>
      </c>
      <c r="F915" s="31"/>
      <c r="G915" s="104"/>
      <c r="H915" s="33"/>
      <c r="I915" s="34"/>
      <c r="J915" s="34"/>
      <c r="K915" s="34"/>
      <c r="L915" s="34"/>
      <c r="M915" s="34"/>
      <c r="N915" s="34"/>
      <c r="O915" s="34"/>
      <c r="P915" s="34"/>
      <c r="Q915" s="34"/>
      <c r="R915" s="35"/>
      <c r="S915" s="72">
        <f t="shared" si="74"/>
        <v>1875</v>
      </c>
      <c r="T915" s="36">
        <f t="shared" si="72"/>
        <v>0</v>
      </c>
      <c r="U915" s="36">
        <f t="shared" si="75"/>
        <v>114.44</v>
      </c>
      <c r="V915" s="35"/>
      <c r="W915" s="72">
        <v>4500.0</v>
      </c>
      <c r="X915" s="35">
        <f t="shared" si="54"/>
        <v>0</v>
      </c>
      <c r="Y915" s="37">
        <f t="shared" si="56"/>
        <v>257.6710463</v>
      </c>
      <c r="Z915" s="35"/>
      <c r="AA915" s="35"/>
      <c r="AB915" s="35"/>
      <c r="AC915" s="35"/>
      <c r="AD915" s="35"/>
      <c r="AE915" s="66">
        <v>3000.0</v>
      </c>
      <c r="AF915" s="66">
        <f t="shared" si="71"/>
        <v>0</v>
      </c>
      <c r="AG915" s="93">
        <f t="shared" si="67"/>
        <v>-15.67691673</v>
      </c>
      <c r="AH915" s="67"/>
      <c r="AI915" s="68"/>
      <c r="AJ915" s="68">
        <f t="shared" si="69"/>
        <v>24.91094913</v>
      </c>
      <c r="AK915" s="69">
        <v>1875.0</v>
      </c>
      <c r="AL915" s="42">
        <f t="shared" si="57"/>
        <v>0</v>
      </c>
      <c r="AM915" s="42">
        <f t="shared" si="61"/>
        <v>472.4193666</v>
      </c>
      <c r="AN915" s="36"/>
      <c r="AO915" s="43"/>
      <c r="AP915" s="70">
        <v>980.0</v>
      </c>
      <c r="AQ915" s="70">
        <f t="shared" si="60"/>
        <v>0</v>
      </c>
      <c r="AR915" s="70">
        <f t="shared" si="62"/>
        <v>76.42103175</v>
      </c>
      <c r="AS915" s="71">
        <v>3600.0</v>
      </c>
      <c r="AT915" s="36"/>
      <c r="AU915" s="43"/>
      <c r="AV915" s="72">
        <v>480.0</v>
      </c>
      <c r="AW915" s="35"/>
      <c r="AX915" s="45"/>
      <c r="AY915" s="46"/>
      <c r="AZ915" s="46"/>
      <c r="BA915" s="46"/>
      <c r="BB915" s="46"/>
      <c r="BC915" s="47"/>
      <c r="BD915" s="47"/>
      <c r="BE915" s="48"/>
      <c r="BF915" s="48"/>
    </row>
    <row r="916">
      <c r="A916" s="110"/>
      <c r="B916" s="48"/>
      <c r="C916" s="48"/>
      <c r="D916" s="30"/>
      <c r="E916" s="31">
        <f t="shared" si="3"/>
        <v>0</v>
      </c>
      <c r="F916" s="31"/>
      <c r="G916" s="104"/>
      <c r="H916" s="33"/>
      <c r="I916" s="34"/>
      <c r="J916" s="34"/>
      <c r="K916" s="34"/>
      <c r="L916" s="34"/>
      <c r="M916" s="34"/>
      <c r="N916" s="34"/>
      <c r="O916" s="34"/>
      <c r="P916" s="34"/>
      <c r="Q916" s="34"/>
      <c r="R916" s="35"/>
      <c r="S916" s="72">
        <f t="shared" si="74"/>
        <v>1875</v>
      </c>
      <c r="T916" s="36">
        <f t="shared" si="72"/>
        <v>0</v>
      </c>
      <c r="U916" s="36">
        <f t="shared" si="75"/>
        <v>114.44</v>
      </c>
      <c r="V916" s="35"/>
      <c r="W916" s="72">
        <v>4500.0</v>
      </c>
      <c r="X916" s="35">
        <f t="shared" si="54"/>
        <v>0</v>
      </c>
      <c r="Y916" s="37">
        <f t="shared" si="56"/>
        <v>257.6710463</v>
      </c>
      <c r="Z916" s="35"/>
      <c r="AA916" s="35"/>
      <c r="AB916" s="35"/>
      <c r="AC916" s="35"/>
      <c r="AD916" s="35"/>
      <c r="AE916" s="66">
        <v>3000.0</v>
      </c>
      <c r="AF916" s="66">
        <f t="shared" si="71"/>
        <v>0</v>
      </c>
      <c r="AG916" s="93">
        <f t="shared" si="67"/>
        <v>-15.67691673</v>
      </c>
      <c r="AH916" s="67"/>
      <c r="AI916" s="68"/>
      <c r="AJ916" s="68">
        <f t="shared" si="69"/>
        <v>24.91094913</v>
      </c>
      <c r="AK916" s="69">
        <v>1875.0</v>
      </c>
      <c r="AL916" s="42">
        <f t="shared" si="57"/>
        <v>0</v>
      </c>
      <c r="AM916" s="42">
        <f t="shared" si="61"/>
        <v>472.4193666</v>
      </c>
      <c r="AN916" s="36"/>
      <c r="AO916" s="43"/>
      <c r="AP916" s="70">
        <v>980.0</v>
      </c>
      <c r="AQ916" s="70">
        <f t="shared" si="60"/>
        <v>0</v>
      </c>
      <c r="AR916" s="70">
        <f t="shared" si="62"/>
        <v>76.42103175</v>
      </c>
      <c r="AS916" s="71">
        <v>3600.0</v>
      </c>
      <c r="AT916" s="36"/>
      <c r="AU916" s="43"/>
      <c r="AV916" s="72">
        <v>480.0</v>
      </c>
      <c r="AW916" s="35"/>
      <c r="AX916" s="45"/>
      <c r="AY916" s="46"/>
      <c r="AZ916" s="46"/>
      <c r="BA916" s="46"/>
      <c r="BB916" s="46"/>
      <c r="BC916" s="47"/>
      <c r="BD916" s="47"/>
      <c r="BE916" s="48"/>
      <c r="BF916" s="48"/>
    </row>
    <row r="917">
      <c r="A917" s="110"/>
      <c r="B917" s="48"/>
      <c r="C917" s="48"/>
      <c r="D917" s="30"/>
      <c r="E917" s="31">
        <f t="shared" si="3"/>
        <v>0</v>
      </c>
      <c r="F917" s="31"/>
      <c r="G917" s="104"/>
      <c r="H917" s="33"/>
      <c r="I917" s="34"/>
      <c r="J917" s="34"/>
      <c r="K917" s="34"/>
      <c r="L917" s="34"/>
      <c r="M917" s="34"/>
      <c r="N917" s="34"/>
      <c r="O917" s="34"/>
      <c r="P917" s="34"/>
      <c r="Q917" s="34"/>
      <c r="R917" s="35"/>
      <c r="S917" s="72">
        <f t="shared" si="74"/>
        <v>1875</v>
      </c>
      <c r="T917" s="36">
        <f t="shared" si="72"/>
        <v>0</v>
      </c>
      <c r="U917" s="36">
        <f t="shared" si="75"/>
        <v>114.44</v>
      </c>
      <c r="V917" s="35"/>
      <c r="W917" s="72">
        <v>4500.0</v>
      </c>
      <c r="X917" s="35">
        <f t="shared" si="54"/>
        <v>0</v>
      </c>
      <c r="Y917" s="37">
        <f t="shared" si="56"/>
        <v>257.6710463</v>
      </c>
      <c r="Z917" s="35"/>
      <c r="AA917" s="35"/>
      <c r="AB917" s="35"/>
      <c r="AC917" s="35"/>
      <c r="AD917" s="35"/>
      <c r="AE917" s="66">
        <v>3000.0</v>
      </c>
      <c r="AF917" s="66">
        <f t="shared" si="71"/>
        <v>0</v>
      </c>
      <c r="AG917" s="93">
        <f t="shared" si="67"/>
        <v>-15.67691673</v>
      </c>
      <c r="AH917" s="67"/>
      <c r="AI917" s="68"/>
      <c r="AJ917" s="68">
        <f t="shared" si="69"/>
        <v>24.91094913</v>
      </c>
      <c r="AK917" s="69">
        <v>1875.0</v>
      </c>
      <c r="AL917" s="42">
        <f t="shared" si="57"/>
        <v>0</v>
      </c>
      <c r="AM917" s="42">
        <f t="shared" si="61"/>
        <v>472.4193666</v>
      </c>
      <c r="AN917" s="36"/>
      <c r="AO917" s="43"/>
      <c r="AP917" s="70">
        <v>980.0</v>
      </c>
      <c r="AQ917" s="70">
        <f t="shared" si="60"/>
        <v>0</v>
      </c>
      <c r="AR917" s="70">
        <f t="shared" si="62"/>
        <v>76.42103175</v>
      </c>
      <c r="AS917" s="71">
        <v>3600.0</v>
      </c>
      <c r="AT917" s="36"/>
      <c r="AU917" s="43"/>
      <c r="AV917" s="72">
        <v>480.0</v>
      </c>
      <c r="AW917" s="35"/>
      <c r="AX917" s="45"/>
      <c r="AY917" s="46"/>
      <c r="AZ917" s="46"/>
      <c r="BA917" s="46"/>
      <c r="BB917" s="46"/>
      <c r="BC917" s="47"/>
      <c r="BD917" s="47"/>
      <c r="BE917" s="48"/>
      <c r="BF917" s="48"/>
    </row>
    <row r="918">
      <c r="A918" s="110"/>
      <c r="B918" s="48"/>
      <c r="C918" s="48"/>
      <c r="D918" s="30"/>
      <c r="E918" s="31">
        <f t="shared" si="3"/>
        <v>0</v>
      </c>
      <c r="F918" s="31"/>
      <c r="G918" s="104"/>
      <c r="H918" s="33"/>
      <c r="I918" s="34"/>
      <c r="J918" s="34"/>
      <c r="K918" s="34"/>
      <c r="L918" s="34"/>
      <c r="M918" s="34"/>
      <c r="N918" s="34"/>
      <c r="O918" s="34"/>
      <c r="P918" s="34"/>
      <c r="Q918" s="34"/>
      <c r="R918" s="35"/>
      <c r="S918" s="72">
        <f t="shared" si="74"/>
        <v>1875</v>
      </c>
      <c r="T918" s="36">
        <f t="shared" si="72"/>
        <v>0</v>
      </c>
      <c r="U918" s="36">
        <f t="shared" si="75"/>
        <v>114.44</v>
      </c>
      <c r="V918" s="35"/>
      <c r="W918" s="72">
        <v>4500.0</v>
      </c>
      <c r="X918" s="35">
        <f t="shared" si="54"/>
        <v>0</v>
      </c>
      <c r="Y918" s="37">
        <f t="shared" si="56"/>
        <v>257.6710463</v>
      </c>
      <c r="Z918" s="35"/>
      <c r="AA918" s="35"/>
      <c r="AB918" s="35"/>
      <c r="AC918" s="35"/>
      <c r="AD918" s="35"/>
      <c r="AE918" s="66">
        <v>3000.0</v>
      </c>
      <c r="AF918" s="66">
        <f t="shared" si="71"/>
        <v>0</v>
      </c>
      <c r="AG918" s="93">
        <f t="shared" si="67"/>
        <v>-15.67691673</v>
      </c>
      <c r="AH918" s="67"/>
      <c r="AI918" s="68"/>
      <c r="AJ918" s="68">
        <f t="shared" si="69"/>
        <v>24.91094913</v>
      </c>
      <c r="AK918" s="69">
        <v>1875.0</v>
      </c>
      <c r="AL918" s="42">
        <f t="shared" si="57"/>
        <v>0</v>
      </c>
      <c r="AM918" s="42">
        <f t="shared" si="61"/>
        <v>472.4193666</v>
      </c>
      <c r="AN918" s="36"/>
      <c r="AO918" s="43"/>
      <c r="AP918" s="70">
        <v>980.0</v>
      </c>
      <c r="AQ918" s="70">
        <f t="shared" si="60"/>
        <v>0</v>
      </c>
      <c r="AR918" s="70">
        <f t="shared" si="62"/>
        <v>76.42103175</v>
      </c>
      <c r="AS918" s="71">
        <v>3600.0</v>
      </c>
      <c r="AT918" s="36"/>
      <c r="AU918" s="43"/>
      <c r="AV918" s="72">
        <v>480.0</v>
      </c>
      <c r="AW918" s="35"/>
      <c r="AX918" s="45"/>
      <c r="AY918" s="46"/>
      <c r="AZ918" s="46"/>
      <c r="BA918" s="46"/>
      <c r="BB918" s="46"/>
      <c r="BC918" s="47"/>
      <c r="BD918" s="47"/>
      <c r="BE918" s="48"/>
      <c r="BF918" s="48"/>
    </row>
    <row r="919">
      <c r="A919" s="110"/>
      <c r="B919" s="48"/>
      <c r="C919" s="48"/>
      <c r="D919" s="30"/>
      <c r="E919" s="31">
        <f t="shared" si="3"/>
        <v>0</v>
      </c>
      <c r="F919" s="31"/>
      <c r="G919" s="104"/>
      <c r="H919" s="33"/>
      <c r="I919" s="34"/>
      <c r="J919" s="34"/>
      <c r="K919" s="34"/>
      <c r="L919" s="34"/>
      <c r="M919" s="34"/>
      <c r="N919" s="34"/>
      <c r="O919" s="34"/>
      <c r="P919" s="34"/>
      <c r="Q919" s="34"/>
      <c r="R919" s="35"/>
      <c r="S919" s="72">
        <f t="shared" si="74"/>
        <v>1875</v>
      </c>
      <c r="T919" s="36">
        <f t="shared" si="72"/>
        <v>0</v>
      </c>
      <c r="U919" s="36">
        <f t="shared" si="75"/>
        <v>114.44</v>
      </c>
      <c r="V919" s="35"/>
      <c r="W919" s="72">
        <v>4500.0</v>
      </c>
      <c r="X919" s="35">
        <f t="shared" si="54"/>
        <v>0</v>
      </c>
      <c r="Y919" s="37">
        <f t="shared" si="56"/>
        <v>257.6710463</v>
      </c>
      <c r="Z919" s="35"/>
      <c r="AA919" s="35"/>
      <c r="AB919" s="35"/>
      <c r="AC919" s="35"/>
      <c r="AD919" s="35"/>
      <c r="AE919" s="66">
        <v>3000.0</v>
      </c>
      <c r="AF919" s="66">
        <f t="shared" si="71"/>
        <v>0</v>
      </c>
      <c r="AG919" s="93">
        <f t="shared" si="67"/>
        <v>-15.67691673</v>
      </c>
      <c r="AH919" s="67"/>
      <c r="AI919" s="68"/>
      <c r="AJ919" s="68">
        <f t="shared" si="69"/>
        <v>24.91094913</v>
      </c>
      <c r="AK919" s="69">
        <v>1875.0</v>
      </c>
      <c r="AL919" s="42">
        <f t="shared" si="57"/>
        <v>0</v>
      </c>
      <c r="AM919" s="42">
        <f t="shared" si="61"/>
        <v>472.4193666</v>
      </c>
      <c r="AN919" s="36"/>
      <c r="AO919" s="43"/>
      <c r="AP919" s="70">
        <v>980.0</v>
      </c>
      <c r="AQ919" s="70">
        <f t="shared" si="60"/>
        <v>0</v>
      </c>
      <c r="AR919" s="70">
        <f t="shared" si="62"/>
        <v>76.42103175</v>
      </c>
      <c r="AS919" s="71">
        <v>3600.0</v>
      </c>
      <c r="AT919" s="36"/>
      <c r="AU919" s="43"/>
      <c r="AV919" s="72">
        <v>480.0</v>
      </c>
      <c r="AW919" s="35"/>
      <c r="AX919" s="45"/>
      <c r="AY919" s="46"/>
      <c r="AZ919" s="46"/>
      <c r="BA919" s="46"/>
      <c r="BB919" s="46"/>
      <c r="BC919" s="47"/>
      <c r="BD919" s="47"/>
      <c r="BE919" s="48"/>
      <c r="BF919" s="48"/>
    </row>
    <row r="920">
      <c r="A920" s="110"/>
      <c r="B920" s="48"/>
      <c r="C920" s="48"/>
      <c r="D920" s="30"/>
      <c r="E920" s="31">
        <f t="shared" si="3"/>
        <v>0</v>
      </c>
      <c r="F920" s="31"/>
      <c r="G920" s="104"/>
      <c r="H920" s="33"/>
      <c r="I920" s="34"/>
      <c r="J920" s="34"/>
      <c r="K920" s="34"/>
      <c r="L920" s="34"/>
      <c r="M920" s="34"/>
      <c r="N920" s="34"/>
      <c r="O920" s="34"/>
      <c r="P920" s="34"/>
      <c r="Q920" s="34"/>
      <c r="R920" s="35"/>
      <c r="S920" s="72">
        <f t="shared" si="74"/>
        <v>1875</v>
      </c>
      <c r="T920" s="36">
        <f t="shared" si="72"/>
        <v>0</v>
      </c>
      <c r="U920" s="36">
        <f t="shared" si="75"/>
        <v>114.44</v>
      </c>
      <c r="V920" s="35"/>
      <c r="W920" s="72">
        <v>4500.0</v>
      </c>
      <c r="X920" s="35">
        <f t="shared" si="54"/>
        <v>0</v>
      </c>
      <c r="Y920" s="37">
        <f t="shared" si="56"/>
        <v>257.6710463</v>
      </c>
      <c r="Z920" s="35"/>
      <c r="AA920" s="35"/>
      <c r="AB920" s="35"/>
      <c r="AC920" s="35"/>
      <c r="AD920" s="35"/>
      <c r="AE920" s="66">
        <v>3000.0</v>
      </c>
      <c r="AF920" s="66">
        <f t="shared" si="71"/>
        <v>0</v>
      </c>
      <c r="AG920" s="93">
        <f t="shared" si="67"/>
        <v>-15.67691673</v>
      </c>
      <c r="AH920" s="67"/>
      <c r="AI920" s="68"/>
      <c r="AJ920" s="68">
        <f t="shared" si="69"/>
        <v>24.91094913</v>
      </c>
      <c r="AK920" s="69">
        <v>1875.0</v>
      </c>
      <c r="AL920" s="42">
        <f t="shared" si="57"/>
        <v>0</v>
      </c>
      <c r="AM920" s="42">
        <f t="shared" si="61"/>
        <v>472.4193666</v>
      </c>
      <c r="AN920" s="36"/>
      <c r="AO920" s="43"/>
      <c r="AP920" s="70">
        <v>980.0</v>
      </c>
      <c r="AQ920" s="70">
        <f t="shared" si="60"/>
        <v>0</v>
      </c>
      <c r="AR920" s="70">
        <f t="shared" si="62"/>
        <v>76.42103175</v>
      </c>
      <c r="AS920" s="71">
        <v>3600.0</v>
      </c>
      <c r="AT920" s="36"/>
      <c r="AU920" s="43"/>
      <c r="AV920" s="72">
        <v>480.0</v>
      </c>
      <c r="AW920" s="35"/>
      <c r="AX920" s="45"/>
      <c r="AY920" s="46"/>
      <c r="AZ920" s="46"/>
      <c r="BA920" s="46"/>
      <c r="BB920" s="46"/>
      <c r="BC920" s="47"/>
      <c r="BD920" s="47"/>
      <c r="BE920" s="48"/>
      <c r="BF920" s="48"/>
    </row>
    <row r="921">
      <c r="A921" s="110"/>
      <c r="B921" s="48"/>
      <c r="C921" s="48"/>
      <c r="D921" s="30"/>
      <c r="E921" s="31">
        <f t="shared" si="3"/>
        <v>0</v>
      </c>
      <c r="F921" s="31"/>
      <c r="G921" s="104"/>
      <c r="H921" s="33"/>
      <c r="I921" s="34"/>
      <c r="J921" s="34"/>
      <c r="K921" s="34"/>
      <c r="L921" s="34"/>
      <c r="M921" s="34"/>
      <c r="N921" s="34"/>
      <c r="O921" s="34"/>
      <c r="P921" s="34"/>
      <c r="Q921" s="34"/>
      <c r="R921" s="35"/>
      <c r="S921" s="72">
        <f t="shared" si="74"/>
        <v>1875</v>
      </c>
      <c r="T921" s="36">
        <f t="shared" si="72"/>
        <v>0</v>
      </c>
      <c r="U921" s="36">
        <f t="shared" si="75"/>
        <v>114.44</v>
      </c>
      <c r="V921" s="35"/>
      <c r="W921" s="72">
        <v>4500.0</v>
      </c>
      <c r="X921" s="35">
        <f t="shared" si="54"/>
        <v>0</v>
      </c>
      <c r="Y921" s="37">
        <f t="shared" si="56"/>
        <v>257.6710463</v>
      </c>
      <c r="Z921" s="35"/>
      <c r="AA921" s="35"/>
      <c r="AB921" s="35"/>
      <c r="AC921" s="35"/>
      <c r="AD921" s="35"/>
      <c r="AE921" s="66">
        <v>3000.0</v>
      </c>
      <c r="AF921" s="66">
        <f t="shared" si="71"/>
        <v>0</v>
      </c>
      <c r="AG921" s="93">
        <f t="shared" si="67"/>
        <v>-15.67691673</v>
      </c>
      <c r="AH921" s="67"/>
      <c r="AI921" s="68"/>
      <c r="AJ921" s="68">
        <f t="shared" si="69"/>
        <v>24.91094913</v>
      </c>
      <c r="AK921" s="69">
        <v>1875.0</v>
      </c>
      <c r="AL921" s="42">
        <f t="shared" si="57"/>
        <v>0</v>
      </c>
      <c r="AM921" s="42">
        <f t="shared" si="61"/>
        <v>472.4193666</v>
      </c>
      <c r="AN921" s="36"/>
      <c r="AO921" s="43"/>
      <c r="AP921" s="70">
        <v>980.0</v>
      </c>
      <c r="AQ921" s="70">
        <f t="shared" si="60"/>
        <v>0</v>
      </c>
      <c r="AR921" s="70">
        <f t="shared" si="62"/>
        <v>76.42103175</v>
      </c>
      <c r="AS921" s="71">
        <v>3600.0</v>
      </c>
      <c r="AT921" s="36"/>
      <c r="AU921" s="43"/>
      <c r="AV921" s="72">
        <v>480.0</v>
      </c>
      <c r="AW921" s="35"/>
      <c r="AX921" s="45"/>
      <c r="AY921" s="46"/>
      <c r="AZ921" s="46"/>
      <c r="BA921" s="46"/>
      <c r="BB921" s="46"/>
      <c r="BC921" s="47"/>
      <c r="BD921" s="47"/>
      <c r="BE921" s="48"/>
      <c r="BF921" s="48"/>
    </row>
    <row r="922">
      <c r="A922" s="110"/>
      <c r="B922" s="48"/>
      <c r="C922" s="48"/>
      <c r="D922" s="30"/>
      <c r="E922" s="31">
        <f t="shared" si="3"/>
        <v>0</v>
      </c>
      <c r="F922" s="31"/>
      <c r="G922" s="104"/>
      <c r="H922" s="33"/>
      <c r="I922" s="34"/>
      <c r="J922" s="34"/>
      <c r="K922" s="34"/>
      <c r="L922" s="34"/>
      <c r="M922" s="34"/>
      <c r="N922" s="34"/>
      <c r="O922" s="34"/>
      <c r="P922" s="34"/>
      <c r="Q922" s="34"/>
      <c r="R922" s="35"/>
      <c r="S922" s="72">
        <f t="shared" si="74"/>
        <v>1875</v>
      </c>
      <c r="T922" s="36">
        <f t="shared" si="72"/>
        <v>0</v>
      </c>
      <c r="U922" s="36">
        <f t="shared" si="75"/>
        <v>114.44</v>
      </c>
      <c r="V922" s="35"/>
      <c r="W922" s="72">
        <v>4500.0</v>
      </c>
      <c r="X922" s="35">
        <f t="shared" si="54"/>
        <v>0</v>
      </c>
      <c r="Y922" s="37">
        <f t="shared" si="56"/>
        <v>257.6710463</v>
      </c>
      <c r="Z922" s="35"/>
      <c r="AA922" s="35"/>
      <c r="AB922" s="35"/>
      <c r="AC922" s="35"/>
      <c r="AD922" s="35"/>
      <c r="AE922" s="66">
        <v>3000.0</v>
      </c>
      <c r="AF922" s="66">
        <f t="shared" si="71"/>
        <v>0</v>
      </c>
      <c r="AG922" s="93">
        <f t="shared" si="67"/>
        <v>-15.67691673</v>
      </c>
      <c r="AH922" s="67"/>
      <c r="AI922" s="68"/>
      <c r="AJ922" s="68">
        <f t="shared" si="69"/>
        <v>24.91094913</v>
      </c>
      <c r="AK922" s="69">
        <v>1875.0</v>
      </c>
      <c r="AL922" s="42">
        <f t="shared" si="57"/>
        <v>0</v>
      </c>
      <c r="AM922" s="42">
        <f t="shared" si="61"/>
        <v>472.4193666</v>
      </c>
      <c r="AN922" s="36"/>
      <c r="AO922" s="43"/>
      <c r="AP922" s="70">
        <v>980.0</v>
      </c>
      <c r="AQ922" s="70">
        <f t="shared" si="60"/>
        <v>0</v>
      </c>
      <c r="AR922" s="70">
        <f t="shared" si="62"/>
        <v>76.42103175</v>
      </c>
      <c r="AS922" s="71">
        <v>3600.0</v>
      </c>
      <c r="AT922" s="36"/>
      <c r="AU922" s="43"/>
      <c r="AV922" s="72">
        <v>480.0</v>
      </c>
      <c r="AW922" s="35"/>
      <c r="AX922" s="45"/>
      <c r="AY922" s="46"/>
      <c r="AZ922" s="46"/>
      <c r="BA922" s="46"/>
      <c r="BB922" s="46"/>
      <c r="BC922" s="47"/>
      <c r="BD922" s="47"/>
      <c r="BE922" s="48"/>
      <c r="BF922" s="48"/>
    </row>
    <row r="923">
      <c r="A923" s="110"/>
      <c r="B923" s="48"/>
      <c r="C923" s="48"/>
      <c r="D923" s="30"/>
      <c r="E923" s="31">
        <f t="shared" si="3"/>
        <v>0</v>
      </c>
      <c r="F923" s="31"/>
      <c r="G923" s="104"/>
      <c r="H923" s="33"/>
      <c r="I923" s="34"/>
      <c r="J923" s="34"/>
      <c r="K923" s="34"/>
      <c r="L923" s="34"/>
      <c r="M923" s="34"/>
      <c r="N923" s="34"/>
      <c r="O923" s="34"/>
      <c r="P923" s="34"/>
      <c r="Q923" s="34"/>
      <c r="R923" s="35"/>
      <c r="S923" s="72">
        <f t="shared" si="74"/>
        <v>1875</v>
      </c>
      <c r="T923" s="36">
        <f t="shared" si="72"/>
        <v>0</v>
      </c>
      <c r="U923" s="36">
        <f t="shared" si="75"/>
        <v>114.44</v>
      </c>
      <c r="V923" s="35"/>
      <c r="W923" s="72">
        <v>4500.0</v>
      </c>
      <c r="X923" s="35">
        <f t="shared" si="54"/>
        <v>0</v>
      </c>
      <c r="Y923" s="37">
        <f t="shared" si="56"/>
        <v>257.6710463</v>
      </c>
      <c r="Z923" s="35"/>
      <c r="AA923" s="35"/>
      <c r="AB923" s="35"/>
      <c r="AC923" s="35"/>
      <c r="AD923" s="35"/>
      <c r="AE923" s="66">
        <v>3000.0</v>
      </c>
      <c r="AF923" s="66">
        <f t="shared" si="71"/>
        <v>0</v>
      </c>
      <c r="AG923" s="93">
        <f t="shared" si="67"/>
        <v>-15.67691673</v>
      </c>
      <c r="AH923" s="67"/>
      <c r="AI923" s="68"/>
      <c r="AJ923" s="68">
        <f t="shared" si="69"/>
        <v>24.91094913</v>
      </c>
      <c r="AK923" s="69">
        <v>1875.0</v>
      </c>
      <c r="AL923" s="42">
        <f t="shared" si="57"/>
        <v>0</v>
      </c>
      <c r="AM923" s="42">
        <f t="shared" si="61"/>
        <v>472.4193666</v>
      </c>
      <c r="AN923" s="36"/>
      <c r="AO923" s="43"/>
      <c r="AP923" s="70">
        <v>980.0</v>
      </c>
      <c r="AQ923" s="70">
        <f t="shared" si="60"/>
        <v>0</v>
      </c>
      <c r="AR923" s="70">
        <f t="shared" si="62"/>
        <v>76.42103175</v>
      </c>
      <c r="AS923" s="71">
        <v>3600.0</v>
      </c>
      <c r="AT923" s="36"/>
      <c r="AU923" s="43"/>
      <c r="AV923" s="72">
        <v>480.0</v>
      </c>
      <c r="AW923" s="35"/>
      <c r="AX923" s="45"/>
      <c r="AY923" s="46"/>
      <c r="AZ923" s="46"/>
      <c r="BA923" s="46"/>
      <c r="BB923" s="46"/>
      <c r="BC923" s="47"/>
      <c r="BD923" s="47"/>
      <c r="BE923" s="48"/>
      <c r="BF923" s="48"/>
    </row>
    <row r="924">
      <c r="A924" s="110"/>
      <c r="B924" s="48"/>
      <c r="C924" s="48"/>
      <c r="D924" s="30"/>
      <c r="E924" s="31">
        <f t="shared" si="3"/>
        <v>0</v>
      </c>
      <c r="F924" s="31"/>
      <c r="G924" s="104"/>
      <c r="H924" s="33"/>
      <c r="I924" s="34"/>
      <c r="J924" s="34"/>
      <c r="K924" s="34"/>
      <c r="L924" s="34"/>
      <c r="M924" s="34"/>
      <c r="N924" s="34"/>
      <c r="O924" s="34"/>
      <c r="P924" s="34"/>
      <c r="Q924" s="34"/>
      <c r="R924" s="35"/>
      <c r="S924" s="72">
        <f t="shared" si="74"/>
        <v>1875</v>
      </c>
      <c r="T924" s="36">
        <f t="shared" si="72"/>
        <v>0</v>
      </c>
      <c r="U924" s="36">
        <f t="shared" si="75"/>
        <v>114.44</v>
      </c>
      <c r="V924" s="35"/>
      <c r="W924" s="72">
        <v>4500.0</v>
      </c>
      <c r="X924" s="35">
        <f t="shared" si="54"/>
        <v>0</v>
      </c>
      <c r="Y924" s="37">
        <f t="shared" si="56"/>
        <v>257.6710463</v>
      </c>
      <c r="Z924" s="35"/>
      <c r="AA924" s="35"/>
      <c r="AB924" s="35"/>
      <c r="AC924" s="35"/>
      <c r="AD924" s="35"/>
      <c r="AE924" s="66">
        <v>3000.0</v>
      </c>
      <c r="AF924" s="66">
        <f t="shared" si="71"/>
        <v>0</v>
      </c>
      <c r="AG924" s="93">
        <f t="shared" si="67"/>
        <v>-15.67691673</v>
      </c>
      <c r="AH924" s="67"/>
      <c r="AI924" s="68"/>
      <c r="AJ924" s="68">
        <f t="shared" si="69"/>
        <v>24.91094913</v>
      </c>
      <c r="AK924" s="69">
        <v>1875.0</v>
      </c>
      <c r="AL924" s="42">
        <f t="shared" si="57"/>
        <v>0</v>
      </c>
      <c r="AM924" s="42">
        <f t="shared" si="61"/>
        <v>472.4193666</v>
      </c>
      <c r="AN924" s="36"/>
      <c r="AO924" s="43"/>
      <c r="AP924" s="70">
        <v>980.0</v>
      </c>
      <c r="AQ924" s="70">
        <f t="shared" si="60"/>
        <v>0</v>
      </c>
      <c r="AR924" s="70">
        <f t="shared" si="62"/>
        <v>76.42103175</v>
      </c>
      <c r="AS924" s="71">
        <v>3600.0</v>
      </c>
      <c r="AT924" s="36"/>
      <c r="AU924" s="43"/>
      <c r="AV924" s="72">
        <v>480.0</v>
      </c>
      <c r="AW924" s="35"/>
      <c r="AX924" s="45"/>
      <c r="AY924" s="46"/>
      <c r="AZ924" s="46"/>
      <c r="BA924" s="46"/>
      <c r="BB924" s="46"/>
      <c r="BC924" s="47"/>
      <c r="BD924" s="47"/>
      <c r="BE924" s="48"/>
      <c r="BF924" s="48"/>
    </row>
    <row r="925">
      <c r="A925" s="110"/>
      <c r="B925" s="48"/>
      <c r="C925" s="48"/>
      <c r="D925" s="30"/>
      <c r="E925" s="31">
        <f t="shared" si="3"/>
        <v>0</v>
      </c>
      <c r="F925" s="31"/>
      <c r="G925" s="104"/>
      <c r="H925" s="33"/>
      <c r="I925" s="34"/>
      <c r="J925" s="34"/>
      <c r="K925" s="34"/>
      <c r="L925" s="34"/>
      <c r="M925" s="34"/>
      <c r="N925" s="34"/>
      <c r="O925" s="34"/>
      <c r="P925" s="34"/>
      <c r="Q925" s="34"/>
      <c r="R925" s="35"/>
      <c r="S925" s="72">
        <f t="shared" si="74"/>
        <v>1875</v>
      </c>
      <c r="T925" s="36">
        <f t="shared" si="72"/>
        <v>0</v>
      </c>
      <c r="U925" s="36">
        <f t="shared" si="75"/>
        <v>114.44</v>
      </c>
      <c r="V925" s="35"/>
      <c r="W925" s="72">
        <v>4500.0</v>
      </c>
      <c r="X925" s="35">
        <f t="shared" si="54"/>
        <v>0</v>
      </c>
      <c r="Y925" s="37">
        <f t="shared" si="56"/>
        <v>257.6710463</v>
      </c>
      <c r="Z925" s="35"/>
      <c r="AA925" s="35"/>
      <c r="AB925" s="35"/>
      <c r="AC925" s="35"/>
      <c r="AD925" s="35"/>
      <c r="AE925" s="66">
        <v>3000.0</v>
      </c>
      <c r="AF925" s="66">
        <f t="shared" si="71"/>
        <v>0</v>
      </c>
      <c r="AG925" s="93">
        <f t="shared" si="67"/>
        <v>-15.67691673</v>
      </c>
      <c r="AH925" s="67"/>
      <c r="AI925" s="68"/>
      <c r="AJ925" s="68">
        <f t="shared" si="69"/>
        <v>24.91094913</v>
      </c>
      <c r="AK925" s="69">
        <v>1875.0</v>
      </c>
      <c r="AL925" s="42">
        <f t="shared" si="57"/>
        <v>0</v>
      </c>
      <c r="AM925" s="42">
        <f t="shared" si="61"/>
        <v>472.4193666</v>
      </c>
      <c r="AN925" s="36"/>
      <c r="AO925" s="43"/>
      <c r="AP925" s="70">
        <v>980.0</v>
      </c>
      <c r="AQ925" s="70">
        <f t="shared" si="60"/>
        <v>0</v>
      </c>
      <c r="AR925" s="70">
        <f t="shared" si="62"/>
        <v>76.42103175</v>
      </c>
      <c r="AS925" s="71">
        <v>3600.0</v>
      </c>
      <c r="AT925" s="36"/>
      <c r="AU925" s="43"/>
      <c r="AV925" s="72">
        <v>480.0</v>
      </c>
      <c r="AW925" s="35"/>
      <c r="AX925" s="45"/>
      <c r="AY925" s="46"/>
      <c r="AZ925" s="46"/>
      <c r="BA925" s="46"/>
      <c r="BB925" s="46"/>
      <c r="BC925" s="47"/>
      <c r="BD925" s="47"/>
      <c r="BE925" s="48"/>
      <c r="BF925" s="48"/>
    </row>
    <row r="926">
      <c r="A926" s="110"/>
      <c r="B926" s="48"/>
      <c r="C926" s="48"/>
      <c r="D926" s="30"/>
      <c r="E926" s="31">
        <f t="shared" si="3"/>
        <v>0</v>
      </c>
      <c r="F926" s="31"/>
      <c r="G926" s="104"/>
      <c r="H926" s="33"/>
      <c r="I926" s="34"/>
      <c r="J926" s="34"/>
      <c r="K926" s="34"/>
      <c r="L926" s="34"/>
      <c r="M926" s="34"/>
      <c r="N926" s="34"/>
      <c r="O926" s="34"/>
      <c r="P926" s="34"/>
      <c r="Q926" s="34"/>
      <c r="R926" s="35"/>
      <c r="S926" s="72">
        <f t="shared" si="74"/>
        <v>1875</v>
      </c>
      <c r="T926" s="36">
        <f t="shared" si="72"/>
        <v>0</v>
      </c>
      <c r="U926" s="36">
        <f t="shared" si="75"/>
        <v>114.44</v>
      </c>
      <c r="V926" s="35"/>
      <c r="W926" s="72">
        <v>4500.0</v>
      </c>
      <c r="X926" s="35">
        <f t="shared" si="54"/>
        <v>0</v>
      </c>
      <c r="Y926" s="37">
        <f t="shared" si="56"/>
        <v>257.6710463</v>
      </c>
      <c r="Z926" s="35"/>
      <c r="AA926" s="35"/>
      <c r="AB926" s="35"/>
      <c r="AC926" s="35"/>
      <c r="AD926" s="35"/>
      <c r="AE926" s="66">
        <v>3000.0</v>
      </c>
      <c r="AF926" s="66">
        <f t="shared" si="71"/>
        <v>0</v>
      </c>
      <c r="AG926" s="93">
        <f t="shared" si="67"/>
        <v>-15.67691673</v>
      </c>
      <c r="AH926" s="67"/>
      <c r="AI926" s="68"/>
      <c r="AJ926" s="68">
        <f t="shared" si="69"/>
        <v>24.91094913</v>
      </c>
      <c r="AK926" s="69">
        <v>1875.0</v>
      </c>
      <c r="AL926" s="42">
        <f t="shared" si="57"/>
        <v>0</v>
      </c>
      <c r="AM926" s="42">
        <f t="shared" si="61"/>
        <v>472.4193666</v>
      </c>
      <c r="AN926" s="36"/>
      <c r="AO926" s="43"/>
      <c r="AP926" s="70">
        <v>980.0</v>
      </c>
      <c r="AQ926" s="70">
        <f t="shared" si="60"/>
        <v>0</v>
      </c>
      <c r="AR926" s="70">
        <f t="shared" si="62"/>
        <v>76.42103175</v>
      </c>
      <c r="AS926" s="71">
        <v>3600.0</v>
      </c>
      <c r="AT926" s="36"/>
      <c r="AU926" s="43"/>
      <c r="AV926" s="72">
        <v>480.0</v>
      </c>
      <c r="AW926" s="35"/>
      <c r="AX926" s="45"/>
      <c r="AY926" s="46"/>
      <c r="AZ926" s="46"/>
      <c r="BA926" s="46"/>
      <c r="BB926" s="46"/>
      <c r="BC926" s="47"/>
      <c r="BD926" s="47"/>
      <c r="BE926" s="48"/>
      <c r="BF926" s="48"/>
    </row>
    <row r="927">
      <c r="A927" s="110"/>
      <c r="B927" s="48"/>
      <c r="C927" s="48"/>
      <c r="D927" s="30"/>
      <c r="E927" s="31">
        <f t="shared" si="3"/>
        <v>0</v>
      </c>
      <c r="F927" s="31"/>
      <c r="G927" s="104"/>
      <c r="H927" s="33"/>
      <c r="I927" s="34"/>
      <c r="J927" s="34"/>
      <c r="K927" s="34"/>
      <c r="L927" s="34"/>
      <c r="M927" s="34"/>
      <c r="N927" s="34"/>
      <c r="O927" s="34"/>
      <c r="P927" s="34"/>
      <c r="Q927" s="34"/>
      <c r="R927" s="35"/>
      <c r="S927" s="72">
        <f t="shared" si="74"/>
        <v>1875</v>
      </c>
      <c r="T927" s="36">
        <f t="shared" si="72"/>
        <v>0</v>
      </c>
      <c r="U927" s="36">
        <f t="shared" si="75"/>
        <v>114.44</v>
      </c>
      <c r="V927" s="35"/>
      <c r="W927" s="72">
        <v>4500.0</v>
      </c>
      <c r="X927" s="35">
        <f t="shared" si="54"/>
        <v>0</v>
      </c>
      <c r="Y927" s="37">
        <f t="shared" si="56"/>
        <v>257.6710463</v>
      </c>
      <c r="Z927" s="35"/>
      <c r="AA927" s="35"/>
      <c r="AB927" s="35"/>
      <c r="AC927" s="35"/>
      <c r="AD927" s="35"/>
      <c r="AE927" s="66">
        <v>3000.0</v>
      </c>
      <c r="AF927" s="66">
        <f t="shared" si="71"/>
        <v>0</v>
      </c>
      <c r="AG927" s="93">
        <f t="shared" si="67"/>
        <v>-15.67691673</v>
      </c>
      <c r="AH927" s="67"/>
      <c r="AI927" s="68"/>
      <c r="AJ927" s="68">
        <f t="shared" si="69"/>
        <v>24.91094913</v>
      </c>
      <c r="AK927" s="69">
        <v>1875.0</v>
      </c>
      <c r="AL927" s="42">
        <f t="shared" si="57"/>
        <v>0</v>
      </c>
      <c r="AM927" s="42">
        <f t="shared" si="61"/>
        <v>472.4193666</v>
      </c>
      <c r="AN927" s="36"/>
      <c r="AO927" s="43"/>
      <c r="AP927" s="70">
        <v>980.0</v>
      </c>
      <c r="AQ927" s="70">
        <f t="shared" si="60"/>
        <v>0</v>
      </c>
      <c r="AR927" s="70">
        <f t="shared" si="62"/>
        <v>76.42103175</v>
      </c>
      <c r="AS927" s="71">
        <v>3600.0</v>
      </c>
      <c r="AT927" s="36"/>
      <c r="AU927" s="43"/>
      <c r="AV927" s="72">
        <v>480.0</v>
      </c>
      <c r="AW927" s="35"/>
      <c r="AX927" s="45"/>
      <c r="AY927" s="46"/>
      <c r="AZ927" s="46"/>
      <c r="BA927" s="46"/>
      <c r="BB927" s="46"/>
      <c r="BC927" s="47"/>
      <c r="BD927" s="47"/>
      <c r="BE927" s="48"/>
      <c r="BF927" s="48"/>
    </row>
    <row r="928">
      <c r="A928" s="110"/>
      <c r="B928" s="48"/>
      <c r="C928" s="48"/>
      <c r="D928" s="30"/>
      <c r="E928" s="31">
        <f t="shared" si="3"/>
        <v>0</v>
      </c>
      <c r="F928" s="31"/>
      <c r="G928" s="104"/>
      <c r="H928" s="33"/>
      <c r="I928" s="34"/>
      <c r="J928" s="34"/>
      <c r="K928" s="34"/>
      <c r="L928" s="34"/>
      <c r="M928" s="34"/>
      <c r="N928" s="34"/>
      <c r="O928" s="34"/>
      <c r="P928" s="34"/>
      <c r="Q928" s="34"/>
      <c r="R928" s="35"/>
      <c r="S928" s="72">
        <f t="shared" si="74"/>
        <v>1875</v>
      </c>
      <c r="T928" s="36">
        <f t="shared" si="72"/>
        <v>0</v>
      </c>
      <c r="U928" s="36">
        <f t="shared" si="75"/>
        <v>114.44</v>
      </c>
      <c r="V928" s="35"/>
      <c r="W928" s="72">
        <v>4500.0</v>
      </c>
      <c r="X928" s="35">
        <f t="shared" si="54"/>
        <v>0</v>
      </c>
      <c r="Y928" s="37">
        <f t="shared" si="56"/>
        <v>257.6710463</v>
      </c>
      <c r="Z928" s="35"/>
      <c r="AA928" s="35"/>
      <c r="AB928" s="35"/>
      <c r="AC928" s="35"/>
      <c r="AD928" s="35"/>
      <c r="AE928" s="66">
        <v>3000.0</v>
      </c>
      <c r="AF928" s="66">
        <f t="shared" si="71"/>
        <v>0</v>
      </c>
      <c r="AG928" s="93">
        <f t="shared" si="67"/>
        <v>-15.67691673</v>
      </c>
      <c r="AH928" s="67"/>
      <c r="AI928" s="68"/>
      <c r="AJ928" s="68">
        <f t="shared" si="69"/>
        <v>24.91094913</v>
      </c>
      <c r="AK928" s="69">
        <v>1875.0</v>
      </c>
      <c r="AL928" s="42">
        <f t="shared" si="57"/>
        <v>0</v>
      </c>
      <c r="AM928" s="42">
        <f t="shared" si="61"/>
        <v>472.4193666</v>
      </c>
      <c r="AN928" s="36"/>
      <c r="AO928" s="43"/>
      <c r="AP928" s="70">
        <v>980.0</v>
      </c>
      <c r="AQ928" s="70">
        <f t="shared" si="60"/>
        <v>0</v>
      </c>
      <c r="AR928" s="70">
        <f t="shared" si="62"/>
        <v>76.42103175</v>
      </c>
      <c r="AS928" s="71">
        <v>3600.0</v>
      </c>
      <c r="AT928" s="36"/>
      <c r="AU928" s="43"/>
      <c r="AV928" s="72">
        <v>480.0</v>
      </c>
      <c r="AW928" s="35"/>
      <c r="AX928" s="45"/>
      <c r="AY928" s="46"/>
      <c r="AZ928" s="46"/>
      <c r="BA928" s="46"/>
      <c r="BB928" s="46"/>
      <c r="BC928" s="47"/>
      <c r="BD928" s="47"/>
      <c r="BE928" s="48"/>
      <c r="BF928" s="48"/>
    </row>
    <row r="929">
      <c r="A929" s="110"/>
      <c r="B929" s="48"/>
      <c r="C929" s="48"/>
      <c r="D929" s="30"/>
      <c r="E929" s="31">
        <f t="shared" si="3"/>
        <v>0</v>
      </c>
      <c r="F929" s="31"/>
      <c r="G929" s="104"/>
      <c r="H929" s="33"/>
      <c r="I929" s="34"/>
      <c r="J929" s="34"/>
      <c r="K929" s="34"/>
      <c r="L929" s="34"/>
      <c r="M929" s="34"/>
      <c r="N929" s="34"/>
      <c r="O929" s="34"/>
      <c r="P929" s="34"/>
      <c r="Q929" s="34"/>
      <c r="R929" s="35"/>
      <c r="S929" s="72">
        <f t="shared" si="74"/>
        <v>1875</v>
      </c>
      <c r="T929" s="36">
        <f t="shared" si="72"/>
        <v>0</v>
      </c>
      <c r="U929" s="36">
        <f t="shared" si="75"/>
        <v>114.44</v>
      </c>
      <c r="V929" s="35"/>
      <c r="W929" s="72">
        <v>4500.0</v>
      </c>
      <c r="X929" s="35">
        <f t="shared" si="54"/>
        <v>0</v>
      </c>
      <c r="Y929" s="37">
        <f t="shared" si="56"/>
        <v>257.6710463</v>
      </c>
      <c r="Z929" s="35"/>
      <c r="AA929" s="35"/>
      <c r="AB929" s="35"/>
      <c r="AC929" s="35"/>
      <c r="AD929" s="35"/>
      <c r="AE929" s="66">
        <v>3000.0</v>
      </c>
      <c r="AF929" s="66">
        <f t="shared" si="71"/>
        <v>0</v>
      </c>
      <c r="AG929" s="93">
        <f t="shared" si="67"/>
        <v>-15.67691673</v>
      </c>
      <c r="AH929" s="67"/>
      <c r="AI929" s="68"/>
      <c r="AJ929" s="68">
        <f t="shared" si="69"/>
        <v>24.91094913</v>
      </c>
      <c r="AK929" s="69">
        <v>1875.0</v>
      </c>
      <c r="AL929" s="42">
        <f t="shared" si="57"/>
        <v>0</v>
      </c>
      <c r="AM929" s="42">
        <f t="shared" si="61"/>
        <v>472.4193666</v>
      </c>
      <c r="AN929" s="36"/>
      <c r="AO929" s="43"/>
      <c r="AP929" s="70">
        <v>980.0</v>
      </c>
      <c r="AQ929" s="70">
        <f t="shared" si="60"/>
        <v>0</v>
      </c>
      <c r="AR929" s="70">
        <f t="shared" si="62"/>
        <v>76.42103175</v>
      </c>
      <c r="AS929" s="71">
        <v>3600.0</v>
      </c>
      <c r="AT929" s="36"/>
      <c r="AU929" s="43"/>
      <c r="AV929" s="72">
        <v>480.0</v>
      </c>
      <c r="AW929" s="35"/>
      <c r="AX929" s="45"/>
      <c r="AY929" s="46"/>
      <c r="AZ929" s="46"/>
      <c r="BA929" s="46"/>
      <c r="BB929" s="46"/>
      <c r="BC929" s="47"/>
      <c r="BD929" s="47"/>
      <c r="BE929" s="48"/>
      <c r="BF929" s="48"/>
    </row>
    <row r="930">
      <c r="A930" s="110"/>
      <c r="B930" s="48"/>
      <c r="C930" s="48"/>
      <c r="D930" s="30"/>
      <c r="E930" s="31">
        <f t="shared" si="3"/>
        <v>0</v>
      </c>
      <c r="F930" s="31"/>
      <c r="G930" s="104"/>
      <c r="H930" s="33"/>
      <c r="I930" s="34"/>
      <c r="J930" s="34"/>
      <c r="K930" s="34"/>
      <c r="L930" s="34"/>
      <c r="M930" s="34"/>
      <c r="N930" s="34"/>
      <c r="O930" s="34"/>
      <c r="P930" s="34"/>
      <c r="Q930" s="34"/>
      <c r="R930" s="35"/>
      <c r="S930" s="72">
        <f t="shared" si="74"/>
        <v>1875</v>
      </c>
      <c r="T930" s="36">
        <f t="shared" si="72"/>
        <v>0</v>
      </c>
      <c r="U930" s="36">
        <f t="shared" si="75"/>
        <v>114.44</v>
      </c>
      <c r="V930" s="35"/>
      <c r="W930" s="72">
        <v>4500.0</v>
      </c>
      <c r="X930" s="35">
        <f t="shared" si="54"/>
        <v>0</v>
      </c>
      <c r="Y930" s="37">
        <f t="shared" si="56"/>
        <v>257.6710463</v>
      </c>
      <c r="Z930" s="35"/>
      <c r="AA930" s="35"/>
      <c r="AB930" s="35"/>
      <c r="AC930" s="35"/>
      <c r="AD930" s="35"/>
      <c r="AE930" s="66">
        <v>3000.0</v>
      </c>
      <c r="AF930" s="66">
        <f t="shared" si="71"/>
        <v>0</v>
      </c>
      <c r="AG930" s="93">
        <f t="shared" si="67"/>
        <v>-15.67691673</v>
      </c>
      <c r="AH930" s="67"/>
      <c r="AI930" s="68"/>
      <c r="AJ930" s="68">
        <f t="shared" si="69"/>
        <v>24.91094913</v>
      </c>
      <c r="AK930" s="69">
        <v>1875.0</v>
      </c>
      <c r="AL930" s="42">
        <f t="shared" si="57"/>
        <v>0</v>
      </c>
      <c r="AM930" s="42">
        <f t="shared" si="61"/>
        <v>472.4193666</v>
      </c>
      <c r="AN930" s="36"/>
      <c r="AO930" s="43"/>
      <c r="AP930" s="70">
        <v>980.0</v>
      </c>
      <c r="AQ930" s="70">
        <f t="shared" si="60"/>
        <v>0</v>
      </c>
      <c r="AR930" s="70">
        <f t="shared" si="62"/>
        <v>76.42103175</v>
      </c>
      <c r="AS930" s="71">
        <v>3600.0</v>
      </c>
      <c r="AT930" s="36"/>
      <c r="AU930" s="43"/>
      <c r="AV930" s="72">
        <v>480.0</v>
      </c>
      <c r="AW930" s="35"/>
      <c r="AX930" s="45"/>
      <c r="AY930" s="46"/>
      <c r="AZ930" s="46"/>
      <c r="BA930" s="46"/>
      <c r="BB930" s="46"/>
      <c r="BC930" s="47"/>
      <c r="BD930" s="47"/>
      <c r="BE930" s="48"/>
      <c r="BF930" s="48"/>
    </row>
    <row r="931">
      <c r="A931" s="110"/>
      <c r="B931" s="48"/>
      <c r="C931" s="48"/>
      <c r="D931" s="30"/>
      <c r="E931" s="31">
        <f t="shared" si="3"/>
        <v>0</v>
      </c>
      <c r="F931" s="31"/>
      <c r="G931" s="104"/>
      <c r="H931" s="33"/>
      <c r="I931" s="34"/>
      <c r="J931" s="34"/>
      <c r="K931" s="34"/>
      <c r="L931" s="34"/>
      <c r="M931" s="34"/>
      <c r="N931" s="34"/>
      <c r="O931" s="34"/>
      <c r="P931" s="34"/>
      <c r="Q931" s="34"/>
      <c r="R931" s="35"/>
      <c r="S931" s="72">
        <f t="shared" si="74"/>
        <v>1875</v>
      </c>
      <c r="T931" s="36">
        <f t="shared" si="72"/>
        <v>0</v>
      </c>
      <c r="U931" s="36">
        <f t="shared" si="75"/>
        <v>114.44</v>
      </c>
      <c r="V931" s="35"/>
      <c r="W931" s="72">
        <v>4500.0</v>
      </c>
      <c r="X931" s="35">
        <f t="shared" si="54"/>
        <v>0</v>
      </c>
      <c r="Y931" s="37">
        <f t="shared" si="56"/>
        <v>257.6710463</v>
      </c>
      <c r="Z931" s="35"/>
      <c r="AA931" s="35"/>
      <c r="AB931" s="35"/>
      <c r="AC931" s="35"/>
      <c r="AD931" s="35"/>
      <c r="AE931" s="66">
        <v>3000.0</v>
      </c>
      <c r="AF931" s="66">
        <f t="shared" si="71"/>
        <v>0</v>
      </c>
      <c r="AG931" s="93">
        <f t="shared" si="67"/>
        <v>-15.67691673</v>
      </c>
      <c r="AH931" s="67"/>
      <c r="AI931" s="68"/>
      <c r="AJ931" s="68">
        <f t="shared" si="69"/>
        <v>24.91094913</v>
      </c>
      <c r="AK931" s="69">
        <v>1875.0</v>
      </c>
      <c r="AL931" s="42">
        <f t="shared" si="57"/>
        <v>0</v>
      </c>
      <c r="AM931" s="42">
        <f t="shared" si="61"/>
        <v>472.4193666</v>
      </c>
      <c r="AN931" s="36"/>
      <c r="AO931" s="43"/>
      <c r="AP931" s="70">
        <v>980.0</v>
      </c>
      <c r="AQ931" s="70">
        <f t="shared" si="60"/>
        <v>0</v>
      </c>
      <c r="AR931" s="70">
        <f t="shared" si="62"/>
        <v>76.42103175</v>
      </c>
      <c r="AS931" s="71">
        <v>3600.0</v>
      </c>
      <c r="AT931" s="36"/>
      <c r="AU931" s="43"/>
      <c r="AV931" s="72">
        <v>480.0</v>
      </c>
      <c r="AW931" s="35"/>
      <c r="AX931" s="45"/>
      <c r="AY931" s="46"/>
      <c r="AZ931" s="46"/>
      <c r="BA931" s="46"/>
      <c r="BB931" s="46"/>
      <c r="BC931" s="47"/>
      <c r="BD931" s="47"/>
      <c r="BE931" s="48"/>
      <c r="BF931" s="48"/>
    </row>
    <row r="932">
      <c r="A932" s="110"/>
      <c r="B932" s="48"/>
      <c r="C932" s="48"/>
      <c r="D932" s="30"/>
      <c r="E932" s="31">
        <f t="shared" si="3"/>
        <v>0</v>
      </c>
      <c r="F932" s="31"/>
      <c r="G932" s="104"/>
      <c r="H932" s="33"/>
      <c r="I932" s="34"/>
      <c r="J932" s="34"/>
      <c r="K932" s="34"/>
      <c r="L932" s="34"/>
      <c r="M932" s="34"/>
      <c r="N932" s="34"/>
      <c r="O932" s="34"/>
      <c r="P932" s="34"/>
      <c r="Q932" s="34"/>
      <c r="R932" s="35"/>
      <c r="S932" s="72">
        <f t="shared" si="74"/>
        <v>1875</v>
      </c>
      <c r="T932" s="36">
        <f t="shared" si="72"/>
        <v>0</v>
      </c>
      <c r="U932" s="36">
        <f t="shared" si="75"/>
        <v>114.44</v>
      </c>
      <c r="V932" s="35"/>
      <c r="W932" s="72">
        <v>4500.0</v>
      </c>
      <c r="X932" s="35">
        <f t="shared" si="54"/>
        <v>0</v>
      </c>
      <c r="Y932" s="37">
        <f t="shared" si="56"/>
        <v>257.6710463</v>
      </c>
      <c r="Z932" s="35"/>
      <c r="AA932" s="35"/>
      <c r="AB932" s="35"/>
      <c r="AC932" s="35"/>
      <c r="AD932" s="35"/>
      <c r="AE932" s="66">
        <v>3000.0</v>
      </c>
      <c r="AF932" s="66">
        <f t="shared" si="71"/>
        <v>0</v>
      </c>
      <c r="AG932" s="93">
        <f t="shared" si="67"/>
        <v>-15.67691673</v>
      </c>
      <c r="AH932" s="67"/>
      <c r="AI932" s="68"/>
      <c r="AJ932" s="68">
        <f t="shared" si="69"/>
        <v>24.91094913</v>
      </c>
      <c r="AK932" s="69">
        <v>1875.0</v>
      </c>
      <c r="AL932" s="42">
        <f t="shared" si="57"/>
        <v>0</v>
      </c>
      <c r="AM932" s="42">
        <f t="shared" si="61"/>
        <v>472.4193666</v>
      </c>
      <c r="AN932" s="36"/>
      <c r="AO932" s="43"/>
      <c r="AP932" s="70">
        <v>980.0</v>
      </c>
      <c r="AQ932" s="70">
        <f t="shared" si="60"/>
        <v>0</v>
      </c>
      <c r="AR932" s="70">
        <f t="shared" si="62"/>
        <v>76.42103175</v>
      </c>
      <c r="AS932" s="71">
        <v>3600.0</v>
      </c>
      <c r="AT932" s="36"/>
      <c r="AU932" s="43"/>
      <c r="AV932" s="72">
        <v>480.0</v>
      </c>
      <c r="AW932" s="35"/>
      <c r="AX932" s="45"/>
      <c r="AY932" s="46"/>
      <c r="AZ932" s="46"/>
      <c r="BA932" s="46"/>
      <c r="BB932" s="46"/>
      <c r="BC932" s="47"/>
      <c r="BD932" s="47"/>
      <c r="BE932" s="48"/>
      <c r="BF932" s="48"/>
    </row>
    <row r="933">
      <c r="A933" s="110"/>
      <c r="B933" s="48"/>
      <c r="C933" s="48"/>
      <c r="D933" s="30"/>
      <c r="E933" s="31">
        <f t="shared" si="3"/>
        <v>0</v>
      </c>
      <c r="F933" s="31"/>
      <c r="G933" s="104"/>
      <c r="H933" s="33"/>
      <c r="I933" s="34"/>
      <c r="J933" s="34"/>
      <c r="K933" s="34"/>
      <c r="L933" s="34"/>
      <c r="M933" s="34"/>
      <c r="N933" s="34"/>
      <c r="O933" s="34"/>
      <c r="P933" s="34"/>
      <c r="Q933" s="34"/>
      <c r="R933" s="35"/>
      <c r="S933" s="72">
        <f t="shared" si="74"/>
        <v>1875</v>
      </c>
      <c r="T933" s="36">
        <f t="shared" si="72"/>
        <v>0</v>
      </c>
      <c r="U933" s="36">
        <f t="shared" si="75"/>
        <v>114.44</v>
      </c>
      <c r="V933" s="35"/>
      <c r="W933" s="72">
        <v>4500.0</v>
      </c>
      <c r="X933" s="35">
        <f t="shared" si="54"/>
        <v>0</v>
      </c>
      <c r="Y933" s="37">
        <f t="shared" si="56"/>
        <v>257.6710463</v>
      </c>
      <c r="Z933" s="35"/>
      <c r="AA933" s="35"/>
      <c r="AB933" s="35"/>
      <c r="AC933" s="35"/>
      <c r="AD933" s="35"/>
      <c r="AE933" s="66">
        <v>3000.0</v>
      </c>
      <c r="AF933" s="66">
        <f t="shared" si="71"/>
        <v>0</v>
      </c>
      <c r="AG933" s="93">
        <f t="shared" si="67"/>
        <v>-15.67691673</v>
      </c>
      <c r="AH933" s="67"/>
      <c r="AI933" s="68"/>
      <c r="AJ933" s="68">
        <f t="shared" si="69"/>
        <v>24.91094913</v>
      </c>
      <c r="AK933" s="69">
        <v>1875.0</v>
      </c>
      <c r="AL933" s="42">
        <f t="shared" si="57"/>
        <v>0</v>
      </c>
      <c r="AM933" s="42">
        <f t="shared" si="61"/>
        <v>472.4193666</v>
      </c>
      <c r="AN933" s="36"/>
      <c r="AO933" s="43"/>
      <c r="AP933" s="70">
        <v>980.0</v>
      </c>
      <c r="AQ933" s="70">
        <f t="shared" si="60"/>
        <v>0</v>
      </c>
      <c r="AR933" s="70">
        <f t="shared" si="62"/>
        <v>76.42103175</v>
      </c>
      <c r="AS933" s="71">
        <v>3600.0</v>
      </c>
      <c r="AT933" s="36"/>
      <c r="AU933" s="43"/>
      <c r="AV933" s="72">
        <v>480.0</v>
      </c>
      <c r="AW933" s="35"/>
      <c r="AX933" s="45"/>
      <c r="AY933" s="46"/>
      <c r="AZ933" s="46"/>
      <c r="BA933" s="46"/>
      <c r="BB933" s="46"/>
      <c r="BC933" s="47"/>
      <c r="BD933" s="47"/>
      <c r="BE933" s="48"/>
      <c r="BF933" s="48"/>
    </row>
    <row r="934">
      <c r="A934" s="110"/>
      <c r="B934" s="48"/>
      <c r="C934" s="48"/>
      <c r="D934" s="30"/>
      <c r="E934" s="31">
        <f t="shared" si="3"/>
        <v>0</v>
      </c>
      <c r="F934" s="31"/>
      <c r="G934" s="104"/>
      <c r="H934" s="33"/>
      <c r="I934" s="34"/>
      <c r="J934" s="34"/>
      <c r="K934" s="34"/>
      <c r="L934" s="34"/>
      <c r="M934" s="34"/>
      <c r="N934" s="34"/>
      <c r="O934" s="34"/>
      <c r="P934" s="34"/>
      <c r="Q934" s="34"/>
      <c r="R934" s="35"/>
      <c r="S934" s="72">
        <f t="shared" si="74"/>
        <v>1875</v>
      </c>
      <c r="T934" s="36">
        <f t="shared" si="72"/>
        <v>0</v>
      </c>
      <c r="U934" s="36">
        <f t="shared" si="75"/>
        <v>114.44</v>
      </c>
      <c r="V934" s="35"/>
      <c r="W934" s="72">
        <v>4500.0</v>
      </c>
      <c r="X934" s="35">
        <f t="shared" si="54"/>
        <v>0</v>
      </c>
      <c r="Y934" s="37">
        <f t="shared" si="56"/>
        <v>257.6710463</v>
      </c>
      <c r="Z934" s="35"/>
      <c r="AA934" s="35"/>
      <c r="AB934" s="35"/>
      <c r="AC934" s="35"/>
      <c r="AD934" s="35"/>
      <c r="AE934" s="66">
        <v>3000.0</v>
      </c>
      <c r="AF934" s="66">
        <f t="shared" si="71"/>
        <v>0</v>
      </c>
      <c r="AG934" s="93">
        <f t="shared" si="67"/>
        <v>-15.67691673</v>
      </c>
      <c r="AH934" s="67"/>
      <c r="AI934" s="68"/>
      <c r="AJ934" s="68">
        <f t="shared" si="69"/>
        <v>24.91094913</v>
      </c>
      <c r="AK934" s="69">
        <v>1875.0</v>
      </c>
      <c r="AL934" s="42">
        <f t="shared" si="57"/>
        <v>0</v>
      </c>
      <c r="AM934" s="42">
        <f t="shared" si="61"/>
        <v>472.4193666</v>
      </c>
      <c r="AN934" s="36"/>
      <c r="AO934" s="43"/>
      <c r="AP934" s="70">
        <v>980.0</v>
      </c>
      <c r="AQ934" s="70">
        <f t="shared" si="60"/>
        <v>0</v>
      </c>
      <c r="AR934" s="70">
        <f t="shared" si="62"/>
        <v>76.42103175</v>
      </c>
      <c r="AS934" s="71">
        <v>3600.0</v>
      </c>
      <c r="AT934" s="36"/>
      <c r="AU934" s="43"/>
      <c r="AV934" s="72">
        <v>480.0</v>
      </c>
      <c r="AW934" s="35"/>
      <c r="AX934" s="45"/>
      <c r="AY934" s="46"/>
      <c r="AZ934" s="46"/>
      <c r="BA934" s="46"/>
      <c r="BB934" s="46"/>
      <c r="BC934" s="47"/>
      <c r="BD934" s="47"/>
      <c r="BE934" s="48"/>
      <c r="BF934" s="48"/>
    </row>
    <row r="935">
      <c r="A935" s="110"/>
      <c r="B935" s="48"/>
      <c r="C935" s="48"/>
      <c r="D935" s="30"/>
      <c r="E935" s="31">
        <f t="shared" si="3"/>
        <v>0</v>
      </c>
      <c r="F935" s="31"/>
      <c r="G935" s="104"/>
      <c r="H935" s="33"/>
      <c r="I935" s="34"/>
      <c r="J935" s="34"/>
      <c r="K935" s="34"/>
      <c r="L935" s="34"/>
      <c r="M935" s="34"/>
      <c r="N935" s="34"/>
      <c r="O935" s="34"/>
      <c r="P935" s="34"/>
      <c r="Q935" s="34"/>
      <c r="R935" s="35"/>
      <c r="S935" s="72">
        <f t="shared" si="74"/>
        <v>1875</v>
      </c>
      <c r="T935" s="36">
        <f t="shared" si="72"/>
        <v>0</v>
      </c>
      <c r="U935" s="36">
        <f t="shared" si="75"/>
        <v>114.44</v>
      </c>
      <c r="V935" s="35"/>
      <c r="W935" s="72">
        <v>4500.0</v>
      </c>
      <c r="X935" s="35">
        <f t="shared" si="54"/>
        <v>0</v>
      </c>
      <c r="Y935" s="37">
        <f t="shared" si="56"/>
        <v>257.6710463</v>
      </c>
      <c r="Z935" s="35"/>
      <c r="AA935" s="35"/>
      <c r="AB935" s="35"/>
      <c r="AC935" s="35"/>
      <c r="AD935" s="35"/>
      <c r="AE935" s="66">
        <v>3000.0</v>
      </c>
      <c r="AF935" s="66">
        <f t="shared" si="71"/>
        <v>0</v>
      </c>
      <c r="AG935" s="93">
        <f t="shared" si="67"/>
        <v>-15.67691673</v>
      </c>
      <c r="AH935" s="67"/>
      <c r="AI935" s="68"/>
      <c r="AJ935" s="68">
        <f t="shared" si="69"/>
        <v>24.91094913</v>
      </c>
      <c r="AK935" s="69">
        <v>1875.0</v>
      </c>
      <c r="AL935" s="42">
        <f t="shared" si="57"/>
        <v>0</v>
      </c>
      <c r="AM935" s="42">
        <f t="shared" si="61"/>
        <v>472.4193666</v>
      </c>
      <c r="AN935" s="36"/>
      <c r="AO935" s="43"/>
      <c r="AP935" s="70">
        <v>980.0</v>
      </c>
      <c r="AQ935" s="70">
        <f t="shared" si="60"/>
        <v>0</v>
      </c>
      <c r="AR935" s="70">
        <f t="shared" si="62"/>
        <v>76.42103175</v>
      </c>
      <c r="AS935" s="71">
        <v>3600.0</v>
      </c>
      <c r="AT935" s="36"/>
      <c r="AU935" s="43"/>
      <c r="AV935" s="72">
        <v>480.0</v>
      </c>
      <c r="AW935" s="35"/>
      <c r="AX935" s="45"/>
      <c r="AY935" s="46"/>
      <c r="AZ935" s="46"/>
      <c r="BA935" s="46"/>
      <c r="BB935" s="46"/>
      <c r="BC935" s="47"/>
      <c r="BD935" s="47"/>
      <c r="BE935" s="48"/>
      <c r="BF935" s="48"/>
    </row>
    <row r="936">
      <c r="A936" s="110"/>
      <c r="B936" s="48"/>
      <c r="C936" s="48"/>
      <c r="D936" s="30"/>
      <c r="E936" s="31">
        <f t="shared" si="3"/>
        <v>0</v>
      </c>
      <c r="F936" s="31"/>
      <c r="G936" s="104"/>
      <c r="H936" s="33"/>
      <c r="I936" s="34"/>
      <c r="J936" s="34"/>
      <c r="K936" s="34"/>
      <c r="L936" s="34"/>
      <c r="M936" s="34"/>
      <c r="N936" s="34"/>
      <c r="O936" s="34"/>
      <c r="P936" s="34"/>
      <c r="Q936" s="34"/>
      <c r="R936" s="35"/>
      <c r="S936" s="72">
        <f t="shared" si="74"/>
        <v>1875</v>
      </c>
      <c r="T936" s="36">
        <f t="shared" si="72"/>
        <v>0</v>
      </c>
      <c r="U936" s="36">
        <f t="shared" si="75"/>
        <v>114.44</v>
      </c>
      <c r="V936" s="35"/>
      <c r="W936" s="72">
        <v>4500.0</v>
      </c>
      <c r="X936" s="35">
        <f t="shared" si="54"/>
        <v>0</v>
      </c>
      <c r="Y936" s="37">
        <f t="shared" si="56"/>
        <v>257.6710463</v>
      </c>
      <c r="Z936" s="35"/>
      <c r="AA936" s="35"/>
      <c r="AB936" s="35"/>
      <c r="AC936" s="35"/>
      <c r="AD936" s="35"/>
      <c r="AE936" s="66">
        <v>3000.0</v>
      </c>
      <c r="AF936" s="66">
        <f t="shared" si="71"/>
        <v>0</v>
      </c>
      <c r="AG936" s="93">
        <f t="shared" si="67"/>
        <v>-15.67691673</v>
      </c>
      <c r="AH936" s="67"/>
      <c r="AI936" s="68"/>
      <c r="AJ936" s="68">
        <f t="shared" si="69"/>
        <v>24.91094913</v>
      </c>
      <c r="AK936" s="69">
        <v>1875.0</v>
      </c>
      <c r="AL936" s="42">
        <f t="shared" si="57"/>
        <v>0</v>
      </c>
      <c r="AM936" s="42">
        <f t="shared" si="61"/>
        <v>472.4193666</v>
      </c>
      <c r="AN936" s="36"/>
      <c r="AO936" s="43"/>
      <c r="AP936" s="70">
        <v>980.0</v>
      </c>
      <c r="AQ936" s="70">
        <f t="shared" si="60"/>
        <v>0</v>
      </c>
      <c r="AR936" s="70">
        <f t="shared" si="62"/>
        <v>76.42103175</v>
      </c>
      <c r="AS936" s="71">
        <v>3600.0</v>
      </c>
      <c r="AT936" s="36"/>
      <c r="AU936" s="43"/>
      <c r="AV936" s="72">
        <v>480.0</v>
      </c>
      <c r="AW936" s="35"/>
      <c r="AX936" s="45"/>
      <c r="AY936" s="46"/>
      <c r="AZ936" s="46"/>
      <c r="BA936" s="46"/>
      <c r="BB936" s="46"/>
      <c r="BC936" s="47"/>
      <c r="BD936" s="47"/>
      <c r="BE936" s="48"/>
      <c r="BF936" s="48"/>
    </row>
    <row r="937">
      <c r="A937" s="110"/>
      <c r="B937" s="48"/>
      <c r="C937" s="48"/>
      <c r="D937" s="30"/>
      <c r="E937" s="31">
        <f t="shared" si="3"/>
        <v>0</v>
      </c>
      <c r="F937" s="31"/>
      <c r="G937" s="104"/>
      <c r="H937" s="33"/>
      <c r="I937" s="34"/>
      <c r="J937" s="34"/>
      <c r="K937" s="34"/>
      <c r="L937" s="34"/>
      <c r="M937" s="34"/>
      <c r="N937" s="34"/>
      <c r="O937" s="34"/>
      <c r="P937" s="34"/>
      <c r="Q937" s="34"/>
      <c r="R937" s="35"/>
      <c r="S937" s="72">
        <f t="shared" si="74"/>
        <v>1875</v>
      </c>
      <c r="T937" s="36">
        <f t="shared" si="72"/>
        <v>0</v>
      </c>
      <c r="U937" s="36">
        <f t="shared" si="75"/>
        <v>114.44</v>
      </c>
      <c r="V937" s="35"/>
      <c r="W937" s="72">
        <v>4500.0</v>
      </c>
      <c r="X937" s="35">
        <f t="shared" si="54"/>
        <v>0</v>
      </c>
      <c r="Y937" s="37">
        <f t="shared" si="56"/>
        <v>257.6710463</v>
      </c>
      <c r="Z937" s="35"/>
      <c r="AA937" s="35"/>
      <c r="AB937" s="35"/>
      <c r="AC937" s="35"/>
      <c r="AD937" s="35"/>
      <c r="AE937" s="66">
        <v>3000.0</v>
      </c>
      <c r="AF937" s="66">
        <f t="shared" si="71"/>
        <v>0</v>
      </c>
      <c r="AG937" s="93">
        <f t="shared" si="67"/>
        <v>-15.67691673</v>
      </c>
      <c r="AH937" s="67"/>
      <c r="AI937" s="68"/>
      <c r="AJ937" s="68">
        <f t="shared" si="69"/>
        <v>24.91094913</v>
      </c>
      <c r="AK937" s="69">
        <v>1875.0</v>
      </c>
      <c r="AL937" s="42">
        <f t="shared" si="57"/>
        <v>0</v>
      </c>
      <c r="AM937" s="42">
        <f t="shared" si="61"/>
        <v>472.4193666</v>
      </c>
      <c r="AN937" s="36"/>
      <c r="AO937" s="43"/>
      <c r="AP937" s="70">
        <v>980.0</v>
      </c>
      <c r="AQ937" s="70">
        <f t="shared" si="60"/>
        <v>0</v>
      </c>
      <c r="AR937" s="70">
        <f t="shared" si="62"/>
        <v>76.42103175</v>
      </c>
      <c r="AS937" s="71">
        <v>3600.0</v>
      </c>
      <c r="AT937" s="36"/>
      <c r="AU937" s="43"/>
      <c r="AV937" s="72">
        <v>480.0</v>
      </c>
      <c r="AW937" s="35"/>
      <c r="AX937" s="45"/>
      <c r="AY937" s="46"/>
      <c r="AZ937" s="46"/>
      <c r="BA937" s="46"/>
      <c r="BB937" s="46"/>
      <c r="BC937" s="47"/>
      <c r="BD937" s="47"/>
      <c r="BE937" s="48"/>
      <c r="BF937" s="48"/>
    </row>
    <row r="938">
      <c r="A938" s="110"/>
      <c r="B938" s="48"/>
      <c r="C938" s="48"/>
      <c r="D938" s="30"/>
      <c r="E938" s="31">
        <f t="shared" si="3"/>
        <v>0</v>
      </c>
      <c r="F938" s="31"/>
      <c r="G938" s="104"/>
      <c r="H938" s="33"/>
      <c r="I938" s="34"/>
      <c r="J938" s="34"/>
      <c r="K938" s="34"/>
      <c r="L938" s="34"/>
      <c r="M938" s="34"/>
      <c r="N938" s="34"/>
      <c r="O938" s="34"/>
      <c r="P938" s="34"/>
      <c r="Q938" s="34"/>
      <c r="R938" s="35"/>
      <c r="S938" s="72">
        <f t="shared" si="74"/>
        <v>1875</v>
      </c>
      <c r="T938" s="36">
        <f t="shared" si="72"/>
        <v>0</v>
      </c>
      <c r="U938" s="36">
        <f t="shared" si="75"/>
        <v>114.44</v>
      </c>
      <c r="V938" s="35"/>
      <c r="W938" s="72">
        <v>4500.0</v>
      </c>
      <c r="X938" s="35">
        <f t="shared" si="54"/>
        <v>0</v>
      </c>
      <c r="Y938" s="37">
        <f t="shared" si="56"/>
        <v>257.6710463</v>
      </c>
      <c r="Z938" s="35"/>
      <c r="AA938" s="35"/>
      <c r="AB938" s="35"/>
      <c r="AC938" s="35"/>
      <c r="AD938" s="35"/>
      <c r="AE938" s="66">
        <v>3000.0</v>
      </c>
      <c r="AF938" s="66">
        <f t="shared" si="71"/>
        <v>0</v>
      </c>
      <c r="AG938" s="93">
        <f t="shared" si="67"/>
        <v>-15.67691673</v>
      </c>
      <c r="AH938" s="67"/>
      <c r="AI938" s="68"/>
      <c r="AJ938" s="68">
        <f t="shared" si="69"/>
        <v>24.91094913</v>
      </c>
      <c r="AK938" s="69">
        <v>1875.0</v>
      </c>
      <c r="AL938" s="42">
        <f t="shared" si="57"/>
        <v>0</v>
      </c>
      <c r="AM938" s="42">
        <f t="shared" si="61"/>
        <v>472.4193666</v>
      </c>
      <c r="AN938" s="36"/>
      <c r="AO938" s="43"/>
      <c r="AP938" s="70">
        <v>980.0</v>
      </c>
      <c r="AQ938" s="70">
        <f t="shared" si="60"/>
        <v>0</v>
      </c>
      <c r="AR938" s="70">
        <f t="shared" si="62"/>
        <v>76.42103175</v>
      </c>
      <c r="AS938" s="71">
        <v>3600.0</v>
      </c>
      <c r="AT938" s="36"/>
      <c r="AU938" s="43"/>
      <c r="AV938" s="72">
        <v>480.0</v>
      </c>
      <c r="AW938" s="35"/>
      <c r="AX938" s="45"/>
      <c r="AY938" s="46"/>
      <c r="AZ938" s="46"/>
      <c r="BA938" s="46"/>
      <c r="BB938" s="46"/>
      <c r="BC938" s="47"/>
      <c r="BD938" s="47"/>
      <c r="BE938" s="48"/>
      <c r="BF938" s="48"/>
    </row>
    <row r="939">
      <c r="A939" s="110"/>
      <c r="B939" s="48"/>
      <c r="C939" s="48"/>
      <c r="D939" s="30"/>
      <c r="E939" s="31">
        <f t="shared" si="3"/>
        <v>0</v>
      </c>
      <c r="F939" s="31"/>
      <c r="G939" s="104"/>
      <c r="H939" s="33"/>
      <c r="I939" s="34"/>
      <c r="J939" s="34"/>
      <c r="K939" s="34"/>
      <c r="L939" s="34"/>
      <c r="M939" s="34"/>
      <c r="N939" s="34"/>
      <c r="O939" s="34"/>
      <c r="P939" s="34"/>
      <c r="Q939" s="34"/>
      <c r="R939" s="35"/>
      <c r="S939" s="72">
        <f t="shared" si="74"/>
        <v>1875</v>
      </c>
      <c r="T939" s="36">
        <f t="shared" si="72"/>
        <v>0</v>
      </c>
      <c r="U939" s="36">
        <f t="shared" si="75"/>
        <v>114.44</v>
      </c>
      <c r="V939" s="35"/>
      <c r="W939" s="72">
        <v>4500.0</v>
      </c>
      <c r="X939" s="35">
        <f t="shared" si="54"/>
        <v>0</v>
      </c>
      <c r="Y939" s="37">
        <f t="shared" si="56"/>
        <v>257.6710463</v>
      </c>
      <c r="Z939" s="35"/>
      <c r="AA939" s="35"/>
      <c r="AB939" s="35"/>
      <c r="AC939" s="35"/>
      <c r="AD939" s="35"/>
      <c r="AE939" s="66">
        <v>3000.0</v>
      </c>
      <c r="AF939" s="66">
        <f t="shared" si="71"/>
        <v>0</v>
      </c>
      <c r="AG939" s="93">
        <f t="shared" si="67"/>
        <v>-15.67691673</v>
      </c>
      <c r="AH939" s="67"/>
      <c r="AI939" s="68"/>
      <c r="AJ939" s="68">
        <f t="shared" si="69"/>
        <v>24.91094913</v>
      </c>
      <c r="AK939" s="69">
        <v>1875.0</v>
      </c>
      <c r="AL939" s="42">
        <f t="shared" si="57"/>
        <v>0</v>
      </c>
      <c r="AM939" s="42">
        <f t="shared" si="61"/>
        <v>472.4193666</v>
      </c>
      <c r="AN939" s="36"/>
      <c r="AO939" s="43"/>
      <c r="AP939" s="70">
        <v>980.0</v>
      </c>
      <c r="AQ939" s="70">
        <f t="shared" si="60"/>
        <v>0</v>
      </c>
      <c r="AR939" s="70">
        <f t="shared" si="62"/>
        <v>76.42103175</v>
      </c>
      <c r="AS939" s="71">
        <v>3600.0</v>
      </c>
      <c r="AT939" s="36"/>
      <c r="AU939" s="43"/>
      <c r="AV939" s="72">
        <v>480.0</v>
      </c>
      <c r="AW939" s="35"/>
      <c r="AX939" s="45"/>
      <c r="AY939" s="46"/>
      <c r="AZ939" s="46"/>
      <c r="BA939" s="46"/>
      <c r="BB939" s="46"/>
      <c r="BC939" s="47"/>
      <c r="BD939" s="47"/>
      <c r="BE939" s="48"/>
      <c r="BF939" s="48"/>
    </row>
    <row r="940">
      <c r="A940" s="110"/>
      <c r="B940" s="48"/>
      <c r="C940" s="48"/>
      <c r="D940" s="30"/>
      <c r="E940" s="31">
        <f t="shared" si="3"/>
        <v>0</v>
      </c>
      <c r="F940" s="31"/>
      <c r="G940" s="104"/>
      <c r="H940" s="33"/>
      <c r="I940" s="34"/>
      <c r="J940" s="34"/>
      <c r="K940" s="34"/>
      <c r="L940" s="34"/>
      <c r="M940" s="34"/>
      <c r="N940" s="34"/>
      <c r="O940" s="34"/>
      <c r="P940" s="34"/>
      <c r="Q940" s="34"/>
      <c r="R940" s="35"/>
      <c r="S940" s="72">
        <f t="shared" si="74"/>
        <v>1875</v>
      </c>
      <c r="T940" s="36">
        <f t="shared" si="72"/>
        <v>0</v>
      </c>
      <c r="U940" s="36">
        <f t="shared" si="75"/>
        <v>114.44</v>
      </c>
      <c r="V940" s="35"/>
      <c r="W940" s="72">
        <v>4500.0</v>
      </c>
      <c r="X940" s="35">
        <f t="shared" si="54"/>
        <v>0</v>
      </c>
      <c r="Y940" s="37">
        <f t="shared" si="56"/>
        <v>257.6710463</v>
      </c>
      <c r="Z940" s="35"/>
      <c r="AA940" s="35"/>
      <c r="AB940" s="35"/>
      <c r="AC940" s="35"/>
      <c r="AD940" s="35"/>
      <c r="AE940" s="66">
        <v>3000.0</v>
      </c>
      <c r="AF940" s="66">
        <f t="shared" si="71"/>
        <v>0</v>
      </c>
      <c r="AG940" s="93">
        <f t="shared" si="67"/>
        <v>-15.67691673</v>
      </c>
      <c r="AH940" s="67"/>
      <c r="AI940" s="68"/>
      <c r="AJ940" s="68">
        <f t="shared" si="69"/>
        <v>24.91094913</v>
      </c>
      <c r="AK940" s="69">
        <v>1875.0</v>
      </c>
      <c r="AL940" s="42">
        <f t="shared" si="57"/>
        <v>0</v>
      </c>
      <c r="AM940" s="42">
        <f t="shared" si="61"/>
        <v>472.4193666</v>
      </c>
      <c r="AN940" s="36"/>
      <c r="AO940" s="43"/>
      <c r="AP940" s="70">
        <v>980.0</v>
      </c>
      <c r="AQ940" s="70">
        <f t="shared" si="60"/>
        <v>0</v>
      </c>
      <c r="AR940" s="70">
        <f t="shared" si="62"/>
        <v>76.42103175</v>
      </c>
      <c r="AS940" s="71">
        <v>3600.0</v>
      </c>
      <c r="AT940" s="36"/>
      <c r="AU940" s="43"/>
      <c r="AV940" s="72">
        <v>480.0</v>
      </c>
      <c r="AW940" s="35"/>
      <c r="AX940" s="45"/>
      <c r="AY940" s="46"/>
      <c r="AZ940" s="46"/>
      <c r="BA940" s="46"/>
      <c r="BB940" s="46"/>
      <c r="BC940" s="47"/>
      <c r="BD940" s="47"/>
      <c r="BE940" s="48"/>
      <c r="BF940" s="48"/>
    </row>
    <row r="941">
      <c r="A941" s="110"/>
      <c r="B941" s="48"/>
      <c r="C941" s="48"/>
      <c r="D941" s="30"/>
      <c r="E941" s="31">
        <f t="shared" si="3"/>
        <v>0</v>
      </c>
      <c r="F941" s="31"/>
      <c r="G941" s="104"/>
      <c r="H941" s="33"/>
      <c r="I941" s="34"/>
      <c r="J941" s="34"/>
      <c r="K941" s="34"/>
      <c r="L941" s="34"/>
      <c r="M941" s="34"/>
      <c r="N941" s="34"/>
      <c r="O941" s="34"/>
      <c r="P941" s="34"/>
      <c r="Q941" s="34"/>
      <c r="R941" s="35"/>
      <c r="S941" s="72">
        <f t="shared" si="74"/>
        <v>1875</v>
      </c>
      <c r="T941" s="36">
        <f t="shared" si="72"/>
        <v>0</v>
      </c>
      <c r="U941" s="36">
        <f t="shared" si="75"/>
        <v>114.44</v>
      </c>
      <c r="V941" s="35"/>
      <c r="W941" s="72">
        <v>4500.0</v>
      </c>
      <c r="X941" s="35">
        <f t="shared" si="54"/>
        <v>0</v>
      </c>
      <c r="Y941" s="37">
        <f t="shared" si="56"/>
        <v>257.6710463</v>
      </c>
      <c r="Z941" s="35"/>
      <c r="AA941" s="35"/>
      <c r="AB941" s="35"/>
      <c r="AC941" s="35"/>
      <c r="AD941" s="35"/>
      <c r="AE941" s="66">
        <v>3000.0</v>
      </c>
      <c r="AF941" s="66">
        <f t="shared" si="71"/>
        <v>0</v>
      </c>
      <c r="AG941" s="93">
        <f t="shared" si="67"/>
        <v>-15.67691673</v>
      </c>
      <c r="AH941" s="67"/>
      <c r="AI941" s="68"/>
      <c r="AJ941" s="68">
        <f t="shared" si="69"/>
        <v>24.91094913</v>
      </c>
      <c r="AK941" s="69">
        <v>1875.0</v>
      </c>
      <c r="AL941" s="42">
        <f t="shared" si="57"/>
        <v>0</v>
      </c>
      <c r="AM941" s="42">
        <f t="shared" si="61"/>
        <v>472.4193666</v>
      </c>
      <c r="AN941" s="36"/>
      <c r="AO941" s="43"/>
      <c r="AP941" s="70">
        <v>980.0</v>
      </c>
      <c r="AQ941" s="70">
        <f t="shared" si="60"/>
        <v>0</v>
      </c>
      <c r="AR941" s="70">
        <f t="shared" si="62"/>
        <v>76.42103175</v>
      </c>
      <c r="AS941" s="71">
        <v>3600.0</v>
      </c>
      <c r="AT941" s="36"/>
      <c r="AU941" s="43"/>
      <c r="AV941" s="72">
        <v>480.0</v>
      </c>
      <c r="AW941" s="35"/>
      <c r="AX941" s="45"/>
      <c r="AY941" s="46"/>
      <c r="AZ941" s="46"/>
      <c r="BA941" s="46"/>
      <c r="BB941" s="46"/>
      <c r="BC941" s="47"/>
      <c r="BD941" s="47"/>
      <c r="BE941" s="48"/>
      <c r="BF941" s="48"/>
    </row>
    <row r="942">
      <c r="A942" s="110"/>
      <c r="B942" s="48"/>
      <c r="C942" s="48"/>
      <c r="D942" s="30"/>
      <c r="E942" s="31">
        <f t="shared" si="3"/>
        <v>0</v>
      </c>
      <c r="F942" s="31"/>
      <c r="G942" s="104"/>
      <c r="H942" s="33"/>
      <c r="I942" s="34"/>
      <c r="J942" s="34"/>
      <c r="K942" s="34"/>
      <c r="L942" s="34"/>
      <c r="M942" s="34"/>
      <c r="N942" s="34"/>
      <c r="O942" s="34"/>
      <c r="P942" s="34"/>
      <c r="Q942" s="34"/>
      <c r="R942" s="35"/>
      <c r="S942" s="72">
        <f t="shared" si="74"/>
        <v>1875</v>
      </c>
      <c r="T942" s="36">
        <f t="shared" si="72"/>
        <v>0</v>
      </c>
      <c r="U942" s="36">
        <f t="shared" si="75"/>
        <v>114.44</v>
      </c>
      <c r="V942" s="35"/>
      <c r="W942" s="72">
        <v>4500.0</v>
      </c>
      <c r="X942" s="35">
        <f t="shared" si="54"/>
        <v>0</v>
      </c>
      <c r="Y942" s="37">
        <f t="shared" si="56"/>
        <v>257.6710463</v>
      </c>
      <c r="Z942" s="35"/>
      <c r="AA942" s="35"/>
      <c r="AB942" s="35"/>
      <c r="AC942" s="35"/>
      <c r="AD942" s="35"/>
      <c r="AE942" s="66">
        <v>3000.0</v>
      </c>
      <c r="AF942" s="66">
        <f t="shared" si="71"/>
        <v>0</v>
      </c>
      <c r="AG942" s="93">
        <f t="shared" si="67"/>
        <v>-15.67691673</v>
      </c>
      <c r="AH942" s="67"/>
      <c r="AI942" s="68"/>
      <c r="AJ942" s="68">
        <f t="shared" si="69"/>
        <v>24.91094913</v>
      </c>
      <c r="AK942" s="69">
        <v>1875.0</v>
      </c>
      <c r="AL942" s="42">
        <f t="shared" si="57"/>
        <v>0</v>
      </c>
      <c r="AM942" s="42">
        <f t="shared" si="61"/>
        <v>472.4193666</v>
      </c>
      <c r="AN942" s="36"/>
      <c r="AO942" s="43"/>
      <c r="AP942" s="70">
        <v>980.0</v>
      </c>
      <c r="AQ942" s="70">
        <f t="shared" si="60"/>
        <v>0</v>
      </c>
      <c r="AR942" s="70">
        <f t="shared" si="62"/>
        <v>76.42103175</v>
      </c>
      <c r="AS942" s="71">
        <v>3600.0</v>
      </c>
      <c r="AT942" s="36"/>
      <c r="AU942" s="43"/>
      <c r="AV942" s="72">
        <v>480.0</v>
      </c>
      <c r="AW942" s="35"/>
      <c r="AX942" s="45"/>
      <c r="AY942" s="46"/>
      <c r="AZ942" s="46"/>
      <c r="BA942" s="46"/>
      <c r="BB942" s="46"/>
      <c r="BC942" s="47"/>
      <c r="BD942" s="47"/>
      <c r="BE942" s="48"/>
      <c r="BF942" s="48"/>
    </row>
    <row r="943">
      <c r="A943" s="110"/>
      <c r="B943" s="48"/>
      <c r="C943" s="48"/>
      <c r="D943" s="30"/>
      <c r="E943" s="31">
        <f t="shared" si="3"/>
        <v>0</v>
      </c>
      <c r="F943" s="31"/>
      <c r="G943" s="104"/>
      <c r="H943" s="33"/>
      <c r="I943" s="34"/>
      <c r="J943" s="34"/>
      <c r="K943" s="34"/>
      <c r="L943" s="34"/>
      <c r="M943" s="34"/>
      <c r="N943" s="34"/>
      <c r="O943" s="34"/>
      <c r="P943" s="34"/>
      <c r="Q943" s="34"/>
      <c r="R943" s="35"/>
      <c r="S943" s="72">
        <f t="shared" si="74"/>
        <v>1875</v>
      </c>
      <c r="T943" s="36">
        <f t="shared" si="72"/>
        <v>0</v>
      </c>
      <c r="U943" s="36">
        <f t="shared" si="75"/>
        <v>114.44</v>
      </c>
      <c r="V943" s="35"/>
      <c r="W943" s="72">
        <v>4500.0</v>
      </c>
      <c r="X943" s="35">
        <f t="shared" si="54"/>
        <v>0</v>
      </c>
      <c r="Y943" s="37">
        <f t="shared" si="56"/>
        <v>257.6710463</v>
      </c>
      <c r="Z943" s="35"/>
      <c r="AA943" s="35"/>
      <c r="AB943" s="35"/>
      <c r="AC943" s="35"/>
      <c r="AD943" s="35"/>
      <c r="AE943" s="66">
        <v>3000.0</v>
      </c>
      <c r="AF943" s="66">
        <f t="shared" si="71"/>
        <v>0</v>
      </c>
      <c r="AG943" s="93">
        <f t="shared" si="67"/>
        <v>-15.67691673</v>
      </c>
      <c r="AH943" s="67"/>
      <c r="AI943" s="68"/>
      <c r="AJ943" s="68">
        <f t="shared" si="69"/>
        <v>24.91094913</v>
      </c>
      <c r="AK943" s="69">
        <v>1875.0</v>
      </c>
      <c r="AL943" s="42">
        <f t="shared" si="57"/>
        <v>0</v>
      </c>
      <c r="AM943" s="42">
        <f t="shared" si="61"/>
        <v>472.4193666</v>
      </c>
      <c r="AN943" s="36"/>
      <c r="AO943" s="43"/>
      <c r="AP943" s="70">
        <v>980.0</v>
      </c>
      <c r="AQ943" s="70">
        <f t="shared" si="60"/>
        <v>0</v>
      </c>
      <c r="AR943" s="70">
        <f t="shared" si="62"/>
        <v>76.42103175</v>
      </c>
      <c r="AS943" s="71">
        <v>3600.0</v>
      </c>
      <c r="AT943" s="36"/>
      <c r="AU943" s="43"/>
      <c r="AV943" s="72">
        <v>480.0</v>
      </c>
      <c r="AW943" s="35"/>
      <c r="AX943" s="45"/>
      <c r="AY943" s="46"/>
      <c r="AZ943" s="46"/>
      <c r="BA943" s="46"/>
      <c r="BB943" s="46"/>
      <c r="BC943" s="47"/>
      <c r="BD943" s="47"/>
      <c r="BE943" s="48"/>
      <c r="BF943" s="48"/>
    </row>
    <row r="944">
      <c r="A944" s="110"/>
      <c r="B944" s="48"/>
      <c r="C944" s="48"/>
      <c r="D944" s="30"/>
      <c r="E944" s="31">
        <f t="shared" si="3"/>
        <v>0</v>
      </c>
      <c r="F944" s="31"/>
      <c r="G944" s="104"/>
      <c r="H944" s="33"/>
      <c r="I944" s="34"/>
      <c r="J944" s="34"/>
      <c r="K944" s="34"/>
      <c r="L944" s="34"/>
      <c r="M944" s="34"/>
      <c r="N944" s="34"/>
      <c r="O944" s="34"/>
      <c r="P944" s="34"/>
      <c r="Q944" s="34"/>
      <c r="R944" s="35"/>
      <c r="S944" s="72">
        <f t="shared" si="74"/>
        <v>1875</v>
      </c>
      <c r="T944" s="36">
        <f t="shared" si="72"/>
        <v>0</v>
      </c>
      <c r="U944" s="36">
        <f t="shared" si="75"/>
        <v>114.44</v>
      </c>
      <c r="V944" s="35"/>
      <c r="W944" s="72">
        <v>4500.0</v>
      </c>
      <c r="X944" s="35">
        <f t="shared" si="54"/>
        <v>0</v>
      </c>
      <c r="Y944" s="37">
        <f t="shared" si="56"/>
        <v>257.6710463</v>
      </c>
      <c r="Z944" s="35"/>
      <c r="AA944" s="35"/>
      <c r="AB944" s="35"/>
      <c r="AC944" s="35"/>
      <c r="AD944" s="35"/>
      <c r="AE944" s="66">
        <v>3000.0</v>
      </c>
      <c r="AF944" s="66">
        <f t="shared" si="71"/>
        <v>0</v>
      </c>
      <c r="AG944" s="93">
        <f t="shared" si="67"/>
        <v>-15.67691673</v>
      </c>
      <c r="AH944" s="67"/>
      <c r="AI944" s="68"/>
      <c r="AJ944" s="68">
        <f t="shared" si="69"/>
        <v>24.91094913</v>
      </c>
      <c r="AK944" s="69">
        <v>1875.0</v>
      </c>
      <c r="AL944" s="42">
        <f t="shared" si="57"/>
        <v>0</v>
      </c>
      <c r="AM944" s="42">
        <f t="shared" si="61"/>
        <v>472.4193666</v>
      </c>
      <c r="AN944" s="36"/>
      <c r="AO944" s="43"/>
      <c r="AP944" s="70">
        <v>980.0</v>
      </c>
      <c r="AQ944" s="70">
        <f t="shared" si="60"/>
        <v>0</v>
      </c>
      <c r="AR944" s="70">
        <f t="shared" si="62"/>
        <v>76.42103175</v>
      </c>
      <c r="AS944" s="71">
        <v>3600.0</v>
      </c>
      <c r="AT944" s="36"/>
      <c r="AU944" s="43"/>
      <c r="AV944" s="72">
        <v>480.0</v>
      </c>
      <c r="AW944" s="35"/>
      <c r="AX944" s="45"/>
      <c r="AY944" s="46"/>
      <c r="AZ944" s="46"/>
      <c r="BA944" s="46"/>
      <c r="BB944" s="46"/>
      <c r="BC944" s="47"/>
      <c r="BD944" s="47"/>
      <c r="BE944" s="48"/>
      <c r="BF944" s="48"/>
    </row>
    <row r="945">
      <c r="A945" s="110"/>
      <c r="B945" s="48"/>
      <c r="C945" s="48"/>
      <c r="D945" s="30"/>
      <c r="E945" s="31">
        <f t="shared" si="3"/>
        <v>0</v>
      </c>
      <c r="F945" s="31"/>
      <c r="G945" s="104"/>
      <c r="H945" s="33"/>
      <c r="I945" s="34"/>
      <c r="J945" s="34"/>
      <c r="K945" s="34"/>
      <c r="L945" s="34"/>
      <c r="M945" s="34"/>
      <c r="N945" s="34"/>
      <c r="O945" s="34"/>
      <c r="P945" s="34"/>
      <c r="Q945" s="34"/>
      <c r="R945" s="35"/>
      <c r="S945" s="72">
        <f t="shared" si="74"/>
        <v>1875</v>
      </c>
      <c r="T945" s="36">
        <f t="shared" si="72"/>
        <v>0</v>
      </c>
      <c r="U945" s="36">
        <f t="shared" si="75"/>
        <v>114.44</v>
      </c>
      <c r="V945" s="35"/>
      <c r="W945" s="72">
        <v>4500.0</v>
      </c>
      <c r="X945" s="35">
        <f t="shared" si="54"/>
        <v>0</v>
      </c>
      <c r="Y945" s="37">
        <f t="shared" si="56"/>
        <v>257.6710463</v>
      </c>
      <c r="Z945" s="35"/>
      <c r="AA945" s="35"/>
      <c r="AB945" s="35"/>
      <c r="AC945" s="35"/>
      <c r="AD945" s="35"/>
      <c r="AE945" s="66">
        <v>3000.0</v>
      </c>
      <c r="AF945" s="66">
        <f t="shared" si="71"/>
        <v>0</v>
      </c>
      <c r="AG945" s="93">
        <f t="shared" si="67"/>
        <v>-15.67691673</v>
      </c>
      <c r="AH945" s="67"/>
      <c r="AI945" s="68"/>
      <c r="AJ945" s="68">
        <f t="shared" si="69"/>
        <v>24.91094913</v>
      </c>
      <c r="AK945" s="69">
        <v>1875.0</v>
      </c>
      <c r="AL945" s="42">
        <f t="shared" si="57"/>
        <v>0</v>
      </c>
      <c r="AM945" s="42">
        <f t="shared" si="61"/>
        <v>472.4193666</v>
      </c>
      <c r="AN945" s="36"/>
      <c r="AO945" s="43"/>
      <c r="AP945" s="70">
        <v>980.0</v>
      </c>
      <c r="AQ945" s="70">
        <f t="shared" si="60"/>
        <v>0</v>
      </c>
      <c r="AR945" s="70">
        <f t="shared" si="62"/>
        <v>76.42103175</v>
      </c>
      <c r="AS945" s="71">
        <v>3600.0</v>
      </c>
      <c r="AT945" s="36"/>
      <c r="AU945" s="43"/>
      <c r="AV945" s="72">
        <v>480.0</v>
      </c>
      <c r="AW945" s="35"/>
      <c r="AX945" s="45"/>
      <c r="AY945" s="46"/>
      <c r="AZ945" s="46"/>
      <c r="BA945" s="46"/>
      <c r="BB945" s="46"/>
      <c r="BC945" s="47"/>
      <c r="BD945" s="47"/>
      <c r="BE945" s="48"/>
      <c r="BF945" s="48"/>
    </row>
    <row r="946">
      <c r="A946" s="110"/>
      <c r="B946" s="48"/>
      <c r="C946" s="48"/>
      <c r="D946" s="30"/>
      <c r="E946" s="31">
        <f t="shared" si="3"/>
        <v>0</v>
      </c>
      <c r="F946" s="31"/>
      <c r="G946" s="104"/>
      <c r="H946" s="33"/>
      <c r="I946" s="34"/>
      <c r="J946" s="34"/>
      <c r="K946" s="34"/>
      <c r="L946" s="34"/>
      <c r="M946" s="34"/>
      <c r="N946" s="34"/>
      <c r="O946" s="34"/>
      <c r="P946" s="34"/>
      <c r="Q946" s="34"/>
      <c r="R946" s="35"/>
      <c r="S946" s="72">
        <f t="shared" si="74"/>
        <v>1875</v>
      </c>
      <c r="T946" s="36">
        <f t="shared" si="72"/>
        <v>0</v>
      </c>
      <c r="U946" s="36">
        <f t="shared" si="75"/>
        <v>114.44</v>
      </c>
      <c r="V946" s="35"/>
      <c r="W946" s="72">
        <v>4500.0</v>
      </c>
      <c r="X946" s="35">
        <f t="shared" si="54"/>
        <v>0</v>
      </c>
      <c r="Y946" s="37">
        <f t="shared" si="56"/>
        <v>257.6710463</v>
      </c>
      <c r="Z946" s="35"/>
      <c r="AA946" s="35"/>
      <c r="AB946" s="35"/>
      <c r="AC946" s="35"/>
      <c r="AD946" s="35"/>
      <c r="AE946" s="66">
        <v>3000.0</v>
      </c>
      <c r="AF946" s="66">
        <f t="shared" si="71"/>
        <v>0</v>
      </c>
      <c r="AG946" s="93">
        <f t="shared" si="67"/>
        <v>-15.67691673</v>
      </c>
      <c r="AH946" s="67"/>
      <c r="AI946" s="68"/>
      <c r="AJ946" s="68">
        <f t="shared" si="69"/>
        <v>24.91094913</v>
      </c>
      <c r="AK946" s="69">
        <v>1875.0</v>
      </c>
      <c r="AL946" s="42">
        <f t="shared" si="57"/>
        <v>0</v>
      </c>
      <c r="AM946" s="42">
        <f t="shared" si="61"/>
        <v>472.4193666</v>
      </c>
      <c r="AN946" s="36"/>
      <c r="AO946" s="43"/>
      <c r="AP946" s="70">
        <v>980.0</v>
      </c>
      <c r="AQ946" s="70">
        <f t="shared" si="60"/>
        <v>0</v>
      </c>
      <c r="AR946" s="70">
        <f t="shared" si="62"/>
        <v>76.42103175</v>
      </c>
      <c r="AS946" s="71">
        <v>3600.0</v>
      </c>
      <c r="AT946" s="36"/>
      <c r="AU946" s="43"/>
      <c r="AV946" s="72">
        <v>480.0</v>
      </c>
      <c r="AW946" s="35"/>
      <c r="AX946" s="45"/>
      <c r="AY946" s="46"/>
      <c r="AZ946" s="46"/>
      <c r="BA946" s="46"/>
      <c r="BB946" s="46"/>
      <c r="BC946" s="47"/>
      <c r="BD946" s="47"/>
      <c r="BE946" s="48"/>
      <c r="BF946" s="48"/>
    </row>
    <row r="947">
      <c r="A947" s="110"/>
      <c r="B947" s="48"/>
      <c r="C947" s="48"/>
      <c r="D947" s="30"/>
      <c r="E947" s="31">
        <f t="shared" si="3"/>
        <v>0</v>
      </c>
      <c r="F947" s="31"/>
      <c r="G947" s="104"/>
      <c r="H947" s="33"/>
      <c r="I947" s="34"/>
      <c r="J947" s="34"/>
      <c r="K947" s="34"/>
      <c r="L947" s="34"/>
      <c r="M947" s="34"/>
      <c r="N947" s="34"/>
      <c r="O947" s="34"/>
      <c r="P947" s="34"/>
      <c r="Q947" s="34"/>
      <c r="R947" s="35"/>
      <c r="S947" s="72">
        <f t="shared" si="74"/>
        <v>1875</v>
      </c>
      <c r="T947" s="36">
        <f t="shared" si="72"/>
        <v>0</v>
      </c>
      <c r="U947" s="36">
        <f t="shared" si="75"/>
        <v>114.44</v>
      </c>
      <c r="V947" s="35"/>
      <c r="W947" s="72">
        <v>4500.0</v>
      </c>
      <c r="X947" s="35">
        <f t="shared" si="54"/>
        <v>0</v>
      </c>
      <c r="Y947" s="37">
        <f t="shared" si="56"/>
        <v>257.6710463</v>
      </c>
      <c r="Z947" s="35"/>
      <c r="AA947" s="35"/>
      <c r="AB947" s="35"/>
      <c r="AC947" s="35"/>
      <c r="AD947" s="35"/>
      <c r="AE947" s="66">
        <v>3000.0</v>
      </c>
      <c r="AF947" s="66">
        <f t="shared" si="71"/>
        <v>0</v>
      </c>
      <c r="AG947" s="93">
        <f t="shared" si="67"/>
        <v>-15.67691673</v>
      </c>
      <c r="AH947" s="67"/>
      <c r="AI947" s="68"/>
      <c r="AJ947" s="68">
        <f t="shared" si="69"/>
        <v>24.91094913</v>
      </c>
      <c r="AK947" s="69">
        <v>1875.0</v>
      </c>
      <c r="AL947" s="42">
        <f t="shared" si="57"/>
        <v>0</v>
      </c>
      <c r="AM947" s="42">
        <f t="shared" si="61"/>
        <v>472.4193666</v>
      </c>
      <c r="AN947" s="36"/>
      <c r="AO947" s="43"/>
      <c r="AP947" s="70">
        <v>980.0</v>
      </c>
      <c r="AQ947" s="70">
        <f t="shared" si="60"/>
        <v>0</v>
      </c>
      <c r="AR947" s="70">
        <f t="shared" si="62"/>
        <v>76.42103175</v>
      </c>
      <c r="AS947" s="71">
        <v>3600.0</v>
      </c>
      <c r="AT947" s="36"/>
      <c r="AU947" s="43"/>
      <c r="AV947" s="72">
        <v>480.0</v>
      </c>
      <c r="AW947" s="35"/>
      <c r="AX947" s="45"/>
      <c r="AY947" s="46"/>
      <c r="AZ947" s="46"/>
      <c r="BA947" s="46"/>
      <c r="BB947" s="46"/>
      <c r="BC947" s="47"/>
      <c r="BD947" s="47"/>
      <c r="BE947" s="48"/>
      <c r="BF947" s="48"/>
    </row>
    <row r="948">
      <c r="A948" s="110"/>
      <c r="B948" s="48"/>
      <c r="C948" s="48"/>
      <c r="D948" s="30"/>
      <c r="E948" s="31">
        <f t="shared" si="3"/>
        <v>0</v>
      </c>
      <c r="F948" s="31"/>
      <c r="G948" s="104"/>
      <c r="H948" s="33"/>
      <c r="I948" s="34"/>
      <c r="J948" s="34"/>
      <c r="K948" s="34"/>
      <c r="L948" s="34"/>
      <c r="M948" s="34"/>
      <c r="N948" s="34"/>
      <c r="O948" s="34"/>
      <c r="P948" s="34"/>
      <c r="Q948" s="34"/>
      <c r="R948" s="35"/>
      <c r="S948" s="72">
        <f t="shared" si="74"/>
        <v>1875</v>
      </c>
      <c r="T948" s="36">
        <f t="shared" si="72"/>
        <v>0</v>
      </c>
      <c r="U948" s="36">
        <f t="shared" si="75"/>
        <v>114.44</v>
      </c>
      <c r="V948" s="35"/>
      <c r="W948" s="72">
        <v>4500.0</v>
      </c>
      <c r="X948" s="35">
        <f t="shared" si="54"/>
        <v>0</v>
      </c>
      <c r="Y948" s="37">
        <f t="shared" si="56"/>
        <v>257.6710463</v>
      </c>
      <c r="Z948" s="35"/>
      <c r="AA948" s="35"/>
      <c r="AB948" s="35"/>
      <c r="AC948" s="35"/>
      <c r="AD948" s="35"/>
      <c r="AE948" s="66">
        <v>3000.0</v>
      </c>
      <c r="AF948" s="66">
        <f t="shared" si="71"/>
        <v>0</v>
      </c>
      <c r="AG948" s="93">
        <f t="shared" si="67"/>
        <v>-15.67691673</v>
      </c>
      <c r="AH948" s="67"/>
      <c r="AI948" s="68"/>
      <c r="AJ948" s="68">
        <f t="shared" si="69"/>
        <v>24.91094913</v>
      </c>
      <c r="AK948" s="69">
        <v>1875.0</v>
      </c>
      <c r="AL948" s="42">
        <f t="shared" si="57"/>
        <v>0</v>
      </c>
      <c r="AM948" s="42">
        <f t="shared" si="61"/>
        <v>472.4193666</v>
      </c>
      <c r="AN948" s="36"/>
      <c r="AO948" s="43"/>
      <c r="AP948" s="70">
        <v>980.0</v>
      </c>
      <c r="AQ948" s="70">
        <f t="shared" si="60"/>
        <v>0</v>
      </c>
      <c r="AR948" s="70">
        <f t="shared" si="62"/>
        <v>76.42103175</v>
      </c>
      <c r="AS948" s="71">
        <v>3600.0</v>
      </c>
      <c r="AT948" s="36"/>
      <c r="AU948" s="43"/>
      <c r="AV948" s="72">
        <v>480.0</v>
      </c>
      <c r="AW948" s="35"/>
      <c r="AX948" s="45"/>
      <c r="AY948" s="46"/>
      <c r="AZ948" s="46"/>
      <c r="BA948" s="46"/>
      <c r="BB948" s="46"/>
      <c r="BC948" s="47"/>
      <c r="BD948" s="47"/>
      <c r="BE948" s="48"/>
      <c r="BF948" s="48"/>
    </row>
    <row r="949">
      <c r="A949" s="110"/>
      <c r="B949" s="48"/>
      <c r="C949" s="48"/>
      <c r="D949" s="30"/>
      <c r="E949" s="31">
        <f t="shared" si="3"/>
        <v>0</v>
      </c>
      <c r="F949" s="31"/>
      <c r="G949" s="104"/>
      <c r="H949" s="33"/>
      <c r="I949" s="34"/>
      <c r="J949" s="34"/>
      <c r="K949" s="34"/>
      <c r="L949" s="34"/>
      <c r="M949" s="34"/>
      <c r="N949" s="34"/>
      <c r="O949" s="34"/>
      <c r="P949" s="34"/>
      <c r="Q949" s="34"/>
      <c r="R949" s="35"/>
      <c r="S949" s="72">
        <f t="shared" si="74"/>
        <v>1875</v>
      </c>
      <c r="T949" s="36">
        <f t="shared" si="72"/>
        <v>0</v>
      </c>
      <c r="U949" s="36">
        <f t="shared" si="75"/>
        <v>114.44</v>
      </c>
      <c r="V949" s="35"/>
      <c r="W949" s="72">
        <v>4500.0</v>
      </c>
      <c r="X949" s="35">
        <f t="shared" si="54"/>
        <v>0</v>
      </c>
      <c r="Y949" s="37">
        <f t="shared" si="56"/>
        <v>257.6710463</v>
      </c>
      <c r="Z949" s="35"/>
      <c r="AA949" s="35"/>
      <c r="AB949" s="35"/>
      <c r="AC949" s="35"/>
      <c r="AD949" s="35"/>
      <c r="AE949" s="66">
        <v>3000.0</v>
      </c>
      <c r="AF949" s="66">
        <f t="shared" si="71"/>
        <v>0</v>
      </c>
      <c r="AG949" s="93">
        <f t="shared" si="67"/>
        <v>-15.67691673</v>
      </c>
      <c r="AH949" s="67"/>
      <c r="AI949" s="68"/>
      <c r="AJ949" s="68">
        <f t="shared" si="69"/>
        <v>24.91094913</v>
      </c>
      <c r="AK949" s="69">
        <v>1875.0</v>
      </c>
      <c r="AL949" s="42">
        <f t="shared" si="57"/>
        <v>0</v>
      </c>
      <c r="AM949" s="42">
        <f t="shared" si="61"/>
        <v>472.4193666</v>
      </c>
      <c r="AN949" s="36"/>
      <c r="AO949" s="43"/>
      <c r="AP949" s="70">
        <v>980.0</v>
      </c>
      <c r="AQ949" s="70">
        <f t="shared" si="60"/>
        <v>0</v>
      </c>
      <c r="AR949" s="70">
        <f t="shared" si="62"/>
        <v>76.42103175</v>
      </c>
      <c r="AS949" s="71">
        <v>3600.0</v>
      </c>
      <c r="AT949" s="36"/>
      <c r="AU949" s="43"/>
      <c r="AV949" s="72">
        <v>480.0</v>
      </c>
      <c r="AW949" s="35"/>
      <c r="AX949" s="45"/>
      <c r="AY949" s="46"/>
      <c r="AZ949" s="46"/>
      <c r="BA949" s="46"/>
      <c r="BB949" s="46"/>
      <c r="BC949" s="47"/>
      <c r="BD949" s="47"/>
      <c r="BE949" s="48"/>
      <c r="BF949" s="48"/>
    </row>
    <row r="950">
      <c r="A950" s="110"/>
      <c r="B950" s="48"/>
      <c r="C950" s="48"/>
      <c r="D950" s="30"/>
      <c r="E950" s="31">
        <f t="shared" si="3"/>
        <v>0</v>
      </c>
      <c r="F950" s="31"/>
      <c r="G950" s="104"/>
      <c r="H950" s="33"/>
      <c r="I950" s="34"/>
      <c r="J950" s="34"/>
      <c r="K950" s="34"/>
      <c r="L950" s="34"/>
      <c r="M950" s="34"/>
      <c r="N950" s="34"/>
      <c r="O950" s="34"/>
      <c r="P950" s="34"/>
      <c r="Q950" s="34"/>
      <c r="R950" s="35"/>
      <c r="S950" s="72">
        <f t="shared" si="74"/>
        <v>1875</v>
      </c>
      <c r="T950" s="36">
        <f t="shared" si="72"/>
        <v>0</v>
      </c>
      <c r="U950" s="36">
        <f t="shared" si="75"/>
        <v>114.44</v>
      </c>
      <c r="V950" s="35"/>
      <c r="W950" s="72">
        <v>4500.0</v>
      </c>
      <c r="X950" s="35">
        <f t="shared" si="54"/>
        <v>0</v>
      </c>
      <c r="Y950" s="37">
        <f t="shared" si="56"/>
        <v>257.6710463</v>
      </c>
      <c r="Z950" s="35"/>
      <c r="AA950" s="35"/>
      <c r="AB950" s="35"/>
      <c r="AC950" s="35"/>
      <c r="AD950" s="35"/>
      <c r="AE950" s="66">
        <v>3000.0</v>
      </c>
      <c r="AF950" s="66">
        <f t="shared" si="71"/>
        <v>0</v>
      </c>
      <c r="AG950" s="93">
        <f t="shared" si="67"/>
        <v>-15.67691673</v>
      </c>
      <c r="AH950" s="67"/>
      <c r="AI950" s="68"/>
      <c r="AJ950" s="68">
        <f t="shared" si="69"/>
        <v>24.91094913</v>
      </c>
      <c r="AK950" s="69">
        <v>1875.0</v>
      </c>
      <c r="AL950" s="42">
        <f t="shared" si="57"/>
        <v>0</v>
      </c>
      <c r="AM950" s="42">
        <f t="shared" si="61"/>
        <v>472.4193666</v>
      </c>
      <c r="AN950" s="36"/>
      <c r="AO950" s="43"/>
      <c r="AP950" s="70">
        <v>980.0</v>
      </c>
      <c r="AQ950" s="70">
        <f t="shared" si="60"/>
        <v>0</v>
      </c>
      <c r="AR950" s="70">
        <f t="shared" si="62"/>
        <v>76.42103175</v>
      </c>
      <c r="AS950" s="71">
        <v>3600.0</v>
      </c>
      <c r="AT950" s="36"/>
      <c r="AU950" s="43"/>
      <c r="AV950" s="72">
        <v>480.0</v>
      </c>
      <c r="AW950" s="35"/>
      <c r="AX950" s="45"/>
      <c r="AY950" s="46"/>
      <c r="AZ950" s="46"/>
      <c r="BA950" s="46"/>
      <c r="BB950" s="46"/>
      <c r="BC950" s="47"/>
      <c r="BD950" s="47"/>
      <c r="BE950" s="48"/>
      <c r="BF950" s="48"/>
    </row>
    <row r="951">
      <c r="A951" s="110"/>
      <c r="B951" s="48"/>
      <c r="C951" s="48"/>
      <c r="D951" s="30"/>
      <c r="E951" s="31">
        <f t="shared" si="3"/>
        <v>0</v>
      </c>
      <c r="F951" s="31"/>
      <c r="G951" s="104"/>
      <c r="H951" s="33"/>
      <c r="I951" s="34"/>
      <c r="J951" s="34"/>
      <c r="K951" s="34"/>
      <c r="L951" s="34"/>
      <c r="M951" s="34"/>
      <c r="N951" s="34"/>
      <c r="O951" s="34"/>
      <c r="P951" s="34"/>
      <c r="Q951" s="34"/>
      <c r="R951" s="35"/>
      <c r="S951" s="72">
        <f t="shared" si="74"/>
        <v>1875</v>
      </c>
      <c r="T951" s="36">
        <f t="shared" si="72"/>
        <v>0</v>
      </c>
      <c r="U951" s="36">
        <f t="shared" si="75"/>
        <v>114.44</v>
      </c>
      <c r="V951" s="35"/>
      <c r="W951" s="72">
        <v>4500.0</v>
      </c>
      <c r="X951" s="35">
        <f t="shared" si="54"/>
        <v>0</v>
      </c>
      <c r="Y951" s="37">
        <f t="shared" si="56"/>
        <v>257.6710463</v>
      </c>
      <c r="Z951" s="35"/>
      <c r="AA951" s="35"/>
      <c r="AB951" s="35"/>
      <c r="AC951" s="35"/>
      <c r="AD951" s="35"/>
      <c r="AE951" s="66">
        <v>3000.0</v>
      </c>
      <c r="AF951" s="66">
        <f t="shared" si="71"/>
        <v>0</v>
      </c>
      <c r="AG951" s="93">
        <f t="shared" si="67"/>
        <v>-15.67691673</v>
      </c>
      <c r="AH951" s="67"/>
      <c r="AI951" s="68"/>
      <c r="AJ951" s="68">
        <f t="shared" si="69"/>
        <v>24.91094913</v>
      </c>
      <c r="AK951" s="69">
        <v>1875.0</v>
      </c>
      <c r="AL951" s="42">
        <f t="shared" si="57"/>
        <v>0</v>
      </c>
      <c r="AM951" s="42">
        <f t="shared" si="61"/>
        <v>472.4193666</v>
      </c>
      <c r="AN951" s="36"/>
      <c r="AO951" s="43"/>
      <c r="AP951" s="70">
        <v>980.0</v>
      </c>
      <c r="AQ951" s="70">
        <f t="shared" si="60"/>
        <v>0</v>
      </c>
      <c r="AR951" s="70">
        <f t="shared" si="62"/>
        <v>76.42103175</v>
      </c>
      <c r="AS951" s="71">
        <v>3600.0</v>
      </c>
      <c r="AT951" s="36"/>
      <c r="AU951" s="43"/>
      <c r="AV951" s="72">
        <v>480.0</v>
      </c>
      <c r="AW951" s="35"/>
      <c r="AX951" s="45"/>
      <c r="AY951" s="46"/>
      <c r="AZ951" s="46"/>
      <c r="BA951" s="46"/>
      <c r="BB951" s="46"/>
      <c r="BC951" s="47"/>
      <c r="BD951" s="47"/>
      <c r="BE951" s="48"/>
      <c r="BF951" s="48"/>
    </row>
    <row r="952">
      <c r="A952" s="110"/>
      <c r="B952" s="48"/>
      <c r="C952" s="48"/>
      <c r="D952" s="30"/>
      <c r="E952" s="31">
        <f t="shared" si="3"/>
        <v>0</v>
      </c>
      <c r="F952" s="31"/>
      <c r="G952" s="104"/>
      <c r="H952" s="33"/>
      <c r="I952" s="34"/>
      <c r="J952" s="34"/>
      <c r="K952" s="34"/>
      <c r="L952" s="34"/>
      <c r="M952" s="34"/>
      <c r="N952" s="34"/>
      <c r="O952" s="34"/>
      <c r="P952" s="34"/>
      <c r="Q952" s="34"/>
      <c r="R952" s="35"/>
      <c r="S952" s="72">
        <f t="shared" si="74"/>
        <v>1875</v>
      </c>
      <c r="T952" s="36">
        <f t="shared" si="72"/>
        <v>0</v>
      </c>
      <c r="U952" s="36">
        <f t="shared" si="75"/>
        <v>114.44</v>
      </c>
      <c r="V952" s="35"/>
      <c r="W952" s="72">
        <v>4500.0</v>
      </c>
      <c r="X952" s="35">
        <f t="shared" si="54"/>
        <v>0</v>
      </c>
      <c r="Y952" s="37">
        <f t="shared" si="56"/>
        <v>257.6710463</v>
      </c>
      <c r="Z952" s="35"/>
      <c r="AA952" s="35"/>
      <c r="AB952" s="35"/>
      <c r="AC952" s="35"/>
      <c r="AD952" s="35"/>
      <c r="AE952" s="66">
        <v>3000.0</v>
      </c>
      <c r="AF952" s="66">
        <f t="shared" si="71"/>
        <v>0</v>
      </c>
      <c r="AG952" s="93">
        <f t="shared" si="67"/>
        <v>-15.67691673</v>
      </c>
      <c r="AH952" s="67"/>
      <c r="AI952" s="68"/>
      <c r="AJ952" s="68">
        <f t="shared" si="69"/>
        <v>24.91094913</v>
      </c>
      <c r="AK952" s="69">
        <v>1875.0</v>
      </c>
      <c r="AL952" s="42">
        <f t="shared" si="57"/>
        <v>0</v>
      </c>
      <c r="AM952" s="42">
        <f t="shared" si="61"/>
        <v>472.4193666</v>
      </c>
      <c r="AN952" s="36"/>
      <c r="AO952" s="43"/>
      <c r="AP952" s="70">
        <v>980.0</v>
      </c>
      <c r="AQ952" s="70">
        <f t="shared" si="60"/>
        <v>0</v>
      </c>
      <c r="AR952" s="70">
        <f t="shared" si="62"/>
        <v>76.42103175</v>
      </c>
      <c r="AS952" s="71">
        <v>3600.0</v>
      </c>
      <c r="AT952" s="36"/>
      <c r="AU952" s="43"/>
      <c r="AV952" s="72">
        <v>480.0</v>
      </c>
      <c r="AW952" s="35"/>
      <c r="AX952" s="45"/>
      <c r="AY952" s="46"/>
      <c r="AZ952" s="46"/>
      <c r="BA952" s="46"/>
      <c r="BB952" s="46"/>
      <c r="BC952" s="47"/>
      <c r="BD952" s="47"/>
      <c r="BE952" s="48"/>
      <c r="BF952" s="48"/>
    </row>
    <row r="953">
      <c r="A953" s="110"/>
      <c r="B953" s="48"/>
      <c r="C953" s="48"/>
      <c r="D953" s="30"/>
      <c r="E953" s="31">
        <f t="shared" si="3"/>
        <v>0</v>
      </c>
      <c r="F953" s="31"/>
      <c r="G953" s="104"/>
      <c r="H953" s="33"/>
      <c r="I953" s="34"/>
      <c r="J953" s="34"/>
      <c r="K953" s="34"/>
      <c r="L953" s="34"/>
      <c r="M953" s="34"/>
      <c r="N953" s="34"/>
      <c r="O953" s="34"/>
      <c r="P953" s="34"/>
      <c r="Q953" s="34"/>
      <c r="R953" s="35"/>
      <c r="S953" s="72">
        <f t="shared" si="74"/>
        <v>1875</v>
      </c>
      <c r="T953" s="36">
        <f t="shared" si="72"/>
        <v>0</v>
      </c>
      <c r="U953" s="36">
        <f t="shared" si="75"/>
        <v>114.44</v>
      </c>
      <c r="V953" s="35"/>
      <c r="W953" s="72">
        <v>4500.0</v>
      </c>
      <c r="X953" s="35">
        <f t="shared" si="54"/>
        <v>0</v>
      </c>
      <c r="Y953" s="37">
        <f t="shared" si="56"/>
        <v>257.6710463</v>
      </c>
      <c r="Z953" s="35"/>
      <c r="AA953" s="35"/>
      <c r="AB953" s="35"/>
      <c r="AC953" s="35"/>
      <c r="AD953" s="35"/>
      <c r="AE953" s="66">
        <v>3000.0</v>
      </c>
      <c r="AF953" s="66">
        <f t="shared" si="71"/>
        <v>0</v>
      </c>
      <c r="AG953" s="93">
        <f t="shared" si="67"/>
        <v>-15.67691673</v>
      </c>
      <c r="AH953" s="67"/>
      <c r="AI953" s="68"/>
      <c r="AJ953" s="68">
        <f t="shared" si="69"/>
        <v>24.91094913</v>
      </c>
      <c r="AK953" s="69">
        <v>1875.0</v>
      </c>
      <c r="AL953" s="42">
        <f t="shared" si="57"/>
        <v>0</v>
      </c>
      <c r="AM953" s="42">
        <f t="shared" si="61"/>
        <v>472.4193666</v>
      </c>
      <c r="AN953" s="36"/>
      <c r="AO953" s="43"/>
      <c r="AP953" s="70">
        <v>980.0</v>
      </c>
      <c r="AQ953" s="70">
        <f t="shared" si="60"/>
        <v>0</v>
      </c>
      <c r="AR953" s="70">
        <f t="shared" si="62"/>
        <v>76.42103175</v>
      </c>
      <c r="AS953" s="71">
        <v>3600.0</v>
      </c>
      <c r="AT953" s="36"/>
      <c r="AU953" s="43"/>
      <c r="AV953" s="72">
        <v>480.0</v>
      </c>
      <c r="AW953" s="35"/>
      <c r="AX953" s="45"/>
      <c r="AY953" s="46"/>
      <c r="AZ953" s="46"/>
      <c r="BA953" s="46"/>
      <c r="BB953" s="46"/>
      <c r="BC953" s="47"/>
      <c r="BD953" s="47"/>
      <c r="BE953" s="48"/>
      <c r="BF953" s="48"/>
    </row>
    <row r="954">
      <c r="A954" s="110"/>
      <c r="B954" s="48"/>
      <c r="C954" s="48"/>
      <c r="D954" s="30"/>
      <c r="E954" s="31">
        <f t="shared" si="3"/>
        <v>0</v>
      </c>
      <c r="F954" s="31"/>
      <c r="G954" s="104"/>
      <c r="H954" s="33"/>
      <c r="I954" s="34"/>
      <c r="J954" s="34"/>
      <c r="K954" s="34"/>
      <c r="L954" s="34"/>
      <c r="M954" s="34"/>
      <c r="N954" s="34"/>
      <c r="O954" s="34"/>
      <c r="P954" s="34"/>
      <c r="Q954" s="34"/>
      <c r="R954" s="35"/>
      <c r="S954" s="72">
        <f t="shared" si="74"/>
        <v>1875</v>
      </c>
      <c r="T954" s="36">
        <f t="shared" si="72"/>
        <v>0</v>
      </c>
      <c r="U954" s="36">
        <f t="shared" si="75"/>
        <v>114.44</v>
      </c>
      <c r="V954" s="35"/>
      <c r="W954" s="72">
        <v>4500.0</v>
      </c>
      <c r="X954" s="35">
        <f t="shared" si="54"/>
        <v>0</v>
      </c>
      <c r="Y954" s="37">
        <f t="shared" si="56"/>
        <v>257.6710463</v>
      </c>
      <c r="Z954" s="35"/>
      <c r="AA954" s="35"/>
      <c r="AB954" s="35"/>
      <c r="AC954" s="35"/>
      <c r="AD954" s="35"/>
      <c r="AE954" s="66">
        <v>3000.0</v>
      </c>
      <c r="AF954" s="66">
        <f t="shared" si="71"/>
        <v>0</v>
      </c>
      <c r="AG954" s="93">
        <f t="shared" si="67"/>
        <v>-15.67691673</v>
      </c>
      <c r="AH954" s="67"/>
      <c r="AI954" s="68"/>
      <c r="AJ954" s="68">
        <f t="shared" si="69"/>
        <v>24.91094913</v>
      </c>
      <c r="AK954" s="69">
        <v>1875.0</v>
      </c>
      <c r="AL954" s="42">
        <f t="shared" si="57"/>
        <v>0</v>
      </c>
      <c r="AM954" s="42">
        <f t="shared" si="61"/>
        <v>472.4193666</v>
      </c>
      <c r="AN954" s="36"/>
      <c r="AO954" s="43"/>
      <c r="AP954" s="70">
        <v>980.0</v>
      </c>
      <c r="AQ954" s="70">
        <f t="shared" si="60"/>
        <v>0</v>
      </c>
      <c r="AR954" s="70">
        <f t="shared" si="62"/>
        <v>76.42103175</v>
      </c>
      <c r="AS954" s="71">
        <v>3600.0</v>
      </c>
      <c r="AT954" s="36"/>
      <c r="AU954" s="43"/>
      <c r="AV954" s="72">
        <v>480.0</v>
      </c>
      <c r="AW954" s="35"/>
      <c r="AX954" s="45"/>
      <c r="AY954" s="46"/>
      <c r="AZ954" s="46"/>
      <c r="BA954" s="46"/>
      <c r="BB954" s="46"/>
      <c r="BC954" s="47"/>
      <c r="BD954" s="47"/>
      <c r="BE954" s="48"/>
      <c r="BF954" s="48"/>
    </row>
    <row r="955">
      <c r="A955" s="110"/>
      <c r="B955" s="48"/>
      <c r="C955" s="48"/>
      <c r="D955" s="30"/>
      <c r="E955" s="31">
        <f t="shared" si="3"/>
        <v>0</v>
      </c>
      <c r="F955" s="31"/>
      <c r="G955" s="104"/>
      <c r="H955" s="33"/>
      <c r="I955" s="34"/>
      <c r="J955" s="34"/>
      <c r="K955" s="34"/>
      <c r="L955" s="34"/>
      <c r="M955" s="34"/>
      <c r="N955" s="34"/>
      <c r="O955" s="34"/>
      <c r="P955" s="34"/>
      <c r="Q955" s="34"/>
      <c r="R955" s="35"/>
      <c r="S955" s="72">
        <f t="shared" si="74"/>
        <v>1875</v>
      </c>
      <c r="T955" s="36">
        <f t="shared" si="72"/>
        <v>0</v>
      </c>
      <c r="U955" s="36">
        <f t="shared" si="75"/>
        <v>114.44</v>
      </c>
      <c r="V955" s="35"/>
      <c r="W955" s="72">
        <v>4500.0</v>
      </c>
      <c r="X955" s="35">
        <f t="shared" si="54"/>
        <v>0</v>
      </c>
      <c r="Y955" s="37">
        <f t="shared" si="56"/>
        <v>257.6710463</v>
      </c>
      <c r="Z955" s="35"/>
      <c r="AA955" s="35"/>
      <c r="AB955" s="35"/>
      <c r="AC955" s="35"/>
      <c r="AD955" s="35"/>
      <c r="AE955" s="66">
        <v>3000.0</v>
      </c>
      <c r="AF955" s="66">
        <f t="shared" si="71"/>
        <v>0</v>
      </c>
      <c r="AG955" s="93">
        <f t="shared" si="67"/>
        <v>-15.67691673</v>
      </c>
      <c r="AH955" s="67"/>
      <c r="AI955" s="68"/>
      <c r="AJ955" s="68">
        <f t="shared" si="69"/>
        <v>24.91094913</v>
      </c>
      <c r="AK955" s="69">
        <v>1875.0</v>
      </c>
      <c r="AL955" s="42">
        <f t="shared" si="57"/>
        <v>0</v>
      </c>
      <c r="AM955" s="42">
        <f t="shared" si="61"/>
        <v>472.4193666</v>
      </c>
      <c r="AN955" s="36"/>
      <c r="AO955" s="43"/>
      <c r="AP955" s="70">
        <v>980.0</v>
      </c>
      <c r="AQ955" s="70">
        <f t="shared" si="60"/>
        <v>0</v>
      </c>
      <c r="AR955" s="70">
        <f t="shared" si="62"/>
        <v>76.42103175</v>
      </c>
      <c r="AS955" s="71">
        <v>3600.0</v>
      </c>
      <c r="AT955" s="36"/>
      <c r="AU955" s="43"/>
      <c r="AV955" s="72">
        <v>480.0</v>
      </c>
      <c r="AW955" s="35"/>
      <c r="AX955" s="45"/>
      <c r="AY955" s="46"/>
      <c r="AZ955" s="46"/>
      <c r="BA955" s="46"/>
      <c r="BB955" s="46"/>
      <c r="BC955" s="47"/>
      <c r="BD955" s="47"/>
      <c r="BE955" s="48"/>
      <c r="BF955" s="48"/>
    </row>
    <row r="956">
      <c r="A956" s="110"/>
      <c r="B956" s="48"/>
      <c r="C956" s="48"/>
      <c r="D956" s="30"/>
      <c r="E956" s="31">
        <f t="shared" si="3"/>
        <v>0</v>
      </c>
      <c r="F956" s="31"/>
      <c r="G956" s="104"/>
      <c r="H956" s="33"/>
      <c r="I956" s="34"/>
      <c r="J956" s="34"/>
      <c r="K956" s="34"/>
      <c r="L956" s="34"/>
      <c r="M956" s="34"/>
      <c r="N956" s="34"/>
      <c r="O956" s="34"/>
      <c r="P956" s="34"/>
      <c r="Q956" s="34"/>
      <c r="R956" s="35"/>
      <c r="S956" s="72">
        <f t="shared" si="74"/>
        <v>1875</v>
      </c>
      <c r="T956" s="36">
        <f t="shared" si="72"/>
        <v>0</v>
      </c>
      <c r="U956" s="36">
        <f t="shared" si="75"/>
        <v>114.44</v>
      </c>
      <c r="V956" s="35"/>
      <c r="W956" s="72">
        <v>4500.0</v>
      </c>
      <c r="X956" s="35">
        <f t="shared" si="54"/>
        <v>0</v>
      </c>
      <c r="Y956" s="37">
        <f t="shared" si="56"/>
        <v>257.6710463</v>
      </c>
      <c r="Z956" s="35"/>
      <c r="AA956" s="35"/>
      <c r="AB956" s="35"/>
      <c r="AC956" s="35"/>
      <c r="AD956" s="35"/>
      <c r="AE956" s="66">
        <v>3000.0</v>
      </c>
      <c r="AF956" s="66">
        <f t="shared" si="71"/>
        <v>0</v>
      </c>
      <c r="AG956" s="93">
        <f t="shared" si="67"/>
        <v>-15.67691673</v>
      </c>
      <c r="AH956" s="67"/>
      <c r="AI956" s="68"/>
      <c r="AJ956" s="68">
        <f t="shared" si="69"/>
        <v>24.91094913</v>
      </c>
      <c r="AK956" s="69">
        <v>1875.0</v>
      </c>
      <c r="AL956" s="42">
        <f t="shared" si="57"/>
        <v>0</v>
      </c>
      <c r="AM956" s="42">
        <f t="shared" si="61"/>
        <v>472.4193666</v>
      </c>
      <c r="AN956" s="36"/>
      <c r="AO956" s="43"/>
      <c r="AP956" s="70">
        <v>980.0</v>
      </c>
      <c r="AQ956" s="70">
        <f t="shared" si="60"/>
        <v>0</v>
      </c>
      <c r="AR956" s="70">
        <f t="shared" si="62"/>
        <v>76.42103175</v>
      </c>
      <c r="AS956" s="71">
        <v>3600.0</v>
      </c>
      <c r="AT956" s="36"/>
      <c r="AU956" s="43"/>
      <c r="AV956" s="72">
        <v>480.0</v>
      </c>
      <c r="AW956" s="35"/>
      <c r="AX956" s="45"/>
      <c r="AY956" s="46"/>
      <c r="AZ956" s="46"/>
      <c r="BA956" s="46"/>
      <c r="BB956" s="46"/>
      <c r="BC956" s="47"/>
      <c r="BD956" s="47"/>
      <c r="BE956" s="48"/>
      <c r="BF956" s="48"/>
    </row>
    <row r="957">
      <c r="A957" s="110"/>
      <c r="B957" s="48"/>
      <c r="C957" s="48"/>
      <c r="D957" s="30"/>
      <c r="E957" s="31">
        <f t="shared" si="3"/>
        <v>0</v>
      </c>
      <c r="F957" s="31"/>
      <c r="G957" s="104"/>
      <c r="H957" s="33"/>
      <c r="I957" s="34"/>
      <c r="J957" s="34"/>
      <c r="K957" s="34"/>
      <c r="L957" s="34"/>
      <c r="M957" s="34"/>
      <c r="N957" s="34"/>
      <c r="O957" s="34"/>
      <c r="P957" s="34"/>
      <c r="Q957" s="34"/>
      <c r="R957" s="35"/>
      <c r="S957" s="72">
        <f t="shared" si="74"/>
        <v>1875</v>
      </c>
      <c r="T957" s="36">
        <f t="shared" si="72"/>
        <v>0</v>
      </c>
      <c r="U957" s="36">
        <f t="shared" si="75"/>
        <v>114.44</v>
      </c>
      <c r="V957" s="35"/>
      <c r="W957" s="72">
        <v>4500.0</v>
      </c>
      <c r="X957" s="35">
        <f t="shared" si="54"/>
        <v>0</v>
      </c>
      <c r="Y957" s="37">
        <f t="shared" si="56"/>
        <v>257.6710463</v>
      </c>
      <c r="Z957" s="35"/>
      <c r="AA957" s="35"/>
      <c r="AB957" s="35"/>
      <c r="AC957" s="35"/>
      <c r="AD957" s="35"/>
      <c r="AE957" s="66">
        <v>3000.0</v>
      </c>
      <c r="AF957" s="66">
        <f t="shared" si="71"/>
        <v>0</v>
      </c>
      <c r="AG957" s="93">
        <f t="shared" si="67"/>
        <v>-15.67691673</v>
      </c>
      <c r="AH957" s="67"/>
      <c r="AI957" s="68"/>
      <c r="AJ957" s="68">
        <f t="shared" si="69"/>
        <v>24.91094913</v>
      </c>
      <c r="AK957" s="69">
        <v>1875.0</v>
      </c>
      <c r="AL957" s="42">
        <f t="shared" si="57"/>
        <v>0</v>
      </c>
      <c r="AM957" s="42">
        <f t="shared" si="61"/>
        <v>472.4193666</v>
      </c>
      <c r="AN957" s="36"/>
      <c r="AO957" s="43"/>
      <c r="AP957" s="70">
        <v>980.0</v>
      </c>
      <c r="AQ957" s="70">
        <f t="shared" si="60"/>
        <v>0</v>
      </c>
      <c r="AR957" s="70">
        <f t="shared" si="62"/>
        <v>76.42103175</v>
      </c>
      <c r="AS957" s="71">
        <v>3600.0</v>
      </c>
      <c r="AT957" s="36"/>
      <c r="AU957" s="43"/>
      <c r="AV957" s="72">
        <v>480.0</v>
      </c>
      <c r="AW957" s="35"/>
      <c r="AX957" s="45"/>
      <c r="AY957" s="46"/>
      <c r="AZ957" s="46"/>
      <c r="BA957" s="46"/>
      <c r="BB957" s="46"/>
      <c r="BC957" s="47"/>
      <c r="BD957" s="47"/>
      <c r="BE957" s="48"/>
      <c r="BF957" s="48"/>
    </row>
    <row r="958">
      <c r="A958" s="110"/>
      <c r="B958" s="48"/>
      <c r="C958" s="48"/>
      <c r="D958" s="30"/>
      <c r="E958" s="31">
        <f t="shared" si="3"/>
        <v>0</v>
      </c>
      <c r="F958" s="31"/>
      <c r="G958" s="104"/>
      <c r="H958" s="33"/>
      <c r="I958" s="34"/>
      <c r="J958" s="34"/>
      <c r="K958" s="34"/>
      <c r="L958" s="34"/>
      <c r="M958" s="34"/>
      <c r="N958" s="34"/>
      <c r="O958" s="34"/>
      <c r="P958" s="34"/>
      <c r="Q958" s="34"/>
      <c r="R958" s="35"/>
      <c r="S958" s="72">
        <f t="shared" si="74"/>
        <v>1875</v>
      </c>
      <c r="T958" s="36">
        <f t="shared" si="72"/>
        <v>0</v>
      </c>
      <c r="U958" s="36">
        <f t="shared" si="75"/>
        <v>114.44</v>
      </c>
      <c r="V958" s="35"/>
      <c r="W958" s="72">
        <v>4500.0</v>
      </c>
      <c r="X958" s="35">
        <f t="shared" si="54"/>
        <v>0</v>
      </c>
      <c r="Y958" s="37">
        <f t="shared" si="56"/>
        <v>257.6710463</v>
      </c>
      <c r="Z958" s="35"/>
      <c r="AA958" s="35"/>
      <c r="AB958" s="35"/>
      <c r="AC958" s="35"/>
      <c r="AD958" s="35"/>
      <c r="AE958" s="66">
        <v>3000.0</v>
      </c>
      <c r="AF958" s="66">
        <f t="shared" si="71"/>
        <v>0</v>
      </c>
      <c r="AG958" s="93">
        <f t="shared" si="67"/>
        <v>-15.67691673</v>
      </c>
      <c r="AH958" s="67"/>
      <c r="AI958" s="68"/>
      <c r="AJ958" s="68">
        <f t="shared" si="69"/>
        <v>24.91094913</v>
      </c>
      <c r="AK958" s="69">
        <v>1875.0</v>
      </c>
      <c r="AL958" s="42">
        <f t="shared" si="57"/>
        <v>0</v>
      </c>
      <c r="AM958" s="42">
        <f t="shared" si="61"/>
        <v>472.4193666</v>
      </c>
      <c r="AN958" s="36"/>
      <c r="AO958" s="43"/>
      <c r="AP958" s="70">
        <v>980.0</v>
      </c>
      <c r="AQ958" s="70">
        <f t="shared" si="60"/>
        <v>0</v>
      </c>
      <c r="AR958" s="70">
        <f t="shared" si="62"/>
        <v>76.42103175</v>
      </c>
      <c r="AS958" s="71">
        <v>3600.0</v>
      </c>
      <c r="AT958" s="36"/>
      <c r="AU958" s="43"/>
      <c r="AV958" s="72">
        <v>480.0</v>
      </c>
      <c r="AW958" s="35"/>
      <c r="AX958" s="45"/>
      <c r="AY958" s="46"/>
      <c r="AZ958" s="46"/>
      <c r="BA958" s="46"/>
      <c r="BB958" s="46"/>
      <c r="BC958" s="47"/>
      <c r="BD958" s="47"/>
      <c r="BE958" s="48"/>
      <c r="BF958" s="48"/>
    </row>
    <row r="959">
      <c r="A959" s="110"/>
      <c r="B959" s="48"/>
      <c r="C959" s="48"/>
      <c r="D959" s="30"/>
      <c r="E959" s="31">
        <f t="shared" si="3"/>
        <v>0</v>
      </c>
      <c r="F959" s="31"/>
      <c r="G959" s="104"/>
      <c r="H959" s="33"/>
      <c r="I959" s="34"/>
      <c r="J959" s="34"/>
      <c r="K959" s="34"/>
      <c r="L959" s="34"/>
      <c r="M959" s="34"/>
      <c r="N959" s="34"/>
      <c r="O959" s="34"/>
      <c r="P959" s="34"/>
      <c r="Q959" s="34"/>
      <c r="R959" s="35"/>
      <c r="S959" s="72">
        <f t="shared" si="74"/>
        <v>1875</v>
      </c>
      <c r="T959" s="36">
        <f t="shared" si="72"/>
        <v>0</v>
      </c>
      <c r="U959" s="36">
        <f t="shared" si="75"/>
        <v>114.44</v>
      </c>
      <c r="V959" s="35"/>
      <c r="W959" s="72">
        <v>4500.0</v>
      </c>
      <c r="X959" s="35">
        <f t="shared" si="54"/>
        <v>0</v>
      </c>
      <c r="Y959" s="37">
        <f t="shared" si="56"/>
        <v>257.6710463</v>
      </c>
      <c r="Z959" s="35"/>
      <c r="AA959" s="35"/>
      <c r="AB959" s="35"/>
      <c r="AC959" s="35"/>
      <c r="AD959" s="35"/>
      <c r="AE959" s="66">
        <v>3000.0</v>
      </c>
      <c r="AF959" s="66">
        <f t="shared" si="71"/>
        <v>0</v>
      </c>
      <c r="AG959" s="93">
        <f t="shared" si="67"/>
        <v>-15.67691673</v>
      </c>
      <c r="AH959" s="67"/>
      <c r="AI959" s="68"/>
      <c r="AJ959" s="68">
        <f t="shared" si="69"/>
        <v>24.91094913</v>
      </c>
      <c r="AK959" s="69">
        <v>1875.0</v>
      </c>
      <c r="AL959" s="42">
        <f t="shared" si="57"/>
        <v>0</v>
      </c>
      <c r="AM959" s="42">
        <f t="shared" si="61"/>
        <v>472.4193666</v>
      </c>
      <c r="AN959" s="36"/>
      <c r="AO959" s="43"/>
      <c r="AP959" s="70">
        <v>980.0</v>
      </c>
      <c r="AQ959" s="70">
        <f t="shared" si="60"/>
        <v>0</v>
      </c>
      <c r="AR959" s="70">
        <f t="shared" si="62"/>
        <v>76.42103175</v>
      </c>
      <c r="AS959" s="71">
        <v>3600.0</v>
      </c>
      <c r="AT959" s="36"/>
      <c r="AU959" s="43"/>
      <c r="AV959" s="72">
        <v>480.0</v>
      </c>
      <c r="AW959" s="35"/>
      <c r="AX959" s="45"/>
      <c r="AY959" s="46"/>
      <c r="AZ959" s="46"/>
      <c r="BA959" s="46"/>
      <c r="BB959" s="46"/>
      <c r="BC959" s="47"/>
      <c r="BD959" s="47"/>
      <c r="BE959" s="48"/>
      <c r="BF959" s="48"/>
    </row>
    <row r="960">
      <c r="A960" s="110"/>
      <c r="B960" s="48"/>
      <c r="C960" s="48"/>
      <c r="D960" s="30"/>
      <c r="E960" s="31">
        <f t="shared" si="3"/>
        <v>0</v>
      </c>
      <c r="F960" s="31"/>
      <c r="G960" s="104"/>
      <c r="H960" s="33"/>
      <c r="I960" s="34"/>
      <c r="J960" s="34"/>
      <c r="K960" s="34"/>
      <c r="L960" s="34"/>
      <c r="M960" s="34"/>
      <c r="N960" s="34"/>
      <c r="O960" s="34"/>
      <c r="P960" s="34"/>
      <c r="Q960" s="34"/>
      <c r="R960" s="35"/>
      <c r="S960" s="72">
        <f t="shared" si="74"/>
        <v>1875</v>
      </c>
      <c r="T960" s="36">
        <f t="shared" si="72"/>
        <v>0</v>
      </c>
      <c r="U960" s="36">
        <f t="shared" si="75"/>
        <v>114.44</v>
      </c>
      <c r="V960" s="35"/>
      <c r="W960" s="72">
        <v>4500.0</v>
      </c>
      <c r="X960" s="35">
        <f t="shared" si="54"/>
        <v>0</v>
      </c>
      <c r="Y960" s="37">
        <f t="shared" si="56"/>
        <v>257.6710463</v>
      </c>
      <c r="Z960" s="35"/>
      <c r="AA960" s="35"/>
      <c r="AB960" s="35"/>
      <c r="AC960" s="35"/>
      <c r="AD960" s="35"/>
      <c r="AE960" s="66">
        <v>3000.0</v>
      </c>
      <c r="AF960" s="66">
        <f t="shared" si="71"/>
        <v>0</v>
      </c>
      <c r="AG960" s="93">
        <f t="shared" si="67"/>
        <v>-15.67691673</v>
      </c>
      <c r="AH960" s="67"/>
      <c r="AI960" s="68"/>
      <c r="AJ960" s="68">
        <f t="shared" si="69"/>
        <v>24.91094913</v>
      </c>
      <c r="AK960" s="69">
        <v>1875.0</v>
      </c>
      <c r="AL960" s="42">
        <f t="shared" si="57"/>
        <v>0</v>
      </c>
      <c r="AM960" s="42">
        <f t="shared" si="61"/>
        <v>472.4193666</v>
      </c>
      <c r="AN960" s="36"/>
      <c r="AO960" s="43"/>
      <c r="AP960" s="70">
        <v>980.0</v>
      </c>
      <c r="AQ960" s="70">
        <f t="shared" si="60"/>
        <v>0</v>
      </c>
      <c r="AR960" s="70">
        <f t="shared" si="62"/>
        <v>76.42103175</v>
      </c>
      <c r="AS960" s="71">
        <v>3600.0</v>
      </c>
      <c r="AT960" s="36"/>
      <c r="AU960" s="43"/>
      <c r="AV960" s="72">
        <v>480.0</v>
      </c>
      <c r="AW960" s="35"/>
      <c r="AX960" s="45"/>
      <c r="AY960" s="46"/>
      <c r="AZ960" s="46"/>
      <c r="BA960" s="46"/>
      <c r="BB960" s="46"/>
      <c r="BC960" s="47"/>
      <c r="BD960" s="47"/>
      <c r="BE960" s="48"/>
      <c r="BF960" s="48"/>
    </row>
    <row r="961">
      <c r="A961" s="110"/>
      <c r="B961" s="48"/>
      <c r="C961" s="48"/>
      <c r="D961" s="30"/>
      <c r="E961" s="31">
        <f t="shared" si="3"/>
        <v>0</v>
      </c>
      <c r="F961" s="31"/>
      <c r="G961" s="104"/>
      <c r="H961" s="33"/>
      <c r="I961" s="34"/>
      <c r="J961" s="34"/>
      <c r="K961" s="34"/>
      <c r="L961" s="34"/>
      <c r="M961" s="34"/>
      <c r="N961" s="34"/>
      <c r="O961" s="34"/>
      <c r="P961" s="34"/>
      <c r="Q961" s="34"/>
      <c r="R961" s="35"/>
      <c r="S961" s="72">
        <f t="shared" si="74"/>
        <v>1875</v>
      </c>
      <c r="T961" s="36">
        <f t="shared" si="72"/>
        <v>0</v>
      </c>
      <c r="U961" s="36">
        <f t="shared" si="75"/>
        <v>114.44</v>
      </c>
      <c r="V961" s="35"/>
      <c r="W961" s="72">
        <v>4500.0</v>
      </c>
      <c r="X961" s="35">
        <f t="shared" si="54"/>
        <v>0</v>
      </c>
      <c r="Y961" s="37">
        <f t="shared" si="56"/>
        <v>257.6710463</v>
      </c>
      <c r="Z961" s="35"/>
      <c r="AA961" s="35"/>
      <c r="AB961" s="35"/>
      <c r="AC961" s="35"/>
      <c r="AD961" s="35"/>
      <c r="AE961" s="66">
        <v>3000.0</v>
      </c>
      <c r="AF961" s="66">
        <f t="shared" si="71"/>
        <v>0</v>
      </c>
      <c r="AG961" s="93">
        <f t="shared" si="67"/>
        <v>-15.67691673</v>
      </c>
      <c r="AH961" s="67"/>
      <c r="AI961" s="68"/>
      <c r="AJ961" s="68">
        <f t="shared" si="69"/>
        <v>24.91094913</v>
      </c>
      <c r="AK961" s="69">
        <v>1875.0</v>
      </c>
      <c r="AL961" s="42">
        <f t="shared" si="57"/>
        <v>0</v>
      </c>
      <c r="AM961" s="42">
        <f t="shared" si="61"/>
        <v>472.4193666</v>
      </c>
      <c r="AN961" s="36"/>
      <c r="AO961" s="43"/>
      <c r="AP961" s="70">
        <v>980.0</v>
      </c>
      <c r="AQ961" s="70">
        <f t="shared" si="60"/>
        <v>0</v>
      </c>
      <c r="AR961" s="70">
        <f t="shared" si="62"/>
        <v>76.42103175</v>
      </c>
      <c r="AS961" s="71">
        <v>3600.0</v>
      </c>
      <c r="AT961" s="36"/>
      <c r="AU961" s="43"/>
      <c r="AV961" s="72">
        <v>480.0</v>
      </c>
      <c r="AW961" s="35"/>
      <c r="AX961" s="45"/>
      <c r="AY961" s="46"/>
      <c r="AZ961" s="46"/>
      <c r="BA961" s="46"/>
      <c r="BB961" s="46"/>
      <c r="BC961" s="47"/>
      <c r="BD961" s="47"/>
      <c r="BE961" s="48"/>
      <c r="BF961" s="48"/>
    </row>
    <row r="962">
      <c r="A962" s="110"/>
      <c r="B962" s="48"/>
      <c r="C962" s="48"/>
      <c r="D962" s="30"/>
      <c r="E962" s="31">
        <f t="shared" si="3"/>
        <v>0</v>
      </c>
      <c r="F962" s="31"/>
      <c r="G962" s="104"/>
      <c r="H962" s="33"/>
      <c r="I962" s="34"/>
      <c r="J962" s="34"/>
      <c r="K962" s="34"/>
      <c r="L962" s="34"/>
      <c r="M962" s="34"/>
      <c r="N962" s="34"/>
      <c r="O962" s="34"/>
      <c r="P962" s="34"/>
      <c r="Q962" s="34"/>
      <c r="R962" s="35"/>
      <c r="S962" s="72">
        <f t="shared" si="74"/>
        <v>1875</v>
      </c>
      <c r="T962" s="36">
        <f t="shared" si="72"/>
        <v>0</v>
      </c>
      <c r="U962" s="36">
        <f t="shared" si="75"/>
        <v>114.44</v>
      </c>
      <c r="V962" s="35"/>
      <c r="W962" s="72">
        <v>4500.0</v>
      </c>
      <c r="X962" s="35">
        <f t="shared" si="54"/>
        <v>0</v>
      </c>
      <c r="Y962" s="37">
        <f t="shared" si="56"/>
        <v>257.6710463</v>
      </c>
      <c r="Z962" s="35"/>
      <c r="AA962" s="35"/>
      <c r="AB962" s="35"/>
      <c r="AC962" s="35"/>
      <c r="AD962" s="35"/>
      <c r="AE962" s="66">
        <v>3000.0</v>
      </c>
      <c r="AF962" s="66">
        <f t="shared" si="71"/>
        <v>0</v>
      </c>
      <c r="AG962" s="93">
        <f t="shared" si="67"/>
        <v>-15.67691673</v>
      </c>
      <c r="AH962" s="67"/>
      <c r="AI962" s="68"/>
      <c r="AJ962" s="68">
        <f t="shared" si="69"/>
        <v>24.91094913</v>
      </c>
      <c r="AK962" s="69">
        <v>1875.0</v>
      </c>
      <c r="AL962" s="42">
        <f t="shared" si="57"/>
        <v>0</v>
      </c>
      <c r="AM962" s="42">
        <f t="shared" si="61"/>
        <v>472.4193666</v>
      </c>
      <c r="AN962" s="36"/>
      <c r="AO962" s="43"/>
      <c r="AP962" s="70">
        <v>980.0</v>
      </c>
      <c r="AQ962" s="70">
        <f t="shared" si="60"/>
        <v>0</v>
      </c>
      <c r="AR962" s="70">
        <f t="shared" si="62"/>
        <v>76.42103175</v>
      </c>
      <c r="AS962" s="71">
        <v>3600.0</v>
      </c>
      <c r="AT962" s="36"/>
      <c r="AU962" s="43"/>
      <c r="AV962" s="72">
        <v>480.0</v>
      </c>
      <c r="AW962" s="35"/>
      <c r="AX962" s="45"/>
      <c r="AY962" s="46"/>
      <c r="AZ962" s="46"/>
      <c r="BA962" s="46"/>
      <c r="BB962" s="46"/>
      <c r="BC962" s="47"/>
      <c r="BD962" s="47"/>
      <c r="BE962" s="48"/>
      <c r="BF962" s="48"/>
    </row>
    <row r="963">
      <c r="A963" s="110"/>
      <c r="B963" s="48"/>
      <c r="C963" s="48"/>
      <c r="D963" s="30"/>
      <c r="E963" s="31">
        <f t="shared" si="3"/>
        <v>0</v>
      </c>
      <c r="F963" s="31"/>
      <c r="G963" s="104"/>
      <c r="H963" s="33"/>
      <c r="I963" s="34"/>
      <c r="J963" s="34"/>
      <c r="K963" s="34"/>
      <c r="L963" s="34"/>
      <c r="M963" s="34"/>
      <c r="N963" s="34"/>
      <c r="O963" s="34"/>
      <c r="P963" s="34"/>
      <c r="Q963" s="34"/>
      <c r="R963" s="35"/>
      <c r="S963" s="72">
        <f t="shared" si="74"/>
        <v>1875</v>
      </c>
      <c r="T963" s="36">
        <f t="shared" si="72"/>
        <v>0</v>
      </c>
      <c r="U963" s="36">
        <f t="shared" si="75"/>
        <v>114.44</v>
      </c>
      <c r="V963" s="35"/>
      <c r="W963" s="72">
        <v>4500.0</v>
      </c>
      <c r="X963" s="35">
        <f t="shared" si="54"/>
        <v>0</v>
      </c>
      <c r="Y963" s="37">
        <f t="shared" si="56"/>
        <v>257.6710463</v>
      </c>
      <c r="Z963" s="35"/>
      <c r="AA963" s="35"/>
      <c r="AB963" s="35"/>
      <c r="AC963" s="35"/>
      <c r="AD963" s="35"/>
      <c r="AE963" s="66">
        <v>3000.0</v>
      </c>
      <c r="AF963" s="66">
        <f t="shared" si="71"/>
        <v>0</v>
      </c>
      <c r="AG963" s="93">
        <f t="shared" si="67"/>
        <v>-15.67691673</v>
      </c>
      <c r="AH963" s="67"/>
      <c r="AI963" s="68"/>
      <c r="AJ963" s="68">
        <f t="shared" si="69"/>
        <v>24.91094913</v>
      </c>
      <c r="AK963" s="69">
        <v>1875.0</v>
      </c>
      <c r="AL963" s="42">
        <f t="shared" si="57"/>
        <v>0</v>
      </c>
      <c r="AM963" s="42">
        <f t="shared" si="61"/>
        <v>472.4193666</v>
      </c>
      <c r="AN963" s="36"/>
      <c r="AO963" s="43"/>
      <c r="AP963" s="70">
        <v>980.0</v>
      </c>
      <c r="AQ963" s="70">
        <f t="shared" si="60"/>
        <v>0</v>
      </c>
      <c r="AR963" s="70">
        <f t="shared" si="62"/>
        <v>76.42103175</v>
      </c>
      <c r="AS963" s="71">
        <v>3600.0</v>
      </c>
      <c r="AT963" s="36"/>
      <c r="AU963" s="43"/>
      <c r="AV963" s="72">
        <v>480.0</v>
      </c>
      <c r="AW963" s="35"/>
      <c r="AX963" s="45"/>
      <c r="AY963" s="46"/>
      <c r="AZ963" s="46"/>
      <c r="BA963" s="46"/>
      <c r="BB963" s="46"/>
      <c r="BC963" s="47"/>
      <c r="BD963" s="47"/>
      <c r="BE963" s="48"/>
      <c r="BF963" s="48"/>
    </row>
    <row r="964">
      <c r="A964" s="110"/>
      <c r="B964" s="48"/>
      <c r="C964" s="48"/>
      <c r="D964" s="30"/>
      <c r="E964" s="31">
        <f t="shared" si="3"/>
        <v>0</v>
      </c>
      <c r="F964" s="31"/>
      <c r="G964" s="104"/>
      <c r="H964" s="33"/>
      <c r="I964" s="34"/>
      <c r="J964" s="34"/>
      <c r="K964" s="34"/>
      <c r="L964" s="34"/>
      <c r="M964" s="34"/>
      <c r="N964" s="34"/>
      <c r="O964" s="34"/>
      <c r="P964" s="34"/>
      <c r="Q964" s="34"/>
      <c r="R964" s="35"/>
      <c r="S964" s="72">
        <f t="shared" si="74"/>
        <v>1875</v>
      </c>
      <c r="T964" s="36">
        <f t="shared" si="72"/>
        <v>0</v>
      </c>
      <c r="U964" s="36">
        <f t="shared" si="75"/>
        <v>114.44</v>
      </c>
      <c r="V964" s="35"/>
      <c r="W964" s="72">
        <v>4500.0</v>
      </c>
      <c r="X964" s="35">
        <f t="shared" si="54"/>
        <v>0</v>
      </c>
      <c r="Y964" s="37">
        <f t="shared" si="56"/>
        <v>257.6710463</v>
      </c>
      <c r="Z964" s="35"/>
      <c r="AA964" s="35"/>
      <c r="AB964" s="35"/>
      <c r="AC964" s="35"/>
      <c r="AD964" s="35"/>
      <c r="AE964" s="66">
        <v>3000.0</v>
      </c>
      <c r="AF964" s="66">
        <f t="shared" si="71"/>
        <v>0</v>
      </c>
      <c r="AG964" s="93">
        <f t="shared" si="67"/>
        <v>-15.67691673</v>
      </c>
      <c r="AH964" s="67"/>
      <c r="AI964" s="68"/>
      <c r="AJ964" s="68">
        <f t="shared" si="69"/>
        <v>24.91094913</v>
      </c>
      <c r="AK964" s="69">
        <v>1875.0</v>
      </c>
      <c r="AL964" s="42">
        <f t="shared" si="57"/>
        <v>0</v>
      </c>
      <c r="AM964" s="42">
        <f t="shared" si="61"/>
        <v>472.4193666</v>
      </c>
      <c r="AN964" s="36"/>
      <c r="AO964" s="43"/>
      <c r="AP964" s="70">
        <v>980.0</v>
      </c>
      <c r="AQ964" s="70">
        <f t="shared" si="60"/>
        <v>0</v>
      </c>
      <c r="AR964" s="70">
        <f t="shared" si="62"/>
        <v>76.42103175</v>
      </c>
      <c r="AS964" s="71">
        <v>3600.0</v>
      </c>
      <c r="AT964" s="36"/>
      <c r="AU964" s="43"/>
      <c r="AV964" s="72">
        <v>480.0</v>
      </c>
      <c r="AW964" s="35"/>
      <c r="AX964" s="45"/>
      <c r="AY964" s="46"/>
      <c r="AZ964" s="46"/>
      <c r="BA964" s="46"/>
      <c r="BB964" s="46"/>
      <c r="BC964" s="47"/>
      <c r="BD964" s="47"/>
      <c r="BE964" s="48"/>
      <c r="BF964" s="48"/>
    </row>
    <row r="965">
      <c r="A965" s="110"/>
      <c r="B965" s="48"/>
      <c r="C965" s="48"/>
      <c r="D965" s="30"/>
      <c r="E965" s="31">
        <f t="shared" si="3"/>
        <v>0</v>
      </c>
      <c r="F965" s="31"/>
      <c r="G965" s="104"/>
      <c r="H965" s="33"/>
      <c r="I965" s="34"/>
      <c r="J965" s="34"/>
      <c r="K965" s="34"/>
      <c r="L965" s="34"/>
      <c r="M965" s="34"/>
      <c r="N965" s="34"/>
      <c r="O965" s="34"/>
      <c r="P965" s="34"/>
      <c r="Q965" s="34"/>
      <c r="R965" s="35"/>
      <c r="S965" s="72">
        <f t="shared" si="74"/>
        <v>1875</v>
      </c>
      <c r="T965" s="36">
        <f t="shared" si="72"/>
        <v>0</v>
      </c>
      <c r="U965" s="36">
        <f t="shared" si="75"/>
        <v>114.44</v>
      </c>
      <c r="V965" s="35"/>
      <c r="W965" s="72">
        <v>4500.0</v>
      </c>
      <c r="X965" s="35">
        <f t="shared" si="54"/>
        <v>0</v>
      </c>
      <c r="Y965" s="37">
        <f t="shared" si="56"/>
        <v>257.6710463</v>
      </c>
      <c r="Z965" s="35"/>
      <c r="AA965" s="35"/>
      <c r="AB965" s="35"/>
      <c r="AC965" s="35"/>
      <c r="AD965" s="35"/>
      <c r="AE965" s="66">
        <v>3000.0</v>
      </c>
      <c r="AF965" s="66">
        <f t="shared" si="71"/>
        <v>0</v>
      </c>
      <c r="AG965" s="93">
        <f t="shared" si="67"/>
        <v>-15.67691673</v>
      </c>
      <c r="AH965" s="67"/>
      <c r="AI965" s="68"/>
      <c r="AJ965" s="68">
        <f t="shared" si="69"/>
        <v>24.91094913</v>
      </c>
      <c r="AK965" s="69">
        <v>1875.0</v>
      </c>
      <c r="AL965" s="42">
        <f t="shared" si="57"/>
        <v>0</v>
      </c>
      <c r="AM965" s="42">
        <f t="shared" si="61"/>
        <v>472.4193666</v>
      </c>
      <c r="AN965" s="36"/>
      <c r="AO965" s="43"/>
      <c r="AP965" s="70">
        <v>980.0</v>
      </c>
      <c r="AQ965" s="70">
        <f t="shared" si="60"/>
        <v>0</v>
      </c>
      <c r="AR965" s="70">
        <f t="shared" si="62"/>
        <v>76.42103175</v>
      </c>
      <c r="AS965" s="71">
        <v>3600.0</v>
      </c>
      <c r="AT965" s="36"/>
      <c r="AU965" s="43"/>
      <c r="AV965" s="72">
        <v>480.0</v>
      </c>
      <c r="AW965" s="35"/>
      <c r="AX965" s="45"/>
      <c r="AY965" s="46"/>
      <c r="AZ965" s="46"/>
      <c r="BA965" s="46"/>
      <c r="BB965" s="46"/>
      <c r="BC965" s="47"/>
      <c r="BD965" s="47"/>
      <c r="BE965" s="48"/>
      <c r="BF965" s="48"/>
    </row>
    <row r="966">
      <c r="A966" s="110"/>
      <c r="B966" s="48"/>
      <c r="C966" s="48"/>
      <c r="D966" s="30"/>
      <c r="E966" s="31">
        <f t="shared" si="3"/>
        <v>0</v>
      </c>
      <c r="F966" s="31"/>
      <c r="G966" s="104"/>
      <c r="H966" s="33"/>
      <c r="I966" s="34"/>
      <c r="J966" s="34"/>
      <c r="K966" s="34"/>
      <c r="L966" s="34"/>
      <c r="M966" s="34"/>
      <c r="N966" s="34"/>
      <c r="O966" s="34"/>
      <c r="P966" s="34"/>
      <c r="Q966" s="34"/>
      <c r="R966" s="35"/>
      <c r="S966" s="72">
        <f t="shared" si="74"/>
        <v>1875</v>
      </c>
      <c r="T966" s="36">
        <f t="shared" si="72"/>
        <v>0</v>
      </c>
      <c r="U966" s="36">
        <f t="shared" si="75"/>
        <v>114.44</v>
      </c>
      <c r="V966" s="35"/>
      <c r="W966" s="72">
        <v>4500.0</v>
      </c>
      <c r="X966" s="35">
        <f t="shared" si="54"/>
        <v>0</v>
      </c>
      <c r="Y966" s="37">
        <f t="shared" si="56"/>
        <v>257.6710463</v>
      </c>
      <c r="Z966" s="35"/>
      <c r="AA966" s="35"/>
      <c r="AB966" s="35"/>
      <c r="AC966" s="35"/>
      <c r="AD966" s="35"/>
      <c r="AE966" s="66">
        <v>3000.0</v>
      </c>
      <c r="AF966" s="66">
        <f t="shared" si="71"/>
        <v>0</v>
      </c>
      <c r="AG966" s="93">
        <f t="shared" si="67"/>
        <v>-15.67691673</v>
      </c>
      <c r="AH966" s="67"/>
      <c r="AI966" s="68"/>
      <c r="AJ966" s="68">
        <f t="shared" si="69"/>
        <v>24.91094913</v>
      </c>
      <c r="AK966" s="69">
        <v>1875.0</v>
      </c>
      <c r="AL966" s="42">
        <f t="shared" si="57"/>
        <v>0</v>
      </c>
      <c r="AM966" s="42">
        <f t="shared" si="61"/>
        <v>472.4193666</v>
      </c>
      <c r="AN966" s="36"/>
      <c r="AO966" s="43"/>
      <c r="AP966" s="70">
        <v>980.0</v>
      </c>
      <c r="AQ966" s="70">
        <f t="shared" si="60"/>
        <v>0</v>
      </c>
      <c r="AR966" s="70">
        <f t="shared" si="62"/>
        <v>76.42103175</v>
      </c>
      <c r="AS966" s="71">
        <v>3600.0</v>
      </c>
      <c r="AT966" s="36"/>
      <c r="AU966" s="43"/>
      <c r="AV966" s="72">
        <v>480.0</v>
      </c>
      <c r="AW966" s="35"/>
      <c r="AX966" s="45"/>
      <c r="AY966" s="46"/>
      <c r="AZ966" s="46"/>
      <c r="BA966" s="46"/>
      <c r="BB966" s="46"/>
      <c r="BC966" s="47"/>
      <c r="BD966" s="47"/>
      <c r="BE966" s="48"/>
      <c r="BF966" s="48"/>
    </row>
    <row r="967">
      <c r="A967" s="110"/>
      <c r="B967" s="48"/>
      <c r="C967" s="48"/>
      <c r="D967" s="30"/>
      <c r="E967" s="31">
        <f t="shared" si="3"/>
        <v>0</v>
      </c>
      <c r="F967" s="31"/>
      <c r="G967" s="104"/>
      <c r="H967" s="33"/>
      <c r="I967" s="34"/>
      <c r="J967" s="34"/>
      <c r="K967" s="34"/>
      <c r="L967" s="34"/>
      <c r="M967" s="34"/>
      <c r="N967" s="34"/>
      <c r="O967" s="34"/>
      <c r="P967" s="34"/>
      <c r="Q967" s="34"/>
      <c r="R967" s="35"/>
      <c r="S967" s="72">
        <f t="shared" si="74"/>
        <v>1875</v>
      </c>
      <c r="T967" s="36">
        <f t="shared" si="72"/>
        <v>0</v>
      </c>
      <c r="U967" s="36">
        <f t="shared" si="75"/>
        <v>114.44</v>
      </c>
      <c r="V967" s="35"/>
      <c r="W967" s="72">
        <v>4500.0</v>
      </c>
      <c r="X967" s="35">
        <f t="shared" si="54"/>
        <v>0</v>
      </c>
      <c r="Y967" s="37">
        <f t="shared" si="56"/>
        <v>257.6710463</v>
      </c>
      <c r="Z967" s="35"/>
      <c r="AA967" s="35"/>
      <c r="AB967" s="35"/>
      <c r="AC967" s="35"/>
      <c r="AD967" s="35"/>
      <c r="AE967" s="66">
        <v>3000.0</v>
      </c>
      <c r="AF967" s="66">
        <f t="shared" si="71"/>
        <v>0</v>
      </c>
      <c r="AG967" s="93">
        <f t="shared" si="67"/>
        <v>-15.67691673</v>
      </c>
      <c r="AH967" s="67"/>
      <c r="AI967" s="68"/>
      <c r="AJ967" s="68">
        <f t="shared" si="69"/>
        <v>24.91094913</v>
      </c>
      <c r="AK967" s="69">
        <v>1875.0</v>
      </c>
      <c r="AL967" s="42">
        <f t="shared" si="57"/>
        <v>0</v>
      </c>
      <c r="AM967" s="42">
        <f t="shared" si="61"/>
        <v>472.4193666</v>
      </c>
      <c r="AN967" s="36"/>
      <c r="AO967" s="43"/>
      <c r="AP967" s="70">
        <v>980.0</v>
      </c>
      <c r="AQ967" s="70">
        <f t="shared" si="60"/>
        <v>0</v>
      </c>
      <c r="AR967" s="70">
        <f t="shared" si="62"/>
        <v>76.42103175</v>
      </c>
      <c r="AS967" s="71">
        <v>3600.0</v>
      </c>
      <c r="AT967" s="36"/>
      <c r="AU967" s="43"/>
      <c r="AV967" s="72">
        <v>480.0</v>
      </c>
      <c r="AW967" s="35"/>
      <c r="AX967" s="45"/>
      <c r="AY967" s="46"/>
      <c r="AZ967" s="46"/>
      <c r="BA967" s="46"/>
      <c r="BB967" s="46"/>
      <c r="BC967" s="47"/>
      <c r="BD967" s="47"/>
      <c r="BE967" s="48"/>
      <c r="BF967" s="48"/>
    </row>
    <row r="968">
      <c r="A968" s="110"/>
      <c r="B968" s="48"/>
      <c r="C968" s="48"/>
      <c r="D968" s="30"/>
      <c r="E968" s="31">
        <f t="shared" si="3"/>
        <v>0</v>
      </c>
      <c r="F968" s="31"/>
      <c r="G968" s="104"/>
      <c r="H968" s="33"/>
      <c r="I968" s="34"/>
      <c r="J968" s="34"/>
      <c r="K968" s="34"/>
      <c r="L968" s="34"/>
      <c r="M968" s="34"/>
      <c r="N968" s="34"/>
      <c r="O968" s="34"/>
      <c r="P968" s="34"/>
      <c r="Q968" s="34"/>
      <c r="R968" s="35"/>
      <c r="S968" s="72">
        <f t="shared" si="74"/>
        <v>1875</v>
      </c>
      <c r="T968" s="36">
        <f t="shared" si="72"/>
        <v>0</v>
      </c>
      <c r="U968" s="36">
        <f t="shared" si="75"/>
        <v>114.44</v>
      </c>
      <c r="V968" s="35"/>
      <c r="W968" s="72">
        <v>4500.0</v>
      </c>
      <c r="X968" s="35">
        <f t="shared" si="54"/>
        <v>0</v>
      </c>
      <c r="Y968" s="37">
        <f t="shared" si="56"/>
        <v>257.6710463</v>
      </c>
      <c r="Z968" s="35"/>
      <c r="AA968" s="35"/>
      <c r="AB968" s="35"/>
      <c r="AC968" s="35"/>
      <c r="AD968" s="35"/>
      <c r="AE968" s="66">
        <v>3000.0</v>
      </c>
      <c r="AF968" s="66">
        <f t="shared" si="71"/>
        <v>0</v>
      </c>
      <c r="AG968" s="93">
        <f t="shared" si="67"/>
        <v>-15.67691673</v>
      </c>
      <c r="AH968" s="67"/>
      <c r="AI968" s="68"/>
      <c r="AJ968" s="68">
        <f t="shared" si="69"/>
        <v>24.91094913</v>
      </c>
      <c r="AK968" s="69">
        <v>1875.0</v>
      </c>
      <c r="AL968" s="42">
        <f t="shared" si="57"/>
        <v>0</v>
      </c>
      <c r="AM968" s="42">
        <f t="shared" si="61"/>
        <v>472.4193666</v>
      </c>
      <c r="AN968" s="36"/>
      <c r="AO968" s="43"/>
      <c r="AP968" s="70">
        <v>980.0</v>
      </c>
      <c r="AQ968" s="70">
        <f t="shared" si="60"/>
        <v>0</v>
      </c>
      <c r="AR968" s="70">
        <f t="shared" si="62"/>
        <v>76.42103175</v>
      </c>
      <c r="AS968" s="71">
        <v>3600.0</v>
      </c>
      <c r="AT968" s="36"/>
      <c r="AU968" s="43"/>
      <c r="AV968" s="72">
        <v>480.0</v>
      </c>
      <c r="AW968" s="35"/>
      <c r="AX968" s="45"/>
      <c r="AY968" s="46"/>
      <c r="AZ968" s="46"/>
      <c r="BA968" s="46"/>
      <c r="BB968" s="46"/>
      <c r="BC968" s="47"/>
      <c r="BD968" s="47"/>
      <c r="BE968" s="48"/>
      <c r="BF968" s="48"/>
    </row>
    <row r="969">
      <c r="A969" s="110"/>
      <c r="B969" s="48"/>
      <c r="C969" s="48"/>
      <c r="D969" s="30"/>
      <c r="E969" s="31">
        <f t="shared" si="3"/>
        <v>0</v>
      </c>
      <c r="F969" s="31"/>
      <c r="G969" s="104"/>
      <c r="H969" s="33"/>
      <c r="I969" s="34"/>
      <c r="J969" s="34"/>
      <c r="K969" s="34"/>
      <c r="L969" s="34"/>
      <c r="M969" s="34"/>
      <c r="N969" s="34"/>
      <c r="O969" s="34"/>
      <c r="P969" s="34"/>
      <c r="Q969" s="34"/>
      <c r="R969" s="35"/>
      <c r="S969" s="72">
        <f t="shared" si="74"/>
        <v>1875</v>
      </c>
      <c r="T969" s="36">
        <f t="shared" si="72"/>
        <v>0</v>
      </c>
      <c r="U969" s="36">
        <f t="shared" si="75"/>
        <v>114.44</v>
      </c>
      <c r="V969" s="35"/>
      <c r="W969" s="72">
        <v>4500.0</v>
      </c>
      <c r="X969" s="35">
        <f t="shared" si="54"/>
        <v>0</v>
      </c>
      <c r="Y969" s="37">
        <f t="shared" si="56"/>
        <v>257.6710463</v>
      </c>
      <c r="Z969" s="35"/>
      <c r="AA969" s="35"/>
      <c r="AB969" s="35"/>
      <c r="AC969" s="35"/>
      <c r="AD969" s="35"/>
      <c r="AE969" s="66">
        <v>3000.0</v>
      </c>
      <c r="AF969" s="66">
        <f t="shared" si="71"/>
        <v>0</v>
      </c>
      <c r="AG969" s="93">
        <f t="shared" si="67"/>
        <v>-15.67691673</v>
      </c>
      <c r="AH969" s="67"/>
      <c r="AI969" s="68"/>
      <c r="AJ969" s="68">
        <f t="shared" si="69"/>
        <v>24.91094913</v>
      </c>
      <c r="AK969" s="69">
        <v>1875.0</v>
      </c>
      <c r="AL969" s="42">
        <f t="shared" si="57"/>
        <v>0</v>
      </c>
      <c r="AM969" s="42">
        <f t="shared" si="61"/>
        <v>472.4193666</v>
      </c>
      <c r="AN969" s="36"/>
      <c r="AO969" s="43"/>
      <c r="AP969" s="70">
        <v>980.0</v>
      </c>
      <c r="AQ969" s="70">
        <f t="shared" si="60"/>
        <v>0</v>
      </c>
      <c r="AR969" s="70">
        <f t="shared" si="62"/>
        <v>76.42103175</v>
      </c>
      <c r="AS969" s="71">
        <v>3600.0</v>
      </c>
      <c r="AT969" s="36"/>
      <c r="AU969" s="43"/>
      <c r="AV969" s="72">
        <v>480.0</v>
      </c>
      <c r="AW969" s="35"/>
      <c r="AX969" s="45"/>
      <c r="AY969" s="46"/>
      <c r="AZ969" s="46"/>
      <c r="BA969" s="46"/>
      <c r="BB969" s="46"/>
      <c r="BC969" s="47"/>
      <c r="BD969" s="47"/>
      <c r="BE969" s="48"/>
      <c r="BF969" s="48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22"/>
    <col customWidth="1" hidden="1" min="2" max="2" width="15.56"/>
    <col customWidth="1" min="3" max="3" width="29.11"/>
    <col customWidth="1" min="4" max="4" width="31.22"/>
    <col customWidth="1" min="5" max="5" width="24.44"/>
    <col customWidth="1" min="6" max="7" width="15.33"/>
    <col customWidth="1" min="8" max="8" width="16.78"/>
    <col customWidth="1" min="9" max="9" width="15.78"/>
    <col customWidth="1" hidden="1" min="10" max="10" width="29.11"/>
    <col customWidth="1" min="12" max="12" width="13.56"/>
  </cols>
  <sheetData>
    <row r="1" ht="35.25" customHeight="1">
      <c r="A1" s="111" t="s">
        <v>51</v>
      </c>
      <c r="B1" s="112" t="s">
        <v>52</v>
      </c>
      <c r="C1" s="112" t="s">
        <v>53</v>
      </c>
      <c r="D1" s="112" t="s">
        <v>54</v>
      </c>
      <c r="E1" s="112" t="s">
        <v>55</v>
      </c>
      <c r="F1" s="112" t="s">
        <v>56</v>
      </c>
      <c r="G1" s="112" t="s">
        <v>57</v>
      </c>
      <c r="H1" s="112" t="s">
        <v>58</v>
      </c>
      <c r="I1" s="112" t="s">
        <v>59</v>
      </c>
      <c r="J1" s="113" t="s">
        <v>60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5"/>
      <c r="V1" s="115"/>
      <c r="W1" s="115"/>
      <c r="X1" s="115"/>
      <c r="Y1" s="115"/>
      <c r="Z1" s="115"/>
    </row>
    <row r="2">
      <c r="A2" s="116">
        <f>'PROP DAILY PNL'!A376</f>
        <v>45992</v>
      </c>
      <c r="B2" s="117">
        <v>128000.0</v>
      </c>
      <c r="C2" s="118">
        <f>'PROP DAILY PNL'!J376/$B$2/100</f>
        <v>0.00475921875</v>
      </c>
      <c r="D2" s="118">
        <f>'PROP DAILY PNL'!R376/$B$2/100</f>
        <v>-0.0037075</v>
      </c>
      <c r="E2" s="118">
        <f>'PROP DAILY PNL'!Q376/$B$2/100</f>
        <v>0.0023203125</v>
      </c>
      <c r="F2" s="118">
        <f>'PROP DAILY PNL'!I376/$B$2/100</f>
        <v>0</v>
      </c>
      <c r="G2" s="118">
        <f t="shared" ref="G2:G24" si="1">SUM(C2:F2)</f>
        <v>0.00337203125</v>
      </c>
      <c r="H2" s="118">
        <f>G2</f>
        <v>0.00337203125</v>
      </c>
      <c r="I2" s="119">
        <f t="shared" ref="I2:I24" si="2">IF(ISBLANK(J2),,J2-MAX($J$2:J2,0))</f>
        <v>-0.0340159375</v>
      </c>
      <c r="J2" s="120">
        <f>H2+'Nov 25 Performance'!I21</f>
        <v>-0.0340159375</v>
      </c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2"/>
      <c r="V2" s="122"/>
      <c r="W2" s="122"/>
      <c r="X2" s="122"/>
      <c r="Y2" s="122"/>
      <c r="Z2" s="122"/>
    </row>
    <row r="3">
      <c r="A3" s="116">
        <f>'PROP DAILY PNL'!A377</f>
        <v>45993</v>
      </c>
      <c r="B3" s="122"/>
      <c r="C3" s="118">
        <f>'PROP DAILY PNL'!J377/$B$2/100</f>
        <v>0.003382265625</v>
      </c>
      <c r="D3" s="118">
        <f>'PROP DAILY PNL'!R377/$B$2/100</f>
        <v>0.00046140625</v>
      </c>
      <c r="E3" s="118">
        <f>'PROP DAILY PNL'!Q377/$B$2/100</f>
        <v>0</v>
      </c>
      <c r="F3" s="118">
        <f>'PROP DAILY PNL'!I377/$B$2/100</f>
        <v>0.01187367188</v>
      </c>
      <c r="G3" s="118">
        <f t="shared" si="1"/>
        <v>0.01571734375</v>
      </c>
      <c r="H3" s="118">
        <f t="shared" ref="H3:H24" si="3">H2+G3</f>
        <v>0.019089375</v>
      </c>
      <c r="I3" s="119">
        <f t="shared" si="2"/>
        <v>-0.01829859375</v>
      </c>
      <c r="J3" s="120">
        <f t="shared" ref="J3:J24" si="4">J2+G3</f>
        <v>-0.01829859375</v>
      </c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2"/>
      <c r="V3" s="122"/>
      <c r="W3" s="122"/>
      <c r="X3" s="122"/>
      <c r="Y3" s="122"/>
      <c r="Z3" s="122"/>
    </row>
    <row r="4">
      <c r="A4" s="116">
        <f>'PROP DAILY PNL'!A378</f>
        <v>45994</v>
      </c>
      <c r="B4" s="122"/>
      <c r="C4" s="118">
        <f>'PROP DAILY PNL'!J378/$B$2/100</f>
        <v>-0.00029296875</v>
      </c>
      <c r="D4" s="118">
        <f>'PROP DAILY PNL'!R378/$B$2/100</f>
        <v>0.0047621875</v>
      </c>
      <c r="E4" s="118">
        <f>'PROP DAILY PNL'!Q378/$B$2/100</f>
        <v>0.00388109375</v>
      </c>
      <c r="F4" s="118">
        <f>'PROP DAILY PNL'!I378/$B$2/100</f>
        <v>0</v>
      </c>
      <c r="G4" s="118">
        <f t="shared" si="1"/>
        <v>0.0083503125</v>
      </c>
      <c r="H4" s="118">
        <f t="shared" si="3"/>
        <v>0.0274396875</v>
      </c>
      <c r="I4" s="119">
        <f t="shared" si="2"/>
        <v>-0.00994828125</v>
      </c>
      <c r="J4" s="120">
        <f t="shared" si="4"/>
        <v>-0.00994828125</v>
      </c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2"/>
      <c r="V4" s="122"/>
      <c r="W4" s="122"/>
      <c r="X4" s="122"/>
      <c r="Y4" s="122"/>
      <c r="Z4" s="122"/>
    </row>
    <row r="5">
      <c r="A5" s="116">
        <f>'PROP DAILY PNL'!A379</f>
        <v>45995</v>
      </c>
      <c r="B5" s="122"/>
      <c r="C5" s="118">
        <f>'PROP DAILY PNL'!J379/$B$2/100</f>
        <v>0.001678671875</v>
      </c>
      <c r="D5" s="118">
        <f>'PROP DAILY PNL'!R379/$B$2/100</f>
        <v>0.005160625</v>
      </c>
      <c r="E5" s="118">
        <f>'PROP DAILY PNL'!Q379/$B$2/100</f>
        <v>0</v>
      </c>
      <c r="F5" s="118">
        <f>'PROP DAILY PNL'!I379/$B$2/100</f>
        <v>-0.003902890625</v>
      </c>
      <c r="G5" s="118">
        <f t="shared" si="1"/>
        <v>0.00293640625</v>
      </c>
      <c r="H5" s="118">
        <f t="shared" si="3"/>
        <v>0.03037609375</v>
      </c>
      <c r="I5" s="119">
        <f t="shared" si="2"/>
        <v>-0.007011875</v>
      </c>
      <c r="J5" s="120">
        <f t="shared" si="4"/>
        <v>-0.007011875</v>
      </c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2"/>
      <c r="V5" s="122"/>
      <c r="W5" s="122"/>
      <c r="X5" s="122"/>
      <c r="Y5" s="122"/>
      <c r="Z5" s="122"/>
    </row>
    <row r="6">
      <c r="A6" s="116">
        <f>'PROP DAILY PNL'!A380</f>
        <v>45996</v>
      </c>
      <c r="B6" s="122"/>
      <c r="C6" s="118">
        <f>'PROP DAILY PNL'!J380/$B$2/100</f>
        <v>0.000485703125</v>
      </c>
      <c r="D6" s="118">
        <f>'PROP DAILY PNL'!R380/$B$2/100</f>
        <v>0.00628125</v>
      </c>
      <c r="E6" s="118">
        <f>'PROP DAILY PNL'!Q380/$B$2/100</f>
        <v>-0.0017196875</v>
      </c>
      <c r="F6" s="118">
        <f>'PROP DAILY PNL'!I380/$B$2/100</f>
        <v>0</v>
      </c>
      <c r="G6" s="118">
        <f t="shared" si="1"/>
        <v>0.005047265625</v>
      </c>
      <c r="H6" s="118">
        <f t="shared" si="3"/>
        <v>0.03542335938</v>
      </c>
      <c r="I6" s="119">
        <f t="shared" si="2"/>
        <v>-0.001964609375</v>
      </c>
      <c r="J6" s="120">
        <f t="shared" si="4"/>
        <v>-0.001964609375</v>
      </c>
      <c r="K6" s="123"/>
      <c r="L6" s="121"/>
      <c r="M6" s="121"/>
      <c r="N6" s="121"/>
      <c r="O6" s="121"/>
      <c r="P6" s="121"/>
      <c r="Q6" s="121"/>
      <c r="R6" s="121"/>
      <c r="S6" s="121"/>
      <c r="T6" s="121"/>
      <c r="U6" s="122"/>
      <c r="V6" s="122"/>
      <c r="W6" s="122"/>
      <c r="X6" s="122"/>
      <c r="Y6" s="122"/>
      <c r="Z6" s="122"/>
    </row>
    <row r="7">
      <c r="A7" s="116">
        <f>'PROP DAILY PNL'!A381</f>
        <v>45999</v>
      </c>
      <c r="B7" s="122"/>
      <c r="C7" s="118">
        <f>'PROP DAILY PNL'!J381/$B$2/100</f>
        <v>0.01157070313</v>
      </c>
      <c r="D7" s="118">
        <f>'PROP DAILY PNL'!R381/$B$2/100</f>
        <v>0.0098290625</v>
      </c>
      <c r="E7" s="118">
        <f>'PROP DAILY PNL'!Q381/$B$2/100</f>
        <v>0.00114453125</v>
      </c>
      <c r="F7" s="118">
        <f>'PROP DAILY PNL'!I381/$B$2/100</f>
        <v>0</v>
      </c>
      <c r="G7" s="118">
        <f t="shared" si="1"/>
        <v>0.02254429688</v>
      </c>
      <c r="H7" s="118">
        <f t="shared" si="3"/>
        <v>0.05796765625</v>
      </c>
      <c r="I7" s="119">
        <f t="shared" si="2"/>
        <v>0</v>
      </c>
      <c r="J7" s="120">
        <f t="shared" si="4"/>
        <v>0.0205796875</v>
      </c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2"/>
      <c r="V7" s="122"/>
      <c r="W7" s="122"/>
      <c r="X7" s="122"/>
      <c r="Y7" s="122"/>
      <c r="Z7" s="122"/>
    </row>
    <row r="8">
      <c r="A8" s="116">
        <f>'PROP DAILY PNL'!A382</f>
        <v>46000</v>
      </c>
      <c r="B8" s="122"/>
      <c r="C8" s="118">
        <f>'PROP DAILY PNL'!J382/$B$2/100</f>
        <v>-0.004709375</v>
      </c>
      <c r="D8" s="118">
        <f>'PROP DAILY PNL'!R382/$B$2/100</f>
        <v>-0.00055953125</v>
      </c>
      <c r="E8" s="118">
        <f>'PROP DAILY PNL'!Q382/$B$2/100</f>
        <v>0</v>
      </c>
      <c r="F8" s="118">
        <f>'PROP DAILY PNL'!I382/$B$2/100</f>
        <v>-0.003227890625</v>
      </c>
      <c r="G8" s="118">
        <f t="shared" si="1"/>
        <v>-0.008496796875</v>
      </c>
      <c r="H8" s="118">
        <f t="shared" si="3"/>
        <v>0.04947085938</v>
      </c>
      <c r="I8" s="119">
        <f t="shared" si="2"/>
        <v>-0.008496796875</v>
      </c>
      <c r="J8" s="120">
        <f t="shared" si="4"/>
        <v>0.01208289063</v>
      </c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2"/>
      <c r="V8" s="122"/>
      <c r="W8" s="122"/>
      <c r="X8" s="122"/>
      <c r="Y8" s="122"/>
      <c r="Z8" s="122"/>
    </row>
    <row r="9">
      <c r="A9" s="116">
        <f>'PROP DAILY PNL'!A383</f>
        <v>46001</v>
      </c>
      <c r="B9" s="122"/>
      <c r="C9" s="118">
        <f>'PROP DAILY PNL'!J383/$B$2/100</f>
        <v>-0.003760234375</v>
      </c>
      <c r="D9" s="118">
        <f>'PROP DAILY PNL'!R383/$B$2/100</f>
        <v>-0.002488359375</v>
      </c>
      <c r="E9" s="118">
        <f>'PROP DAILY PNL'!Q383/$B$2/100</f>
        <v>-0.0082109375</v>
      </c>
      <c r="F9" s="118">
        <f>'PROP DAILY PNL'!I383/$B$2/100</f>
        <v>0</v>
      </c>
      <c r="G9" s="118">
        <f t="shared" si="1"/>
        <v>-0.01445953125</v>
      </c>
      <c r="H9" s="118">
        <f t="shared" si="3"/>
        <v>0.03501132813</v>
      </c>
      <c r="I9" s="119">
        <f t="shared" si="2"/>
        <v>-0.02295632813</v>
      </c>
      <c r="J9" s="120">
        <f t="shared" si="4"/>
        <v>-0.002376640625</v>
      </c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2"/>
      <c r="V9" s="122"/>
      <c r="W9" s="122"/>
      <c r="X9" s="122"/>
      <c r="Y9" s="122"/>
      <c r="Z9" s="122"/>
    </row>
    <row r="10">
      <c r="A10" s="116">
        <f>'PROP DAILY PNL'!A384</f>
        <v>46002</v>
      </c>
      <c r="B10" s="122"/>
      <c r="C10" s="118">
        <f>'PROP DAILY PNL'!J384/$B$2/100</f>
        <v>0.000411796875</v>
      </c>
      <c r="D10" s="118">
        <f>'PROP DAILY PNL'!R384/$B$2/100</f>
        <v>-0.000994609375</v>
      </c>
      <c r="E10" s="118">
        <f>'PROP DAILY PNL'!Q384/$B$2/100</f>
        <v>0</v>
      </c>
      <c r="F10" s="118">
        <f>'PROP DAILY PNL'!I384/$B$2/100</f>
        <v>-0.00187390625</v>
      </c>
      <c r="G10" s="118">
        <f t="shared" si="1"/>
        <v>-0.00245671875</v>
      </c>
      <c r="H10" s="118">
        <f t="shared" si="3"/>
        <v>0.03255460938</v>
      </c>
      <c r="I10" s="119">
        <f t="shared" si="2"/>
        <v>-0.02541304688</v>
      </c>
      <c r="J10" s="120">
        <f t="shared" si="4"/>
        <v>-0.004833359375</v>
      </c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2"/>
      <c r="V10" s="122"/>
      <c r="W10" s="122"/>
      <c r="X10" s="122"/>
      <c r="Y10" s="122"/>
      <c r="Z10" s="122"/>
    </row>
    <row r="11">
      <c r="A11" s="116">
        <f>'PROP DAILY PNL'!A385</f>
        <v>46003</v>
      </c>
      <c r="B11" s="122"/>
      <c r="C11" s="118">
        <f>'PROP DAILY PNL'!J385/$B$2/100</f>
        <v>-0.0022890625</v>
      </c>
      <c r="D11" s="118">
        <f>'PROP DAILY PNL'!R385/$B$2/100</f>
        <v>0.001289609375</v>
      </c>
      <c r="E11" s="118">
        <f>'PROP DAILY PNL'!Q385/$B$2/100</f>
        <v>0.000982265625</v>
      </c>
      <c r="F11" s="118">
        <f>'PROP DAILY PNL'!I385/$B$2/100</f>
        <v>0</v>
      </c>
      <c r="G11" s="118">
        <f t="shared" si="1"/>
        <v>-0.0000171875</v>
      </c>
      <c r="H11" s="118">
        <f t="shared" si="3"/>
        <v>0.03253742188</v>
      </c>
      <c r="I11" s="119">
        <f t="shared" si="2"/>
        <v>-0.02543023438</v>
      </c>
      <c r="J11" s="120">
        <f t="shared" si="4"/>
        <v>-0.004850546875</v>
      </c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2"/>
      <c r="V11" s="122"/>
      <c r="W11" s="122"/>
      <c r="X11" s="122"/>
      <c r="Y11" s="122"/>
      <c r="Z11" s="122"/>
    </row>
    <row r="12">
      <c r="A12" s="116">
        <f>'PROP DAILY PNL'!A386</f>
        <v>46006</v>
      </c>
      <c r="B12" s="122"/>
      <c r="C12" s="118">
        <f>'PROP DAILY PNL'!J386/$B$2/100</f>
        <v>0.00092234375</v>
      </c>
      <c r="D12" s="118">
        <f>'PROP DAILY PNL'!R386/$B$2/100</f>
        <v>-0.0040625</v>
      </c>
      <c r="E12" s="118">
        <f>'PROP DAILY PNL'!Q386/$B$2/100</f>
        <v>0.0031875</v>
      </c>
      <c r="F12" s="118">
        <f>'PROP DAILY PNL'!I386/$B$2/100</f>
        <v>0</v>
      </c>
      <c r="G12" s="118">
        <f t="shared" si="1"/>
        <v>0.00004734375</v>
      </c>
      <c r="H12" s="118">
        <f t="shared" si="3"/>
        <v>0.03258476563</v>
      </c>
      <c r="I12" s="119">
        <f t="shared" si="2"/>
        <v>-0.02538289063</v>
      </c>
      <c r="J12" s="120">
        <f t="shared" si="4"/>
        <v>-0.004803203125</v>
      </c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2"/>
      <c r="V12" s="122"/>
      <c r="W12" s="122"/>
      <c r="X12" s="122"/>
      <c r="Y12" s="122"/>
      <c r="Z12" s="122"/>
    </row>
    <row r="13">
      <c r="A13" s="116">
        <f>'PROP DAILY PNL'!A387</f>
        <v>46007</v>
      </c>
      <c r="B13" s="122"/>
      <c r="C13" s="118">
        <f>'PROP DAILY PNL'!J387/$B$2/100</f>
        <v>0.001223125</v>
      </c>
      <c r="D13" s="118">
        <f>'PROP DAILY PNL'!R387/$B$2/100</f>
        <v>-0.00042625</v>
      </c>
      <c r="E13" s="118">
        <f>'PROP DAILY PNL'!Q387/$B$2/100</f>
        <v>0</v>
      </c>
      <c r="F13" s="118">
        <f>'PROP DAILY PNL'!I387/$B$2/100</f>
        <v>0.010054375</v>
      </c>
      <c r="G13" s="118">
        <f t="shared" si="1"/>
        <v>0.01085125</v>
      </c>
      <c r="H13" s="118">
        <f t="shared" si="3"/>
        <v>0.04343601563</v>
      </c>
      <c r="I13" s="119">
        <f t="shared" si="2"/>
        <v>-0.01453164063</v>
      </c>
      <c r="J13" s="120">
        <f t="shared" si="4"/>
        <v>0.006048046875</v>
      </c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2"/>
      <c r="V13" s="122"/>
      <c r="W13" s="122"/>
      <c r="X13" s="122"/>
      <c r="Y13" s="122"/>
      <c r="Z13" s="122"/>
    </row>
    <row r="14">
      <c r="A14" s="116">
        <f>'PROP DAILY PNL'!A388</f>
        <v>46008</v>
      </c>
      <c r="B14" s="122"/>
      <c r="C14" s="118">
        <f>'PROP DAILY PNL'!J388/$B$2/100</f>
        <v>0.00179</v>
      </c>
      <c r="D14" s="118">
        <f>'PROP DAILY PNL'!R388/$B$2/100</f>
        <v>0.001888125</v>
      </c>
      <c r="E14" s="118">
        <f>'PROP DAILY PNL'!Q388/$B$2/100</f>
        <v>0.00446578125</v>
      </c>
      <c r="F14" s="118">
        <f>'PROP DAILY PNL'!I388/$B$2/100</f>
        <v>0</v>
      </c>
      <c r="G14" s="118">
        <f t="shared" si="1"/>
        <v>0.00814390625</v>
      </c>
      <c r="H14" s="118">
        <f t="shared" si="3"/>
        <v>0.05157992188</v>
      </c>
      <c r="I14" s="119">
        <f t="shared" si="2"/>
        <v>-0.006387734375</v>
      </c>
      <c r="J14" s="120">
        <f t="shared" si="4"/>
        <v>0.01419195313</v>
      </c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2"/>
      <c r="V14" s="122"/>
      <c r="W14" s="122"/>
      <c r="X14" s="122"/>
      <c r="Y14" s="122"/>
      <c r="Z14" s="122"/>
    </row>
    <row r="15">
      <c r="A15" s="116">
        <f>'PROP DAILY PNL'!A389</f>
        <v>46009</v>
      </c>
      <c r="B15" s="122"/>
      <c r="C15" s="118">
        <f>'PROP DAILY PNL'!J389/$B$2/100</f>
        <v>-0.002165039063</v>
      </c>
      <c r="D15" s="118">
        <f>'PROP DAILY PNL'!R389/$B$2/100</f>
        <v>0.0009653125</v>
      </c>
      <c r="E15" s="118">
        <f>'PROP DAILY PNL'!Q389/$B$2/100</f>
        <v>0</v>
      </c>
      <c r="F15" s="118">
        <f>'PROP DAILY PNL'!I389/$B$2/100</f>
        <v>0.00983046875</v>
      </c>
      <c r="G15" s="118">
        <f t="shared" si="1"/>
        <v>0.008630742188</v>
      </c>
      <c r="H15" s="118">
        <f t="shared" si="3"/>
        <v>0.06021066406</v>
      </c>
      <c r="I15" s="119">
        <f t="shared" si="2"/>
        <v>0</v>
      </c>
      <c r="J15" s="120">
        <f t="shared" si="4"/>
        <v>0.02282269531</v>
      </c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2"/>
      <c r="V15" s="122"/>
      <c r="W15" s="122"/>
      <c r="X15" s="122"/>
      <c r="Y15" s="122"/>
      <c r="Z15" s="122"/>
    </row>
    <row r="16">
      <c r="A16" s="116">
        <f>'PROP DAILY PNL'!A390</f>
        <v>46010</v>
      </c>
      <c r="B16" s="122"/>
      <c r="C16" s="118">
        <f>'PROP DAILY PNL'!J390/$B$2/100</f>
        <v>-0.002909140625</v>
      </c>
      <c r="D16" s="118">
        <f>'PROP DAILY PNL'!R390/$B$2/100</f>
        <v>-0.001130859375</v>
      </c>
      <c r="E16" s="118">
        <f>'PROP DAILY PNL'!Q390/$B$2/100</f>
        <v>0.00295125</v>
      </c>
      <c r="F16" s="118">
        <f>'PROP DAILY PNL'!I390/$B$2/100</f>
        <v>0</v>
      </c>
      <c r="G16" s="118">
        <f t="shared" si="1"/>
        <v>-0.00108875</v>
      </c>
      <c r="H16" s="118">
        <f t="shared" si="3"/>
        <v>0.05912191406</v>
      </c>
      <c r="I16" s="119">
        <f t="shared" si="2"/>
        <v>-0.00108875</v>
      </c>
      <c r="J16" s="120">
        <f t="shared" si="4"/>
        <v>0.02173394531</v>
      </c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2"/>
      <c r="V16" s="122"/>
      <c r="W16" s="122"/>
      <c r="X16" s="122"/>
      <c r="Y16" s="122"/>
      <c r="Z16" s="122"/>
    </row>
    <row r="17">
      <c r="A17" s="116">
        <f>'PROP DAILY PNL'!A391</f>
        <v>46013</v>
      </c>
      <c r="B17" s="122"/>
      <c r="C17" s="118">
        <f>'PROP DAILY PNL'!J391/$B$2/100</f>
        <v>0.001193828125</v>
      </c>
      <c r="D17" s="118">
        <f>'PROP DAILY PNL'!R391/$B$2/100</f>
        <v>0.00139453125</v>
      </c>
      <c r="E17" s="118">
        <f>'PROP DAILY PNL'!Q391/$B$2/100</f>
        <v>0.003225</v>
      </c>
      <c r="F17" s="118">
        <f>'PROP DAILY PNL'!I391/$B$2/100</f>
        <v>0</v>
      </c>
      <c r="G17" s="118">
        <f t="shared" si="1"/>
        <v>0.005813359375</v>
      </c>
      <c r="H17" s="118">
        <f t="shared" si="3"/>
        <v>0.06493527344</v>
      </c>
      <c r="I17" s="119">
        <f t="shared" si="2"/>
        <v>0</v>
      </c>
      <c r="J17" s="120">
        <f t="shared" si="4"/>
        <v>0.02754730469</v>
      </c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2"/>
      <c r="V17" s="122"/>
      <c r="W17" s="122"/>
      <c r="X17" s="122"/>
      <c r="Y17" s="122"/>
      <c r="Z17" s="122"/>
    </row>
    <row r="18">
      <c r="A18" s="116">
        <f>'PROP DAILY PNL'!A392</f>
        <v>46014</v>
      </c>
      <c r="B18" s="122"/>
      <c r="C18" s="118">
        <f>'PROP DAILY PNL'!J392/$B$2/100</f>
        <v>-0.005597109375</v>
      </c>
      <c r="D18" s="118">
        <f>'PROP DAILY PNL'!R392/$B$2/100</f>
        <v>-0.001898828125</v>
      </c>
      <c r="E18" s="118">
        <f>'PROP DAILY PNL'!Q392/$B$2/100</f>
        <v>0</v>
      </c>
      <c r="F18" s="118">
        <f>'PROP DAILY PNL'!I392/$B$2/100</f>
        <v>0.006648359375</v>
      </c>
      <c r="G18" s="118">
        <f t="shared" si="1"/>
        <v>-0.000847578125</v>
      </c>
      <c r="H18" s="118">
        <f t="shared" si="3"/>
        <v>0.06408769531</v>
      </c>
      <c r="I18" s="119">
        <f t="shared" si="2"/>
        <v>-0.000847578125</v>
      </c>
      <c r="J18" s="120">
        <f t="shared" si="4"/>
        <v>0.02669972656</v>
      </c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2"/>
      <c r="V18" s="122"/>
      <c r="W18" s="122"/>
      <c r="X18" s="122"/>
      <c r="Y18" s="122"/>
      <c r="Z18" s="122"/>
    </row>
    <row r="19">
      <c r="A19" s="116">
        <f>'PROP DAILY PNL'!A393</f>
        <v>46015</v>
      </c>
      <c r="B19" s="122"/>
      <c r="C19" s="118">
        <f>'PROP DAILY PNL'!J393/$B$2/100</f>
        <v>0</v>
      </c>
      <c r="D19" s="118">
        <f>'PROP DAILY PNL'!R393/$B$2/100</f>
        <v>0</v>
      </c>
      <c r="E19" s="118">
        <f>'PROP DAILY PNL'!Q393/$B$2/100</f>
        <v>0</v>
      </c>
      <c r="F19" s="118">
        <f>'PROP DAILY PNL'!I393/$B$2/100</f>
        <v>0</v>
      </c>
      <c r="G19" s="118">
        <f t="shared" si="1"/>
        <v>0</v>
      </c>
      <c r="H19" s="118">
        <f t="shared" si="3"/>
        <v>0.06408769531</v>
      </c>
      <c r="I19" s="119">
        <f t="shared" si="2"/>
        <v>-0.000847578125</v>
      </c>
      <c r="J19" s="120">
        <f t="shared" si="4"/>
        <v>0.02669972656</v>
      </c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2"/>
      <c r="V19" s="122"/>
      <c r="W19" s="122"/>
      <c r="X19" s="122"/>
      <c r="Y19" s="122"/>
      <c r="Z19" s="122"/>
    </row>
    <row r="20">
      <c r="A20" s="116">
        <f>'PROP DAILY PNL'!A394</f>
        <v>46016</v>
      </c>
      <c r="B20" s="122"/>
      <c r="C20" s="118">
        <f>'PROP DAILY PNL'!J394/$B$2/100</f>
        <v>0</v>
      </c>
      <c r="D20" s="118">
        <f>'PROP DAILY PNL'!R394/$B$2/100</f>
        <v>0</v>
      </c>
      <c r="E20" s="118">
        <f>'PROP DAILY PNL'!Q394/$B$2/100</f>
        <v>0</v>
      </c>
      <c r="F20" s="118">
        <f>'PROP DAILY PNL'!I394/$B$2/100</f>
        <v>0</v>
      </c>
      <c r="G20" s="118">
        <f t="shared" si="1"/>
        <v>0</v>
      </c>
      <c r="H20" s="118">
        <f t="shared" si="3"/>
        <v>0.06408769531</v>
      </c>
      <c r="I20" s="119">
        <f t="shared" si="2"/>
        <v>-0.000847578125</v>
      </c>
      <c r="J20" s="120">
        <f t="shared" si="4"/>
        <v>0.02669972656</v>
      </c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2"/>
      <c r="V20" s="122"/>
      <c r="W20" s="122"/>
      <c r="X20" s="122"/>
      <c r="Y20" s="122"/>
      <c r="Z20" s="122"/>
    </row>
    <row r="21">
      <c r="A21" s="116">
        <f>'PROP DAILY PNL'!A395</f>
        <v>46017</v>
      </c>
      <c r="B21" s="122"/>
      <c r="C21" s="118">
        <f>'PROP DAILY PNL'!J395/$B$2/100</f>
        <v>0</v>
      </c>
      <c r="D21" s="118">
        <f>'PROP DAILY PNL'!R395/$B$2/100</f>
        <v>0</v>
      </c>
      <c r="E21" s="118">
        <f>'PROP DAILY PNL'!Q395/$B$2/100</f>
        <v>0</v>
      </c>
      <c r="F21" s="118">
        <f>'PROP DAILY PNL'!I395/$B$2/100</f>
        <v>0</v>
      </c>
      <c r="G21" s="118">
        <f t="shared" si="1"/>
        <v>0</v>
      </c>
      <c r="H21" s="118">
        <f t="shared" si="3"/>
        <v>0.06408769531</v>
      </c>
      <c r="I21" s="119">
        <f t="shared" si="2"/>
        <v>-0.000847578125</v>
      </c>
      <c r="J21" s="120">
        <f t="shared" si="4"/>
        <v>0.02669972656</v>
      </c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2"/>
      <c r="V21" s="122"/>
      <c r="W21" s="122"/>
      <c r="X21" s="122"/>
      <c r="Y21" s="122"/>
      <c r="Z21" s="122"/>
    </row>
    <row r="22">
      <c r="A22" s="116">
        <f>'PROP DAILY PNL'!A396</f>
        <v>46020</v>
      </c>
      <c r="B22" s="122"/>
      <c r="C22" s="118">
        <f>'PROP DAILY PNL'!J396/$B$2/100</f>
        <v>0</v>
      </c>
      <c r="D22" s="118">
        <f>'PROP DAILY PNL'!R396/$B$2/100</f>
        <v>0</v>
      </c>
      <c r="E22" s="118">
        <f>'PROP DAILY PNL'!Q396/$B$2/100</f>
        <v>0</v>
      </c>
      <c r="F22" s="118">
        <f>'PROP DAILY PNL'!I396/$B$2/100</f>
        <v>0</v>
      </c>
      <c r="G22" s="118">
        <f t="shared" si="1"/>
        <v>0</v>
      </c>
      <c r="H22" s="118">
        <f t="shared" si="3"/>
        <v>0.06408769531</v>
      </c>
      <c r="I22" s="119">
        <f t="shared" si="2"/>
        <v>-0.000847578125</v>
      </c>
      <c r="J22" s="120">
        <f t="shared" si="4"/>
        <v>0.02669972656</v>
      </c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2"/>
      <c r="V22" s="122"/>
      <c r="W22" s="122"/>
      <c r="X22" s="122"/>
      <c r="Y22" s="122"/>
      <c r="Z22" s="122"/>
    </row>
    <row r="23">
      <c r="A23" s="116">
        <f>'PROP DAILY PNL'!A397</f>
        <v>46021</v>
      </c>
      <c r="B23" s="122"/>
      <c r="C23" s="118">
        <f>'PROP DAILY PNL'!J397/$B$2/100</f>
        <v>0</v>
      </c>
      <c r="D23" s="118">
        <f>'PROP DAILY PNL'!R397/$B$2/100</f>
        <v>0</v>
      </c>
      <c r="E23" s="118">
        <f>'PROP DAILY PNL'!Q397/$B$2/100</f>
        <v>0</v>
      </c>
      <c r="F23" s="118">
        <f>'PROP DAILY PNL'!I397/$B$2/100</f>
        <v>0</v>
      </c>
      <c r="G23" s="118">
        <f t="shared" si="1"/>
        <v>0</v>
      </c>
      <c r="H23" s="118">
        <f t="shared" si="3"/>
        <v>0.06408769531</v>
      </c>
      <c r="I23" s="119">
        <f t="shared" si="2"/>
        <v>-0.000847578125</v>
      </c>
      <c r="J23" s="120">
        <f t="shared" si="4"/>
        <v>0.02669972656</v>
      </c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2"/>
      <c r="V23" s="122"/>
      <c r="W23" s="122"/>
      <c r="X23" s="122"/>
      <c r="Y23" s="122"/>
      <c r="Z23" s="122"/>
    </row>
    <row r="24">
      <c r="A24" s="116">
        <f>'PROP DAILY PNL'!A398</f>
        <v>46022</v>
      </c>
      <c r="B24" s="122"/>
      <c r="C24" s="118">
        <f>'PROP DAILY PNL'!J398/$B$2/100</f>
        <v>0</v>
      </c>
      <c r="D24" s="118">
        <f>'PROP DAILY PNL'!R398/$B$2/100</f>
        <v>0</v>
      </c>
      <c r="E24" s="118">
        <f>'PROP DAILY PNL'!Q398/$B$2/100</f>
        <v>0</v>
      </c>
      <c r="F24" s="118">
        <f>'PROP DAILY PNL'!I398/$B$2/100</f>
        <v>0</v>
      </c>
      <c r="G24" s="118">
        <f t="shared" si="1"/>
        <v>0</v>
      </c>
      <c r="H24" s="118">
        <f t="shared" si="3"/>
        <v>0.06408769531</v>
      </c>
      <c r="I24" s="119">
        <f t="shared" si="2"/>
        <v>-0.000847578125</v>
      </c>
      <c r="J24" s="120">
        <f t="shared" si="4"/>
        <v>0.02669972656</v>
      </c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2"/>
      <c r="V24" s="122"/>
      <c r="W24" s="122"/>
      <c r="X24" s="122"/>
      <c r="Y24" s="122"/>
      <c r="Z24" s="122"/>
    </row>
    <row r="25">
      <c r="A25" s="116"/>
      <c r="B25" s="122"/>
      <c r="C25" s="122"/>
      <c r="D25" s="122"/>
      <c r="E25" s="122"/>
      <c r="F25" s="122"/>
      <c r="G25" s="122"/>
      <c r="H25" s="122"/>
      <c r="I25" s="122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2"/>
      <c r="V25" s="122"/>
      <c r="W25" s="122"/>
      <c r="X25" s="122"/>
      <c r="Y25" s="122"/>
      <c r="Z25" s="122"/>
    </row>
    <row r="26">
      <c r="A26" s="116" t="str">
        <f>'PROP DAILY PNL'!A400</f>
        <v/>
      </c>
      <c r="B26" s="122"/>
      <c r="C26" s="122"/>
      <c r="D26" s="122"/>
      <c r="E26" s="122"/>
      <c r="F26" s="122"/>
      <c r="G26" s="122"/>
      <c r="H26" s="122"/>
      <c r="I26" s="122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2"/>
      <c r="V26" s="122"/>
      <c r="W26" s="122"/>
      <c r="X26" s="122"/>
      <c r="Y26" s="122"/>
      <c r="Z26" s="122"/>
    </row>
    <row r="27">
      <c r="A27" s="124"/>
      <c r="B27" s="122"/>
      <c r="C27" s="122"/>
      <c r="D27" s="122"/>
      <c r="E27" s="122"/>
      <c r="F27" s="122"/>
      <c r="G27" s="122"/>
      <c r="H27" s="122"/>
      <c r="I27" s="122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2"/>
      <c r="V27" s="122"/>
      <c r="W27" s="122"/>
      <c r="X27" s="122"/>
      <c r="Y27" s="122"/>
      <c r="Z27" s="122"/>
    </row>
    <row r="28">
      <c r="A28" s="124"/>
      <c r="B28" s="122"/>
      <c r="C28" s="122"/>
      <c r="D28" s="122"/>
      <c r="E28" s="122"/>
      <c r="F28" s="122"/>
      <c r="G28" s="122"/>
      <c r="H28" s="122"/>
      <c r="I28" s="122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2"/>
      <c r="V28" s="122"/>
      <c r="W28" s="122"/>
      <c r="X28" s="122"/>
      <c r="Y28" s="122"/>
      <c r="Z28" s="122"/>
    </row>
    <row r="29">
      <c r="A29" s="124"/>
      <c r="B29" s="122"/>
      <c r="C29" s="122"/>
      <c r="D29" s="122"/>
      <c r="E29" s="122"/>
      <c r="F29" s="122"/>
      <c r="G29" s="122"/>
      <c r="H29" s="122"/>
      <c r="I29" s="122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2"/>
      <c r="V29" s="122"/>
      <c r="W29" s="122"/>
      <c r="X29" s="122"/>
      <c r="Y29" s="122"/>
      <c r="Z29" s="122"/>
    </row>
    <row r="30">
      <c r="A30" s="124"/>
      <c r="B30" s="122"/>
      <c r="C30" s="122"/>
      <c r="D30" s="122"/>
      <c r="E30" s="122"/>
      <c r="F30" s="122"/>
      <c r="G30" s="122"/>
      <c r="H30" s="122"/>
      <c r="I30" s="122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2"/>
      <c r="V30" s="122"/>
      <c r="W30" s="122"/>
      <c r="X30" s="122"/>
      <c r="Y30" s="122"/>
      <c r="Z30" s="122"/>
    </row>
    <row r="31">
      <c r="A31" s="124"/>
      <c r="B31" s="122"/>
      <c r="C31" s="122"/>
      <c r="D31" s="122"/>
      <c r="E31" s="122"/>
      <c r="F31" s="122"/>
      <c r="G31" s="122"/>
      <c r="H31" s="122"/>
      <c r="I31" s="122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2"/>
      <c r="V31" s="122"/>
      <c r="W31" s="122"/>
      <c r="X31" s="122"/>
      <c r="Y31" s="122"/>
      <c r="Z31" s="122"/>
    </row>
    <row r="32">
      <c r="A32" s="124"/>
      <c r="B32" s="122"/>
      <c r="C32" s="122"/>
      <c r="D32" s="122"/>
      <c r="E32" s="122"/>
      <c r="F32" s="122"/>
      <c r="G32" s="122"/>
      <c r="H32" s="122"/>
      <c r="I32" s="122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2"/>
      <c r="V32" s="122"/>
      <c r="W32" s="122"/>
      <c r="X32" s="122"/>
      <c r="Y32" s="122"/>
      <c r="Z32" s="122"/>
    </row>
    <row r="33">
      <c r="A33" s="124"/>
      <c r="B33" s="122"/>
      <c r="C33" s="122"/>
      <c r="D33" s="122"/>
      <c r="E33" s="122"/>
      <c r="F33" s="122"/>
      <c r="G33" s="122"/>
      <c r="H33" s="122"/>
      <c r="I33" s="122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2"/>
      <c r="V33" s="122"/>
      <c r="W33" s="122"/>
      <c r="X33" s="122"/>
      <c r="Y33" s="122"/>
      <c r="Z33" s="122"/>
    </row>
    <row r="34">
      <c r="A34" s="124"/>
      <c r="B34" s="122"/>
      <c r="C34" s="122"/>
      <c r="D34" s="122"/>
      <c r="E34" s="122"/>
      <c r="F34" s="122"/>
      <c r="G34" s="122"/>
      <c r="H34" s="122"/>
      <c r="I34" s="122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2"/>
      <c r="V34" s="122"/>
      <c r="W34" s="122"/>
      <c r="X34" s="122"/>
      <c r="Y34" s="122"/>
      <c r="Z34" s="122"/>
    </row>
    <row r="35">
      <c r="A35" s="124"/>
      <c r="B35" s="122"/>
      <c r="C35" s="122"/>
      <c r="D35" s="122"/>
      <c r="E35" s="122"/>
      <c r="F35" s="122"/>
      <c r="G35" s="122"/>
      <c r="H35" s="122"/>
      <c r="I35" s="122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2"/>
      <c r="V35" s="122"/>
      <c r="W35" s="122"/>
      <c r="X35" s="122"/>
      <c r="Y35" s="122"/>
      <c r="Z35" s="122"/>
    </row>
    <row r="36">
      <c r="A36" s="124"/>
      <c r="B36" s="122"/>
      <c r="C36" s="122"/>
      <c r="D36" s="122"/>
      <c r="E36" s="122"/>
      <c r="F36" s="122"/>
      <c r="G36" s="122"/>
      <c r="H36" s="122"/>
      <c r="I36" s="122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2"/>
      <c r="V36" s="122"/>
      <c r="W36" s="122"/>
      <c r="X36" s="122"/>
      <c r="Y36" s="122"/>
      <c r="Z36" s="122"/>
    </row>
    <row r="37">
      <c r="A37" s="124"/>
      <c r="B37" s="122"/>
      <c r="C37" s="122"/>
      <c r="D37" s="122"/>
      <c r="E37" s="122"/>
      <c r="F37" s="122"/>
      <c r="G37" s="122"/>
      <c r="H37" s="122"/>
      <c r="I37" s="122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2"/>
      <c r="V37" s="122"/>
      <c r="W37" s="122"/>
      <c r="X37" s="122"/>
      <c r="Y37" s="122"/>
      <c r="Z37" s="122"/>
    </row>
    <row r="38">
      <c r="A38" s="124"/>
      <c r="B38" s="122"/>
      <c r="C38" s="122"/>
      <c r="D38" s="122"/>
      <c r="E38" s="122"/>
      <c r="F38" s="122"/>
      <c r="G38" s="122"/>
      <c r="H38" s="122"/>
      <c r="I38" s="122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2"/>
      <c r="V38" s="122"/>
      <c r="W38" s="122"/>
      <c r="X38" s="122"/>
      <c r="Y38" s="122"/>
      <c r="Z38" s="122"/>
    </row>
    <row r="39">
      <c r="A39" s="124"/>
      <c r="B39" s="122"/>
      <c r="C39" s="122"/>
      <c r="D39" s="122"/>
      <c r="E39" s="122"/>
      <c r="F39" s="122"/>
      <c r="G39" s="122"/>
      <c r="H39" s="122"/>
      <c r="I39" s="122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2"/>
      <c r="V39" s="122"/>
      <c r="W39" s="122"/>
      <c r="X39" s="122"/>
      <c r="Y39" s="122"/>
      <c r="Z39" s="122"/>
    </row>
    <row r="40">
      <c r="A40" s="124"/>
      <c r="B40" s="122"/>
      <c r="C40" s="122"/>
      <c r="D40" s="122"/>
      <c r="E40" s="122"/>
      <c r="F40" s="122"/>
      <c r="G40" s="122"/>
      <c r="H40" s="122"/>
      <c r="I40" s="122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2"/>
      <c r="V40" s="122"/>
      <c r="W40" s="122"/>
      <c r="X40" s="122"/>
      <c r="Y40" s="122"/>
      <c r="Z40" s="122"/>
    </row>
    <row r="41">
      <c r="A41" s="124"/>
      <c r="B41" s="122"/>
      <c r="C41" s="122"/>
      <c r="D41" s="122"/>
      <c r="E41" s="122"/>
      <c r="F41" s="122"/>
      <c r="G41" s="122"/>
      <c r="H41" s="122"/>
      <c r="I41" s="122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2"/>
      <c r="V41" s="122"/>
      <c r="W41" s="122"/>
      <c r="X41" s="122"/>
      <c r="Y41" s="122"/>
      <c r="Z41" s="122"/>
    </row>
    <row r="42">
      <c r="A42" s="124"/>
      <c r="B42" s="122"/>
      <c r="C42" s="122"/>
      <c r="D42" s="122"/>
      <c r="E42" s="122"/>
      <c r="F42" s="122"/>
      <c r="G42" s="122"/>
      <c r="H42" s="122"/>
      <c r="I42" s="122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2"/>
      <c r="V42" s="122"/>
      <c r="W42" s="122"/>
      <c r="X42" s="122"/>
      <c r="Y42" s="122"/>
      <c r="Z42" s="122"/>
    </row>
    <row r="43">
      <c r="A43" s="124"/>
      <c r="B43" s="122"/>
      <c r="C43" s="122"/>
      <c r="D43" s="122"/>
      <c r="E43" s="122"/>
      <c r="F43" s="122"/>
      <c r="G43" s="122"/>
      <c r="H43" s="122"/>
      <c r="I43" s="122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2"/>
      <c r="V43" s="122"/>
      <c r="W43" s="122"/>
      <c r="X43" s="122"/>
      <c r="Y43" s="122"/>
      <c r="Z43" s="122"/>
    </row>
    <row r="44">
      <c r="A44" s="124"/>
      <c r="B44" s="122"/>
      <c r="C44" s="122"/>
      <c r="D44" s="122"/>
      <c r="E44" s="122"/>
      <c r="F44" s="122"/>
      <c r="G44" s="122"/>
      <c r="H44" s="122"/>
      <c r="I44" s="122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2"/>
      <c r="V44" s="122"/>
      <c r="W44" s="122"/>
      <c r="X44" s="122"/>
      <c r="Y44" s="122"/>
      <c r="Z44" s="122"/>
    </row>
    <row r="45">
      <c r="A45" s="124"/>
      <c r="B45" s="122"/>
      <c r="C45" s="122"/>
      <c r="D45" s="122"/>
      <c r="E45" s="122"/>
      <c r="F45" s="122"/>
      <c r="G45" s="122"/>
      <c r="H45" s="122"/>
      <c r="I45" s="122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2"/>
      <c r="V45" s="122"/>
      <c r="W45" s="122"/>
      <c r="X45" s="122"/>
      <c r="Y45" s="122"/>
      <c r="Z45" s="122"/>
    </row>
    <row r="46">
      <c r="A46" s="124"/>
      <c r="B46" s="122"/>
      <c r="C46" s="122"/>
      <c r="D46" s="122"/>
      <c r="E46" s="122"/>
      <c r="F46" s="122"/>
      <c r="G46" s="122"/>
      <c r="H46" s="122"/>
      <c r="I46" s="122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2"/>
      <c r="V46" s="122"/>
      <c r="W46" s="122"/>
      <c r="X46" s="122"/>
      <c r="Y46" s="122"/>
      <c r="Z46" s="122"/>
    </row>
    <row r="47">
      <c r="A47" s="124"/>
      <c r="B47" s="122"/>
      <c r="C47" s="122"/>
      <c r="D47" s="122"/>
      <c r="E47" s="122"/>
      <c r="F47" s="122"/>
      <c r="G47" s="122"/>
      <c r="H47" s="122"/>
      <c r="I47" s="122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2"/>
      <c r="V47" s="122"/>
      <c r="W47" s="122"/>
      <c r="X47" s="122"/>
      <c r="Y47" s="122"/>
      <c r="Z47" s="122"/>
    </row>
    <row r="48">
      <c r="A48" s="124"/>
      <c r="B48" s="122"/>
      <c r="C48" s="122"/>
      <c r="D48" s="122"/>
      <c r="E48" s="122"/>
      <c r="F48" s="122"/>
      <c r="G48" s="122"/>
      <c r="H48" s="122"/>
      <c r="I48" s="122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2"/>
      <c r="V48" s="122"/>
      <c r="W48" s="122"/>
      <c r="X48" s="122"/>
      <c r="Y48" s="122"/>
      <c r="Z48" s="122"/>
    </row>
    <row r="49">
      <c r="A49" s="124"/>
      <c r="B49" s="122"/>
      <c r="C49" s="122"/>
      <c r="D49" s="122"/>
      <c r="E49" s="122"/>
      <c r="F49" s="122"/>
      <c r="G49" s="122"/>
      <c r="H49" s="122"/>
      <c r="I49" s="122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2"/>
      <c r="V49" s="122"/>
      <c r="W49" s="122"/>
      <c r="X49" s="122"/>
      <c r="Y49" s="122"/>
      <c r="Z49" s="122"/>
    </row>
    <row r="50">
      <c r="A50" s="124"/>
      <c r="B50" s="122"/>
      <c r="C50" s="122"/>
      <c r="D50" s="122"/>
      <c r="E50" s="122"/>
      <c r="F50" s="122"/>
      <c r="G50" s="122"/>
      <c r="H50" s="122"/>
      <c r="I50" s="122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2"/>
      <c r="V50" s="122"/>
      <c r="W50" s="122"/>
      <c r="X50" s="122"/>
      <c r="Y50" s="122"/>
      <c r="Z50" s="122"/>
    </row>
    <row r="51">
      <c r="A51" s="124"/>
      <c r="B51" s="122"/>
      <c r="C51" s="122"/>
      <c r="D51" s="122"/>
      <c r="E51" s="122"/>
      <c r="F51" s="122"/>
      <c r="G51" s="122"/>
      <c r="H51" s="122"/>
      <c r="I51" s="122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2"/>
      <c r="V51" s="122"/>
      <c r="W51" s="122"/>
      <c r="X51" s="122"/>
      <c r="Y51" s="122"/>
      <c r="Z51" s="122"/>
    </row>
    <row r="52">
      <c r="A52" s="124"/>
      <c r="B52" s="122"/>
      <c r="C52" s="122"/>
      <c r="D52" s="122"/>
      <c r="E52" s="122"/>
      <c r="F52" s="122"/>
      <c r="G52" s="122"/>
      <c r="H52" s="122"/>
      <c r="I52" s="122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2"/>
      <c r="V52" s="122"/>
      <c r="W52" s="122"/>
      <c r="X52" s="122"/>
      <c r="Y52" s="122"/>
      <c r="Z52" s="122"/>
    </row>
    <row r="53">
      <c r="A53" s="124"/>
      <c r="B53" s="122"/>
      <c r="C53" s="122"/>
      <c r="D53" s="122"/>
      <c r="E53" s="122"/>
      <c r="F53" s="122"/>
      <c r="G53" s="122"/>
      <c r="H53" s="122"/>
      <c r="I53" s="122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2"/>
      <c r="V53" s="122"/>
      <c r="W53" s="122"/>
      <c r="X53" s="122"/>
      <c r="Y53" s="122"/>
      <c r="Z53" s="122"/>
    </row>
    <row r="54">
      <c r="A54" s="124"/>
      <c r="B54" s="122"/>
      <c r="C54" s="122"/>
      <c r="D54" s="122"/>
      <c r="E54" s="122"/>
      <c r="F54" s="122"/>
      <c r="G54" s="122"/>
      <c r="H54" s="122"/>
      <c r="I54" s="122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2"/>
      <c r="V54" s="122"/>
      <c r="W54" s="122"/>
      <c r="X54" s="122"/>
      <c r="Y54" s="122"/>
      <c r="Z54" s="122"/>
    </row>
    <row r="55">
      <c r="A55" s="124"/>
      <c r="B55" s="122"/>
      <c r="C55" s="122"/>
      <c r="D55" s="122"/>
      <c r="E55" s="122"/>
      <c r="F55" s="122"/>
      <c r="G55" s="122"/>
      <c r="H55" s="122"/>
      <c r="I55" s="122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2"/>
      <c r="V55" s="122"/>
      <c r="W55" s="122"/>
      <c r="X55" s="122"/>
      <c r="Y55" s="122"/>
      <c r="Z55" s="122"/>
    </row>
    <row r="56">
      <c r="A56" s="124"/>
      <c r="B56" s="122"/>
      <c r="C56" s="122"/>
      <c r="D56" s="122"/>
      <c r="E56" s="122"/>
      <c r="F56" s="122"/>
      <c r="G56" s="122"/>
      <c r="H56" s="122"/>
      <c r="I56" s="122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2"/>
      <c r="V56" s="122"/>
      <c r="W56" s="122"/>
      <c r="X56" s="122"/>
      <c r="Y56" s="122"/>
      <c r="Z56" s="122"/>
    </row>
    <row r="57">
      <c r="A57" s="124"/>
      <c r="B57" s="122"/>
      <c r="C57" s="122"/>
      <c r="D57" s="122"/>
      <c r="E57" s="122"/>
      <c r="F57" s="122"/>
      <c r="G57" s="122"/>
      <c r="H57" s="122"/>
      <c r="I57" s="122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2"/>
      <c r="V57" s="122"/>
      <c r="W57" s="122"/>
      <c r="X57" s="122"/>
      <c r="Y57" s="122"/>
      <c r="Z57" s="122"/>
    </row>
    <row r="58">
      <c r="A58" s="124"/>
      <c r="B58" s="122"/>
      <c r="C58" s="122"/>
      <c r="D58" s="122"/>
      <c r="E58" s="122"/>
      <c r="F58" s="122"/>
      <c r="G58" s="122"/>
      <c r="H58" s="122"/>
      <c r="I58" s="122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2"/>
      <c r="V58" s="122"/>
      <c r="W58" s="122"/>
      <c r="X58" s="122"/>
      <c r="Y58" s="122"/>
      <c r="Z58" s="122"/>
    </row>
    <row r="59">
      <c r="A59" s="124"/>
      <c r="B59" s="122"/>
      <c r="C59" s="122"/>
      <c r="D59" s="122"/>
      <c r="E59" s="122"/>
      <c r="F59" s="122"/>
      <c r="G59" s="122"/>
      <c r="H59" s="122"/>
      <c r="I59" s="122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2"/>
      <c r="V59" s="122"/>
      <c r="W59" s="122"/>
      <c r="X59" s="122"/>
      <c r="Y59" s="122"/>
      <c r="Z59" s="122"/>
    </row>
    <row r="60">
      <c r="A60" s="124"/>
      <c r="B60" s="122"/>
      <c r="C60" s="122"/>
      <c r="D60" s="122"/>
      <c r="E60" s="122"/>
      <c r="F60" s="122"/>
      <c r="G60" s="122"/>
      <c r="H60" s="122"/>
      <c r="I60" s="122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2"/>
      <c r="V60" s="122"/>
      <c r="W60" s="122"/>
      <c r="X60" s="122"/>
      <c r="Y60" s="122"/>
      <c r="Z60" s="122"/>
    </row>
    <row r="61">
      <c r="A61" s="124"/>
      <c r="B61" s="122"/>
      <c r="C61" s="122"/>
      <c r="D61" s="122"/>
      <c r="E61" s="122"/>
      <c r="F61" s="122"/>
      <c r="G61" s="122"/>
      <c r="H61" s="122"/>
      <c r="I61" s="122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2"/>
      <c r="V61" s="122"/>
      <c r="W61" s="122"/>
      <c r="X61" s="122"/>
      <c r="Y61" s="122"/>
      <c r="Z61" s="122"/>
    </row>
    <row r="62">
      <c r="A62" s="124"/>
      <c r="B62" s="122"/>
      <c r="C62" s="122"/>
      <c r="D62" s="122"/>
      <c r="E62" s="122"/>
      <c r="F62" s="122"/>
      <c r="G62" s="122"/>
      <c r="H62" s="122"/>
      <c r="I62" s="122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2"/>
      <c r="V62" s="122"/>
      <c r="W62" s="122"/>
      <c r="X62" s="122"/>
      <c r="Y62" s="122"/>
      <c r="Z62" s="122"/>
    </row>
    <row r="63">
      <c r="A63" s="124"/>
      <c r="B63" s="122"/>
      <c r="C63" s="122"/>
      <c r="D63" s="122"/>
      <c r="E63" s="122"/>
      <c r="F63" s="122"/>
      <c r="G63" s="122"/>
      <c r="H63" s="122"/>
      <c r="I63" s="122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2"/>
      <c r="V63" s="122"/>
      <c r="W63" s="122"/>
      <c r="X63" s="122"/>
      <c r="Y63" s="122"/>
      <c r="Z63" s="122"/>
    </row>
    <row r="64">
      <c r="A64" s="124"/>
      <c r="B64" s="122"/>
      <c r="C64" s="122"/>
      <c r="D64" s="122"/>
      <c r="E64" s="122"/>
      <c r="F64" s="122"/>
      <c r="G64" s="122"/>
      <c r="H64" s="122"/>
      <c r="I64" s="122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2"/>
      <c r="V64" s="122"/>
      <c r="W64" s="122"/>
      <c r="X64" s="122"/>
      <c r="Y64" s="122"/>
      <c r="Z64" s="122"/>
    </row>
    <row r="65">
      <c r="A65" s="124"/>
      <c r="B65" s="122"/>
      <c r="C65" s="122"/>
      <c r="D65" s="122"/>
      <c r="E65" s="122"/>
      <c r="F65" s="122"/>
      <c r="G65" s="122"/>
      <c r="H65" s="122"/>
      <c r="I65" s="122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2"/>
      <c r="V65" s="122"/>
      <c r="W65" s="122"/>
      <c r="X65" s="122"/>
      <c r="Y65" s="122"/>
      <c r="Z65" s="122"/>
    </row>
    <row r="66">
      <c r="A66" s="124"/>
      <c r="B66" s="122"/>
      <c r="C66" s="122"/>
      <c r="D66" s="122"/>
      <c r="E66" s="122"/>
      <c r="F66" s="122"/>
      <c r="G66" s="122"/>
      <c r="H66" s="122"/>
      <c r="I66" s="122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2"/>
      <c r="V66" s="122"/>
      <c r="W66" s="122"/>
      <c r="X66" s="122"/>
      <c r="Y66" s="122"/>
      <c r="Z66" s="122"/>
    </row>
    <row r="67">
      <c r="A67" s="124"/>
      <c r="B67" s="122"/>
      <c r="C67" s="122"/>
      <c r="D67" s="122"/>
      <c r="E67" s="122"/>
      <c r="F67" s="122"/>
      <c r="G67" s="122"/>
      <c r="H67" s="122"/>
      <c r="I67" s="122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2"/>
      <c r="V67" s="122"/>
      <c r="W67" s="122"/>
      <c r="X67" s="122"/>
      <c r="Y67" s="122"/>
      <c r="Z67" s="122"/>
    </row>
    <row r="68">
      <c r="A68" s="124"/>
      <c r="B68" s="122"/>
      <c r="C68" s="122"/>
      <c r="D68" s="122"/>
      <c r="E68" s="122"/>
      <c r="F68" s="122"/>
      <c r="G68" s="122"/>
      <c r="H68" s="122"/>
      <c r="I68" s="122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2"/>
      <c r="V68" s="122"/>
      <c r="W68" s="122"/>
      <c r="X68" s="122"/>
      <c r="Y68" s="122"/>
      <c r="Z68" s="122"/>
    </row>
    <row r="69">
      <c r="A69" s="124"/>
      <c r="B69" s="122"/>
      <c r="C69" s="122"/>
      <c r="D69" s="122"/>
      <c r="E69" s="122"/>
      <c r="F69" s="122"/>
      <c r="G69" s="122"/>
      <c r="H69" s="122"/>
      <c r="I69" s="122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2"/>
      <c r="V69" s="122"/>
      <c r="W69" s="122"/>
      <c r="X69" s="122"/>
      <c r="Y69" s="122"/>
      <c r="Z69" s="122"/>
    </row>
    <row r="70">
      <c r="A70" s="124"/>
      <c r="B70" s="122"/>
      <c r="C70" s="122"/>
      <c r="D70" s="122"/>
      <c r="E70" s="122"/>
      <c r="F70" s="122"/>
      <c r="G70" s="122"/>
      <c r="H70" s="122"/>
      <c r="I70" s="122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2"/>
      <c r="V70" s="122"/>
      <c r="W70" s="122"/>
      <c r="X70" s="122"/>
      <c r="Y70" s="122"/>
      <c r="Z70" s="122"/>
    </row>
    <row r="71">
      <c r="A71" s="124"/>
      <c r="B71" s="122"/>
      <c r="C71" s="122"/>
      <c r="D71" s="122"/>
      <c r="E71" s="122"/>
      <c r="F71" s="122"/>
      <c r="G71" s="122"/>
      <c r="H71" s="122"/>
      <c r="I71" s="122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2"/>
      <c r="V71" s="122"/>
      <c r="W71" s="122"/>
      <c r="X71" s="122"/>
      <c r="Y71" s="122"/>
      <c r="Z71" s="122"/>
    </row>
    <row r="72">
      <c r="A72" s="124"/>
      <c r="B72" s="122"/>
      <c r="C72" s="122"/>
      <c r="D72" s="122"/>
      <c r="E72" s="122"/>
      <c r="F72" s="122"/>
      <c r="G72" s="122"/>
      <c r="H72" s="122"/>
      <c r="I72" s="122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2"/>
      <c r="V72" s="122"/>
      <c r="W72" s="122"/>
      <c r="X72" s="122"/>
      <c r="Y72" s="122"/>
      <c r="Z72" s="122"/>
    </row>
    <row r="73">
      <c r="A73" s="124"/>
      <c r="B73" s="122"/>
      <c r="C73" s="122"/>
      <c r="D73" s="122"/>
      <c r="E73" s="122"/>
      <c r="F73" s="122"/>
      <c r="G73" s="122"/>
      <c r="H73" s="122"/>
      <c r="I73" s="122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2"/>
      <c r="V73" s="122"/>
      <c r="W73" s="122"/>
      <c r="X73" s="122"/>
      <c r="Y73" s="122"/>
      <c r="Z73" s="122"/>
    </row>
    <row r="74">
      <c r="A74" s="124"/>
      <c r="B74" s="122"/>
      <c r="C74" s="122"/>
      <c r="D74" s="122"/>
      <c r="E74" s="122"/>
      <c r="F74" s="122"/>
      <c r="G74" s="122"/>
      <c r="H74" s="122"/>
      <c r="I74" s="122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2"/>
      <c r="V74" s="122"/>
      <c r="W74" s="122"/>
      <c r="X74" s="122"/>
      <c r="Y74" s="122"/>
      <c r="Z74" s="122"/>
    </row>
    <row r="75">
      <c r="A75" s="124"/>
      <c r="B75" s="122"/>
      <c r="C75" s="122"/>
      <c r="D75" s="122"/>
      <c r="E75" s="122"/>
      <c r="F75" s="122"/>
      <c r="G75" s="122"/>
      <c r="H75" s="122"/>
      <c r="I75" s="122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2"/>
      <c r="V75" s="122"/>
      <c r="W75" s="122"/>
      <c r="X75" s="122"/>
      <c r="Y75" s="122"/>
      <c r="Z75" s="122"/>
    </row>
    <row r="76">
      <c r="A76" s="124"/>
      <c r="B76" s="122"/>
      <c r="C76" s="122"/>
      <c r="D76" s="122"/>
      <c r="E76" s="122"/>
      <c r="F76" s="122"/>
      <c r="G76" s="122"/>
      <c r="H76" s="122"/>
      <c r="I76" s="122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2"/>
      <c r="V76" s="122"/>
      <c r="W76" s="122"/>
      <c r="X76" s="122"/>
      <c r="Y76" s="122"/>
      <c r="Z76" s="122"/>
    </row>
    <row r="77">
      <c r="A77" s="124"/>
      <c r="B77" s="122"/>
      <c r="C77" s="122"/>
      <c r="D77" s="122"/>
      <c r="E77" s="122"/>
      <c r="F77" s="122"/>
      <c r="G77" s="122"/>
      <c r="H77" s="122"/>
      <c r="I77" s="122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2"/>
      <c r="V77" s="122"/>
      <c r="W77" s="122"/>
      <c r="X77" s="122"/>
      <c r="Y77" s="122"/>
      <c r="Z77" s="122"/>
    </row>
    <row r="78">
      <c r="A78" s="124"/>
      <c r="B78" s="122"/>
      <c r="C78" s="122"/>
      <c r="D78" s="122"/>
      <c r="E78" s="122"/>
      <c r="F78" s="122"/>
      <c r="G78" s="122"/>
      <c r="H78" s="122"/>
      <c r="I78" s="122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2"/>
      <c r="V78" s="122"/>
      <c r="W78" s="122"/>
      <c r="X78" s="122"/>
      <c r="Y78" s="122"/>
      <c r="Z78" s="122"/>
    </row>
    <row r="79">
      <c r="A79" s="124"/>
      <c r="B79" s="122"/>
      <c r="C79" s="122"/>
      <c r="D79" s="122"/>
      <c r="E79" s="122"/>
      <c r="F79" s="122"/>
      <c r="G79" s="122"/>
      <c r="H79" s="122"/>
      <c r="I79" s="122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  <c r="X79" s="122"/>
      <c r="Y79" s="122"/>
      <c r="Z79" s="122"/>
    </row>
    <row r="80">
      <c r="A80" s="124"/>
      <c r="B80" s="122"/>
      <c r="C80" s="122"/>
      <c r="D80" s="122"/>
      <c r="E80" s="122"/>
      <c r="F80" s="122"/>
      <c r="G80" s="122"/>
      <c r="H80" s="122"/>
      <c r="I80" s="122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  <c r="X80" s="122"/>
      <c r="Y80" s="122"/>
      <c r="Z80" s="122"/>
    </row>
    <row r="81">
      <c r="A81" s="124"/>
      <c r="B81" s="122"/>
      <c r="C81" s="122"/>
      <c r="D81" s="122"/>
      <c r="E81" s="122"/>
      <c r="F81" s="122"/>
      <c r="G81" s="122"/>
      <c r="H81" s="122"/>
      <c r="I81" s="122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  <c r="X81" s="122"/>
      <c r="Y81" s="122"/>
      <c r="Z81" s="122"/>
    </row>
    <row r="82">
      <c r="A82" s="124"/>
      <c r="B82" s="122"/>
      <c r="C82" s="122"/>
      <c r="D82" s="122"/>
      <c r="E82" s="122"/>
      <c r="F82" s="122"/>
      <c r="G82" s="122"/>
      <c r="H82" s="122"/>
      <c r="I82" s="122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  <c r="X82" s="122"/>
      <c r="Y82" s="122"/>
      <c r="Z82" s="122"/>
    </row>
    <row r="83">
      <c r="A83" s="124"/>
      <c r="B83" s="122"/>
      <c r="C83" s="122"/>
      <c r="D83" s="122"/>
      <c r="E83" s="122"/>
      <c r="F83" s="122"/>
      <c r="G83" s="122"/>
      <c r="H83" s="122"/>
      <c r="I83" s="122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  <c r="X83" s="122"/>
      <c r="Y83" s="122"/>
      <c r="Z83" s="122"/>
    </row>
    <row r="84">
      <c r="A84" s="124"/>
      <c r="B84" s="122"/>
      <c r="C84" s="122"/>
      <c r="D84" s="122"/>
      <c r="E84" s="122"/>
      <c r="F84" s="122"/>
      <c r="G84" s="122"/>
      <c r="H84" s="122"/>
      <c r="I84" s="122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  <c r="X84" s="122"/>
      <c r="Y84" s="122"/>
      <c r="Z84" s="122"/>
    </row>
    <row r="85">
      <c r="A85" s="124"/>
      <c r="B85" s="122"/>
      <c r="C85" s="122"/>
      <c r="D85" s="122"/>
      <c r="E85" s="122"/>
      <c r="F85" s="122"/>
      <c r="G85" s="122"/>
      <c r="H85" s="122"/>
      <c r="I85" s="122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  <c r="X85" s="122"/>
      <c r="Y85" s="122"/>
      <c r="Z85" s="122"/>
    </row>
    <row r="86">
      <c r="A86" s="124"/>
      <c r="B86" s="122"/>
      <c r="C86" s="122"/>
      <c r="D86" s="122"/>
      <c r="E86" s="122"/>
      <c r="F86" s="122"/>
      <c r="G86" s="122"/>
      <c r="H86" s="122"/>
      <c r="I86" s="122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  <c r="X86" s="122"/>
      <c r="Y86" s="122"/>
      <c r="Z86" s="122"/>
    </row>
    <row r="87">
      <c r="A87" s="124"/>
      <c r="B87" s="122"/>
      <c r="C87" s="122"/>
      <c r="D87" s="122"/>
      <c r="E87" s="122"/>
      <c r="F87" s="122"/>
      <c r="G87" s="122"/>
      <c r="H87" s="122"/>
      <c r="I87" s="122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  <c r="X87" s="122"/>
      <c r="Y87" s="122"/>
      <c r="Z87" s="122"/>
    </row>
    <row r="88">
      <c r="A88" s="124"/>
      <c r="B88" s="122"/>
      <c r="C88" s="122"/>
      <c r="D88" s="122"/>
      <c r="E88" s="122"/>
      <c r="F88" s="122"/>
      <c r="G88" s="122"/>
      <c r="H88" s="122"/>
      <c r="I88" s="122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  <c r="X88" s="122"/>
      <c r="Y88" s="122"/>
      <c r="Z88" s="122"/>
    </row>
    <row r="89">
      <c r="A89" s="124"/>
      <c r="B89" s="122"/>
      <c r="C89" s="122"/>
      <c r="D89" s="122"/>
      <c r="E89" s="122"/>
      <c r="F89" s="122"/>
      <c r="G89" s="122"/>
      <c r="H89" s="122"/>
      <c r="I89" s="122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  <c r="X89" s="122"/>
      <c r="Y89" s="122"/>
      <c r="Z89" s="122"/>
    </row>
    <row r="90">
      <c r="A90" s="124"/>
      <c r="B90" s="122"/>
      <c r="C90" s="122"/>
      <c r="D90" s="122"/>
      <c r="E90" s="122"/>
      <c r="F90" s="122"/>
      <c r="G90" s="122"/>
      <c r="H90" s="122"/>
      <c r="I90" s="122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  <c r="X90" s="122"/>
      <c r="Y90" s="122"/>
      <c r="Z90" s="122"/>
    </row>
    <row r="91">
      <c r="A91" s="124"/>
      <c r="B91" s="122"/>
      <c r="C91" s="122"/>
      <c r="D91" s="122"/>
      <c r="E91" s="122"/>
      <c r="F91" s="122"/>
      <c r="G91" s="122"/>
      <c r="H91" s="122"/>
      <c r="I91" s="122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  <c r="X91" s="122"/>
      <c r="Y91" s="122"/>
      <c r="Z91" s="122"/>
    </row>
    <row r="92">
      <c r="A92" s="124"/>
      <c r="B92" s="122"/>
      <c r="C92" s="122"/>
      <c r="D92" s="122"/>
      <c r="E92" s="122"/>
      <c r="F92" s="122"/>
      <c r="G92" s="122"/>
      <c r="H92" s="122"/>
      <c r="I92" s="122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  <c r="X92" s="122"/>
      <c r="Y92" s="122"/>
      <c r="Z92" s="122"/>
    </row>
    <row r="93">
      <c r="A93" s="124"/>
      <c r="B93" s="122"/>
      <c r="C93" s="122"/>
      <c r="D93" s="122"/>
      <c r="E93" s="122"/>
      <c r="F93" s="122"/>
      <c r="G93" s="122"/>
      <c r="H93" s="122"/>
      <c r="I93" s="122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  <c r="X93" s="122"/>
      <c r="Y93" s="122"/>
      <c r="Z93" s="122"/>
    </row>
    <row r="94">
      <c r="A94" s="124"/>
      <c r="B94" s="122"/>
      <c r="C94" s="122"/>
      <c r="D94" s="122"/>
      <c r="E94" s="122"/>
      <c r="F94" s="122"/>
      <c r="G94" s="122"/>
      <c r="H94" s="122"/>
      <c r="I94" s="122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  <c r="X94" s="122"/>
      <c r="Y94" s="122"/>
      <c r="Z94" s="122"/>
    </row>
    <row r="95">
      <c r="A95" s="124"/>
      <c r="B95" s="122"/>
      <c r="C95" s="122"/>
      <c r="D95" s="122"/>
      <c r="E95" s="122"/>
      <c r="F95" s="122"/>
      <c r="G95" s="122"/>
      <c r="H95" s="122"/>
      <c r="I95" s="122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  <c r="X95" s="122"/>
      <c r="Y95" s="122"/>
      <c r="Z95" s="122"/>
    </row>
    <row r="96">
      <c r="A96" s="124"/>
      <c r="B96" s="122"/>
      <c r="C96" s="122"/>
      <c r="D96" s="122"/>
      <c r="E96" s="122"/>
      <c r="F96" s="122"/>
      <c r="G96" s="122"/>
      <c r="H96" s="122"/>
      <c r="I96" s="122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  <c r="X96" s="122"/>
      <c r="Y96" s="122"/>
      <c r="Z96" s="122"/>
    </row>
    <row r="97">
      <c r="A97" s="124"/>
      <c r="B97" s="122"/>
      <c r="C97" s="122"/>
      <c r="D97" s="122"/>
      <c r="E97" s="122"/>
      <c r="F97" s="122"/>
      <c r="G97" s="122"/>
      <c r="H97" s="122"/>
      <c r="I97" s="122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  <c r="X97" s="122"/>
      <c r="Y97" s="122"/>
      <c r="Z97" s="122"/>
    </row>
    <row r="98">
      <c r="A98" s="124"/>
      <c r="B98" s="122"/>
      <c r="C98" s="122"/>
      <c r="D98" s="122"/>
      <c r="E98" s="122"/>
      <c r="F98" s="122"/>
      <c r="G98" s="122"/>
      <c r="H98" s="122"/>
      <c r="I98" s="122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  <c r="X98" s="122"/>
      <c r="Y98" s="122"/>
      <c r="Z98" s="122"/>
    </row>
    <row r="99">
      <c r="A99" s="124"/>
      <c r="B99" s="122"/>
      <c r="C99" s="122"/>
      <c r="D99" s="122"/>
      <c r="E99" s="122"/>
      <c r="F99" s="122"/>
      <c r="G99" s="122"/>
      <c r="H99" s="122"/>
      <c r="I99" s="122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  <c r="X99" s="122"/>
      <c r="Y99" s="122"/>
      <c r="Z99" s="122"/>
    </row>
    <row r="100">
      <c r="A100" s="124"/>
      <c r="B100" s="122"/>
      <c r="C100" s="122"/>
      <c r="D100" s="122"/>
      <c r="E100" s="122"/>
      <c r="F100" s="122"/>
      <c r="G100" s="122"/>
      <c r="H100" s="122"/>
      <c r="I100" s="122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  <c r="X100" s="122"/>
      <c r="Y100" s="122"/>
      <c r="Z100" s="122"/>
    </row>
    <row r="101">
      <c r="A101" s="124"/>
      <c r="B101" s="122"/>
      <c r="C101" s="122"/>
      <c r="D101" s="122"/>
      <c r="E101" s="122"/>
      <c r="F101" s="122"/>
      <c r="G101" s="122"/>
      <c r="H101" s="122"/>
      <c r="I101" s="122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  <c r="X101" s="122"/>
      <c r="Y101" s="122"/>
      <c r="Z101" s="122"/>
    </row>
    <row r="102">
      <c r="A102" s="124"/>
      <c r="B102" s="122"/>
      <c r="C102" s="122"/>
      <c r="D102" s="122"/>
      <c r="E102" s="122"/>
      <c r="F102" s="122"/>
      <c r="G102" s="122"/>
      <c r="H102" s="122"/>
      <c r="I102" s="122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  <c r="X102" s="122"/>
      <c r="Y102" s="122"/>
      <c r="Z102" s="122"/>
    </row>
    <row r="103">
      <c r="A103" s="124"/>
      <c r="B103" s="122"/>
      <c r="C103" s="122"/>
      <c r="D103" s="122"/>
      <c r="E103" s="122"/>
      <c r="F103" s="122"/>
      <c r="G103" s="122"/>
      <c r="H103" s="122"/>
      <c r="I103" s="122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  <c r="X103" s="122"/>
      <c r="Y103" s="122"/>
      <c r="Z103" s="122"/>
    </row>
    <row r="104">
      <c r="A104" s="124"/>
      <c r="B104" s="122"/>
      <c r="C104" s="122"/>
      <c r="D104" s="122"/>
      <c r="E104" s="122"/>
      <c r="F104" s="122"/>
      <c r="G104" s="122"/>
      <c r="H104" s="122"/>
      <c r="I104" s="122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  <c r="X104" s="122"/>
      <c r="Y104" s="122"/>
      <c r="Z104" s="122"/>
    </row>
    <row r="105">
      <c r="A105" s="124"/>
      <c r="B105" s="122"/>
      <c r="C105" s="122"/>
      <c r="D105" s="122"/>
      <c r="E105" s="122"/>
      <c r="F105" s="122"/>
      <c r="G105" s="122"/>
      <c r="H105" s="122"/>
      <c r="I105" s="122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  <c r="X105" s="122"/>
      <c r="Y105" s="122"/>
      <c r="Z105" s="122"/>
    </row>
    <row r="106">
      <c r="A106" s="124"/>
      <c r="B106" s="122"/>
      <c r="C106" s="122"/>
      <c r="D106" s="122"/>
      <c r="E106" s="122"/>
      <c r="F106" s="122"/>
      <c r="G106" s="122"/>
      <c r="H106" s="122"/>
      <c r="I106" s="122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  <c r="X106" s="122"/>
      <c r="Y106" s="122"/>
      <c r="Z106" s="122"/>
    </row>
    <row r="107">
      <c r="A107" s="124"/>
      <c r="B107" s="122"/>
      <c r="C107" s="122"/>
      <c r="D107" s="122"/>
      <c r="E107" s="122"/>
      <c r="F107" s="122"/>
      <c r="G107" s="122"/>
      <c r="H107" s="122"/>
      <c r="I107" s="122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  <c r="X107" s="122"/>
      <c r="Y107" s="122"/>
      <c r="Z107" s="122"/>
    </row>
    <row r="108">
      <c r="A108" s="124"/>
      <c r="B108" s="122"/>
      <c r="C108" s="122"/>
      <c r="D108" s="122"/>
      <c r="E108" s="122"/>
      <c r="F108" s="122"/>
      <c r="G108" s="122"/>
      <c r="H108" s="122"/>
      <c r="I108" s="122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  <c r="X108" s="122"/>
      <c r="Y108" s="122"/>
      <c r="Z108" s="122"/>
    </row>
    <row r="109">
      <c r="A109" s="124"/>
      <c r="B109" s="122"/>
      <c r="C109" s="122"/>
      <c r="D109" s="122"/>
      <c r="E109" s="122"/>
      <c r="F109" s="122"/>
      <c r="G109" s="122"/>
      <c r="H109" s="122"/>
      <c r="I109" s="122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  <c r="X109" s="122"/>
      <c r="Y109" s="122"/>
      <c r="Z109" s="122"/>
    </row>
    <row r="110">
      <c r="A110" s="124"/>
      <c r="B110" s="122"/>
      <c r="C110" s="122"/>
      <c r="D110" s="122"/>
      <c r="E110" s="122"/>
      <c r="F110" s="122"/>
      <c r="G110" s="122"/>
      <c r="H110" s="122"/>
      <c r="I110" s="122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  <c r="X110" s="122"/>
      <c r="Y110" s="122"/>
      <c r="Z110" s="122"/>
    </row>
    <row r="111">
      <c r="A111" s="124"/>
      <c r="B111" s="122"/>
      <c r="C111" s="122"/>
      <c r="D111" s="122"/>
      <c r="E111" s="122"/>
      <c r="F111" s="122"/>
      <c r="G111" s="122"/>
      <c r="H111" s="122"/>
      <c r="I111" s="122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  <c r="X111" s="122"/>
      <c r="Y111" s="122"/>
      <c r="Z111" s="122"/>
    </row>
    <row r="112">
      <c r="A112" s="124"/>
      <c r="B112" s="122"/>
      <c r="C112" s="122"/>
      <c r="D112" s="122"/>
      <c r="E112" s="122"/>
      <c r="F112" s="122"/>
      <c r="G112" s="122"/>
      <c r="H112" s="122"/>
      <c r="I112" s="122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  <c r="X112" s="122"/>
      <c r="Y112" s="122"/>
      <c r="Z112" s="122"/>
    </row>
    <row r="113">
      <c r="A113" s="124"/>
      <c r="B113" s="122"/>
      <c r="C113" s="122"/>
      <c r="D113" s="122"/>
      <c r="E113" s="122"/>
      <c r="F113" s="122"/>
      <c r="G113" s="122"/>
      <c r="H113" s="122"/>
      <c r="I113" s="122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  <c r="X113" s="122"/>
      <c r="Y113" s="122"/>
      <c r="Z113" s="122"/>
    </row>
    <row r="114">
      <c r="A114" s="124"/>
      <c r="B114" s="122"/>
      <c r="C114" s="122"/>
      <c r="D114" s="122"/>
      <c r="E114" s="122"/>
      <c r="F114" s="122"/>
      <c r="G114" s="122"/>
      <c r="H114" s="122"/>
      <c r="I114" s="122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  <c r="X114" s="122"/>
      <c r="Y114" s="122"/>
      <c r="Z114" s="122"/>
    </row>
    <row r="115">
      <c r="A115" s="124"/>
      <c r="B115" s="122"/>
      <c r="C115" s="122"/>
      <c r="D115" s="122"/>
      <c r="E115" s="122"/>
      <c r="F115" s="122"/>
      <c r="G115" s="122"/>
      <c r="H115" s="122"/>
      <c r="I115" s="122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  <c r="X115" s="122"/>
      <c r="Y115" s="122"/>
      <c r="Z115" s="122"/>
    </row>
    <row r="116">
      <c r="A116" s="124"/>
      <c r="B116" s="122"/>
      <c r="C116" s="122"/>
      <c r="D116" s="122"/>
      <c r="E116" s="122"/>
      <c r="F116" s="122"/>
      <c r="G116" s="122"/>
      <c r="H116" s="122"/>
      <c r="I116" s="122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  <c r="X116" s="122"/>
      <c r="Y116" s="122"/>
      <c r="Z116" s="122"/>
    </row>
    <row r="117">
      <c r="A117" s="124"/>
      <c r="B117" s="122"/>
      <c r="C117" s="122"/>
      <c r="D117" s="122"/>
      <c r="E117" s="122"/>
      <c r="F117" s="122"/>
      <c r="G117" s="122"/>
      <c r="H117" s="122"/>
      <c r="I117" s="122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  <c r="X117" s="122"/>
      <c r="Y117" s="122"/>
      <c r="Z117" s="122"/>
    </row>
    <row r="118">
      <c r="A118" s="124"/>
      <c r="B118" s="122"/>
      <c r="C118" s="122"/>
      <c r="D118" s="122"/>
      <c r="E118" s="122"/>
      <c r="F118" s="122"/>
      <c r="G118" s="122"/>
      <c r="H118" s="122"/>
      <c r="I118" s="122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  <c r="X118" s="122"/>
      <c r="Y118" s="122"/>
      <c r="Z118" s="122"/>
    </row>
    <row r="119">
      <c r="A119" s="124"/>
      <c r="B119" s="122"/>
      <c r="C119" s="122"/>
      <c r="D119" s="122"/>
      <c r="E119" s="122"/>
      <c r="F119" s="122"/>
      <c r="G119" s="122"/>
      <c r="H119" s="122"/>
      <c r="I119" s="122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  <c r="X119" s="122"/>
      <c r="Y119" s="122"/>
      <c r="Z119" s="122"/>
    </row>
    <row r="120">
      <c r="A120" s="124"/>
      <c r="B120" s="122"/>
      <c r="C120" s="122"/>
      <c r="D120" s="122"/>
      <c r="E120" s="122"/>
      <c r="F120" s="122"/>
      <c r="G120" s="122"/>
      <c r="H120" s="122"/>
      <c r="I120" s="122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  <c r="X120" s="122"/>
      <c r="Y120" s="122"/>
      <c r="Z120" s="122"/>
    </row>
    <row r="121">
      <c r="A121" s="124"/>
      <c r="B121" s="122"/>
      <c r="C121" s="122"/>
      <c r="D121" s="122"/>
      <c r="E121" s="122"/>
      <c r="F121" s="122"/>
      <c r="G121" s="122"/>
      <c r="H121" s="122"/>
      <c r="I121" s="122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  <c r="X121" s="122"/>
      <c r="Y121" s="122"/>
      <c r="Z121" s="122"/>
    </row>
    <row r="122">
      <c r="A122" s="124"/>
      <c r="B122" s="122"/>
      <c r="C122" s="122"/>
      <c r="D122" s="122"/>
      <c r="E122" s="122"/>
      <c r="F122" s="122"/>
      <c r="G122" s="122"/>
      <c r="H122" s="122"/>
      <c r="I122" s="122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  <c r="X122" s="122"/>
      <c r="Y122" s="122"/>
      <c r="Z122" s="122"/>
    </row>
    <row r="123">
      <c r="A123" s="124"/>
      <c r="B123" s="122"/>
      <c r="C123" s="122"/>
      <c r="D123" s="122"/>
      <c r="E123" s="122"/>
      <c r="F123" s="122"/>
      <c r="G123" s="122"/>
      <c r="H123" s="122"/>
      <c r="I123" s="122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  <c r="X123" s="122"/>
      <c r="Y123" s="122"/>
      <c r="Z123" s="122"/>
    </row>
    <row r="124">
      <c r="A124" s="124"/>
      <c r="B124" s="122"/>
      <c r="C124" s="122"/>
      <c r="D124" s="122"/>
      <c r="E124" s="122"/>
      <c r="F124" s="122"/>
      <c r="G124" s="122"/>
      <c r="H124" s="122"/>
      <c r="I124" s="122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  <c r="X124" s="122"/>
      <c r="Y124" s="122"/>
      <c r="Z124" s="122"/>
    </row>
    <row r="125">
      <c r="A125" s="124"/>
      <c r="B125" s="122"/>
      <c r="C125" s="122"/>
      <c r="D125" s="122"/>
      <c r="E125" s="122"/>
      <c r="F125" s="122"/>
      <c r="G125" s="122"/>
      <c r="H125" s="122"/>
      <c r="I125" s="122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  <c r="X125" s="122"/>
      <c r="Y125" s="122"/>
      <c r="Z125" s="122"/>
    </row>
    <row r="126">
      <c r="A126" s="124"/>
      <c r="B126" s="122"/>
      <c r="C126" s="122"/>
      <c r="D126" s="122"/>
      <c r="E126" s="122"/>
      <c r="F126" s="122"/>
      <c r="G126" s="122"/>
      <c r="H126" s="122"/>
      <c r="I126" s="122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  <c r="X126" s="122"/>
      <c r="Y126" s="122"/>
      <c r="Z126" s="122"/>
    </row>
    <row r="127">
      <c r="A127" s="124"/>
      <c r="B127" s="122"/>
      <c r="C127" s="122"/>
      <c r="D127" s="122"/>
      <c r="E127" s="122"/>
      <c r="F127" s="122"/>
      <c r="G127" s="122"/>
      <c r="H127" s="122"/>
      <c r="I127" s="122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  <c r="X127" s="122"/>
      <c r="Y127" s="122"/>
      <c r="Z127" s="122"/>
    </row>
    <row r="128">
      <c r="A128" s="124"/>
      <c r="B128" s="122"/>
      <c r="C128" s="122"/>
      <c r="D128" s="122"/>
      <c r="E128" s="122"/>
      <c r="F128" s="122"/>
      <c r="G128" s="122"/>
      <c r="H128" s="122"/>
      <c r="I128" s="122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  <c r="X128" s="122"/>
      <c r="Y128" s="122"/>
      <c r="Z128" s="122"/>
    </row>
    <row r="129">
      <c r="A129" s="124"/>
      <c r="B129" s="122"/>
      <c r="C129" s="122"/>
      <c r="D129" s="122"/>
      <c r="E129" s="122"/>
      <c r="F129" s="122"/>
      <c r="G129" s="122"/>
      <c r="H129" s="122"/>
      <c r="I129" s="122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  <c r="X129" s="122"/>
      <c r="Y129" s="122"/>
      <c r="Z129" s="122"/>
    </row>
    <row r="130">
      <c r="A130" s="124"/>
      <c r="B130" s="122"/>
      <c r="C130" s="122"/>
      <c r="D130" s="122"/>
      <c r="E130" s="122"/>
      <c r="F130" s="122"/>
      <c r="G130" s="122"/>
      <c r="H130" s="122"/>
      <c r="I130" s="122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  <c r="X130" s="122"/>
      <c r="Y130" s="122"/>
      <c r="Z130" s="122"/>
    </row>
    <row r="131">
      <c r="A131" s="124"/>
      <c r="B131" s="122"/>
      <c r="C131" s="122"/>
      <c r="D131" s="122"/>
      <c r="E131" s="122"/>
      <c r="F131" s="122"/>
      <c r="G131" s="122"/>
      <c r="H131" s="122"/>
      <c r="I131" s="122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  <c r="X131" s="122"/>
      <c r="Y131" s="122"/>
      <c r="Z131" s="122"/>
    </row>
    <row r="132">
      <c r="A132" s="124"/>
      <c r="B132" s="122"/>
      <c r="C132" s="122"/>
      <c r="D132" s="122"/>
      <c r="E132" s="122"/>
      <c r="F132" s="122"/>
      <c r="G132" s="122"/>
      <c r="H132" s="122"/>
      <c r="I132" s="122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  <c r="X132" s="122"/>
      <c r="Y132" s="122"/>
      <c r="Z132" s="122"/>
    </row>
    <row r="133">
      <c r="A133" s="124"/>
      <c r="B133" s="122"/>
      <c r="C133" s="122"/>
      <c r="D133" s="122"/>
      <c r="E133" s="122"/>
      <c r="F133" s="122"/>
      <c r="G133" s="122"/>
      <c r="H133" s="122"/>
      <c r="I133" s="122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  <c r="X133" s="122"/>
      <c r="Y133" s="122"/>
      <c r="Z133" s="122"/>
    </row>
    <row r="134">
      <c r="A134" s="124"/>
      <c r="B134" s="122"/>
      <c r="C134" s="122"/>
      <c r="D134" s="122"/>
      <c r="E134" s="122"/>
      <c r="F134" s="122"/>
      <c r="G134" s="122"/>
      <c r="H134" s="122"/>
      <c r="I134" s="122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  <c r="X134" s="122"/>
      <c r="Y134" s="122"/>
      <c r="Z134" s="122"/>
    </row>
    <row r="135">
      <c r="A135" s="124"/>
      <c r="B135" s="122"/>
      <c r="C135" s="122"/>
      <c r="D135" s="122"/>
      <c r="E135" s="122"/>
      <c r="F135" s="122"/>
      <c r="G135" s="122"/>
      <c r="H135" s="122"/>
      <c r="I135" s="122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  <c r="X135" s="122"/>
      <c r="Y135" s="122"/>
      <c r="Z135" s="122"/>
    </row>
    <row r="136">
      <c r="A136" s="124"/>
      <c r="B136" s="122"/>
      <c r="C136" s="122"/>
      <c r="D136" s="122"/>
      <c r="E136" s="122"/>
      <c r="F136" s="122"/>
      <c r="G136" s="122"/>
      <c r="H136" s="122"/>
      <c r="I136" s="122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  <c r="X136" s="122"/>
      <c r="Y136" s="122"/>
      <c r="Z136" s="122"/>
    </row>
    <row r="137">
      <c r="A137" s="124"/>
      <c r="B137" s="122"/>
      <c r="C137" s="122"/>
      <c r="D137" s="122"/>
      <c r="E137" s="122"/>
      <c r="F137" s="122"/>
      <c r="G137" s="122"/>
      <c r="H137" s="122"/>
      <c r="I137" s="122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  <c r="X137" s="122"/>
      <c r="Y137" s="122"/>
      <c r="Z137" s="122"/>
    </row>
    <row r="138">
      <c r="A138" s="124"/>
      <c r="B138" s="122"/>
      <c r="C138" s="122"/>
      <c r="D138" s="122"/>
      <c r="E138" s="122"/>
      <c r="F138" s="122"/>
      <c r="G138" s="122"/>
      <c r="H138" s="122"/>
      <c r="I138" s="122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  <c r="X138" s="122"/>
      <c r="Y138" s="122"/>
      <c r="Z138" s="122"/>
    </row>
    <row r="139">
      <c r="A139" s="124"/>
      <c r="B139" s="122"/>
      <c r="C139" s="122"/>
      <c r="D139" s="122"/>
      <c r="E139" s="122"/>
      <c r="F139" s="122"/>
      <c r="G139" s="122"/>
      <c r="H139" s="122"/>
      <c r="I139" s="122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  <c r="X139" s="122"/>
      <c r="Y139" s="122"/>
      <c r="Z139" s="122"/>
    </row>
    <row r="140">
      <c r="A140" s="124"/>
      <c r="B140" s="122"/>
      <c r="C140" s="122"/>
      <c r="D140" s="122"/>
      <c r="E140" s="122"/>
      <c r="F140" s="122"/>
      <c r="G140" s="122"/>
      <c r="H140" s="122"/>
      <c r="I140" s="122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  <c r="X140" s="122"/>
      <c r="Y140" s="122"/>
      <c r="Z140" s="122"/>
    </row>
    <row r="141">
      <c r="A141" s="124"/>
      <c r="B141" s="122"/>
      <c r="C141" s="122"/>
      <c r="D141" s="122"/>
      <c r="E141" s="122"/>
      <c r="F141" s="122"/>
      <c r="G141" s="122"/>
      <c r="H141" s="122"/>
      <c r="I141" s="122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  <c r="X141" s="122"/>
      <c r="Y141" s="122"/>
      <c r="Z141" s="122"/>
    </row>
    <row r="142">
      <c r="A142" s="124"/>
      <c r="B142" s="122"/>
      <c r="C142" s="122"/>
      <c r="D142" s="122"/>
      <c r="E142" s="122"/>
      <c r="F142" s="122"/>
      <c r="G142" s="122"/>
      <c r="H142" s="122"/>
      <c r="I142" s="122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  <c r="X142" s="122"/>
      <c r="Y142" s="122"/>
      <c r="Z142" s="122"/>
    </row>
    <row r="143">
      <c r="A143" s="124"/>
      <c r="B143" s="122"/>
      <c r="C143" s="122"/>
      <c r="D143" s="122"/>
      <c r="E143" s="122"/>
      <c r="F143" s="122"/>
      <c r="G143" s="122"/>
      <c r="H143" s="122"/>
      <c r="I143" s="122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  <c r="X143" s="122"/>
      <c r="Y143" s="122"/>
      <c r="Z143" s="122"/>
    </row>
    <row r="144">
      <c r="A144" s="124"/>
      <c r="B144" s="122"/>
      <c r="C144" s="122"/>
      <c r="D144" s="122"/>
      <c r="E144" s="122"/>
      <c r="F144" s="122"/>
      <c r="G144" s="122"/>
      <c r="H144" s="122"/>
      <c r="I144" s="122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  <c r="X144" s="122"/>
      <c r="Y144" s="122"/>
      <c r="Z144" s="122"/>
    </row>
    <row r="145">
      <c r="A145" s="124"/>
      <c r="B145" s="122"/>
      <c r="C145" s="122"/>
      <c r="D145" s="122"/>
      <c r="E145" s="122"/>
      <c r="F145" s="122"/>
      <c r="G145" s="122"/>
      <c r="H145" s="122"/>
      <c r="I145" s="122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  <c r="X145" s="122"/>
      <c r="Y145" s="122"/>
      <c r="Z145" s="122"/>
    </row>
    <row r="146">
      <c r="A146" s="124"/>
      <c r="B146" s="122"/>
      <c r="C146" s="122"/>
      <c r="D146" s="122"/>
      <c r="E146" s="122"/>
      <c r="F146" s="122"/>
      <c r="G146" s="122"/>
      <c r="H146" s="122"/>
      <c r="I146" s="122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  <c r="X146" s="122"/>
      <c r="Y146" s="122"/>
      <c r="Z146" s="122"/>
    </row>
    <row r="147">
      <c r="A147" s="124"/>
      <c r="B147" s="122"/>
      <c r="C147" s="122"/>
      <c r="D147" s="122"/>
      <c r="E147" s="122"/>
      <c r="F147" s="122"/>
      <c r="G147" s="122"/>
      <c r="H147" s="122"/>
      <c r="I147" s="122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  <c r="X147" s="122"/>
      <c r="Y147" s="122"/>
      <c r="Z147" s="122"/>
    </row>
    <row r="148">
      <c r="A148" s="124"/>
      <c r="B148" s="122"/>
      <c r="C148" s="122"/>
      <c r="D148" s="122"/>
      <c r="E148" s="122"/>
      <c r="F148" s="122"/>
      <c r="G148" s="122"/>
      <c r="H148" s="122"/>
      <c r="I148" s="122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  <c r="X148" s="122"/>
      <c r="Y148" s="122"/>
      <c r="Z148" s="122"/>
    </row>
    <row r="149">
      <c r="A149" s="124"/>
      <c r="B149" s="122"/>
      <c r="C149" s="122"/>
      <c r="D149" s="122"/>
      <c r="E149" s="122"/>
      <c r="F149" s="122"/>
      <c r="G149" s="122"/>
      <c r="H149" s="122"/>
      <c r="I149" s="122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  <c r="X149" s="122"/>
      <c r="Y149" s="122"/>
      <c r="Z149" s="122"/>
    </row>
    <row r="150">
      <c r="A150" s="124"/>
      <c r="B150" s="122"/>
      <c r="C150" s="122"/>
      <c r="D150" s="122"/>
      <c r="E150" s="122"/>
      <c r="F150" s="122"/>
      <c r="G150" s="122"/>
      <c r="H150" s="122"/>
      <c r="I150" s="122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  <c r="X150" s="122"/>
      <c r="Y150" s="122"/>
      <c r="Z150" s="122"/>
    </row>
    <row r="151">
      <c r="A151" s="124"/>
      <c r="B151" s="122"/>
      <c r="C151" s="122"/>
      <c r="D151" s="122"/>
      <c r="E151" s="122"/>
      <c r="F151" s="122"/>
      <c r="G151" s="122"/>
      <c r="H151" s="122"/>
      <c r="I151" s="122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  <c r="X151" s="122"/>
      <c r="Y151" s="122"/>
      <c r="Z151" s="122"/>
    </row>
    <row r="152">
      <c r="A152" s="124"/>
      <c r="B152" s="122"/>
      <c r="C152" s="122"/>
      <c r="D152" s="122"/>
      <c r="E152" s="122"/>
      <c r="F152" s="122"/>
      <c r="G152" s="122"/>
      <c r="H152" s="122"/>
      <c r="I152" s="122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  <c r="X152" s="122"/>
      <c r="Y152" s="122"/>
      <c r="Z152" s="122"/>
    </row>
    <row r="153">
      <c r="A153" s="124"/>
      <c r="B153" s="122"/>
      <c r="C153" s="122"/>
      <c r="D153" s="122"/>
      <c r="E153" s="122"/>
      <c r="F153" s="122"/>
      <c r="G153" s="122"/>
      <c r="H153" s="122"/>
      <c r="I153" s="122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  <c r="X153" s="122"/>
      <c r="Y153" s="122"/>
      <c r="Z153" s="122"/>
    </row>
    <row r="154">
      <c r="A154" s="124"/>
      <c r="B154" s="122"/>
      <c r="C154" s="122"/>
      <c r="D154" s="122"/>
      <c r="E154" s="122"/>
      <c r="F154" s="122"/>
      <c r="G154" s="122"/>
      <c r="H154" s="122"/>
      <c r="I154" s="122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  <c r="X154" s="122"/>
      <c r="Y154" s="122"/>
      <c r="Z154" s="122"/>
    </row>
    <row r="155">
      <c r="A155" s="124"/>
      <c r="B155" s="122"/>
      <c r="C155" s="122"/>
      <c r="D155" s="122"/>
      <c r="E155" s="122"/>
      <c r="F155" s="122"/>
      <c r="G155" s="122"/>
      <c r="H155" s="122"/>
      <c r="I155" s="122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  <c r="X155" s="122"/>
      <c r="Y155" s="122"/>
      <c r="Z155" s="122"/>
    </row>
    <row r="156">
      <c r="A156" s="124"/>
      <c r="B156" s="122"/>
      <c r="C156" s="122"/>
      <c r="D156" s="122"/>
      <c r="E156" s="122"/>
      <c r="F156" s="122"/>
      <c r="G156" s="122"/>
      <c r="H156" s="122"/>
      <c r="I156" s="122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  <c r="X156" s="122"/>
      <c r="Y156" s="122"/>
      <c r="Z156" s="122"/>
    </row>
    <row r="157">
      <c r="A157" s="124"/>
      <c r="B157" s="122"/>
      <c r="C157" s="122"/>
      <c r="D157" s="122"/>
      <c r="E157" s="122"/>
      <c r="F157" s="122"/>
      <c r="G157" s="122"/>
      <c r="H157" s="122"/>
      <c r="I157" s="122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  <c r="X157" s="122"/>
      <c r="Y157" s="122"/>
      <c r="Z157" s="122"/>
    </row>
    <row r="158">
      <c r="A158" s="124"/>
      <c r="B158" s="122"/>
      <c r="C158" s="122"/>
      <c r="D158" s="122"/>
      <c r="E158" s="122"/>
      <c r="F158" s="122"/>
      <c r="G158" s="122"/>
      <c r="H158" s="122"/>
      <c r="I158" s="122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  <c r="X158" s="122"/>
      <c r="Y158" s="122"/>
      <c r="Z158" s="122"/>
    </row>
    <row r="159">
      <c r="A159" s="124"/>
      <c r="B159" s="122"/>
      <c r="C159" s="122"/>
      <c r="D159" s="122"/>
      <c r="E159" s="122"/>
      <c r="F159" s="122"/>
      <c r="G159" s="122"/>
      <c r="H159" s="122"/>
      <c r="I159" s="122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  <c r="X159" s="122"/>
      <c r="Y159" s="122"/>
      <c r="Z159" s="122"/>
    </row>
    <row r="160">
      <c r="A160" s="124"/>
      <c r="B160" s="122"/>
      <c r="C160" s="122"/>
      <c r="D160" s="122"/>
      <c r="E160" s="122"/>
      <c r="F160" s="122"/>
      <c r="G160" s="122"/>
      <c r="H160" s="122"/>
      <c r="I160" s="122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  <c r="X160" s="122"/>
      <c r="Y160" s="122"/>
      <c r="Z160" s="122"/>
    </row>
    <row r="161">
      <c r="A161" s="124"/>
      <c r="B161" s="122"/>
      <c r="C161" s="122"/>
      <c r="D161" s="122"/>
      <c r="E161" s="122"/>
      <c r="F161" s="122"/>
      <c r="G161" s="122"/>
      <c r="H161" s="122"/>
      <c r="I161" s="122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  <c r="X161" s="122"/>
      <c r="Y161" s="122"/>
      <c r="Z161" s="122"/>
    </row>
    <row r="162">
      <c r="A162" s="124"/>
      <c r="B162" s="122"/>
      <c r="C162" s="122"/>
      <c r="D162" s="122"/>
      <c r="E162" s="122"/>
      <c r="F162" s="122"/>
      <c r="G162" s="122"/>
      <c r="H162" s="122"/>
      <c r="I162" s="122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  <c r="X162" s="122"/>
      <c r="Y162" s="122"/>
      <c r="Z162" s="122"/>
    </row>
    <row r="163">
      <c r="A163" s="124"/>
      <c r="B163" s="122"/>
      <c r="C163" s="122"/>
      <c r="D163" s="122"/>
      <c r="E163" s="122"/>
      <c r="F163" s="122"/>
      <c r="G163" s="122"/>
      <c r="H163" s="122"/>
      <c r="I163" s="122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  <c r="X163" s="122"/>
      <c r="Y163" s="122"/>
      <c r="Z163" s="122"/>
    </row>
    <row r="164">
      <c r="A164" s="124"/>
      <c r="B164" s="122"/>
      <c r="C164" s="122"/>
      <c r="D164" s="122"/>
      <c r="E164" s="122"/>
      <c r="F164" s="122"/>
      <c r="G164" s="122"/>
      <c r="H164" s="122"/>
      <c r="I164" s="122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  <c r="X164" s="122"/>
      <c r="Y164" s="122"/>
      <c r="Z164" s="122"/>
    </row>
    <row r="165">
      <c r="A165" s="124"/>
      <c r="B165" s="122"/>
      <c r="C165" s="122"/>
      <c r="D165" s="122"/>
      <c r="E165" s="122"/>
      <c r="F165" s="122"/>
      <c r="G165" s="122"/>
      <c r="H165" s="122"/>
      <c r="I165" s="122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  <c r="X165" s="122"/>
      <c r="Y165" s="122"/>
      <c r="Z165" s="122"/>
    </row>
    <row r="166">
      <c r="A166" s="124"/>
      <c r="B166" s="122"/>
      <c r="C166" s="122"/>
      <c r="D166" s="122"/>
      <c r="E166" s="122"/>
      <c r="F166" s="122"/>
      <c r="G166" s="122"/>
      <c r="H166" s="122"/>
      <c r="I166" s="122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  <c r="X166" s="122"/>
      <c r="Y166" s="122"/>
      <c r="Z166" s="122"/>
    </row>
    <row r="167">
      <c r="A167" s="124"/>
      <c r="B167" s="122"/>
      <c r="C167" s="122"/>
      <c r="D167" s="122"/>
      <c r="E167" s="122"/>
      <c r="F167" s="122"/>
      <c r="G167" s="122"/>
      <c r="H167" s="122"/>
      <c r="I167" s="122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  <c r="X167" s="122"/>
      <c r="Y167" s="122"/>
      <c r="Z167" s="122"/>
    </row>
    <row r="168">
      <c r="A168" s="124"/>
      <c r="B168" s="122"/>
      <c r="C168" s="122"/>
      <c r="D168" s="122"/>
      <c r="E168" s="122"/>
      <c r="F168" s="122"/>
      <c r="G168" s="122"/>
      <c r="H168" s="122"/>
      <c r="I168" s="122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  <c r="X168" s="122"/>
      <c r="Y168" s="122"/>
      <c r="Z168" s="122"/>
    </row>
    <row r="169">
      <c r="A169" s="124"/>
      <c r="B169" s="122"/>
      <c r="C169" s="122"/>
      <c r="D169" s="122"/>
      <c r="E169" s="122"/>
      <c r="F169" s="122"/>
      <c r="G169" s="122"/>
      <c r="H169" s="122"/>
      <c r="I169" s="122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  <c r="X169" s="122"/>
      <c r="Y169" s="122"/>
      <c r="Z169" s="122"/>
    </row>
    <row r="170">
      <c r="A170" s="124"/>
      <c r="B170" s="122"/>
      <c r="C170" s="122"/>
      <c r="D170" s="122"/>
      <c r="E170" s="122"/>
      <c r="F170" s="122"/>
      <c r="G170" s="122"/>
      <c r="H170" s="122"/>
      <c r="I170" s="122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  <c r="X170" s="122"/>
      <c r="Y170" s="122"/>
      <c r="Z170" s="122"/>
    </row>
    <row r="171">
      <c r="A171" s="124"/>
      <c r="B171" s="122"/>
      <c r="C171" s="122"/>
      <c r="D171" s="122"/>
      <c r="E171" s="122"/>
      <c r="F171" s="122"/>
      <c r="G171" s="122"/>
      <c r="H171" s="122"/>
      <c r="I171" s="122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  <c r="X171" s="122"/>
      <c r="Y171" s="122"/>
      <c r="Z171" s="122"/>
    </row>
    <row r="172">
      <c r="A172" s="124"/>
      <c r="B172" s="122"/>
      <c r="C172" s="122"/>
      <c r="D172" s="122"/>
      <c r="E172" s="122"/>
      <c r="F172" s="122"/>
      <c r="G172" s="122"/>
      <c r="H172" s="122"/>
      <c r="I172" s="122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  <c r="X172" s="122"/>
      <c r="Y172" s="122"/>
      <c r="Z172" s="122"/>
    </row>
    <row r="173">
      <c r="A173" s="124"/>
      <c r="B173" s="122"/>
      <c r="C173" s="122"/>
      <c r="D173" s="122"/>
      <c r="E173" s="122"/>
      <c r="F173" s="122"/>
      <c r="G173" s="122"/>
      <c r="H173" s="122"/>
      <c r="I173" s="122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  <c r="X173" s="122"/>
      <c r="Y173" s="122"/>
      <c r="Z173" s="122"/>
    </row>
    <row r="174">
      <c r="A174" s="124"/>
      <c r="B174" s="122"/>
      <c r="C174" s="122"/>
      <c r="D174" s="122"/>
      <c r="E174" s="122"/>
      <c r="F174" s="122"/>
      <c r="G174" s="122"/>
      <c r="H174" s="122"/>
      <c r="I174" s="122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  <c r="X174" s="122"/>
      <c r="Y174" s="122"/>
      <c r="Z174" s="122"/>
    </row>
    <row r="175">
      <c r="A175" s="124"/>
      <c r="B175" s="122"/>
      <c r="C175" s="122"/>
      <c r="D175" s="122"/>
      <c r="E175" s="122"/>
      <c r="F175" s="122"/>
      <c r="G175" s="122"/>
      <c r="H175" s="122"/>
      <c r="I175" s="122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  <c r="X175" s="122"/>
      <c r="Y175" s="122"/>
      <c r="Z175" s="122"/>
    </row>
    <row r="176">
      <c r="A176" s="124"/>
      <c r="B176" s="122"/>
      <c r="C176" s="122"/>
      <c r="D176" s="122"/>
      <c r="E176" s="122"/>
      <c r="F176" s="122"/>
      <c r="G176" s="122"/>
      <c r="H176" s="122"/>
      <c r="I176" s="122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  <c r="X176" s="122"/>
      <c r="Y176" s="122"/>
      <c r="Z176" s="122"/>
    </row>
    <row r="177">
      <c r="A177" s="124"/>
      <c r="B177" s="122"/>
      <c r="C177" s="122"/>
      <c r="D177" s="122"/>
      <c r="E177" s="122"/>
      <c r="F177" s="122"/>
      <c r="G177" s="122"/>
      <c r="H177" s="122"/>
      <c r="I177" s="122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  <c r="X177" s="122"/>
      <c r="Y177" s="122"/>
      <c r="Z177" s="122"/>
    </row>
    <row r="178">
      <c r="A178" s="124"/>
      <c r="B178" s="122"/>
      <c r="C178" s="122"/>
      <c r="D178" s="122"/>
      <c r="E178" s="122"/>
      <c r="F178" s="122"/>
      <c r="G178" s="122"/>
      <c r="H178" s="122"/>
      <c r="I178" s="122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  <c r="X178" s="122"/>
      <c r="Y178" s="122"/>
      <c r="Z178" s="122"/>
    </row>
    <row r="179">
      <c r="A179" s="124"/>
      <c r="B179" s="122"/>
      <c r="C179" s="122"/>
      <c r="D179" s="122"/>
      <c r="E179" s="122"/>
      <c r="F179" s="122"/>
      <c r="G179" s="122"/>
      <c r="H179" s="122"/>
      <c r="I179" s="122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  <c r="X179" s="122"/>
      <c r="Y179" s="122"/>
      <c r="Z179" s="122"/>
    </row>
    <row r="180">
      <c r="A180" s="124"/>
      <c r="B180" s="122"/>
      <c r="C180" s="122"/>
      <c r="D180" s="122"/>
      <c r="E180" s="122"/>
      <c r="F180" s="122"/>
      <c r="G180" s="122"/>
      <c r="H180" s="122"/>
      <c r="I180" s="122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  <c r="X180" s="122"/>
      <c r="Y180" s="122"/>
      <c r="Z180" s="122"/>
    </row>
    <row r="181">
      <c r="A181" s="124"/>
      <c r="B181" s="122"/>
      <c r="C181" s="122"/>
      <c r="D181" s="122"/>
      <c r="E181" s="122"/>
      <c r="F181" s="122"/>
      <c r="G181" s="122"/>
      <c r="H181" s="122"/>
      <c r="I181" s="122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  <c r="X181" s="122"/>
      <c r="Y181" s="122"/>
      <c r="Z181" s="122"/>
    </row>
    <row r="182">
      <c r="A182" s="124"/>
      <c r="B182" s="122"/>
      <c r="C182" s="122"/>
      <c r="D182" s="122"/>
      <c r="E182" s="122"/>
      <c r="F182" s="122"/>
      <c r="G182" s="122"/>
      <c r="H182" s="122"/>
      <c r="I182" s="122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  <c r="X182" s="122"/>
      <c r="Y182" s="122"/>
      <c r="Z182" s="122"/>
    </row>
    <row r="183">
      <c r="A183" s="124"/>
      <c r="B183" s="122"/>
      <c r="C183" s="122"/>
      <c r="D183" s="122"/>
      <c r="E183" s="122"/>
      <c r="F183" s="122"/>
      <c r="G183" s="122"/>
      <c r="H183" s="122"/>
      <c r="I183" s="122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  <c r="X183" s="122"/>
      <c r="Y183" s="122"/>
      <c r="Z183" s="122"/>
    </row>
    <row r="184">
      <c r="A184" s="124"/>
      <c r="B184" s="122"/>
      <c r="C184" s="122"/>
      <c r="D184" s="122"/>
      <c r="E184" s="122"/>
      <c r="F184" s="122"/>
      <c r="G184" s="122"/>
      <c r="H184" s="122"/>
      <c r="I184" s="122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  <c r="X184" s="122"/>
      <c r="Y184" s="122"/>
      <c r="Z184" s="122"/>
    </row>
    <row r="185">
      <c r="A185" s="124"/>
      <c r="B185" s="122"/>
      <c r="C185" s="122"/>
      <c r="D185" s="122"/>
      <c r="E185" s="122"/>
      <c r="F185" s="122"/>
      <c r="G185" s="122"/>
      <c r="H185" s="122"/>
      <c r="I185" s="122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  <c r="X185" s="122"/>
      <c r="Y185" s="122"/>
      <c r="Z185" s="122"/>
    </row>
    <row r="186">
      <c r="A186" s="124"/>
      <c r="B186" s="122"/>
      <c r="C186" s="122"/>
      <c r="D186" s="122"/>
      <c r="E186" s="122"/>
      <c r="F186" s="122"/>
      <c r="G186" s="122"/>
      <c r="H186" s="122"/>
      <c r="I186" s="122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  <c r="X186" s="122"/>
      <c r="Y186" s="122"/>
      <c r="Z186" s="122"/>
    </row>
    <row r="187">
      <c r="A187" s="124"/>
      <c r="B187" s="122"/>
      <c r="C187" s="122"/>
      <c r="D187" s="122"/>
      <c r="E187" s="122"/>
      <c r="F187" s="122"/>
      <c r="G187" s="122"/>
      <c r="H187" s="122"/>
      <c r="I187" s="122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  <c r="X187" s="122"/>
      <c r="Y187" s="122"/>
      <c r="Z187" s="122"/>
    </row>
    <row r="188">
      <c r="A188" s="124"/>
      <c r="B188" s="122"/>
      <c r="C188" s="122"/>
      <c r="D188" s="122"/>
      <c r="E188" s="122"/>
      <c r="F188" s="122"/>
      <c r="G188" s="122"/>
      <c r="H188" s="122"/>
      <c r="I188" s="122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  <c r="X188" s="122"/>
      <c r="Y188" s="122"/>
      <c r="Z188" s="122"/>
    </row>
    <row r="189">
      <c r="A189" s="124"/>
      <c r="B189" s="122"/>
      <c r="C189" s="122"/>
      <c r="D189" s="122"/>
      <c r="E189" s="122"/>
      <c r="F189" s="122"/>
      <c r="G189" s="122"/>
      <c r="H189" s="122"/>
      <c r="I189" s="122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  <c r="X189" s="122"/>
      <c r="Y189" s="122"/>
      <c r="Z189" s="122"/>
    </row>
    <row r="190">
      <c r="A190" s="124"/>
      <c r="B190" s="122"/>
      <c r="C190" s="122"/>
      <c r="D190" s="122"/>
      <c r="E190" s="122"/>
      <c r="F190" s="122"/>
      <c r="G190" s="122"/>
      <c r="H190" s="122"/>
      <c r="I190" s="122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  <c r="X190" s="122"/>
      <c r="Y190" s="122"/>
      <c r="Z190" s="122"/>
    </row>
    <row r="191">
      <c r="A191" s="124"/>
      <c r="B191" s="122"/>
      <c r="C191" s="122"/>
      <c r="D191" s="122"/>
      <c r="E191" s="122"/>
      <c r="F191" s="122"/>
      <c r="G191" s="122"/>
      <c r="H191" s="122"/>
      <c r="I191" s="122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  <c r="X191" s="122"/>
      <c r="Y191" s="122"/>
      <c r="Z191" s="122"/>
    </row>
    <row r="192">
      <c r="A192" s="124"/>
      <c r="B192" s="122"/>
      <c r="C192" s="122"/>
      <c r="D192" s="122"/>
      <c r="E192" s="122"/>
      <c r="F192" s="122"/>
      <c r="G192" s="122"/>
      <c r="H192" s="122"/>
      <c r="I192" s="122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  <c r="X192" s="122"/>
      <c r="Y192" s="122"/>
      <c r="Z192" s="122"/>
    </row>
    <row r="193">
      <c r="A193" s="124"/>
      <c r="B193" s="122"/>
      <c r="C193" s="122"/>
      <c r="D193" s="122"/>
      <c r="E193" s="122"/>
      <c r="F193" s="122"/>
      <c r="G193" s="122"/>
      <c r="H193" s="122"/>
      <c r="I193" s="122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  <c r="X193" s="122"/>
      <c r="Y193" s="122"/>
      <c r="Z193" s="122"/>
    </row>
    <row r="194">
      <c r="A194" s="124"/>
      <c r="B194" s="122"/>
      <c r="C194" s="122"/>
      <c r="D194" s="122"/>
      <c r="E194" s="122"/>
      <c r="F194" s="122"/>
      <c r="G194" s="122"/>
      <c r="H194" s="122"/>
      <c r="I194" s="122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  <c r="X194" s="122"/>
      <c r="Y194" s="122"/>
      <c r="Z194" s="122"/>
    </row>
    <row r="195">
      <c r="A195" s="124"/>
      <c r="B195" s="122"/>
      <c r="C195" s="122"/>
      <c r="D195" s="122"/>
      <c r="E195" s="122"/>
      <c r="F195" s="122"/>
      <c r="G195" s="122"/>
      <c r="H195" s="122"/>
      <c r="I195" s="122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  <c r="X195" s="122"/>
      <c r="Y195" s="122"/>
      <c r="Z195" s="122"/>
    </row>
    <row r="196">
      <c r="A196" s="124"/>
      <c r="B196" s="122"/>
      <c r="C196" s="122"/>
      <c r="D196" s="122"/>
      <c r="E196" s="122"/>
      <c r="F196" s="122"/>
      <c r="G196" s="122"/>
      <c r="H196" s="122"/>
      <c r="I196" s="122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  <c r="X196" s="122"/>
      <c r="Y196" s="122"/>
      <c r="Z196" s="122"/>
    </row>
    <row r="197">
      <c r="A197" s="124"/>
      <c r="B197" s="122"/>
      <c r="C197" s="122"/>
      <c r="D197" s="122"/>
      <c r="E197" s="122"/>
      <c r="F197" s="122"/>
      <c r="G197" s="122"/>
      <c r="H197" s="122"/>
      <c r="I197" s="122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  <c r="X197" s="122"/>
      <c r="Y197" s="122"/>
      <c r="Z197" s="122"/>
    </row>
    <row r="198">
      <c r="A198" s="124"/>
      <c r="B198" s="122"/>
      <c r="C198" s="122"/>
      <c r="D198" s="122"/>
      <c r="E198" s="122"/>
      <c r="F198" s="122"/>
      <c r="G198" s="122"/>
      <c r="H198" s="122"/>
      <c r="I198" s="122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  <c r="X198" s="122"/>
      <c r="Y198" s="122"/>
      <c r="Z198" s="122"/>
    </row>
    <row r="199">
      <c r="A199" s="124"/>
      <c r="B199" s="122"/>
      <c r="C199" s="122"/>
      <c r="D199" s="122"/>
      <c r="E199" s="122"/>
      <c r="F199" s="122"/>
      <c r="G199" s="122"/>
      <c r="H199" s="122"/>
      <c r="I199" s="122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  <c r="X199" s="122"/>
      <c r="Y199" s="122"/>
      <c r="Z199" s="122"/>
    </row>
    <row r="200">
      <c r="A200" s="124"/>
      <c r="B200" s="122"/>
      <c r="C200" s="122"/>
      <c r="D200" s="122"/>
      <c r="E200" s="122"/>
      <c r="F200" s="122"/>
      <c r="G200" s="122"/>
      <c r="H200" s="122"/>
      <c r="I200" s="122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  <c r="X200" s="122"/>
      <c r="Y200" s="122"/>
      <c r="Z200" s="122"/>
    </row>
    <row r="201">
      <c r="A201" s="124"/>
      <c r="B201" s="122"/>
      <c r="C201" s="122"/>
      <c r="D201" s="122"/>
      <c r="E201" s="122"/>
      <c r="F201" s="122"/>
      <c r="G201" s="122"/>
      <c r="H201" s="122"/>
      <c r="I201" s="122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  <c r="X201" s="122"/>
      <c r="Y201" s="122"/>
      <c r="Z201" s="122"/>
    </row>
    <row r="202">
      <c r="A202" s="124"/>
      <c r="B202" s="122"/>
      <c r="C202" s="122"/>
      <c r="D202" s="122"/>
      <c r="E202" s="122"/>
      <c r="F202" s="122"/>
      <c r="G202" s="122"/>
      <c r="H202" s="122"/>
      <c r="I202" s="122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  <c r="X202" s="122"/>
      <c r="Y202" s="122"/>
      <c r="Z202" s="122"/>
    </row>
    <row r="203">
      <c r="A203" s="124"/>
      <c r="B203" s="122"/>
      <c r="C203" s="122"/>
      <c r="D203" s="122"/>
      <c r="E203" s="122"/>
      <c r="F203" s="122"/>
      <c r="G203" s="122"/>
      <c r="H203" s="122"/>
      <c r="I203" s="122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  <c r="X203" s="122"/>
      <c r="Y203" s="122"/>
      <c r="Z203" s="122"/>
    </row>
    <row r="204">
      <c r="A204" s="124"/>
      <c r="B204" s="122"/>
      <c r="C204" s="122"/>
      <c r="D204" s="122"/>
      <c r="E204" s="122"/>
      <c r="F204" s="122"/>
      <c r="G204" s="122"/>
      <c r="H204" s="122"/>
      <c r="I204" s="122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  <c r="X204" s="122"/>
      <c r="Y204" s="122"/>
      <c r="Z204" s="122"/>
    </row>
    <row r="205">
      <c r="A205" s="124"/>
      <c r="B205" s="122"/>
      <c r="C205" s="122"/>
      <c r="D205" s="122"/>
      <c r="E205" s="122"/>
      <c r="F205" s="122"/>
      <c r="G205" s="122"/>
      <c r="H205" s="122"/>
      <c r="I205" s="122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  <c r="X205" s="122"/>
      <c r="Y205" s="122"/>
      <c r="Z205" s="122"/>
    </row>
    <row r="206">
      <c r="A206" s="124"/>
      <c r="B206" s="122"/>
      <c r="C206" s="122"/>
      <c r="D206" s="122"/>
      <c r="E206" s="122"/>
      <c r="F206" s="122"/>
      <c r="G206" s="122"/>
      <c r="H206" s="122"/>
      <c r="I206" s="122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  <c r="X206" s="122"/>
      <c r="Y206" s="122"/>
      <c r="Z206" s="122"/>
    </row>
    <row r="207">
      <c r="A207" s="124"/>
      <c r="B207" s="122"/>
      <c r="C207" s="122"/>
      <c r="D207" s="122"/>
      <c r="E207" s="122"/>
      <c r="F207" s="122"/>
      <c r="G207" s="122"/>
      <c r="H207" s="122"/>
      <c r="I207" s="122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  <c r="X207" s="122"/>
      <c r="Y207" s="122"/>
      <c r="Z207" s="122"/>
    </row>
    <row r="208">
      <c r="A208" s="124"/>
      <c r="B208" s="122"/>
      <c r="C208" s="122"/>
      <c r="D208" s="122"/>
      <c r="E208" s="122"/>
      <c r="F208" s="122"/>
      <c r="G208" s="122"/>
      <c r="H208" s="122"/>
      <c r="I208" s="122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  <c r="X208" s="122"/>
      <c r="Y208" s="122"/>
      <c r="Z208" s="122"/>
    </row>
    <row r="209">
      <c r="A209" s="124"/>
      <c r="B209" s="122"/>
      <c r="C209" s="122"/>
      <c r="D209" s="122"/>
      <c r="E209" s="122"/>
      <c r="F209" s="122"/>
      <c r="G209" s="122"/>
      <c r="H209" s="122"/>
      <c r="I209" s="122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  <c r="X209" s="122"/>
      <c r="Y209" s="122"/>
      <c r="Z209" s="122"/>
    </row>
    <row r="210">
      <c r="A210" s="124"/>
      <c r="B210" s="122"/>
      <c r="C210" s="122"/>
      <c r="D210" s="122"/>
      <c r="E210" s="122"/>
      <c r="F210" s="122"/>
      <c r="G210" s="122"/>
      <c r="H210" s="122"/>
      <c r="I210" s="122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  <c r="X210" s="122"/>
      <c r="Y210" s="122"/>
      <c r="Z210" s="122"/>
    </row>
    <row r="211">
      <c r="A211" s="124"/>
      <c r="B211" s="122"/>
      <c r="C211" s="122"/>
      <c r="D211" s="122"/>
      <c r="E211" s="122"/>
      <c r="F211" s="122"/>
      <c r="G211" s="122"/>
      <c r="H211" s="122"/>
      <c r="I211" s="122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  <c r="X211" s="122"/>
      <c r="Y211" s="122"/>
      <c r="Z211" s="122"/>
    </row>
    <row r="212">
      <c r="A212" s="124"/>
      <c r="B212" s="122"/>
      <c r="C212" s="122"/>
      <c r="D212" s="122"/>
      <c r="E212" s="122"/>
      <c r="F212" s="122"/>
      <c r="G212" s="122"/>
      <c r="H212" s="122"/>
      <c r="I212" s="122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  <c r="X212" s="122"/>
      <c r="Y212" s="122"/>
      <c r="Z212" s="122"/>
    </row>
    <row r="213">
      <c r="A213" s="124"/>
      <c r="B213" s="122"/>
      <c r="C213" s="122"/>
      <c r="D213" s="122"/>
      <c r="E213" s="122"/>
      <c r="F213" s="122"/>
      <c r="G213" s="122"/>
      <c r="H213" s="122"/>
      <c r="I213" s="122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  <c r="X213" s="122"/>
      <c r="Y213" s="122"/>
      <c r="Z213" s="122"/>
    </row>
    <row r="214">
      <c r="A214" s="124"/>
      <c r="B214" s="122"/>
      <c r="C214" s="122"/>
      <c r="D214" s="122"/>
      <c r="E214" s="122"/>
      <c r="F214" s="122"/>
      <c r="G214" s="122"/>
      <c r="H214" s="122"/>
      <c r="I214" s="122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  <c r="X214" s="122"/>
      <c r="Y214" s="122"/>
      <c r="Z214" s="122"/>
    </row>
    <row r="215">
      <c r="A215" s="124"/>
      <c r="B215" s="122"/>
      <c r="C215" s="122"/>
      <c r="D215" s="122"/>
      <c r="E215" s="122"/>
      <c r="F215" s="122"/>
      <c r="G215" s="122"/>
      <c r="H215" s="122"/>
      <c r="I215" s="122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  <c r="X215" s="122"/>
      <c r="Y215" s="122"/>
      <c r="Z215" s="122"/>
    </row>
    <row r="216">
      <c r="A216" s="124"/>
      <c r="B216" s="122"/>
      <c r="C216" s="122"/>
      <c r="D216" s="122"/>
      <c r="E216" s="122"/>
      <c r="F216" s="122"/>
      <c r="G216" s="122"/>
      <c r="H216" s="122"/>
      <c r="I216" s="122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  <c r="X216" s="122"/>
      <c r="Y216" s="122"/>
      <c r="Z216" s="122"/>
    </row>
    <row r="217">
      <c r="A217" s="124"/>
      <c r="B217" s="122"/>
      <c r="C217" s="122"/>
      <c r="D217" s="122"/>
      <c r="E217" s="122"/>
      <c r="F217" s="122"/>
      <c r="G217" s="122"/>
      <c r="H217" s="122"/>
      <c r="I217" s="122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  <c r="X217" s="122"/>
      <c r="Y217" s="122"/>
      <c r="Z217" s="122"/>
    </row>
    <row r="218">
      <c r="A218" s="124"/>
      <c r="B218" s="122"/>
      <c r="C218" s="122"/>
      <c r="D218" s="122"/>
      <c r="E218" s="122"/>
      <c r="F218" s="122"/>
      <c r="G218" s="122"/>
      <c r="H218" s="122"/>
      <c r="I218" s="122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  <c r="X218" s="122"/>
      <c r="Y218" s="122"/>
      <c r="Z218" s="122"/>
    </row>
    <row r="219">
      <c r="A219" s="124"/>
      <c r="B219" s="122"/>
      <c r="C219" s="122"/>
      <c r="D219" s="122"/>
      <c r="E219" s="122"/>
      <c r="F219" s="122"/>
      <c r="G219" s="122"/>
      <c r="H219" s="122"/>
      <c r="I219" s="122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  <c r="X219" s="122"/>
      <c r="Y219" s="122"/>
      <c r="Z219" s="122"/>
    </row>
    <row r="220">
      <c r="A220" s="124"/>
      <c r="B220" s="122"/>
      <c r="C220" s="122"/>
      <c r="D220" s="122"/>
      <c r="E220" s="122"/>
      <c r="F220" s="122"/>
      <c r="G220" s="122"/>
      <c r="H220" s="122"/>
      <c r="I220" s="122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  <c r="X220" s="122"/>
      <c r="Y220" s="122"/>
      <c r="Z220" s="122"/>
    </row>
    <row r="221">
      <c r="A221" s="124"/>
      <c r="B221" s="122"/>
      <c r="C221" s="122"/>
      <c r="D221" s="122"/>
      <c r="E221" s="122"/>
      <c r="F221" s="122"/>
      <c r="G221" s="122"/>
      <c r="H221" s="122"/>
      <c r="I221" s="122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  <c r="X221" s="122"/>
      <c r="Y221" s="122"/>
      <c r="Z221" s="122"/>
    </row>
    <row r="222">
      <c r="A222" s="124"/>
      <c r="B222" s="122"/>
      <c r="C222" s="122"/>
      <c r="D222" s="122"/>
      <c r="E222" s="122"/>
      <c r="F222" s="122"/>
      <c r="G222" s="122"/>
      <c r="H222" s="122"/>
      <c r="I222" s="122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  <c r="X222" s="122"/>
      <c r="Y222" s="122"/>
      <c r="Z222" s="122"/>
    </row>
    <row r="223">
      <c r="A223" s="124"/>
      <c r="B223" s="122"/>
      <c r="C223" s="122"/>
      <c r="D223" s="122"/>
      <c r="E223" s="122"/>
      <c r="F223" s="122"/>
      <c r="G223" s="122"/>
      <c r="H223" s="122"/>
      <c r="I223" s="122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  <c r="X223" s="122"/>
      <c r="Y223" s="122"/>
      <c r="Z223" s="122"/>
    </row>
    <row r="224">
      <c r="A224" s="124"/>
      <c r="B224" s="122"/>
      <c r="C224" s="122"/>
      <c r="D224" s="122"/>
      <c r="E224" s="122"/>
      <c r="F224" s="122"/>
      <c r="G224" s="122"/>
      <c r="H224" s="122"/>
      <c r="I224" s="122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  <c r="X224" s="122"/>
      <c r="Y224" s="122"/>
      <c r="Z224" s="122"/>
    </row>
    <row r="225">
      <c r="A225" s="124"/>
      <c r="B225" s="122"/>
      <c r="C225" s="122"/>
      <c r="D225" s="122"/>
      <c r="E225" s="122"/>
      <c r="F225" s="122"/>
      <c r="G225" s="122"/>
      <c r="H225" s="122"/>
      <c r="I225" s="122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  <c r="X225" s="122"/>
      <c r="Y225" s="122"/>
      <c r="Z225" s="122"/>
    </row>
    <row r="226">
      <c r="A226" s="124"/>
      <c r="B226" s="122"/>
      <c r="C226" s="122"/>
      <c r="D226" s="122"/>
      <c r="E226" s="122"/>
      <c r="F226" s="122"/>
      <c r="G226" s="122"/>
      <c r="H226" s="122"/>
      <c r="I226" s="122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  <c r="X226" s="122"/>
      <c r="Y226" s="122"/>
      <c r="Z226" s="122"/>
    </row>
    <row r="227">
      <c r="A227" s="124"/>
      <c r="B227" s="122"/>
      <c r="C227" s="122"/>
      <c r="D227" s="122"/>
      <c r="E227" s="122"/>
      <c r="F227" s="122"/>
      <c r="G227" s="122"/>
      <c r="H227" s="122"/>
      <c r="I227" s="122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  <c r="X227" s="122"/>
      <c r="Y227" s="122"/>
      <c r="Z227" s="122"/>
    </row>
    <row r="228">
      <c r="A228" s="124"/>
      <c r="B228" s="122"/>
      <c r="C228" s="122"/>
      <c r="D228" s="122"/>
      <c r="E228" s="122"/>
      <c r="F228" s="122"/>
      <c r="G228" s="122"/>
      <c r="H228" s="122"/>
      <c r="I228" s="122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  <c r="X228" s="122"/>
      <c r="Y228" s="122"/>
      <c r="Z228" s="122"/>
    </row>
    <row r="229">
      <c r="A229" s="124"/>
      <c r="B229" s="122"/>
      <c r="C229" s="122"/>
      <c r="D229" s="122"/>
      <c r="E229" s="122"/>
      <c r="F229" s="122"/>
      <c r="G229" s="122"/>
      <c r="H229" s="122"/>
      <c r="I229" s="122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  <c r="X229" s="122"/>
      <c r="Y229" s="122"/>
      <c r="Z229" s="122"/>
    </row>
    <row r="230">
      <c r="A230" s="124"/>
      <c r="B230" s="122"/>
      <c r="C230" s="122"/>
      <c r="D230" s="122"/>
      <c r="E230" s="122"/>
      <c r="F230" s="122"/>
      <c r="G230" s="122"/>
      <c r="H230" s="122"/>
      <c r="I230" s="122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  <c r="X230" s="122"/>
      <c r="Y230" s="122"/>
      <c r="Z230" s="122"/>
    </row>
    <row r="231">
      <c r="A231" s="124"/>
      <c r="B231" s="122"/>
      <c r="C231" s="122"/>
      <c r="D231" s="122"/>
      <c r="E231" s="122"/>
      <c r="F231" s="122"/>
      <c r="G231" s="122"/>
      <c r="H231" s="122"/>
      <c r="I231" s="122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  <c r="X231" s="122"/>
      <c r="Y231" s="122"/>
      <c r="Z231" s="122"/>
    </row>
    <row r="232">
      <c r="A232" s="124"/>
      <c r="B232" s="122"/>
      <c r="C232" s="122"/>
      <c r="D232" s="122"/>
      <c r="E232" s="122"/>
      <c r="F232" s="122"/>
      <c r="G232" s="122"/>
      <c r="H232" s="122"/>
      <c r="I232" s="122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  <c r="X232" s="122"/>
      <c r="Y232" s="122"/>
      <c r="Z232" s="122"/>
    </row>
    <row r="233">
      <c r="A233" s="124"/>
      <c r="B233" s="122"/>
      <c r="C233" s="122"/>
      <c r="D233" s="122"/>
      <c r="E233" s="122"/>
      <c r="F233" s="122"/>
      <c r="G233" s="122"/>
      <c r="H233" s="122"/>
      <c r="I233" s="122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  <c r="X233" s="122"/>
      <c r="Y233" s="122"/>
      <c r="Z233" s="122"/>
    </row>
    <row r="234">
      <c r="A234" s="124"/>
      <c r="B234" s="122"/>
      <c r="C234" s="122"/>
      <c r="D234" s="122"/>
      <c r="E234" s="122"/>
      <c r="F234" s="122"/>
      <c r="G234" s="122"/>
      <c r="H234" s="122"/>
      <c r="I234" s="122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  <c r="X234" s="122"/>
      <c r="Y234" s="122"/>
      <c r="Z234" s="122"/>
    </row>
    <row r="235">
      <c r="A235" s="124"/>
      <c r="B235" s="122"/>
      <c r="C235" s="122"/>
      <c r="D235" s="122"/>
      <c r="E235" s="122"/>
      <c r="F235" s="122"/>
      <c r="G235" s="122"/>
      <c r="H235" s="122"/>
      <c r="I235" s="122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  <c r="X235" s="122"/>
      <c r="Y235" s="122"/>
      <c r="Z235" s="122"/>
    </row>
    <row r="236">
      <c r="A236" s="124"/>
      <c r="B236" s="122"/>
      <c r="C236" s="122"/>
      <c r="D236" s="122"/>
      <c r="E236" s="122"/>
      <c r="F236" s="122"/>
      <c r="G236" s="122"/>
      <c r="H236" s="122"/>
      <c r="I236" s="122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  <c r="X236" s="122"/>
      <c r="Y236" s="122"/>
      <c r="Z236" s="122"/>
    </row>
    <row r="237">
      <c r="A237" s="124"/>
      <c r="B237" s="122"/>
      <c r="C237" s="122"/>
      <c r="D237" s="122"/>
      <c r="E237" s="122"/>
      <c r="F237" s="122"/>
      <c r="G237" s="122"/>
      <c r="H237" s="122"/>
      <c r="I237" s="122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  <c r="X237" s="122"/>
      <c r="Y237" s="122"/>
      <c r="Z237" s="122"/>
    </row>
    <row r="238">
      <c r="A238" s="124"/>
      <c r="B238" s="122"/>
      <c r="C238" s="122"/>
      <c r="D238" s="122"/>
      <c r="E238" s="122"/>
      <c r="F238" s="122"/>
      <c r="G238" s="122"/>
      <c r="H238" s="122"/>
      <c r="I238" s="122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  <c r="X238" s="122"/>
      <c r="Y238" s="122"/>
      <c r="Z238" s="122"/>
    </row>
    <row r="239">
      <c r="A239" s="124"/>
      <c r="B239" s="122"/>
      <c r="C239" s="122"/>
      <c r="D239" s="122"/>
      <c r="E239" s="122"/>
      <c r="F239" s="122"/>
      <c r="G239" s="122"/>
      <c r="H239" s="122"/>
      <c r="I239" s="122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  <c r="X239" s="122"/>
      <c r="Y239" s="122"/>
      <c r="Z239" s="122"/>
    </row>
    <row r="240">
      <c r="A240" s="124"/>
      <c r="B240" s="122"/>
      <c r="C240" s="122"/>
      <c r="D240" s="122"/>
      <c r="E240" s="122"/>
      <c r="F240" s="122"/>
      <c r="G240" s="122"/>
      <c r="H240" s="122"/>
      <c r="I240" s="122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  <c r="X240" s="122"/>
      <c r="Y240" s="122"/>
      <c r="Z240" s="122"/>
    </row>
    <row r="241">
      <c r="A241" s="124"/>
      <c r="B241" s="122"/>
      <c r="C241" s="122"/>
      <c r="D241" s="122"/>
      <c r="E241" s="122"/>
      <c r="F241" s="122"/>
      <c r="G241" s="122"/>
      <c r="H241" s="122"/>
      <c r="I241" s="122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  <c r="X241" s="122"/>
      <c r="Y241" s="122"/>
      <c r="Z241" s="122"/>
    </row>
    <row r="242">
      <c r="A242" s="124"/>
      <c r="B242" s="122"/>
      <c r="C242" s="122"/>
      <c r="D242" s="122"/>
      <c r="E242" s="122"/>
      <c r="F242" s="122"/>
      <c r="G242" s="122"/>
      <c r="H242" s="122"/>
      <c r="I242" s="122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  <c r="X242" s="122"/>
      <c r="Y242" s="122"/>
      <c r="Z242" s="122"/>
    </row>
    <row r="243">
      <c r="A243" s="124"/>
      <c r="B243" s="122"/>
      <c r="C243" s="122"/>
      <c r="D243" s="122"/>
      <c r="E243" s="122"/>
      <c r="F243" s="122"/>
      <c r="G243" s="122"/>
      <c r="H243" s="122"/>
      <c r="I243" s="122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  <c r="X243" s="122"/>
      <c r="Y243" s="122"/>
      <c r="Z243" s="122"/>
    </row>
    <row r="244">
      <c r="A244" s="124"/>
      <c r="B244" s="122"/>
      <c r="C244" s="122"/>
      <c r="D244" s="122"/>
      <c r="E244" s="122"/>
      <c r="F244" s="122"/>
      <c r="G244" s="122"/>
      <c r="H244" s="122"/>
      <c r="I244" s="122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  <c r="X244" s="122"/>
      <c r="Y244" s="122"/>
      <c r="Z244" s="122"/>
    </row>
    <row r="245">
      <c r="A245" s="124"/>
      <c r="B245" s="122"/>
      <c r="C245" s="122"/>
      <c r="D245" s="122"/>
      <c r="E245" s="122"/>
      <c r="F245" s="122"/>
      <c r="G245" s="122"/>
      <c r="H245" s="122"/>
      <c r="I245" s="122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  <c r="X245" s="122"/>
      <c r="Y245" s="122"/>
      <c r="Z245" s="122"/>
    </row>
    <row r="246">
      <c r="A246" s="124"/>
      <c r="B246" s="122"/>
      <c r="C246" s="122"/>
      <c r="D246" s="122"/>
      <c r="E246" s="122"/>
      <c r="F246" s="122"/>
      <c r="G246" s="122"/>
      <c r="H246" s="122"/>
      <c r="I246" s="122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  <c r="X246" s="122"/>
      <c r="Y246" s="122"/>
      <c r="Z246" s="122"/>
    </row>
    <row r="247">
      <c r="A247" s="124"/>
      <c r="B247" s="122"/>
      <c r="C247" s="122"/>
      <c r="D247" s="122"/>
      <c r="E247" s="122"/>
      <c r="F247" s="122"/>
      <c r="G247" s="122"/>
      <c r="H247" s="122"/>
      <c r="I247" s="122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  <c r="X247" s="122"/>
      <c r="Y247" s="122"/>
      <c r="Z247" s="122"/>
    </row>
    <row r="248">
      <c r="A248" s="124"/>
      <c r="B248" s="122"/>
      <c r="C248" s="122"/>
      <c r="D248" s="122"/>
      <c r="E248" s="122"/>
      <c r="F248" s="122"/>
      <c r="G248" s="122"/>
      <c r="H248" s="122"/>
      <c r="I248" s="122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  <c r="X248" s="122"/>
      <c r="Y248" s="122"/>
      <c r="Z248" s="122"/>
    </row>
    <row r="249">
      <c r="A249" s="124"/>
      <c r="B249" s="122"/>
      <c r="C249" s="122"/>
      <c r="D249" s="122"/>
      <c r="E249" s="122"/>
      <c r="F249" s="122"/>
      <c r="G249" s="122"/>
      <c r="H249" s="122"/>
      <c r="I249" s="122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  <c r="X249" s="122"/>
      <c r="Y249" s="122"/>
      <c r="Z249" s="122"/>
    </row>
    <row r="250">
      <c r="A250" s="124"/>
      <c r="B250" s="122"/>
      <c r="C250" s="122"/>
      <c r="D250" s="122"/>
      <c r="E250" s="122"/>
      <c r="F250" s="122"/>
      <c r="G250" s="122"/>
      <c r="H250" s="122"/>
      <c r="I250" s="122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  <c r="X250" s="122"/>
      <c r="Y250" s="122"/>
      <c r="Z250" s="122"/>
    </row>
    <row r="251">
      <c r="A251" s="124"/>
      <c r="B251" s="122"/>
      <c r="C251" s="122"/>
      <c r="D251" s="122"/>
      <c r="E251" s="122"/>
      <c r="F251" s="122"/>
      <c r="G251" s="122"/>
      <c r="H251" s="122"/>
      <c r="I251" s="122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  <c r="X251" s="122"/>
      <c r="Y251" s="122"/>
      <c r="Z251" s="122"/>
    </row>
    <row r="252">
      <c r="A252" s="124"/>
      <c r="B252" s="122"/>
      <c r="C252" s="122"/>
      <c r="D252" s="122"/>
      <c r="E252" s="122"/>
      <c r="F252" s="122"/>
      <c r="G252" s="122"/>
      <c r="H252" s="122"/>
      <c r="I252" s="122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  <c r="X252" s="122"/>
      <c r="Y252" s="122"/>
      <c r="Z252" s="122"/>
    </row>
    <row r="253">
      <c r="A253" s="124"/>
      <c r="B253" s="122"/>
      <c r="C253" s="122"/>
      <c r="D253" s="122"/>
      <c r="E253" s="122"/>
      <c r="F253" s="122"/>
      <c r="G253" s="122"/>
      <c r="H253" s="122"/>
      <c r="I253" s="122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  <c r="X253" s="122"/>
      <c r="Y253" s="122"/>
      <c r="Z253" s="122"/>
    </row>
    <row r="254">
      <c r="A254" s="124"/>
      <c r="B254" s="122"/>
      <c r="C254" s="122"/>
      <c r="D254" s="122"/>
      <c r="E254" s="122"/>
      <c r="F254" s="122"/>
      <c r="G254" s="122"/>
      <c r="H254" s="122"/>
      <c r="I254" s="122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  <c r="X254" s="122"/>
      <c r="Y254" s="122"/>
      <c r="Z254" s="122"/>
    </row>
    <row r="255">
      <c r="A255" s="124"/>
      <c r="B255" s="122"/>
      <c r="C255" s="122"/>
      <c r="D255" s="122"/>
      <c r="E255" s="122"/>
      <c r="F255" s="122"/>
      <c r="G255" s="122"/>
      <c r="H255" s="122"/>
      <c r="I255" s="122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  <c r="X255" s="122"/>
      <c r="Y255" s="122"/>
      <c r="Z255" s="122"/>
    </row>
    <row r="256">
      <c r="A256" s="124"/>
      <c r="B256" s="122"/>
      <c r="C256" s="122"/>
      <c r="D256" s="122"/>
      <c r="E256" s="122"/>
      <c r="F256" s="122"/>
      <c r="G256" s="122"/>
      <c r="H256" s="122"/>
      <c r="I256" s="122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  <c r="X256" s="122"/>
      <c r="Y256" s="122"/>
      <c r="Z256" s="122"/>
    </row>
    <row r="257">
      <c r="A257" s="124"/>
      <c r="B257" s="122"/>
      <c r="C257" s="122"/>
      <c r="D257" s="122"/>
      <c r="E257" s="122"/>
      <c r="F257" s="122"/>
      <c r="G257" s="122"/>
      <c r="H257" s="122"/>
      <c r="I257" s="122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  <c r="X257" s="122"/>
      <c r="Y257" s="122"/>
      <c r="Z257" s="122"/>
    </row>
    <row r="258">
      <c r="A258" s="124"/>
      <c r="B258" s="122"/>
      <c r="C258" s="122"/>
      <c r="D258" s="122"/>
      <c r="E258" s="122"/>
      <c r="F258" s="122"/>
      <c r="G258" s="122"/>
      <c r="H258" s="122"/>
      <c r="I258" s="122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  <c r="X258" s="122"/>
      <c r="Y258" s="122"/>
      <c r="Z258" s="122"/>
    </row>
    <row r="259">
      <c r="A259" s="124"/>
      <c r="B259" s="122"/>
      <c r="C259" s="122"/>
      <c r="D259" s="122"/>
      <c r="E259" s="122"/>
      <c r="F259" s="122"/>
      <c r="G259" s="122"/>
      <c r="H259" s="122"/>
      <c r="I259" s="122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  <c r="X259" s="122"/>
      <c r="Y259" s="122"/>
      <c r="Z259" s="122"/>
    </row>
    <row r="260">
      <c r="A260" s="124"/>
      <c r="B260" s="122"/>
      <c r="C260" s="122"/>
      <c r="D260" s="122"/>
      <c r="E260" s="122"/>
      <c r="F260" s="122"/>
      <c r="G260" s="122"/>
      <c r="H260" s="122"/>
      <c r="I260" s="122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  <c r="X260" s="122"/>
      <c r="Y260" s="122"/>
      <c r="Z260" s="122"/>
    </row>
    <row r="261">
      <c r="A261" s="124"/>
      <c r="B261" s="122"/>
      <c r="C261" s="122"/>
      <c r="D261" s="122"/>
      <c r="E261" s="122"/>
      <c r="F261" s="122"/>
      <c r="G261" s="122"/>
      <c r="H261" s="122"/>
      <c r="I261" s="122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  <c r="X261" s="122"/>
      <c r="Y261" s="122"/>
      <c r="Z261" s="122"/>
    </row>
    <row r="262">
      <c r="A262" s="124"/>
      <c r="B262" s="122"/>
      <c r="C262" s="122"/>
      <c r="D262" s="122"/>
      <c r="E262" s="122"/>
      <c r="F262" s="122"/>
      <c r="G262" s="122"/>
      <c r="H262" s="122"/>
      <c r="I262" s="122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  <c r="X262" s="122"/>
      <c r="Y262" s="122"/>
      <c r="Z262" s="122"/>
    </row>
    <row r="263">
      <c r="A263" s="124"/>
      <c r="B263" s="122"/>
      <c r="C263" s="122"/>
      <c r="D263" s="122"/>
      <c r="E263" s="122"/>
      <c r="F263" s="122"/>
      <c r="G263" s="122"/>
      <c r="H263" s="122"/>
      <c r="I263" s="122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  <c r="X263" s="122"/>
      <c r="Y263" s="122"/>
      <c r="Z263" s="122"/>
    </row>
    <row r="264">
      <c r="A264" s="124"/>
      <c r="B264" s="122"/>
      <c r="C264" s="122"/>
      <c r="D264" s="122"/>
      <c r="E264" s="122"/>
      <c r="F264" s="122"/>
      <c r="G264" s="122"/>
      <c r="H264" s="122"/>
      <c r="I264" s="122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  <c r="X264" s="122"/>
      <c r="Y264" s="122"/>
      <c r="Z264" s="122"/>
    </row>
    <row r="265">
      <c r="A265" s="124"/>
      <c r="B265" s="122"/>
      <c r="C265" s="122"/>
      <c r="D265" s="122"/>
      <c r="E265" s="122"/>
      <c r="F265" s="122"/>
      <c r="G265" s="122"/>
      <c r="H265" s="122"/>
      <c r="I265" s="122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  <c r="X265" s="122"/>
      <c r="Y265" s="122"/>
      <c r="Z265" s="122"/>
    </row>
    <row r="266">
      <c r="A266" s="124"/>
      <c r="B266" s="122"/>
      <c r="C266" s="122"/>
      <c r="D266" s="122"/>
      <c r="E266" s="122"/>
      <c r="F266" s="122"/>
      <c r="G266" s="122"/>
      <c r="H266" s="122"/>
      <c r="I266" s="122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  <c r="X266" s="122"/>
      <c r="Y266" s="122"/>
      <c r="Z266" s="122"/>
    </row>
    <row r="267">
      <c r="A267" s="124"/>
      <c r="B267" s="122"/>
      <c r="C267" s="122"/>
      <c r="D267" s="122"/>
      <c r="E267" s="122"/>
      <c r="F267" s="122"/>
      <c r="G267" s="122"/>
      <c r="H267" s="122"/>
      <c r="I267" s="122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  <c r="X267" s="122"/>
      <c r="Y267" s="122"/>
      <c r="Z267" s="122"/>
    </row>
    <row r="268">
      <c r="A268" s="124"/>
      <c r="B268" s="122"/>
      <c r="C268" s="122"/>
      <c r="D268" s="122"/>
      <c r="E268" s="122"/>
      <c r="F268" s="122"/>
      <c r="G268" s="122"/>
      <c r="H268" s="122"/>
      <c r="I268" s="122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  <c r="X268" s="122"/>
      <c r="Y268" s="122"/>
      <c r="Z268" s="122"/>
    </row>
    <row r="269">
      <c r="A269" s="124"/>
      <c r="B269" s="122"/>
      <c r="C269" s="122"/>
      <c r="D269" s="122"/>
      <c r="E269" s="122"/>
      <c r="F269" s="122"/>
      <c r="G269" s="122"/>
      <c r="H269" s="122"/>
      <c r="I269" s="122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  <c r="X269" s="122"/>
      <c r="Y269" s="122"/>
      <c r="Z269" s="122"/>
    </row>
    <row r="270">
      <c r="A270" s="124"/>
      <c r="B270" s="122"/>
      <c r="C270" s="122"/>
      <c r="D270" s="122"/>
      <c r="E270" s="122"/>
      <c r="F270" s="122"/>
      <c r="G270" s="122"/>
      <c r="H270" s="122"/>
      <c r="I270" s="122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  <c r="X270" s="122"/>
      <c r="Y270" s="122"/>
      <c r="Z270" s="122"/>
    </row>
    <row r="271">
      <c r="A271" s="124"/>
      <c r="B271" s="122"/>
      <c r="C271" s="122"/>
      <c r="D271" s="122"/>
      <c r="E271" s="122"/>
      <c r="F271" s="122"/>
      <c r="G271" s="122"/>
      <c r="H271" s="122"/>
      <c r="I271" s="122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  <c r="X271" s="122"/>
      <c r="Y271" s="122"/>
      <c r="Z271" s="122"/>
    </row>
    <row r="272">
      <c r="A272" s="124"/>
      <c r="B272" s="122"/>
      <c r="C272" s="122"/>
      <c r="D272" s="122"/>
      <c r="E272" s="122"/>
      <c r="F272" s="122"/>
      <c r="G272" s="122"/>
      <c r="H272" s="122"/>
      <c r="I272" s="122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  <c r="X272" s="122"/>
      <c r="Y272" s="122"/>
      <c r="Z272" s="122"/>
    </row>
    <row r="273">
      <c r="A273" s="124"/>
      <c r="B273" s="122"/>
      <c r="C273" s="122"/>
      <c r="D273" s="122"/>
      <c r="E273" s="122"/>
      <c r="F273" s="122"/>
      <c r="G273" s="122"/>
      <c r="H273" s="122"/>
      <c r="I273" s="122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  <c r="X273" s="122"/>
      <c r="Y273" s="122"/>
      <c r="Z273" s="122"/>
    </row>
    <row r="274">
      <c r="A274" s="124"/>
      <c r="B274" s="122"/>
      <c r="C274" s="122"/>
      <c r="D274" s="122"/>
      <c r="E274" s="122"/>
      <c r="F274" s="122"/>
      <c r="G274" s="122"/>
      <c r="H274" s="122"/>
      <c r="I274" s="122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  <c r="X274" s="122"/>
      <c r="Y274" s="122"/>
      <c r="Z274" s="122"/>
    </row>
    <row r="275">
      <c r="A275" s="124"/>
      <c r="B275" s="122"/>
      <c r="C275" s="122"/>
      <c r="D275" s="122"/>
      <c r="E275" s="122"/>
      <c r="F275" s="122"/>
      <c r="G275" s="122"/>
      <c r="H275" s="122"/>
      <c r="I275" s="122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  <c r="X275" s="122"/>
      <c r="Y275" s="122"/>
      <c r="Z275" s="122"/>
    </row>
    <row r="276">
      <c r="A276" s="124"/>
      <c r="B276" s="122"/>
      <c r="C276" s="122"/>
      <c r="D276" s="122"/>
      <c r="E276" s="122"/>
      <c r="F276" s="122"/>
      <c r="G276" s="122"/>
      <c r="H276" s="122"/>
      <c r="I276" s="122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  <c r="X276" s="122"/>
      <c r="Y276" s="122"/>
      <c r="Z276" s="122"/>
    </row>
    <row r="277">
      <c r="A277" s="124"/>
      <c r="B277" s="122"/>
      <c r="C277" s="122"/>
      <c r="D277" s="122"/>
      <c r="E277" s="122"/>
      <c r="F277" s="122"/>
      <c r="G277" s="122"/>
      <c r="H277" s="122"/>
      <c r="I277" s="122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  <c r="X277" s="122"/>
      <c r="Y277" s="122"/>
      <c r="Z277" s="122"/>
    </row>
    <row r="278">
      <c r="A278" s="124"/>
      <c r="B278" s="122"/>
      <c r="C278" s="122"/>
      <c r="D278" s="122"/>
      <c r="E278" s="122"/>
      <c r="F278" s="122"/>
      <c r="G278" s="122"/>
      <c r="H278" s="122"/>
      <c r="I278" s="122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  <c r="X278" s="122"/>
      <c r="Y278" s="122"/>
      <c r="Z278" s="122"/>
    </row>
    <row r="279">
      <c r="A279" s="124"/>
      <c r="B279" s="122"/>
      <c r="C279" s="122"/>
      <c r="D279" s="122"/>
      <c r="E279" s="122"/>
      <c r="F279" s="122"/>
      <c r="G279" s="122"/>
      <c r="H279" s="122"/>
      <c r="I279" s="122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  <c r="X279" s="122"/>
      <c r="Y279" s="122"/>
      <c r="Z279" s="122"/>
    </row>
    <row r="280">
      <c r="A280" s="124"/>
      <c r="B280" s="122"/>
      <c r="C280" s="122"/>
      <c r="D280" s="122"/>
      <c r="E280" s="122"/>
      <c r="F280" s="122"/>
      <c r="G280" s="122"/>
      <c r="H280" s="122"/>
      <c r="I280" s="122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  <c r="X280" s="122"/>
      <c r="Y280" s="122"/>
      <c r="Z280" s="122"/>
    </row>
    <row r="281">
      <c r="A281" s="124"/>
      <c r="B281" s="122"/>
      <c r="C281" s="122"/>
      <c r="D281" s="122"/>
      <c r="E281" s="122"/>
      <c r="F281" s="122"/>
      <c r="G281" s="122"/>
      <c r="H281" s="122"/>
      <c r="I281" s="122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  <c r="X281" s="122"/>
      <c r="Y281" s="122"/>
      <c r="Z281" s="122"/>
    </row>
    <row r="282">
      <c r="A282" s="124"/>
      <c r="B282" s="122"/>
      <c r="C282" s="122"/>
      <c r="D282" s="122"/>
      <c r="E282" s="122"/>
      <c r="F282" s="122"/>
      <c r="G282" s="122"/>
      <c r="H282" s="122"/>
      <c r="I282" s="122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  <c r="X282" s="122"/>
      <c r="Y282" s="122"/>
      <c r="Z282" s="122"/>
    </row>
    <row r="283">
      <c r="A283" s="124"/>
      <c r="B283" s="122"/>
      <c r="C283" s="122"/>
      <c r="D283" s="122"/>
      <c r="E283" s="122"/>
      <c r="F283" s="122"/>
      <c r="G283" s="122"/>
      <c r="H283" s="122"/>
      <c r="I283" s="122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  <c r="X283" s="122"/>
      <c r="Y283" s="122"/>
      <c r="Z283" s="122"/>
    </row>
    <row r="284">
      <c r="A284" s="124"/>
      <c r="B284" s="122"/>
      <c r="C284" s="122"/>
      <c r="D284" s="122"/>
      <c r="E284" s="122"/>
      <c r="F284" s="122"/>
      <c r="G284" s="122"/>
      <c r="H284" s="122"/>
      <c r="I284" s="122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  <c r="X284" s="122"/>
      <c r="Y284" s="122"/>
      <c r="Z284" s="122"/>
    </row>
    <row r="285">
      <c r="A285" s="124"/>
      <c r="B285" s="122"/>
      <c r="C285" s="122"/>
      <c r="D285" s="122"/>
      <c r="E285" s="122"/>
      <c r="F285" s="122"/>
      <c r="G285" s="122"/>
      <c r="H285" s="122"/>
      <c r="I285" s="122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  <c r="X285" s="122"/>
      <c r="Y285" s="122"/>
      <c r="Z285" s="122"/>
    </row>
    <row r="286">
      <c r="A286" s="124"/>
      <c r="B286" s="122"/>
      <c r="C286" s="122"/>
      <c r="D286" s="122"/>
      <c r="E286" s="122"/>
      <c r="F286" s="122"/>
      <c r="G286" s="122"/>
      <c r="H286" s="122"/>
      <c r="I286" s="122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  <c r="X286" s="122"/>
      <c r="Y286" s="122"/>
      <c r="Z286" s="122"/>
    </row>
    <row r="287">
      <c r="A287" s="124"/>
      <c r="B287" s="122"/>
      <c r="C287" s="122"/>
      <c r="D287" s="122"/>
      <c r="E287" s="122"/>
      <c r="F287" s="122"/>
      <c r="G287" s="122"/>
      <c r="H287" s="122"/>
      <c r="I287" s="122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  <c r="X287" s="122"/>
      <c r="Y287" s="122"/>
      <c r="Z287" s="122"/>
    </row>
    <row r="288">
      <c r="A288" s="124"/>
      <c r="B288" s="122"/>
      <c r="C288" s="122"/>
      <c r="D288" s="122"/>
      <c r="E288" s="122"/>
      <c r="F288" s="122"/>
      <c r="G288" s="122"/>
      <c r="H288" s="122"/>
      <c r="I288" s="122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  <c r="X288" s="122"/>
      <c r="Y288" s="122"/>
      <c r="Z288" s="122"/>
    </row>
    <row r="289">
      <c r="A289" s="124"/>
      <c r="B289" s="122"/>
      <c r="C289" s="122"/>
      <c r="D289" s="122"/>
      <c r="E289" s="122"/>
      <c r="F289" s="122"/>
      <c r="G289" s="122"/>
      <c r="H289" s="122"/>
      <c r="I289" s="122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  <c r="X289" s="122"/>
      <c r="Y289" s="122"/>
      <c r="Z289" s="122"/>
    </row>
    <row r="290">
      <c r="A290" s="124"/>
      <c r="B290" s="122"/>
      <c r="C290" s="122"/>
      <c r="D290" s="122"/>
      <c r="E290" s="122"/>
      <c r="F290" s="122"/>
      <c r="G290" s="122"/>
      <c r="H290" s="122"/>
      <c r="I290" s="122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  <c r="X290" s="122"/>
      <c r="Y290" s="122"/>
      <c r="Z290" s="122"/>
    </row>
    <row r="291">
      <c r="A291" s="124"/>
      <c r="B291" s="122"/>
      <c r="C291" s="122"/>
      <c r="D291" s="122"/>
      <c r="E291" s="122"/>
      <c r="F291" s="122"/>
      <c r="G291" s="122"/>
      <c r="H291" s="122"/>
      <c r="I291" s="122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  <c r="X291" s="122"/>
      <c r="Y291" s="122"/>
      <c r="Z291" s="122"/>
    </row>
    <row r="292">
      <c r="A292" s="124"/>
      <c r="B292" s="122"/>
      <c r="C292" s="122"/>
      <c r="D292" s="122"/>
      <c r="E292" s="122"/>
      <c r="F292" s="122"/>
      <c r="G292" s="122"/>
      <c r="H292" s="122"/>
      <c r="I292" s="122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  <c r="X292" s="122"/>
      <c r="Y292" s="122"/>
      <c r="Z292" s="122"/>
    </row>
    <row r="293">
      <c r="A293" s="124"/>
      <c r="B293" s="122"/>
      <c r="C293" s="122"/>
      <c r="D293" s="122"/>
      <c r="E293" s="122"/>
      <c r="F293" s="122"/>
      <c r="G293" s="122"/>
      <c r="H293" s="122"/>
      <c r="I293" s="122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  <c r="X293" s="122"/>
      <c r="Y293" s="122"/>
      <c r="Z293" s="122"/>
    </row>
    <row r="294">
      <c r="A294" s="124"/>
      <c r="B294" s="122"/>
      <c r="C294" s="122"/>
      <c r="D294" s="122"/>
      <c r="E294" s="122"/>
      <c r="F294" s="122"/>
      <c r="G294" s="122"/>
      <c r="H294" s="122"/>
      <c r="I294" s="122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  <c r="X294" s="122"/>
      <c r="Y294" s="122"/>
      <c r="Z294" s="122"/>
    </row>
    <row r="295">
      <c r="A295" s="124"/>
      <c r="B295" s="122"/>
      <c r="C295" s="122"/>
      <c r="D295" s="122"/>
      <c r="E295" s="122"/>
      <c r="F295" s="122"/>
      <c r="G295" s="122"/>
      <c r="H295" s="122"/>
      <c r="I295" s="122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  <c r="X295" s="122"/>
      <c r="Y295" s="122"/>
      <c r="Z295" s="122"/>
    </row>
    <row r="296">
      <c r="A296" s="124"/>
      <c r="B296" s="122"/>
      <c r="C296" s="122"/>
      <c r="D296" s="122"/>
      <c r="E296" s="122"/>
      <c r="F296" s="122"/>
      <c r="G296" s="122"/>
      <c r="H296" s="122"/>
      <c r="I296" s="122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  <c r="X296" s="122"/>
      <c r="Y296" s="122"/>
      <c r="Z296" s="122"/>
    </row>
    <row r="297">
      <c r="A297" s="124"/>
      <c r="B297" s="122"/>
      <c r="C297" s="122"/>
      <c r="D297" s="122"/>
      <c r="E297" s="122"/>
      <c r="F297" s="122"/>
      <c r="G297" s="122"/>
      <c r="H297" s="122"/>
      <c r="I297" s="122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  <c r="X297" s="122"/>
      <c r="Y297" s="122"/>
      <c r="Z297" s="122"/>
    </row>
    <row r="298">
      <c r="A298" s="124"/>
      <c r="B298" s="122"/>
      <c r="C298" s="122"/>
      <c r="D298" s="122"/>
      <c r="E298" s="122"/>
      <c r="F298" s="122"/>
      <c r="G298" s="122"/>
      <c r="H298" s="122"/>
      <c r="I298" s="122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  <c r="X298" s="122"/>
      <c r="Y298" s="122"/>
      <c r="Z298" s="122"/>
    </row>
    <row r="299">
      <c r="A299" s="124"/>
      <c r="B299" s="122"/>
      <c r="C299" s="122"/>
      <c r="D299" s="122"/>
      <c r="E299" s="122"/>
      <c r="F299" s="122"/>
      <c r="G299" s="122"/>
      <c r="H299" s="122"/>
      <c r="I299" s="122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  <c r="X299" s="122"/>
      <c r="Y299" s="122"/>
      <c r="Z299" s="122"/>
    </row>
    <row r="300">
      <c r="A300" s="124"/>
      <c r="B300" s="122"/>
      <c r="C300" s="122"/>
      <c r="D300" s="122"/>
      <c r="E300" s="122"/>
      <c r="F300" s="122"/>
      <c r="G300" s="122"/>
      <c r="H300" s="122"/>
      <c r="I300" s="122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  <c r="X300" s="122"/>
      <c r="Y300" s="122"/>
      <c r="Z300" s="122"/>
    </row>
    <row r="301">
      <c r="A301" s="124"/>
      <c r="B301" s="122"/>
      <c r="C301" s="122"/>
      <c r="D301" s="122"/>
      <c r="E301" s="122"/>
      <c r="F301" s="122"/>
      <c r="G301" s="122"/>
      <c r="H301" s="122"/>
      <c r="I301" s="122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  <c r="X301" s="122"/>
      <c r="Y301" s="122"/>
      <c r="Z301" s="122"/>
    </row>
    <row r="302">
      <c r="A302" s="124"/>
      <c r="B302" s="122"/>
      <c r="C302" s="122"/>
      <c r="D302" s="122"/>
      <c r="E302" s="122"/>
      <c r="F302" s="122"/>
      <c r="G302" s="122"/>
      <c r="H302" s="122"/>
      <c r="I302" s="122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  <c r="X302" s="122"/>
      <c r="Y302" s="122"/>
      <c r="Z302" s="122"/>
    </row>
    <row r="303">
      <c r="A303" s="124"/>
      <c r="B303" s="122"/>
      <c r="C303" s="122"/>
      <c r="D303" s="122"/>
      <c r="E303" s="122"/>
      <c r="F303" s="122"/>
      <c r="G303" s="122"/>
      <c r="H303" s="122"/>
      <c r="I303" s="122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  <c r="X303" s="122"/>
      <c r="Y303" s="122"/>
      <c r="Z303" s="122"/>
    </row>
    <row r="304">
      <c r="A304" s="124"/>
      <c r="B304" s="122"/>
      <c r="C304" s="122"/>
      <c r="D304" s="122"/>
      <c r="E304" s="122"/>
      <c r="F304" s="122"/>
      <c r="G304" s="122"/>
      <c r="H304" s="122"/>
      <c r="I304" s="122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  <c r="X304" s="122"/>
      <c r="Y304" s="122"/>
      <c r="Z304" s="122"/>
    </row>
    <row r="305">
      <c r="A305" s="124"/>
      <c r="B305" s="122"/>
      <c r="C305" s="122"/>
      <c r="D305" s="122"/>
      <c r="E305" s="122"/>
      <c r="F305" s="122"/>
      <c r="G305" s="122"/>
      <c r="H305" s="122"/>
      <c r="I305" s="122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  <c r="X305" s="122"/>
      <c r="Y305" s="122"/>
      <c r="Z305" s="122"/>
    </row>
    <row r="306">
      <c r="A306" s="124"/>
      <c r="B306" s="122"/>
      <c r="C306" s="122"/>
      <c r="D306" s="122"/>
      <c r="E306" s="122"/>
      <c r="F306" s="122"/>
      <c r="G306" s="122"/>
      <c r="H306" s="122"/>
      <c r="I306" s="122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  <c r="X306" s="122"/>
      <c r="Y306" s="122"/>
      <c r="Z306" s="122"/>
    </row>
    <row r="307">
      <c r="A307" s="124"/>
      <c r="B307" s="122"/>
      <c r="C307" s="122"/>
      <c r="D307" s="122"/>
      <c r="E307" s="122"/>
      <c r="F307" s="122"/>
      <c r="G307" s="122"/>
      <c r="H307" s="122"/>
      <c r="I307" s="122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  <c r="X307" s="122"/>
      <c r="Y307" s="122"/>
      <c r="Z307" s="122"/>
    </row>
    <row r="308">
      <c r="A308" s="124"/>
      <c r="B308" s="122"/>
      <c r="C308" s="122"/>
      <c r="D308" s="122"/>
      <c r="E308" s="122"/>
      <c r="F308" s="122"/>
      <c r="G308" s="122"/>
      <c r="H308" s="122"/>
      <c r="I308" s="122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  <c r="X308" s="122"/>
      <c r="Y308" s="122"/>
      <c r="Z308" s="122"/>
    </row>
    <row r="309">
      <c r="A309" s="124"/>
      <c r="B309" s="122"/>
      <c r="C309" s="122"/>
      <c r="D309" s="122"/>
      <c r="E309" s="122"/>
      <c r="F309" s="122"/>
      <c r="G309" s="122"/>
      <c r="H309" s="122"/>
      <c r="I309" s="122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  <c r="X309" s="122"/>
      <c r="Y309" s="122"/>
      <c r="Z309" s="122"/>
    </row>
    <row r="310">
      <c r="A310" s="124"/>
      <c r="B310" s="122"/>
      <c r="C310" s="122"/>
      <c r="D310" s="122"/>
      <c r="E310" s="122"/>
      <c r="F310" s="122"/>
      <c r="G310" s="122"/>
      <c r="H310" s="122"/>
      <c r="I310" s="122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  <c r="X310" s="122"/>
      <c r="Y310" s="122"/>
      <c r="Z310" s="122"/>
    </row>
    <row r="311">
      <c r="A311" s="124"/>
      <c r="B311" s="122"/>
      <c r="C311" s="122"/>
      <c r="D311" s="122"/>
      <c r="E311" s="122"/>
      <c r="F311" s="122"/>
      <c r="G311" s="122"/>
      <c r="H311" s="122"/>
      <c r="I311" s="122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  <c r="X311" s="122"/>
      <c r="Y311" s="122"/>
      <c r="Z311" s="122"/>
    </row>
    <row r="312">
      <c r="A312" s="124"/>
      <c r="B312" s="122"/>
      <c r="C312" s="122"/>
      <c r="D312" s="122"/>
      <c r="E312" s="122"/>
      <c r="F312" s="122"/>
      <c r="G312" s="122"/>
      <c r="H312" s="122"/>
      <c r="I312" s="122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  <c r="X312" s="122"/>
      <c r="Y312" s="122"/>
      <c r="Z312" s="122"/>
    </row>
    <row r="313">
      <c r="A313" s="124"/>
      <c r="B313" s="122"/>
      <c r="C313" s="122"/>
      <c r="D313" s="122"/>
      <c r="E313" s="122"/>
      <c r="F313" s="122"/>
      <c r="G313" s="122"/>
      <c r="H313" s="122"/>
      <c r="I313" s="122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  <c r="X313" s="122"/>
      <c r="Y313" s="122"/>
      <c r="Z313" s="122"/>
    </row>
    <row r="314">
      <c r="A314" s="124"/>
      <c r="B314" s="122"/>
      <c r="C314" s="122"/>
      <c r="D314" s="122"/>
      <c r="E314" s="122"/>
      <c r="F314" s="122"/>
      <c r="G314" s="122"/>
      <c r="H314" s="122"/>
      <c r="I314" s="122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  <c r="X314" s="122"/>
      <c r="Y314" s="122"/>
      <c r="Z314" s="122"/>
    </row>
    <row r="315">
      <c r="A315" s="124"/>
      <c r="B315" s="122"/>
      <c r="C315" s="122"/>
      <c r="D315" s="122"/>
      <c r="E315" s="122"/>
      <c r="F315" s="122"/>
      <c r="G315" s="122"/>
      <c r="H315" s="122"/>
      <c r="I315" s="122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  <c r="X315" s="122"/>
      <c r="Y315" s="122"/>
      <c r="Z315" s="122"/>
    </row>
    <row r="316">
      <c r="A316" s="124"/>
      <c r="B316" s="122"/>
      <c r="C316" s="122"/>
      <c r="D316" s="122"/>
      <c r="E316" s="122"/>
      <c r="F316" s="122"/>
      <c r="G316" s="122"/>
      <c r="H316" s="122"/>
      <c r="I316" s="122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  <c r="X316" s="122"/>
      <c r="Y316" s="122"/>
      <c r="Z316" s="122"/>
    </row>
    <row r="317">
      <c r="A317" s="124"/>
      <c r="B317" s="122"/>
      <c r="C317" s="122"/>
      <c r="D317" s="122"/>
      <c r="E317" s="122"/>
      <c r="F317" s="122"/>
      <c r="G317" s="122"/>
      <c r="H317" s="122"/>
      <c r="I317" s="122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  <c r="X317" s="122"/>
      <c r="Y317" s="122"/>
      <c r="Z317" s="122"/>
    </row>
    <row r="318">
      <c r="A318" s="124"/>
      <c r="B318" s="122"/>
      <c r="C318" s="122"/>
      <c r="D318" s="122"/>
      <c r="E318" s="122"/>
      <c r="F318" s="122"/>
      <c r="G318" s="122"/>
      <c r="H318" s="122"/>
      <c r="I318" s="122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  <c r="X318" s="122"/>
      <c r="Y318" s="122"/>
      <c r="Z318" s="122"/>
    </row>
    <row r="319">
      <c r="A319" s="124"/>
      <c r="B319" s="122"/>
      <c r="C319" s="122"/>
      <c r="D319" s="122"/>
      <c r="E319" s="122"/>
      <c r="F319" s="122"/>
      <c r="G319" s="122"/>
      <c r="H319" s="122"/>
      <c r="I319" s="122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  <c r="X319" s="122"/>
      <c r="Y319" s="122"/>
      <c r="Z319" s="122"/>
    </row>
    <row r="320">
      <c r="A320" s="124"/>
      <c r="B320" s="122"/>
      <c r="C320" s="122"/>
      <c r="D320" s="122"/>
      <c r="E320" s="122"/>
      <c r="F320" s="122"/>
      <c r="G320" s="122"/>
      <c r="H320" s="122"/>
      <c r="I320" s="122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  <c r="X320" s="122"/>
      <c r="Y320" s="122"/>
      <c r="Z320" s="122"/>
    </row>
    <row r="321">
      <c r="A321" s="124"/>
      <c r="B321" s="122"/>
      <c r="C321" s="122"/>
      <c r="D321" s="122"/>
      <c r="E321" s="122"/>
      <c r="F321" s="122"/>
      <c r="G321" s="122"/>
      <c r="H321" s="122"/>
      <c r="I321" s="122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  <c r="X321" s="122"/>
      <c r="Y321" s="122"/>
      <c r="Z321" s="122"/>
    </row>
    <row r="322">
      <c r="A322" s="124"/>
      <c r="B322" s="122"/>
      <c r="C322" s="122"/>
      <c r="D322" s="122"/>
      <c r="E322" s="122"/>
      <c r="F322" s="122"/>
      <c r="G322" s="122"/>
      <c r="H322" s="122"/>
      <c r="I322" s="122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  <c r="X322" s="122"/>
      <c r="Y322" s="122"/>
      <c r="Z322" s="122"/>
    </row>
    <row r="323">
      <c r="A323" s="124"/>
      <c r="B323" s="122"/>
      <c r="C323" s="122"/>
      <c r="D323" s="122"/>
      <c r="E323" s="122"/>
      <c r="F323" s="122"/>
      <c r="G323" s="122"/>
      <c r="H323" s="122"/>
      <c r="I323" s="122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  <c r="X323" s="122"/>
      <c r="Y323" s="122"/>
      <c r="Z323" s="122"/>
    </row>
    <row r="324">
      <c r="A324" s="124"/>
      <c r="B324" s="122"/>
      <c r="C324" s="122"/>
      <c r="D324" s="122"/>
      <c r="E324" s="122"/>
      <c r="F324" s="122"/>
      <c r="G324" s="122"/>
      <c r="H324" s="122"/>
      <c r="I324" s="122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  <c r="X324" s="122"/>
      <c r="Y324" s="122"/>
      <c r="Z324" s="122"/>
    </row>
    <row r="325">
      <c r="A325" s="124"/>
      <c r="B325" s="122"/>
      <c r="C325" s="122"/>
      <c r="D325" s="122"/>
      <c r="E325" s="122"/>
      <c r="F325" s="122"/>
      <c r="G325" s="122"/>
      <c r="H325" s="122"/>
      <c r="I325" s="122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  <c r="X325" s="122"/>
      <c r="Y325" s="122"/>
      <c r="Z325" s="122"/>
    </row>
    <row r="326">
      <c r="A326" s="124"/>
      <c r="B326" s="122"/>
      <c r="C326" s="122"/>
      <c r="D326" s="122"/>
      <c r="E326" s="122"/>
      <c r="F326" s="122"/>
      <c r="G326" s="122"/>
      <c r="H326" s="122"/>
      <c r="I326" s="122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  <c r="X326" s="122"/>
      <c r="Y326" s="122"/>
      <c r="Z326" s="122"/>
    </row>
    <row r="327">
      <c r="A327" s="124"/>
      <c r="B327" s="122"/>
      <c r="C327" s="122"/>
      <c r="D327" s="122"/>
      <c r="E327" s="122"/>
      <c r="F327" s="122"/>
      <c r="G327" s="122"/>
      <c r="H327" s="122"/>
      <c r="I327" s="122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  <c r="X327" s="122"/>
      <c r="Y327" s="122"/>
      <c r="Z327" s="122"/>
    </row>
    <row r="328">
      <c r="A328" s="124"/>
      <c r="B328" s="122"/>
      <c r="C328" s="122"/>
      <c r="D328" s="122"/>
      <c r="E328" s="122"/>
      <c r="F328" s="122"/>
      <c r="G328" s="122"/>
      <c r="H328" s="122"/>
      <c r="I328" s="122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  <c r="X328" s="122"/>
      <c r="Y328" s="122"/>
      <c r="Z328" s="122"/>
    </row>
    <row r="329">
      <c r="A329" s="124"/>
      <c r="B329" s="122"/>
      <c r="C329" s="122"/>
      <c r="D329" s="122"/>
      <c r="E329" s="122"/>
      <c r="F329" s="122"/>
      <c r="G329" s="122"/>
      <c r="H329" s="122"/>
      <c r="I329" s="122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  <c r="X329" s="122"/>
      <c r="Y329" s="122"/>
      <c r="Z329" s="122"/>
    </row>
    <row r="330">
      <c r="A330" s="124"/>
      <c r="B330" s="122"/>
      <c r="C330" s="122"/>
      <c r="D330" s="122"/>
      <c r="E330" s="122"/>
      <c r="F330" s="122"/>
      <c r="G330" s="122"/>
      <c r="H330" s="122"/>
      <c r="I330" s="122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  <c r="X330" s="122"/>
      <c r="Y330" s="122"/>
      <c r="Z330" s="122"/>
    </row>
    <row r="331">
      <c r="A331" s="124"/>
      <c r="B331" s="122"/>
      <c r="C331" s="122"/>
      <c r="D331" s="122"/>
      <c r="E331" s="122"/>
      <c r="F331" s="122"/>
      <c r="G331" s="122"/>
      <c r="H331" s="122"/>
      <c r="I331" s="122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  <c r="X331" s="122"/>
      <c r="Y331" s="122"/>
      <c r="Z331" s="122"/>
    </row>
    <row r="332">
      <c r="A332" s="124"/>
      <c r="B332" s="122"/>
      <c r="C332" s="122"/>
      <c r="D332" s="122"/>
      <c r="E332" s="122"/>
      <c r="F332" s="122"/>
      <c r="G332" s="122"/>
      <c r="H332" s="122"/>
      <c r="I332" s="122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  <c r="X332" s="122"/>
      <c r="Y332" s="122"/>
      <c r="Z332" s="122"/>
    </row>
    <row r="333">
      <c r="A333" s="124"/>
      <c r="B333" s="122"/>
      <c r="C333" s="122"/>
      <c r="D333" s="122"/>
      <c r="E333" s="122"/>
      <c r="F333" s="122"/>
      <c r="G333" s="122"/>
      <c r="H333" s="122"/>
      <c r="I333" s="122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  <c r="X333" s="122"/>
      <c r="Y333" s="122"/>
      <c r="Z333" s="122"/>
    </row>
    <row r="334">
      <c r="A334" s="124"/>
      <c r="B334" s="122"/>
      <c r="C334" s="122"/>
      <c r="D334" s="122"/>
      <c r="E334" s="122"/>
      <c r="F334" s="122"/>
      <c r="G334" s="122"/>
      <c r="H334" s="122"/>
      <c r="I334" s="122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  <c r="X334" s="122"/>
      <c r="Y334" s="122"/>
      <c r="Z334" s="122"/>
    </row>
    <row r="335">
      <c r="A335" s="124"/>
      <c r="B335" s="122"/>
      <c r="C335" s="122"/>
      <c r="D335" s="122"/>
      <c r="E335" s="122"/>
      <c r="F335" s="122"/>
      <c r="G335" s="122"/>
      <c r="H335" s="122"/>
      <c r="I335" s="122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  <c r="X335" s="122"/>
      <c r="Y335" s="122"/>
      <c r="Z335" s="122"/>
    </row>
    <row r="336">
      <c r="A336" s="124"/>
      <c r="B336" s="122"/>
      <c r="C336" s="122"/>
      <c r="D336" s="122"/>
      <c r="E336" s="122"/>
      <c r="F336" s="122"/>
      <c r="G336" s="122"/>
      <c r="H336" s="122"/>
      <c r="I336" s="122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  <c r="X336" s="122"/>
      <c r="Y336" s="122"/>
      <c r="Z336" s="122"/>
    </row>
    <row r="337">
      <c r="A337" s="124"/>
      <c r="B337" s="122"/>
      <c r="C337" s="122"/>
      <c r="D337" s="122"/>
      <c r="E337" s="122"/>
      <c r="F337" s="122"/>
      <c r="G337" s="122"/>
      <c r="H337" s="122"/>
      <c r="I337" s="122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  <c r="X337" s="122"/>
      <c r="Y337" s="122"/>
      <c r="Z337" s="122"/>
    </row>
    <row r="338">
      <c r="A338" s="124"/>
      <c r="B338" s="122"/>
      <c r="C338" s="122"/>
      <c r="D338" s="122"/>
      <c r="E338" s="122"/>
      <c r="F338" s="122"/>
      <c r="G338" s="122"/>
      <c r="H338" s="122"/>
      <c r="I338" s="122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  <c r="X338" s="122"/>
      <c r="Y338" s="122"/>
      <c r="Z338" s="122"/>
    </row>
    <row r="339">
      <c r="A339" s="124"/>
      <c r="B339" s="122"/>
      <c r="C339" s="122"/>
      <c r="D339" s="122"/>
      <c r="E339" s="122"/>
      <c r="F339" s="122"/>
      <c r="G339" s="122"/>
      <c r="H339" s="122"/>
      <c r="I339" s="122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  <c r="X339" s="122"/>
      <c r="Y339" s="122"/>
      <c r="Z339" s="122"/>
    </row>
    <row r="340">
      <c r="A340" s="124"/>
      <c r="B340" s="122"/>
      <c r="C340" s="122"/>
      <c r="D340" s="122"/>
      <c r="E340" s="122"/>
      <c r="F340" s="122"/>
      <c r="G340" s="122"/>
      <c r="H340" s="122"/>
      <c r="I340" s="122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  <c r="X340" s="122"/>
      <c r="Y340" s="122"/>
      <c r="Z340" s="122"/>
    </row>
    <row r="341">
      <c r="A341" s="124"/>
      <c r="B341" s="122"/>
      <c r="C341" s="122"/>
      <c r="D341" s="122"/>
      <c r="E341" s="122"/>
      <c r="F341" s="122"/>
      <c r="G341" s="122"/>
      <c r="H341" s="122"/>
      <c r="I341" s="122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  <c r="X341" s="122"/>
      <c r="Y341" s="122"/>
      <c r="Z341" s="122"/>
    </row>
    <row r="342">
      <c r="A342" s="124"/>
      <c r="B342" s="122"/>
      <c r="C342" s="122"/>
      <c r="D342" s="122"/>
      <c r="E342" s="122"/>
      <c r="F342" s="122"/>
      <c r="G342" s="122"/>
      <c r="H342" s="122"/>
      <c r="I342" s="122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  <c r="X342" s="122"/>
      <c r="Y342" s="122"/>
      <c r="Z342" s="122"/>
    </row>
    <row r="343">
      <c r="A343" s="124"/>
      <c r="B343" s="122"/>
      <c r="C343" s="122"/>
      <c r="D343" s="122"/>
      <c r="E343" s="122"/>
      <c r="F343" s="122"/>
      <c r="G343" s="122"/>
      <c r="H343" s="122"/>
      <c r="I343" s="122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  <c r="X343" s="122"/>
      <c r="Y343" s="122"/>
      <c r="Z343" s="122"/>
    </row>
    <row r="344">
      <c r="A344" s="124"/>
      <c r="B344" s="122"/>
      <c r="C344" s="122"/>
      <c r="D344" s="122"/>
      <c r="E344" s="122"/>
      <c r="F344" s="122"/>
      <c r="G344" s="122"/>
      <c r="H344" s="122"/>
      <c r="I344" s="122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  <c r="X344" s="122"/>
      <c r="Y344" s="122"/>
      <c r="Z344" s="122"/>
    </row>
    <row r="345">
      <c r="A345" s="124"/>
      <c r="B345" s="122"/>
      <c r="C345" s="122"/>
      <c r="D345" s="122"/>
      <c r="E345" s="122"/>
      <c r="F345" s="122"/>
      <c r="G345" s="122"/>
      <c r="H345" s="122"/>
      <c r="I345" s="122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  <c r="X345" s="122"/>
      <c r="Y345" s="122"/>
      <c r="Z345" s="122"/>
    </row>
    <row r="346">
      <c r="A346" s="124"/>
      <c r="B346" s="122"/>
      <c r="C346" s="122"/>
      <c r="D346" s="122"/>
      <c r="E346" s="122"/>
      <c r="F346" s="122"/>
      <c r="G346" s="122"/>
      <c r="H346" s="122"/>
      <c r="I346" s="122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  <c r="X346" s="122"/>
      <c r="Y346" s="122"/>
      <c r="Z346" s="122"/>
    </row>
    <row r="347">
      <c r="A347" s="124"/>
      <c r="B347" s="122"/>
      <c r="C347" s="122"/>
      <c r="D347" s="122"/>
      <c r="E347" s="122"/>
      <c r="F347" s="122"/>
      <c r="G347" s="122"/>
      <c r="H347" s="122"/>
      <c r="I347" s="122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  <c r="X347" s="122"/>
      <c r="Y347" s="122"/>
      <c r="Z347" s="122"/>
    </row>
    <row r="348">
      <c r="A348" s="124"/>
      <c r="B348" s="122"/>
      <c r="C348" s="122"/>
      <c r="D348" s="122"/>
      <c r="E348" s="122"/>
      <c r="F348" s="122"/>
      <c r="G348" s="122"/>
      <c r="H348" s="122"/>
      <c r="I348" s="122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  <c r="X348" s="122"/>
      <c r="Y348" s="122"/>
      <c r="Z348" s="122"/>
    </row>
    <row r="349">
      <c r="A349" s="124"/>
      <c r="B349" s="122"/>
      <c r="C349" s="122"/>
      <c r="D349" s="122"/>
      <c r="E349" s="122"/>
      <c r="F349" s="122"/>
      <c r="G349" s="122"/>
      <c r="H349" s="122"/>
      <c r="I349" s="122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  <c r="X349" s="122"/>
      <c r="Y349" s="122"/>
      <c r="Z349" s="122"/>
    </row>
    <row r="350">
      <c r="A350" s="124"/>
      <c r="B350" s="122"/>
      <c r="C350" s="122"/>
      <c r="D350" s="122"/>
      <c r="E350" s="122"/>
      <c r="F350" s="122"/>
      <c r="G350" s="122"/>
      <c r="H350" s="122"/>
      <c r="I350" s="122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  <c r="X350" s="122"/>
      <c r="Y350" s="122"/>
      <c r="Z350" s="122"/>
    </row>
    <row r="351">
      <c r="A351" s="124"/>
      <c r="B351" s="122"/>
      <c r="C351" s="122"/>
      <c r="D351" s="122"/>
      <c r="E351" s="122"/>
      <c r="F351" s="122"/>
      <c r="G351" s="122"/>
      <c r="H351" s="122"/>
      <c r="I351" s="122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  <c r="X351" s="122"/>
      <c r="Y351" s="122"/>
      <c r="Z351" s="122"/>
    </row>
    <row r="352">
      <c r="A352" s="124"/>
      <c r="B352" s="122"/>
      <c r="C352" s="122"/>
      <c r="D352" s="122"/>
      <c r="E352" s="122"/>
      <c r="F352" s="122"/>
      <c r="G352" s="122"/>
      <c r="H352" s="122"/>
      <c r="I352" s="122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  <c r="X352" s="122"/>
      <c r="Y352" s="122"/>
      <c r="Z352" s="122"/>
    </row>
    <row r="353">
      <c r="A353" s="124"/>
      <c r="B353" s="122"/>
      <c r="C353" s="122"/>
      <c r="D353" s="122"/>
      <c r="E353" s="122"/>
      <c r="F353" s="122"/>
      <c r="G353" s="122"/>
      <c r="H353" s="122"/>
      <c r="I353" s="122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  <c r="X353" s="122"/>
      <c r="Y353" s="122"/>
      <c r="Z353" s="122"/>
    </row>
    <row r="354">
      <c r="A354" s="124"/>
      <c r="B354" s="122"/>
      <c r="C354" s="122"/>
      <c r="D354" s="122"/>
      <c r="E354" s="122"/>
      <c r="F354" s="122"/>
      <c r="G354" s="122"/>
      <c r="H354" s="122"/>
      <c r="I354" s="122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  <c r="X354" s="122"/>
      <c r="Y354" s="122"/>
      <c r="Z354" s="122"/>
    </row>
    <row r="355">
      <c r="A355" s="124"/>
      <c r="B355" s="122"/>
      <c r="C355" s="122"/>
      <c r="D355" s="122"/>
      <c r="E355" s="122"/>
      <c r="F355" s="122"/>
      <c r="G355" s="122"/>
      <c r="H355" s="122"/>
      <c r="I355" s="122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  <c r="X355" s="122"/>
      <c r="Y355" s="122"/>
      <c r="Z355" s="122"/>
    </row>
    <row r="356">
      <c r="A356" s="124"/>
      <c r="B356" s="122"/>
      <c r="C356" s="122"/>
      <c r="D356" s="122"/>
      <c r="E356" s="122"/>
      <c r="F356" s="122"/>
      <c r="G356" s="122"/>
      <c r="H356" s="122"/>
      <c r="I356" s="122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  <c r="X356" s="122"/>
      <c r="Y356" s="122"/>
      <c r="Z356" s="122"/>
    </row>
    <row r="357">
      <c r="A357" s="124"/>
      <c r="B357" s="122"/>
      <c r="C357" s="122"/>
      <c r="D357" s="122"/>
      <c r="E357" s="122"/>
      <c r="F357" s="122"/>
      <c r="G357" s="122"/>
      <c r="H357" s="122"/>
      <c r="I357" s="122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  <c r="X357" s="122"/>
      <c r="Y357" s="122"/>
      <c r="Z357" s="122"/>
    </row>
    <row r="358">
      <c r="A358" s="124"/>
      <c r="B358" s="122"/>
      <c r="C358" s="122"/>
      <c r="D358" s="122"/>
      <c r="E358" s="122"/>
      <c r="F358" s="122"/>
      <c r="G358" s="122"/>
      <c r="H358" s="122"/>
      <c r="I358" s="122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  <c r="X358" s="122"/>
      <c r="Y358" s="122"/>
      <c r="Z358" s="122"/>
    </row>
    <row r="359">
      <c r="A359" s="124"/>
      <c r="B359" s="122"/>
      <c r="C359" s="122"/>
      <c r="D359" s="122"/>
      <c r="E359" s="122"/>
      <c r="F359" s="122"/>
      <c r="G359" s="122"/>
      <c r="H359" s="122"/>
      <c r="I359" s="122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  <c r="X359" s="122"/>
      <c r="Y359" s="122"/>
      <c r="Z359" s="122"/>
    </row>
    <row r="360">
      <c r="A360" s="124"/>
      <c r="B360" s="122"/>
      <c r="C360" s="122"/>
      <c r="D360" s="122"/>
      <c r="E360" s="122"/>
      <c r="F360" s="122"/>
      <c r="G360" s="122"/>
      <c r="H360" s="122"/>
      <c r="I360" s="122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  <c r="X360" s="122"/>
      <c r="Y360" s="122"/>
      <c r="Z360" s="122"/>
    </row>
    <row r="361">
      <c r="A361" s="124"/>
      <c r="B361" s="122"/>
      <c r="C361" s="122"/>
      <c r="D361" s="122"/>
      <c r="E361" s="122"/>
      <c r="F361" s="122"/>
      <c r="G361" s="122"/>
      <c r="H361" s="122"/>
      <c r="I361" s="122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  <c r="X361" s="122"/>
      <c r="Y361" s="122"/>
      <c r="Z361" s="122"/>
    </row>
    <row r="362">
      <c r="A362" s="124"/>
      <c r="B362" s="122"/>
      <c r="C362" s="122"/>
      <c r="D362" s="122"/>
      <c r="E362" s="122"/>
      <c r="F362" s="122"/>
      <c r="G362" s="122"/>
      <c r="H362" s="122"/>
      <c r="I362" s="122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  <c r="X362" s="122"/>
      <c r="Y362" s="122"/>
      <c r="Z362" s="122"/>
    </row>
    <row r="363">
      <c r="A363" s="124"/>
      <c r="B363" s="122"/>
      <c r="C363" s="122"/>
      <c r="D363" s="122"/>
      <c r="E363" s="122"/>
      <c r="F363" s="122"/>
      <c r="G363" s="122"/>
      <c r="H363" s="122"/>
      <c r="I363" s="122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  <c r="X363" s="122"/>
      <c r="Y363" s="122"/>
      <c r="Z363" s="122"/>
    </row>
    <row r="364">
      <c r="A364" s="124"/>
      <c r="B364" s="122"/>
      <c r="C364" s="122"/>
      <c r="D364" s="122"/>
      <c r="E364" s="122"/>
      <c r="F364" s="122"/>
      <c r="G364" s="122"/>
      <c r="H364" s="122"/>
      <c r="I364" s="122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  <c r="X364" s="122"/>
      <c r="Y364" s="122"/>
      <c r="Z364" s="122"/>
    </row>
    <row r="365">
      <c r="A365" s="124"/>
      <c r="B365" s="122"/>
      <c r="C365" s="122"/>
      <c r="D365" s="122"/>
      <c r="E365" s="122"/>
      <c r="F365" s="122"/>
      <c r="G365" s="122"/>
      <c r="H365" s="122"/>
      <c r="I365" s="122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  <c r="X365" s="122"/>
      <c r="Y365" s="122"/>
      <c r="Z365" s="122"/>
    </row>
    <row r="366">
      <c r="A366" s="124"/>
      <c r="B366" s="122"/>
      <c r="C366" s="122"/>
      <c r="D366" s="122"/>
      <c r="E366" s="122"/>
      <c r="F366" s="122"/>
      <c r="G366" s="122"/>
      <c r="H366" s="122"/>
      <c r="I366" s="122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  <c r="X366" s="122"/>
      <c r="Y366" s="122"/>
      <c r="Z366" s="122"/>
    </row>
    <row r="367">
      <c r="A367" s="124"/>
      <c r="B367" s="122"/>
      <c r="C367" s="122"/>
      <c r="D367" s="122"/>
      <c r="E367" s="122"/>
      <c r="F367" s="122"/>
      <c r="G367" s="122"/>
      <c r="H367" s="122"/>
      <c r="I367" s="122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  <c r="X367" s="122"/>
      <c r="Y367" s="122"/>
      <c r="Z367" s="122"/>
    </row>
    <row r="368">
      <c r="A368" s="124"/>
      <c r="B368" s="122"/>
      <c r="C368" s="122"/>
      <c r="D368" s="122"/>
      <c r="E368" s="122"/>
      <c r="F368" s="122"/>
      <c r="G368" s="122"/>
      <c r="H368" s="122"/>
      <c r="I368" s="122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  <c r="X368" s="122"/>
      <c r="Y368" s="122"/>
      <c r="Z368" s="122"/>
    </row>
    <row r="369">
      <c r="A369" s="124"/>
      <c r="B369" s="122"/>
      <c r="C369" s="122"/>
      <c r="D369" s="122"/>
      <c r="E369" s="122"/>
      <c r="F369" s="122"/>
      <c r="G369" s="122"/>
      <c r="H369" s="122"/>
      <c r="I369" s="122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  <c r="X369" s="122"/>
      <c r="Y369" s="122"/>
      <c r="Z369" s="122"/>
    </row>
    <row r="370">
      <c r="A370" s="124"/>
      <c r="B370" s="122"/>
      <c r="C370" s="122"/>
      <c r="D370" s="122"/>
      <c r="E370" s="122"/>
      <c r="F370" s="122"/>
      <c r="G370" s="122"/>
      <c r="H370" s="122"/>
      <c r="I370" s="122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  <c r="X370" s="122"/>
      <c r="Y370" s="122"/>
      <c r="Z370" s="122"/>
    </row>
    <row r="371">
      <c r="A371" s="124"/>
      <c r="B371" s="122"/>
      <c r="C371" s="122"/>
      <c r="D371" s="122"/>
      <c r="E371" s="122"/>
      <c r="F371" s="122"/>
      <c r="G371" s="122"/>
      <c r="H371" s="122"/>
      <c r="I371" s="122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  <c r="X371" s="122"/>
      <c r="Y371" s="122"/>
      <c r="Z371" s="122"/>
    </row>
    <row r="372">
      <c r="A372" s="124"/>
      <c r="B372" s="122"/>
      <c r="C372" s="122"/>
      <c r="D372" s="122"/>
      <c r="E372" s="122"/>
      <c r="F372" s="122"/>
      <c r="G372" s="122"/>
      <c r="H372" s="122"/>
      <c r="I372" s="122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  <c r="X372" s="122"/>
      <c r="Y372" s="122"/>
      <c r="Z372" s="122"/>
    </row>
    <row r="373">
      <c r="A373" s="124"/>
      <c r="B373" s="122"/>
      <c r="C373" s="122"/>
      <c r="D373" s="122"/>
      <c r="E373" s="122"/>
      <c r="F373" s="122"/>
      <c r="G373" s="122"/>
      <c r="H373" s="122"/>
      <c r="I373" s="122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  <c r="X373" s="122"/>
      <c r="Y373" s="122"/>
      <c r="Z373" s="122"/>
    </row>
    <row r="374">
      <c r="A374" s="124"/>
      <c r="B374" s="122"/>
      <c r="C374" s="122"/>
      <c r="D374" s="122"/>
      <c r="E374" s="122"/>
      <c r="F374" s="122"/>
      <c r="G374" s="122"/>
      <c r="H374" s="122"/>
      <c r="I374" s="122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  <c r="X374" s="122"/>
      <c r="Y374" s="122"/>
      <c r="Z374" s="122"/>
    </row>
    <row r="375">
      <c r="A375" s="124"/>
      <c r="B375" s="122"/>
      <c r="C375" s="122"/>
      <c r="D375" s="122"/>
      <c r="E375" s="122"/>
      <c r="F375" s="122"/>
      <c r="G375" s="122"/>
      <c r="H375" s="122"/>
      <c r="I375" s="122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  <c r="X375" s="122"/>
      <c r="Y375" s="122"/>
      <c r="Z375" s="122"/>
    </row>
    <row r="376">
      <c r="A376" s="124"/>
      <c r="B376" s="122"/>
      <c r="C376" s="122"/>
      <c r="D376" s="122"/>
      <c r="E376" s="122"/>
      <c r="F376" s="122"/>
      <c r="G376" s="122"/>
      <c r="H376" s="122"/>
      <c r="I376" s="122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  <c r="X376" s="122"/>
      <c r="Y376" s="122"/>
      <c r="Z376" s="122"/>
    </row>
    <row r="377">
      <c r="A377" s="124"/>
      <c r="B377" s="122"/>
      <c r="C377" s="122"/>
      <c r="D377" s="122"/>
      <c r="E377" s="122"/>
      <c r="F377" s="122"/>
      <c r="G377" s="122"/>
      <c r="H377" s="122"/>
      <c r="I377" s="122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  <c r="X377" s="122"/>
      <c r="Y377" s="122"/>
      <c r="Z377" s="122"/>
    </row>
    <row r="378">
      <c r="A378" s="124"/>
      <c r="B378" s="122"/>
      <c r="C378" s="122"/>
      <c r="D378" s="122"/>
      <c r="E378" s="122"/>
      <c r="F378" s="122"/>
      <c r="G378" s="122"/>
      <c r="H378" s="122"/>
      <c r="I378" s="122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  <c r="X378" s="122"/>
      <c r="Y378" s="122"/>
      <c r="Z378" s="122"/>
    </row>
    <row r="379">
      <c r="A379" s="124"/>
      <c r="B379" s="122"/>
      <c r="C379" s="122"/>
      <c r="D379" s="122"/>
      <c r="E379" s="122"/>
      <c r="F379" s="122"/>
      <c r="G379" s="122"/>
      <c r="H379" s="122"/>
      <c r="I379" s="122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  <c r="X379" s="122"/>
      <c r="Y379" s="122"/>
      <c r="Z379" s="122"/>
    </row>
    <row r="380">
      <c r="A380" s="124"/>
      <c r="B380" s="122"/>
      <c r="C380" s="122"/>
      <c r="D380" s="122"/>
      <c r="E380" s="122"/>
      <c r="F380" s="122"/>
      <c r="G380" s="122"/>
      <c r="H380" s="122"/>
      <c r="I380" s="122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  <c r="X380" s="122"/>
      <c r="Y380" s="122"/>
      <c r="Z380" s="122"/>
    </row>
    <row r="381">
      <c r="A381" s="124"/>
      <c r="B381" s="122"/>
      <c r="C381" s="122"/>
      <c r="D381" s="122"/>
      <c r="E381" s="122"/>
      <c r="F381" s="122"/>
      <c r="G381" s="122"/>
      <c r="H381" s="122"/>
      <c r="I381" s="122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  <c r="X381" s="122"/>
      <c r="Y381" s="122"/>
      <c r="Z381" s="122"/>
    </row>
    <row r="382">
      <c r="A382" s="124"/>
      <c r="B382" s="122"/>
      <c r="C382" s="122"/>
      <c r="D382" s="122"/>
      <c r="E382" s="122"/>
      <c r="F382" s="122"/>
      <c r="G382" s="122"/>
      <c r="H382" s="122"/>
      <c r="I382" s="122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  <c r="X382" s="122"/>
      <c r="Y382" s="122"/>
      <c r="Z382" s="122"/>
    </row>
    <row r="383">
      <c r="A383" s="124"/>
      <c r="B383" s="122"/>
      <c r="C383" s="122"/>
      <c r="D383" s="122"/>
      <c r="E383" s="122"/>
      <c r="F383" s="122"/>
      <c r="G383" s="122"/>
      <c r="H383" s="122"/>
      <c r="I383" s="122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  <c r="X383" s="122"/>
      <c r="Y383" s="122"/>
      <c r="Z383" s="122"/>
    </row>
    <row r="384">
      <c r="A384" s="124"/>
      <c r="B384" s="122"/>
      <c r="C384" s="122"/>
      <c r="D384" s="122"/>
      <c r="E384" s="122"/>
      <c r="F384" s="122"/>
      <c r="G384" s="122"/>
      <c r="H384" s="122"/>
      <c r="I384" s="122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  <c r="X384" s="122"/>
      <c r="Y384" s="122"/>
      <c r="Z384" s="122"/>
    </row>
    <row r="385">
      <c r="A385" s="124"/>
      <c r="B385" s="122"/>
      <c r="C385" s="122"/>
      <c r="D385" s="122"/>
      <c r="E385" s="122"/>
      <c r="F385" s="122"/>
      <c r="G385" s="122"/>
      <c r="H385" s="122"/>
      <c r="I385" s="122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  <c r="X385" s="122"/>
      <c r="Y385" s="122"/>
      <c r="Z385" s="122"/>
    </row>
    <row r="386">
      <c r="A386" s="124"/>
      <c r="B386" s="122"/>
      <c r="C386" s="122"/>
      <c r="D386" s="122"/>
      <c r="E386" s="122"/>
      <c r="F386" s="122"/>
      <c r="G386" s="122"/>
      <c r="H386" s="122"/>
      <c r="I386" s="122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  <c r="X386" s="122"/>
      <c r="Y386" s="122"/>
      <c r="Z386" s="122"/>
    </row>
    <row r="387">
      <c r="A387" s="124"/>
      <c r="B387" s="122"/>
      <c r="C387" s="122"/>
      <c r="D387" s="122"/>
      <c r="E387" s="122"/>
      <c r="F387" s="122"/>
      <c r="G387" s="122"/>
      <c r="H387" s="122"/>
      <c r="I387" s="122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  <c r="X387" s="122"/>
      <c r="Y387" s="122"/>
      <c r="Z387" s="122"/>
    </row>
    <row r="388">
      <c r="A388" s="124"/>
      <c r="B388" s="122"/>
      <c r="C388" s="122"/>
      <c r="D388" s="122"/>
      <c r="E388" s="122"/>
      <c r="F388" s="122"/>
      <c r="G388" s="122"/>
      <c r="H388" s="122"/>
      <c r="I388" s="122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  <c r="X388" s="122"/>
      <c r="Y388" s="122"/>
      <c r="Z388" s="122"/>
    </row>
    <row r="389">
      <c r="A389" s="124"/>
      <c r="B389" s="122"/>
      <c r="C389" s="122"/>
      <c r="D389" s="122"/>
      <c r="E389" s="122"/>
      <c r="F389" s="122"/>
      <c r="G389" s="122"/>
      <c r="H389" s="122"/>
      <c r="I389" s="122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  <c r="X389" s="122"/>
      <c r="Y389" s="122"/>
      <c r="Z389" s="122"/>
    </row>
    <row r="390">
      <c r="A390" s="124"/>
      <c r="B390" s="122"/>
      <c r="C390" s="122"/>
      <c r="D390" s="122"/>
      <c r="E390" s="122"/>
      <c r="F390" s="122"/>
      <c r="G390" s="122"/>
      <c r="H390" s="122"/>
      <c r="I390" s="122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  <c r="X390" s="122"/>
      <c r="Y390" s="122"/>
      <c r="Z390" s="122"/>
    </row>
    <row r="391">
      <c r="A391" s="124"/>
      <c r="B391" s="122"/>
      <c r="C391" s="122"/>
      <c r="D391" s="122"/>
      <c r="E391" s="122"/>
      <c r="F391" s="122"/>
      <c r="G391" s="122"/>
      <c r="H391" s="122"/>
      <c r="I391" s="122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  <c r="X391" s="122"/>
      <c r="Y391" s="122"/>
      <c r="Z391" s="122"/>
    </row>
    <row r="392">
      <c r="A392" s="124"/>
      <c r="B392" s="122"/>
      <c r="C392" s="122"/>
      <c r="D392" s="122"/>
      <c r="E392" s="122"/>
      <c r="F392" s="122"/>
      <c r="G392" s="122"/>
      <c r="H392" s="122"/>
      <c r="I392" s="122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  <c r="X392" s="122"/>
      <c r="Y392" s="122"/>
      <c r="Z392" s="122"/>
    </row>
    <row r="393">
      <c r="A393" s="124"/>
      <c r="B393" s="122"/>
      <c r="C393" s="122"/>
      <c r="D393" s="122"/>
      <c r="E393" s="122"/>
      <c r="F393" s="122"/>
      <c r="G393" s="122"/>
      <c r="H393" s="122"/>
      <c r="I393" s="122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  <c r="X393" s="122"/>
      <c r="Y393" s="122"/>
      <c r="Z393" s="122"/>
    </row>
    <row r="394">
      <c r="A394" s="124"/>
      <c r="B394" s="122"/>
      <c r="C394" s="122"/>
      <c r="D394" s="122"/>
      <c r="E394" s="122"/>
      <c r="F394" s="122"/>
      <c r="G394" s="122"/>
      <c r="H394" s="122"/>
      <c r="I394" s="122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  <c r="X394" s="122"/>
      <c r="Y394" s="122"/>
      <c r="Z394" s="122"/>
    </row>
    <row r="395">
      <c r="A395" s="124"/>
      <c r="B395" s="122"/>
      <c r="C395" s="122"/>
      <c r="D395" s="122"/>
      <c r="E395" s="122"/>
      <c r="F395" s="122"/>
      <c r="G395" s="122"/>
      <c r="H395" s="122"/>
      <c r="I395" s="122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  <c r="X395" s="122"/>
      <c r="Y395" s="122"/>
      <c r="Z395" s="122"/>
    </row>
    <row r="396">
      <c r="A396" s="124"/>
      <c r="B396" s="122"/>
      <c r="C396" s="122"/>
      <c r="D396" s="122"/>
      <c r="E396" s="122"/>
      <c r="F396" s="122"/>
      <c r="G396" s="122"/>
      <c r="H396" s="122"/>
      <c r="I396" s="122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  <c r="X396" s="122"/>
      <c r="Y396" s="122"/>
      <c r="Z396" s="122"/>
    </row>
    <row r="397">
      <c r="A397" s="124"/>
      <c r="B397" s="122"/>
      <c r="C397" s="122"/>
      <c r="D397" s="122"/>
      <c r="E397" s="122"/>
      <c r="F397" s="122"/>
      <c r="G397" s="122"/>
      <c r="H397" s="122"/>
      <c r="I397" s="122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  <c r="X397" s="122"/>
      <c r="Y397" s="122"/>
      <c r="Z397" s="122"/>
    </row>
    <row r="398">
      <c r="A398" s="124"/>
      <c r="B398" s="122"/>
      <c r="C398" s="122"/>
      <c r="D398" s="122"/>
      <c r="E398" s="122"/>
      <c r="F398" s="122"/>
      <c r="G398" s="122"/>
      <c r="H398" s="122"/>
      <c r="I398" s="122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  <c r="X398" s="122"/>
      <c r="Y398" s="122"/>
      <c r="Z398" s="122"/>
    </row>
    <row r="399">
      <c r="A399" s="124"/>
      <c r="B399" s="122"/>
      <c r="C399" s="122"/>
      <c r="D399" s="122"/>
      <c r="E399" s="122"/>
      <c r="F399" s="122"/>
      <c r="G399" s="122"/>
      <c r="H399" s="122"/>
      <c r="I399" s="122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  <c r="X399" s="122"/>
      <c r="Y399" s="122"/>
      <c r="Z399" s="122"/>
    </row>
    <row r="400">
      <c r="A400" s="124"/>
      <c r="B400" s="122"/>
      <c r="C400" s="122"/>
      <c r="D400" s="122"/>
      <c r="E400" s="122"/>
      <c r="F400" s="122"/>
      <c r="G400" s="122"/>
      <c r="H400" s="122"/>
      <c r="I400" s="122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  <c r="X400" s="122"/>
      <c r="Y400" s="122"/>
      <c r="Z400" s="122"/>
    </row>
    <row r="401">
      <c r="A401" s="124"/>
      <c r="B401" s="122"/>
      <c r="C401" s="122"/>
      <c r="D401" s="122"/>
      <c r="E401" s="122"/>
      <c r="F401" s="122"/>
      <c r="G401" s="122"/>
      <c r="H401" s="122"/>
      <c r="I401" s="122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  <c r="X401" s="122"/>
      <c r="Y401" s="122"/>
      <c r="Z401" s="122"/>
    </row>
    <row r="402">
      <c r="A402" s="124"/>
      <c r="B402" s="122"/>
      <c r="C402" s="122"/>
      <c r="D402" s="122"/>
      <c r="E402" s="122"/>
      <c r="F402" s="122"/>
      <c r="G402" s="122"/>
      <c r="H402" s="122"/>
      <c r="I402" s="122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  <c r="X402" s="122"/>
      <c r="Y402" s="122"/>
      <c r="Z402" s="122"/>
    </row>
    <row r="403">
      <c r="A403" s="124"/>
      <c r="B403" s="122"/>
      <c r="C403" s="122"/>
      <c r="D403" s="122"/>
      <c r="E403" s="122"/>
      <c r="F403" s="122"/>
      <c r="G403" s="122"/>
      <c r="H403" s="122"/>
      <c r="I403" s="122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  <c r="X403" s="122"/>
      <c r="Y403" s="122"/>
      <c r="Z403" s="122"/>
    </row>
    <row r="404">
      <c r="A404" s="124"/>
      <c r="B404" s="122"/>
      <c r="C404" s="122"/>
      <c r="D404" s="122"/>
      <c r="E404" s="122"/>
      <c r="F404" s="122"/>
      <c r="G404" s="122"/>
      <c r="H404" s="122"/>
      <c r="I404" s="122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  <c r="X404" s="122"/>
      <c r="Y404" s="122"/>
      <c r="Z404" s="122"/>
    </row>
    <row r="405">
      <c r="A405" s="124"/>
      <c r="B405" s="122"/>
      <c r="C405" s="122"/>
      <c r="D405" s="122"/>
      <c r="E405" s="122"/>
      <c r="F405" s="122"/>
      <c r="G405" s="122"/>
      <c r="H405" s="122"/>
      <c r="I405" s="122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  <c r="X405" s="122"/>
      <c r="Y405" s="122"/>
      <c r="Z405" s="122"/>
    </row>
    <row r="406">
      <c r="A406" s="124"/>
      <c r="B406" s="122"/>
      <c r="C406" s="122"/>
      <c r="D406" s="122"/>
      <c r="E406" s="122"/>
      <c r="F406" s="122"/>
      <c r="G406" s="122"/>
      <c r="H406" s="122"/>
      <c r="I406" s="122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  <c r="X406" s="122"/>
      <c r="Y406" s="122"/>
      <c r="Z406" s="122"/>
    </row>
    <row r="407">
      <c r="A407" s="124"/>
      <c r="B407" s="122"/>
      <c r="C407" s="122"/>
      <c r="D407" s="122"/>
      <c r="E407" s="122"/>
      <c r="F407" s="122"/>
      <c r="G407" s="122"/>
      <c r="H407" s="122"/>
      <c r="I407" s="122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  <c r="X407" s="122"/>
      <c r="Y407" s="122"/>
      <c r="Z407" s="122"/>
    </row>
    <row r="408">
      <c r="A408" s="124"/>
      <c r="B408" s="122"/>
      <c r="C408" s="122"/>
      <c r="D408" s="122"/>
      <c r="E408" s="122"/>
      <c r="F408" s="122"/>
      <c r="G408" s="122"/>
      <c r="H408" s="122"/>
      <c r="I408" s="122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  <c r="X408" s="122"/>
      <c r="Y408" s="122"/>
      <c r="Z408" s="122"/>
    </row>
    <row r="409">
      <c r="A409" s="124"/>
      <c r="B409" s="122"/>
      <c r="C409" s="122"/>
      <c r="D409" s="122"/>
      <c r="E409" s="122"/>
      <c r="F409" s="122"/>
      <c r="G409" s="122"/>
      <c r="H409" s="122"/>
      <c r="I409" s="122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  <c r="X409" s="122"/>
      <c r="Y409" s="122"/>
      <c r="Z409" s="122"/>
    </row>
    <row r="410">
      <c r="A410" s="124"/>
      <c r="B410" s="122"/>
      <c r="C410" s="122"/>
      <c r="D410" s="122"/>
      <c r="E410" s="122"/>
      <c r="F410" s="122"/>
      <c r="G410" s="122"/>
      <c r="H410" s="122"/>
      <c r="I410" s="122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  <c r="X410" s="122"/>
      <c r="Y410" s="122"/>
      <c r="Z410" s="122"/>
    </row>
    <row r="411">
      <c r="A411" s="124"/>
      <c r="B411" s="122"/>
      <c r="C411" s="122"/>
      <c r="D411" s="122"/>
      <c r="E411" s="122"/>
      <c r="F411" s="122"/>
      <c r="G411" s="122"/>
      <c r="H411" s="122"/>
      <c r="I411" s="122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  <c r="X411" s="122"/>
      <c r="Y411" s="122"/>
      <c r="Z411" s="122"/>
    </row>
    <row r="412">
      <c r="A412" s="124"/>
      <c r="B412" s="122"/>
      <c r="C412" s="122"/>
      <c r="D412" s="122"/>
      <c r="E412" s="122"/>
      <c r="F412" s="122"/>
      <c r="G412" s="122"/>
      <c r="H412" s="122"/>
      <c r="I412" s="122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  <c r="X412" s="122"/>
      <c r="Y412" s="122"/>
      <c r="Z412" s="122"/>
    </row>
    <row r="413">
      <c r="A413" s="124"/>
      <c r="B413" s="122"/>
      <c r="C413" s="122"/>
      <c r="D413" s="122"/>
      <c r="E413" s="122"/>
      <c r="F413" s="122"/>
      <c r="G413" s="122"/>
      <c r="H413" s="122"/>
      <c r="I413" s="122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  <c r="X413" s="122"/>
      <c r="Y413" s="122"/>
      <c r="Z413" s="122"/>
    </row>
    <row r="414">
      <c r="A414" s="124"/>
      <c r="B414" s="122"/>
      <c r="C414" s="122"/>
      <c r="D414" s="122"/>
      <c r="E414" s="122"/>
      <c r="F414" s="122"/>
      <c r="G414" s="122"/>
      <c r="H414" s="122"/>
      <c r="I414" s="122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  <c r="X414" s="122"/>
      <c r="Y414" s="122"/>
      <c r="Z414" s="122"/>
    </row>
    <row r="415">
      <c r="A415" s="124"/>
      <c r="B415" s="122"/>
      <c r="C415" s="122"/>
      <c r="D415" s="122"/>
      <c r="E415" s="122"/>
      <c r="F415" s="122"/>
      <c r="G415" s="122"/>
      <c r="H415" s="122"/>
      <c r="I415" s="122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  <c r="X415" s="122"/>
      <c r="Y415" s="122"/>
      <c r="Z415" s="122"/>
    </row>
    <row r="416">
      <c r="A416" s="124"/>
      <c r="B416" s="122"/>
      <c r="C416" s="122"/>
      <c r="D416" s="122"/>
      <c r="E416" s="122"/>
      <c r="F416" s="122"/>
      <c r="G416" s="122"/>
      <c r="H416" s="122"/>
      <c r="I416" s="122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  <c r="X416" s="122"/>
      <c r="Y416" s="122"/>
      <c r="Z416" s="122"/>
    </row>
    <row r="417">
      <c r="A417" s="124"/>
      <c r="B417" s="122"/>
      <c r="C417" s="122"/>
      <c r="D417" s="122"/>
      <c r="E417" s="122"/>
      <c r="F417" s="122"/>
      <c r="G417" s="122"/>
      <c r="H417" s="122"/>
      <c r="I417" s="122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  <c r="X417" s="122"/>
      <c r="Y417" s="122"/>
      <c r="Z417" s="122"/>
    </row>
    <row r="418">
      <c r="A418" s="124"/>
      <c r="B418" s="122"/>
      <c r="C418" s="122"/>
      <c r="D418" s="122"/>
      <c r="E418" s="122"/>
      <c r="F418" s="122"/>
      <c r="G418" s="122"/>
      <c r="H418" s="122"/>
      <c r="I418" s="122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  <c r="X418" s="122"/>
      <c r="Y418" s="122"/>
      <c r="Z418" s="122"/>
    </row>
    <row r="419">
      <c r="A419" s="124"/>
      <c r="B419" s="122"/>
      <c r="C419" s="122"/>
      <c r="D419" s="122"/>
      <c r="E419" s="122"/>
      <c r="F419" s="122"/>
      <c r="G419" s="122"/>
      <c r="H419" s="122"/>
      <c r="I419" s="122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  <c r="X419" s="122"/>
      <c r="Y419" s="122"/>
      <c r="Z419" s="122"/>
    </row>
    <row r="420">
      <c r="A420" s="124"/>
      <c r="B420" s="122"/>
      <c r="C420" s="122"/>
      <c r="D420" s="122"/>
      <c r="E420" s="122"/>
      <c r="F420" s="122"/>
      <c r="G420" s="122"/>
      <c r="H420" s="122"/>
      <c r="I420" s="122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  <c r="X420" s="122"/>
      <c r="Y420" s="122"/>
      <c r="Z420" s="122"/>
    </row>
    <row r="421">
      <c r="A421" s="124"/>
      <c r="B421" s="122"/>
      <c r="C421" s="122"/>
      <c r="D421" s="122"/>
      <c r="E421" s="122"/>
      <c r="F421" s="122"/>
      <c r="G421" s="122"/>
      <c r="H421" s="122"/>
      <c r="I421" s="122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  <c r="X421" s="122"/>
      <c r="Y421" s="122"/>
      <c r="Z421" s="122"/>
    </row>
    <row r="422">
      <c r="A422" s="124"/>
      <c r="B422" s="122"/>
      <c r="C422" s="122"/>
      <c r="D422" s="122"/>
      <c r="E422" s="122"/>
      <c r="F422" s="122"/>
      <c r="G422" s="122"/>
      <c r="H422" s="122"/>
      <c r="I422" s="122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  <c r="X422" s="122"/>
      <c r="Y422" s="122"/>
      <c r="Z422" s="122"/>
    </row>
    <row r="423">
      <c r="A423" s="124"/>
      <c r="B423" s="122"/>
      <c r="C423" s="122"/>
      <c r="D423" s="122"/>
      <c r="E423" s="122"/>
      <c r="F423" s="122"/>
      <c r="G423" s="122"/>
      <c r="H423" s="122"/>
      <c r="I423" s="122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  <c r="X423" s="122"/>
      <c r="Y423" s="122"/>
      <c r="Z423" s="122"/>
    </row>
    <row r="424">
      <c r="A424" s="124"/>
      <c r="B424" s="122"/>
      <c r="C424" s="122"/>
      <c r="D424" s="122"/>
      <c r="E424" s="122"/>
      <c r="F424" s="122"/>
      <c r="G424" s="122"/>
      <c r="H424" s="122"/>
      <c r="I424" s="122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  <c r="X424" s="122"/>
      <c r="Y424" s="122"/>
      <c r="Z424" s="122"/>
    </row>
    <row r="425">
      <c r="A425" s="124"/>
      <c r="B425" s="122"/>
      <c r="C425" s="122"/>
      <c r="D425" s="122"/>
      <c r="E425" s="122"/>
      <c r="F425" s="122"/>
      <c r="G425" s="122"/>
      <c r="H425" s="122"/>
      <c r="I425" s="122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  <c r="X425" s="122"/>
      <c r="Y425" s="122"/>
      <c r="Z425" s="122"/>
    </row>
    <row r="426">
      <c r="A426" s="124"/>
      <c r="B426" s="122"/>
      <c r="C426" s="122"/>
      <c r="D426" s="122"/>
      <c r="E426" s="122"/>
      <c r="F426" s="122"/>
      <c r="G426" s="122"/>
      <c r="H426" s="122"/>
      <c r="I426" s="122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  <c r="X426" s="122"/>
      <c r="Y426" s="122"/>
      <c r="Z426" s="122"/>
    </row>
    <row r="427">
      <c r="A427" s="124"/>
      <c r="B427" s="122"/>
      <c r="C427" s="122"/>
      <c r="D427" s="122"/>
      <c r="E427" s="122"/>
      <c r="F427" s="122"/>
      <c r="G427" s="122"/>
      <c r="H427" s="122"/>
      <c r="I427" s="122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  <c r="X427" s="122"/>
      <c r="Y427" s="122"/>
      <c r="Z427" s="122"/>
    </row>
    <row r="428">
      <c r="A428" s="124"/>
      <c r="B428" s="122"/>
      <c r="C428" s="122"/>
      <c r="D428" s="122"/>
      <c r="E428" s="122"/>
      <c r="F428" s="122"/>
      <c r="G428" s="122"/>
      <c r="H428" s="122"/>
      <c r="I428" s="122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  <c r="X428" s="122"/>
      <c r="Y428" s="122"/>
      <c r="Z428" s="122"/>
    </row>
    <row r="429">
      <c r="A429" s="124"/>
      <c r="B429" s="122"/>
      <c r="C429" s="122"/>
      <c r="D429" s="122"/>
      <c r="E429" s="122"/>
      <c r="F429" s="122"/>
      <c r="G429" s="122"/>
      <c r="H429" s="122"/>
      <c r="I429" s="122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  <c r="X429" s="122"/>
      <c r="Y429" s="122"/>
      <c r="Z429" s="122"/>
    </row>
    <row r="430">
      <c r="A430" s="124"/>
      <c r="B430" s="122"/>
      <c r="C430" s="122"/>
      <c r="D430" s="122"/>
      <c r="E430" s="122"/>
      <c r="F430" s="122"/>
      <c r="G430" s="122"/>
      <c r="H430" s="122"/>
      <c r="I430" s="122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  <c r="X430" s="122"/>
      <c r="Y430" s="122"/>
      <c r="Z430" s="122"/>
    </row>
    <row r="431">
      <c r="A431" s="124"/>
      <c r="B431" s="122"/>
      <c r="C431" s="122"/>
      <c r="D431" s="122"/>
      <c r="E431" s="122"/>
      <c r="F431" s="122"/>
      <c r="G431" s="122"/>
      <c r="H431" s="122"/>
      <c r="I431" s="122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  <c r="X431" s="122"/>
      <c r="Y431" s="122"/>
      <c r="Z431" s="122"/>
    </row>
    <row r="432">
      <c r="A432" s="124"/>
      <c r="B432" s="122"/>
      <c r="C432" s="122"/>
      <c r="D432" s="122"/>
      <c r="E432" s="122"/>
      <c r="F432" s="122"/>
      <c r="G432" s="122"/>
      <c r="H432" s="122"/>
      <c r="I432" s="122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  <c r="X432" s="122"/>
      <c r="Y432" s="122"/>
      <c r="Z432" s="122"/>
    </row>
    <row r="433">
      <c r="A433" s="124"/>
      <c r="B433" s="122"/>
      <c r="C433" s="122"/>
      <c r="D433" s="122"/>
      <c r="E433" s="122"/>
      <c r="F433" s="122"/>
      <c r="G433" s="122"/>
      <c r="H433" s="122"/>
      <c r="I433" s="122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  <c r="X433" s="122"/>
      <c r="Y433" s="122"/>
      <c r="Z433" s="122"/>
    </row>
    <row r="434">
      <c r="A434" s="124"/>
      <c r="B434" s="122"/>
      <c r="C434" s="122"/>
      <c r="D434" s="122"/>
      <c r="E434" s="122"/>
      <c r="F434" s="122"/>
      <c r="G434" s="122"/>
      <c r="H434" s="122"/>
      <c r="I434" s="122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  <c r="X434" s="122"/>
      <c r="Y434" s="122"/>
      <c r="Z434" s="122"/>
    </row>
    <row r="435">
      <c r="A435" s="124"/>
      <c r="B435" s="122"/>
      <c r="C435" s="122"/>
      <c r="D435" s="122"/>
      <c r="E435" s="122"/>
      <c r="F435" s="122"/>
      <c r="G435" s="122"/>
      <c r="H435" s="122"/>
      <c r="I435" s="122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  <c r="X435" s="122"/>
      <c r="Y435" s="122"/>
      <c r="Z435" s="122"/>
    </row>
    <row r="436">
      <c r="A436" s="124"/>
      <c r="B436" s="122"/>
      <c r="C436" s="122"/>
      <c r="D436" s="122"/>
      <c r="E436" s="122"/>
      <c r="F436" s="122"/>
      <c r="G436" s="122"/>
      <c r="H436" s="122"/>
      <c r="I436" s="122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  <c r="X436" s="122"/>
      <c r="Y436" s="122"/>
      <c r="Z436" s="122"/>
    </row>
    <row r="437">
      <c r="A437" s="124"/>
      <c r="B437" s="122"/>
      <c r="C437" s="122"/>
      <c r="D437" s="122"/>
      <c r="E437" s="122"/>
      <c r="F437" s="122"/>
      <c r="G437" s="122"/>
      <c r="H437" s="122"/>
      <c r="I437" s="122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  <c r="X437" s="122"/>
      <c r="Y437" s="122"/>
      <c r="Z437" s="122"/>
    </row>
    <row r="438">
      <c r="A438" s="124"/>
      <c r="B438" s="122"/>
      <c r="C438" s="122"/>
      <c r="D438" s="122"/>
      <c r="E438" s="122"/>
      <c r="F438" s="122"/>
      <c r="G438" s="122"/>
      <c r="H438" s="122"/>
      <c r="I438" s="122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  <c r="X438" s="122"/>
      <c r="Y438" s="122"/>
      <c r="Z438" s="122"/>
    </row>
    <row r="439">
      <c r="A439" s="124"/>
      <c r="B439" s="122"/>
      <c r="C439" s="122"/>
      <c r="D439" s="122"/>
      <c r="E439" s="122"/>
      <c r="F439" s="122"/>
      <c r="G439" s="122"/>
      <c r="H439" s="122"/>
      <c r="I439" s="122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  <c r="X439" s="122"/>
      <c r="Y439" s="122"/>
      <c r="Z439" s="122"/>
    </row>
    <row r="440">
      <c r="A440" s="124"/>
      <c r="B440" s="122"/>
      <c r="C440" s="122"/>
      <c r="D440" s="122"/>
      <c r="E440" s="122"/>
      <c r="F440" s="122"/>
      <c r="G440" s="122"/>
      <c r="H440" s="122"/>
      <c r="I440" s="122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  <c r="X440" s="122"/>
      <c r="Y440" s="122"/>
      <c r="Z440" s="122"/>
    </row>
    <row r="441">
      <c r="A441" s="124"/>
      <c r="B441" s="122"/>
      <c r="C441" s="122"/>
      <c r="D441" s="122"/>
      <c r="E441" s="122"/>
      <c r="F441" s="122"/>
      <c r="G441" s="122"/>
      <c r="H441" s="122"/>
      <c r="I441" s="122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  <c r="X441" s="122"/>
      <c r="Y441" s="122"/>
      <c r="Z441" s="122"/>
    </row>
    <row r="442">
      <c r="A442" s="124"/>
      <c r="B442" s="122"/>
      <c r="C442" s="122"/>
      <c r="D442" s="122"/>
      <c r="E442" s="122"/>
      <c r="F442" s="122"/>
      <c r="G442" s="122"/>
      <c r="H442" s="122"/>
      <c r="I442" s="122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  <c r="X442" s="122"/>
      <c r="Y442" s="122"/>
      <c r="Z442" s="122"/>
    </row>
    <row r="443">
      <c r="A443" s="124"/>
      <c r="B443" s="122"/>
      <c r="C443" s="122"/>
      <c r="D443" s="122"/>
      <c r="E443" s="122"/>
      <c r="F443" s="122"/>
      <c r="G443" s="122"/>
      <c r="H443" s="122"/>
      <c r="I443" s="122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  <c r="X443" s="122"/>
      <c r="Y443" s="122"/>
      <c r="Z443" s="122"/>
    </row>
    <row r="444">
      <c r="A444" s="124"/>
      <c r="B444" s="122"/>
      <c r="C444" s="122"/>
      <c r="D444" s="122"/>
      <c r="E444" s="122"/>
      <c r="F444" s="122"/>
      <c r="G444" s="122"/>
      <c r="H444" s="122"/>
      <c r="I444" s="122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  <c r="X444" s="122"/>
      <c r="Y444" s="122"/>
      <c r="Z444" s="122"/>
    </row>
    <row r="445">
      <c r="A445" s="124"/>
      <c r="B445" s="122"/>
      <c r="C445" s="122"/>
      <c r="D445" s="122"/>
      <c r="E445" s="122"/>
      <c r="F445" s="122"/>
      <c r="G445" s="122"/>
      <c r="H445" s="122"/>
      <c r="I445" s="122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  <c r="X445" s="122"/>
      <c r="Y445" s="122"/>
      <c r="Z445" s="122"/>
    </row>
    <row r="446">
      <c r="A446" s="124"/>
      <c r="B446" s="122"/>
      <c r="C446" s="122"/>
      <c r="D446" s="122"/>
      <c r="E446" s="122"/>
      <c r="F446" s="122"/>
      <c r="G446" s="122"/>
      <c r="H446" s="122"/>
      <c r="I446" s="122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  <c r="X446" s="122"/>
      <c r="Y446" s="122"/>
      <c r="Z446" s="122"/>
    </row>
    <row r="447">
      <c r="A447" s="124"/>
      <c r="B447" s="122"/>
      <c r="C447" s="122"/>
      <c r="D447" s="122"/>
      <c r="E447" s="122"/>
      <c r="F447" s="122"/>
      <c r="G447" s="122"/>
      <c r="H447" s="122"/>
      <c r="I447" s="122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  <c r="X447" s="122"/>
      <c r="Y447" s="122"/>
      <c r="Z447" s="122"/>
    </row>
    <row r="448">
      <c r="A448" s="124"/>
      <c r="B448" s="122"/>
      <c r="C448" s="122"/>
      <c r="D448" s="122"/>
      <c r="E448" s="122"/>
      <c r="F448" s="122"/>
      <c r="G448" s="122"/>
      <c r="H448" s="122"/>
      <c r="I448" s="122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  <c r="X448" s="122"/>
      <c r="Y448" s="122"/>
      <c r="Z448" s="122"/>
    </row>
    <row r="449">
      <c r="A449" s="124"/>
      <c r="B449" s="122"/>
      <c r="C449" s="122"/>
      <c r="D449" s="122"/>
      <c r="E449" s="122"/>
      <c r="F449" s="122"/>
      <c r="G449" s="122"/>
      <c r="H449" s="122"/>
      <c r="I449" s="122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  <c r="X449" s="122"/>
      <c r="Y449" s="122"/>
      <c r="Z449" s="122"/>
    </row>
    <row r="450">
      <c r="A450" s="124"/>
      <c r="B450" s="122"/>
      <c r="C450" s="122"/>
      <c r="D450" s="122"/>
      <c r="E450" s="122"/>
      <c r="F450" s="122"/>
      <c r="G450" s="122"/>
      <c r="H450" s="122"/>
      <c r="I450" s="122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  <c r="X450" s="122"/>
      <c r="Y450" s="122"/>
      <c r="Z450" s="122"/>
    </row>
    <row r="451">
      <c r="A451" s="124"/>
      <c r="B451" s="122"/>
      <c r="C451" s="122"/>
      <c r="D451" s="122"/>
      <c r="E451" s="122"/>
      <c r="F451" s="122"/>
      <c r="G451" s="122"/>
      <c r="H451" s="122"/>
      <c r="I451" s="122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  <c r="X451" s="122"/>
      <c r="Y451" s="122"/>
      <c r="Z451" s="122"/>
    </row>
    <row r="452">
      <c r="A452" s="124"/>
      <c r="B452" s="122"/>
      <c r="C452" s="122"/>
      <c r="D452" s="122"/>
      <c r="E452" s="122"/>
      <c r="F452" s="122"/>
      <c r="G452" s="122"/>
      <c r="H452" s="122"/>
      <c r="I452" s="122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  <c r="X452" s="122"/>
      <c r="Y452" s="122"/>
      <c r="Z452" s="122"/>
    </row>
    <row r="453">
      <c r="A453" s="124"/>
      <c r="B453" s="122"/>
      <c r="C453" s="122"/>
      <c r="D453" s="122"/>
      <c r="E453" s="122"/>
      <c r="F453" s="122"/>
      <c r="G453" s="122"/>
      <c r="H453" s="122"/>
      <c r="I453" s="122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  <c r="X453" s="122"/>
      <c r="Y453" s="122"/>
      <c r="Z453" s="122"/>
    </row>
    <row r="454">
      <c r="A454" s="124"/>
      <c r="B454" s="122"/>
      <c r="C454" s="122"/>
      <c r="D454" s="122"/>
      <c r="E454" s="122"/>
      <c r="F454" s="122"/>
      <c r="G454" s="122"/>
      <c r="H454" s="122"/>
      <c r="I454" s="122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  <c r="X454" s="122"/>
      <c r="Y454" s="122"/>
      <c r="Z454" s="122"/>
    </row>
    <row r="455">
      <c r="A455" s="124"/>
      <c r="B455" s="122"/>
      <c r="C455" s="122"/>
      <c r="D455" s="122"/>
      <c r="E455" s="122"/>
      <c r="F455" s="122"/>
      <c r="G455" s="122"/>
      <c r="H455" s="122"/>
      <c r="I455" s="122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  <c r="X455" s="122"/>
      <c r="Y455" s="122"/>
      <c r="Z455" s="122"/>
    </row>
    <row r="456">
      <c r="A456" s="124"/>
      <c r="B456" s="122"/>
      <c r="C456" s="122"/>
      <c r="D456" s="122"/>
      <c r="E456" s="122"/>
      <c r="F456" s="122"/>
      <c r="G456" s="122"/>
      <c r="H456" s="122"/>
      <c r="I456" s="122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  <c r="X456" s="122"/>
      <c r="Y456" s="122"/>
      <c r="Z456" s="122"/>
    </row>
    <row r="457">
      <c r="A457" s="124"/>
      <c r="B457" s="122"/>
      <c r="C457" s="122"/>
      <c r="D457" s="122"/>
      <c r="E457" s="122"/>
      <c r="F457" s="122"/>
      <c r="G457" s="122"/>
      <c r="H457" s="122"/>
      <c r="I457" s="122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  <c r="X457" s="122"/>
      <c r="Y457" s="122"/>
      <c r="Z457" s="122"/>
    </row>
    <row r="458">
      <c r="A458" s="124"/>
      <c r="B458" s="122"/>
      <c r="C458" s="122"/>
      <c r="D458" s="122"/>
      <c r="E458" s="122"/>
      <c r="F458" s="122"/>
      <c r="G458" s="122"/>
      <c r="H458" s="122"/>
      <c r="I458" s="122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  <c r="X458" s="122"/>
      <c r="Y458" s="122"/>
      <c r="Z458" s="122"/>
    </row>
    <row r="459">
      <c r="A459" s="124"/>
      <c r="B459" s="122"/>
      <c r="C459" s="122"/>
      <c r="D459" s="122"/>
      <c r="E459" s="122"/>
      <c r="F459" s="122"/>
      <c r="G459" s="122"/>
      <c r="H459" s="122"/>
      <c r="I459" s="122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  <c r="X459" s="122"/>
      <c r="Y459" s="122"/>
      <c r="Z459" s="122"/>
    </row>
    <row r="460">
      <c r="A460" s="124"/>
      <c r="B460" s="122"/>
      <c r="C460" s="122"/>
      <c r="D460" s="122"/>
      <c r="E460" s="122"/>
      <c r="F460" s="122"/>
      <c r="G460" s="122"/>
      <c r="H460" s="122"/>
      <c r="I460" s="122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  <c r="X460" s="122"/>
      <c r="Y460" s="122"/>
      <c r="Z460" s="122"/>
    </row>
    <row r="461">
      <c r="A461" s="124"/>
      <c r="B461" s="122"/>
      <c r="C461" s="122"/>
      <c r="D461" s="122"/>
      <c r="E461" s="122"/>
      <c r="F461" s="122"/>
      <c r="G461" s="122"/>
      <c r="H461" s="122"/>
      <c r="I461" s="122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  <c r="X461" s="122"/>
      <c r="Y461" s="122"/>
      <c r="Z461" s="122"/>
    </row>
    <row r="462">
      <c r="A462" s="124"/>
      <c r="B462" s="122"/>
      <c r="C462" s="122"/>
      <c r="D462" s="122"/>
      <c r="E462" s="122"/>
      <c r="F462" s="122"/>
      <c r="G462" s="122"/>
      <c r="H462" s="122"/>
      <c r="I462" s="122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  <c r="X462" s="122"/>
      <c r="Y462" s="122"/>
      <c r="Z462" s="122"/>
    </row>
    <row r="463">
      <c r="A463" s="124"/>
      <c r="B463" s="122"/>
      <c r="C463" s="122"/>
      <c r="D463" s="122"/>
      <c r="E463" s="122"/>
      <c r="F463" s="122"/>
      <c r="G463" s="122"/>
      <c r="H463" s="122"/>
      <c r="I463" s="122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  <c r="X463" s="122"/>
      <c r="Y463" s="122"/>
      <c r="Z463" s="122"/>
    </row>
    <row r="464">
      <c r="A464" s="124"/>
      <c r="B464" s="122"/>
      <c r="C464" s="122"/>
      <c r="D464" s="122"/>
      <c r="E464" s="122"/>
      <c r="F464" s="122"/>
      <c r="G464" s="122"/>
      <c r="H464" s="122"/>
      <c r="I464" s="122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  <c r="X464" s="122"/>
      <c r="Y464" s="122"/>
      <c r="Z464" s="122"/>
    </row>
    <row r="465">
      <c r="A465" s="124"/>
      <c r="B465" s="122"/>
      <c r="C465" s="122"/>
      <c r="D465" s="122"/>
      <c r="E465" s="122"/>
      <c r="F465" s="122"/>
      <c r="G465" s="122"/>
      <c r="H465" s="122"/>
      <c r="I465" s="122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  <c r="X465" s="122"/>
      <c r="Y465" s="122"/>
      <c r="Z465" s="122"/>
    </row>
    <row r="466">
      <c r="A466" s="124"/>
      <c r="B466" s="122"/>
      <c r="C466" s="122"/>
      <c r="D466" s="122"/>
      <c r="E466" s="122"/>
      <c r="F466" s="122"/>
      <c r="G466" s="122"/>
      <c r="H466" s="122"/>
      <c r="I466" s="122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  <c r="X466" s="122"/>
      <c r="Y466" s="122"/>
      <c r="Z466" s="122"/>
    </row>
    <row r="467">
      <c r="A467" s="124"/>
      <c r="B467" s="122"/>
      <c r="C467" s="122"/>
      <c r="D467" s="122"/>
      <c r="E467" s="122"/>
      <c r="F467" s="122"/>
      <c r="G467" s="122"/>
      <c r="H467" s="122"/>
      <c r="I467" s="122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  <c r="X467" s="122"/>
      <c r="Y467" s="122"/>
      <c r="Z467" s="122"/>
    </row>
    <row r="468">
      <c r="A468" s="124"/>
      <c r="B468" s="122"/>
      <c r="C468" s="122"/>
      <c r="D468" s="122"/>
      <c r="E468" s="122"/>
      <c r="F468" s="122"/>
      <c r="G468" s="122"/>
      <c r="H468" s="122"/>
      <c r="I468" s="122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  <c r="X468" s="122"/>
      <c r="Y468" s="122"/>
      <c r="Z468" s="122"/>
    </row>
    <row r="469">
      <c r="A469" s="124"/>
      <c r="B469" s="122"/>
      <c r="C469" s="122"/>
      <c r="D469" s="122"/>
      <c r="E469" s="122"/>
      <c r="F469" s="122"/>
      <c r="G469" s="122"/>
      <c r="H469" s="122"/>
      <c r="I469" s="122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  <c r="X469" s="122"/>
      <c r="Y469" s="122"/>
      <c r="Z469" s="122"/>
    </row>
    <row r="470">
      <c r="A470" s="124"/>
      <c r="B470" s="122"/>
      <c r="C470" s="122"/>
      <c r="D470" s="122"/>
      <c r="E470" s="122"/>
      <c r="F470" s="122"/>
      <c r="G470" s="122"/>
      <c r="H470" s="122"/>
      <c r="I470" s="122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  <c r="X470" s="122"/>
      <c r="Y470" s="122"/>
      <c r="Z470" s="122"/>
    </row>
    <row r="471">
      <c r="A471" s="124"/>
      <c r="B471" s="122"/>
      <c r="C471" s="122"/>
      <c r="D471" s="122"/>
      <c r="E471" s="122"/>
      <c r="F471" s="122"/>
      <c r="G471" s="122"/>
      <c r="H471" s="122"/>
      <c r="I471" s="122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  <c r="X471" s="122"/>
      <c r="Y471" s="122"/>
      <c r="Z471" s="122"/>
    </row>
    <row r="472">
      <c r="A472" s="124"/>
      <c r="B472" s="122"/>
      <c r="C472" s="122"/>
      <c r="D472" s="122"/>
      <c r="E472" s="122"/>
      <c r="F472" s="122"/>
      <c r="G472" s="122"/>
      <c r="H472" s="122"/>
      <c r="I472" s="122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  <c r="X472" s="122"/>
      <c r="Y472" s="122"/>
      <c r="Z472" s="122"/>
    </row>
    <row r="473">
      <c r="A473" s="124"/>
      <c r="B473" s="122"/>
      <c r="C473" s="122"/>
      <c r="D473" s="122"/>
      <c r="E473" s="122"/>
      <c r="F473" s="122"/>
      <c r="G473" s="122"/>
      <c r="H473" s="122"/>
      <c r="I473" s="122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  <c r="X473" s="122"/>
      <c r="Y473" s="122"/>
      <c r="Z473" s="122"/>
    </row>
    <row r="474">
      <c r="A474" s="124"/>
      <c r="B474" s="122"/>
      <c r="C474" s="122"/>
      <c r="D474" s="122"/>
      <c r="E474" s="122"/>
      <c r="F474" s="122"/>
      <c r="G474" s="122"/>
      <c r="H474" s="122"/>
      <c r="I474" s="122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  <c r="X474" s="122"/>
      <c r="Y474" s="122"/>
      <c r="Z474" s="122"/>
    </row>
    <row r="475">
      <c r="A475" s="124"/>
      <c r="B475" s="122"/>
      <c r="C475" s="122"/>
      <c r="D475" s="122"/>
      <c r="E475" s="122"/>
      <c r="F475" s="122"/>
      <c r="G475" s="122"/>
      <c r="H475" s="122"/>
      <c r="I475" s="122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  <c r="X475" s="122"/>
      <c r="Y475" s="122"/>
      <c r="Z475" s="122"/>
    </row>
    <row r="476">
      <c r="A476" s="124"/>
      <c r="B476" s="122"/>
      <c r="C476" s="122"/>
      <c r="D476" s="122"/>
      <c r="E476" s="122"/>
      <c r="F476" s="122"/>
      <c r="G476" s="122"/>
      <c r="H476" s="122"/>
      <c r="I476" s="122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  <c r="X476" s="122"/>
      <c r="Y476" s="122"/>
      <c r="Z476" s="122"/>
    </row>
    <row r="477">
      <c r="A477" s="124"/>
      <c r="B477" s="122"/>
      <c r="C477" s="122"/>
      <c r="D477" s="122"/>
      <c r="E477" s="122"/>
      <c r="F477" s="122"/>
      <c r="G477" s="122"/>
      <c r="H477" s="122"/>
      <c r="I477" s="122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  <c r="X477" s="122"/>
      <c r="Y477" s="122"/>
      <c r="Z477" s="122"/>
    </row>
    <row r="478">
      <c r="A478" s="124"/>
      <c r="B478" s="122"/>
      <c r="C478" s="122"/>
      <c r="D478" s="122"/>
      <c r="E478" s="122"/>
      <c r="F478" s="122"/>
      <c r="G478" s="122"/>
      <c r="H478" s="122"/>
      <c r="I478" s="122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  <c r="X478" s="122"/>
      <c r="Y478" s="122"/>
      <c r="Z478" s="122"/>
    </row>
    <row r="479">
      <c r="A479" s="124"/>
      <c r="B479" s="122"/>
      <c r="C479" s="122"/>
      <c r="D479" s="122"/>
      <c r="E479" s="122"/>
      <c r="F479" s="122"/>
      <c r="G479" s="122"/>
      <c r="H479" s="122"/>
      <c r="I479" s="122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  <c r="X479" s="122"/>
      <c r="Y479" s="122"/>
      <c r="Z479" s="122"/>
    </row>
    <row r="480">
      <c r="A480" s="124"/>
      <c r="B480" s="122"/>
      <c r="C480" s="122"/>
      <c r="D480" s="122"/>
      <c r="E480" s="122"/>
      <c r="F480" s="122"/>
      <c r="G480" s="122"/>
      <c r="H480" s="122"/>
      <c r="I480" s="122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  <c r="X480" s="122"/>
      <c r="Y480" s="122"/>
      <c r="Z480" s="122"/>
    </row>
    <row r="481">
      <c r="A481" s="124"/>
      <c r="B481" s="122"/>
      <c r="C481" s="122"/>
      <c r="D481" s="122"/>
      <c r="E481" s="122"/>
      <c r="F481" s="122"/>
      <c r="G481" s="122"/>
      <c r="H481" s="122"/>
      <c r="I481" s="122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  <c r="X481" s="122"/>
      <c r="Y481" s="122"/>
      <c r="Z481" s="122"/>
    </row>
    <row r="482">
      <c r="A482" s="124"/>
      <c r="B482" s="122"/>
      <c r="C482" s="122"/>
      <c r="D482" s="122"/>
      <c r="E482" s="122"/>
      <c r="F482" s="122"/>
      <c r="G482" s="122"/>
      <c r="H482" s="122"/>
      <c r="I482" s="122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  <c r="X482" s="122"/>
      <c r="Y482" s="122"/>
      <c r="Z482" s="122"/>
    </row>
    <row r="483">
      <c r="A483" s="124"/>
      <c r="B483" s="122"/>
      <c r="C483" s="122"/>
      <c r="D483" s="122"/>
      <c r="E483" s="122"/>
      <c r="F483" s="122"/>
      <c r="G483" s="122"/>
      <c r="H483" s="122"/>
      <c r="I483" s="122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  <c r="X483" s="122"/>
      <c r="Y483" s="122"/>
      <c r="Z483" s="122"/>
    </row>
    <row r="484">
      <c r="A484" s="124"/>
      <c r="B484" s="122"/>
      <c r="C484" s="122"/>
      <c r="D484" s="122"/>
      <c r="E484" s="122"/>
      <c r="F484" s="122"/>
      <c r="G484" s="122"/>
      <c r="H484" s="122"/>
      <c r="I484" s="122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  <c r="X484" s="122"/>
      <c r="Y484" s="122"/>
      <c r="Z484" s="122"/>
    </row>
    <row r="485">
      <c r="A485" s="124"/>
      <c r="B485" s="122"/>
      <c r="C485" s="122"/>
      <c r="D485" s="122"/>
      <c r="E485" s="122"/>
      <c r="F485" s="122"/>
      <c r="G485" s="122"/>
      <c r="H485" s="122"/>
      <c r="I485" s="122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  <c r="X485" s="122"/>
      <c r="Y485" s="122"/>
      <c r="Z485" s="122"/>
    </row>
    <row r="486">
      <c r="A486" s="124"/>
      <c r="B486" s="122"/>
      <c r="C486" s="122"/>
      <c r="D486" s="122"/>
      <c r="E486" s="122"/>
      <c r="F486" s="122"/>
      <c r="G486" s="122"/>
      <c r="H486" s="122"/>
      <c r="I486" s="122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  <c r="X486" s="122"/>
      <c r="Y486" s="122"/>
      <c r="Z486" s="122"/>
    </row>
    <row r="487">
      <c r="A487" s="124"/>
      <c r="B487" s="122"/>
      <c r="C487" s="122"/>
      <c r="D487" s="122"/>
      <c r="E487" s="122"/>
      <c r="F487" s="122"/>
      <c r="G487" s="122"/>
      <c r="H487" s="122"/>
      <c r="I487" s="122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  <c r="X487" s="122"/>
      <c r="Y487" s="122"/>
      <c r="Z487" s="122"/>
    </row>
    <row r="488">
      <c r="A488" s="124"/>
      <c r="B488" s="122"/>
      <c r="C488" s="122"/>
      <c r="D488" s="122"/>
      <c r="E488" s="122"/>
      <c r="F488" s="122"/>
      <c r="G488" s="122"/>
      <c r="H488" s="122"/>
      <c r="I488" s="122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  <c r="X488" s="122"/>
      <c r="Y488" s="122"/>
      <c r="Z488" s="122"/>
    </row>
    <row r="489">
      <c r="A489" s="124"/>
      <c r="B489" s="122"/>
      <c r="C489" s="122"/>
      <c r="D489" s="122"/>
      <c r="E489" s="122"/>
      <c r="F489" s="122"/>
      <c r="G489" s="122"/>
      <c r="H489" s="122"/>
      <c r="I489" s="122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  <c r="X489" s="122"/>
      <c r="Y489" s="122"/>
      <c r="Z489" s="122"/>
    </row>
    <row r="490">
      <c r="A490" s="124"/>
      <c r="B490" s="122"/>
      <c r="C490" s="122"/>
      <c r="D490" s="122"/>
      <c r="E490" s="122"/>
      <c r="F490" s="122"/>
      <c r="G490" s="122"/>
      <c r="H490" s="122"/>
      <c r="I490" s="122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  <c r="X490" s="122"/>
      <c r="Y490" s="122"/>
      <c r="Z490" s="122"/>
    </row>
    <row r="491">
      <c r="A491" s="124"/>
      <c r="B491" s="122"/>
      <c r="C491" s="122"/>
      <c r="D491" s="122"/>
      <c r="E491" s="122"/>
      <c r="F491" s="122"/>
      <c r="G491" s="122"/>
      <c r="H491" s="122"/>
      <c r="I491" s="122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  <c r="X491" s="122"/>
      <c r="Y491" s="122"/>
      <c r="Z491" s="122"/>
    </row>
    <row r="492">
      <c r="A492" s="124"/>
      <c r="B492" s="122"/>
      <c r="C492" s="122"/>
      <c r="D492" s="122"/>
      <c r="E492" s="122"/>
      <c r="F492" s="122"/>
      <c r="G492" s="122"/>
      <c r="H492" s="122"/>
      <c r="I492" s="122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  <c r="X492" s="122"/>
      <c r="Y492" s="122"/>
      <c r="Z492" s="122"/>
    </row>
    <row r="493">
      <c r="A493" s="124"/>
      <c r="B493" s="122"/>
      <c r="C493" s="122"/>
      <c r="D493" s="122"/>
      <c r="E493" s="122"/>
      <c r="F493" s="122"/>
      <c r="G493" s="122"/>
      <c r="H493" s="122"/>
      <c r="I493" s="122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  <c r="X493" s="122"/>
      <c r="Y493" s="122"/>
      <c r="Z493" s="122"/>
    </row>
    <row r="494">
      <c r="A494" s="124"/>
      <c r="B494" s="122"/>
      <c r="C494" s="122"/>
      <c r="D494" s="122"/>
      <c r="E494" s="122"/>
      <c r="F494" s="122"/>
      <c r="G494" s="122"/>
      <c r="H494" s="122"/>
      <c r="I494" s="122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  <c r="X494" s="122"/>
      <c r="Y494" s="122"/>
      <c r="Z494" s="122"/>
    </row>
    <row r="495">
      <c r="A495" s="124"/>
      <c r="B495" s="122"/>
      <c r="C495" s="122"/>
      <c r="D495" s="122"/>
      <c r="E495" s="122"/>
      <c r="F495" s="122"/>
      <c r="G495" s="122"/>
      <c r="H495" s="122"/>
      <c r="I495" s="122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  <c r="X495" s="122"/>
      <c r="Y495" s="122"/>
      <c r="Z495" s="122"/>
    </row>
    <row r="496">
      <c r="A496" s="124"/>
      <c r="B496" s="122"/>
      <c r="C496" s="122"/>
      <c r="D496" s="122"/>
      <c r="E496" s="122"/>
      <c r="F496" s="122"/>
      <c r="G496" s="122"/>
      <c r="H496" s="122"/>
      <c r="I496" s="122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  <c r="X496" s="122"/>
      <c r="Y496" s="122"/>
      <c r="Z496" s="122"/>
    </row>
    <row r="497">
      <c r="A497" s="124"/>
      <c r="B497" s="122"/>
      <c r="C497" s="122"/>
      <c r="D497" s="122"/>
      <c r="E497" s="122"/>
      <c r="F497" s="122"/>
      <c r="G497" s="122"/>
      <c r="H497" s="122"/>
      <c r="I497" s="122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  <c r="X497" s="122"/>
      <c r="Y497" s="122"/>
      <c r="Z497" s="122"/>
    </row>
    <row r="498">
      <c r="A498" s="124"/>
      <c r="B498" s="122"/>
      <c r="C498" s="122"/>
      <c r="D498" s="122"/>
      <c r="E498" s="122"/>
      <c r="F498" s="122"/>
      <c r="G498" s="122"/>
      <c r="H498" s="122"/>
      <c r="I498" s="122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  <c r="X498" s="122"/>
      <c r="Y498" s="122"/>
      <c r="Z498" s="122"/>
    </row>
    <row r="499">
      <c r="A499" s="124"/>
      <c r="B499" s="122"/>
      <c r="C499" s="122"/>
      <c r="D499" s="122"/>
      <c r="E499" s="122"/>
      <c r="F499" s="122"/>
      <c r="G499" s="122"/>
      <c r="H499" s="122"/>
      <c r="I499" s="122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  <c r="X499" s="122"/>
      <c r="Y499" s="122"/>
      <c r="Z499" s="122"/>
    </row>
    <row r="500">
      <c r="A500" s="124"/>
      <c r="B500" s="122"/>
      <c r="C500" s="122"/>
      <c r="D500" s="122"/>
      <c r="E500" s="122"/>
      <c r="F500" s="122"/>
      <c r="G500" s="122"/>
      <c r="H500" s="122"/>
      <c r="I500" s="122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  <c r="X500" s="122"/>
      <c r="Y500" s="122"/>
      <c r="Z500" s="122"/>
    </row>
    <row r="501">
      <c r="A501" s="124"/>
      <c r="B501" s="122"/>
      <c r="C501" s="122"/>
      <c r="D501" s="122"/>
      <c r="E501" s="122"/>
      <c r="F501" s="122"/>
      <c r="G501" s="122"/>
      <c r="H501" s="122"/>
      <c r="I501" s="122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  <c r="X501" s="122"/>
      <c r="Y501" s="122"/>
      <c r="Z501" s="122"/>
    </row>
    <row r="502">
      <c r="A502" s="124"/>
      <c r="B502" s="122"/>
      <c r="C502" s="122"/>
      <c r="D502" s="122"/>
      <c r="E502" s="122"/>
      <c r="F502" s="122"/>
      <c r="G502" s="122"/>
      <c r="H502" s="122"/>
      <c r="I502" s="122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  <c r="X502" s="122"/>
      <c r="Y502" s="122"/>
      <c r="Z502" s="122"/>
    </row>
    <row r="503">
      <c r="A503" s="124"/>
      <c r="B503" s="122"/>
      <c r="C503" s="122"/>
      <c r="D503" s="122"/>
      <c r="E503" s="122"/>
      <c r="F503" s="122"/>
      <c r="G503" s="122"/>
      <c r="H503" s="122"/>
      <c r="I503" s="122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  <c r="X503" s="122"/>
      <c r="Y503" s="122"/>
      <c r="Z503" s="122"/>
    </row>
    <row r="504">
      <c r="A504" s="124"/>
      <c r="B504" s="122"/>
      <c r="C504" s="122"/>
      <c r="D504" s="122"/>
      <c r="E504" s="122"/>
      <c r="F504" s="122"/>
      <c r="G504" s="122"/>
      <c r="H504" s="122"/>
      <c r="I504" s="122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  <c r="X504" s="122"/>
      <c r="Y504" s="122"/>
      <c r="Z504" s="122"/>
    </row>
    <row r="505">
      <c r="A505" s="124"/>
      <c r="B505" s="122"/>
      <c r="C505" s="122"/>
      <c r="D505" s="122"/>
      <c r="E505" s="122"/>
      <c r="F505" s="122"/>
      <c r="G505" s="122"/>
      <c r="H505" s="122"/>
      <c r="I505" s="122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  <c r="X505" s="122"/>
      <c r="Y505" s="122"/>
      <c r="Z505" s="122"/>
    </row>
    <row r="506">
      <c r="A506" s="124"/>
      <c r="B506" s="122"/>
      <c r="C506" s="122"/>
      <c r="D506" s="122"/>
      <c r="E506" s="122"/>
      <c r="F506" s="122"/>
      <c r="G506" s="122"/>
      <c r="H506" s="122"/>
      <c r="I506" s="122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  <c r="X506" s="122"/>
      <c r="Y506" s="122"/>
      <c r="Z506" s="122"/>
    </row>
    <row r="507">
      <c r="A507" s="124"/>
      <c r="B507" s="122"/>
      <c r="C507" s="122"/>
      <c r="D507" s="122"/>
      <c r="E507" s="122"/>
      <c r="F507" s="122"/>
      <c r="G507" s="122"/>
      <c r="H507" s="122"/>
      <c r="I507" s="122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  <c r="X507" s="122"/>
      <c r="Y507" s="122"/>
      <c r="Z507" s="122"/>
    </row>
    <row r="508">
      <c r="A508" s="124"/>
      <c r="B508" s="122"/>
      <c r="C508" s="122"/>
      <c r="D508" s="122"/>
      <c r="E508" s="122"/>
      <c r="F508" s="122"/>
      <c r="G508" s="122"/>
      <c r="H508" s="122"/>
      <c r="I508" s="122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  <c r="X508" s="122"/>
      <c r="Y508" s="122"/>
      <c r="Z508" s="122"/>
    </row>
    <row r="509">
      <c r="A509" s="124"/>
      <c r="B509" s="122"/>
      <c r="C509" s="122"/>
      <c r="D509" s="122"/>
      <c r="E509" s="122"/>
      <c r="F509" s="122"/>
      <c r="G509" s="122"/>
      <c r="H509" s="122"/>
      <c r="I509" s="122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  <c r="X509" s="122"/>
      <c r="Y509" s="122"/>
      <c r="Z509" s="122"/>
    </row>
    <row r="510">
      <c r="A510" s="124"/>
      <c r="B510" s="122"/>
      <c r="C510" s="122"/>
      <c r="D510" s="122"/>
      <c r="E510" s="122"/>
      <c r="F510" s="122"/>
      <c r="G510" s="122"/>
      <c r="H510" s="122"/>
      <c r="I510" s="122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  <c r="X510" s="122"/>
      <c r="Y510" s="122"/>
      <c r="Z510" s="122"/>
    </row>
    <row r="511">
      <c r="A511" s="124"/>
      <c r="B511" s="122"/>
      <c r="C511" s="122"/>
      <c r="D511" s="122"/>
      <c r="E511" s="122"/>
      <c r="F511" s="122"/>
      <c r="G511" s="122"/>
      <c r="H511" s="122"/>
      <c r="I511" s="122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  <c r="X511" s="122"/>
      <c r="Y511" s="122"/>
      <c r="Z511" s="122"/>
    </row>
    <row r="512">
      <c r="A512" s="124"/>
      <c r="B512" s="122"/>
      <c r="C512" s="122"/>
      <c r="D512" s="122"/>
      <c r="E512" s="122"/>
      <c r="F512" s="122"/>
      <c r="G512" s="122"/>
      <c r="H512" s="122"/>
      <c r="I512" s="122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  <c r="X512" s="122"/>
      <c r="Y512" s="122"/>
      <c r="Z512" s="122"/>
    </row>
    <row r="513">
      <c r="A513" s="124"/>
      <c r="B513" s="122"/>
      <c r="C513" s="122"/>
      <c r="D513" s="122"/>
      <c r="E513" s="122"/>
      <c r="F513" s="122"/>
      <c r="G513" s="122"/>
      <c r="H513" s="122"/>
      <c r="I513" s="122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  <c r="X513" s="122"/>
      <c r="Y513" s="122"/>
      <c r="Z513" s="122"/>
    </row>
    <row r="514">
      <c r="A514" s="124"/>
      <c r="B514" s="122"/>
      <c r="C514" s="122"/>
      <c r="D514" s="122"/>
      <c r="E514" s="122"/>
      <c r="F514" s="122"/>
      <c r="G514" s="122"/>
      <c r="H514" s="122"/>
      <c r="I514" s="122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  <c r="X514" s="122"/>
      <c r="Y514" s="122"/>
      <c r="Z514" s="122"/>
    </row>
    <row r="515">
      <c r="A515" s="124"/>
      <c r="B515" s="122"/>
      <c r="C515" s="122"/>
      <c r="D515" s="122"/>
      <c r="E515" s="122"/>
      <c r="F515" s="122"/>
      <c r="G515" s="122"/>
      <c r="H515" s="122"/>
      <c r="I515" s="122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  <c r="X515" s="122"/>
      <c r="Y515" s="122"/>
      <c r="Z515" s="122"/>
    </row>
    <row r="516">
      <c r="A516" s="124"/>
      <c r="B516" s="122"/>
      <c r="C516" s="122"/>
      <c r="D516" s="122"/>
      <c r="E516" s="122"/>
      <c r="F516" s="122"/>
      <c r="G516" s="122"/>
      <c r="H516" s="122"/>
      <c r="I516" s="122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  <c r="X516" s="122"/>
      <c r="Y516" s="122"/>
      <c r="Z516" s="122"/>
    </row>
    <row r="517">
      <c r="A517" s="124"/>
      <c r="B517" s="122"/>
      <c r="C517" s="122"/>
      <c r="D517" s="122"/>
      <c r="E517" s="122"/>
      <c r="F517" s="122"/>
      <c r="G517" s="122"/>
      <c r="H517" s="122"/>
      <c r="I517" s="122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  <c r="X517" s="122"/>
      <c r="Y517" s="122"/>
      <c r="Z517" s="122"/>
    </row>
    <row r="518">
      <c r="A518" s="124"/>
      <c r="B518" s="122"/>
      <c r="C518" s="122"/>
      <c r="D518" s="122"/>
      <c r="E518" s="122"/>
      <c r="F518" s="122"/>
      <c r="G518" s="122"/>
      <c r="H518" s="122"/>
      <c r="I518" s="122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  <c r="X518" s="122"/>
      <c r="Y518" s="122"/>
      <c r="Z518" s="122"/>
    </row>
    <row r="519">
      <c r="A519" s="124"/>
      <c r="B519" s="122"/>
      <c r="C519" s="122"/>
      <c r="D519" s="122"/>
      <c r="E519" s="122"/>
      <c r="F519" s="122"/>
      <c r="G519" s="122"/>
      <c r="H519" s="122"/>
      <c r="I519" s="122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  <c r="X519" s="122"/>
      <c r="Y519" s="122"/>
      <c r="Z519" s="122"/>
    </row>
    <row r="520">
      <c r="A520" s="124"/>
      <c r="B520" s="122"/>
      <c r="C520" s="122"/>
      <c r="D520" s="122"/>
      <c r="E520" s="122"/>
      <c r="F520" s="122"/>
      <c r="G520" s="122"/>
      <c r="H520" s="122"/>
      <c r="I520" s="122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  <c r="X520" s="122"/>
      <c r="Y520" s="122"/>
      <c r="Z520" s="122"/>
    </row>
    <row r="521">
      <c r="A521" s="124"/>
      <c r="B521" s="122"/>
      <c r="C521" s="122"/>
      <c r="D521" s="122"/>
      <c r="E521" s="122"/>
      <c r="F521" s="122"/>
      <c r="G521" s="122"/>
      <c r="H521" s="122"/>
      <c r="I521" s="122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  <c r="X521" s="122"/>
      <c r="Y521" s="122"/>
      <c r="Z521" s="122"/>
    </row>
    <row r="522">
      <c r="A522" s="124"/>
      <c r="B522" s="122"/>
      <c r="C522" s="122"/>
      <c r="D522" s="122"/>
      <c r="E522" s="122"/>
      <c r="F522" s="122"/>
      <c r="G522" s="122"/>
      <c r="H522" s="122"/>
      <c r="I522" s="122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  <c r="X522" s="122"/>
      <c r="Y522" s="122"/>
      <c r="Z522" s="122"/>
    </row>
    <row r="523">
      <c r="A523" s="124"/>
      <c r="B523" s="122"/>
      <c r="C523" s="122"/>
      <c r="D523" s="122"/>
      <c r="E523" s="122"/>
      <c r="F523" s="122"/>
      <c r="G523" s="122"/>
      <c r="H523" s="122"/>
      <c r="I523" s="122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  <c r="X523" s="122"/>
      <c r="Y523" s="122"/>
      <c r="Z523" s="122"/>
    </row>
    <row r="524">
      <c r="A524" s="124"/>
      <c r="B524" s="122"/>
      <c r="C524" s="122"/>
      <c r="D524" s="122"/>
      <c r="E524" s="122"/>
      <c r="F524" s="122"/>
      <c r="G524" s="122"/>
      <c r="H524" s="122"/>
      <c r="I524" s="122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  <c r="X524" s="122"/>
      <c r="Y524" s="122"/>
      <c r="Z524" s="122"/>
    </row>
    <row r="525">
      <c r="A525" s="124"/>
      <c r="B525" s="122"/>
      <c r="C525" s="122"/>
      <c r="D525" s="122"/>
      <c r="E525" s="122"/>
      <c r="F525" s="122"/>
      <c r="G525" s="122"/>
      <c r="H525" s="122"/>
      <c r="I525" s="122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  <c r="X525" s="122"/>
      <c r="Y525" s="122"/>
      <c r="Z525" s="122"/>
    </row>
    <row r="526">
      <c r="A526" s="124"/>
      <c r="B526" s="122"/>
      <c r="C526" s="122"/>
      <c r="D526" s="122"/>
      <c r="E526" s="122"/>
      <c r="F526" s="122"/>
      <c r="G526" s="122"/>
      <c r="H526" s="122"/>
      <c r="I526" s="122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  <c r="X526" s="122"/>
      <c r="Y526" s="122"/>
      <c r="Z526" s="122"/>
    </row>
    <row r="527">
      <c r="A527" s="124"/>
      <c r="B527" s="122"/>
      <c r="C527" s="122"/>
      <c r="D527" s="122"/>
      <c r="E527" s="122"/>
      <c r="F527" s="122"/>
      <c r="G527" s="122"/>
      <c r="H527" s="122"/>
      <c r="I527" s="122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  <c r="X527" s="122"/>
      <c r="Y527" s="122"/>
      <c r="Z527" s="122"/>
    </row>
    <row r="528">
      <c r="A528" s="124"/>
      <c r="B528" s="122"/>
      <c r="C528" s="122"/>
      <c r="D528" s="122"/>
      <c r="E528" s="122"/>
      <c r="F528" s="122"/>
      <c r="G528" s="122"/>
      <c r="H528" s="122"/>
      <c r="I528" s="122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  <c r="X528" s="122"/>
      <c r="Y528" s="122"/>
      <c r="Z528" s="122"/>
    </row>
    <row r="529">
      <c r="A529" s="124"/>
      <c r="B529" s="122"/>
      <c r="C529" s="122"/>
      <c r="D529" s="122"/>
      <c r="E529" s="122"/>
      <c r="F529" s="122"/>
      <c r="G529" s="122"/>
      <c r="H529" s="122"/>
      <c r="I529" s="122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  <c r="X529" s="122"/>
      <c r="Y529" s="122"/>
      <c r="Z529" s="122"/>
    </row>
    <row r="530">
      <c r="A530" s="124"/>
      <c r="B530" s="122"/>
      <c r="C530" s="122"/>
      <c r="D530" s="122"/>
      <c r="E530" s="122"/>
      <c r="F530" s="122"/>
      <c r="G530" s="122"/>
      <c r="H530" s="122"/>
      <c r="I530" s="122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  <c r="X530" s="122"/>
      <c r="Y530" s="122"/>
      <c r="Z530" s="122"/>
    </row>
    <row r="531">
      <c r="A531" s="124"/>
      <c r="B531" s="122"/>
      <c r="C531" s="122"/>
      <c r="D531" s="122"/>
      <c r="E531" s="122"/>
      <c r="F531" s="122"/>
      <c r="G531" s="122"/>
      <c r="H531" s="122"/>
      <c r="I531" s="122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  <c r="X531" s="122"/>
      <c r="Y531" s="122"/>
      <c r="Z531" s="122"/>
    </row>
    <row r="532">
      <c r="A532" s="124"/>
      <c r="B532" s="122"/>
      <c r="C532" s="122"/>
      <c r="D532" s="122"/>
      <c r="E532" s="122"/>
      <c r="F532" s="122"/>
      <c r="G532" s="122"/>
      <c r="H532" s="122"/>
      <c r="I532" s="122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  <c r="X532" s="122"/>
      <c r="Y532" s="122"/>
      <c r="Z532" s="122"/>
    </row>
    <row r="533">
      <c r="A533" s="124"/>
      <c r="B533" s="122"/>
      <c r="C533" s="122"/>
      <c r="D533" s="122"/>
      <c r="E533" s="122"/>
      <c r="F533" s="122"/>
      <c r="G533" s="122"/>
      <c r="H533" s="122"/>
      <c r="I533" s="122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  <c r="X533" s="122"/>
      <c r="Y533" s="122"/>
      <c r="Z533" s="122"/>
    </row>
    <row r="534">
      <c r="A534" s="124"/>
      <c r="B534" s="122"/>
      <c r="C534" s="122"/>
      <c r="D534" s="122"/>
      <c r="E534" s="122"/>
      <c r="F534" s="122"/>
      <c r="G534" s="122"/>
      <c r="H534" s="122"/>
      <c r="I534" s="122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  <c r="X534" s="122"/>
      <c r="Y534" s="122"/>
      <c r="Z534" s="122"/>
    </row>
    <row r="535">
      <c r="A535" s="124"/>
      <c r="B535" s="122"/>
      <c r="C535" s="122"/>
      <c r="D535" s="122"/>
      <c r="E535" s="122"/>
      <c r="F535" s="122"/>
      <c r="G535" s="122"/>
      <c r="H535" s="122"/>
      <c r="I535" s="122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  <c r="X535" s="122"/>
      <c r="Y535" s="122"/>
      <c r="Z535" s="122"/>
    </row>
    <row r="536">
      <c r="A536" s="124"/>
      <c r="B536" s="122"/>
      <c r="C536" s="122"/>
      <c r="D536" s="122"/>
      <c r="E536" s="122"/>
      <c r="F536" s="122"/>
      <c r="G536" s="122"/>
      <c r="H536" s="122"/>
      <c r="I536" s="122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  <c r="X536" s="122"/>
      <c r="Y536" s="122"/>
      <c r="Z536" s="122"/>
    </row>
    <row r="537">
      <c r="A537" s="124"/>
      <c r="B537" s="122"/>
      <c r="C537" s="122"/>
      <c r="D537" s="122"/>
      <c r="E537" s="122"/>
      <c r="F537" s="122"/>
      <c r="G537" s="122"/>
      <c r="H537" s="122"/>
      <c r="I537" s="122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  <c r="X537" s="122"/>
      <c r="Y537" s="122"/>
      <c r="Z537" s="122"/>
    </row>
    <row r="538">
      <c r="A538" s="124"/>
      <c r="B538" s="122"/>
      <c r="C538" s="122"/>
      <c r="D538" s="122"/>
      <c r="E538" s="122"/>
      <c r="F538" s="122"/>
      <c r="G538" s="122"/>
      <c r="H538" s="122"/>
      <c r="I538" s="122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  <c r="X538" s="122"/>
      <c r="Y538" s="122"/>
      <c r="Z538" s="122"/>
    </row>
    <row r="539">
      <c r="A539" s="124"/>
      <c r="B539" s="122"/>
      <c r="C539" s="122"/>
      <c r="D539" s="122"/>
      <c r="E539" s="122"/>
      <c r="F539" s="122"/>
      <c r="G539" s="122"/>
      <c r="H539" s="122"/>
      <c r="I539" s="122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  <c r="X539" s="122"/>
      <c r="Y539" s="122"/>
      <c r="Z539" s="122"/>
    </row>
    <row r="540">
      <c r="A540" s="124"/>
      <c r="B540" s="122"/>
      <c r="C540" s="122"/>
      <c r="D540" s="122"/>
      <c r="E540" s="122"/>
      <c r="F540" s="122"/>
      <c r="G540" s="122"/>
      <c r="H540" s="122"/>
      <c r="I540" s="122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  <c r="X540" s="122"/>
      <c r="Y540" s="122"/>
      <c r="Z540" s="122"/>
    </row>
    <row r="541">
      <c r="A541" s="124"/>
      <c r="B541" s="122"/>
      <c r="C541" s="122"/>
      <c r="D541" s="122"/>
      <c r="E541" s="122"/>
      <c r="F541" s="122"/>
      <c r="G541" s="122"/>
      <c r="H541" s="122"/>
      <c r="I541" s="122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  <c r="X541" s="122"/>
      <c r="Y541" s="122"/>
      <c r="Z541" s="122"/>
    </row>
    <row r="542">
      <c r="A542" s="124"/>
      <c r="B542" s="122"/>
      <c r="C542" s="122"/>
      <c r="D542" s="122"/>
      <c r="E542" s="122"/>
      <c r="F542" s="122"/>
      <c r="G542" s="122"/>
      <c r="H542" s="122"/>
      <c r="I542" s="122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  <c r="X542" s="122"/>
      <c r="Y542" s="122"/>
      <c r="Z542" s="122"/>
    </row>
    <row r="543">
      <c r="A543" s="124"/>
      <c r="B543" s="122"/>
      <c r="C543" s="122"/>
      <c r="D543" s="122"/>
      <c r="E543" s="122"/>
      <c r="F543" s="122"/>
      <c r="G543" s="122"/>
      <c r="H543" s="122"/>
      <c r="I543" s="122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  <c r="X543" s="122"/>
      <c r="Y543" s="122"/>
      <c r="Z543" s="122"/>
    </row>
    <row r="544">
      <c r="A544" s="124"/>
      <c r="B544" s="122"/>
      <c r="C544" s="122"/>
      <c r="D544" s="122"/>
      <c r="E544" s="122"/>
      <c r="F544" s="122"/>
      <c r="G544" s="122"/>
      <c r="H544" s="122"/>
      <c r="I544" s="122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  <c r="X544" s="122"/>
      <c r="Y544" s="122"/>
      <c r="Z544" s="122"/>
    </row>
    <row r="545">
      <c r="A545" s="124"/>
      <c r="B545" s="122"/>
      <c r="C545" s="122"/>
      <c r="D545" s="122"/>
      <c r="E545" s="122"/>
      <c r="F545" s="122"/>
      <c r="G545" s="122"/>
      <c r="H545" s="122"/>
      <c r="I545" s="122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  <c r="X545" s="122"/>
      <c r="Y545" s="122"/>
      <c r="Z545" s="122"/>
    </row>
    <row r="546">
      <c r="A546" s="124"/>
      <c r="B546" s="122"/>
      <c r="C546" s="122"/>
      <c r="D546" s="122"/>
      <c r="E546" s="122"/>
      <c r="F546" s="122"/>
      <c r="G546" s="122"/>
      <c r="H546" s="122"/>
      <c r="I546" s="122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  <c r="X546" s="122"/>
      <c r="Y546" s="122"/>
      <c r="Z546" s="122"/>
    </row>
    <row r="547">
      <c r="A547" s="124"/>
      <c r="B547" s="122"/>
      <c r="C547" s="122"/>
      <c r="D547" s="122"/>
      <c r="E547" s="122"/>
      <c r="F547" s="122"/>
      <c r="G547" s="122"/>
      <c r="H547" s="122"/>
      <c r="I547" s="122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  <c r="X547" s="122"/>
      <c r="Y547" s="122"/>
      <c r="Z547" s="122"/>
    </row>
    <row r="548">
      <c r="A548" s="124"/>
      <c r="B548" s="122"/>
      <c r="C548" s="122"/>
      <c r="D548" s="122"/>
      <c r="E548" s="122"/>
      <c r="F548" s="122"/>
      <c r="G548" s="122"/>
      <c r="H548" s="122"/>
      <c r="I548" s="122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  <c r="X548" s="122"/>
      <c r="Y548" s="122"/>
      <c r="Z548" s="122"/>
    </row>
    <row r="549">
      <c r="A549" s="124"/>
      <c r="B549" s="122"/>
      <c r="C549" s="122"/>
      <c r="D549" s="122"/>
      <c r="E549" s="122"/>
      <c r="F549" s="122"/>
      <c r="G549" s="122"/>
      <c r="H549" s="122"/>
      <c r="I549" s="122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  <c r="X549" s="122"/>
      <c r="Y549" s="122"/>
      <c r="Z549" s="122"/>
    </row>
    <row r="550">
      <c r="A550" s="124"/>
      <c r="B550" s="122"/>
      <c r="C550" s="122"/>
      <c r="D550" s="122"/>
      <c r="E550" s="122"/>
      <c r="F550" s="122"/>
      <c r="G550" s="122"/>
      <c r="H550" s="122"/>
      <c r="I550" s="122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  <c r="X550" s="122"/>
      <c r="Y550" s="122"/>
      <c r="Z550" s="122"/>
    </row>
    <row r="551">
      <c r="A551" s="124"/>
      <c r="B551" s="122"/>
      <c r="C551" s="122"/>
      <c r="D551" s="122"/>
      <c r="E551" s="122"/>
      <c r="F551" s="122"/>
      <c r="G551" s="122"/>
      <c r="H551" s="122"/>
      <c r="I551" s="122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  <c r="X551" s="122"/>
      <c r="Y551" s="122"/>
      <c r="Z551" s="122"/>
    </row>
    <row r="552">
      <c r="A552" s="124"/>
      <c r="B552" s="122"/>
      <c r="C552" s="122"/>
      <c r="D552" s="122"/>
      <c r="E552" s="122"/>
      <c r="F552" s="122"/>
      <c r="G552" s="122"/>
      <c r="H552" s="122"/>
      <c r="I552" s="122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  <c r="X552" s="122"/>
      <c r="Y552" s="122"/>
      <c r="Z552" s="122"/>
    </row>
    <row r="553">
      <c r="A553" s="124"/>
      <c r="B553" s="122"/>
      <c r="C553" s="122"/>
      <c r="D553" s="122"/>
      <c r="E553" s="122"/>
      <c r="F553" s="122"/>
      <c r="G553" s="122"/>
      <c r="H553" s="122"/>
      <c r="I553" s="122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  <c r="X553" s="122"/>
      <c r="Y553" s="122"/>
      <c r="Z553" s="122"/>
    </row>
    <row r="554">
      <c r="A554" s="124"/>
      <c r="B554" s="122"/>
      <c r="C554" s="122"/>
      <c r="D554" s="122"/>
      <c r="E554" s="122"/>
      <c r="F554" s="122"/>
      <c r="G554" s="122"/>
      <c r="H554" s="122"/>
      <c r="I554" s="122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  <c r="X554" s="122"/>
      <c r="Y554" s="122"/>
      <c r="Z554" s="122"/>
    </row>
    <row r="555">
      <c r="A555" s="124"/>
      <c r="B555" s="122"/>
      <c r="C555" s="122"/>
      <c r="D555" s="122"/>
      <c r="E555" s="122"/>
      <c r="F555" s="122"/>
      <c r="G555" s="122"/>
      <c r="H555" s="122"/>
      <c r="I555" s="122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  <c r="X555" s="122"/>
      <c r="Y555" s="122"/>
      <c r="Z555" s="122"/>
    </row>
    <row r="556">
      <c r="A556" s="124"/>
      <c r="B556" s="122"/>
      <c r="C556" s="122"/>
      <c r="D556" s="122"/>
      <c r="E556" s="122"/>
      <c r="F556" s="122"/>
      <c r="G556" s="122"/>
      <c r="H556" s="122"/>
      <c r="I556" s="122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  <c r="X556" s="122"/>
      <c r="Y556" s="122"/>
      <c r="Z556" s="122"/>
    </row>
    <row r="557">
      <c r="A557" s="124"/>
      <c r="B557" s="122"/>
      <c r="C557" s="122"/>
      <c r="D557" s="122"/>
      <c r="E557" s="122"/>
      <c r="F557" s="122"/>
      <c r="G557" s="122"/>
      <c r="H557" s="122"/>
      <c r="I557" s="122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  <c r="X557" s="122"/>
      <c r="Y557" s="122"/>
      <c r="Z557" s="122"/>
    </row>
    <row r="558">
      <c r="A558" s="124"/>
      <c r="B558" s="122"/>
      <c r="C558" s="122"/>
      <c r="D558" s="122"/>
      <c r="E558" s="122"/>
      <c r="F558" s="122"/>
      <c r="G558" s="122"/>
      <c r="H558" s="122"/>
      <c r="I558" s="122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  <c r="X558" s="122"/>
      <c r="Y558" s="122"/>
      <c r="Z558" s="122"/>
    </row>
    <row r="559">
      <c r="A559" s="124"/>
      <c r="B559" s="122"/>
      <c r="C559" s="122"/>
      <c r="D559" s="122"/>
      <c r="E559" s="122"/>
      <c r="F559" s="122"/>
      <c r="G559" s="122"/>
      <c r="H559" s="122"/>
      <c r="I559" s="122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  <c r="X559" s="122"/>
      <c r="Y559" s="122"/>
      <c r="Z559" s="122"/>
    </row>
    <row r="560">
      <c r="A560" s="124"/>
      <c r="B560" s="122"/>
      <c r="C560" s="122"/>
      <c r="D560" s="122"/>
      <c r="E560" s="122"/>
      <c r="F560" s="122"/>
      <c r="G560" s="122"/>
      <c r="H560" s="122"/>
      <c r="I560" s="122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  <c r="X560" s="122"/>
      <c r="Y560" s="122"/>
      <c r="Z560" s="122"/>
    </row>
    <row r="561">
      <c r="A561" s="124"/>
      <c r="B561" s="122"/>
      <c r="C561" s="122"/>
      <c r="D561" s="122"/>
      <c r="E561" s="122"/>
      <c r="F561" s="122"/>
      <c r="G561" s="122"/>
      <c r="H561" s="122"/>
      <c r="I561" s="122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  <c r="X561" s="122"/>
      <c r="Y561" s="122"/>
      <c r="Z561" s="122"/>
    </row>
    <row r="562">
      <c r="A562" s="124"/>
      <c r="B562" s="122"/>
      <c r="C562" s="122"/>
      <c r="D562" s="122"/>
      <c r="E562" s="122"/>
      <c r="F562" s="122"/>
      <c r="G562" s="122"/>
      <c r="H562" s="122"/>
      <c r="I562" s="122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  <c r="X562" s="122"/>
      <c r="Y562" s="122"/>
      <c r="Z562" s="122"/>
    </row>
    <row r="563">
      <c r="A563" s="124"/>
      <c r="B563" s="122"/>
      <c r="C563" s="122"/>
      <c r="D563" s="122"/>
      <c r="E563" s="122"/>
      <c r="F563" s="122"/>
      <c r="G563" s="122"/>
      <c r="H563" s="122"/>
      <c r="I563" s="122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  <c r="X563" s="122"/>
      <c r="Y563" s="122"/>
      <c r="Z563" s="122"/>
    </row>
    <row r="564">
      <c r="A564" s="124"/>
      <c r="B564" s="122"/>
      <c r="C564" s="122"/>
      <c r="D564" s="122"/>
      <c r="E564" s="122"/>
      <c r="F564" s="122"/>
      <c r="G564" s="122"/>
      <c r="H564" s="122"/>
      <c r="I564" s="122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  <c r="X564" s="122"/>
      <c r="Y564" s="122"/>
      <c r="Z564" s="122"/>
    </row>
    <row r="565">
      <c r="A565" s="124"/>
      <c r="B565" s="122"/>
      <c r="C565" s="122"/>
      <c r="D565" s="122"/>
      <c r="E565" s="122"/>
      <c r="F565" s="122"/>
      <c r="G565" s="122"/>
      <c r="H565" s="122"/>
      <c r="I565" s="122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  <c r="X565" s="122"/>
      <c r="Y565" s="122"/>
      <c r="Z565" s="122"/>
    </row>
    <row r="566">
      <c r="A566" s="124"/>
      <c r="B566" s="122"/>
      <c r="C566" s="122"/>
      <c r="D566" s="122"/>
      <c r="E566" s="122"/>
      <c r="F566" s="122"/>
      <c r="G566" s="122"/>
      <c r="H566" s="122"/>
      <c r="I566" s="122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  <c r="X566" s="122"/>
      <c r="Y566" s="122"/>
      <c r="Z566" s="122"/>
    </row>
    <row r="567">
      <c r="A567" s="124"/>
      <c r="B567" s="122"/>
      <c r="C567" s="122"/>
      <c r="D567" s="122"/>
      <c r="E567" s="122"/>
      <c r="F567" s="122"/>
      <c r="G567" s="122"/>
      <c r="H567" s="122"/>
      <c r="I567" s="122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  <c r="X567" s="122"/>
      <c r="Y567" s="122"/>
      <c r="Z567" s="122"/>
    </row>
    <row r="568">
      <c r="A568" s="124"/>
      <c r="B568" s="122"/>
      <c r="C568" s="122"/>
      <c r="D568" s="122"/>
      <c r="E568" s="122"/>
      <c r="F568" s="122"/>
      <c r="G568" s="122"/>
      <c r="H568" s="122"/>
      <c r="I568" s="122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  <c r="X568" s="122"/>
      <c r="Y568" s="122"/>
      <c r="Z568" s="122"/>
    </row>
    <row r="569">
      <c r="A569" s="124"/>
      <c r="B569" s="122"/>
      <c r="C569" s="122"/>
      <c r="D569" s="122"/>
      <c r="E569" s="122"/>
      <c r="F569" s="122"/>
      <c r="G569" s="122"/>
      <c r="H569" s="122"/>
      <c r="I569" s="122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  <c r="X569" s="122"/>
      <c r="Y569" s="122"/>
      <c r="Z569" s="122"/>
    </row>
    <row r="570">
      <c r="A570" s="124"/>
      <c r="B570" s="122"/>
      <c r="C570" s="122"/>
      <c r="D570" s="122"/>
      <c r="E570" s="122"/>
      <c r="F570" s="122"/>
      <c r="G570" s="122"/>
      <c r="H570" s="122"/>
      <c r="I570" s="122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  <c r="X570" s="122"/>
      <c r="Y570" s="122"/>
      <c r="Z570" s="122"/>
    </row>
    <row r="571">
      <c r="A571" s="124"/>
      <c r="B571" s="122"/>
      <c r="C571" s="122"/>
      <c r="D571" s="122"/>
      <c r="E571" s="122"/>
      <c r="F571" s="122"/>
      <c r="G571" s="122"/>
      <c r="H571" s="122"/>
      <c r="I571" s="122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  <c r="X571" s="122"/>
      <c r="Y571" s="122"/>
      <c r="Z571" s="122"/>
    </row>
    <row r="572">
      <c r="A572" s="124"/>
      <c r="B572" s="122"/>
      <c r="C572" s="122"/>
      <c r="D572" s="122"/>
      <c r="E572" s="122"/>
      <c r="F572" s="122"/>
      <c r="G572" s="122"/>
      <c r="H572" s="122"/>
      <c r="I572" s="122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  <c r="X572" s="122"/>
      <c r="Y572" s="122"/>
      <c r="Z572" s="122"/>
    </row>
    <row r="573">
      <c r="A573" s="124"/>
      <c r="B573" s="122"/>
      <c r="C573" s="122"/>
      <c r="D573" s="122"/>
      <c r="E573" s="122"/>
      <c r="F573" s="122"/>
      <c r="G573" s="122"/>
      <c r="H573" s="122"/>
      <c r="I573" s="122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  <c r="X573" s="122"/>
      <c r="Y573" s="122"/>
      <c r="Z573" s="122"/>
    </row>
    <row r="574">
      <c r="A574" s="124"/>
      <c r="B574" s="122"/>
      <c r="C574" s="122"/>
      <c r="D574" s="122"/>
      <c r="E574" s="122"/>
      <c r="F574" s="122"/>
      <c r="G574" s="122"/>
      <c r="H574" s="122"/>
      <c r="I574" s="122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  <c r="X574" s="122"/>
      <c r="Y574" s="122"/>
      <c r="Z574" s="122"/>
    </row>
    <row r="575">
      <c r="A575" s="124"/>
      <c r="B575" s="122"/>
      <c r="C575" s="122"/>
      <c r="D575" s="122"/>
      <c r="E575" s="122"/>
      <c r="F575" s="122"/>
      <c r="G575" s="122"/>
      <c r="H575" s="122"/>
      <c r="I575" s="122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  <c r="X575" s="122"/>
      <c r="Y575" s="122"/>
      <c r="Z575" s="122"/>
    </row>
    <row r="576">
      <c r="A576" s="124"/>
      <c r="B576" s="122"/>
      <c r="C576" s="122"/>
      <c r="D576" s="122"/>
      <c r="E576" s="122"/>
      <c r="F576" s="122"/>
      <c r="G576" s="122"/>
      <c r="H576" s="122"/>
      <c r="I576" s="122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  <c r="X576" s="122"/>
      <c r="Y576" s="122"/>
      <c r="Z576" s="122"/>
    </row>
    <row r="577">
      <c r="A577" s="124"/>
      <c r="B577" s="122"/>
      <c r="C577" s="122"/>
      <c r="D577" s="122"/>
      <c r="E577" s="122"/>
      <c r="F577" s="122"/>
      <c r="G577" s="122"/>
      <c r="H577" s="122"/>
      <c r="I577" s="122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  <c r="X577" s="122"/>
      <c r="Y577" s="122"/>
      <c r="Z577" s="122"/>
    </row>
    <row r="578">
      <c r="A578" s="124"/>
      <c r="B578" s="122"/>
      <c r="C578" s="122"/>
      <c r="D578" s="122"/>
      <c r="E578" s="122"/>
      <c r="F578" s="122"/>
      <c r="G578" s="122"/>
      <c r="H578" s="122"/>
      <c r="I578" s="122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  <c r="X578" s="122"/>
      <c r="Y578" s="122"/>
      <c r="Z578" s="122"/>
    </row>
    <row r="579">
      <c r="A579" s="124"/>
      <c r="B579" s="122"/>
      <c r="C579" s="122"/>
      <c r="D579" s="122"/>
      <c r="E579" s="122"/>
      <c r="F579" s="122"/>
      <c r="G579" s="122"/>
      <c r="H579" s="122"/>
      <c r="I579" s="122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  <c r="X579" s="122"/>
      <c r="Y579" s="122"/>
      <c r="Z579" s="122"/>
    </row>
    <row r="580">
      <c r="A580" s="124"/>
      <c r="B580" s="122"/>
      <c r="C580" s="122"/>
      <c r="D580" s="122"/>
      <c r="E580" s="122"/>
      <c r="F580" s="122"/>
      <c r="G580" s="122"/>
      <c r="H580" s="122"/>
      <c r="I580" s="122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  <c r="X580" s="122"/>
      <c r="Y580" s="122"/>
      <c r="Z580" s="122"/>
    </row>
    <row r="581">
      <c r="A581" s="124"/>
      <c r="B581" s="122"/>
      <c r="C581" s="122"/>
      <c r="D581" s="122"/>
      <c r="E581" s="122"/>
      <c r="F581" s="122"/>
      <c r="G581" s="122"/>
      <c r="H581" s="122"/>
      <c r="I581" s="122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  <c r="X581" s="122"/>
      <c r="Y581" s="122"/>
      <c r="Z581" s="122"/>
    </row>
    <row r="582">
      <c r="A582" s="124"/>
      <c r="B582" s="122"/>
      <c r="C582" s="122"/>
      <c r="D582" s="122"/>
      <c r="E582" s="122"/>
      <c r="F582" s="122"/>
      <c r="G582" s="122"/>
      <c r="H582" s="122"/>
      <c r="I582" s="122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  <c r="X582" s="122"/>
      <c r="Y582" s="122"/>
      <c r="Z582" s="122"/>
    </row>
    <row r="583">
      <c r="A583" s="124"/>
      <c r="B583" s="122"/>
      <c r="C583" s="122"/>
      <c r="D583" s="122"/>
      <c r="E583" s="122"/>
      <c r="F583" s="122"/>
      <c r="G583" s="122"/>
      <c r="H583" s="122"/>
      <c r="I583" s="122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  <c r="X583" s="122"/>
      <c r="Y583" s="122"/>
      <c r="Z583" s="122"/>
    </row>
    <row r="584">
      <c r="A584" s="124"/>
      <c r="B584" s="122"/>
      <c r="C584" s="122"/>
      <c r="D584" s="122"/>
      <c r="E584" s="122"/>
      <c r="F584" s="122"/>
      <c r="G584" s="122"/>
      <c r="H584" s="122"/>
      <c r="I584" s="122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  <c r="X584" s="122"/>
      <c r="Y584" s="122"/>
      <c r="Z584" s="122"/>
    </row>
    <row r="585">
      <c r="A585" s="124"/>
      <c r="B585" s="122"/>
      <c r="C585" s="122"/>
      <c r="D585" s="122"/>
      <c r="E585" s="122"/>
      <c r="F585" s="122"/>
      <c r="G585" s="122"/>
      <c r="H585" s="122"/>
      <c r="I585" s="122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  <c r="X585" s="122"/>
      <c r="Y585" s="122"/>
      <c r="Z585" s="122"/>
    </row>
    <row r="586">
      <c r="A586" s="124"/>
      <c r="B586" s="122"/>
      <c r="C586" s="122"/>
      <c r="D586" s="122"/>
      <c r="E586" s="122"/>
      <c r="F586" s="122"/>
      <c r="G586" s="122"/>
      <c r="H586" s="122"/>
      <c r="I586" s="122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  <c r="X586" s="122"/>
      <c r="Y586" s="122"/>
      <c r="Z586" s="122"/>
    </row>
    <row r="587">
      <c r="A587" s="124"/>
      <c r="B587" s="122"/>
      <c r="C587" s="122"/>
      <c r="D587" s="122"/>
      <c r="E587" s="122"/>
      <c r="F587" s="122"/>
      <c r="G587" s="122"/>
      <c r="H587" s="122"/>
      <c r="I587" s="122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  <c r="X587" s="122"/>
      <c r="Y587" s="122"/>
      <c r="Z587" s="122"/>
    </row>
    <row r="588">
      <c r="A588" s="124"/>
      <c r="B588" s="122"/>
      <c r="C588" s="122"/>
      <c r="D588" s="122"/>
      <c r="E588" s="122"/>
      <c r="F588" s="122"/>
      <c r="G588" s="122"/>
      <c r="H588" s="122"/>
      <c r="I588" s="122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  <c r="X588" s="122"/>
      <c r="Y588" s="122"/>
      <c r="Z588" s="122"/>
    </row>
    <row r="589">
      <c r="A589" s="124"/>
      <c r="B589" s="122"/>
      <c r="C589" s="122"/>
      <c r="D589" s="122"/>
      <c r="E589" s="122"/>
      <c r="F589" s="122"/>
      <c r="G589" s="122"/>
      <c r="H589" s="122"/>
      <c r="I589" s="122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  <c r="X589" s="122"/>
      <c r="Y589" s="122"/>
      <c r="Z589" s="122"/>
    </row>
    <row r="590">
      <c r="A590" s="124"/>
      <c r="B590" s="122"/>
      <c r="C590" s="122"/>
      <c r="D590" s="122"/>
      <c r="E590" s="122"/>
      <c r="F590" s="122"/>
      <c r="G590" s="122"/>
      <c r="H590" s="122"/>
      <c r="I590" s="122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  <c r="X590" s="122"/>
      <c r="Y590" s="122"/>
      <c r="Z590" s="122"/>
    </row>
    <row r="591">
      <c r="A591" s="124"/>
      <c r="B591" s="122"/>
      <c r="C591" s="122"/>
      <c r="D591" s="122"/>
      <c r="E591" s="122"/>
      <c r="F591" s="122"/>
      <c r="G591" s="122"/>
      <c r="H591" s="122"/>
      <c r="I591" s="122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  <c r="X591" s="122"/>
      <c r="Y591" s="122"/>
      <c r="Z591" s="122"/>
    </row>
    <row r="592">
      <c r="A592" s="124"/>
      <c r="B592" s="122"/>
      <c r="C592" s="122"/>
      <c r="D592" s="122"/>
      <c r="E592" s="122"/>
      <c r="F592" s="122"/>
      <c r="G592" s="122"/>
      <c r="H592" s="122"/>
      <c r="I592" s="122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  <c r="X592" s="122"/>
      <c r="Y592" s="122"/>
      <c r="Z592" s="122"/>
    </row>
    <row r="593">
      <c r="A593" s="124"/>
      <c r="B593" s="122"/>
      <c r="C593" s="122"/>
      <c r="D593" s="122"/>
      <c r="E593" s="122"/>
      <c r="F593" s="122"/>
      <c r="G593" s="122"/>
      <c r="H593" s="122"/>
      <c r="I593" s="122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  <c r="X593" s="122"/>
      <c r="Y593" s="122"/>
      <c r="Z593" s="122"/>
    </row>
    <row r="594">
      <c r="A594" s="124"/>
      <c r="B594" s="122"/>
      <c r="C594" s="122"/>
      <c r="D594" s="122"/>
      <c r="E594" s="122"/>
      <c r="F594" s="122"/>
      <c r="G594" s="122"/>
      <c r="H594" s="122"/>
      <c r="I594" s="122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  <c r="X594" s="122"/>
      <c r="Y594" s="122"/>
      <c r="Z594" s="122"/>
    </row>
    <row r="595">
      <c r="A595" s="124"/>
      <c r="B595" s="122"/>
      <c r="C595" s="122"/>
      <c r="D595" s="122"/>
      <c r="E595" s="122"/>
      <c r="F595" s="122"/>
      <c r="G595" s="122"/>
      <c r="H595" s="122"/>
      <c r="I595" s="122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  <c r="X595" s="122"/>
      <c r="Y595" s="122"/>
      <c r="Z595" s="122"/>
    </row>
    <row r="596">
      <c r="A596" s="124"/>
      <c r="B596" s="122"/>
      <c r="C596" s="122"/>
      <c r="D596" s="122"/>
      <c r="E596" s="122"/>
      <c r="F596" s="122"/>
      <c r="G596" s="122"/>
      <c r="H596" s="122"/>
      <c r="I596" s="122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  <c r="X596" s="122"/>
      <c r="Y596" s="122"/>
      <c r="Z596" s="122"/>
    </row>
    <row r="597">
      <c r="A597" s="124"/>
      <c r="B597" s="122"/>
      <c r="C597" s="122"/>
      <c r="D597" s="122"/>
      <c r="E597" s="122"/>
      <c r="F597" s="122"/>
      <c r="G597" s="122"/>
      <c r="H597" s="122"/>
      <c r="I597" s="122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  <c r="X597" s="122"/>
      <c r="Y597" s="122"/>
      <c r="Z597" s="122"/>
    </row>
    <row r="598">
      <c r="A598" s="124"/>
      <c r="B598" s="122"/>
      <c r="C598" s="122"/>
      <c r="D598" s="122"/>
      <c r="E598" s="122"/>
      <c r="F598" s="122"/>
      <c r="G598" s="122"/>
      <c r="H598" s="122"/>
      <c r="I598" s="122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2"/>
      <c r="V598" s="122"/>
      <c r="W598" s="122"/>
      <c r="X598" s="122"/>
      <c r="Y598" s="122"/>
      <c r="Z598" s="122"/>
    </row>
    <row r="599">
      <c r="A599" s="124"/>
      <c r="B599" s="122"/>
      <c r="C599" s="122"/>
      <c r="D599" s="122"/>
      <c r="E599" s="122"/>
      <c r="F599" s="122"/>
      <c r="G599" s="122"/>
      <c r="H599" s="122"/>
      <c r="I599" s="122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2"/>
      <c r="V599" s="122"/>
      <c r="W599" s="122"/>
      <c r="X599" s="122"/>
      <c r="Y599" s="122"/>
      <c r="Z599" s="122"/>
    </row>
    <row r="600">
      <c r="A600" s="124"/>
      <c r="B600" s="122"/>
      <c r="C600" s="122"/>
      <c r="D600" s="122"/>
      <c r="E600" s="122"/>
      <c r="F600" s="122"/>
      <c r="G600" s="122"/>
      <c r="H600" s="122"/>
      <c r="I600" s="122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2"/>
      <c r="V600" s="122"/>
      <c r="W600" s="122"/>
      <c r="X600" s="122"/>
      <c r="Y600" s="122"/>
      <c r="Z600" s="122"/>
    </row>
    <row r="601">
      <c r="A601" s="124"/>
      <c r="B601" s="122"/>
      <c r="C601" s="122"/>
      <c r="D601" s="122"/>
      <c r="E601" s="122"/>
      <c r="F601" s="122"/>
      <c r="G601" s="122"/>
      <c r="H601" s="122"/>
      <c r="I601" s="122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2"/>
      <c r="V601" s="122"/>
      <c r="W601" s="122"/>
      <c r="X601" s="122"/>
      <c r="Y601" s="122"/>
      <c r="Z601" s="122"/>
    </row>
    <row r="602">
      <c r="A602" s="124"/>
      <c r="B602" s="122"/>
      <c r="C602" s="122"/>
      <c r="D602" s="122"/>
      <c r="E602" s="122"/>
      <c r="F602" s="122"/>
      <c r="G602" s="122"/>
      <c r="H602" s="122"/>
      <c r="I602" s="122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2"/>
      <c r="V602" s="122"/>
      <c r="W602" s="122"/>
      <c r="X602" s="122"/>
      <c r="Y602" s="122"/>
      <c r="Z602" s="122"/>
    </row>
    <row r="603">
      <c r="A603" s="124"/>
      <c r="B603" s="122"/>
      <c r="C603" s="122"/>
      <c r="D603" s="122"/>
      <c r="E603" s="122"/>
      <c r="F603" s="122"/>
      <c r="G603" s="122"/>
      <c r="H603" s="122"/>
      <c r="I603" s="122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2"/>
      <c r="V603" s="122"/>
      <c r="W603" s="122"/>
      <c r="X603" s="122"/>
      <c r="Y603" s="122"/>
      <c r="Z603" s="122"/>
    </row>
    <row r="604">
      <c r="A604" s="124"/>
      <c r="B604" s="122"/>
      <c r="C604" s="122"/>
      <c r="D604" s="122"/>
      <c r="E604" s="122"/>
      <c r="F604" s="122"/>
      <c r="G604" s="122"/>
      <c r="H604" s="122"/>
      <c r="I604" s="122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2"/>
      <c r="V604" s="122"/>
      <c r="W604" s="122"/>
      <c r="X604" s="122"/>
      <c r="Y604" s="122"/>
      <c r="Z604" s="122"/>
    </row>
    <row r="605">
      <c r="A605" s="124"/>
      <c r="B605" s="122"/>
      <c r="C605" s="122"/>
      <c r="D605" s="122"/>
      <c r="E605" s="122"/>
      <c r="F605" s="122"/>
      <c r="G605" s="122"/>
      <c r="H605" s="122"/>
      <c r="I605" s="122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2"/>
      <c r="V605" s="122"/>
      <c r="W605" s="122"/>
      <c r="X605" s="122"/>
      <c r="Y605" s="122"/>
      <c r="Z605" s="122"/>
    </row>
    <row r="606">
      <c r="A606" s="124"/>
      <c r="B606" s="122"/>
      <c r="C606" s="122"/>
      <c r="D606" s="122"/>
      <c r="E606" s="122"/>
      <c r="F606" s="122"/>
      <c r="G606" s="122"/>
      <c r="H606" s="122"/>
      <c r="I606" s="122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2"/>
      <c r="V606" s="122"/>
      <c r="W606" s="122"/>
      <c r="X606" s="122"/>
      <c r="Y606" s="122"/>
      <c r="Z606" s="122"/>
    </row>
    <row r="607">
      <c r="A607" s="124"/>
      <c r="B607" s="122"/>
      <c r="C607" s="122"/>
      <c r="D607" s="122"/>
      <c r="E607" s="122"/>
      <c r="F607" s="122"/>
      <c r="G607" s="122"/>
      <c r="H607" s="122"/>
      <c r="I607" s="122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2"/>
      <c r="V607" s="122"/>
      <c r="W607" s="122"/>
      <c r="X607" s="122"/>
      <c r="Y607" s="122"/>
      <c r="Z607" s="122"/>
    </row>
    <row r="608">
      <c r="A608" s="124"/>
      <c r="B608" s="122"/>
      <c r="C608" s="122"/>
      <c r="D608" s="122"/>
      <c r="E608" s="122"/>
      <c r="F608" s="122"/>
      <c r="G608" s="122"/>
      <c r="H608" s="122"/>
      <c r="I608" s="122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2"/>
      <c r="V608" s="122"/>
      <c r="W608" s="122"/>
      <c r="X608" s="122"/>
      <c r="Y608" s="122"/>
      <c r="Z608" s="122"/>
    </row>
    <row r="609">
      <c r="A609" s="124"/>
      <c r="B609" s="122"/>
      <c r="C609" s="122"/>
      <c r="D609" s="122"/>
      <c r="E609" s="122"/>
      <c r="F609" s="122"/>
      <c r="G609" s="122"/>
      <c r="H609" s="122"/>
      <c r="I609" s="122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2"/>
      <c r="V609" s="122"/>
      <c r="W609" s="122"/>
      <c r="X609" s="122"/>
      <c r="Y609" s="122"/>
      <c r="Z609" s="122"/>
    </row>
    <row r="610">
      <c r="A610" s="124"/>
      <c r="B610" s="122"/>
      <c r="C610" s="122"/>
      <c r="D610" s="122"/>
      <c r="E610" s="122"/>
      <c r="F610" s="122"/>
      <c r="G610" s="122"/>
      <c r="H610" s="122"/>
      <c r="I610" s="122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2"/>
      <c r="V610" s="122"/>
      <c r="W610" s="122"/>
      <c r="X610" s="122"/>
      <c r="Y610" s="122"/>
      <c r="Z610" s="122"/>
    </row>
    <row r="611">
      <c r="A611" s="124"/>
      <c r="B611" s="122"/>
      <c r="C611" s="122"/>
      <c r="D611" s="122"/>
      <c r="E611" s="122"/>
      <c r="F611" s="122"/>
      <c r="G611" s="122"/>
      <c r="H611" s="122"/>
      <c r="I611" s="122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2"/>
      <c r="V611" s="122"/>
      <c r="W611" s="122"/>
      <c r="X611" s="122"/>
      <c r="Y611" s="122"/>
      <c r="Z611" s="122"/>
    </row>
    <row r="612">
      <c r="A612" s="124"/>
      <c r="B612" s="122"/>
      <c r="C612" s="122"/>
      <c r="D612" s="122"/>
      <c r="E612" s="122"/>
      <c r="F612" s="122"/>
      <c r="G612" s="122"/>
      <c r="H612" s="122"/>
      <c r="I612" s="122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2"/>
      <c r="V612" s="122"/>
      <c r="W612" s="122"/>
      <c r="X612" s="122"/>
      <c r="Y612" s="122"/>
      <c r="Z612" s="122"/>
    </row>
    <row r="613">
      <c r="A613" s="124"/>
      <c r="B613" s="122"/>
      <c r="C613" s="122"/>
      <c r="D613" s="122"/>
      <c r="E613" s="122"/>
      <c r="F613" s="122"/>
      <c r="G613" s="122"/>
      <c r="H613" s="122"/>
      <c r="I613" s="122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2"/>
      <c r="V613" s="122"/>
      <c r="W613" s="122"/>
      <c r="X613" s="122"/>
      <c r="Y613" s="122"/>
      <c r="Z613" s="122"/>
    </row>
    <row r="614">
      <c r="A614" s="124"/>
      <c r="B614" s="122"/>
      <c r="C614" s="122"/>
      <c r="D614" s="122"/>
      <c r="E614" s="122"/>
      <c r="F614" s="122"/>
      <c r="G614" s="122"/>
      <c r="H614" s="122"/>
      <c r="I614" s="122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2"/>
      <c r="V614" s="122"/>
      <c r="W614" s="122"/>
      <c r="X614" s="122"/>
      <c r="Y614" s="122"/>
      <c r="Z614" s="122"/>
    </row>
    <row r="615">
      <c r="A615" s="124"/>
      <c r="B615" s="122"/>
      <c r="C615" s="122"/>
      <c r="D615" s="122"/>
      <c r="E615" s="122"/>
      <c r="F615" s="122"/>
      <c r="G615" s="122"/>
      <c r="H615" s="122"/>
      <c r="I615" s="122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2"/>
      <c r="V615" s="122"/>
      <c r="W615" s="122"/>
      <c r="X615" s="122"/>
      <c r="Y615" s="122"/>
      <c r="Z615" s="122"/>
    </row>
    <row r="616">
      <c r="A616" s="124"/>
      <c r="B616" s="122"/>
      <c r="C616" s="122"/>
      <c r="D616" s="122"/>
      <c r="E616" s="122"/>
      <c r="F616" s="122"/>
      <c r="G616" s="122"/>
      <c r="H616" s="122"/>
      <c r="I616" s="122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2"/>
      <c r="V616" s="122"/>
      <c r="W616" s="122"/>
      <c r="X616" s="122"/>
      <c r="Y616" s="122"/>
      <c r="Z616" s="122"/>
    </row>
    <row r="617">
      <c r="A617" s="124"/>
      <c r="B617" s="122"/>
      <c r="C617" s="122"/>
      <c r="D617" s="122"/>
      <c r="E617" s="122"/>
      <c r="F617" s="122"/>
      <c r="G617" s="122"/>
      <c r="H617" s="122"/>
      <c r="I617" s="122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2"/>
      <c r="V617" s="122"/>
      <c r="W617" s="122"/>
      <c r="X617" s="122"/>
      <c r="Y617" s="122"/>
      <c r="Z617" s="122"/>
    </row>
    <row r="618">
      <c r="A618" s="124"/>
      <c r="B618" s="122"/>
      <c r="C618" s="122"/>
      <c r="D618" s="122"/>
      <c r="E618" s="122"/>
      <c r="F618" s="122"/>
      <c r="G618" s="122"/>
      <c r="H618" s="122"/>
      <c r="I618" s="122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2"/>
      <c r="V618" s="122"/>
      <c r="W618" s="122"/>
      <c r="X618" s="122"/>
      <c r="Y618" s="122"/>
      <c r="Z618" s="122"/>
    </row>
    <row r="619">
      <c r="A619" s="124"/>
      <c r="B619" s="122"/>
      <c r="C619" s="122"/>
      <c r="D619" s="122"/>
      <c r="E619" s="122"/>
      <c r="F619" s="122"/>
      <c r="G619" s="122"/>
      <c r="H619" s="122"/>
      <c r="I619" s="122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2"/>
      <c r="V619" s="122"/>
      <c r="W619" s="122"/>
      <c r="X619" s="122"/>
      <c r="Y619" s="122"/>
      <c r="Z619" s="122"/>
    </row>
    <row r="620">
      <c r="A620" s="124"/>
      <c r="B620" s="122"/>
      <c r="C620" s="122"/>
      <c r="D620" s="122"/>
      <c r="E620" s="122"/>
      <c r="F620" s="122"/>
      <c r="G620" s="122"/>
      <c r="H620" s="122"/>
      <c r="I620" s="122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2"/>
      <c r="V620" s="122"/>
      <c r="W620" s="122"/>
      <c r="X620" s="122"/>
      <c r="Y620" s="122"/>
      <c r="Z620" s="122"/>
    </row>
    <row r="621">
      <c r="A621" s="124"/>
      <c r="B621" s="122"/>
      <c r="C621" s="122"/>
      <c r="D621" s="122"/>
      <c r="E621" s="122"/>
      <c r="F621" s="122"/>
      <c r="G621" s="122"/>
      <c r="H621" s="122"/>
      <c r="I621" s="122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2"/>
      <c r="V621" s="122"/>
      <c r="W621" s="122"/>
      <c r="X621" s="122"/>
      <c r="Y621" s="122"/>
      <c r="Z621" s="122"/>
    </row>
    <row r="622">
      <c r="A622" s="124"/>
      <c r="B622" s="122"/>
      <c r="C622" s="122"/>
      <c r="D622" s="122"/>
      <c r="E622" s="122"/>
      <c r="F622" s="122"/>
      <c r="G622" s="122"/>
      <c r="H622" s="122"/>
      <c r="I622" s="122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2"/>
      <c r="V622" s="122"/>
      <c r="W622" s="122"/>
      <c r="X622" s="122"/>
      <c r="Y622" s="122"/>
      <c r="Z622" s="122"/>
    </row>
    <row r="623">
      <c r="A623" s="124"/>
      <c r="B623" s="122"/>
      <c r="C623" s="122"/>
      <c r="D623" s="122"/>
      <c r="E623" s="122"/>
      <c r="F623" s="122"/>
      <c r="G623" s="122"/>
      <c r="H623" s="122"/>
      <c r="I623" s="122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2"/>
      <c r="V623" s="122"/>
      <c r="W623" s="122"/>
      <c r="X623" s="122"/>
      <c r="Y623" s="122"/>
      <c r="Z623" s="122"/>
    </row>
    <row r="624">
      <c r="A624" s="124"/>
      <c r="B624" s="122"/>
      <c r="C624" s="122"/>
      <c r="D624" s="122"/>
      <c r="E624" s="122"/>
      <c r="F624" s="122"/>
      <c r="G624" s="122"/>
      <c r="H624" s="122"/>
      <c r="I624" s="122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2"/>
      <c r="V624" s="122"/>
      <c r="W624" s="122"/>
      <c r="X624" s="122"/>
      <c r="Y624" s="122"/>
      <c r="Z624" s="122"/>
    </row>
    <row r="625">
      <c r="A625" s="124"/>
      <c r="B625" s="122"/>
      <c r="C625" s="122"/>
      <c r="D625" s="122"/>
      <c r="E625" s="122"/>
      <c r="F625" s="122"/>
      <c r="G625" s="122"/>
      <c r="H625" s="122"/>
      <c r="I625" s="122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2"/>
      <c r="V625" s="122"/>
      <c r="W625" s="122"/>
      <c r="X625" s="122"/>
      <c r="Y625" s="122"/>
      <c r="Z625" s="122"/>
    </row>
    <row r="626">
      <c r="A626" s="124"/>
      <c r="B626" s="122"/>
      <c r="C626" s="122"/>
      <c r="D626" s="122"/>
      <c r="E626" s="122"/>
      <c r="F626" s="122"/>
      <c r="G626" s="122"/>
      <c r="H626" s="122"/>
      <c r="I626" s="122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2"/>
      <c r="V626" s="122"/>
      <c r="W626" s="122"/>
      <c r="X626" s="122"/>
      <c r="Y626" s="122"/>
      <c r="Z626" s="122"/>
    </row>
    <row r="627">
      <c r="A627" s="124"/>
      <c r="B627" s="122"/>
      <c r="C627" s="122"/>
      <c r="D627" s="122"/>
      <c r="E627" s="122"/>
      <c r="F627" s="122"/>
      <c r="G627" s="122"/>
      <c r="H627" s="122"/>
      <c r="I627" s="122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2"/>
      <c r="V627" s="122"/>
      <c r="W627" s="122"/>
      <c r="X627" s="122"/>
      <c r="Y627" s="122"/>
      <c r="Z627" s="122"/>
    </row>
    <row r="628">
      <c r="A628" s="124"/>
      <c r="B628" s="122"/>
      <c r="C628" s="122"/>
      <c r="D628" s="122"/>
      <c r="E628" s="122"/>
      <c r="F628" s="122"/>
      <c r="G628" s="122"/>
      <c r="H628" s="122"/>
      <c r="I628" s="122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2"/>
      <c r="V628" s="122"/>
      <c r="W628" s="122"/>
      <c r="X628" s="122"/>
      <c r="Y628" s="122"/>
      <c r="Z628" s="122"/>
    </row>
    <row r="629">
      <c r="A629" s="124"/>
      <c r="B629" s="122"/>
      <c r="C629" s="122"/>
      <c r="D629" s="122"/>
      <c r="E629" s="122"/>
      <c r="F629" s="122"/>
      <c r="G629" s="122"/>
      <c r="H629" s="122"/>
      <c r="I629" s="122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2"/>
      <c r="V629" s="122"/>
      <c r="W629" s="122"/>
      <c r="X629" s="122"/>
      <c r="Y629" s="122"/>
      <c r="Z629" s="122"/>
    </row>
    <row r="630">
      <c r="A630" s="124"/>
      <c r="B630" s="122"/>
      <c r="C630" s="122"/>
      <c r="D630" s="122"/>
      <c r="E630" s="122"/>
      <c r="F630" s="122"/>
      <c r="G630" s="122"/>
      <c r="H630" s="122"/>
      <c r="I630" s="122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2"/>
      <c r="V630" s="122"/>
      <c r="W630" s="122"/>
      <c r="X630" s="122"/>
      <c r="Y630" s="122"/>
      <c r="Z630" s="122"/>
    </row>
    <row r="631">
      <c r="A631" s="124"/>
      <c r="B631" s="122"/>
      <c r="C631" s="122"/>
      <c r="D631" s="122"/>
      <c r="E631" s="122"/>
      <c r="F631" s="122"/>
      <c r="G631" s="122"/>
      <c r="H631" s="122"/>
      <c r="I631" s="122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2"/>
      <c r="V631" s="122"/>
      <c r="W631" s="122"/>
      <c r="X631" s="122"/>
      <c r="Y631" s="122"/>
      <c r="Z631" s="122"/>
    </row>
    <row r="632">
      <c r="A632" s="124"/>
      <c r="B632" s="122"/>
      <c r="C632" s="122"/>
      <c r="D632" s="122"/>
      <c r="E632" s="122"/>
      <c r="F632" s="122"/>
      <c r="G632" s="122"/>
      <c r="H632" s="122"/>
      <c r="I632" s="122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2"/>
      <c r="V632" s="122"/>
      <c r="W632" s="122"/>
      <c r="X632" s="122"/>
      <c r="Y632" s="122"/>
      <c r="Z632" s="122"/>
    </row>
    <row r="633">
      <c r="A633" s="124"/>
      <c r="B633" s="122"/>
      <c r="C633" s="122"/>
      <c r="D633" s="122"/>
      <c r="E633" s="122"/>
      <c r="F633" s="122"/>
      <c r="G633" s="122"/>
      <c r="H633" s="122"/>
      <c r="I633" s="122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2"/>
      <c r="V633" s="122"/>
      <c r="W633" s="122"/>
      <c r="X633" s="122"/>
      <c r="Y633" s="122"/>
      <c r="Z633" s="122"/>
    </row>
    <row r="634">
      <c r="A634" s="124"/>
      <c r="B634" s="122"/>
      <c r="C634" s="122"/>
      <c r="D634" s="122"/>
      <c r="E634" s="122"/>
      <c r="F634" s="122"/>
      <c r="G634" s="122"/>
      <c r="H634" s="122"/>
      <c r="I634" s="122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2"/>
      <c r="V634" s="122"/>
      <c r="W634" s="122"/>
      <c r="X634" s="122"/>
      <c r="Y634" s="122"/>
      <c r="Z634" s="122"/>
    </row>
    <row r="635">
      <c r="A635" s="124"/>
      <c r="B635" s="122"/>
      <c r="C635" s="122"/>
      <c r="D635" s="122"/>
      <c r="E635" s="122"/>
      <c r="F635" s="122"/>
      <c r="G635" s="122"/>
      <c r="H635" s="122"/>
      <c r="I635" s="122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2"/>
      <c r="V635" s="122"/>
      <c r="W635" s="122"/>
      <c r="X635" s="122"/>
      <c r="Y635" s="122"/>
      <c r="Z635" s="122"/>
    </row>
    <row r="636">
      <c r="A636" s="124"/>
      <c r="B636" s="122"/>
      <c r="C636" s="122"/>
      <c r="D636" s="122"/>
      <c r="E636" s="122"/>
      <c r="F636" s="122"/>
      <c r="G636" s="122"/>
      <c r="H636" s="122"/>
      <c r="I636" s="122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2"/>
      <c r="V636" s="122"/>
      <c r="W636" s="122"/>
      <c r="X636" s="122"/>
      <c r="Y636" s="122"/>
      <c r="Z636" s="122"/>
    </row>
    <row r="637">
      <c r="A637" s="124"/>
      <c r="B637" s="122"/>
      <c r="C637" s="122"/>
      <c r="D637" s="122"/>
      <c r="E637" s="122"/>
      <c r="F637" s="122"/>
      <c r="G637" s="122"/>
      <c r="H637" s="122"/>
      <c r="I637" s="122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2"/>
      <c r="V637" s="122"/>
      <c r="W637" s="122"/>
      <c r="X637" s="122"/>
      <c r="Y637" s="122"/>
      <c r="Z637" s="122"/>
    </row>
    <row r="638">
      <c r="A638" s="124"/>
      <c r="B638" s="122"/>
      <c r="C638" s="122"/>
      <c r="D638" s="122"/>
      <c r="E638" s="122"/>
      <c r="F638" s="122"/>
      <c r="G638" s="122"/>
      <c r="H638" s="122"/>
      <c r="I638" s="122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2"/>
      <c r="V638" s="122"/>
      <c r="W638" s="122"/>
      <c r="X638" s="122"/>
      <c r="Y638" s="122"/>
      <c r="Z638" s="122"/>
    </row>
    <row r="639">
      <c r="A639" s="124"/>
      <c r="B639" s="122"/>
      <c r="C639" s="122"/>
      <c r="D639" s="122"/>
      <c r="E639" s="122"/>
      <c r="F639" s="122"/>
      <c r="G639" s="122"/>
      <c r="H639" s="122"/>
      <c r="I639" s="122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2"/>
      <c r="V639" s="122"/>
      <c r="W639" s="122"/>
      <c r="X639" s="122"/>
      <c r="Y639" s="122"/>
      <c r="Z639" s="122"/>
    </row>
    <row r="640">
      <c r="A640" s="124"/>
      <c r="B640" s="122"/>
      <c r="C640" s="122"/>
      <c r="D640" s="122"/>
      <c r="E640" s="122"/>
      <c r="F640" s="122"/>
      <c r="G640" s="122"/>
      <c r="H640" s="122"/>
      <c r="I640" s="122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2"/>
      <c r="V640" s="122"/>
      <c r="W640" s="122"/>
      <c r="X640" s="122"/>
      <c r="Y640" s="122"/>
      <c r="Z640" s="122"/>
    </row>
    <row r="641">
      <c r="A641" s="124"/>
      <c r="B641" s="122"/>
      <c r="C641" s="122"/>
      <c r="D641" s="122"/>
      <c r="E641" s="122"/>
      <c r="F641" s="122"/>
      <c r="G641" s="122"/>
      <c r="H641" s="122"/>
      <c r="I641" s="122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2"/>
      <c r="V641" s="122"/>
      <c r="W641" s="122"/>
      <c r="X641" s="122"/>
      <c r="Y641" s="122"/>
      <c r="Z641" s="122"/>
    </row>
    <row r="642">
      <c r="A642" s="124"/>
      <c r="B642" s="122"/>
      <c r="C642" s="122"/>
      <c r="D642" s="122"/>
      <c r="E642" s="122"/>
      <c r="F642" s="122"/>
      <c r="G642" s="122"/>
      <c r="H642" s="122"/>
      <c r="I642" s="122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2"/>
      <c r="V642" s="122"/>
      <c r="W642" s="122"/>
      <c r="X642" s="122"/>
      <c r="Y642" s="122"/>
      <c r="Z642" s="122"/>
    </row>
    <row r="643">
      <c r="A643" s="124"/>
      <c r="B643" s="122"/>
      <c r="C643" s="122"/>
      <c r="D643" s="122"/>
      <c r="E643" s="122"/>
      <c r="F643" s="122"/>
      <c r="G643" s="122"/>
      <c r="H643" s="122"/>
      <c r="I643" s="122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2"/>
      <c r="V643" s="122"/>
      <c r="W643" s="122"/>
      <c r="X643" s="122"/>
      <c r="Y643" s="122"/>
      <c r="Z643" s="122"/>
    </row>
    <row r="644">
      <c r="A644" s="124"/>
      <c r="B644" s="122"/>
      <c r="C644" s="122"/>
      <c r="D644" s="122"/>
      <c r="E644" s="122"/>
      <c r="F644" s="122"/>
      <c r="G644" s="122"/>
      <c r="H644" s="122"/>
      <c r="I644" s="122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2"/>
      <c r="V644" s="122"/>
      <c r="W644" s="122"/>
      <c r="X644" s="122"/>
      <c r="Y644" s="122"/>
      <c r="Z644" s="122"/>
    </row>
    <row r="645">
      <c r="A645" s="124"/>
      <c r="B645" s="122"/>
      <c r="C645" s="122"/>
      <c r="D645" s="122"/>
      <c r="E645" s="122"/>
      <c r="F645" s="122"/>
      <c r="G645" s="122"/>
      <c r="H645" s="122"/>
      <c r="I645" s="122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2"/>
      <c r="V645" s="122"/>
      <c r="W645" s="122"/>
      <c r="X645" s="122"/>
      <c r="Y645" s="122"/>
      <c r="Z645" s="122"/>
    </row>
    <row r="646">
      <c r="A646" s="124"/>
      <c r="B646" s="122"/>
      <c r="C646" s="122"/>
      <c r="D646" s="122"/>
      <c r="E646" s="122"/>
      <c r="F646" s="122"/>
      <c r="G646" s="122"/>
      <c r="H646" s="122"/>
      <c r="I646" s="122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2"/>
      <c r="V646" s="122"/>
      <c r="W646" s="122"/>
      <c r="X646" s="122"/>
      <c r="Y646" s="122"/>
      <c r="Z646" s="122"/>
    </row>
    <row r="647">
      <c r="A647" s="124"/>
      <c r="B647" s="122"/>
      <c r="C647" s="122"/>
      <c r="D647" s="122"/>
      <c r="E647" s="122"/>
      <c r="F647" s="122"/>
      <c r="G647" s="122"/>
      <c r="H647" s="122"/>
      <c r="I647" s="122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2"/>
      <c r="V647" s="122"/>
      <c r="W647" s="122"/>
      <c r="X647" s="122"/>
      <c r="Y647" s="122"/>
      <c r="Z647" s="122"/>
    </row>
    <row r="648">
      <c r="A648" s="124"/>
      <c r="B648" s="122"/>
      <c r="C648" s="122"/>
      <c r="D648" s="122"/>
      <c r="E648" s="122"/>
      <c r="F648" s="122"/>
      <c r="G648" s="122"/>
      <c r="H648" s="122"/>
      <c r="I648" s="122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2"/>
      <c r="V648" s="122"/>
      <c r="W648" s="122"/>
      <c r="X648" s="122"/>
      <c r="Y648" s="122"/>
      <c r="Z648" s="122"/>
    </row>
    <row r="649">
      <c r="A649" s="124"/>
      <c r="B649" s="122"/>
      <c r="C649" s="122"/>
      <c r="D649" s="122"/>
      <c r="E649" s="122"/>
      <c r="F649" s="122"/>
      <c r="G649" s="122"/>
      <c r="H649" s="122"/>
      <c r="I649" s="122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2"/>
      <c r="V649" s="122"/>
      <c r="W649" s="122"/>
      <c r="X649" s="122"/>
      <c r="Y649" s="122"/>
      <c r="Z649" s="122"/>
    </row>
    <row r="650">
      <c r="A650" s="124"/>
      <c r="B650" s="122"/>
      <c r="C650" s="122"/>
      <c r="D650" s="122"/>
      <c r="E650" s="122"/>
      <c r="F650" s="122"/>
      <c r="G650" s="122"/>
      <c r="H650" s="122"/>
      <c r="I650" s="122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2"/>
      <c r="V650" s="122"/>
      <c r="W650" s="122"/>
      <c r="X650" s="122"/>
      <c r="Y650" s="122"/>
      <c r="Z650" s="122"/>
    </row>
    <row r="651">
      <c r="A651" s="124"/>
      <c r="B651" s="122"/>
      <c r="C651" s="122"/>
      <c r="D651" s="122"/>
      <c r="E651" s="122"/>
      <c r="F651" s="122"/>
      <c r="G651" s="122"/>
      <c r="H651" s="122"/>
      <c r="I651" s="122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2"/>
      <c r="V651" s="122"/>
      <c r="W651" s="122"/>
      <c r="X651" s="122"/>
      <c r="Y651" s="122"/>
      <c r="Z651" s="122"/>
    </row>
    <row r="652">
      <c r="A652" s="124"/>
      <c r="B652" s="122"/>
      <c r="C652" s="122"/>
      <c r="D652" s="122"/>
      <c r="E652" s="122"/>
      <c r="F652" s="122"/>
      <c r="G652" s="122"/>
      <c r="H652" s="122"/>
      <c r="I652" s="122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2"/>
      <c r="V652" s="122"/>
      <c r="W652" s="122"/>
      <c r="X652" s="122"/>
      <c r="Y652" s="122"/>
      <c r="Z652" s="122"/>
    </row>
    <row r="653">
      <c r="A653" s="124"/>
      <c r="B653" s="122"/>
      <c r="C653" s="122"/>
      <c r="D653" s="122"/>
      <c r="E653" s="122"/>
      <c r="F653" s="122"/>
      <c r="G653" s="122"/>
      <c r="H653" s="122"/>
      <c r="I653" s="122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2"/>
      <c r="V653" s="122"/>
      <c r="W653" s="122"/>
      <c r="X653" s="122"/>
      <c r="Y653" s="122"/>
      <c r="Z653" s="122"/>
    </row>
    <row r="654">
      <c r="A654" s="124"/>
      <c r="B654" s="122"/>
      <c r="C654" s="122"/>
      <c r="D654" s="122"/>
      <c r="E654" s="122"/>
      <c r="F654" s="122"/>
      <c r="G654" s="122"/>
      <c r="H654" s="122"/>
      <c r="I654" s="122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2"/>
      <c r="V654" s="122"/>
      <c r="W654" s="122"/>
      <c r="X654" s="122"/>
      <c r="Y654" s="122"/>
      <c r="Z654" s="122"/>
    </row>
    <row r="655">
      <c r="A655" s="124"/>
      <c r="B655" s="122"/>
      <c r="C655" s="122"/>
      <c r="D655" s="122"/>
      <c r="E655" s="122"/>
      <c r="F655" s="122"/>
      <c r="G655" s="122"/>
      <c r="H655" s="122"/>
      <c r="I655" s="122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2"/>
      <c r="V655" s="122"/>
      <c r="W655" s="122"/>
      <c r="X655" s="122"/>
      <c r="Y655" s="122"/>
      <c r="Z655" s="122"/>
    </row>
    <row r="656">
      <c r="A656" s="124"/>
      <c r="B656" s="122"/>
      <c r="C656" s="122"/>
      <c r="D656" s="122"/>
      <c r="E656" s="122"/>
      <c r="F656" s="122"/>
      <c r="G656" s="122"/>
      <c r="H656" s="122"/>
      <c r="I656" s="122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2"/>
      <c r="V656" s="122"/>
      <c r="W656" s="122"/>
      <c r="X656" s="122"/>
      <c r="Y656" s="122"/>
      <c r="Z656" s="122"/>
    </row>
    <row r="657">
      <c r="A657" s="124"/>
      <c r="B657" s="122"/>
      <c r="C657" s="122"/>
      <c r="D657" s="122"/>
      <c r="E657" s="122"/>
      <c r="F657" s="122"/>
      <c r="G657" s="122"/>
      <c r="H657" s="122"/>
      <c r="I657" s="122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2"/>
      <c r="V657" s="122"/>
      <c r="W657" s="122"/>
      <c r="X657" s="122"/>
      <c r="Y657" s="122"/>
      <c r="Z657" s="122"/>
    </row>
    <row r="658">
      <c r="A658" s="124"/>
      <c r="B658" s="122"/>
      <c r="C658" s="122"/>
      <c r="D658" s="122"/>
      <c r="E658" s="122"/>
      <c r="F658" s="122"/>
      <c r="G658" s="122"/>
      <c r="H658" s="122"/>
      <c r="I658" s="122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2"/>
      <c r="V658" s="122"/>
      <c r="W658" s="122"/>
      <c r="X658" s="122"/>
      <c r="Y658" s="122"/>
      <c r="Z658" s="122"/>
    </row>
    <row r="659">
      <c r="A659" s="124"/>
      <c r="B659" s="122"/>
      <c r="C659" s="122"/>
      <c r="D659" s="122"/>
      <c r="E659" s="122"/>
      <c r="F659" s="122"/>
      <c r="G659" s="122"/>
      <c r="H659" s="122"/>
      <c r="I659" s="122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2"/>
      <c r="V659" s="122"/>
      <c r="W659" s="122"/>
      <c r="X659" s="122"/>
      <c r="Y659" s="122"/>
      <c r="Z659" s="122"/>
    </row>
    <row r="660">
      <c r="A660" s="124"/>
      <c r="B660" s="122"/>
      <c r="C660" s="122"/>
      <c r="D660" s="122"/>
      <c r="E660" s="122"/>
      <c r="F660" s="122"/>
      <c r="G660" s="122"/>
      <c r="H660" s="122"/>
      <c r="I660" s="122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2"/>
      <c r="V660" s="122"/>
      <c r="W660" s="122"/>
      <c r="X660" s="122"/>
      <c r="Y660" s="122"/>
      <c r="Z660" s="122"/>
    </row>
    <row r="661">
      <c r="A661" s="124"/>
      <c r="B661" s="122"/>
      <c r="C661" s="122"/>
      <c r="D661" s="122"/>
      <c r="E661" s="122"/>
      <c r="F661" s="122"/>
      <c r="G661" s="122"/>
      <c r="H661" s="122"/>
      <c r="I661" s="122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2"/>
      <c r="V661" s="122"/>
      <c r="W661" s="122"/>
      <c r="X661" s="122"/>
      <c r="Y661" s="122"/>
      <c r="Z661" s="122"/>
    </row>
    <row r="662">
      <c r="A662" s="124"/>
      <c r="B662" s="122"/>
      <c r="C662" s="122"/>
      <c r="D662" s="122"/>
      <c r="E662" s="122"/>
      <c r="F662" s="122"/>
      <c r="G662" s="122"/>
      <c r="H662" s="122"/>
      <c r="I662" s="122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2"/>
      <c r="V662" s="122"/>
      <c r="W662" s="122"/>
      <c r="X662" s="122"/>
      <c r="Y662" s="122"/>
      <c r="Z662" s="122"/>
    </row>
    <row r="663">
      <c r="A663" s="124"/>
      <c r="B663" s="122"/>
      <c r="C663" s="122"/>
      <c r="D663" s="122"/>
      <c r="E663" s="122"/>
      <c r="F663" s="122"/>
      <c r="G663" s="122"/>
      <c r="H663" s="122"/>
      <c r="I663" s="122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2"/>
      <c r="V663" s="122"/>
      <c r="W663" s="122"/>
      <c r="X663" s="122"/>
      <c r="Y663" s="122"/>
      <c r="Z663" s="122"/>
    </row>
    <row r="664">
      <c r="A664" s="124"/>
      <c r="B664" s="122"/>
      <c r="C664" s="122"/>
      <c r="D664" s="122"/>
      <c r="E664" s="122"/>
      <c r="F664" s="122"/>
      <c r="G664" s="122"/>
      <c r="H664" s="122"/>
      <c r="I664" s="122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2"/>
      <c r="V664" s="122"/>
      <c r="W664" s="122"/>
      <c r="X664" s="122"/>
      <c r="Y664" s="122"/>
      <c r="Z664" s="122"/>
    </row>
    <row r="665">
      <c r="A665" s="124"/>
      <c r="B665" s="122"/>
      <c r="C665" s="122"/>
      <c r="D665" s="122"/>
      <c r="E665" s="122"/>
      <c r="F665" s="122"/>
      <c r="G665" s="122"/>
      <c r="H665" s="122"/>
      <c r="I665" s="122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2"/>
      <c r="V665" s="122"/>
      <c r="W665" s="122"/>
      <c r="X665" s="122"/>
      <c r="Y665" s="122"/>
      <c r="Z665" s="122"/>
    </row>
    <row r="666">
      <c r="A666" s="124"/>
      <c r="B666" s="122"/>
      <c r="C666" s="122"/>
      <c r="D666" s="122"/>
      <c r="E666" s="122"/>
      <c r="F666" s="122"/>
      <c r="G666" s="122"/>
      <c r="H666" s="122"/>
      <c r="I666" s="122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2"/>
      <c r="V666" s="122"/>
      <c r="W666" s="122"/>
      <c r="X666" s="122"/>
      <c r="Y666" s="122"/>
      <c r="Z666" s="122"/>
    </row>
    <row r="667">
      <c r="A667" s="124"/>
      <c r="B667" s="122"/>
      <c r="C667" s="122"/>
      <c r="D667" s="122"/>
      <c r="E667" s="122"/>
      <c r="F667" s="122"/>
      <c r="G667" s="122"/>
      <c r="H667" s="122"/>
      <c r="I667" s="122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2"/>
      <c r="V667" s="122"/>
      <c r="W667" s="122"/>
      <c r="X667" s="122"/>
      <c r="Y667" s="122"/>
      <c r="Z667" s="122"/>
    </row>
    <row r="668">
      <c r="A668" s="124"/>
      <c r="B668" s="122"/>
      <c r="C668" s="122"/>
      <c r="D668" s="122"/>
      <c r="E668" s="122"/>
      <c r="F668" s="122"/>
      <c r="G668" s="122"/>
      <c r="H668" s="122"/>
      <c r="I668" s="122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2"/>
      <c r="V668" s="122"/>
      <c r="W668" s="122"/>
      <c r="X668" s="122"/>
      <c r="Y668" s="122"/>
      <c r="Z668" s="122"/>
    </row>
    <row r="669">
      <c r="A669" s="124"/>
      <c r="B669" s="122"/>
      <c r="C669" s="122"/>
      <c r="D669" s="122"/>
      <c r="E669" s="122"/>
      <c r="F669" s="122"/>
      <c r="G669" s="122"/>
      <c r="H669" s="122"/>
      <c r="I669" s="122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2"/>
      <c r="V669" s="122"/>
      <c r="W669" s="122"/>
      <c r="X669" s="122"/>
      <c r="Y669" s="122"/>
      <c r="Z669" s="122"/>
    </row>
    <row r="670">
      <c r="A670" s="124"/>
      <c r="B670" s="122"/>
      <c r="C670" s="122"/>
      <c r="D670" s="122"/>
      <c r="E670" s="122"/>
      <c r="F670" s="122"/>
      <c r="G670" s="122"/>
      <c r="H670" s="122"/>
      <c r="I670" s="122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2"/>
      <c r="V670" s="122"/>
      <c r="W670" s="122"/>
      <c r="X670" s="122"/>
      <c r="Y670" s="122"/>
      <c r="Z670" s="122"/>
    </row>
    <row r="671">
      <c r="A671" s="124"/>
      <c r="B671" s="122"/>
      <c r="C671" s="122"/>
      <c r="D671" s="122"/>
      <c r="E671" s="122"/>
      <c r="F671" s="122"/>
      <c r="G671" s="122"/>
      <c r="H671" s="122"/>
      <c r="I671" s="122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2"/>
      <c r="V671" s="122"/>
      <c r="W671" s="122"/>
      <c r="X671" s="122"/>
      <c r="Y671" s="122"/>
      <c r="Z671" s="122"/>
    </row>
    <row r="672">
      <c r="A672" s="124"/>
      <c r="B672" s="122"/>
      <c r="C672" s="122"/>
      <c r="D672" s="122"/>
      <c r="E672" s="122"/>
      <c r="F672" s="122"/>
      <c r="G672" s="122"/>
      <c r="H672" s="122"/>
      <c r="I672" s="122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2"/>
      <c r="V672" s="122"/>
      <c r="W672" s="122"/>
      <c r="X672" s="122"/>
      <c r="Y672" s="122"/>
      <c r="Z672" s="122"/>
    </row>
    <row r="673">
      <c r="A673" s="124"/>
      <c r="B673" s="122"/>
      <c r="C673" s="122"/>
      <c r="D673" s="122"/>
      <c r="E673" s="122"/>
      <c r="F673" s="122"/>
      <c r="G673" s="122"/>
      <c r="H673" s="122"/>
      <c r="I673" s="122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2"/>
      <c r="V673" s="122"/>
      <c r="W673" s="122"/>
      <c r="X673" s="122"/>
      <c r="Y673" s="122"/>
      <c r="Z673" s="122"/>
    </row>
    <row r="674">
      <c r="A674" s="124"/>
      <c r="B674" s="122"/>
      <c r="C674" s="122"/>
      <c r="D674" s="122"/>
      <c r="E674" s="122"/>
      <c r="F674" s="122"/>
      <c r="G674" s="122"/>
      <c r="H674" s="122"/>
      <c r="I674" s="122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2"/>
      <c r="V674" s="122"/>
      <c r="W674" s="122"/>
      <c r="X674" s="122"/>
      <c r="Y674" s="122"/>
      <c r="Z674" s="122"/>
    </row>
    <row r="675">
      <c r="A675" s="124"/>
      <c r="B675" s="122"/>
      <c r="C675" s="122"/>
      <c r="D675" s="122"/>
      <c r="E675" s="122"/>
      <c r="F675" s="122"/>
      <c r="G675" s="122"/>
      <c r="H675" s="122"/>
      <c r="I675" s="122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2"/>
      <c r="V675" s="122"/>
      <c r="W675" s="122"/>
      <c r="X675" s="122"/>
      <c r="Y675" s="122"/>
      <c r="Z675" s="122"/>
    </row>
    <row r="676">
      <c r="A676" s="124"/>
      <c r="B676" s="122"/>
      <c r="C676" s="122"/>
      <c r="D676" s="122"/>
      <c r="E676" s="122"/>
      <c r="F676" s="122"/>
      <c r="G676" s="122"/>
      <c r="H676" s="122"/>
      <c r="I676" s="122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2"/>
      <c r="V676" s="122"/>
      <c r="W676" s="122"/>
      <c r="X676" s="122"/>
      <c r="Y676" s="122"/>
      <c r="Z676" s="122"/>
    </row>
    <row r="677">
      <c r="A677" s="124"/>
      <c r="B677" s="122"/>
      <c r="C677" s="122"/>
      <c r="D677" s="122"/>
      <c r="E677" s="122"/>
      <c r="F677" s="122"/>
      <c r="G677" s="122"/>
      <c r="H677" s="122"/>
      <c r="I677" s="122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2"/>
      <c r="V677" s="122"/>
      <c r="W677" s="122"/>
      <c r="X677" s="122"/>
      <c r="Y677" s="122"/>
      <c r="Z677" s="122"/>
    </row>
    <row r="678">
      <c r="A678" s="124"/>
      <c r="B678" s="122"/>
      <c r="C678" s="122"/>
      <c r="D678" s="122"/>
      <c r="E678" s="122"/>
      <c r="F678" s="122"/>
      <c r="G678" s="122"/>
      <c r="H678" s="122"/>
      <c r="I678" s="122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2"/>
      <c r="V678" s="122"/>
      <c r="W678" s="122"/>
      <c r="X678" s="122"/>
      <c r="Y678" s="122"/>
      <c r="Z678" s="122"/>
    </row>
    <row r="679">
      <c r="A679" s="124"/>
      <c r="B679" s="122"/>
      <c r="C679" s="122"/>
      <c r="D679" s="122"/>
      <c r="E679" s="122"/>
      <c r="F679" s="122"/>
      <c r="G679" s="122"/>
      <c r="H679" s="122"/>
      <c r="I679" s="122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2"/>
      <c r="V679" s="122"/>
      <c r="W679" s="122"/>
      <c r="X679" s="122"/>
      <c r="Y679" s="122"/>
      <c r="Z679" s="122"/>
    </row>
    <row r="680">
      <c r="A680" s="124"/>
      <c r="B680" s="122"/>
      <c r="C680" s="122"/>
      <c r="D680" s="122"/>
      <c r="E680" s="122"/>
      <c r="F680" s="122"/>
      <c r="G680" s="122"/>
      <c r="H680" s="122"/>
      <c r="I680" s="122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2"/>
      <c r="V680" s="122"/>
      <c r="W680" s="122"/>
      <c r="X680" s="122"/>
      <c r="Y680" s="122"/>
      <c r="Z680" s="122"/>
    </row>
    <row r="681">
      <c r="A681" s="124"/>
      <c r="B681" s="122"/>
      <c r="C681" s="122"/>
      <c r="D681" s="122"/>
      <c r="E681" s="122"/>
      <c r="F681" s="122"/>
      <c r="G681" s="122"/>
      <c r="H681" s="122"/>
      <c r="I681" s="122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2"/>
      <c r="V681" s="122"/>
      <c r="W681" s="122"/>
      <c r="X681" s="122"/>
      <c r="Y681" s="122"/>
      <c r="Z681" s="122"/>
    </row>
    <row r="682">
      <c r="A682" s="124"/>
      <c r="B682" s="122"/>
      <c r="C682" s="122"/>
      <c r="D682" s="122"/>
      <c r="E682" s="122"/>
      <c r="F682" s="122"/>
      <c r="G682" s="122"/>
      <c r="H682" s="122"/>
      <c r="I682" s="122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2"/>
      <c r="V682" s="122"/>
      <c r="W682" s="122"/>
      <c r="X682" s="122"/>
      <c r="Y682" s="122"/>
      <c r="Z682" s="122"/>
    </row>
    <row r="683">
      <c r="A683" s="124"/>
      <c r="B683" s="122"/>
      <c r="C683" s="122"/>
      <c r="D683" s="122"/>
      <c r="E683" s="122"/>
      <c r="F683" s="122"/>
      <c r="G683" s="122"/>
      <c r="H683" s="122"/>
      <c r="I683" s="122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2"/>
      <c r="V683" s="122"/>
      <c r="W683" s="122"/>
      <c r="X683" s="122"/>
      <c r="Y683" s="122"/>
      <c r="Z683" s="122"/>
    </row>
    <row r="684">
      <c r="A684" s="124"/>
      <c r="B684" s="122"/>
      <c r="C684" s="122"/>
      <c r="D684" s="122"/>
      <c r="E684" s="122"/>
      <c r="F684" s="122"/>
      <c r="G684" s="122"/>
      <c r="H684" s="122"/>
      <c r="I684" s="122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2"/>
      <c r="V684" s="122"/>
      <c r="W684" s="122"/>
      <c r="X684" s="122"/>
      <c r="Y684" s="122"/>
      <c r="Z684" s="122"/>
    </row>
    <row r="685">
      <c r="A685" s="124"/>
      <c r="B685" s="122"/>
      <c r="C685" s="122"/>
      <c r="D685" s="122"/>
      <c r="E685" s="122"/>
      <c r="F685" s="122"/>
      <c r="G685" s="122"/>
      <c r="H685" s="122"/>
      <c r="I685" s="122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2"/>
      <c r="V685" s="122"/>
      <c r="W685" s="122"/>
      <c r="X685" s="122"/>
      <c r="Y685" s="122"/>
      <c r="Z685" s="122"/>
    </row>
    <row r="686">
      <c r="A686" s="124"/>
      <c r="B686" s="122"/>
      <c r="C686" s="122"/>
      <c r="D686" s="122"/>
      <c r="E686" s="122"/>
      <c r="F686" s="122"/>
      <c r="G686" s="122"/>
      <c r="H686" s="122"/>
      <c r="I686" s="122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2"/>
      <c r="V686" s="122"/>
      <c r="W686" s="122"/>
      <c r="X686" s="122"/>
      <c r="Y686" s="122"/>
      <c r="Z686" s="122"/>
    </row>
    <row r="687">
      <c r="A687" s="124"/>
      <c r="B687" s="122"/>
      <c r="C687" s="122"/>
      <c r="D687" s="122"/>
      <c r="E687" s="122"/>
      <c r="F687" s="122"/>
      <c r="G687" s="122"/>
      <c r="H687" s="122"/>
      <c r="I687" s="122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2"/>
      <c r="V687" s="122"/>
      <c r="W687" s="122"/>
      <c r="X687" s="122"/>
      <c r="Y687" s="122"/>
      <c r="Z687" s="122"/>
    </row>
    <row r="688">
      <c r="A688" s="124"/>
      <c r="B688" s="122"/>
      <c r="C688" s="122"/>
      <c r="D688" s="122"/>
      <c r="E688" s="122"/>
      <c r="F688" s="122"/>
      <c r="G688" s="122"/>
      <c r="H688" s="122"/>
      <c r="I688" s="122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2"/>
      <c r="V688" s="122"/>
      <c r="W688" s="122"/>
      <c r="X688" s="122"/>
      <c r="Y688" s="122"/>
      <c r="Z688" s="122"/>
    </row>
    <row r="689">
      <c r="A689" s="124"/>
      <c r="B689" s="122"/>
      <c r="C689" s="122"/>
      <c r="D689" s="122"/>
      <c r="E689" s="122"/>
      <c r="F689" s="122"/>
      <c r="G689" s="122"/>
      <c r="H689" s="122"/>
      <c r="I689" s="122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2"/>
      <c r="V689" s="122"/>
      <c r="W689" s="122"/>
      <c r="X689" s="122"/>
      <c r="Y689" s="122"/>
      <c r="Z689" s="122"/>
    </row>
    <row r="690">
      <c r="A690" s="124"/>
      <c r="B690" s="122"/>
      <c r="C690" s="122"/>
      <c r="D690" s="122"/>
      <c r="E690" s="122"/>
      <c r="F690" s="122"/>
      <c r="G690" s="122"/>
      <c r="H690" s="122"/>
      <c r="I690" s="122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2"/>
      <c r="V690" s="122"/>
      <c r="W690" s="122"/>
      <c r="X690" s="122"/>
      <c r="Y690" s="122"/>
      <c r="Z690" s="122"/>
    </row>
    <row r="691">
      <c r="A691" s="124"/>
      <c r="B691" s="122"/>
      <c r="C691" s="122"/>
      <c r="D691" s="122"/>
      <c r="E691" s="122"/>
      <c r="F691" s="122"/>
      <c r="G691" s="122"/>
      <c r="H691" s="122"/>
      <c r="I691" s="122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2"/>
      <c r="V691" s="122"/>
      <c r="W691" s="122"/>
      <c r="X691" s="122"/>
      <c r="Y691" s="122"/>
      <c r="Z691" s="122"/>
    </row>
    <row r="692">
      <c r="A692" s="124"/>
      <c r="B692" s="122"/>
      <c r="C692" s="122"/>
      <c r="D692" s="122"/>
      <c r="E692" s="122"/>
      <c r="F692" s="122"/>
      <c r="G692" s="122"/>
      <c r="H692" s="122"/>
      <c r="I692" s="122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2"/>
      <c r="V692" s="122"/>
      <c r="W692" s="122"/>
      <c r="X692" s="122"/>
      <c r="Y692" s="122"/>
      <c r="Z692" s="122"/>
    </row>
    <row r="693">
      <c r="A693" s="124"/>
      <c r="B693" s="122"/>
      <c r="C693" s="122"/>
      <c r="D693" s="122"/>
      <c r="E693" s="122"/>
      <c r="F693" s="122"/>
      <c r="G693" s="122"/>
      <c r="H693" s="122"/>
      <c r="I693" s="122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2"/>
      <c r="V693" s="122"/>
      <c r="W693" s="122"/>
      <c r="X693" s="122"/>
      <c r="Y693" s="122"/>
      <c r="Z693" s="122"/>
    </row>
    <row r="694">
      <c r="A694" s="124"/>
      <c r="B694" s="122"/>
      <c r="C694" s="122"/>
      <c r="D694" s="122"/>
      <c r="E694" s="122"/>
      <c r="F694" s="122"/>
      <c r="G694" s="122"/>
      <c r="H694" s="122"/>
      <c r="I694" s="122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2"/>
      <c r="V694" s="122"/>
      <c r="W694" s="122"/>
      <c r="X694" s="122"/>
      <c r="Y694" s="122"/>
      <c r="Z694" s="122"/>
    </row>
    <row r="695">
      <c r="A695" s="124"/>
      <c r="B695" s="122"/>
      <c r="C695" s="122"/>
      <c r="D695" s="122"/>
      <c r="E695" s="122"/>
      <c r="F695" s="122"/>
      <c r="G695" s="122"/>
      <c r="H695" s="122"/>
      <c r="I695" s="122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2"/>
      <c r="V695" s="122"/>
      <c r="W695" s="122"/>
      <c r="X695" s="122"/>
      <c r="Y695" s="122"/>
      <c r="Z695" s="122"/>
    </row>
    <row r="696">
      <c r="A696" s="124"/>
      <c r="B696" s="122"/>
      <c r="C696" s="122"/>
      <c r="D696" s="122"/>
      <c r="E696" s="122"/>
      <c r="F696" s="122"/>
      <c r="G696" s="122"/>
      <c r="H696" s="122"/>
      <c r="I696" s="122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2"/>
      <c r="V696" s="122"/>
      <c r="W696" s="122"/>
      <c r="X696" s="122"/>
      <c r="Y696" s="122"/>
      <c r="Z696" s="122"/>
    </row>
    <row r="697">
      <c r="A697" s="124"/>
      <c r="B697" s="122"/>
      <c r="C697" s="122"/>
      <c r="D697" s="122"/>
      <c r="E697" s="122"/>
      <c r="F697" s="122"/>
      <c r="G697" s="122"/>
      <c r="H697" s="122"/>
      <c r="I697" s="122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2"/>
      <c r="V697" s="122"/>
      <c r="W697" s="122"/>
      <c r="X697" s="122"/>
      <c r="Y697" s="122"/>
      <c r="Z697" s="122"/>
    </row>
    <row r="698">
      <c r="A698" s="124"/>
      <c r="B698" s="122"/>
      <c r="C698" s="122"/>
      <c r="D698" s="122"/>
      <c r="E698" s="122"/>
      <c r="F698" s="122"/>
      <c r="G698" s="122"/>
      <c r="H698" s="122"/>
      <c r="I698" s="122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2"/>
      <c r="V698" s="122"/>
      <c r="W698" s="122"/>
      <c r="X698" s="122"/>
      <c r="Y698" s="122"/>
      <c r="Z698" s="122"/>
    </row>
    <row r="699">
      <c r="A699" s="124"/>
      <c r="B699" s="122"/>
      <c r="C699" s="122"/>
      <c r="D699" s="122"/>
      <c r="E699" s="122"/>
      <c r="F699" s="122"/>
      <c r="G699" s="122"/>
      <c r="H699" s="122"/>
      <c r="I699" s="122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2"/>
      <c r="V699" s="122"/>
      <c r="W699" s="122"/>
      <c r="X699" s="122"/>
      <c r="Y699" s="122"/>
      <c r="Z699" s="122"/>
    </row>
    <row r="700">
      <c r="A700" s="124"/>
      <c r="B700" s="122"/>
      <c r="C700" s="122"/>
      <c r="D700" s="122"/>
      <c r="E700" s="122"/>
      <c r="F700" s="122"/>
      <c r="G700" s="122"/>
      <c r="H700" s="122"/>
      <c r="I700" s="122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2"/>
      <c r="V700" s="122"/>
      <c r="W700" s="122"/>
      <c r="X700" s="122"/>
      <c r="Y700" s="122"/>
      <c r="Z700" s="122"/>
    </row>
    <row r="701">
      <c r="A701" s="124"/>
      <c r="B701" s="122"/>
      <c r="C701" s="122"/>
      <c r="D701" s="122"/>
      <c r="E701" s="122"/>
      <c r="F701" s="122"/>
      <c r="G701" s="122"/>
      <c r="H701" s="122"/>
      <c r="I701" s="122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2"/>
      <c r="V701" s="122"/>
      <c r="W701" s="122"/>
      <c r="X701" s="122"/>
      <c r="Y701" s="122"/>
      <c r="Z701" s="122"/>
    </row>
    <row r="702">
      <c r="A702" s="124"/>
      <c r="B702" s="122"/>
      <c r="C702" s="122"/>
      <c r="D702" s="122"/>
      <c r="E702" s="122"/>
      <c r="F702" s="122"/>
      <c r="G702" s="122"/>
      <c r="H702" s="122"/>
      <c r="I702" s="122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2"/>
      <c r="V702" s="122"/>
      <c r="W702" s="122"/>
      <c r="X702" s="122"/>
      <c r="Y702" s="122"/>
      <c r="Z702" s="122"/>
    </row>
    <row r="703">
      <c r="A703" s="124"/>
      <c r="B703" s="122"/>
      <c r="C703" s="122"/>
      <c r="D703" s="122"/>
      <c r="E703" s="122"/>
      <c r="F703" s="122"/>
      <c r="G703" s="122"/>
      <c r="H703" s="122"/>
      <c r="I703" s="122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2"/>
      <c r="V703" s="122"/>
      <c r="W703" s="122"/>
      <c r="X703" s="122"/>
      <c r="Y703" s="122"/>
      <c r="Z703" s="122"/>
    </row>
    <row r="704">
      <c r="A704" s="124"/>
      <c r="B704" s="122"/>
      <c r="C704" s="122"/>
      <c r="D704" s="122"/>
      <c r="E704" s="122"/>
      <c r="F704" s="122"/>
      <c r="G704" s="122"/>
      <c r="H704" s="122"/>
      <c r="I704" s="122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2"/>
      <c r="V704" s="122"/>
      <c r="W704" s="122"/>
      <c r="X704" s="122"/>
      <c r="Y704" s="122"/>
      <c r="Z704" s="122"/>
    </row>
    <row r="705">
      <c r="A705" s="124"/>
      <c r="B705" s="122"/>
      <c r="C705" s="122"/>
      <c r="D705" s="122"/>
      <c r="E705" s="122"/>
      <c r="F705" s="122"/>
      <c r="G705" s="122"/>
      <c r="H705" s="122"/>
      <c r="I705" s="122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2"/>
      <c r="V705" s="122"/>
      <c r="W705" s="122"/>
      <c r="X705" s="122"/>
      <c r="Y705" s="122"/>
      <c r="Z705" s="122"/>
    </row>
    <row r="706">
      <c r="A706" s="124"/>
      <c r="B706" s="122"/>
      <c r="C706" s="122"/>
      <c r="D706" s="122"/>
      <c r="E706" s="122"/>
      <c r="F706" s="122"/>
      <c r="G706" s="122"/>
      <c r="H706" s="122"/>
      <c r="I706" s="122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2"/>
      <c r="V706" s="122"/>
      <c r="W706" s="122"/>
      <c r="X706" s="122"/>
      <c r="Y706" s="122"/>
      <c r="Z706" s="122"/>
    </row>
    <row r="707">
      <c r="A707" s="124"/>
      <c r="B707" s="122"/>
      <c r="C707" s="122"/>
      <c r="D707" s="122"/>
      <c r="E707" s="122"/>
      <c r="F707" s="122"/>
      <c r="G707" s="122"/>
      <c r="H707" s="122"/>
      <c r="I707" s="122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2"/>
      <c r="V707" s="122"/>
      <c r="W707" s="122"/>
      <c r="X707" s="122"/>
      <c r="Y707" s="122"/>
      <c r="Z707" s="122"/>
    </row>
    <row r="708">
      <c r="A708" s="124"/>
      <c r="B708" s="122"/>
      <c r="C708" s="122"/>
      <c r="D708" s="122"/>
      <c r="E708" s="122"/>
      <c r="F708" s="122"/>
      <c r="G708" s="122"/>
      <c r="H708" s="122"/>
      <c r="I708" s="122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2"/>
      <c r="V708" s="122"/>
      <c r="W708" s="122"/>
      <c r="X708" s="122"/>
      <c r="Y708" s="122"/>
      <c r="Z708" s="122"/>
    </row>
    <row r="709">
      <c r="A709" s="124"/>
      <c r="B709" s="122"/>
      <c r="C709" s="122"/>
      <c r="D709" s="122"/>
      <c r="E709" s="122"/>
      <c r="F709" s="122"/>
      <c r="G709" s="122"/>
      <c r="H709" s="122"/>
      <c r="I709" s="122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2"/>
      <c r="V709" s="122"/>
      <c r="W709" s="122"/>
      <c r="X709" s="122"/>
      <c r="Y709" s="122"/>
      <c r="Z709" s="122"/>
    </row>
    <row r="710">
      <c r="A710" s="124"/>
      <c r="B710" s="122"/>
      <c r="C710" s="122"/>
      <c r="D710" s="122"/>
      <c r="E710" s="122"/>
      <c r="F710" s="122"/>
      <c r="G710" s="122"/>
      <c r="H710" s="122"/>
      <c r="I710" s="122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2"/>
      <c r="V710" s="122"/>
      <c r="W710" s="122"/>
      <c r="X710" s="122"/>
      <c r="Y710" s="122"/>
      <c r="Z710" s="122"/>
    </row>
    <row r="711">
      <c r="A711" s="124"/>
      <c r="B711" s="122"/>
      <c r="C711" s="122"/>
      <c r="D711" s="122"/>
      <c r="E711" s="122"/>
      <c r="F711" s="122"/>
      <c r="G711" s="122"/>
      <c r="H711" s="122"/>
      <c r="I711" s="122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2"/>
      <c r="V711" s="122"/>
      <c r="W711" s="122"/>
      <c r="X711" s="122"/>
      <c r="Y711" s="122"/>
      <c r="Z711" s="122"/>
    </row>
    <row r="712">
      <c r="A712" s="124"/>
      <c r="B712" s="122"/>
      <c r="C712" s="122"/>
      <c r="D712" s="122"/>
      <c r="E712" s="122"/>
      <c r="F712" s="122"/>
      <c r="G712" s="122"/>
      <c r="H712" s="122"/>
      <c r="I712" s="122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2"/>
      <c r="V712" s="122"/>
      <c r="W712" s="122"/>
      <c r="X712" s="122"/>
      <c r="Y712" s="122"/>
      <c r="Z712" s="122"/>
    </row>
    <row r="713">
      <c r="A713" s="124"/>
      <c r="B713" s="122"/>
      <c r="C713" s="122"/>
      <c r="D713" s="122"/>
      <c r="E713" s="122"/>
      <c r="F713" s="122"/>
      <c r="G713" s="122"/>
      <c r="H713" s="122"/>
      <c r="I713" s="122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2"/>
      <c r="V713" s="122"/>
      <c r="W713" s="122"/>
      <c r="X713" s="122"/>
      <c r="Y713" s="122"/>
      <c r="Z713" s="122"/>
    </row>
    <row r="714">
      <c r="A714" s="124"/>
      <c r="B714" s="122"/>
      <c r="C714" s="122"/>
      <c r="D714" s="122"/>
      <c r="E714" s="122"/>
      <c r="F714" s="122"/>
      <c r="G714" s="122"/>
      <c r="H714" s="122"/>
      <c r="I714" s="122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2"/>
      <c r="V714" s="122"/>
      <c r="W714" s="122"/>
      <c r="X714" s="122"/>
      <c r="Y714" s="122"/>
      <c r="Z714" s="122"/>
    </row>
    <row r="715">
      <c r="A715" s="124"/>
      <c r="B715" s="122"/>
      <c r="C715" s="122"/>
      <c r="D715" s="122"/>
      <c r="E715" s="122"/>
      <c r="F715" s="122"/>
      <c r="G715" s="122"/>
      <c r="H715" s="122"/>
      <c r="I715" s="122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2"/>
      <c r="V715" s="122"/>
      <c r="W715" s="122"/>
      <c r="X715" s="122"/>
      <c r="Y715" s="122"/>
      <c r="Z715" s="122"/>
    </row>
    <row r="716">
      <c r="A716" s="124"/>
      <c r="B716" s="122"/>
      <c r="C716" s="122"/>
      <c r="D716" s="122"/>
      <c r="E716" s="122"/>
      <c r="F716" s="122"/>
      <c r="G716" s="122"/>
      <c r="H716" s="122"/>
      <c r="I716" s="122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2"/>
      <c r="V716" s="122"/>
      <c r="W716" s="122"/>
      <c r="X716" s="122"/>
      <c r="Y716" s="122"/>
      <c r="Z716" s="122"/>
    </row>
    <row r="717">
      <c r="A717" s="124"/>
      <c r="B717" s="122"/>
      <c r="C717" s="122"/>
      <c r="D717" s="122"/>
      <c r="E717" s="122"/>
      <c r="F717" s="122"/>
      <c r="G717" s="122"/>
      <c r="H717" s="122"/>
      <c r="I717" s="122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2"/>
      <c r="V717" s="122"/>
      <c r="W717" s="122"/>
      <c r="X717" s="122"/>
      <c r="Y717" s="122"/>
      <c r="Z717" s="122"/>
    </row>
    <row r="718">
      <c r="A718" s="124"/>
      <c r="B718" s="122"/>
      <c r="C718" s="122"/>
      <c r="D718" s="122"/>
      <c r="E718" s="122"/>
      <c r="F718" s="122"/>
      <c r="G718" s="122"/>
      <c r="H718" s="122"/>
      <c r="I718" s="122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2"/>
      <c r="V718" s="122"/>
      <c r="W718" s="122"/>
      <c r="X718" s="122"/>
      <c r="Y718" s="122"/>
      <c r="Z718" s="122"/>
    </row>
    <row r="719">
      <c r="A719" s="124"/>
      <c r="B719" s="122"/>
      <c r="C719" s="122"/>
      <c r="D719" s="122"/>
      <c r="E719" s="122"/>
      <c r="F719" s="122"/>
      <c r="G719" s="122"/>
      <c r="H719" s="122"/>
      <c r="I719" s="122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2"/>
      <c r="V719" s="122"/>
      <c r="W719" s="122"/>
      <c r="X719" s="122"/>
      <c r="Y719" s="122"/>
      <c r="Z719" s="122"/>
    </row>
    <row r="720">
      <c r="A720" s="124"/>
      <c r="B720" s="122"/>
      <c r="C720" s="122"/>
      <c r="D720" s="122"/>
      <c r="E720" s="122"/>
      <c r="F720" s="122"/>
      <c r="G720" s="122"/>
      <c r="H720" s="122"/>
      <c r="I720" s="122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2"/>
      <c r="V720" s="122"/>
      <c r="W720" s="122"/>
      <c r="X720" s="122"/>
      <c r="Y720" s="122"/>
      <c r="Z720" s="122"/>
    </row>
    <row r="721">
      <c r="A721" s="124"/>
      <c r="B721" s="122"/>
      <c r="C721" s="122"/>
      <c r="D721" s="122"/>
      <c r="E721" s="122"/>
      <c r="F721" s="122"/>
      <c r="G721" s="122"/>
      <c r="H721" s="122"/>
      <c r="I721" s="122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2"/>
      <c r="V721" s="122"/>
      <c r="W721" s="122"/>
      <c r="X721" s="122"/>
      <c r="Y721" s="122"/>
      <c r="Z721" s="122"/>
    </row>
    <row r="722">
      <c r="A722" s="124"/>
      <c r="B722" s="122"/>
      <c r="C722" s="122"/>
      <c r="D722" s="122"/>
      <c r="E722" s="122"/>
      <c r="F722" s="122"/>
      <c r="G722" s="122"/>
      <c r="H722" s="122"/>
      <c r="I722" s="122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2"/>
      <c r="V722" s="122"/>
      <c r="W722" s="122"/>
      <c r="X722" s="122"/>
      <c r="Y722" s="122"/>
      <c r="Z722" s="122"/>
    </row>
    <row r="723">
      <c r="A723" s="124"/>
      <c r="B723" s="122"/>
      <c r="C723" s="122"/>
      <c r="D723" s="122"/>
      <c r="E723" s="122"/>
      <c r="F723" s="122"/>
      <c r="G723" s="122"/>
      <c r="H723" s="122"/>
      <c r="I723" s="122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2"/>
      <c r="V723" s="122"/>
      <c r="W723" s="122"/>
      <c r="X723" s="122"/>
      <c r="Y723" s="122"/>
      <c r="Z723" s="122"/>
    </row>
    <row r="724">
      <c r="A724" s="124"/>
      <c r="B724" s="122"/>
      <c r="C724" s="122"/>
      <c r="D724" s="122"/>
      <c r="E724" s="122"/>
      <c r="F724" s="122"/>
      <c r="G724" s="122"/>
      <c r="H724" s="122"/>
      <c r="I724" s="122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2"/>
      <c r="V724" s="122"/>
      <c r="W724" s="122"/>
      <c r="X724" s="122"/>
      <c r="Y724" s="122"/>
      <c r="Z724" s="122"/>
    </row>
    <row r="725">
      <c r="A725" s="124"/>
      <c r="B725" s="122"/>
      <c r="C725" s="122"/>
      <c r="D725" s="122"/>
      <c r="E725" s="122"/>
      <c r="F725" s="122"/>
      <c r="G725" s="122"/>
      <c r="H725" s="122"/>
      <c r="I725" s="122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2"/>
      <c r="V725" s="122"/>
      <c r="W725" s="122"/>
      <c r="X725" s="122"/>
      <c r="Y725" s="122"/>
      <c r="Z725" s="122"/>
    </row>
    <row r="726">
      <c r="A726" s="124"/>
      <c r="B726" s="122"/>
      <c r="C726" s="122"/>
      <c r="D726" s="122"/>
      <c r="E726" s="122"/>
      <c r="F726" s="122"/>
      <c r="G726" s="122"/>
      <c r="H726" s="122"/>
      <c r="I726" s="122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2"/>
      <c r="V726" s="122"/>
      <c r="W726" s="122"/>
      <c r="X726" s="122"/>
      <c r="Y726" s="122"/>
      <c r="Z726" s="122"/>
    </row>
    <row r="727">
      <c r="A727" s="124"/>
      <c r="B727" s="122"/>
      <c r="C727" s="122"/>
      <c r="D727" s="122"/>
      <c r="E727" s="122"/>
      <c r="F727" s="122"/>
      <c r="G727" s="122"/>
      <c r="H727" s="122"/>
      <c r="I727" s="122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2"/>
      <c r="V727" s="122"/>
      <c r="W727" s="122"/>
      <c r="X727" s="122"/>
      <c r="Y727" s="122"/>
      <c r="Z727" s="122"/>
    </row>
    <row r="728">
      <c r="A728" s="124"/>
      <c r="B728" s="122"/>
      <c r="C728" s="122"/>
      <c r="D728" s="122"/>
      <c r="E728" s="122"/>
      <c r="F728" s="122"/>
      <c r="G728" s="122"/>
      <c r="H728" s="122"/>
      <c r="I728" s="122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2"/>
      <c r="V728" s="122"/>
      <c r="W728" s="122"/>
      <c r="X728" s="122"/>
      <c r="Y728" s="122"/>
      <c r="Z728" s="122"/>
    </row>
    <row r="729">
      <c r="A729" s="124"/>
      <c r="B729" s="122"/>
      <c r="C729" s="122"/>
      <c r="D729" s="122"/>
      <c r="E729" s="122"/>
      <c r="F729" s="122"/>
      <c r="G729" s="122"/>
      <c r="H729" s="122"/>
      <c r="I729" s="122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2"/>
      <c r="V729" s="122"/>
      <c r="W729" s="122"/>
      <c r="X729" s="122"/>
      <c r="Y729" s="122"/>
      <c r="Z729" s="122"/>
    </row>
    <row r="730">
      <c r="A730" s="124"/>
      <c r="B730" s="122"/>
      <c r="C730" s="122"/>
      <c r="D730" s="122"/>
      <c r="E730" s="122"/>
      <c r="F730" s="122"/>
      <c r="G730" s="122"/>
      <c r="H730" s="122"/>
      <c r="I730" s="122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2"/>
      <c r="V730" s="122"/>
      <c r="W730" s="122"/>
      <c r="X730" s="122"/>
      <c r="Y730" s="122"/>
      <c r="Z730" s="122"/>
    </row>
    <row r="731">
      <c r="A731" s="124"/>
      <c r="B731" s="122"/>
      <c r="C731" s="122"/>
      <c r="D731" s="122"/>
      <c r="E731" s="122"/>
      <c r="F731" s="122"/>
      <c r="G731" s="122"/>
      <c r="H731" s="122"/>
      <c r="I731" s="122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2"/>
      <c r="V731" s="122"/>
      <c r="W731" s="122"/>
      <c r="X731" s="122"/>
      <c r="Y731" s="122"/>
      <c r="Z731" s="122"/>
    </row>
    <row r="732">
      <c r="A732" s="124"/>
      <c r="B732" s="122"/>
      <c r="C732" s="122"/>
      <c r="D732" s="122"/>
      <c r="E732" s="122"/>
      <c r="F732" s="122"/>
      <c r="G732" s="122"/>
      <c r="H732" s="122"/>
      <c r="I732" s="122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2"/>
      <c r="V732" s="122"/>
      <c r="W732" s="122"/>
      <c r="X732" s="122"/>
      <c r="Y732" s="122"/>
      <c r="Z732" s="122"/>
    </row>
    <row r="733">
      <c r="A733" s="124"/>
      <c r="B733" s="122"/>
      <c r="C733" s="122"/>
      <c r="D733" s="122"/>
      <c r="E733" s="122"/>
      <c r="F733" s="122"/>
      <c r="G733" s="122"/>
      <c r="H733" s="122"/>
      <c r="I733" s="122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2"/>
      <c r="V733" s="122"/>
      <c r="W733" s="122"/>
      <c r="X733" s="122"/>
      <c r="Y733" s="122"/>
      <c r="Z733" s="122"/>
    </row>
    <row r="734">
      <c r="A734" s="124"/>
      <c r="B734" s="122"/>
      <c r="C734" s="122"/>
      <c r="D734" s="122"/>
      <c r="E734" s="122"/>
      <c r="F734" s="122"/>
      <c r="G734" s="122"/>
      <c r="H734" s="122"/>
      <c r="I734" s="122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2"/>
      <c r="V734" s="122"/>
      <c r="W734" s="122"/>
      <c r="X734" s="122"/>
      <c r="Y734" s="122"/>
      <c r="Z734" s="122"/>
    </row>
    <row r="735">
      <c r="A735" s="124"/>
      <c r="B735" s="122"/>
      <c r="C735" s="122"/>
      <c r="D735" s="122"/>
      <c r="E735" s="122"/>
      <c r="F735" s="122"/>
      <c r="G735" s="122"/>
      <c r="H735" s="122"/>
      <c r="I735" s="122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2"/>
      <c r="V735" s="122"/>
      <c r="W735" s="122"/>
      <c r="X735" s="122"/>
      <c r="Y735" s="122"/>
      <c r="Z735" s="122"/>
    </row>
    <row r="736">
      <c r="A736" s="124"/>
      <c r="B736" s="122"/>
      <c r="C736" s="122"/>
      <c r="D736" s="122"/>
      <c r="E736" s="122"/>
      <c r="F736" s="122"/>
      <c r="G736" s="122"/>
      <c r="H736" s="122"/>
      <c r="I736" s="122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2"/>
      <c r="V736" s="122"/>
      <c r="W736" s="122"/>
      <c r="X736" s="122"/>
      <c r="Y736" s="122"/>
      <c r="Z736" s="122"/>
    </row>
    <row r="737">
      <c r="A737" s="124"/>
      <c r="B737" s="122"/>
      <c r="C737" s="122"/>
      <c r="D737" s="122"/>
      <c r="E737" s="122"/>
      <c r="F737" s="122"/>
      <c r="G737" s="122"/>
      <c r="H737" s="122"/>
      <c r="I737" s="122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2"/>
      <c r="V737" s="122"/>
      <c r="W737" s="122"/>
      <c r="X737" s="122"/>
      <c r="Y737" s="122"/>
      <c r="Z737" s="122"/>
    </row>
    <row r="738">
      <c r="A738" s="124"/>
      <c r="B738" s="122"/>
      <c r="C738" s="122"/>
      <c r="D738" s="122"/>
      <c r="E738" s="122"/>
      <c r="F738" s="122"/>
      <c r="G738" s="122"/>
      <c r="H738" s="122"/>
      <c r="I738" s="122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2"/>
      <c r="V738" s="122"/>
      <c r="W738" s="122"/>
      <c r="X738" s="122"/>
      <c r="Y738" s="122"/>
      <c r="Z738" s="122"/>
    </row>
    <row r="739">
      <c r="A739" s="124"/>
      <c r="B739" s="122"/>
      <c r="C739" s="122"/>
      <c r="D739" s="122"/>
      <c r="E739" s="122"/>
      <c r="F739" s="122"/>
      <c r="G739" s="122"/>
      <c r="H739" s="122"/>
      <c r="I739" s="122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2"/>
      <c r="V739" s="122"/>
      <c r="W739" s="122"/>
      <c r="X739" s="122"/>
      <c r="Y739" s="122"/>
      <c r="Z739" s="122"/>
    </row>
    <row r="740">
      <c r="A740" s="124"/>
      <c r="B740" s="122"/>
      <c r="C740" s="122"/>
      <c r="D740" s="122"/>
      <c r="E740" s="122"/>
      <c r="F740" s="122"/>
      <c r="G740" s="122"/>
      <c r="H740" s="122"/>
      <c r="I740" s="122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2"/>
      <c r="V740" s="122"/>
      <c r="W740" s="122"/>
      <c r="X740" s="122"/>
      <c r="Y740" s="122"/>
      <c r="Z740" s="122"/>
    </row>
    <row r="741">
      <c r="A741" s="124"/>
      <c r="B741" s="122"/>
      <c r="C741" s="122"/>
      <c r="D741" s="122"/>
      <c r="E741" s="122"/>
      <c r="F741" s="122"/>
      <c r="G741" s="122"/>
      <c r="H741" s="122"/>
      <c r="I741" s="122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2"/>
      <c r="V741" s="122"/>
      <c r="W741" s="122"/>
      <c r="X741" s="122"/>
      <c r="Y741" s="122"/>
      <c r="Z741" s="122"/>
    </row>
    <row r="742">
      <c r="A742" s="124"/>
      <c r="B742" s="122"/>
      <c r="C742" s="122"/>
      <c r="D742" s="122"/>
      <c r="E742" s="122"/>
      <c r="F742" s="122"/>
      <c r="G742" s="122"/>
      <c r="H742" s="122"/>
      <c r="I742" s="122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2"/>
      <c r="V742" s="122"/>
      <c r="W742" s="122"/>
      <c r="X742" s="122"/>
      <c r="Y742" s="122"/>
      <c r="Z742" s="122"/>
    </row>
    <row r="743">
      <c r="A743" s="124"/>
      <c r="B743" s="122"/>
      <c r="C743" s="122"/>
      <c r="D743" s="122"/>
      <c r="E743" s="122"/>
      <c r="F743" s="122"/>
      <c r="G743" s="122"/>
      <c r="H743" s="122"/>
      <c r="I743" s="122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2"/>
      <c r="V743" s="122"/>
      <c r="W743" s="122"/>
      <c r="X743" s="122"/>
      <c r="Y743" s="122"/>
      <c r="Z743" s="122"/>
    </row>
    <row r="744">
      <c r="A744" s="124"/>
      <c r="B744" s="122"/>
      <c r="C744" s="122"/>
      <c r="D744" s="122"/>
      <c r="E744" s="122"/>
      <c r="F744" s="122"/>
      <c r="G744" s="122"/>
      <c r="H744" s="122"/>
      <c r="I744" s="122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2"/>
      <c r="V744" s="122"/>
      <c r="W744" s="122"/>
      <c r="X744" s="122"/>
      <c r="Y744" s="122"/>
      <c r="Z744" s="122"/>
    </row>
    <row r="745">
      <c r="A745" s="124"/>
      <c r="B745" s="122"/>
      <c r="C745" s="122"/>
      <c r="D745" s="122"/>
      <c r="E745" s="122"/>
      <c r="F745" s="122"/>
      <c r="G745" s="122"/>
      <c r="H745" s="122"/>
      <c r="I745" s="122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2"/>
      <c r="V745" s="122"/>
      <c r="W745" s="122"/>
      <c r="X745" s="122"/>
      <c r="Y745" s="122"/>
      <c r="Z745" s="122"/>
    </row>
    <row r="746">
      <c r="A746" s="124"/>
      <c r="B746" s="122"/>
      <c r="C746" s="122"/>
      <c r="D746" s="122"/>
      <c r="E746" s="122"/>
      <c r="F746" s="122"/>
      <c r="G746" s="122"/>
      <c r="H746" s="122"/>
      <c r="I746" s="122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2"/>
      <c r="V746" s="122"/>
      <c r="W746" s="122"/>
      <c r="X746" s="122"/>
      <c r="Y746" s="122"/>
      <c r="Z746" s="122"/>
    </row>
    <row r="747">
      <c r="A747" s="124"/>
      <c r="B747" s="122"/>
      <c r="C747" s="122"/>
      <c r="D747" s="122"/>
      <c r="E747" s="122"/>
      <c r="F747" s="122"/>
      <c r="G747" s="122"/>
      <c r="H747" s="122"/>
      <c r="I747" s="122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2"/>
      <c r="V747" s="122"/>
      <c r="W747" s="122"/>
      <c r="X747" s="122"/>
      <c r="Y747" s="122"/>
      <c r="Z747" s="122"/>
    </row>
    <row r="748">
      <c r="A748" s="124"/>
      <c r="B748" s="122"/>
      <c r="C748" s="122"/>
      <c r="D748" s="122"/>
      <c r="E748" s="122"/>
      <c r="F748" s="122"/>
      <c r="G748" s="122"/>
      <c r="H748" s="122"/>
      <c r="I748" s="122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2"/>
      <c r="V748" s="122"/>
      <c r="W748" s="122"/>
      <c r="X748" s="122"/>
      <c r="Y748" s="122"/>
      <c r="Z748" s="122"/>
    </row>
    <row r="749">
      <c r="A749" s="124"/>
      <c r="B749" s="122"/>
      <c r="C749" s="122"/>
      <c r="D749" s="122"/>
      <c r="E749" s="122"/>
      <c r="F749" s="122"/>
      <c r="G749" s="122"/>
      <c r="H749" s="122"/>
      <c r="I749" s="122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2"/>
      <c r="V749" s="122"/>
      <c r="W749" s="122"/>
      <c r="X749" s="122"/>
      <c r="Y749" s="122"/>
      <c r="Z749" s="122"/>
    </row>
    <row r="750">
      <c r="A750" s="124"/>
      <c r="B750" s="122"/>
      <c r="C750" s="122"/>
      <c r="D750" s="122"/>
      <c r="E750" s="122"/>
      <c r="F750" s="122"/>
      <c r="G750" s="122"/>
      <c r="H750" s="122"/>
      <c r="I750" s="122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2"/>
      <c r="V750" s="122"/>
      <c r="W750" s="122"/>
      <c r="X750" s="122"/>
      <c r="Y750" s="122"/>
      <c r="Z750" s="122"/>
    </row>
    <row r="751">
      <c r="A751" s="124"/>
      <c r="B751" s="122"/>
      <c r="C751" s="122"/>
      <c r="D751" s="122"/>
      <c r="E751" s="122"/>
      <c r="F751" s="122"/>
      <c r="G751" s="122"/>
      <c r="H751" s="122"/>
      <c r="I751" s="122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2"/>
      <c r="V751" s="122"/>
      <c r="W751" s="122"/>
      <c r="X751" s="122"/>
      <c r="Y751" s="122"/>
      <c r="Z751" s="122"/>
    </row>
    <row r="752">
      <c r="A752" s="124"/>
      <c r="B752" s="122"/>
      <c r="C752" s="122"/>
      <c r="D752" s="122"/>
      <c r="E752" s="122"/>
      <c r="F752" s="122"/>
      <c r="G752" s="122"/>
      <c r="H752" s="122"/>
      <c r="I752" s="122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2"/>
      <c r="V752" s="122"/>
      <c r="W752" s="122"/>
      <c r="X752" s="122"/>
      <c r="Y752" s="122"/>
      <c r="Z752" s="122"/>
    </row>
    <row r="753">
      <c r="A753" s="124"/>
      <c r="B753" s="122"/>
      <c r="C753" s="122"/>
      <c r="D753" s="122"/>
      <c r="E753" s="122"/>
      <c r="F753" s="122"/>
      <c r="G753" s="122"/>
      <c r="H753" s="122"/>
      <c r="I753" s="122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2"/>
      <c r="V753" s="122"/>
      <c r="W753" s="122"/>
      <c r="X753" s="122"/>
      <c r="Y753" s="122"/>
      <c r="Z753" s="122"/>
    </row>
    <row r="754">
      <c r="A754" s="124"/>
      <c r="B754" s="122"/>
      <c r="C754" s="122"/>
      <c r="D754" s="122"/>
      <c r="E754" s="122"/>
      <c r="F754" s="122"/>
      <c r="G754" s="122"/>
      <c r="H754" s="122"/>
      <c r="I754" s="122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2"/>
      <c r="V754" s="122"/>
      <c r="W754" s="122"/>
      <c r="X754" s="122"/>
      <c r="Y754" s="122"/>
      <c r="Z754" s="122"/>
    </row>
    <row r="755">
      <c r="A755" s="124"/>
      <c r="B755" s="122"/>
      <c r="C755" s="122"/>
      <c r="D755" s="122"/>
      <c r="E755" s="122"/>
      <c r="F755" s="122"/>
      <c r="G755" s="122"/>
      <c r="H755" s="122"/>
      <c r="I755" s="122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2"/>
      <c r="V755" s="122"/>
      <c r="W755" s="122"/>
      <c r="X755" s="122"/>
      <c r="Y755" s="122"/>
      <c r="Z755" s="122"/>
    </row>
    <row r="756">
      <c r="A756" s="124"/>
      <c r="B756" s="122"/>
      <c r="C756" s="122"/>
      <c r="D756" s="122"/>
      <c r="E756" s="122"/>
      <c r="F756" s="122"/>
      <c r="G756" s="122"/>
      <c r="H756" s="122"/>
      <c r="I756" s="122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2"/>
      <c r="V756" s="122"/>
      <c r="W756" s="122"/>
      <c r="X756" s="122"/>
      <c r="Y756" s="122"/>
      <c r="Z756" s="122"/>
    </row>
    <row r="757">
      <c r="A757" s="124"/>
      <c r="B757" s="122"/>
      <c r="C757" s="122"/>
      <c r="D757" s="122"/>
      <c r="E757" s="122"/>
      <c r="F757" s="122"/>
      <c r="G757" s="122"/>
      <c r="H757" s="122"/>
      <c r="I757" s="122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2"/>
      <c r="V757" s="122"/>
      <c r="W757" s="122"/>
      <c r="X757" s="122"/>
      <c r="Y757" s="122"/>
      <c r="Z757" s="122"/>
    </row>
    <row r="758">
      <c r="A758" s="124"/>
      <c r="B758" s="122"/>
      <c r="C758" s="122"/>
      <c r="D758" s="122"/>
      <c r="E758" s="122"/>
      <c r="F758" s="122"/>
      <c r="G758" s="122"/>
      <c r="H758" s="122"/>
      <c r="I758" s="122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2"/>
      <c r="V758" s="122"/>
      <c r="W758" s="122"/>
      <c r="X758" s="122"/>
      <c r="Y758" s="122"/>
      <c r="Z758" s="122"/>
    </row>
    <row r="759">
      <c r="A759" s="124"/>
      <c r="B759" s="122"/>
      <c r="C759" s="122"/>
      <c r="D759" s="122"/>
      <c r="E759" s="122"/>
      <c r="F759" s="122"/>
      <c r="G759" s="122"/>
      <c r="H759" s="122"/>
      <c r="I759" s="122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2"/>
      <c r="V759" s="122"/>
      <c r="W759" s="122"/>
      <c r="X759" s="122"/>
      <c r="Y759" s="122"/>
      <c r="Z759" s="122"/>
    </row>
    <row r="760">
      <c r="A760" s="124"/>
      <c r="B760" s="122"/>
      <c r="C760" s="122"/>
      <c r="D760" s="122"/>
      <c r="E760" s="122"/>
      <c r="F760" s="122"/>
      <c r="G760" s="122"/>
      <c r="H760" s="122"/>
      <c r="I760" s="122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2"/>
      <c r="V760" s="122"/>
      <c r="W760" s="122"/>
      <c r="X760" s="122"/>
      <c r="Y760" s="122"/>
      <c r="Z760" s="122"/>
    </row>
    <row r="761">
      <c r="A761" s="124"/>
      <c r="B761" s="122"/>
      <c r="C761" s="122"/>
      <c r="D761" s="122"/>
      <c r="E761" s="122"/>
      <c r="F761" s="122"/>
      <c r="G761" s="122"/>
      <c r="H761" s="122"/>
      <c r="I761" s="122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2"/>
      <c r="V761" s="122"/>
      <c r="W761" s="122"/>
      <c r="X761" s="122"/>
      <c r="Y761" s="122"/>
      <c r="Z761" s="122"/>
    </row>
    <row r="762">
      <c r="A762" s="124"/>
      <c r="B762" s="122"/>
      <c r="C762" s="122"/>
      <c r="D762" s="122"/>
      <c r="E762" s="122"/>
      <c r="F762" s="122"/>
      <c r="G762" s="122"/>
      <c r="H762" s="122"/>
      <c r="I762" s="122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2"/>
      <c r="V762" s="122"/>
      <c r="W762" s="122"/>
      <c r="X762" s="122"/>
      <c r="Y762" s="122"/>
      <c r="Z762" s="122"/>
    </row>
    <row r="763">
      <c r="A763" s="124"/>
      <c r="B763" s="122"/>
      <c r="C763" s="122"/>
      <c r="D763" s="122"/>
      <c r="E763" s="122"/>
      <c r="F763" s="122"/>
      <c r="G763" s="122"/>
      <c r="H763" s="122"/>
      <c r="I763" s="122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2"/>
      <c r="V763" s="122"/>
      <c r="W763" s="122"/>
      <c r="X763" s="122"/>
      <c r="Y763" s="122"/>
      <c r="Z763" s="122"/>
    </row>
    <row r="764">
      <c r="A764" s="124"/>
      <c r="B764" s="122"/>
      <c r="C764" s="122"/>
      <c r="D764" s="122"/>
      <c r="E764" s="122"/>
      <c r="F764" s="122"/>
      <c r="G764" s="122"/>
      <c r="H764" s="122"/>
      <c r="I764" s="122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2"/>
      <c r="V764" s="122"/>
      <c r="W764" s="122"/>
      <c r="X764" s="122"/>
      <c r="Y764" s="122"/>
      <c r="Z764" s="122"/>
    </row>
    <row r="765">
      <c r="A765" s="124"/>
      <c r="B765" s="122"/>
      <c r="C765" s="122"/>
      <c r="D765" s="122"/>
      <c r="E765" s="122"/>
      <c r="F765" s="122"/>
      <c r="G765" s="122"/>
      <c r="H765" s="122"/>
      <c r="I765" s="122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2"/>
      <c r="V765" s="122"/>
      <c r="W765" s="122"/>
      <c r="X765" s="122"/>
      <c r="Y765" s="122"/>
      <c r="Z765" s="122"/>
    </row>
    <row r="766">
      <c r="A766" s="124"/>
      <c r="B766" s="122"/>
      <c r="C766" s="122"/>
      <c r="D766" s="122"/>
      <c r="E766" s="122"/>
      <c r="F766" s="122"/>
      <c r="G766" s="122"/>
      <c r="H766" s="122"/>
      <c r="I766" s="122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2"/>
      <c r="V766" s="122"/>
      <c r="W766" s="122"/>
      <c r="X766" s="122"/>
      <c r="Y766" s="122"/>
      <c r="Z766" s="122"/>
    </row>
    <row r="767">
      <c r="A767" s="124"/>
      <c r="B767" s="122"/>
      <c r="C767" s="122"/>
      <c r="D767" s="122"/>
      <c r="E767" s="122"/>
      <c r="F767" s="122"/>
      <c r="G767" s="122"/>
      <c r="H767" s="122"/>
      <c r="I767" s="122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2"/>
      <c r="V767" s="122"/>
      <c r="W767" s="122"/>
      <c r="X767" s="122"/>
      <c r="Y767" s="122"/>
      <c r="Z767" s="122"/>
    </row>
    <row r="768">
      <c r="A768" s="124"/>
      <c r="B768" s="122"/>
      <c r="C768" s="122"/>
      <c r="D768" s="122"/>
      <c r="E768" s="122"/>
      <c r="F768" s="122"/>
      <c r="G768" s="122"/>
      <c r="H768" s="122"/>
      <c r="I768" s="122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2"/>
      <c r="V768" s="122"/>
      <c r="W768" s="122"/>
      <c r="X768" s="122"/>
      <c r="Y768" s="122"/>
      <c r="Z768" s="122"/>
    </row>
    <row r="769">
      <c r="A769" s="124"/>
      <c r="B769" s="122"/>
      <c r="C769" s="122"/>
      <c r="D769" s="122"/>
      <c r="E769" s="122"/>
      <c r="F769" s="122"/>
      <c r="G769" s="122"/>
      <c r="H769" s="122"/>
      <c r="I769" s="122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2"/>
      <c r="V769" s="122"/>
      <c r="W769" s="122"/>
      <c r="X769" s="122"/>
      <c r="Y769" s="122"/>
      <c r="Z769" s="122"/>
    </row>
    <row r="770">
      <c r="A770" s="124"/>
      <c r="B770" s="122"/>
      <c r="C770" s="122"/>
      <c r="D770" s="122"/>
      <c r="E770" s="122"/>
      <c r="F770" s="122"/>
      <c r="G770" s="122"/>
      <c r="H770" s="122"/>
      <c r="I770" s="122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2"/>
      <c r="V770" s="122"/>
      <c r="W770" s="122"/>
      <c r="X770" s="122"/>
      <c r="Y770" s="122"/>
      <c r="Z770" s="122"/>
    </row>
    <row r="771">
      <c r="A771" s="124"/>
      <c r="B771" s="122"/>
      <c r="C771" s="122"/>
      <c r="D771" s="122"/>
      <c r="E771" s="122"/>
      <c r="F771" s="122"/>
      <c r="G771" s="122"/>
      <c r="H771" s="122"/>
      <c r="I771" s="122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2"/>
      <c r="V771" s="122"/>
      <c r="W771" s="122"/>
      <c r="X771" s="122"/>
      <c r="Y771" s="122"/>
      <c r="Z771" s="122"/>
    </row>
    <row r="772">
      <c r="A772" s="124"/>
      <c r="B772" s="122"/>
      <c r="C772" s="122"/>
      <c r="D772" s="122"/>
      <c r="E772" s="122"/>
      <c r="F772" s="122"/>
      <c r="G772" s="122"/>
      <c r="H772" s="122"/>
      <c r="I772" s="122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2"/>
      <c r="V772" s="122"/>
      <c r="W772" s="122"/>
      <c r="X772" s="122"/>
      <c r="Y772" s="122"/>
      <c r="Z772" s="122"/>
    </row>
    <row r="773">
      <c r="A773" s="124"/>
      <c r="B773" s="122"/>
      <c r="C773" s="122"/>
      <c r="D773" s="122"/>
      <c r="E773" s="122"/>
      <c r="F773" s="122"/>
      <c r="G773" s="122"/>
      <c r="H773" s="122"/>
      <c r="I773" s="122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2"/>
      <c r="V773" s="122"/>
      <c r="W773" s="122"/>
      <c r="X773" s="122"/>
      <c r="Y773" s="122"/>
      <c r="Z773" s="122"/>
    </row>
    <row r="774">
      <c r="A774" s="124"/>
      <c r="B774" s="122"/>
      <c r="C774" s="122"/>
      <c r="D774" s="122"/>
      <c r="E774" s="122"/>
      <c r="F774" s="122"/>
      <c r="G774" s="122"/>
      <c r="H774" s="122"/>
      <c r="I774" s="122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2"/>
      <c r="V774" s="122"/>
      <c r="W774" s="122"/>
      <c r="X774" s="122"/>
      <c r="Y774" s="122"/>
      <c r="Z774" s="122"/>
    </row>
    <row r="775">
      <c r="A775" s="124"/>
      <c r="B775" s="122"/>
      <c r="C775" s="122"/>
      <c r="D775" s="122"/>
      <c r="E775" s="122"/>
      <c r="F775" s="122"/>
      <c r="G775" s="122"/>
      <c r="H775" s="122"/>
      <c r="I775" s="122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2"/>
      <c r="V775" s="122"/>
      <c r="W775" s="122"/>
      <c r="X775" s="122"/>
      <c r="Y775" s="122"/>
      <c r="Z775" s="122"/>
    </row>
    <row r="776">
      <c r="A776" s="124"/>
      <c r="B776" s="122"/>
      <c r="C776" s="122"/>
      <c r="D776" s="122"/>
      <c r="E776" s="122"/>
      <c r="F776" s="122"/>
      <c r="G776" s="122"/>
      <c r="H776" s="122"/>
      <c r="I776" s="122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2"/>
      <c r="V776" s="122"/>
      <c r="W776" s="122"/>
      <c r="X776" s="122"/>
      <c r="Y776" s="122"/>
      <c r="Z776" s="122"/>
    </row>
    <row r="777">
      <c r="A777" s="124"/>
      <c r="B777" s="122"/>
      <c r="C777" s="122"/>
      <c r="D777" s="122"/>
      <c r="E777" s="122"/>
      <c r="F777" s="122"/>
      <c r="G777" s="122"/>
      <c r="H777" s="122"/>
      <c r="I777" s="122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2"/>
      <c r="V777" s="122"/>
      <c r="W777" s="122"/>
      <c r="X777" s="122"/>
      <c r="Y777" s="122"/>
      <c r="Z777" s="122"/>
    </row>
    <row r="778">
      <c r="A778" s="124"/>
      <c r="B778" s="122"/>
      <c r="C778" s="122"/>
      <c r="D778" s="122"/>
      <c r="E778" s="122"/>
      <c r="F778" s="122"/>
      <c r="G778" s="122"/>
      <c r="H778" s="122"/>
      <c r="I778" s="122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2"/>
      <c r="V778" s="122"/>
      <c r="W778" s="122"/>
      <c r="X778" s="122"/>
      <c r="Y778" s="122"/>
      <c r="Z778" s="122"/>
    </row>
    <row r="779">
      <c r="A779" s="124"/>
      <c r="B779" s="122"/>
      <c r="C779" s="122"/>
      <c r="D779" s="122"/>
      <c r="E779" s="122"/>
      <c r="F779" s="122"/>
      <c r="G779" s="122"/>
      <c r="H779" s="122"/>
      <c r="I779" s="122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2"/>
      <c r="V779" s="122"/>
      <c r="W779" s="122"/>
      <c r="X779" s="122"/>
      <c r="Y779" s="122"/>
      <c r="Z779" s="122"/>
    </row>
    <row r="780">
      <c r="A780" s="124"/>
      <c r="B780" s="122"/>
      <c r="C780" s="122"/>
      <c r="D780" s="122"/>
      <c r="E780" s="122"/>
      <c r="F780" s="122"/>
      <c r="G780" s="122"/>
      <c r="H780" s="122"/>
      <c r="I780" s="122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2"/>
      <c r="V780" s="122"/>
      <c r="W780" s="122"/>
      <c r="X780" s="122"/>
      <c r="Y780" s="122"/>
      <c r="Z780" s="122"/>
    </row>
    <row r="781">
      <c r="A781" s="124"/>
      <c r="B781" s="122"/>
      <c r="C781" s="122"/>
      <c r="D781" s="122"/>
      <c r="E781" s="122"/>
      <c r="F781" s="122"/>
      <c r="G781" s="122"/>
      <c r="H781" s="122"/>
      <c r="I781" s="122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2"/>
      <c r="V781" s="122"/>
      <c r="W781" s="122"/>
      <c r="X781" s="122"/>
      <c r="Y781" s="122"/>
      <c r="Z781" s="122"/>
    </row>
    <row r="782">
      <c r="A782" s="124"/>
      <c r="B782" s="122"/>
      <c r="C782" s="122"/>
      <c r="D782" s="122"/>
      <c r="E782" s="122"/>
      <c r="F782" s="122"/>
      <c r="G782" s="122"/>
      <c r="H782" s="122"/>
      <c r="I782" s="122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2"/>
      <c r="V782" s="122"/>
      <c r="W782" s="122"/>
      <c r="X782" s="122"/>
      <c r="Y782" s="122"/>
      <c r="Z782" s="122"/>
    </row>
    <row r="783">
      <c r="A783" s="124"/>
      <c r="B783" s="122"/>
      <c r="C783" s="122"/>
      <c r="D783" s="122"/>
      <c r="E783" s="122"/>
      <c r="F783" s="122"/>
      <c r="G783" s="122"/>
      <c r="H783" s="122"/>
      <c r="I783" s="122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2"/>
      <c r="V783" s="122"/>
      <c r="W783" s="122"/>
      <c r="X783" s="122"/>
      <c r="Y783" s="122"/>
      <c r="Z783" s="122"/>
    </row>
    <row r="784">
      <c r="A784" s="124"/>
      <c r="B784" s="122"/>
      <c r="C784" s="122"/>
      <c r="D784" s="122"/>
      <c r="E784" s="122"/>
      <c r="F784" s="122"/>
      <c r="G784" s="122"/>
      <c r="H784" s="122"/>
      <c r="I784" s="122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2"/>
      <c r="V784" s="122"/>
      <c r="W784" s="122"/>
      <c r="X784" s="122"/>
      <c r="Y784" s="122"/>
      <c r="Z784" s="122"/>
    </row>
    <row r="785">
      <c r="A785" s="124"/>
      <c r="B785" s="122"/>
      <c r="C785" s="122"/>
      <c r="D785" s="122"/>
      <c r="E785" s="122"/>
      <c r="F785" s="122"/>
      <c r="G785" s="122"/>
      <c r="H785" s="122"/>
      <c r="I785" s="122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2"/>
      <c r="V785" s="122"/>
      <c r="W785" s="122"/>
      <c r="X785" s="122"/>
      <c r="Y785" s="122"/>
      <c r="Z785" s="122"/>
    </row>
    <row r="786">
      <c r="A786" s="124"/>
      <c r="B786" s="122"/>
      <c r="C786" s="122"/>
      <c r="D786" s="122"/>
      <c r="E786" s="122"/>
      <c r="F786" s="122"/>
      <c r="G786" s="122"/>
      <c r="H786" s="122"/>
      <c r="I786" s="122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2"/>
      <c r="V786" s="122"/>
      <c r="W786" s="122"/>
      <c r="X786" s="122"/>
      <c r="Y786" s="122"/>
      <c r="Z786" s="122"/>
    </row>
    <row r="787">
      <c r="A787" s="124"/>
      <c r="B787" s="122"/>
      <c r="C787" s="122"/>
      <c r="D787" s="122"/>
      <c r="E787" s="122"/>
      <c r="F787" s="122"/>
      <c r="G787" s="122"/>
      <c r="H787" s="122"/>
      <c r="I787" s="122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2"/>
      <c r="V787" s="122"/>
      <c r="W787" s="122"/>
      <c r="X787" s="122"/>
      <c r="Y787" s="122"/>
      <c r="Z787" s="122"/>
    </row>
    <row r="788">
      <c r="A788" s="124"/>
      <c r="B788" s="122"/>
      <c r="C788" s="122"/>
      <c r="D788" s="122"/>
      <c r="E788" s="122"/>
      <c r="F788" s="122"/>
      <c r="G788" s="122"/>
      <c r="H788" s="122"/>
      <c r="I788" s="122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2"/>
      <c r="V788" s="122"/>
      <c r="W788" s="122"/>
      <c r="X788" s="122"/>
      <c r="Y788" s="122"/>
      <c r="Z788" s="122"/>
    </row>
    <row r="789">
      <c r="A789" s="124"/>
      <c r="B789" s="122"/>
      <c r="C789" s="122"/>
      <c r="D789" s="122"/>
      <c r="E789" s="122"/>
      <c r="F789" s="122"/>
      <c r="G789" s="122"/>
      <c r="H789" s="122"/>
      <c r="I789" s="122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2"/>
      <c r="V789" s="122"/>
      <c r="W789" s="122"/>
      <c r="X789" s="122"/>
      <c r="Y789" s="122"/>
      <c r="Z789" s="122"/>
    </row>
    <row r="790">
      <c r="A790" s="124"/>
      <c r="B790" s="122"/>
      <c r="C790" s="122"/>
      <c r="D790" s="122"/>
      <c r="E790" s="122"/>
      <c r="F790" s="122"/>
      <c r="G790" s="122"/>
      <c r="H790" s="122"/>
      <c r="I790" s="122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2"/>
      <c r="V790" s="122"/>
      <c r="W790" s="122"/>
      <c r="X790" s="122"/>
      <c r="Y790" s="122"/>
      <c r="Z790" s="122"/>
    </row>
    <row r="791">
      <c r="A791" s="124"/>
      <c r="B791" s="122"/>
      <c r="C791" s="122"/>
      <c r="D791" s="122"/>
      <c r="E791" s="122"/>
      <c r="F791" s="122"/>
      <c r="G791" s="122"/>
      <c r="H791" s="122"/>
      <c r="I791" s="122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2"/>
      <c r="V791" s="122"/>
      <c r="W791" s="122"/>
      <c r="X791" s="122"/>
      <c r="Y791" s="122"/>
      <c r="Z791" s="122"/>
    </row>
    <row r="792">
      <c r="A792" s="124"/>
      <c r="B792" s="122"/>
      <c r="C792" s="122"/>
      <c r="D792" s="122"/>
      <c r="E792" s="122"/>
      <c r="F792" s="122"/>
      <c r="G792" s="122"/>
      <c r="H792" s="122"/>
      <c r="I792" s="122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2"/>
      <c r="V792" s="122"/>
      <c r="W792" s="122"/>
      <c r="X792" s="122"/>
      <c r="Y792" s="122"/>
      <c r="Z792" s="122"/>
    </row>
    <row r="793">
      <c r="A793" s="124"/>
      <c r="B793" s="122"/>
      <c r="C793" s="122"/>
      <c r="D793" s="122"/>
      <c r="E793" s="122"/>
      <c r="F793" s="122"/>
      <c r="G793" s="122"/>
      <c r="H793" s="122"/>
      <c r="I793" s="122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2"/>
      <c r="V793" s="122"/>
      <c r="W793" s="122"/>
      <c r="X793" s="122"/>
      <c r="Y793" s="122"/>
      <c r="Z793" s="122"/>
    </row>
    <row r="794">
      <c r="A794" s="124"/>
      <c r="B794" s="122"/>
      <c r="C794" s="122"/>
      <c r="D794" s="122"/>
      <c r="E794" s="122"/>
      <c r="F794" s="122"/>
      <c r="G794" s="122"/>
      <c r="H794" s="122"/>
      <c r="I794" s="122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2"/>
      <c r="V794" s="122"/>
      <c r="W794" s="122"/>
      <c r="X794" s="122"/>
      <c r="Y794" s="122"/>
      <c r="Z794" s="122"/>
    </row>
    <row r="795">
      <c r="A795" s="124"/>
      <c r="B795" s="122"/>
      <c r="C795" s="122"/>
      <c r="D795" s="122"/>
      <c r="E795" s="122"/>
      <c r="F795" s="122"/>
      <c r="G795" s="122"/>
      <c r="H795" s="122"/>
      <c r="I795" s="122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2"/>
      <c r="V795" s="122"/>
      <c r="W795" s="122"/>
      <c r="X795" s="122"/>
      <c r="Y795" s="122"/>
      <c r="Z795" s="122"/>
    </row>
    <row r="796">
      <c r="A796" s="124"/>
      <c r="B796" s="122"/>
      <c r="C796" s="122"/>
      <c r="D796" s="122"/>
      <c r="E796" s="122"/>
      <c r="F796" s="122"/>
      <c r="G796" s="122"/>
      <c r="H796" s="122"/>
      <c r="I796" s="122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2"/>
      <c r="V796" s="122"/>
      <c r="W796" s="122"/>
      <c r="X796" s="122"/>
      <c r="Y796" s="122"/>
      <c r="Z796" s="122"/>
    </row>
    <row r="797">
      <c r="A797" s="124"/>
      <c r="B797" s="122"/>
      <c r="C797" s="122"/>
      <c r="D797" s="122"/>
      <c r="E797" s="122"/>
      <c r="F797" s="122"/>
      <c r="G797" s="122"/>
      <c r="H797" s="122"/>
      <c r="I797" s="122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2"/>
      <c r="V797" s="122"/>
      <c r="W797" s="122"/>
      <c r="X797" s="122"/>
      <c r="Y797" s="122"/>
      <c r="Z797" s="122"/>
    </row>
    <row r="798">
      <c r="A798" s="124"/>
      <c r="B798" s="122"/>
      <c r="C798" s="122"/>
      <c r="D798" s="122"/>
      <c r="E798" s="122"/>
      <c r="F798" s="122"/>
      <c r="G798" s="122"/>
      <c r="H798" s="122"/>
      <c r="I798" s="122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2"/>
      <c r="V798" s="122"/>
      <c r="W798" s="122"/>
      <c r="X798" s="122"/>
      <c r="Y798" s="122"/>
      <c r="Z798" s="122"/>
    </row>
    <row r="799">
      <c r="A799" s="124"/>
      <c r="B799" s="122"/>
      <c r="C799" s="122"/>
      <c r="D799" s="122"/>
      <c r="E799" s="122"/>
      <c r="F799" s="122"/>
      <c r="G799" s="122"/>
      <c r="H799" s="122"/>
      <c r="I799" s="122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2"/>
      <c r="V799" s="122"/>
      <c r="W799" s="122"/>
      <c r="X799" s="122"/>
      <c r="Y799" s="122"/>
      <c r="Z799" s="122"/>
    </row>
    <row r="800">
      <c r="A800" s="124"/>
      <c r="B800" s="122"/>
      <c r="C800" s="122"/>
      <c r="D800" s="122"/>
      <c r="E800" s="122"/>
      <c r="F800" s="122"/>
      <c r="G800" s="122"/>
      <c r="H800" s="122"/>
      <c r="I800" s="122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2"/>
      <c r="V800" s="122"/>
      <c r="W800" s="122"/>
      <c r="X800" s="122"/>
      <c r="Y800" s="122"/>
      <c r="Z800" s="122"/>
    </row>
    <row r="801">
      <c r="A801" s="124"/>
      <c r="B801" s="122"/>
      <c r="C801" s="122"/>
      <c r="D801" s="122"/>
      <c r="E801" s="122"/>
      <c r="F801" s="122"/>
      <c r="G801" s="122"/>
      <c r="H801" s="122"/>
      <c r="I801" s="122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2"/>
      <c r="V801" s="122"/>
      <c r="W801" s="122"/>
      <c r="X801" s="122"/>
      <c r="Y801" s="122"/>
      <c r="Z801" s="122"/>
    </row>
    <row r="802">
      <c r="A802" s="124"/>
      <c r="B802" s="122"/>
      <c r="C802" s="122"/>
      <c r="D802" s="122"/>
      <c r="E802" s="122"/>
      <c r="F802" s="122"/>
      <c r="G802" s="122"/>
      <c r="H802" s="122"/>
      <c r="I802" s="122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2"/>
      <c r="V802" s="122"/>
      <c r="W802" s="122"/>
      <c r="X802" s="122"/>
      <c r="Y802" s="122"/>
      <c r="Z802" s="122"/>
    </row>
    <row r="803">
      <c r="A803" s="124"/>
      <c r="B803" s="122"/>
      <c r="C803" s="122"/>
      <c r="D803" s="122"/>
      <c r="E803" s="122"/>
      <c r="F803" s="122"/>
      <c r="G803" s="122"/>
      <c r="H803" s="122"/>
      <c r="I803" s="122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2"/>
      <c r="V803" s="122"/>
      <c r="W803" s="122"/>
      <c r="X803" s="122"/>
      <c r="Y803" s="122"/>
      <c r="Z803" s="122"/>
    </row>
    <row r="804">
      <c r="A804" s="124"/>
      <c r="B804" s="122"/>
      <c r="C804" s="122"/>
      <c r="D804" s="122"/>
      <c r="E804" s="122"/>
      <c r="F804" s="122"/>
      <c r="G804" s="122"/>
      <c r="H804" s="122"/>
      <c r="I804" s="122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2"/>
      <c r="V804" s="122"/>
      <c r="W804" s="122"/>
      <c r="X804" s="122"/>
      <c r="Y804" s="122"/>
      <c r="Z804" s="122"/>
    </row>
    <row r="805">
      <c r="A805" s="124"/>
      <c r="B805" s="122"/>
      <c r="C805" s="122"/>
      <c r="D805" s="122"/>
      <c r="E805" s="122"/>
      <c r="F805" s="122"/>
      <c r="G805" s="122"/>
      <c r="H805" s="122"/>
      <c r="I805" s="122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2"/>
      <c r="V805" s="122"/>
      <c r="W805" s="122"/>
      <c r="X805" s="122"/>
      <c r="Y805" s="122"/>
      <c r="Z805" s="122"/>
    </row>
    <row r="806">
      <c r="A806" s="124"/>
      <c r="B806" s="122"/>
      <c r="C806" s="122"/>
      <c r="D806" s="122"/>
      <c r="E806" s="122"/>
      <c r="F806" s="122"/>
      <c r="G806" s="122"/>
      <c r="H806" s="122"/>
      <c r="I806" s="122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2"/>
      <c r="V806" s="122"/>
      <c r="W806" s="122"/>
      <c r="X806" s="122"/>
      <c r="Y806" s="122"/>
      <c r="Z806" s="122"/>
    </row>
    <row r="807">
      <c r="A807" s="124"/>
      <c r="B807" s="122"/>
      <c r="C807" s="122"/>
      <c r="D807" s="122"/>
      <c r="E807" s="122"/>
      <c r="F807" s="122"/>
      <c r="G807" s="122"/>
      <c r="H807" s="122"/>
      <c r="I807" s="122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2"/>
      <c r="V807" s="122"/>
      <c r="W807" s="122"/>
      <c r="X807" s="122"/>
      <c r="Y807" s="122"/>
      <c r="Z807" s="122"/>
    </row>
    <row r="808">
      <c r="A808" s="124"/>
      <c r="B808" s="122"/>
      <c r="C808" s="122"/>
      <c r="D808" s="122"/>
      <c r="E808" s="122"/>
      <c r="F808" s="122"/>
      <c r="G808" s="122"/>
      <c r="H808" s="122"/>
      <c r="I808" s="122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2"/>
      <c r="V808" s="122"/>
      <c r="W808" s="122"/>
      <c r="X808" s="122"/>
      <c r="Y808" s="122"/>
      <c r="Z808" s="122"/>
    </row>
    <row r="809">
      <c r="A809" s="124"/>
      <c r="B809" s="122"/>
      <c r="C809" s="122"/>
      <c r="D809" s="122"/>
      <c r="E809" s="122"/>
      <c r="F809" s="122"/>
      <c r="G809" s="122"/>
      <c r="H809" s="122"/>
      <c r="I809" s="122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2"/>
      <c r="V809" s="122"/>
      <c r="W809" s="122"/>
      <c r="X809" s="122"/>
      <c r="Y809" s="122"/>
      <c r="Z809" s="122"/>
    </row>
    <row r="810">
      <c r="A810" s="124"/>
      <c r="B810" s="122"/>
      <c r="C810" s="122"/>
      <c r="D810" s="122"/>
      <c r="E810" s="122"/>
      <c r="F810" s="122"/>
      <c r="G810" s="122"/>
      <c r="H810" s="122"/>
      <c r="I810" s="122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2"/>
      <c r="V810" s="122"/>
      <c r="W810" s="122"/>
      <c r="X810" s="122"/>
      <c r="Y810" s="122"/>
      <c r="Z810" s="122"/>
    </row>
    <row r="811">
      <c r="A811" s="124"/>
      <c r="B811" s="122"/>
      <c r="C811" s="122"/>
      <c r="D811" s="122"/>
      <c r="E811" s="122"/>
      <c r="F811" s="122"/>
      <c r="G811" s="122"/>
      <c r="H811" s="122"/>
      <c r="I811" s="122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2"/>
      <c r="V811" s="122"/>
      <c r="W811" s="122"/>
      <c r="X811" s="122"/>
      <c r="Y811" s="122"/>
      <c r="Z811" s="122"/>
    </row>
    <row r="812">
      <c r="A812" s="124"/>
      <c r="B812" s="122"/>
      <c r="C812" s="122"/>
      <c r="D812" s="122"/>
      <c r="E812" s="122"/>
      <c r="F812" s="122"/>
      <c r="G812" s="122"/>
      <c r="H812" s="122"/>
      <c r="I812" s="122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2"/>
      <c r="V812" s="122"/>
      <c r="W812" s="122"/>
      <c r="X812" s="122"/>
      <c r="Y812" s="122"/>
      <c r="Z812" s="122"/>
    </row>
    <row r="813">
      <c r="A813" s="124"/>
      <c r="B813" s="122"/>
      <c r="C813" s="122"/>
      <c r="D813" s="122"/>
      <c r="E813" s="122"/>
      <c r="F813" s="122"/>
      <c r="G813" s="122"/>
      <c r="H813" s="122"/>
      <c r="I813" s="122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2"/>
      <c r="V813" s="122"/>
      <c r="W813" s="122"/>
      <c r="X813" s="122"/>
      <c r="Y813" s="122"/>
      <c r="Z813" s="122"/>
    </row>
    <row r="814">
      <c r="A814" s="124"/>
      <c r="B814" s="122"/>
      <c r="C814" s="122"/>
      <c r="D814" s="122"/>
      <c r="E814" s="122"/>
      <c r="F814" s="122"/>
      <c r="G814" s="122"/>
      <c r="H814" s="122"/>
      <c r="I814" s="122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2"/>
      <c r="V814" s="122"/>
      <c r="W814" s="122"/>
      <c r="X814" s="122"/>
      <c r="Y814" s="122"/>
      <c r="Z814" s="122"/>
    </row>
    <row r="815">
      <c r="A815" s="124"/>
      <c r="B815" s="122"/>
      <c r="C815" s="122"/>
      <c r="D815" s="122"/>
      <c r="E815" s="122"/>
      <c r="F815" s="122"/>
      <c r="G815" s="122"/>
      <c r="H815" s="122"/>
      <c r="I815" s="122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2"/>
      <c r="V815" s="122"/>
      <c r="W815" s="122"/>
      <c r="X815" s="122"/>
      <c r="Y815" s="122"/>
      <c r="Z815" s="122"/>
    </row>
    <row r="816">
      <c r="A816" s="124"/>
      <c r="B816" s="122"/>
      <c r="C816" s="122"/>
      <c r="D816" s="122"/>
      <c r="E816" s="122"/>
      <c r="F816" s="122"/>
      <c r="G816" s="122"/>
      <c r="H816" s="122"/>
      <c r="I816" s="122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2"/>
      <c r="V816" s="122"/>
      <c r="W816" s="122"/>
      <c r="X816" s="122"/>
      <c r="Y816" s="122"/>
      <c r="Z816" s="122"/>
    </row>
    <row r="817">
      <c r="A817" s="124"/>
      <c r="B817" s="122"/>
      <c r="C817" s="122"/>
      <c r="D817" s="122"/>
      <c r="E817" s="122"/>
      <c r="F817" s="122"/>
      <c r="G817" s="122"/>
      <c r="H817" s="122"/>
      <c r="I817" s="122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2"/>
      <c r="V817" s="122"/>
      <c r="W817" s="122"/>
      <c r="X817" s="122"/>
      <c r="Y817" s="122"/>
      <c r="Z817" s="122"/>
    </row>
    <row r="818">
      <c r="A818" s="124"/>
      <c r="B818" s="122"/>
      <c r="C818" s="122"/>
      <c r="D818" s="122"/>
      <c r="E818" s="122"/>
      <c r="F818" s="122"/>
      <c r="G818" s="122"/>
      <c r="H818" s="122"/>
      <c r="I818" s="122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2"/>
      <c r="V818" s="122"/>
      <c r="W818" s="122"/>
      <c r="X818" s="122"/>
      <c r="Y818" s="122"/>
      <c r="Z818" s="122"/>
    </row>
    <row r="819">
      <c r="A819" s="124"/>
      <c r="B819" s="122"/>
      <c r="C819" s="122"/>
      <c r="D819" s="122"/>
      <c r="E819" s="122"/>
      <c r="F819" s="122"/>
      <c r="G819" s="122"/>
      <c r="H819" s="122"/>
      <c r="I819" s="122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2"/>
      <c r="V819" s="122"/>
      <c r="W819" s="122"/>
      <c r="X819" s="122"/>
      <c r="Y819" s="122"/>
      <c r="Z819" s="122"/>
    </row>
    <row r="820">
      <c r="A820" s="124"/>
      <c r="B820" s="122"/>
      <c r="C820" s="122"/>
      <c r="D820" s="122"/>
      <c r="E820" s="122"/>
      <c r="F820" s="122"/>
      <c r="G820" s="122"/>
      <c r="H820" s="122"/>
      <c r="I820" s="122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2"/>
      <c r="V820" s="122"/>
      <c r="W820" s="122"/>
      <c r="X820" s="122"/>
      <c r="Y820" s="122"/>
      <c r="Z820" s="122"/>
    </row>
    <row r="821">
      <c r="A821" s="124"/>
      <c r="B821" s="122"/>
      <c r="C821" s="122"/>
      <c r="D821" s="122"/>
      <c r="E821" s="122"/>
      <c r="F821" s="122"/>
      <c r="G821" s="122"/>
      <c r="H821" s="122"/>
      <c r="I821" s="122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2"/>
      <c r="V821" s="122"/>
      <c r="W821" s="122"/>
      <c r="X821" s="122"/>
      <c r="Y821" s="122"/>
      <c r="Z821" s="122"/>
    </row>
    <row r="822">
      <c r="A822" s="124"/>
      <c r="B822" s="122"/>
      <c r="C822" s="122"/>
      <c r="D822" s="122"/>
      <c r="E822" s="122"/>
      <c r="F822" s="122"/>
      <c r="G822" s="122"/>
      <c r="H822" s="122"/>
      <c r="I822" s="122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2"/>
      <c r="V822" s="122"/>
      <c r="W822" s="122"/>
      <c r="X822" s="122"/>
      <c r="Y822" s="122"/>
      <c r="Z822" s="122"/>
    </row>
    <row r="823">
      <c r="A823" s="124"/>
      <c r="B823" s="122"/>
      <c r="C823" s="122"/>
      <c r="D823" s="122"/>
      <c r="E823" s="122"/>
      <c r="F823" s="122"/>
      <c r="G823" s="122"/>
      <c r="H823" s="122"/>
      <c r="I823" s="122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2"/>
      <c r="V823" s="122"/>
      <c r="W823" s="122"/>
      <c r="X823" s="122"/>
      <c r="Y823" s="122"/>
      <c r="Z823" s="122"/>
    </row>
    <row r="824">
      <c r="A824" s="124"/>
      <c r="B824" s="122"/>
      <c r="C824" s="122"/>
      <c r="D824" s="122"/>
      <c r="E824" s="122"/>
      <c r="F824" s="122"/>
      <c r="G824" s="122"/>
      <c r="H824" s="122"/>
      <c r="I824" s="122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2"/>
      <c r="V824" s="122"/>
      <c r="W824" s="122"/>
      <c r="X824" s="122"/>
      <c r="Y824" s="122"/>
      <c r="Z824" s="122"/>
    </row>
    <row r="825">
      <c r="A825" s="124"/>
      <c r="B825" s="122"/>
      <c r="C825" s="122"/>
      <c r="D825" s="122"/>
      <c r="E825" s="122"/>
      <c r="F825" s="122"/>
      <c r="G825" s="122"/>
      <c r="H825" s="122"/>
      <c r="I825" s="122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2"/>
      <c r="V825" s="122"/>
      <c r="W825" s="122"/>
      <c r="X825" s="122"/>
      <c r="Y825" s="122"/>
      <c r="Z825" s="122"/>
    </row>
    <row r="826">
      <c r="A826" s="124"/>
      <c r="B826" s="122"/>
      <c r="C826" s="122"/>
      <c r="D826" s="122"/>
      <c r="E826" s="122"/>
      <c r="F826" s="122"/>
      <c r="G826" s="122"/>
      <c r="H826" s="122"/>
      <c r="I826" s="122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2"/>
      <c r="V826" s="122"/>
      <c r="W826" s="122"/>
      <c r="X826" s="122"/>
      <c r="Y826" s="122"/>
      <c r="Z826" s="122"/>
    </row>
    <row r="827">
      <c r="A827" s="124"/>
      <c r="B827" s="122"/>
      <c r="C827" s="122"/>
      <c r="D827" s="122"/>
      <c r="E827" s="122"/>
      <c r="F827" s="122"/>
      <c r="G827" s="122"/>
      <c r="H827" s="122"/>
      <c r="I827" s="122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2"/>
      <c r="V827" s="122"/>
      <c r="W827" s="122"/>
      <c r="X827" s="122"/>
      <c r="Y827" s="122"/>
      <c r="Z827" s="122"/>
    </row>
    <row r="828">
      <c r="A828" s="124"/>
      <c r="B828" s="122"/>
      <c r="C828" s="122"/>
      <c r="D828" s="122"/>
      <c r="E828" s="122"/>
      <c r="F828" s="122"/>
      <c r="G828" s="122"/>
      <c r="H828" s="122"/>
      <c r="I828" s="122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2"/>
      <c r="V828" s="122"/>
      <c r="W828" s="122"/>
      <c r="X828" s="122"/>
      <c r="Y828" s="122"/>
      <c r="Z828" s="122"/>
    </row>
    <row r="829">
      <c r="A829" s="124"/>
      <c r="B829" s="122"/>
      <c r="C829" s="122"/>
      <c r="D829" s="122"/>
      <c r="E829" s="122"/>
      <c r="F829" s="122"/>
      <c r="G829" s="122"/>
      <c r="H829" s="122"/>
      <c r="I829" s="122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2"/>
      <c r="V829" s="122"/>
      <c r="W829" s="122"/>
      <c r="X829" s="122"/>
      <c r="Y829" s="122"/>
      <c r="Z829" s="122"/>
    </row>
    <row r="830">
      <c r="A830" s="124"/>
      <c r="B830" s="122"/>
      <c r="C830" s="122"/>
      <c r="D830" s="122"/>
      <c r="E830" s="122"/>
      <c r="F830" s="122"/>
      <c r="G830" s="122"/>
      <c r="H830" s="122"/>
      <c r="I830" s="122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2"/>
      <c r="V830" s="122"/>
      <c r="W830" s="122"/>
      <c r="X830" s="122"/>
      <c r="Y830" s="122"/>
      <c r="Z830" s="122"/>
    </row>
    <row r="831">
      <c r="A831" s="124"/>
      <c r="B831" s="122"/>
      <c r="C831" s="122"/>
      <c r="D831" s="122"/>
      <c r="E831" s="122"/>
      <c r="F831" s="122"/>
      <c r="G831" s="122"/>
      <c r="H831" s="122"/>
      <c r="I831" s="122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2"/>
      <c r="V831" s="122"/>
      <c r="W831" s="122"/>
      <c r="X831" s="122"/>
      <c r="Y831" s="122"/>
      <c r="Z831" s="122"/>
    </row>
    <row r="832">
      <c r="A832" s="124"/>
      <c r="B832" s="122"/>
      <c r="C832" s="122"/>
      <c r="D832" s="122"/>
      <c r="E832" s="122"/>
      <c r="F832" s="122"/>
      <c r="G832" s="122"/>
      <c r="H832" s="122"/>
      <c r="I832" s="122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2"/>
      <c r="V832" s="122"/>
      <c r="W832" s="122"/>
      <c r="X832" s="122"/>
      <c r="Y832" s="122"/>
      <c r="Z832" s="122"/>
    </row>
    <row r="833">
      <c r="A833" s="124"/>
      <c r="B833" s="122"/>
      <c r="C833" s="122"/>
      <c r="D833" s="122"/>
      <c r="E833" s="122"/>
      <c r="F833" s="122"/>
      <c r="G833" s="122"/>
      <c r="H833" s="122"/>
      <c r="I833" s="122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2"/>
      <c r="V833" s="122"/>
      <c r="W833" s="122"/>
      <c r="X833" s="122"/>
      <c r="Y833" s="122"/>
      <c r="Z833" s="122"/>
    </row>
    <row r="834">
      <c r="A834" s="124"/>
      <c r="B834" s="122"/>
      <c r="C834" s="122"/>
      <c r="D834" s="122"/>
      <c r="E834" s="122"/>
      <c r="F834" s="122"/>
      <c r="G834" s="122"/>
      <c r="H834" s="122"/>
      <c r="I834" s="122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2"/>
      <c r="V834" s="122"/>
      <c r="W834" s="122"/>
      <c r="X834" s="122"/>
      <c r="Y834" s="122"/>
      <c r="Z834" s="122"/>
    </row>
    <row r="835">
      <c r="A835" s="124"/>
      <c r="B835" s="122"/>
      <c r="C835" s="122"/>
      <c r="D835" s="122"/>
      <c r="E835" s="122"/>
      <c r="F835" s="122"/>
      <c r="G835" s="122"/>
      <c r="H835" s="122"/>
      <c r="I835" s="122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2"/>
      <c r="V835" s="122"/>
      <c r="W835" s="122"/>
      <c r="X835" s="122"/>
      <c r="Y835" s="122"/>
      <c r="Z835" s="122"/>
    </row>
    <row r="836">
      <c r="A836" s="124"/>
      <c r="B836" s="122"/>
      <c r="C836" s="122"/>
      <c r="D836" s="122"/>
      <c r="E836" s="122"/>
      <c r="F836" s="122"/>
      <c r="G836" s="122"/>
      <c r="H836" s="122"/>
      <c r="I836" s="122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2"/>
      <c r="V836" s="122"/>
      <c r="W836" s="122"/>
      <c r="X836" s="122"/>
      <c r="Y836" s="122"/>
      <c r="Z836" s="122"/>
    </row>
    <row r="837">
      <c r="A837" s="124"/>
      <c r="B837" s="122"/>
      <c r="C837" s="122"/>
      <c r="D837" s="122"/>
      <c r="E837" s="122"/>
      <c r="F837" s="122"/>
      <c r="G837" s="122"/>
      <c r="H837" s="122"/>
      <c r="I837" s="122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2"/>
      <c r="V837" s="122"/>
      <c r="W837" s="122"/>
      <c r="X837" s="122"/>
      <c r="Y837" s="122"/>
      <c r="Z837" s="122"/>
    </row>
    <row r="838">
      <c r="A838" s="124"/>
      <c r="B838" s="122"/>
      <c r="C838" s="122"/>
      <c r="D838" s="122"/>
      <c r="E838" s="122"/>
      <c r="F838" s="122"/>
      <c r="G838" s="122"/>
      <c r="H838" s="122"/>
      <c r="I838" s="122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2"/>
      <c r="V838" s="122"/>
      <c r="W838" s="122"/>
      <c r="X838" s="122"/>
      <c r="Y838" s="122"/>
      <c r="Z838" s="122"/>
    </row>
    <row r="839">
      <c r="A839" s="124"/>
      <c r="B839" s="122"/>
      <c r="C839" s="122"/>
      <c r="D839" s="122"/>
      <c r="E839" s="122"/>
      <c r="F839" s="122"/>
      <c r="G839" s="122"/>
      <c r="H839" s="122"/>
      <c r="I839" s="122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2"/>
      <c r="V839" s="122"/>
      <c r="W839" s="122"/>
      <c r="X839" s="122"/>
      <c r="Y839" s="122"/>
      <c r="Z839" s="122"/>
    </row>
    <row r="840">
      <c r="A840" s="124"/>
      <c r="B840" s="122"/>
      <c r="C840" s="122"/>
      <c r="D840" s="122"/>
      <c r="E840" s="122"/>
      <c r="F840" s="122"/>
      <c r="G840" s="122"/>
      <c r="H840" s="122"/>
      <c r="I840" s="122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2"/>
      <c r="V840" s="122"/>
      <c r="W840" s="122"/>
      <c r="X840" s="122"/>
      <c r="Y840" s="122"/>
      <c r="Z840" s="122"/>
    </row>
    <row r="841">
      <c r="A841" s="124"/>
      <c r="B841" s="122"/>
      <c r="C841" s="122"/>
      <c r="D841" s="122"/>
      <c r="E841" s="122"/>
      <c r="F841" s="122"/>
      <c r="G841" s="122"/>
      <c r="H841" s="122"/>
      <c r="I841" s="122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2"/>
      <c r="V841" s="122"/>
      <c r="W841" s="122"/>
      <c r="X841" s="122"/>
      <c r="Y841" s="122"/>
      <c r="Z841" s="122"/>
    </row>
    <row r="842">
      <c r="A842" s="124"/>
      <c r="B842" s="122"/>
      <c r="C842" s="122"/>
      <c r="D842" s="122"/>
      <c r="E842" s="122"/>
      <c r="F842" s="122"/>
      <c r="G842" s="122"/>
      <c r="H842" s="122"/>
      <c r="I842" s="122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2"/>
      <c r="V842" s="122"/>
      <c r="W842" s="122"/>
      <c r="X842" s="122"/>
      <c r="Y842" s="122"/>
      <c r="Z842" s="122"/>
    </row>
    <row r="843">
      <c r="A843" s="124"/>
      <c r="B843" s="122"/>
      <c r="C843" s="122"/>
      <c r="D843" s="122"/>
      <c r="E843" s="122"/>
      <c r="F843" s="122"/>
      <c r="G843" s="122"/>
      <c r="H843" s="122"/>
      <c r="I843" s="122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2"/>
      <c r="V843" s="122"/>
      <c r="W843" s="122"/>
      <c r="X843" s="122"/>
      <c r="Y843" s="122"/>
      <c r="Z843" s="122"/>
    </row>
    <row r="844">
      <c r="A844" s="124"/>
      <c r="B844" s="122"/>
      <c r="C844" s="122"/>
      <c r="D844" s="122"/>
      <c r="E844" s="122"/>
      <c r="F844" s="122"/>
      <c r="G844" s="122"/>
      <c r="H844" s="122"/>
      <c r="I844" s="122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2"/>
      <c r="V844" s="122"/>
      <c r="W844" s="122"/>
      <c r="X844" s="122"/>
      <c r="Y844" s="122"/>
      <c r="Z844" s="122"/>
    </row>
    <row r="845">
      <c r="A845" s="124"/>
      <c r="B845" s="122"/>
      <c r="C845" s="122"/>
      <c r="D845" s="122"/>
      <c r="E845" s="122"/>
      <c r="F845" s="122"/>
      <c r="G845" s="122"/>
      <c r="H845" s="122"/>
      <c r="I845" s="122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2"/>
      <c r="V845" s="122"/>
      <c r="W845" s="122"/>
      <c r="X845" s="122"/>
      <c r="Y845" s="122"/>
      <c r="Z845" s="122"/>
    </row>
    <row r="846">
      <c r="A846" s="124"/>
      <c r="B846" s="122"/>
      <c r="C846" s="122"/>
      <c r="D846" s="122"/>
      <c r="E846" s="122"/>
      <c r="F846" s="122"/>
      <c r="G846" s="122"/>
      <c r="H846" s="122"/>
      <c r="I846" s="122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2"/>
      <c r="V846" s="122"/>
      <c r="W846" s="122"/>
      <c r="X846" s="122"/>
      <c r="Y846" s="122"/>
      <c r="Z846" s="122"/>
    </row>
    <row r="847">
      <c r="A847" s="124"/>
      <c r="B847" s="122"/>
      <c r="C847" s="122"/>
      <c r="D847" s="122"/>
      <c r="E847" s="122"/>
      <c r="F847" s="122"/>
      <c r="G847" s="122"/>
      <c r="H847" s="122"/>
      <c r="I847" s="122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2"/>
      <c r="V847" s="122"/>
      <c r="W847" s="122"/>
      <c r="X847" s="122"/>
      <c r="Y847" s="122"/>
      <c r="Z847" s="122"/>
    </row>
    <row r="848">
      <c r="A848" s="124"/>
      <c r="B848" s="122"/>
      <c r="C848" s="122"/>
      <c r="D848" s="122"/>
      <c r="E848" s="122"/>
      <c r="F848" s="122"/>
      <c r="G848" s="122"/>
      <c r="H848" s="122"/>
      <c r="I848" s="122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2"/>
      <c r="V848" s="122"/>
      <c r="W848" s="122"/>
      <c r="X848" s="122"/>
      <c r="Y848" s="122"/>
      <c r="Z848" s="122"/>
    </row>
    <row r="849">
      <c r="A849" s="124"/>
      <c r="B849" s="122"/>
      <c r="C849" s="122"/>
      <c r="D849" s="122"/>
      <c r="E849" s="122"/>
      <c r="F849" s="122"/>
      <c r="G849" s="122"/>
      <c r="H849" s="122"/>
      <c r="I849" s="122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2"/>
      <c r="V849" s="122"/>
      <c r="W849" s="122"/>
      <c r="X849" s="122"/>
      <c r="Y849" s="122"/>
      <c r="Z849" s="122"/>
    </row>
    <row r="850">
      <c r="A850" s="124"/>
      <c r="B850" s="122"/>
      <c r="C850" s="122"/>
      <c r="D850" s="122"/>
      <c r="E850" s="122"/>
      <c r="F850" s="122"/>
      <c r="G850" s="122"/>
      <c r="H850" s="122"/>
      <c r="I850" s="122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2"/>
      <c r="V850" s="122"/>
      <c r="W850" s="122"/>
      <c r="X850" s="122"/>
      <c r="Y850" s="122"/>
      <c r="Z850" s="122"/>
    </row>
    <row r="851">
      <c r="A851" s="124"/>
      <c r="B851" s="122"/>
      <c r="C851" s="122"/>
      <c r="D851" s="122"/>
      <c r="E851" s="122"/>
      <c r="F851" s="122"/>
      <c r="G851" s="122"/>
      <c r="H851" s="122"/>
      <c r="I851" s="122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2"/>
      <c r="V851" s="122"/>
      <c r="W851" s="122"/>
      <c r="X851" s="122"/>
      <c r="Y851" s="122"/>
      <c r="Z851" s="122"/>
    </row>
    <row r="852">
      <c r="A852" s="124"/>
      <c r="B852" s="122"/>
      <c r="C852" s="122"/>
      <c r="D852" s="122"/>
      <c r="E852" s="122"/>
      <c r="F852" s="122"/>
      <c r="G852" s="122"/>
      <c r="H852" s="122"/>
      <c r="I852" s="122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2"/>
      <c r="V852" s="122"/>
      <c r="W852" s="122"/>
      <c r="X852" s="122"/>
      <c r="Y852" s="122"/>
      <c r="Z852" s="122"/>
    </row>
    <row r="853">
      <c r="A853" s="124"/>
      <c r="B853" s="122"/>
      <c r="C853" s="122"/>
      <c r="D853" s="122"/>
      <c r="E853" s="122"/>
      <c r="F853" s="122"/>
      <c r="G853" s="122"/>
      <c r="H853" s="122"/>
      <c r="I853" s="122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2"/>
      <c r="V853" s="122"/>
      <c r="W853" s="122"/>
      <c r="X853" s="122"/>
      <c r="Y853" s="122"/>
      <c r="Z853" s="122"/>
    </row>
    <row r="854">
      <c r="A854" s="124"/>
      <c r="B854" s="122"/>
      <c r="C854" s="122"/>
      <c r="D854" s="122"/>
      <c r="E854" s="122"/>
      <c r="F854" s="122"/>
      <c r="G854" s="122"/>
      <c r="H854" s="122"/>
      <c r="I854" s="122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2"/>
      <c r="V854" s="122"/>
      <c r="W854" s="122"/>
      <c r="X854" s="122"/>
      <c r="Y854" s="122"/>
      <c r="Z854" s="122"/>
    </row>
    <row r="855">
      <c r="A855" s="124"/>
      <c r="B855" s="122"/>
      <c r="C855" s="122"/>
      <c r="D855" s="122"/>
      <c r="E855" s="122"/>
      <c r="F855" s="122"/>
      <c r="G855" s="122"/>
      <c r="H855" s="122"/>
      <c r="I855" s="122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2"/>
      <c r="V855" s="122"/>
      <c r="W855" s="122"/>
      <c r="X855" s="122"/>
      <c r="Y855" s="122"/>
      <c r="Z855" s="122"/>
    </row>
    <row r="856">
      <c r="A856" s="124"/>
      <c r="B856" s="122"/>
      <c r="C856" s="122"/>
      <c r="D856" s="122"/>
      <c r="E856" s="122"/>
      <c r="F856" s="122"/>
      <c r="G856" s="122"/>
      <c r="H856" s="122"/>
      <c r="I856" s="122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2"/>
      <c r="V856" s="122"/>
      <c r="W856" s="122"/>
      <c r="X856" s="122"/>
      <c r="Y856" s="122"/>
      <c r="Z856" s="122"/>
    </row>
    <row r="857">
      <c r="A857" s="124"/>
      <c r="B857" s="122"/>
      <c r="C857" s="122"/>
      <c r="D857" s="122"/>
      <c r="E857" s="122"/>
      <c r="F857" s="122"/>
      <c r="G857" s="122"/>
      <c r="H857" s="122"/>
      <c r="I857" s="122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2"/>
      <c r="V857" s="122"/>
      <c r="W857" s="122"/>
      <c r="X857" s="122"/>
      <c r="Y857" s="122"/>
      <c r="Z857" s="122"/>
    </row>
    <row r="858">
      <c r="A858" s="124"/>
      <c r="B858" s="122"/>
      <c r="C858" s="122"/>
      <c r="D858" s="122"/>
      <c r="E858" s="122"/>
      <c r="F858" s="122"/>
      <c r="G858" s="122"/>
      <c r="H858" s="122"/>
      <c r="I858" s="122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2"/>
      <c r="V858" s="122"/>
      <c r="W858" s="122"/>
      <c r="X858" s="122"/>
      <c r="Y858" s="122"/>
      <c r="Z858" s="122"/>
    </row>
    <row r="859">
      <c r="A859" s="124"/>
      <c r="B859" s="122"/>
      <c r="C859" s="122"/>
      <c r="D859" s="122"/>
      <c r="E859" s="122"/>
      <c r="F859" s="122"/>
      <c r="G859" s="122"/>
      <c r="H859" s="122"/>
      <c r="I859" s="122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2"/>
      <c r="V859" s="122"/>
      <c r="W859" s="122"/>
      <c r="X859" s="122"/>
      <c r="Y859" s="122"/>
      <c r="Z859" s="122"/>
    </row>
    <row r="860">
      <c r="A860" s="124"/>
      <c r="B860" s="122"/>
      <c r="C860" s="122"/>
      <c r="D860" s="122"/>
      <c r="E860" s="122"/>
      <c r="F860" s="122"/>
      <c r="G860" s="122"/>
      <c r="H860" s="122"/>
      <c r="I860" s="122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2"/>
      <c r="V860" s="122"/>
      <c r="W860" s="122"/>
      <c r="X860" s="122"/>
      <c r="Y860" s="122"/>
      <c r="Z860" s="122"/>
    </row>
    <row r="861">
      <c r="A861" s="124"/>
      <c r="B861" s="122"/>
      <c r="C861" s="122"/>
      <c r="D861" s="122"/>
      <c r="E861" s="122"/>
      <c r="F861" s="122"/>
      <c r="G861" s="122"/>
      <c r="H861" s="122"/>
      <c r="I861" s="122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2"/>
      <c r="V861" s="122"/>
      <c r="W861" s="122"/>
      <c r="X861" s="122"/>
      <c r="Y861" s="122"/>
      <c r="Z861" s="122"/>
    </row>
    <row r="862">
      <c r="A862" s="124"/>
      <c r="B862" s="122"/>
      <c r="C862" s="122"/>
      <c r="D862" s="122"/>
      <c r="E862" s="122"/>
      <c r="F862" s="122"/>
      <c r="G862" s="122"/>
      <c r="H862" s="122"/>
      <c r="I862" s="122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2"/>
      <c r="V862" s="122"/>
      <c r="W862" s="122"/>
      <c r="X862" s="122"/>
      <c r="Y862" s="122"/>
      <c r="Z862" s="122"/>
    </row>
    <row r="863">
      <c r="A863" s="124"/>
      <c r="B863" s="122"/>
      <c r="C863" s="122"/>
      <c r="D863" s="122"/>
      <c r="E863" s="122"/>
      <c r="F863" s="122"/>
      <c r="G863" s="122"/>
      <c r="H863" s="122"/>
      <c r="I863" s="122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2"/>
      <c r="V863" s="122"/>
      <c r="W863" s="122"/>
      <c r="X863" s="122"/>
      <c r="Y863" s="122"/>
      <c r="Z863" s="122"/>
    </row>
    <row r="864">
      <c r="A864" s="124"/>
      <c r="B864" s="122"/>
      <c r="C864" s="122"/>
      <c r="D864" s="122"/>
      <c r="E864" s="122"/>
      <c r="F864" s="122"/>
      <c r="G864" s="122"/>
      <c r="H864" s="122"/>
      <c r="I864" s="122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2"/>
      <c r="V864" s="122"/>
      <c r="W864" s="122"/>
      <c r="X864" s="122"/>
      <c r="Y864" s="122"/>
      <c r="Z864" s="122"/>
    </row>
    <row r="865">
      <c r="A865" s="124"/>
      <c r="B865" s="122"/>
      <c r="C865" s="122"/>
      <c r="D865" s="122"/>
      <c r="E865" s="122"/>
      <c r="F865" s="122"/>
      <c r="G865" s="122"/>
      <c r="H865" s="122"/>
      <c r="I865" s="122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2"/>
      <c r="V865" s="122"/>
      <c r="W865" s="122"/>
      <c r="X865" s="122"/>
      <c r="Y865" s="122"/>
      <c r="Z865" s="122"/>
    </row>
    <row r="866">
      <c r="A866" s="124"/>
      <c r="B866" s="122"/>
      <c r="C866" s="122"/>
      <c r="D866" s="122"/>
      <c r="E866" s="122"/>
      <c r="F866" s="122"/>
      <c r="G866" s="122"/>
      <c r="H866" s="122"/>
      <c r="I866" s="122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2"/>
      <c r="V866" s="122"/>
      <c r="W866" s="122"/>
      <c r="X866" s="122"/>
      <c r="Y866" s="122"/>
      <c r="Z866" s="122"/>
    </row>
    <row r="867">
      <c r="A867" s="124"/>
      <c r="B867" s="122"/>
      <c r="C867" s="122"/>
      <c r="D867" s="122"/>
      <c r="E867" s="122"/>
      <c r="F867" s="122"/>
      <c r="G867" s="122"/>
      <c r="H867" s="122"/>
      <c r="I867" s="122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2"/>
      <c r="V867" s="122"/>
      <c r="W867" s="122"/>
      <c r="X867" s="122"/>
      <c r="Y867" s="122"/>
      <c r="Z867" s="122"/>
    </row>
    <row r="868">
      <c r="A868" s="124"/>
      <c r="B868" s="122"/>
      <c r="C868" s="122"/>
      <c r="D868" s="122"/>
      <c r="E868" s="122"/>
      <c r="F868" s="122"/>
      <c r="G868" s="122"/>
      <c r="H868" s="122"/>
      <c r="I868" s="122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2"/>
      <c r="V868" s="122"/>
      <c r="W868" s="122"/>
      <c r="X868" s="122"/>
      <c r="Y868" s="122"/>
      <c r="Z868" s="122"/>
    </row>
    <row r="869">
      <c r="A869" s="124"/>
      <c r="B869" s="122"/>
      <c r="C869" s="122"/>
      <c r="D869" s="122"/>
      <c r="E869" s="122"/>
      <c r="F869" s="122"/>
      <c r="G869" s="122"/>
      <c r="H869" s="122"/>
      <c r="I869" s="122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2"/>
      <c r="V869" s="122"/>
      <c r="W869" s="122"/>
      <c r="X869" s="122"/>
      <c r="Y869" s="122"/>
      <c r="Z869" s="122"/>
    </row>
    <row r="870">
      <c r="A870" s="124"/>
      <c r="B870" s="122"/>
      <c r="C870" s="122"/>
      <c r="D870" s="122"/>
      <c r="E870" s="122"/>
      <c r="F870" s="122"/>
      <c r="G870" s="122"/>
      <c r="H870" s="122"/>
      <c r="I870" s="122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2"/>
      <c r="V870" s="122"/>
      <c r="W870" s="122"/>
      <c r="X870" s="122"/>
      <c r="Y870" s="122"/>
      <c r="Z870" s="122"/>
    </row>
    <row r="871">
      <c r="A871" s="124"/>
      <c r="B871" s="122"/>
      <c r="C871" s="122"/>
      <c r="D871" s="122"/>
      <c r="E871" s="122"/>
      <c r="F871" s="122"/>
      <c r="G871" s="122"/>
      <c r="H871" s="122"/>
      <c r="I871" s="122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2"/>
      <c r="V871" s="122"/>
      <c r="W871" s="122"/>
      <c r="X871" s="122"/>
      <c r="Y871" s="122"/>
      <c r="Z871" s="122"/>
    </row>
    <row r="872">
      <c r="A872" s="124"/>
      <c r="B872" s="122"/>
      <c r="C872" s="122"/>
      <c r="D872" s="122"/>
      <c r="E872" s="122"/>
      <c r="F872" s="122"/>
      <c r="G872" s="122"/>
      <c r="H872" s="122"/>
      <c r="I872" s="122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2"/>
      <c r="V872" s="122"/>
      <c r="W872" s="122"/>
      <c r="X872" s="122"/>
      <c r="Y872" s="122"/>
      <c r="Z872" s="122"/>
    </row>
    <row r="873">
      <c r="A873" s="124"/>
      <c r="B873" s="122"/>
      <c r="C873" s="122"/>
      <c r="D873" s="122"/>
      <c r="E873" s="122"/>
      <c r="F873" s="122"/>
      <c r="G873" s="122"/>
      <c r="H873" s="122"/>
      <c r="I873" s="122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2"/>
      <c r="V873" s="122"/>
      <c r="W873" s="122"/>
      <c r="X873" s="122"/>
      <c r="Y873" s="122"/>
      <c r="Z873" s="122"/>
    </row>
    <row r="874">
      <c r="A874" s="124"/>
      <c r="B874" s="122"/>
      <c r="C874" s="122"/>
      <c r="D874" s="122"/>
      <c r="E874" s="122"/>
      <c r="F874" s="122"/>
      <c r="G874" s="122"/>
      <c r="H874" s="122"/>
      <c r="I874" s="122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2"/>
      <c r="V874" s="122"/>
      <c r="W874" s="122"/>
      <c r="X874" s="122"/>
      <c r="Y874" s="122"/>
      <c r="Z874" s="122"/>
    </row>
    <row r="875">
      <c r="A875" s="124"/>
      <c r="B875" s="122"/>
      <c r="C875" s="122"/>
      <c r="D875" s="122"/>
      <c r="E875" s="122"/>
      <c r="F875" s="122"/>
      <c r="G875" s="122"/>
      <c r="H875" s="122"/>
      <c r="I875" s="122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2"/>
      <c r="V875" s="122"/>
      <c r="W875" s="122"/>
      <c r="X875" s="122"/>
      <c r="Y875" s="122"/>
      <c r="Z875" s="122"/>
    </row>
    <row r="876">
      <c r="A876" s="124"/>
      <c r="B876" s="122"/>
      <c r="C876" s="122"/>
      <c r="D876" s="122"/>
      <c r="E876" s="122"/>
      <c r="F876" s="122"/>
      <c r="G876" s="122"/>
      <c r="H876" s="122"/>
      <c r="I876" s="122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2"/>
      <c r="V876" s="122"/>
      <c r="W876" s="122"/>
      <c r="X876" s="122"/>
      <c r="Y876" s="122"/>
      <c r="Z876" s="122"/>
    </row>
    <row r="877">
      <c r="A877" s="124"/>
      <c r="B877" s="122"/>
      <c r="C877" s="122"/>
      <c r="D877" s="122"/>
      <c r="E877" s="122"/>
      <c r="F877" s="122"/>
      <c r="G877" s="122"/>
      <c r="H877" s="122"/>
      <c r="I877" s="122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2"/>
      <c r="V877" s="122"/>
      <c r="W877" s="122"/>
      <c r="X877" s="122"/>
      <c r="Y877" s="122"/>
      <c r="Z877" s="122"/>
    </row>
    <row r="878">
      <c r="A878" s="124"/>
      <c r="B878" s="122"/>
      <c r="C878" s="122"/>
      <c r="D878" s="122"/>
      <c r="E878" s="122"/>
      <c r="F878" s="122"/>
      <c r="G878" s="122"/>
      <c r="H878" s="122"/>
      <c r="I878" s="122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2"/>
      <c r="V878" s="122"/>
      <c r="W878" s="122"/>
      <c r="X878" s="122"/>
      <c r="Y878" s="122"/>
      <c r="Z878" s="122"/>
    </row>
    <row r="879">
      <c r="A879" s="124"/>
      <c r="B879" s="122"/>
      <c r="C879" s="122"/>
      <c r="D879" s="122"/>
      <c r="E879" s="122"/>
      <c r="F879" s="122"/>
      <c r="G879" s="122"/>
      <c r="H879" s="122"/>
      <c r="I879" s="122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2"/>
      <c r="V879" s="122"/>
      <c r="W879" s="122"/>
      <c r="X879" s="122"/>
      <c r="Y879" s="122"/>
      <c r="Z879" s="122"/>
    </row>
    <row r="880">
      <c r="A880" s="124"/>
      <c r="B880" s="122"/>
      <c r="C880" s="122"/>
      <c r="D880" s="122"/>
      <c r="E880" s="122"/>
      <c r="F880" s="122"/>
      <c r="G880" s="122"/>
      <c r="H880" s="122"/>
      <c r="I880" s="122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2"/>
      <c r="V880" s="122"/>
      <c r="W880" s="122"/>
      <c r="X880" s="122"/>
      <c r="Y880" s="122"/>
      <c r="Z880" s="122"/>
    </row>
    <row r="881">
      <c r="A881" s="124"/>
      <c r="B881" s="122"/>
      <c r="C881" s="122"/>
      <c r="D881" s="122"/>
      <c r="E881" s="122"/>
      <c r="F881" s="122"/>
      <c r="G881" s="122"/>
      <c r="H881" s="122"/>
      <c r="I881" s="122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2"/>
      <c r="V881" s="122"/>
      <c r="W881" s="122"/>
      <c r="X881" s="122"/>
      <c r="Y881" s="122"/>
      <c r="Z881" s="122"/>
    </row>
    <row r="882">
      <c r="A882" s="124"/>
      <c r="B882" s="122"/>
      <c r="C882" s="122"/>
      <c r="D882" s="122"/>
      <c r="E882" s="122"/>
      <c r="F882" s="122"/>
      <c r="G882" s="122"/>
      <c r="H882" s="122"/>
      <c r="I882" s="122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2"/>
      <c r="V882" s="122"/>
      <c r="W882" s="122"/>
      <c r="X882" s="122"/>
      <c r="Y882" s="122"/>
      <c r="Z882" s="122"/>
    </row>
    <row r="883">
      <c r="A883" s="124"/>
      <c r="B883" s="122"/>
      <c r="C883" s="122"/>
      <c r="D883" s="122"/>
      <c r="E883" s="122"/>
      <c r="F883" s="122"/>
      <c r="G883" s="122"/>
      <c r="H883" s="122"/>
      <c r="I883" s="122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2"/>
      <c r="V883" s="122"/>
      <c r="W883" s="122"/>
      <c r="X883" s="122"/>
      <c r="Y883" s="122"/>
      <c r="Z883" s="122"/>
    </row>
    <row r="884">
      <c r="A884" s="124"/>
      <c r="B884" s="122"/>
      <c r="C884" s="122"/>
      <c r="D884" s="122"/>
      <c r="E884" s="122"/>
      <c r="F884" s="122"/>
      <c r="G884" s="122"/>
      <c r="H884" s="122"/>
      <c r="I884" s="122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2"/>
      <c r="V884" s="122"/>
      <c r="W884" s="122"/>
      <c r="X884" s="122"/>
      <c r="Y884" s="122"/>
      <c r="Z884" s="122"/>
    </row>
    <row r="885">
      <c r="A885" s="124"/>
      <c r="B885" s="122"/>
      <c r="C885" s="122"/>
      <c r="D885" s="122"/>
      <c r="E885" s="122"/>
      <c r="F885" s="122"/>
      <c r="G885" s="122"/>
      <c r="H885" s="122"/>
      <c r="I885" s="122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2"/>
      <c r="V885" s="122"/>
      <c r="W885" s="122"/>
      <c r="X885" s="122"/>
      <c r="Y885" s="122"/>
      <c r="Z885" s="122"/>
    </row>
    <row r="886">
      <c r="A886" s="124"/>
      <c r="B886" s="122"/>
      <c r="C886" s="122"/>
      <c r="D886" s="122"/>
      <c r="E886" s="122"/>
      <c r="F886" s="122"/>
      <c r="G886" s="122"/>
      <c r="H886" s="122"/>
      <c r="I886" s="122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2"/>
      <c r="V886" s="122"/>
      <c r="W886" s="122"/>
      <c r="X886" s="122"/>
      <c r="Y886" s="122"/>
      <c r="Z886" s="122"/>
    </row>
    <row r="887">
      <c r="A887" s="124"/>
      <c r="B887" s="122"/>
      <c r="C887" s="122"/>
      <c r="D887" s="122"/>
      <c r="E887" s="122"/>
      <c r="F887" s="122"/>
      <c r="G887" s="122"/>
      <c r="H887" s="122"/>
      <c r="I887" s="122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2"/>
      <c r="V887" s="122"/>
      <c r="W887" s="122"/>
      <c r="X887" s="122"/>
      <c r="Y887" s="122"/>
      <c r="Z887" s="122"/>
    </row>
    <row r="888">
      <c r="A888" s="124"/>
      <c r="B888" s="122"/>
      <c r="C888" s="122"/>
      <c r="D888" s="122"/>
      <c r="E888" s="122"/>
      <c r="F888" s="122"/>
      <c r="G888" s="122"/>
      <c r="H888" s="122"/>
      <c r="I888" s="122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2"/>
      <c r="V888" s="122"/>
      <c r="W888" s="122"/>
      <c r="X888" s="122"/>
      <c r="Y888" s="122"/>
      <c r="Z888" s="122"/>
    </row>
    <row r="889">
      <c r="A889" s="124"/>
      <c r="B889" s="122"/>
      <c r="C889" s="122"/>
      <c r="D889" s="122"/>
      <c r="E889" s="122"/>
      <c r="F889" s="122"/>
      <c r="G889" s="122"/>
      <c r="H889" s="122"/>
      <c r="I889" s="122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2"/>
      <c r="V889" s="122"/>
      <c r="W889" s="122"/>
      <c r="X889" s="122"/>
      <c r="Y889" s="122"/>
      <c r="Z889" s="122"/>
    </row>
    <row r="890">
      <c r="A890" s="124"/>
      <c r="B890" s="122"/>
      <c r="C890" s="122"/>
      <c r="D890" s="122"/>
      <c r="E890" s="122"/>
      <c r="F890" s="122"/>
      <c r="G890" s="122"/>
      <c r="H890" s="122"/>
      <c r="I890" s="122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2"/>
      <c r="V890" s="122"/>
      <c r="W890" s="122"/>
      <c r="X890" s="122"/>
      <c r="Y890" s="122"/>
      <c r="Z890" s="122"/>
    </row>
    <row r="891">
      <c r="A891" s="124"/>
      <c r="B891" s="122"/>
      <c r="C891" s="122"/>
      <c r="D891" s="122"/>
      <c r="E891" s="122"/>
      <c r="F891" s="122"/>
      <c r="G891" s="122"/>
      <c r="H891" s="122"/>
      <c r="I891" s="122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2"/>
      <c r="V891" s="122"/>
      <c r="W891" s="122"/>
      <c r="X891" s="122"/>
      <c r="Y891" s="122"/>
      <c r="Z891" s="122"/>
    </row>
    <row r="892">
      <c r="A892" s="124"/>
      <c r="B892" s="122"/>
      <c r="C892" s="122"/>
      <c r="D892" s="122"/>
      <c r="E892" s="122"/>
      <c r="F892" s="122"/>
      <c r="G892" s="122"/>
      <c r="H892" s="122"/>
      <c r="I892" s="122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2"/>
      <c r="V892" s="122"/>
      <c r="W892" s="122"/>
      <c r="X892" s="122"/>
      <c r="Y892" s="122"/>
      <c r="Z892" s="122"/>
    </row>
    <row r="893">
      <c r="A893" s="124"/>
      <c r="B893" s="122"/>
      <c r="C893" s="122"/>
      <c r="D893" s="122"/>
      <c r="E893" s="122"/>
      <c r="F893" s="122"/>
      <c r="G893" s="122"/>
      <c r="H893" s="122"/>
      <c r="I893" s="122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2"/>
      <c r="V893" s="122"/>
      <c r="W893" s="122"/>
      <c r="X893" s="122"/>
      <c r="Y893" s="122"/>
      <c r="Z893" s="122"/>
    </row>
    <row r="894">
      <c r="A894" s="124"/>
      <c r="B894" s="122"/>
      <c r="C894" s="122"/>
      <c r="D894" s="122"/>
      <c r="E894" s="122"/>
      <c r="F894" s="122"/>
      <c r="G894" s="122"/>
      <c r="H894" s="122"/>
      <c r="I894" s="122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2"/>
      <c r="V894" s="122"/>
      <c r="W894" s="122"/>
      <c r="X894" s="122"/>
      <c r="Y894" s="122"/>
      <c r="Z894" s="122"/>
    </row>
    <row r="895">
      <c r="A895" s="124"/>
      <c r="B895" s="122"/>
      <c r="C895" s="122"/>
      <c r="D895" s="122"/>
      <c r="E895" s="122"/>
      <c r="F895" s="122"/>
      <c r="G895" s="122"/>
      <c r="H895" s="122"/>
      <c r="I895" s="122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2"/>
      <c r="V895" s="122"/>
      <c r="W895" s="122"/>
      <c r="X895" s="122"/>
      <c r="Y895" s="122"/>
      <c r="Z895" s="122"/>
    </row>
    <row r="896">
      <c r="A896" s="124"/>
      <c r="B896" s="122"/>
      <c r="C896" s="122"/>
      <c r="D896" s="122"/>
      <c r="E896" s="122"/>
      <c r="F896" s="122"/>
      <c r="G896" s="122"/>
      <c r="H896" s="122"/>
      <c r="I896" s="122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2"/>
      <c r="V896" s="122"/>
      <c r="W896" s="122"/>
      <c r="X896" s="122"/>
      <c r="Y896" s="122"/>
      <c r="Z896" s="122"/>
    </row>
    <row r="897">
      <c r="A897" s="124"/>
      <c r="B897" s="122"/>
      <c r="C897" s="122"/>
      <c r="D897" s="122"/>
      <c r="E897" s="122"/>
      <c r="F897" s="122"/>
      <c r="G897" s="122"/>
      <c r="H897" s="122"/>
      <c r="I897" s="122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2"/>
      <c r="V897" s="122"/>
      <c r="W897" s="122"/>
      <c r="X897" s="122"/>
      <c r="Y897" s="122"/>
      <c r="Z897" s="122"/>
    </row>
    <row r="898">
      <c r="A898" s="124"/>
      <c r="B898" s="122"/>
      <c r="C898" s="122"/>
      <c r="D898" s="122"/>
      <c r="E898" s="122"/>
      <c r="F898" s="122"/>
      <c r="G898" s="122"/>
      <c r="H898" s="122"/>
      <c r="I898" s="122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2"/>
      <c r="V898" s="122"/>
      <c r="W898" s="122"/>
      <c r="X898" s="122"/>
      <c r="Y898" s="122"/>
      <c r="Z898" s="122"/>
    </row>
    <row r="899">
      <c r="A899" s="124"/>
      <c r="B899" s="122"/>
      <c r="C899" s="122"/>
      <c r="D899" s="122"/>
      <c r="E899" s="122"/>
      <c r="F899" s="122"/>
      <c r="G899" s="122"/>
      <c r="H899" s="122"/>
      <c r="I899" s="122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2"/>
      <c r="V899" s="122"/>
      <c r="W899" s="122"/>
      <c r="X899" s="122"/>
      <c r="Y899" s="122"/>
      <c r="Z899" s="122"/>
    </row>
    <row r="900">
      <c r="A900" s="124"/>
      <c r="B900" s="122"/>
      <c r="C900" s="122"/>
      <c r="D900" s="122"/>
      <c r="E900" s="122"/>
      <c r="F900" s="122"/>
      <c r="G900" s="122"/>
      <c r="H900" s="122"/>
      <c r="I900" s="122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2"/>
      <c r="V900" s="122"/>
      <c r="W900" s="122"/>
      <c r="X900" s="122"/>
      <c r="Y900" s="122"/>
      <c r="Z900" s="122"/>
    </row>
    <row r="901">
      <c r="A901" s="124"/>
      <c r="B901" s="122"/>
      <c r="C901" s="122"/>
      <c r="D901" s="122"/>
      <c r="E901" s="122"/>
      <c r="F901" s="122"/>
      <c r="G901" s="122"/>
      <c r="H901" s="122"/>
      <c r="I901" s="122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2"/>
      <c r="V901" s="122"/>
      <c r="W901" s="122"/>
      <c r="X901" s="122"/>
      <c r="Y901" s="122"/>
      <c r="Z901" s="122"/>
    </row>
    <row r="902">
      <c r="A902" s="124"/>
      <c r="B902" s="122"/>
      <c r="C902" s="122"/>
      <c r="D902" s="122"/>
      <c r="E902" s="122"/>
      <c r="F902" s="122"/>
      <c r="G902" s="122"/>
      <c r="H902" s="122"/>
      <c r="I902" s="122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2"/>
      <c r="V902" s="122"/>
      <c r="W902" s="122"/>
      <c r="X902" s="122"/>
      <c r="Y902" s="122"/>
      <c r="Z902" s="122"/>
    </row>
    <row r="903">
      <c r="A903" s="124"/>
      <c r="B903" s="122"/>
      <c r="C903" s="122"/>
      <c r="D903" s="122"/>
      <c r="E903" s="122"/>
      <c r="F903" s="122"/>
      <c r="G903" s="122"/>
      <c r="H903" s="122"/>
      <c r="I903" s="122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2"/>
      <c r="V903" s="122"/>
      <c r="W903" s="122"/>
      <c r="X903" s="122"/>
      <c r="Y903" s="122"/>
      <c r="Z903" s="122"/>
    </row>
    <row r="904">
      <c r="A904" s="124"/>
      <c r="B904" s="122"/>
      <c r="C904" s="122"/>
      <c r="D904" s="122"/>
      <c r="E904" s="122"/>
      <c r="F904" s="122"/>
      <c r="G904" s="122"/>
      <c r="H904" s="122"/>
      <c r="I904" s="122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2"/>
      <c r="V904" s="122"/>
      <c r="W904" s="122"/>
      <c r="X904" s="122"/>
      <c r="Y904" s="122"/>
      <c r="Z904" s="122"/>
    </row>
    <row r="905">
      <c r="A905" s="124"/>
      <c r="B905" s="122"/>
      <c r="C905" s="122"/>
      <c r="D905" s="122"/>
      <c r="E905" s="122"/>
      <c r="F905" s="122"/>
      <c r="G905" s="122"/>
      <c r="H905" s="122"/>
      <c r="I905" s="122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2"/>
      <c r="V905" s="122"/>
      <c r="W905" s="122"/>
      <c r="X905" s="122"/>
      <c r="Y905" s="122"/>
      <c r="Z905" s="122"/>
    </row>
    <row r="906">
      <c r="A906" s="124"/>
      <c r="B906" s="122"/>
      <c r="C906" s="122"/>
      <c r="D906" s="122"/>
      <c r="E906" s="122"/>
      <c r="F906" s="122"/>
      <c r="G906" s="122"/>
      <c r="H906" s="122"/>
      <c r="I906" s="122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2"/>
      <c r="V906" s="122"/>
      <c r="W906" s="122"/>
      <c r="X906" s="122"/>
      <c r="Y906" s="122"/>
      <c r="Z906" s="122"/>
    </row>
    <row r="907">
      <c r="A907" s="124"/>
      <c r="B907" s="122"/>
      <c r="C907" s="122"/>
      <c r="D907" s="122"/>
      <c r="E907" s="122"/>
      <c r="F907" s="122"/>
      <c r="G907" s="122"/>
      <c r="H907" s="122"/>
      <c r="I907" s="122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2"/>
      <c r="V907" s="122"/>
      <c r="W907" s="122"/>
      <c r="X907" s="122"/>
      <c r="Y907" s="122"/>
      <c r="Z907" s="122"/>
    </row>
    <row r="908">
      <c r="A908" s="124"/>
      <c r="B908" s="122"/>
      <c r="C908" s="122"/>
      <c r="D908" s="122"/>
      <c r="E908" s="122"/>
      <c r="F908" s="122"/>
      <c r="G908" s="122"/>
      <c r="H908" s="122"/>
      <c r="I908" s="122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2"/>
      <c r="V908" s="122"/>
      <c r="W908" s="122"/>
      <c r="X908" s="122"/>
      <c r="Y908" s="122"/>
      <c r="Z908" s="122"/>
    </row>
    <row r="909">
      <c r="A909" s="124"/>
      <c r="B909" s="122"/>
      <c r="C909" s="122"/>
      <c r="D909" s="122"/>
      <c r="E909" s="122"/>
      <c r="F909" s="122"/>
      <c r="G909" s="122"/>
      <c r="H909" s="122"/>
      <c r="I909" s="122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2"/>
      <c r="V909" s="122"/>
      <c r="W909" s="122"/>
      <c r="X909" s="122"/>
      <c r="Y909" s="122"/>
      <c r="Z909" s="122"/>
    </row>
    <row r="910">
      <c r="A910" s="124"/>
      <c r="B910" s="122"/>
      <c r="C910" s="122"/>
      <c r="D910" s="122"/>
      <c r="E910" s="122"/>
      <c r="F910" s="122"/>
      <c r="G910" s="122"/>
      <c r="H910" s="122"/>
      <c r="I910" s="122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2"/>
      <c r="V910" s="122"/>
      <c r="W910" s="122"/>
      <c r="X910" s="122"/>
      <c r="Y910" s="122"/>
      <c r="Z910" s="122"/>
    </row>
    <row r="911">
      <c r="A911" s="124"/>
      <c r="B911" s="122"/>
      <c r="C911" s="122"/>
      <c r="D911" s="122"/>
      <c r="E911" s="122"/>
      <c r="F911" s="122"/>
      <c r="G911" s="122"/>
      <c r="H911" s="122"/>
      <c r="I911" s="122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2"/>
      <c r="V911" s="122"/>
      <c r="W911" s="122"/>
      <c r="X911" s="122"/>
      <c r="Y911" s="122"/>
      <c r="Z911" s="122"/>
    </row>
    <row r="912">
      <c r="A912" s="124"/>
      <c r="B912" s="122"/>
      <c r="C912" s="122"/>
      <c r="D912" s="122"/>
      <c r="E912" s="122"/>
      <c r="F912" s="122"/>
      <c r="G912" s="122"/>
      <c r="H912" s="122"/>
      <c r="I912" s="122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2"/>
      <c r="V912" s="122"/>
      <c r="W912" s="122"/>
      <c r="X912" s="122"/>
      <c r="Y912" s="122"/>
      <c r="Z912" s="122"/>
    </row>
    <row r="913">
      <c r="A913" s="124"/>
      <c r="B913" s="122"/>
      <c r="C913" s="122"/>
      <c r="D913" s="122"/>
      <c r="E913" s="122"/>
      <c r="F913" s="122"/>
      <c r="G913" s="122"/>
      <c r="H913" s="122"/>
      <c r="I913" s="122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2"/>
      <c r="V913" s="122"/>
      <c r="W913" s="122"/>
      <c r="X913" s="122"/>
      <c r="Y913" s="122"/>
      <c r="Z913" s="122"/>
    </row>
    <row r="914">
      <c r="A914" s="124"/>
      <c r="B914" s="122"/>
      <c r="C914" s="122"/>
      <c r="D914" s="122"/>
      <c r="E914" s="122"/>
      <c r="F914" s="122"/>
      <c r="G914" s="122"/>
      <c r="H914" s="122"/>
      <c r="I914" s="122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2"/>
      <c r="V914" s="122"/>
      <c r="W914" s="122"/>
      <c r="X914" s="122"/>
      <c r="Y914" s="122"/>
      <c r="Z914" s="122"/>
    </row>
    <row r="915">
      <c r="A915" s="124"/>
      <c r="B915" s="122"/>
      <c r="C915" s="122"/>
      <c r="D915" s="122"/>
      <c r="E915" s="122"/>
      <c r="F915" s="122"/>
      <c r="G915" s="122"/>
      <c r="H915" s="122"/>
      <c r="I915" s="122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2"/>
      <c r="V915" s="122"/>
      <c r="W915" s="122"/>
      <c r="X915" s="122"/>
      <c r="Y915" s="122"/>
      <c r="Z915" s="122"/>
    </row>
    <row r="916">
      <c r="A916" s="124"/>
      <c r="B916" s="122"/>
      <c r="C916" s="122"/>
      <c r="D916" s="122"/>
      <c r="E916" s="122"/>
      <c r="F916" s="122"/>
      <c r="G916" s="122"/>
      <c r="H916" s="122"/>
      <c r="I916" s="122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2"/>
      <c r="V916" s="122"/>
      <c r="W916" s="122"/>
      <c r="X916" s="122"/>
      <c r="Y916" s="122"/>
      <c r="Z916" s="122"/>
    </row>
    <row r="917">
      <c r="A917" s="124"/>
      <c r="B917" s="122"/>
      <c r="C917" s="122"/>
      <c r="D917" s="122"/>
      <c r="E917" s="122"/>
      <c r="F917" s="122"/>
      <c r="G917" s="122"/>
      <c r="H917" s="122"/>
      <c r="I917" s="122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2"/>
      <c r="V917" s="122"/>
      <c r="W917" s="122"/>
      <c r="X917" s="122"/>
      <c r="Y917" s="122"/>
      <c r="Z917" s="122"/>
    </row>
    <row r="918">
      <c r="A918" s="124"/>
      <c r="B918" s="122"/>
      <c r="C918" s="122"/>
      <c r="D918" s="122"/>
      <c r="E918" s="122"/>
      <c r="F918" s="122"/>
      <c r="G918" s="122"/>
      <c r="H918" s="122"/>
      <c r="I918" s="122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2"/>
      <c r="V918" s="122"/>
      <c r="W918" s="122"/>
      <c r="X918" s="122"/>
      <c r="Y918" s="122"/>
      <c r="Z918" s="122"/>
    </row>
    <row r="919">
      <c r="A919" s="124"/>
      <c r="B919" s="122"/>
      <c r="C919" s="122"/>
      <c r="D919" s="122"/>
      <c r="E919" s="122"/>
      <c r="F919" s="122"/>
      <c r="G919" s="122"/>
      <c r="H919" s="122"/>
      <c r="I919" s="122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2"/>
      <c r="V919" s="122"/>
      <c r="W919" s="122"/>
      <c r="X919" s="122"/>
      <c r="Y919" s="122"/>
      <c r="Z919" s="122"/>
    </row>
    <row r="920">
      <c r="A920" s="124"/>
      <c r="B920" s="122"/>
      <c r="C920" s="122"/>
      <c r="D920" s="122"/>
      <c r="E920" s="122"/>
      <c r="F920" s="122"/>
      <c r="G920" s="122"/>
      <c r="H920" s="122"/>
      <c r="I920" s="122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2"/>
      <c r="V920" s="122"/>
      <c r="W920" s="122"/>
      <c r="X920" s="122"/>
      <c r="Y920" s="122"/>
      <c r="Z920" s="122"/>
    </row>
    <row r="921">
      <c r="A921" s="124"/>
      <c r="B921" s="122"/>
      <c r="C921" s="122"/>
      <c r="D921" s="122"/>
      <c r="E921" s="122"/>
      <c r="F921" s="122"/>
      <c r="G921" s="122"/>
      <c r="H921" s="122"/>
      <c r="I921" s="122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2"/>
      <c r="V921" s="122"/>
      <c r="W921" s="122"/>
      <c r="X921" s="122"/>
      <c r="Y921" s="122"/>
      <c r="Z921" s="122"/>
    </row>
    <row r="922">
      <c r="A922" s="124"/>
      <c r="B922" s="122"/>
      <c r="C922" s="122"/>
      <c r="D922" s="122"/>
      <c r="E922" s="122"/>
      <c r="F922" s="122"/>
      <c r="G922" s="122"/>
      <c r="H922" s="122"/>
      <c r="I922" s="122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2"/>
      <c r="V922" s="122"/>
      <c r="W922" s="122"/>
      <c r="X922" s="122"/>
      <c r="Y922" s="122"/>
      <c r="Z922" s="122"/>
    </row>
    <row r="923">
      <c r="A923" s="124"/>
      <c r="B923" s="122"/>
      <c r="C923" s="122"/>
      <c r="D923" s="122"/>
      <c r="E923" s="122"/>
      <c r="F923" s="122"/>
      <c r="G923" s="122"/>
      <c r="H923" s="122"/>
      <c r="I923" s="122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2"/>
      <c r="V923" s="122"/>
      <c r="W923" s="122"/>
      <c r="X923" s="122"/>
      <c r="Y923" s="122"/>
      <c r="Z923" s="122"/>
    </row>
    <row r="924">
      <c r="A924" s="124"/>
      <c r="B924" s="122"/>
      <c r="C924" s="122"/>
      <c r="D924" s="122"/>
      <c r="E924" s="122"/>
      <c r="F924" s="122"/>
      <c r="G924" s="122"/>
      <c r="H924" s="122"/>
      <c r="I924" s="122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2"/>
      <c r="V924" s="122"/>
      <c r="W924" s="122"/>
      <c r="X924" s="122"/>
      <c r="Y924" s="122"/>
      <c r="Z924" s="122"/>
    </row>
    <row r="925">
      <c r="A925" s="124"/>
      <c r="B925" s="122"/>
      <c r="C925" s="122"/>
      <c r="D925" s="122"/>
      <c r="E925" s="122"/>
      <c r="F925" s="122"/>
      <c r="G925" s="122"/>
      <c r="H925" s="122"/>
      <c r="I925" s="122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2"/>
      <c r="V925" s="122"/>
      <c r="W925" s="122"/>
      <c r="X925" s="122"/>
      <c r="Y925" s="122"/>
      <c r="Z925" s="122"/>
    </row>
    <row r="926">
      <c r="A926" s="124"/>
      <c r="B926" s="122"/>
      <c r="C926" s="122"/>
      <c r="D926" s="122"/>
      <c r="E926" s="122"/>
      <c r="F926" s="122"/>
      <c r="G926" s="122"/>
      <c r="H926" s="122"/>
      <c r="I926" s="122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2"/>
      <c r="V926" s="122"/>
      <c r="W926" s="122"/>
      <c r="X926" s="122"/>
      <c r="Y926" s="122"/>
      <c r="Z926" s="122"/>
    </row>
    <row r="927">
      <c r="A927" s="124"/>
      <c r="B927" s="122"/>
      <c r="C927" s="122"/>
      <c r="D927" s="122"/>
      <c r="E927" s="122"/>
      <c r="F927" s="122"/>
      <c r="G927" s="122"/>
      <c r="H927" s="122"/>
      <c r="I927" s="122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2"/>
      <c r="V927" s="122"/>
      <c r="W927" s="122"/>
      <c r="X927" s="122"/>
      <c r="Y927" s="122"/>
      <c r="Z927" s="122"/>
    </row>
    <row r="928">
      <c r="A928" s="124"/>
      <c r="B928" s="122"/>
      <c r="C928" s="122"/>
      <c r="D928" s="122"/>
      <c r="E928" s="122"/>
      <c r="F928" s="122"/>
      <c r="G928" s="122"/>
      <c r="H928" s="122"/>
      <c r="I928" s="122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2"/>
      <c r="V928" s="122"/>
      <c r="W928" s="122"/>
      <c r="X928" s="122"/>
      <c r="Y928" s="122"/>
      <c r="Z928" s="122"/>
    </row>
    <row r="929">
      <c r="A929" s="124"/>
      <c r="B929" s="122"/>
      <c r="C929" s="122"/>
      <c r="D929" s="122"/>
      <c r="E929" s="122"/>
      <c r="F929" s="122"/>
      <c r="G929" s="122"/>
      <c r="H929" s="122"/>
      <c r="I929" s="122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2"/>
      <c r="V929" s="122"/>
      <c r="W929" s="122"/>
      <c r="X929" s="122"/>
      <c r="Y929" s="122"/>
      <c r="Z929" s="122"/>
    </row>
    <row r="930">
      <c r="A930" s="124"/>
      <c r="B930" s="122"/>
      <c r="C930" s="122"/>
      <c r="D930" s="122"/>
      <c r="E930" s="122"/>
      <c r="F930" s="122"/>
      <c r="G930" s="122"/>
      <c r="H930" s="122"/>
      <c r="I930" s="122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2"/>
      <c r="V930" s="122"/>
      <c r="W930" s="122"/>
      <c r="X930" s="122"/>
      <c r="Y930" s="122"/>
      <c r="Z930" s="122"/>
    </row>
    <row r="931">
      <c r="A931" s="124"/>
      <c r="B931" s="122"/>
      <c r="C931" s="122"/>
      <c r="D931" s="122"/>
      <c r="E931" s="122"/>
      <c r="F931" s="122"/>
      <c r="G931" s="122"/>
      <c r="H931" s="122"/>
      <c r="I931" s="122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2"/>
      <c r="V931" s="122"/>
      <c r="W931" s="122"/>
      <c r="X931" s="122"/>
      <c r="Y931" s="122"/>
      <c r="Z931" s="122"/>
    </row>
    <row r="932">
      <c r="A932" s="124"/>
      <c r="B932" s="122"/>
      <c r="C932" s="122"/>
      <c r="D932" s="122"/>
      <c r="E932" s="122"/>
      <c r="F932" s="122"/>
      <c r="G932" s="122"/>
      <c r="H932" s="122"/>
      <c r="I932" s="122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2"/>
      <c r="V932" s="122"/>
      <c r="W932" s="122"/>
      <c r="X932" s="122"/>
      <c r="Y932" s="122"/>
      <c r="Z932" s="122"/>
    </row>
    <row r="933">
      <c r="A933" s="124"/>
      <c r="B933" s="122"/>
      <c r="C933" s="122"/>
      <c r="D933" s="122"/>
      <c r="E933" s="122"/>
      <c r="F933" s="122"/>
      <c r="G933" s="122"/>
      <c r="H933" s="122"/>
      <c r="I933" s="122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2"/>
      <c r="V933" s="122"/>
      <c r="W933" s="122"/>
      <c r="X933" s="122"/>
      <c r="Y933" s="122"/>
      <c r="Z933" s="122"/>
    </row>
    <row r="934">
      <c r="A934" s="124"/>
      <c r="B934" s="122"/>
      <c r="C934" s="122"/>
      <c r="D934" s="122"/>
      <c r="E934" s="122"/>
      <c r="F934" s="122"/>
      <c r="G934" s="122"/>
      <c r="H934" s="122"/>
      <c r="I934" s="122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2"/>
      <c r="V934" s="122"/>
      <c r="W934" s="122"/>
      <c r="X934" s="122"/>
      <c r="Y934" s="122"/>
      <c r="Z934" s="122"/>
    </row>
    <row r="935">
      <c r="A935" s="124"/>
      <c r="B935" s="122"/>
      <c r="C935" s="122"/>
      <c r="D935" s="122"/>
      <c r="E935" s="122"/>
      <c r="F935" s="122"/>
      <c r="G935" s="122"/>
      <c r="H935" s="122"/>
      <c r="I935" s="122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2"/>
      <c r="V935" s="122"/>
      <c r="W935" s="122"/>
      <c r="X935" s="122"/>
      <c r="Y935" s="122"/>
      <c r="Z935" s="122"/>
    </row>
    <row r="936">
      <c r="A936" s="124"/>
      <c r="B936" s="122"/>
      <c r="C936" s="122"/>
      <c r="D936" s="122"/>
      <c r="E936" s="122"/>
      <c r="F936" s="122"/>
      <c r="G936" s="122"/>
      <c r="H936" s="122"/>
      <c r="I936" s="122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2"/>
      <c r="V936" s="122"/>
      <c r="W936" s="122"/>
      <c r="X936" s="122"/>
      <c r="Y936" s="122"/>
      <c r="Z936" s="122"/>
    </row>
    <row r="937">
      <c r="A937" s="124"/>
      <c r="B937" s="122"/>
      <c r="C937" s="122"/>
      <c r="D937" s="122"/>
      <c r="E937" s="122"/>
      <c r="F937" s="122"/>
      <c r="G937" s="122"/>
      <c r="H937" s="122"/>
      <c r="I937" s="122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2"/>
      <c r="V937" s="122"/>
      <c r="W937" s="122"/>
      <c r="X937" s="122"/>
      <c r="Y937" s="122"/>
      <c r="Z937" s="122"/>
    </row>
    <row r="938">
      <c r="A938" s="124"/>
      <c r="B938" s="122"/>
      <c r="C938" s="122"/>
      <c r="D938" s="122"/>
      <c r="E938" s="122"/>
      <c r="F938" s="122"/>
      <c r="G938" s="122"/>
      <c r="H938" s="122"/>
      <c r="I938" s="122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2"/>
      <c r="V938" s="122"/>
      <c r="W938" s="122"/>
      <c r="X938" s="122"/>
      <c r="Y938" s="122"/>
      <c r="Z938" s="122"/>
    </row>
    <row r="939">
      <c r="A939" s="124"/>
      <c r="B939" s="122"/>
      <c r="C939" s="122"/>
      <c r="D939" s="122"/>
      <c r="E939" s="122"/>
      <c r="F939" s="122"/>
      <c r="G939" s="122"/>
      <c r="H939" s="122"/>
      <c r="I939" s="122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2"/>
      <c r="V939" s="122"/>
      <c r="W939" s="122"/>
      <c r="X939" s="122"/>
      <c r="Y939" s="122"/>
      <c r="Z939" s="122"/>
    </row>
    <row r="940">
      <c r="A940" s="124"/>
      <c r="B940" s="122"/>
      <c r="C940" s="122"/>
      <c r="D940" s="122"/>
      <c r="E940" s="122"/>
      <c r="F940" s="122"/>
      <c r="G940" s="122"/>
      <c r="H940" s="122"/>
      <c r="I940" s="122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2"/>
      <c r="V940" s="122"/>
      <c r="W940" s="122"/>
      <c r="X940" s="122"/>
      <c r="Y940" s="122"/>
      <c r="Z940" s="122"/>
    </row>
    <row r="941">
      <c r="A941" s="124"/>
      <c r="B941" s="122"/>
      <c r="C941" s="122"/>
      <c r="D941" s="122"/>
      <c r="E941" s="122"/>
      <c r="F941" s="122"/>
      <c r="G941" s="122"/>
      <c r="H941" s="122"/>
      <c r="I941" s="122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2"/>
      <c r="V941" s="122"/>
      <c r="W941" s="122"/>
      <c r="X941" s="122"/>
      <c r="Y941" s="122"/>
      <c r="Z941" s="122"/>
    </row>
    <row r="942">
      <c r="A942" s="124"/>
      <c r="B942" s="122"/>
      <c r="C942" s="122"/>
      <c r="D942" s="122"/>
      <c r="E942" s="122"/>
      <c r="F942" s="122"/>
      <c r="G942" s="122"/>
      <c r="H942" s="122"/>
      <c r="I942" s="122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2"/>
      <c r="V942" s="122"/>
      <c r="W942" s="122"/>
      <c r="X942" s="122"/>
      <c r="Y942" s="122"/>
      <c r="Z942" s="122"/>
    </row>
    <row r="943">
      <c r="A943" s="124"/>
      <c r="B943" s="122"/>
      <c r="C943" s="122"/>
      <c r="D943" s="122"/>
      <c r="E943" s="122"/>
      <c r="F943" s="122"/>
      <c r="G943" s="122"/>
      <c r="H943" s="122"/>
      <c r="I943" s="122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2"/>
      <c r="V943" s="122"/>
      <c r="W943" s="122"/>
      <c r="X943" s="122"/>
      <c r="Y943" s="122"/>
      <c r="Z943" s="122"/>
    </row>
    <row r="944">
      <c r="A944" s="124"/>
      <c r="B944" s="122"/>
      <c r="C944" s="122"/>
      <c r="D944" s="122"/>
      <c r="E944" s="122"/>
      <c r="F944" s="122"/>
      <c r="G944" s="122"/>
      <c r="H944" s="122"/>
      <c r="I944" s="122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2"/>
      <c r="V944" s="122"/>
      <c r="W944" s="122"/>
      <c r="X944" s="122"/>
      <c r="Y944" s="122"/>
      <c r="Z944" s="122"/>
    </row>
    <row r="945">
      <c r="A945" s="124"/>
      <c r="B945" s="122"/>
      <c r="C945" s="122"/>
      <c r="D945" s="122"/>
      <c r="E945" s="122"/>
      <c r="F945" s="122"/>
      <c r="G945" s="122"/>
      <c r="H945" s="122"/>
      <c r="I945" s="122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2"/>
      <c r="V945" s="122"/>
      <c r="W945" s="122"/>
      <c r="X945" s="122"/>
      <c r="Y945" s="122"/>
      <c r="Z945" s="122"/>
    </row>
    <row r="946">
      <c r="A946" s="124"/>
      <c r="B946" s="122"/>
      <c r="C946" s="122"/>
      <c r="D946" s="122"/>
      <c r="E946" s="122"/>
      <c r="F946" s="122"/>
      <c r="G946" s="122"/>
      <c r="H946" s="122"/>
      <c r="I946" s="122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2"/>
      <c r="V946" s="122"/>
      <c r="W946" s="122"/>
      <c r="X946" s="122"/>
      <c r="Y946" s="122"/>
      <c r="Z946" s="122"/>
    </row>
    <row r="947">
      <c r="A947" s="124"/>
      <c r="B947" s="122"/>
      <c r="C947" s="122"/>
      <c r="D947" s="122"/>
      <c r="E947" s="122"/>
      <c r="F947" s="122"/>
      <c r="G947" s="122"/>
      <c r="H947" s="122"/>
      <c r="I947" s="122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2"/>
      <c r="V947" s="122"/>
      <c r="W947" s="122"/>
      <c r="X947" s="122"/>
      <c r="Y947" s="122"/>
      <c r="Z947" s="122"/>
    </row>
    <row r="948">
      <c r="A948" s="124"/>
      <c r="B948" s="122"/>
      <c r="C948" s="122"/>
      <c r="D948" s="122"/>
      <c r="E948" s="122"/>
      <c r="F948" s="122"/>
      <c r="G948" s="122"/>
      <c r="H948" s="122"/>
      <c r="I948" s="122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2"/>
      <c r="V948" s="122"/>
      <c r="W948" s="122"/>
      <c r="X948" s="122"/>
      <c r="Y948" s="122"/>
      <c r="Z948" s="122"/>
    </row>
    <row r="949">
      <c r="A949" s="124"/>
      <c r="B949" s="122"/>
      <c r="C949" s="122"/>
      <c r="D949" s="122"/>
      <c r="E949" s="122"/>
      <c r="F949" s="122"/>
      <c r="G949" s="122"/>
      <c r="H949" s="122"/>
      <c r="I949" s="122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2"/>
      <c r="V949" s="122"/>
      <c r="W949" s="122"/>
      <c r="X949" s="122"/>
      <c r="Y949" s="122"/>
      <c r="Z949" s="122"/>
    </row>
    <row r="950">
      <c r="A950" s="124"/>
      <c r="B950" s="122"/>
      <c r="C950" s="122"/>
      <c r="D950" s="122"/>
      <c r="E950" s="122"/>
      <c r="F950" s="122"/>
      <c r="G950" s="122"/>
      <c r="H950" s="122"/>
      <c r="I950" s="122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2"/>
      <c r="V950" s="122"/>
      <c r="W950" s="122"/>
      <c r="X950" s="122"/>
      <c r="Y950" s="122"/>
      <c r="Z950" s="122"/>
    </row>
    <row r="951">
      <c r="A951" s="124"/>
      <c r="B951" s="122"/>
      <c r="C951" s="122"/>
      <c r="D951" s="122"/>
      <c r="E951" s="122"/>
      <c r="F951" s="122"/>
      <c r="G951" s="122"/>
      <c r="H951" s="122"/>
      <c r="I951" s="122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2"/>
      <c r="V951" s="122"/>
      <c r="W951" s="122"/>
      <c r="X951" s="122"/>
      <c r="Y951" s="122"/>
      <c r="Z951" s="122"/>
    </row>
    <row r="952">
      <c r="A952" s="124"/>
      <c r="B952" s="122"/>
      <c r="C952" s="122"/>
      <c r="D952" s="122"/>
      <c r="E952" s="122"/>
      <c r="F952" s="122"/>
      <c r="G952" s="122"/>
      <c r="H952" s="122"/>
      <c r="I952" s="122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2"/>
      <c r="V952" s="122"/>
      <c r="W952" s="122"/>
      <c r="X952" s="122"/>
      <c r="Y952" s="122"/>
      <c r="Z952" s="122"/>
    </row>
    <row r="953">
      <c r="A953" s="124"/>
      <c r="B953" s="122"/>
      <c r="C953" s="122"/>
      <c r="D953" s="122"/>
      <c r="E953" s="122"/>
      <c r="F953" s="122"/>
      <c r="G953" s="122"/>
      <c r="H953" s="122"/>
      <c r="I953" s="122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2"/>
      <c r="V953" s="122"/>
      <c r="W953" s="122"/>
      <c r="X953" s="122"/>
      <c r="Y953" s="122"/>
      <c r="Z953" s="122"/>
    </row>
    <row r="954">
      <c r="A954" s="124"/>
      <c r="B954" s="122"/>
      <c r="C954" s="122"/>
      <c r="D954" s="122"/>
      <c r="E954" s="122"/>
      <c r="F954" s="122"/>
      <c r="G954" s="122"/>
      <c r="H954" s="122"/>
      <c r="I954" s="122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2"/>
      <c r="V954" s="122"/>
      <c r="W954" s="122"/>
      <c r="X954" s="122"/>
      <c r="Y954" s="122"/>
      <c r="Z954" s="122"/>
    </row>
    <row r="955">
      <c r="A955" s="124"/>
      <c r="B955" s="122"/>
      <c r="C955" s="122"/>
      <c r="D955" s="122"/>
      <c r="E955" s="122"/>
      <c r="F955" s="122"/>
      <c r="G955" s="122"/>
      <c r="H955" s="122"/>
      <c r="I955" s="122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2"/>
      <c r="V955" s="122"/>
      <c r="W955" s="122"/>
      <c r="X955" s="122"/>
      <c r="Y955" s="122"/>
      <c r="Z955" s="122"/>
    </row>
    <row r="956">
      <c r="A956" s="124"/>
      <c r="B956" s="122"/>
      <c r="C956" s="122"/>
      <c r="D956" s="122"/>
      <c r="E956" s="122"/>
      <c r="F956" s="122"/>
      <c r="G956" s="122"/>
      <c r="H956" s="122"/>
      <c r="I956" s="122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2"/>
      <c r="V956" s="122"/>
      <c r="W956" s="122"/>
      <c r="X956" s="122"/>
      <c r="Y956" s="122"/>
      <c r="Z956" s="122"/>
    </row>
    <row r="957">
      <c r="A957" s="124"/>
      <c r="B957" s="122"/>
      <c r="C957" s="122"/>
      <c r="D957" s="122"/>
      <c r="E957" s="122"/>
      <c r="F957" s="122"/>
      <c r="G957" s="122"/>
      <c r="H957" s="122"/>
      <c r="I957" s="122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2"/>
      <c r="V957" s="122"/>
      <c r="W957" s="122"/>
      <c r="X957" s="122"/>
      <c r="Y957" s="122"/>
      <c r="Z957" s="122"/>
    </row>
    <row r="958">
      <c r="A958" s="124"/>
      <c r="B958" s="122"/>
      <c r="C958" s="122"/>
      <c r="D958" s="122"/>
      <c r="E958" s="122"/>
      <c r="F958" s="122"/>
      <c r="G958" s="122"/>
      <c r="H958" s="122"/>
      <c r="I958" s="122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2"/>
      <c r="V958" s="122"/>
      <c r="W958" s="122"/>
      <c r="X958" s="122"/>
      <c r="Y958" s="122"/>
      <c r="Z958" s="122"/>
    </row>
    <row r="959">
      <c r="A959" s="124"/>
      <c r="B959" s="122"/>
      <c r="C959" s="122"/>
      <c r="D959" s="122"/>
      <c r="E959" s="122"/>
      <c r="F959" s="122"/>
      <c r="G959" s="122"/>
      <c r="H959" s="122"/>
      <c r="I959" s="122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2"/>
      <c r="V959" s="122"/>
      <c r="W959" s="122"/>
      <c r="X959" s="122"/>
      <c r="Y959" s="122"/>
      <c r="Z959" s="122"/>
    </row>
    <row r="960">
      <c r="A960" s="124"/>
      <c r="B960" s="122"/>
      <c r="C960" s="122"/>
      <c r="D960" s="122"/>
      <c r="E960" s="122"/>
      <c r="F960" s="122"/>
      <c r="G960" s="122"/>
      <c r="H960" s="122"/>
      <c r="I960" s="122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2"/>
      <c r="V960" s="122"/>
      <c r="W960" s="122"/>
      <c r="X960" s="122"/>
      <c r="Y960" s="122"/>
      <c r="Z960" s="122"/>
    </row>
    <row r="961">
      <c r="A961" s="124"/>
      <c r="B961" s="122"/>
      <c r="C961" s="122"/>
      <c r="D961" s="122"/>
      <c r="E961" s="122"/>
      <c r="F961" s="122"/>
      <c r="G961" s="122"/>
      <c r="H961" s="122"/>
      <c r="I961" s="122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2"/>
      <c r="V961" s="122"/>
      <c r="W961" s="122"/>
      <c r="X961" s="122"/>
      <c r="Y961" s="122"/>
      <c r="Z961" s="122"/>
    </row>
    <row r="962">
      <c r="A962" s="124"/>
      <c r="B962" s="122"/>
      <c r="C962" s="122"/>
      <c r="D962" s="122"/>
      <c r="E962" s="122"/>
      <c r="F962" s="122"/>
      <c r="G962" s="122"/>
      <c r="H962" s="122"/>
      <c r="I962" s="122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2"/>
      <c r="V962" s="122"/>
      <c r="W962" s="122"/>
      <c r="X962" s="122"/>
      <c r="Y962" s="122"/>
      <c r="Z962" s="122"/>
    </row>
    <row r="963">
      <c r="A963" s="124"/>
      <c r="B963" s="122"/>
      <c r="C963" s="122"/>
      <c r="D963" s="122"/>
      <c r="E963" s="122"/>
      <c r="F963" s="122"/>
      <c r="G963" s="122"/>
      <c r="H963" s="122"/>
      <c r="I963" s="122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2"/>
      <c r="V963" s="122"/>
      <c r="W963" s="122"/>
      <c r="X963" s="122"/>
      <c r="Y963" s="122"/>
      <c r="Z963" s="122"/>
    </row>
    <row r="964">
      <c r="A964" s="124"/>
      <c r="B964" s="122"/>
      <c r="C964" s="122"/>
      <c r="D964" s="122"/>
      <c r="E964" s="122"/>
      <c r="F964" s="122"/>
      <c r="G964" s="122"/>
      <c r="H964" s="122"/>
      <c r="I964" s="122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2"/>
      <c r="V964" s="122"/>
      <c r="W964" s="122"/>
      <c r="X964" s="122"/>
      <c r="Y964" s="122"/>
      <c r="Z964" s="122"/>
    </row>
    <row r="965">
      <c r="A965" s="124"/>
      <c r="B965" s="122"/>
      <c r="C965" s="122"/>
      <c r="D965" s="122"/>
      <c r="E965" s="122"/>
      <c r="F965" s="122"/>
      <c r="G965" s="122"/>
      <c r="H965" s="122"/>
      <c r="I965" s="122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2"/>
      <c r="V965" s="122"/>
      <c r="W965" s="122"/>
      <c r="X965" s="122"/>
      <c r="Y965" s="122"/>
      <c r="Z965" s="122"/>
    </row>
    <row r="966">
      <c r="A966" s="124"/>
      <c r="B966" s="122"/>
      <c r="C966" s="122"/>
      <c r="D966" s="122"/>
      <c r="E966" s="122"/>
      <c r="F966" s="122"/>
      <c r="G966" s="122"/>
      <c r="H966" s="122"/>
      <c r="I966" s="122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2"/>
      <c r="V966" s="122"/>
      <c r="W966" s="122"/>
      <c r="X966" s="122"/>
      <c r="Y966" s="122"/>
      <c r="Z966" s="122"/>
    </row>
    <row r="967">
      <c r="A967" s="124"/>
      <c r="B967" s="122"/>
      <c r="C967" s="122"/>
      <c r="D967" s="122"/>
      <c r="E967" s="122"/>
      <c r="F967" s="122"/>
      <c r="G967" s="122"/>
      <c r="H967" s="122"/>
      <c r="I967" s="122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2"/>
      <c r="V967" s="122"/>
      <c r="W967" s="122"/>
      <c r="X967" s="122"/>
      <c r="Y967" s="122"/>
      <c r="Z967" s="122"/>
    </row>
    <row r="968">
      <c r="A968" s="124"/>
      <c r="B968" s="122"/>
      <c r="C968" s="122"/>
      <c r="D968" s="122"/>
      <c r="E968" s="122"/>
      <c r="F968" s="122"/>
      <c r="G968" s="122"/>
      <c r="H968" s="122"/>
      <c r="I968" s="122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2"/>
      <c r="V968" s="122"/>
      <c r="W968" s="122"/>
      <c r="X968" s="122"/>
      <c r="Y968" s="122"/>
      <c r="Z968" s="122"/>
    </row>
    <row r="969">
      <c r="A969" s="124"/>
      <c r="B969" s="122"/>
      <c r="C969" s="122"/>
      <c r="D969" s="122"/>
      <c r="E969" s="122"/>
      <c r="F969" s="122"/>
      <c r="G969" s="122"/>
      <c r="H969" s="122"/>
      <c r="I969" s="122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2"/>
      <c r="V969" s="122"/>
      <c r="W969" s="122"/>
      <c r="X969" s="122"/>
      <c r="Y969" s="122"/>
      <c r="Z969" s="122"/>
    </row>
    <row r="970">
      <c r="A970" s="124"/>
      <c r="B970" s="122"/>
      <c r="C970" s="122"/>
      <c r="D970" s="122"/>
      <c r="E970" s="122"/>
      <c r="F970" s="122"/>
      <c r="G970" s="122"/>
      <c r="H970" s="122"/>
      <c r="I970" s="122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2"/>
      <c r="V970" s="122"/>
      <c r="W970" s="122"/>
      <c r="X970" s="122"/>
      <c r="Y970" s="122"/>
      <c r="Z970" s="122"/>
    </row>
  </sheetData>
  <conditionalFormatting sqref="C1:I970">
    <cfRule type="cellIs" dxfId="5" priority="1" operator="equal">
      <formula>"0%"</formula>
    </cfRule>
  </conditionalFormatting>
  <conditionalFormatting sqref="C1:G970">
    <cfRule type="cellIs" dxfId="6" priority="2" operator="between">
      <formula>"0%"</formula>
      <formula>"0.50%"</formula>
    </cfRule>
  </conditionalFormatting>
  <conditionalFormatting sqref="C1:G970">
    <cfRule type="cellIs" dxfId="7" priority="3" operator="greaterThan">
      <formula>"0.50%"</formula>
    </cfRule>
  </conditionalFormatting>
  <conditionalFormatting sqref="C1:G970">
    <cfRule type="cellIs" dxfId="8" priority="4" operator="between">
      <formula>0</formula>
      <formula>"-0.50%"</formula>
    </cfRule>
  </conditionalFormatting>
  <conditionalFormatting sqref="C1:G970">
    <cfRule type="cellIs" dxfId="9" priority="5" operator="lessThan">
      <formula>"-0.50%"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22"/>
    <col customWidth="1" hidden="1" min="2" max="2" width="15.56"/>
    <col customWidth="1" min="3" max="3" width="28.11"/>
    <col customWidth="1" min="4" max="4" width="28.33"/>
    <col customWidth="1" min="5" max="5" width="24.44"/>
    <col customWidth="1" min="6" max="7" width="15.33"/>
    <col customWidth="1" min="8" max="8" width="16.78"/>
    <col customWidth="1" min="9" max="9" width="15.78"/>
    <col customWidth="1" min="12" max="12" width="13.56"/>
  </cols>
  <sheetData>
    <row r="1" ht="35.25" customHeight="1">
      <c r="A1" s="125" t="s">
        <v>51</v>
      </c>
      <c r="B1" s="126" t="s">
        <v>52</v>
      </c>
      <c r="C1" s="126" t="s">
        <v>53</v>
      </c>
      <c r="D1" s="126" t="s">
        <v>54</v>
      </c>
      <c r="E1" s="126" t="s">
        <v>55</v>
      </c>
      <c r="F1" s="126" t="s">
        <v>56</v>
      </c>
      <c r="G1" s="126" t="s">
        <v>57</v>
      </c>
      <c r="H1" s="126" t="s">
        <v>58</v>
      </c>
      <c r="I1" s="126" t="s">
        <v>59</v>
      </c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8"/>
      <c r="V1" s="128"/>
      <c r="W1" s="128"/>
      <c r="X1" s="128"/>
      <c r="Y1" s="128"/>
      <c r="Z1" s="128"/>
    </row>
    <row r="2">
      <c r="A2" s="129">
        <f>'PROP DAILY PNL'!A356</f>
        <v>45964</v>
      </c>
      <c r="B2" s="130">
        <v>128000.0</v>
      </c>
      <c r="C2" s="131">
        <f>'PROP DAILY PNL'!J356/$B$2/100</f>
        <v>-0.007791484375</v>
      </c>
      <c r="D2" s="131">
        <f>'PROP DAILY PNL'!R356/$B$2/100</f>
        <v>-0.00120234375</v>
      </c>
      <c r="E2" s="131">
        <f>'PROP DAILY PNL'!Q356/$B$2/100</f>
        <v>0.003103359375</v>
      </c>
      <c r="F2" s="131">
        <f>'PROP DAILY PNL'!I356/$B$2/100</f>
        <v>0</v>
      </c>
      <c r="G2" s="131">
        <f t="shared" ref="G2:G21" si="2">SUM(C2:F2)</f>
        <v>-0.00589046875</v>
      </c>
      <c r="H2" s="131">
        <f t="shared" ref="H2:I2" si="1">G2</f>
        <v>-0.00589046875</v>
      </c>
      <c r="I2" s="132">
        <f t="shared" si="1"/>
        <v>-0.00589046875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4"/>
      <c r="V2" s="134"/>
      <c r="W2" s="134"/>
      <c r="X2" s="134"/>
      <c r="Y2" s="134"/>
      <c r="Z2" s="134"/>
    </row>
    <row r="3">
      <c r="A3" s="129">
        <f>'PROP DAILY PNL'!A357</f>
        <v>45965</v>
      </c>
      <c r="B3" s="134"/>
      <c r="C3" s="131">
        <f>'PROP DAILY PNL'!J357/$B$2/100</f>
        <v>0.009380859375</v>
      </c>
      <c r="D3" s="131">
        <f>'PROP DAILY PNL'!R357/$B$2/100</f>
        <v>0.0044921875</v>
      </c>
      <c r="E3" s="131">
        <f>'PROP DAILY PNL'!Q357/$B$2/100</f>
        <v>0</v>
      </c>
      <c r="F3" s="131">
        <f>'PROP DAILY PNL'!I357/$B$2/100</f>
        <v>0.01367671875</v>
      </c>
      <c r="G3" s="131">
        <f t="shared" si="2"/>
        <v>0.02754976563</v>
      </c>
      <c r="H3" s="131">
        <f t="shared" ref="H3:H21" si="3">G3+H2</f>
        <v>0.02165929688</v>
      </c>
      <c r="I3" s="131">
        <f t="shared" ref="I3:I21" si="4">H3 - MAX($H$2:H3)
</f>
        <v>0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4"/>
      <c r="V3" s="134"/>
      <c r="W3" s="134"/>
      <c r="X3" s="134"/>
      <c r="Y3" s="134"/>
      <c r="Z3" s="134"/>
    </row>
    <row r="4">
      <c r="A4" s="129">
        <f>'PROP DAILY PNL'!A358</f>
        <v>45966</v>
      </c>
      <c r="B4" s="134"/>
      <c r="C4" s="131">
        <f>'PROP DAILY PNL'!J358/$B$2/100</f>
        <v>0</v>
      </c>
      <c r="D4" s="131">
        <f>'PROP DAILY PNL'!R358/$B$2/100</f>
        <v>0</v>
      </c>
      <c r="E4" s="131">
        <f>'PROP DAILY PNL'!Q358/$B$2/100</f>
        <v>0</v>
      </c>
      <c r="F4" s="131">
        <f>'PROP DAILY PNL'!I358/$B$2/100</f>
        <v>0</v>
      </c>
      <c r="G4" s="131">
        <f t="shared" si="2"/>
        <v>0</v>
      </c>
      <c r="H4" s="131">
        <f t="shared" si="3"/>
        <v>0.02165929688</v>
      </c>
      <c r="I4" s="131">
        <f t="shared" si="4"/>
        <v>0</v>
      </c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4"/>
      <c r="V4" s="134"/>
      <c r="W4" s="134"/>
      <c r="X4" s="134"/>
      <c r="Y4" s="134"/>
      <c r="Z4" s="134"/>
    </row>
    <row r="5">
      <c r="A5" s="129">
        <f>'PROP DAILY PNL'!A359</f>
        <v>45967</v>
      </c>
      <c r="B5" s="134"/>
      <c r="C5" s="131">
        <f>'PROP DAILY PNL'!J359/$B$2/100</f>
        <v>-0.001866171875</v>
      </c>
      <c r="D5" s="131">
        <f>'PROP DAILY PNL'!R359/$B$2/100</f>
        <v>0.00253828125</v>
      </c>
      <c r="E5" s="131">
        <f>'PROP DAILY PNL'!Q359/$B$2/100</f>
        <v>0</v>
      </c>
      <c r="F5" s="131">
        <f>'PROP DAILY PNL'!I359/$B$2/100</f>
        <v>-0.002066328125</v>
      </c>
      <c r="G5" s="131">
        <f t="shared" si="2"/>
        <v>-0.00139421875</v>
      </c>
      <c r="H5" s="131">
        <f t="shared" si="3"/>
        <v>0.02026507813</v>
      </c>
      <c r="I5" s="131">
        <f t="shared" si="4"/>
        <v>-0.00139421875</v>
      </c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4"/>
      <c r="V5" s="134"/>
      <c r="W5" s="134"/>
      <c r="X5" s="134"/>
      <c r="Y5" s="134"/>
      <c r="Z5" s="134"/>
    </row>
    <row r="6">
      <c r="A6" s="129">
        <f>'PROP DAILY PNL'!A360</f>
        <v>45968</v>
      </c>
      <c r="B6" s="134"/>
      <c r="C6" s="131">
        <f>'PROP DAILY PNL'!J360/$B$2/100</f>
        <v>-0.004565859375</v>
      </c>
      <c r="D6" s="131">
        <f>'PROP DAILY PNL'!R360/$B$2/100</f>
        <v>0.004386328125</v>
      </c>
      <c r="E6" s="131">
        <f>'PROP DAILY PNL'!Q360/$B$2/100</f>
        <v>-0.00497265625</v>
      </c>
      <c r="F6" s="131">
        <f>'PROP DAILY PNL'!I360/$B$2/100</f>
        <v>0</v>
      </c>
      <c r="G6" s="131">
        <f t="shared" si="2"/>
        <v>-0.0051521875</v>
      </c>
      <c r="H6" s="131">
        <f t="shared" si="3"/>
        <v>0.01511289063</v>
      </c>
      <c r="I6" s="131">
        <f t="shared" si="4"/>
        <v>-0.00654640625</v>
      </c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4"/>
      <c r="V6" s="134"/>
      <c r="W6" s="134"/>
      <c r="X6" s="134"/>
      <c r="Y6" s="134"/>
      <c r="Z6" s="134"/>
    </row>
    <row r="7">
      <c r="A7" s="129">
        <f>'PROP DAILY PNL'!A361</f>
        <v>45971</v>
      </c>
      <c r="B7" s="134"/>
      <c r="C7" s="131">
        <f>'PROP DAILY PNL'!J361/$B$2/100</f>
        <v>-0.000896484375</v>
      </c>
      <c r="D7" s="131">
        <f>'PROP DAILY PNL'!R361/$B$2/100</f>
        <v>-0.00271640625</v>
      </c>
      <c r="E7" s="131">
        <f>'PROP DAILY PNL'!Q361/$B$2/100</f>
        <v>0.0024765625</v>
      </c>
      <c r="F7" s="131">
        <f>'PROP DAILY PNL'!I361/$B$2/100</f>
        <v>0</v>
      </c>
      <c r="G7" s="131">
        <f t="shared" si="2"/>
        <v>-0.001136328125</v>
      </c>
      <c r="H7" s="131">
        <f t="shared" si="3"/>
        <v>0.0139765625</v>
      </c>
      <c r="I7" s="131">
        <f t="shared" si="4"/>
        <v>-0.007682734375</v>
      </c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4"/>
      <c r="V7" s="134"/>
      <c r="W7" s="134"/>
      <c r="X7" s="134"/>
      <c r="Y7" s="134"/>
      <c r="Z7" s="134"/>
    </row>
    <row r="8">
      <c r="A8" s="129">
        <f>'PROP DAILY PNL'!A362</f>
        <v>45972</v>
      </c>
      <c r="B8" s="134"/>
      <c r="C8" s="131">
        <f>'PROP DAILY PNL'!J362/$B$2/100</f>
        <v>0.003640078125</v>
      </c>
      <c r="D8" s="131">
        <f>'PROP DAILY PNL'!R362/$B$2/100</f>
        <v>0.005273984375</v>
      </c>
      <c r="E8" s="131">
        <f>'PROP DAILY PNL'!Q362/$B$2/100</f>
        <v>0</v>
      </c>
      <c r="F8" s="131">
        <f>'PROP DAILY PNL'!I362/$B$2/100</f>
        <v>-0.009140625</v>
      </c>
      <c r="G8" s="131">
        <f t="shared" si="2"/>
        <v>-0.0002265625</v>
      </c>
      <c r="H8" s="131">
        <f t="shared" si="3"/>
        <v>0.01375</v>
      </c>
      <c r="I8" s="131">
        <f t="shared" si="4"/>
        <v>-0.007909296875</v>
      </c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4"/>
      <c r="V8" s="134"/>
      <c r="W8" s="134"/>
      <c r="X8" s="134"/>
      <c r="Y8" s="134"/>
      <c r="Z8" s="134"/>
    </row>
    <row r="9">
      <c r="A9" s="129">
        <f>'PROP DAILY PNL'!A363</f>
        <v>45973</v>
      </c>
      <c r="B9" s="134"/>
      <c r="C9" s="131">
        <f>'PROP DAILY PNL'!J363/$B$2/100</f>
        <v>0.002241171875</v>
      </c>
      <c r="D9" s="131">
        <f>'PROP DAILY PNL'!R363/$B$2/100</f>
        <v>-0.002438046875</v>
      </c>
      <c r="E9" s="131">
        <f>'PROP DAILY PNL'!Q363/$B$2/100</f>
        <v>0.001562109375</v>
      </c>
      <c r="F9" s="131">
        <f>'PROP DAILY PNL'!I363/$B$2/100</f>
        <v>0</v>
      </c>
      <c r="G9" s="131">
        <f t="shared" si="2"/>
        <v>0.001365234375</v>
      </c>
      <c r="H9" s="131">
        <f t="shared" si="3"/>
        <v>0.01511523438</v>
      </c>
      <c r="I9" s="131">
        <f t="shared" si="4"/>
        <v>-0.0065440625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4"/>
      <c r="V9" s="134"/>
      <c r="W9" s="134"/>
      <c r="X9" s="134"/>
      <c r="Y9" s="134"/>
      <c r="Z9" s="134"/>
    </row>
    <row r="10">
      <c r="A10" s="129">
        <f>'PROP DAILY PNL'!A364</f>
        <v>45974</v>
      </c>
      <c r="B10" s="134"/>
      <c r="C10" s="131">
        <f>'PROP DAILY PNL'!J364/$B$2/100</f>
        <v>-0.000228515625</v>
      </c>
      <c r="D10" s="131">
        <f>'PROP DAILY PNL'!R364/$B$2/100</f>
        <v>-0.01044265625</v>
      </c>
      <c r="E10" s="131">
        <f>'PROP DAILY PNL'!Q364/$B$2/100</f>
        <v>0</v>
      </c>
      <c r="F10" s="131">
        <f>'PROP DAILY PNL'!I364/$B$2/100</f>
        <v>-0.01036539063</v>
      </c>
      <c r="G10" s="131">
        <f t="shared" si="2"/>
        <v>-0.0210365625</v>
      </c>
      <c r="H10" s="131">
        <f t="shared" si="3"/>
        <v>-0.005921328125</v>
      </c>
      <c r="I10" s="131">
        <f t="shared" si="4"/>
        <v>-0.027580625</v>
      </c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4"/>
      <c r="V10" s="134"/>
      <c r="W10" s="134"/>
      <c r="X10" s="134"/>
      <c r="Y10" s="134"/>
      <c r="Z10" s="134"/>
    </row>
    <row r="11">
      <c r="A11" s="129">
        <f>'PROP DAILY PNL'!A365</f>
        <v>45975</v>
      </c>
      <c r="B11" s="134"/>
      <c r="C11" s="131">
        <f>'PROP DAILY PNL'!J365/$B$2/100</f>
        <v>-0.001470703125</v>
      </c>
      <c r="D11" s="131">
        <f>'PROP DAILY PNL'!R365/$B$2/100</f>
        <v>-0.01315046875</v>
      </c>
      <c r="E11" s="131">
        <f>'PROP DAILY PNL'!Q365/$B$2/100</f>
        <v>0.004765625</v>
      </c>
      <c r="F11" s="131">
        <f>'PROP DAILY PNL'!I365/$B$2/100</f>
        <v>0</v>
      </c>
      <c r="G11" s="131">
        <f t="shared" si="2"/>
        <v>-0.009855546875</v>
      </c>
      <c r="H11" s="131">
        <f t="shared" si="3"/>
        <v>-0.015776875</v>
      </c>
      <c r="I11" s="131">
        <f t="shared" si="4"/>
        <v>-0.03743617188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4"/>
      <c r="V11" s="134"/>
      <c r="W11" s="134"/>
      <c r="X11" s="134"/>
      <c r="Y11" s="134"/>
      <c r="Z11" s="134"/>
    </row>
    <row r="12">
      <c r="A12" s="129">
        <f>'PROP DAILY PNL'!A366</f>
        <v>45978</v>
      </c>
      <c r="B12" s="134"/>
      <c r="C12" s="131">
        <f>'PROP DAILY PNL'!J366/$B$2/100</f>
        <v>0.00075609375</v>
      </c>
      <c r="D12" s="131">
        <f>'PROP DAILY PNL'!R366/$B$2/100</f>
        <v>0.002365703125</v>
      </c>
      <c r="E12" s="131">
        <f>'PROP DAILY PNL'!Q366/$B$2/100</f>
        <v>-0.0002590625</v>
      </c>
      <c r="F12" s="131">
        <f>'PROP DAILY PNL'!I366/$B$2/100</f>
        <v>0</v>
      </c>
      <c r="G12" s="131">
        <f t="shared" si="2"/>
        <v>0.002862734375</v>
      </c>
      <c r="H12" s="131">
        <f t="shared" si="3"/>
        <v>-0.01291414063</v>
      </c>
      <c r="I12" s="131">
        <f t="shared" si="4"/>
        <v>-0.0345734375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4"/>
      <c r="V12" s="134"/>
      <c r="W12" s="134"/>
      <c r="X12" s="134"/>
      <c r="Y12" s="134"/>
      <c r="Z12" s="134"/>
    </row>
    <row r="13">
      <c r="A13" s="129">
        <f>'PROP DAILY PNL'!A367</f>
        <v>45979</v>
      </c>
      <c r="B13" s="134"/>
      <c r="C13" s="131">
        <f>'PROP DAILY PNL'!J367/$B$2/100</f>
        <v>-0.002798125</v>
      </c>
      <c r="D13" s="131">
        <f>'PROP DAILY PNL'!R367/$B$2/100</f>
        <v>0.000300546875</v>
      </c>
      <c r="E13" s="131">
        <f>'PROP DAILY PNL'!Q367/$B$2/100</f>
        <v>0</v>
      </c>
      <c r="F13" s="131">
        <f>'PROP DAILY PNL'!I367/$B$2/100</f>
        <v>0.0095153125</v>
      </c>
      <c r="G13" s="131">
        <f t="shared" si="2"/>
        <v>0.007017734375</v>
      </c>
      <c r="H13" s="131">
        <f t="shared" si="3"/>
        <v>-0.00589640625</v>
      </c>
      <c r="I13" s="131">
        <f t="shared" si="4"/>
        <v>-0.02755570313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4"/>
      <c r="V13" s="134"/>
      <c r="W13" s="134"/>
      <c r="X13" s="134"/>
      <c r="Y13" s="134"/>
      <c r="Z13" s="134"/>
    </row>
    <row r="14">
      <c r="A14" s="129">
        <f>'PROP DAILY PNL'!A368</f>
        <v>45980</v>
      </c>
      <c r="B14" s="134"/>
      <c r="C14" s="131">
        <f>'PROP DAILY PNL'!J368/$B$2/100</f>
        <v>0.005302734375</v>
      </c>
      <c r="D14" s="131">
        <f>'PROP DAILY PNL'!R368/$B$2/100</f>
        <v>0.000461953125</v>
      </c>
      <c r="E14" s="131">
        <f>'PROP DAILY PNL'!Q368/$B$2/100</f>
        <v>-0.00314875</v>
      </c>
      <c r="F14" s="131">
        <f>'PROP DAILY PNL'!I368/$B$2/100</f>
        <v>0</v>
      </c>
      <c r="G14" s="131">
        <f t="shared" si="2"/>
        <v>0.0026159375</v>
      </c>
      <c r="H14" s="131">
        <f t="shared" si="3"/>
        <v>-0.00328046875</v>
      </c>
      <c r="I14" s="131">
        <f t="shared" si="4"/>
        <v>-0.02493976563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4"/>
      <c r="V14" s="134"/>
      <c r="W14" s="134"/>
      <c r="X14" s="134"/>
      <c r="Y14" s="134"/>
      <c r="Z14" s="134"/>
    </row>
    <row r="15">
      <c r="A15" s="129">
        <f>'PROP DAILY PNL'!A369</f>
        <v>45981</v>
      </c>
      <c r="B15" s="134"/>
      <c r="C15" s="131">
        <f>'PROP DAILY PNL'!J369/$B$2/100</f>
        <v>0.003685546875</v>
      </c>
      <c r="D15" s="131">
        <f>'PROP DAILY PNL'!R369/$B$2/100</f>
        <v>0.004383203125</v>
      </c>
      <c r="E15" s="131">
        <f>'PROP DAILY PNL'!Q369/$B$2/100</f>
        <v>0</v>
      </c>
      <c r="F15" s="131">
        <f>'PROP DAILY PNL'!I369/$B$2/100</f>
        <v>0.007309140625</v>
      </c>
      <c r="G15" s="131">
        <f t="shared" si="2"/>
        <v>0.01537789063</v>
      </c>
      <c r="H15" s="131">
        <f t="shared" si="3"/>
        <v>0.01209742188</v>
      </c>
      <c r="I15" s="131">
        <f t="shared" si="4"/>
        <v>-0.009561875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4"/>
      <c r="V15" s="134"/>
      <c r="W15" s="134"/>
      <c r="X15" s="134"/>
      <c r="Y15" s="134"/>
      <c r="Z15" s="134"/>
    </row>
    <row r="16">
      <c r="A16" s="129">
        <f>'PROP DAILY PNL'!A370</f>
        <v>45982</v>
      </c>
      <c r="B16" s="134"/>
      <c r="C16" s="131">
        <f>'PROP DAILY PNL'!J370/$B$2/100</f>
        <v>-0.0032215625</v>
      </c>
      <c r="D16" s="131">
        <f>'PROP DAILY PNL'!R370/$B$2/100</f>
        <v>-0.009985546875</v>
      </c>
      <c r="E16" s="131">
        <f>'PROP DAILY PNL'!Q370/$B$2/100</f>
        <v>-0.000388828125</v>
      </c>
      <c r="F16" s="131">
        <f>'PROP DAILY PNL'!I370/$B$2/100</f>
        <v>0</v>
      </c>
      <c r="G16" s="131">
        <f t="shared" si="2"/>
        <v>-0.0135959375</v>
      </c>
      <c r="H16" s="131">
        <f t="shared" si="3"/>
        <v>-0.001498515625</v>
      </c>
      <c r="I16" s="131">
        <f t="shared" si="4"/>
        <v>-0.0231578125</v>
      </c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4"/>
      <c r="V16" s="134"/>
      <c r="W16" s="134"/>
      <c r="X16" s="134"/>
      <c r="Y16" s="134"/>
      <c r="Z16" s="134"/>
    </row>
    <row r="17">
      <c r="A17" s="129">
        <f>'PROP DAILY PNL'!A371</f>
        <v>45985</v>
      </c>
      <c r="B17" s="134"/>
      <c r="C17" s="131">
        <f>'PROP DAILY PNL'!J371/$B$2/100</f>
        <v>0.0071484375</v>
      </c>
      <c r="D17" s="131">
        <f>'PROP DAILY PNL'!R371/$B$2/100</f>
        <v>-0.00132421875</v>
      </c>
      <c r="E17" s="131">
        <f>'PROP DAILY PNL'!Q371/$B$2/100</f>
        <v>-0.008899296875</v>
      </c>
      <c r="F17" s="131">
        <f>'PROP DAILY PNL'!I371/$B$2/100</f>
        <v>0</v>
      </c>
      <c r="G17" s="131">
        <f t="shared" si="2"/>
        <v>-0.003075078125</v>
      </c>
      <c r="H17" s="131">
        <f t="shared" si="3"/>
        <v>-0.00457359375</v>
      </c>
      <c r="I17" s="131">
        <f t="shared" si="4"/>
        <v>-0.02623289063</v>
      </c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4"/>
      <c r="V17" s="134"/>
      <c r="W17" s="134"/>
      <c r="X17" s="134"/>
      <c r="Y17" s="134"/>
      <c r="Z17" s="134"/>
    </row>
    <row r="18">
      <c r="A18" s="129">
        <f>'PROP DAILY PNL'!A372</f>
        <v>45986</v>
      </c>
      <c r="B18" s="134"/>
      <c r="C18" s="131">
        <f>'PROP DAILY PNL'!J372/$B$2/100</f>
        <v>-0.001010703125</v>
      </c>
      <c r="D18" s="131">
        <f>'PROP DAILY PNL'!R372/$B$2/100</f>
        <v>-0.0066796875</v>
      </c>
      <c r="E18" s="131">
        <f>'PROP DAILY PNL'!Q372/$B$2/100</f>
        <v>0</v>
      </c>
      <c r="F18" s="131">
        <f>'PROP DAILY PNL'!I372/$B$2/100</f>
        <v>0.0007890625</v>
      </c>
      <c r="G18" s="131">
        <f t="shared" si="2"/>
        <v>-0.006901328125</v>
      </c>
      <c r="H18" s="131">
        <f t="shared" si="3"/>
        <v>-0.01147492188</v>
      </c>
      <c r="I18" s="131">
        <f t="shared" si="4"/>
        <v>-0.03313421875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4"/>
      <c r="V18" s="134"/>
      <c r="W18" s="134"/>
      <c r="X18" s="134"/>
      <c r="Y18" s="134"/>
      <c r="Z18" s="134"/>
    </row>
    <row r="19">
      <c r="A19" s="129">
        <f>'PROP DAILY PNL'!A373</f>
        <v>45987</v>
      </c>
      <c r="B19" s="134"/>
      <c r="C19" s="131">
        <f>'PROP DAILY PNL'!J373/$B$2/100</f>
        <v>0.008080078125</v>
      </c>
      <c r="D19" s="131">
        <f>'PROP DAILY PNL'!R373/$B$2/100</f>
        <v>0.005315859375</v>
      </c>
      <c r="E19" s="131">
        <f>'PROP DAILY PNL'!Q373/$B$2/100</f>
        <v>-0.001473203125</v>
      </c>
      <c r="F19" s="131">
        <f>'PROP DAILY PNL'!I373/$B$2/100</f>
        <v>0</v>
      </c>
      <c r="G19" s="131">
        <f t="shared" si="2"/>
        <v>0.01192273438</v>
      </c>
      <c r="H19" s="131">
        <f t="shared" si="3"/>
        <v>0.0004478125</v>
      </c>
      <c r="I19" s="131">
        <f t="shared" si="4"/>
        <v>-0.02121148438</v>
      </c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4"/>
      <c r="V19" s="134"/>
      <c r="W19" s="134"/>
      <c r="X19" s="134"/>
      <c r="Y19" s="134"/>
      <c r="Z19" s="134"/>
    </row>
    <row r="20">
      <c r="A20" s="129">
        <f>'PROP DAILY PNL'!A374</f>
        <v>45988</v>
      </c>
      <c r="B20" s="134"/>
      <c r="C20" s="131">
        <f>'PROP DAILY PNL'!J374/$B$2/100</f>
        <v>-0.00284140625</v>
      </c>
      <c r="D20" s="131">
        <f>'PROP DAILY PNL'!R374/$B$2/100</f>
        <v>0.0002765625</v>
      </c>
      <c r="E20" s="131">
        <f>'PROP DAILY PNL'!Q374/$B$2/100</f>
        <v>0</v>
      </c>
      <c r="F20" s="131">
        <f>'PROP DAILY PNL'!I374/$B$2/100</f>
        <v>-0.01296351563</v>
      </c>
      <c r="G20" s="131">
        <f t="shared" si="2"/>
        <v>-0.01552835938</v>
      </c>
      <c r="H20" s="131">
        <f t="shared" si="3"/>
        <v>-0.01508054688</v>
      </c>
      <c r="I20" s="131">
        <f t="shared" si="4"/>
        <v>-0.03673984375</v>
      </c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4"/>
      <c r="V20" s="134"/>
      <c r="W20" s="134"/>
      <c r="X20" s="134"/>
      <c r="Y20" s="134"/>
      <c r="Z20" s="134"/>
    </row>
    <row r="21">
      <c r="A21" s="129">
        <f>'PROP DAILY PNL'!A375</f>
        <v>45989</v>
      </c>
      <c r="B21" s="134"/>
      <c r="C21" s="131">
        <f>'PROP DAILY PNL'!J375/$B$2/100</f>
        <v>-0.002448671875</v>
      </c>
      <c r="D21" s="131">
        <f>'PROP DAILY PNL'!R375/$B$2/100</f>
        <v>-0.00361015625</v>
      </c>
      <c r="E21" s="131">
        <f>'PROP DAILY PNL'!Q375/$B$2/100</f>
        <v>0.005410703125</v>
      </c>
      <c r="F21" s="131">
        <f>'PROP DAILY PNL'!I375/$B$2/100</f>
        <v>0</v>
      </c>
      <c r="G21" s="131">
        <f t="shared" si="2"/>
        <v>-0.000648125</v>
      </c>
      <c r="H21" s="131">
        <f t="shared" si="3"/>
        <v>-0.01572867188</v>
      </c>
      <c r="I21" s="131">
        <f t="shared" si="4"/>
        <v>-0.03738796875</v>
      </c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4"/>
      <c r="V21" s="134"/>
      <c r="W21" s="134"/>
      <c r="X21" s="134"/>
      <c r="Y21" s="134"/>
      <c r="Z21" s="134"/>
    </row>
    <row r="22">
      <c r="A22" s="129">
        <f>'PROP DAILY PNL'!A378</f>
        <v>45994</v>
      </c>
      <c r="B22" s="134"/>
      <c r="C22" s="134"/>
      <c r="D22" s="134"/>
      <c r="E22" s="134"/>
      <c r="F22" s="134"/>
      <c r="G22" s="134"/>
      <c r="H22" s="134"/>
      <c r="I22" s="134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4"/>
      <c r="V22" s="134"/>
      <c r="W22" s="134"/>
      <c r="X22" s="134"/>
      <c r="Y22" s="134"/>
      <c r="Z22" s="134"/>
    </row>
    <row r="23">
      <c r="A23" s="135"/>
      <c r="B23" s="134"/>
      <c r="C23" s="134"/>
      <c r="D23" s="134"/>
      <c r="E23" s="134"/>
      <c r="F23" s="134"/>
      <c r="G23" s="134"/>
      <c r="H23" s="134"/>
      <c r="I23" s="134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4"/>
      <c r="V23" s="134"/>
      <c r="W23" s="134"/>
      <c r="X23" s="134"/>
      <c r="Y23" s="134"/>
      <c r="Z23" s="134"/>
    </row>
    <row r="24">
      <c r="A24" s="135"/>
      <c r="B24" s="134"/>
      <c r="C24" s="134"/>
      <c r="D24" s="134"/>
      <c r="E24" s="134"/>
      <c r="F24" s="134"/>
      <c r="G24" s="134"/>
      <c r="H24" s="134"/>
      <c r="I24" s="134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4"/>
      <c r="V24" s="134"/>
      <c r="W24" s="134"/>
      <c r="X24" s="134"/>
      <c r="Y24" s="134"/>
      <c r="Z24" s="134"/>
    </row>
    <row r="25">
      <c r="A25" s="135"/>
      <c r="B25" s="134"/>
      <c r="C25" s="134"/>
      <c r="D25" s="134"/>
      <c r="E25" s="134"/>
      <c r="F25" s="134"/>
      <c r="G25" s="134"/>
      <c r="H25" s="134"/>
      <c r="I25" s="134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4"/>
      <c r="V25" s="134"/>
      <c r="W25" s="134"/>
      <c r="X25" s="134"/>
      <c r="Y25" s="134"/>
      <c r="Z25" s="134"/>
    </row>
    <row r="26">
      <c r="A26" s="135"/>
      <c r="B26" s="134"/>
      <c r="C26" s="134"/>
      <c r="D26" s="134"/>
      <c r="E26" s="134"/>
      <c r="F26" s="134"/>
      <c r="G26" s="134"/>
      <c r="H26" s="134"/>
      <c r="I26" s="134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4"/>
      <c r="V26" s="134"/>
      <c r="W26" s="134"/>
      <c r="X26" s="134"/>
      <c r="Y26" s="134"/>
      <c r="Z26" s="134"/>
    </row>
    <row r="27">
      <c r="A27" s="135"/>
      <c r="B27" s="134"/>
      <c r="C27" s="134"/>
      <c r="D27" s="134"/>
      <c r="E27" s="134"/>
      <c r="F27" s="134"/>
      <c r="G27" s="134"/>
      <c r="H27" s="134"/>
      <c r="I27" s="134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4"/>
      <c r="V27" s="134"/>
      <c r="W27" s="134"/>
      <c r="X27" s="134"/>
      <c r="Y27" s="134"/>
      <c r="Z27" s="134"/>
    </row>
    <row r="28">
      <c r="A28" s="135"/>
      <c r="B28" s="134"/>
      <c r="C28" s="134"/>
      <c r="D28" s="134"/>
      <c r="E28" s="134"/>
      <c r="F28" s="134"/>
      <c r="G28" s="134"/>
      <c r="H28" s="134"/>
      <c r="I28" s="134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4"/>
      <c r="V28" s="134"/>
      <c r="W28" s="134"/>
      <c r="X28" s="134"/>
      <c r="Y28" s="134"/>
      <c r="Z28" s="134"/>
    </row>
    <row r="29">
      <c r="A29" s="135"/>
      <c r="B29" s="134"/>
      <c r="C29" s="134"/>
      <c r="D29" s="134"/>
      <c r="E29" s="134"/>
      <c r="F29" s="134"/>
      <c r="G29" s="134"/>
      <c r="H29" s="134"/>
      <c r="I29" s="134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4"/>
      <c r="V29" s="134"/>
      <c r="W29" s="134"/>
      <c r="X29" s="134"/>
      <c r="Y29" s="134"/>
      <c r="Z29" s="134"/>
    </row>
    <row r="30">
      <c r="A30" s="135"/>
      <c r="B30" s="134"/>
      <c r="C30" s="134"/>
      <c r="D30" s="134"/>
      <c r="E30" s="134"/>
      <c r="F30" s="134"/>
      <c r="G30" s="134"/>
      <c r="H30" s="134"/>
      <c r="I30" s="134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4"/>
      <c r="V30" s="134"/>
      <c r="W30" s="134"/>
      <c r="X30" s="134"/>
      <c r="Y30" s="134"/>
      <c r="Z30" s="134"/>
    </row>
    <row r="31">
      <c r="A31" s="135"/>
      <c r="B31" s="134"/>
      <c r="C31" s="134"/>
      <c r="D31" s="134"/>
      <c r="E31" s="134"/>
      <c r="F31" s="134"/>
      <c r="G31" s="134"/>
      <c r="H31" s="134"/>
      <c r="I31" s="134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4"/>
      <c r="V31" s="134"/>
      <c r="W31" s="134"/>
      <c r="X31" s="134"/>
      <c r="Y31" s="134"/>
      <c r="Z31" s="134"/>
    </row>
    <row r="32">
      <c r="A32" s="135"/>
      <c r="B32" s="134"/>
      <c r="C32" s="134"/>
      <c r="D32" s="134"/>
      <c r="E32" s="134"/>
      <c r="F32" s="134"/>
      <c r="G32" s="134"/>
      <c r="H32" s="134"/>
      <c r="I32" s="134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4"/>
      <c r="V32" s="134"/>
      <c r="W32" s="134"/>
      <c r="X32" s="134"/>
      <c r="Y32" s="134"/>
      <c r="Z32" s="134"/>
    </row>
    <row r="33">
      <c r="A33" s="135"/>
      <c r="B33" s="134"/>
      <c r="C33" s="134"/>
      <c r="D33" s="134"/>
      <c r="E33" s="134"/>
      <c r="F33" s="134"/>
      <c r="G33" s="134"/>
      <c r="H33" s="134"/>
      <c r="I33" s="134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4"/>
      <c r="V33" s="134"/>
      <c r="W33" s="134"/>
      <c r="X33" s="134"/>
      <c r="Y33" s="134"/>
      <c r="Z33" s="134"/>
    </row>
    <row r="34">
      <c r="A34" s="135"/>
      <c r="B34" s="134"/>
      <c r="C34" s="134"/>
      <c r="D34" s="134"/>
      <c r="E34" s="134"/>
      <c r="F34" s="134"/>
      <c r="G34" s="134"/>
      <c r="H34" s="134"/>
      <c r="I34" s="134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4"/>
      <c r="V34" s="134"/>
      <c r="W34" s="134"/>
      <c r="X34" s="134"/>
      <c r="Y34" s="134"/>
      <c r="Z34" s="134"/>
    </row>
    <row r="35">
      <c r="A35" s="135"/>
      <c r="B35" s="134"/>
      <c r="C35" s="134"/>
      <c r="D35" s="134"/>
      <c r="E35" s="134"/>
      <c r="F35" s="134"/>
      <c r="G35" s="134"/>
      <c r="H35" s="134"/>
      <c r="I35" s="134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4"/>
      <c r="V35" s="134"/>
      <c r="W35" s="134"/>
      <c r="X35" s="134"/>
      <c r="Y35" s="134"/>
      <c r="Z35" s="134"/>
    </row>
    <row r="36">
      <c r="A36" s="135"/>
      <c r="B36" s="134"/>
      <c r="C36" s="134"/>
      <c r="D36" s="134"/>
      <c r="E36" s="134"/>
      <c r="F36" s="134"/>
      <c r="G36" s="134"/>
      <c r="H36" s="134"/>
      <c r="I36" s="134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4"/>
      <c r="V36" s="134"/>
      <c r="W36" s="134"/>
      <c r="X36" s="134"/>
      <c r="Y36" s="134"/>
      <c r="Z36" s="134"/>
    </row>
    <row r="37">
      <c r="A37" s="135"/>
      <c r="B37" s="134"/>
      <c r="C37" s="134"/>
      <c r="D37" s="134"/>
      <c r="E37" s="134"/>
      <c r="F37" s="134"/>
      <c r="G37" s="134"/>
      <c r="H37" s="134"/>
      <c r="I37" s="134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4"/>
      <c r="V37" s="134"/>
      <c r="W37" s="134"/>
      <c r="X37" s="134"/>
      <c r="Y37" s="134"/>
      <c r="Z37" s="134"/>
    </row>
    <row r="38">
      <c r="A38" s="135"/>
      <c r="B38" s="134"/>
      <c r="C38" s="134"/>
      <c r="D38" s="134"/>
      <c r="E38" s="134"/>
      <c r="F38" s="134"/>
      <c r="G38" s="134"/>
      <c r="H38" s="134"/>
      <c r="I38" s="134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4"/>
      <c r="V38" s="134"/>
      <c r="W38" s="134"/>
      <c r="X38" s="134"/>
      <c r="Y38" s="134"/>
      <c r="Z38" s="134"/>
    </row>
    <row r="39">
      <c r="A39" s="135"/>
      <c r="B39" s="134"/>
      <c r="C39" s="134"/>
      <c r="D39" s="134"/>
      <c r="E39" s="134"/>
      <c r="F39" s="134"/>
      <c r="G39" s="134"/>
      <c r="H39" s="134"/>
      <c r="I39" s="134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4"/>
      <c r="V39" s="134"/>
      <c r="W39" s="134"/>
      <c r="X39" s="134"/>
      <c r="Y39" s="134"/>
      <c r="Z39" s="134"/>
    </row>
    <row r="40">
      <c r="A40" s="135"/>
      <c r="B40" s="134"/>
      <c r="C40" s="134"/>
      <c r="D40" s="134"/>
      <c r="E40" s="134"/>
      <c r="F40" s="134"/>
      <c r="G40" s="134"/>
      <c r="H40" s="134"/>
      <c r="I40" s="134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4"/>
      <c r="V40" s="134"/>
      <c r="W40" s="134"/>
      <c r="X40" s="134"/>
      <c r="Y40" s="134"/>
      <c r="Z40" s="134"/>
    </row>
    <row r="41">
      <c r="A41" s="135"/>
      <c r="B41" s="134"/>
      <c r="C41" s="134"/>
      <c r="D41" s="134"/>
      <c r="E41" s="134"/>
      <c r="F41" s="134"/>
      <c r="G41" s="134"/>
      <c r="H41" s="134"/>
      <c r="I41" s="134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4"/>
      <c r="V41" s="134"/>
      <c r="W41" s="134"/>
      <c r="X41" s="134"/>
      <c r="Y41" s="134"/>
      <c r="Z41" s="134"/>
    </row>
    <row r="42">
      <c r="A42" s="135"/>
      <c r="B42" s="134"/>
      <c r="C42" s="134"/>
      <c r="D42" s="134"/>
      <c r="E42" s="134"/>
      <c r="F42" s="134"/>
      <c r="G42" s="134"/>
      <c r="H42" s="134"/>
      <c r="I42" s="134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4"/>
      <c r="V42" s="134"/>
      <c r="W42" s="134"/>
      <c r="X42" s="134"/>
      <c r="Y42" s="134"/>
      <c r="Z42" s="134"/>
    </row>
    <row r="43">
      <c r="A43" s="135"/>
      <c r="B43" s="134"/>
      <c r="C43" s="134"/>
      <c r="D43" s="134"/>
      <c r="E43" s="134"/>
      <c r="F43" s="134"/>
      <c r="G43" s="134"/>
      <c r="H43" s="134"/>
      <c r="I43" s="134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4"/>
      <c r="V43" s="134"/>
      <c r="W43" s="134"/>
      <c r="X43" s="134"/>
      <c r="Y43" s="134"/>
      <c r="Z43" s="134"/>
    </row>
    <row r="44">
      <c r="A44" s="135"/>
      <c r="B44" s="134"/>
      <c r="C44" s="134"/>
      <c r="D44" s="134"/>
      <c r="E44" s="134"/>
      <c r="F44" s="134"/>
      <c r="G44" s="134"/>
      <c r="H44" s="134"/>
      <c r="I44" s="134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4"/>
      <c r="V44" s="134"/>
      <c r="W44" s="134"/>
      <c r="X44" s="134"/>
      <c r="Y44" s="134"/>
      <c r="Z44" s="134"/>
    </row>
    <row r="45">
      <c r="A45" s="135"/>
      <c r="B45" s="134"/>
      <c r="C45" s="134"/>
      <c r="D45" s="134"/>
      <c r="E45" s="134"/>
      <c r="F45" s="134"/>
      <c r="G45" s="134"/>
      <c r="H45" s="134"/>
      <c r="I45" s="134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4"/>
      <c r="V45" s="134"/>
      <c r="W45" s="134"/>
      <c r="X45" s="134"/>
      <c r="Y45" s="134"/>
      <c r="Z45" s="134"/>
    </row>
    <row r="46">
      <c r="A46" s="135"/>
      <c r="B46" s="134"/>
      <c r="C46" s="134"/>
      <c r="D46" s="134"/>
      <c r="E46" s="134"/>
      <c r="F46" s="134"/>
      <c r="G46" s="134"/>
      <c r="H46" s="134"/>
      <c r="I46" s="134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4"/>
      <c r="V46" s="134"/>
      <c r="W46" s="134"/>
      <c r="X46" s="134"/>
      <c r="Y46" s="134"/>
      <c r="Z46" s="134"/>
    </row>
    <row r="47">
      <c r="A47" s="135"/>
      <c r="B47" s="134"/>
      <c r="C47" s="134"/>
      <c r="D47" s="134"/>
      <c r="E47" s="134"/>
      <c r="F47" s="134"/>
      <c r="G47" s="134"/>
      <c r="H47" s="134"/>
      <c r="I47" s="134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4"/>
      <c r="V47" s="134"/>
      <c r="W47" s="134"/>
      <c r="X47" s="134"/>
      <c r="Y47" s="134"/>
      <c r="Z47" s="134"/>
    </row>
    <row r="48">
      <c r="A48" s="135"/>
      <c r="B48" s="134"/>
      <c r="C48" s="134"/>
      <c r="D48" s="134"/>
      <c r="E48" s="134"/>
      <c r="F48" s="134"/>
      <c r="G48" s="134"/>
      <c r="H48" s="134"/>
      <c r="I48" s="134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4"/>
      <c r="V48" s="134"/>
      <c r="W48" s="134"/>
      <c r="X48" s="134"/>
      <c r="Y48" s="134"/>
      <c r="Z48" s="134"/>
    </row>
    <row r="49">
      <c r="A49" s="135"/>
      <c r="B49" s="134"/>
      <c r="C49" s="134"/>
      <c r="D49" s="134"/>
      <c r="E49" s="134"/>
      <c r="F49" s="134"/>
      <c r="G49" s="134"/>
      <c r="H49" s="134"/>
      <c r="I49" s="134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4"/>
      <c r="V49" s="134"/>
      <c r="W49" s="134"/>
      <c r="X49" s="134"/>
      <c r="Y49" s="134"/>
      <c r="Z49" s="134"/>
    </row>
    <row r="50">
      <c r="A50" s="135"/>
      <c r="B50" s="134"/>
      <c r="C50" s="134"/>
      <c r="D50" s="134"/>
      <c r="E50" s="134"/>
      <c r="F50" s="134"/>
      <c r="G50" s="134"/>
      <c r="H50" s="134"/>
      <c r="I50" s="134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4"/>
      <c r="V50" s="134"/>
      <c r="W50" s="134"/>
      <c r="X50" s="134"/>
      <c r="Y50" s="134"/>
      <c r="Z50" s="134"/>
    </row>
    <row r="51">
      <c r="A51" s="135"/>
      <c r="B51" s="134"/>
      <c r="C51" s="134"/>
      <c r="D51" s="134"/>
      <c r="E51" s="134"/>
      <c r="F51" s="134"/>
      <c r="G51" s="134"/>
      <c r="H51" s="134"/>
      <c r="I51" s="134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4"/>
      <c r="V51" s="134"/>
      <c r="W51" s="134"/>
      <c r="X51" s="134"/>
      <c r="Y51" s="134"/>
      <c r="Z51" s="134"/>
    </row>
    <row r="52">
      <c r="A52" s="135"/>
      <c r="B52" s="134"/>
      <c r="C52" s="134"/>
      <c r="D52" s="134"/>
      <c r="E52" s="134"/>
      <c r="F52" s="134"/>
      <c r="G52" s="134"/>
      <c r="H52" s="134"/>
      <c r="I52" s="134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4"/>
      <c r="V52" s="134"/>
      <c r="W52" s="134"/>
      <c r="X52" s="134"/>
      <c r="Y52" s="134"/>
      <c r="Z52" s="134"/>
    </row>
    <row r="53">
      <c r="A53" s="135"/>
      <c r="B53" s="134"/>
      <c r="C53" s="134"/>
      <c r="D53" s="134"/>
      <c r="E53" s="134"/>
      <c r="F53" s="134"/>
      <c r="G53" s="134"/>
      <c r="H53" s="134"/>
      <c r="I53" s="134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4"/>
      <c r="V53" s="134"/>
      <c r="W53" s="134"/>
      <c r="X53" s="134"/>
      <c r="Y53" s="134"/>
      <c r="Z53" s="134"/>
    </row>
    <row r="54">
      <c r="A54" s="135"/>
      <c r="B54" s="134"/>
      <c r="C54" s="134"/>
      <c r="D54" s="134"/>
      <c r="E54" s="134"/>
      <c r="F54" s="134"/>
      <c r="G54" s="134"/>
      <c r="H54" s="134"/>
      <c r="I54" s="134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4"/>
      <c r="V54" s="134"/>
      <c r="W54" s="134"/>
      <c r="X54" s="134"/>
      <c r="Y54" s="134"/>
      <c r="Z54" s="134"/>
    </row>
    <row r="55">
      <c r="A55" s="135"/>
      <c r="B55" s="134"/>
      <c r="C55" s="134"/>
      <c r="D55" s="134"/>
      <c r="E55" s="134"/>
      <c r="F55" s="134"/>
      <c r="G55" s="134"/>
      <c r="H55" s="134"/>
      <c r="I55" s="134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4"/>
      <c r="V55" s="134"/>
      <c r="W55" s="134"/>
      <c r="X55" s="134"/>
      <c r="Y55" s="134"/>
      <c r="Z55" s="134"/>
    </row>
    <row r="56">
      <c r="A56" s="135"/>
      <c r="B56" s="134"/>
      <c r="C56" s="134"/>
      <c r="D56" s="134"/>
      <c r="E56" s="134"/>
      <c r="F56" s="134"/>
      <c r="G56" s="134"/>
      <c r="H56" s="134"/>
      <c r="I56" s="134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4"/>
      <c r="V56" s="134"/>
      <c r="W56" s="134"/>
      <c r="X56" s="134"/>
      <c r="Y56" s="134"/>
      <c r="Z56" s="134"/>
    </row>
    <row r="57">
      <c r="A57" s="135"/>
      <c r="B57" s="134"/>
      <c r="C57" s="134"/>
      <c r="D57" s="134"/>
      <c r="E57" s="134"/>
      <c r="F57" s="134"/>
      <c r="G57" s="134"/>
      <c r="H57" s="134"/>
      <c r="I57" s="134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4"/>
      <c r="V57" s="134"/>
      <c r="W57" s="134"/>
      <c r="X57" s="134"/>
      <c r="Y57" s="134"/>
      <c r="Z57" s="134"/>
    </row>
    <row r="58">
      <c r="A58" s="135"/>
      <c r="B58" s="134"/>
      <c r="C58" s="134"/>
      <c r="D58" s="134"/>
      <c r="E58" s="134"/>
      <c r="F58" s="134"/>
      <c r="G58" s="134"/>
      <c r="H58" s="134"/>
      <c r="I58" s="134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4"/>
      <c r="V58" s="134"/>
      <c r="W58" s="134"/>
      <c r="X58" s="134"/>
      <c r="Y58" s="134"/>
      <c r="Z58" s="134"/>
    </row>
    <row r="59">
      <c r="A59" s="135"/>
      <c r="B59" s="134"/>
      <c r="C59" s="134"/>
      <c r="D59" s="134"/>
      <c r="E59" s="134"/>
      <c r="F59" s="134"/>
      <c r="G59" s="134"/>
      <c r="H59" s="134"/>
      <c r="I59" s="134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4"/>
      <c r="V59" s="134"/>
      <c r="W59" s="134"/>
      <c r="X59" s="134"/>
      <c r="Y59" s="134"/>
      <c r="Z59" s="134"/>
    </row>
    <row r="60">
      <c r="A60" s="135"/>
      <c r="B60" s="134"/>
      <c r="C60" s="134"/>
      <c r="D60" s="134"/>
      <c r="E60" s="134"/>
      <c r="F60" s="134"/>
      <c r="G60" s="134"/>
      <c r="H60" s="134"/>
      <c r="I60" s="134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4"/>
      <c r="V60" s="134"/>
      <c r="W60" s="134"/>
      <c r="X60" s="134"/>
      <c r="Y60" s="134"/>
      <c r="Z60" s="134"/>
    </row>
    <row r="61">
      <c r="A61" s="135"/>
      <c r="B61" s="134"/>
      <c r="C61" s="134"/>
      <c r="D61" s="134"/>
      <c r="E61" s="134"/>
      <c r="F61" s="134"/>
      <c r="G61" s="134"/>
      <c r="H61" s="134"/>
      <c r="I61" s="134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4"/>
      <c r="V61" s="134"/>
      <c r="W61" s="134"/>
      <c r="X61" s="134"/>
      <c r="Y61" s="134"/>
      <c r="Z61" s="134"/>
    </row>
    <row r="62">
      <c r="A62" s="135"/>
      <c r="B62" s="134"/>
      <c r="C62" s="134"/>
      <c r="D62" s="134"/>
      <c r="E62" s="134"/>
      <c r="F62" s="134"/>
      <c r="G62" s="134"/>
      <c r="H62" s="134"/>
      <c r="I62" s="134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4"/>
      <c r="V62" s="134"/>
      <c r="W62" s="134"/>
      <c r="X62" s="134"/>
      <c r="Y62" s="134"/>
      <c r="Z62" s="134"/>
    </row>
    <row r="63">
      <c r="A63" s="135"/>
      <c r="B63" s="134"/>
      <c r="C63" s="134"/>
      <c r="D63" s="134"/>
      <c r="E63" s="134"/>
      <c r="F63" s="134"/>
      <c r="G63" s="134"/>
      <c r="H63" s="134"/>
      <c r="I63" s="134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4"/>
      <c r="V63" s="134"/>
      <c r="W63" s="134"/>
      <c r="X63" s="134"/>
      <c r="Y63" s="134"/>
      <c r="Z63" s="134"/>
    </row>
    <row r="64">
      <c r="A64" s="135"/>
      <c r="B64" s="134"/>
      <c r="C64" s="134"/>
      <c r="D64" s="134"/>
      <c r="E64" s="134"/>
      <c r="F64" s="134"/>
      <c r="G64" s="134"/>
      <c r="H64" s="134"/>
      <c r="I64" s="134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4"/>
      <c r="V64" s="134"/>
      <c r="W64" s="134"/>
      <c r="X64" s="134"/>
      <c r="Y64" s="134"/>
      <c r="Z64" s="134"/>
    </row>
    <row r="65">
      <c r="A65" s="135"/>
      <c r="B65" s="134"/>
      <c r="C65" s="134"/>
      <c r="D65" s="134"/>
      <c r="E65" s="134"/>
      <c r="F65" s="134"/>
      <c r="G65" s="134"/>
      <c r="H65" s="134"/>
      <c r="I65" s="134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4"/>
      <c r="V65" s="134"/>
      <c r="W65" s="134"/>
      <c r="X65" s="134"/>
      <c r="Y65" s="134"/>
      <c r="Z65" s="134"/>
    </row>
    <row r="66">
      <c r="A66" s="135"/>
      <c r="B66" s="134"/>
      <c r="C66" s="134"/>
      <c r="D66" s="134"/>
      <c r="E66" s="134"/>
      <c r="F66" s="134"/>
      <c r="G66" s="134"/>
      <c r="H66" s="134"/>
      <c r="I66" s="134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4"/>
      <c r="V66" s="134"/>
      <c r="W66" s="134"/>
      <c r="X66" s="134"/>
      <c r="Y66" s="134"/>
      <c r="Z66" s="134"/>
    </row>
    <row r="67">
      <c r="A67" s="135"/>
      <c r="B67" s="134"/>
      <c r="C67" s="134"/>
      <c r="D67" s="134"/>
      <c r="E67" s="134"/>
      <c r="F67" s="134"/>
      <c r="G67" s="134"/>
      <c r="H67" s="134"/>
      <c r="I67" s="134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4"/>
      <c r="V67" s="134"/>
      <c r="W67" s="134"/>
      <c r="X67" s="134"/>
      <c r="Y67" s="134"/>
      <c r="Z67" s="134"/>
    </row>
    <row r="68">
      <c r="A68" s="135"/>
      <c r="B68" s="134"/>
      <c r="C68" s="134"/>
      <c r="D68" s="134"/>
      <c r="E68" s="134"/>
      <c r="F68" s="134"/>
      <c r="G68" s="134"/>
      <c r="H68" s="134"/>
      <c r="I68" s="134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4"/>
      <c r="V68" s="134"/>
      <c r="W68" s="134"/>
      <c r="X68" s="134"/>
      <c r="Y68" s="134"/>
      <c r="Z68" s="134"/>
    </row>
    <row r="69">
      <c r="A69" s="135"/>
      <c r="B69" s="134"/>
      <c r="C69" s="134"/>
      <c r="D69" s="134"/>
      <c r="E69" s="134"/>
      <c r="F69" s="134"/>
      <c r="G69" s="134"/>
      <c r="H69" s="134"/>
      <c r="I69" s="134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4"/>
      <c r="V69" s="134"/>
      <c r="W69" s="134"/>
      <c r="X69" s="134"/>
      <c r="Y69" s="134"/>
      <c r="Z69" s="134"/>
    </row>
    <row r="70">
      <c r="A70" s="135"/>
      <c r="B70" s="134"/>
      <c r="C70" s="134"/>
      <c r="D70" s="134"/>
      <c r="E70" s="134"/>
      <c r="F70" s="134"/>
      <c r="G70" s="134"/>
      <c r="H70" s="134"/>
      <c r="I70" s="134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4"/>
      <c r="V70" s="134"/>
      <c r="W70" s="134"/>
      <c r="X70" s="134"/>
      <c r="Y70" s="134"/>
      <c r="Z70" s="134"/>
    </row>
    <row r="71">
      <c r="A71" s="135"/>
      <c r="B71" s="134"/>
      <c r="C71" s="134"/>
      <c r="D71" s="134"/>
      <c r="E71" s="134"/>
      <c r="F71" s="134"/>
      <c r="G71" s="134"/>
      <c r="H71" s="134"/>
      <c r="I71" s="134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4"/>
      <c r="V71" s="134"/>
      <c r="W71" s="134"/>
      <c r="X71" s="134"/>
      <c r="Y71" s="134"/>
      <c r="Z71" s="134"/>
    </row>
    <row r="72">
      <c r="A72" s="135"/>
      <c r="B72" s="134"/>
      <c r="C72" s="134"/>
      <c r="D72" s="134"/>
      <c r="E72" s="134"/>
      <c r="F72" s="134"/>
      <c r="G72" s="134"/>
      <c r="H72" s="134"/>
      <c r="I72" s="134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4"/>
      <c r="V72" s="134"/>
      <c r="W72" s="134"/>
      <c r="X72" s="134"/>
      <c r="Y72" s="134"/>
      <c r="Z72" s="134"/>
    </row>
    <row r="73">
      <c r="A73" s="135"/>
      <c r="B73" s="134"/>
      <c r="C73" s="134"/>
      <c r="D73" s="134"/>
      <c r="E73" s="134"/>
      <c r="F73" s="134"/>
      <c r="G73" s="134"/>
      <c r="H73" s="134"/>
      <c r="I73" s="134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4"/>
      <c r="V73" s="134"/>
      <c r="W73" s="134"/>
      <c r="X73" s="134"/>
      <c r="Y73" s="134"/>
      <c r="Z73" s="134"/>
    </row>
    <row r="74">
      <c r="A74" s="135"/>
      <c r="B74" s="134"/>
      <c r="C74" s="134"/>
      <c r="D74" s="134"/>
      <c r="E74" s="134"/>
      <c r="F74" s="134"/>
      <c r="G74" s="134"/>
      <c r="H74" s="134"/>
      <c r="I74" s="134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4"/>
      <c r="V74" s="134"/>
      <c r="W74" s="134"/>
      <c r="X74" s="134"/>
      <c r="Y74" s="134"/>
      <c r="Z74" s="134"/>
    </row>
    <row r="75">
      <c r="A75" s="135"/>
      <c r="B75" s="134"/>
      <c r="C75" s="134"/>
      <c r="D75" s="134"/>
      <c r="E75" s="134"/>
      <c r="F75" s="134"/>
      <c r="G75" s="134"/>
      <c r="H75" s="134"/>
      <c r="I75" s="134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4"/>
      <c r="V75" s="134"/>
      <c r="W75" s="134"/>
      <c r="X75" s="134"/>
      <c r="Y75" s="134"/>
      <c r="Z75" s="134"/>
    </row>
    <row r="76">
      <c r="A76" s="135"/>
      <c r="B76" s="134"/>
      <c r="C76" s="134"/>
      <c r="D76" s="134"/>
      <c r="E76" s="134"/>
      <c r="F76" s="134"/>
      <c r="G76" s="134"/>
      <c r="H76" s="134"/>
      <c r="I76" s="134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4"/>
      <c r="V76" s="134"/>
      <c r="W76" s="134"/>
      <c r="X76" s="134"/>
      <c r="Y76" s="134"/>
      <c r="Z76" s="134"/>
    </row>
    <row r="77">
      <c r="A77" s="135"/>
      <c r="B77" s="134"/>
      <c r="C77" s="134"/>
      <c r="D77" s="134"/>
      <c r="E77" s="134"/>
      <c r="F77" s="134"/>
      <c r="G77" s="134"/>
      <c r="H77" s="134"/>
      <c r="I77" s="134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4"/>
      <c r="V77" s="134"/>
      <c r="W77" s="134"/>
      <c r="X77" s="134"/>
      <c r="Y77" s="134"/>
      <c r="Z77" s="134"/>
    </row>
    <row r="78">
      <c r="A78" s="135"/>
      <c r="B78" s="134"/>
      <c r="C78" s="134"/>
      <c r="D78" s="134"/>
      <c r="E78" s="134"/>
      <c r="F78" s="134"/>
      <c r="G78" s="134"/>
      <c r="H78" s="134"/>
      <c r="I78" s="134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4"/>
      <c r="V78" s="134"/>
      <c r="W78" s="134"/>
      <c r="X78" s="134"/>
      <c r="Y78" s="134"/>
      <c r="Z78" s="134"/>
    </row>
    <row r="79">
      <c r="A79" s="135"/>
      <c r="B79" s="134"/>
      <c r="C79" s="134"/>
      <c r="D79" s="134"/>
      <c r="E79" s="134"/>
      <c r="F79" s="134"/>
      <c r="G79" s="134"/>
      <c r="H79" s="134"/>
      <c r="I79" s="134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4"/>
      <c r="V79" s="134"/>
      <c r="W79" s="134"/>
      <c r="X79" s="134"/>
      <c r="Y79" s="134"/>
      <c r="Z79" s="134"/>
    </row>
    <row r="80">
      <c r="A80" s="135"/>
      <c r="B80" s="134"/>
      <c r="C80" s="134"/>
      <c r="D80" s="134"/>
      <c r="E80" s="134"/>
      <c r="F80" s="134"/>
      <c r="G80" s="134"/>
      <c r="H80" s="134"/>
      <c r="I80" s="134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4"/>
      <c r="V80" s="134"/>
      <c r="W80" s="134"/>
      <c r="X80" s="134"/>
      <c r="Y80" s="134"/>
      <c r="Z80" s="134"/>
    </row>
    <row r="81">
      <c r="A81" s="135"/>
      <c r="B81" s="134"/>
      <c r="C81" s="134"/>
      <c r="D81" s="134"/>
      <c r="E81" s="134"/>
      <c r="F81" s="134"/>
      <c r="G81" s="134"/>
      <c r="H81" s="134"/>
      <c r="I81" s="134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4"/>
      <c r="V81" s="134"/>
      <c r="W81" s="134"/>
      <c r="X81" s="134"/>
      <c r="Y81" s="134"/>
      <c r="Z81" s="134"/>
    </row>
    <row r="82">
      <c r="A82" s="135"/>
      <c r="B82" s="134"/>
      <c r="C82" s="134"/>
      <c r="D82" s="134"/>
      <c r="E82" s="134"/>
      <c r="F82" s="134"/>
      <c r="G82" s="134"/>
      <c r="H82" s="134"/>
      <c r="I82" s="134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4"/>
      <c r="V82" s="134"/>
      <c r="W82" s="134"/>
      <c r="X82" s="134"/>
      <c r="Y82" s="134"/>
      <c r="Z82" s="134"/>
    </row>
    <row r="83">
      <c r="A83" s="135"/>
      <c r="B83" s="134"/>
      <c r="C83" s="134"/>
      <c r="D83" s="134"/>
      <c r="E83" s="134"/>
      <c r="F83" s="134"/>
      <c r="G83" s="134"/>
      <c r="H83" s="134"/>
      <c r="I83" s="134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4"/>
      <c r="V83" s="134"/>
      <c r="W83" s="134"/>
      <c r="X83" s="134"/>
      <c r="Y83" s="134"/>
      <c r="Z83" s="134"/>
    </row>
    <row r="84">
      <c r="A84" s="135"/>
      <c r="B84" s="134"/>
      <c r="C84" s="134"/>
      <c r="D84" s="134"/>
      <c r="E84" s="134"/>
      <c r="F84" s="134"/>
      <c r="G84" s="134"/>
      <c r="H84" s="134"/>
      <c r="I84" s="134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4"/>
      <c r="V84" s="134"/>
      <c r="W84" s="134"/>
      <c r="X84" s="134"/>
      <c r="Y84" s="134"/>
      <c r="Z84" s="134"/>
    </row>
    <row r="85">
      <c r="A85" s="135"/>
      <c r="B85" s="134"/>
      <c r="C85" s="134"/>
      <c r="D85" s="134"/>
      <c r="E85" s="134"/>
      <c r="F85" s="134"/>
      <c r="G85" s="134"/>
      <c r="H85" s="134"/>
      <c r="I85" s="134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4"/>
      <c r="V85" s="134"/>
      <c r="W85" s="134"/>
      <c r="X85" s="134"/>
      <c r="Y85" s="134"/>
      <c r="Z85" s="134"/>
    </row>
    <row r="86">
      <c r="A86" s="135"/>
      <c r="B86" s="134"/>
      <c r="C86" s="134"/>
      <c r="D86" s="134"/>
      <c r="E86" s="134"/>
      <c r="F86" s="134"/>
      <c r="G86" s="134"/>
      <c r="H86" s="134"/>
      <c r="I86" s="134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4"/>
      <c r="V86" s="134"/>
      <c r="W86" s="134"/>
      <c r="X86" s="134"/>
      <c r="Y86" s="134"/>
      <c r="Z86" s="134"/>
    </row>
    <row r="87">
      <c r="A87" s="135"/>
      <c r="B87" s="134"/>
      <c r="C87" s="134"/>
      <c r="D87" s="134"/>
      <c r="E87" s="134"/>
      <c r="F87" s="134"/>
      <c r="G87" s="134"/>
      <c r="H87" s="134"/>
      <c r="I87" s="134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4"/>
      <c r="V87" s="134"/>
      <c r="W87" s="134"/>
      <c r="X87" s="134"/>
      <c r="Y87" s="134"/>
      <c r="Z87" s="134"/>
    </row>
    <row r="88">
      <c r="A88" s="135"/>
      <c r="B88" s="134"/>
      <c r="C88" s="134"/>
      <c r="D88" s="134"/>
      <c r="E88" s="134"/>
      <c r="F88" s="134"/>
      <c r="G88" s="134"/>
      <c r="H88" s="134"/>
      <c r="I88" s="134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4"/>
      <c r="V88" s="134"/>
      <c r="W88" s="134"/>
      <c r="X88" s="134"/>
      <c r="Y88" s="134"/>
      <c r="Z88" s="134"/>
    </row>
    <row r="89">
      <c r="A89" s="135"/>
      <c r="B89" s="134"/>
      <c r="C89" s="134"/>
      <c r="D89" s="134"/>
      <c r="E89" s="134"/>
      <c r="F89" s="134"/>
      <c r="G89" s="134"/>
      <c r="H89" s="134"/>
      <c r="I89" s="134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4"/>
      <c r="V89" s="134"/>
      <c r="W89" s="134"/>
      <c r="X89" s="134"/>
      <c r="Y89" s="134"/>
      <c r="Z89" s="134"/>
    </row>
    <row r="90">
      <c r="A90" s="135"/>
      <c r="B90" s="134"/>
      <c r="C90" s="134"/>
      <c r="D90" s="134"/>
      <c r="E90" s="134"/>
      <c r="F90" s="134"/>
      <c r="G90" s="134"/>
      <c r="H90" s="134"/>
      <c r="I90" s="134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4"/>
      <c r="V90" s="134"/>
      <c r="W90" s="134"/>
      <c r="X90" s="134"/>
      <c r="Y90" s="134"/>
      <c r="Z90" s="134"/>
    </row>
    <row r="91">
      <c r="A91" s="135"/>
      <c r="B91" s="134"/>
      <c r="C91" s="134"/>
      <c r="D91" s="134"/>
      <c r="E91" s="134"/>
      <c r="F91" s="134"/>
      <c r="G91" s="134"/>
      <c r="H91" s="134"/>
      <c r="I91" s="134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4"/>
      <c r="V91" s="134"/>
      <c r="W91" s="134"/>
      <c r="X91" s="134"/>
      <c r="Y91" s="134"/>
      <c r="Z91" s="134"/>
    </row>
    <row r="92">
      <c r="A92" s="135"/>
      <c r="B92" s="134"/>
      <c r="C92" s="134"/>
      <c r="D92" s="134"/>
      <c r="E92" s="134"/>
      <c r="F92" s="134"/>
      <c r="G92" s="134"/>
      <c r="H92" s="134"/>
      <c r="I92" s="134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4"/>
      <c r="V92" s="134"/>
      <c r="W92" s="134"/>
      <c r="X92" s="134"/>
      <c r="Y92" s="134"/>
      <c r="Z92" s="134"/>
    </row>
    <row r="93">
      <c r="A93" s="135"/>
      <c r="B93" s="134"/>
      <c r="C93" s="134"/>
      <c r="D93" s="134"/>
      <c r="E93" s="134"/>
      <c r="F93" s="134"/>
      <c r="G93" s="134"/>
      <c r="H93" s="134"/>
      <c r="I93" s="134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4"/>
      <c r="V93" s="134"/>
      <c r="W93" s="134"/>
      <c r="X93" s="134"/>
      <c r="Y93" s="134"/>
      <c r="Z93" s="134"/>
    </row>
    <row r="94">
      <c r="A94" s="135"/>
      <c r="B94" s="134"/>
      <c r="C94" s="134"/>
      <c r="D94" s="134"/>
      <c r="E94" s="134"/>
      <c r="F94" s="134"/>
      <c r="G94" s="134"/>
      <c r="H94" s="134"/>
      <c r="I94" s="134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4"/>
      <c r="V94" s="134"/>
      <c r="W94" s="134"/>
      <c r="X94" s="134"/>
      <c r="Y94" s="134"/>
      <c r="Z94" s="134"/>
    </row>
    <row r="95">
      <c r="A95" s="135"/>
      <c r="B95" s="134"/>
      <c r="C95" s="134"/>
      <c r="D95" s="134"/>
      <c r="E95" s="134"/>
      <c r="F95" s="134"/>
      <c r="G95" s="134"/>
      <c r="H95" s="134"/>
      <c r="I95" s="134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4"/>
      <c r="V95" s="134"/>
      <c r="W95" s="134"/>
      <c r="X95" s="134"/>
      <c r="Y95" s="134"/>
      <c r="Z95" s="134"/>
    </row>
    <row r="96">
      <c r="A96" s="135"/>
      <c r="B96" s="134"/>
      <c r="C96" s="134"/>
      <c r="D96" s="134"/>
      <c r="E96" s="134"/>
      <c r="F96" s="134"/>
      <c r="G96" s="134"/>
      <c r="H96" s="134"/>
      <c r="I96" s="134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4"/>
      <c r="V96" s="134"/>
      <c r="W96" s="134"/>
      <c r="X96" s="134"/>
      <c r="Y96" s="134"/>
      <c r="Z96" s="134"/>
    </row>
    <row r="97">
      <c r="A97" s="135"/>
      <c r="B97" s="134"/>
      <c r="C97" s="134"/>
      <c r="D97" s="134"/>
      <c r="E97" s="134"/>
      <c r="F97" s="134"/>
      <c r="G97" s="134"/>
      <c r="H97" s="134"/>
      <c r="I97" s="134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4"/>
      <c r="V97" s="134"/>
      <c r="W97" s="134"/>
      <c r="X97" s="134"/>
      <c r="Y97" s="134"/>
      <c r="Z97" s="134"/>
    </row>
    <row r="98">
      <c r="A98" s="135"/>
      <c r="B98" s="134"/>
      <c r="C98" s="134"/>
      <c r="D98" s="134"/>
      <c r="E98" s="134"/>
      <c r="F98" s="134"/>
      <c r="G98" s="134"/>
      <c r="H98" s="134"/>
      <c r="I98" s="134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4"/>
      <c r="V98" s="134"/>
      <c r="W98" s="134"/>
      <c r="X98" s="134"/>
      <c r="Y98" s="134"/>
      <c r="Z98" s="134"/>
    </row>
    <row r="99">
      <c r="A99" s="135"/>
      <c r="B99" s="134"/>
      <c r="C99" s="134"/>
      <c r="D99" s="134"/>
      <c r="E99" s="134"/>
      <c r="F99" s="134"/>
      <c r="G99" s="134"/>
      <c r="H99" s="134"/>
      <c r="I99" s="134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4"/>
      <c r="V99" s="134"/>
      <c r="W99" s="134"/>
      <c r="X99" s="134"/>
      <c r="Y99" s="134"/>
      <c r="Z99" s="134"/>
    </row>
    <row r="100">
      <c r="A100" s="135"/>
      <c r="B100" s="134"/>
      <c r="C100" s="134"/>
      <c r="D100" s="134"/>
      <c r="E100" s="134"/>
      <c r="F100" s="134"/>
      <c r="G100" s="134"/>
      <c r="H100" s="134"/>
      <c r="I100" s="134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4"/>
      <c r="V100" s="134"/>
      <c r="W100" s="134"/>
      <c r="X100" s="134"/>
      <c r="Y100" s="134"/>
      <c r="Z100" s="134"/>
    </row>
    <row r="101">
      <c r="A101" s="135"/>
      <c r="B101" s="134"/>
      <c r="C101" s="134"/>
      <c r="D101" s="134"/>
      <c r="E101" s="134"/>
      <c r="F101" s="134"/>
      <c r="G101" s="134"/>
      <c r="H101" s="134"/>
      <c r="I101" s="134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4"/>
      <c r="V101" s="134"/>
      <c r="W101" s="134"/>
      <c r="X101" s="134"/>
      <c r="Y101" s="134"/>
      <c r="Z101" s="134"/>
    </row>
    <row r="102">
      <c r="A102" s="135"/>
      <c r="B102" s="134"/>
      <c r="C102" s="134"/>
      <c r="D102" s="134"/>
      <c r="E102" s="134"/>
      <c r="F102" s="134"/>
      <c r="G102" s="134"/>
      <c r="H102" s="134"/>
      <c r="I102" s="134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4"/>
      <c r="V102" s="134"/>
      <c r="W102" s="134"/>
      <c r="X102" s="134"/>
      <c r="Y102" s="134"/>
      <c r="Z102" s="134"/>
    </row>
    <row r="103">
      <c r="A103" s="135"/>
      <c r="B103" s="134"/>
      <c r="C103" s="134"/>
      <c r="D103" s="134"/>
      <c r="E103" s="134"/>
      <c r="F103" s="134"/>
      <c r="G103" s="134"/>
      <c r="H103" s="134"/>
      <c r="I103" s="134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4"/>
      <c r="V103" s="134"/>
      <c r="W103" s="134"/>
      <c r="X103" s="134"/>
      <c r="Y103" s="134"/>
      <c r="Z103" s="134"/>
    </row>
    <row r="104">
      <c r="A104" s="135"/>
      <c r="B104" s="134"/>
      <c r="C104" s="134"/>
      <c r="D104" s="134"/>
      <c r="E104" s="134"/>
      <c r="F104" s="134"/>
      <c r="G104" s="134"/>
      <c r="H104" s="134"/>
      <c r="I104" s="134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4"/>
      <c r="V104" s="134"/>
      <c r="W104" s="134"/>
      <c r="X104" s="134"/>
      <c r="Y104" s="134"/>
      <c r="Z104" s="134"/>
    </row>
    <row r="105">
      <c r="A105" s="135"/>
      <c r="B105" s="134"/>
      <c r="C105" s="134"/>
      <c r="D105" s="134"/>
      <c r="E105" s="134"/>
      <c r="F105" s="134"/>
      <c r="G105" s="134"/>
      <c r="H105" s="134"/>
      <c r="I105" s="134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4"/>
      <c r="V105" s="134"/>
      <c r="W105" s="134"/>
      <c r="X105" s="134"/>
      <c r="Y105" s="134"/>
      <c r="Z105" s="134"/>
    </row>
    <row r="106">
      <c r="A106" s="135"/>
      <c r="B106" s="134"/>
      <c r="C106" s="134"/>
      <c r="D106" s="134"/>
      <c r="E106" s="134"/>
      <c r="F106" s="134"/>
      <c r="G106" s="134"/>
      <c r="H106" s="134"/>
      <c r="I106" s="134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4"/>
      <c r="V106" s="134"/>
      <c r="W106" s="134"/>
      <c r="X106" s="134"/>
      <c r="Y106" s="134"/>
      <c r="Z106" s="134"/>
    </row>
    <row r="107">
      <c r="A107" s="135"/>
      <c r="B107" s="134"/>
      <c r="C107" s="134"/>
      <c r="D107" s="134"/>
      <c r="E107" s="134"/>
      <c r="F107" s="134"/>
      <c r="G107" s="134"/>
      <c r="H107" s="134"/>
      <c r="I107" s="134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4"/>
      <c r="V107" s="134"/>
      <c r="W107" s="134"/>
      <c r="X107" s="134"/>
      <c r="Y107" s="134"/>
      <c r="Z107" s="134"/>
    </row>
    <row r="108">
      <c r="A108" s="135"/>
      <c r="B108" s="134"/>
      <c r="C108" s="134"/>
      <c r="D108" s="134"/>
      <c r="E108" s="134"/>
      <c r="F108" s="134"/>
      <c r="G108" s="134"/>
      <c r="H108" s="134"/>
      <c r="I108" s="134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4"/>
      <c r="V108" s="134"/>
      <c r="W108" s="134"/>
      <c r="X108" s="134"/>
      <c r="Y108" s="134"/>
      <c r="Z108" s="134"/>
    </row>
    <row r="109">
      <c r="A109" s="135"/>
      <c r="B109" s="134"/>
      <c r="C109" s="134"/>
      <c r="D109" s="134"/>
      <c r="E109" s="134"/>
      <c r="F109" s="134"/>
      <c r="G109" s="134"/>
      <c r="H109" s="134"/>
      <c r="I109" s="134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4"/>
      <c r="V109" s="134"/>
      <c r="W109" s="134"/>
      <c r="X109" s="134"/>
      <c r="Y109" s="134"/>
      <c r="Z109" s="134"/>
    </row>
    <row r="110">
      <c r="A110" s="135"/>
      <c r="B110" s="134"/>
      <c r="C110" s="134"/>
      <c r="D110" s="134"/>
      <c r="E110" s="134"/>
      <c r="F110" s="134"/>
      <c r="G110" s="134"/>
      <c r="H110" s="134"/>
      <c r="I110" s="134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4"/>
      <c r="V110" s="134"/>
      <c r="W110" s="134"/>
      <c r="X110" s="134"/>
      <c r="Y110" s="134"/>
      <c r="Z110" s="134"/>
    </row>
    <row r="111">
      <c r="A111" s="135"/>
      <c r="B111" s="134"/>
      <c r="C111" s="134"/>
      <c r="D111" s="134"/>
      <c r="E111" s="134"/>
      <c r="F111" s="134"/>
      <c r="G111" s="134"/>
      <c r="H111" s="134"/>
      <c r="I111" s="134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4"/>
      <c r="V111" s="134"/>
      <c r="W111" s="134"/>
      <c r="X111" s="134"/>
      <c r="Y111" s="134"/>
      <c r="Z111" s="134"/>
    </row>
    <row r="112">
      <c r="A112" s="135"/>
      <c r="B112" s="134"/>
      <c r="C112" s="134"/>
      <c r="D112" s="134"/>
      <c r="E112" s="134"/>
      <c r="F112" s="134"/>
      <c r="G112" s="134"/>
      <c r="H112" s="134"/>
      <c r="I112" s="134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4"/>
      <c r="V112" s="134"/>
      <c r="W112" s="134"/>
      <c r="X112" s="134"/>
      <c r="Y112" s="134"/>
      <c r="Z112" s="134"/>
    </row>
    <row r="113">
      <c r="A113" s="135"/>
      <c r="B113" s="134"/>
      <c r="C113" s="134"/>
      <c r="D113" s="134"/>
      <c r="E113" s="134"/>
      <c r="F113" s="134"/>
      <c r="G113" s="134"/>
      <c r="H113" s="134"/>
      <c r="I113" s="134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4"/>
      <c r="V113" s="134"/>
      <c r="W113" s="134"/>
      <c r="X113" s="134"/>
      <c r="Y113" s="134"/>
      <c r="Z113" s="134"/>
    </row>
    <row r="114">
      <c r="A114" s="135"/>
      <c r="B114" s="134"/>
      <c r="C114" s="134"/>
      <c r="D114" s="134"/>
      <c r="E114" s="134"/>
      <c r="F114" s="134"/>
      <c r="G114" s="134"/>
      <c r="H114" s="134"/>
      <c r="I114" s="134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4"/>
      <c r="V114" s="134"/>
      <c r="W114" s="134"/>
      <c r="X114" s="134"/>
      <c r="Y114" s="134"/>
      <c r="Z114" s="134"/>
    </row>
    <row r="115">
      <c r="A115" s="135"/>
      <c r="B115" s="134"/>
      <c r="C115" s="134"/>
      <c r="D115" s="134"/>
      <c r="E115" s="134"/>
      <c r="F115" s="134"/>
      <c r="G115" s="134"/>
      <c r="H115" s="134"/>
      <c r="I115" s="134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4"/>
      <c r="V115" s="134"/>
      <c r="W115" s="134"/>
      <c r="X115" s="134"/>
      <c r="Y115" s="134"/>
      <c r="Z115" s="134"/>
    </row>
    <row r="116">
      <c r="A116" s="135"/>
      <c r="B116" s="134"/>
      <c r="C116" s="134"/>
      <c r="D116" s="134"/>
      <c r="E116" s="134"/>
      <c r="F116" s="134"/>
      <c r="G116" s="134"/>
      <c r="H116" s="134"/>
      <c r="I116" s="134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4"/>
      <c r="V116" s="134"/>
      <c r="W116" s="134"/>
      <c r="X116" s="134"/>
      <c r="Y116" s="134"/>
      <c r="Z116" s="134"/>
    </row>
    <row r="117">
      <c r="A117" s="135"/>
      <c r="B117" s="134"/>
      <c r="C117" s="134"/>
      <c r="D117" s="134"/>
      <c r="E117" s="134"/>
      <c r="F117" s="134"/>
      <c r="G117" s="134"/>
      <c r="H117" s="134"/>
      <c r="I117" s="134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4"/>
      <c r="V117" s="134"/>
      <c r="W117" s="134"/>
      <c r="X117" s="134"/>
      <c r="Y117" s="134"/>
      <c r="Z117" s="134"/>
    </row>
    <row r="118">
      <c r="A118" s="135"/>
      <c r="B118" s="134"/>
      <c r="C118" s="134"/>
      <c r="D118" s="134"/>
      <c r="E118" s="134"/>
      <c r="F118" s="134"/>
      <c r="G118" s="134"/>
      <c r="H118" s="134"/>
      <c r="I118" s="134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4"/>
      <c r="V118" s="134"/>
      <c r="W118" s="134"/>
      <c r="X118" s="134"/>
      <c r="Y118" s="134"/>
      <c r="Z118" s="134"/>
    </row>
    <row r="119">
      <c r="A119" s="135"/>
      <c r="B119" s="134"/>
      <c r="C119" s="134"/>
      <c r="D119" s="134"/>
      <c r="E119" s="134"/>
      <c r="F119" s="134"/>
      <c r="G119" s="134"/>
      <c r="H119" s="134"/>
      <c r="I119" s="134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4"/>
      <c r="V119" s="134"/>
      <c r="W119" s="134"/>
      <c r="X119" s="134"/>
      <c r="Y119" s="134"/>
      <c r="Z119" s="134"/>
    </row>
    <row r="120">
      <c r="A120" s="135"/>
      <c r="B120" s="134"/>
      <c r="C120" s="134"/>
      <c r="D120" s="134"/>
      <c r="E120" s="134"/>
      <c r="F120" s="134"/>
      <c r="G120" s="134"/>
      <c r="H120" s="134"/>
      <c r="I120" s="134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4"/>
      <c r="V120" s="134"/>
      <c r="W120" s="134"/>
      <c r="X120" s="134"/>
      <c r="Y120" s="134"/>
      <c r="Z120" s="134"/>
    </row>
    <row r="121">
      <c r="A121" s="135"/>
      <c r="B121" s="134"/>
      <c r="C121" s="134"/>
      <c r="D121" s="134"/>
      <c r="E121" s="134"/>
      <c r="F121" s="134"/>
      <c r="G121" s="134"/>
      <c r="H121" s="134"/>
      <c r="I121" s="134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4"/>
      <c r="V121" s="134"/>
      <c r="W121" s="134"/>
      <c r="X121" s="134"/>
      <c r="Y121" s="134"/>
      <c r="Z121" s="134"/>
    </row>
    <row r="122">
      <c r="A122" s="135"/>
      <c r="B122" s="134"/>
      <c r="C122" s="134"/>
      <c r="D122" s="134"/>
      <c r="E122" s="134"/>
      <c r="F122" s="134"/>
      <c r="G122" s="134"/>
      <c r="H122" s="134"/>
      <c r="I122" s="134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4"/>
      <c r="V122" s="134"/>
      <c r="W122" s="134"/>
      <c r="X122" s="134"/>
      <c r="Y122" s="134"/>
      <c r="Z122" s="134"/>
    </row>
    <row r="123">
      <c r="A123" s="135"/>
      <c r="B123" s="134"/>
      <c r="C123" s="134"/>
      <c r="D123" s="134"/>
      <c r="E123" s="134"/>
      <c r="F123" s="134"/>
      <c r="G123" s="134"/>
      <c r="H123" s="134"/>
      <c r="I123" s="134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4"/>
      <c r="V123" s="134"/>
      <c r="W123" s="134"/>
      <c r="X123" s="134"/>
      <c r="Y123" s="134"/>
      <c r="Z123" s="134"/>
    </row>
    <row r="124">
      <c r="A124" s="135"/>
      <c r="B124" s="134"/>
      <c r="C124" s="134"/>
      <c r="D124" s="134"/>
      <c r="E124" s="134"/>
      <c r="F124" s="134"/>
      <c r="G124" s="134"/>
      <c r="H124" s="134"/>
      <c r="I124" s="134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4"/>
      <c r="V124" s="134"/>
      <c r="W124" s="134"/>
      <c r="X124" s="134"/>
      <c r="Y124" s="134"/>
      <c r="Z124" s="134"/>
    </row>
    <row r="125">
      <c r="A125" s="135"/>
      <c r="B125" s="134"/>
      <c r="C125" s="134"/>
      <c r="D125" s="134"/>
      <c r="E125" s="134"/>
      <c r="F125" s="134"/>
      <c r="G125" s="134"/>
      <c r="H125" s="134"/>
      <c r="I125" s="134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4"/>
      <c r="V125" s="134"/>
      <c r="W125" s="134"/>
      <c r="X125" s="134"/>
      <c r="Y125" s="134"/>
      <c r="Z125" s="134"/>
    </row>
    <row r="126">
      <c r="A126" s="135"/>
      <c r="B126" s="134"/>
      <c r="C126" s="134"/>
      <c r="D126" s="134"/>
      <c r="E126" s="134"/>
      <c r="F126" s="134"/>
      <c r="G126" s="134"/>
      <c r="H126" s="134"/>
      <c r="I126" s="134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4"/>
      <c r="V126" s="134"/>
      <c r="W126" s="134"/>
      <c r="X126" s="134"/>
      <c r="Y126" s="134"/>
      <c r="Z126" s="134"/>
    </row>
    <row r="127">
      <c r="A127" s="135"/>
      <c r="B127" s="134"/>
      <c r="C127" s="134"/>
      <c r="D127" s="134"/>
      <c r="E127" s="134"/>
      <c r="F127" s="134"/>
      <c r="G127" s="134"/>
      <c r="H127" s="134"/>
      <c r="I127" s="134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4"/>
      <c r="V127" s="134"/>
      <c r="W127" s="134"/>
      <c r="X127" s="134"/>
      <c r="Y127" s="134"/>
      <c r="Z127" s="134"/>
    </row>
    <row r="128">
      <c r="A128" s="135"/>
      <c r="B128" s="134"/>
      <c r="C128" s="134"/>
      <c r="D128" s="134"/>
      <c r="E128" s="134"/>
      <c r="F128" s="134"/>
      <c r="G128" s="134"/>
      <c r="H128" s="134"/>
      <c r="I128" s="134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4"/>
      <c r="V128" s="134"/>
      <c r="W128" s="134"/>
      <c r="X128" s="134"/>
      <c r="Y128" s="134"/>
      <c r="Z128" s="134"/>
    </row>
    <row r="129">
      <c r="A129" s="135"/>
      <c r="B129" s="134"/>
      <c r="C129" s="134"/>
      <c r="D129" s="134"/>
      <c r="E129" s="134"/>
      <c r="F129" s="134"/>
      <c r="G129" s="134"/>
      <c r="H129" s="134"/>
      <c r="I129" s="134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4"/>
      <c r="V129" s="134"/>
      <c r="W129" s="134"/>
      <c r="X129" s="134"/>
      <c r="Y129" s="134"/>
      <c r="Z129" s="134"/>
    </row>
    <row r="130">
      <c r="A130" s="135"/>
      <c r="B130" s="134"/>
      <c r="C130" s="134"/>
      <c r="D130" s="134"/>
      <c r="E130" s="134"/>
      <c r="F130" s="134"/>
      <c r="G130" s="134"/>
      <c r="H130" s="134"/>
      <c r="I130" s="134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4"/>
      <c r="V130" s="134"/>
      <c r="W130" s="134"/>
      <c r="X130" s="134"/>
      <c r="Y130" s="134"/>
      <c r="Z130" s="134"/>
    </row>
    <row r="131">
      <c r="A131" s="135"/>
      <c r="B131" s="134"/>
      <c r="C131" s="134"/>
      <c r="D131" s="134"/>
      <c r="E131" s="134"/>
      <c r="F131" s="134"/>
      <c r="G131" s="134"/>
      <c r="H131" s="134"/>
      <c r="I131" s="134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4"/>
      <c r="V131" s="134"/>
      <c r="W131" s="134"/>
      <c r="X131" s="134"/>
      <c r="Y131" s="134"/>
      <c r="Z131" s="134"/>
    </row>
    <row r="132">
      <c r="A132" s="135"/>
      <c r="B132" s="134"/>
      <c r="C132" s="134"/>
      <c r="D132" s="134"/>
      <c r="E132" s="134"/>
      <c r="F132" s="134"/>
      <c r="G132" s="134"/>
      <c r="H132" s="134"/>
      <c r="I132" s="134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4"/>
      <c r="V132" s="134"/>
      <c r="W132" s="134"/>
      <c r="X132" s="134"/>
      <c r="Y132" s="134"/>
      <c r="Z132" s="134"/>
    </row>
    <row r="133">
      <c r="A133" s="135"/>
      <c r="B133" s="134"/>
      <c r="C133" s="134"/>
      <c r="D133" s="134"/>
      <c r="E133" s="134"/>
      <c r="F133" s="134"/>
      <c r="G133" s="134"/>
      <c r="H133" s="134"/>
      <c r="I133" s="134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4"/>
      <c r="V133" s="134"/>
      <c r="W133" s="134"/>
      <c r="X133" s="134"/>
      <c r="Y133" s="134"/>
      <c r="Z133" s="134"/>
    </row>
    <row r="134">
      <c r="A134" s="135"/>
      <c r="B134" s="134"/>
      <c r="C134" s="134"/>
      <c r="D134" s="134"/>
      <c r="E134" s="134"/>
      <c r="F134" s="134"/>
      <c r="G134" s="134"/>
      <c r="H134" s="134"/>
      <c r="I134" s="134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4"/>
      <c r="V134" s="134"/>
      <c r="W134" s="134"/>
      <c r="X134" s="134"/>
      <c r="Y134" s="134"/>
      <c r="Z134" s="134"/>
    </row>
    <row r="135">
      <c r="A135" s="135"/>
      <c r="B135" s="134"/>
      <c r="C135" s="134"/>
      <c r="D135" s="134"/>
      <c r="E135" s="134"/>
      <c r="F135" s="134"/>
      <c r="G135" s="134"/>
      <c r="H135" s="134"/>
      <c r="I135" s="134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4"/>
      <c r="V135" s="134"/>
      <c r="W135" s="134"/>
      <c r="X135" s="134"/>
      <c r="Y135" s="134"/>
      <c r="Z135" s="134"/>
    </row>
    <row r="136">
      <c r="A136" s="135"/>
      <c r="B136" s="134"/>
      <c r="C136" s="134"/>
      <c r="D136" s="134"/>
      <c r="E136" s="134"/>
      <c r="F136" s="134"/>
      <c r="G136" s="134"/>
      <c r="H136" s="134"/>
      <c r="I136" s="134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4"/>
      <c r="V136" s="134"/>
      <c r="W136" s="134"/>
      <c r="X136" s="134"/>
      <c r="Y136" s="134"/>
      <c r="Z136" s="134"/>
    </row>
    <row r="137">
      <c r="A137" s="135"/>
      <c r="B137" s="134"/>
      <c r="C137" s="134"/>
      <c r="D137" s="134"/>
      <c r="E137" s="134"/>
      <c r="F137" s="134"/>
      <c r="G137" s="134"/>
      <c r="H137" s="134"/>
      <c r="I137" s="134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4"/>
      <c r="V137" s="134"/>
      <c r="W137" s="134"/>
      <c r="X137" s="134"/>
      <c r="Y137" s="134"/>
      <c r="Z137" s="134"/>
    </row>
    <row r="138">
      <c r="A138" s="135"/>
      <c r="B138" s="134"/>
      <c r="C138" s="134"/>
      <c r="D138" s="134"/>
      <c r="E138" s="134"/>
      <c r="F138" s="134"/>
      <c r="G138" s="134"/>
      <c r="H138" s="134"/>
      <c r="I138" s="134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4"/>
      <c r="V138" s="134"/>
      <c r="W138" s="134"/>
      <c r="X138" s="134"/>
      <c r="Y138" s="134"/>
      <c r="Z138" s="134"/>
    </row>
    <row r="139">
      <c r="A139" s="135"/>
      <c r="B139" s="134"/>
      <c r="C139" s="134"/>
      <c r="D139" s="134"/>
      <c r="E139" s="134"/>
      <c r="F139" s="134"/>
      <c r="G139" s="134"/>
      <c r="H139" s="134"/>
      <c r="I139" s="134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4"/>
      <c r="V139" s="134"/>
      <c r="W139" s="134"/>
      <c r="X139" s="134"/>
      <c r="Y139" s="134"/>
      <c r="Z139" s="134"/>
    </row>
    <row r="140">
      <c r="A140" s="135"/>
      <c r="B140" s="134"/>
      <c r="C140" s="134"/>
      <c r="D140" s="134"/>
      <c r="E140" s="134"/>
      <c r="F140" s="134"/>
      <c r="G140" s="134"/>
      <c r="H140" s="134"/>
      <c r="I140" s="134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4"/>
      <c r="V140" s="134"/>
      <c r="W140" s="134"/>
      <c r="X140" s="134"/>
      <c r="Y140" s="134"/>
      <c r="Z140" s="134"/>
    </row>
    <row r="141">
      <c r="A141" s="135"/>
      <c r="B141" s="134"/>
      <c r="C141" s="134"/>
      <c r="D141" s="134"/>
      <c r="E141" s="134"/>
      <c r="F141" s="134"/>
      <c r="G141" s="134"/>
      <c r="H141" s="134"/>
      <c r="I141" s="134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4"/>
      <c r="V141" s="134"/>
      <c r="W141" s="134"/>
      <c r="X141" s="134"/>
      <c r="Y141" s="134"/>
      <c r="Z141" s="134"/>
    </row>
    <row r="142">
      <c r="A142" s="135"/>
      <c r="B142" s="134"/>
      <c r="C142" s="134"/>
      <c r="D142" s="134"/>
      <c r="E142" s="134"/>
      <c r="F142" s="134"/>
      <c r="G142" s="134"/>
      <c r="H142" s="134"/>
      <c r="I142" s="134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4"/>
      <c r="V142" s="134"/>
      <c r="W142" s="134"/>
      <c r="X142" s="134"/>
      <c r="Y142" s="134"/>
      <c r="Z142" s="134"/>
    </row>
    <row r="143">
      <c r="A143" s="135"/>
      <c r="B143" s="134"/>
      <c r="C143" s="134"/>
      <c r="D143" s="134"/>
      <c r="E143" s="134"/>
      <c r="F143" s="134"/>
      <c r="G143" s="134"/>
      <c r="H143" s="134"/>
      <c r="I143" s="134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4"/>
      <c r="V143" s="134"/>
      <c r="W143" s="134"/>
      <c r="X143" s="134"/>
      <c r="Y143" s="134"/>
      <c r="Z143" s="134"/>
    </row>
    <row r="144">
      <c r="A144" s="135"/>
      <c r="B144" s="134"/>
      <c r="C144" s="134"/>
      <c r="D144" s="134"/>
      <c r="E144" s="134"/>
      <c r="F144" s="134"/>
      <c r="G144" s="134"/>
      <c r="H144" s="134"/>
      <c r="I144" s="134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4"/>
      <c r="V144" s="134"/>
      <c r="W144" s="134"/>
      <c r="X144" s="134"/>
      <c r="Y144" s="134"/>
      <c r="Z144" s="134"/>
    </row>
    <row r="145">
      <c r="A145" s="135"/>
      <c r="B145" s="134"/>
      <c r="C145" s="134"/>
      <c r="D145" s="134"/>
      <c r="E145" s="134"/>
      <c r="F145" s="134"/>
      <c r="G145" s="134"/>
      <c r="H145" s="134"/>
      <c r="I145" s="134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4"/>
      <c r="V145" s="134"/>
      <c r="W145" s="134"/>
      <c r="X145" s="134"/>
      <c r="Y145" s="134"/>
      <c r="Z145" s="134"/>
    </row>
    <row r="146">
      <c r="A146" s="135"/>
      <c r="B146" s="134"/>
      <c r="C146" s="134"/>
      <c r="D146" s="134"/>
      <c r="E146" s="134"/>
      <c r="F146" s="134"/>
      <c r="G146" s="134"/>
      <c r="H146" s="134"/>
      <c r="I146" s="134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4"/>
      <c r="V146" s="134"/>
      <c r="W146" s="134"/>
      <c r="X146" s="134"/>
      <c r="Y146" s="134"/>
      <c r="Z146" s="134"/>
    </row>
    <row r="147">
      <c r="A147" s="135"/>
      <c r="B147" s="134"/>
      <c r="C147" s="134"/>
      <c r="D147" s="134"/>
      <c r="E147" s="134"/>
      <c r="F147" s="134"/>
      <c r="G147" s="134"/>
      <c r="H147" s="134"/>
      <c r="I147" s="134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4"/>
      <c r="V147" s="134"/>
      <c r="W147" s="134"/>
      <c r="X147" s="134"/>
      <c r="Y147" s="134"/>
      <c r="Z147" s="134"/>
    </row>
    <row r="148">
      <c r="A148" s="135"/>
      <c r="B148" s="134"/>
      <c r="C148" s="134"/>
      <c r="D148" s="134"/>
      <c r="E148" s="134"/>
      <c r="F148" s="134"/>
      <c r="G148" s="134"/>
      <c r="H148" s="134"/>
      <c r="I148" s="134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4"/>
      <c r="V148" s="134"/>
      <c r="W148" s="134"/>
      <c r="X148" s="134"/>
      <c r="Y148" s="134"/>
      <c r="Z148" s="134"/>
    </row>
    <row r="149">
      <c r="A149" s="135"/>
      <c r="B149" s="134"/>
      <c r="C149" s="134"/>
      <c r="D149" s="134"/>
      <c r="E149" s="134"/>
      <c r="F149" s="134"/>
      <c r="G149" s="134"/>
      <c r="H149" s="134"/>
      <c r="I149" s="134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4"/>
      <c r="V149" s="134"/>
      <c r="W149" s="134"/>
      <c r="X149" s="134"/>
      <c r="Y149" s="134"/>
      <c r="Z149" s="134"/>
    </row>
    <row r="150">
      <c r="A150" s="135"/>
      <c r="B150" s="134"/>
      <c r="C150" s="134"/>
      <c r="D150" s="134"/>
      <c r="E150" s="134"/>
      <c r="F150" s="134"/>
      <c r="G150" s="134"/>
      <c r="H150" s="134"/>
      <c r="I150" s="134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4"/>
      <c r="V150" s="134"/>
      <c r="W150" s="134"/>
      <c r="X150" s="134"/>
      <c r="Y150" s="134"/>
      <c r="Z150" s="134"/>
    </row>
    <row r="151">
      <c r="A151" s="135"/>
      <c r="B151" s="134"/>
      <c r="C151" s="134"/>
      <c r="D151" s="134"/>
      <c r="E151" s="134"/>
      <c r="F151" s="134"/>
      <c r="G151" s="134"/>
      <c r="H151" s="134"/>
      <c r="I151" s="134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4"/>
      <c r="V151" s="134"/>
      <c r="W151" s="134"/>
      <c r="X151" s="134"/>
      <c r="Y151" s="134"/>
      <c r="Z151" s="134"/>
    </row>
    <row r="152">
      <c r="A152" s="135"/>
      <c r="B152" s="134"/>
      <c r="C152" s="134"/>
      <c r="D152" s="134"/>
      <c r="E152" s="134"/>
      <c r="F152" s="134"/>
      <c r="G152" s="134"/>
      <c r="H152" s="134"/>
      <c r="I152" s="134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4"/>
      <c r="V152" s="134"/>
      <c r="W152" s="134"/>
      <c r="X152" s="134"/>
      <c r="Y152" s="134"/>
      <c r="Z152" s="134"/>
    </row>
    <row r="153">
      <c r="A153" s="135"/>
      <c r="B153" s="134"/>
      <c r="C153" s="134"/>
      <c r="D153" s="134"/>
      <c r="E153" s="134"/>
      <c r="F153" s="134"/>
      <c r="G153" s="134"/>
      <c r="H153" s="134"/>
      <c r="I153" s="134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4"/>
      <c r="V153" s="134"/>
      <c r="W153" s="134"/>
      <c r="X153" s="134"/>
      <c r="Y153" s="134"/>
      <c r="Z153" s="134"/>
    </row>
    <row r="154">
      <c r="A154" s="135"/>
      <c r="B154" s="134"/>
      <c r="C154" s="134"/>
      <c r="D154" s="134"/>
      <c r="E154" s="134"/>
      <c r="F154" s="134"/>
      <c r="G154" s="134"/>
      <c r="H154" s="134"/>
      <c r="I154" s="134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4"/>
      <c r="V154" s="134"/>
      <c r="W154" s="134"/>
      <c r="X154" s="134"/>
      <c r="Y154" s="134"/>
      <c r="Z154" s="134"/>
    </row>
    <row r="155">
      <c r="A155" s="135"/>
      <c r="B155" s="134"/>
      <c r="C155" s="134"/>
      <c r="D155" s="134"/>
      <c r="E155" s="134"/>
      <c r="F155" s="134"/>
      <c r="G155" s="134"/>
      <c r="H155" s="134"/>
      <c r="I155" s="134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4"/>
      <c r="V155" s="134"/>
      <c r="W155" s="134"/>
      <c r="X155" s="134"/>
      <c r="Y155" s="134"/>
      <c r="Z155" s="134"/>
    </row>
    <row r="156">
      <c r="A156" s="135"/>
      <c r="B156" s="134"/>
      <c r="C156" s="134"/>
      <c r="D156" s="134"/>
      <c r="E156" s="134"/>
      <c r="F156" s="134"/>
      <c r="G156" s="134"/>
      <c r="H156" s="134"/>
      <c r="I156" s="134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4"/>
      <c r="V156" s="134"/>
      <c r="W156" s="134"/>
      <c r="X156" s="134"/>
      <c r="Y156" s="134"/>
      <c r="Z156" s="134"/>
    </row>
    <row r="157">
      <c r="A157" s="135"/>
      <c r="B157" s="134"/>
      <c r="C157" s="134"/>
      <c r="D157" s="134"/>
      <c r="E157" s="134"/>
      <c r="F157" s="134"/>
      <c r="G157" s="134"/>
      <c r="H157" s="134"/>
      <c r="I157" s="134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4"/>
      <c r="V157" s="134"/>
      <c r="W157" s="134"/>
      <c r="X157" s="134"/>
      <c r="Y157" s="134"/>
      <c r="Z157" s="134"/>
    </row>
    <row r="158">
      <c r="A158" s="135"/>
      <c r="B158" s="134"/>
      <c r="C158" s="134"/>
      <c r="D158" s="134"/>
      <c r="E158" s="134"/>
      <c r="F158" s="134"/>
      <c r="G158" s="134"/>
      <c r="H158" s="134"/>
      <c r="I158" s="134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4"/>
      <c r="V158" s="134"/>
      <c r="W158" s="134"/>
      <c r="X158" s="134"/>
      <c r="Y158" s="134"/>
      <c r="Z158" s="134"/>
    </row>
    <row r="159">
      <c r="A159" s="135"/>
      <c r="B159" s="134"/>
      <c r="C159" s="134"/>
      <c r="D159" s="134"/>
      <c r="E159" s="134"/>
      <c r="F159" s="134"/>
      <c r="G159" s="134"/>
      <c r="H159" s="134"/>
      <c r="I159" s="134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4"/>
      <c r="V159" s="134"/>
      <c r="W159" s="134"/>
      <c r="X159" s="134"/>
      <c r="Y159" s="134"/>
      <c r="Z159" s="134"/>
    </row>
    <row r="160">
      <c r="A160" s="135"/>
      <c r="B160" s="134"/>
      <c r="C160" s="134"/>
      <c r="D160" s="134"/>
      <c r="E160" s="134"/>
      <c r="F160" s="134"/>
      <c r="G160" s="134"/>
      <c r="H160" s="134"/>
      <c r="I160" s="134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4"/>
      <c r="V160" s="134"/>
      <c r="W160" s="134"/>
      <c r="X160" s="134"/>
      <c r="Y160" s="134"/>
      <c r="Z160" s="134"/>
    </row>
    <row r="161">
      <c r="A161" s="135"/>
      <c r="B161" s="134"/>
      <c r="C161" s="134"/>
      <c r="D161" s="134"/>
      <c r="E161" s="134"/>
      <c r="F161" s="134"/>
      <c r="G161" s="134"/>
      <c r="H161" s="134"/>
      <c r="I161" s="134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4"/>
      <c r="V161" s="134"/>
      <c r="W161" s="134"/>
      <c r="X161" s="134"/>
      <c r="Y161" s="134"/>
      <c r="Z161" s="134"/>
    </row>
    <row r="162">
      <c r="A162" s="135"/>
      <c r="B162" s="134"/>
      <c r="C162" s="134"/>
      <c r="D162" s="134"/>
      <c r="E162" s="134"/>
      <c r="F162" s="134"/>
      <c r="G162" s="134"/>
      <c r="H162" s="134"/>
      <c r="I162" s="134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4"/>
      <c r="V162" s="134"/>
      <c r="W162" s="134"/>
      <c r="X162" s="134"/>
      <c r="Y162" s="134"/>
      <c r="Z162" s="134"/>
    </row>
    <row r="163">
      <c r="A163" s="135"/>
      <c r="B163" s="134"/>
      <c r="C163" s="134"/>
      <c r="D163" s="134"/>
      <c r="E163" s="134"/>
      <c r="F163" s="134"/>
      <c r="G163" s="134"/>
      <c r="H163" s="134"/>
      <c r="I163" s="134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4"/>
      <c r="V163" s="134"/>
      <c r="W163" s="134"/>
      <c r="X163" s="134"/>
      <c r="Y163" s="134"/>
      <c r="Z163" s="134"/>
    </row>
    <row r="164">
      <c r="A164" s="135"/>
      <c r="B164" s="134"/>
      <c r="C164" s="134"/>
      <c r="D164" s="134"/>
      <c r="E164" s="134"/>
      <c r="F164" s="134"/>
      <c r="G164" s="134"/>
      <c r="H164" s="134"/>
      <c r="I164" s="134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4"/>
      <c r="V164" s="134"/>
      <c r="W164" s="134"/>
      <c r="X164" s="134"/>
      <c r="Y164" s="134"/>
      <c r="Z164" s="134"/>
    </row>
    <row r="165">
      <c r="A165" s="135"/>
      <c r="B165" s="134"/>
      <c r="C165" s="134"/>
      <c r="D165" s="134"/>
      <c r="E165" s="134"/>
      <c r="F165" s="134"/>
      <c r="G165" s="134"/>
      <c r="H165" s="134"/>
      <c r="I165" s="134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4"/>
      <c r="V165" s="134"/>
      <c r="W165" s="134"/>
      <c r="X165" s="134"/>
      <c r="Y165" s="134"/>
      <c r="Z165" s="134"/>
    </row>
    <row r="166">
      <c r="A166" s="135"/>
      <c r="B166" s="134"/>
      <c r="C166" s="134"/>
      <c r="D166" s="134"/>
      <c r="E166" s="134"/>
      <c r="F166" s="134"/>
      <c r="G166" s="134"/>
      <c r="H166" s="134"/>
      <c r="I166" s="134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4"/>
      <c r="V166" s="134"/>
      <c r="W166" s="134"/>
      <c r="X166" s="134"/>
      <c r="Y166" s="134"/>
      <c r="Z166" s="134"/>
    </row>
    <row r="167">
      <c r="A167" s="135"/>
      <c r="B167" s="134"/>
      <c r="C167" s="134"/>
      <c r="D167" s="134"/>
      <c r="E167" s="134"/>
      <c r="F167" s="134"/>
      <c r="G167" s="134"/>
      <c r="H167" s="134"/>
      <c r="I167" s="134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4"/>
      <c r="V167" s="134"/>
      <c r="W167" s="134"/>
      <c r="X167" s="134"/>
      <c r="Y167" s="134"/>
      <c r="Z167" s="134"/>
    </row>
    <row r="168">
      <c r="A168" s="135"/>
      <c r="B168" s="134"/>
      <c r="C168" s="134"/>
      <c r="D168" s="134"/>
      <c r="E168" s="134"/>
      <c r="F168" s="134"/>
      <c r="G168" s="134"/>
      <c r="H168" s="134"/>
      <c r="I168" s="134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4"/>
      <c r="V168" s="134"/>
      <c r="W168" s="134"/>
      <c r="X168" s="134"/>
      <c r="Y168" s="134"/>
      <c r="Z168" s="134"/>
    </row>
    <row r="169">
      <c r="A169" s="135"/>
      <c r="B169" s="134"/>
      <c r="C169" s="134"/>
      <c r="D169" s="134"/>
      <c r="E169" s="134"/>
      <c r="F169" s="134"/>
      <c r="G169" s="134"/>
      <c r="H169" s="134"/>
      <c r="I169" s="134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4"/>
      <c r="V169" s="134"/>
      <c r="W169" s="134"/>
      <c r="X169" s="134"/>
      <c r="Y169" s="134"/>
      <c r="Z169" s="134"/>
    </row>
    <row r="170">
      <c r="A170" s="135"/>
      <c r="B170" s="134"/>
      <c r="C170" s="134"/>
      <c r="D170" s="134"/>
      <c r="E170" s="134"/>
      <c r="F170" s="134"/>
      <c r="G170" s="134"/>
      <c r="H170" s="134"/>
      <c r="I170" s="134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4"/>
      <c r="V170" s="134"/>
      <c r="W170" s="134"/>
      <c r="X170" s="134"/>
      <c r="Y170" s="134"/>
      <c r="Z170" s="134"/>
    </row>
    <row r="171">
      <c r="A171" s="135"/>
      <c r="B171" s="134"/>
      <c r="C171" s="134"/>
      <c r="D171" s="134"/>
      <c r="E171" s="134"/>
      <c r="F171" s="134"/>
      <c r="G171" s="134"/>
      <c r="H171" s="134"/>
      <c r="I171" s="134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4"/>
      <c r="V171" s="134"/>
      <c r="W171" s="134"/>
      <c r="X171" s="134"/>
      <c r="Y171" s="134"/>
      <c r="Z171" s="134"/>
    </row>
    <row r="172">
      <c r="A172" s="135"/>
      <c r="B172" s="134"/>
      <c r="C172" s="134"/>
      <c r="D172" s="134"/>
      <c r="E172" s="134"/>
      <c r="F172" s="134"/>
      <c r="G172" s="134"/>
      <c r="H172" s="134"/>
      <c r="I172" s="134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4"/>
      <c r="V172" s="134"/>
      <c r="W172" s="134"/>
      <c r="X172" s="134"/>
      <c r="Y172" s="134"/>
      <c r="Z172" s="134"/>
    </row>
    <row r="173">
      <c r="A173" s="135"/>
      <c r="B173" s="134"/>
      <c r="C173" s="134"/>
      <c r="D173" s="134"/>
      <c r="E173" s="134"/>
      <c r="F173" s="134"/>
      <c r="G173" s="134"/>
      <c r="H173" s="134"/>
      <c r="I173" s="134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4"/>
      <c r="V173" s="134"/>
      <c r="W173" s="134"/>
      <c r="X173" s="134"/>
      <c r="Y173" s="134"/>
      <c r="Z173" s="134"/>
    </row>
    <row r="174">
      <c r="A174" s="135"/>
      <c r="B174" s="134"/>
      <c r="C174" s="134"/>
      <c r="D174" s="134"/>
      <c r="E174" s="134"/>
      <c r="F174" s="134"/>
      <c r="G174" s="134"/>
      <c r="H174" s="134"/>
      <c r="I174" s="134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4"/>
      <c r="V174" s="134"/>
      <c r="W174" s="134"/>
      <c r="X174" s="134"/>
      <c r="Y174" s="134"/>
      <c r="Z174" s="134"/>
    </row>
    <row r="175">
      <c r="A175" s="135"/>
      <c r="B175" s="134"/>
      <c r="C175" s="134"/>
      <c r="D175" s="134"/>
      <c r="E175" s="134"/>
      <c r="F175" s="134"/>
      <c r="G175" s="134"/>
      <c r="H175" s="134"/>
      <c r="I175" s="134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4"/>
      <c r="V175" s="134"/>
      <c r="W175" s="134"/>
      <c r="X175" s="134"/>
      <c r="Y175" s="134"/>
      <c r="Z175" s="134"/>
    </row>
    <row r="176">
      <c r="A176" s="135"/>
      <c r="B176" s="134"/>
      <c r="C176" s="134"/>
      <c r="D176" s="134"/>
      <c r="E176" s="134"/>
      <c r="F176" s="134"/>
      <c r="G176" s="134"/>
      <c r="H176" s="134"/>
      <c r="I176" s="134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4"/>
      <c r="V176" s="134"/>
      <c r="W176" s="134"/>
      <c r="X176" s="134"/>
      <c r="Y176" s="134"/>
      <c r="Z176" s="134"/>
    </row>
    <row r="177">
      <c r="A177" s="135"/>
      <c r="B177" s="134"/>
      <c r="C177" s="134"/>
      <c r="D177" s="134"/>
      <c r="E177" s="134"/>
      <c r="F177" s="134"/>
      <c r="G177" s="134"/>
      <c r="H177" s="134"/>
      <c r="I177" s="134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4"/>
      <c r="V177" s="134"/>
      <c r="W177" s="134"/>
      <c r="X177" s="134"/>
      <c r="Y177" s="134"/>
      <c r="Z177" s="134"/>
    </row>
    <row r="178">
      <c r="A178" s="135"/>
      <c r="B178" s="134"/>
      <c r="C178" s="134"/>
      <c r="D178" s="134"/>
      <c r="E178" s="134"/>
      <c r="F178" s="134"/>
      <c r="G178" s="134"/>
      <c r="H178" s="134"/>
      <c r="I178" s="134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4"/>
      <c r="V178" s="134"/>
      <c r="W178" s="134"/>
      <c r="X178" s="134"/>
      <c r="Y178" s="134"/>
      <c r="Z178" s="134"/>
    </row>
    <row r="179">
      <c r="A179" s="135"/>
      <c r="B179" s="134"/>
      <c r="C179" s="134"/>
      <c r="D179" s="134"/>
      <c r="E179" s="134"/>
      <c r="F179" s="134"/>
      <c r="G179" s="134"/>
      <c r="H179" s="134"/>
      <c r="I179" s="134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4"/>
      <c r="V179" s="134"/>
      <c r="W179" s="134"/>
      <c r="X179" s="134"/>
      <c r="Y179" s="134"/>
      <c r="Z179" s="134"/>
    </row>
    <row r="180">
      <c r="A180" s="135"/>
      <c r="B180" s="134"/>
      <c r="C180" s="134"/>
      <c r="D180" s="134"/>
      <c r="E180" s="134"/>
      <c r="F180" s="134"/>
      <c r="G180" s="134"/>
      <c r="H180" s="134"/>
      <c r="I180" s="134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4"/>
      <c r="V180" s="134"/>
      <c r="W180" s="134"/>
      <c r="X180" s="134"/>
      <c r="Y180" s="134"/>
      <c r="Z180" s="134"/>
    </row>
    <row r="181">
      <c r="A181" s="135"/>
      <c r="B181" s="134"/>
      <c r="C181" s="134"/>
      <c r="D181" s="134"/>
      <c r="E181" s="134"/>
      <c r="F181" s="134"/>
      <c r="G181" s="134"/>
      <c r="H181" s="134"/>
      <c r="I181" s="134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4"/>
      <c r="V181" s="134"/>
      <c r="W181" s="134"/>
      <c r="X181" s="134"/>
      <c r="Y181" s="134"/>
      <c r="Z181" s="134"/>
    </row>
    <row r="182">
      <c r="A182" s="135"/>
      <c r="B182" s="134"/>
      <c r="C182" s="134"/>
      <c r="D182" s="134"/>
      <c r="E182" s="134"/>
      <c r="F182" s="134"/>
      <c r="G182" s="134"/>
      <c r="H182" s="134"/>
      <c r="I182" s="134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4"/>
      <c r="V182" s="134"/>
      <c r="W182" s="134"/>
      <c r="X182" s="134"/>
      <c r="Y182" s="134"/>
      <c r="Z182" s="134"/>
    </row>
    <row r="183">
      <c r="A183" s="135"/>
      <c r="B183" s="134"/>
      <c r="C183" s="134"/>
      <c r="D183" s="134"/>
      <c r="E183" s="134"/>
      <c r="F183" s="134"/>
      <c r="G183" s="134"/>
      <c r="H183" s="134"/>
      <c r="I183" s="134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4"/>
      <c r="V183" s="134"/>
      <c r="W183" s="134"/>
      <c r="X183" s="134"/>
      <c r="Y183" s="134"/>
      <c r="Z183" s="134"/>
    </row>
    <row r="184">
      <c r="A184" s="135"/>
      <c r="B184" s="134"/>
      <c r="C184" s="134"/>
      <c r="D184" s="134"/>
      <c r="E184" s="134"/>
      <c r="F184" s="134"/>
      <c r="G184" s="134"/>
      <c r="H184" s="134"/>
      <c r="I184" s="134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4"/>
      <c r="V184" s="134"/>
      <c r="W184" s="134"/>
      <c r="X184" s="134"/>
      <c r="Y184" s="134"/>
      <c r="Z184" s="134"/>
    </row>
    <row r="185">
      <c r="A185" s="135"/>
      <c r="B185" s="134"/>
      <c r="C185" s="134"/>
      <c r="D185" s="134"/>
      <c r="E185" s="134"/>
      <c r="F185" s="134"/>
      <c r="G185" s="134"/>
      <c r="H185" s="134"/>
      <c r="I185" s="134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4"/>
      <c r="V185" s="134"/>
      <c r="W185" s="134"/>
      <c r="X185" s="134"/>
      <c r="Y185" s="134"/>
      <c r="Z185" s="134"/>
    </row>
    <row r="186">
      <c r="A186" s="135"/>
      <c r="B186" s="134"/>
      <c r="C186" s="134"/>
      <c r="D186" s="134"/>
      <c r="E186" s="134"/>
      <c r="F186" s="134"/>
      <c r="G186" s="134"/>
      <c r="H186" s="134"/>
      <c r="I186" s="134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4"/>
      <c r="V186" s="134"/>
      <c r="W186" s="134"/>
      <c r="X186" s="134"/>
      <c r="Y186" s="134"/>
      <c r="Z186" s="134"/>
    </row>
    <row r="187">
      <c r="A187" s="135"/>
      <c r="B187" s="134"/>
      <c r="C187" s="134"/>
      <c r="D187" s="134"/>
      <c r="E187" s="134"/>
      <c r="F187" s="134"/>
      <c r="G187" s="134"/>
      <c r="H187" s="134"/>
      <c r="I187" s="134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4"/>
      <c r="V187" s="134"/>
      <c r="W187" s="134"/>
      <c r="X187" s="134"/>
      <c r="Y187" s="134"/>
      <c r="Z187" s="134"/>
    </row>
    <row r="188">
      <c r="A188" s="135"/>
      <c r="B188" s="134"/>
      <c r="C188" s="134"/>
      <c r="D188" s="134"/>
      <c r="E188" s="134"/>
      <c r="F188" s="134"/>
      <c r="G188" s="134"/>
      <c r="H188" s="134"/>
      <c r="I188" s="134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4"/>
      <c r="V188" s="134"/>
      <c r="W188" s="134"/>
      <c r="X188" s="134"/>
      <c r="Y188" s="134"/>
      <c r="Z188" s="134"/>
    </row>
    <row r="189">
      <c r="A189" s="135"/>
      <c r="B189" s="134"/>
      <c r="C189" s="134"/>
      <c r="D189" s="134"/>
      <c r="E189" s="134"/>
      <c r="F189" s="134"/>
      <c r="G189" s="134"/>
      <c r="H189" s="134"/>
      <c r="I189" s="134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4"/>
      <c r="V189" s="134"/>
      <c r="W189" s="134"/>
      <c r="X189" s="134"/>
      <c r="Y189" s="134"/>
      <c r="Z189" s="134"/>
    </row>
    <row r="190">
      <c r="A190" s="135"/>
      <c r="B190" s="134"/>
      <c r="C190" s="134"/>
      <c r="D190" s="134"/>
      <c r="E190" s="134"/>
      <c r="F190" s="134"/>
      <c r="G190" s="134"/>
      <c r="H190" s="134"/>
      <c r="I190" s="134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4"/>
      <c r="V190" s="134"/>
      <c r="W190" s="134"/>
      <c r="X190" s="134"/>
      <c r="Y190" s="134"/>
      <c r="Z190" s="134"/>
    </row>
    <row r="191">
      <c r="A191" s="135"/>
      <c r="B191" s="134"/>
      <c r="C191" s="134"/>
      <c r="D191" s="134"/>
      <c r="E191" s="134"/>
      <c r="F191" s="134"/>
      <c r="G191" s="134"/>
      <c r="H191" s="134"/>
      <c r="I191" s="134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4"/>
      <c r="V191" s="134"/>
      <c r="W191" s="134"/>
      <c r="X191" s="134"/>
      <c r="Y191" s="134"/>
      <c r="Z191" s="134"/>
    </row>
    <row r="192">
      <c r="A192" s="135"/>
      <c r="B192" s="134"/>
      <c r="C192" s="134"/>
      <c r="D192" s="134"/>
      <c r="E192" s="134"/>
      <c r="F192" s="134"/>
      <c r="G192" s="134"/>
      <c r="H192" s="134"/>
      <c r="I192" s="134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4"/>
      <c r="V192" s="134"/>
      <c r="W192" s="134"/>
      <c r="X192" s="134"/>
      <c r="Y192" s="134"/>
      <c r="Z192" s="134"/>
    </row>
    <row r="193">
      <c r="A193" s="135"/>
      <c r="B193" s="134"/>
      <c r="C193" s="134"/>
      <c r="D193" s="134"/>
      <c r="E193" s="134"/>
      <c r="F193" s="134"/>
      <c r="G193" s="134"/>
      <c r="H193" s="134"/>
      <c r="I193" s="134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4"/>
      <c r="V193" s="134"/>
      <c r="W193" s="134"/>
      <c r="X193" s="134"/>
      <c r="Y193" s="134"/>
      <c r="Z193" s="134"/>
    </row>
    <row r="194">
      <c r="A194" s="135"/>
      <c r="B194" s="134"/>
      <c r="C194" s="134"/>
      <c r="D194" s="134"/>
      <c r="E194" s="134"/>
      <c r="F194" s="134"/>
      <c r="G194" s="134"/>
      <c r="H194" s="134"/>
      <c r="I194" s="134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4"/>
      <c r="V194" s="134"/>
      <c r="W194" s="134"/>
      <c r="X194" s="134"/>
      <c r="Y194" s="134"/>
      <c r="Z194" s="134"/>
    </row>
    <row r="195">
      <c r="A195" s="135"/>
      <c r="B195" s="134"/>
      <c r="C195" s="134"/>
      <c r="D195" s="134"/>
      <c r="E195" s="134"/>
      <c r="F195" s="134"/>
      <c r="G195" s="134"/>
      <c r="H195" s="134"/>
      <c r="I195" s="134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4"/>
      <c r="V195" s="134"/>
      <c r="W195" s="134"/>
      <c r="X195" s="134"/>
      <c r="Y195" s="134"/>
      <c r="Z195" s="134"/>
    </row>
    <row r="196">
      <c r="A196" s="135"/>
      <c r="B196" s="134"/>
      <c r="C196" s="134"/>
      <c r="D196" s="134"/>
      <c r="E196" s="134"/>
      <c r="F196" s="134"/>
      <c r="G196" s="134"/>
      <c r="H196" s="134"/>
      <c r="I196" s="134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4"/>
      <c r="V196" s="134"/>
      <c r="W196" s="134"/>
      <c r="X196" s="134"/>
      <c r="Y196" s="134"/>
      <c r="Z196" s="134"/>
    </row>
    <row r="197">
      <c r="A197" s="135"/>
      <c r="B197" s="134"/>
      <c r="C197" s="134"/>
      <c r="D197" s="134"/>
      <c r="E197" s="134"/>
      <c r="F197" s="134"/>
      <c r="G197" s="134"/>
      <c r="H197" s="134"/>
      <c r="I197" s="134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4"/>
      <c r="V197" s="134"/>
      <c r="W197" s="134"/>
      <c r="X197" s="134"/>
      <c r="Y197" s="134"/>
      <c r="Z197" s="134"/>
    </row>
    <row r="198">
      <c r="A198" s="135"/>
      <c r="B198" s="134"/>
      <c r="C198" s="134"/>
      <c r="D198" s="134"/>
      <c r="E198" s="134"/>
      <c r="F198" s="134"/>
      <c r="G198" s="134"/>
      <c r="H198" s="134"/>
      <c r="I198" s="134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4"/>
      <c r="V198" s="134"/>
      <c r="W198" s="134"/>
      <c r="X198" s="134"/>
      <c r="Y198" s="134"/>
      <c r="Z198" s="134"/>
    </row>
    <row r="199">
      <c r="A199" s="135"/>
      <c r="B199" s="134"/>
      <c r="C199" s="134"/>
      <c r="D199" s="134"/>
      <c r="E199" s="134"/>
      <c r="F199" s="134"/>
      <c r="G199" s="134"/>
      <c r="H199" s="134"/>
      <c r="I199" s="134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4"/>
      <c r="V199" s="134"/>
      <c r="W199" s="134"/>
      <c r="X199" s="134"/>
      <c r="Y199" s="134"/>
      <c r="Z199" s="134"/>
    </row>
    <row r="200">
      <c r="A200" s="135"/>
      <c r="B200" s="134"/>
      <c r="C200" s="134"/>
      <c r="D200" s="134"/>
      <c r="E200" s="134"/>
      <c r="F200" s="134"/>
      <c r="G200" s="134"/>
      <c r="H200" s="134"/>
      <c r="I200" s="134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4"/>
      <c r="V200" s="134"/>
      <c r="W200" s="134"/>
      <c r="X200" s="134"/>
      <c r="Y200" s="134"/>
      <c r="Z200" s="134"/>
    </row>
    <row r="201">
      <c r="A201" s="135"/>
      <c r="B201" s="134"/>
      <c r="C201" s="134"/>
      <c r="D201" s="134"/>
      <c r="E201" s="134"/>
      <c r="F201" s="134"/>
      <c r="G201" s="134"/>
      <c r="H201" s="134"/>
      <c r="I201" s="134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4"/>
      <c r="V201" s="134"/>
      <c r="W201" s="134"/>
      <c r="X201" s="134"/>
      <c r="Y201" s="134"/>
      <c r="Z201" s="134"/>
    </row>
    <row r="202">
      <c r="A202" s="135"/>
      <c r="B202" s="134"/>
      <c r="C202" s="134"/>
      <c r="D202" s="134"/>
      <c r="E202" s="134"/>
      <c r="F202" s="134"/>
      <c r="G202" s="134"/>
      <c r="H202" s="134"/>
      <c r="I202" s="134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4"/>
      <c r="V202" s="134"/>
      <c r="W202" s="134"/>
      <c r="X202" s="134"/>
      <c r="Y202" s="134"/>
      <c r="Z202" s="134"/>
    </row>
    <row r="203">
      <c r="A203" s="135"/>
      <c r="B203" s="134"/>
      <c r="C203" s="134"/>
      <c r="D203" s="134"/>
      <c r="E203" s="134"/>
      <c r="F203" s="134"/>
      <c r="G203" s="134"/>
      <c r="H203" s="134"/>
      <c r="I203" s="134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4"/>
      <c r="V203" s="134"/>
      <c r="W203" s="134"/>
      <c r="X203" s="134"/>
      <c r="Y203" s="134"/>
      <c r="Z203" s="134"/>
    </row>
    <row r="204">
      <c r="A204" s="135"/>
      <c r="B204" s="134"/>
      <c r="C204" s="134"/>
      <c r="D204" s="134"/>
      <c r="E204" s="134"/>
      <c r="F204" s="134"/>
      <c r="G204" s="134"/>
      <c r="H204" s="134"/>
      <c r="I204" s="134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4"/>
      <c r="V204" s="134"/>
      <c r="W204" s="134"/>
      <c r="X204" s="134"/>
      <c r="Y204" s="134"/>
      <c r="Z204" s="134"/>
    </row>
    <row r="205">
      <c r="A205" s="135"/>
      <c r="B205" s="134"/>
      <c r="C205" s="134"/>
      <c r="D205" s="134"/>
      <c r="E205" s="134"/>
      <c r="F205" s="134"/>
      <c r="G205" s="134"/>
      <c r="H205" s="134"/>
      <c r="I205" s="134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4"/>
      <c r="V205" s="134"/>
      <c r="W205" s="134"/>
      <c r="X205" s="134"/>
      <c r="Y205" s="134"/>
      <c r="Z205" s="134"/>
    </row>
    <row r="206">
      <c r="A206" s="135"/>
      <c r="B206" s="134"/>
      <c r="C206" s="134"/>
      <c r="D206" s="134"/>
      <c r="E206" s="134"/>
      <c r="F206" s="134"/>
      <c r="G206" s="134"/>
      <c r="H206" s="134"/>
      <c r="I206" s="134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4"/>
      <c r="V206" s="134"/>
      <c r="W206" s="134"/>
      <c r="X206" s="134"/>
      <c r="Y206" s="134"/>
      <c r="Z206" s="134"/>
    </row>
    <row r="207">
      <c r="A207" s="135"/>
      <c r="B207" s="134"/>
      <c r="C207" s="134"/>
      <c r="D207" s="134"/>
      <c r="E207" s="134"/>
      <c r="F207" s="134"/>
      <c r="G207" s="134"/>
      <c r="H207" s="134"/>
      <c r="I207" s="134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4"/>
      <c r="V207" s="134"/>
      <c r="W207" s="134"/>
      <c r="X207" s="134"/>
      <c r="Y207" s="134"/>
      <c r="Z207" s="134"/>
    </row>
    <row r="208">
      <c r="A208" s="135"/>
      <c r="B208" s="134"/>
      <c r="C208" s="134"/>
      <c r="D208" s="134"/>
      <c r="E208" s="134"/>
      <c r="F208" s="134"/>
      <c r="G208" s="134"/>
      <c r="H208" s="134"/>
      <c r="I208" s="134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4"/>
      <c r="V208" s="134"/>
      <c r="W208" s="134"/>
      <c r="X208" s="134"/>
      <c r="Y208" s="134"/>
      <c r="Z208" s="134"/>
    </row>
    <row r="209">
      <c r="A209" s="135"/>
      <c r="B209" s="134"/>
      <c r="C209" s="134"/>
      <c r="D209" s="134"/>
      <c r="E209" s="134"/>
      <c r="F209" s="134"/>
      <c r="G209" s="134"/>
      <c r="H209" s="134"/>
      <c r="I209" s="134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4"/>
      <c r="V209" s="134"/>
      <c r="W209" s="134"/>
      <c r="X209" s="134"/>
      <c r="Y209" s="134"/>
      <c r="Z209" s="134"/>
    </row>
    <row r="210">
      <c r="A210" s="135"/>
      <c r="B210" s="134"/>
      <c r="C210" s="134"/>
      <c r="D210" s="134"/>
      <c r="E210" s="134"/>
      <c r="F210" s="134"/>
      <c r="G210" s="134"/>
      <c r="H210" s="134"/>
      <c r="I210" s="134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4"/>
      <c r="V210" s="134"/>
      <c r="W210" s="134"/>
      <c r="X210" s="134"/>
      <c r="Y210" s="134"/>
      <c r="Z210" s="134"/>
    </row>
    <row r="211">
      <c r="A211" s="135"/>
      <c r="B211" s="134"/>
      <c r="C211" s="134"/>
      <c r="D211" s="134"/>
      <c r="E211" s="134"/>
      <c r="F211" s="134"/>
      <c r="G211" s="134"/>
      <c r="H211" s="134"/>
      <c r="I211" s="134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4"/>
      <c r="V211" s="134"/>
      <c r="W211" s="134"/>
      <c r="X211" s="134"/>
      <c r="Y211" s="134"/>
      <c r="Z211" s="134"/>
    </row>
    <row r="212">
      <c r="A212" s="135"/>
      <c r="B212" s="134"/>
      <c r="C212" s="134"/>
      <c r="D212" s="134"/>
      <c r="E212" s="134"/>
      <c r="F212" s="134"/>
      <c r="G212" s="134"/>
      <c r="H212" s="134"/>
      <c r="I212" s="134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4"/>
      <c r="V212" s="134"/>
      <c r="W212" s="134"/>
      <c r="X212" s="134"/>
      <c r="Y212" s="134"/>
      <c r="Z212" s="134"/>
    </row>
    <row r="213">
      <c r="A213" s="135"/>
      <c r="B213" s="134"/>
      <c r="C213" s="134"/>
      <c r="D213" s="134"/>
      <c r="E213" s="134"/>
      <c r="F213" s="134"/>
      <c r="G213" s="134"/>
      <c r="H213" s="134"/>
      <c r="I213" s="134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4"/>
      <c r="V213" s="134"/>
      <c r="W213" s="134"/>
      <c r="X213" s="134"/>
      <c r="Y213" s="134"/>
      <c r="Z213" s="134"/>
    </row>
    <row r="214">
      <c r="A214" s="135"/>
      <c r="B214" s="134"/>
      <c r="C214" s="134"/>
      <c r="D214" s="134"/>
      <c r="E214" s="134"/>
      <c r="F214" s="134"/>
      <c r="G214" s="134"/>
      <c r="H214" s="134"/>
      <c r="I214" s="134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4"/>
      <c r="V214" s="134"/>
      <c r="W214" s="134"/>
      <c r="X214" s="134"/>
      <c r="Y214" s="134"/>
      <c r="Z214" s="134"/>
    </row>
    <row r="215">
      <c r="A215" s="135"/>
      <c r="B215" s="134"/>
      <c r="C215" s="134"/>
      <c r="D215" s="134"/>
      <c r="E215" s="134"/>
      <c r="F215" s="134"/>
      <c r="G215" s="134"/>
      <c r="H215" s="134"/>
      <c r="I215" s="134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4"/>
      <c r="V215" s="134"/>
      <c r="W215" s="134"/>
      <c r="X215" s="134"/>
      <c r="Y215" s="134"/>
      <c r="Z215" s="134"/>
    </row>
    <row r="216">
      <c r="A216" s="135"/>
      <c r="B216" s="134"/>
      <c r="C216" s="134"/>
      <c r="D216" s="134"/>
      <c r="E216" s="134"/>
      <c r="F216" s="134"/>
      <c r="G216" s="134"/>
      <c r="H216" s="134"/>
      <c r="I216" s="134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4"/>
      <c r="V216" s="134"/>
      <c r="W216" s="134"/>
      <c r="X216" s="134"/>
      <c r="Y216" s="134"/>
      <c r="Z216" s="134"/>
    </row>
    <row r="217">
      <c r="A217" s="135"/>
      <c r="B217" s="134"/>
      <c r="C217" s="134"/>
      <c r="D217" s="134"/>
      <c r="E217" s="134"/>
      <c r="F217" s="134"/>
      <c r="G217" s="134"/>
      <c r="H217" s="134"/>
      <c r="I217" s="134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4"/>
      <c r="V217" s="134"/>
      <c r="W217" s="134"/>
      <c r="X217" s="134"/>
      <c r="Y217" s="134"/>
      <c r="Z217" s="134"/>
    </row>
    <row r="218">
      <c r="A218" s="135"/>
      <c r="B218" s="134"/>
      <c r="C218" s="134"/>
      <c r="D218" s="134"/>
      <c r="E218" s="134"/>
      <c r="F218" s="134"/>
      <c r="G218" s="134"/>
      <c r="H218" s="134"/>
      <c r="I218" s="134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4"/>
      <c r="V218" s="134"/>
      <c r="W218" s="134"/>
      <c r="X218" s="134"/>
      <c r="Y218" s="134"/>
      <c r="Z218" s="134"/>
    </row>
    <row r="219">
      <c r="A219" s="135"/>
      <c r="B219" s="134"/>
      <c r="C219" s="134"/>
      <c r="D219" s="134"/>
      <c r="E219" s="134"/>
      <c r="F219" s="134"/>
      <c r="G219" s="134"/>
      <c r="H219" s="134"/>
      <c r="I219" s="134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4"/>
      <c r="V219" s="134"/>
      <c r="W219" s="134"/>
      <c r="X219" s="134"/>
      <c r="Y219" s="134"/>
      <c r="Z219" s="134"/>
    </row>
    <row r="220">
      <c r="A220" s="135"/>
      <c r="B220" s="134"/>
      <c r="C220" s="134"/>
      <c r="D220" s="134"/>
      <c r="E220" s="134"/>
      <c r="F220" s="134"/>
      <c r="G220" s="134"/>
      <c r="H220" s="134"/>
      <c r="I220" s="134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4"/>
      <c r="V220" s="134"/>
      <c r="W220" s="134"/>
      <c r="X220" s="134"/>
      <c r="Y220" s="134"/>
      <c r="Z220" s="134"/>
    </row>
    <row r="221">
      <c r="A221" s="135"/>
      <c r="B221" s="134"/>
      <c r="C221" s="134"/>
      <c r="D221" s="134"/>
      <c r="E221" s="134"/>
      <c r="F221" s="134"/>
      <c r="G221" s="134"/>
      <c r="H221" s="134"/>
      <c r="I221" s="134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4"/>
      <c r="V221" s="134"/>
      <c r="W221" s="134"/>
      <c r="X221" s="134"/>
      <c r="Y221" s="134"/>
      <c r="Z221" s="134"/>
    </row>
    <row r="222">
      <c r="A222" s="135"/>
      <c r="B222" s="134"/>
      <c r="C222" s="134"/>
      <c r="D222" s="134"/>
      <c r="E222" s="134"/>
      <c r="F222" s="134"/>
      <c r="G222" s="134"/>
      <c r="H222" s="134"/>
      <c r="I222" s="134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4"/>
      <c r="V222" s="134"/>
      <c r="W222" s="134"/>
      <c r="X222" s="134"/>
      <c r="Y222" s="134"/>
      <c r="Z222" s="134"/>
    </row>
    <row r="223">
      <c r="A223" s="135"/>
      <c r="B223" s="134"/>
      <c r="C223" s="134"/>
      <c r="D223" s="134"/>
      <c r="E223" s="134"/>
      <c r="F223" s="134"/>
      <c r="G223" s="134"/>
      <c r="H223" s="134"/>
      <c r="I223" s="134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4"/>
      <c r="V223" s="134"/>
      <c r="W223" s="134"/>
      <c r="X223" s="134"/>
      <c r="Y223" s="134"/>
      <c r="Z223" s="134"/>
    </row>
    <row r="224">
      <c r="A224" s="135"/>
      <c r="B224" s="134"/>
      <c r="C224" s="134"/>
      <c r="D224" s="134"/>
      <c r="E224" s="134"/>
      <c r="F224" s="134"/>
      <c r="G224" s="134"/>
      <c r="H224" s="134"/>
      <c r="I224" s="134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4"/>
      <c r="V224" s="134"/>
      <c r="W224" s="134"/>
      <c r="X224" s="134"/>
      <c r="Y224" s="134"/>
      <c r="Z224" s="134"/>
    </row>
    <row r="225">
      <c r="A225" s="135"/>
      <c r="B225" s="134"/>
      <c r="C225" s="134"/>
      <c r="D225" s="134"/>
      <c r="E225" s="134"/>
      <c r="F225" s="134"/>
      <c r="G225" s="134"/>
      <c r="H225" s="134"/>
      <c r="I225" s="134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4"/>
      <c r="V225" s="134"/>
      <c r="W225" s="134"/>
      <c r="X225" s="134"/>
      <c r="Y225" s="134"/>
      <c r="Z225" s="134"/>
    </row>
    <row r="226">
      <c r="A226" s="135"/>
      <c r="B226" s="134"/>
      <c r="C226" s="134"/>
      <c r="D226" s="134"/>
      <c r="E226" s="134"/>
      <c r="F226" s="134"/>
      <c r="G226" s="134"/>
      <c r="H226" s="134"/>
      <c r="I226" s="134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4"/>
      <c r="V226" s="134"/>
      <c r="W226" s="134"/>
      <c r="X226" s="134"/>
      <c r="Y226" s="134"/>
      <c r="Z226" s="134"/>
    </row>
    <row r="227">
      <c r="A227" s="135"/>
      <c r="B227" s="134"/>
      <c r="C227" s="134"/>
      <c r="D227" s="134"/>
      <c r="E227" s="134"/>
      <c r="F227" s="134"/>
      <c r="G227" s="134"/>
      <c r="H227" s="134"/>
      <c r="I227" s="134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4"/>
      <c r="V227" s="134"/>
      <c r="W227" s="134"/>
      <c r="X227" s="134"/>
      <c r="Y227" s="134"/>
      <c r="Z227" s="134"/>
    </row>
    <row r="228">
      <c r="A228" s="135"/>
      <c r="B228" s="134"/>
      <c r="C228" s="134"/>
      <c r="D228" s="134"/>
      <c r="E228" s="134"/>
      <c r="F228" s="134"/>
      <c r="G228" s="134"/>
      <c r="H228" s="134"/>
      <c r="I228" s="134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4"/>
      <c r="V228" s="134"/>
      <c r="W228" s="134"/>
      <c r="X228" s="134"/>
      <c r="Y228" s="134"/>
      <c r="Z228" s="134"/>
    </row>
    <row r="229">
      <c r="A229" s="135"/>
      <c r="B229" s="134"/>
      <c r="C229" s="134"/>
      <c r="D229" s="134"/>
      <c r="E229" s="134"/>
      <c r="F229" s="134"/>
      <c r="G229" s="134"/>
      <c r="H229" s="134"/>
      <c r="I229" s="134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4"/>
      <c r="V229" s="134"/>
      <c r="W229" s="134"/>
      <c r="X229" s="134"/>
      <c r="Y229" s="134"/>
      <c r="Z229" s="134"/>
    </row>
    <row r="230">
      <c r="A230" s="135"/>
      <c r="B230" s="134"/>
      <c r="C230" s="134"/>
      <c r="D230" s="134"/>
      <c r="E230" s="134"/>
      <c r="F230" s="134"/>
      <c r="G230" s="134"/>
      <c r="H230" s="134"/>
      <c r="I230" s="134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4"/>
      <c r="V230" s="134"/>
      <c r="W230" s="134"/>
      <c r="X230" s="134"/>
      <c r="Y230" s="134"/>
      <c r="Z230" s="134"/>
    </row>
    <row r="231">
      <c r="A231" s="135"/>
      <c r="B231" s="134"/>
      <c r="C231" s="134"/>
      <c r="D231" s="134"/>
      <c r="E231" s="134"/>
      <c r="F231" s="134"/>
      <c r="G231" s="134"/>
      <c r="H231" s="134"/>
      <c r="I231" s="134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4"/>
      <c r="V231" s="134"/>
      <c r="W231" s="134"/>
      <c r="X231" s="134"/>
      <c r="Y231" s="134"/>
      <c r="Z231" s="134"/>
    </row>
    <row r="232">
      <c r="A232" s="135"/>
      <c r="B232" s="134"/>
      <c r="C232" s="134"/>
      <c r="D232" s="134"/>
      <c r="E232" s="134"/>
      <c r="F232" s="134"/>
      <c r="G232" s="134"/>
      <c r="H232" s="134"/>
      <c r="I232" s="134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4"/>
      <c r="V232" s="134"/>
      <c r="W232" s="134"/>
      <c r="X232" s="134"/>
      <c r="Y232" s="134"/>
      <c r="Z232" s="134"/>
    </row>
    <row r="233">
      <c r="A233" s="135"/>
      <c r="B233" s="134"/>
      <c r="C233" s="134"/>
      <c r="D233" s="134"/>
      <c r="E233" s="134"/>
      <c r="F233" s="134"/>
      <c r="G233" s="134"/>
      <c r="H233" s="134"/>
      <c r="I233" s="134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4"/>
      <c r="V233" s="134"/>
      <c r="W233" s="134"/>
      <c r="X233" s="134"/>
      <c r="Y233" s="134"/>
      <c r="Z233" s="134"/>
    </row>
    <row r="234">
      <c r="A234" s="135"/>
      <c r="B234" s="134"/>
      <c r="C234" s="134"/>
      <c r="D234" s="134"/>
      <c r="E234" s="134"/>
      <c r="F234" s="134"/>
      <c r="G234" s="134"/>
      <c r="H234" s="134"/>
      <c r="I234" s="134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4"/>
      <c r="V234" s="134"/>
      <c r="W234" s="134"/>
      <c r="X234" s="134"/>
      <c r="Y234" s="134"/>
      <c r="Z234" s="134"/>
    </row>
    <row r="235">
      <c r="A235" s="135"/>
      <c r="B235" s="134"/>
      <c r="C235" s="134"/>
      <c r="D235" s="134"/>
      <c r="E235" s="134"/>
      <c r="F235" s="134"/>
      <c r="G235" s="134"/>
      <c r="H235" s="134"/>
      <c r="I235" s="134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4"/>
      <c r="V235" s="134"/>
      <c r="W235" s="134"/>
      <c r="X235" s="134"/>
      <c r="Y235" s="134"/>
      <c r="Z235" s="134"/>
    </row>
    <row r="236">
      <c r="A236" s="135"/>
      <c r="B236" s="134"/>
      <c r="C236" s="134"/>
      <c r="D236" s="134"/>
      <c r="E236" s="134"/>
      <c r="F236" s="134"/>
      <c r="G236" s="134"/>
      <c r="H236" s="134"/>
      <c r="I236" s="134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4"/>
      <c r="V236" s="134"/>
      <c r="W236" s="134"/>
      <c r="X236" s="134"/>
      <c r="Y236" s="134"/>
      <c r="Z236" s="134"/>
    </row>
    <row r="237">
      <c r="A237" s="135"/>
      <c r="B237" s="134"/>
      <c r="C237" s="134"/>
      <c r="D237" s="134"/>
      <c r="E237" s="134"/>
      <c r="F237" s="134"/>
      <c r="G237" s="134"/>
      <c r="H237" s="134"/>
      <c r="I237" s="134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4"/>
      <c r="V237" s="134"/>
      <c r="W237" s="134"/>
      <c r="X237" s="134"/>
      <c r="Y237" s="134"/>
      <c r="Z237" s="134"/>
    </row>
    <row r="238">
      <c r="A238" s="135"/>
      <c r="B238" s="134"/>
      <c r="C238" s="134"/>
      <c r="D238" s="134"/>
      <c r="E238" s="134"/>
      <c r="F238" s="134"/>
      <c r="G238" s="134"/>
      <c r="H238" s="134"/>
      <c r="I238" s="134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4"/>
      <c r="V238" s="134"/>
      <c r="W238" s="134"/>
      <c r="X238" s="134"/>
      <c r="Y238" s="134"/>
      <c r="Z238" s="134"/>
    </row>
    <row r="239">
      <c r="A239" s="135"/>
      <c r="B239" s="134"/>
      <c r="C239" s="134"/>
      <c r="D239" s="134"/>
      <c r="E239" s="134"/>
      <c r="F239" s="134"/>
      <c r="G239" s="134"/>
      <c r="H239" s="134"/>
      <c r="I239" s="134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4"/>
      <c r="V239" s="134"/>
      <c r="W239" s="134"/>
      <c r="X239" s="134"/>
      <c r="Y239" s="134"/>
      <c r="Z239" s="134"/>
    </row>
    <row r="240">
      <c r="A240" s="135"/>
      <c r="B240" s="134"/>
      <c r="C240" s="134"/>
      <c r="D240" s="134"/>
      <c r="E240" s="134"/>
      <c r="F240" s="134"/>
      <c r="G240" s="134"/>
      <c r="H240" s="134"/>
      <c r="I240" s="134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4"/>
      <c r="V240" s="134"/>
      <c r="W240" s="134"/>
      <c r="X240" s="134"/>
      <c r="Y240" s="134"/>
      <c r="Z240" s="134"/>
    </row>
    <row r="241">
      <c r="A241" s="135"/>
      <c r="B241" s="134"/>
      <c r="C241" s="134"/>
      <c r="D241" s="134"/>
      <c r="E241" s="134"/>
      <c r="F241" s="134"/>
      <c r="G241" s="134"/>
      <c r="H241" s="134"/>
      <c r="I241" s="134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4"/>
      <c r="V241" s="134"/>
      <c r="W241" s="134"/>
      <c r="X241" s="134"/>
      <c r="Y241" s="134"/>
      <c r="Z241" s="134"/>
    </row>
    <row r="242">
      <c r="A242" s="135"/>
      <c r="B242" s="134"/>
      <c r="C242" s="134"/>
      <c r="D242" s="134"/>
      <c r="E242" s="134"/>
      <c r="F242" s="134"/>
      <c r="G242" s="134"/>
      <c r="H242" s="134"/>
      <c r="I242" s="134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4"/>
      <c r="V242" s="134"/>
      <c r="W242" s="134"/>
      <c r="X242" s="134"/>
      <c r="Y242" s="134"/>
      <c r="Z242" s="134"/>
    </row>
    <row r="243">
      <c r="A243" s="135"/>
      <c r="B243" s="134"/>
      <c r="C243" s="134"/>
      <c r="D243" s="134"/>
      <c r="E243" s="134"/>
      <c r="F243" s="134"/>
      <c r="G243" s="134"/>
      <c r="H243" s="134"/>
      <c r="I243" s="134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4"/>
      <c r="V243" s="134"/>
      <c r="W243" s="134"/>
      <c r="X243" s="134"/>
      <c r="Y243" s="134"/>
      <c r="Z243" s="134"/>
    </row>
    <row r="244">
      <c r="A244" s="135"/>
      <c r="B244" s="134"/>
      <c r="C244" s="134"/>
      <c r="D244" s="134"/>
      <c r="E244" s="134"/>
      <c r="F244" s="134"/>
      <c r="G244" s="134"/>
      <c r="H244" s="134"/>
      <c r="I244" s="134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4"/>
      <c r="V244" s="134"/>
      <c r="W244" s="134"/>
      <c r="X244" s="134"/>
      <c r="Y244" s="134"/>
      <c r="Z244" s="134"/>
    </row>
    <row r="245">
      <c r="A245" s="135"/>
      <c r="B245" s="134"/>
      <c r="C245" s="134"/>
      <c r="D245" s="134"/>
      <c r="E245" s="134"/>
      <c r="F245" s="134"/>
      <c r="G245" s="134"/>
      <c r="H245" s="134"/>
      <c r="I245" s="134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4"/>
      <c r="V245" s="134"/>
      <c r="W245" s="134"/>
      <c r="X245" s="134"/>
      <c r="Y245" s="134"/>
      <c r="Z245" s="134"/>
    </row>
    <row r="246">
      <c r="A246" s="135"/>
      <c r="B246" s="134"/>
      <c r="C246" s="134"/>
      <c r="D246" s="134"/>
      <c r="E246" s="134"/>
      <c r="F246" s="134"/>
      <c r="G246" s="134"/>
      <c r="H246" s="134"/>
      <c r="I246" s="134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4"/>
      <c r="V246" s="134"/>
      <c r="W246" s="134"/>
      <c r="X246" s="134"/>
      <c r="Y246" s="134"/>
      <c r="Z246" s="134"/>
    </row>
    <row r="247">
      <c r="A247" s="135"/>
      <c r="B247" s="134"/>
      <c r="C247" s="134"/>
      <c r="D247" s="134"/>
      <c r="E247" s="134"/>
      <c r="F247" s="134"/>
      <c r="G247" s="134"/>
      <c r="H247" s="134"/>
      <c r="I247" s="134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4"/>
      <c r="V247" s="134"/>
      <c r="W247" s="134"/>
      <c r="X247" s="134"/>
      <c r="Y247" s="134"/>
      <c r="Z247" s="134"/>
    </row>
    <row r="248">
      <c r="A248" s="135"/>
      <c r="B248" s="134"/>
      <c r="C248" s="134"/>
      <c r="D248" s="134"/>
      <c r="E248" s="134"/>
      <c r="F248" s="134"/>
      <c r="G248" s="134"/>
      <c r="H248" s="134"/>
      <c r="I248" s="134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4"/>
      <c r="V248" s="134"/>
      <c r="W248" s="134"/>
      <c r="X248" s="134"/>
      <c r="Y248" s="134"/>
      <c r="Z248" s="134"/>
    </row>
    <row r="249">
      <c r="A249" s="135"/>
      <c r="B249" s="134"/>
      <c r="C249" s="134"/>
      <c r="D249" s="134"/>
      <c r="E249" s="134"/>
      <c r="F249" s="134"/>
      <c r="G249" s="134"/>
      <c r="H249" s="134"/>
      <c r="I249" s="134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4"/>
      <c r="V249" s="134"/>
      <c r="W249" s="134"/>
      <c r="X249" s="134"/>
      <c r="Y249" s="134"/>
      <c r="Z249" s="134"/>
    </row>
    <row r="250">
      <c r="A250" s="135"/>
      <c r="B250" s="134"/>
      <c r="C250" s="134"/>
      <c r="D250" s="134"/>
      <c r="E250" s="134"/>
      <c r="F250" s="134"/>
      <c r="G250" s="134"/>
      <c r="H250" s="134"/>
      <c r="I250" s="134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4"/>
      <c r="V250" s="134"/>
      <c r="W250" s="134"/>
      <c r="X250" s="134"/>
      <c r="Y250" s="134"/>
      <c r="Z250" s="134"/>
    </row>
    <row r="251">
      <c r="A251" s="135"/>
      <c r="B251" s="134"/>
      <c r="C251" s="134"/>
      <c r="D251" s="134"/>
      <c r="E251" s="134"/>
      <c r="F251" s="134"/>
      <c r="G251" s="134"/>
      <c r="H251" s="134"/>
      <c r="I251" s="134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4"/>
      <c r="V251" s="134"/>
      <c r="W251" s="134"/>
      <c r="X251" s="134"/>
      <c r="Y251" s="134"/>
      <c r="Z251" s="134"/>
    </row>
    <row r="252">
      <c r="A252" s="135"/>
      <c r="B252" s="134"/>
      <c r="C252" s="134"/>
      <c r="D252" s="134"/>
      <c r="E252" s="134"/>
      <c r="F252" s="134"/>
      <c r="G252" s="134"/>
      <c r="H252" s="134"/>
      <c r="I252" s="134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4"/>
      <c r="V252" s="134"/>
      <c r="W252" s="134"/>
      <c r="X252" s="134"/>
      <c r="Y252" s="134"/>
      <c r="Z252" s="134"/>
    </row>
    <row r="253">
      <c r="A253" s="135"/>
      <c r="B253" s="134"/>
      <c r="C253" s="134"/>
      <c r="D253" s="134"/>
      <c r="E253" s="134"/>
      <c r="F253" s="134"/>
      <c r="G253" s="134"/>
      <c r="H253" s="134"/>
      <c r="I253" s="134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4"/>
      <c r="V253" s="134"/>
      <c r="W253" s="134"/>
      <c r="X253" s="134"/>
      <c r="Y253" s="134"/>
      <c r="Z253" s="134"/>
    </row>
    <row r="254">
      <c r="A254" s="135"/>
      <c r="B254" s="134"/>
      <c r="C254" s="134"/>
      <c r="D254" s="134"/>
      <c r="E254" s="134"/>
      <c r="F254" s="134"/>
      <c r="G254" s="134"/>
      <c r="H254" s="134"/>
      <c r="I254" s="134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4"/>
      <c r="V254" s="134"/>
      <c r="W254" s="134"/>
      <c r="X254" s="134"/>
      <c r="Y254" s="134"/>
      <c r="Z254" s="134"/>
    </row>
    <row r="255">
      <c r="A255" s="135"/>
      <c r="B255" s="134"/>
      <c r="C255" s="134"/>
      <c r="D255" s="134"/>
      <c r="E255" s="134"/>
      <c r="F255" s="134"/>
      <c r="G255" s="134"/>
      <c r="H255" s="134"/>
      <c r="I255" s="134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4"/>
      <c r="V255" s="134"/>
      <c r="W255" s="134"/>
      <c r="X255" s="134"/>
      <c r="Y255" s="134"/>
      <c r="Z255" s="134"/>
    </row>
    <row r="256">
      <c r="A256" s="135"/>
      <c r="B256" s="134"/>
      <c r="C256" s="134"/>
      <c r="D256" s="134"/>
      <c r="E256" s="134"/>
      <c r="F256" s="134"/>
      <c r="G256" s="134"/>
      <c r="H256" s="134"/>
      <c r="I256" s="134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4"/>
      <c r="V256" s="134"/>
      <c r="W256" s="134"/>
      <c r="X256" s="134"/>
      <c r="Y256" s="134"/>
      <c r="Z256" s="134"/>
    </row>
    <row r="257">
      <c r="A257" s="135"/>
      <c r="B257" s="134"/>
      <c r="C257" s="134"/>
      <c r="D257" s="134"/>
      <c r="E257" s="134"/>
      <c r="F257" s="134"/>
      <c r="G257" s="134"/>
      <c r="H257" s="134"/>
      <c r="I257" s="134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4"/>
      <c r="V257" s="134"/>
      <c r="W257" s="134"/>
      <c r="X257" s="134"/>
      <c r="Y257" s="134"/>
      <c r="Z257" s="134"/>
    </row>
    <row r="258">
      <c r="A258" s="135"/>
      <c r="B258" s="134"/>
      <c r="C258" s="134"/>
      <c r="D258" s="134"/>
      <c r="E258" s="134"/>
      <c r="F258" s="134"/>
      <c r="G258" s="134"/>
      <c r="H258" s="134"/>
      <c r="I258" s="134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4"/>
      <c r="V258" s="134"/>
      <c r="W258" s="134"/>
      <c r="X258" s="134"/>
      <c r="Y258" s="134"/>
      <c r="Z258" s="134"/>
    </row>
    <row r="259">
      <c r="A259" s="135"/>
      <c r="B259" s="134"/>
      <c r="C259" s="134"/>
      <c r="D259" s="134"/>
      <c r="E259" s="134"/>
      <c r="F259" s="134"/>
      <c r="G259" s="134"/>
      <c r="H259" s="134"/>
      <c r="I259" s="134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4"/>
      <c r="V259" s="134"/>
      <c r="W259" s="134"/>
      <c r="X259" s="134"/>
      <c r="Y259" s="134"/>
      <c r="Z259" s="134"/>
    </row>
    <row r="260">
      <c r="A260" s="135"/>
      <c r="B260" s="134"/>
      <c r="C260" s="134"/>
      <c r="D260" s="134"/>
      <c r="E260" s="134"/>
      <c r="F260" s="134"/>
      <c r="G260" s="134"/>
      <c r="H260" s="134"/>
      <c r="I260" s="134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4"/>
      <c r="V260" s="134"/>
      <c r="W260" s="134"/>
      <c r="X260" s="134"/>
      <c r="Y260" s="134"/>
      <c r="Z260" s="134"/>
    </row>
    <row r="261">
      <c r="A261" s="135"/>
      <c r="B261" s="134"/>
      <c r="C261" s="134"/>
      <c r="D261" s="134"/>
      <c r="E261" s="134"/>
      <c r="F261" s="134"/>
      <c r="G261" s="134"/>
      <c r="H261" s="134"/>
      <c r="I261" s="134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4"/>
      <c r="V261" s="134"/>
      <c r="W261" s="134"/>
      <c r="X261" s="134"/>
      <c r="Y261" s="134"/>
      <c r="Z261" s="134"/>
    </row>
    <row r="262">
      <c r="A262" s="135"/>
      <c r="B262" s="134"/>
      <c r="C262" s="134"/>
      <c r="D262" s="134"/>
      <c r="E262" s="134"/>
      <c r="F262" s="134"/>
      <c r="G262" s="134"/>
      <c r="H262" s="134"/>
      <c r="I262" s="134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4"/>
      <c r="V262" s="134"/>
      <c r="W262" s="134"/>
      <c r="X262" s="134"/>
      <c r="Y262" s="134"/>
      <c r="Z262" s="134"/>
    </row>
    <row r="263">
      <c r="A263" s="135"/>
      <c r="B263" s="134"/>
      <c r="C263" s="134"/>
      <c r="D263" s="134"/>
      <c r="E263" s="134"/>
      <c r="F263" s="134"/>
      <c r="G263" s="134"/>
      <c r="H263" s="134"/>
      <c r="I263" s="134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4"/>
      <c r="V263" s="134"/>
      <c r="W263" s="134"/>
      <c r="X263" s="134"/>
      <c r="Y263" s="134"/>
      <c r="Z263" s="134"/>
    </row>
    <row r="264">
      <c r="A264" s="135"/>
      <c r="B264" s="134"/>
      <c r="C264" s="134"/>
      <c r="D264" s="134"/>
      <c r="E264" s="134"/>
      <c r="F264" s="134"/>
      <c r="G264" s="134"/>
      <c r="H264" s="134"/>
      <c r="I264" s="134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4"/>
      <c r="V264" s="134"/>
      <c r="W264" s="134"/>
      <c r="X264" s="134"/>
      <c r="Y264" s="134"/>
      <c r="Z264" s="134"/>
    </row>
    <row r="265">
      <c r="A265" s="135"/>
      <c r="B265" s="134"/>
      <c r="C265" s="134"/>
      <c r="D265" s="134"/>
      <c r="E265" s="134"/>
      <c r="F265" s="134"/>
      <c r="G265" s="134"/>
      <c r="H265" s="134"/>
      <c r="I265" s="134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4"/>
      <c r="V265" s="134"/>
      <c r="W265" s="134"/>
      <c r="X265" s="134"/>
      <c r="Y265" s="134"/>
      <c r="Z265" s="134"/>
    </row>
    <row r="266">
      <c r="A266" s="135"/>
      <c r="B266" s="134"/>
      <c r="C266" s="134"/>
      <c r="D266" s="134"/>
      <c r="E266" s="134"/>
      <c r="F266" s="134"/>
      <c r="G266" s="134"/>
      <c r="H266" s="134"/>
      <c r="I266" s="134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4"/>
      <c r="V266" s="134"/>
      <c r="W266" s="134"/>
      <c r="X266" s="134"/>
      <c r="Y266" s="134"/>
      <c r="Z266" s="134"/>
    </row>
    <row r="267">
      <c r="A267" s="135"/>
      <c r="B267" s="134"/>
      <c r="C267" s="134"/>
      <c r="D267" s="134"/>
      <c r="E267" s="134"/>
      <c r="F267" s="134"/>
      <c r="G267" s="134"/>
      <c r="H267" s="134"/>
      <c r="I267" s="134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4"/>
      <c r="V267" s="134"/>
      <c r="W267" s="134"/>
      <c r="X267" s="134"/>
      <c r="Y267" s="134"/>
      <c r="Z267" s="134"/>
    </row>
    <row r="268">
      <c r="A268" s="135"/>
      <c r="B268" s="134"/>
      <c r="C268" s="134"/>
      <c r="D268" s="134"/>
      <c r="E268" s="134"/>
      <c r="F268" s="134"/>
      <c r="G268" s="134"/>
      <c r="H268" s="134"/>
      <c r="I268" s="134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4"/>
      <c r="V268" s="134"/>
      <c r="W268" s="134"/>
      <c r="X268" s="134"/>
      <c r="Y268" s="134"/>
      <c r="Z268" s="134"/>
    </row>
    <row r="269">
      <c r="A269" s="135"/>
      <c r="B269" s="134"/>
      <c r="C269" s="134"/>
      <c r="D269" s="134"/>
      <c r="E269" s="134"/>
      <c r="F269" s="134"/>
      <c r="G269" s="134"/>
      <c r="H269" s="134"/>
      <c r="I269" s="134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4"/>
      <c r="V269" s="134"/>
      <c r="W269" s="134"/>
      <c r="X269" s="134"/>
      <c r="Y269" s="134"/>
      <c r="Z269" s="134"/>
    </row>
    <row r="270">
      <c r="A270" s="135"/>
      <c r="B270" s="134"/>
      <c r="C270" s="134"/>
      <c r="D270" s="134"/>
      <c r="E270" s="134"/>
      <c r="F270" s="134"/>
      <c r="G270" s="134"/>
      <c r="H270" s="134"/>
      <c r="I270" s="134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4"/>
      <c r="V270" s="134"/>
      <c r="W270" s="134"/>
      <c r="X270" s="134"/>
      <c r="Y270" s="134"/>
      <c r="Z270" s="134"/>
    </row>
    <row r="271">
      <c r="A271" s="135"/>
      <c r="B271" s="134"/>
      <c r="C271" s="134"/>
      <c r="D271" s="134"/>
      <c r="E271" s="134"/>
      <c r="F271" s="134"/>
      <c r="G271" s="134"/>
      <c r="H271" s="134"/>
      <c r="I271" s="134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4"/>
      <c r="V271" s="134"/>
      <c r="W271" s="134"/>
      <c r="X271" s="134"/>
      <c r="Y271" s="134"/>
      <c r="Z271" s="134"/>
    </row>
    <row r="272">
      <c r="A272" s="135"/>
      <c r="B272" s="134"/>
      <c r="C272" s="134"/>
      <c r="D272" s="134"/>
      <c r="E272" s="134"/>
      <c r="F272" s="134"/>
      <c r="G272" s="134"/>
      <c r="H272" s="134"/>
      <c r="I272" s="134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4"/>
      <c r="V272" s="134"/>
      <c r="W272" s="134"/>
      <c r="X272" s="134"/>
      <c r="Y272" s="134"/>
      <c r="Z272" s="134"/>
    </row>
    <row r="273">
      <c r="A273" s="135"/>
      <c r="B273" s="134"/>
      <c r="C273" s="134"/>
      <c r="D273" s="134"/>
      <c r="E273" s="134"/>
      <c r="F273" s="134"/>
      <c r="G273" s="134"/>
      <c r="H273" s="134"/>
      <c r="I273" s="134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4"/>
      <c r="V273" s="134"/>
      <c r="W273" s="134"/>
      <c r="X273" s="134"/>
      <c r="Y273" s="134"/>
      <c r="Z273" s="134"/>
    </row>
    <row r="274">
      <c r="A274" s="135"/>
      <c r="B274" s="134"/>
      <c r="C274" s="134"/>
      <c r="D274" s="134"/>
      <c r="E274" s="134"/>
      <c r="F274" s="134"/>
      <c r="G274" s="134"/>
      <c r="H274" s="134"/>
      <c r="I274" s="134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4"/>
      <c r="V274" s="134"/>
      <c r="W274" s="134"/>
      <c r="X274" s="134"/>
      <c r="Y274" s="134"/>
      <c r="Z274" s="134"/>
    </row>
    <row r="275">
      <c r="A275" s="135"/>
      <c r="B275" s="134"/>
      <c r="C275" s="134"/>
      <c r="D275" s="134"/>
      <c r="E275" s="134"/>
      <c r="F275" s="134"/>
      <c r="G275" s="134"/>
      <c r="H275" s="134"/>
      <c r="I275" s="134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4"/>
      <c r="V275" s="134"/>
      <c r="W275" s="134"/>
      <c r="X275" s="134"/>
      <c r="Y275" s="134"/>
      <c r="Z275" s="134"/>
    </row>
    <row r="276">
      <c r="A276" s="135"/>
      <c r="B276" s="134"/>
      <c r="C276" s="134"/>
      <c r="D276" s="134"/>
      <c r="E276" s="134"/>
      <c r="F276" s="134"/>
      <c r="G276" s="134"/>
      <c r="H276" s="134"/>
      <c r="I276" s="134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4"/>
      <c r="V276" s="134"/>
      <c r="W276" s="134"/>
      <c r="X276" s="134"/>
      <c r="Y276" s="134"/>
      <c r="Z276" s="134"/>
    </row>
    <row r="277">
      <c r="A277" s="135"/>
      <c r="B277" s="134"/>
      <c r="C277" s="134"/>
      <c r="D277" s="134"/>
      <c r="E277" s="134"/>
      <c r="F277" s="134"/>
      <c r="G277" s="134"/>
      <c r="H277" s="134"/>
      <c r="I277" s="134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4"/>
      <c r="V277" s="134"/>
      <c r="W277" s="134"/>
      <c r="X277" s="134"/>
      <c r="Y277" s="134"/>
      <c r="Z277" s="134"/>
    </row>
    <row r="278">
      <c r="A278" s="135"/>
      <c r="B278" s="134"/>
      <c r="C278" s="134"/>
      <c r="D278" s="134"/>
      <c r="E278" s="134"/>
      <c r="F278" s="134"/>
      <c r="G278" s="134"/>
      <c r="H278" s="134"/>
      <c r="I278" s="134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4"/>
      <c r="V278" s="134"/>
      <c r="W278" s="134"/>
      <c r="X278" s="134"/>
      <c r="Y278" s="134"/>
      <c r="Z278" s="134"/>
    </row>
    <row r="279">
      <c r="A279" s="135"/>
      <c r="B279" s="134"/>
      <c r="C279" s="134"/>
      <c r="D279" s="134"/>
      <c r="E279" s="134"/>
      <c r="F279" s="134"/>
      <c r="G279" s="134"/>
      <c r="H279" s="134"/>
      <c r="I279" s="134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4"/>
      <c r="V279" s="134"/>
      <c r="W279" s="134"/>
      <c r="X279" s="134"/>
      <c r="Y279" s="134"/>
      <c r="Z279" s="134"/>
    </row>
    <row r="280">
      <c r="A280" s="135"/>
      <c r="B280" s="134"/>
      <c r="C280" s="134"/>
      <c r="D280" s="134"/>
      <c r="E280" s="134"/>
      <c r="F280" s="134"/>
      <c r="G280" s="134"/>
      <c r="H280" s="134"/>
      <c r="I280" s="134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4"/>
      <c r="V280" s="134"/>
      <c r="W280" s="134"/>
      <c r="X280" s="134"/>
      <c r="Y280" s="134"/>
      <c r="Z280" s="134"/>
    </row>
    <row r="281">
      <c r="A281" s="135"/>
      <c r="B281" s="134"/>
      <c r="C281" s="134"/>
      <c r="D281" s="134"/>
      <c r="E281" s="134"/>
      <c r="F281" s="134"/>
      <c r="G281" s="134"/>
      <c r="H281" s="134"/>
      <c r="I281" s="134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4"/>
      <c r="V281" s="134"/>
      <c r="W281" s="134"/>
      <c r="X281" s="134"/>
      <c r="Y281" s="134"/>
      <c r="Z281" s="134"/>
    </row>
    <row r="282">
      <c r="A282" s="135"/>
      <c r="B282" s="134"/>
      <c r="C282" s="134"/>
      <c r="D282" s="134"/>
      <c r="E282" s="134"/>
      <c r="F282" s="134"/>
      <c r="G282" s="134"/>
      <c r="H282" s="134"/>
      <c r="I282" s="134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4"/>
      <c r="V282" s="134"/>
      <c r="W282" s="134"/>
      <c r="X282" s="134"/>
      <c r="Y282" s="134"/>
      <c r="Z282" s="134"/>
    </row>
    <row r="283">
      <c r="A283" s="135"/>
      <c r="B283" s="134"/>
      <c r="C283" s="134"/>
      <c r="D283" s="134"/>
      <c r="E283" s="134"/>
      <c r="F283" s="134"/>
      <c r="G283" s="134"/>
      <c r="H283" s="134"/>
      <c r="I283" s="134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4"/>
      <c r="V283" s="134"/>
      <c r="W283" s="134"/>
      <c r="X283" s="134"/>
      <c r="Y283" s="134"/>
      <c r="Z283" s="134"/>
    </row>
    <row r="284">
      <c r="A284" s="135"/>
      <c r="B284" s="134"/>
      <c r="C284" s="134"/>
      <c r="D284" s="134"/>
      <c r="E284" s="134"/>
      <c r="F284" s="134"/>
      <c r="G284" s="134"/>
      <c r="H284" s="134"/>
      <c r="I284" s="134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4"/>
      <c r="V284" s="134"/>
      <c r="W284" s="134"/>
      <c r="X284" s="134"/>
      <c r="Y284" s="134"/>
      <c r="Z284" s="134"/>
    </row>
    <row r="285">
      <c r="A285" s="135"/>
      <c r="B285" s="134"/>
      <c r="C285" s="134"/>
      <c r="D285" s="134"/>
      <c r="E285" s="134"/>
      <c r="F285" s="134"/>
      <c r="G285" s="134"/>
      <c r="H285" s="134"/>
      <c r="I285" s="134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4"/>
      <c r="V285" s="134"/>
      <c r="W285" s="134"/>
      <c r="X285" s="134"/>
      <c r="Y285" s="134"/>
      <c r="Z285" s="134"/>
    </row>
    <row r="286">
      <c r="A286" s="135"/>
      <c r="B286" s="134"/>
      <c r="C286" s="134"/>
      <c r="D286" s="134"/>
      <c r="E286" s="134"/>
      <c r="F286" s="134"/>
      <c r="G286" s="134"/>
      <c r="H286" s="134"/>
      <c r="I286" s="134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4"/>
      <c r="V286" s="134"/>
      <c r="W286" s="134"/>
      <c r="X286" s="134"/>
      <c r="Y286" s="134"/>
      <c r="Z286" s="134"/>
    </row>
    <row r="287">
      <c r="A287" s="135"/>
      <c r="B287" s="134"/>
      <c r="C287" s="134"/>
      <c r="D287" s="134"/>
      <c r="E287" s="134"/>
      <c r="F287" s="134"/>
      <c r="G287" s="134"/>
      <c r="H287" s="134"/>
      <c r="I287" s="134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4"/>
      <c r="V287" s="134"/>
      <c r="W287" s="134"/>
      <c r="X287" s="134"/>
      <c r="Y287" s="134"/>
      <c r="Z287" s="134"/>
    </row>
    <row r="288">
      <c r="A288" s="135"/>
      <c r="B288" s="134"/>
      <c r="C288" s="134"/>
      <c r="D288" s="134"/>
      <c r="E288" s="134"/>
      <c r="F288" s="134"/>
      <c r="G288" s="134"/>
      <c r="H288" s="134"/>
      <c r="I288" s="134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4"/>
      <c r="V288" s="134"/>
      <c r="W288" s="134"/>
      <c r="X288" s="134"/>
      <c r="Y288" s="134"/>
      <c r="Z288" s="134"/>
    </row>
    <row r="289">
      <c r="A289" s="135"/>
      <c r="B289" s="134"/>
      <c r="C289" s="134"/>
      <c r="D289" s="134"/>
      <c r="E289" s="134"/>
      <c r="F289" s="134"/>
      <c r="G289" s="134"/>
      <c r="H289" s="134"/>
      <c r="I289" s="134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4"/>
      <c r="V289" s="134"/>
      <c r="W289" s="134"/>
      <c r="X289" s="134"/>
      <c r="Y289" s="134"/>
      <c r="Z289" s="134"/>
    </row>
    <row r="290">
      <c r="A290" s="135"/>
      <c r="B290" s="134"/>
      <c r="C290" s="134"/>
      <c r="D290" s="134"/>
      <c r="E290" s="134"/>
      <c r="F290" s="134"/>
      <c r="G290" s="134"/>
      <c r="H290" s="134"/>
      <c r="I290" s="134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4"/>
      <c r="V290" s="134"/>
      <c r="W290" s="134"/>
      <c r="X290" s="134"/>
      <c r="Y290" s="134"/>
      <c r="Z290" s="134"/>
    </row>
    <row r="291">
      <c r="A291" s="135"/>
      <c r="B291" s="134"/>
      <c r="C291" s="134"/>
      <c r="D291" s="134"/>
      <c r="E291" s="134"/>
      <c r="F291" s="134"/>
      <c r="G291" s="134"/>
      <c r="H291" s="134"/>
      <c r="I291" s="134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4"/>
      <c r="V291" s="134"/>
      <c r="W291" s="134"/>
      <c r="X291" s="134"/>
      <c r="Y291" s="134"/>
      <c r="Z291" s="134"/>
    </row>
    <row r="292">
      <c r="A292" s="135"/>
      <c r="B292" s="134"/>
      <c r="C292" s="134"/>
      <c r="D292" s="134"/>
      <c r="E292" s="134"/>
      <c r="F292" s="134"/>
      <c r="G292" s="134"/>
      <c r="H292" s="134"/>
      <c r="I292" s="134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4"/>
      <c r="V292" s="134"/>
      <c r="W292" s="134"/>
      <c r="X292" s="134"/>
      <c r="Y292" s="134"/>
      <c r="Z292" s="134"/>
    </row>
    <row r="293">
      <c r="A293" s="135"/>
      <c r="B293" s="134"/>
      <c r="C293" s="134"/>
      <c r="D293" s="134"/>
      <c r="E293" s="134"/>
      <c r="F293" s="134"/>
      <c r="G293" s="134"/>
      <c r="H293" s="134"/>
      <c r="I293" s="134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4"/>
      <c r="V293" s="134"/>
      <c r="W293" s="134"/>
      <c r="X293" s="134"/>
      <c r="Y293" s="134"/>
      <c r="Z293" s="134"/>
    </row>
    <row r="294">
      <c r="A294" s="135"/>
      <c r="B294" s="134"/>
      <c r="C294" s="134"/>
      <c r="D294" s="134"/>
      <c r="E294" s="134"/>
      <c r="F294" s="134"/>
      <c r="G294" s="134"/>
      <c r="H294" s="134"/>
      <c r="I294" s="134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4"/>
      <c r="V294" s="134"/>
      <c r="W294" s="134"/>
      <c r="X294" s="134"/>
      <c r="Y294" s="134"/>
      <c r="Z294" s="134"/>
    </row>
    <row r="295">
      <c r="A295" s="135"/>
      <c r="B295" s="134"/>
      <c r="C295" s="134"/>
      <c r="D295" s="134"/>
      <c r="E295" s="134"/>
      <c r="F295" s="134"/>
      <c r="G295" s="134"/>
      <c r="H295" s="134"/>
      <c r="I295" s="134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4"/>
      <c r="V295" s="134"/>
      <c r="W295" s="134"/>
      <c r="X295" s="134"/>
      <c r="Y295" s="134"/>
      <c r="Z295" s="134"/>
    </row>
    <row r="296">
      <c r="A296" s="135"/>
      <c r="B296" s="134"/>
      <c r="C296" s="134"/>
      <c r="D296" s="134"/>
      <c r="E296" s="134"/>
      <c r="F296" s="134"/>
      <c r="G296" s="134"/>
      <c r="H296" s="134"/>
      <c r="I296" s="134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4"/>
      <c r="V296" s="134"/>
      <c r="W296" s="134"/>
      <c r="X296" s="134"/>
      <c r="Y296" s="134"/>
      <c r="Z296" s="134"/>
    </row>
    <row r="297">
      <c r="A297" s="135"/>
      <c r="B297" s="134"/>
      <c r="C297" s="134"/>
      <c r="D297" s="134"/>
      <c r="E297" s="134"/>
      <c r="F297" s="134"/>
      <c r="G297" s="134"/>
      <c r="H297" s="134"/>
      <c r="I297" s="134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4"/>
      <c r="V297" s="134"/>
      <c r="W297" s="134"/>
      <c r="X297" s="134"/>
      <c r="Y297" s="134"/>
      <c r="Z297" s="134"/>
    </row>
    <row r="298">
      <c r="A298" s="135"/>
      <c r="B298" s="134"/>
      <c r="C298" s="134"/>
      <c r="D298" s="134"/>
      <c r="E298" s="134"/>
      <c r="F298" s="134"/>
      <c r="G298" s="134"/>
      <c r="H298" s="134"/>
      <c r="I298" s="134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4"/>
      <c r="V298" s="134"/>
      <c r="W298" s="134"/>
      <c r="X298" s="134"/>
      <c r="Y298" s="134"/>
      <c r="Z298" s="134"/>
    </row>
    <row r="299">
      <c r="A299" s="135"/>
      <c r="B299" s="134"/>
      <c r="C299" s="134"/>
      <c r="D299" s="134"/>
      <c r="E299" s="134"/>
      <c r="F299" s="134"/>
      <c r="G299" s="134"/>
      <c r="H299" s="134"/>
      <c r="I299" s="134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4"/>
      <c r="V299" s="134"/>
      <c r="W299" s="134"/>
      <c r="X299" s="134"/>
      <c r="Y299" s="134"/>
      <c r="Z299" s="134"/>
    </row>
    <row r="300">
      <c r="A300" s="135"/>
      <c r="B300" s="134"/>
      <c r="C300" s="134"/>
      <c r="D300" s="134"/>
      <c r="E300" s="134"/>
      <c r="F300" s="134"/>
      <c r="G300" s="134"/>
      <c r="H300" s="134"/>
      <c r="I300" s="134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4"/>
      <c r="V300" s="134"/>
      <c r="W300" s="134"/>
      <c r="X300" s="134"/>
      <c r="Y300" s="134"/>
      <c r="Z300" s="134"/>
    </row>
    <row r="301">
      <c r="A301" s="135"/>
      <c r="B301" s="134"/>
      <c r="C301" s="134"/>
      <c r="D301" s="134"/>
      <c r="E301" s="134"/>
      <c r="F301" s="134"/>
      <c r="G301" s="134"/>
      <c r="H301" s="134"/>
      <c r="I301" s="134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4"/>
      <c r="V301" s="134"/>
      <c r="W301" s="134"/>
      <c r="X301" s="134"/>
      <c r="Y301" s="134"/>
      <c r="Z301" s="134"/>
    </row>
    <row r="302">
      <c r="A302" s="135"/>
      <c r="B302" s="134"/>
      <c r="C302" s="134"/>
      <c r="D302" s="134"/>
      <c r="E302" s="134"/>
      <c r="F302" s="134"/>
      <c r="G302" s="134"/>
      <c r="H302" s="134"/>
      <c r="I302" s="134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4"/>
      <c r="V302" s="134"/>
      <c r="W302" s="134"/>
      <c r="X302" s="134"/>
      <c r="Y302" s="134"/>
      <c r="Z302" s="134"/>
    </row>
    <row r="303">
      <c r="A303" s="135"/>
      <c r="B303" s="134"/>
      <c r="C303" s="134"/>
      <c r="D303" s="134"/>
      <c r="E303" s="134"/>
      <c r="F303" s="134"/>
      <c r="G303" s="134"/>
      <c r="H303" s="134"/>
      <c r="I303" s="134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4"/>
      <c r="V303" s="134"/>
      <c r="W303" s="134"/>
      <c r="X303" s="134"/>
      <c r="Y303" s="134"/>
      <c r="Z303" s="134"/>
    </row>
    <row r="304">
      <c r="A304" s="135"/>
      <c r="B304" s="134"/>
      <c r="C304" s="134"/>
      <c r="D304" s="134"/>
      <c r="E304" s="134"/>
      <c r="F304" s="134"/>
      <c r="G304" s="134"/>
      <c r="H304" s="134"/>
      <c r="I304" s="134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4"/>
      <c r="V304" s="134"/>
      <c r="W304" s="134"/>
      <c r="X304" s="134"/>
      <c r="Y304" s="134"/>
      <c r="Z304" s="134"/>
    </row>
    <row r="305">
      <c r="A305" s="135"/>
      <c r="B305" s="134"/>
      <c r="C305" s="134"/>
      <c r="D305" s="134"/>
      <c r="E305" s="134"/>
      <c r="F305" s="134"/>
      <c r="G305" s="134"/>
      <c r="H305" s="134"/>
      <c r="I305" s="134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4"/>
      <c r="V305" s="134"/>
      <c r="W305" s="134"/>
      <c r="X305" s="134"/>
      <c r="Y305" s="134"/>
      <c r="Z305" s="134"/>
    </row>
    <row r="306">
      <c r="A306" s="135"/>
      <c r="B306" s="134"/>
      <c r="C306" s="134"/>
      <c r="D306" s="134"/>
      <c r="E306" s="134"/>
      <c r="F306" s="134"/>
      <c r="G306" s="134"/>
      <c r="H306" s="134"/>
      <c r="I306" s="134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4"/>
      <c r="V306" s="134"/>
      <c r="W306" s="134"/>
      <c r="X306" s="134"/>
      <c r="Y306" s="134"/>
      <c r="Z306" s="134"/>
    </row>
    <row r="307">
      <c r="A307" s="135"/>
      <c r="B307" s="134"/>
      <c r="C307" s="134"/>
      <c r="D307" s="134"/>
      <c r="E307" s="134"/>
      <c r="F307" s="134"/>
      <c r="G307" s="134"/>
      <c r="H307" s="134"/>
      <c r="I307" s="134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4"/>
      <c r="V307" s="134"/>
      <c r="W307" s="134"/>
      <c r="X307" s="134"/>
      <c r="Y307" s="134"/>
      <c r="Z307" s="134"/>
    </row>
    <row r="308">
      <c r="A308" s="135"/>
      <c r="B308" s="134"/>
      <c r="C308" s="134"/>
      <c r="D308" s="134"/>
      <c r="E308" s="134"/>
      <c r="F308" s="134"/>
      <c r="G308" s="134"/>
      <c r="H308" s="134"/>
      <c r="I308" s="134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4"/>
      <c r="V308" s="134"/>
      <c r="W308" s="134"/>
      <c r="X308" s="134"/>
      <c r="Y308" s="134"/>
      <c r="Z308" s="134"/>
    </row>
    <row r="309">
      <c r="A309" s="135"/>
      <c r="B309" s="134"/>
      <c r="C309" s="134"/>
      <c r="D309" s="134"/>
      <c r="E309" s="134"/>
      <c r="F309" s="134"/>
      <c r="G309" s="134"/>
      <c r="H309" s="134"/>
      <c r="I309" s="134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4"/>
      <c r="V309" s="134"/>
      <c r="W309" s="134"/>
      <c r="X309" s="134"/>
      <c r="Y309" s="134"/>
      <c r="Z309" s="134"/>
    </row>
    <row r="310">
      <c r="A310" s="135"/>
      <c r="B310" s="134"/>
      <c r="C310" s="134"/>
      <c r="D310" s="134"/>
      <c r="E310" s="134"/>
      <c r="F310" s="134"/>
      <c r="G310" s="134"/>
      <c r="H310" s="134"/>
      <c r="I310" s="134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4"/>
      <c r="V310" s="134"/>
      <c r="W310" s="134"/>
      <c r="X310" s="134"/>
      <c r="Y310" s="134"/>
      <c r="Z310" s="134"/>
    </row>
    <row r="311">
      <c r="A311" s="135"/>
      <c r="B311" s="134"/>
      <c r="C311" s="134"/>
      <c r="D311" s="134"/>
      <c r="E311" s="134"/>
      <c r="F311" s="134"/>
      <c r="G311" s="134"/>
      <c r="H311" s="134"/>
      <c r="I311" s="134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4"/>
      <c r="V311" s="134"/>
      <c r="W311" s="134"/>
      <c r="X311" s="134"/>
      <c r="Y311" s="134"/>
      <c r="Z311" s="134"/>
    </row>
    <row r="312">
      <c r="A312" s="135"/>
      <c r="B312" s="134"/>
      <c r="C312" s="134"/>
      <c r="D312" s="134"/>
      <c r="E312" s="134"/>
      <c r="F312" s="134"/>
      <c r="G312" s="134"/>
      <c r="H312" s="134"/>
      <c r="I312" s="134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4"/>
      <c r="V312" s="134"/>
      <c r="W312" s="134"/>
      <c r="X312" s="134"/>
      <c r="Y312" s="134"/>
      <c r="Z312" s="134"/>
    </row>
    <row r="313">
      <c r="A313" s="135"/>
      <c r="B313" s="134"/>
      <c r="C313" s="134"/>
      <c r="D313" s="134"/>
      <c r="E313" s="134"/>
      <c r="F313" s="134"/>
      <c r="G313" s="134"/>
      <c r="H313" s="134"/>
      <c r="I313" s="134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4"/>
      <c r="V313" s="134"/>
      <c r="W313" s="134"/>
      <c r="X313" s="134"/>
      <c r="Y313" s="134"/>
      <c r="Z313" s="134"/>
    </row>
    <row r="314">
      <c r="A314" s="135"/>
      <c r="B314" s="134"/>
      <c r="C314" s="134"/>
      <c r="D314" s="134"/>
      <c r="E314" s="134"/>
      <c r="F314" s="134"/>
      <c r="G314" s="134"/>
      <c r="H314" s="134"/>
      <c r="I314" s="134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4"/>
      <c r="V314" s="134"/>
      <c r="W314" s="134"/>
      <c r="X314" s="134"/>
      <c r="Y314" s="134"/>
      <c r="Z314" s="134"/>
    </row>
    <row r="315">
      <c r="A315" s="135"/>
      <c r="B315" s="134"/>
      <c r="C315" s="134"/>
      <c r="D315" s="134"/>
      <c r="E315" s="134"/>
      <c r="F315" s="134"/>
      <c r="G315" s="134"/>
      <c r="H315" s="134"/>
      <c r="I315" s="134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4"/>
      <c r="V315" s="134"/>
      <c r="W315" s="134"/>
      <c r="X315" s="134"/>
      <c r="Y315" s="134"/>
      <c r="Z315" s="134"/>
    </row>
    <row r="316">
      <c r="A316" s="135"/>
      <c r="B316" s="134"/>
      <c r="C316" s="134"/>
      <c r="D316" s="134"/>
      <c r="E316" s="134"/>
      <c r="F316" s="134"/>
      <c r="G316" s="134"/>
      <c r="H316" s="134"/>
      <c r="I316" s="134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4"/>
      <c r="V316" s="134"/>
      <c r="W316" s="134"/>
      <c r="X316" s="134"/>
      <c r="Y316" s="134"/>
      <c r="Z316" s="134"/>
    </row>
    <row r="317">
      <c r="A317" s="135"/>
      <c r="B317" s="134"/>
      <c r="C317" s="134"/>
      <c r="D317" s="134"/>
      <c r="E317" s="134"/>
      <c r="F317" s="134"/>
      <c r="G317" s="134"/>
      <c r="H317" s="134"/>
      <c r="I317" s="134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4"/>
      <c r="V317" s="134"/>
      <c r="W317" s="134"/>
      <c r="X317" s="134"/>
      <c r="Y317" s="134"/>
      <c r="Z317" s="134"/>
    </row>
    <row r="318">
      <c r="A318" s="135"/>
      <c r="B318" s="134"/>
      <c r="C318" s="134"/>
      <c r="D318" s="134"/>
      <c r="E318" s="134"/>
      <c r="F318" s="134"/>
      <c r="G318" s="134"/>
      <c r="H318" s="134"/>
      <c r="I318" s="134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4"/>
      <c r="V318" s="134"/>
      <c r="W318" s="134"/>
      <c r="X318" s="134"/>
      <c r="Y318" s="134"/>
      <c r="Z318" s="134"/>
    </row>
    <row r="319">
      <c r="A319" s="135"/>
      <c r="B319" s="134"/>
      <c r="C319" s="134"/>
      <c r="D319" s="134"/>
      <c r="E319" s="134"/>
      <c r="F319" s="134"/>
      <c r="G319" s="134"/>
      <c r="H319" s="134"/>
      <c r="I319" s="134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4"/>
      <c r="V319" s="134"/>
      <c r="W319" s="134"/>
      <c r="X319" s="134"/>
      <c r="Y319" s="134"/>
      <c r="Z319" s="134"/>
    </row>
    <row r="320">
      <c r="A320" s="135"/>
      <c r="B320" s="134"/>
      <c r="C320" s="134"/>
      <c r="D320" s="134"/>
      <c r="E320" s="134"/>
      <c r="F320" s="134"/>
      <c r="G320" s="134"/>
      <c r="H320" s="134"/>
      <c r="I320" s="134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4"/>
      <c r="V320" s="134"/>
      <c r="W320" s="134"/>
      <c r="X320" s="134"/>
      <c r="Y320" s="134"/>
      <c r="Z320" s="134"/>
    </row>
    <row r="321">
      <c r="A321" s="135"/>
      <c r="B321" s="134"/>
      <c r="C321" s="134"/>
      <c r="D321" s="134"/>
      <c r="E321" s="134"/>
      <c r="F321" s="134"/>
      <c r="G321" s="134"/>
      <c r="H321" s="134"/>
      <c r="I321" s="134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4"/>
      <c r="V321" s="134"/>
      <c r="W321" s="134"/>
      <c r="X321" s="134"/>
      <c r="Y321" s="134"/>
      <c r="Z321" s="134"/>
    </row>
    <row r="322">
      <c r="A322" s="135"/>
      <c r="B322" s="134"/>
      <c r="C322" s="134"/>
      <c r="D322" s="134"/>
      <c r="E322" s="134"/>
      <c r="F322" s="134"/>
      <c r="G322" s="134"/>
      <c r="H322" s="134"/>
      <c r="I322" s="134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4"/>
      <c r="V322" s="134"/>
      <c r="W322" s="134"/>
      <c r="X322" s="134"/>
      <c r="Y322" s="134"/>
      <c r="Z322" s="134"/>
    </row>
    <row r="323">
      <c r="A323" s="135"/>
      <c r="B323" s="134"/>
      <c r="C323" s="134"/>
      <c r="D323" s="134"/>
      <c r="E323" s="134"/>
      <c r="F323" s="134"/>
      <c r="G323" s="134"/>
      <c r="H323" s="134"/>
      <c r="I323" s="134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4"/>
      <c r="V323" s="134"/>
      <c r="W323" s="134"/>
      <c r="X323" s="134"/>
      <c r="Y323" s="134"/>
      <c r="Z323" s="134"/>
    </row>
    <row r="324">
      <c r="A324" s="135"/>
      <c r="B324" s="134"/>
      <c r="C324" s="134"/>
      <c r="D324" s="134"/>
      <c r="E324" s="134"/>
      <c r="F324" s="134"/>
      <c r="G324" s="134"/>
      <c r="H324" s="134"/>
      <c r="I324" s="134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4"/>
      <c r="V324" s="134"/>
      <c r="W324" s="134"/>
      <c r="X324" s="134"/>
      <c r="Y324" s="134"/>
      <c r="Z324" s="134"/>
    </row>
    <row r="325">
      <c r="A325" s="135"/>
      <c r="B325" s="134"/>
      <c r="C325" s="134"/>
      <c r="D325" s="134"/>
      <c r="E325" s="134"/>
      <c r="F325" s="134"/>
      <c r="G325" s="134"/>
      <c r="H325" s="134"/>
      <c r="I325" s="134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4"/>
      <c r="V325" s="134"/>
      <c r="W325" s="134"/>
      <c r="X325" s="134"/>
      <c r="Y325" s="134"/>
      <c r="Z325" s="134"/>
    </row>
    <row r="326">
      <c r="A326" s="135"/>
      <c r="B326" s="134"/>
      <c r="C326" s="134"/>
      <c r="D326" s="134"/>
      <c r="E326" s="134"/>
      <c r="F326" s="134"/>
      <c r="G326" s="134"/>
      <c r="H326" s="134"/>
      <c r="I326" s="134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4"/>
      <c r="V326" s="134"/>
      <c r="W326" s="134"/>
      <c r="X326" s="134"/>
      <c r="Y326" s="134"/>
      <c r="Z326" s="134"/>
    </row>
    <row r="327">
      <c r="A327" s="135"/>
      <c r="B327" s="134"/>
      <c r="C327" s="134"/>
      <c r="D327" s="134"/>
      <c r="E327" s="134"/>
      <c r="F327" s="134"/>
      <c r="G327" s="134"/>
      <c r="H327" s="134"/>
      <c r="I327" s="134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4"/>
      <c r="V327" s="134"/>
      <c r="W327" s="134"/>
      <c r="X327" s="134"/>
      <c r="Y327" s="134"/>
      <c r="Z327" s="134"/>
    </row>
    <row r="328">
      <c r="A328" s="135"/>
      <c r="B328" s="134"/>
      <c r="C328" s="134"/>
      <c r="D328" s="134"/>
      <c r="E328" s="134"/>
      <c r="F328" s="134"/>
      <c r="G328" s="134"/>
      <c r="H328" s="134"/>
      <c r="I328" s="134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4"/>
      <c r="V328" s="134"/>
      <c r="W328" s="134"/>
      <c r="X328" s="134"/>
      <c r="Y328" s="134"/>
      <c r="Z328" s="134"/>
    </row>
    <row r="329">
      <c r="A329" s="135"/>
      <c r="B329" s="134"/>
      <c r="C329" s="134"/>
      <c r="D329" s="134"/>
      <c r="E329" s="134"/>
      <c r="F329" s="134"/>
      <c r="G329" s="134"/>
      <c r="H329" s="134"/>
      <c r="I329" s="134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4"/>
      <c r="V329" s="134"/>
      <c r="W329" s="134"/>
      <c r="X329" s="134"/>
      <c r="Y329" s="134"/>
      <c r="Z329" s="134"/>
    </row>
    <row r="330">
      <c r="A330" s="135"/>
      <c r="B330" s="134"/>
      <c r="C330" s="134"/>
      <c r="D330" s="134"/>
      <c r="E330" s="134"/>
      <c r="F330" s="134"/>
      <c r="G330" s="134"/>
      <c r="H330" s="134"/>
      <c r="I330" s="134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4"/>
      <c r="V330" s="134"/>
      <c r="W330" s="134"/>
      <c r="X330" s="134"/>
      <c r="Y330" s="134"/>
      <c r="Z330" s="134"/>
    </row>
    <row r="331">
      <c r="A331" s="135"/>
      <c r="B331" s="134"/>
      <c r="C331" s="134"/>
      <c r="D331" s="134"/>
      <c r="E331" s="134"/>
      <c r="F331" s="134"/>
      <c r="G331" s="134"/>
      <c r="H331" s="134"/>
      <c r="I331" s="134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4"/>
      <c r="V331" s="134"/>
      <c r="W331" s="134"/>
      <c r="X331" s="134"/>
      <c r="Y331" s="134"/>
      <c r="Z331" s="134"/>
    </row>
    <row r="332">
      <c r="A332" s="135"/>
      <c r="B332" s="134"/>
      <c r="C332" s="134"/>
      <c r="D332" s="134"/>
      <c r="E332" s="134"/>
      <c r="F332" s="134"/>
      <c r="G332" s="134"/>
      <c r="H332" s="134"/>
      <c r="I332" s="134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4"/>
      <c r="V332" s="134"/>
      <c r="W332" s="134"/>
      <c r="X332" s="134"/>
      <c r="Y332" s="134"/>
      <c r="Z332" s="134"/>
    </row>
    <row r="333">
      <c r="A333" s="135"/>
      <c r="B333" s="134"/>
      <c r="C333" s="134"/>
      <c r="D333" s="134"/>
      <c r="E333" s="134"/>
      <c r="F333" s="134"/>
      <c r="G333" s="134"/>
      <c r="H333" s="134"/>
      <c r="I333" s="134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4"/>
      <c r="V333" s="134"/>
      <c r="W333" s="134"/>
      <c r="X333" s="134"/>
      <c r="Y333" s="134"/>
      <c r="Z333" s="134"/>
    </row>
    <row r="334">
      <c r="A334" s="135"/>
      <c r="B334" s="134"/>
      <c r="C334" s="134"/>
      <c r="D334" s="134"/>
      <c r="E334" s="134"/>
      <c r="F334" s="134"/>
      <c r="G334" s="134"/>
      <c r="H334" s="134"/>
      <c r="I334" s="134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4"/>
      <c r="V334" s="134"/>
      <c r="W334" s="134"/>
      <c r="X334" s="134"/>
      <c r="Y334" s="134"/>
      <c r="Z334" s="134"/>
    </row>
    <row r="335">
      <c r="A335" s="135"/>
      <c r="B335" s="134"/>
      <c r="C335" s="134"/>
      <c r="D335" s="134"/>
      <c r="E335" s="134"/>
      <c r="F335" s="134"/>
      <c r="G335" s="134"/>
      <c r="H335" s="134"/>
      <c r="I335" s="134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4"/>
      <c r="V335" s="134"/>
      <c r="W335" s="134"/>
      <c r="X335" s="134"/>
      <c r="Y335" s="134"/>
      <c r="Z335" s="134"/>
    </row>
    <row r="336">
      <c r="A336" s="135"/>
      <c r="B336" s="134"/>
      <c r="C336" s="134"/>
      <c r="D336" s="134"/>
      <c r="E336" s="134"/>
      <c r="F336" s="134"/>
      <c r="G336" s="134"/>
      <c r="H336" s="134"/>
      <c r="I336" s="134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4"/>
      <c r="V336" s="134"/>
      <c r="W336" s="134"/>
      <c r="X336" s="134"/>
      <c r="Y336" s="134"/>
      <c r="Z336" s="134"/>
    </row>
    <row r="337">
      <c r="A337" s="135"/>
      <c r="B337" s="134"/>
      <c r="C337" s="134"/>
      <c r="D337" s="134"/>
      <c r="E337" s="134"/>
      <c r="F337" s="134"/>
      <c r="G337" s="134"/>
      <c r="H337" s="134"/>
      <c r="I337" s="134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4"/>
      <c r="V337" s="134"/>
      <c r="W337" s="134"/>
      <c r="X337" s="134"/>
      <c r="Y337" s="134"/>
      <c r="Z337" s="134"/>
    </row>
    <row r="338">
      <c r="A338" s="135"/>
      <c r="B338" s="134"/>
      <c r="C338" s="134"/>
      <c r="D338" s="134"/>
      <c r="E338" s="134"/>
      <c r="F338" s="134"/>
      <c r="G338" s="134"/>
      <c r="H338" s="134"/>
      <c r="I338" s="134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4"/>
      <c r="V338" s="134"/>
      <c r="W338" s="134"/>
      <c r="X338" s="134"/>
      <c r="Y338" s="134"/>
      <c r="Z338" s="134"/>
    </row>
    <row r="339">
      <c r="A339" s="135"/>
      <c r="B339" s="134"/>
      <c r="C339" s="134"/>
      <c r="D339" s="134"/>
      <c r="E339" s="134"/>
      <c r="F339" s="134"/>
      <c r="G339" s="134"/>
      <c r="H339" s="134"/>
      <c r="I339" s="134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4"/>
      <c r="V339" s="134"/>
      <c r="W339" s="134"/>
      <c r="X339" s="134"/>
      <c r="Y339" s="134"/>
      <c r="Z339" s="134"/>
    </row>
    <row r="340">
      <c r="A340" s="135"/>
      <c r="B340" s="134"/>
      <c r="C340" s="134"/>
      <c r="D340" s="134"/>
      <c r="E340" s="134"/>
      <c r="F340" s="134"/>
      <c r="G340" s="134"/>
      <c r="H340" s="134"/>
      <c r="I340" s="134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4"/>
      <c r="V340" s="134"/>
      <c r="W340" s="134"/>
      <c r="X340" s="134"/>
      <c r="Y340" s="134"/>
      <c r="Z340" s="134"/>
    </row>
    <row r="341">
      <c r="A341" s="135"/>
      <c r="B341" s="134"/>
      <c r="C341" s="134"/>
      <c r="D341" s="134"/>
      <c r="E341" s="134"/>
      <c r="F341" s="134"/>
      <c r="G341" s="134"/>
      <c r="H341" s="134"/>
      <c r="I341" s="134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4"/>
      <c r="V341" s="134"/>
      <c r="W341" s="134"/>
      <c r="X341" s="134"/>
      <c r="Y341" s="134"/>
      <c r="Z341" s="134"/>
    </row>
    <row r="342">
      <c r="A342" s="135"/>
      <c r="B342" s="134"/>
      <c r="C342" s="134"/>
      <c r="D342" s="134"/>
      <c r="E342" s="134"/>
      <c r="F342" s="134"/>
      <c r="G342" s="134"/>
      <c r="H342" s="134"/>
      <c r="I342" s="134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4"/>
      <c r="V342" s="134"/>
      <c r="W342" s="134"/>
      <c r="X342" s="134"/>
      <c r="Y342" s="134"/>
      <c r="Z342" s="134"/>
    </row>
    <row r="343">
      <c r="A343" s="135"/>
      <c r="B343" s="134"/>
      <c r="C343" s="134"/>
      <c r="D343" s="134"/>
      <c r="E343" s="134"/>
      <c r="F343" s="134"/>
      <c r="G343" s="134"/>
      <c r="H343" s="134"/>
      <c r="I343" s="134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4"/>
      <c r="V343" s="134"/>
      <c r="W343" s="134"/>
      <c r="X343" s="134"/>
      <c r="Y343" s="134"/>
      <c r="Z343" s="134"/>
    </row>
    <row r="344">
      <c r="A344" s="135"/>
      <c r="B344" s="134"/>
      <c r="C344" s="134"/>
      <c r="D344" s="134"/>
      <c r="E344" s="134"/>
      <c r="F344" s="134"/>
      <c r="G344" s="134"/>
      <c r="H344" s="134"/>
      <c r="I344" s="134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4"/>
      <c r="V344" s="134"/>
      <c r="W344" s="134"/>
      <c r="X344" s="134"/>
      <c r="Y344" s="134"/>
      <c r="Z344" s="134"/>
    </row>
    <row r="345">
      <c r="A345" s="135"/>
      <c r="B345" s="134"/>
      <c r="C345" s="134"/>
      <c r="D345" s="134"/>
      <c r="E345" s="134"/>
      <c r="F345" s="134"/>
      <c r="G345" s="134"/>
      <c r="H345" s="134"/>
      <c r="I345" s="134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4"/>
      <c r="V345" s="134"/>
      <c r="W345" s="134"/>
      <c r="X345" s="134"/>
      <c r="Y345" s="134"/>
      <c r="Z345" s="134"/>
    </row>
    <row r="346">
      <c r="A346" s="135"/>
      <c r="B346" s="134"/>
      <c r="C346" s="134"/>
      <c r="D346" s="134"/>
      <c r="E346" s="134"/>
      <c r="F346" s="134"/>
      <c r="G346" s="134"/>
      <c r="H346" s="134"/>
      <c r="I346" s="134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4"/>
      <c r="V346" s="134"/>
      <c r="W346" s="134"/>
      <c r="X346" s="134"/>
      <c r="Y346" s="134"/>
      <c r="Z346" s="134"/>
    </row>
    <row r="347">
      <c r="A347" s="135"/>
      <c r="B347" s="134"/>
      <c r="C347" s="134"/>
      <c r="D347" s="134"/>
      <c r="E347" s="134"/>
      <c r="F347" s="134"/>
      <c r="G347" s="134"/>
      <c r="H347" s="134"/>
      <c r="I347" s="134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4"/>
      <c r="V347" s="134"/>
      <c r="W347" s="134"/>
      <c r="X347" s="134"/>
      <c r="Y347" s="134"/>
      <c r="Z347" s="134"/>
    </row>
    <row r="348">
      <c r="A348" s="135"/>
      <c r="B348" s="134"/>
      <c r="C348" s="134"/>
      <c r="D348" s="134"/>
      <c r="E348" s="134"/>
      <c r="F348" s="134"/>
      <c r="G348" s="134"/>
      <c r="H348" s="134"/>
      <c r="I348" s="134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4"/>
      <c r="V348" s="134"/>
      <c r="W348" s="134"/>
      <c r="X348" s="134"/>
      <c r="Y348" s="134"/>
      <c r="Z348" s="134"/>
    </row>
    <row r="349">
      <c r="A349" s="135"/>
      <c r="B349" s="134"/>
      <c r="C349" s="134"/>
      <c r="D349" s="134"/>
      <c r="E349" s="134"/>
      <c r="F349" s="134"/>
      <c r="G349" s="134"/>
      <c r="H349" s="134"/>
      <c r="I349" s="134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4"/>
      <c r="V349" s="134"/>
      <c r="W349" s="134"/>
      <c r="X349" s="134"/>
      <c r="Y349" s="134"/>
      <c r="Z349" s="134"/>
    </row>
    <row r="350">
      <c r="A350" s="135"/>
      <c r="B350" s="134"/>
      <c r="C350" s="134"/>
      <c r="D350" s="134"/>
      <c r="E350" s="134"/>
      <c r="F350" s="134"/>
      <c r="G350" s="134"/>
      <c r="H350" s="134"/>
      <c r="I350" s="134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4"/>
      <c r="V350" s="134"/>
      <c r="W350" s="134"/>
      <c r="X350" s="134"/>
      <c r="Y350" s="134"/>
      <c r="Z350" s="134"/>
    </row>
    <row r="351">
      <c r="A351" s="135"/>
      <c r="B351" s="134"/>
      <c r="C351" s="134"/>
      <c r="D351" s="134"/>
      <c r="E351" s="134"/>
      <c r="F351" s="134"/>
      <c r="G351" s="134"/>
      <c r="H351" s="134"/>
      <c r="I351" s="134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4"/>
      <c r="V351" s="134"/>
      <c r="W351" s="134"/>
      <c r="X351" s="134"/>
      <c r="Y351" s="134"/>
      <c r="Z351" s="134"/>
    </row>
    <row r="352">
      <c r="A352" s="135"/>
      <c r="B352" s="134"/>
      <c r="C352" s="134"/>
      <c r="D352" s="134"/>
      <c r="E352" s="134"/>
      <c r="F352" s="134"/>
      <c r="G352" s="134"/>
      <c r="H352" s="134"/>
      <c r="I352" s="134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4"/>
      <c r="V352" s="134"/>
      <c r="W352" s="134"/>
      <c r="X352" s="134"/>
      <c r="Y352" s="134"/>
      <c r="Z352" s="134"/>
    </row>
    <row r="353">
      <c r="A353" s="135"/>
      <c r="B353" s="134"/>
      <c r="C353" s="134"/>
      <c r="D353" s="134"/>
      <c r="E353" s="134"/>
      <c r="F353" s="134"/>
      <c r="G353" s="134"/>
      <c r="H353" s="134"/>
      <c r="I353" s="134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4"/>
      <c r="V353" s="134"/>
      <c r="W353" s="134"/>
      <c r="X353" s="134"/>
      <c r="Y353" s="134"/>
      <c r="Z353" s="134"/>
    </row>
    <row r="354">
      <c r="A354" s="135"/>
      <c r="B354" s="134"/>
      <c r="C354" s="134"/>
      <c r="D354" s="134"/>
      <c r="E354" s="134"/>
      <c r="F354" s="134"/>
      <c r="G354" s="134"/>
      <c r="H354" s="134"/>
      <c r="I354" s="134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4"/>
      <c r="V354" s="134"/>
      <c r="W354" s="134"/>
      <c r="X354" s="134"/>
      <c r="Y354" s="134"/>
      <c r="Z354" s="134"/>
    </row>
    <row r="355">
      <c r="A355" s="135"/>
      <c r="B355" s="134"/>
      <c r="C355" s="134"/>
      <c r="D355" s="134"/>
      <c r="E355" s="134"/>
      <c r="F355" s="134"/>
      <c r="G355" s="134"/>
      <c r="H355" s="134"/>
      <c r="I355" s="134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4"/>
      <c r="V355" s="134"/>
      <c r="W355" s="134"/>
      <c r="X355" s="134"/>
      <c r="Y355" s="134"/>
      <c r="Z355" s="134"/>
    </row>
    <row r="356">
      <c r="A356" s="135"/>
      <c r="B356" s="134"/>
      <c r="C356" s="134"/>
      <c r="D356" s="134"/>
      <c r="E356" s="134"/>
      <c r="F356" s="134"/>
      <c r="G356" s="134"/>
      <c r="H356" s="134"/>
      <c r="I356" s="134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4"/>
      <c r="V356" s="134"/>
      <c r="W356" s="134"/>
      <c r="X356" s="134"/>
      <c r="Y356" s="134"/>
      <c r="Z356" s="134"/>
    </row>
    <row r="357">
      <c r="A357" s="135"/>
      <c r="B357" s="134"/>
      <c r="C357" s="134"/>
      <c r="D357" s="134"/>
      <c r="E357" s="134"/>
      <c r="F357" s="134"/>
      <c r="G357" s="134"/>
      <c r="H357" s="134"/>
      <c r="I357" s="134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4"/>
      <c r="V357" s="134"/>
      <c r="W357" s="134"/>
      <c r="X357" s="134"/>
      <c r="Y357" s="134"/>
      <c r="Z357" s="134"/>
    </row>
    <row r="358">
      <c r="A358" s="135"/>
      <c r="B358" s="134"/>
      <c r="C358" s="134"/>
      <c r="D358" s="134"/>
      <c r="E358" s="134"/>
      <c r="F358" s="134"/>
      <c r="G358" s="134"/>
      <c r="H358" s="134"/>
      <c r="I358" s="134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4"/>
      <c r="V358" s="134"/>
      <c r="W358" s="134"/>
      <c r="X358" s="134"/>
      <c r="Y358" s="134"/>
      <c r="Z358" s="134"/>
    </row>
    <row r="359">
      <c r="A359" s="135"/>
      <c r="B359" s="134"/>
      <c r="C359" s="134"/>
      <c r="D359" s="134"/>
      <c r="E359" s="134"/>
      <c r="F359" s="134"/>
      <c r="G359" s="134"/>
      <c r="H359" s="134"/>
      <c r="I359" s="134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4"/>
      <c r="V359" s="134"/>
      <c r="W359" s="134"/>
      <c r="X359" s="134"/>
      <c r="Y359" s="134"/>
      <c r="Z359" s="134"/>
    </row>
    <row r="360">
      <c r="A360" s="135"/>
      <c r="B360" s="134"/>
      <c r="C360" s="134"/>
      <c r="D360" s="134"/>
      <c r="E360" s="134"/>
      <c r="F360" s="134"/>
      <c r="G360" s="134"/>
      <c r="H360" s="134"/>
      <c r="I360" s="134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4"/>
      <c r="V360" s="134"/>
      <c r="W360" s="134"/>
      <c r="X360" s="134"/>
      <c r="Y360" s="134"/>
      <c r="Z360" s="134"/>
    </row>
    <row r="361">
      <c r="A361" s="135"/>
      <c r="B361" s="134"/>
      <c r="C361" s="134"/>
      <c r="D361" s="134"/>
      <c r="E361" s="134"/>
      <c r="F361" s="134"/>
      <c r="G361" s="134"/>
      <c r="H361" s="134"/>
      <c r="I361" s="134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4"/>
      <c r="V361" s="134"/>
      <c r="W361" s="134"/>
      <c r="X361" s="134"/>
      <c r="Y361" s="134"/>
      <c r="Z361" s="134"/>
    </row>
    <row r="362">
      <c r="A362" s="135"/>
      <c r="B362" s="134"/>
      <c r="C362" s="134"/>
      <c r="D362" s="134"/>
      <c r="E362" s="134"/>
      <c r="F362" s="134"/>
      <c r="G362" s="134"/>
      <c r="H362" s="134"/>
      <c r="I362" s="134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4"/>
      <c r="V362" s="134"/>
      <c r="W362" s="134"/>
      <c r="X362" s="134"/>
      <c r="Y362" s="134"/>
      <c r="Z362" s="134"/>
    </row>
    <row r="363">
      <c r="A363" s="135"/>
      <c r="B363" s="134"/>
      <c r="C363" s="134"/>
      <c r="D363" s="134"/>
      <c r="E363" s="134"/>
      <c r="F363" s="134"/>
      <c r="G363" s="134"/>
      <c r="H363" s="134"/>
      <c r="I363" s="134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4"/>
      <c r="V363" s="134"/>
      <c r="W363" s="134"/>
      <c r="X363" s="134"/>
      <c r="Y363" s="134"/>
      <c r="Z363" s="134"/>
    </row>
    <row r="364">
      <c r="A364" s="135"/>
      <c r="B364" s="134"/>
      <c r="C364" s="134"/>
      <c r="D364" s="134"/>
      <c r="E364" s="134"/>
      <c r="F364" s="134"/>
      <c r="G364" s="134"/>
      <c r="H364" s="134"/>
      <c r="I364" s="134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4"/>
      <c r="V364" s="134"/>
      <c r="W364" s="134"/>
      <c r="X364" s="134"/>
      <c r="Y364" s="134"/>
      <c r="Z364" s="134"/>
    </row>
    <row r="365">
      <c r="A365" s="135"/>
      <c r="B365" s="134"/>
      <c r="C365" s="134"/>
      <c r="D365" s="134"/>
      <c r="E365" s="134"/>
      <c r="F365" s="134"/>
      <c r="G365" s="134"/>
      <c r="H365" s="134"/>
      <c r="I365" s="134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4"/>
      <c r="V365" s="134"/>
      <c r="W365" s="134"/>
      <c r="X365" s="134"/>
      <c r="Y365" s="134"/>
      <c r="Z365" s="134"/>
    </row>
    <row r="366">
      <c r="A366" s="135"/>
      <c r="B366" s="134"/>
      <c r="C366" s="134"/>
      <c r="D366" s="134"/>
      <c r="E366" s="134"/>
      <c r="F366" s="134"/>
      <c r="G366" s="134"/>
      <c r="H366" s="134"/>
      <c r="I366" s="134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4"/>
      <c r="V366" s="134"/>
      <c r="W366" s="134"/>
      <c r="X366" s="134"/>
      <c r="Y366" s="134"/>
      <c r="Z366" s="134"/>
    </row>
    <row r="367">
      <c r="A367" s="135"/>
      <c r="B367" s="134"/>
      <c r="C367" s="134"/>
      <c r="D367" s="134"/>
      <c r="E367" s="134"/>
      <c r="F367" s="134"/>
      <c r="G367" s="134"/>
      <c r="H367" s="134"/>
      <c r="I367" s="134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4"/>
      <c r="V367" s="134"/>
      <c r="W367" s="134"/>
      <c r="X367" s="134"/>
      <c r="Y367" s="134"/>
      <c r="Z367" s="134"/>
    </row>
    <row r="368">
      <c r="A368" s="135"/>
      <c r="B368" s="134"/>
      <c r="C368" s="134"/>
      <c r="D368" s="134"/>
      <c r="E368" s="134"/>
      <c r="F368" s="134"/>
      <c r="G368" s="134"/>
      <c r="H368" s="134"/>
      <c r="I368" s="134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4"/>
      <c r="V368" s="134"/>
      <c r="W368" s="134"/>
      <c r="X368" s="134"/>
      <c r="Y368" s="134"/>
      <c r="Z368" s="134"/>
    </row>
    <row r="369">
      <c r="A369" s="135"/>
      <c r="B369" s="134"/>
      <c r="C369" s="134"/>
      <c r="D369" s="134"/>
      <c r="E369" s="134"/>
      <c r="F369" s="134"/>
      <c r="G369" s="134"/>
      <c r="H369" s="134"/>
      <c r="I369" s="134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4"/>
      <c r="V369" s="134"/>
      <c r="W369" s="134"/>
      <c r="X369" s="134"/>
      <c r="Y369" s="134"/>
      <c r="Z369" s="134"/>
    </row>
    <row r="370">
      <c r="A370" s="135"/>
      <c r="B370" s="134"/>
      <c r="C370" s="134"/>
      <c r="D370" s="134"/>
      <c r="E370" s="134"/>
      <c r="F370" s="134"/>
      <c r="G370" s="134"/>
      <c r="H370" s="134"/>
      <c r="I370" s="134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4"/>
      <c r="V370" s="134"/>
      <c r="W370" s="134"/>
      <c r="X370" s="134"/>
      <c r="Y370" s="134"/>
      <c r="Z370" s="134"/>
    </row>
    <row r="371">
      <c r="A371" s="135"/>
      <c r="B371" s="134"/>
      <c r="C371" s="134"/>
      <c r="D371" s="134"/>
      <c r="E371" s="134"/>
      <c r="F371" s="134"/>
      <c r="G371" s="134"/>
      <c r="H371" s="134"/>
      <c r="I371" s="134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4"/>
      <c r="V371" s="134"/>
      <c r="W371" s="134"/>
      <c r="X371" s="134"/>
      <c r="Y371" s="134"/>
      <c r="Z371" s="134"/>
    </row>
    <row r="372">
      <c r="A372" s="135"/>
      <c r="B372" s="134"/>
      <c r="C372" s="134"/>
      <c r="D372" s="134"/>
      <c r="E372" s="134"/>
      <c r="F372" s="134"/>
      <c r="G372" s="134"/>
      <c r="H372" s="134"/>
      <c r="I372" s="134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4"/>
      <c r="V372" s="134"/>
      <c r="W372" s="134"/>
      <c r="X372" s="134"/>
      <c r="Y372" s="134"/>
      <c r="Z372" s="134"/>
    </row>
    <row r="373">
      <c r="A373" s="135"/>
      <c r="B373" s="134"/>
      <c r="C373" s="134"/>
      <c r="D373" s="134"/>
      <c r="E373" s="134"/>
      <c r="F373" s="134"/>
      <c r="G373" s="134"/>
      <c r="H373" s="134"/>
      <c r="I373" s="134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4"/>
      <c r="V373" s="134"/>
      <c r="W373" s="134"/>
      <c r="X373" s="134"/>
      <c r="Y373" s="134"/>
      <c r="Z373" s="134"/>
    </row>
    <row r="374">
      <c r="A374" s="135"/>
      <c r="B374" s="134"/>
      <c r="C374" s="134"/>
      <c r="D374" s="134"/>
      <c r="E374" s="134"/>
      <c r="F374" s="134"/>
      <c r="G374" s="134"/>
      <c r="H374" s="134"/>
      <c r="I374" s="134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4"/>
      <c r="V374" s="134"/>
      <c r="W374" s="134"/>
      <c r="X374" s="134"/>
      <c r="Y374" s="134"/>
      <c r="Z374" s="134"/>
    </row>
    <row r="375">
      <c r="A375" s="135"/>
      <c r="B375" s="134"/>
      <c r="C375" s="134"/>
      <c r="D375" s="134"/>
      <c r="E375" s="134"/>
      <c r="F375" s="134"/>
      <c r="G375" s="134"/>
      <c r="H375" s="134"/>
      <c r="I375" s="134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4"/>
      <c r="V375" s="134"/>
      <c r="W375" s="134"/>
      <c r="X375" s="134"/>
      <c r="Y375" s="134"/>
      <c r="Z375" s="134"/>
    </row>
    <row r="376">
      <c r="A376" s="135"/>
      <c r="B376" s="134"/>
      <c r="C376" s="134"/>
      <c r="D376" s="134"/>
      <c r="E376" s="134"/>
      <c r="F376" s="134"/>
      <c r="G376" s="134"/>
      <c r="H376" s="134"/>
      <c r="I376" s="134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4"/>
      <c r="V376" s="134"/>
      <c r="W376" s="134"/>
      <c r="X376" s="134"/>
      <c r="Y376" s="134"/>
      <c r="Z376" s="134"/>
    </row>
    <row r="377">
      <c r="A377" s="135"/>
      <c r="B377" s="134"/>
      <c r="C377" s="134"/>
      <c r="D377" s="134"/>
      <c r="E377" s="134"/>
      <c r="F377" s="134"/>
      <c r="G377" s="134"/>
      <c r="H377" s="134"/>
      <c r="I377" s="134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4"/>
      <c r="V377" s="134"/>
      <c r="W377" s="134"/>
      <c r="X377" s="134"/>
      <c r="Y377" s="134"/>
      <c r="Z377" s="134"/>
    </row>
    <row r="378">
      <c r="A378" s="135"/>
      <c r="B378" s="134"/>
      <c r="C378" s="134"/>
      <c r="D378" s="134"/>
      <c r="E378" s="134"/>
      <c r="F378" s="134"/>
      <c r="G378" s="134"/>
      <c r="H378" s="134"/>
      <c r="I378" s="134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4"/>
      <c r="V378" s="134"/>
      <c r="W378" s="134"/>
      <c r="X378" s="134"/>
      <c r="Y378" s="134"/>
      <c r="Z378" s="134"/>
    </row>
    <row r="379">
      <c r="A379" s="135"/>
      <c r="B379" s="134"/>
      <c r="C379" s="134"/>
      <c r="D379" s="134"/>
      <c r="E379" s="134"/>
      <c r="F379" s="134"/>
      <c r="G379" s="134"/>
      <c r="H379" s="134"/>
      <c r="I379" s="134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4"/>
      <c r="V379" s="134"/>
      <c r="W379" s="134"/>
      <c r="X379" s="134"/>
      <c r="Y379" s="134"/>
      <c r="Z379" s="134"/>
    </row>
    <row r="380">
      <c r="A380" s="135"/>
      <c r="B380" s="134"/>
      <c r="C380" s="134"/>
      <c r="D380" s="134"/>
      <c r="E380" s="134"/>
      <c r="F380" s="134"/>
      <c r="G380" s="134"/>
      <c r="H380" s="134"/>
      <c r="I380" s="134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4"/>
      <c r="V380" s="134"/>
      <c r="W380" s="134"/>
      <c r="X380" s="134"/>
      <c r="Y380" s="134"/>
      <c r="Z380" s="134"/>
    </row>
    <row r="381">
      <c r="A381" s="135"/>
      <c r="B381" s="134"/>
      <c r="C381" s="134"/>
      <c r="D381" s="134"/>
      <c r="E381" s="134"/>
      <c r="F381" s="134"/>
      <c r="G381" s="134"/>
      <c r="H381" s="134"/>
      <c r="I381" s="134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4"/>
      <c r="V381" s="134"/>
      <c r="W381" s="134"/>
      <c r="X381" s="134"/>
      <c r="Y381" s="134"/>
      <c r="Z381" s="134"/>
    </row>
    <row r="382">
      <c r="A382" s="135"/>
      <c r="B382" s="134"/>
      <c r="C382" s="134"/>
      <c r="D382" s="134"/>
      <c r="E382" s="134"/>
      <c r="F382" s="134"/>
      <c r="G382" s="134"/>
      <c r="H382" s="134"/>
      <c r="I382" s="134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4"/>
      <c r="V382" s="134"/>
      <c r="W382" s="134"/>
      <c r="X382" s="134"/>
      <c r="Y382" s="134"/>
      <c r="Z382" s="134"/>
    </row>
    <row r="383">
      <c r="A383" s="135"/>
      <c r="B383" s="134"/>
      <c r="C383" s="134"/>
      <c r="D383" s="134"/>
      <c r="E383" s="134"/>
      <c r="F383" s="134"/>
      <c r="G383" s="134"/>
      <c r="H383" s="134"/>
      <c r="I383" s="134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4"/>
      <c r="V383" s="134"/>
      <c r="W383" s="134"/>
      <c r="X383" s="134"/>
      <c r="Y383" s="134"/>
      <c r="Z383" s="134"/>
    </row>
    <row r="384">
      <c r="A384" s="135"/>
      <c r="B384" s="134"/>
      <c r="C384" s="134"/>
      <c r="D384" s="134"/>
      <c r="E384" s="134"/>
      <c r="F384" s="134"/>
      <c r="G384" s="134"/>
      <c r="H384" s="134"/>
      <c r="I384" s="134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4"/>
      <c r="V384" s="134"/>
      <c r="W384" s="134"/>
      <c r="X384" s="134"/>
      <c r="Y384" s="134"/>
      <c r="Z384" s="134"/>
    </row>
    <row r="385">
      <c r="A385" s="135"/>
      <c r="B385" s="134"/>
      <c r="C385" s="134"/>
      <c r="D385" s="134"/>
      <c r="E385" s="134"/>
      <c r="F385" s="134"/>
      <c r="G385" s="134"/>
      <c r="H385" s="134"/>
      <c r="I385" s="134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4"/>
      <c r="V385" s="134"/>
      <c r="W385" s="134"/>
      <c r="X385" s="134"/>
      <c r="Y385" s="134"/>
      <c r="Z385" s="134"/>
    </row>
    <row r="386">
      <c r="A386" s="135"/>
      <c r="B386" s="134"/>
      <c r="C386" s="134"/>
      <c r="D386" s="134"/>
      <c r="E386" s="134"/>
      <c r="F386" s="134"/>
      <c r="G386" s="134"/>
      <c r="H386" s="134"/>
      <c r="I386" s="134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4"/>
      <c r="V386" s="134"/>
      <c r="W386" s="134"/>
      <c r="X386" s="134"/>
      <c r="Y386" s="134"/>
      <c r="Z386" s="134"/>
    </row>
    <row r="387">
      <c r="A387" s="135"/>
      <c r="B387" s="134"/>
      <c r="C387" s="134"/>
      <c r="D387" s="134"/>
      <c r="E387" s="134"/>
      <c r="F387" s="134"/>
      <c r="G387" s="134"/>
      <c r="H387" s="134"/>
      <c r="I387" s="134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4"/>
      <c r="V387" s="134"/>
      <c r="W387" s="134"/>
      <c r="X387" s="134"/>
      <c r="Y387" s="134"/>
      <c r="Z387" s="134"/>
    </row>
    <row r="388">
      <c r="A388" s="135"/>
      <c r="B388" s="134"/>
      <c r="C388" s="134"/>
      <c r="D388" s="134"/>
      <c r="E388" s="134"/>
      <c r="F388" s="134"/>
      <c r="G388" s="134"/>
      <c r="H388" s="134"/>
      <c r="I388" s="134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4"/>
      <c r="V388" s="134"/>
      <c r="W388" s="134"/>
      <c r="X388" s="134"/>
      <c r="Y388" s="134"/>
      <c r="Z388" s="134"/>
    </row>
    <row r="389">
      <c r="A389" s="135"/>
      <c r="B389" s="134"/>
      <c r="C389" s="134"/>
      <c r="D389" s="134"/>
      <c r="E389" s="134"/>
      <c r="F389" s="134"/>
      <c r="G389" s="134"/>
      <c r="H389" s="134"/>
      <c r="I389" s="134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4"/>
      <c r="V389" s="134"/>
      <c r="W389" s="134"/>
      <c r="X389" s="134"/>
      <c r="Y389" s="134"/>
      <c r="Z389" s="134"/>
    </row>
    <row r="390">
      <c r="A390" s="135"/>
      <c r="B390" s="134"/>
      <c r="C390" s="134"/>
      <c r="D390" s="134"/>
      <c r="E390" s="134"/>
      <c r="F390" s="134"/>
      <c r="G390" s="134"/>
      <c r="H390" s="134"/>
      <c r="I390" s="134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4"/>
      <c r="V390" s="134"/>
      <c r="W390" s="134"/>
      <c r="X390" s="134"/>
      <c r="Y390" s="134"/>
      <c r="Z390" s="134"/>
    </row>
    <row r="391">
      <c r="A391" s="135"/>
      <c r="B391" s="134"/>
      <c r="C391" s="134"/>
      <c r="D391" s="134"/>
      <c r="E391" s="134"/>
      <c r="F391" s="134"/>
      <c r="G391" s="134"/>
      <c r="H391" s="134"/>
      <c r="I391" s="134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4"/>
      <c r="V391" s="134"/>
      <c r="W391" s="134"/>
      <c r="X391" s="134"/>
      <c r="Y391" s="134"/>
      <c r="Z391" s="134"/>
    </row>
    <row r="392">
      <c r="A392" s="135"/>
      <c r="B392" s="134"/>
      <c r="C392" s="134"/>
      <c r="D392" s="134"/>
      <c r="E392" s="134"/>
      <c r="F392" s="134"/>
      <c r="G392" s="134"/>
      <c r="H392" s="134"/>
      <c r="I392" s="134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4"/>
      <c r="V392" s="134"/>
      <c r="W392" s="134"/>
      <c r="X392" s="134"/>
      <c r="Y392" s="134"/>
      <c r="Z392" s="134"/>
    </row>
    <row r="393">
      <c r="A393" s="135"/>
      <c r="B393" s="134"/>
      <c r="C393" s="134"/>
      <c r="D393" s="134"/>
      <c r="E393" s="134"/>
      <c r="F393" s="134"/>
      <c r="G393" s="134"/>
      <c r="H393" s="134"/>
      <c r="I393" s="134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4"/>
      <c r="V393" s="134"/>
      <c r="W393" s="134"/>
      <c r="X393" s="134"/>
      <c r="Y393" s="134"/>
      <c r="Z393" s="134"/>
    </row>
    <row r="394">
      <c r="A394" s="135"/>
      <c r="B394" s="134"/>
      <c r="C394" s="134"/>
      <c r="D394" s="134"/>
      <c r="E394" s="134"/>
      <c r="F394" s="134"/>
      <c r="G394" s="134"/>
      <c r="H394" s="134"/>
      <c r="I394" s="134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4"/>
      <c r="V394" s="134"/>
      <c r="W394" s="134"/>
      <c r="X394" s="134"/>
      <c r="Y394" s="134"/>
      <c r="Z394" s="134"/>
    </row>
    <row r="395">
      <c r="A395" s="135"/>
      <c r="B395" s="134"/>
      <c r="C395" s="134"/>
      <c r="D395" s="134"/>
      <c r="E395" s="134"/>
      <c r="F395" s="134"/>
      <c r="G395" s="134"/>
      <c r="H395" s="134"/>
      <c r="I395" s="134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4"/>
      <c r="V395" s="134"/>
      <c r="W395" s="134"/>
      <c r="X395" s="134"/>
      <c r="Y395" s="134"/>
      <c r="Z395" s="134"/>
    </row>
    <row r="396">
      <c r="A396" s="135"/>
      <c r="B396" s="134"/>
      <c r="C396" s="134"/>
      <c r="D396" s="134"/>
      <c r="E396" s="134"/>
      <c r="F396" s="134"/>
      <c r="G396" s="134"/>
      <c r="H396" s="134"/>
      <c r="I396" s="134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4"/>
      <c r="V396" s="134"/>
      <c r="W396" s="134"/>
      <c r="X396" s="134"/>
      <c r="Y396" s="134"/>
      <c r="Z396" s="134"/>
    </row>
    <row r="397">
      <c r="A397" s="135"/>
      <c r="B397" s="134"/>
      <c r="C397" s="134"/>
      <c r="D397" s="134"/>
      <c r="E397" s="134"/>
      <c r="F397" s="134"/>
      <c r="G397" s="134"/>
      <c r="H397" s="134"/>
      <c r="I397" s="134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4"/>
      <c r="V397" s="134"/>
      <c r="W397" s="134"/>
      <c r="X397" s="134"/>
      <c r="Y397" s="134"/>
      <c r="Z397" s="134"/>
    </row>
    <row r="398">
      <c r="A398" s="135"/>
      <c r="B398" s="134"/>
      <c r="C398" s="134"/>
      <c r="D398" s="134"/>
      <c r="E398" s="134"/>
      <c r="F398" s="134"/>
      <c r="G398" s="134"/>
      <c r="H398" s="134"/>
      <c r="I398" s="134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4"/>
      <c r="V398" s="134"/>
      <c r="W398" s="134"/>
      <c r="X398" s="134"/>
      <c r="Y398" s="134"/>
      <c r="Z398" s="134"/>
    </row>
    <row r="399">
      <c r="A399" s="135"/>
      <c r="B399" s="134"/>
      <c r="C399" s="134"/>
      <c r="D399" s="134"/>
      <c r="E399" s="134"/>
      <c r="F399" s="134"/>
      <c r="G399" s="134"/>
      <c r="H399" s="134"/>
      <c r="I399" s="134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4"/>
      <c r="V399" s="134"/>
      <c r="W399" s="134"/>
      <c r="X399" s="134"/>
      <c r="Y399" s="134"/>
      <c r="Z399" s="134"/>
    </row>
    <row r="400">
      <c r="A400" s="135"/>
      <c r="B400" s="134"/>
      <c r="C400" s="134"/>
      <c r="D400" s="134"/>
      <c r="E400" s="134"/>
      <c r="F400" s="134"/>
      <c r="G400" s="134"/>
      <c r="H400" s="134"/>
      <c r="I400" s="134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4"/>
      <c r="V400" s="134"/>
      <c r="W400" s="134"/>
      <c r="X400" s="134"/>
      <c r="Y400" s="134"/>
      <c r="Z400" s="134"/>
    </row>
    <row r="401">
      <c r="A401" s="135"/>
      <c r="B401" s="134"/>
      <c r="C401" s="134"/>
      <c r="D401" s="134"/>
      <c r="E401" s="134"/>
      <c r="F401" s="134"/>
      <c r="G401" s="134"/>
      <c r="H401" s="134"/>
      <c r="I401" s="134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4"/>
      <c r="V401" s="134"/>
      <c r="W401" s="134"/>
      <c r="X401" s="134"/>
      <c r="Y401" s="134"/>
      <c r="Z401" s="134"/>
    </row>
    <row r="402">
      <c r="A402" s="135"/>
      <c r="B402" s="134"/>
      <c r="C402" s="134"/>
      <c r="D402" s="134"/>
      <c r="E402" s="134"/>
      <c r="F402" s="134"/>
      <c r="G402" s="134"/>
      <c r="H402" s="134"/>
      <c r="I402" s="134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4"/>
      <c r="V402" s="134"/>
      <c r="W402" s="134"/>
      <c r="X402" s="134"/>
      <c r="Y402" s="134"/>
      <c r="Z402" s="134"/>
    </row>
    <row r="403">
      <c r="A403" s="135"/>
      <c r="B403" s="134"/>
      <c r="C403" s="134"/>
      <c r="D403" s="134"/>
      <c r="E403" s="134"/>
      <c r="F403" s="134"/>
      <c r="G403" s="134"/>
      <c r="H403" s="134"/>
      <c r="I403" s="134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4"/>
      <c r="V403" s="134"/>
      <c r="W403" s="134"/>
      <c r="X403" s="134"/>
      <c r="Y403" s="134"/>
      <c r="Z403" s="134"/>
    </row>
    <row r="404">
      <c r="A404" s="135"/>
      <c r="B404" s="134"/>
      <c r="C404" s="134"/>
      <c r="D404" s="134"/>
      <c r="E404" s="134"/>
      <c r="F404" s="134"/>
      <c r="G404" s="134"/>
      <c r="H404" s="134"/>
      <c r="I404" s="134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4"/>
      <c r="V404" s="134"/>
      <c r="W404" s="134"/>
      <c r="X404" s="134"/>
      <c r="Y404" s="134"/>
      <c r="Z404" s="134"/>
    </row>
    <row r="405">
      <c r="A405" s="135"/>
      <c r="B405" s="134"/>
      <c r="C405" s="134"/>
      <c r="D405" s="134"/>
      <c r="E405" s="134"/>
      <c r="F405" s="134"/>
      <c r="G405" s="134"/>
      <c r="H405" s="134"/>
      <c r="I405" s="134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4"/>
      <c r="V405" s="134"/>
      <c r="W405" s="134"/>
      <c r="X405" s="134"/>
      <c r="Y405" s="134"/>
      <c r="Z405" s="134"/>
    </row>
    <row r="406">
      <c r="A406" s="135"/>
      <c r="B406" s="134"/>
      <c r="C406" s="134"/>
      <c r="D406" s="134"/>
      <c r="E406" s="134"/>
      <c r="F406" s="134"/>
      <c r="G406" s="134"/>
      <c r="H406" s="134"/>
      <c r="I406" s="134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4"/>
      <c r="V406" s="134"/>
      <c r="W406" s="134"/>
      <c r="X406" s="134"/>
      <c r="Y406" s="134"/>
      <c r="Z406" s="134"/>
    </row>
    <row r="407">
      <c r="A407" s="135"/>
      <c r="B407" s="134"/>
      <c r="C407" s="134"/>
      <c r="D407" s="134"/>
      <c r="E407" s="134"/>
      <c r="F407" s="134"/>
      <c r="G407" s="134"/>
      <c r="H407" s="134"/>
      <c r="I407" s="134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4"/>
      <c r="V407" s="134"/>
      <c r="W407" s="134"/>
      <c r="X407" s="134"/>
      <c r="Y407" s="134"/>
      <c r="Z407" s="134"/>
    </row>
    <row r="408">
      <c r="A408" s="135"/>
      <c r="B408" s="134"/>
      <c r="C408" s="134"/>
      <c r="D408" s="134"/>
      <c r="E408" s="134"/>
      <c r="F408" s="134"/>
      <c r="G408" s="134"/>
      <c r="H408" s="134"/>
      <c r="I408" s="134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4"/>
      <c r="V408" s="134"/>
      <c r="W408" s="134"/>
      <c r="X408" s="134"/>
      <c r="Y408" s="134"/>
      <c r="Z408" s="134"/>
    </row>
    <row r="409">
      <c r="A409" s="135"/>
      <c r="B409" s="134"/>
      <c r="C409" s="134"/>
      <c r="D409" s="134"/>
      <c r="E409" s="134"/>
      <c r="F409" s="134"/>
      <c r="G409" s="134"/>
      <c r="H409" s="134"/>
      <c r="I409" s="134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4"/>
      <c r="V409" s="134"/>
      <c r="W409" s="134"/>
      <c r="X409" s="134"/>
      <c r="Y409" s="134"/>
      <c r="Z409" s="134"/>
    </row>
    <row r="410">
      <c r="A410" s="135"/>
      <c r="B410" s="134"/>
      <c r="C410" s="134"/>
      <c r="D410" s="134"/>
      <c r="E410" s="134"/>
      <c r="F410" s="134"/>
      <c r="G410" s="134"/>
      <c r="H410" s="134"/>
      <c r="I410" s="134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4"/>
      <c r="V410" s="134"/>
      <c r="W410" s="134"/>
      <c r="X410" s="134"/>
      <c r="Y410" s="134"/>
      <c r="Z410" s="134"/>
    </row>
    <row r="411">
      <c r="A411" s="135"/>
      <c r="B411" s="134"/>
      <c r="C411" s="134"/>
      <c r="D411" s="134"/>
      <c r="E411" s="134"/>
      <c r="F411" s="134"/>
      <c r="G411" s="134"/>
      <c r="H411" s="134"/>
      <c r="I411" s="134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4"/>
      <c r="V411" s="134"/>
      <c r="W411" s="134"/>
      <c r="X411" s="134"/>
      <c r="Y411" s="134"/>
      <c r="Z411" s="134"/>
    </row>
    <row r="412">
      <c r="A412" s="135"/>
      <c r="B412" s="134"/>
      <c r="C412" s="134"/>
      <c r="D412" s="134"/>
      <c r="E412" s="134"/>
      <c r="F412" s="134"/>
      <c r="G412" s="134"/>
      <c r="H412" s="134"/>
      <c r="I412" s="134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4"/>
      <c r="V412" s="134"/>
      <c r="W412" s="134"/>
      <c r="X412" s="134"/>
      <c r="Y412" s="134"/>
      <c r="Z412" s="134"/>
    </row>
    <row r="413">
      <c r="A413" s="135"/>
      <c r="B413" s="134"/>
      <c r="C413" s="134"/>
      <c r="D413" s="134"/>
      <c r="E413" s="134"/>
      <c r="F413" s="134"/>
      <c r="G413" s="134"/>
      <c r="H413" s="134"/>
      <c r="I413" s="134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4"/>
      <c r="V413" s="134"/>
      <c r="W413" s="134"/>
      <c r="X413" s="134"/>
      <c r="Y413" s="134"/>
      <c r="Z413" s="134"/>
    </row>
    <row r="414">
      <c r="A414" s="135"/>
      <c r="B414" s="134"/>
      <c r="C414" s="134"/>
      <c r="D414" s="134"/>
      <c r="E414" s="134"/>
      <c r="F414" s="134"/>
      <c r="G414" s="134"/>
      <c r="H414" s="134"/>
      <c r="I414" s="134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4"/>
      <c r="V414" s="134"/>
      <c r="W414" s="134"/>
      <c r="X414" s="134"/>
      <c r="Y414" s="134"/>
      <c r="Z414" s="134"/>
    </row>
    <row r="415">
      <c r="A415" s="135"/>
      <c r="B415" s="134"/>
      <c r="C415" s="134"/>
      <c r="D415" s="134"/>
      <c r="E415" s="134"/>
      <c r="F415" s="134"/>
      <c r="G415" s="134"/>
      <c r="H415" s="134"/>
      <c r="I415" s="134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4"/>
      <c r="V415" s="134"/>
      <c r="W415" s="134"/>
      <c r="X415" s="134"/>
      <c r="Y415" s="134"/>
      <c r="Z415" s="134"/>
    </row>
    <row r="416">
      <c r="A416" s="135"/>
      <c r="B416" s="134"/>
      <c r="C416" s="134"/>
      <c r="D416" s="134"/>
      <c r="E416" s="134"/>
      <c r="F416" s="134"/>
      <c r="G416" s="134"/>
      <c r="H416" s="134"/>
      <c r="I416" s="134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4"/>
      <c r="V416" s="134"/>
      <c r="W416" s="134"/>
      <c r="X416" s="134"/>
      <c r="Y416" s="134"/>
      <c r="Z416" s="134"/>
    </row>
    <row r="417">
      <c r="A417" s="135"/>
      <c r="B417" s="134"/>
      <c r="C417" s="134"/>
      <c r="D417" s="134"/>
      <c r="E417" s="134"/>
      <c r="F417" s="134"/>
      <c r="G417" s="134"/>
      <c r="H417" s="134"/>
      <c r="I417" s="134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4"/>
      <c r="V417" s="134"/>
      <c r="W417" s="134"/>
      <c r="X417" s="134"/>
      <c r="Y417" s="134"/>
      <c r="Z417" s="134"/>
    </row>
    <row r="418">
      <c r="A418" s="135"/>
      <c r="B418" s="134"/>
      <c r="C418" s="134"/>
      <c r="D418" s="134"/>
      <c r="E418" s="134"/>
      <c r="F418" s="134"/>
      <c r="G418" s="134"/>
      <c r="H418" s="134"/>
      <c r="I418" s="134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4"/>
      <c r="V418" s="134"/>
      <c r="W418" s="134"/>
      <c r="X418" s="134"/>
      <c r="Y418" s="134"/>
      <c r="Z418" s="134"/>
    </row>
    <row r="419">
      <c r="A419" s="135"/>
      <c r="B419" s="134"/>
      <c r="C419" s="134"/>
      <c r="D419" s="134"/>
      <c r="E419" s="134"/>
      <c r="F419" s="134"/>
      <c r="G419" s="134"/>
      <c r="H419" s="134"/>
      <c r="I419" s="134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4"/>
      <c r="V419" s="134"/>
      <c r="W419" s="134"/>
      <c r="X419" s="134"/>
      <c r="Y419" s="134"/>
      <c r="Z419" s="134"/>
    </row>
    <row r="420">
      <c r="A420" s="135"/>
      <c r="B420" s="134"/>
      <c r="C420" s="134"/>
      <c r="D420" s="134"/>
      <c r="E420" s="134"/>
      <c r="F420" s="134"/>
      <c r="G420" s="134"/>
      <c r="H420" s="134"/>
      <c r="I420" s="134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4"/>
      <c r="V420" s="134"/>
      <c r="W420" s="134"/>
      <c r="X420" s="134"/>
      <c r="Y420" s="134"/>
      <c r="Z420" s="134"/>
    </row>
    <row r="421">
      <c r="A421" s="135"/>
      <c r="B421" s="134"/>
      <c r="C421" s="134"/>
      <c r="D421" s="134"/>
      <c r="E421" s="134"/>
      <c r="F421" s="134"/>
      <c r="G421" s="134"/>
      <c r="H421" s="134"/>
      <c r="I421" s="134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4"/>
      <c r="V421" s="134"/>
      <c r="W421" s="134"/>
      <c r="X421" s="134"/>
      <c r="Y421" s="134"/>
      <c r="Z421" s="134"/>
    </row>
    <row r="422">
      <c r="A422" s="135"/>
      <c r="B422" s="134"/>
      <c r="C422" s="134"/>
      <c r="D422" s="134"/>
      <c r="E422" s="134"/>
      <c r="F422" s="134"/>
      <c r="G422" s="134"/>
      <c r="H422" s="134"/>
      <c r="I422" s="134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4"/>
      <c r="V422" s="134"/>
      <c r="W422" s="134"/>
      <c r="X422" s="134"/>
      <c r="Y422" s="134"/>
      <c r="Z422" s="134"/>
    </row>
    <row r="423">
      <c r="A423" s="135"/>
      <c r="B423" s="134"/>
      <c r="C423" s="134"/>
      <c r="D423" s="134"/>
      <c r="E423" s="134"/>
      <c r="F423" s="134"/>
      <c r="G423" s="134"/>
      <c r="H423" s="134"/>
      <c r="I423" s="134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4"/>
      <c r="V423" s="134"/>
      <c r="W423" s="134"/>
      <c r="X423" s="134"/>
      <c r="Y423" s="134"/>
      <c r="Z423" s="134"/>
    </row>
    <row r="424">
      <c r="A424" s="135"/>
      <c r="B424" s="134"/>
      <c r="C424" s="134"/>
      <c r="D424" s="134"/>
      <c r="E424" s="134"/>
      <c r="F424" s="134"/>
      <c r="G424" s="134"/>
      <c r="H424" s="134"/>
      <c r="I424" s="134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4"/>
      <c r="V424" s="134"/>
      <c r="W424" s="134"/>
      <c r="X424" s="134"/>
      <c r="Y424" s="134"/>
      <c r="Z424" s="134"/>
    </row>
    <row r="425">
      <c r="A425" s="135"/>
      <c r="B425" s="134"/>
      <c r="C425" s="134"/>
      <c r="D425" s="134"/>
      <c r="E425" s="134"/>
      <c r="F425" s="134"/>
      <c r="G425" s="134"/>
      <c r="H425" s="134"/>
      <c r="I425" s="134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4"/>
      <c r="V425" s="134"/>
      <c r="W425" s="134"/>
      <c r="X425" s="134"/>
      <c r="Y425" s="134"/>
      <c r="Z425" s="134"/>
    </row>
    <row r="426">
      <c r="A426" s="135"/>
      <c r="B426" s="134"/>
      <c r="C426" s="134"/>
      <c r="D426" s="134"/>
      <c r="E426" s="134"/>
      <c r="F426" s="134"/>
      <c r="G426" s="134"/>
      <c r="H426" s="134"/>
      <c r="I426" s="134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4"/>
      <c r="V426" s="134"/>
      <c r="W426" s="134"/>
      <c r="X426" s="134"/>
      <c r="Y426" s="134"/>
      <c r="Z426" s="134"/>
    </row>
    <row r="427">
      <c r="A427" s="135"/>
      <c r="B427" s="134"/>
      <c r="C427" s="134"/>
      <c r="D427" s="134"/>
      <c r="E427" s="134"/>
      <c r="F427" s="134"/>
      <c r="G427" s="134"/>
      <c r="H427" s="134"/>
      <c r="I427" s="134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4"/>
      <c r="V427" s="134"/>
      <c r="W427" s="134"/>
      <c r="X427" s="134"/>
      <c r="Y427" s="134"/>
      <c r="Z427" s="134"/>
    </row>
    <row r="428">
      <c r="A428" s="135"/>
      <c r="B428" s="134"/>
      <c r="C428" s="134"/>
      <c r="D428" s="134"/>
      <c r="E428" s="134"/>
      <c r="F428" s="134"/>
      <c r="G428" s="134"/>
      <c r="H428" s="134"/>
      <c r="I428" s="134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4"/>
      <c r="V428" s="134"/>
      <c r="W428" s="134"/>
      <c r="X428" s="134"/>
      <c r="Y428" s="134"/>
      <c r="Z428" s="134"/>
    </row>
    <row r="429">
      <c r="A429" s="135"/>
      <c r="B429" s="134"/>
      <c r="C429" s="134"/>
      <c r="D429" s="134"/>
      <c r="E429" s="134"/>
      <c r="F429" s="134"/>
      <c r="G429" s="134"/>
      <c r="H429" s="134"/>
      <c r="I429" s="134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4"/>
      <c r="V429" s="134"/>
      <c r="W429" s="134"/>
      <c r="X429" s="134"/>
      <c r="Y429" s="134"/>
      <c r="Z429" s="134"/>
    </row>
    <row r="430">
      <c r="A430" s="135"/>
      <c r="B430" s="134"/>
      <c r="C430" s="134"/>
      <c r="D430" s="134"/>
      <c r="E430" s="134"/>
      <c r="F430" s="134"/>
      <c r="G430" s="134"/>
      <c r="H430" s="134"/>
      <c r="I430" s="134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4"/>
      <c r="V430" s="134"/>
      <c r="W430" s="134"/>
      <c r="X430" s="134"/>
      <c r="Y430" s="134"/>
      <c r="Z430" s="134"/>
    </row>
    <row r="431">
      <c r="A431" s="135"/>
      <c r="B431" s="134"/>
      <c r="C431" s="134"/>
      <c r="D431" s="134"/>
      <c r="E431" s="134"/>
      <c r="F431" s="134"/>
      <c r="G431" s="134"/>
      <c r="H431" s="134"/>
      <c r="I431" s="134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4"/>
      <c r="V431" s="134"/>
      <c r="W431" s="134"/>
      <c r="X431" s="134"/>
      <c r="Y431" s="134"/>
      <c r="Z431" s="134"/>
    </row>
    <row r="432">
      <c r="A432" s="135"/>
      <c r="B432" s="134"/>
      <c r="C432" s="134"/>
      <c r="D432" s="134"/>
      <c r="E432" s="134"/>
      <c r="F432" s="134"/>
      <c r="G432" s="134"/>
      <c r="H432" s="134"/>
      <c r="I432" s="134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4"/>
      <c r="V432" s="134"/>
      <c r="W432" s="134"/>
      <c r="X432" s="134"/>
      <c r="Y432" s="134"/>
      <c r="Z432" s="134"/>
    </row>
    <row r="433">
      <c r="A433" s="135"/>
      <c r="B433" s="134"/>
      <c r="C433" s="134"/>
      <c r="D433" s="134"/>
      <c r="E433" s="134"/>
      <c r="F433" s="134"/>
      <c r="G433" s="134"/>
      <c r="H433" s="134"/>
      <c r="I433" s="134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4"/>
      <c r="V433" s="134"/>
      <c r="W433" s="134"/>
      <c r="X433" s="134"/>
      <c r="Y433" s="134"/>
      <c r="Z433" s="134"/>
    </row>
    <row r="434">
      <c r="A434" s="135"/>
      <c r="B434" s="134"/>
      <c r="C434" s="134"/>
      <c r="D434" s="134"/>
      <c r="E434" s="134"/>
      <c r="F434" s="134"/>
      <c r="G434" s="134"/>
      <c r="H434" s="134"/>
      <c r="I434" s="134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4"/>
      <c r="V434" s="134"/>
      <c r="W434" s="134"/>
      <c r="X434" s="134"/>
      <c r="Y434" s="134"/>
      <c r="Z434" s="134"/>
    </row>
    <row r="435">
      <c r="A435" s="135"/>
      <c r="B435" s="134"/>
      <c r="C435" s="134"/>
      <c r="D435" s="134"/>
      <c r="E435" s="134"/>
      <c r="F435" s="134"/>
      <c r="G435" s="134"/>
      <c r="H435" s="134"/>
      <c r="I435" s="134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4"/>
      <c r="V435" s="134"/>
      <c r="W435" s="134"/>
      <c r="X435" s="134"/>
      <c r="Y435" s="134"/>
      <c r="Z435" s="134"/>
    </row>
    <row r="436">
      <c r="A436" s="135"/>
      <c r="B436" s="134"/>
      <c r="C436" s="134"/>
      <c r="D436" s="134"/>
      <c r="E436" s="134"/>
      <c r="F436" s="134"/>
      <c r="G436" s="134"/>
      <c r="H436" s="134"/>
      <c r="I436" s="134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4"/>
      <c r="V436" s="134"/>
      <c r="W436" s="134"/>
      <c r="X436" s="134"/>
      <c r="Y436" s="134"/>
      <c r="Z436" s="134"/>
    </row>
    <row r="437">
      <c r="A437" s="135"/>
      <c r="B437" s="134"/>
      <c r="C437" s="134"/>
      <c r="D437" s="134"/>
      <c r="E437" s="134"/>
      <c r="F437" s="134"/>
      <c r="G437" s="134"/>
      <c r="H437" s="134"/>
      <c r="I437" s="134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4"/>
      <c r="V437" s="134"/>
      <c r="W437" s="134"/>
      <c r="X437" s="134"/>
      <c r="Y437" s="134"/>
      <c r="Z437" s="134"/>
    </row>
    <row r="438">
      <c r="A438" s="135"/>
      <c r="B438" s="134"/>
      <c r="C438" s="134"/>
      <c r="D438" s="134"/>
      <c r="E438" s="134"/>
      <c r="F438" s="134"/>
      <c r="G438" s="134"/>
      <c r="H438" s="134"/>
      <c r="I438" s="134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4"/>
      <c r="V438" s="134"/>
      <c r="W438" s="134"/>
      <c r="X438" s="134"/>
      <c r="Y438" s="134"/>
      <c r="Z438" s="134"/>
    </row>
    <row r="439">
      <c r="A439" s="135"/>
      <c r="B439" s="134"/>
      <c r="C439" s="134"/>
      <c r="D439" s="134"/>
      <c r="E439" s="134"/>
      <c r="F439" s="134"/>
      <c r="G439" s="134"/>
      <c r="H439" s="134"/>
      <c r="I439" s="134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4"/>
      <c r="V439" s="134"/>
      <c r="W439" s="134"/>
      <c r="X439" s="134"/>
      <c r="Y439" s="134"/>
      <c r="Z439" s="134"/>
    </row>
    <row r="440">
      <c r="A440" s="135"/>
      <c r="B440" s="134"/>
      <c r="C440" s="134"/>
      <c r="D440" s="134"/>
      <c r="E440" s="134"/>
      <c r="F440" s="134"/>
      <c r="G440" s="134"/>
      <c r="H440" s="134"/>
      <c r="I440" s="134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4"/>
      <c r="V440" s="134"/>
      <c r="W440" s="134"/>
      <c r="X440" s="134"/>
      <c r="Y440" s="134"/>
      <c r="Z440" s="134"/>
    </row>
    <row r="441">
      <c r="A441" s="135"/>
      <c r="B441" s="134"/>
      <c r="C441" s="134"/>
      <c r="D441" s="134"/>
      <c r="E441" s="134"/>
      <c r="F441" s="134"/>
      <c r="G441" s="134"/>
      <c r="H441" s="134"/>
      <c r="I441" s="134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4"/>
      <c r="V441" s="134"/>
      <c r="W441" s="134"/>
      <c r="X441" s="134"/>
      <c r="Y441" s="134"/>
      <c r="Z441" s="134"/>
    </row>
    <row r="442">
      <c r="A442" s="135"/>
      <c r="B442" s="134"/>
      <c r="C442" s="134"/>
      <c r="D442" s="134"/>
      <c r="E442" s="134"/>
      <c r="F442" s="134"/>
      <c r="G442" s="134"/>
      <c r="H442" s="134"/>
      <c r="I442" s="134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4"/>
      <c r="V442" s="134"/>
      <c r="W442" s="134"/>
      <c r="X442" s="134"/>
      <c r="Y442" s="134"/>
      <c r="Z442" s="134"/>
    </row>
    <row r="443">
      <c r="A443" s="135"/>
      <c r="B443" s="134"/>
      <c r="C443" s="134"/>
      <c r="D443" s="134"/>
      <c r="E443" s="134"/>
      <c r="F443" s="134"/>
      <c r="G443" s="134"/>
      <c r="H443" s="134"/>
      <c r="I443" s="134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4"/>
      <c r="V443" s="134"/>
      <c r="W443" s="134"/>
      <c r="X443" s="134"/>
      <c r="Y443" s="134"/>
      <c r="Z443" s="134"/>
    </row>
    <row r="444">
      <c r="A444" s="135"/>
      <c r="B444" s="134"/>
      <c r="C444" s="134"/>
      <c r="D444" s="134"/>
      <c r="E444" s="134"/>
      <c r="F444" s="134"/>
      <c r="G444" s="134"/>
      <c r="H444" s="134"/>
      <c r="I444" s="134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4"/>
      <c r="V444" s="134"/>
      <c r="W444" s="134"/>
      <c r="X444" s="134"/>
      <c r="Y444" s="134"/>
      <c r="Z444" s="134"/>
    </row>
    <row r="445">
      <c r="A445" s="135"/>
      <c r="B445" s="134"/>
      <c r="C445" s="134"/>
      <c r="D445" s="134"/>
      <c r="E445" s="134"/>
      <c r="F445" s="134"/>
      <c r="G445" s="134"/>
      <c r="H445" s="134"/>
      <c r="I445" s="134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4"/>
      <c r="V445" s="134"/>
      <c r="W445" s="134"/>
      <c r="X445" s="134"/>
      <c r="Y445" s="134"/>
      <c r="Z445" s="134"/>
    </row>
    <row r="446">
      <c r="A446" s="135"/>
      <c r="B446" s="134"/>
      <c r="C446" s="134"/>
      <c r="D446" s="134"/>
      <c r="E446" s="134"/>
      <c r="F446" s="134"/>
      <c r="G446" s="134"/>
      <c r="H446" s="134"/>
      <c r="I446" s="134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4"/>
      <c r="V446" s="134"/>
      <c r="W446" s="134"/>
      <c r="X446" s="134"/>
      <c r="Y446" s="134"/>
      <c r="Z446" s="134"/>
    </row>
    <row r="447">
      <c r="A447" s="135"/>
      <c r="B447" s="134"/>
      <c r="C447" s="134"/>
      <c r="D447" s="134"/>
      <c r="E447" s="134"/>
      <c r="F447" s="134"/>
      <c r="G447" s="134"/>
      <c r="H447" s="134"/>
      <c r="I447" s="134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4"/>
      <c r="V447" s="134"/>
      <c r="W447" s="134"/>
      <c r="X447" s="134"/>
      <c r="Y447" s="134"/>
      <c r="Z447" s="134"/>
    </row>
    <row r="448">
      <c r="A448" s="135"/>
      <c r="B448" s="134"/>
      <c r="C448" s="134"/>
      <c r="D448" s="134"/>
      <c r="E448" s="134"/>
      <c r="F448" s="134"/>
      <c r="G448" s="134"/>
      <c r="H448" s="134"/>
      <c r="I448" s="134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4"/>
      <c r="V448" s="134"/>
      <c r="W448" s="134"/>
      <c r="X448" s="134"/>
      <c r="Y448" s="134"/>
      <c r="Z448" s="134"/>
    </row>
    <row r="449">
      <c r="A449" s="135"/>
      <c r="B449" s="134"/>
      <c r="C449" s="134"/>
      <c r="D449" s="134"/>
      <c r="E449" s="134"/>
      <c r="F449" s="134"/>
      <c r="G449" s="134"/>
      <c r="H449" s="134"/>
      <c r="I449" s="134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4"/>
      <c r="V449" s="134"/>
      <c r="W449" s="134"/>
      <c r="X449" s="134"/>
      <c r="Y449" s="134"/>
      <c r="Z449" s="134"/>
    </row>
    <row r="450">
      <c r="A450" s="135"/>
      <c r="B450" s="134"/>
      <c r="C450" s="134"/>
      <c r="D450" s="134"/>
      <c r="E450" s="134"/>
      <c r="F450" s="134"/>
      <c r="G450" s="134"/>
      <c r="H450" s="134"/>
      <c r="I450" s="134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4"/>
      <c r="V450" s="134"/>
      <c r="W450" s="134"/>
      <c r="X450" s="134"/>
      <c r="Y450" s="134"/>
      <c r="Z450" s="134"/>
    </row>
    <row r="451">
      <c r="A451" s="135"/>
      <c r="B451" s="134"/>
      <c r="C451" s="134"/>
      <c r="D451" s="134"/>
      <c r="E451" s="134"/>
      <c r="F451" s="134"/>
      <c r="G451" s="134"/>
      <c r="H451" s="134"/>
      <c r="I451" s="134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4"/>
      <c r="V451" s="134"/>
      <c r="W451" s="134"/>
      <c r="X451" s="134"/>
      <c r="Y451" s="134"/>
      <c r="Z451" s="134"/>
    </row>
    <row r="452">
      <c r="A452" s="135"/>
      <c r="B452" s="134"/>
      <c r="C452" s="134"/>
      <c r="D452" s="134"/>
      <c r="E452" s="134"/>
      <c r="F452" s="134"/>
      <c r="G452" s="134"/>
      <c r="H452" s="134"/>
      <c r="I452" s="134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4"/>
      <c r="V452" s="134"/>
      <c r="W452" s="134"/>
      <c r="X452" s="134"/>
      <c r="Y452" s="134"/>
      <c r="Z452" s="134"/>
    </row>
    <row r="453">
      <c r="A453" s="135"/>
      <c r="B453" s="134"/>
      <c r="C453" s="134"/>
      <c r="D453" s="134"/>
      <c r="E453" s="134"/>
      <c r="F453" s="134"/>
      <c r="G453" s="134"/>
      <c r="H453" s="134"/>
      <c r="I453" s="134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4"/>
      <c r="V453" s="134"/>
      <c r="W453" s="134"/>
      <c r="X453" s="134"/>
      <c r="Y453" s="134"/>
      <c r="Z453" s="134"/>
    </row>
    <row r="454">
      <c r="A454" s="135"/>
      <c r="B454" s="134"/>
      <c r="C454" s="134"/>
      <c r="D454" s="134"/>
      <c r="E454" s="134"/>
      <c r="F454" s="134"/>
      <c r="G454" s="134"/>
      <c r="H454" s="134"/>
      <c r="I454" s="134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4"/>
      <c r="V454" s="134"/>
      <c r="W454" s="134"/>
      <c r="X454" s="134"/>
      <c r="Y454" s="134"/>
      <c r="Z454" s="134"/>
    </row>
    <row r="455">
      <c r="A455" s="135"/>
      <c r="B455" s="134"/>
      <c r="C455" s="134"/>
      <c r="D455" s="134"/>
      <c r="E455" s="134"/>
      <c r="F455" s="134"/>
      <c r="G455" s="134"/>
      <c r="H455" s="134"/>
      <c r="I455" s="134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4"/>
      <c r="V455" s="134"/>
      <c r="W455" s="134"/>
      <c r="X455" s="134"/>
      <c r="Y455" s="134"/>
      <c r="Z455" s="134"/>
    </row>
    <row r="456">
      <c r="A456" s="135"/>
      <c r="B456" s="134"/>
      <c r="C456" s="134"/>
      <c r="D456" s="134"/>
      <c r="E456" s="134"/>
      <c r="F456" s="134"/>
      <c r="G456" s="134"/>
      <c r="H456" s="134"/>
      <c r="I456" s="134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4"/>
      <c r="V456" s="134"/>
      <c r="W456" s="134"/>
      <c r="X456" s="134"/>
      <c r="Y456" s="134"/>
      <c r="Z456" s="134"/>
    </row>
    <row r="457">
      <c r="A457" s="135"/>
      <c r="B457" s="134"/>
      <c r="C457" s="134"/>
      <c r="D457" s="134"/>
      <c r="E457" s="134"/>
      <c r="F457" s="134"/>
      <c r="G457" s="134"/>
      <c r="H457" s="134"/>
      <c r="I457" s="134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4"/>
      <c r="V457" s="134"/>
      <c r="W457" s="134"/>
      <c r="X457" s="134"/>
      <c r="Y457" s="134"/>
      <c r="Z457" s="134"/>
    </row>
    <row r="458">
      <c r="A458" s="135"/>
      <c r="B458" s="134"/>
      <c r="C458" s="134"/>
      <c r="D458" s="134"/>
      <c r="E458" s="134"/>
      <c r="F458" s="134"/>
      <c r="G458" s="134"/>
      <c r="H458" s="134"/>
      <c r="I458" s="134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4"/>
      <c r="V458" s="134"/>
      <c r="W458" s="134"/>
      <c r="X458" s="134"/>
      <c r="Y458" s="134"/>
      <c r="Z458" s="134"/>
    </row>
    <row r="459">
      <c r="A459" s="135"/>
      <c r="B459" s="134"/>
      <c r="C459" s="134"/>
      <c r="D459" s="134"/>
      <c r="E459" s="134"/>
      <c r="F459" s="134"/>
      <c r="G459" s="134"/>
      <c r="H459" s="134"/>
      <c r="I459" s="134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4"/>
      <c r="V459" s="134"/>
      <c r="W459" s="134"/>
      <c r="X459" s="134"/>
      <c r="Y459" s="134"/>
      <c r="Z459" s="134"/>
    </row>
    <row r="460">
      <c r="A460" s="135"/>
      <c r="B460" s="134"/>
      <c r="C460" s="134"/>
      <c r="D460" s="134"/>
      <c r="E460" s="134"/>
      <c r="F460" s="134"/>
      <c r="G460" s="134"/>
      <c r="H460" s="134"/>
      <c r="I460" s="134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4"/>
      <c r="V460" s="134"/>
      <c r="W460" s="134"/>
      <c r="X460" s="134"/>
      <c r="Y460" s="134"/>
      <c r="Z460" s="134"/>
    </row>
    <row r="461">
      <c r="A461" s="135"/>
      <c r="B461" s="134"/>
      <c r="C461" s="134"/>
      <c r="D461" s="134"/>
      <c r="E461" s="134"/>
      <c r="F461" s="134"/>
      <c r="G461" s="134"/>
      <c r="H461" s="134"/>
      <c r="I461" s="134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4"/>
      <c r="V461" s="134"/>
      <c r="W461" s="134"/>
      <c r="X461" s="134"/>
      <c r="Y461" s="134"/>
      <c r="Z461" s="134"/>
    </row>
    <row r="462">
      <c r="A462" s="135"/>
      <c r="B462" s="134"/>
      <c r="C462" s="134"/>
      <c r="D462" s="134"/>
      <c r="E462" s="134"/>
      <c r="F462" s="134"/>
      <c r="G462" s="134"/>
      <c r="H462" s="134"/>
      <c r="I462" s="134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4"/>
      <c r="V462" s="134"/>
      <c r="W462" s="134"/>
      <c r="X462" s="134"/>
      <c r="Y462" s="134"/>
      <c r="Z462" s="134"/>
    </row>
    <row r="463">
      <c r="A463" s="135"/>
      <c r="B463" s="134"/>
      <c r="C463" s="134"/>
      <c r="D463" s="134"/>
      <c r="E463" s="134"/>
      <c r="F463" s="134"/>
      <c r="G463" s="134"/>
      <c r="H463" s="134"/>
      <c r="I463" s="134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4"/>
      <c r="V463" s="134"/>
      <c r="W463" s="134"/>
      <c r="X463" s="134"/>
      <c r="Y463" s="134"/>
      <c r="Z463" s="134"/>
    </row>
    <row r="464">
      <c r="A464" s="135"/>
      <c r="B464" s="134"/>
      <c r="C464" s="134"/>
      <c r="D464" s="134"/>
      <c r="E464" s="134"/>
      <c r="F464" s="134"/>
      <c r="G464" s="134"/>
      <c r="H464" s="134"/>
      <c r="I464" s="134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4"/>
      <c r="V464" s="134"/>
      <c r="W464" s="134"/>
      <c r="X464" s="134"/>
      <c r="Y464" s="134"/>
      <c r="Z464" s="134"/>
    </row>
    <row r="465">
      <c r="A465" s="135"/>
      <c r="B465" s="134"/>
      <c r="C465" s="134"/>
      <c r="D465" s="134"/>
      <c r="E465" s="134"/>
      <c r="F465" s="134"/>
      <c r="G465" s="134"/>
      <c r="H465" s="134"/>
      <c r="I465" s="134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4"/>
      <c r="V465" s="134"/>
      <c r="W465" s="134"/>
      <c r="X465" s="134"/>
      <c r="Y465" s="134"/>
      <c r="Z465" s="134"/>
    </row>
    <row r="466">
      <c r="A466" s="135"/>
      <c r="B466" s="134"/>
      <c r="C466" s="134"/>
      <c r="D466" s="134"/>
      <c r="E466" s="134"/>
      <c r="F466" s="134"/>
      <c r="G466" s="134"/>
      <c r="H466" s="134"/>
      <c r="I466" s="134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4"/>
      <c r="V466" s="134"/>
      <c r="W466" s="134"/>
      <c r="X466" s="134"/>
      <c r="Y466" s="134"/>
      <c r="Z466" s="134"/>
    </row>
    <row r="467">
      <c r="A467" s="135"/>
      <c r="B467" s="134"/>
      <c r="C467" s="134"/>
      <c r="D467" s="134"/>
      <c r="E467" s="134"/>
      <c r="F467" s="134"/>
      <c r="G467" s="134"/>
      <c r="H467" s="134"/>
      <c r="I467" s="134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4"/>
      <c r="V467" s="134"/>
      <c r="W467" s="134"/>
      <c r="X467" s="134"/>
      <c r="Y467" s="134"/>
      <c r="Z467" s="134"/>
    </row>
    <row r="468">
      <c r="A468" s="135"/>
      <c r="B468" s="134"/>
      <c r="C468" s="134"/>
      <c r="D468" s="134"/>
      <c r="E468" s="134"/>
      <c r="F468" s="134"/>
      <c r="G468" s="134"/>
      <c r="H468" s="134"/>
      <c r="I468" s="134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4"/>
      <c r="V468" s="134"/>
      <c r="W468" s="134"/>
      <c r="X468" s="134"/>
      <c r="Y468" s="134"/>
      <c r="Z468" s="134"/>
    </row>
    <row r="469">
      <c r="A469" s="135"/>
      <c r="B469" s="134"/>
      <c r="C469" s="134"/>
      <c r="D469" s="134"/>
      <c r="E469" s="134"/>
      <c r="F469" s="134"/>
      <c r="G469" s="134"/>
      <c r="H469" s="134"/>
      <c r="I469" s="134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4"/>
      <c r="V469" s="134"/>
      <c r="W469" s="134"/>
      <c r="X469" s="134"/>
      <c r="Y469" s="134"/>
      <c r="Z469" s="134"/>
    </row>
    <row r="470">
      <c r="A470" s="135"/>
      <c r="B470" s="134"/>
      <c r="C470" s="134"/>
      <c r="D470" s="134"/>
      <c r="E470" s="134"/>
      <c r="F470" s="134"/>
      <c r="G470" s="134"/>
      <c r="H470" s="134"/>
      <c r="I470" s="134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4"/>
      <c r="V470" s="134"/>
      <c r="W470" s="134"/>
      <c r="X470" s="134"/>
      <c r="Y470" s="134"/>
      <c r="Z470" s="134"/>
    </row>
    <row r="471">
      <c r="A471" s="135"/>
      <c r="B471" s="134"/>
      <c r="C471" s="134"/>
      <c r="D471" s="134"/>
      <c r="E471" s="134"/>
      <c r="F471" s="134"/>
      <c r="G471" s="134"/>
      <c r="H471" s="134"/>
      <c r="I471" s="134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4"/>
      <c r="V471" s="134"/>
      <c r="W471" s="134"/>
      <c r="X471" s="134"/>
      <c r="Y471" s="134"/>
      <c r="Z471" s="134"/>
    </row>
    <row r="472">
      <c r="A472" s="135"/>
      <c r="B472" s="134"/>
      <c r="C472" s="134"/>
      <c r="D472" s="134"/>
      <c r="E472" s="134"/>
      <c r="F472" s="134"/>
      <c r="G472" s="134"/>
      <c r="H472" s="134"/>
      <c r="I472" s="134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4"/>
      <c r="V472" s="134"/>
      <c r="W472" s="134"/>
      <c r="X472" s="134"/>
      <c r="Y472" s="134"/>
      <c r="Z472" s="134"/>
    </row>
    <row r="473">
      <c r="A473" s="135"/>
      <c r="B473" s="134"/>
      <c r="C473" s="134"/>
      <c r="D473" s="134"/>
      <c r="E473" s="134"/>
      <c r="F473" s="134"/>
      <c r="G473" s="134"/>
      <c r="H473" s="134"/>
      <c r="I473" s="134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4"/>
      <c r="V473" s="134"/>
      <c r="W473" s="134"/>
      <c r="X473" s="134"/>
      <c r="Y473" s="134"/>
      <c r="Z473" s="134"/>
    </row>
    <row r="474">
      <c r="A474" s="135"/>
      <c r="B474" s="134"/>
      <c r="C474" s="134"/>
      <c r="D474" s="134"/>
      <c r="E474" s="134"/>
      <c r="F474" s="134"/>
      <c r="G474" s="134"/>
      <c r="H474" s="134"/>
      <c r="I474" s="134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4"/>
      <c r="V474" s="134"/>
      <c r="W474" s="134"/>
      <c r="X474" s="134"/>
      <c r="Y474" s="134"/>
      <c r="Z474" s="134"/>
    </row>
    <row r="475">
      <c r="A475" s="135"/>
      <c r="B475" s="134"/>
      <c r="C475" s="134"/>
      <c r="D475" s="134"/>
      <c r="E475" s="134"/>
      <c r="F475" s="134"/>
      <c r="G475" s="134"/>
      <c r="H475" s="134"/>
      <c r="I475" s="134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4"/>
      <c r="V475" s="134"/>
      <c r="W475" s="134"/>
      <c r="X475" s="134"/>
      <c r="Y475" s="134"/>
      <c r="Z475" s="134"/>
    </row>
    <row r="476">
      <c r="A476" s="135"/>
      <c r="B476" s="134"/>
      <c r="C476" s="134"/>
      <c r="D476" s="134"/>
      <c r="E476" s="134"/>
      <c r="F476" s="134"/>
      <c r="G476" s="134"/>
      <c r="H476" s="134"/>
      <c r="I476" s="134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4"/>
      <c r="V476" s="134"/>
      <c r="W476" s="134"/>
      <c r="X476" s="134"/>
      <c r="Y476" s="134"/>
      <c r="Z476" s="134"/>
    </row>
    <row r="477">
      <c r="A477" s="135"/>
      <c r="B477" s="134"/>
      <c r="C477" s="134"/>
      <c r="D477" s="134"/>
      <c r="E477" s="134"/>
      <c r="F477" s="134"/>
      <c r="G477" s="134"/>
      <c r="H477" s="134"/>
      <c r="I477" s="134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4"/>
      <c r="V477" s="134"/>
      <c r="W477" s="134"/>
      <c r="X477" s="134"/>
      <c r="Y477" s="134"/>
      <c r="Z477" s="134"/>
    </row>
    <row r="478">
      <c r="A478" s="135"/>
      <c r="B478" s="134"/>
      <c r="C478" s="134"/>
      <c r="D478" s="134"/>
      <c r="E478" s="134"/>
      <c r="F478" s="134"/>
      <c r="G478" s="134"/>
      <c r="H478" s="134"/>
      <c r="I478" s="134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4"/>
      <c r="V478" s="134"/>
      <c r="W478" s="134"/>
      <c r="X478" s="134"/>
      <c r="Y478" s="134"/>
      <c r="Z478" s="134"/>
    </row>
    <row r="479">
      <c r="A479" s="135"/>
      <c r="B479" s="134"/>
      <c r="C479" s="134"/>
      <c r="D479" s="134"/>
      <c r="E479" s="134"/>
      <c r="F479" s="134"/>
      <c r="G479" s="134"/>
      <c r="H479" s="134"/>
      <c r="I479" s="134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4"/>
      <c r="V479" s="134"/>
      <c r="W479" s="134"/>
      <c r="X479" s="134"/>
      <c r="Y479" s="134"/>
      <c r="Z479" s="134"/>
    </row>
    <row r="480">
      <c r="A480" s="135"/>
      <c r="B480" s="134"/>
      <c r="C480" s="134"/>
      <c r="D480" s="134"/>
      <c r="E480" s="134"/>
      <c r="F480" s="134"/>
      <c r="G480" s="134"/>
      <c r="H480" s="134"/>
      <c r="I480" s="134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4"/>
      <c r="V480" s="134"/>
      <c r="W480" s="134"/>
      <c r="X480" s="134"/>
      <c r="Y480" s="134"/>
      <c r="Z480" s="134"/>
    </row>
    <row r="481">
      <c r="A481" s="135"/>
      <c r="B481" s="134"/>
      <c r="C481" s="134"/>
      <c r="D481" s="134"/>
      <c r="E481" s="134"/>
      <c r="F481" s="134"/>
      <c r="G481" s="134"/>
      <c r="H481" s="134"/>
      <c r="I481" s="134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4"/>
      <c r="V481" s="134"/>
      <c r="W481" s="134"/>
      <c r="X481" s="134"/>
      <c r="Y481" s="134"/>
      <c r="Z481" s="134"/>
    </row>
    <row r="482">
      <c r="A482" s="135"/>
      <c r="B482" s="134"/>
      <c r="C482" s="134"/>
      <c r="D482" s="134"/>
      <c r="E482" s="134"/>
      <c r="F482" s="134"/>
      <c r="G482" s="134"/>
      <c r="H482" s="134"/>
      <c r="I482" s="134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4"/>
      <c r="V482" s="134"/>
      <c r="W482" s="134"/>
      <c r="X482" s="134"/>
      <c r="Y482" s="134"/>
      <c r="Z482" s="134"/>
    </row>
    <row r="483">
      <c r="A483" s="135"/>
      <c r="B483" s="134"/>
      <c r="C483" s="134"/>
      <c r="D483" s="134"/>
      <c r="E483" s="134"/>
      <c r="F483" s="134"/>
      <c r="G483" s="134"/>
      <c r="H483" s="134"/>
      <c r="I483" s="134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4"/>
      <c r="V483" s="134"/>
      <c r="W483" s="134"/>
      <c r="X483" s="134"/>
      <c r="Y483" s="134"/>
      <c r="Z483" s="134"/>
    </row>
    <row r="484">
      <c r="A484" s="135"/>
      <c r="B484" s="134"/>
      <c r="C484" s="134"/>
      <c r="D484" s="134"/>
      <c r="E484" s="134"/>
      <c r="F484" s="134"/>
      <c r="G484" s="134"/>
      <c r="H484" s="134"/>
      <c r="I484" s="134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4"/>
      <c r="V484" s="134"/>
      <c r="W484" s="134"/>
      <c r="X484" s="134"/>
      <c r="Y484" s="134"/>
      <c r="Z484" s="134"/>
    </row>
    <row r="485">
      <c r="A485" s="135"/>
      <c r="B485" s="134"/>
      <c r="C485" s="134"/>
      <c r="D485" s="134"/>
      <c r="E485" s="134"/>
      <c r="F485" s="134"/>
      <c r="G485" s="134"/>
      <c r="H485" s="134"/>
      <c r="I485" s="134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4"/>
      <c r="V485" s="134"/>
      <c r="W485" s="134"/>
      <c r="X485" s="134"/>
      <c r="Y485" s="134"/>
      <c r="Z485" s="134"/>
    </row>
    <row r="486">
      <c r="A486" s="135"/>
      <c r="B486" s="134"/>
      <c r="C486" s="134"/>
      <c r="D486" s="134"/>
      <c r="E486" s="134"/>
      <c r="F486" s="134"/>
      <c r="G486" s="134"/>
      <c r="H486" s="134"/>
      <c r="I486" s="134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4"/>
      <c r="V486" s="134"/>
      <c r="W486" s="134"/>
      <c r="X486" s="134"/>
      <c r="Y486" s="134"/>
      <c r="Z486" s="134"/>
    </row>
    <row r="487">
      <c r="A487" s="135"/>
      <c r="B487" s="134"/>
      <c r="C487" s="134"/>
      <c r="D487" s="134"/>
      <c r="E487" s="134"/>
      <c r="F487" s="134"/>
      <c r="G487" s="134"/>
      <c r="H487" s="134"/>
      <c r="I487" s="134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4"/>
      <c r="V487" s="134"/>
      <c r="W487" s="134"/>
      <c r="X487" s="134"/>
      <c r="Y487" s="134"/>
      <c r="Z487" s="134"/>
    </row>
    <row r="488">
      <c r="A488" s="135"/>
      <c r="B488" s="134"/>
      <c r="C488" s="134"/>
      <c r="D488" s="134"/>
      <c r="E488" s="134"/>
      <c r="F488" s="134"/>
      <c r="G488" s="134"/>
      <c r="H488" s="134"/>
      <c r="I488" s="134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4"/>
      <c r="V488" s="134"/>
      <c r="W488" s="134"/>
      <c r="X488" s="134"/>
      <c r="Y488" s="134"/>
      <c r="Z488" s="134"/>
    </row>
    <row r="489">
      <c r="A489" s="135"/>
      <c r="B489" s="134"/>
      <c r="C489" s="134"/>
      <c r="D489" s="134"/>
      <c r="E489" s="134"/>
      <c r="F489" s="134"/>
      <c r="G489" s="134"/>
      <c r="H489" s="134"/>
      <c r="I489" s="134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4"/>
      <c r="V489" s="134"/>
      <c r="W489" s="134"/>
      <c r="X489" s="134"/>
      <c r="Y489" s="134"/>
      <c r="Z489" s="134"/>
    </row>
    <row r="490">
      <c r="A490" s="135"/>
      <c r="B490" s="134"/>
      <c r="C490" s="134"/>
      <c r="D490" s="134"/>
      <c r="E490" s="134"/>
      <c r="F490" s="134"/>
      <c r="G490" s="134"/>
      <c r="H490" s="134"/>
      <c r="I490" s="134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4"/>
      <c r="V490" s="134"/>
      <c r="W490" s="134"/>
      <c r="X490" s="134"/>
      <c r="Y490" s="134"/>
      <c r="Z490" s="134"/>
    </row>
    <row r="491">
      <c r="A491" s="135"/>
      <c r="B491" s="134"/>
      <c r="C491" s="134"/>
      <c r="D491" s="134"/>
      <c r="E491" s="134"/>
      <c r="F491" s="134"/>
      <c r="G491" s="134"/>
      <c r="H491" s="134"/>
      <c r="I491" s="134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4"/>
      <c r="V491" s="134"/>
      <c r="W491" s="134"/>
      <c r="X491" s="134"/>
      <c r="Y491" s="134"/>
      <c r="Z491" s="134"/>
    </row>
    <row r="492">
      <c r="A492" s="135"/>
      <c r="B492" s="134"/>
      <c r="C492" s="134"/>
      <c r="D492" s="134"/>
      <c r="E492" s="134"/>
      <c r="F492" s="134"/>
      <c r="G492" s="134"/>
      <c r="H492" s="134"/>
      <c r="I492" s="134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4"/>
      <c r="V492" s="134"/>
      <c r="W492" s="134"/>
      <c r="X492" s="134"/>
      <c r="Y492" s="134"/>
      <c r="Z492" s="134"/>
    </row>
    <row r="493">
      <c r="A493" s="135"/>
      <c r="B493" s="134"/>
      <c r="C493" s="134"/>
      <c r="D493" s="134"/>
      <c r="E493" s="134"/>
      <c r="F493" s="134"/>
      <c r="G493" s="134"/>
      <c r="H493" s="134"/>
      <c r="I493" s="134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4"/>
      <c r="V493" s="134"/>
      <c r="W493" s="134"/>
      <c r="X493" s="134"/>
      <c r="Y493" s="134"/>
      <c r="Z493" s="134"/>
    </row>
    <row r="494">
      <c r="A494" s="135"/>
      <c r="B494" s="134"/>
      <c r="C494" s="134"/>
      <c r="D494" s="134"/>
      <c r="E494" s="134"/>
      <c r="F494" s="134"/>
      <c r="G494" s="134"/>
      <c r="H494" s="134"/>
      <c r="I494" s="134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4"/>
      <c r="V494" s="134"/>
      <c r="W494" s="134"/>
      <c r="X494" s="134"/>
      <c r="Y494" s="134"/>
      <c r="Z494" s="134"/>
    </row>
    <row r="495">
      <c r="A495" s="135"/>
      <c r="B495" s="134"/>
      <c r="C495" s="134"/>
      <c r="D495" s="134"/>
      <c r="E495" s="134"/>
      <c r="F495" s="134"/>
      <c r="G495" s="134"/>
      <c r="H495" s="134"/>
      <c r="I495" s="134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4"/>
      <c r="V495" s="134"/>
      <c r="W495" s="134"/>
      <c r="X495" s="134"/>
      <c r="Y495" s="134"/>
      <c r="Z495" s="134"/>
    </row>
    <row r="496">
      <c r="A496" s="135"/>
      <c r="B496" s="134"/>
      <c r="C496" s="134"/>
      <c r="D496" s="134"/>
      <c r="E496" s="134"/>
      <c r="F496" s="134"/>
      <c r="G496" s="134"/>
      <c r="H496" s="134"/>
      <c r="I496" s="134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4"/>
      <c r="V496" s="134"/>
      <c r="W496" s="134"/>
      <c r="X496" s="134"/>
      <c r="Y496" s="134"/>
      <c r="Z496" s="134"/>
    </row>
    <row r="497">
      <c r="A497" s="135"/>
      <c r="B497" s="134"/>
      <c r="C497" s="134"/>
      <c r="D497" s="134"/>
      <c r="E497" s="134"/>
      <c r="F497" s="134"/>
      <c r="G497" s="134"/>
      <c r="H497" s="134"/>
      <c r="I497" s="134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4"/>
      <c r="V497" s="134"/>
      <c r="W497" s="134"/>
      <c r="X497" s="134"/>
      <c r="Y497" s="134"/>
      <c r="Z497" s="134"/>
    </row>
    <row r="498">
      <c r="A498" s="135"/>
      <c r="B498" s="134"/>
      <c r="C498" s="134"/>
      <c r="D498" s="134"/>
      <c r="E498" s="134"/>
      <c r="F498" s="134"/>
      <c r="G498" s="134"/>
      <c r="H498" s="134"/>
      <c r="I498" s="134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4"/>
      <c r="V498" s="134"/>
      <c r="W498" s="134"/>
      <c r="X498" s="134"/>
      <c r="Y498" s="134"/>
      <c r="Z498" s="134"/>
    </row>
    <row r="499">
      <c r="A499" s="135"/>
      <c r="B499" s="134"/>
      <c r="C499" s="134"/>
      <c r="D499" s="134"/>
      <c r="E499" s="134"/>
      <c r="F499" s="134"/>
      <c r="G499" s="134"/>
      <c r="H499" s="134"/>
      <c r="I499" s="134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4"/>
      <c r="V499" s="134"/>
      <c r="W499" s="134"/>
      <c r="X499" s="134"/>
      <c r="Y499" s="134"/>
      <c r="Z499" s="134"/>
    </row>
    <row r="500">
      <c r="A500" s="135"/>
      <c r="B500" s="134"/>
      <c r="C500" s="134"/>
      <c r="D500" s="134"/>
      <c r="E500" s="134"/>
      <c r="F500" s="134"/>
      <c r="G500" s="134"/>
      <c r="H500" s="134"/>
      <c r="I500" s="134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4"/>
      <c r="V500" s="134"/>
      <c r="W500" s="134"/>
      <c r="X500" s="134"/>
      <c r="Y500" s="134"/>
      <c r="Z500" s="134"/>
    </row>
    <row r="501">
      <c r="A501" s="135"/>
      <c r="B501" s="134"/>
      <c r="C501" s="134"/>
      <c r="D501" s="134"/>
      <c r="E501" s="134"/>
      <c r="F501" s="134"/>
      <c r="G501" s="134"/>
      <c r="H501" s="134"/>
      <c r="I501" s="134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4"/>
      <c r="V501" s="134"/>
      <c r="W501" s="134"/>
      <c r="X501" s="134"/>
      <c r="Y501" s="134"/>
      <c r="Z501" s="134"/>
    </row>
    <row r="502">
      <c r="A502" s="135"/>
      <c r="B502" s="134"/>
      <c r="C502" s="134"/>
      <c r="D502" s="134"/>
      <c r="E502" s="134"/>
      <c r="F502" s="134"/>
      <c r="G502" s="134"/>
      <c r="H502" s="134"/>
      <c r="I502" s="134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4"/>
      <c r="V502" s="134"/>
      <c r="W502" s="134"/>
      <c r="X502" s="134"/>
      <c r="Y502" s="134"/>
      <c r="Z502" s="134"/>
    </row>
    <row r="503">
      <c r="A503" s="135"/>
      <c r="B503" s="134"/>
      <c r="C503" s="134"/>
      <c r="D503" s="134"/>
      <c r="E503" s="134"/>
      <c r="F503" s="134"/>
      <c r="G503" s="134"/>
      <c r="H503" s="134"/>
      <c r="I503" s="134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4"/>
      <c r="V503" s="134"/>
      <c r="W503" s="134"/>
      <c r="X503" s="134"/>
      <c r="Y503" s="134"/>
      <c r="Z503" s="134"/>
    </row>
    <row r="504">
      <c r="A504" s="135"/>
      <c r="B504" s="134"/>
      <c r="C504" s="134"/>
      <c r="D504" s="134"/>
      <c r="E504" s="134"/>
      <c r="F504" s="134"/>
      <c r="G504" s="134"/>
      <c r="H504" s="134"/>
      <c r="I504" s="134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4"/>
      <c r="V504" s="134"/>
      <c r="W504" s="134"/>
      <c r="X504" s="134"/>
      <c r="Y504" s="134"/>
      <c r="Z504" s="134"/>
    </row>
    <row r="505">
      <c r="A505" s="135"/>
      <c r="B505" s="134"/>
      <c r="C505" s="134"/>
      <c r="D505" s="134"/>
      <c r="E505" s="134"/>
      <c r="F505" s="134"/>
      <c r="G505" s="134"/>
      <c r="H505" s="134"/>
      <c r="I505" s="134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4"/>
      <c r="V505" s="134"/>
      <c r="W505" s="134"/>
      <c r="X505" s="134"/>
      <c r="Y505" s="134"/>
      <c r="Z505" s="134"/>
    </row>
    <row r="506">
      <c r="A506" s="135"/>
      <c r="B506" s="134"/>
      <c r="C506" s="134"/>
      <c r="D506" s="134"/>
      <c r="E506" s="134"/>
      <c r="F506" s="134"/>
      <c r="G506" s="134"/>
      <c r="H506" s="134"/>
      <c r="I506" s="134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4"/>
      <c r="V506" s="134"/>
      <c r="W506" s="134"/>
      <c r="X506" s="134"/>
      <c r="Y506" s="134"/>
      <c r="Z506" s="134"/>
    </row>
    <row r="507">
      <c r="A507" s="135"/>
      <c r="B507" s="134"/>
      <c r="C507" s="134"/>
      <c r="D507" s="134"/>
      <c r="E507" s="134"/>
      <c r="F507" s="134"/>
      <c r="G507" s="134"/>
      <c r="H507" s="134"/>
      <c r="I507" s="134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4"/>
      <c r="V507" s="134"/>
      <c r="W507" s="134"/>
      <c r="X507" s="134"/>
      <c r="Y507" s="134"/>
      <c r="Z507" s="134"/>
    </row>
    <row r="508">
      <c r="A508" s="135"/>
      <c r="B508" s="134"/>
      <c r="C508" s="134"/>
      <c r="D508" s="134"/>
      <c r="E508" s="134"/>
      <c r="F508" s="134"/>
      <c r="G508" s="134"/>
      <c r="H508" s="134"/>
      <c r="I508" s="134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4"/>
      <c r="V508" s="134"/>
      <c r="W508" s="134"/>
      <c r="X508" s="134"/>
      <c r="Y508" s="134"/>
      <c r="Z508" s="134"/>
    </row>
    <row r="509">
      <c r="A509" s="135"/>
      <c r="B509" s="134"/>
      <c r="C509" s="134"/>
      <c r="D509" s="134"/>
      <c r="E509" s="134"/>
      <c r="F509" s="134"/>
      <c r="G509" s="134"/>
      <c r="H509" s="134"/>
      <c r="I509" s="134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4"/>
      <c r="V509" s="134"/>
      <c r="W509" s="134"/>
      <c r="X509" s="134"/>
      <c r="Y509" s="134"/>
      <c r="Z509" s="134"/>
    </row>
    <row r="510">
      <c r="A510" s="135"/>
      <c r="B510" s="134"/>
      <c r="C510" s="134"/>
      <c r="D510" s="134"/>
      <c r="E510" s="134"/>
      <c r="F510" s="134"/>
      <c r="G510" s="134"/>
      <c r="H510" s="134"/>
      <c r="I510" s="134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4"/>
      <c r="V510" s="134"/>
      <c r="W510" s="134"/>
      <c r="X510" s="134"/>
      <c r="Y510" s="134"/>
      <c r="Z510" s="134"/>
    </row>
    <row r="511">
      <c r="A511" s="135"/>
      <c r="B511" s="134"/>
      <c r="C511" s="134"/>
      <c r="D511" s="134"/>
      <c r="E511" s="134"/>
      <c r="F511" s="134"/>
      <c r="G511" s="134"/>
      <c r="H511" s="134"/>
      <c r="I511" s="134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4"/>
      <c r="V511" s="134"/>
      <c r="W511" s="134"/>
      <c r="X511" s="134"/>
      <c r="Y511" s="134"/>
      <c r="Z511" s="134"/>
    </row>
    <row r="512">
      <c r="A512" s="135"/>
      <c r="B512" s="134"/>
      <c r="C512" s="134"/>
      <c r="D512" s="134"/>
      <c r="E512" s="134"/>
      <c r="F512" s="134"/>
      <c r="G512" s="134"/>
      <c r="H512" s="134"/>
      <c r="I512" s="134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4"/>
      <c r="V512" s="134"/>
      <c r="W512" s="134"/>
      <c r="X512" s="134"/>
      <c r="Y512" s="134"/>
      <c r="Z512" s="134"/>
    </row>
    <row r="513">
      <c r="A513" s="135"/>
      <c r="B513" s="134"/>
      <c r="C513" s="134"/>
      <c r="D513" s="134"/>
      <c r="E513" s="134"/>
      <c r="F513" s="134"/>
      <c r="G513" s="134"/>
      <c r="H513" s="134"/>
      <c r="I513" s="134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4"/>
      <c r="V513" s="134"/>
      <c r="W513" s="134"/>
      <c r="X513" s="134"/>
      <c r="Y513" s="134"/>
      <c r="Z513" s="134"/>
    </row>
    <row r="514">
      <c r="A514" s="135"/>
      <c r="B514" s="134"/>
      <c r="C514" s="134"/>
      <c r="D514" s="134"/>
      <c r="E514" s="134"/>
      <c r="F514" s="134"/>
      <c r="G514" s="134"/>
      <c r="H514" s="134"/>
      <c r="I514" s="134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4"/>
      <c r="V514" s="134"/>
      <c r="W514" s="134"/>
      <c r="X514" s="134"/>
      <c r="Y514" s="134"/>
      <c r="Z514" s="134"/>
    </row>
    <row r="515">
      <c r="A515" s="135"/>
      <c r="B515" s="134"/>
      <c r="C515" s="134"/>
      <c r="D515" s="134"/>
      <c r="E515" s="134"/>
      <c r="F515" s="134"/>
      <c r="G515" s="134"/>
      <c r="H515" s="134"/>
      <c r="I515" s="134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4"/>
      <c r="V515" s="134"/>
      <c r="W515" s="134"/>
      <c r="X515" s="134"/>
      <c r="Y515" s="134"/>
      <c r="Z515" s="134"/>
    </row>
    <row r="516">
      <c r="A516" s="135"/>
      <c r="B516" s="134"/>
      <c r="C516" s="134"/>
      <c r="D516" s="134"/>
      <c r="E516" s="134"/>
      <c r="F516" s="134"/>
      <c r="G516" s="134"/>
      <c r="H516" s="134"/>
      <c r="I516" s="134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4"/>
      <c r="V516" s="134"/>
      <c r="W516" s="134"/>
      <c r="X516" s="134"/>
      <c r="Y516" s="134"/>
      <c r="Z516" s="134"/>
    </row>
    <row r="517">
      <c r="A517" s="135"/>
      <c r="B517" s="134"/>
      <c r="C517" s="134"/>
      <c r="D517" s="134"/>
      <c r="E517" s="134"/>
      <c r="F517" s="134"/>
      <c r="G517" s="134"/>
      <c r="H517" s="134"/>
      <c r="I517" s="134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4"/>
      <c r="V517" s="134"/>
      <c r="W517" s="134"/>
      <c r="X517" s="134"/>
      <c r="Y517" s="134"/>
      <c r="Z517" s="134"/>
    </row>
    <row r="518">
      <c r="A518" s="135"/>
      <c r="B518" s="134"/>
      <c r="C518" s="134"/>
      <c r="D518" s="134"/>
      <c r="E518" s="134"/>
      <c r="F518" s="134"/>
      <c r="G518" s="134"/>
      <c r="H518" s="134"/>
      <c r="I518" s="134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4"/>
      <c r="V518" s="134"/>
      <c r="W518" s="134"/>
      <c r="X518" s="134"/>
      <c r="Y518" s="134"/>
      <c r="Z518" s="134"/>
    </row>
    <row r="519">
      <c r="A519" s="135"/>
      <c r="B519" s="134"/>
      <c r="C519" s="134"/>
      <c r="D519" s="134"/>
      <c r="E519" s="134"/>
      <c r="F519" s="134"/>
      <c r="G519" s="134"/>
      <c r="H519" s="134"/>
      <c r="I519" s="134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4"/>
      <c r="V519" s="134"/>
      <c r="W519" s="134"/>
      <c r="X519" s="134"/>
      <c r="Y519" s="134"/>
      <c r="Z519" s="134"/>
    </row>
    <row r="520">
      <c r="A520" s="135"/>
      <c r="B520" s="134"/>
      <c r="C520" s="134"/>
      <c r="D520" s="134"/>
      <c r="E520" s="134"/>
      <c r="F520" s="134"/>
      <c r="G520" s="134"/>
      <c r="H520" s="134"/>
      <c r="I520" s="134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4"/>
      <c r="V520" s="134"/>
      <c r="W520" s="134"/>
      <c r="X520" s="134"/>
      <c r="Y520" s="134"/>
      <c r="Z520" s="134"/>
    </row>
    <row r="521">
      <c r="A521" s="135"/>
      <c r="B521" s="134"/>
      <c r="C521" s="134"/>
      <c r="D521" s="134"/>
      <c r="E521" s="134"/>
      <c r="F521" s="134"/>
      <c r="G521" s="134"/>
      <c r="H521" s="134"/>
      <c r="I521" s="134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4"/>
      <c r="V521" s="134"/>
      <c r="W521" s="134"/>
      <c r="X521" s="134"/>
      <c r="Y521" s="134"/>
      <c r="Z521" s="134"/>
    </row>
    <row r="522">
      <c r="A522" s="135"/>
      <c r="B522" s="134"/>
      <c r="C522" s="134"/>
      <c r="D522" s="134"/>
      <c r="E522" s="134"/>
      <c r="F522" s="134"/>
      <c r="G522" s="134"/>
      <c r="H522" s="134"/>
      <c r="I522" s="134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4"/>
      <c r="V522" s="134"/>
      <c r="W522" s="134"/>
      <c r="X522" s="134"/>
      <c r="Y522" s="134"/>
      <c r="Z522" s="134"/>
    </row>
    <row r="523">
      <c r="A523" s="135"/>
      <c r="B523" s="134"/>
      <c r="C523" s="134"/>
      <c r="D523" s="134"/>
      <c r="E523" s="134"/>
      <c r="F523" s="134"/>
      <c r="G523" s="134"/>
      <c r="H523" s="134"/>
      <c r="I523" s="134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4"/>
      <c r="V523" s="134"/>
      <c r="W523" s="134"/>
      <c r="X523" s="134"/>
      <c r="Y523" s="134"/>
      <c r="Z523" s="134"/>
    </row>
    <row r="524">
      <c r="A524" s="135"/>
      <c r="B524" s="134"/>
      <c r="C524" s="134"/>
      <c r="D524" s="134"/>
      <c r="E524" s="134"/>
      <c r="F524" s="134"/>
      <c r="G524" s="134"/>
      <c r="H524" s="134"/>
      <c r="I524" s="134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4"/>
      <c r="V524" s="134"/>
      <c r="W524" s="134"/>
      <c r="X524" s="134"/>
      <c r="Y524" s="134"/>
      <c r="Z524" s="134"/>
    </row>
    <row r="525">
      <c r="A525" s="135"/>
      <c r="B525" s="134"/>
      <c r="C525" s="134"/>
      <c r="D525" s="134"/>
      <c r="E525" s="134"/>
      <c r="F525" s="134"/>
      <c r="G525" s="134"/>
      <c r="H525" s="134"/>
      <c r="I525" s="134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4"/>
      <c r="V525" s="134"/>
      <c r="W525" s="134"/>
      <c r="X525" s="134"/>
      <c r="Y525" s="134"/>
      <c r="Z525" s="134"/>
    </row>
    <row r="526">
      <c r="A526" s="135"/>
      <c r="B526" s="134"/>
      <c r="C526" s="134"/>
      <c r="D526" s="134"/>
      <c r="E526" s="134"/>
      <c r="F526" s="134"/>
      <c r="G526" s="134"/>
      <c r="H526" s="134"/>
      <c r="I526" s="134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4"/>
      <c r="V526" s="134"/>
      <c r="W526" s="134"/>
      <c r="X526" s="134"/>
      <c r="Y526" s="134"/>
      <c r="Z526" s="134"/>
    </row>
    <row r="527">
      <c r="A527" s="135"/>
      <c r="B527" s="134"/>
      <c r="C527" s="134"/>
      <c r="D527" s="134"/>
      <c r="E527" s="134"/>
      <c r="F527" s="134"/>
      <c r="G527" s="134"/>
      <c r="H527" s="134"/>
      <c r="I527" s="134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4"/>
      <c r="V527" s="134"/>
      <c r="W527" s="134"/>
      <c r="X527" s="134"/>
      <c r="Y527" s="134"/>
      <c r="Z527" s="134"/>
    </row>
    <row r="528">
      <c r="A528" s="135"/>
      <c r="B528" s="134"/>
      <c r="C528" s="134"/>
      <c r="D528" s="134"/>
      <c r="E528" s="134"/>
      <c r="F528" s="134"/>
      <c r="G528" s="134"/>
      <c r="H528" s="134"/>
      <c r="I528" s="134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4"/>
      <c r="V528" s="134"/>
      <c r="W528" s="134"/>
      <c r="X528" s="134"/>
      <c r="Y528" s="134"/>
      <c r="Z528" s="134"/>
    </row>
    <row r="529">
      <c r="A529" s="135"/>
      <c r="B529" s="134"/>
      <c r="C529" s="134"/>
      <c r="D529" s="134"/>
      <c r="E529" s="134"/>
      <c r="F529" s="134"/>
      <c r="G529" s="134"/>
      <c r="H529" s="134"/>
      <c r="I529" s="134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4"/>
      <c r="V529" s="134"/>
      <c r="W529" s="134"/>
      <c r="X529" s="134"/>
      <c r="Y529" s="134"/>
      <c r="Z529" s="134"/>
    </row>
    <row r="530">
      <c r="A530" s="135"/>
      <c r="B530" s="134"/>
      <c r="C530" s="134"/>
      <c r="D530" s="134"/>
      <c r="E530" s="134"/>
      <c r="F530" s="134"/>
      <c r="G530" s="134"/>
      <c r="H530" s="134"/>
      <c r="I530" s="134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4"/>
      <c r="V530" s="134"/>
      <c r="W530" s="134"/>
      <c r="X530" s="134"/>
      <c r="Y530" s="134"/>
      <c r="Z530" s="134"/>
    </row>
    <row r="531">
      <c r="A531" s="135"/>
      <c r="B531" s="134"/>
      <c r="C531" s="134"/>
      <c r="D531" s="134"/>
      <c r="E531" s="134"/>
      <c r="F531" s="134"/>
      <c r="G531" s="134"/>
      <c r="H531" s="134"/>
      <c r="I531" s="134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4"/>
      <c r="V531" s="134"/>
      <c r="W531" s="134"/>
      <c r="X531" s="134"/>
      <c r="Y531" s="134"/>
      <c r="Z531" s="134"/>
    </row>
    <row r="532">
      <c r="A532" s="135"/>
      <c r="B532" s="134"/>
      <c r="C532" s="134"/>
      <c r="D532" s="134"/>
      <c r="E532" s="134"/>
      <c r="F532" s="134"/>
      <c r="G532" s="134"/>
      <c r="H532" s="134"/>
      <c r="I532" s="134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4"/>
      <c r="V532" s="134"/>
      <c r="W532" s="134"/>
      <c r="X532" s="134"/>
      <c r="Y532" s="134"/>
      <c r="Z532" s="134"/>
    </row>
    <row r="533">
      <c r="A533" s="135"/>
      <c r="B533" s="134"/>
      <c r="C533" s="134"/>
      <c r="D533" s="134"/>
      <c r="E533" s="134"/>
      <c r="F533" s="134"/>
      <c r="G533" s="134"/>
      <c r="H533" s="134"/>
      <c r="I533" s="134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4"/>
      <c r="V533" s="134"/>
      <c r="W533" s="134"/>
      <c r="X533" s="134"/>
      <c r="Y533" s="134"/>
      <c r="Z533" s="134"/>
    </row>
    <row r="534">
      <c r="A534" s="135"/>
      <c r="B534" s="134"/>
      <c r="C534" s="134"/>
      <c r="D534" s="134"/>
      <c r="E534" s="134"/>
      <c r="F534" s="134"/>
      <c r="G534" s="134"/>
      <c r="H534" s="134"/>
      <c r="I534" s="134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4"/>
      <c r="V534" s="134"/>
      <c r="W534" s="134"/>
      <c r="X534" s="134"/>
      <c r="Y534" s="134"/>
      <c r="Z534" s="134"/>
    </row>
    <row r="535">
      <c r="A535" s="135"/>
      <c r="B535" s="134"/>
      <c r="C535" s="134"/>
      <c r="D535" s="134"/>
      <c r="E535" s="134"/>
      <c r="F535" s="134"/>
      <c r="G535" s="134"/>
      <c r="H535" s="134"/>
      <c r="I535" s="134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4"/>
      <c r="V535" s="134"/>
      <c r="W535" s="134"/>
      <c r="X535" s="134"/>
      <c r="Y535" s="134"/>
      <c r="Z535" s="134"/>
    </row>
    <row r="536">
      <c r="A536" s="135"/>
      <c r="B536" s="134"/>
      <c r="C536" s="134"/>
      <c r="D536" s="134"/>
      <c r="E536" s="134"/>
      <c r="F536" s="134"/>
      <c r="G536" s="134"/>
      <c r="H536" s="134"/>
      <c r="I536" s="134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4"/>
      <c r="V536" s="134"/>
      <c r="W536" s="134"/>
      <c r="X536" s="134"/>
      <c r="Y536" s="134"/>
      <c r="Z536" s="134"/>
    </row>
    <row r="537">
      <c r="A537" s="135"/>
      <c r="B537" s="134"/>
      <c r="C537" s="134"/>
      <c r="D537" s="134"/>
      <c r="E537" s="134"/>
      <c r="F537" s="134"/>
      <c r="G537" s="134"/>
      <c r="H537" s="134"/>
      <c r="I537" s="134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4"/>
      <c r="V537" s="134"/>
      <c r="W537" s="134"/>
      <c r="X537" s="134"/>
      <c r="Y537" s="134"/>
      <c r="Z537" s="134"/>
    </row>
    <row r="538">
      <c r="A538" s="135"/>
      <c r="B538" s="134"/>
      <c r="C538" s="134"/>
      <c r="D538" s="134"/>
      <c r="E538" s="134"/>
      <c r="F538" s="134"/>
      <c r="G538" s="134"/>
      <c r="H538" s="134"/>
      <c r="I538" s="134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4"/>
      <c r="V538" s="134"/>
      <c r="W538" s="134"/>
      <c r="X538" s="134"/>
      <c r="Y538" s="134"/>
      <c r="Z538" s="134"/>
    </row>
    <row r="539">
      <c r="A539" s="135"/>
      <c r="B539" s="134"/>
      <c r="C539" s="134"/>
      <c r="D539" s="134"/>
      <c r="E539" s="134"/>
      <c r="F539" s="134"/>
      <c r="G539" s="134"/>
      <c r="H539" s="134"/>
      <c r="I539" s="134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4"/>
      <c r="V539" s="134"/>
      <c r="W539" s="134"/>
      <c r="X539" s="134"/>
      <c r="Y539" s="134"/>
      <c r="Z539" s="134"/>
    </row>
    <row r="540">
      <c r="A540" s="135"/>
      <c r="B540" s="134"/>
      <c r="C540" s="134"/>
      <c r="D540" s="134"/>
      <c r="E540" s="134"/>
      <c r="F540" s="134"/>
      <c r="G540" s="134"/>
      <c r="H540" s="134"/>
      <c r="I540" s="134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4"/>
      <c r="V540" s="134"/>
      <c r="W540" s="134"/>
      <c r="X540" s="134"/>
      <c r="Y540" s="134"/>
      <c r="Z540" s="134"/>
    </row>
    <row r="541">
      <c r="A541" s="135"/>
      <c r="B541" s="134"/>
      <c r="C541" s="134"/>
      <c r="D541" s="134"/>
      <c r="E541" s="134"/>
      <c r="F541" s="134"/>
      <c r="G541" s="134"/>
      <c r="H541" s="134"/>
      <c r="I541" s="134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4"/>
      <c r="V541" s="134"/>
      <c r="W541" s="134"/>
      <c r="X541" s="134"/>
      <c r="Y541" s="134"/>
      <c r="Z541" s="134"/>
    </row>
    <row r="542">
      <c r="A542" s="135"/>
      <c r="B542" s="134"/>
      <c r="C542" s="134"/>
      <c r="D542" s="134"/>
      <c r="E542" s="134"/>
      <c r="F542" s="134"/>
      <c r="G542" s="134"/>
      <c r="H542" s="134"/>
      <c r="I542" s="134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4"/>
      <c r="V542" s="134"/>
      <c r="W542" s="134"/>
      <c r="X542" s="134"/>
      <c r="Y542" s="134"/>
      <c r="Z542" s="134"/>
    </row>
    <row r="543">
      <c r="A543" s="135"/>
      <c r="B543" s="134"/>
      <c r="C543" s="134"/>
      <c r="D543" s="134"/>
      <c r="E543" s="134"/>
      <c r="F543" s="134"/>
      <c r="G543" s="134"/>
      <c r="H543" s="134"/>
      <c r="I543" s="134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4"/>
      <c r="V543" s="134"/>
      <c r="W543" s="134"/>
      <c r="X543" s="134"/>
      <c r="Y543" s="134"/>
      <c r="Z543" s="134"/>
    </row>
    <row r="544">
      <c r="A544" s="135"/>
      <c r="B544" s="134"/>
      <c r="C544" s="134"/>
      <c r="D544" s="134"/>
      <c r="E544" s="134"/>
      <c r="F544" s="134"/>
      <c r="G544" s="134"/>
      <c r="H544" s="134"/>
      <c r="I544" s="134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4"/>
      <c r="V544" s="134"/>
      <c r="W544" s="134"/>
      <c r="X544" s="134"/>
      <c r="Y544" s="134"/>
      <c r="Z544" s="134"/>
    </row>
    <row r="545">
      <c r="A545" s="135"/>
      <c r="B545" s="134"/>
      <c r="C545" s="134"/>
      <c r="D545" s="134"/>
      <c r="E545" s="134"/>
      <c r="F545" s="134"/>
      <c r="G545" s="134"/>
      <c r="H545" s="134"/>
      <c r="I545" s="134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4"/>
      <c r="V545" s="134"/>
      <c r="W545" s="134"/>
      <c r="X545" s="134"/>
      <c r="Y545" s="134"/>
      <c r="Z545" s="134"/>
    </row>
    <row r="546">
      <c r="A546" s="135"/>
      <c r="B546" s="134"/>
      <c r="C546" s="134"/>
      <c r="D546" s="134"/>
      <c r="E546" s="134"/>
      <c r="F546" s="134"/>
      <c r="G546" s="134"/>
      <c r="H546" s="134"/>
      <c r="I546" s="134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4"/>
      <c r="V546" s="134"/>
      <c r="W546" s="134"/>
      <c r="X546" s="134"/>
      <c r="Y546" s="134"/>
      <c r="Z546" s="134"/>
    </row>
    <row r="547">
      <c r="A547" s="135"/>
      <c r="B547" s="134"/>
      <c r="C547" s="134"/>
      <c r="D547" s="134"/>
      <c r="E547" s="134"/>
      <c r="F547" s="134"/>
      <c r="G547" s="134"/>
      <c r="H547" s="134"/>
      <c r="I547" s="134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4"/>
      <c r="V547" s="134"/>
      <c r="W547" s="134"/>
      <c r="X547" s="134"/>
      <c r="Y547" s="134"/>
      <c r="Z547" s="134"/>
    </row>
    <row r="548">
      <c r="A548" s="135"/>
      <c r="B548" s="134"/>
      <c r="C548" s="134"/>
      <c r="D548" s="134"/>
      <c r="E548" s="134"/>
      <c r="F548" s="134"/>
      <c r="G548" s="134"/>
      <c r="H548" s="134"/>
      <c r="I548" s="134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4"/>
      <c r="V548" s="134"/>
      <c r="W548" s="134"/>
      <c r="X548" s="134"/>
      <c r="Y548" s="134"/>
      <c r="Z548" s="134"/>
    </row>
    <row r="549">
      <c r="A549" s="135"/>
      <c r="B549" s="134"/>
      <c r="C549" s="134"/>
      <c r="D549" s="134"/>
      <c r="E549" s="134"/>
      <c r="F549" s="134"/>
      <c r="G549" s="134"/>
      <c r="H549" s="134"/>
      <c r="I549" s="134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4"/>
      <c r="V549" s="134"/>
      <c r="W549" s="134"/>
      <c r="X549" s="134"/>
      <c r="Y549" s="134"/>
      <c r="Z549" s="134"/>
    </row>
    <row r="550">
      <c r="A550" s="135"/>
      <c r="B550" s="134"/>
      <c r="C550" s="134"/>
      <c r="D550" s="134"/>
      <c r="E550" s="134"/>
      <c r="F550" s="134"/>
      <c r="G550" s="134"/>
      <c r="H550" s="134"/>
      <c r="I550" s="134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4"/>
      <c r="V550" s="134"/>
      <c r="W550" s="134"/>
      <c r="X550" s="134"/>
      <c r="Y550" s="134"/>
      <c r="Z550" s="134"/>
    </row>
    <row r="551">
      <c r="A551" s="135"/>
      <c r="B551" s="134"/>
      <c r="C551" s="134"/>
      <c r="D551" s="134"/>
      <c r="E551" s="134"/>
      <c r="F551" s="134"/>
      <c r="G551" s="134"/>
      <c r="H551" s="134"/>
      <c r="I551" s="134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4"/>
      <c r="V551" s="134"/>
      <c r="W551" s="134"/>
      <c r="X551" s="134"/>
      <c r="Y551" s="134"/>
      <c r="Z551" s="134"/>
    </row>
    <row r="552">
      <c r="A552" s="135"/>
      <c r="B552" s="134"/>
      <c r="C552" s="134"/>
      <c r="D552" s="134"/>
      <c r="E552" s="134"/>
      <c r="F552" s="134"/>
      <c r="G552" s="134"/>
      <c r="H552" s="134"/>
      <c r="I552" s="134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4"/>
      <c r="V552" s="134"/>
      <c r="W552" s="134"/>
      <c r="X552" s="134"/>
      <c r="Y552" s="134"/>
      <c r="Z552" s="134"/>
    </row>
    <row r="553">
      <c r="A553" s="135"/>
      <c r="B553" s="134"/>
      <c r="C553" s="134"/>
      <c r="D553" s="134"/>
      <c r="E553" s="134"/>
      <c r="F553" s="134"/>
      <c r="G553" s="134"/>
      <c r="H553" s="134"/>
      <c r="I553" s="134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4"/>
      <c r="V553" s="134"/>
      <c r="W553" s="134"/>
      <c r="X553" s="134"/>
      <c r="Y553" s="134"/>
      <c r="Z553" s="134"/>
    </row>
    <row r="554">
      <c r="A554" s="135"/>
      <c r="B554" s="134"/>
      <c r="C554" s="134"/>
      <c r="D554" s="134"/>
      <c r="E554" s="134"/>
      <c r="F554" s="134"/>
      <c r="G554" s="134"/>
      <c r="H554" s="134"/>
      <c r="I554" s="134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4"/>
      <c r="V554" s="134"/>
      <c r="W554" s="134"/>
      <c r="X554" s="134"/>
      <c r="Y554" s="134"/>
      <c r="Z554" s="134"/>
    </row>
    <row r="555">
      <c r="A555" s="135"/>
      <c r="B555" s="134"/>
      <c r="C555" s="134"/>
      <c r="D555" s="134"/>
      <c r="E555" s="134"/>
      <c r="F555" s="134"/>
      <c r="G555" s="134"/>
      <c r="H555" s="134"/>
      <c r="I555" s="134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4"/>
      <c r="V555" s="134"/>
      <c r="W555" s="134"/>
      <c r="X555" s="134"/>
      <c r="Y555" s="134"/>
      <c r="Z555" s="134"/>
    </row>
    <row r="556">
      <c r="A556" s="135"/>
      <c r="B556" s="134"/>
      <c r="C556" s="134"/>
      <c r="D556" s="134"/>
      <c r="E556" s="134"/>
      <c r="F556" s="134"/>
      <c r="G556" s="134"/>
      <c r="H556" s="134"/>
      <c r="I556" s="134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4"/>
      <c r="V556" s="134"/>
      <c r="W556" s="134"/>
      <c r="X556" s="134"/>
      <c r="Y556" s="134"/>
      <c r="Z556" s="134"/>
    </row>
    <row r="557">
      <c r="A557" s="135"/>
      <c r="B557" s="134"/>
      <c r="C557" s="134"/>
      <c r="D557" s="134"/>
      <c r="E557" s="134"/>
      <c r="F557" s="134"/>
      <c r="G557" s="134"/>
      <c r="H557" s="134"/>
      <c r="I557" s="134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4"/>
      <c r="V557" s="134"/>
      <c r="W557" s="134"/>
      <c r="X557" s="134"/>
      <c r="Y557" s="134"/>
      <c r="Z557" s="134"/>
    </row>
    <row r="558">
      <c r="A558" s="135"/>
      <c r="B558" s="134"/>
      <c r="C558" s="134"/>
      <c r="D558" s="134"/>
      <c r="E558" s="134"/>
      <c r="F558" s="134"/>
      <c r="G558" s="134"/>
      <c r="H558" s="134"/>
      <c r="I558" s="134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4"/>
      <c r="V558" s="134"/>
      <c r="W558" s="134"/>
      <c r="X558" s="134"/>
      <c r="Y558" s="134"/>
      <c r="Z558" s="134"/>
    </row>
    <row r="559">
      <c r="A559" s="135"/>
      <c r="B559" s="134"/>
      <c r="C559" s="134"/>
      <c r="D559" s="134"/>
      <c r="E559" s="134"/>
      <c r="F559" s="134"/>
      <c r="G559" s="134"/>
      <c r="H559" s="134"/>
      <c r="I559" s="134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4"/>
      <c r="V559" s="134"/>
      <c r="W559" s="134"/>
      <c r="X559" s="134"/>
      <c r="Y559" s="134"/>
      <c r="Z559" s="134"/>
    </row>
    <row r="560">
      <c r="A560" s="135"/>
      <c r="B560" s="134"/>
      <c r="C560" s="134"/>
      <c r="D560" s="134"/>
      <c r="E560" s="134"/>
      <c r="F560" s="134"/>
      <c r="G560" s="134"/>
      <c r="H560" s="134"/>
      <c r="I560" s="134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4"/>
      <c r="V560" s="134"/>
      <c r="W560" s="134"/>
      <c r="X560" s="134"/>
      <c r="Y560" s="134"/>
      <c r="Z560" s="134"/>
    </row>
    <row r="561">
      <c r="A561" s="135"/>
      <c r="B561" s="134"/>
      <c r="C561" s="134"/>
      <c r="D561" s="134"/>
      <c r="E561" s="134"/>
      <c r="F561" s="134"/>
      <c r="G561" s="134"/>
      <c r="H561" s="134"/>
      <c r="I561" s="134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4"/>
      <c r="V561" s="134"/>
      <c r="W561" s="134"/>
      <c r="X561" s="134"/>
      <c r="Y561" s="134"/>
      <c r="Z561" s="134"/>
    </row>
    <row r="562">
      <c r="A562" s="135"/>
      <c r="B562" s="134"/>
      <c r="C562" s="134"/>
      <c r="D562" s="134"/>
      <c r="E562" s="134"/>
      <c r="F562" s="134"/>
      <c r="G562" s="134"/>
      <c r="H562" s="134"/>
      <c r="I562" s="134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4"/>
      <c r="V562" s="134"/>
      <c r="W562" s="134"/>
      <c r="X562" s="134"/>
      <c r="Y562" s="134"/>
      <c r="Z562" s="134"/>
    </row>
    <row r="563">
      <c r="A563" s="135"/>
      <c r="B563" s="134"/>
      <c r="C563" s="134"/>
      <c r="D563" s="134"/>
      <c r="E563" s="134"/>
      <c r="F563" s="134"/>
      <c r="G563" s="134"/>
      <c r="H563" s="134"/>
      <c r="I563" s="134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4"/>
      <c r="V563" s="134"/>
      <c r="W563" s="134"/>
      <c r="X563" s="134"/>
      <c r="Y563" s="134"/>
      <c r="Z563" s="134"/>
    </row>
    <row r="564">
      <c r="A564" s="135"/>
      <c r="B564" s="134"/>
      <c r="C564" s="134"/>
      <c r="D564" s="134"/>
      <c r="E564" s="134"/>
      <c r="F564" s="134"/>
      <c r="G564" s="134"/>
      <c r="H564" s="134"/>
      <c r="I564" s="134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4"/>
      <c r="V564" s="134"/>
      <c r="W564" s="134"/>
      <c r="X564" s="134"/>
      <c r="Y564" s="134"/>
      <c r="Z564" s="134"/>
    </row>
    <row r="565">
      <c r="A565" s="135"/>
      <c r="B565" s="134"/>
      <c r="C565" s="134"/>
      <c r="D565" s="134"/>
      <c r="E565" s="134"/>
      <c r="F565" s="134"/>
      <c r="G565" s="134"/>
      <c r="H565" s="134"/>
      <c r="I565" s="134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4"/>
      <c r="V565" s="134"/>
      <c r="W565" s="134"/>
      <c r="X565" s="134"/>
      <c r="Y565" s="134"/>
      <c r="Z565" s="134"/>
    </row>
    <row r="566">
      <c r="A566" s="135"/>
      <c r="B566" s="134"/>
      <c r="C566" s="134"/>
      <c r="D566" s="134"/>
      <c r="E566" s="134"/>
      <c r="F566" s="134"/>
      <c r="G566" s="134"/>
      <c r="H566" s="134"/>
      <c r="I566" s="134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4"/>
      <c r="V566" s="134"/>
      <c r="W566" s="134"/>
      <c r="X566" s="134"/>
      <c r="Y566" s="134"/>
      <c r="Z566" s="134"/>
    </row>
    <row r="567">
      <c r="A567" s="135"/>
      <c r="B567" s="134"/>
      <c r="C567" s="134"/>
      <c r="D567" s="134"/>
      <c r="E567" s="134"/>
      <c r="F567" s="134"/>
      <c r="G567" s="134"/>
      <c r="H567" s="134"/>
      <c r="I567" s="134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4"/>
      <c r="V567" s="134"/>
      <c r="W567" s="134"/>
      <c r="X567" s="134"/>
      <c r="Y567" s="134"/>
      <c r="Z567" s="134"/>
    </row>
    <row r="568">
      <c r="A568" s="135"/>
      <c r="B568" s="134"/>
      <c r="C568" s="134"/>
      <c r="D568" s="134"/>
      <c r="E568" s="134"/>
      <c r="F568" s="134"/>
      <c r="G568" s="134"/>
      <c r="H568" s="134"/>
      <c r="I568" s="134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4"/>
      <c r="V568" s="134"/>
      <c r="W568" s="134"/>
      <c r="X568" s="134"/>
      <c r="Y568" s="134"/>
      <c r="Z568" s="134"/>
    </row>
    <row r="569">
      <c r="A569" s="135"/>
      <c r="B569" s="134"/>
      <c r="C569" s="134"/>
      <c r="D569" s="134"/>
      <c r="E569" s="134"/>
      <c r="F569" s="134"/>
      <c r="G569" s="134"/>
      <c r="H569" s="134"/>
      <c r="I569" s="134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4"/>
      <c r="V569" s="134"/>
      <c r="W569" s="134"/>
      <c r="X569" s="134"/>
      <c r="Y569" s="134"/>
      <c r="Z569" s="134"/>
    </row>
    <row r="570">
      <c r="A570" s="135"/>
      <c r="B570" s="134"/>
      <c r="C570" s="134"/>
      <c r="D570" s="134"/>
      <c r="E570" s="134"/>
      <c r="F570" s="134"/>
      <c r="G570" s="134"/>
      <c r="H570" s="134"/>
      <c r="I570" s="134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4"/>
      <c r="V570" s="134"/>
      <c r="W570" s="134"/>
      <c r="X570" s="134"/>
      <c r="Y570" s="134"/>
      <c r="Z570" s="134"/>
    </row>
    <row r="571">
      <c r="A571" s="135"/>
      <c r="B571" s="134"/>
      <c r="C571" s="134"/>
      <c r="D571" s="134"/>
      <c r="E571" s="134"/>
      <c r="F571" s="134"/>
      <c r="G571" s="134"/>
      <c r="H571" s="134"/>
      <c r="I571" s="134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4"/>
      <c r="V571" s="134"/>
      <c r="W571" s="134"/>
      <c r="X571" s="134"/>
      <c r="Y571" s="134"/>
      <c r="Z571" s="134"/>
    </row>
    <row r="572">
      <c r="A572" s="135"/>
      <c r="B572" s="134"/>
      <c r="C572" s="134"/>
      <c r="D572" s="134"/>
      <c r="E572" s="134"/>
      <c r="F572" s="134"/>
      <c r="G572" s="134"/>
      <c r="H572" s="134"/>
      <c r="I572" s="134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4"/>
      <c r="V572" s="134"/>
      <c r="W572" s="134"/>
      <c r="X572" s="134"/>
      <c r="Y572" s="134"/>
      <c r="Z572" s="134"/>
    </row>
    <row r="573">
      <c r="A573" s="135"/>
      <c r="B573" s="134"/>
      <c r="C573" s="134"/>
      <c r="D573" s="134"/>
      <c r="E573" s="134"/>
      <c r="F573" s="134"/>
      <c r="G573" s="134"/>
      <c r="H573" s="134"/>
      <c r="I573" s="134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4"/>
      <c r="V573" s="134"/>
      <c r="W573" s="134"/>
      <c r="X573" s="134"/>
      <c r="Y573" s="134"/>
      <c r="Z573" s="134"/>
    </row>
    <row r="574">
      <c r="A574" s="135"/>
      <c r="B574" s="134"/>
      <c r="C574" s="134"/>
      <c r="D574" s="134"/>
      <c r="E574" s="134"/>
      <c r="F574" s="134"/>
      <c r="G574" s="134"/>
      <c r="H574" s="134"/>
      <c r="I574" s="134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4"/>
      <c r="V574" s="134"/>
      <c r="W574" s="134"/>
      <c r="X574" s="134"/>
      <c r="Y574" s="134"/>
      <c r="Z574" s="134"/>
    </row>
    <row r="575">
      <c r="A575" s="135"/>
      <c r="B575" s="134"/>
      <c r="C575" s="134"/>
      <c r="D575" s="134"/>
      <c r="E575" s="134"/>
      <c r="F575" s="134"/>
      <c r="G575" s="134"/>
      <c r="H575" s="134"/>
      <c r="I575" s="134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4"/>
      <c r="V575" s="134"/>
      <c r="W575" s="134"/>
      <c r="X575" s="134"/>
      <c r="Y575" s="134"/>
      <c r="Z575" s="134"/>
    </row>
    <row r="576">
      <c r="A576" s="135"/>
      <c r="B576" s="134"/>
      <c r="C576" s="134"/>
      <c r="D576" s="134"/>
      <c r="E576" s="134"/>
      <c r="F576" s="134"/>
      <c r="G576" s="134"/>
      <c r="H576" s="134"/>
      <c r="I576" s="134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4"/>
      <c r="V576" s="134"/>
      <c r="W576" s="134"/>
      <c r="X576" s="134"/>
      <c r="Y576" s="134"/>
      <c r="Z576" s="134"/>
    </row>
    <row r="577">
      <c r="A577" s="135"/>
      <c r="B577" s="134"/>
      <c r="C577" s="134"/>
      <c r="D577" s="134"/>
      <c r="E577" s="134"/>
      <c r="F577" s="134"/>
      <c r="G577" s="134"/>
      <c r="H577" s="134"/>
      <c r="I577" s="134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4"/>
      <c r="V577" s="134"/>
      <c r="W577" s="134"/>
      <c r="X577" s="134"/>
      <c r="Y577" s="134"/>
      <c r="Z577" s="134"/>
    </row>
    <row r="578">
      <c r="A578" s="135"/>
      <c r="B578" s="134"/>
      <c r="C578" s="134"/>
      <c r="D578" s="134"/>
      <c r="E578" s="134"/>
      <c r="F578" s="134"/>
      <c r="G578" s="134"/>
      <c r="H578" s="134"/>
      <c r="I578" s="134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4"/>
      <c r="V578" s="134"/>
      <c r="W578" s="134"/>
      <c r="X578" s="134"/>
      <c r="Y578" s="134"/>
      <c r="Z578" s="134"/>
    </row>
    <row r="579">
      <c r="A579" s="135"/>
      <c r="B579" s="134"/>
      <c r="C579" s="134"/>
      <c r="D579" s="134"/>
      <c r="E579" s="134"/>
      <c r="F579" s="134"/>
      <c r="G579" s="134"/>
      <c r="H579" s="134"/>
      <c r="I579" s="134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4"/>
      <c r="V579" s="134"/>
      <c r="W579" s="134"/>
      <c r="X579" s="134"/>
      <c r="Y579" s="134"/>
      <c r="Z579" s="134"/>
    </row>
    <row r="580">
      <c r="A580" s="135"/>
      <c r="B580" s="134"/>
      <c r="C580" s="134"/>
      <c r="D580" s="134"/>
      <c r="E580" s="134"/>
      <c r="F580" s="134"/>
      <c r="G580" s="134"/>
      <c r="H580" s="134"/>
      <c r="I580" s="134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4"/>
      <c r="V580" s="134"/>
      <c r="W580" s="134"/>
      <c r="X580" s="134"/>
      <c r="Y580" s="134"/>
      <c r="Z580" s="134"/>
    </row>
    <row r="581">
      <c r="A581" s="135"/>
      <c r="B581" s="134"/>
      <c r="C581" s="134"/>
      <c r="D581" s="134"/>
      <c r="E581" s="134"/>
      <c r="F581" s="134"/>
      <c r="G581" s="134"/>
      <c r="H581" s="134"/>
      <c r="I581" s="134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4"/>
      <c r="V581" s="134"/>
      <c r="W581" s="134"/>
      <c r="X581" s="134"/>
      <c r="Y581" s="134"/>
      <c r="Z581" s="134"/>
    </row>
    <row r="582">
      <c r="A582" s="135"/>
      <c r="B582" s="134"/>
      <c r="C582" s="134"/>
      <c r="D582" s="134"/>
      <c r="E582" s="134"/>
      <c r="F582" s="134"/>
      <c r="G582" s="134"/>
      <c r="H582" s="134"/>
      <c r="I582" s="134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4"/>
      <c r="V582" s="134"/>
      <c r="W582" s="134"/>
      <c r="X582" s="134"/>
      <c r="Y582" s="134"/>
      <c r="Z582" s="134"/>
    </row>
    <row r="583">
      <c r="A583" s="135"/>
      <c r="B583" s="134"/>
      <c r="C583" s="134"/>
      <c r="D583" s="134"/>
      <c r="E583" s="134"/>
      <c r="F583" s="134"/>
      <c r="G583" s="134"/>
      <c r="H583" s="134"/>
      <c r="I583" s="134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4"/>
      <c r="V583" s="134"/>
      <c r="W583" s="134"/>
      <c r="X583" s="134"/>
      <c r="Y583" s="134"/>
      <c r="Z583" s="134"/>
    </row>
    <row r="584">
      <c r="A584" s="135"/>
      <c r="B584" s="134"/>
      <c r="C584" s="134"/>
      <c r="D584" s="134"/>
      <c r="E584" s="134"/>
      <c r="F584" s="134"/>
      <c r="G584" s="134"/>
      <c r="H584" s="134"/>
      <c r="I584" s="134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4"/>
      <c r="V584" s="134"/>
      <c r="W584" s="134"/>
      <c r="X584" s="134"/>
      <c r="Y584" s="134"/>
      <c r="Z584" s="134"/>
    </row>
    <row r="585">
      <c r="A585" s="135"/>
      <c r="B585" s="134"/>
      <c r="C585" s="134"/>
      <c r="D585" s="134"/>
      <c r="E585" s="134"/>
      <c r="F585" s="134"/>
      <c r="G585" s="134"/>
      <c r="H585" s="134"/>
      <c r="I585" s="134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4"/>
      <c r="V585" s="134"/>
      <c r="W585" s="134"/>
      <c r="X585" s="134"/>
      <c r="Y585" s="134"/>
      <c r="Z585" s="134"/>
    </row>
    <row r="586">
      <c r="A586" s="135"/>
      <c r="B586" s="134"/>
      <c r="C586" s="134"/>
      <c r="D586" s="134"/>
      <c r="E586" s="134"/>
      <c r="F586" s="134"/>
      <c r="G586" s="134"/>
      <c r="H586" s="134"/>
      <c r="I586" s="134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4"/>
      <c r="V586" s="134"/>
      <c r="W586" s="134"/>
      <c r="X586" s="134"/>
      <c r="Y586" s="134"/>
      <c r="Z586" s="134"/>
    </row>
    <row r="587">
      <c r="A587" s="135"/>
      <c r="B587" s="134"/>
      <c r="C587" s="134"/>
      <c r="D587" s="134"/>
      <c r="E587" s="134"/>
      <c r="F587" s="134"/>
      <c r="G587" s="134"/>
      <c r="H587" s="134"/>
      <c r="I587" s="134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4"/>
      <c r="V587" s="134"/>
      <c r="W587" s="134"/>
      <c r="X587" s="134"/>
      <c r="Y587" s="134"/>
      <c r="Z587" s="134"/>
    </row>
    <row r="588">
      <c r="A588" s="135"/>
      <c r="B588" s="134"/>
      <c r="C588" s="134"/>
      <c r="D588" s="134"/>
      <c r="E588" s="134"/>
      <c r="F588" s="134"/>
      <c r="G588" s="134"/>
      <c r="H588" s="134"/>
      <c r="I588" s="134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4"/>
      <c r="V588" s="134"/>
      <c r="W588" s="134"/>
      <c r="X588" s="134"/>
      <c r="Y588" s="134"/>
      <c r="Z588" s="134"/>
    </row>
    <row r="589">
      <c r="A589" s="135"/>
      <c r="B589" s="134"/>
      <c r="C589" s="134"/>
      <c r="D589" s="134"/>
      <c r="E589" s="134"/>
      <c r="F589" s="134"/>
      <c r="G589" s="134"/>
      <c r="H589" s="134"/>
      <c r="I589" s="134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4"/>
      <c r="V589" s="134"/>
      <c r="W589" s="134"/>
      <c r="X589" s="134"/>
      <c r="Y589" s="134"/>
      <c r="Z589" s="134"/>
    </row>
    <row r="590">
      <c r="A590" s="135"/>
      <c r="B590" s="134"/>
      <c r="C590" s="134"/>
      <c r="D590" s="134"/>
      <c r="E590" s="134"/>
      <c r="F590" s="134"/>
      <c r="G590" s="134"/>
      <c r="H590" s="134"/>
      <c r="I590" s="134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4"/>
      <c r="V590" s="134"/>
      <c r="W590" s="134"/>
      <c r="X590" s="134"/>
      <c r="Y590" s="134"/>
      <c r="Z590" s="134"/>
    </row>
    <row r="591">
      <c r="A591" s="135"/>
      <c r="B591" s="134"/>
      <c r="C591" s="134"/>
      <c r="D591" s="134"/>
      <c r="E591" s="134"/>
      <c r="F591" s="134"/>
      <c r="G591" s="134"/>
      <c r="H591" s="134"/>
      <c r="I591" s="134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4"/>
      <c r="V591" s="134"/>
      <c r="W591" s="134"/>
      <c r="X591" s="134"/>
      <c r="Y591" s="134"/>
      <c r="Z591" s="134"/>
    </row>
    <row r="592">
      <c r="A592" s="135"/>
      <c r="B592" s="134"/>
      <c r="C592" s="134"/>
      <c r="D592" s="134"/>
      <c r="E592" s="134"/>
      <c r="F592" s="134"/>
      <c r="G592" s="134"/>
      <c r="H592" s="134"/>
      <c r="I592" s="134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4"/>
      <c r="V592" s="134"/>
      <c r="W592" s="134"/>
      <c r="X592" s="134"/>
      <c r="Y592" s="134"/>
      <c r="Z592" s="134"/>
    </row>
    <row r="593">
      <c r="A593" s="135"/>
      <c r="B593" s="134"/>
      <c r="C593" s="134"/>
      <c r="D593" s="134"/>
      <c r="E593" s="134"/>
      <c r="F593" s="134"/>
      <c r="G593" s="134"/>
      <c r="H593" s="134"/>
      <c r="I593" s="134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4"/>
      <c r="V593" s="134"/>
      <c r="W593" s="134"/>
      <c r="X593" s="134"/>
      <c r="Y593" s="134"/>
      <c r="Z593" s="134"/>
    </row>
    <row r="594">
      <c r="A594" s="135"/>
      <c r="B594" s="134"/>
      <c r="C594" s="134"/>
      <c r="D594" s="134"/>
      <c r="E594" s="134"/>
      <c r="F594" s="134"/>
      <c r="G594" s="134"/>
      <c r="H594" s="134"/>
      <c r="I594" s="134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4"/>
      <c r="V594" s="134"/>
      <c r="W594" s="134"/>
      <c r="X594" s="134"/>
      <c r="Y594" s="134"/>
      <c r="Z594" s="134"/>
    </row>
    <row r="595">
      <c r="A595" s="135"/>
      <c r="B595" s="134"/>
      <c r="C595" s="134"/>
      <c r="D595" s="134"/>
      <c r="E595" s="134"/>
      <c r="F595" s="134"/>
      <c r="G595" s="134"/>
      <c r="H595" s="134"/>
      <c r="I595" s="134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4"/>
      <c r="V595" s="134"/>
      <c r="W595" s="134"/>
      <c r="X595" s="134"/>
      <c r="Y595" s="134"/>
      <c r="Z595" s="134"/>
    </row>
    <row r="596">
      <c r="A596" s="135"/>
      <c r="B596" s="134"/>
      <c r="C596" s="134"/>
      <c r="D596" s="134"/>
      <c r="E596" s="134"/>
      <c r="F596" s="134"/>
      <c r="G596" s="134"/>
      <c r="H596" s="134"/>
      <c r="I596" s="134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4"/>
      <c r="V596" s="134"/>
      <c r="W596" s="134"/>
      <c r="X596" s="134"/>
      <c r="Y596" s="134"/>
      <c r="Z596" s="134"/>
    </row>
    <row r="597">
      <c r="A597" s="135"/>
      <c r="B597" s="134"/>
      <c r="C597" s="134"/>
      <c r="D597" s="134"/>
      <c r="E597" s="134"/>
      <c r="F597" s="134"/>
      <c r="G597" s="134"/>
      <c r="H597" s="134"/>
      <c r="I597" s="134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4"/>
      <c r="V597" s="134"/>
      <c r="W597" s="134"/>
      <c r="X597" s="134"/>
      <c r="Y597" s="134"/>
      <c r="Z597" s="134"/>
    </row>
    <row r="598">
      <c r="A598" s="135"/>
      <c r="B598" s="134"/>
      <c r="C598" s="134"/>
      <c r="D598" s="134"/>
      <c r="E598" s="134"/>
      <c r="F598" s="134"/>
      <c r="G598" s="134"/>
      <c r="H598" s="134"/>
      <c r="I598" s="134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4"/>
      <c r="V598" s="134"/>
      <c r="W598" s="134"/>
      <c r="X598" s="134"/>
      <c r="Y598" s="134"/>
      <c r="Z598" s="134"/>
    </row>
    <row r="599">
      <c r="A599" s="135"/>
      <c r="B599" s="134"/>
      <c r="C599" s="134"/>
      <c r="D599" s="134"/>
      <c r="E599" s="134"/>
      <c r="F599" s="134"/>
      <c r="G599" s="134"/>
      <c r="H599" s="134"/>
      <c r="I599" s="134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4"/>
      <c r="V599" s="134"/>
      <c r="W599" s="134"/>
      <c r="X599" s="134"/>
      <c r="Y599" s="134"/>
      <c r="Z599" s="134"/>
    </row>
    <row r="600">
      <c r="A600" s="135"/>
      <c r="B600" s="134"/>
      <c r="C600" s="134"/>
      <c r="D600" s="134"/>
      <c r="E600" s="134"/>
      <c r="F600" s="134"/>
      <c r="G600" s="134"/>
      <c r="H600" s="134"/>
      <c r="I600" s="134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4"/>
      <c r="V600" s="134"/>
      <c r="W600" s="134"/>
      <c r="X600" s="134"/>
      <c r="Y600" s="134"/>
      <c r="Z600" s="134"/>
    </row>
    <row r="601">
      <c r="A601" s="135"/>
      <c r="B601" s="134"/>
      <c r="C601" s="134"/>
      <c r="D601" s="134"/>
      <c r="E601" s="134"/>
      <c r="F601" s="134"/>
      <c r="G601" s="134"/>
      <c r="H601" s="134"/>
      <c r="I601" s="134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4"/>
      <c r="V601" s="134"/>
      <c r="W601" s="134"/>
      <c r="X601" s="134"/>
      <c r="Y601" s="134"/>
      <c r="Z601" s="134"/>
    </row>
    <row r="602">
      <c r="A602" s="135"/>
      <c r="B602" s="134"/>
      <c r="C602" s="134"/>
      <c r="D602" s="134"/>
      <c r="E602" s="134"/>
      <c r="F602" s="134"/>
      <c r="G602" s="134"/>
      <c r="H602" s="134"/>
      <c r="I602" s="134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4"/>
      <c r="V602" s="134"/>
      <c r="W602" s="134"/>
      <c r="X602" s="134"/>
      <c r="Y602" s="134"/>
      <c r="Z602" s="134"/>
    </row>
    <row r="603">
      <c r="A603" s="135"/>
      <c r="B603" s="134"/>
      <c r="C603" s="134"/>
      <c r="D603" s="134"/>
      <c r="E603" s="134"/>
      <c r="F603" s="134"/>
      <c r="G603" s="134"/>
      <c r="H603" s="134"/>
      <c r="I603" s="134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4"/>
      <c r="V603" s="134"/>
      <c r="W603" s="134"/>
      <c r="X603" s="134"/>
      <c r="Y603" s="134"/>
      <c r="Z603" s="134"/>
    </row>
    <row r="604">
      <c r="A604" s="135"/>
      <c r="B604" s="134"/>
      <c r="C604" s="134"/>
      <c r="D604" s="134"/>
      <c r="E604" s="134"/>
      <c r="F604" s="134"/>
      <c r="G604" s="134"/>
      <c r="H604" s="134"/>
      <c r="I604" s="134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4"/>
      <c r="V604" s="134"/>
      <c r="W604" s="134"/>
      <c r="X604" s="134"/>
      <c r="Y604" s="134"/>
      <c r="Z604" s="134"/>
    </row>
    <row r="605">
      <c r="A605" s="135"/>
      <c r="B605" s="134"/>
      <c r="C605" s="134"/>
      <c r="D605" s="134"/>
      <c r="E605" s="134"/>
      <c r="F605" s="134"/>
      <c r="G605" s="134"/>
      <c r="H605" s="134"/>
      <c r="I605" s="134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4"/>
      <c r="V605" s="134"/>
      <c r="W605" s="134"/>
      <c r="X605" s="134"/>
      <c r="Y605" s="134"/>
      <c r="Z605" s="134"/>
    </row>
    <row r="606">
      <c r="A606" s="135"/>
      <c r="B606" s="134"/>
      <c r="C606" s="134"/>
      <c r="D606" s="134"/>
      <c r="E606" s="134"/>
      <c r="F606" s="134"/>
      <c r="G606" s="134"/>
      <c r="H606" s="134"/>
      <c r="I606" s="134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4"/>
      <c r="V606" s="134"/>
      <c r="W606" s="134"/>
      <c r="X606" s="134"/>
      <c r="Y606" s="134"/>
      <c r="Z606" s="134"/>
    </row>
    <row r="607">
      <c r="A607" s="135"/>
      <c r="B607" s="134"/>
      <c r="C607" s="134"/>
      <c r="D607" s="134"/>
      <c r="E607" s="134"/>
      <c r="F607" s="134"/>
      <c r="G607" s="134"/>
      <c r="H607" s="134"/>
      <c r="I607" s="134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4"/>
      <c r="V607" s="134"/>
      <c r="W607" s="134"/>
      <c r="X607" s="134"/>
      <c r="Y607" s="134"/>
      <c r="Z607" s="134"/>
    </row>
    <row r="608">
      <c r="A608" s="135"/>
      <c r="B608" s="134"/>
      <c r="C608" s="134"/>
      <c r="D608" s="134"/>
      <c r="E608" s="134"/>
      <c r="F608" s="134"/>
      <c r="G608" s="134"/>
      <c r="H608" s="134"/>
      <c r="I608" s="134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4"/>
      <c r="V608" s="134"/>
      <c r="W608" s="134"/>
      <c r="X608" s="134"/>
      <c r="Y608" s="134"/>
      <c r="Z608" s="134"/>
    </row>
    <row r="609">
      <c r="A609" s="135"/>
      <c r="B609" s="134"/>
      <c r="C609" s="134"/>
      <c r="D609" s="134"/>
      <c r="E609" s="134"/>
      <c r="F609" s="134"/>
      <c r="G609" s="134"/>
      <c r="H609" s="134"/>
      <c r="I609" s="134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4"/>
      <c r="V609" s="134"/>
      <c r="W609" s="134"/>
      <c r="X609" s="134"/>
      <c r="Y609" s="134"/>
      <c r="Z609" s="134"/>
    </row>
    <row r="610">
      <c r="A610" s="135"/>
      <c r="B610" s="134"/>
      <c r="C610" s="134"/>
      <c r="D610" s="134"/>
      <c r="E610" s="134"/>
      <c r="F610" s="134"/>
      <c r="G610" s="134"/>
      <c r="H610" s="134"/>
      <c r="I610" s="134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4"/>
      <c r="V610" s="134"/>
      <c r="W610" s="134"/>
      <c r="X610" s="134"/>
      <c r="Y610" s="134"/>
      <c r="Z610" s="134"/>
    </row>
    <row r="611">
      <c r="A611" s="135"/>
      <c r="B611" s="134"/>
      <c r="C611" s="134"/>
      <c r="D611" s="134"/>
      <c r="E611" s="134"/>
      <c r="F611" s="134"/>
      <c r="G611" s="134"/>
      <c r="H611" s="134"/>
      <c r="I611" s="134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4"/>
      <c r="V611" s="134"/>
      <c r="W611" s="134"/>
      <c r="X611" s="134"/>
      <c r="Y611" s="134"/>
      <c r="Z611" s="134"/>
    </row>
    <row r="612">
      <c r="A612" s="135"/>
      <c r="B612" s="134"/>
      <c r="C612" s="134"/>
      <c r="D612" s="134"/>
      <c r="E612" s="134"/>
      <c r="F612" s="134"/>
      <c r="G612" s="134"/>
      <c r="H612" s="134"/>
      <c r="I612" s="134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4"/>
      <c r="V612" s="134"/>
      <c r="W612" s="134"/>
      <c r="X612" s="134"/>
      <c r="Y612" s="134"/>
      <c r="Z612" s="134"/>
    </row>
    <row r="613">
      <c r="A613" s="135"/>
      <c r="B613" s="134"/>
      <c r="C613" s="134"/>
      <c r="D613" s="134"/>
      <c r="E613" s="134"/>
      <c r="F613" s="134"/>
      <c r="G613" s="134"/>
      <c r="H613" s="134"/>
      <c r="I613" s="134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4"/>
      <c r="V613" s="134"/>
      <c r="W613" s="134"/>
      <c r="X613" s="134"/>
      <c r="Y613" s="134"/>
      <c r="Z613" s="134"/>
    </row>
    <row r="614">
      <c r="A614" s="135"/>
      <c r="B614" s="134"/>
      <c r="C614" s="134"/>
      <c r="D614" s="134"/>
      <c r="E614" s="134"/>
      <c r="F614" s="134"/>
      <c r="G614" s="134"/>
      <c r="H614" s="134"/>
      <c r="I614" s="134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4"/>
      <c r="V614" s="134"/>
      <c r="W614" s="134"/>
      <c r="X614" s="134"/>
      <c r="Y614" s="134"/>
      <c r="Z614" s="134"/>
    </row>
    <row r="615">
      <c r="A615" s="135"/>
      <c r="B615" s="134"/>
      <c r="C615" s="134"/>
      <c r="D615" s="134"/>
      <c r="E615" s="134"/>
      <c r="F615" s="134"/>
      <c r="G615" s="134"/>
      <c r="H615" s="134"/>
      <c r="I615" s="134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4"/>
      <c r="V615" s="134"/>
      <c r="W615" s="134"/>
      <c r="X615" s="134"/>
      <c r="Y615" s="134"/>
      <c r="Z615" s="134"/>
    </row>
    <row r="616">
      <c r="A616" s="135"/>
      <c r="B616" s="134"/>
      <c r="C616" s="134"/>
      <c r="D616" s="134"/>
      <c r="E616" s="134"/>
      <c r="F616" s="134"/>
      <c r="G616" s="134"/>
      <c r="H616" s="134"/>
      <c r="I616" s="134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4"/>
      <c r="V616" s="134"/>
      <c r="W616" s="134"/>
      <c r="X616" s="134"/>
      <c r="Y616" s="134"/>
      <c r="Z616" s="134"/>
    </row>
    <row r="617">
      <c r="A617" s="135"/>
      <c r="B617" s="134"/>
      <c r="C617" s="134"/>
      <c r="D617" s="134"/>
      <c r="E617" s="134"/>
      <c r="F617" s="134"/>
      <c r="G617" s="134"/>
      <c r="H617" s="134"/>
      <c r="I617" s="134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4"/>
      <c r="V617" s="134"/>
      <c r="W617" s="134"/>
      <c r="X617" s="134"/>
      <c r="Y617" s="134"/>
      <c r="Z617" s="134"/>
    </row>
    <row r="618">
      <c r="A618" s="135"/>
      <c r="B618" s="134"/>
      <c r="C618" s="134"/>
      <c r="D618" s="134"/>
      <c r="E618" s="134"/>
      <c r="F618" s="134"/>
      <c r="G618" s="134"/>
      <c r="H618" s="134"/>
      <c r="I618" s="134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4"/>
      <c r="V618" s="134"/>
      <c r="W618" s="134"/>
      <c r="X618" s="134"/>
      <c r="Y618" s="134"/>
      <c r="Z618" s="134"/>
    </row>
    <row r="619">
      <c r="A619" s="135"/>
      <c r="B619" s="134"/>
      <c r="C619" s="134"/>
      <c r="D619" s="134"/>
      <c r="E619" s="134"/>
      <c r="F619" s="134"/>
      <c r="G619" s="134"/>
      <c r="H619" s="134"/>
      <c r="I619" s="134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4"/>
      <c r="V619" s="134"/>
      <c r="W619" s="134"/>
      <c r="X619" s="134"/>
      <c r="Y619" s="134"/>
      <c r="Z619" s="134"/>
    </row>
    <row r="620">
      <c r="A620" s="135"/>
      <c r="B620" s="134"/>
      <c r="C620" s="134"/>
      <c r="D620" s="134"/>
      <c r="E620" s="134"/>
      <c r="F620" s="134"/>
      <c r="G620" s="134"/>
      <c r="H620" s="134"/>
      <c r="I620" s="134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4"/>
      <c r="V620" s="134"/>
      <c r="W620" s="134"/>
      <c r="X620" s="134"/>
      <c r="Y620" s="134"/>
      <c r="Z620" s="134"/>
    </row>
    <row r="621">
      <c r="A621" s="135"/>
      <c r="B621" s="134"/>
      <c r="C621" s="134"/>
      <c r="D621" s="134"/>
      <c r="E621" s="134"/>
      <c r="F621" s="134"/>
      <c r="G621" s="134"/>
      <c r="H621" s="134"/>
      <c r="I621" s="134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4"/>
      <c r="V621" s="134"/>
      <c r="W621" s="134"/>
      <c r="X621" s="134"/>
      <c r="Y621" s="134"/>
      <c r="Z621" s="134"/>
    </row>
    <row r="622">
      <c r="A622" s="135"/>
      <c r="B622" s="134"/>
      <c r="C622" s="134"/>
      <c r="D622" s="134"/>
      <c r="E622" s="134"/>
      <c r="F622" s="134"/>
      <c r="G622" s="134"/>
      <c r="H622" s="134"/>
      <c r="I622" s="134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4"/>
      <c r="V622" s="134"/>
      <c r="W622" s="134"/>
      <c r="X622" s="134"/>
      <c r="Y622" s="134"/>
      <c r="Z622" s="134"/>
    </row>
    <row r="623">
      <c r="A623" s="135"/>
      <c r="B623" s="134"/>
      <c r="C623" s="134"/>
      <c r="D623" s="134"/>
      <c r="E623" s="134"/>
      <c r="F623" s="134"/>
      <c r="G623" s="134"/>
      <c r="H623" s="134"/>
      <c r="I623" s="134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4"/>
      <c r="V623" s="134"/>
      <c r="W623" s="134"/>
      <c r="X623" s="134"/>
      <c r="Y623" s="134"/>
      <c r="Z623" s="134"/>
    </row>
    <row r="624">
      <c r="A624" s="135"/>
      <c r="B624" s="134"/>
      <c r="C624" s="134"/>
      <c r="D624" s="134"/>
      <c r="E624" s="134"/>
      <c r="F624" s="134"/>
      <c r="G624" s="134"/>
      <c r="H624" s="134"/>
      <c r="I624" s="134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4"/>
      <c r="V624" s="134"/>
      <c r="W624" s="134"/>
      <c r="X624" s="134"/>
      <c r="Y624" s="134"/>
      <c r="Z624" s="134"/>
    </row>
    <row r="625">
      <c r="A625" s="135"/>
      <c r="B625" s="134"/>
      <c r="C625" s="134"/>
      <c r="D625" s="134"/>
      <c r="E625" s="134"/>
      <c r="F625" s="134"/>
      <c r="G625" s="134"/>
      <c r="H625" s="134"/>
      <c r="I625" s="134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4"/>
      <c r="V625" s="134"/>
      <c r="W625" s="134"/>
      <c r="X625" s="134"/>
      <c r="Y625" s="134"/>
      <c r="Z625" s="134"/>
    </row>
    <row r="626">
      <c r="A626" s="135"/>
      <c r="B626" s="134"/>
      <c r="C626" s="134"/>
      <c r="D626" s="134"/>
      <c r="E626" s="134"/>
      <c r="F626" s="134"/>
      <c r="G626" s="134"/>
      <c r="H626" s="134"/>
      <c r="I626" s="134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4"/>
      <c r="V626" s="134"/>
      <c r="W626" s="134"/>
      <c r="X626" s="134"/>
      <c r="Y626" s="134"/>
      <c r="Z626" s="134"/>
    </row>
    <row r="627">
      <c r="A627" s="135"/>
      <c r="B627" s="134"/>
      <c r="C627" s="134"/>
      <c r="D627" s="134"/>
      <c r="E627" s="134"/>
      <c r="F627" s="134"/>
      <c r="G627" s="134"/>
      <c r="H627" s="134"/>
      <c r="I627" s="134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4"/>
      <c r="V627" s="134"/>
      <c r="W627" s="134"/>
      <c r="X627" s="134"/>
      <c r="Y627" s="134"/>
      <c r="Z627" s="134"/>
    </row>
    <row r="628">
      <c r="A628" s="135"/>
      <c r="B628" s="134"/>
      <c r="C628" s="134"/>
      <c r="D628" s="134"/>
      <c r="E628" s="134"/>
      <c r="F628" s="134"/>
      <c r="G628" s="134"/>
      <c r="H628" s="134"/>
      <c r="I628" s="134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4"/>
      <c r="V628" s="134"/>
      <c r="W628" s="134"/>
      <c r="X628" s="134"/>
      <c r="Y628" s="134"/>
      <c r="Z628" s="134"/>
    </row>
    <row r="629">
      <c r="A629" s="135"/>
      <c r="B629" s="134"/>
      <c r="C629" s="134"/>
      <c r="D629" s="134"/>
      <c r="E629" s="134"/>
      <c r="F629" s="134"/>
      <c r="G629" s="134"/>
      <c r="H629" s="134"/>
      <c r="I629" s="134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4"/>
      <c r="V629" s="134"/>
      <c r="W629" s="134"/>
      <c r="X629" s="134"/>
      <c r="Y629" s="134"/>
      <c r="Z629" s="134"/>
    </row>
    <row r="630">
      <c r="A630" s="135"/>
      <c r="B630" s="134"/>
      <c r="C630" s="134"/>
      <c r="D630" s="134"/>
      <c r="E630" s="134"/>
      <c r="F630" s="134"/>
      <c r="G630" s="134"/>
      <c r="H630" s="134"/>
      <c r="I630" s="134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4"/>
      <c r="V630" s="134"/>
      <c r="W630" s="134"/>
      <c r="X630" s="134"/>
      <c r="Y630" s="134"/>
      <c r="Z630" s="134"/>
    </row>
    <row r="631">
      <c r="A631" s="135"/>
      <c r="B631" s="134"/>
      <c r="C631" s="134"/>
      <c r="D631" s="134"/>
      <c r="E631" s="134"/>
      <c r="F631" s="134"/>
      <c r="G631" s="134"/>
      <c r="H631" s="134"/>
      <c r="I631" s="134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4"/>
      <c r="V631" s="134"/>
      <c r="W631" s="134"/>
      <c r="X631" s="134"/>
      <c r="Y631" s="134"/>
      <c r="Z631" s="134"/>
    </row>
    <row r="632">
      <c r="A632" s="135"/>
      <c r="B632" s="134"/>
      <c r="C632" s="134"/>
      <c r="D632" s="134"/>
      <c r="E632" s="134"/>
      <c r="F632" s="134"/>
      <c r="G632" s="134"/>
      <c r="H632" s="134"/>
      <c r="I632" s="134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4"/>
      <c r="V632" s="134"/>
      <c r="W632" s="134"/>
      <c r="X632" s="134"/>
      <c r="Y632" s="134"/>
      <c r="Z632" s="134"/>
    </row>
    <row r="633">
      <c r="A633" s="135"/>
      <c r="B633" s="134"/>
      <c r="C633" s="134"/>
      <c r="D633" s="134"/>
      <c r="E633" s="134"/>
      <c r="F633" s="134"/>
      <c r="G633" s="134"/>
      <c r="H633" s="134"/>
      <c r="I633" s="134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4"/>
      <c r="V633" s="134"/>
      <c r="W633" s="134"/>
      <c r="X633" s="134"/>
      <c r="Y633" s="134"/>
      <c r="Z633" s="134"/>
    </row>
    <row r="634">
      <c r="A634" s="135"/>
      <c r="B634" s="134"/>
      <c r="C634" s="134"/>
      <c r="D634" s="134"/>
      <c r="E634" s="134"/>
      <c r="F634" s="134"/>
      <c r="G634" s="134"/>
      <c r="H634" s="134"/>
      <c r="I634" s="134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4"/>
      <c r="V634" s="134"/>
      <c r="W634" s="134"/>
      <c r="X634" s="134"/>
      <c r="Y634" s="134"/>
      <c r="Z634" s="134"/>
    </row>
    <row r="635">
      <c r="A635" s="135"/>
      <c r="B635" s="134"/>
      <c r="C635" s="134"/>
      <c r="D635" s="134"/>
      <c r="E635" s="134"/>
      <c r="F635" s="134"/>
      <c r="G635" s="134"/>
      <c r="H635" s="134"/>
      <c r="I635" s="134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4"/>
      <c r="V635" s="134"/>
      <c r="W635" s="134"/>
      <c r="X635" s="134"/>
      <c r="Y635" s="134"/>
      <c r="Z635" s="134"/>
    </row>
    <row r="636">
      <c r="A636" s="135"/>
      <c r="B636" s="134"/>
      <c r="C636" s="134"/>
      <c r="D636" s="134"/>
      <c r="E636" s="134"/>
      <c r="F636" s="134"/>
      <c r="G636" s="134"/>
      <c r="H636" s="134"/>
      <c r="I636" s="134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4"/>
      <c r="V636" s="134"/>
      <c r="W636" s="134"/>
      <c r="X636" s="134"/>
      <c r="Y636" s="134"/>
      <c r="Z636" s="134"/>
    </row>
    <row r="637">
      <c r="A637" s="135"/>
      <c r="B637" s="134"/>
      <c r="C637" s="134"/>
      <c r="D637" s="134"/>
      <c r="E637" s="134"/>
      <c r="F637" s="134"/>
      <c r="G637" s="134"/>
      <c r="H637" s="134"/>
      <c r="I637" s="134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4"/>
      <c r="V637" s="134"/>
      <c r="W637" s="134"/>
      <c r="X637" s="134"/>
      <c r="Y637" s="134"/>
      <c r="Z637" s="134"/>
    </row>
    <row r="638">
      <c r="A638" s="135"/>
      <c r="B638" s="134"/>
      <c r="C638" s="134"/>
      <c r="D638" s="134"/>
      <c r="E638" s="134"/>
      <c r="F638" s="134"/>
      <c r="G638" s="134"/>
      <c r="H638" s="134"/>
      <c r="I638" s="134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4"/>
      <c r="V638" s="134"/>
      <c r="W638" s="134"/>
      <c r="X638" s="134"/>
      <c r="Y638" s="134"/>
      <c r="Z638" s="134"/>
    </row>
    <row r="639">
      <c r="A639" s="135"/>
      <c r="B639" s="134"/>
      <c r="C639" s="134"/>
      <c r="D639" s="134"/>
      <c r="E639" s="134"/>
      <c r="F639" s="134"/>
      <c r="G639" s="134"/>
      <c r="H639" s="134"/>
      <c r="I639" s="134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4"/>
      <c r="V639" s="134"/>
      <c r="W639" s="134"/>
      <c r="X639" s="134"/>
      <c r="Y639" s="134"/>
      <c r="Z639" s="134"/>
    </row>
    <row r="640">
      <c r="A640" s="135"/>
      <c r="B640" s="134"/>
      <c r="C640" s="134"/>
      <c r="D640" s="134"/>
      <c r="E640" s="134"/>
      <c r="F640" s="134"/>
      <c r="G640" s="134"/>
      <c r="H640" s="134"/>
      <c r="I640" s="134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4"/>
      <c r="V640" s="134"/>
      <c r="W640" s="134"/>
      <c r="X640" s="134"/>
      <c r="Y640" s="134"/>
      <c r="Z640" s="134"/>
    </row>
    <row r="641">
      <c r="A641" s="135"/>
      <c r="B641" s="134"/>
      <c r="C641" s="134"/>
      <c r="D641" s="134"/>
      <c r="E641" s="134"/>
      <c r="F641" s="134"/>
      <c r="G641" s="134"/>
      <c r="H641" s="134"/>
      <c r="I641" s="134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4"/>
      <c r="V641" s="134"/>
      <c r="W641" s="134"/>
      <c r="X641" s="134"/>
      <c r="Y641" s="134"/>
      <c r="Z641" s="134"/>
    </row>
    <row r="642">
      <c r="A642" s="135"/>
      <c r="B642" s="134"/>
      <c r="C642" s="134"/>
      <c r="D642" s="134"/>
      <c r="E642" s="134"/>
      <c r="F642" s="134"/>
      <c r="G642" s="134"/>
      <c r="H642" s="134"/>
      <c r="I642" s="134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4"/>
      <c r="V642" s="134"/>
      <c r="W642" s="134"/>
      <c r="X642" s="134"/>
      <c r="Y642" s="134"/>
      <c r="Z642" s="134"/>
    </row>
    <row r="643">
      <c r="A643" s="135"/>
      <c r="B643" s="134"/>
      <c r="C643" s="134"/>
      <c r="D643" s="134"/>
      <c r="E643" s="134"/>
      <c r="F643" s="134"/>
      <c r="G643" s="134"/>
      <c r="H643" s="134"/>
      <c r="I643" s="134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4"/>
      <c r="V643" s="134"/>
      <c r="W643" s="134"/>
      <c r="X643" s="134"/>
      <c r="Y643" s="134"/>
      <c r="Z643" s="134"/>
    </row>
    <row r="644">
      <c r="A644" s="135"/>
      <c r="B644" s="134"/>
      <c r="C644" s="134"/>
      <c r="D644" s="134"/>
      <c r="E644" s="134"/>
      <c r="F644" s="134"/>
      <c r="G644" s="134"/>
      <c r="H644" s="134"/>
      <c r="I644" s="134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4"/>
      <c r="V644" s="134"/>
      <c r="W644" s="134"/>
      <c r="X644" s="134"/>
      <c r="Y644" s="134"/>
      <c r="Z644" s="134"/>
    </row>
    <row r="645">
      <c r="A645" s="135"/>
      <c r="B645" s="134"/>
      <c r="C645" s="134"/>
      <c r="D645" s="134"/>
      <c r="E645" s="134"/>
      <c r="F645" s="134"/>
      <c r="G645" s="134"/>
      <c r="H645" s="134"/>
      <c r="I645" s="134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4"/>
      <c r="V645" s="134"/>
      <c r="W645" s="134"/>
      <c r="X645" s="134"/>
      <c r="Y645" s="134"/>
      <c r="Z645" s="134"/>
    </row>
    <row r="646">
      <c r="A646" s="135"/>
      <c r="B646" s="134"/>
      <c r="C646" s="134"/>
      <c r="D646" s="134"/>
      <c r="E646" s="134"/>
      <c r="F646" s="134"/>
      <c r="G646" s="134"/>
      <c r="H646" s="134"/>
      <c r="I646" s="134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4"/>
      <c r="V646" s="134"/>
      <c r="W646" s="134"/>
      <c r="X646" s="134"/>
      <c r="Y646" s="134"/>
      <c r="Z646" s="134"/>
    </row>
    <row r="647">
      <c r="A647" s="135"/>
      <c r="B647" s="134"/>
      <c r="C647" s="134"/>
      <c r="D647" s="134"/>
      <c r="E647" s="134"/>
      <c r="F647" s="134"/>
      <c r="G647" s="134"/>
      <c r="H647" s="134"/>
      <c r="I647" s="134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4"/>
      <c r="V647" s="134"/>
      <c r="W647" s="134"/>
      <c r="X647" s="134"/>
      <c r="Y647" s="134"/>
      <c r="Z647" s="134"/>
    </row>
    <row r="648">
      <c r="A648" s="135"/>
      <c r="B648" s="134"/>
      <c r="C648" s="134"/>
      <c r="D648" s="134"/>
      <c r="E648" s="134"/>
      <c r="F648" s="134"/>
      <c r="G648" s="134"/>
      <c r="H648" s="134"/>
      <c r="I648" s="134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4"/>
      <c r="V648" s="134"/>
      <c r="W648" s="134"/>
      <c r="X648" s="134"/>
      <c r="Y648" s="134"/>
      <c r="Z648" s="134"/>
    </row>
    <row r="649">
      <c r="A649" s="135"/>
      <c r="B649" s="134"/>
      <c r="C649" s="134"/>
      <c r="D649" s="134"/>
      <c r="E649" s="134"/>
      <c r="F649" s="134"/>
      <c r="G649" s="134"/>
      <c r="H649" s="134"/>
      <c r="I649" s="134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4"/>
      <c r="V649" s="134"/>
      <c r="W649" s="134"/>
      <c r="X649" s="134"/>
      <c r="Y649" s="134"/>
      <c r="Z649" s="134"/>
    </row>
    <row r="650">
      <c r="A650" s="135"/>
      <c r="B650" s="134"/>
      <c r="C650" s="134"/>
      <c r="D650" s="134"/>
      <c r="E650" s="134"/>
      <c r="F650" s="134"/>
      <c r="G650" s="134"/>
      <c r="H650" s="134"/>
      <c r="I650" s="134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4"/>
      <c r="V650" s="134"/>
      <c r="W650" s="134"/>
      <c r="X650" s="134"/>
      <c r="Y650" s="134"/>
      <c r="Z650" s="134"/>
    </row>
    <row r="651">
      <c r="A651" s="135"/>
      <c r="B651" s="134"/>
      <c r="C651" s="134"/>
      <c r="D651" s="134"/>
      <c r="E651" s="134"/>
      <c r="F651" s="134"/>
      <c r="G651" s="134"/>
      <c r="H651" s="134"/>
      <c r="I651" s="134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4"/>
      <c r="V651" s="134"/>
      <c r="W651" s="134"/>
      <c r="X651" s="134"/>
      <c r="Y651" s="134"/>
      <c r="Z651" s="134"/>
    </row>
    <row r="652">
      <c r="A652" s="135"/>
      <c r="B652" s="134"/>
      <c r="C652" s="134"/>
      <c r="D652" s="134"/>
      <c r="E652" s="134"/>
      <c r="F652" s="134"/>
      <c r="G652" s="134"/>
      <c r="H652" s="134"/>
      <c r="I652" s="134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4"/>
      <c r="V652" s="134"/>
      <c r="W652" s="134"/>
      <c r="X652" s="134"/>
      <c r="Y652" s="134"/>
      <c r="Z652" s="134"/>
    </row>
    <row r="653">
      <c r="A653" s="135"/>
      <c r="B653" s="134"/>
      <c r="C653" s="134"/>
      <c r="D653" s="134"/>
      <c r="E653" s="134"/>
      <c r="F653" s="134"/>
      <c r="G653" s="134"/>
      <c r="H653" s="134"/>
      <c r="I653" s="134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4"/>
      <c r="V653" s="134"/>
      <c r="W653" s="134"/>
      <c r="X653" s="134"/>
      <c r="Y653" s="134"/>
      <c r="Z653" s="134"/>
    </row>
    <row r="654">
      <c r="A654" s="135"/>
      <c r="B654" s="134"/>
      <c r="C654" s="134"/>
      <c r="D654" s="134"/>
      <c r="E654" s="134"/>
      <c r="F654" s="134"/>
      <c r="G654" s="134"/>
      <c r="H654" s="134"/>
      <c r="I654" s="134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4"/>
      <c r="V654" s="134"/>
      <c r="W654" s="134"/>
      <c r="X654" s="134"/>
      <c r="Y654" s="134"/>
      <c r="Z654" s="134"/>
    </row>
    <row r="655">
      <c r="A655" s="135"/>
      <c r="B655" s="134"/>
      <c r="C655" s="134"/>
      <c r="D655" s="134"/>
      <c r="E655" s="134"/>
      <c r="F655" s="134"/>
      <c r="G655" s="134"/>
      <c r="H655" s="134"/>
      <c r="I655" s="134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4"/>
      <c r="V655" s="134"/>
      <c r="W655" s="134"/>
      <c r="X655" s="134"/>
      <c r="Y655" s="134"/>
      <c r="Z655" s="134"/>
    </row>
    <row r="656">
      <c r="A656" s="135"/>
      <c r="B656" s="134"/>
      <c r="C656" s="134"/>
      <c r="D656" s="134"/>
      <c r="E656" s="134"/>
      <c r="F656" s="134"/>
      <c r="G656" s="134"/>
      <c r="H656" s="134"/>
      <c r="I656" s="134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4"/>
      <c r="V656" s="134"/>
      <c r="W656" s="134"/>
      <c r="X656" s="134"/>
      <c r="Y656" s="134"/>
      <c r="Z656" s="134"/>
    </row>
    <row r="657">
      <c r="A657" s="135"/>
      <c r="B657" s="134"/>
      <c r="C657" s="134"/>
      <c r="D657" s="134"/>
      <c r="E657" s="134"/>
      <c r="F657" s="134"/>
      <c r="G657" s="134"/>
      <c r="H657" s="134"/>
      <c r="I657" s="134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4"/>
      <c r="V657" s="134"/>
      <c r="W657" s="134"/>
      <c r="X657" s="134"/>
      <c r="Y657" s="134"/>
      <c r="Z657" s="134"/>
    </row>
    <row r="658">
      <c r="A658" s="135"/>
      <c r="B658" s="134"/>
      <c r="C658" s="134"/>
      <c r="D658" s="134"/>
      <c r="E658" s="134"/>
      <c r="F658" s="134"/>
      <c r="G658" s="134"/>
      <c r="H658" s="134"/>
      <c r="I658" s="134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4"/>
      <c r="V658" s="134"/>
      <c r="W658" s="134"/>
      <c r="X658" s="134"/>
      <c r="Y658" s="134"/>
      <c r="Z658" s="134"/>
    </row>
    <row r="659">
      <c r="A659" s="135"/>
      <c r="B659" s="134"/>
      <c r="C659" s="134"/>
      <c r="D659" s="134"/>
      <c r="E659" s="134"/>
      <c r="F659" s="134"/>
      <c r="G659" s="134"/>
      <c r="H659" s="134"/>
      <c r="I659" s="134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4"/>
      <c r="V659" s="134"/>
      <c r="W659" s="134"/>
      <c r="X659" s="134"/>
      <c r="Y659" s="134"/>
      <c r="Z659" s="134"/>
    </row>
    <row r="660">
      <c r="A660" s="135"/>
      <c r="B660" s="134"/>
      <c r="C660" s="134"/>
      <c r="D660" s="134"/>
      <c r="E660" s="134"/>
      <c r="F660" s="134"/>
      <c r="G660" s="134"/>
      <c r="H660" s="134"/>
      <c r="I660" s="134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4"/>
      <c r="V660" s="134"/>
      <c r="W660" s="134"/>
      <c r="X660" s="134"/>
      <c r="Y660" s="134"/>
      <c r="Z660" s="134"/>
    </row>
    <row r="661">
      <c r="A661" s="135"/>
      <c r="B661" s="134"/>
      <c r="C661" s="134"/>
      <c r="D661" s="134"/>
      <c r="E661" s="134"/>
      <c r="F661" s="134"/>
      <c r="G661" s="134"/>
      <c r="H661" s="134"/>
      <c r="I661" s="134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4"/>
      <c r="V661" s="134"/>
      <c r="W661" s="134"/>
      <c r="X661" s="134"/>
      <c r="Y661" s="134"/>
      <c r="Z661" s="134"/>
    </row>
    <row r="662">
      <c r="A662" s="135"/>
      <c r="B662" s="134"/>
      <c r="C662" s="134"/>
      <c r="D662" s="134"/>
      <c r="E662" s="134"/>
      <c r="F662" s="134"/>
      <c r="G662" s="134"/>
      <c r="H662" s="134"/>
      <c r="I662" s="134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4"/>
      <c r="V662" s="134"/>
      <c r="W662" s="134"/>
      <c r="X662" s="134"/>
      <c r="Y662" s="134"/>
      <c r="Z662" s="134"/>
    </row>
    <row r="663">
      <c r="A663" s="135"/>
      <c r="B663" s="134"/>
      <c r="C663" s="134"/>
      <c r="D663" s="134"/>
      <c r="E663" s="134"/>
      <c r="F663" s="134"/>
      <c r="G663" s="134"/>
      <c r="H663" s="134"/>
      <c r="I663" s="134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4"/>
      <c r="V663" s="134"/>
      <c r="W663" s="134"/>
      <c r="X663" s="134"/>
      <c r="Y663" s="134"/>
      <c r="Z663" s="134"/>
    </row>
    <row r="664">
      <c r="A664" s="135"/>
      <c r="B664" s="134"/>
      <c r="C664" s="134"/>
      <c r="D664" s="134"/>
      <c r="E664" s="134"/>
      <c r="F664" s="134"/>
      <c r="G664" s="134"/>
      <c r="H664" s="134"/>
      <c r="I664" s="134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4"/>
      <c r="V664" s="134"/>
      <c r="W664" s="134"/>
      <c r="X664" s="134"/>
      <c r="Y664" s="134"/>
      <c r="Z664" s="134"/>
    </row>
    <row r="665">
      <c r="A665" s="135"/>
      <c r="B665" s="134"/>
      <c r="C665" s="134"/>
      <c r="D665" s="134"/>
      <c r="E665" s="134"/>
      <c r="F665" s="134"/>
      <c r="G665" s="134"/>
      <c r="H665" s="134"/>
      <c r="I665" s="134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4"/>
      <c r="V665" s="134"/>
      <c r="W665" s="134"/>
      <c r="X665" s="134"/>
      <c r="Y665" s="134"/>
      <c r="Z665" s="134"/>
    </row>
    <row r="666">
      <c r="A666" s="135"/>
      <c r="B666" s="134"/>
      <c r="C666" s="134"/>
      <c r="D666" s="134"/>
      <c r="E666" s="134"/>
      <c r="F666" s="134"/>
      <c r="G666" s="134"/>
      <c r="H666" s="134"/>
      <c r="I666" s="134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4"/>
      <c r="V666" s="134"/>
      <c r="W666" s="134"/>
      <c r="X666" s="134"/>
      <c r="Y666" s="134"/>
      <c r="Z666" s="134"/>
    </row>
    <row r="667">
      <c r="A667" s="135"/>
      <c r="B667" s="134"/>
      <c r="C667" s="134"/>
      <c r="D667" s="134"/>
      <c r="E667" s="134"/>
      <c r="F667" s="134"/>
      <c r="G667" s="134"/>
      <c r="H667" s="134"/>
      <c r="I667" s="134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4"/>
      <c r="V667" s="134"/>
      <c r="W667" s="134"/>
      <c r="X667" s="134"/>
      <c r="Y667" s="134"/>
      <c r="Z667" s="134"/>
    </row>
    <row r="668">
      <c r="A668" s="135"/>
      <c r="B668" s="134"/>
      <c r="C668" s="134"/>
      <c r="D668" s="134"/>
      <c r="E668" s="134"/>
      <c r="F668" s="134"/>
      <c r="G668" s="134"/>
      <c r="H668" s="134"/>
      <c r="I668" s="134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4"/>
      <c r="V668" s="134"/>
      <c r="W668" s="134"/>
      <c r="X668" s="134"/>
      <c r="Y668" s="134"/>
      <c r="Z668" s="134"/>
    </row>
    <row r="669">
      <c r="A669" s="135"/>
      <c r="B669" s="134"/>
      <c r="C669" s="134"/>
      <c r="D669" s="134"/>
      <c r="E669" s="134"/>
      <c r="F669" s="134"/>
      <c r="G669" s="134"/>
      <c r="H669" s="134"/>
      <c r="I669" s="134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4"/>
      <c r="V669" s="134"/>
      <c r="W669" s="134"/>
      <c r="X669" s="134"/>
      <c r="Y669" s="134"/>
      <c r="Z669" s="134"/>
    </row>
    <row r="670">
      <c r="A670" s="135"/>
      <c r="B670" s="134"/>
      <c r="C670" s="134"/>
      <c r="D670" s="134"/>
      <c r="E670" s="134"/>
      <c r="F670" s="134"/>
      <c r="G670" s="134"/>
      <c r="H670" s="134"/>
      <c r="I670" s="134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4"/>
      <c r="V670" s="134"/>
      <c r="W670" s="134"/>
      <c r="X670" s="134"/>
      <c r="Y670" s="134"/>
      <c r="Z670" s="134"/>
    </row>
    <row r="671">
      <c r="A671" s="135"/>
      <c r="B671" s="134"/>
      <c r="C671" s="134"/>
      <c r="D671" s="134"/>
      <c r="E671" s="134"/>
      <c r="F671" s="134"/>
      <c r="G671" s="134"/>
      <c r="H671" s="134"/>
      <c r="I671" s="134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4"/>
      <c r="V671" s="134"/>
      <c r="W671" s="134"/>
      <c r="X671" s="134"/>
      <c r="Y671" s="134"/>
      <c r="Z671" s="134"/>
    </row>
    <row r="672">
      <c r="A672" s="135"/>
      <c r="B672" s="134"/>
      <c r="C672" s="134"/>
      <c r="D672" s="134"/>
      <c r="E672" s="134"/>
      <c r="F672" s="134"/>
      <c r="G672" s="134"/>
      <c r="H672" s="134"/>
      <c r="I672" s="134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4"/>
      <c r="V672" s="134"/>
      <c r="W672" s="134"/>
      <c r="X672" s="134"/>
      <c r="Y672" s="134"/>
      <c r="Z672" s="134"/>
    </row>
    <row r="673">
      <c r="A673" s="135"/>
      <c r="B673" s="134"/>
      <c r="C673" s="134"/>
      <c r="D673" s="134"/>
      <c r="E673" s="134"/>
      <c r="F673" s="134"/>
      <c r="G673" s="134"/>
      <c r="H673" s="134"/>
      <c r="I673" s="134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4"/>
      <c r="V673" s="134"/>
      <c r="W673" s="134"/>
      <c r="X673" s="134"/>
      <c r="Y673" s="134"/>
      <c r="Z673" s="134"/>
    </row>
    <row r="674">
      <c r="A674" s="135"/>
      <c r="B674" s="134"/>
      <c r="C674" s="134"/>
      <c r="D674" s="134"/>
      <c r="E674" s="134"/>
      <c r="F674" s="134"/>
      <c r="G674" s="134"/>
      <c r="H674" s="134"/>
      <c r="I674" s="134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4"/>
      <c r="V674" s="134"/>
      <c r="W674" s="134"/>
      <c r="X674" s="134"/>
      <c r="Y674" s="134"/>
      <c r="Z674" s="134"/>
    </row>
    <row r="675">
      <c r="A675" s="135"/>
      <c r="B675" s="134"/>
      <c r="C675" s="134"/>
      <c r="D675" s="134"/>
      <c r="E675" s="134"/>
      <c r="F675" s="134"/>
      <c r="G675" s="134"/>
      <c r="H675" s="134"/>
      <c r="I675" s="134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4"/>
      <c r="V675" s="134"/>
      <c r="W675" s="134"/>
      <c r="X675" s="134"/>
      <c r="Y675" s="134"/>
      <c r="Z675" s="134"/>
    </row>
    <row r="676">
      <c r="A676" s="135"/>
      <c r="B676" s="134"/>
      <c r="C676" s="134"/>
      <c r="D676" s="134"/>
      <c r="E676" s="134"/>
      <c r="F676" s="134"/>
      <c r="G676" s="134"/>
      <c r="H676" s="134"/>
      <c r="I676" s="134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4"/>
      <c r="V676" s="134"/>
      <c r="W676" s="134"/>
      <c r="X676" s="134"/>
      <c r="Y676" s="134"/>
      <c r="Z676" s="134"/>
    </row>
    <row r="677">
      <c r="A677" s="135"/>
      <c r="B677" s="134"/>
      <c r="C677" s="134"/>
      <c r="D677" s="134"/>
      <c r="E677" s="134"/>
      <c r="F677" s="134"/>
      <c r="G677" s="134"/>
      <c r="H677" s="134"/>
      <c r="I677" s="134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4"/>
      <c r="V677" s="134"/>
      <c r="W677" s="134"/>
      <c r="X677" s="134"/>
      <c r="Y677" s="134"/>
      <c r="Z677" s="134"/>
    </row>
    <row r="678">
      <c r="A678" s="135"/>
      <c r="B678" s="134"/>
      <c r="C678" s="134"/>
      <c r="D678" s="134"/>
      <c r="E678" s="134"/>
      <c r="F678" s="134"/>
      <c r="G678" s="134"/>
      <c r="H678" s="134"/>
      <c r="I678" s="134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4"/>
      <c r="V678" s="134"/>
      <c r="W678" s="134"/>
      <c r="X678" s="134"/>
      <c r="Y678" s="134"/>
      <c r="Z678" s="134"/>
    </row>
    <row r="679">
      <c r="A679" s="135"/>
      <c r="B679" s="134"/>
      <c r="C679" s="134"/>
      <c r="D679" s="134"/>
      <c r="E679" s="134"/>
      <c r="F679" s="134"/>
      <c r="G679" s="134"/>
      <c r="H679" s="134"/>
      <c r="I679" s="134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4"/>
      <c r="V679" s="134"/>
      <c r="W679" s="134"/>
      <c r="X679" s="134"/>
      <c r="Y679" s="134"/>
      <c r="Z679" s="134"/>
    </row>
    <row r="680">
      <c r="A680" s="135"/>
      <c r="B680" s="134"/>
      <c r="C680" s="134"/>
      <c r="D680" s="134"/>
      <c r="E680" s="134"/>
      <c r="F680" s="134"/>
      <c r="G680" s="134"/>
      <c r="H680" s="134"/>
      <c r="I680" s="134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4"/>
      <c r="V680" s="134"/>
      <c r="W680" s="134"/>
      <c r="X680" s="134"/>
      <c r="Y680" s="134"/>
      <c r="Z680" s="134"/>
    </row>
    <row r="681">
      <c r="A681" s="135"/>
      <c r="B681" s="134"/>
      <c r="C681" s="134"/>
      <c r="D681" s="134"/>
      <c r="E681" s="134"/>
      <c r="F681" s="134"/>
      <c r="G681" s="134"/>
      <c r="H681" s="134"/>
      <c r="I681" s="134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4"/>
      <c r="V681" s="134"/>
      <c r="W681" s="134"/>
      <c r="X681" s="134"/>
      <c r="Y681" s="134"/>
      <c r="Z681" s="134"/>
    </row>
    <row r="682">
      <c r="A682" s="135"/>
      <c r="B682" s="134"/>
      <c r="C682" s="134"/>
      <c r="D682" s="134"/>
      <c r="E682" s="134"/>
      <c r="F682" s="134"/>
      <c r="G682" s="134"/>
      <c r="H682" s="134"/>
      <c r="I682" s="134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4"/>
      <c r="V682" s="134"/>
      <c r="W682" s="134"/>
      <c r="X682" s="134"/>
      <c r="Y682" s="134"/>
      <c r="Z682" s="134"/>
    </row>
    <row r="683">
      <c r="A683" s="135"/>
      <c r="B683" s="134"/>
      <c r="C683" s="134"/>
      <c r="D683" s="134"/>
      <c r="E683" s="134"/>
      <c r="F683" s="134"/>
      <c r="G683" s="134"/>
      <c r="H683" s="134"/>
      <c r="I683" s="134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4"/>
      <c r="V683" s="134"/>
      <c r="W683" s="134"/>
      <c r="X683" s="134"/>
      <c r="Y683" s="134"/>
      <c r="Z683" s="134"/>
    </row>
    <row r="684">
      <c r="A684" s="135"/>
      <c r="B684" s="134"/>
      <c r="C684" s="134"/>
      <c r="D684" s="134"/>
      <c r="E684" s="134"/>
      <c r="F684" s="134"/>
      <c r="G684" s="134"/>
      <c r="H684" s="134"/>
      <c r="I684" s="134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4"/>
      <c r="V684" s="134"/>
      <c r="W684" s="134"/>
      <c r="X684" s="134"/>
      <c r="Y684" s="134"/>
      <c r="Z684" s="134"/>
    </row>
    <row r="685">
      <c r="A685" s="135"/>
      <c r="B685" s="134"/>
      <c r="C685" s="134"/>
      <c r="D685" s="134"/>
      <c r="E685" s="134"/>
      <c r="F685" s="134"/>
      <c r="G685" s="134"/>
      <c r="H685" s="134"/>
      <c r="I685" s="134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4"/>
      <c r="V685" s="134"/>
      <c r="W685" s="134"/>
      <c r="X685" s="134"/>
      <c r="Y685" s="134"/>
      <c r="Z685" s="134"/>
    </row>
    <row r="686">
      <c r="A686" s="135"/>
      <c r="B686" s="134"/>
      <c r="C686" s="134"/>
      <c r="D686" s="134"/>
      <c r="E686" s="134"/>
      <c r="F686" s="134"/>
      <c r="G686" s="134"/>
      <c r="H686" s="134"/>
      <c r="I686" s="134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4"/>
      <c r="V686" s="134"/>
      <c r="W686" s="134"/>
      <c r="X686" s="134"/>
      <c r="Y686" s="134"/>
      <c r="Z686" s="134"/>
    </row>
    <row r="687">
      <c r="A687" s="135"/>
      <c r="B687" s="134"/>
      <c r="C687" s="134"/>
      <c r="D687" s="134"/>
      <c r="E687" s="134"/>
      <c r="F687" s="134"/>
      <c r="G687" s="134"/>
      <c r="H687" s="134"/>
      <c r="I687" s="134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4"/>
      <c r="V687" s="134"/>
      <c r="W687" s="134"/>
      <c r="X687" s="134"/>
      <c r="Y687" s="134"/>
      <c r="Z687" s="134"/>
    </row>
    <row r="688">
      <c r="A688" s="135"/>
      <c r="B688" s="134"/>
      <c r="C688" s="134"/>
      <c r="D688" s="134"/>
      <c r="E688" s="134"/>
      <c r="F688" s="134"/>
      <c r="G688" s="134"/>
      <c r="H688" s="134"/>
      <c r="I688" s="134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4"/>
      <c r="V688" s="134"/>
      <c r="W688" s="134"/>
      <c r="X688" s="134"/>
      <c r="Y688" s="134"/>
      <c r="Z688" s="134"/>
    </row>
    <row r="689">
      <c r="A689" s="135"/>
      <c r="B689" s="134"/>
      <c r="C689" s="134"/>
      <c r="D689" s="134"/>
      <c r="E689" s="134"/>
      <c r="F689" s="134"/>
      <c r="G689" s="134"/>
      <c r="H689" s="134"/>
      <c r="I689" s="134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4"/>
      <c r="V689" s="134"/>
      <c r="W689" s="134"/>
      <c r="X689" s="134"/>
      <c r="Y689" s="134"/>
      <c r="Z689" s="134"/>
    </row>
    <row r="690">
      <c r="A690" s="135"/>
      <c r="B690" s="134"/>
      <c r="C690" s="134"/>
      <c r="D690" s="134"/>
      <c r="E690" s="134"/>
      <c r="F690" s="134"/>
      <c r="G690" s="134"/>
      <c r="H690" s="134"/>
      <c r="I690" s="134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4"/>
      <c r="V690" s="134"/>
      <c r="W690" s="134"/>
      <c r="X690" s="134"/>
      <c r="Y690" s="134"/>
      <c r="Z690" s="134"/>
    </row>
    <row r="691">
      <c r="A691" s="135"/>
      <c r="B691" s="134"/>
      <c r="C691" s="134"/>
      <c r="D691" s="134"/>
      <c r="E691" s="134"/>
      <c r="F691" s="134"/>
      <c r="G691" s="134"/>
      <c r="H691" s="134"/>
      <c r="I691" s="134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4"/>
      <c r="V691" s="134"/>
      <c r="W691" s="134"/>
      <c r="X691" s="134"/>
      <c r="Y691" s="134"/>
      <c r="Z691" s="134"/>
    </row>
    <row r="692">
      <c r="A692" s="135"/>
      <c r="B692" s="134"/>
      <c r="C692" s="134"/>
      <c r="D692" s="134"/>
      <c r="E692" s="134"/>
      <c r="F692" s="134"/>
      <c r="G692" s="134"/>
      <c r="H692" s="134"/>
      <c r="I692" s="134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4"/>
      <c r="V692" s="134"/>
      <c r="W692" s="134"/>
      <c r="X692" s="134"/>
      <c r="Y692" s="134"/>
      <c r="Z692" s="134"/>
    </row>
    <row r="693">
      <c r="A693" s="135"/>
      <c r="B693" s="134"/>
      <c r="C693" s="134"/>
      <c r="D693" s="134"/>
      <c r="E693" s="134"/>
      <c r="F693" s="134"/>
      <c r="G693" s="134"/>
      <c r="H693" s="134"/>
      <c r="I693" s="134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4"/>
      <c r="V693" s="134"/>
      <c r="W693" s="134"/>
      <c r="X693" s="134"/>
      <c r="Y693" s="134"/>
      <c r="Z693" s="134"/>
    </row>
    <row r="694">
      <c r="A694" s="135"/>
      <c r="B694" s="134"/>
      <c r="C694" s="134"/>
      <c r="D694" s="134"/>
      <c r="E694" s="134"/>
      <c r="F694" s="134"/>
      <c r="G694" s="134"/>
      <c r="H694" s="134"/>
      <c r="I694" s="134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4"/>
      <c r="V694" s="134"/>
      <c r="W694" s="134"/>
      <c r="X694" s="134"/>
      <c r="Y694" s="134"/>
      <c r="Z694" s="134"/>
    </row>
    <row r="695">
      <c r="A695" s="135"/>
      <c r="B695" s="134"/>
      <c r="C695" s="134"/>
      <c r="D695" s="134"/>
      <c r="E695" s="134"/>
      <c r="F695" s="134"/>
      <c r="G695" s="134"/>
      <c r="H695" s="134"/>
      <c r="I695" s="134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4"/>
      <c r="V695" s="134"/>
      <c r="W695" s="134"/>
      <c r="X695" s="134"/>
      <c r="Y695" s="134"/>
      <c r="Z695" s="134"/>
    </row>
    <row r="696">
      <c r="A696" s="135"/>
      <c r="B696" s="134"/>
      <c r="C696" s="134"/>
      <c r="D696" s="134"/>
      <c r="E696" s="134"/>
      <c r="F696" s="134"/>
      <c r="G696" s="134"/>
      <c r="H696" s="134"/>
      <c r="I696" s="134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4"/>
      <c r="V696" s="134"/>
      <c r="W696" s="134"/>
      <c r="X696" s="134"/>
      <c r="Y696" s="134"/>
      <c r="Z696" s="134"/>
    </row>
    <row r="697">
      <c r="A697" s="135"/>
      <c r="B697" s="134"/>
      <c r="C697" s="134"/>
      <c r="D697" s="134"/>
      <c r="E697" s="134"/>
      <c r="F697" s="134"/>
      <c r="G697" s="134"/>
      <c r="H697" s="134"/>
      <c r="I697" s="134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4"/>
      <c r="V697" s="134"/>
      <c r="W697" s="134"/>
      <c r="X697" s="134"/>
      <c r="Y697" s="134"/>
      <c r="Z697" s="134"/>
    </row>
    <row r="698">
      <c r="A698" s="135"/>
      <c r="B698" s="134"/>
      <c r="C698" s="134"/>
      <c r="D698" s="134"/>
      <c r="E698" s="134"/>
      <c r="F698" s="134"/>
      <c r="G698" s="134"/>
      <c r="H698" s="134"/>
      <c r="I698" s="134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4"/>
      <c r="V698" s="134"/>
      <c r="W698" s="134"/>
      <c r="X698" s="134"/>
      <c r="Y698" s="134"/>
      <c r="Z698" s="134"/>
    </row>
    <row r="699">
      <c r="A699" s="135"/>
      <c r="B699" s="134"/>
      <c r="C699" s="134"/>
      <c r="D699" s="134"/>
      <c r="E699" s="134"/>
      <c r="F699" s="134"/>
      <c r="G699" s="134"/>
      <c r="H699" s="134"/>
      <c r="I699" s="134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4"/>
      <c r="V699" s="134"/>
      <c r="W699" s="134"/>
      <c r="X699" s="134"/>
      <c r="Y699" s="134"/>
      <c r="Z699" s="134"/>
    </row>
    <row r="700">
      <c r="A700" s="135"/>
      <c r="B700" s="134"/>
      <c r="C700" s="134"/>
      <c r="D700" s="134"/>
      <c r="E700" s="134"/>
      <c r="F700" s="134"/>
      <c r="G700" s="134"/>
      <c r="H700" s="134"/>
      <c r="I700" s="134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4"/>
      <c r="V700" s="134"/>
      <c r="W700" s="134"/>
      <c r="X700" s="134"/>
      <c r="Y700" s="134"/>
      <c r="Z700" s="134"/>
    </row>
    <row r="701">
      <c r="A701" s="135"/>
      <c r="B701" s="134"/>
      <c r="C701" s="134"/>
      <c r="D701" s="134"/>
      <c r="E701" s="134"/>
      <c r="F701" s="134"/>
      <c r="G701" s="134"/>
      <c r="H701" s="134"/>
      <c r="I701" s="134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4"/>
      <c r="V701" s="134"/>
      <c r="W701" s="134"/>
      <c r="X701" s="134"/>
      <c r="Y701" s="134"/>
      <c r="Z701" s="134"/>
    </row>
    <row r="702">
      <c r="A702" s="135"/>
      <c r="B702" s="134"/>
      <c r="C702" s="134"/>
      <c r="D702" s="134"/>
      <c r="E702" s="134"/>
      <c r="F702" s="134"/>
      <c r="G702" s="134"/>
      <c r="H702" s="134"/>
      <c r="I702" s="134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4"/>
      <c r="V702" s="134"/>
      <c r="W702" s="134"/>
      <c r="X702" s="134"/>
      <c r="Y702" s="134"/>
      <c r="Z702" s="134"/>
    </row>
    <row r="703">
      <c r="A703" s="135"/>
      <c r="B703" s="134"/>
      <c r="C703" s="134"/>
      <c r="D703" s="134"/>
      <c r="E703" s="134"/>
      <c r="F703" s="134"/>
      <c r="G703" s="134"/>
      <c r="H703" s="134"/>
      <c r="I703" s="134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4"/>
      <c r="V703" s="134"/>
      <c r="W703" s="134"/>
      <c r="X703" s="134"/>
      <c r="Y703" s="134"/>
      <c r="Z703" s="134"/>
    </row>
    <row r="704">
      <c r="A704" s="135"/>
      <c r="B704" s="134"/>
      <c r="C704" s="134"/>
      <c r="D704" s="134"/>
      <c r="E704" s="134"/>
      <c r="F704" s="134"/>
      <c r="G704" s="134"/>
      <c r="H704" s="134"/>
      <c r="I704" s="134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4"/>
      <c r="V704" s="134"/>
      <c r="W704" s="134"/>
      <c r="X704" s="134"/>
      <c r="Y704" s="134"/>
      <c r="Z704" s="134"/>
    </row>
    <row r="705">
      <c r="A705" s="135"/>
      <c r="B705" s="134"/>
      <c r="C705" s="134"/>
      <c r="D705" s="134"/>
      <c r="E705" s="134"/>
      <c r="F705" s="134"/>
      <c r="G705" s="134"/>
      <c r="H705" s="134"/>
      <c r="I705" s="134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4"/>
      <c r="V705" s="134"/>
      <c r="W705" s="134"/>
      <c r="X705" s="134"/>
      <c r="Y705" s="134"/>
      <c r="Z705" s="134"/>
    </row>
    <row r="706">
      <c r="A706" s="135"/>
      <c r="B706" s="134"/>
      <c r="C706" s="134"/>
      <c r="D706" s="134"/>
      <c r="E706" s="134"/>
      <c r="F706" s="134"/>
      <c r="G706" s="134"/>
      <c r="H706" s="134"/>
      <c r="I706" s="134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4"/>
      <c r="V706" s="134"/>
      <c r="W706" s="134"/>
      <c r="X706" s="134"/>
      <c r="Y706" s="134"/>
      <c r="Z706" s="134"/>
    </row>
    <row r="707">
      <c r="A707" s="135"/>
      <c r="B707" s="134"/>
      <c r="C707" s="134"/>
      <c r="D707" s="134"/>
      <c r="E707" s="134"/>
      <c r="F707" s="134"/>
      <c r="G707" s="134"/>
      <c r="H707" s="134"/>
      <c r="I707" s="134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4"/>
      <c r="V707" s="134"/>
      <c r="W707" s="134"/>
      <c r="X707" s="134"/>
      <c r="Y707" s="134"/>
      <c r="Z707" s="134"/>
    </row>
    <row r="708">
      <c r="A708" s="135"/>
      <c r="B708" s="134"/>
      <c r="C708" s="134"/>
      <c r="D708" s="134"/>
      <c r="E708" s="134"/>
      <c r="F708" s="134"/>
      <c r="G708" s="134"/>
      <c r="H708" s="134"/>
      <c r="I708" s="134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4"/>
      <c r="V708" s="134"/>
      <c r="W708" s="134"/>
      <c r="X708" s="134"/>
      <c r="Y708" s="134"/>
      <c r="Z708" s="134"/>
    </row>
    <row r="709">
      <c r="A709" s="135"/>
      <c r="B709" s="134"/>
      <c r="C709" s="134"/>
      <c r="D709" s="134"/>
      <c r="E709" s="134"/>
      <c r="F709" s="134"/>
      <c r="G709" s="134"/>
      <c r="H709" s="134"/>
      <c r="I709" s="134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4"/>
      <c r="V709" s="134"/>
      <c r="W709" s="134"/>
      <c r="X709" s="134"/>
      <c r="Y709" s="134"/>
      <c r="Z709" s="134"/>
    </row>
    <row r="710">
      <c r="A710" s="135"/>
      <c r="B710" s="134"/>
      <c r="C710" s="134"/>
      <c r="D710" s="134"/>
      <c r="E710" s="134"/>
      <c r="F710" s="134"/>
      <c r="G710" s="134"/>
      <c r="H710" s="134"/>
      <c r="I710" s="134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4"/>
      <c r="V710" s="134"/>
      <c r="W710" s="134"/>
      <c r="X710" s="134"/>
      <c r="Y710" s="134"/>
      <c r="Z710" s="134"/>
    </row>
    <row r="711">
      <c r="A711" s="135"/>
      <c r="B711" s="134"/>
      <c r="C711" s="134"/>
      <c r="D711" s="134"/>
      <c r="E711" s="134"/>
      <c r="F711" s="134"/>
      <c r="G711" s="134"/>
      <c r="H711" s="134"/>
      <c r="I711" s="134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4"/>
      <c r="V711" s="134"/>
      <c r="W711" s="134"/>
      <c r="X711" s="134"/>
      <c r="Y711" s="134"/>
      <c r="Z711" s="134"/>
    </row>
    <row r="712">
      <c r="A712" s="135"/>
      <c r="B712" s="134"/>
      <c r="C712" s="134"/>
      <c r="D712" s="134"/>
      <c r="E712" s="134"/>
      <c r="F712" s="134"/>
      <c r="G712" s="134"/>
      <c r="H712" s="134"/>
      <c r="I712" s="134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4"/>
      <c r="V712" s="134"/>
      <c r="W712" s="134"/>
      <c r="X712" s="134"/>
      <c r="Y712" s="134"/>
      <c r="Z712" s="134"/>
    </row>
    <row r="713">
      <c r="A713" s="135"/>
      <c r="B713" s="134"/>
      <c r="C713" s="134"/>
      <c r="D713" s="134"/>
      <c r="E713" s="134"/>
      <c r="F713" s="134"/>
      <c r="G713" s="134"/>
      <c r="H713" s="134"/>
      <c r="I713" s="134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4"/>
      <c r="V713" s="134"/>
      <c r="W713" s="134"/>
      <c r="X713" s="134"/>
      <c r="Y713" s="134"/>
      <c r="Z713" s="134"/>
    </row>
    <row r="714">
      <c r="A714" s="135"/>
      <c r="B714" s="134"/>
      <c r="C714" s="134"/>
      <c r="D714" s="134"/>
      <c r="E714" s="134"/>
      <c r="F714" s="134"/>
      <c r="G714" s="134"/>
      <c r="H714" s="134"/>
      <c r="I714" s="134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4"/>
      <c r="V714" s="134"/>
      <c r="W714" s="134"/>
      <c r="X714" s="134"/>
      <c r="Y714" s="134"/>
      <c r="Z714" s="134"/>
    </row>
    <row r="715">
      <c r="A715" s="135"/>
      <c r="B715" s="134"/>
      <c r="C715" s="134"/>
      <c r="D715" s="134"/>
      <c r="E715" s="134"/>
      <c r="F715" s="134"/>
      <c r="G715" s="134"/>
      <c r="H715" s="134"/>
      <c r="I715" s="134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4"/>
      <c r="V715" s="134"/>
      <c r="W715" s="134"/>
      <c r="X715" s="134"/>
      <c r="Y715" s="134"/>
      <c r="Z715" s="134"/>
    </row>
    <row r="716">
      <c r="A716" s="135"/>
      <c r="B716" s="134"/>
      <c r="C716" s="134"/>
      <c r="D716" s="134"/>
      <c r="E716" s="134"/>
      <c r="F716" s="134"/>
      <c r="G716" s="134"/>
      <c r="H716" s="134"/>
      <c r="I716" s="134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4"/>
      <c r="V716" s="134"/>
      <c r="W716" s="134"/>
      <c r="X716" s="134"/>
      <c r="Y716" s="134"/>
      <c r="Z716" s="134"/>
    </row>
    <row r="717">
      <c r="A717" s="135"/>
      <c r="B717" s="134"/>
      <c r="C717" s="134"/>
      <c r="D717" s="134"/>
      <c r="E717" s="134"/>
      <c r="F717" s="134"/>
      <c r="G717" s="134"/>
      <c r="H717" s="134"/>
      <c r="I717" s="134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4"/>
      <c r="V717" s="134"/>
      <c r="W717" s="134"/>
      <c r="X717" s="134"/>
      <c r="Y717" s="134"/>
      <c r="Z717" s="134"/>
    </row>
    <row r="718">
      <c r="A718" s="135"/>
      <c r="B718" s="134"/>
      <c r="C718" s="134"/>
      <c r="D718" s="134"/>
      <c r="E718" s="134"/>
      <c r="F718" s="134"/>
      <c r="G718" s="134"/>
      <c r="H718" s="134"/>
      <c r="I718" s="134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4"/>
      <c r="V718" s="134"/>
      <c r="W718" s="134"/>
      <c r="X718" s="134"/>
      <c r="Y718" s="134"/>
      <c r="Z718" s="134"/>
    </row>
    <row r="719">
      <c r="A719" s="135"/>
      <c r="B719" s="134"/>
      <c r="C719" s="134"/>
      <c r="D719" s="134"/>
      <c r="E719" s="134"/>
      <c r="F719" s="134"/>
      <c r="G719" s="134"/>
      <c r="H719" s="134"/>
      <c r="I719" s="134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4"/>
      <c r="V719" s="134"/>
      <c r="W719" s="134"/>
      <c r="X719" s="134"/>
      <c r="Y719" s="134"/>
      <c r="Z719" s="134"/>
    </row>
    <row r="720">
      <c r="A720" s="135"/>
      <c r="B720" s="134"/>
      <c r="C720" s="134"/>
      <c r="D720" s="134"/>
      <c r="E720" s="134"/>
      <c r="F720" s="134"/>
      <c r="G720" s="134"/>
      <c r="H720" s="134"/>
      <c r="I720" s="134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4"/>
      <c r="V720" s="134"/>
      <c r="W720" s="134"/>
      <c r="X720" s="134"/>
      <c r="Y720" s="134"/>
      <c r="Z720" s="134"/>
    </row>
    <row r="721">
      <c r="A721" s="135"/>
      <c r="B721" s="134"/>
      <c r="C721" s="134"/>
      <c r="D721" s="134"/>
      <c r="E721" s="134"/>
      <c r="F721" s="134"/>
      <c r="G721" s="134"/>
      <c r="H721" s="134"/>
      <c r="I721" s="134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4"/>
      <c r="V721" s="134"/>
      <c r="W721" s="134"/>
      <c r="X721" s="134"/>
      <c r="Y721" s="134"/>
      <c r="Z721" s="134"/>
    </row>
    <row r="722">
      <c r="A722" s="135"/>
      <c r="B722" s="134"/>
      <c r="C722" s="134"/>
      <c r="D722" s="134"/>
      <c r="E722" s="134"/>
      <c r="F722" s="134"/>
      <c r="G722" s="134"/>
      <c r="H722" s="134"/>
      <c r="I722" s="134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4"/>
      <c r="V722" s="134"/>
      <c r="W722" s="134"/>
      <c r="X722" s="134"/>
      <c r="Y722" s="134"/>
      <c r="Z722" s="134"/>
    </row>
    <row r="723">
      <c r="A723" s="135"/>
      <c r="B723" s="134"/>
      <c r="C723" s="134"/>
      <c r="D723" s="134"/>
      <c r="E723" s="134"/>
      <c r="F723" s="134"/>
      <c r="G723" s="134"/>
      <c r="H723" s="134"/>
      <c r="I723" s="134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4"/>
      <c r="V723" s="134"/>
      <c r="W723" s="134"/>
      <c r="X723" s="134"/>
      <c r="Y723" s="134"/>
      <c r="Z723" s="134"/>
    </row>
    <row r="724">
      <c r="A724" s="135"/>
      <c r="B724" s="134"/>
      <c r="C724" s="134"/>
      <c r="D724" s="134"/>
      <c r="E724" s="134"/>
      <c r="F724" s="134"/>
      <c r="G724" s="134"/>
      <c r="H724" s="134"/>
      <c r="I724" s="134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4"/>
      <c r="V724" s="134"/>
      <c r="W724" s="134"/>
      <c r="X724" s="134"/>
      <c r="Y724" s="134"/>
      <c r="Z724" s="134"/>
    </row>
    <row r="725">
      <c r="A725" s="135"/>
      <c r="B725" s="134"/>
      <c r="C725" s="134"/>
      <c r="D725" s="134"/>
      <c r="E725" s="134"/>
      <c r="F725" s="134"/>
      <c r="G725" s="134"/>
      <c r="H725" s="134"/>
      <c r="I725" s="134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4"/>
      <c r="V725" s="134"/>
      <c r="W725" s="134"/>
      <c r="X725" s="134"/>
      <c r="Y725" s="134"/>
      <c r="Z725" s="134"/>
    </row>
    <row r="726">
      <c r="A726" s="135"/>
      <c r="B726" s="134"/>
      <c r="C726" s="134"/>
      <c r="D726" s="134"/>
      <c r="E726" s="134"/>
      <c r="F726" s="134"/>
      <c r="G726" s="134"/>
      <c r="H726" s="134"/>
      <c r="I726" s="134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4"/>
      <c r="V726" s="134"/>
      <c r="W726" s="134"/>
      <c r="X726" s="134"/>
      <c r="Y726" s="134"/>
      <c r="Z726" s="134"/>
    </row>
    <row r="727">
      <c r="A727" s="135"/>
      <c r="B727" s="134"/>
      <c r="C727" s="134"/>
      <c r="D727" s="134"/>
      <c r="E727" s="134"/>
      <c r="F727" s="134"/>
      <c r="G727" s="134"/>
      <c r="H727" s="134"/>
      <c r="I727" s="134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4"/>
      <c r="V727" s="134"/>
      <c r="W727" s="134"/>
      <c r="X727" s="134"/>
      <c r="Y727" s="134"/>
      <c r="Z727" s="134"/>
    </row>
    <row r="728">
      <c r="A728" s="135"/>
      <c r="B728" s="134"/>
      <c r="C728" s="134"/>
      <c r="D728" s="134"/>
      <c r="E728" s="134"/>
      <c r="F728" s="134"/>
      <c r="G728" s="134"/>
      <c r="H728" s="134"/>
      <c r="I728" s="134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4"/>
      <c r="V728" s="134"/>
      <c r="W728" s="134"/>
      <c r="X728" s="134"/>
      <c r="Y728" s="134"/>
      <c r="Z728" s="134"/>
    </row>
    <row r="729">
      <c r="A729" s="135"/>
      <c r="B729" s="134"/>
      <c r="C729" s="134"/>
      <c r="D729" s="134"/>
      <c r="E729" s="134"/>
      <c r="F729" s="134"/>
      <c r="G729" s="134"/>
      <c r="H729" s="134"/>
      <c r="I729" s="134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4"/>
      <c r="V729" s="134"/>
      <c r="W729" s="134"/>
      <c r="X729" s="134"/>
      <c r="Y729" s="134"/>
      <c r="Z729" s="134"/>
    </row>
    <row r="730">
      <c r="A730" s="135"/>
      <c r="B730" s="134"/>
      <c r="C730" s="134"/>
      <c r="D730" s="134"/>
      <c r="E730" s="134"/>
      <c r="F730" s="134"/>
      <c r="G730" s="134"/>
      <c r="H730" s="134"/>
      <c r="I730" s="134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4"/>
      <c r="V730" s="134"/>
      <c r="W730" s="134"/>
      <c r="X730" s="134"/>
      <c r="Y730" s="134"/>
      <c r="Z730" s="134"/>
    </row>
    <row r="731">
      <c r="A731" s="135"/>
      <c r="B731" s="134"/>
      <c r="C731" s="134"/>
      <c r="D731" s="134"/>
      <c r="E731" s="134"/>
      <c r="F731" s="134"/>
      <c r="G731" s="134"/>
      <c r="H731" s="134"/>
      <c r="I731" s="134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4"/>
      <c r="V731" s="134"/>
      <c r="W731" s="134"/>
      <c r="X731" s="134"/>
      <c r="Y731" s="134"/>
      <c r="Z731" s="134"/>
    </row>
    <row r="732">
      <c r="A732" s="135"/>
      <c r="B732" s="134"/>
      <c r="C732" s="134"/>
      <c r="D732" s="134"/>
      <c r="E732" s="134"/>
      <c r="F732" s="134"/>
      <c r="G732" s="134"/>
      <c r="H732" s="134"/>
      <c r="I732" s="134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4"/>
      <c r="V732" s="134"/>
      <c r="W732" s="134"/>
      <c r="X732" s="134"/>
      <c r="Y732" s="134"/>
      <c r="Z732" s="134"/>
    </row>
    <row r="733">
      <c r="A733" s="135"/>
      <c r="B733" s="134"/>
      <c r="C733" s="134"/>
      <c r="D733" s="134"/>
      <c r="E733" s="134"/>
      <c r="F733" s="134"/>
      <c r="G733" s="134"/>
      <c r="H733" s="134"/>
      <c r="I733" s="134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4"/>
      <c r="V733" s="134"/>
      <c r="W733" s="134"/>
      <c r="X733" s="134"/>
      <c r="Y733" s="134"/>
      <c r="Z733" s="134"/>
    </row>
    <row r="734">
      <c r="A734" s="135"/>
      <c r="B734" s="134"/>
      <c r="C734" s="134"/>
      <c r="D734" s="134"/>
      <c r="E734" s="134"/>
      <c r="F734" s="134"/>
      <c r="G734" s="134"/>
      <c r="H734" s="134"/>
      <c r="I734" s="134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4"/>
      <c r="V734" s="134"/>
      <c r="W734" s="134"/>
      <c r="X734" s="134"/>
      <c r="Y734" s="134"/>
      <c r="Z734" s="134"/>
    </row>
    <row r="735">
      <c r="A735" s="135"/>
      <c r="B735" s="134"/>
      <c r="C735" s="134"/>
      <c r="D735" s="134"/>
      <c r="E735" s="134"/>
      <c r="F735" s="134"/>
      <c r="G735" s="134"/>
      <c r="H735" s="134"/>
      <c r="I735" s="134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4"/>
      <c r="V735" s="134"/>
      <c r="W735" s="134"/>
      <c r="X735" s="134"/>
      <c r="Y735" s="134"/>
      <c r="Z735" s="134"/>
    </row>
    <row r="736">
      <c r="A736" s="135"/>
      <c r="B736" s="134"/>
      <c r="C736" s="134"/>
      <c r="D736" s="134"/>
      <c r="E736" s="134"/>
      <c r="F736" s="134"/>
      <c r="G736" s="134"/>
      <c r="H736" s="134"/>
      <c r="I736" s="134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4"/>
      <c r="V736" s="134"/>
      <c r="W736" s="134"/>
      <c r="X736" s="134"/>
      <c r="Y736" s="134"/>
      <c r="Z736" s="134"/>
    </row>
    <row r="737">
      <c r="A737" s="135"/>
      <c r="B737" s="134"/>
      <c r="C737" s="134"/>
      <c r="D737" s="134"/>
      <c r="E737" s="134"/>
      <c r="F737" s="134"/>
      <c r="G737" s="134"/>
      <c r="H737" s="134"/>
      <c r="I737" s="134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4"/>
      <c r="V737" s="134"/>
      <c r="W737" s="134"/>
      <c r="X737" s="134"/>
      <c r="Y737" s="134"/>
      <c r="Z737" s="134"/>
    </row>
    <row r="738">
      <c r="A738" s="135"/>
      <c r="B738" s="134"/>
      <c r="C738" s="134"/>
      <c r="D738" s="134"/>
      <c r="E738" s="134"/>
      <c r="F738" s="134"/>
      <c r="G738" s="134"/>
      <c r="H738" s="134"/>
      <c r="I738" s="134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4"/>
      <c r="V738" s="134"/>
      <c r="W738" s="134"/>
      <c r="X738" s="134"/>
      <c r="Y738" s="134"/>
      <c r="Z738" s="134"/>
    </row>
    <row r="739">
      <c r="A739" s="135"/>
      <c r="B739" s="134"/>
      <c r="C739" s="134"/>
      <c r="D739" s="134"/>
      <c r="E739" s="134"/>
      <c r="F739" s="134"/>
      <c r="G739" s="134"/>
      <c r="H739" s="134"/>
      <c r="I739" s="134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4"/>
      <c r="V739" s="134"/>
      <c r="W739" s="134"/>
      <c r="X739" s="134"/>
      <c r="Y739" s="134"/>
      <c r="Z739" s="134"/>
    </row>
    <row r="740">
      <c r="A740" s="135"/>
      <c r="B740" s="134"/>
      <c r="C740" s="134"/>
      <c r="D740" s="134"/>
      <c r="E740" s="134"/>
      <c r="F740" s="134"/>
      <c r="G740" s="134"/>
      <c r="H740" s="134"/>
      <c r="I740" s="134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4"/>
      <c r="V740" s="134"/>
      <c r="W740" s="134"/>
      <c r="X740" s="134"/>
      <c r="Y740" s="134"/>
      <c r="Z740" s="134"/>
    </row>
    <row r="741">
      <c r="A741" s="135"/>
      <c r="B741" s="134"/>
      <c r="C741" s="134"/>
      <c r="D741" s="134"/>
      <c r="E741" s="134"/>
      <c r="F741" s="134"/>
      <c r="G741" s="134"/>
      <c r="H741" s="134"/>
      <c r="I741" s="134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4"/>
      <c r="V741" s="134"/>
      <c r="W741" s="134"/>
      <c r="X741" s="134"/>
      <c r="Y741" s="134"/>
      <c r="Z741" s="134"/>
    </row>
    <row r="742">
      <c r="A742" s="135"/>
      <c r="B742" s="134"/>
      <c r="C742" s="134"/>
      <c r="D742" s="134"/>
      <c r="E742" s="134"/>
      <c r="F742" s="134"/>
      <c r="G742" s="134"/>
      <c r="H742" s="134"/>
      <c r="I742" s="134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4"/>
      <c r="V742" s="134"/>
      <c r="W742" s="134"/>
      <c r="X742" s="134"/>
      <c r="Y742" s="134"/>
      <c r="Z742" s="134"/>
    </row>
    <row r="743">
      <c r="A743" s="135"/>
      <c r="B743" s="134"/>
      <c r="C743" s="134"/>
      <c r="D743" s="134"/>
      <c r="E743" s="134"/>
      <c r="F743" s="134"/>
      <c r="G743" s="134"/>
      <c r="H743" s="134"/>
      <c r="I743" s="134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4"/>
      <c r="V743" s="134"/>
      <c r="W743" s="134"/>
      <c r="X743" s="134"/>
      <c r="Y743" s="134"/>
      <c r="Z743" s="134"/>
    </row>
    <row r="744">
      <c r="A744" s="135"/>
      <c r="B744" s="134"/>
      <c r="C744" s="134"/>
      <c r="D744" s="134"/>
      <c r="E744" s="134"/>
      <c r="F744" s="134"/>
      <c r="G744" s="134"/>
      <c r="H744" s="134"/>
      <c r="I744" s="134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4"/>
      <c r="V744" s="134"/>
      <c r="W744" s="134"/>
      <c r="X744" s="134"/>
      <c r="Y744" s="134"/>
      <c r="Z744" s="134"/>
    </row>
    <row r="745">
      <c r="A745" s="135"/>
      <c r="B745" s="134"/>
      <c r="C745" s="134"/>
      <c r="D745" s="134"/>
      <c r="E745" s="134"/>
      <c r="F745" s="134"/>
      <c r="G745" s="134"/>
      <c r="H745" s="134"/>
      <c r="I745" s="134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4"/>
      <c r="V745" s="134"/>
      <c r="W745" s="134"/>
      <c r="X745" s="134"/>
      <c r="Y745" s="134"/>
      <c r="Z745" s="134"/>
    </row>
    <row r="746">
      <c r="A746" s="135"/>
      <c r="B746" s="134"/>
      <c r="C746" s="134"/>
      <c r="D746" s="134"/>
      <c r="E746" s="134"/>
      <c r="F746" s="134"/>
      <c r="G746" s="134"/>
      <c r="H746" s="134"/>
      <c r="I746" s="134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4"/>
      <c r="V746" s="134"/>
      <c r="W746" s="134"/>
      <c r="X746" s="134"/>
      <c r="Y746" s="134"/>
      <c r="Z746" s="134"/>
    </row>
    <row r="747">
      <c r="A747" s="135"/>
      <c r="B747" s="134"/>
      <c r="C747" s="134"/>
      <c r="D747" s="134"/>
      <c r="E747" s="134"/>
      <c r="F747" s="134"/>
      <c r="G747" s="134"/>
      <c r="H747" s="134"/>
      <c r="I747" s="134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4"/>
      <c r="V747" s="134"/>
      <c r="W747" s="134"/>
      <c r="X747" s="134"/>
      <c r="Y747" s="134"/>
      <c r="Z747" s="134"/>
    </row>
    <row r="748">
      <c r="A748" s="135"/>
      <c r="B748" s="134"/>
      <c r="C748" s="134"/>
      <c r="D748" s="134"/>
      <c r="E748" s="134"/>
      <c r="F748" s="134"/>
      <c r="G748" s="134"/>
      <c r="H748" s="134"/>
      <c r="I748" s="134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4"/>
      <c r="V748" s="134"/>
      <c r="W748" s="134"/>
      <c r="X748" s="134"/>
      <c r="Y748" s="134"/>
      <c r="Z748" s="134"/>
    </row>
    <row r="749">
      <c r="A749" s="135"/>
      <c r="B749" s="134"/>
      <c r="C749" s="134"/>
      <c r="D749" s="134"/>
      <c r="E749" s="134"/>
      <c r="F749" s="134"/>
      <c r="G749" s="134"/>
      <c r="H749" s="134"/>
      <c r="I749" s="134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4"/>
      <c r="V749" s="134"/>
      <c r="W749" s="134"/>
      <c r="X749" s="134"/>
      <c r="Y749" s="134"/>
      <c r="Z749" s="134"/>
    </row>
    <row r="750">
      <c r="A750" s="135"/>
      <c r="B750" s="134"/>
      <c r="C750" s="134"/>
      <c r="D750" s="134"/>
      <c r="E750" s="134"/>
      <c r="F750" s="134"/>
      <c r="G750" s="134"/>
      <c r="H750" s="134"/>
      <c r="I750" s="134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4"/>
      <c r="V750" s="134"/>
      <c r="W750" s="134"/>
      <c r="X750" s="134"/>
      <c r="Y750" s="134"/>
      <c r="Z750" s="134"/>
    </row>
    <row r="751">
      <c r="A751" s="135"/>
      <c r="B751" s="134"/>
      <c r="C751" s="134"/>
      <c r="D751" s="134"/>
      <c r="E751" s="134"/>
      <c r="F751" s="134"/>
      <c r="G751" s="134"/>
      <c r="H751" s="134"/>
      <c r="I751" s="134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4"/>
      <c r="V751" s="134"/>
      <c r="W751" s="134"/>
      <c r="X751" s="134"/>
      <c r="Y751" s="134"/>
      <c r="Z751" s="134"/>
    </row>
    <row r="752">
      <c r="A752" s="135"/>
      <c r="B752" s="134"/>
      <c r="C752" s="134"/>
      <c r="D752" s="134"/>
      <c r="E752" s="134"/>
      <c r="F752" s="134"/>
      <c r="G752" s="134"/>
      <c r="H752" s="134"/>
      <c r="I752" s="134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4"/>
      <c r="V752" s="134"/>
      <c r="W752" s="134"/>
      <c r="X752" s="134"/>
      <c r="Y752" s="134"/>
      <c r="Z752" s="134"/>
    </row>
    <row r="753">
      <c r="A753" s="135"/>
      <c r="B753" s="134"/>
      <c r="C753" s="134"/>
      <c r="D753" s="134"/>
      <c r="E753" s="134"/>
      <c r="F753" s="134"/>
      <c r="G753" s="134"/>
      <c r="H753" s="134"/>
      <c r="I753" s="134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4"/>
      <c r="V753" s="134"/>
      <c r="W753" s="134"/>
      <c r="X753" s="134"/>
      <c r="Y753" s="134"/>
      <c r="Z753" s="134"/>
    </row>
    <row r="754">
      <c r="A754" s="135"/>
      <c r="B754" s="134"/>
      <c r="C754" s="134"/>
      <c r="D754" s="134"/>
      <c r="E754" s="134"/>
      <c r="F754" s="134"/>
      <c r="G754" s="134"/>
      <c r="H754" s="134"/>
      <c r="I754" s="134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4"/>
      <c r="V754" s="134"/>
      <c r="W754" s="134"/>
      <c r="X754" s="134"/>
      <c r="Y754" s="134"/>
      <c r="Z754" s="134"/>
    </row>
    <row r="755">
      <c r="A755" s="135"/>
      <c r="B755" s="134"/>
      <c r="C755" s="134"/>
      <c r="D755" s="134"/>
      <c r="E755" s="134"/>
      <c r="F755" s="134"/>
      <c r="G755" s="134"/>
      <c r="H755" s="134"/>
      <c r="I755" s="134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4"/>
      <c r="V755" s="134"/>
      <c r="W755" s="134"/>
      <c r="X755" s="134"/>
      <c r="Y755" s="134"/>
      <c r="Z755" s="134"/>
    </row>
    <row r="756">
      <c r="A756" s="135"/>
      <c r="B756" s="134"/>
      <c r="C756" s="134"/>
      <c r="D756" s="134"/>
      <c r="E756" s="134"/>
      <c r="F756" s="134"/>
      <c r="G756" s="134"/>
      <c r="H756" s="134"/>
      <c r="I756" s="134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4"/>
      <c r="V756" s="134"/>
      <c r="W756" s="134"/>
      <c r="X756" s="134"/>
      <c r="Y756" s="134"/>
      <c r="Z756" s="134"/>
    </row>
    <row r="757">
      <c r="A757" s="135"/>
      <c r="B757" s="134"/>
      <c r="C757" s="134"/>
      <c r="D757" s="134"/>
      <c r="E757" s="134"/>
      <c r="F757" s="134"/>
      <c r="G757" s="134"/>
      <c r="H757" s="134"/>
      <c r="I757" s="134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4"/>
      <c r="V757" s="134"/>
      <c r="W757" s="134"/>
      <c r="X757" s="134"/>
      <c r="Y757" s="134"/>
      <c r="Z757" s="134"/>
    </row>
    <row r="758">
      <c r="A758" s="135"/>
      <c r="B758" s="134"/>
      <c r="C758" s="134"/>
      <c r="D758" s="134"/>
      <c r="E758" s="134"/>
      <c r="F758" s="134"/>
      <c r="G758" s="134"/>
      <c r="H758" s="134"/>
      <c r="I758" s="134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4"/>
      <c r="V758" s="134"/>
      <c r="W758" s="134"/>
      <c r="X758" s="134"/>
      <c r="Y758" s="134"/>
      <c r="Z758" s="134"/>
    </row>
    <row r="759">
      <c r="A759" s="135"/>
      <c r="B759" s="134"/>
      <c r="C759" s="134"/>
      <c r="D759" s="134"/>
      <c r="E759" s="134"/>
      <c r="F759" s="134"/>
      <c r="G759" s="134"/>
      <c r="H759" s="134"/>
      <c r="I759" s="134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4"/>
      <c r="V759" s="134"/>
      <c r="W759" s="134"/>
      <c r="X759" s="134"/>
      <c r="Y759" s="134"/>
      <c r="Z759" s="134"/>
    </row>
    <row r="760">
      <c r="A760" s="135"/>
      <c r="B760" s="134"/>
      <c r="C760" s="134"/>
      <c r="D760" s="134"/>
      <c r="E760" s="134"/>
      <c r="F760" s="134"/>
      <c r="G760" s="134"/>
      <c r="H760" s="134"/>
      <c r="I760" s="134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4"/>
      <c r="V760" s="134"/>
      <c r="W760" s="134"/>
      <c r="X760" s="134"/>
      <c r="Y760" s="134"/>
      <c r="Z760" s="134"/>
    </row>
    <row r="761">
      <c r="A761" s="135"/>
      <c r="B761" s="134"/>
      <c r="C761" s="134"/>
      <c r="D761" s="134"/>
      <c r="E761" s="134"/>
      <c r="F761" s="134"/>
      <c r="G761" s="134"/>
      <c r="H761" s="134"/>
      <c r="I761" s="134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4"/>
      <c r="V761" s="134"/>
      <c r="W761" s="134"/>
      <c r="X761" s="134"/>
      <c r="Y761" s="134"/>
      <c r="Z761" s="134"/>
    </row>
    <row r="762">
      <c r="A762" s="135"/>
      <c r="B762" s="134"/>
      <c r="C762" s="134"/>
      <c r="D762" s="134"/>
      <c r="E762" s="134"/>
      <c r="F762" s="134"/>
      <c r="G762" s="134"/>
      <c r="H762" s="134"/>
      <c r="I762" s="134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4"/>
      <c r="V762" s="134"/>
      <c r="W762" s="134"/>
      <c r="X762" s="134"/>
      <c r="Y762" s="134"/>
      <c r="Z762" s="134"/>
    </row>
    <row r="763">
      <c r="A763" s="135"/>
      <c r="B763" s="134"/>
      <c r="C763" s="134"/>
      <c r="D763" s="134"/>
      <c r="E763" s="134"/>
      <c r="F763" s="134"/>
      <c r="G763" s="134"/>
      <c r="H763" s="134"/>
      <c r="I763" s="134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4"/>
      <c r="V763" s="134"/>
      <c r="W763" s="134"/>
      <c r="X763" s="134"/>
      <c r="Y763" s="134"/>
      <c r="Z763" s="134"/>
    </row>
    <row r="764">
      <c r="A764" s="135"/>
      <c r="B764" s="134"/>
      <c r="C764" s="134"/>
      <c r="D764" s="134"/>
      <c r="E764" s="134"/>
      <c r="F764" s="134"/>
      <c r="G764" s="134"/>
      <c r="H764" s="134"/>
      <c r="I764" s="134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4"/>
      <c r="V764" s="134"/>
      <c r="W764" s="134"/>
      <c r="X764" s="134"/>
      <c r="Y764" s="134"/>
      <c r="Z764" s="134"/>
    </row>
    <row r="765">
      <c r="A765" s="135"/>
      <c r="B765" s="134"/>
      <c r="C765" s="134"/>
      <c r="D765" s="134"/>
      <c r="E765" s="134"/>
      <c r="F765" s="134"/>
      <c r="G765" s="134"/>
      <c r="H765" s="134"/>
      <c r="I765" s="134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4"/>
      <c r="V765" s="134"/>
      <c r="W765" s="134"/>
      <c r="X765" s="134"/>
      <c r="Y765" s="134"/>
      <c r="Z765" s="134"/>
    </row>
    <row r="766">
      <c r="A766" s="135"/>
      <c r="B766" s="134"/>
      <c r="C766" s="134"/>
      <c r="D766" s="134"/>
      <c r="E766" s="134"/>
      <c r="F766" s="134"/>
      <c r="G766" s="134"/>
      <c r="H766" s="134"/>
      <c r="I766" s="134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4"/>
      <c r="V766" s="134"/>
      <c r="W766" s="134"/>
      <c r="X766" s="134"/>
      <c r="Y766" s="134"/>
      <c r="Z766" s="134"/>
    </row>
    <row r="767">
      <c r="A767" s="135"/>
      <c r="B767" s="134"/>
      <c r="C767" s="134"/>
      <c r="D767" s="134"/>
      <c r="E767" s="134"/>
      <c r="F767" s="134"/>
      <c r="G767" s="134"/>
      <c r="H767" s="134"/>
      <c r="I767" s="134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4"/>
      <c r="V767" s="134"/>
      <c r="W767" s="134"/>
      <c r="X767" s="134"/>
      <c r="Y767" s="134"/>
      <c r="Z767" s="134"/>
    </row>
    <row r="768">
      <c r="A768" s="135"/>
      <c r="B768" s="134"/>
      <c r="C768" s="134"/>
      <c r="D768" s="134"/>
      <c r="E768" s="134"/>
      <c r="F768" s="134"/>
      <c r="G768" s="134"/>
      <c r="H768" s="134"/>
      <c r="I768" s="134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4"/>
      <c r="V768" s="134"/>
      <c r="W768" s="134"/>
      <c r="X768" s="134"/>
      <c r="Y768" s="134"/>
      <c r="Z768" s="134"/>
    </row>
    <row r="769">
      <c r="A769" s="135"/>
      <c r="B769" s="134"/>
      <c r="C769" s="134"/>
      <c r="D769" s="134"/>
      <c r="E769" s="134"/>
      <c r="F769" s="134"/>
      <c r="G769" s="134"/>
      <c r="H769" s="134"/>
      <c r="I769" s="134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4"/>
      <c r="V769" s="134"/>
      <c r="W769" s="134"/>
      <c r="X769" s="134"/>
      <c r="Y769" s="134"/>
      <c r="Z769" s="134"/>
    </row>
    <row r="770">
      <c r="A770" s="135"/>
      <c r="B770" s="134"/>
      <c r="C770" s="134"/>
      <c r="D770" s="134"/>
      <c r="E770" s="134"/>
      <c r="F770" s="134"/>
      <c r="G770" s="134"/>
      <c r="H770" s="134"/>
      <c r="I770" s="134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4"/>
      <c r="V770" s="134"/>
      <c r="W770" s="134"/>
      <c r="X770" s="134"/>
      <c r="Y770" s="134"/>
      <c r="Z770" s="134"/>
    </row>
    <row r="771">
      <c r="A771" s="135"/>
      <c r="B771" s="134"/>
      <c r="C771" s="134"/>
      <c r="D771" s="134"/>
      <c r="E771" s="134"/>
      <c r="F771" s="134"/>
      <c r="G771" s="134"/>
      <c r="H771" s="134"/>
      <c r="I771" s="134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4"/>
      <c r="V771" s="134"/>
      <c r="W771" s="134"/>
      <c r="X771" s="134"/>
      <c r="Y771" s="134"/>
      <c r="Z771" s="134"/>
    </row>
    <row r="772">
      <c r="A772" s="135"/>
      <c r="B772" s="134"/>
      <c r="C772" s="134"/>
      <c r="D772" s="134"/>
      <c r="E772" s="134"/>
      <c r="F772" s="134"/>
      <c r="G772" s="134"/>
      <c r="H772" s="134"/>
      <c r="I772" s="134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4"/>
      <c r="V772" s="134"/>
      <c r="W772" s="134"/>
      <c r="X772" s="134"/>
      <c r="Y772" s="134"/>
      <c r="Z772" s="134"/>
    </row>
    <row r="773">
      <c r="A773" s="135"/>
      <c r="B773" s="134"/>
      <c r="C773" s="134"/>
      <c r="D773" s="134"/>
      <c r="E773" s="134"/>
      <c r="F773" s="134"/>
      <c r="G773" s="134"/>
      <c r="H773" s="134"/>
      <c r="I773" s="134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4"/>
      <c r="V773" s="134"/>
      <c r="W773" s="134"/>
      <c r="X773" s="134"/>
      <c r="Y773" s="134"/>
      <c r="Z773" s="134"/>
    </row>
    <row r="774">
      <c r="A774" s="135"/>
      <c r="B774" s="134"/>
      <c r="C774" s="134"/>
      <c r="D774" s="134"/>
      <c r="E774" s="134"/>
      <c r="F774" s="134"/>
      <c r="G774" s="134"/>
      <c r="H774" s="134"/>
      <c r="I774" s="134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4"/>
      <c r="V774" s="134"/>
      <c r="W774" s="134"/>
      <c r="X774" s="134"/>
      <c r="Y774" s="134"/>
      <c r="Z774" s="134"/>
    </row>
    <row r="775">
      <c r="A775" s="135"/>
      <c r="B775" s="134"/>
      <c r="C775" s="134"/>
      <c r="D775" s="134"/>
      <c r="E775" s="134"/>
      <c r="F775" s="134"/>
      <c r="G775" s="134"/>
      <c r="H775" s="134"/>
      <c r="I775" s="134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4"/>
      <c r="V775" s="134"/>
      <c r="W775" s="134"/>
      <c r="X775" s="134"/>
      <c r="Y775" s="134"/>
      <c r="Z775" s="134"/>
    </row>
    <row r="776">
      <c r="A776" s="135"/>
      <c r="B776" s="134"/>
      <c r="C776" s="134"/>
      <c r="D776" s="134"/>
      <c r="E776" s="134"/>
      <c r="F776" s="134"/>
      <c r="G776" s="134"/>
      <c r="H776" s="134"/>
      <c r="I776" s="134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4"/>
      <c r="V776" s="134"/>
      <c r="W776" s="134"/>
      <c r="X776" s="134"/>
      <c r="Y776" s="134"/>
      <c r="Z776" s="134"/>
    </row>
    <row r="777">
      <c r="A777" s="135"/>
      <c r="B777" s="134"/>
      <c r="C777" s="134"/>
      <c r="D777" s="134"/>
      <c r="E777" s="134"/>
      <c r="F777" s="134"/>
      <c r="G777" s="134"/>
      <c r="H777" s="134"/>
      <c r="I777" s="134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4"/>
      <c r="V777" s="134"/>
      <c r="W777" s="134"/>
      <c r="X777" s="134"/>
      <c r="Y777" s="134"/>
      <c r="Z777" s="134"/>
    </row>
    <row r="778">
      <c r="A778" s="135"/>
      <c r="B778" s="134"/>
      <c r="C778" s="134"/>
      <c r="D778" s="134"/>
      <c r="E778" s="134"/>
      <c r="F778" s="134"/>
      <c r="G778" s="134"/>
      <c r="H778" s="134"/>
      <c r="I778" s="134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4"/>
      <c r="V778" s="134"/>
      <c r="W778" s="134"/>
      <c r="X778" s="134"/>
      <c r="Y778" s="134"/>
      <c r="Z778" s="134"/>
    </row>
    <row r="779">
      <c r="A779" s="135"/>
      <c r="B779" s="134"/>
      <c r="C779" s="134"/>
      <c r="D779" s="134"/>
      <c r="E779" s="134"/>
      <c r="F779" s="134"/>
      <c r="G779" s="134"/>
      <c r="H779" s="134"/>
      <c r="I779" s="134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4"/>
      <c r="V779" s="134"/>
      <c r="W779" s="134"/>
      <c r="X779" s="134"/>
      <c r="Y779" s="134"/>
      <c r="Z779" s="134"/>
    </row>
    <row r="780">
      <c r="A780" s="135"/>
      <c r="B780" s="134"/>
      <c r="C780" s="134"/>
      <c r="D780" s="134"/>
      <c r="E780" s="134"/>
      <c r="F780" s="134"/>
      <c r="G780" s="134"/>
      <c r="H780" s="134"/>
      <c r="I780" s="134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4"/>
      <c r="V780" s="134"/>
      <c r="W780" s="134"/>
      <c r="X780" s="134"/>
      <c r="Y780" s="134"/>
      <c r="Z780" s="134"/>
    </row>
    <row r="781">
      <c r="A781" s="135"/>
      <c r="B781" s="134"/>
      <c r="C781" s="134"/>
      <c r="D781" s="134"/>
      <c r="E781" s="134"/>
      <c r="F781" s="134"/>
      <c r="G781" s="134"/>
      <c r="H781" s="134"/>
      <c r="I781" s="134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4"/>
      <c r="V781" s="134"/>
      <c r="W781" s="134"/>
      <c r="X781" s="134"/>
      <c r="Y781" s="134"/>
      <c r="Z781" s="134"/>
    </row>
    <row r="782">
      <c r="A782" s="135"/>
      <c r="B782" s="134"/>
      <c r="C782" s="134"/>
      <c r="D782" s="134"/>
      <c r="E782" s="134"/>
      <c r="F782" s="134"/>
      <c r="G782" s="134"/>
      <c r="H782" s="134"/>
      <c r="I782" s="134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4"/>
      <c r="V782" s="134"/>
      <c r="W782" s="134"/>
      <c r="X782" s="134"/>
      <c r="Y782" s="134"/>
      <c r="Z782" s="134"/>
    </row>
    <row r="783">
      <c r="A783" s="135"/>
      <c r="B783" s="134"/>
      <c r="C783" s="134"/>
      <c r="D783" s="134"/>
      <c r="E783" s="134"/>
      <c r="F783" s="134"/>
      <c r="G783" s="134"/>
      <c r="H783" s="134"/>
      <c r="I783" s="134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4"/>
      <c r="V783" s="134"/>
      <c r="W783" s="134"/>
      <c r="X783" s="134"/>
      <c r="Y783" s="134"/>
      <c r="Z783" s="134"/>
    </row>
    <row r="784">
      <c r="A784" s="135"/>
      <c r="B784" s="134"/>
      <c r="C784" s="134"/>
      <c r="D784" s="134"/>
      <c r="E784" s="134"/>
      <c r="F784" s="134"/>
      <c r="G784" s="134"/>
      <c r="H784" s="134"/>
      <c r="I784" s="134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4"/>
      <c r="V784" s="134"/>
      <c r="W784" s="134"/>
      <c r="X784" s="134"/>
      <c r="Y784" s="134"/>
      <c r="Z784" s="134"/>
    </row>
    <row r="785">
      <c r="A785" s="135"/>
      <c r="B785" s="134"/>
      <c r="C785" s="134"/>
      <c r="D785" s="134"/>
      <c r="E785" s="134"/>
      <c r="F785" s="134"/>
      <c r="G785" s="134"/>
      <c r="H785" s="134"/>
      <c r="I785" s="134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4"/>
      <c r="V785" s="134"/>
      <c r="W785" s="134"/>
      <c r="X785" s="134"/>
      <c r="Y785" s="134"/>
      <c r="Z785" s="134"/>
    </row>
    <row r="786">
      <c r="A786" s="135"/>
      <c r="B786" s="134"/>
      <c r="C786" s="134"/>
      <c r="D786" s="134"/>
      <c r="E786" s="134"/>
      <c r="F786" s="134"/>
      <c r="G786" s="134"/>
      <c r="H786" s="134"/>
      <c r="I786" s="134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4"/>
      <c r="V786" s="134"/>
      <c r="W786" s="134"/>
      <c r="X786" s="134"/>
      <c r="Y786" s="134"/>
      <c r="Z786" s="134"/>
    </row>
    <row r="787">
      <c r="A787" s="135"/>
      <c r="B787" s="134"/>
      <c r="C787" s="134"/>
      <c r="D787" s="134"/>
      <c r="E787" s="134"/>
      <c r="F787" s="134"/>
      <c r="G787" s="134"/>
      <c r="H787" s="134"/>
      <c r="I787" s="134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4"/>
      <c r="V787" s="134"/>
      <c r="W787" s="134"/>
      <c r="X787" s="134"/>
      <c r="Y787" s="134"/>
      <c r="Z787" s="134"/>
    </row>
    <row r="788">
      <c r="A788" s="135"/>
      <c r="B788" s="134"/>
      <c r="C788" s="134"/>
      <c r="D788" s="134"/>
      <c r="E788" s="134"/>
      <c r="F788" s="134"/>
      <c r="G788" s="134"/>
      <c r="H788" s="134"/>
      <c r="I788" s="134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4"/>
      <c r="V788" s="134"/>
      <c r="W788" s="134"/>
      <c r="X788" s="134"/>
      <c r="Y788" s="134"/>
      <c r="Z788" s="134"/>
    </row>
    <row r="789">
      <c r="A789" s="135"/>
      <c r="B789" s="134"/>
      <c r="C789" s="134"/>
      <c r="D789" s="134"/>
      <c r="E789" s="134"/>
      <c r="F789" s="134"/>
      <c r="G789" s="134"/>
      <c r="H789" s="134"/>
      <c r="I789" s="134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4"/>
      <c r="V789" s="134"/>
      <c r="W789" s="134"/>
      <c r="X789" s="134"/>
      <c r="Y789" s="134"/>
      <c r="Z789" s="134"/>
    </row>
    <row r="790">
      <c r="A790" s="135"/>
      <c r="B790" s="134"/>
      <c r="C790" s="134"/>
      <c r="D790" s="134"/>
      <c r="E790" s="134"/>
      <c r="F790" s="134"/>
      <c r="G790" s="134"/>
      <c r="H790" s="134"/>
      <c r="I790" s="134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4"/>
      <c r="V790" s="134"/>
      <c r="W790" s="134"/>
      <c r="X790" s="134"/>
      <c r="Y790" s="134"/>
      <c r="Z790" s="134"/>
    </row>
    <row r="791">
      <c r="A791" s="135"/>
      <c r="B791" s="134"/>
      <c r="C791" s="134"/>
      <c r="D791" s="134"/>
      <c r="E791" s="134"/>
      <c r="F791" s="134"/>
      <c r="G791" s="134"/>
      <c r="H791" s="134"/>
      <c r="I791" s="134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4"/>
      <c r="V791" s="134"/>
      <c r="W791" s="134"/>
      <c r="X791" s="134"/>
      <c r="Y791" s="134"/>
      <c r="Z791" s="134"/>
    </row>
    <row r="792">
      <c r="A792" s="135"/>
      <c r="B792" s="134"/>
      <c r="C792" s="134"/>
      <c r="D792" s="134"/>
      <c r="E792" s="134"/>
      <c r="F792" s="134"/>
      <c r="G792" s="134"/>
      <c r="H792" s="134"/>
      <c r="I792" s="134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4"/>
      <c r="V792" s="134"/>
      <c r="W792" s="134"/>
      <c r="X792" s="134"/>
      <c r="Y792" s="134"/>
      <c r="Z792" s="134"/>
    </row>
    <row r="793">
      <c r="A793" s="135"/>
      <c r="B793" s="134"/>
      <c r="C793" s="134"/>
      <c r="D793" s="134"/>
      <c r="E793" s="134"/>
      <c r="F793" s="134"/>
      <c r="G793" s="134"/>
      <c r="H793" s="134"/>
      <c r="I793" s="134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4"/>
      <c r="V793" s="134"/>
      <c r="W793" s="134"/>
      <c r="X793" s="134"/>
      <c r="Y793" s="134"/>
      <c r="Z793" s="134"/>
    </row>
    <row r="794">
      <c r="A794" s="135"/>
      <c r="B794" s="134"/>
      <c r="C794" s="134"/>
      <c r="D794" s="134"/>
      <c r="E794" s="134"/>
      <c r="F794" s="134"/>
      <c r="G794" s="134"/>
      <c r="H794" s="134"/>
      <c r="I794" s="134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4"/>
      <c r="V794" s="134"/>
      <c r="W794" s="134"/>
      <c r="X794" s="134"/>
      <c r="Y794" s="134"/>
      <c r="Z794" s="134"/>
    </row>
    <row r="795">
      <c r="A795" s="135"/>
      <c r="B795" s="134"/>
      <c r="C795" s="134"/>
      <c r="D795" s="134"/>
      <c r="E795" s="134"/>
      <c r="F795" s="134"/>
      <c r="G795" s="134"/>
      <c r="H795" s="134"/>
      <c r="I795" s="134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4"/>
      <c r="V795" s="134"/>
      <c r="W795" s="134"/>
      <c r="X795" s="134"/>
      <c r="Y795" s="134"/>
      <c r="Z795" s="134"/>
    </row>
    <row r="796">
      <c r="A796" s="135"/>
      <c r="B796" s="134"/>
      <c r="C796" s="134"/>
      <c r="D796" s="134"/>
      <c r="E796" s="134"/>
      <c r="F796" s="134"/>
      <c r="G796" s="134"/>
      <c r="H796" s="134"/>
      <c r="I796" s="134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4"/>
      <c r="V796" s="134"/>
      <c r="W796" s="134"/>
      <c r="X796" s="134"/>
      <c r="Y796" s="134"/>
      <c r="Z796" s="134"/>
    </row>
    <row r="797">
      <c r="A797" s="135"/>
      <c r="B797" s="134"/>
      <c r="C797" s="134"/>
      <c r="D797" s="134"/>
      <c r="E797" s="134"/>
      <c r="F797" s="134"/>
      <c r="G797" s="134"/>
      <c r="H797" s="134"/>
      <c r="I797" s="134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4"/>
      <c r="V797" s="134"/>
      <c r="W797" s="134"/>
      <c r="X797" s="134"/>
      <c r="Y797" s="134"/>
      <c r="Z797" s="134"/>
    </row>
    <row r="798">
      <c r="A798" s="135"/>
      <c r="B798" s="134"/>
      <c r="C798" s="134"/>
      <c r="D798" s="134"/>
      <c r="E798" s="134"/>
      <c r="F798" s="134"/>
      <c r="G798" s="134"/>
      <c r="H798" s="134"/>
      <c r="I798" s="134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4"/>
      <c r="V798" s="134"/>
      <c r="W798" s="134"/>
      <c r="X798" s="134"/>
      <c r="Y798" s="134"/>
      <c r="Z798" s="134"/>
    </row>
    <row r="799">
      <c r="A799" s="135"/>
      <c r="B799" s="134"/>
      <c r="C799" s="134"/>
      <c r="D799" s="134"/>
      <c r="E799" s="134"/>
      <c r="F799" s="134"/>
      <c r="G799" s="134"/>
      <c r="H799" s="134"/>
      <c r="I799" s="134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4"/>
      <c r="V799" s="134"/>
      <c r="W799" s="134"/>
      <c r="X799" s="134"/>
      <c r="Y799" s="134"/>
      <c r="Z799" s="134"/>
    </row>
    <row r="800">
      <c r="A800" s="135"/>
      <c r="B800" s="134"/>
      <c r="C800" s="134"/>
      <c r="D800" s="134"/>
      <c r="E800" s="134"/>
      <c r="F800" s="134"/>
      <c r="G800" s="134"/>
      <c r="H800" s="134"/>
      <c r="I800" s="134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4"/>
      <c r="V800" s="134"/>
      <c r="W800" s="134"/>
      <c r="X800" s="134"/>
      <c r="Y800" s="134"/>
      <c r="Z800" s="134"/>
    </row>
    <row r="801">
      <c r="A801" s="135"/>
      <c r="B801" s="134"/>
      <c r="C801" s="134"/>
      <c r="D801" s="134"/>
      <c r="E801" s="134"/>
      <c r="F801" s="134"/>
      <c r="G801" s="134"/>
      <c r="H801" s="134"/>
      <c r="I801" s="134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4"/>
      <c r="V801" s="134"/>
      <c r="W801" s="134"/>
      <c r="X801" s="134"/>
      <c r="Y801" s="134"/>
      <c r="Z801" s="134"/>
    </row>
    <row r="802">
      <c r="A802" s="135"/>
      <c r="B802" s="134"/>
      <c r="C802" s="134"/>
      <c r="D802" s="134"/>
      <c r="E802" s="134"/>
      <c r="F802" s="134"/>
      <c r="G802" s="134"/>
      <c r="H802" s="134"/>
      <c r="I802" s="134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4"/>
      <c r="V802" s="134"/>
      <c r="W802" s="134"/>
      <c r="X802" s="134"/>
      <c r="Y802" s="134"/>
      <c r="Z802" s="134"/>
    </row>
    <row r="803">
      <c r="A803" s="135"/>
      <c r="B803" s="134"/>
      <c r="C803" s="134"/>
      <c r="D803" s="134"/>
      <c r="E803" s="134"/>
      <c r="F803" s="134"/>
      <c r="G803" s="134"/>
      <c r="H803" s="134"/>
      <c r="I803" s="134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4"/>
      <c r="V803" s="134"/>
      <c r="W803" s="134"/>
      <c r="X803" s="134"/>
      <c r="Y803" s="134"/>
      <c r="Z803" s="134"/>
    </row>
    <row r="804">
      <c r="A804" s="135"/>
      <c r="B804" s="134"/>
      <c r="C804" s="134"/>
      <c r="D804" s="134"/>
      <c r="E804" s="134"/>
      <c r="F804" s="134"/>
      <c r="G804" s="134"/>
      <c r="H804" s="134"/>
      <c r="I804" s="134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4"/>
      <c r="V804" s="134"/>
      <c r="W804" s="134"/>
      <c r="X804" s="134"/>
      <c r="Y804" s="134"/>
      <c r="Z804" s="134"/>
    </row>
    <row r="805">
      <c r="A805" s="135"/>
      <c r="B805" s="134"/>
      <c r="C805" s="134"/>
      <c r="D805" s="134"/>
      <c r="E805" s="134"/>
      <c r="F805" s="134"/>
      <c r="G805" s="134"/>
      <c r="H805" s="134"/>
      <c r="I805" s="134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4"/>
      <c r="V805" s="134"/>
      <c r="W805" s="134"/>
      <c r="X805" s="134"/>
      <c r="Y805" s="134"/>
      <c r="Z805" s="134"/>
    </row>
    <row r="806">
      <c r="A806" s="135"/>
      <c r="B806" s="134"/>
      <c r="C806" s="134"/>
      <c r="D806" s="134"/>
      <c r="E806" s="134"/>
      <c r="F806" s="134"/>
      <c r="G806" s="134"/>
      <c r="H806" s="134"/>
      <c r="I806" s="134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4"/>
      <c r="V806" s="134"/>
      <c r="W806" s="134"/>
      <c r="X806" s="134"/>
      <c r="Y806" s="134"/>
      <c r="Z806" s="134"/>
    </row>
    <row r="807">
      <c r="A807" s="135"/>
      <c r="B807" s="134"/>
      <c r="C807" s="134"/>
      <c r="D807" s="134"/>
      <c r="E807" s="134"/>
      <c r="F807" s="134"/>
      <c r="G807" s="134"/>
      <c r="H807" s="134"/>
      <c r="I807" s="134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4"/>
      <c r="V807" s="134"/>
      <c r="W807" s="134"/>
      <c r="X807" s="134"/>
      <c r="Y807" s="134"/>
      <c r="Z807" s="134"/>
    </row>
    <row r="808">
      <c r="A808" s="135"/>
      <c r="B808" s="134"/>
      <c r="C808" s="134"/>
      <c r="D808" s="134"/>
      <c r="E808" s="134"/>
      <c r="F808" s="134"/>
      <c r="G808" s="134"/>
      <c r="H808" s="134"/>
      <c r="I808" s="134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4"/>
      <c r="V808" s="134"/>
      <c r="W808" s="134"/>
      <c r="X808" s="134"/>
      <c r="Y808" s="134"/>
      <c r="Z808" s="134"/>
    </row>
    <row r="809">
      <c r="A809" s="135"/>
      <c r="B809" s="134"/>
      <c r="C809" s="134"/>
      <c r="D809" s="134"/>
      <c r="E809" s="134"/>
      <c r="F809" s="134"/>
      <c r="G809" s="134"/>
      <c r="H809" s="134"/>
      <c r="I809" s="134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4"/>
      <c r="V809" s="134"/>
      <c r="W809" s="134"/>
      <c r="X809" s="134"/>
      <c r="Y809" s="134"/>
      <c r="Z809" s="134"/>
    </row>
    <row r="810">
      <c r="A810" s="135"/>
      <c r="B810" s="134"/>
      <c r="C810" s="134"/>
      <c r="D810" s="134"/>
      <c r="E810" s="134"/>
      <c r="F810" s="134"/>
      <c r="G810" s="134"/>
      <c r="H810" s="134"/>
      <c r="I810" s="134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4"/>
      <c r="V810" s="134"/>
      <c r="W810" s="134"/>
      <c r="X810" s="134"/>
      <c r="Y810" s="134"/>
      <c r="Z810" s="134"/>
    </row>
    <row r="811">
      <c r="A811" s="135"/>
      <c r="B811" s="134"/>
      <c r="C811" s="134"/>
      <c r="D811" s="134"/>
      <c r="E811" s="134"/>
      <c r="F811" s="134"/>
      <c r="G811" s="134"/>
      <c r="H811" s="134"/>
      <c r="I811" s="134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4"/>
      <c r="V811" s="134"/>
      <c r="W811" s="134"/>
      <c r="X811" s="134"/>
      <c r="Y811" s="134"/>
      <c r="Z811" s="134"/>
    </row>
    <row r="812">
      <c r="A812" s="135"/>
      <c r="B812" s="134"/>
      <c r="C812" s="134"/>
      <c r="D812" s="134"/>
      <c r="E812" s="134"/>
      <c r="F812" s="134"/>
      <c r="G812" s="134"/>
      <c r="H812" s="134"/>
      <c r="I812" s="134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4"/>
      <c r="V812" s="134"/>
      <c r="W812" s="134"/>
      <c r="X812" s="134"/>
      <c r="Y812" s="134"/>
      <c r="Z812" s="134"/>
    </row>
    <row r="813">
      <c r="A813" s="135"/>
      <c r="B813" s="134"/>
      <c r="C813" s="134"/>
      <c r="D813" s="134"/>
      <c r="E813" s="134"/>
      <c r="F813" s="134"/>
      <c r="G813" s="134"/>
      <c r="H813" s="134"/>
      <c r="I813" s="134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4"/>
      <c r="V813" s="134"/>
      <c r="W813" s="134"/>
      <c r="X813" s="134"/>
      <c r="Y813" s="134"/>
      <c r="Z813" s="134"/>
    </row>
    <row r="814">
      <c r="A814" s="135"/>
      <c r="B814" s="134"/>
      <c r="C814" s="134"/>
      <c r="D814" s="134"/>
      <c r="E814" s="134"/>
      <c r="F814" s="134"/>
      <c r="G814" s="134"/>
      <c r="H814" s="134"/>
      <c r="I814" s="134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4"/>
      <c r="V814" s="134"/>
      <c r="W814" s="134"/>
      <c r="X814" s="134"/>
      <c r="Y814" s="134"/>
      <c r="Z814" s="134"/>
    </row>
    <row r="815">
      <c r="A815" s="135"/>
      <c r="B815" s="134"/>
      <c r="C815" s="134"/>
      <c r="D815" s="134"/>
      <c r="E815" s="134"/>
      <c r="F815" s="134"/>
      <c r="G815" s="134"/>
      <c r="H815" s="134"/>
      <c r="I815" s="134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4"/>
      <c r="V815" s="134"/>
      <c r="W815" s="134"/>
      <c r="X815" s="134"/>
      <c r="Y815" s="134"/>
      <c r="Z815" s="134"/>
    </row>
    <row r="816">
      <c r="A816" s="135"/>
      <c r="B816" s="134"/>
      <c r="C816" s="134"/>
      <c r="D816" s="134"/>
      <c r="E816" s="134"/>
      <c r="F816" s="134"/>
      <c r="G816" s="134"/>
      <c r="H816" s="134"/>
      <c r="I816" s="134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4"/>
      <c r="V816" s="134"/>
      <c r="W816" s="134"/>
      <c r="X816" s="134"/>
      <c r="Y816" s="134"/>
      <c r="Z816" s="134"/>
    </row>
    <row r="817">
      <c r="A817" s="135"/>
      <c r="B817" s="134"/>
      <c r="C817" s="134"/>
      <c r="D817" s="134"/>
      <c r="E817" s="134"/>
      <c r="F817" s="134"/>
      <c r="G817" s="134"/>
      <c r="H817" s="134"/>
      <c r="I817" s="134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4"/>
      <c r="V817" s="134"/>
      <c r="W817" s="134"/>
      <c r="X817" s="134"/>
      <c r="Y817" s="134"/>
      <c r="Z817" s="134"/>
    </row>
    <row r="818">
      <c r="A818" s="135"/>
      <c r="B818" s="134"/>
      <c r="C818" s="134"/>
      <c r="D818" s="134"/>
      <c r="E818" s="134"/>
      <c r="F818" s="134"/>
      <c r="G818" s="134"/>
      <c r="H818" s="134"/>
      <c r="I818" s="134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4"/>
      <c r="V818" s="134"/>
      <c r="W818" s="134"/>
      <c r="X818" s="134"/>
      <c r="Y818" s="134"/>
      <c r="Z818" s="134"/>
    </row>
    <row r="819">
      <c r="A819" s="135"/>
      <c r="B819" s="134"/>
      <c r="C819" s="134"/>
      <c r="D819" s="134"/>
      <c r="E819" s="134"/>
      <c r="F819" s="134"/>
      <c r="G819" s="134"/>
      <c r="H819" s="134"/>
      <c r="I819" s="134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4"/>
      <c r="V819" s="134"/>
      <c r="W819" s="134"/>
      <c r="X819" s="134"/>
      <c r="Y819" s="134"/>
      <c r="Z819" s="134"/>
    </row>
    <row r="820">
      <c r="A820" s="135"/>
      <c r="B820" s="134"/>
      <c r="C820" s="134"/>
      <c r="D820" s="134"/>
      <c r="E820" s="134"/>
      <c r="F820" s="134"/>
      <c r="G820" s="134"/>
      <c r="H820" s="134"/>
      <c r="I820" s="134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4"/>
      <c r="V820" s="134"/>
      <c r="W820" s="134"/>
      <c r="X820" s="134"/>
      <c r="Y820" s="134"/>
      <c r="Z820" s="134"/>
    </row>
    <row r="821">
      <c r="A821" s="135"/>
      <c r="B821" s="134"/>
      <c r="C821" s="134"/>
      <c r="D821" s="134"/>
      <c r="E821" s="134"/>
      <c r="F821" s="134"/>
      <c r="G821" s="134"/>
      <c r="H821" s="134"/>
      <c r="I821" s="134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4"/>
      <c r="V821" s="134"/>
      <c r="W821" s="134"/>
      <c r="X821" s="134"/>
      <c r="Y821" s="134"/>
      <c r="Z821" s="134"/>
    </row>
    <row r="822">
      <c r="A822" s="135"/>
      <c r="B822" s="134"/>
      <c r="C822" s="134"/>
      <c r="D822" s="134"/>
      <c r="E822" s="134"/>
      <c r="F822" s="134"/>
      <c r="G822" s="134"/>
      <c r="H822" s="134"/>
      <c r="I822" s="134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4"/>
      <c r="V822" s="134"/>
      <c r="W822" s="134"/>
      <c r="X822" s="134"/>
      <c r="Y822" s="134"/>
      <c r="Z822" s="134"/>
    </row>
    <row r="823">
      <c r="A823" s="135"/>
      <c r="B823" s="134"/>
      <c r="C823" s="134"/>
      <c r="D823" s="134"/>
      <c r="E823" s="134"/>
      <c r="F823" s="134"/>
      <c r="G823" s="134"/>
      <c r="H823" s="134"/>
      <c r="I823" s="134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4"/>
      <c r="V823" s="134"/>
      <c r="W823" s="134"/>
      <c r="X823" s="134"/>
      <c r="Y823" s="134"/>
      <c r="Z823" s="134"/>
    </row>
    <row r="824">
      <c r="A824" s="135"/>
      <c r="B824" s="134"/>
      <c r="C824" s="134"/>
      <c r="D824" s="134"/>
      <c r="E824" s="134"/>
      <c r="F824" s="134"/>
      <c r="G824" s="134"/>
      <c r="H824" s="134"/>
      <c r="I824" s="134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4"/>
      <c r="V824" s="134"/>
      <c r="W824" s="134"/>
      <c r="X824" s="134"/>
      <c r="Y824" s="134"/>
      <c r="Z824" s="134"/>
    </row>
    <row r="825">
      <c r="A825" s="135"/>
      <c r="B825" s="134"/>
      <c r="C825" s="134"/>
      <c r="D825" s="134"/>
      <c r="E825" s="134"/>
      <c r="F825" s="134"/>
      <c r="G825" s="134"/>
      <c r="H825" s="134"/>
      <c r="I825" s="134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4"/>
      <c r="V825" s="134"/>
      <c r="W825" s="134"/>
      <c r="X825" s="134"/>
      <c r="Y825" s="134"/>
      <c r="Z825" s="134"/>
    </row>
    <row r="826">
      <c r="A826" s="135"/>
      <c r="B826" s="134"/>
      <c r="C826" s="134"/>
      <c r="D826" s="134"/>
      <c r="E826" s="134"/>
      <c r="F826" s="134"/>
      <c r="G826" s="134"/>
      <c r="H826" s="134"/>
      <c r="I826" s="134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4"/>
      <c r="V826" s="134"/>
      <c r="W826" s="134"/>
      <c r="X826" s="134"/>
      <c r="Y826" s="134"/>
      <c r="Z826" s="134"/>
    </row>
    <row r="827">
      <c r="A827" s="135"/>
      <c r="B827" s="134"/>
      <c r="C827" s="134"/>
      <c r="D827" s="134"/>
      <c r="E827" s="134"/>
      <c r="F827" s="134"/>
      <c r="G827" s="134"/>
      <c r="H827" s="134"/>
      <c r="I827" s="134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4"/>
      <c r="V827" s="134"/>
      <c r="W827" s="134"/>
      <c r="X827" s="134"/>
      <c r="Y827" s="134"/>
      <c r="Z827" s="134"/>
    </row>
    <row r="828">
      <c r="A828" s="135"/>
      <c r="B828" s="134"/>
      <c r="C828" s="134"/>
      <c r="D828" s="134"/>
      <c r="E828" s="134"/>
      <c r="F828" s="134"/>
      <c r="G828" s="134"/>
      <c r="H828" s="134"/>
      <c r="I828" s="134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4"/>
      <c r="V828" s="134"/>
      <c r="W828" s="134"/>
      <c r="X828" s="134"/>
      <c r="Y828" s="134"/>
      <c r="Z828" s="134"/>
    </row>
    <row r="829">
      <c r="A829" s="135"/>
      <c r="B829" s="134"/>
      <c r="C829" s="134"/>
      <c r="D829" s="134"/>
      <c r="E829" s="134"/>
      <c r="F829" s="134"/>
      <c r="G829" s="134"/>
      <c r="H829" s="134"/>
      <c r="I829" s="134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4"/>
      <c r="V829" s="134"/>
      <c r="W829" s="134"/>
      <c r="X829" s="134"/>
      <c r="Y829" s="134"/>
      <c r="Z829" s="134"/>
    </row>
    <row r="830">
      <c r="A830" s="135"/>
      <c r="B830" s="134"/>
      <c r="C830" s="134"/>
      <c r="D830" s="134"/>
      <c r="E830" s="134"/>
      <c r="F830" s="134"/>
      <c r="G830" s="134"/>
      <c r="H830" s="134"/>
      <c r="I830" s="134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4"/>
      <c r="V830" s="134"/>
      <c r="W830" s="134"/>
      <c r="X830" s="134"/>
      <c r="Y830" s="134"/>
      <c r="Z830" s="134"/>
    </row>
    <row r="831">
      <c r="A831" s="135"/>
      <c r="B831" s="134"/>
      <c r="C831" s="134"/>
      <c r="D831" s="134"/>
      <c r="E831" s="134"/>
      <c r="F831" s="134"/>
      <c r="G831" s="134"/>
      <c r="H831" s="134"/>
      <c r="I831" s="134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4"/>
      <c r="V831" s="134"/>
      <c r="W831" s="134"/>
      <c r="X831" s="134"/>
      <c r="Y831" s="134"/>
      <c r="Z831" s="134"/>
    </row>
    <row r="832">
      <c r="A832" s="135"/>
      <c r="B832" s="134"/>
      <c r="C832" s="134"/>
      <c r="D832" s="134"/>
      <c r="E832" s="134"/>
      <c r="F832" s="134"/>
      <c r="G832" s="134"/>
      <c r="H832" s="134"/>
      <c r="I832" s="134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4"/>
      <c r="V832" s="134"/>
      <c r="W832" s="134"/>
      <c r="X832" s="134"/>
      <c r="Y832" s="134"/>
      <c r="Z832" s="134"/>
    </row>
    <row r="833">
      <c r="A833" s="135"/>
      <c r="B833" s="134"/>
      <c r="C833" s="134"/>
      <c r="D833" s="134"/>
      <c r="E833" s="134"/>
      <c r="F833" s="134"/>
      <c r="G833" s="134"/>
      <c r="H833" s="134"/>
      <c r="I833" s="134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4"/>
      <c r="V833" s="134"/>
      <c r="W833" s="134"/>
      <c r="X833" s="134"/>
      <c r="Y833" s="134"/>
      <c r="Z833" s="134"/>
    </row>
    <row r="834">
      <c r="A834" s="135"/>
      <c r="B834" s="134"/>
      <c r="C834" s="134"/>
      <c r="D834" s="134"/>
      <c r="E834" s="134"/>
      <c r="F834" s="134"/>
      <c r="G834" s="134"/>
      <c r="H834" s="134"/>
      <c r="I834" s="134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4"/>
      <c r="V834" s="134"/>
      <c r="W834" s="134"/>
      <c r="X834" s="134"/>
      <c r="Y834" s="134"/>
      <c r="Z834" s="134"/>
    </row>
    <row r="835">
      <c r="A835" s="135"/>
      <c r="B835" s="134"/>
      <c r="C835" s="134"/>
      <c r="D835" s="134"/>
      <c r="E835" s="134"/>
      <c r="F835" s="134"/>
      <c r="G835" s="134"/>
      <c r="H835" s="134"/>
      <c r="I835" s="134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4"/>
      <c r="V835" s="134"/>
      <c r="W835" s="134"/>
      <c r="X835" s="134"/>
      <c r="Y835" s="134"/>
      <c r="Z835" s="134"/>
    </row>
    <row r="836">
      <c r="A836" s="135"/>
      <c r="B836" s="134"/>
      <c r="C836" s="134"/>
      <c r="D836" s="134"/>
      <c r="E836" s="134"/>
      <c r="F836" s="134"/>
      <c r="G836" s="134"/>
      <c r="H836" s="134"/>
      <c r="I836" s="134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4"/>
      <c r="V836" s="134"/>
      <c r="W836" s="134"/>
      <c r="X836" s="134"/>
      <c r="Y836" s="134"/>
      <c r="Z836" s="134"/>
    </row>
    <row r="837">
      <c r="A837" s="135"/>
      <c r="B837" s="134"/>
      <c r="C837" s="134"/>
      <c r="D837" s="134"/>
      <c r="E837" s="134"/>
      <c r="F837" s="134"/>
      <c r="G837" s="134"/>
      <c r="H837" s="134"/>
      <c r="I837" s="134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4"/>
      <c r="V837" s="134"/>
      <c r="W837" s="134"/>
      <c r="X837" s="134"/>
      <c r="Y837" s="134"/>
      <c r="Z837" s="134"/>
    </row>
    <row r="838">
      <c r="A838" s="135"/>
      <c r="B838" s="134"/>
      <c r="C838" s="134"/>
      <c r="D838" s="134"/>
      <c r="E838" s="134"/>
      <c r="F838" s="134"/>
      <c r="G838" s="134"/>
      <c r="H838" s="134"/>
      <c r="I838" s="134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4"/>
      <c r="V838" s="134"/>
      <c r="W838" s="134"/>
      <c r="X838" s="134"/>
      <c r="Y838" s="134"/>
      <c r="Z838" s="134"/>
    </row>
    <row r="839">
      <c r="A839" s="135"/>
      <c r="B839" s="134"/>
      <c r="C839" s="134"/>
      <c r="D839" s="134"/>
      <c r="E839" s="134"/>
      <c r="F839" s="134"/>
      <c r="G839" s="134"/>
      <c r="H839" s="134"/>
      <c r="I839" s="134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4"/>
      <c r="V839" s="134"/>
      <c r="W839" s="134"/>
      <c r="X839" s="134"/>
      <c r="Y839" s="134"/>
      <c r="Z839" s="134"/>
    </row>
    <row r="840">
      <c r="A840" s="135"/>
      <c r="B840" s="134"/>
      <c r="C840" s="134"/>
      <c r="D840" s="134"/>
      <c r="E840" s="134"/>
      <c r="F840" s="134"/>
      <c r="G840" s="134"/>
      <c r="H840" s="134"/>
      <c r="I840" s="134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4"/>
      <c r="V840" s="134"/>
      <c r="W840" s="134"/>
      <c r="X840" s="134"/>
      <c r="Y840" s="134"/>
      <c r="Z840" s="134"/>
    </row>
    <row r="841">
      <c r="A841" s="135"/>
      <c r="B841" s="134"/>
      <c r="C841" s="134"/>
      <c r="D841" s="134"/>
      <c r="E841" s="134"/>
      <c r="F841" s="134"/>
      <c r="G841" s="134"/>
      <c r="H841" s="134"/>
      <c r="I841" s="134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4"/>
      <c r="V841" s="134"/>
      <c r="W841" s="134"/>
      <c r="X841" s="134"/>
      <c r="Y841" s="134"/>
      <c r="Z841" s="134"/>
    </row>
    <row r="842">
      <c r="A842" s="135"/>
      <c r="B842" s="134"/>
      <c r="C842" s="134"/>
      <c r="D842" s="134"/>
      <c r="E842" s="134"/>
      <c r="F842" s="134"/>
      <c r="G842" s="134"/>
      <c r="H842" s="134"/>
      <c r="I842" s="134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4"/>
      <c r="V842" s="134"/>
      <c r="W842" s="134"/>
      <c r="X842" s="134"/>
      <c r="Y842" s="134"/>
      <c r="Z842" s="134"/>
    </row>
    <row r="843">
      <c r="A843" s="135"/>
      <c r="B843" s="134"/>
      <c r="C843" s="134"/>
      <c r="D843" s="134"/>
      <c r="E843" s="134"/>
      <c r="F843" s="134"/>
      <c r="G843" s="134"/>
      <c r="H843" s="134"/>
      <c r="I843" s="134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4"/>
      <c r="V843" s="134"/>
      <c r="W843" s="134"/>
      <c r="X843" s="134"/>
      <c r="Y843" s="134"/>
      <c r="Z843" s="134"/>
    </row>
    <row r="844">
      <c r="A844" s="135"/>
      <c r="B844" s="134"/>
      <c r="C844" s="134"/>
      <c r="D844" s="134"/>
      <c r="E844" s="134"/>
      <c r="F844" s="134"/>
      <c r="G844" s="134"/>
      <c r="H844" s="134"/>
      <c r="I844" s="134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4"/>
      <c r="V844" s="134"/>
      <c r="W844" s="134"/>
      <c r="X844" s="134"/>
      <c r="Y844" s="134"/>
      <c r="Z844" s="134"/>
    </row>
    <row r="845">
      <c r="A845" s="135"/>
      <c r="B845" s="134"/>
      <c r="C845" s="134"/>
      <c r="D845" s="134"/>
      <c r="E845" s="134"/>
      <c r="F845" s="134"/>
      <c r="G845" s="134"/>
      <c r="H845" s="134"/>
      <c r="I845" s="134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4"/>
      <c r="V845" s="134"/>
      <c r="W845" s="134"/>
      <c r="X845" s="134"/>
      <c r="Y845" s="134"/>
      <c r="Z845" s="134"/>
    </row>
    <row r="846">
      <c r="A846" s="135"/>
      <c r="B846" s="134"/>
      <c r="C846" s="134"/>
      <c r="D846" s="134"/>
      <c r="E846" s="134"/>
      <c r="F846" s="134"/>
      <c r="G846" s="134"/>
      <c r="H846" s="134"/>
      <c r="I846" s="134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4"/>
      <c r="V846" s="134"/>
      <c r="W846" s="134"/>
      <c r="X846" s="134"/>
      <c r="Y846" s="134"/>
      <c r="Z846" s="134"/>
    </row>
    <row r="847">
      <c r="A847" s="135"/>
      <c r="B847" s="134"/>
      <c r="C847" s="134"/>
      <c r="D847" s="134"/>
      <c r="E847" s="134"/>
      <c r="F847" s="134"/>
      <c r="G847" s="134"/>
      <c r="H847" s="134"/>
      <c r="I847" s="134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4"/>
      <c r="V847" s="134"/>
      <c r="W847" s="134"/>
      <c r="X847" s="134"/>
      <c r="Y847" s="134"/>
      <c r="Z847" s="134"/>
    </row>
    <row r="848">
      <c r="A848" s="135"/>
      <c r="B848" s="134"/>
      <c r="C848" s="134"/>
      <c r="D848" s="134"/>
      <c r="E848" s="134"/>
      <c r="F848" s="134"/>
      <c r="G848" s="134"/>
      <c r="H848" s="134"/>
      <c r="I848" s="134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4"/>
      <c r="V848" s="134"/>
      <c r="W848" s="134"/>
      <c r="X848" s="134"/>
      <c r="Y848" s="134"/>
      <c r="Z848" s="134"/>
    </row>
    <row r="849">
      <c r="A849" s="135"/>
      <c r="B849" s="134"/>
      <c r="C849" s="134"/>
      <c r="D849" s="134"/>
      <c r="E849" s="134"/>
      <c r="F849" s="134"/>
      <c r="G849" s="134"/>
      <c r="H849" s="134"/>
      <c r="I849" s="134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4"/>
      <c r="V849" s="134"/>
      <c r="W849" s="134"/>
      <c r="X849" s="134"/>
      <c r="Y849" s="134"/>
      <c r="Z849" s="134"/>
    </row>
    <row r="850">
      <c r="A850" s="135"/>
      <c r="B850" s="134"/>
      <c r="C850" s="134"/>
      <c r="D850" s="134"/>
      <c r="E850" s="134"/>
      <c r="F850" s="134"/>
      <c r="G850" s="134"/>
      <c r="H850" s="134"/>
      <c r="I850" s="134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4"/>
      <c r="V850" s="134"/>
      <c r="W850" s="134"/>
      <c r="X850" s="134"/>
      <c r="Y850" s="134"/>
      <c r="Z850" s="134"/>
    </row>
    <row r="851">
      <c r="A851" s="135"/>
      <c r="B851" s="134"/>
      <c r="C851" s="134"/>
      <c r="D851" s="134"/>
      <c r="E851" s="134"/>
      <c r="F851" s="134"/>
      <c r="G851" s="134"/>
      <c r="H851" s="134"/>
      <c r="I851" s="134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4"/>
      <c r="V851" s="134"/>
      <c r="W851" s="134"/>
      <c r="X851" s="134"/>
      <c r="Y851" s="134"/>
      <c r="Z851" s="134"/>
    </row>
    <row r="852">
      <c r="A852" s="135"/>
      <c r="B852" s="134"/>
      <c r="C852" s="134"/>
      <c r="D852" s="134"/>
      <c r="E852" s="134"/>
      <c r="F852" s="134"/>
      <c r="G852" s="134"/>
      <c r="H852" s="134"/>
      <c r="I852" s="134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4"/>
      <c r="V852" s="134"/>
      <c r="W852" s="134"/>
      <c r="X852" s="134"/>
      <c r="Y852" s="134"/>
      <c r="Z852" s="134"/>
    </row>
    <row r="853">
      <c r="A853" s="135"/>
      <c r="B853" s="134"/>
      <c r="C853" s="134"/>
      <c r="D853" s="134"/>
      <c r="E853" s="134"/>
      <c r="F853" s="134"/>
      <c r="G853" s="134"/>
      <c r="H853" s="134"/>
      <c r="I853" s="134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4"/>
      <c r="V853" s="134"/>
      <c r="W853" s="134"/>
      <c r="X853" s="134"/>
      <c r="Y853" s="134"/>
      <c r="Z853" s="134"/>
    </row>
    <row r="854">
      <c r="A854" s="135"/>
      <c r="B854" s="134"/>
      <c r="C854" s="134"/>
      <c r="D854" s="134"/>
      <c r="E854" s="134"/>
      <c r="F854" s="134"/>
      <c r="G854" s="134"/>
      <c r="H854" s="134"/>
      <c r="I854" s="134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4"/>
      <c r="V854" s="134"/>
      <c r="W854" s="134"/>
      <c r="X854" s="134"/>
      <c r="Y854" s="134"/>
      <c r="Z854" s="134"/>
    </row>
    <row r="855">
      <c r="A855" s="135"/>
      <c r="B855" s="134"/>
      <c r="C855" s="134"/>
      <c r="D855" s="134"/>
      <c r="E855" s="134"/>
      <c r="F855" s="134"/>
      <c r="G855" s="134"/>
      <c r="H855" s="134"/>
      <c r="I855" s="134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4"/>
      <c r="V855" s="134"/>
      <c r="W855" s="134"/>
      <c r="X855" s="134"/>
      <c r="Y855" s="134"/>
      <c r="Z855" s="134"/>
    </row>
    <row r="856">
      <c r="A856" s="135"/>
      <c r="B856" s="134"/>
      <c r="C856" s="134"/>
      <c r="D856" s="134"/>
      <c r="E856" s="134"/>
      <c r="F856" s="134"/>
      <c r="G856" s="134"/>
      <c r="H856" s="134"/>
      <c r="I856" s="134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4"/>
      <c r="V856" s="134"/>
      <c r="W856" s="134"/>
      <c r="X856" s="134"/>
      <c r="Y856" s="134"/>
      <c r="Z856" s="134"/>
    </row>
    <row r="857">
      <c r="A857" s="135"/>
      <c r="B857" s="134"/>
      <c r="C857" s="134"/>
      <c r="D857" s="134"/>
      <c r="E857" s="134"/>
      <c r="F857" s="134"/>
      <c r="G857" s="134"/>
      <c r="H857" s="134"/>
      <c r="I857" s="134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4"/>
      <c r="V857" s="134"/>
      <c r="W857" s="134"/>
      <c r="X857" s="134"/>
      <c r="Y857" s="134"/>
      <c r="Z857" s="134"/>
    </row>
    <row r="858">
      <c r="A858" s="135"/>
      <c r="B858" s="134"/>
      <c r="C858" s="134"/>
      <c r="D858" s="134"/>
      <c r="E858" s="134"/>
      <c r="F858" s="134"/>
      <c r="G858" s="134"/>
      <c r="H858" s="134"/>
      <c r="I858" s="134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4"/>
      <c r="V858" s="134"/>
      <c r="W858" s="134"/>
      <c r="X858" s="134"/>
      <c r="Y858" s="134"/>
      <c r="Z858" s="134"/>
    </row>
    <row r="859">
      <c r="A859" s="135"/>
      <c r="B859" s="134"/>
      <c r="C859" s="134"/>
      <c r="D859" s="134"/>
      <c r="E859" s="134"/>
      <c r="F859" s="134"/>
      <c r="G859" s="134"/>
      <c r="H859" s="134"/>
      <c r="I859" s="134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4"/>
      <c r="V859" s="134"/>
      <c r="W859" s="134"/>
      <c r="X859" s="134"/>
      <c r="Y859" s="134"/>
      <c r="Z859" s="134"/>
    </row>
    <row r="860">
      <c r="A860" s="135"/>
      <c r="B860" s="134"/>
      <c r="C860" s="134"/>
      <c r="D860" s="134"/>
      <c r="E860" s="134"/>
      <c r="F860" s="134"/>
      <c r="G860" s="134"/>
      <c r="H860" s="134"/>
      <c r="I860" s="134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4"/>
      <c r="V860" s="134"/>
      <c r="W860" s="134"/>
      <c r="X860" s="134"/>
      <c r="Y860" s="134"/>
      <c r="Z860" s="134"/>
    </row>
    <row r="861">
      <c r="A861" s="135"/>
      <c r="B861" s="134"/>
      <c r="C861" s="134"/>
      <c r="D861" s="134"/>
      <c r="E861" s="134"/>
      <c r="F861" s="134"/>
      <c r="G861" s="134"/>
      <c r="H861" s="134"/>
      <c r="I861" s="134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4"/>
      <c r="V861" s="134"/>
      <c r="W861" s="134"/>
      <c r="X861" s="134"/>
      <c r="Y861" s="134"/>
      <c r="Z861" s="134"/>
    </row>
    <row r="862">
      <c r="A862" s="135"/>
      <c r="B862" s="134"/>
      <c r="C862" s="134"/>
      <c r="D862" s="134"/>
      <c r="E862" s="134"/>
      <c r="F862" s="134"/>
      <c r="G862" s="134"/>
      <c r="H862" s="134"/>
      <c r="I862" s="134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4"/>
      <c r="V862" s="134"/>
      <c r="W862" s="134"/>
      <c r="X862" s="134"/>
      <c r="Y862" s="134"/>
      <c r="Z862" s="134"/>
    </row>
    <row r="863">
      <c r="A863" s="135"/>
      <c r="B863" s="134"/>
      <c r="C863" s="134"/>
      <c r="D863" s="134"/>
      <c r="E863" s="134"/>
      <c r="F863" s="134"/>
      <c r="G863" s="134"/>
      <c r="H863" s="134"/>
      <c r="I863" s="134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4"/>
      <c r="V863" s="134"/>
      <c r="W863" s="134"/>
      <c r="X863" s="134"/>
      <c r="Y863" s="134"/>
      <c r="Z863" s="134"/>
    </row>
    <row r="864">
      <c r="A864" s="135"/>
      <c r="B864" s="134"/>
      <c r="C864" s="134"/>
      <c r="D864" s="134"/>
      <c r="E864" s="134"/>
      <c r="F864" s="134"/>
      <c r="G864" s="134"/>
      <c r="H864" s="134"/>
      <c r="I864" s="134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4"/>
      <c r="V864" s="134"/>
      <c r="W864" s="134"/>
      <c r="X864" s="134"/>
      <c r="Y864" s="134"/>
      <c r="Z864" s="134"/>
    </row>
    <row r="865">
      <c r="A865" s="135"/>
      <c r="B865" s="134"/>
      <c r="C865" s="134"/>
      <c r="D865" s="134"/>
      <c r="E865" s="134"/>
      <c r="F865" s="134"/>
      <c r="G865" s="134"/>
      <c r="H865" s="134"/>
      <c r="I865" s="134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4"/>
      <c r="V865" s="134"/>
      <c r="W865" s="134"/>
      <c r="X865" s="134"/>
      <c r="Y865" s="134"/>
      <c r="Z865" s="134"/>
    </row>
    <row r="866">
      <c r="A866" s="135"/>
      <c r="B866" s="134"/>
      <c r="C866" s="134"/>
      <c r="D866" s="134"/>
      <c r="E866" s="134"/>
      <c r="F866" s="134"/>
      <c r="G866" s="134"/>
      <c r="H866" s="134"/>
      <c r="I866" s="134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4"/>
      <c r="V866" s="134"/>
      <c r="W866" s="134"/>
      <c r="X866" s="134"/>
      <c r="Y866" s="134"/>
      <c r="Z866" s="134"/>
    </row>
    <row r="867">
      <c r="A867" s="135"/>
      <c r="B867" s="134"/>
      <c r="C867" s="134"/>
      <c r="D867" s="134"/>
      <c r="E867" s="134"/>
      <c r="F867" s="134"/>
      <c r="G867" s="134"/>
      <c r="H867" s="134"/>
      <c r="I867" s="134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4"/>
      <c r="V867" s="134"/>
      <c r="W867" s="134"/>
      <c r="X867" s="134"/>
      <c r="Y867" s="134"/>
      <c r="Z867" s="134"/>
    </row>
    <row r="868">
      <c r="A868" s="135"/>
      <c r="B868" s="134"/>
      <c r="C868" s="134"/>
      <c r="D868" s="134"/>
      <c r="E868" s="134"/>
      <c r="F868" s="134"/>
      <c r="G868" s="134"/>
      <c r="H868" s="134"/>
      <c r="I868" s="134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4"/>
      <c r="V868" s="134"/>
      <c r="W868" s="134"/>
      <c r="X868" s="134"/>
      <c r="Y868" s="134"/>
      <c r="Z868" s="134"/>
    </row>
    <row r="869">
      <c r="A869" s="135"/>
      <c r="B869" s="134"/>
      <c r="C869" s="134"/>
      <c r="D869" s="134"/>
      <c r="E869" s="134"/>
      <c r="F869" s="134"/>
      <c r="G869" s="134"/>
      <c r="H869" s="134"/>
      <c r="I869" s="134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4"/>
      <c r="V869" s="134"/>
      <c r="W869" s="134"/>
      <c r="X869" s="134"/>
      <c r="Y869" s="134"/>
      <c r="Z869" s="134"/>
    </row>
    <row r="870">
      <c r="A870" s="135"/>
      <c r="B870" s="134"/>
      <c r="C870" s="134"/>
      <c r="D870" s="134"/>
      <c r="E870" s="134"/>
      <c r="F870" s="134"/>
      <c r="G870" s="134"/>
      <c r="H870" s="134"/>
      <c r="I870" s="134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4"/>
      <c r="V870" s="134"/>
      <c r="W870" s="134"/>
      <c r="X870" s="134"/>
      <c r="Y870" s="134"/>
      <c r="Z870" s="134"/>
    </row>
    <row r="871">
      <c r="A871" s="135"/>
      <c r="B871" s="134"/>
      <c r="C871" s="134"/>
      <c r="D871" s="134"/>
      <c r="E871" s="134"/>
      <c r="F871" s="134"/>
      <c r="G871" s="134"/>
      <c r="H871" s="134"/>
      <c r="I871" s="134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4"/>
      <c r="V871" s="134"/>
      <c r="W871" s="134"/>
      <c r="X871" s="134"/>
      <c r="Y871" s="134"/>
      <c r="Z871" s="134"/>
    </row>
    <row r="872">
      <c r="A872" s="135"/>
      <c r="B872" s="134"/>
      <c r="C872" s="134"/>
      <c r="D872" s="134"/>
      <c r="E872" s="134"/>
      <c r="F872" s="134"/>
      <c r="G872" s="134"/>
      <c r="H872" s="134"/>
      <c r="I872" s="134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4"/>
      <c r="V872" s="134"/>
      <c r="W872" s="134"/>
      <c r="X872" s="134"/>
      <c r="Y872" s="134"/>
      <c r="Z872" s="134"/>
    </row>
    <row r="873">
      <c r="A873" s="135"/>
      <c r="B873" s="134"/>
      <c r="C873" s="134"/>
      <c r="D873" s="134"/>
      <c r="E873" s="134"/>
      <c r="F873" s="134"/>
      <c r="G873" s="134"/>
      <c r="H873" s="134"/>
      <c r="I873" s="134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4"/>
      <c r="V873" s="134"/>
      <c r="W873" s="134"/>
      <c r="X873" s="134"/>
      <c r="Y873" s="134"/>
      <c r="Z873" s="134"/>
    </row>
    <row r="874">
      <c r="A874" s="135"/>
      <c r="B874" s="134"/>
      <c r="C874" s="134"/>
      <c r="D874" s="134"/>
      <c r="E874" s="134"/>
      <c r="F874" s="134"/>
      <c r="G874" s="134"/>
      <c r="H874" s="134"/>
      <c r="I874" s="134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4"/>
      <c r="V874" s="134"/>
      <c r="W874" s="134"/>
      <c r="X874" s="134"/>
      <c r="Y874" s="134"/>
      <c r="Z874" s="134"/>
    </row>
    <row r="875">
      <c r="A875" s="135"/>
      <c r="B875" s="134"/>
      <c r="C875" s="134"/>
      <c r="D875" s="134"/>
      <c r="E875" s="134"/>
      <c r="F875" s="134"/>
      <c r="G875" s="134"/>
      <c r="H875" s="134"/>
      <c r="I875" s="134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4"/>
      <c r="V875" s="134"/>
      <c r="W875" s="134"/>
      <c r="X875" s="134"/>
      <c r="Y875" s="134"/>
      <c r="Z875" s="134"/>
    </row>
    <row r="876">
      <c r="A876" s="135"/>
      <c r="B876" s="134"/>
      <c r="C876" s="134"/>
      <c r="D876" s="134"/>
      <c r="E876" s="134"/>
      <c r="F876" s="134"/>
      <c r="G876" s="134"/>
      <c r="H876" s="134"/>
      <c r="I876" s="134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4"/>
      <c r="V876" s="134"/>
      <c r="W876" s="134"/>
      <c r="X876" s="134"/>
      <c r="Y876" s="134"/>
      <c r="Z876" s="134"/>
    </row>
    <row r="877">
      <c r="A877" s="135"/>
      <c r="B877" s="134"/>
      <c r="C877" s="134"/>
      <c r="D877" s="134"/>
      <c r="E877" s="134"/>
      <c r="F877" s="134"/>
      <c r="G877" s="134"/>
      <c r="H877" s="134"/>
      <c r="I877" s="134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4"/>
      <c r="V877" s="134"/>
      <c r="W877" s="134"/>
      <c r="X877" s="134"/>
      <c r="Y877" s="134"/>
      <c r="Z877" s="134"/>
    </row>
    <row r="878">
      <c r="A878" s="135"/>
      <c r="B878" s="134"/>
      <c r="C878" s="134"/>
      <c r="D878" s="134"/>
      <c r="E878" s="134"/>
      <c r="F878" s="134"/>
      <c r="G878" s="134"/>
      <c r="H878" s="134"/>
      <c r="I878" s="134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4"/>
      <c r="V878" s="134"/>
      <c r="W878" s="134"/>
      <c r="X878" s="134"/>
      <c r="Y878" s="134"/>
      <c r="Z878" s="134"/>
    </row>
    <row r="879">
      <c r="A879" s="135"/>
      <c r="B879" s="134"/>
      <c r="C879" s="134"/>
      <c r="D879" s="134"/>
      <c r="E879" s="134"/>
      <c r="F879" s="134"/>
      <c r="G879" s="134"/>
      <c r="H879" s="134"/>
      <c r="I879" s="134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4"/>
      <c r="V879" s="134"/>
      <c r="W879" s="134"/>
      <c r="X879" s="134"/>
      <c r="Y879" s="134"/>
      <c r="Z879" s="134"/>
    </row>
    <row r="880">
      <c r="A880" s="135"/>
      <c r="B880" s="134"/>
      <c r="C880" s="134"/>
      <c r="D880" s="134"/>
      <c r="E880" s="134"/>
      <c r="F880" s="134"/>
      <c r="G880" s="134"/>
      <c r="H880" s="134"/>
      <c r="I880" s="134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4"/>
      <c r="V880" s="134"/>
      <c r="W880" s="134"/>
      <c r="X880" s="134"/>
      <c r="Y880" s="134"/>
      <c r="Z880" s="134"/>
    </row>
    <row r="881">
      <c r="A881" s="135"/>
      <c r="B881" s="134"/>
      <c r="C881" s="134"/>
      <c r="D881" s="134"/>
      <c r="E881" s="134"/>
      <c r="F881" s="134"/>
      <c r="G881" s="134"/>
      <c r="H881" s="134"/>
      <c r="I881" s="134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4"/>
      <c r="V881" s="134"/>
      <c r="W881" s="134"/>
      <c r="X881" s="134"/>
      <c r="Y881" s="134"/>
      <c r="Z881" s="134"/>
    </row>
    <row r="882">
      <c r="A882" s="135"/>
      <c r="B882" s="134"/>
      <c r="C882" s="134"/>
      <c r="D882" s="134"/>
      <c r="E882" s="134"/>
      <c r="F882" s="134"/>
      <c r="G882" s="134"/>
      <c r="H882" s="134"/>
      <c r="I882" s="134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4"/>
      <c r="V882" s="134"/>
      <c r="W882" s="134"/>
      <c r="X882" s="134"/>
      <c r="Y882" s="134"/>
      <c r="Z882" s="134"/>
    </row>
    <row r="883">
      <c r="A883" s="135"/>
      <c r="B883" s="134"/>
      <c r="C883" s="134"/>
      <c r="D883" s="134"/>
      <c r="E883" s="134"/>
      <c r="F883" s="134"/>
      <c r="G883" s="134"/>
      <c r="H883" s="134"/>
      <c r="I883" s="134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4"/>
      <c r="V883" s="134"/>
      <c r="W883" s="134"/>
      <c r="X883" s="134"/>
      <c r="Y883" s="134"/>
      <c r="Z883" s="134"/>
    </row>
    <row r="884">
      <c r="A884" s="135"/>
      <c r="B884" s="134"/>
      <c r="C884" s="134"/>
      <c r="D884" s="134"/>
      <c r="E884" s="134"/>
      <c r="F884" s="134"/>
      <c r="G884" s="134"/>
      <c r="H884" s="134"/>
      <c r="I884" s="134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4"/>
      <c r="V884" s="134"/>
      <c r="W884" s="134"/>
      <c r="X884" s="134"/>
      <c r="Y884" s="134"/>
      <c r="Z884" s="134"/>
    </row>
    <row r="885">
      <c r="A885" s="135"/>
      <c r="B885" s="134"/>
      <c r="C885" s="134"/>
      <c r="D885" s="134"/>
      <c r="E885" s="134"/>
      <c r="F885" s="134"/>
      <c r="G885" s="134"/>
      <c r="H885" s="134"/>
      <c r="I885" s="134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4"/>
      <c r="V885" s="134"/>
      <c r="W885" s="134"/>
      <c r="X885" s="134"/>
      <c r="Y885" s="134"/>
      <c r="Z885" s="134"/>
    </row>
    <row r="886">
      <c r="A886" s="135"/>
      <c r="B886" s="134"/>
      <c r="C886" s="134"/>
      <c r="D886" s="134"/>
      <c r="E886" s="134"/>
      <c r="F886" s="134"/>
      <c r="G886" s="134"/>
      <c r="H886" s="134"/>
      <c r="I886" s="134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4"/>
      <c r="V886" s="134"/>
      <c r="W886" s="134"/>
      <c r="X886" s="134"/>
      <c r="Y886" s="134"/>
      <c r="Z886" s="134"/>
    </row>
    <row r="887">
      <c r="A887" s="135"/>
      <c r="B887" s="134"/>
      <c r="C887" s="134"/>
      <c r="D887" s="134"/>
      <c r="E887" s="134"/>
      <c r="F887" s="134"/>
      <c r="G887" s="134"/>
      <c r="H887" s="134"/>
      <c r="I887" s="134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4"/>
      <c r="V887" s="134"/>
      <c r="W887" s="134"/>
      <c r="X887" s="134"/>
      <c r="Y887" s="134"/>
      <c r="Z887" s="134"/>
    </row>
    <row r="888">
      <c r="A888" s="135"/>
      <c r="B888" s="134"/>
      <c r="C888" s="134"/>
      <c r="D888" s="134"/>
      <c r="E888" s="134"/>
      <c r="F888" s="134"/>
      <c r="G888" s="134"/>
      <c r="H888" s="134"/>
      <c r="I888" s="134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4"/>
      <c r="V888" s="134"/>
      <c r="W888" s="134"/>
      <c r="X888" s="134"/>
      <c r="Y888" s="134"/>
      <c r="Z888" s="134"/>
    </row>
    <row r="889">
      <c r="A889" s="135"/>
      <c r="B889" s="134"/>
      <c r="C889" s="134"/>
      <c r="D889" s="134"/>
      <c r="E889" s="134"/>
      <c r="F889" s="134"/>
      <c r="G889" s="134"/>
      <c r="H889" s="134"/>
      <c r="I889" s="134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4"/>
      <c r="V889" s="134"/>
      <c r="W889" s="134"/>
      <c r="X889" s="134"/>
      <c r="Y889" s="134"/>
      <c r="Z889" s="134"/>
    </row>
    <row r="890">
      <c r="A890" s="135"/>
      <c r="B890" s="134"/>
      <c r="C890" s="134"/>
      <c r="D890" s="134"/>
      <c r="E890" s="134"/>
      <c r="F890" s="134"/>
      <c r="G890" s="134"/>
      <c r="H890" s="134"/>
      <c r="I890" s="134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4"/>
      <c r="V890" s="134"/>
      <c r="W890" s="134"/>
      <c r="X890" s="134"/>
      <c r="Y890" s="134"/>
      <c r="Z890" s="134"/>
    </row>
    <row r="891">
      <c r="A891" s="135"/>
      <c r="B891" s="134"/>
      <c r="C891" s="134"/>
      <c r="D891" s="134"/>
      <c r="E891" s="134"/>
      <c r="F891" s="134"/>
      <c r="G891" s="134"/>
      <c r="H891" s="134"/>
      <c r="I891" s="134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4"/>
      <c r="V891" s="134"/>
      <c r="W891" s="134"/>
      <c r="X891" s="134"/>
      <c r="Y891" s="134"/>
      <c r="Z891" s="134"/>
    </row>
    <row r="892">
      <c r="A892" s="135"/>
      <c r="B892" s="134"/>
      <c r="C892" s="134"/>
      <c r="D892" s="134"/>
      <c r="E892" s="134"/>
      <c r="F892" s="134"/>
      <c r="G892" s="134"/>
      <c r="H892" s="134"/>
      <c r="I892" s="134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4"/>
      <c r="V892" s="134"/>
      <c r="W892" s="134"/>
      <c r="X892" s="134"/>
      <c r="Y892" s="134"/>
      <c r="Z892" s="134"/>
    </row>
    <row r="893">
      <c r="A893" s="135"/>
      <c r="B893" s="134"/>
      <c r="C893" s="134"/>
      <c r="D893" s="134"/>
      <c r="E893" s="134"/>
      <c r="F893" s="134"/>
      <c r="G893" s="134"/>
      <c r="H893" s="134"/>
      <c r="I893" s="134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4"/>
      <c r="V893" s="134"/>
      <c r="W893" s="134"/>
      <c r="X893" s="134"/>
      <c r="Y893" s="134"/>
      <c r="Z893" s="134"/>
    </row>
    <row r="894">
      <c r="A894" s="135"/>
      <c r="B894" s="134"/>
      <c r="C894" s="134"/>
      <c r="D894" s="134"/>
      <c r="E894" s="134"/>
      <c r="F894" s="134"/>
      <c r="G894" s="134"/>
      <c r="H894" s="134"/>
      <c r="I894" s="134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4"/>
      <c r="V894" s="134"/>
      <c r="W894" s="134"/>
      <c r="X894" s="134"/>
      <c r="Y894" s="134"/>
      <c r="Z894" s="134"/>
    </row>
    <row r="895">
      <c r="A895" s="135"/>
      <c r="B895" s="134"/>
      <c r="C895" s="134"/>
      <c r="D895" s="134"/>
      <c r="E895" s="134"/>
      <c r="F895" s="134"/>
      <c r="G895" s="134"/>
      <c r="H895" s="134"/>
      <c r="I895" s="134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4"/>
      <c r="V895" s="134"/>
      <c r="W895" s="134"/>
      <c r="X895" s="134"/>
      <c r="Y895" s="134"/>
      <c r="Z895" s="134"/>
    </row>
    <row r="896">
      <c r="A896" s="135"/>
      <c r="B896" s="134"/>
      <c r="C896" s="134"/>
      <c r="D896" s="134"/>
      <c r="E896" s="134"/>
      <c r="F896" s="134"/>
      <c r="G896" s="134"/>
      <c r="H896" s="134"/>
      <c r="I896" s="134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4"/>
      <c r="V896" s="134"/>
      <c r="W896" s="134"/>
      <c r="X896" s="134"/>
      <c r="Y896" s="134"/>
      <c r="Z896" s="134"/>
    </row>
    <row r="897">
      <c r="A897" s="135"/>
      <c r="B897" s="134"/>
      <c r="C897" s="134"/>
      <c r="D897" s="134"/>
      <c r="E897" s="134"/>
      <c r="F897" s="134"/>
      <c r="G897" s="134"/>
      <c r="H897" s="134"/>
      <c r="I897" s="134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4"/>
      <c r="V897" s="134"/>
      <c r="W897" s="134"/>
      <c r="X897" s="134"/>
      <c r="Y897" s="134"/>
      <c r="Z897" s="134"/>
    </row>
    <row r="898">
      <c r="A898" s="135"/>
      <c r="B898" s="134"/>
      <c r="C898" s="134"/>
      <c r="D898" s="134"/>
      <c r="E898" s="134"/>
      <c r="F898" s="134"/>
      <c r="G898" s="134"/>
      <c r="H898" s="134"/>
      <c r="I898" s="134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4"/>
      <c r="V898" s="134"/>
      <c r="W898" s="134"/>
      <c r="X898" s="134"/>
      <c r="Y898" s="134"/>
      <c r="Z898" s="134"/>
    </row>
    <row r="899">
      <c r="A899" s="135"/>
      <c r="B899" s="134"/>
      <c r="C899" s="134"/>
      <c r="D899" s="134"/>
      <c r="E899" s="134"/>
      <c r="F899" s="134"/>
      <c r="G899" s="134"/>
      <c r="H899" s="134"/>
      <c r="I899" s="134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4"/>
      <c r="V899" s="134"/>
      <c r="W899" s="134"/>
      <c r="X899" s="134"/>
      <c r="Y899" s="134"/>
      <c r="Z899" s="134"/>
    </row>
    <row r="900">
      <c r="A900" s="135"/>
      <c r="B900" s="134"/>
      <c r="C900" s="134"/>
      <c r="D900" s="134"/>
      <c r="E900" s="134"/>
      <c r="F900" s="134"/>
      <c r="G900" s="134"/>
      <c r="H900" s="134"/>
      <c r="I900" s="134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4"/>
      <c r="V900" s="134"/>
      <c r="W900" s="134"/>
      <c r="X900" s="134"/>
      <c r="Y900" s="134"/>
      <c r="Z900" s="134"/>
    </row>
    <row r="901">
      <c r="A901" s="135"/>
      <c r="B901" s="134"/>
      <c r="C901" s="134"/>
      <c r="D901" s="134"/>
      <c r="E901" s="134"/>
      <c r="F901" s="134"/>
      <c r="G901" s="134"/>
      <c r="H901" s="134"/>
      <c r="I901" s="134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4"/>
      <c r="V901" s="134"/>
      <c r="W901" s="134"/>
      <c r="X901" s="134"/>
      <c r="Y901" s="134"/>
      <c r="Z901" s="134"/>
    </row>
    <row r="902">
      <c r="A902" s="135"/>
      <c r="B902" s="134"/>
      <c r="C902" s="134"/>
      <c r="D902" s="134"/>
      <c r="E902" s="134"/>
      <c r="F902" s="134"/>
      <c r="G902" s="134"/>
      <c r="H902" s="134"/>
      <c r="I902" s="134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4"/>
      <c r="V902" s="134"/>
      <c r="W902" s="134"/>
      <c r="X902" s="134"/>
      <c r="Y902" s="134"/>
      <c r="Z902" s="134"/>
    </row>
    <row r="903">
      <c r="A903" s="135"/>
      <c r="B903" s="134"/>
      <c r="C903" s="134"/>
      <c r="D903" s="134"/>
      <c r="E903" s="134"/>
      <c r="F903" s="134"/>
      <c r="G903" s="134"/>
      <c r="H903" s="134"/>
      <c r="I903" s="134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4"/>
      <c r="V903" s="134"/>
      <c r="W903" s="134"/>
      <c r="X903" s="134"/>
      <c r="Y903" s="134"/>
      <c r="Z903" s="134"/>
    </row>
    <row r="904">
      <c r="A904" s="135"/>
      <c r="B904" s="134"/>
      <c r="C904" s="134"/>
      <c r="D904" s="134"/>
      <c r="E904" s="134"/>
      <c r="F904" s="134"/>
      <c r="G904" s="134"/>
      <c r="H904" s="134"/>
      <c r="I904" s="134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4"/>
      <c r="V904" s="134"/>
      <c r="W904" s="134"/>
      <c r="X904" s="134"/>
      <c r="Y904" s="134"/>
      <c r="Z904" s="134"/>
    </row>
    <row r="905">
      <c r="A905" s="135"/>
      <c r="B905" s="134"/>
      <c r="C905" s="134"/>
      <c r="D905" s="134"/>
      <c r="E905" s="134"/>
      <c r="F905" s="134"/>
      <c r="G905" s="134"/>
      <c r="H905" s="134"/>
      <c r="I905" s="134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4"/>
      <c r="V905" s="134"/>
      <c r="W905" s="134"/>
      <c r="X905" s="134"/>
      <c r="Y905" s="134"/>
      <c r="Z905" s="134"/>
    </row>
    <row r="906">
      <c r="A906" s="135"/>
      <c r="B906" s="134"/>
      <c r="C906" s="134"/>
      <c r="D906" s="134"/>
      <c r="E906" s="134"/>
      <c r="F906" s="134"/>
      <c r="G906" s="134"/>
      <c r="H906" s="134"/>
      <c r="I906" s="134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4"/>
      <c r="V906" s="134"/>
      <c r="W906" s="134"/>
      <c r="X906" s="134"/>
      <c r="Y906" s="134"/>
      <c r="Z906" s="134"/>
    </row>
    <row r="907">
      <c r="A907" s="135"/>
      <c r="B907" s="134"/>
      <c r="C907" s="134"/>
      <c r="D907" s="134"/>
      <c r="E907" s="134"/>
      <c r="F907" s="134"/>
      <c r="G907" s="134"/>
      <c r="H907" s="134"/>
      <c r="I907" s="134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4"/>
      <c r="V907" s="134"/>
      <c r="W907" s="134"/>
      <c r="X907" s="134"/>
      <c r="Y907" s="134"/>
      <c r="Z907" s="134"/>
    </row>
    <row r="908">
      <c r="A908" s="135"/>
      <c r="B908" s="134"/>
      <c r="C908" s="134"/>
      <c r="D908" s="134"/>
      <c r="E908" s="134"/>
      <c r="F908" s="134"/>
      <c r="G908" s="134"/>
      <c r="H908" s="134"/>
      <c r="I908" s="134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4"/>
      <c r="V908" s="134"/>
      <c r="W908" s="134"/>
      <c r="X908" s="134"/>
      <c r="Y908" s="134"/>
      <c r="Z908" s="134"/>
    </row>
    <row r="909">
      <c r="A909" s="135"/>
      <c r="B909" s="134"/>
      <c r="C909" s="134"/>
      <c r="D909" s="134"/>
      <c r="E909" s="134"/>
      <c r="F909" s="134"/>
      <c r="G909" s="134"/>
      <c r="H909" s="134"/>
      <c r="I909" s="134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4"/>
      <c r="V909" s="134"/>
      <c r="W909" s="134"/>
      <c r="X909" s="134"/>
      <c r="Y909" s="134"/>
      <c r="Z909" s="134"/>
    </row>
    <row r="910">
      <c r="A910" s="135"/>
      <c r="B910" s="134"/>
      <c r="C910" s="134"/>
      <c r="D910" s="134"/>
      <c r="E910" s="134"/>
      <c r="F910" s="134"/>
      <c r="G910" s="134"/>
      <c r="H910" s="134"/>
      <c r="I910" s="134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4"/>
      <c r="V910" s="134"/>
      <c r="W910" s="134"/>
      <c r="X910" s="134"/>
      <c r="Y910" s="134"/>
      <c r="Z910" s="134"/>
    </row>
    <row r="911">
      <c r="A911" s="135"/>
      <c r="B911" s="134"/>
      <c r="C911" s="134"/>
      <c r="D911" s="134"/>
      <c r="E911" s="134"/>
      <c r="F911" s="134"/>
      <c r="G911" s="134"/>
      <c r="H911" s="134"/>
      <c r="I911" s="134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4"/>
      <c r="V911" s="134"/>
      <c r="W911" s="134"/>
      <c r="X911" s="134"/>
      <c r="Y911" s="134"/>
      <c r="Z911" s="134"/>
    </row>
    <row r="912">
      <c r="A912" s="135"/>
      <c r="B912" s="134"/>
      <c r="C912" s="134"/>
      <c r="D912" s="134"/>
      <c r="E912" s="134"/>
      <c r="F912" s="134"/>
      <c r="G912" s="134"/>
      <c r="H912" s="134"/>
      <c r="I912" s="134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4"/>
      <c r="V912" s="134"/>
      <c r="W912" s="134"/>
      <c r="X912" s="134"/>
      <c r="Y912" s="134"/>
      <c r="Z912" s="134"/>
    </row>
    <row r="913">
      <c r="A913" s="135"/>
      <c r="B913" s="134"/>
      <c r="C913" s="134"/>
      <c r="D913" s="134"/>
      <c r="E913" s="134"/>
      <c r="F913" s="134"/>
      <c r="G913" s="134"/>
      <c r="H913" s="134"/>
      <c r="I913" s="134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4"/>
      <c r="V913" s="134"/>
      <c r="W913" s="134"/>
      <c r="X913" s="134"/>
      <c r="Y913" s="134"/>
      <c r="Z913" s="134"/>
    </row>
    <row r="914">
      <c r="A914" s="135"/>
      <c r="B914" s="134"/>
      <c r="C914" s="134"/>
      <c r="D914" s="134"/>
      <c r="E914" s="134"/>
      <c r="F914" s="134"/>
      <c r="G914" s="134"/>
      <c r="H914" s="134"/>
      <c r="I914" s="134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4"/>
      <c r="V914" s="134"/>
      <c r="W914" s="134"/>
      <c r="X914" s="134"/>
      <c r="Y914" s="134"/>
      <c r="Z914" s="134"/>
    </row>
    <row r="915">
      <c r="A915" s="135"/>
      <c r="B915" s="134"/>
      <c r="C915" s="134"/>
      <c r="D915" s="134"/>
      <c r="E915" s="134"/>
      <c r="F915" s="134"/>
      <c r="G915" s="134"/>
      <c r="H915" s="134"/>
      <c r="I915" s="134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4"/>
      <c r="V915" s="134"/>
      <c r="W915" s="134"/>
      <c r="X915" s="134"/>
      <c r="Y915" s="134"/>
      <c r="Z915" s="134"/>
    </row>
    <row r="916">
      <c r="A916" s="135"/>
      <c r="B916" s="134"/>
      <c r="C916" s="134"/>
      <c r="D916" s="134"/>
      <c r="E916" s="134"/>
      <c r="F916" s="134"/>
      <c r="G916" s="134"/>
      <c r="H916" s="134"/>
      <c r="I916" s="134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4"/>
      <c r="V916" s="134"/>
      <c r="W916" s="134"/>
      <c r="X916" s="134"/>
      <c r="Y916" s="134"/>
      <c r="Z916" s="134"/>
    </row>
    <row r="917">
      <c r="A917" s="135"/>
      <c r="B917" s="134"/>
      <c r="C917" s="134"/>
      <c r="D917" s="134"/>
      <c r="E917" s="134"/>
      <c r="F917" s="134"/>
      <c r="G917" s="134"/>
      <c r="H917" s="134"/>
      <c r="I917" s="134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4"/>
      <c r="V917" s="134"/>
      <c r="W917" s="134"/>
      <c r="X917" s="134"/>
      <c r="Y917" s="134"/>
      <c r="Z917" s="134"/>
    </row>
    <row r="918">
      <c r="A918" s="135"/>
      <c r="B918" s="134"/>
      <c r="C918" s="134"/>
      <c r="D918" s="134"/>
      <c r="E918" s="134"/>
      <c r="F918" s="134"/>
      <c r="G918" s="134"/>
      <c r="H918" s="134"/>
      <c r="I918" s="134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4"/>
      <c r="V918" s="134"/>
      <c r="W918" s="134"/>
      <c r="X918" s="134"/>
      <c r="Y918" s="134"/>
      <c r="Z918" s="134"/>
    </row>
    <row r="919">
      <c r="A919" s="135"/>
      <c r="B919" s="134"/>
      <c r="C919" s="134"/>
      <c r="D919" s="134"/>
      <c r="E919" s="134"/>
      <c r="F919" s="134"/>
      <c r="G919" s="134"/>
      <c r="H919" s="134"/>
      <c r="I919" s="134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4"/>
      <c r="V919" s="134"/>
      <c r="W919" s="134"/>
      <c r="X919" s="134"/>
      <c r="Y919" s="134"/>
      <c r="Z919" s="134"/>
    </row>
    <row r="920">
      <c r="A920" s="135"/>
      <c r="B920" s="134"/>
      <c r="C920" s="134"/>
      <c r="D920" s="134"/>
      <c r="E920" s="134"/>
      <c r="F920" s="134"/>
      <c r="G920" s="134"/>
      <c r="H920" s="134"/>
      <c r="I920" s="134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4"/>
      <c r="V920" s="134"/>
      <c r="W920" s="134"/>
      <c r="X920" s="134"/>
      <c r="Y920" s="134"/>
      <c r="Z920" s="134"/>
    </row>
    <row r="921">
      <c r="A921" s="135"/>
      <c r="B921" s="134"/>
      <c r="C921" s="134"/>
      <c r="D921" s="134"/>
      <c r="E921" s="134"/>
      <c r="F921" s="134"/>
      <c r="G921" s="134"/>
      <c r="H921" s="134"/>
      <c r="I921" s="134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4"/>
      <c r="V921" s="134"/>
      <c r="W921" s="134"/>
      <c r="X921" s="134"/>
      <c r="Y921" s="134"/>
      <c r="Z921" s="134"/>
    </row>
    <row r="922">
      <c r="A922" s="135"/>
      <c r="B922" s="134"/>
      <c r="C922" s="134"/>
      <c r="D922" s="134"/>
      <c r="E922" s="134"/>
      <c r="F922" s="134"/>
      <c r="G922" s="134"/>
      <c r="H922" s="134"/>
      <c r="I922" s="134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4"/>
      <c r="V922" s="134"/>
      <c r="W922" s="134"/>
      <c r="X922" s="134"/>
      <c r="Y922" s="134"/>
      <c r="Z922" s="134"/>
    </row>
    <row r="923">
      <c r="A923" s="135"/>
      <c r="B923" s="134"/>
      <c r="C923" s="134"/>
      <c r="D923" s="134"/>
      <c r="E923" s="134"/>
      <c r="F923" s="134"/>
      <c r="G923" s="134"/>
      <c r="H923" s="134"/>
      <c r="I923" s="134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4"/>
      <c r="V923" s="134"/>
      <c r="W923" s="134"/>
      <c r="X923" s="134"/>
      <c r="Y923" s="134"/>
      <c r="Z923" s="134"/>
    </row>
    <row r="924">
      <c r="A924" s="135"/>
      <c r="B924" s="134"/>
      <c r="C924" s="134"/>
      <c r="D924" s="134"/>
      <c r="E924" s="134"/>
      <c r="F924" s="134"/>
      <c r="G924" s="134"/>
      <c r="H924" s="134"/>
      <c r="I924" s="134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4"/>
      <c r="V924" s="134"/>
      <c r="W924" s="134"/>
      <c r="X924" s="134"/>
      <c r="Y924" s="134"/>
      <c r="Z924" s="134"/>
    </row>
    <row r="925">
      <c r="A925" s="135"/>
      <c r="B925" s="134"/>
      <c r="C925" s="134"/>
      <c r="D925" s="134"/>
      <c r="E925" s="134"/>
      <c r="F925" s="134"/>
      <c r="G925" s="134"/>
      <c r="H925" s="134"/>
      <c r="I925" s="134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4"/>
      <c r="V925" s="134"/>
      <c r="W925" s="134"/>
      <c r="X925" s="134"/>
      <c r="Y925" s="134"/>
      <c r="Z925" s="134"/>
    </row>
    <row r="926">
      <c r="A926" s="135"/>
      <c r="B926" s="134"/>
      <c r="C926" s="134"/>
      <c r="D926" s="134"/>
      <c r="E926" s="134"/>
      <c r="F926" s="134"/>
      <c r="G926" s="134"/>
      <c r="H926" s="134"/>
      <c r="I926" s="134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4"/>
      <c r="V926" s="134"/>
      <c r="W926" s="134"/>
      <c r="X926" s="134"/>
      <c r="Y926" s="134"/>
      <c r="Z926" s="134"/>
    </row>
    <row r="927">
      <c r="A927" s="135"/>
      <c r="B927" s="134"/>
      <c r="C927" s="134"/>
      <c r="D927" s="134"/>
      <c r="E927" s="134"/>
      <c r="F927" s="134"/>
      <c r="G927" s="134"/>
      <c r="H927" s="134"/>
      <c r="I927" s="134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4"/>
      <c r="V927" s="134"/>
      <c r="W927" s="134"/>
      <c r="X927" s="134"/>
      <c r="Y927" s="134"/>
      <c r="Z927" s="134"/>
    </row>
    <row r="928">
      <c r="A928" s="135"/>
      <c r="B928" s="134"/>
      <c r="C928" s="134"/>
      <c r="D928" s="134"/>
      <c r="E928" s="134"/>
      <c r="F928" s="134"/>
      <c r="G928" s="134"/>
      <c r="H928" s="134"/>
      <c r="I928" s="134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4"/>
      <c r="V928" s="134"/>
      <c r="W928" s="134"/>
      <c r="X928" s="134"/>
      <c r="Y928" s="134"/>
      <c r="Z928" s="134"/>
    </row>
    <row r="929">
      <c r="A929" s="135"/>
      <c r="B929" s="134"/>
      <c r="C929" s="134"/>
      <c r="D929" s="134"/>
      <c r="E929" s="134"/>
      <c r="F929" s="134"/>
      <c r="G929" s="134"/>
      <c r="H929" s="134"/>
      <c r="I929" s="134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4"/>
      <c r="V929" s="134"/>
      <c r="W929" s="134"/>
      <c r="X929" s="134"/>
      <c r="Y929" s="134"/>
      <c r="Z929" s="134"/>
    </row>
    <row r="930">
      <c r="A930" s="135"/>
      <c r="B930" s="134"/>
      <c r="C930" s="134"/>
      <c r="D930" s="134"/>
      <c r="E930" s="134"/>
      <c r="F930" s="134"/>
      <c r="G930" s="134"/>
      <c r="H930" s="134"/>
      <c r="I930" s="134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4"/>
      <c r="V930" s="134"/>
      <c r="W930" s="134"/>
      <c r="X930" s="134"/>
      <c r="Y930" s="134"/>
      <c r="Z930" s="134"/>
    </row>
    <row r="931">
      <c r="A931" s="135"/>
      <c r="B931" s="134"/>
      <c r="C931" s="134"/>
      <c r="D931" s="134"/>
      <c r="E931" s="134"/>
      <c r="F931" s="134"/>
      <c r="G931" s="134"/>
      <c r="H931" s="134"/>
      <c r="I931" s="134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4"/>
      <c r="V931" s="134"/>
      <c r="W931" s="134"/>
      <c r="X931" s="134"/>
      <c r="Y931" s="134"/>
      <c r="Z931" s="134"/>
    </row>
    <row r="932">
      <c r="A932" s="135"/>
      <c r="B932" s="134"/>
      <c r="C932" s="134"/>
      <c r="D932" s="134"/>
      <c r="E932" s="134"/>
      <c r="F932" s="134"/>
      <c r="G932" s="134"/>
      <c r="H932" s="134"/>
      <c r="I932" s="134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4"/>
      <c r="V932" s="134"/>
      <c r="W932" s="134"/>
      <c r="X932" s="134"/>
      <c r="Y932" s="134"/>
      <c r="Z932" s="134"/>
    </row>
    <row r="933">
      <c r="A933" s="135"/>
      <c r="B933" s="134"/>
      <c r="C933" s="134"/>
      <c r="D933" s="134"/>
      <c r="E933" s="134"/>
      <c r="F933" s="134"/>
      <c r="G933" s="134"/>
      <c r="H933" s="134"/>
      <c r="I933" s="134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4"/>
      <c r="V933" s="134"/>
      <c r="W933" s="134"/>
      <c r="X933" s="134"/>
      <c r="Y933" s="134"/>
      <c r="Z933" s="134"/>
    </row>
    <row r="934">
      <c r="A934" s="135"/>
      <c r="B934" s="134"/>
      <c r="C934" s="134"/>
      <c r="D934" s="134"/>
      <c r="E934" s="134"/>
      <c r="F934" s="134"/>
      <c r="G934" s="134"/>
      <c r="H934" s="134"/>
      <c r="I934" s="134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4"/>
      <c r="V934" s="134"/>
      <c r="W934" s="134"/>
      <c r="X934" s="134"/>
      <c r="Y934" s="134"/>
      <c r="Z934" s="134"/>
    </row>
    <row r="935">
      <c r="A935" s="135"/>
      <c r="B935" s="134"/>
      <c r="C935" s="134"/>
      <c r="D935" s="134"/>
      <c r="E935" s="134"/>
      <c r="F935" s="134"/>
      <c r="G935" s="134"/>
      <c r="H935" s="134"/>
      <c r="I935" s="134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4"/>
      <c r="V935" s="134"/>
      <c r="W935" s="134"/>
      <c r="X935" s="134"/>
      <c r="Y935" s="134"/>
      <c r="Z935" s="134"/>
    </row>
    <row r="936">
      <c r="A936" s="135"/>
      <c r="B936" s="134"/>
      <c r="C936" s="134"/>
      <c r="D936" s="134"/>
      <c r="E936" s="134"/>
      <c r="F936" s="134"/>
      <c r="G936" s="134"/>
      <c r="H936" s="134"/>
      <c r="I936" s="134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4"/>
      <c r="V936" s="134"/>
      <c r="W936" s="134"/>
      <c r="X936" s="134"/>
      <c r="Y936" s="134"/>
      <c r="Z936" s="134"/>
    </row>
    <row r="937">
      <c r="A937" s="135"/>
      <c r="B937" s="134"/>
      <c r="C937" s="134"/>
      <c r="D937" s="134"/>
      <c r="E937" s="134"/>
      <c r="F937" s="134"/>
      <c r="G937" s="134"/>
      <c r="H937" s="134"/>
      <c r="I937" s="134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4"/>
      <c r="V937" s="134"/>
      <c r="W937" s="134"/>
      <c r="X937" s="134"/>
      <c r="Y937" s="134"/>
      <c r="Z937" s="134"/>
    </row>
    <row r="938">
      <c r="A938" s="135"/>
      <c r="B938" s="134"/>
      <c r="C938" s="134"/>
      <c r="D938" s="134"/>
      <c r="E938" s="134"/>
      <c r="F938" s="134"/>
      <c r="G938" s="134"/>
      <c r="H938" s="134"/>
      <c r="I938" s="134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4"/>
      <c r="V938" s="134"/>
      <c r="W938" s="134"/>
      <c r="X938" s="134"/>
      <c r="Y938" s="134"/>
      <c r="Z938" s="134"/>
    </row>
    <row r="939">
      <c r="A939" s="135"/>
      <c r="B939" s="134"/>
      <c r="C939" s="134"/>
      <c r="D939" s="134"/>
      <c r="E939" s="134"/>
      <c r="F939" s="134"/>
      <c r="G939" s="134"/>
      <c r="H939" s="134"/>
      <c r="I939" s="134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4"/>
      <c r="V939" s="134"/>
      <c r="W939" s="134"/>
      <c r="X939" s="134"/>
      <c r="Y939" s="134"/>
      <c r="Z939" s="134"/>
    </row>
    <row r="940">
      <c r="A940" s="135"/>
      <c r="B940" s="134"/>
      <c r="C940" s="134"/>
      <c r="D940" s="134"/>
      <c r="E940" s="134"/>
      <c r="F940" s="134"/>
      <c r="G940" s="134"/>
      <c r="H940" s="134"/>
      <c r="I940" s="134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4"/>
      <c r="V940" s="134"/>
      <c r="W940" s="134"/>
      <c r="X940" s="134"/>
      <c r="Y940" s="134"/>
      <c r="Z940" s="134"/>
    </row>
    <row r="941">
      <c r="A941" s="135"/>
      <c r="B941" s="134"/>
      <c r="C941" s="134"/>
      <c r="D941" s="134"/>
      <c r="E941" s="134"/>
      <c r="F941" s="134"/>
      <c r="G941" s="134"/>
      <c r="H941" s="134"/>
      <c r="I941" s="134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4"/>
      <c r="V941" s="134"/>
      <c r="W941" s="134"/>
      <c r="X941" s="134"/>
      <c r="Y941" s="134"/>
      <c r="Z941" s="134"/>
    </row>
    <row r="942">
      <c r="A942" s="135"/>
      <c r="B942" s="134"/>
      <c r="C942" s="134"/>
      <c r="D942" s="134"/>
      <c r="E942" s="134"/>
      <c r="F942" s="134"/>
      <c r="G942" s="134"/>
      <c r="H942" s="134"/>
      <c r="I942" s="134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4"/>
      <c r="V942" s="134"/>
      <c r="W942" s="134"/>
      <c r="X942" s="134"/>
      <c r="Y942" s="134"/>
      <c r="Z942" s="134"/>
    </row>
    <row r="943">
      <c r="A943" s="135"/>
      <c r="B943" s="134"/>
      <c r="C943" s="134"/>
      <c r="D943" s="134"/>
      <c r="E943" s="134"/>
      <c r="F943" s="134"/>
      <c r="G943" s="134"/>
      <c r="H943" s="134"/>
      <c r="I943" s="134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4"/>
      <c r="V943" s="134"/>
      <c r="W943" s="134"/>
      <c r="X943" s="134"/>
      <c r="Y943" s="134"/>
      <c r="Z943" s="134"/>
    </row>
    <row r="944">
      <c r="A944" s="135"/>
      <c r="B944" s="134"/>
      <c r="C944" s="134"/>
      <c r="D944" s="134"/>
      <c r="E944" s="134"/>
      <c r="F944" s="134"/>
      <c r="G944" s="134"/>
      <c r="H944" s="134"/>
      <c r="I944" s="134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4"/>
      <c r="V944" s="134"/>
      <c r="W944" s="134"/>
      <c r="X944" s="134"/>
      <c r="Y944" s="134"/>
      <c r="Z944" s="134"/>
    </row>
    <row r="945">
      <c r="A945" s="135"/>
      <c r="B945" s="134"/>
      <c r="C945" s="134"/>
      <c r="D945" s="134"/>
      <c r="E945" s="134"/>
      <c r="F945" s="134"/>
      <c r="G945" s="134"/>
      <c r="H945" s="134"/>
      <c r="I945" s="134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4"/>
      <c r="V945" s="134"/>
      <c r="W945" s="134"/>
      <c r="X945" s="134"/>
      <c r="Y945" s="134"/>
      <c r="Z945" s="134"/>
    </row>
    <row r="946">
      <c r="A946" s="135"/>
      <c r="B946" s="134"/>
      <c r="C946" s="134"/>
      <c r="D946" s="134"/>
      <c r="E946" s="134"/>
      <c r="F946" s="134"/>
      <c r="G946" s="134"/>
      <c r="H946" s="134"/>
      <c r="I946" s="134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4"/>
      <c r="V946" s="134"/>
      <c r="W946" s="134"/>
      <c r="X946" s="134"/>
      <c r="Y946" s="134"/>
      <c r="Z946" s="134"/>
    </row>
    <row r="947">
      <c r="A947" s="135"/>
      <c r="B947" s="134"/>
      <c r="C947" s="134"/>
      <c r="D947" s="134"/>
      <c r="E947" s="134"/>
      <c r="F947" s="134"/>
      <c r="G947" s="134"/>
      <c r="H947" s="134"/>
      <c r="I947" s="134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4"/>
      <c r="V947" s="134"/>
      <c r="W947" s="134"/>
      <c r="X947" s="134"/>
      <c r="Y947" s="134"/>
      <c r="Z947" s="134"/>
    </row>
    <row r="948">
      <c r="A948" s="135"/>
      <c r="B948" s="134"/>
      <c r="C948" s="134"/>
      <c r="D948" s="134"/>
      <c r="E948" s="134"/>
      <c r="F948" s="134"/>
      <c r="G948" s="134"/>
      <c r="H948" s="134"/>
      <c r="I948" s="134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4"/>
      <c r="V948" s="134"/>
      <c r="W948" s="134"/>
      <c r="X948" s="134"/>
      <c r="Y948" s="134"/>
      <c r="Z948" s="134"/>
    </row>
    <row r="949">
      <c r="A949" s="135"/>
      <c r="B949" s="134"/>
      <c r="C949" s="134"/>
      <c r="D949" s="134"/>
      <c r="E949" s="134"/>
      <c r="F949" s="134"/>
      <c r="G949" s="134"/>
      <c r="H949" s="134"/>
      <c r="I949" s="134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4"/>
      <c r="V949" s="134"/>
      <c r="W949" s="134"/>
      <c r="X949" s="134"/>
      <c r="Y949" s="134"/>
      <c r="Z949" s="134"/>
    </row>
    <row r="950">
      <c r="A950" s="135"/>
      <c r="B950" s="134"/>
      <c r="C950" s="134"/>
      <c r="D950" s="134"/>
      <c r="E950" s="134"/>
      <c r="F950" s="134"/>
      <c r="G950" s="134"/>
      <c r="H950" s="134"/>
      <c r="I950" s="134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4"/>
      <c r="V950" s="134"/>
      <c r="W950" s="134"/>
      <c r="X950" s="134"/>
      <c r="Y950" s="134"/>
      <c r="Z950" s="134"/>
    </row>
    <row r="951">
      <c r="A951" s="135"/>
      <c r="B951" s="134"/>
      <c r="C951" s="134"/>
      <c r="D951" s="134"/>
      <c r="E951" s="134"/>
      <c r="F951" s="134"/>
      <c r="G951" s="134"/>
      <c r="H951" s="134"/>
      <c r="I951" s="134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4"/>
      <c r="V951" s="134"/>
      <c r="W951" s="134"/>
      <c r="X951" s="134"/>
      <c r="Y951" s="134"/>
      <c r="Z951" s="134"/>
    </row>
    <row r="952">
      <c r="A952" s="135"/>
      <c r="B952" s="134"/>
      <c r="C952" s="134"/>
      <c r="D952" s="134"/>
      <c r="E952" s="134"/>
      <c r="F952" s="134"/>
      <c r="G952" s="134"/>
      <c r="H952" s="134"/>
      <c r="I952" s="134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4"/>
      <c r="V952" s="134"/>
      <c r="W952" s="134"/>
      <c r="X952" s="134"/>
      <c r="Y952" s="134"/>
      <c r="Z952" s="134"/>
    </row>
    <row r="953">
      <c r="A953" s="135"/>
      <c r="B953" s="134"/>
      <c r="C953" s="134"/>
      <c r="D953" s="134"/>
      <c r="E953" s="134"/>
      <c r="F953" s="134"/>
      <c r="G953" s="134"/>
      <c r="H953" s="134"/>
      <c r="I953" s="134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4"/>
      <c r="V953" s="134"/>
      <c r="W953" s="134"/>
      <c r="X953" s="134"/>
      <c r="Y953" s="134"/>
      <c r="Z953" s="134"/>
    </row>
    <row r="954">
      <c r="A954" s="135"/>
      <c r="B954" s="134"/>
      <c r="C954" s="134"/>
      <c r="D954" s="134"/>
      <c r="E954" s="134"/>
      <c r="F954" s="134"/>
      <c r="G954" s="134"/>
      <c r="H954" s="134"/>
      <c r="I954" s="134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4"/>
      <c r="V954" s="134"/>
      <c r="W954" s="134"/>
      <c r="X954" s="134"/>
      <c r="Y954" s="134"/>
      <c r="Z954" s="134"/>
    </row>
    <row r="955">
      <c r="A955" s="135"/>
      <c r="B955" s="134"/>
      <c r="C955" s="134"/>
      <c r="D955" s="134"/>
      <c r="E955" s="134"/>
      <c r="F955" s="134"/>
      <c r="G955" s="134"/>
      <c r="H955" s="134"/>
      <c r="I955" s="134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4"/>
      <c r="V955" s="134"/>
      <c r="W955" s="134"/>
      <c r="X955" s="134"/>
      <c r="Y955" s="134"/>
      <c r="Z955" s="134"/>
    </row>
    <row r="956">
      <c r="A956" s="135"/>
      <c r="B956" s="134"/>
      <c r="C956" s="134"/>
      <c r="D956" s="134"/>
      <c r="E956" s="134"/>
      <c r="F956" s="134"/>
      <c r="G956" s="134"/>
      <c r="H956" s="134"/>
      <c r="I956" s="134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4"/>
      <c r="V956" s="134"/>
      <c r="W956" s="134"/>
      <c r="X956" s="134"/>
      <c r="Y956" s="134"/>
      <c r="Z956" s="134"/>
    </row>
    <row r="957">
      <c r="A957" s="135"/>
      <c r="B957" s="134"/>
      <c r="C957" s="134"/>
      <c r="D957" s="134"/>
      <c r="E957" s="134"/>
      <c r="F957" s="134"/>
      <c r="G957" s="134"/>
      <c r="H957" s="134"/>
      <c r="I957" s="134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4"/>
      <c r="V957" s="134"/>
      <c r="W957" s="134"/>
      <c r="X957" s="134"/>
      <c r="Y957" s="134"/>
      <c r="Z957" s="134"/>
    </row>
    <row r="958">
      <c r="A958" s="135"/>
      <c r="B958" s="134"/>
      <c r="C958" s="134"/>
      <c r="D958" s="134"/>
      <c r="E958" s="134"/>
      <c r="F958" s="134"/>
      <c r="G958" s="134"/>
      <c r="H958" s="134"/>
      <c r="I958" s="134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4"/>
      <c r="V958" s="134"/>
      <c r="W958" s="134"/>
      <c r="X958" s="134"/>
      <c r="Y958" s="134"/>
      <c r="Z958" s="134"/>
    </row>
    <row r="959">
      <c r="A959" s="135"/>
      <c r="B959" s="134"/>
      <c r="C959" s="134"/>
      <c r="D959" s="134"/>
      <c r="E959" s="134"/>
      <c r="F959" s="134"/>
      <c r="G959" s="134"/>
      <c r="H959" s="134"/>
      <c r="I959" s="134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4"/>
      <c r="V959" s="134"/>
      <c r="W959" s="134"/>
      <c r="X959" s="134"/>
      <c r="Y959" s="134"/>
      <c r="Z959" s="134"/>
    </row>
    <row r="960">
      <c r="A960" s="135"/>
      <c r="B960" s="134"/>
      <c r="C960" s="134"/>
      <c r="D960" s="134"/>
      <c r="E960" s="134"/>
      <c r="F960" s="134"/>
      <c r="G960" s="134"/>
      <c r="H960" s="134"/>
      <c r="I960" s="134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4"/>
      <c r="V960" s="134"/>
      <c r="W960" s="134"/>
      <c r="X960" s="134"/>
      <c r="Y960" s="134"/>
      <c r="Z960" s="134"/>
    </row>
    <row r="961">
      <c r="A961" s="135"/>
      <c r="B961" s="134"/>
      <c r="C961" s="134"/>
      <c r="D961" s="134"/>
      <c r="E961" s="134"/>
      <c r="F961" s="134"/>
      <c r="G961" s="134"/>
      <c r="H961" s="134"/>
      <c r="I961" s="134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4"/>
      <c r="V961" s="134"/>
      <c r="W961" s="134"/>
      <c r="X961" s="134"/>
      <c r="Y961" s="134"/>
      <c r="Z961" s="134"/>
    </row>
    <row r="962">
      <c r="A962" s="135"/>
      <c r="B962" s="134"/>
      <c r="C962" s="134"/>
      <c r="D962" s="134"/>
      <c r="E962" s="134"/>
      <c r="F962" s="134"/>
      <c r="G962" s="134"/>
      <c r="H962" s="134"/>
      <c r="I962" s="134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4"/>
      <c r="V962" s="134"/>
      <c r="W962" s="134"/>
      <c r="X962" s="134"/>
      <c r="Y962" s="134"/>
      <c r="Z962" s="134"/>
    </row>
    <row r="963">
      <c r="A963" s="135"/>
      <c r="B963" s="134"/>
      <c r="C963" s="134"/>
      <c r="D963" s="134"/>
      <c r="E963" s="134"/>
      <c r="F963" s="134"/>
      <c r="G963" s="134"/>
      <c r="H963" s="134"/>
      <c r="I963" s="134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4"/>
      <c r="V963" s="134"/>
      <c r="W963" s="134"/>
      <c r="X963" s="134"/>
      <c r="Y963" s="134"/>
      <c r="Z963" s="134"/>
    </row>
    <row r="964">
      <c r="A964" s="135"/>
      <c r="B964" s="134"/>
      <c r="C964" s="134"/>
      <c r="D964" s="134"/>
      <c r="E964" s="134"/>
      <c r="F964" s="134"/>
      <c r="G964" s="134"/>
      <c r="H964" s="134"/>
      <c r="I964" s="134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4"/>
      <c r="V964" s="134"/>
      <c r="W964" s="134"/>
      <c r="X964" s="134"/>
      <c r="Y964" s="134"/>
      <c r="Z964" s="134"/>
    </row>
    <row r="965">
      <c r="A965" s="135"/>
      <c r="B965" s="134"/>
      <c r="C965" s="134"/>
      <c r="D965" s="134"/>
      <c r="E965" s="134"/>
      <c r="F965" s="134"/>
      <c r="G965" s="134"/>
      <c r="H965" s="134"/>
      <c r="I965" s="134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4"/>
      <c r="V965" s="134"/>
      <c r="W965" s="134"/>
      <c r="X965" s="134"/>
      <c r="Y965" s="134"/>
      <c r="Z965" s="134"/>
    </row>
    <row r="966">
      <c r="A966" s="135"/>
      <c r="B966" s="134"/>
      <c r="C966" s="134"/>
      <c r="D966" s="134"/>
      <c r="E966" s="134"/>
      <c r="F966" s="134"/>
      <c r="G966" s="134"/>
      <c r="H966" s="134"/>
      <c r="I966" s="134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4"/>
      <c r="V966" s="134"/>
      <c r="W966" s="134"/>
      <c r="X966" s="134"/>
      <c r="Y966" s="134"/>
      <c r="Z966" s="134"/>
    </row>
    <row r="967">
      <c r="A967" s="135"/>
      <c r="B967" s="134"/>
      <c r="C967" s="134"/>
      <c r="D967" s="134"/>
      <c r="E967" s="134"/>
      <c r="F967" s="134"/>
      <c r="G967" s="134"/>
      <c r="H967" s="134"/>
      <c r="I967" s="134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4"/>
      <c r="V967" s="134"/>
      <c r="W967" s="134"/>
      <c r="X967" s="134"/>
      <c r="Y967" s="134"/>
      <c r="Z967" s="134"/>
    </row>
    <row r="968">
      <c r="A968" s="135"/>
      <c r="B968" s="134"/>
      <c r="C968" s="134"/>
      <c r="D968" s="134"/>
      <c r="E968" s="134"/>
      <c r="F968" s="134"/>
      <c r="G968" s="134"/>
      <c r="H968" s="134"/>
      <c r="I968" s="134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4"/>
      <c r="V968" s="134"/>
      <c r="W968" s="134"/>
      <c r="X968" s="134"/>
      <c r="Y968" s="134"/>
      <c r="Z968" s="134"/>
    </row>
    <row r="969">
      <c r="A969" s="135"/>
      <c r="B969" s="134"/>
      <c r="C969" s="134"/>
      <c r="D969" s="134"/>
      <c r="E969" s="134"/>
      <c r="F969" s="134"/>
      <c r="G969" s="134"/>
      <c r="H969" s="134"/>
      <c r="I969" s="134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4"/>
      <c r="V969" s="134"/>
      <c r="W969" s="134"/>
      <c r="X969" s="134"/>
      <c r="Y969" s="134"/>
      <c r="Z969" s="134"/>
    </row>
    <row r="970">
      <c r="A970" s="135"/>
      <c r="B970" s="134"/>
      <c r="C970" s="134"/>
      <c r="D970" s="134"/>
      <c r="E970" s="134"/>
      <c r="F970" s="134"/>
      <c r="G970" s="134"/>
      <c r="H970" s="134"/>
      <c r="I970" s="134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4"/>
      <c r="V970" s="134"/>
      <c r="W970" s="134"/>
      <c r="X970" s="134"/>
      <c r="Y970" s="134"/>
      <c r="Z970" s="134"/>
    </row>
  </sheetData>
  <conditionalFormatting sqref="C1:I970">
    <cfRule type="cellIs" dxfId="5" priority="1" operator="equal">
      <formula>"0%"</formula>
    </cfRule>
  </conditionalFormatting>
  <conditionalFormatting sqref="C1:G970">
    <cfRule type="cellIs" dxfId="6" priority="2" operator="between">
      <formula>"0%"</formula>
      <formula>"0.50%"</formula>
    </cfRule>
  </conditionalFormatting>
  <conditionalFormatting sqref="C1:G970">
    <cfRule type="cellIs" dxfId="7" priority="3" operator="greaterThan">
      <formula>"0.50%"</formula>
    </cfRule>
  </conditionalFormatting>
  <conditionalFormatting sqref="C1:G970">
    <cfRule type="cellIs" dxfId="8" priority="4" operator="between">
      <formula>0</formula>
      <formula>"-0.50%"</formula>
    </cfRule>
  </conditionalFormatting>
  <conditionalFormatting sqref="C1:G970">
    <cfRule type="cellIs" dxfId="9" priority="5" operator="lessThan">
      <formula>"-0.50%"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15.56"/>
    <col customWidth="1" min="3" max="3" width="28.11"/>
    <col customWidth="1" min="4" max="4" width="28.33"/>
    <col customWidth="1" min="5" max="5" width="24.44"/>
    <col customWidth="1" min="6" max="7" width="15.33"/>
    <col customWidth="1" min="8" max="8" width="16.78"/>
    <col customWidth="1" min="9" max="9" width="15.78"/>
    <col customWidth="1" min="12" max="12" width="13.56"/>
  </cols>
  <sheetData>
    <row r="1" ht="35.25" customHeight="1">
      <c r="A1" s="125" t="s">
        <v>51</v>
      </c>
      <c r="B1" s="126" t="s">
        <v>52</v>
      </c>
      <c r="C1" s="126" t="s">
        <v>53</v>
      </c>
      <c r="D1" s="126" t="s">
        <v>54</v>
      </c>
      <c r="E1" s="126" t="s">
        <v>55</v>
      </c>
      <c r="F1" s="126" t="s">
        <v>56</v>
      </c>
      <c r="G1" s="126" t="s">
        <v>57</v>
      </c>
      <c r="H1" s="126" t="s">
        <v>58</v>
      </c>
      <c r="I1" s="126" t="s">
        <v>59</v>
      </c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8"/>
      <c r="V1" s="128"/>
      <c r="W1" s="128"/>
      <c r="X1" s="128"/>
      <c r="Y1" s="128"/>
      <c r="Z1" s="128"/>
    </row>
    <row r="2" ht="22.5" customHeight="1">
      <c r="A2" s="136">
        <f>'PROP DAILY PNL'!A333</f>
        <v>45931</v>
      </c>
      <c r="B2" s="137">
        <v>1.3E7</v>
      </c>
      <c r="C2" s="138">
        <f>'PROP DAILY PNL'!J333/$B$2</f>
        <v>0.009856692308</v>
      </c>
      <c r="D2" s="138">
        <f>'PROP DAILY PNL'!R333/$B$2</f>
        <v>0.004063846154</v>
      </c>
      <c r="E2" s="138">
        <f>'PROP DAILY PNL'!Q333/$B$2</f>
        <v>0</v>
      </c>
      <c r="F2" s="138">
        <f>'PROP DAILY PNL'!I333/$B$2</f>
        <v>0.017064</v>
      </c>
      <c r="G2" s="138">
        <f t="shared" ref="G2:G24" si="1">SUM(C2:F2)</f>
        <v>0.03098453846</v>
      </c>
      <c r="H2" s="138">
        <f>G2</f>
        <v>0.03098453846</v>
      </c>
      <c r="I2" s="138">
        <f t="shared" ref="I2:I24" si="2">(H2 - MAX($H$2:H2))</f>
        <v>0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4"/>
      <c r="V2" s="134"/>
      <c r="W2" s="134"/>
      <c r="X2" s="134"/>
      <c r="Y2" s="134"/>
      <c r="Z2" s="134"/>
    </row>
    <row r="3" ht="22.5" customHeight="1">
      <c r="A3" s="136">
        <f>'PROP DAILY PNL'!A334</f>
        <v>45932</v>
      </c>
      <c r="B3" s="139"/>
      <c r="C3" s="138">
        <f>'PROP DAILY PNL'!J334/$B$2</f>
        <v>0</v>
      </c>
      <c r="D3" s="138">
        <f>'PROP DAILY PNL'!R334/$B$2</f>
        <v>0</v>
      </c>
      <c r="E3" s="138">
        <f>'PROP DAILY PNL'!Q334/$B$2</f>
        <v>0</v>
      </c>
      <c r="F3" s="138">
        <f>'PROP DAILY PNL'!I334/$B$2</f>
        <v>0</v>
      </c>
      <c r="G3" s="138">
        <f t="shared" si="1"/>
        <v>0</v>
      </c>
      <c r="H3" s="138">
        <f t="shared" ref="H3:H24" si="3">H2+G3</f>
        <v>0.03098453846</v>
      </c>
      <c r="I3" s="138">
        <f t="shared" si="2"/>
        <v>0</v>
      </c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4"/>
      <c r="V3" s="134"/>
      <c r="W3" s="134"/>
      <c r="X3" s="134"/>
      <c r="Y3" s="134"/>
      <c r="Z3" s="134"/>
    </row>
    <row r="4" ht="22.5" customHeight="1">
      <c r="A4" s="136">
        <f>'PROP DAILY PNL'!A335</f>
        <v>45933</v>
      </c>
      <c r="B4" s="139"/>
      <c r="C4" s="138">
        <f>'PROP DAILY PNL'!J335/$B$2</f>
        <v>0.002603076923</v>
      </c>
      <c r="D4" s="138">
        <f>'PROP DAILY PNL'!R335/$B$2</f>
        <v>-0.004558846154</v>
      </c>
      <c r="E4" s="138">
        <f>'PROP DAILY PNL'!Q335/$B$2</f>
        <v>0.003694615385</v>
      </c>
      <c r="F4" s="138">
        <f>'PROP DAILY PNL'!I335/$B$2</f>
        <v>0</v>
      </c>
      <c r="G4" s="138">
        <f t="shared" si="1"/>
        <v>0.001738846154</v>
      </c>
      <c r="H4" s="138">
        <f t="shared" si="3"/>
        <v>0.03272338462</v>
      </c>
      <c r="I4" s="138">
        <f t="shared" si="2"/>
        <v>0</v>
      </c>
      <c r="J4" s="133"/>
      <c r="K4" s="133"/>
      <c r="L4" s="140" t="s">
        <v>61</v>
      </c>
      <c r="M4" s="141"/>
      <c r="N4" s="133"/>
      <c r="O4" s="133"/>
      <c r="P4" s="133"/>
      <c r="Q4" s="133"/>
      <c r="R4" s="133"/>
      <c r="S4" s="133"/>
      <c r="T4" s="133"/>
      <c r="U4" s="134"/>
      <c r="V4" s="134"/>
      <c r="W4" s="134"/>
      <c r="X4" s="134"/>
      <c r="Y4" s="134"/>
      <c r="Z4" s="134"/>
    </row>
    <row r="5" ht="22.5" customHeight="1">
      <c r="A5" s="136">
        <f>'PROP DAILY PNL'!A336</f>
        <v>45936</v>
      </c>
      <c r="B5" s="139"/>
      <c r="C5" s="138">
        <f>'PROP DAILY PNL'!J336/$B$2</f>
        <v>0.008830384615</v>
      </c>
      <c r="D5" s="138">
        <f>'PROP DAILY PNL'!R336/$B$2</f>
        <v>0.001341307692</v>
      </c>
      <c r="E5" s="138">
        <f>'PROP DAILY PNL'!Q336/$B$2</f>
        <v>-0.005819769231</v>
      </c>
      <c r="F5" s="138">
        <f>'PROP DAILY PNL'!I336/$B$2</f>
        <v>0</v>
      </c>
      <c r="G5" s="138">
        <f t="shared" si="1"/>
        <v>0.004351923077</v>
      </c>
      <c r="H5" s="138">
        <f t="shared" si="3"/>
        <v>0.03707530769</v>
      </c>
      <c r="I5" s="138">
        <f t="shared" si="2"/>
        <v>0</v>
      </c>
      <c r="J5" s="133"/>
      <c r="K5" s="133"/>
      <c r="L5" s="142"/>
      <c r="M5" s="143"/>
      <c r="N5" s="133"/>
      <c r="O5" s="133"/>
      <c r="P5" s="133"/>
      <c r="Q5" s="133"/>
      <c r="R5" s="133"/>
      <c r="S5" s="133"/>
      <c r="T5" s="133"/>
      <c r="U5" s="134"/>
      <c r="V5" s="134"/>
      <c r="W5" s="134"/>
      <c r="X5" s="134"/>
      <c r="Y5" s="134"/>
      <c r="Z5" s="134"/>
    </row>
    <row r="6" ht="22.5" customHeight="1">
      <c r="A6" s="136">
        <f>'PROP DAILY PNL'!A337</f>
        <v>45937</v>
      </c>
      <c r="B6" s="139"/>
      <c r="C6" s="138">
        <f>'PROP DAILY PNL'!J337/$B$2</f>
        <v>-0.004861538462</v>
      </c>
      <c r="D6" s="138">
        <f>'PROP DAILY PNL'!R337/$B$2</f>
        <v>0.0002638461538</v>
      </c>
      <c r="E6" s="138">
        <f>'PROP DAILY PNL'!Q337/$B$2</f>
        <v>0</v>
      </c>
      <c r="F6" s="138">
        <f>'PROP DAILY PNL'!I337/$B$2</f>
        <v>-0.004076923077</v>
      </c>
      <c r="G6" s="138">
        <f t="shared" si="1"/>
        <v>-0.008674615385</v>
      </c>
      <c r="H6" s="138">
        <f t="shared" si="3"/>
        <v>0.02840069231</v>
      </c>
      <c r="I6" s="138">
        <f t="shared" si="2"/>
        <v>-0.008674615385</v>
      </c>
      <c r="J6" s="133"/>
      <c r="K6" s="133"/>
      <c r="L6" s="144" t="s">
        <v>62</v>
      </c>
      <c r="M6" s="145">
        <f>H24</f>
        <v>0.06889192308</v>
      </c>
      <c r="N6" s="133"/>
      <c r="O6" s="146" t="s">
        <v>63</v>
      </c>
      <c r="P6" s="147">
        <f>AVERAGE(G:G)</f>
        <v>0.002995301003</v>
      </c>
      <c r="Q6" s="133"/>
      <c r="R6" s="133"/>
      <c r="S6" s="133"/>
      <c r="T6" s="133"/>
      <c r="U6" s="134"/>
      <c r="V6" s="134"/>
      <c r="W6" s="134"/>
      <c r="X6" s="134"/>
      <c r="Y6" s="134"/>
      <c r="Z6" s="134"/>
    </row>
    <row r="7" ht="22.5" customHeight="1">
      <c r="A7" s="136">
        <f>'PROP DAILY PNL'!A338</f>
        <v>45938</v>
      </c>
      <c r="B7" s="139"/>
      <c r="C7" s="138">
        <f>'PROP DAILY PNL'!J338/$B$2</f>
        <v>-0.004153846154</v>
      </c>
      <c r="D7" s="138">
        <f>'PROP DAILY PNL'!R338/$B$2</f>
        <v>0.002600461538</v>
      </c>
      <c r="E7" s="138">
        <f>'PROP DAILY PNL'!Q338/$B$2</f>
        <v>-0.008807692308</v>
      </c>
      <c r="F7" s="138">
        <f>'PROP DAILY PNL'!I338/$B$2</f>
        <v>0</v>
      </c>
      <c r="G7" s="138">
        <f t="shared" si="1"/>
        <v>-0.01036107692</v>
      </c>
      <c r="H7" s="138">
        <f t="shared" si="3"/>
        <v>0.01803961538</v>
      </c>
      <c r="I7" s="138">
        <f t="shared" si="2"/>
        <v>-0.01903569231</v>
      </c>
      <c r="J7" s="133"/>
      <c r="K7" s="133"/>
      <c r="L7" s="144" t="s">
        <v>64</v>
      </c>
      <c r="M7" s="148">
        <v>0.02</v>
      </c>
      <c r="N7" s="133"/>
      <c r="O7" s="146" t="s">
        <v>65</v>
      </c>
      <c r="P7" s="147">
        <f>STDEV(G:G)</f>
        <v>0.0119093508</v>
      </c>
      <c r="Q7" s="133"/>
      <c r="R7" s="133"/>
      <c r="S7" s="133"/>
      <c r="T7" s="133"/>
      <c r="U7" s="134"/>
      <c r="V7" s="134"/>
      <c r="W7" s="134"/>
      <c r="X7" s="134"/>
      <c r="Y7" s="134"/>
      <c r="Z7" s="134"/>
    </row>
    <row r="8" ht="22.5" customHeight="1">
      <c r="A8" s="136">
        <f>'PROP DAILY PNL'!A339</f>
        <v>45939</v>
      </c>
      <c r="B8" s="139"/>
      <c r="C8" s="138">
        <f>'PROP DAILY PNL'!J339/$B$2</f>
        <v>-0.002276923077</v>
      </c>
      <c r="D8" s="138">
        <f>'PROP DAILY PNL'!R339/$B$2</f>
        <v>0.001886538462</v>
      </c>
      <c r="E8" s="138">
        <f>'PROP DAILY PNL'!Q339/$B$2</f>
        <v>0</v>
      </c>
      <c r="F8" s="138">
        <f>'PROP DAILY PNL'!I339/$B$2</f>
        <v>-0.008384615385</v>
      </c>
      <c r="G8" s="138">
        <f t="shared" si="1"/>
        <v>-0.008775</v>
      </c>
      <c r="H8" s="138">
        <f t="shared" si="3"/>
        <v>0.009264615385</v>
      </c>
      <c r="I8" s="138">
        <f t="shared" si="2"/>
        <v>-0.02781069231</v>
      </c>
      <c r="J8" s="133"/>
      <c r="K8" s="133"/>
      <c r="L8" s="144" t="s">
        <v>66</v>
      </c>
      <c r="M8" s="145">
        <f>M6-M7</f>
        <v>0.04889192308</v>
      </c>
      <c r="N8" s="133"/>
      <c r="O8" s="146" t="s">
        <v>67</v>
      </c>
      <c r="P8" s="149">
        <v>2.68E-4</v>
      </c>
      <c r="Q8" s="133"/>
      <c r="R8" s="133"/>
      <c r="S8" s="133"/>
      <c r="T8" s="133"/>
      <c r="U8" s="134"/>
      <c r="V8" s="134"/>
      <c r="W8" s="134"/>
      <c r="X8" s="134"/>
      <c r="Y8" s="134"/>
      <c r="Z8" s="134"/>
    </row>
    <row r="9" ht="22.5" customHeight="1">
      <c r="A9" s="136">
        <f>'PROP DAILY PNL'!A340</f>
        <v>45940</v>
      </c>
      <c r="B9" s="139"/>
      <c r="C9" s="137" t="s">
        <v>68</v>
      </c>
      <c r="D9" s="138">
        <f>'PROP DAILY PNL'!R340/$B$2</f>
        <v>0.002301</v>
      </c>
      <c r="E9" s="138">
        <f>'PROP DAILY PNL'!Q340/$B$2</f>
        <v>0.006507846154</v>
      </c>
      <c r="F9" s="138">
        <f>'PROP DAILY PNL'!I340/$B$2</f>
        <v>0</v>
      </c>
      <c r="G9" s="138">
        <f t="shared" si="1"/>
        <v>0.008808846154</v>
      </c>
      <c r="H9" s="138">
        <f t="shared" si="3"/>
        <v>0.01807346154</v>
      </c>
      <c r="I9" s="138">
        <f t="shared" si="2"/>
        <v>-0.01900184615</v>
      </c>
      <c r="J9" s="133"/>
      <c r="K9" s="133"/>
      <c r="L9" s="144" t="s">
        <v>6</v>
      </c>
      <c r="M9" s="145">
        <f>MIN(I:I)</f>
        <v>-0.02781069231</v>
      </c>
      <c r="N9" s="133"/>
      <c r="O9" s="146" t="s">
        <v>69</v>
      </c>
      <c r="P9" s="150">
        <f>(P6-P8)/P7</f>
        <v>0.2290050103</v>
      </c>
      <c r="Q9" s="133"/>
      <c r="R9" s="133"/>
      <c r="S9" s="133"/>
      <c r="T9" s="133"/>
      <c r="U9" s="134"/>
      <c r="V9" s="134"/>
      <c r="W9" s="134"/>
      <c r="X9" s="134"/>
      <c r="Y9" s="134"/>
      <c r="Z9" s="134"/>
    </row>
    <row r="10" ht="22.5" customHeight="1">
      <c r="A10" s="136">
        <f>'PROP DAILY PNL'!A341</f>
        <v>45943</v>
      </c>
      <c r="B10" s="139"/>
      <c r="C10" s="138">
        <f>'PROP DAILY PNL'!J341/$B$2</f>
        <v>-0.006348461538</v>
      </c>
      <c r="D10" s="138">
        <f>'PROP DAILY PNL'!R341/$B$2</f>
        <v>-0.001787</v>
      </c>
      <c r="E10" s="138">
        <f>'PROP DAILY PNL'!Q341/$B$2</f>
        <v>0.006456923077</v>
      </c>
      <c r="F10" s="138">
        <f>'PROP DAILY PNL'!I341/$B$2</f>
        <v>0</v>
      </c>
      <c r="G10" s="138">
        <f t="shared" si="1"/>
        <v>-0.001678538462</v>
      </c>
      <c r="H10" s="138">
        <f t="shared" si="3"/>
        <v>0.01639492308</v>
      </c>
      <c r="I10" s="138">
        <f t="shared" si="2"/>
        <v>-0.02068038462</v>
      </c>
      <c r="J10" s="133"/>
      <c r="K10" s="133"/>
      <c r="L10" s="144" t="s">
        <v>70</v>
      </c>
      <c r="M10" s="151">
        <f>COUNTIF(G:G,"&gt;0")</f>
        <v>12</v>
      </c>
      <c r="N10" s="133"/>
      <c r="O10" s="133"/>
      <c r="P10" s="133"/>
      <c r="Q10" s="133"/>
      <c r="R10" s="133"/>
      <c r="S10" s="133"/>
      <c r="T10" s="133"/>
      <c r="U10" s="134"/>
      <c r="V10" s="134"/>
      <c r="W10" s="134"/>
      <c r="X10" s="134"/>
      <c r="Y10" s="134"/>
      <c r="Z10" s="134"/>
    </row>
    <row r="11" ht="22.5" customHeight="1">
      <c r="A11" s="136">
        <f>'PROP DAILY PNL'!A342</f>
        <v>45944</v>
      </c>
      <c r="B11" s="139"/>
      <c r="C11" s="138">
        <f>'PROP DAILY PNL'!J342/$B$2</f>
        <v>0.006950769231</v>
      </c>
      <c r="D11" s="138">
        <f>'PROP DAILY PNL'!R342/$B$2</f>
        <v>0.002461538462</v>
      </c>
      <c r="E11" s="138">
        <f>'PROP DAILY PNL'!Q342/$B$2</f>
        <v>0</v>
      </c>
      <c r="F11" s="138">
        <f>'PROP DAILY PNL'!I342/$B$2</f>
        <v>0.006847153846</v>
      </c>
      <c r="G11" s="138">
        <f t="shared" si="1"/>
        <v>0.01625946154</v>
      </c>
      <c r="H11" s="138">
        <f t="shared" si="3"/>
        <v>0.03265438462</v>
      </c>
      <c r="I11" s="138">
        <f t="shared" si="2"/>
        <v>-0.004420923077</v>
      </c>
      <c r="J11" s="133"/>
      <c r="K11" s="133"/>
      <c r="L11" s="144" t="s">
        <v>71</v>
      </c>
      <c r="M11" s="151">
        <f>COUNTIF(G:G,"&lt;0")</f>
        <v>8</v>
      </c>
      <c r="N11" s="133"/>
      <c r="O11" s="133"/>
      <c r="P11" s="133"/>
      <c r="Q11" s="133"/>
      <c r="R11" s="133"/>
      <c r="S11" s="133"/>
      <c r="T11" s="133"/>
      <c r="U11" s="134"/>
      <c r="V11" s="134"/>
      <c r="W11" s="134"/>
      <c r="X11" s="134"/>
      <c r="Y11" s="134"/>
      <c r="Z11" s="134"/>
    </row>
    <row r="12" ht="22.5" customHeight="1">
      <c r="A12" s="136">
        <f>'PROP DAILY PNL'!A343</f>
        <v>45945</v>
      </c>
      <c r="B12" s="139"/>
      <c r="C12" s="138">
        <f>'PROP DAILY PNL'!J343/$B$2</f>
        <v>0.002400538462</v>
      </c>
      <c r="D12" s="138">
        <f>'PROP DAILY PNL'!R343/$B$2</f>
        <v>-0.0006446923077</v>
      </c>
      <c r="E12" s="138">
        <f>'PROP DAILY PNL'!Q343/$B$2</f>
        <v>0.001033846154</v>
      </c>
      <c r="F12" s="138">
        <f>'PROP DAILY PNL'!I343/$B$2</f>
        <v>0</v>
      </c>
      <c r="G12" s="138">
        <f t="shared" si="1"/>
        <v>0.002789692308</v>
      </c>
      <c r="H12" s="138">
        <f t="shared" si="3"/>
        <v>0.03544407692</v>
      </c>
      <c r="I12" s="138">
        <f t="shared" si="2"/>
        <v>-0.001631230769</v>
      </c>
      <c r="J12" s="133"/>
      <c r="K12" s="133"/>
      <c r="L12" s="144" t="s">
        <v>72</v>
      </c>
      <c r="M12" s="152">
        <f>0.24*SQRT(252)</f>
        <v>3.809881888</v>
      </c>
      <c r="N12" s="133"/>
      <c r="O12" s="133"/>
      <c r="P12" s="133"/>
      <c r="Q12" s="133"/>
      <c r="R12" s="133"/>
      <c r="S12" s="133"/>
      <c r="T12" s="133"/>
      <c r="U12" s="134"/>
      <c r="V12" s="134"/>
      <c r="W12" s="134"/>
      <c r="X12" s="134"/>
      <c r="Y12" s="134"/>
      <c r="Z12" s="134"/>
    </row>
    <row r="13" ht="22.5" customHeight="1">
      <c r="A13" s="136">
        <f>'PROP DAILY PNL'!A344</f>
        <v>45946</v>
      </c>
      <c r="B13" s="139"/>
      <c r="C13" s="138">
        <f>'PROP DAILY PNL'!J344/$B$2</f>
        <v>0.007284769231</v>
      </c>
      <c r="D13" s="138">
        <f>'PROP DAILY PNL'!R344/$B$2</f>
        <v>0.0007615384615</v>
      </c>
      <c r="E13" s="138">
        <f>'PROP DAILY PNL'!Q344/$B$2</f>
        <v>0</v>
      </c>
      <c r="F13" s="138">
        <f>'PROP DAILY PNL'!I344/$B$2</f>
        <v>0.02576923077</v>
      </c>
      <c r="G13" s="138">
        <f t="shared" si="1"/>
        <v>0.03381553846</v>
      </c>
      <c r="H13" s="138">
        <f t="shared" si="3"/>
        <v>0.06925961538</v>
      </c>
      <c r="I13" s="138">
        <f t="shared" si="2"/>
        <v>0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4"/>
      <c r="V13" s="134"/>
      <c r="W13" s="134"/>
      <c r="X13" s="134"/>
      <c r="Y13" s="134"/>
      <c r="Z13" s="134"/>
    </row>
    <row r="14" ht="22.5" customHeight="1">
      <c r="A14" s="136">
        <f>'PROP DAILY PNL'!A345</f>
        <v>45947</v>
      </c>
      <c r="B14" s="139"/>
      <c r="C14" s="138">
        <f>'PROP DAILY PNL'!J345/$B$2</f>
        <v>-0.0006836153846</v>
      </c>
      <c r="D14" s="138">
        <f>'PROP DAILY PNL'!R345/$B$2</f>
        <v>0.004521615385</v>
      </c>
      <c r="E14" s="138">
        <f>'PROP DAILY PNL'!Q345/$B$2</f>
        <v>-0.01207692308</v>
      </c>
      <c r="F14" s="138">
        <f>'PROP DAILY PNL'!I345/$B$2</f>
        <v>0</v>
      </c>
      <c r="G14" s="138">
        <f t="shared" si="1"/>
        <v>-0.008238923077</v>
      </c>
      <c r="H14" s="138">
        <f t="shared" si="3"/>
        <v>0.06102069231</v>
      </c>
      <c r="I14" s="138">
        <f t="shared" si="2"/>
        <v>-0.008238923077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4"/>
      <c r="V14" s="134"/>
      <c r="W14" s="134"/>
      <c r="X14" s="134"/>
      <c r="Y14" s="134"/>
      <c r="Z14" s="134"/>
    </row>
    <row r="15" ht="22.5" customHeight="1">
      <c r="A15" s="136">
        <f>'PROP DAILY PNL'!A346</f>
        <v>45950</v>
      </c>
      <c r="B15" s="139"/>
      <c r="C15" s="138">
        <f>'PROP DAILY PNL'!J346/$B$2</f>
        <v>0</v>
      </c>
      <c r="D15" s="138">
        <f>'PROP DAILY PNL'!R346/$B$2</f>
        <v>0.0004912307692</v>
      </c>
      <c r="E15" s="138">
        <f>'PROP DAILY PNL'!Q346/$B$2</f>
        <v>0</v>
      </c>
      <c r="F15" s="138">
        <f>'PROP DAILY PNL'!I346/$B$2</f>
        <v>-0.009</v>
      </c>
      <c r="G15" s="138">
        <f t="shared" si="1"/>
        <v>-0.008508769231</v>
      </c>
      <c r="H15" s="138">
        <f t="shared" si="3"/>
        <v>0.05251192308</v>
      </c>
      <c r="I15" s="138">
        <f t="shared" si="2"/>
        <v>-0.01674769231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4"/>
      <c r="V15" s="134"/>
      <c r="W15" s="134"/>
      <c r="X15" s="134"/>
      <c r="Y15" s="134"/>
      <c r="Z15" s="134"/>
    </row>
    <row r="16" ht="22.5" customHeight="1">
      <c r="A16" s="136">
        <f>'PROP DAILY PNL'!A347</f>
        <v>45951</v>
      </c>
      <c r="B16" s="139"/>
      <c r="C16" s="138">
        <f>'PROP DAILY PNL'!J347/$B$2</f>
        <v>0</v>
      </c>
      <c r="D16" s="138">
        <f>'PROP DAILY PNL'!R347/$B$2</f>
        <v>0</v>
      </c>
      <c r="E16" s="138">
        <f>'PROP DAILY PNL'!Q347/$B$2</f>
        <v>0</v>
      </c>
      <c r="F16" s="138">
        <f>'PROP DAILY PNL'!I347/$B$2</f>
        <v>0</v>
      </c>
      <c r="G16" s="138">
        <f t="shared" si="1"/>
        <v>0</v>
      </c>
      <c r="H16" s="138">
        <f t="shared" si="3"/>
        <v>0.05251192308</v>
      </c>
      <c r="I16" s="138">
        <f t="shared" si="2"/>
        <v>-0.01674769231</v>
      </c>
      <c r="J16" s="133"/>
      <c r="K16" s="133"/>
      <c r="L16" s="146"/>
      <c r="M16" s="133"/>
      <c r="N16" s="133"/>
      <c r="O16" s="133"/>
      <c r="P16" s="133"/>
      <c r="Q16" s="133"/>
      <c r="R16" s="133"/>
      <c r="S16" s="133"/>
      <c r="T16" s="133"/>
      <c r="U16" s="134"/>
      <c r="V16" s="134"/>
      <c r="W16" s="134"/>
      <c r="X16" s="134"/>
      <c r="Y16" s="134"/>
      <c r="Z16" s="134"/>
    </row>
    <row r="17" ht="22.5" customHeight="1">
      <c r="A17" s="136">
        <f>'PROP DAILY PNL'!A348</f>
        <v>45952</v>
      </c>
      <c r="B17" s="139"/>
      <c r="C17" s="138">
        <f>'PROP DAILY PNL'!J348/$B$2</f>
        <v>0</v>
      </c>
      <c r="D17" s="138">
        <f>'PROP DAILY PNL'!R348/$B$2</f>
        <v>0</v>
      </c>
      <c r="E17" s="138">
        <f>'PROP DAILY PNL'!Q348/$B$2</f>
        <v>0</v>
      </c>
      <c r="F17" s="138">
        <f>'PROP DAILY PNL'!I348/$B$2</f>
        <v>0</v>
      </c>
      <c r="G17" s="138">
        <f t="shared" si="1"/>
        <v>0</v>
      </c>
      <c r="H17" s="138">
        <f t="shared" si="3"/>
        <v>0.05251192308</v>
      </c>
      <c r="I17" s="138">
        <f t="shared" si="2"/>
        <v>-0.01674769231</v>
      </c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4"/>
      <c r="V17" s="134"/>
      <c r="W17" s="134"/>
      <c r="X17" s="134"/>
      <c r="Y17" s="134"/>
      <c r="Z17" s="134"/>
    </row>
    <row r="18" ht="22.5" customHeight="1">
      <c r="A18" s="136">
        <f>'PROP DAILY PNL'!A349</f>
        <v>45953</v>
      </c>
      <c r="B18" s="139"/>
      <c r="C18" s="138">
        <f>'PROP DAILY PNL'!J349/$B$2</f>
        <v>0.004570923077</v>
      </c>
      <c r="D18" s="138">
        <f>'PROP DAILY PNL'!R349/$B$2</f>
        <v>0.002870923077</v>
      </c>
      <c r="E18" s="138">
        <f>'PROP DAILY PNL'!Q349/$B$2</f>
        <v>0</v>
      </c>
      <c r="F18" s="138">
        <f>'PROP DAILY PNL'!I349/$B$2</f>
        <v>0.007078615385</v>
      </c>
      <c r="G18" s="138">
        <f t="shared" si="1"/>
        <v>0.01452046154</v>
      </c>
      <c r="H18" s="138">
        <f t="shared" si="3"/>
        <v>0.06703238462</v>
      </c>
      <c r="I18" s="138">
        <f t="shared" si="2"/>
        <v>-0.002227230769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4"/>
      <c r="V18" s="134"/>
      <c r="W18" s="134"/>
      <c r="X18" s="134"/>
      <c r="Y18" s="134"/>
      <c r="Z18" s="134"/>
    </row>
    <row r="19" ht="22.5" customHeight="1">
      <c r="A19" s="136">
        <f>'PROP DAILY PNL'!A350</f>
        <v>45954</v>
      </c>
      <c r="B19" s="139"/>
      <c r="C19" s="138">
        <f>'PROP DAILY PNL'!J350/$B$2</f>
        <v>0.005190461538</v>
      </c>
      <c r="D19" s="138">
        <f>'PROP DAILY PNL'!R350/$B$2</f>
        <v>0.002441230769</v>
      </c>
      <c r="E19" s="138">
        <f>'PROP DAILY PNL'!Q350/$B$2</f>
        <v>-0.002894153846</v>
      </c>
      <c r="F19" s="138">
        <f>'PROP DAILY PNL'!I350/$B$2</f>
        <v>0</v>
      </c>
      <c r="G19" s="138">
        <f t="shared" si="1"/>
        <v>0.004737538462</v>
      </c>
      <c r="H19" s="138">
        <f t="shared" si="3"/>
        <v>0.07176992308</v>
      </c>
      <c r="I19" s="138">
        <f t="shared" si="2"/>
        <v>0</v>
      </c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4"/>
      <c r="V19" s="134"/>
      <c r="W19" s="134"/>
      <c r="X19" s="134"/>
      <c r="Y19" s="134"/>
      <c r="Z19" s="134"/>
    </row>
    <row r="20" ht="22.5" customHeight="1">
      <c r="A20" s="136">
        <f>'PROP DAILY PNL'!A351</f>
        <v>45957</v>
      </c>
      <c r="B20" s="139"/>
      <c r="C20" s="138">
        <f>'PROP DAILY PNL'!J351/$B$2</f>
        <v>-0.00007930769231</v>
      </c>
      <c r="D20" s="138">
        <f>'PROP DAILY PNL'!R351/$B$2</f>
        <v>-0.0005324615385</v>
      </c>
      <c r="E20" s="138">
        <f>'PROP DAILY PNL'!Q351/$B$2</f>
        <v>0.005160307692</v>
      </c>
      <c r="F20" s="138">
        <f>'PROP DAILY PNL'!I351/$B$2</f>
        <v>0</v>
      </c>
      <c r="G20" s="138">
        <f t="shared" si="1"/>
        <v>0.004548538462</v>
      </c>
      <c r="H20" s="138">
        <f t="shared" si="3"/>
        <v>0.07631846154</v>
      </c>
      <c r="I20" s="138">
        <f t="shared" si="2"/>
        <v>0</v>
      </c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4"/>
      <c r="V20" s="134"/>
      <c r="W20" s="134"/>
      <c r="X20" s="134"/>
      <c r="Y20" s="134"/>
      <c r="Z20" s="134"/>
    </row>
    <row r="21" ht="22.5" customHeight="1">
      <c r="A21" s="136">
        <f>'PROP DAILY PNL'!A352</f>
        <v>45958</v>
      </c>
      <c r="B21" s="139"/>
      <c r="C21" s="138">
        <f>'PROP DAILY PNL'!J352/$B$2</f>
        <v>-0.007197461538</v>
      </c>
      <c r="D21" s="138">
        <f>'PROP DAILY PNL'!R352/$B$2</f>
        <v>-0.003476230769</v>
      </c>
      <c r="E21" s="138">
        <f>'PROP DAILY PNL'!Q352/$B$2</f>
        <v>0</v>
      </c>
      <c r="F21" s="138">
        <f>'PROP DAILY PNL'!I352/$B$2</f>
        <v>-0.002223153846</v>
      </c>
      <c r="G21" s="138">
        <f t="shared" si="1"/>
        <v>-0.01289684615</v>
      </c>
      <c r="H21" s="138">
        <f t="shared" si="3"/>
        <v>0.06342161538</v>
      </c>
      <c r="I21" s="138">
        <f t="shared" si="2"/>
        <v>-0.01289684615</v>
      </c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4"/>
      <c r="V21" s="134"/>
      <c r="W21" s="134"/>
      <c r="X21" s="134"/>
      <c r="Y21" s="134"/>
      <c r="Z21" s="134"/>
    </row>
    <row r="22" ht="22.5" customHeight="1">
      <c r="A22" s="136">
        <f>'PROP DAILY PNL'!A353</f>
        <v>45959</v>
      </c>
      <c r="B22" s="139"/>
      <c r="C22" s="138">
        <f>'PROP DAILY PNL'!J353/$B$2</f>
        <v>0.0003936923077</v>
      </c>
      <c r="D22" s="138">
        <f>'PROP DAILY PNL'!R353/$B$2</f>
        <v>0.0003807692308</v>
      </c>
      <c r="E22" s="138">
        <f>'PROP DAILY PNL'!Q353/$B$2</f>
        <v>-0.001879692308</v>
      </c>
      <c r="F22" s="138">
        <f>'PROP DAILY PNL'!I353/$B$2</f>
        <v>0</v>
      </c>
      <c r="G22" s="138">
        <f t="shared" si="1"/>
        <v>-0.001105230769</v>
      </c>
      <c r="H22" s="138">
        <f t="shared" si="3"/>
        <v>0.06231638462</v>
      </c>
      <c r="I22" s="138">
        <f t="shared" si="2"/>
        <v>-0.01400207692</v>
      </c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4"/>
      <c r="V22" s="134"/>
      <c r="W22" s="134"/>
      <c r="X22" s="134"/>
      <c r="Y22" s="134"/>
      <c r="Z22" s="134"/>
    </row>
    <row r="23" ht="22.5" customHeight="1">
      <c r="A23" s="136">
        <f>'PROP DAILY PNL'!A354</f>
        <v>45960</v>
      </c>
      <c r="B23" s="139"/>
      <c r="C23" s="138">
        <f>'PROP DAILY PNL'!J354/$B$2</f>
        <v>0.002409230769</v>
      </c>
      <c r="D23" s="138">
        <f>'PROP DAILY PNL'!R354/$B$2</f>
        <v>0.002779230769</v>
      </c>
      <c r="E23" s="138">
        <f>'PROP DAILY PNL'!Q354/$B$2</f>
        <v>0</v>
      </c>
      <c r="F23" s="138">
        <f>'PROP DAILY PNL'!I354/$B$2</f>
        <v>-0.00023</v>
      </c>
      <c r="G23" s="138">
        <f t="shared" si="1"/>
        <v>0.004958461538</v>
      </c>
      <c r="H23" s="138">
        <f t="shared" si="3"/>
        <v>0.06727484615</v>
      </c>
      <c r="I23" s="138">
        <f t="shared" si="2"/>
        <v>-0.009043615385</v>
      </c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4"/>
      <c r="V23" s="134"/>
      <c r="W23" s="134"/>
      <c r="X23" s="134"/>
      <c r="Y23" s="134"/>
      <c r="Z23" s="134"/>
    </row>
    <row r="24" ht="22.5" customHeight="1">
      <c r="A24" s="136">
        <f>'PROP DAILY PNL'!A355</f>
        <v>45961</v>
      </c>
      <c r="B24" s="139"/>
      <c r="C24" s="138">
        <f>'PROP DAILY PNL'!J355/$B$2</f>
        <v>-0.0004355384615</v>
      </c>
      <c r="D24" s="138">
        <f>'PROP DAILY PNL'!R355/$B$2</f>
        <v>0.004631230769</v>
      </c>
      <c r="E24" s="138">
        <f>'PROP DAILY PNL'!Q355/$B$2</f>
        <v>-0.002578615385</v>
      </c>
      <c r="F24" s="138">
        <f>'PROP DAILY PNL'!I355/$B$2</f>
        <v>0</v>
      </c>
      <c r="G24" s="138">
        <f t="shared" si="1"/>
        <v>0.001617076923</v>
      </c>
      <c r="H24" s="138">
        <f t="shared" si="3"/>
        <v>0.06889192308</v>
      </c>
      <c r="I24" s="138">
        <f t="shared" si="2"/>
        <v>-0.007426538462</v>
      </c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4"/>
      <c r="V24" s="134"/>
      <c r="W24" s="134"/>
      <c r="X24" s="134"/>
      <c r="Y24" s="134"/>
      <c r="Z24" s="134"/>
    </row>
    <row r="25">
      <c r="A25" s="129"/>
      <c r="B25" s="130"/>
      <c r="C25" s="131"/>
      <c r="D25" s="131"/>
      <c r="E25" s="131"/>
      <c r="F25" s="131"/>
      <c r="G25" s="131"/>
      <c r="H25" s="131"/>
      <c r="I25" s="131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4"/>
      <c r="V25" s="134"/>
      <c r="W25" s="134"/>
      <c r="X25" s="134"/>
      <c r="Y25" s="134"/>
      <c r="Z25" s="134"/>
    </row>
    <row r="26">
      <c r="A26" s="129"/>
      <c r="B26" s="134"/>
      <c r="C26" s="131"/>
      <c r="D26" s="131"/>
      <c r="E26" s="131"/>
      <c r="F26" s="131"/>
      <c r="G26" s="131"/>
      <c r="H26" s="131"/>
      <c r="I26" s="131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4"/>
      <c r="V26" s="134"/>
      <c r="W26" s="134"/>
      <c r="X26" s="134"/>
      <c r="Y26" s="134"/>
      <c r="Z26" s="134"/>
    </row>
    <row r="27">
      <c r="A27" s="129"/>
      <c r="B27" s="134"/>
      <c r="C27" s="131"/>
      <c r="D27" s="131"/>
      <c r="E27" s="131"/>
      <c r="F27" s="131"/>
      <c r="G27" s="131"/>
      <c r="H27" s="131"/>
      <c r="I27" s="132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4"/>
      <c r="V27" s="134"/>
      <c r="W27" s="134"/>
      <c r="X27" s="134"/>
      <c r="Y27" s="134"/>
      <c r="Z27" s="134"/>
    </row>
    <row r="28">
      <c r="A28" s="129"/>
      <c r="B28" s="134"/>
      <c r="C28" s="131"/>
      <c r="D28" s="131"/>
      <c r="E28" s="131"/>
      <c r="F28" s="131"/>
      <c r="G28" s="131"/>
      <c r="H28" s="131"/>
      <c r="I28" s="132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4"/>
      <c r="V28" s="134"/>
      <c r="W28" s="134"/>
      <c r="X28" s="134"/>
      <c r="Y28" s="134"/>
      <c r="Z28" s="134"/>
    </row>
    <row r="29">
      <c r="A29" s="129"/>
      <c r="B29" s="134"/>
      <c r="C29" s="131"/>
      <c r="D29" s="131"/>
      <c r="E29" s="131"/>
      <c r="F29" s="131"/>
      <c r="G29" s="131"/>
      <c r="H29" s="131"/>
      <c r="I29" s="132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4"/>
      <c r="V29" s="134"/>
      <c r="W29" s="134"/>
      <c r="X29" s="134"/>
      <c r="Y29" s="134"/>
      <c r="Z29" s="134"/>
    </row>
    <row r="30">
      <c r="A30" s="129"/>
      <c r="B30" s="134"/>
      <c r="C30" s="131"/>
      <c r="D30" s="131"/>
      <c r="E30" s="131"/>
      <c r="F30" s="131"/>
      <c r="G30" s="131"/>
      <c r="H30" s="131"/>
      <c r="I30" s="132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4"/>
      <c r="V30" s="134"/>
      <c r="W30" s="134"/>
      <c r="X30" s="134"/>
      <c r="Y30" s="134"/>
      <c r="Z30" s="134"/>
    </row>
    <row r="31">
      <c r="A31" s="129"/>
      <c r="B31" s="134"/>
      <c r="C31" s="131"/>
      <c r="D31" s="131"/>
      <c r="E31" s="131"/>
      <c r="F31" s="131"/>
      <c r="G31" s="131"/>
      <c r="H31" s="131"/>
      <c r="I31" s="132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4"/>
      <c r="V31" s="134"/>
      <c r="W31" s="134"/>
      <c r="X31" s="134"/>
      <c r="Y31" s="134"/>
      <c r="Z31" s="134"/>
    </row>
    <row r="32">
      <c r="A32" s="129"/>
      <c r="B32" s="134"/>
      <c r="C32" s="131"/>
      <c r="D32" s="131"/>
      <c r="E32" s="131"/>
      <c r="F32" s="131"/>
      <c r="G32" s="131"/>
      <c r="H32" s="131"/>
      <c r="I32" s="132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4"/>
      <c r="V32" s="134"/>
      <c r="W32" s="134"/>
      <c r="X32" s="134"/>
      <c r="Y32" s="134"/>
      <c r="Z32" s="134"/>
    </row>
    <row r="33">
      <c r="A33" s="129"/>
      <c r="B33" s="134"/>
      <c r="C33" s="131"/>
      <c r="D33" s="131"/>
      <c r="E33" s="131"/>
      <c r="F33" s="131"/>
      <c r="G33" s="131"/>
      <c r="H33" s="131"/>
      <c r="I33" s="132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4"/>
      <c r="V33" s="134"/>
      <c r="W33" s="134"/>
      <c r="X33" s="134"/>
      <c r="Y33" s="134"/>
      <c r="Z33" s="134"/>
    </row>
    <row r="34">
      <c r="A34" s="129"/>
      <c r="B34" s="134"/>
      <c r="C34" s="131"/>
      <c r="D34" s="131"/>
      <c r="E34" s="131"/>
      <c r="F34" s="131"/>
      <c r="G34" s="131"/>
      <c r="H34" s="131"/>
      <c r="I34" s="132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4"/>
      <c r="V34" s="134"/>
      <c r="W34" s="134"/>
      <c r="X34" s="134"/>
      <c r="Y34" s="134"/>
      <c r="Z34" s="134"/>
    </row>
    <row r="35">
      <c r="A35" s="129"/>
      <c r="B35" s="134"/>
      <c r="C35" s="131"/>
      <c r="D35" s="131"/>
      <c r="E35" s="131"/>
      <c r="F35" s="131"/>
      <c r="G35" s="131"/>
      <c r="H35" s="131"/>
      <c r="I35" s="132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4"/>
      <c r="V35" s="134"/>
      <c r="W35" s="134"/>
      <c r="X35" s="134"/>
      <c r="Y35" s="134"/>
      <c r="Z35" s="134"/>
    </row>
    <row r="36">
      <c r="A36" s="129"/>
      <c r="B36" s="134"/>
      <c r="C36" s="131"/>
      <c r="D36" s="131"/>
      <c r="E36" s="131"/>
      <c r="F36" s="131"/>
      <c r="G36" s="131"/>
      <c r="H36" s="131"/>
      <c r="I36" s="132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4"/>
      <c r="V36" s="134"/>
      <c r="W36" s="134"/>
      <c r="X36" s="134"/>
      <c r="Y36" s="134"/>
      <c r="Z36" s="134"/>
    </row>
    <row r="37">
      <c r="A37" s="129"/>
      <c r="B37" s="134"/>
      <c r="C37" s="131"/>
      <c r="D37" s="131"/>
      <c r="E37" s="131"/>
      <c r="F37" s="131"/>
      <c r="G37" s="131"/>
      <c r="H37" s="131"/>
      <c r="I37" s="132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4"/>
      <c r="V37" s="134"/>
      <c r="W37" s="134"/>
      <c r="X37" s="134"/>
      <c r="Y37" s="134"/>
      <c r="Z37" s="134"/>
    </row>
    <row r="38">
      <c r="A38" s="129"/>
      <c r="B38" s="134"/>
      <c r="C38" s="131"/>
      <c r="D38" s="131"/>
      <c r="E38" s="131"/>
      <c r="F38" s="131"/>
      <c r="G38" s="131"/>
      <c r="H38" s="131"/>
      <c r="I38" s="132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4"/>
      <c r="V38" s="134"/>
      <c r="W38" s="134"/>
      <c r="X38" s="134"/>
      <c r="Y38" s="134"/>
      <c r="Z38" s="134"/>
    </row>
    <row r="39">
      <c r="A39" s="129"/>
      <c r="B39" s="134"/>
      <c r="C39" s="131"/>
      <c r="D39" s="131"/>
      <c r="E39" s="131"/>
      <c r="F39" s="131"/>
      <c r="G39" s="131"/>
      <c r="H39" s="131"/>
      <c r="I39" s="132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4"/>
      <c r="V39" s="134"/>
      <c r="W39" s="134"/>
      <c r="X39" s="134"/>
      <c r="Y39" s="134"/>
      <c r="Z39" s="134"/>
    </row>
    <row r="40">
      <c r="A40" s="129"/>
      <c r="B40" s="134"/>
      <c r="C40" s="131"/>
      <c r="D40" s="131"/>
      <c r="E40" s="131"/>
      <c r="F40" s="131"/>
      <c r="G40" s="131"/>
      <c r="H40" s="131"/>
      <c r="I40" s="132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4"/>
      <c r="V40" s="134"/>
      <c r="W40" s="134"/>
      <c r="X40" s="134"/>
      <c r="Y40" s="134"/>
      <c r="Z40" s="134"/>
    </row>
    <row r="41">
      <c r="A41" s="129"/>
      <c r="B41" s="134"/>
      <c r="C41" s="131"/>
      <c r="D41" s="131"/>
      <c r="E41" s="131"/>
      <c r="F41" s="131"/>
      <c r="G41" s="131"/>
      <c r="H41" s="131"/>
      <c r="I41" s="132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4"/>
      <c r="V41" s="134"/>
      <c r="W41" s="134"/>
      <c r="X41" s="134"/>
      <c r="Y41" s="134"/>
      <c r="Z41" s="134"/>
    </row>
    <row r="42">
      <c r="A42" s="129"/>
      <c r="B42" s="134"/>
      <c r="C42" s="131"/>
      <c r="D42" s="131"/>
      <c r="E42" s="131"/>
      <c r="F42" s="131"/>
      <c r="G42" s="131"/>
      <c r="H42" s="131"/>
      <c r="I42" s="132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4"/>
      <c r="V42" s="134"/>
      <c r="W42" s="134"/>
      <c r="X42" s="134"/>
      <c r="Y42" s="134"/>
      <c r="Z42" s="134"/>
    </row>
    <row r="43">
      <c r="A43" s="129"/>
      <c r="B43" s="134"/>
      <c r="C43" s="131"/>
      <c r="D43" s="131"/>
      <c r="E43" s="131"/>
      <c r="F43" s="131"/>
      <c r="G43" s="131"/>
      <c r="H43" s="131"/>
      <c r="I43" s="132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4"/>
      <c r="V43" s="134"/>
      <c r="W43" s="134"/>
      <c r="X43" s="134"/>
      <c r="Y43" s="134"/>
      <c r="Z43" s="134"/>
    </row>
    <row r="44">
      <c r="A44" s="129"/>
      <c r="B44" s="134"/>
      <c r="C44" s="131"/>
      <c r="D44" s="131"/>
      <c r="E44" s="131"/>
      <c r="F44" s="131"/>
      <c r="G44" s="131"/>
      <c r="H44" s="131"/>
      <c r="I44" s="132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4"/>
      <c r="V44" s="134"/>
      <c r="W44" s="134"/>
      <c r="X44" s="134"/>
      <c r="Y44" s="134"/>
      <c r="Z44" s="134"/>
    </row>
    <row r="45">
      <c r="A45" s="129"/>
      <c r="B45" s="134"/>
      <c r="C45" s="134"/>
      <c r="D45" s="134"/>
      <c r="E45" s="134"/>
      <c r="F45" s="134"/>
      <c r="G45" s="134"/>
      <c r="H45" s="134"/>
      <c r="I45" s="134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4"/>
      <c r="V45" s="134"/>
      <c r="W45" s="134"/>
      <c r="X45" s="134"/>
      <c r="Y45" s="134"/>
      <c r="Z45" s="134"/>
    </row>
    <row r="46">
      <c r="A46" s="135"/>
      <c r="B46" s="134"/>
      <c r="C46" s="134"/>
      <c r="D46" s="134"/>
      <c r="E46" s="134"/>
      <c r="F46" s="134"/>
      <c r="G46" s="134"/>
      <c r="H46" s="134"/>
      <c r="I46" s="134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4"/>
      <c r="V46" s="134"/>
      <c r="W46" s="134"/>
      <c r="X46" s="134"/>
      <c r="Y46" s="134"/>
      <c r="Z46" s="134"/>
    </row>
    <row r="47">
      <c r="A47" s="135"/>
      <c r="B47" s="134"/>
      <c r="C47" s="134"/>
      <c r="D47" s="134"/>
      <c r="E47" s="134"/>
      <c r="F47" s="134"/>
      <c r="G47" s="134"/>
      <c r="H47" s="134"/>
      <c r="I47" s="134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4"/>
      <c r="V47" s="134"/>
      <c r="W47" s="134"/>
      <c r="X47" s="134"/>
      <c r="Y47" s="134"/>
      <c r="Z47" s="134"/>
    </row>
    <row r="48">
      <c r="A48" s="135"/>
      <c r="B48" s="134"/>
      <c r="C48" s="134"/>
      <c r="D48" s="134"/>
      <c r="E48" s="134"/>
      <c r="F48" s="134"/>
      <c r="G48" s="134"/>
      <c r="H48" s="134"/>
      <c r="I48" s="134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4"/>
      <c r="V48" s="134"/>
      <c r="W48" s="134"/>
      <c r="X48" s="134"/>
      <c r="Y48" s="134"/>
      <c r="Z48" s="134"/>
    </row>
    <row r="49">
      <c r="A49" s="135"/>
      <c r="B49" s="134"/>
      <c r="C49" s="134"/>
      <c r="D49" s="134"/>
      <c r="E49" s="134"/>
      <c r="F49" s="134"/>
      <c r="G49" s="134"/>
      <c r="H49" s="134"/>
      <c r="I49" s="134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4"/>
      <c r="V49" s="134"/>
      <c r="W49" s="134"/>
      <c r="X49" s="134"/>
      <c r="Y49" s="134"/>
      <c r="Z49" s="134"/>
    </row>
    <row r="50">
      <c r="A50" s="135"/>
      <c r="B50" s="134"/>
      <c r="C50" s="134"/>
      <c r="D50" s="134"/>
      <c r="E50" s="134"/>
      <c r="F50" s="134"/>
      <c r="G50" s="134"/>
      <c r="H50" s="134"/>
      <c r="I50" s="134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4"/>
      <c r="V50" s="134"/>
      <c r="W50" s="134"/>
      <c r="X50" s="134"/>
      <c r="Y50" s="134"/>
      <c r="Z50" s="134"/>
    </row>
    <row r="51">
      <c r="A51" s="135"/>
      <c r="B51" s="134"/>
      <c r="C51" s="134"/>
      <c r="D51" s="134"/>
      <c r="E51" s="134"/>
      <c r="F51" s="134"/>
      <c r="G51" s="134"/>
      <c r="H51" s="134"/>
      <c r="I51" s="134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4"/>
      <c r="V51" s="134"/>
      <c r="W51" s="134"/>
      <c r="X51" s="134"/>
      <c r="Y51" s="134"/>
      <c r="Z51" s="134"/>
    </row>
    <row r="52">
      <c r="A52" s="135"/>
      <c r="B52" s="134"/>
      <c r="C52" s="134"/>
      <c r="D52" s="134"/>
      <c r="E52" s="134"/>
      <c r="F52" s="134"/>
      <c r="G52" s="134"/>
      <c r="H52" s="134"/>
      <c r="I52" s="134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4"/>
      <c r="V52" s="134"/>
      <c r="W52" s="134"/>
      <c r="X52" s="134"/>
      <c r="Y52" s="134"/>
      <c r="Z52" s="134"/>
    </row>
    <row r="53">
      <c r="A53" s="135"/>
      <c r="B53" s="134"/>
      <c r="C53" s="134"/>
      <c r="D53" s="134"/>
      <c r="E53" s="134"/>
      <c r="F53" s="134"/>
      <c r="G53" s="134"/>
      <c r="H53" s="134"/>
      <c r="I53" s="134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4"/>
      <c r="V53" s="134"/>
      <c r="W53" s="134"/>
      <c r="X53" s="134"/>
      <c r="Y53" s="134"/>
      <c r="Z53" s="134"/>
    </row>
    <row r="54">
      <c r="A54" s="135"/>
      <c r="B54" s="134"/>
      <c r="C54" s="134"/>
      <c r="D54" s="134"/>
      <c r="E54" s="134"/>
      <c r="F54" s="134"/>
      <c r="G54" s="134"/>
      <c r="H54" s="134"/>
      <c r="I54" s="134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4"/>
      <c r="V54" s="134"/>
      <c r="W54" s="134"/>
      <c r="X54" s="134"/>
      <c r="Y54" s="134"/>
      <c r="Z54" s="134"/>
    </row>
    <row r="55">
      <c r="A55" s="135"/>
      <c r="B55" s="134"/>
      <c r="C55" s="134"/>
      <c r="D55" s="134"/>
      <c r="E55" s="134"/>
      <c r="F55" s="134"/>
      <c r="G55" s="134"/>
      <c r="H55" s="134"/>
      <c r="I55" s="134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4"/>
      <c r="V55" s="134"/>
      <c r="W55" s="134"/>
      <c r="X55" s="134"/>
      <c r="Y55" s="134"/>
      <c r="Z55" s="134"/>
    </row>
    <row r="56">
      <c r="A56" s="135"/>
      <c r="B56" s="134"/>
      <c r="C56" s="134"/>
      <c r="D56" s="134"/>
      <c r="E56" s="134"/>
      <c r="F56" s="134"/>
      <c r="G56" s="134"/>
      <c r="H56" s="134"/>
      <c r="I56" s="134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4"/>
      <c r="V56" s="134"/>
      <c r="W56" s="134"/>
      <c r="X56" s="134"/>
      <c r="Y56" s="134"/>
      <c r="Z56" s="134"/>
    </row>
    <row r="57">
      <c r="A57" s="135"/>
      <c r="B57" s="134"/>
      <c r="C57" s="134"/>
      <c r="D57" s="134"/>
      <c r="E57" s="134"/>
      <c r="F57" s="134"/>
      <c r="G57" s="134"/>
      <c r="H57" s="134"/>
      <c r="I57" s="134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4"/>
      <c r="V57" s="134"/>
      <c r="W57" s="134"/>
      <c r="X57" s="134"/>
      <c r="Y57" s="134"/>
      <c r="Z57" s="134"/>
    </row>
    <row r="58">
      <c r="A58" s="135"/>
      <c r="B58" s="134"/>
      <c r="C58" s="134"/>
      <c r="D58" s="134"/>
      <c r="E58" s="134"/>
      <c r="F58" s="134"/>
      <c r="G58" s="134"/>
      <c r="H58" s="134"/>
      <c r="I58" s="134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4"/>
      <c r="V58" s="134"/>
      <c r="W58" s="134"/>
      <c r="X58" s="134"/>
      <c r="Y58" s="134"/>
      <c r="Z58" s="134"/>
    </row>
    <row r="59">
      <c r="A59" s="135"/>
      <c r="B59" s="134"/>
      <c r="C59" s="134"/>
      <c r="D59" s="134"/>
      <c r="E59" s="134"/>
      <c r="F59" s="134"/>
      <c r="G59" s="134"/>
      <c r="H59" s="134"/>
      <c r="I59" s="134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4"/>
      <c r="V59" s="134"/>
      <c r="W59" s="134"/>
      <c r="X59" s="134"/>
      <c r="Y59" s="134"/>
      <c r="Z59" s="134"/>
    </row>
    <row r="60">
      <c r="A60" s="135"/>
      <c r="B60" s="134"/>
      <c r="C60" s="134"/>
      <c r="D60" s="134"/>
      <c r="E60" s="134"/>
      <c r="F60" s="134"/>
      <c r="G60" s="134"/>
      <c r="H60" s="134"/>
      <c r="I60" s="134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4"/>
      <c r="V60" s="134"/>
      <c r="W60" s="134"/>
      <c r="X60" s="134"/>
      <c r="Y60" s="134"/>
      <c r="Z60" s="134"/>
    </row>
    <row r="61">
      <c r="A61" s="135"/>
      <c r="B61" s="134"/>
      <c r="C61" s="134"/>
      <c r="D61" s="134"/>
      <c r="E61" s="134"/>
      <c r="F61" s="134"/>
      <c r="G61" s="134"/>
      <c r="H61" s="134"/>
      <c r="I61" s="134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4"/>
      <c r="V61" s="134"/>
      <c r="W61" s="134"/>
      <c r="X61" s="134"/>
      <c r="Y61" s="134"/>
      <c r="Z61" s="134"/>
    </row>
    <row r="62">
      <c r="A62" s="135"/>
      <c r="B62" s="134"/>
      <c r="C62" s="134"/>
      <c r="D62" s="134"/>
      <c r="E62" s="134"/>
      <c r="F62" s="134"/>
      <c r="G62" s="134"/>
      <c r="H62" s="134"/>
      <c r="I62" s="134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4"/>
      <c r="V62" s="134"/>
      <c r="W62" s="134"/>
      <c r="X62" s="134"/>
      <c r="Y62" s="134"/>
      <c r="Z62" s="134"/>
    </row>
    <row r="63">
      <c r="A63" s="135"/>
      <c r="B63" s="134"/>
      <c r="C63" s="134"/>
      <c r="D63" s="134"/>
      <c r="E63" s="134"/>
      <c r="F63" s="134"/>
      <c r="G63" s="134"/>
      <c r="H63" s="134"/>
      <c r="I63" s="134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4"/>
      <c r="V63" s="134"/>
      <c r="W63" s="134"/>
      <c r="X63" s="134"/>
      <c r="Y63" s="134"/>
      <c r="Z63" s="134"/>
    </row>
    <row r="64">
      <c r="A64" s="135"/>
      <c r="B64" s="134"/>
      <c r="C64" s="134"/>
      <c r="D64" s="134"/>
      <c r="E64" s="134"/>
      <c r="F64" s="134"/>
      <c r="G64" s="134"/>
      <c r="H64" s="134"/>
      <c r="I64" s="134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4"/>
      <c r="V64" s="134"/>
      <c r="W64" s="134"/>
      <c r="X64" s="134"/>
      <c r="Y64" s="134"/>
      <c r="Z64" s="134"/>
    </row>
    <row r="65">
      <c r="A65" s="135"/>
      <c r="B65" s="134"/>
      <c r="C65" s="134"/>
      <c r="D65" s="134"/>
      <c r="E65" s="134"/>
      <c r="F65" s="134"/>
      <c r="G65" s="134"/>
      <c r="H65" s="134"/>
      <c r="I65" s="134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4"/>
      <c r="V65" s="134"/>
      <c r="W65" s="134"/>
      <c r="X65" s="134"/>
      <c r="Y65" s="134"/>
      <c r="Z65" s="134"/>
    </row>
    <row r="66">
      <c r="A66" s="135"/>
      <c r="B66" s="134"/>
      <c r="C66" s="134"/>
      <c r="D66" s="134"/>
      <c r="E66" s="134"/>
      <c r="F66" s="134"/>
      <c r="G66" s="134"/>
      <c r="H66" s="134"/>
      <c r="I66" s="134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4"/>
      <c r="V66" s="134"/>
      <c r="W66" s="134"/>
      <c r="X66" s="134"/>
      <c r="Y66" s="134"/>
      <c r="Z66" s="134"/>
    </row>
    <row r="67">
      <c r="A67" s="135"/>
      <c r="B67" s="134"/>
      <c r="C67" s="134"/>
      <c r="D67" s="134"/>
      <c r="E67" s="134"/>
      <c r="F67" s="134"/>
      <c r="G67" s="134"/>
      <c r="H67" s="134"/>
      <c r="I67" s="134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4"/>
      <c r="V67" s="134"/>
      <c r="W67" s="134"/>
      <c r="X67" s="134"/>
      <c r="Y67" s="134"/>
      <c r="Z67" s="134"/>
    </row>
    <row r="68">
      <c r="A68" s="135"/>
      <c r="B68" s="134"/>
      <c r="C68" s="134"/>
      <c r="D68" s="134"/>
      <c r="E68" s="134"/>
      <c r="F68" s="134"/>
      <c r="G68" s="134"/>
      <c r="H68" s="134"/>
      <c r="I68" s="134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4"/>
      <c r="V68" s="134"/>
      <c r="W68" s="134"/>
      <c r="X68" s="134"/>
      <c r="Y68" s="134"/>
      <c r="Z68" s="134"/>
    </row>
    <row r="69">
      <c r="A69" s="135"/>
      <c r="B69" s="134"/>
      <c r="C69" s="134"/>
      <c r="D69" s="134"/>
      <c r="E69" s="134"/>
      <c r="F69" s="134"/>
      <c r="G69" s="134"/>
      <c r="H69" s="134"/>
      <c r="I69" s="134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4"/>
      <c r="V69" s="134"/>
      <c r="W69" s="134"/>
      <c r="X69" s="134"/>
      <c r="Y69" s="134"/>
      <c r="Z69" s="134"/>
    </row>
    <row r="70">
      <c r="A70" s="135"/>
      <c r="B70" s="134"/>
      <c r="C70" s="134"/>
      <c r="D70" s="134"/>
      <c r="E70" s="134"/>
      <c r="F70" s="134"/>
      <c r="G70" s="134"/>
      <c r="H70" s="134"/>
      <c r="I70" s="134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4"/>
      <c r="V70" s="134"/>
      <c r="W70" s="134"/>
      <c r="X70" s="134"/>
      <c r="Y70" s="134"/>
      <c r="Z70" s="134"/>
    </row>
    <row r="71">
      <c r="A71" s="135"/>
      <c r="B71" s="134"/>
      <c r="C71" s="134"/>
      <c r="D71" s="134"/>
      <c r="E71" s="134"/>
      <c r="F71" s="134"/>
      <c r="G71" s="134"/>
      <c r="H71" s="134"/>
      <c r="I71" s="134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4"/>
      <c r="V71" s="134"/>
      <c r="W71" s="134"/>
      <c r="X71" s="134"/>
      <c r="Y71" s="134"/>
      <c r="Z71" s="134"/>
    </row>
    <row r="72">
      <c r="A72" s="135"/>
      <c r="B72" s="134"/>
      <c r="C72" s="134"/>
      <c r="D72" s="134"/>
      <c r="E72" s="134"/>
      <c r="F72" s="134"/>
      <c r="G72" s="134"/>
      <c r="H72" s="134"/>
      <c r="I72" s="134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4"/>
      <c r="V72" s="134"/>
      <c r="W72" s="134"/>
      <c r="X72" s="134"/>
      <c r="Y72" s="134"/>
      <c r="Z72" s="134"/>
    </row>
    <row r="73">
      <c r="A73" s="135"/>
      <c r="B73" s="134"/>
      <c r="C73" s="134"/>
      <c r="D73" s="134"/>
      <c r="E73" s="134"/>
      <c r="F73" s="134"/>
      <c r="G73" s="134"/>
      <c r="H73" s="134"/>
      <c r="I73" s="134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4"/>
      <c r="V73" s="134"/>
      <c r="W73" s="134"/>
      <c r="X73" s="134"/>
      <c r="Y73" s="134"/>
      <c r="Z73" s="134"/>
    </row>
    <row r="74">
      <c r="A74" s="135"/>
      <c r="B74" s="134"/>
      <c r="C74" s="134"/>
      <c r="D74" s="134"/>
      <c r="E74" s="134"/>
      <c r="F74" s="134"/>
      <c r="G74" s="134"/>
      <c r="H74" s="134"/>
      <c r="I74" s="134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4"/>
      <c r="V74" s="134"/>
      <c r="W74" s="134"/>
      <c r="X74" s="134"/>
      <c r="Y74" s="134"/>
      <c r="Z74" s="134"/>
    </row>
    <row r="75">
      <c r="A75" s="135"/>
      <c r="B75" s="134"/>
      <c r="C75" s="134"/>
      <c r="D75" s="134"/>
      <c r="E75" s="134"/>
      <c r="F75" s="134"/>
      <c r="G75" s="134"/>
      <c r="H75" s="134"/>
      <c r="I75" s="134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4"/>
      <c r="V75" s="134"/>
      <c r="W75" s="134"/>
      <c r="X75" s="134"/>
      <c r="Y75" s="134"/>
      <c r="Z75" s="134"/>
    </row>
    <row r="76">
      <c r="A76" s="135"/>
      <c r="B76" s="134"/>
      <c r="C76" s="134"/>
      <c r="D76" s="134"/>
      <c r="E76" s="134"/>
      <c r="F76" s="134"/>
      <c r="G76" s="134"/>
      <c r="H76" s="134"/>
      <c r="I76" s="134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4"/>
      <c r="V76" s="134"/>
      <c r="W76" s="134"/>
      <c r="X76" s="134"/>
      <c r="Y76" s="134"/>
      <c r="Z76" s="134"/>
    </row>
    <row r="77">
      <c r="A77" s="135"/>
      <c r="B77" s="134"/>
      <c r="C77" s="134"/>
      <c r="D77" s="134"/>
      <c r="E77" s="134"/>
      <c r="F77" s="134"/>
      <c r="G77" s="134"/>
      <c r="H77" s="134"/>
      <c r="I77" s="134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4"/>
      <c r="V77" s="134"/>
      <c r="W77" s="134"/>
      <c r="X77" s="134"/>
      <c r="Y77" s="134"/>
      <c r="Z77" s="134"/>
    </row>
    <row r="78">
      <c r="A78" s="135"/>
      <c r="B78" s="134"/>
      <c r="C78" s="134"/>
      <c r="D78" s="134"/>
      <c r="E78" s="134"/>
      <c r="F78" s="134"/>
      <c r="G78" s="134"/>
      <c r="H78" s="134"/>
      <c r="I78" s="134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4"/>
      <c r="V78" s="134"/>
      <c r="W78" s="134"/>
      <c r="X78" s="134"/>
      <c r="Y78" s="134"/>
      <c r="Z78" s="134"/>
    </row>
    <row r="79">
      <c r="A79" s="135"/>
      <c r="B79" s="134"/>
      <c r="C79" s="134"/>
      <c r="D79" s="134"/>
      <c r="E79" s="134"/>
      <c r="F79" s="134"/>
      <c r="G79" s="134"/>
      <c r="H79" s="134"/>
      <c r="I79" s="134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4"/>
      <c r="V79" s="134"/>
      <c r="W79" s="134"/>
      <c r="X79" s="134"/>
      <c r="Y79" s="134"/>
      <c r="Z79" s="134"/>
    </row>
    <row r="80">
      <c r="A80" s="135"/>
      <c r="B80" s="134"/>
      <c r="C80" s="134"/>
      <c r="D80" s="134"/>
      <c r="E80" s="134"/>
      <c r="F80" s="134"/>
      <c r="G80" s="134"/>
      <c r="H80" s="134"/>
      <c r="I80" s="134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4"/>
      <c r="V80" s="134"/>
      <c r="W80" s="134"/>
      <c r="X80" s="134"/>
      <c r="Y80" s="134"/>
      <c r="Z80" s="134"/>
    </row>
    <row r="81">
      <c r="A81" s="135"/>
      <c r="B81" s="134"/>
      <c r="C81" s="134"/>
      <c r="D81" s="134"/>
      <c r="E81" s="134"/>
      <c r="F81" s="134"/>
      <c r="G81" s="134"/>
      <c r="H81" s="134"/>
      <c r="I81" s="134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4"/>
      <c r="V81" s="134"/>
      <c r="W81" s="134"/>
      <c r="X81" s="134"/>
      <c r="Y81" s="134"/>
      <c r="Z81" s="134"/>
    </row>
    <row r="82">
      <c r="A82" s="135"/>
      <c r="B82" s="134"/>
      <c r="C82" s="134"/>
      <c r="D82" s="134"/>
      <c r="E82" s="134"/>
      <c r="F82" s="134"/>
      <c r="G82" s="134"/>
      <c r="H82" s="134"/>
      <c r="I82" s="134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4"/>
      <c r="V82" s="134"/>
      <c r="W82" s="134"/>
      <c r="X82" s="134"/>
      <c r="Y82" s="134"/>
      <c r="Z82" s="134"/>
    </row>
    <row r="83">
      <c r="A83" s="135"/>
      <c r="B83" s="134"/>
      <c r="C83" s="134"/>
      <c r="D83" s="134"/>
      <c r="E83" s="134"/>
      <c r="F83" s="134"/>
      <c r="G83" s="134"/>
      <c r="H83" s="134"/>
      <c r="I83" s="134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4"/>
      <c r="V83" s="134"/>
      <c r="W83" s="134"/>
      <c r="X83" s="134"/>
      <c r="Y83" s="134"/>
      <c r="Z83" s="134"/>
    </row>
    <row r="84">
      <c r="A84" s="135"/>
      <c r="B84" s="134"/>
      <c r="C84" s="134"/>
      <c r="D84" s="134"/>
      <c r="E84" s="134"/>
      <c r="F84" s="134"/>
      <c r="G84" s="134"/>
      <c r="H84" s="134"/>
      <c r="I84" s="134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4"/>
      <c r="V84" s="134"/>
      <c r="W84" s="134"/>
      <c r="X84" s="134"/>
      <c r="Y84" s="134"/>
      <c r="Z84" s="134"/>
    </row>
    <row r="85">
      <c r="A85" s="135"/>
      <c r="B85" s="134"/>
      <c r="C85" s="134"/>
      <c r="D85" s="134"/>
      <c r="E85" s="134"/>
      <c r="F85" s="134"/>
      <c r="G85" s="134"/>
      <c r="H85" s="134"/>
      <c r="I85" s="134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4"/>
      <c r="V85" s="134"/>
      <c r="W85" s="134"/>
      <c r="X85" s="134"/>
      <c r="Y85" s="134"/>
      <c r="Z85" s="134"/>
    </row>
    <row r="86">
      <c r="A86" s="135"/>
      <c r="B86" s="134"/>
      <c r="C86" s="134"/>
      <c r="D86" s="134"/>
      <c r="E86" s="134"/>
      <c r="F86" s="134"/>
      <c r="G86" s="134"/>
      <c r="H86" s="134"/>
      <c r="I86" s="134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4"/>
      <c r="V86" s="134"/>
      <c r="W86" s="134"/>
      <c r="X86" s="134"/>
      <c r="Y86" s="134"/>
      <c r="Z86" s="134"/>
    </row>
    <row r="87">
      <c r="A87" s="135"/>
      <c r="B87" s="134"/>
      <c r="C87" s="134"/>
      <c r="D87" s="134"/>
      <c r="E87" s="134"/>
      <c r="F87" s="134"/>
      <c r="G87" s="134"/>
      <c r="H87" s="134"/>
      <c r="I87" s="134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4"/>
      <c r="V87" s="134"/>
      <c r="W87" s="134"/>
      <c r="X87" s="134"/>
      <c r="Y87" s="134"/>
      <c r="Z87" s="134"/>
    </row>
    <row r="88">
      <c r="A88" s="135"/>
      <c r="B88" s="134"/>
      <c r="C88" s="134"/>
      <c r="D88" s="134"/>
      <c r="E88" s="134"/>
      <c r="F88" s="134"/>
      <c r="G88" s="134"/>
      <c r="H88" s="134"/>
      <c r="I88" s="134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4"/>
      <c r="V88" s="134"/>
      <c r="W88" s="134"/>
      <c r="X88" s="134"/>
      <c r="Y88" s="134"/>
      <c r="Z88" s="134"/>
    </row>
    <row r="89">
      <c r="A89" s="135"/>
      <c r="B89" s="134"/>
      <c r="C89" s="134"/>
      <c r="D89" s="134"/>
      <c r="E89" s="134"/>
      <c r="F89" s="134"/>
      <c r="G89" s="134"/>
      <c r="H89" s="134"/>
      <c r="I89" s="134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4"/>
      <c r="V89" s="134"/>
      <c r="W89" s="134"/>
      <c r="X89" s="134"/>
      <c r="Y89" s="134"/>
      <c r="Z89" s="134"/>
    </row>
    <row r="90">
      <c r="A90" s="135"/>
      <c r="B90" s="134"/>
      <c r="C90" s="134"/>
      <c r="D90" s="134"/>
      <c r="E90" s="134"/>
      <c r="F90" s="134"/>
      <c r="G90" s="134"/>
      <c r="H90" s="134"/>
      <c r="I90" s="134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4"/>
      <c r="V90" s="134"/>
      <c r="W90" s="134"/>
      <c r="X90" s="134"/>
      <c r="Y90" s="134"/>
      <c r="Z90" s="134"/>
    </row>
    <row r="91">
      <c r="A91" s="135"/>
      <c r="B91" s="134"/>
      <c r="C91" s="134"/>
      <c r="D91" s="134"/>
      <c r="E91" s="134"/>
      <c r="F91" s="134"/>
      <c r="G91" s="134"/>
      <c r="H91" s="134"/>
      <c r="I91" s="134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4"/>
      <c r="V91" s="134"/>
      <c r="W91" s="134"/>
      <c r="X91" s="134"/>
      <c r="Y91" s="134"/>
      <c r="Z91" s="134"/>
    </row>
    <row r="92">
      <c r="A92" s="135"/>
      <c r="B92" s="134"/>
      <c r="C92" s="134"/>
      <c r="D92" s="134"/>
      <c r="E92" s="134"/>
      <c r="F92" s="134"/>
      <c r="G92" s="134"/>
      <c r="H92" s="134"/>
      <c r="I92" s="134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4"/>
      <c r="V92" s="134"/>
      <c r="W92" s="134"/>
      <c r="X92" s="134"/>
      <c r="Y92" s="134"/>
      <c r="Z92" s="134"/>
    </row>
    <row r="93">
      <c r="A93" s="135"/>
      <c r="B93" s="134"/>
      <c r="C93" s="134"/>
      <c r="D93" s="134"/>
      <c r="E93" s="134"/>
      <c r="F93" s="134"/>
      <c r="G93" s="134"/>
      <c r="H93" s="134"/>
      <c r="I93" s="134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4"/>
      <c r="V93" s="134"/>
      <c r="W93" s="134"/>
      <c r="X93" s="134"/>
      <c r="Y93" s="134"/>
      <c r="Z93" s="134"/>
    </row>
    <row r="94">
      <c r="A94" s="135"/>
      <c r="B94" s="134"/>
      <c r="C94" s="134"/>
      <c r="D94" s="134"/>
      <c r="E94" s="134"/>
      <c r="F94" s="134"/>
      <c r="G94" s="134"/>
      <c r="H94" s="134"/>
      <c r="I94" s="134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4"/>
      <c r="V94" s="134"/>
      <c r="W94" s="134"/>
      <c r="X94" s="134"/>
      <c r="Y94" s="134"/>
      <c r="Z94" s="134"/>
    </row>
    <row r="95">
      <c r="A95" s="135"/>
      <c r="B95" s="134"/>
      <c r="C95" s="134"/>
      <c r="D95" s="134"/>
      <c r="E95" s="134"/>
      <c r="F95" s="134"/>
      <c r="G95" s="134"/>
      <c r="H95" s="134"/>
      <c r="I95" s="134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4"/>
      <c r="V95" s="134"/>
      <c r="W95" s="134"/>
      <c r="X95" s="134"/>
      <c r="Y95" s="134"/>
      <c r="Z95" s="134"/>
    </row>
    <row r="96">
      <c r="A96" s="135"/>
      <c r="B96" s="134"/>
      <c r="C96" s="134"/>
      <c r="D96" s="134"/>
      <c r="E96" s="134"/>
      <c r="F96" s="134"/>
      <c r="G96" s="134"/>
      <c r="H96" s="134"/>
      <c r="I96" s="134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4"/>
      <c r="V96" s="134"/>
      <c r="W96" s="134"/>
      <c r="X96" s="134"/>
      <c r="Y96" s="134"/>
      <c r="Z96" s="134"/>
    </row>
    <row r="97">
      <c r="A97" s="135"/>
      <c r="B97" s="134"/>
      <c r="C97" s="134"/>
      <c r="D97" s="134"/>
      <c r="E97" s="134"/>
      <c r="F97" s="134"/>
      <c r="G97" s="134"/>
      <c r="H97" s="134"/>
      <c r="I97" s="134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4"/>
      <c r="V97" s="134"/>
      <c r="W97" s="134"/>
      <c r="X97" s="134"/>
      <c r="Y97" s="134"/>
      <c r="Z97" s="134"/>
    </row>
    <row r="98">
      <c r="A98" s="135"/>
      <c r="B98" s="134"/>
      <c r="C98" s="134"/>
      <c r="D98" s="134"/>
      <c r="E98" s="134"/>
      <c r="F98" s="134"/>
      <c r="G98" s="134"/>
      <c r="H98" s="134"/>
      <c r="I98" s="134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4"/>
      <c r="V98" s="134"/>
      <c r="W98" s="134"/>
      <c r="X98" s="134"/>
      <c r="Y98" s="134"/>
      <c r="Z98" s="134"/>
    </row>
    <row r="99">
      <c r="A99" s="135"/>
      <c r="B99" s="134"/>
      <c r="C99" s="134"/>
      <c r="D99" s="134"/>
      <c r="E99" s="134"/>
      <c r="F99" s="134"/>
      <c r="G99" s="134"/>
      <c r="H99" s="134"/>
      <c r="I99" s="134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4"/>
      <c r="V99" s="134"/>
      <c r="W99" s="134"/>
      <c r="X99" s="134"/>
      <c r="Y99" s="134"/>
      <c r="Z99" s="134"/>
    </row>
    <row r="100">
      <c r="A100" s="135"/>
      <c r="B100" s="134"/>
      <c r="C100" s="134"/>
      <c r="D100" s="134"/>
      <c r="E100" s="134"/>
      <c r="F100" s="134"/>
      <c r="G100" s="134"/>
      <c r="H100" s="134"/>
      <c r="I100" s="134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4"/>
      <c r="V100" s="134"/>
      <c r="W100" s="134"/>
      <c r="X100" s="134"/>
      <c r="Y100" s="134"/>
      <c r="Z100" s="134"/>
    </row>
    <row r="101">
      <c r="A101" s="135"/>
      <c r="B101" s="134"/>
      <c r="C101" s="134"/>
      <c r="D101" s="134"/>
      <c r="E101" s="134"/>
      <c r="F101" s="134"/>
      <c r="G101" s="134"/>
      <c r="H101" s="134"/>
      <c r="I101" s="134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4"/>
      <c r="V101" s="134"/>
      <c r="W101" s="134"/>
      <c r="X101" s="134"/>
      <c r="Y101" s="134"/>
      <c r="Z101" s="134"/>
    </row>
    <row r="102">
      <c r="A102" s="135"/>
      <c r="B102" s="134"/>
      <c r="C102" s="134"/>
      <c r="D102" s="134"/>
      <c r="E102" s="134"/>
      <c r="F102" s="134"/>
      <c r="G102" s="134"/>
      <c r="H102" s="134"/>
      <c r="I102" s="134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4"/>
      <c r="V102" s="134"/>
      <c r="W102" s="134"/>
      <c r="X102" s="134"/>
      <c r="Y102" s="134"/>
      <c r="Z102" s="134"/>
    </row>
    <row r="103">
      <c r="A103" s="135"/>
      <c r="B103" s="134"/>
      <c r="C103" s="134"/>
      <c r="D103" s="134"/>
      <c r="E103" s="134"/>
      <c r="F103" s="134"/>
      <c r="G103" s="134"/>
      <c r="H103" s="134"/>
      <c r="I103" s="134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4"/>
      <c r="V103" s="134"/>
      <c r="W103" s="134"/>
      <c r="X103" s="134"/>
      <c r="Y103" s="134"/>
      <c r="Z103" s="134"/>
    </row>
    <row r="104">
      <c r="A104" s="135"/>
      <c r="B104" s="134"/>
      <c r="C104" s="134"/>
      <c r="D104" s="134"/>
      <c r="E104" s="134"/>
      <c r="F104" s="134"/>
      <c r="G104" s="134"/>
      <c r="H104" s="134"/>
      <c r="I104" s="134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4"/>
      <c r="V104" s="134"/>
      <c r="W104" s="134"/>
      <c r="X104" s="134"/>
      <c r="Y104" s="134"/>
      <c r="Z104" s="134"/>
    </row>
    <row r="105">
      <c r="A105" s="135"/>
      <c r="B105" s="134"/>
      <c r="C105" s="134"/>
      <c r="D105" s="134"/>
      <c r="E105" s="134"/>
      <c r="F105" s="134"/>
      <c r="G105" s="134"/>
      <c r="H105" s="134"/>
      <c r="I105" s="134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4"/>
      <c r="V105" s="134"/>
      <c r="W105" s="134"/>
      <c r="X105" s="134"/>
      <c r="Y105" s="134"/>
      <c r="Z105" s="134"/>
    </row>
    <row r="106">
      <c r="A106" s="135"/>
      <c r="B106" s="134"/>
      <c r="C106" s="134"/>
      <c r="D106" s="134"/>
      <c r="E106" s="134"/>
      <c r="F106" s="134"/>
      <c r="G106" s="134"/>
      <c r="H106" s="134"/>
      <c r="I106" s="134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4"/>
      <c r="V106" s="134"/>
      <c r="W106" s="134"/>
      <c r="X106" s="134"/>
      <c r="Y106" s="134"/>
      <c r="Z106" s="134"/>
    </row>
    <row r="107">
      <c r="A107" s="135"/>
      <c r="B107" s="134"/>
      <c r="C107" s="134"/>
      <c r="D107" s="134"/>
      <c r="E107" s="134"/>
      <c r="F107" s="134"/>
      <c r="G107" s="134"/>
      <c r="H107" s="134"/>
      <c r="I107" s="134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4"/>
      <c r="V107" s="134"/>
      <c r="W107" s="134"/>
      <c r="X107" s="134"/>
      <c r="Y107" s="134"/>
      <c r="Z107" s="134"/>
    </row>
    <row r="108">
      <c r="A108" s="135"/>
      <c r="B108" s="134"/>
      <c r="C108" s="134"/>
      <c r="D108" s="134"/>
      <c r="E108" s="134"/>
      <c r="F108" s="134"/>
      <c r="G108" s="134"/>
      <c r="H108" s="134"/>
      <c r="I108" s="134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4"/>
      <c r="V108" s="134"/>
      <c r="W108" s="134"/>
      <c r="X108" s="134"/>
      <c r="Y108" s="134"/>
      <c r="Z108" s="134"/>
    </row>
    <row r="109">
      <c r="A109" s="135"/>
      <c r="B109" s="134"/>
      <c r="C109" s="134"/>
      <c r="D109" s="134"/>
      <c r="E109" s="134"/>
      <c r="F109" s="134"/>
      <c r="G109" s="134"/>
      <c r="H109" s="134"/>
      <c r="I109" s="134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4"/>
      <c r="V109" s="134"/>
      <c r="W109" s="134"/>
      <c r="X109" s="134"/>
      <c r="Y109" s="134"/>
      <c r="Z109" s="134"/>
    </row>
    <row r="110">
      <c r="A110" s="135"/>
      <c r="B110" s="134"/>
      <c r="C110" s="134"/>
      <c r="D110" s="134"/>
      <c r="E110" s="134"/>
      <c r="F110" s="134"/>
      <c r="G110" s="134"/>
      <c r="H110" s="134"/>
      <c r="I110" s="134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4"/>
      <c r="V110" s="134"/>
      <c r="W110" s="134"/>
      <c r="X110" s="134"/>
      <c r="Y110" s="134"/>
      <c r="Z110" s="134"/>
    </row>
    <row r="111">
      <c r="A111" s="135"/>
      <c r="B111" s="134"/>
      <c r="C111" s="134"/>
      <c r="D111" s="134"/>
      <c r="E111" s="134"/>
      <c r="F111" s="134"/>
      <c r="G111" s="134"/>
      <c r="H111" s="134"/>
      <c r="I111" s="134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4"/>
      <c r="V111" s="134"/>
      <c r="W111" s="134"/>
      <c r="X111" s="134"/>
      <c r="Y111" s="134"/>
      <c r="Z111" s="134"/>
    </row>
    <row r="112">
      <c r="A112" s="135"/>
      <c r="B112" s="134"/>
      <c r="C112" s="134"/>
      <c r="D112" s="134"/>
      <c r="E112" s="134"/>
      <c r="F112" s="134"/>
      <c r="G112" s="134"/>
      <c r="H112" s="134"/>
      <c r="I112" s="134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4"/>
      <c r="V112" s="134"/>
      <c r="W112" s="134"/>
      <c r="X112" s="134"/>
      <c r="Y112" s="134"/>
      <c r="Z112" s="134"/>
    </row>
    <row r="113">
      <c r="A113" s="135"/>
      <c r="B113" s="134"/>
      <c r="C113" s="134"/>
      <c r="D113" s="134"/>
      <c r="E113" s="134"/>
      <c r="F113" s="134"/>
      <c r="G113" s="134"/>
      <c r="H113" s="134"/>
      <c r="I113" s="134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4"/>
      <c r="V113" s="134"/>
      <c r="W113" s="134"/>
      <c r="X113" s="134"/>
      <c r="Y113" s="134"/>
      <c r="Z113" s="134"/>
    </row>
    <row r="114">
      <c r="A114" s="135"/>
      <c r="B114" s="134"/>
      <c r="C114" s="134"/>
      <c r="D114" s="134"/>
      <c r="E114" s="134"/>
      <c r="F114" s="134"/>
      <c r="G114" s="134"/>
      <c r="H114" s="134"/>
      <c r="I114" s="134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4"/>
      <c r="V114" s="134"/>
      <c r="W114" s="134"/>
      <c r="X114" s="134"/>
      <c r="Y114" s="134"/>
      <c r="Z114" s="134"/>
    </row>
    <row r="115">
      <c r="A115" s="135"/>
      <c r="B115" s="134"/>
      <c r="C115" s="134"/>
      <c r="D115" s="134"/>
      <c r="E115" s="134"/>
      <c r="F115" s="134"/>
      <c r="G115" s="134"/>
      <c r="H115" s="134"/>
      <c r="I115" s="134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4"/>
      <c r="V115" s="134"/>
      <c r="W115" s="134"/>
      <c r="X115" s="134"/>
      <c r="Y115" s="134"/>
      <c r="Z115" s="134"/>
    </row>
    <row r="116">
      <c r="A116" s="135"/>
      <c r="B116" s="134"/>
      <c r="C116" s="134"/>
      <c r="D116" s="134"/>
      <c r="E116" s="134"/>
      <c r="F116" s="134"/>
      <c r="G116" s="134"/>
      <c r="H116" s="134"/>
      <c r="I116" s="134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4"/>
      <c r="V116" s="134"/>
      <c r="W116" s="134"/>
      <c r="X116" s="134"/>
      <c r="Y116" s="134"/>
      <c r="Z116" s="134"/>
    </row>
    <row r="117">
      <c r="A117" s="135"/>
      <c r="B117" s="134"/>
      <c r="C117" s="134"/>
      <c r="D117" s="134"/>
      <c r="E117" s="134"/>
      <c r="F117" s="134"/>
      <c r="G117" s="134"/>
      <c r="H117" s="134"/>
      <c r="I117" s="134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4"/>
      <c r="V117" s="134"/>
      <c r="W117" s="134"/>
      <c r="X117" s="134"/>
      <c r="Y117" s="134"/>
      <c r="Z117" s="134"/>
    </row>
    <row r="118">
      <c r="A118" s="135"/>
      <c r="B118" s="134"/>
      <c r="C118" s="134"/>
      <c r="D118" s="134"/>
      <c r="E118" s="134"/>
      <c r="F118" s="134"/>
      <c r="G118" s="134"/>
      <c r="H118" s="134"/>
      <c r="I118" s="134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4"/>
      <c r="V118" s="134"/>
      <c r="W118" s="134"/>
      <c r="X118" s="134"/>
      <c r="Y118" s="134"/>
      <c r="Z118" s="134"/>
    </row>
    <row r="119">
      <c r="A119" s="135"/>
      <c r="B119" s="134"/>
      <c r="C119" s="134"/>
      <c r="D119" s="134"/>
      <c r="E119" s="134"/>
      <c r="F119" s="134"/>
      <c r="G119" s="134"/>
      <c r="H119" s="134"/>
      <c r="I119" s="134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4"/>
      <c r="V119" s="134"/>
      <c r="W119" s="134"/>
      <c r="X119" s="134"/>
      <c r="Y119" s="134"/>
      <c r="Z119" s="134"/>
    </row>
    <row r="120">
      <c r="A120" s="135"/>
      <c r="B120" s="134"/>
      <c r="C120" s="134"/>
      <c r="D120" s="134"/>
      <c r="E120" s="134"/>
      <c r="F120" s="134"/>
      <c r="G120" s="134"/>
      <c r="H120" s="134"/>
      <c r="I120" s="134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4"/>
      <c r="V120" s="134"/>
      <c r="W120" s="134"/>
      <c r="X120" s="134"/>
      <c r="Y120" s="134"/>
      <c r="Z120" s="134"/>
    </row>
    <row r="121">
      <c r="A121" s="135"/>
      <c r="B121" s="134"/>
      <c r="C121" s="134"/>
      <c r="D121" s="134"/>
      <c r="E121" s="134"/>
      <c r="F121" s="134"/>
      <c r="G121" s="134"/>
      <c r="H121" s="134"/>
      <c r="I121" s="134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4"/>
      <c r="V121" s="134"/>
      <c r="W121" s="134"/>
      <c r="X121" s="134"/>
      <c r="Y121" s="134"/>
      <c r="Z121" s="134"/>
    </row>
    <row r="122">
      <c r="A122" s="135"/>
      <c r="B122" s="134"/>
      <c r="C122" s="134"/>
      <c r="D122" s="134"/>
      <c r="E122" s="134"/>
      <c r="F122" s="134"/>
      <c r="G122" s="134"/>
      <c r="H122" s="134"/>
      <c r="I122" s="134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4"/>
      <c r="V122" s="134"/>
      <c r="W122" s="134"/>
      <c r="X122" s="134"/>
      <c r="Y122" s="134"/>
      <c r="Z122" s="134"/>
    </row>
    <row r="123">
      <c r="A123" s="135"/>
      <c r="B123" s="134"/>
      <c r="C123" s="134"/>
      <c r="D123" s="134"/>
      <c r="E123" s="134"/>
      <c r="F123" s="134"/>
      <c r="G123" s="134"/>
      <c r="H123" s="134"/>
      <c r="I123" s="134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4"/>
      <c r="V123" s="134"/>
      <c r="W123" s="134"/>
      <c r="X123" s="134"/>
      <c r="Y123" s="134"/>
      <c r="Z123" s="134"/>
    </row>
    <row r="124">
      <c r="A124" s="135"/>
      <c r="B124" s="134"/>
      <c r="C124" s="134"/>
      <c r="D124" s="134"/>
      <c r="E124" s="134"/>
      <c r="F124" s="134"/>
      <c r="G124" s="134"/>
      <c r="H124" s="134"/>
      <c r="I124" s="134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4"/>
      <c r="V124" s="134"/>
      <c r="W124" s="134"/>
      <c r="X124" s="134"/>
      <c r="Y124" s="134"/>
      <c r="Z124" s="134"/>
    </row>
    <row r="125">
      <c r="A125" s="135"/>
      <c r="B125" s="134"/>
      <c r="C125" s="134"/>
      <c r="D125" s="134"/>
      <c r="E125" s="134"/>
      <c r="F125" s="134"/>
      <c r="G125" s="134"/>
      <c r="H125" s="134"/>
      <c r="I125" s="134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4"/>
      <c r="V125" s="134"/>
      <c r="W125" s="134"/>
      <c r="X125" s="134"/>
      <c r="Y125" s="134"/>
      <c r="Z125" s="134"/>
    </row>
    <row r="126">
      <c r="A126" s="135"/>
      <c r="B126" s="134"/>
      <c r="C126" s="134"/>
      <c r="D126" s="134"/>
      <c r="E126" s="134"/>
      <c r="F126" s="134"/>
      <c r="G126" s="134"/>
      <c r="H126" s="134"/>
      <c r="I126" s="134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4"/>
      <c r="V126" s="134"/>
      <c r="W126" s="134"/>
      <c r="X126" s="134"/>
      <c r="Y126" s="134"/>
      <c r="Z126" s="134"/>
    </row>
    <row r="127">
      <c r="A127" s="135"/>
      <c r="B127" s="134"/>
      <c r="C127" s="134"/>
      <c r="D127" s="134"/>
      <c r="E127" s="134"/>
      <c r="F127" s="134"/>
      <c r="G127" s="134"/>
      <c r="H127" s="134"/>
      <c r="I127" s="134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4"/>
      <c r="V127" s="134"/>
      <c r="W127" s="134"/>
      <c r="X127" s="134"/>
      <c r="Y127" s="134"/>
      <c r="Z127" s="134"/>
    </row>
    <row r="128">
      <c r="A128" s="135"/>
      <c r="B128" s="134"/>
      <c r="C128" s="134"/>
      <c r="D128" s="134"/>
      <c r="E128" s="134"/>
      <c r="F128" s="134"/>
      <c r="G128" s="134"/>
      <c r="H128" s="134"/>
      <c r="I128" s="134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4"/>
      <c r="V128" s="134"/>
      <c r="W128" s="134"/>
      <c r="X128" s="134"/>
      <c r="Y128" s="134"/>
      <c r="Z128" s="134"/>
    </row>
    <row r="129">
      <c r="A129" s="135"/>
      <c r="B129" s="134"/>
      <c r="C129" s="134"/>
      <c r="D129" s="134"/>
      <c r="E129" s="134"/>
      <c r="F129" s="134"/>
      <c r="G129" s="134"/>
      <c r="H129" s="134"/>
      <c r="I129" s="134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4"/>
      <c r="V129" s="134"/>
      <c r="W129" s="134"/>
      <c r="X129" s="134"/>
      <c r="Y129" s="134"/>
      <c r="Z129" s="134"/>
    </row>
    <row r="130">
      <c r="A130" s="135"/>
      <c r="B130" s="134"/>
      <c r="C130" s="134"/>
      <c r="D130" s="134"/>
      <c r="E130" s="134"/>
      <c r="F130" s="134"/>
      <c r="G130" s="134"/>
      <c r="H130" s="134"/>
      <c r="I130" s="134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4"/>
      <c r="V130" s="134"/>
      <c r="W130" s="134"/>
      <c r="X130" s="134"/>
      <c r="Y130" s="134"/>
      <c r="Z130" s="134"/>
    </row>
    <row r="131">
      <c r="A131" s="135"/>
      <c r="B131" s="134"/>
      <c r="C131" s="134"/>
      <c r="D131" s="134"/>
      <c r="E131" s="134"/>
      <c r="F131" s="134"/>
      <c r="G131" s="134"/>
      <c r="H131" s="134"/>
      <c r="I131" s="134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4"/>
      <c r="V131" s="134"/>
      <c r="W131" s="134"/>
      <c r="X131" s="134"/>
      <c r="Y131" s="134"/>
      <c r="Z131" s="134"/>
    </row>
    <row r="132">
      <c r="A132" s="135"/>
      <c r="B132" s="134"/>
      <c r="C132" s="134"/>
      <c r="D132" s="134"/>
      <c r="E132" s="134"/>
      <c r="F132" s="134"/>
      <c r="G132" s="134"/>
      <c r="H132" s="134"/>
      <c r="I132" s="134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4"/>
      <c r="V132" s="134"/>
      <c r="W132" s="134"/>
      <c r="X132" s="134"/>
      <c r="Y132" s="134"/>
      <c r="Z132" s="134"/>
    </row>
    <row r="133">
      <c r="A133" s="135"/>
      <c r="B133" s="134"/>
      <c r="C133" s="134"/>
      <c r="D133" s="134"/>
      <c r="E133" s="134"/>
      <c r="F133" s="134"/>
      <c r="G133" s="134"/>
      <c r="H133" s="134"/>
      <c r="I133" s="134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4"/>
      <c r="V133" s="134"/>
      <c r="W133" s="134"/>
      <c r="X133" s="134"/>
      <c r="Y133" s="134"/>
      <c r="Z133" s="134"/>
    </row>
    <row r="134">
      <c r="A134" s="135"/>
      <c r="B134" s="134"/>
      <c r="C134" s="134"/>
      <c r="D134" s="134"/>
      <c r="E134" s="134"/>
      <c r="F134" s="134"/>
      <c r="G134" s="134"/>
      <c r="H134" s="134"/>
      <c r="I134" s="134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4"/>
      <c r="V134" s="134"/>
      <c r="W134" s="134"/>
      <c r="X134" s="134"/>
      <c r="Y134" s="134"/>
      <c r="Z134" s="134"/>
    </row>
    <row r="135">
      <c r="A135" s="135"/>
      <c r="B135" s="134"/>
      <c r="C135" s="134"/>
      <c r="D135" s="134"/>
      <c r="E135" s="134"/>
      <c r="F135" s="134"/>
      <c r="G135" s="134"/>
      <c r="H135" s="134"/>
      <c r="I135" s="134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4"/>
      <c r="V135" s="134"/>
      <c r="W135" s="134"/>
      <c r="X135" s="134"/>
      <c r="Y135" s="134"/>
      <c r="Z135" s="134"/>
    </row>
    <row r="136">
      <c r="A136" s="135"/>
      <c r="B136" s="134"/>
      <c r="C136" s="134"/>
      <c r="D136" s="134"/>
      <c r="E136" s="134"/>
      <c r="F136" s="134"/>
      <c r="G136" s="134"/>
      <c r="H136" s="134"/>
      <c r="I136" s="134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4"/>
      <c r="V136" s="134"/>
      <c r="W136" s="134"/>
      <c r="X136" s="134"/>
      <c r="Y136" s="134"/>
      <c r="Z136" s="134"/>
    </row>
    <row r="137">
      <c r="A137" s="135"/>
      <c r="B137" s="134"/>
      <c r="C137" s="134"/>
      <c r="D137" s="134"/>
      <c r="E137" s="134"/>
      <c r="F137" s="134"/>
      <c r="G137" s="134"/>
      <c r="H137" s="134"/>
      <c r="I137" s="134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4"/>
      <c r="V137" s="134"/>
      <c r="W137" s="134"/>
      <c r="X137" s="134"/>
      <c r="Y137" s="134"/>
      <c r="Z137" s="134"/>
    </row>
    <row r="138">
      <c r="A138" s="135"/>
      <c r="B138" s="134"/>
      <c r="C138" s="134"/>
      <c r="D138" s="134"/>
      <c r="E138" s="134"/>
      <c r="F138" s="134"/>
      <c r="G138" s="134"/>
      <c r="H138" s="134"/>
      <c r="I138" s="134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4"/>
      <c r="V138" s="134"/>
      <c r="W138" s="134"/>
      <c r="X138" s="134"/>
      <c r="Y138" s="134"/>
      <c r="Z138" s="134"/>
    </row>
    <row r="139">
      <c r="A139" s="135"/>
      <c r="B139" s="134"/>
      <c r="C139" s="134"/>
      <c r="D139" s="134"/>
      <c r="E139" s="134"/>
      <c r="F139" s="134"/>
      <c r="G139" s="134"/>
      <c r="H139" s="134"/>
      <c r="I139" s="134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4"/>
      <c r="V139" s="134"/>
      <c r="W139" s="134"/>
      <c r="X139" s="134"/>
      <c r="Y139" s="134"/>
      <c r="Z139" s="134"/>
    </row>
    <row r="140">
      <c r="A140" s="135"/>
      <c r="B140" s="134"/>
      <c r="C140" s="134"/>
      <c r="D140" s="134"/>
      <c r="E140" s="134"/>
      <c r="F140" s="134"/>
      <c r="G140" s="134"/>
      <c r="H140" s="134"/>
      <c r="I140" s="134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4"/>
      <c r="V140" s="134"/>
      <c r="W140" s="134"/>
      <c r="X140" s="134"/>
      <c r="Y140" s="134"/>
      <c r="Z140" s="134"/>
    </row>
    <row r="141">
      <c r="A141" s="135"/>
      <c r="B141" s="134"/>
      <c r="C141" s="134"/>
      <c r="D141" s="134"/>
      <c r="E141" s="134"/>
      <c r="F141" s="134"/>
      <c r="G141" s="134"/>
      <c r="H141" s="134"/>
      <c r="I141" s="134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4"/>
      <c r="V141" s="134"/>
      <c r="W141" s="134"/>
      <c r="X141" s="134"/>
      <c r="Y141" s="134"/>
      <c r="Z141" s="134"/>
    </row>
    <row r="142">
      <c r="A142" s="135"/>
      <c r="B142" s="134"/>
      <c r="C142" s="134"/>
      <c r="D142" s="134"/>
      <c r="E142" s="134"/>
      <c r="F142" s="134"/>
      <c r="G142" s="134"/>
      <c r="H142" s="134"/>
      <c r="I142" s="134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4"/>
      <c r="V142" s="134"/>
      <c r="W142" s="134"/>
      <c r="X142" s="134"/>
      <c r="Y142" s="134"/>
      <c r="Z142" s="134"/>
    </row>
    <row r="143">
      <c r="A143" s="135"/>
      <c r="B143" s="134"/>
      <c r="C143" s="134"/>
      <c r="D143" s="134"/>
      <c r="E143" s="134"/>
      <c r="F143" s="134"/>
      <c r="G143" s="134"/>
      <c r="H143" s="134"/>
      <c r="I143" s="134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4"/>
      <c r="V143" s="134"/>
      <c r="W143" s="134"/>
      <c r="X143" s="134"/>
      <c r="Y143" s="134"/>
      <c r="Z143" s="134"/>
    </row>
    <row r="144">
      <c r="A144" s="135"/>
      <c r="B144" s="134"/>
      <c r="C144" s="134"/>
      <c r="D144" s="134"/>
      <c r="E144" s="134"/>
      <c r="F144" s="134"/>
      <c r="G144" s="134"/>
      <c r="H144" s="134"/>
      <c r="I144" s="134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4"/>
      <c r="V144" s="134"/>
      <c r="W144" s="134"/>
      <c r="X144" s="134"/>
      <c r="Y144" s="134"/>
      <c r="Z144" s="134"/>
    </row>
    <row r="145">
      <c r="A145" s="135"/>
      <c r="B145" s="134"/>
      <c r="C145" s="134"/>
      <c r="D145" s="134"/>
      <c r="E145" s="134"/>
      <c r="F145" s="134"/>
      <c r="G145" s="134"/>
      <c r="H145" s="134"/>
      <c r="I145" s="134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4"/>
      <c r="V145" s="134"/>
      <c r="W145" s="134"/>
      <c r="X145" s="134"/>
      <c r="Y145" s="134"/>
      <c r="Z145" s="134"/>
    </row>
    <row r="146">
      <c r="A146" s="135"/>
      <c r="B146" s="134"/>
      <c r="C146" s="134"/>
      <c r="D146" s="134"/>
      <c r="E146" s="134"/>
      <c r="F146" s="134"/>
      <c r="G146" s="134"/>
      <c r="H146" s="134"/>
      <c r="I146" s="134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4"/>
      <c r="V146" s="134"/>
      <c r="W146" s="134"/>
      <c r="X146" s="134"/>
      <c r="Y146" s="134"/>
      <c r="Z146" s="134"/>
    </row>
    <row r="147">
      <c r="A147" s="135"/>
      <c r="B147" s="134"/>
      <c r="C147" s="134"/>
      <c r="D147" s="134"/>
      <c r="E147" s="134"/>
      <c r="F147" s="134"/>
      <c r="G147" s="134"/>
      <c r="H147" s="134"/>
      <c r="I147" s="134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4"/>
      <c r="V147" s="134"/>
      <c r="W147" s="134"/>
      <c r="X147" s="134"/>
      <c r="Y147" s="134"/>
      <c r="Z147" s="134"/>
    </row>
    <row r="148">
      <c r="A148" s="135"/>
      <c r="B148" s="134"/>
      <c r="C148" s="134"/>
      <c r="D148" s="134"/>
      <c r="E148" s="134"/>
      <c r="F148" s="134"/>
      <c r="G148" s="134"/>
      <c r="H148" s="134"/>
      <c r="I148" s="134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4"/>
      <c r="V148" s="134"/>
      <c r="W148" s="134"/>
      <c r="X148" s="134"/>
      <c r="Y148" s="134"/>
      <c r="Z148" s="134"/>
    </row>
    <row r="149">
      <c r="A149" s="135"/>
      <c r="B149" s="134"/>
      <c r="C149" s="134"/>
      <c r="D149" s="134"/>
      <c r="E149" s="134"/>
      <c r="F149" s="134"/>
      <c r="G149" s="134"/>
      <c r="H149" s="134"/>
      <c r="I149" s="134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4"/>
      <c r="V149" s="134"/>
      <c r="W149" s="134"/>
      <c r="X149" s="134"/>
      <c r="Y149" s="134"/>
      <c r="Z149" s="134"/>
    </row>
    <row r="150">
      <c r="A150" s="135"/>
      <c r="B150" s="134"/>
      <c r="C150" s="134"/>
      <c r="D150" s="134"/>
      <c r="E150" s="134"/>
      <c r="F150" s="134"/>
      <c r="G150" s="134"/>
      <c r="H150" s="134"/>
      <c r="I150" s="134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4"/>
      <c r="V150" s="134"/>
      <c r="W150" s="134"/>
      <c r="X150" s="134"/>
      <c r="Y150" s="134"/>
      <c r="Z150" s="134"/>
    </row>
    <row r="151">
      <c r="A151" s="135"/>
      <c r="B151" s="134"/>
      <c r="C151" s="134"/>
      <c r="D151" s="134"/>
      <c r="E151" s="134"/>
      <c r="F151" s="134"/>
      <c r="G151" s="134"/>
      <c r="H151" s="134"/>
      <c r="I151" s="134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4"/>
      <c r="V151" s="134"/>
      <c r="W151" s="134"/>
      <c r="X151" s="134"/>
      <c r="Y151" s="134"/>
      <c r="Z151" s="134"/>
    </row>
    <row r="152">
      <c r="A152" s="135"/>
      <c r="B152" s="134"/>
      <c r="C152" s="134"/>
      <c r="D152" s="134"/>
      <c r="E152" s="134"/>
      <c r="F152" s="134"/>
      <c r="G152" s="134"/>
      <c r="H152" s="134"/>
      <c r="I152" s="134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4"/>
      <c r="V152" s="134"/>
      <c r="W152" s="134"/>
      <c r="X152" s="134"/>
      <c r="Y152" s="134"/>
      <c r="Z152" s="134"/>
    </row>
    <row r="153">
      <c r="A153" s="135"/>
      <c r="B153" s="134"/>
      <c r="C153" s="134"/>
      <c r="D153" s="134"/>
      <c r="E153" s="134"/>
      <c r="F153" s="134"/>
      <c r="G153" s="134"/>
      <c r="H153" s="134"/>
      <c r="I153" s="134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4"/>
      <c r="V153" s="134"/>
      <c r="W153" s="134"/>
      <c r="X153" s="134"/>
      <c r="Y153" s="134"/>
      <c r="Z153" s="134"/>
    </row>
    <row r="154">
      <c r="A154" s="135"/>
      <c r="B154" s="134"/>
      <c r="C154" s="134"/>
      <c r="D154" s="134"/>
      <c r="E154" s="134"/>
      <c r="F154" s="134"/>
      <c r="G154" s="134"/>
      <c r="H154" s="134"/>
      <c r="I154" s="134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4"/>
      <c r="V154" s="134"/>
      <c r="W154" s="134"/>
      <c r="X154" s="134"/>
      <c r="Y154" s="134"/>
      <c r="Z154" s="134"/>
    </row>
    <row r="155">
      <c r="A155" s="135"/>
      <c r="B155" s="134"/>
      <c r="C155" s="134"/>
      <c r="D155" s="134"/>
      <c r="E155" s="134"/>
      <c r="F155" s="134"/>
      <c r="G155" s="134"/>
      <c r="H155" s="134"/>
      <c r="I155" s="134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4"/>
      <c r="V155" s="134"/>
      <c r="W155" s="134"/>
      <c r="X155" s="134"/>
      <c r="Y155" s="134"/>
      <c r="Z155" s="134"/>
    </row>
    <row r="156">
      <c r="A156" s="135"/>
      <c r="B156" s="134"/>
      <c r="C156" s="134"/>
      <c r="D156" s="134"/>
      <c r="E156" s="134"/>
      <c r="F156" s="134"/>
      <c r="G156" s="134"/>
      <c r="H156" s="134"/>
      <c r="I156" s="134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4"/>
      <c r="V156" s="134"/>
      <c r="W156" s="134"/>
      <c r="X156" s="134"/>
      <c r="Y156" s="134"/>
      <c r="Z156" s="134"/>
    </row>
    <row r="157">
      <c r="A157" s="135"/>
      <c r="B157" s="134"/>
      <c r="C157" s="134"/>
      <c r="D157" s="134"/>
      <c r="E157" s="134"/>
      <c r="F157" s="134"/>
      <c r="G157" s="134"/>
      <c r="H157" s="134"/>
      <c r="I157" s="134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4"/>
      <c r="V157" s="134"/>
      <c r="W157" s="134"/>
      <c r="X157" s="134"/>
      <c r="Y157" s="134"/>
      <c r="Z157" s="134"/>
    </row>
    <row r="158">
      <c r="A158" s="135"/>
      <c r="B158" s="134"/>
      <c r="C158" s="134"/>
      <c r="D158" s="134"/>
      <c r="E158" s="134"/>
      <c r="F158" s="134"/>
      <c r="G158" s="134"/>
      <c r="H158" s="134"/>
      <c r="I158" s="134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4"/>
      <c r="V158" s="134"/>
      <c r="W158" s="134"/>
      <c r="X158" s="134"/>
      <c r="Y158" s="134"/>
      <c r="Z158" s="134"/>
    </row>
    <row r="159">
      <c r="A159" s="135"/>
      <c r="B159" s="134"/>
      <c r="C159" s="134"/>
      <c r="D159" s="134"/>
      <c r="E159" s="134"/>
      <c r="F159" s="134"/>
      <c r="G159" s="134"/>
      <c r="H159" s="134"/>
      <c r="I159" s="134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4"/>
      <c r="V159" s="134"/>
      <c r="W159" s="134"/>
      <c r="X159" s="134"/>
      <c r="Y159" s="134"/>
      <c r="Z159" s="134"/>
    </row>
    <row r="160">
      <c r="A160" s="135"/>
      <c r="B160" s="134"/>
      <c r="C160" s="134"/>
      <c r="D160" s="134"/>
      <c r="E160" s="134"/>
      <c r="F160" s="134"/>
      <c r="G160" s="134"/>
      <c r="H160" s="134"/>
      <c r="I160" s="134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4"/>
      <c r="V160" s="134"/>
      <c r="W160" s="134"/>
      <c r="X160" s="134"/>
      <c r="Y160" s="134"/>
      <c r="Z160" s="134"/>
    </row>
    <row r="161">
      <c r="A161" s="135"/>
      <c r="B161" s="134"/>
      <c r="C161" s="134"/>
      <c r="D161" s="134"/>
      <c r="E161" s="134"/>
      <c r="F161" s="134"/>
      <c r="G161" s="134"/>
      <c r="H161" s="134"/>
      <c r="I161" s="134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4"/>
      <c r="V161" s="134"/>
      <c r="W161" s="134"/>
      <c r="X161" s="134"/>
      <c r="Y161" s="134"/>
      <c r="Z161" s="134"/>
    </row>
    <row r="162">
      <c r="A162" s="135"/>
      <c r="B162" s="134"/>
      <c r="C162" s="134"/>
      <c r="D162" s="134"/>
      <c r="E162" s="134"/>
      <c r="F162" s="134"/>
      <c r="G162" s="134"/>
      <c r="H162" s="134"/>
      <c r="I162" s="134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4"/>
      <c r="V162" s="134"/>
      <c r="W162" s="134"/>
      <c r="X162" s="134"/>
      <c r="Y162" s="134"/>
      <c r="Z162" s="134"/>
    </row>
    <row r="163">
      <c r="A163" s="135"/>
      <c r="B163" s="134"/>
      <c r="C163" s="134"/>
      <c r="D163" s="134"/>
      <c r="E163" s="134"/>
      <c r="F163" s="134"/>
      <c r="G163" s="134"/>
      <c r="H163" s="134"/>
      <c r="I163" s="134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4"/>
      <c r="V163" s="134"/>
      <c r="W163" s="134"/>
      <c r="X163" s="134"/>
      <c r="Y163" s="134"/>
      <c r="Z163" s="134"/>
    </row>
    <row r="164">
      <c r="A164" s="135"/>
      <c r="B164" s="134"/>
      <c r="C164" s="134"/>
      <c r="D164" s="134"/>
      <c r="E164" s="134"/>
      <c r="F164" s="134"/>
      <c r="G164" s="134"/>
      <c r="H164" s="134"/>
      <c r="I164" s="134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4"/>
      <c r="V164" s="134"/>
      <c r="W164" s="134"/>
      <c r="X164" s="134"/>
      <c r="Y164" s="134"/>
      <c r="Z164" s="134"/>
    </row>
    <row r="165">
      <c r="A165" s="135"/>
      <c r="B165" s="134"/>
      <c r="C165" s="134"/>
      <c r="D165" s="134"/>
      <c r="E165" s="134"/>
      <c r="F165" s="134"/>
      <c r="G165" s="134"/>
      <c r="H165" s="134"/>
      <c r="I165" s="134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4"/>
      <c r="V165" s="134"/>
      <c r="W165" s="134"/>
      <c r="X165" s="134"/>
      <c r="Y165" s="134"/>
      <c r="Z165" s="134"/>
    </row>
    <row r="166">
      <c r="A166" s="135"/>
      <c r="B166" s="134"/>
      <c r="C166" s="134"/>
      <c r="D166" s="134"/>
      <c r="E166" s="134"/>
      <c r="F166" s="134"/>
      <c r="G166" s="134"/>
      <c r="H166" s="134"/>
      <c r="I166" s="134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4"/>
      <c r="V166" s="134"/>
      <c r="W166" s="134"/>
      <c r="X166" s="134"/>
      <c r="Y166" s="134"/>
      <c r="Z166" s="134"/>
    </row>
    <row r="167">
      <c r="A167" s="135"/>
      <c r="B167" s="134"/>
      <c r="C167" s="134"/>
      <c r="D167" s="134"/>
      <c r="E167" s="134"/>
      <c r="F167" s="134"/>
      <c r="G167" s="134"/>
      <c r="H167" s="134"/>
      <c r="I167" s="134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4"/>
      <c r="V167" s="134"/>
      <c r="W167" s="134"/>
      <c r="X167" s="134"/>
      <c r="Y167" s="134"/>
      <c r="Z167" s="134"/>
    </row>
    <row r="168">
      <c r="A168" s="135"/>
      <c r="B168" s="134"/>
      <c r="C168" s="134"/>
      <c r="D168" s="134"/>
      <c r="E168" s="134"/>
      <c r="F168" s="134"/>
      <c r="G168" s="134"/>
      <c r="H168" s="134"/>
      <c r="I168" s="134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4"/>
      <c r="V168" s="134"/>
      <c r="W168" s="134"/>
      <c r="X168" s="134"/>
      <c r="Y168" s="134"/>
      <c r="Z168" s="134"/>
    </row>
    <row r="169">
      <c r="A169" s="135"/>
      <c r="B169" s="134"/>
      <c r="C169" s="134"/>
      <c r="D169" s="134"/>
      <c r="E169" s="134"/>
      <c r="F169" s="134"/>
      <c r="G169" s="134"/>
      <c r="H169" s="134"/>
      <c r="I169" s="134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4"/>
      <c r="V169" s="134"/>
      <c r="W169" s="134"/>
      <c r="X169" s="134"/>
      <c r="Y169" s="134"/>
      <c r="Z169" s="134"/>
    </row>
    <row r="170">
      <c r="A170" s="135"/>
      <c r="B170" s="134"/>
      <c r="C170" s="134"/>
      <c r="D170" s="134"/>
      <c r="E170" s="134"/>
      <c r="F170" s="134"/>
      <c r="G170" s="134"/>
      <c r="H170" s="134"/>
      <c r="I170" s="134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4"/>
      <c r="V170" s="134"/>
      <c r="W170" s="134"/>
      <c r="X170" s="134"/>
      <c r="Y170" s="134"/>
      <c r="Z170" s="134"/>
    </row>
    <row r="171">
      <c r="A171" s="135"/>
      <c r="B171" s="134"/>
      <c r="C171" s="134"/>
      <c r="D171" s="134"/>
      <c r="E171" s="134"/>
      <c r="F171" s="134"/>
      <c r="G171" s="134"/>
      <c r="H171" s="134"/>
      <c r="I171" s="134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4"/>
      <c r="V171" s="134"/>
      <c r="W171" s="134"/>
      <c r="X171" s="134"/>
      <c r="Y171" s="134"/>
      <c r="Z171" s="134"/>
    </row>
    <row r="172">
      <c r="A172" s="135"/>
      <c r="B172" s="134"/>
      <c r="C172" s="134"/>
      <c r="D172" s="134"/>
      <c r="E172" s="134"/>
      <c r="F172" s="134"/>
      <c r="G172" s="134"/>
      <c r="H172" s="134"/>
      <c r="I172" s="134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4"/>
      <c r="V172" s="134"/>
      <c r="W172" s="134"/>
      <c r="X172" s="134"/>
      <c r="Y172" s="134"/>
      <c r="Z172" s="134"/>
    </row>
    <row r="173">
      <c r="A173" s="135"/>
      <c r="B173" s="134"/>
      <c r="C173" s="134"/>
      <c r="D173" s="134"/>
      <c r="E173" s="134"/>
      <c r="F173" s="134"/>
      <c r="G173" s="134"/>
      <c r="H173" s="134"/>
      <c r="I173" s="134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4"/>
      <c r="V173" s="134"/>
      <c r="W173" s="134"/>
      <c r="X173" s="134"/>
      <c r="Y173" s="134"/>
      <c r="Z173" s="134"/>
    </row>
    <row r="174">
      <c r="A174" s="135"/>
      <c r="B174" s="134"/>
      <c r="C174" s="134"/>
      <c r="D174" s="134"/>
      <c r="E174" s="134"/>
      <c r="F174" s="134"/>
      <c r="G174" s="134"/>
      <c r="H174" s="134"/>
      <c r="I174" s="134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4"/>
      <c r="V174" s="134"/>
      <c r="W174" s="134"/>
      <c r="X174" s="134"/>
      <c r="Y174" s="134"/>
      <c r="Z174" s="134"/>
    </row>
    <row r="175">
      <c r="A175" s="135"/>
      <c r="B175" s="134"/>
      <c r="C175" s="134"/>
      <c r="D175" s="134"/>
      <c r="E175" s="134"/>
      <c r="F175" s="134"/>
      <c r="G175" s="134"/>
      <c r="H175" s="134"/>
      <c r="I175" s="134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4"/>
      <c r="V175" s="134"/>
      <c r="W175" s="134"/>
      <c r="X175" s="134"/>
      <c r="Y175" s="134"/>
      <c r="Z175" s="134"/>
    </row>
    <row r="176">
      <c r="A176" s="135"/>
      <c r="B176" s="134"/>
      <c r="C176" s="134"/>
      <c r="D176" s="134"/>
      <c r="E176" s="134"/>
      <c r="F176" s="134"/>
      <c r="G176" s="134"/>
      <c r="H176" s="134"/>
      <c r="I176" s="134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4"/>
      <c r="V176" s="134"/>
      <c r="W176" s="134"/>
      <c r="X176" s="134"/>
      <c r="Y176" s="134"/>
      <c r="Z176" s="134"/>
    </row>
    <row r="177">
      <c r="A177" s="135"/>
      <c r="B177" s="134"/>
      <c r="C177" s="134"/>
      <c r="D177" s="134"/>
      <c r="E177" s="134"/>
      <c r="F177" s="134"/>
      <c r="G177" s="134"/>
      <c r="H177" s="134"/>
      <c r="I177" s="134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4"/>
      <c r="V177" s="134"/>
      <c r="W177" s="134"/>
      <c r="X177" s="134"/>
      <c r="Y177" s="134"/>
      <c r="Z177" s="134"/>
    </row>
    <row r="178">
      <c r="A178" s="135"/>
      <c r="B178" s="134"/>
      <c r="C178" s="134"/>
      <c r="D178" s="134"/>
      <c r="E178" s="134"/>
      <c r="F178" s="134"/>
      <c r="G178" s="134"/>
      <c r="H178" s="134"/>
      <c r="I178" s="134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4"/>
      <c r="V178" s="134"/>
      <c r="W178" s="134"/>
      <c r="X178" s="134"/>
      <c r="Y178" s="134"/>
      <c r="Z178" s="134"/>
    </row>
    <row r="179">
      <c r="A179" s="135"/>
      <c r="B179" s="134"/>
      <c r="C179" s="134"/>
      <c r="D179" s="134"/>
      <c r="E179" s="134"/>
      <c r="F179" s="134"/>
      <c r="G179" s="134"/>
      <c r="H179" s="134"/>
      <c r="I179" s="134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4"/>
      <c r="V179" s="134"/>
      <c r="W179" s="134"/>
      <c r="X179" s="134"/>
      <c r="Y179" s="134"/>
      <c r="Z179" s="134"/>
    </row>
    <row r="180">
      <c r="A180" s="135"/>
      <c r="B180" s="134"/>
      <c r="C180" s="134"/>
      <c r="D180" s="134"/>
      <c r="E180" s="134"/>
      <c r="F180" s="134"/>
      <c r="G180" s="134"/>
      <c r="H180" s="134"/>
      <c r="I180" s="134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4"/>
      <c r="V180" s="134"/>
      <c r="W180" s="134"/>
      <c r="X180" s="134"/>
      <c r="Y180" s="134"/>
      <c r="Z180" s="134"/>
    </row>
    <row r="181">
      <c r="A181" s="135"/>
      <c r="B181" s="134"/>
      <c r="C181" s="134"/>
      <c r="D181" s="134"/>
      <c r="E181" s="134"/>
      <c r="F181" s="134"/>
      <c r="G181" s="134"/>
      <c r="H181" s="134"/>
      <c r="I181" s="134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4"/>
      <c r="V181" s="134"/>
      <c r="W181" s="134"/>
      <c r="X181" s="134"/>
      <c r="Y181" s="134"/>
      <c r="Z181" s="134"/>
    </row>
    <row r="182">
      <c r="A182" s="135"/>
      <c r="B182" s="134"/>
      <c r="C182" s="134"/>
      <c r="D182" s="134"/>
      <c r="E182" s="134"/>
      <c r="F182" s="134"/>
      <c r="G182" s="134"/>
      <c r="H182" s="134"/>
      <c r="I182" s="134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4"/>
      <c r="V182" s="134"/>
      <c r="W182" s="134"/>
      <c r="X182" s="134"/>
      <c r="Y182" s="134"/>
      <c r="Z182" s="134"/>
    </row>
    <row r="183">
      <c r="A183" s="135"/>
      <c r="B183" s="134"/>
      <c r="C183" s="134"/>
      <c r="D183" s="134"/>
      <c r="E183" s="134"/>
      <c r="F183" s="134"/>
      <c r="G183" s="134"/>
      <c r="H183" s="134"/>
      <c r="I183" s="134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4"/>
      <c r="V183" s="134"/>
      <c r="W183" s="134"/>
      <c r="X183" s="134"/>
      <c r="Y183" s="134"/>
      <c r="Z183" s="134"/>
    </row>
    <row r="184">
      <c r="A184" s="135"/>
      <c r="B184" s="134"/>
      <c r="C184" s="134"/>
      <c r="D184" s="134"/>
      <c r="E184" s="134"/>
      <c r="F184" s="134"/>
      <c r="G184" s="134"/>
      <c r="H184" s="134"/>
      <c r="I184" s="134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4"/>
      <c r="V184" s="134"/>
      <c r="W184" s="134"/>
      <c r="X184" s="134"/>
      <c r="Y184" s="134"/>
      <c r="Z184" s="134"/>
    </row>
    <row r="185">
      <c r="A185" s="135"/>
      <c r="B185" s="134"/>
      <c r="C185" s="134"/>
      <c r="D185" s="134"/>
      <c r="E185" s="134"/>
      <c r="F185" s="134"/>
      <c r="G185" s="134"/>
      <c r="H185" s="134"/>
      <c r="I185" s="134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4"/>
      <c r="V185" s="134"/>
      <c r="W185" s="134"/>
      <c r="X185" s="134"/>
      <c r="Y185" s="134"/>
      <c r="Z185" s="134"/>
    </row>
    <row r="186">
      <c r="A186" s="135"/>
      <c r="B186" s="134"/>
      <c r="C186" s="134"/>
      <c r="D186" s="134"/>
      <c r="E186" s="134"/>
      <c r="F186" s="134"/>
      <c r="G186" s="134"/>
      <c r="H186" s="134"/>
      <c r="I186" s="134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4"/>
      <c r="V186" s="134"/>
      <c r="W186" s="134"/>
      <c r="X186" s="134"/>
      <c r="Y186" s="134"/>
      <c r="Z186" s="134"/>
    </row>
    <row r="187">
      <c r="A187" s="135"/>
      <c r="B187" s="134"/>
      <c r="C187" s="134"/>
      <c r="D187" s="134"/>
      <c r="E187" s="134"/>
      <c r="F187" s="134"/>
      <c r="G187" s="134"/>
      <c r="H187" s="134"/>
      <c r="I187" s="134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4"/>
      <c r="V187" s="134"/>
      <c r="W187" s="134"/>
      <c r="X187" s="134"/>
      <c r="Y187" s="134"/>
      <c r="Z187" s="134"/>
    </row>
    <row r="188">
      <c r="A188" s="135"/>
      <c r="B188" s="134"/>
      <c r="C188" s="134"/>
      <c r="D188" s="134"/>
      <c r="E188" s="134"/>
      <c r="F188" s="134"/>
      <c r="G188" s="134"/>
      <c r="H188" s="134"/>
      <c r="I188" s="134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4"/>
      <c r="V188" s="134"/>
      <c r="W188" s="134"/>
      <c r="X188" s="134"/>
      <c r="Y188" s="134"/>
      <c r="Z188" s="134"/>
    </row>
    <row r="189">
      <c r="A189" s="135"/>
      <c r="B189" s="134"/>
      <c r="C189" s="134"/>
      <c r="D189" s="134"/>
      <c r="E189" s="134"/>
      <c r="F189" s="134"/>
      <c r="G189" s="134"/>
      <c r="H189" s="134"/>
      <c r="I189" s="134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4"/>
      <c r="V189" s="134"/>
      <c r="W189" s="134"/>
      <c r="X189" s="134"/>
      <c r="Y189" s="134"/>
      <c r="Z189" s="134"/>
    </row>
    <row r="190">
      <c r="A190" s="135"/>
      <c r="B190" s="134"/>
      <c r="C190" s="134"/>
      <c r="D190" s="134"/>
      <c r="E190" s="134"/>
      <c r="F190" s="134"/>
      <c r="G190" s="134"/>
      <c r="H190" s="134"/>
      <c r="I190" s="134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4"/>
      <c r="V190" s="134"/>
      <c r="W190" s="134"/>
      <c r="X190" s="134"/>
      <c r="Y190" s="134"/>
      <c r="Z190" s="134"/>
    </row>
    <row r="191">
      <c r="A191" s="135"/>
      <c r="B191" s="134"/>
      <c r="C191" s="134"/>
      <c r="D191" s="134"/>
      <c r="E191" s="134"/>
      <c r="F191" s="134"/>
      <c r="G191" s="134"/>
      <c r="H191" s="134"/>
      <c r="I191" s="134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4"/>
      <c r="V191" s="134"/>
      <c r="W191" s="134"/>
      <c r="X191" s="134"/>
      <c r="Y191" s="134"/>
      <c r="Z191" s="134"/>
    </row>
    <row r="192">
      <c r="A192" s="135"/>
      <c r="B192" s="134"/>
      <c r="C192" s="134"/>
      <c r="D192" s="134"/>
      <c r="E192" s="134"/>
      <c r="F192" s="134"/>
      <c r="G192" s="134"/>
      <c r="H192" s="134"/>
      <c r="I192" s="134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4"/>
      <c r="V192" s="134"/>
      <c r="W192" s="134"/>
      <c r="X192" s="134"/>
      <c r="Y192" s="134"/>
      <c r="Z192" s="134"/>
    </row>
    <row r="193">
      <c r="A193" s="135"/>
      <c r="B193" s="134"/>
      <c r="C193" s="134"/>
      <c r="D193" s="134"/>
      <c r="E193" s="134"/>
      <c r="F193" s="134"/>
      <c r="G193" s="134"/>
      <c r="H193" s="134"/>
      <c r="I193" s="134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4"/>
      <c r="V193" s="134"/>
      <c r="W193" s="134"/>
      <c r="X193" s="134"/>
      <c r="Y193" s="134"/>
      <c r="Z193" s="134"/>
    </row>
    <row r="194">
      <c r="A194" s="135"/>
      <c r="B194" s="134"/>
      <c r="C194" s="134"/>
      <c r="D194" s="134"/>
      <c r="E194" s="134"/>
      <c r="F194" s="134"/>
      <c r="G194" s="134"/>
      <c r="H194" s="134"/>
      <c r="I194" s="134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4"/>
      <c r="V194" s="134"/>
      <c r="W194" s="134"/>
      <c r="X194" s="134"/>
      <c r="Y194" s="134"/>
      <c r="Z194" s="134"/>
    </row>
    <row r="195">
      <c r="A195" s="135"/>
      <c r="B195" s="134"/>
      <c r="C195" s="134"/>
      <c r="D195" s="134"/>
      <c r="E195" s="134"/>
      <c r="F195" s="134"/>
      <c r="G195" s="134"/>
      <c r="H195" s="134"/>
      <c r="I195" s="134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4"/>
      <c r="V195" s="134"/>
      <c r="W195" s="134"/>
      <c r="X195" s="134"/>
      <c r="Y195" s="134"/>
      <c r="Z195" s="134"/>
    </row>
    <row r="196">
      <c r="A196" s="135"/>
      <c r="B196" s="134"/>
      <c r="C196" s="134"/>
      <c r="D196" s="134"/>
      <c r="E196" s="134"/>
      <c r="F196" s="134"/>
      <c r="G196" s="134"/>
      <c r="H196" s="134"/>
      <c r="I196" s="134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4"/>
      <c r="V196" s="134"/>
      <c r="W196" s="134"/>
      <c r="X196" s="134"/>
      <c r="Y196" s="134"/>
      <c r="Z196" s="134"/>
    </row>
    <row r="197">
      <c r="A197" s="135"/>
      <c r="B197" s="134"/>
      <c r="C197" s="134"/>
      <c r="D197" s="134"/>
      <c r="E197" s="134"/>
      <c r="F197" s="134"/>
      <c r="G197" s="134"/>
      <c r="H197" s="134"/>
      <c r="I197" s="134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4"/>
      <c r="V197" s="134"/>
      <c r="W197" s="134"/>
      <c r="X197" s="134"/>
      <c r="Y197" s="134"/>
      <c r="Z197" s="134"/>
    </row>
    <row r="198">
      <c r="A198" s="135"/>
      <c r="B198" s="134"/>
      <c r="C198" s="134"/>
      <c r="D198" s="134"/>
      <c r="E198" s="134"/>
      <c r="F198" s="134"/>
      <c r="G198" s="134"/>
      <c r="H198" s="134"/>
      <c r="I198" s="134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4"/>
      <c r="V198" s="134"/>
      <c r="W198" s="134"/>
      <c r="X198" s="134"/>
      <c r="Y198" s="134"/>
      <c r="Z198" s="134"/>
    </row>
    <row r="199">
      <c r="A199" s="135"/>
      <c r="B199" s="134"/>
      <c r="C199" s="134"/>
      <c r="D199" s="134"/>
      <c r="E199" s="134"/>
      <c r="F199" s="134"/>
      <c r="G199" s="134"/>
      <c r="H199" s="134"/>
      <c r="I199" s="134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4"/>
      <c r="V199" s="134"/>
      <c r="W199" s="134"/>
      <c r="X199" s="134"/>
      <c r="Y199" s="134"/>
      <c r="Z199" s="134"/>
    </row>
    <row r="200">
      <c r="A200" s="135"/>
      <c r="B200" s="134"/>
      <c r="C200" s="134"/>
      <c r="D200" s="134"/>
      <c r="E200" s="134"/>
      <c r="F200" s="134"/>
      <c r="G200" s="134"/>
      <c r="H200" s="134"/>
      <c r="I200" s="134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4"/>
      <c r="V200" s="134"/>
      <c r="W200" s="134"/>
      <c r="X200" s="134"/>
      <c r="Y200" s="134"/>
      <c r="Z200" s="134"/>
    </row>
    <row r="201">
      <c r="A201" s="135"/>
      <c r="B201" s="134"/>
      <c r="C201" s="134"/>
      <c r="D201" s="134"/>
      <c r="E201" s="134"/>
      <c r="F201" s="134"/>
      <c r="G201" s="134"/>
      <c r="H201" s="134"/>
      <c r="I201" s="134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4"/>
      <c r="V201" s="134"/>
      <c r="W201" s="134"/>
      <c r="X201" s="134"/>
      <c r="Y201" s="134"/>
      <c r="Z201" s="134"/>
    </row>
    <row r="202">
      <c r="A202" s="135"/>
      <c r="B202" s="134"/>
      <c r="C202" s="134"/>
      <c r="D202" s="134"/>
      <c r="E202" s="134"/>
      <c r="F202" s="134"/>
      <c r="G202" s="134"/>
      <c r="H202" s="134"/>
      <c r="I202" s="134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4"/>
      <c r="V202" s="134"/>
      <c r="W202" s="134"/>
      <c r="X202" s="134"/>
      <c r="Y202" s="134"/>
      <c r="Z202" s="134"/>
    </row>
    <row r="203">
      <c r="A203" s="135"/>
      <c r="B203" s="134"/>
      <c r="C203" s="134"/>
      <c r="D203" s="134"/>
      <c r="E203" s="134"/>
      <c r="F203" s="134"/>
      <c r="G203" s="134"/>
      <c r="H203" s="134"/>
      <c r="I203" s="134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4"/>
      <c r="V203" s="134"/>
      <c r="W203" s="134"/>
      <c r="X203" s="134"/>
      <c r="Y203" s="134"/>
      <c r="Z203" s="134"/>
    </row>
    <row r="204">
      <c r="A204" s="135"/>
      <c r="B204" s="134"/>
      <c r="C204" s="134"/>
      <c r="D204" s="134"/>
      <c r="E204" s="134"/>
      <c r="F204" s="134"/>
      <c r="G204" s="134"/>
      <c r="H204" s="134"/>
      <c r="I204" s="134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4"/>
      <c r="V204" s="134"/>
      <c r="W204" s="134"/>
      <c r="X204" s="134"/>
      <c r="Y204" s="134"/>
      <c r="Z204" s="134"/>
    </row>
    <row r="205">
      <c r="A205" s="135"/>
      <c r="B205" s="134"/>
      <c r="C205" s="134"/>
      <c r="D205" s="134"/>
      <c r="E205" s="134"/>
      <c r="F205" s="134"/>
      <c r="G205" s="134"/>
      <c r="H205" s="134"/>
      <c r="I205" s="134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4"/>
      <c r="V205" s="134"/>
      <c r="W205" s="134"/>
      <c r="X205" s="134"/>
      <c r="Y205" s="134"/>
      <c r="Z205" s="134"/>
    </row>
    <row r="206">
      <c r="A206" s="135"/>
      <c r="B206" s="134"/>
      <c r="C206" s="134"/>
      <c r="D206" s="134"/>
      <c r="E206" s="134"/>
      <c r="F206" s="134"/>
      <c r="G206" s="134"/>
      <c r="H206" s="134"/>
      <c r="I206" s="134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4"/>
      <c r="V206" s="134"/>
      <c r="W206" s="134"/>
      <c r="X206" s="134"/>
      <c r="Y206" s="134"/>
      <c r="Z206" s="134"/>
    </row>
    <row r="207">
      <c r="A207" s="135"/>
      <c r="B207" s="134"/>
      <c r="C207" s="134"/>
      <c r="D207" s="134"/>
      <c r="E207" s="134"/>
      <c r="F207" s="134"/>
      <c r="G207" s="134"/>
      <c r="H207" s="134"/>
      <c r="I207" s="134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4"/>
      <c r="V207" s="134"/>
      <c r="W207" s="134"/>
      <c r="X207" s="134"/>
      <c r="Y207" s="134"/>
      <c r="Z207" s="134"/>
    </row>
    <row r="208">
      <c r="A208" s="135"/>
      <c r="B208" s="134"/>
      <c r="C208" s="134"/>
      <c r="D208" s="134"/>
      <c r="E208" s="134"/>
      <c r="F208" s="134"/>
      <c r="G208" s="134"/>
      <c r="H208" s="134"/>
      <c r="I208" s="134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4"/>
      <c r="V208" s="134"/>
      <c r="W208" s="134"/>
      <c r="X208" s="134"/>
      <c r="Y208" s="134"/>
      <c r="Z208" s="134"/>
    </row>
    <row r="209">
      <c r="A209" s="135"/>
      <c r="B209" s="134"/>
      <c r="C209" s="134"/>
      <c r="D209" s="134"/>
      <c r="E209" s="134"/>
      <c r="F209" s="134"/>
      <c r="G209" s="134"/>
      <c r="H209" s="134"/>
      <c r="I209" s="134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4"/>
      <c r="V209" s="134"/>
      <c r="W209" s="134"/>
      <c r="X209" s="134"/>
      <c r="Y209" s="134"/>
      <c r="Z209" s="134"/>
    </row>
    <row r="210">
      <c r="A210" s="135"/>
      <c r="B210" s="134"/>
      <c r="C210" s="134"/>
      <c r="D210" s="134"/>
      <c r="E210" s="134"/>
      <c r="F210" s="134"/>
      <c r="G210" s="134"/>
      <c r="H210" s="134"/>
      <c r="I210" s="134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4"/>
      <c r="V210" s="134"/>
      <c r="W210" s="134"/>
      <c r="X210" s="134"/>
      <c r="Y210" s="134"/>
      <c r="Z210" s="134"/>
    </row>
    <row r="211">
      <c r="A211" s="135"/>
      <c r="B211" s="134"/>
      <c r="C211" s="134"/>
      <c r="D211" s="134"/>
      <c r="E211" s="134"/>
      <c r="F211" s="134"/>
      <c r="G211" s="134"/>
      <c r="H211" s="134"/>
      <c r="I211" s="134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4"/>
      <c r="V211" s="134"/>
      <c r="W211" s="134"/>
      <c r="X211" s="134"/>
      <c r="Y211" s="134"/>
      <c r="Z211" s="134"/>
    </row>
    <row r="212">
      <c r="A212" s="135"/>
      <c r="B212" s="134"/>
      <c r="C212" s="134"/>
      <c r="D212" s="134"/>
      <c r="E212" s="134"/>
      <c r="F212" s="134"/>
      <c r="G212" s="134"/>
      <c r="H212" s="134"/>
      <c r="I212" s="134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4"/>
      <c r="V212" s="134"/>
      <c r="W212" s="134"/>
      <c r="X212" s="134"/>
      <c r="Y212" s="134"/>
      <c r="Z212" s="134"/>
    </row>
    <row r="213">
      <c r="A213" s="135"/>
      <c r="B213" s="134"/>
      <c r="C213" s="134"/>
      <c r="D213" s="134"/>
      <c r="E213" s="134"/>
      <c r="F213" s="134"/>
      <c r="G213" s="134"/>
      <c r="H213" s="134"/>
      <c r="I213" s="134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4"/>
      <c r="V213" s="134"/>
      <c r="W213" s="134"/>
      <c r="X213" s="134"/>
      <c r="Y213" s="134"/>
      <c r="Z213" s="134"/>
    </row>
    <row r="214">
      <c r="A214" s="135"/>
      <c r="B214" s="134"/>
      <c r="C214" s="134"/>
      <c r="D214" s="134"/>
      <c r="E214" s="134"/>
      <c r="F214" s="134"/>
      <c r="G214" s="134"/>
      <c r="H214" s="134"/>
      <c r="I214" s="134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4"/>
      <c r="V214" s="134"/>
      <c r="W214" s="134"/>
      <c r="X214" s="134"/>
      <c r="Y214" s="134"/>
      <c r="Z214" s="134"/>
    </row>
    <row r="215">
      <c r="A215" s="135"/>
      <c r="B215" s="134"/>
      <c r="C215" s="134"/>
      <c r="D215" s="134"/>
      <c r="E215" s="134"/>
      <c r="F215" s="134"/>
      <c r="G215" s="134"/>
      <c r="H215" s="134"/>
      <c r="I215" s="134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4"/>
      <c r="V215" s="134"/>
      <c r="W215" s="134"/>
      <c r="X215" s="134"/>
      <c r="Y215" s="134"/>
      <c r="Z215" s="134"/>
    </row>
    <row r="216">
      <c r="A216" s="135"/>
      <c r="B216" s="134"/>
      <c r="C216" s="134"/>
      <c r="D216" s="134"/>
      <c r="E216" s="134"/>
      <c r="F216" s="134"/>
      <c r="G216" s="134"/>
      <c r="H216" s="134"/>
      <c r="I216" s="134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4"/>
      <c r="V216" s="134"/>
      <c r="W216" s="134"/>
      <c r="X216" s="134"/>
      <c r="Y216" s="134"/>
      <c r="Z216" s="134"/>
    </row>
    <row r="217">
      <c r="A217" s="135"/>
      <c r="B217" s="134"/>
      <c r="C217" s="134"/>
      <c r="D217" s="134"/>
      <c r="E217" s="134"/>
      <c r="F217" s="134"/>
      <c r="G217" s="134"/>
      <c r="H217" s="134"/>
      <c r="I217" s="134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4"/>
      <c r="V217" s="134"/>
      <c r="W217" s="134"/>
      <c r="X217" s="134"/>
      <c r="Y217" s="134"/>
      <c r="Z217" s="134"/>
    </row>
    <row r="218">
      <c r="A218" s="135"/>
      <c r="B218" s="134"/>
      <c r="C218" s="134"/>
      <c r="D218" s="134"/>
      <c r="E218" s="134"/>
      <c r="F218" s="134"/>
      <c r="G218" s="134"/>
      <c r="H218" s="134"/>
      <c r="I218" s="134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4"/>
      <c r="V218" s="134"/>
      <c r="W218" s="134"/>
      <c r="X218" s="134"/>
      <c r="Y218" s="134"/>
      <c r="Z218" s="134"/>
    </row>
    <row r="219">
      <c r="A219" s="135"/>
      <c r="B219" s="134"/>
      <c r="C219" s="134"/>
      <c r="D219" s="134"/>
      <c r="E219" s="134"/>
      <c r="F219" s="134"/>
      <c r="G219" s="134"/>
      <c r="H219" s="134"/>
      <c r="I219" s="134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4"/>
      <c r="V219" s="134"/>
      <c r="W219" s="134"/>
      <c r="X219" s="134"/>
      <c r="Y219" s="134"/>
      <c r="Z219" s="134"/>
    </row>
    <row r="220">
      <c r="A220" s="135"/>
      <c r="B220" s="134"/>
      <c r="C220" s="134"/>
      <c r="D220" s="134"/>
      <c r="E220" s="134"/>
      <c r="F220" s="134"/>
      <c r="G220" s="134"/>
      <c r="H220" s="134"/>
      <c r="I220" s="134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4"/>
      <c r="V220" s="134"/>
      <c r="W220" s="134"/>
      <c r="X220" s="134"/>
      <c r="Y220" s="134"/>
      <c r="Z220" s="134"/>
    </row>
    <row r="221">
      <c r="A221" s="135"/>
      <c r="B221" s="134"/>
      <c r="C221" s="134"/>
      <c r="D221" s="134"/>
      <c r="E221" s="134"/>
      <c r="F221" s="134"/>
      <c r="G221" s="134"/>
      <c r="H221" s="134"/>
      <c r="I221" s="134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4"/>
      <c r="V221" s="134"/>
      <c r="W221" s="134"/>
      <c r="X221" s="134"/>
      <c r="Y221" s="134"/>
      <c r="Z221" s="134"/>
    </row>
    <row r="222">
      <c r="A222" s="135"/>
      <c r="B222" s="134"/>
      <c r="C222" s="134"/>
      <c r="D222" s="134"/>
      <c r="E222" s="134"/>
      <c r="F222" s="134"/>
      <c r="G222" s="134"/>
      <c r="H222" s="134"/>
      <c r="I222" s="134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4"/>
      <c r="V222" s="134"/>
      <c r="W222" s="134"/>
      <c r="X222" s="134"/>
      <c r="Y222" s="134"/>
      <c r="Z222" s="134"/>
    </row>
    <row r="223">
      <c r="A223" s="135"/>
      <c r="B223" s="134"/>
      <c r="C223" s="134"/>
      <c r="D223" s="134"/>
      <c r="E223" s="134"/>
      <c r="F223" s="134"/>
      <c r="G223" s="134"/>
      <c r="H223" s="134"/>
      <c r="I223" s="134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4"/>
      <c r="V223" s="134"/>
      <c r="W223" s="134"/>
      <c r="X223" s="134"/>
      <c r="Y223" s="134"/>
      <c r="Z223" s="134"/>
    </row>
    <row r="224">
      <c r="A224" s="135"/>
      <c r="B224" s="134"/>
      <c r="C224" s="134"/>
      <c r="D224" s="134"/>
      <c r="E224" s="134"/>
      <c r="F224" s="134"/>
      <c r="G224" s="134"/>
      <c r="H224" s="134"/>
      <c r="I224" s="134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4"/>
      <c r="V224" s="134"/>
      <c r="W224" s="134"/>
      <c r="X224" s="134"/>
      <c r="Y224" s="134"/>
      <c r="Z224" s="134"/>
    </row>
    <row r="225">
      <c r="A225" s="135"/>
      <c r="B225" s="134"/>
      <c r="C225" s="134"/>
      <c r="D225" s="134"/>
      <c r="E225" s="134"/>
      <c r="F225" s="134"/>
      <c r="G225" s="134"/>
      <c r="H225" s="134"/>
      <c r="I225" s="134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4"/>
      <c r="V225" s="134"/>
      <c r="W225" s="134"/>
      <c r="X225" s="134"/>
      <c r="Y225" s="134"/>
      <c r="Z225" s="134"/>
    </row>
    <row r="226">
      <c r="A226" s="135"/>
      <c r="B226" s="134"/>
      <c r="C226" s="134"/>
      <c r="D226" s="134"/>
      <c r="E226" s="134"/>
      <c r="F226" s="134"/>
      <c r="G226" s="134"/>
      <c r="H226" s="134"/>
      <c r="I226" s="134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4"/>
      <c r="V226" s="134"/>
      <c r="W226" s="134"/>
      <c r="X226" s="134"/>
      <c r="Y226" s="134"/>
      <c r="Z226" s="134"/>
    </row>
    <row r="227">
      <c r="A227" s="135"/>
      <c r="B227" s="134"/>
      <c r="C227" s="134"/>
      <c r="D227" s="134"/>
      <c r="E227" s="134"/>
      <c r="F227" s="134"/>
      <c r="G227" s="134"/>
      <c r="H227" s="134"/>
      <c r="I227" s="134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4"/>
      <c r="V227" s="134"/>
      <c r="W227" s="134"/>
      <c r="X227" s="134"/>
      <c r="Y227" s="134"/>
      <c r="Z227" s="134"/>
    </row>
    <row r="228">
      <c r="A228" s="135"/>
      <c r="B228" s="134"/>
      <c r="C228" s="134"/>
      <c r="D228" s="134"/>
      <c r="E228" s="134"/>
      <c r="F228" s="134"/>
      <c r="G228" s="134"/>
      <c r="H228" s="134"/>
      <c r="I228" s="134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4"/>
      <c r="V228" s="134"/>
      <c r="W228" s="134"/>
      <c r="X228" s="134"/>
      <c r="Y228" s="134"/>
      <c r="Z228" s="134"/>
    </row>
    <row r="229">
      <c r="A229" s="135"/>
      <c r="B229" s="134"/>
      <c r="C229" s="134"/>
      <c r="D229" s="134"/>
      <c r="E229" s="134"/>
      <c r="F229" s="134"/>
      <c r="G229" s="134"/>
      <c r="H229" s="134"/>
      <c r="I229" s="134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4"/>
      <c r="V229" s="134"/>
      <c r="W229" s="134"/>
      <c r="X229" s="134"/>
      <c r="Y229" s="134"/>
      <c r="Z229" s="134"/>
    </row>
    <row r="230">
      <c r="A230" s="135"/>
      <c r="B230" s="134"/>
      <c r="C230" s="134"/>
      <c r="D230" s="134"/>
      <c r="E230" s="134"/>
      <c r="F230" s="134"/>
      <c r="G230" s="134"/>
      <c r="H230" s="134"/>
      <c r="I230" s="134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4"/>
      <c r="V230" s="134"/>
      <c r="W230" s="134"/>
      <c r="X230" s="134"/>
      <c r="Y230" s="134"/>
      <c r="Z230" s="134"/>
    </row>
    <row r="231">
      <c r="A231" s="135"/>
      <c r="B231" s="134"/>
      <c r="C231" s="134"/>
      <c r="D231" s="134"/>
      <c r="E231" s="134"/>
      <c r="F231" s="134"/>
      <c r="G231" s="134"/>
      <c r="H231" s="134"/>
      <c r="I231" s="134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4"/>
      <c r="V231" s="134"/>
      <c r="W231" s="134"/>
      <c r="X231" s="134"/>
      <c r="Y231" s="134"/>
      <c r="Z231" s="134"/>
    </row>
    <row r="232">
      <c r="A232" s="135"/>
      <c r="B232" s="134"/>
      <c r="C232" s="134"/>
      <c r="D232" s="134"/>
      <c r="E232" s="134"/>
      <c r="F232" s="134"/>
      <c r="G232" s="134"/>
      <c r="H232" s="134"/>
      <c r="I232" s="134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4"/>
      <c r="V232" s="134"/>
      <c r="W232" s="134"/>
      <c r="X232" s="134"/>
      <c r="Y232" s="134"/>
      <c r="Z232" s="134"/>
    </row>
    <row r="233">
      <c r="A233" s="135"/>
      <c r="B233" s="134"/>
      <c r="C233" s="134"/>
      <c r="D233" s="134"/>
      <c r="E233" s="134"/>
      <c r="F233" s="134"/>
      <c r="G233" s="134"/>
      <c r="H233" s="134"/>
      <c r="I233" s="134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4"/>
      <c r="V233" s="134"/>
      <c r="W233" s="134"/>
      <c r="X233" s="134"/>
      <c r="Y233" s="134"/>
      <c r="Z233" s="134"/>
    </row>
    <row r="234">
      <c r="A234" s="135"/>
      <c r="B234" s="134"/>
      <c r="C234" s="134"/>
      <c r="D234" s="134"/>
      <c r="E234" s="134"/>
      <c r="F234" s="134"/>
      <c r="G234" s="134"/>
      <c r="H234" s="134"/>
      <c r="I234" s="134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4"/>
      <c r="V234" s="134"/>
      <c r="W234" s="134"/>
      <c r="X234" s="134"/>
      <c r="Y234" s="134"/>
      <c r="Z234" s="134"/>
    </row>
    <row r="235">
      <c r="A235" s="135"/>
      <c r="B235" s="134"/>
      <c r="C235" s="134"/>
      <c r="D235" s="134"/>
      <c r="E235" s="134"/>
      <c r="F235" s="134"/>
      <c r="G235" s="134"/>
      <c r="H235" s="134"/>
      <c r="I235" s="134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4"/>
      <c r="V235" s="134"/>
      <c r="W235" s="134"/>
      <c r="X235" s="134"/>
      <c r="Y235" s="134"/>
      <c r="Z235" s="134"/>
    </row>
    <row r="236">
      <c r="A236" s="135"/>
      <c r="B236" s="134"/>
      <c r="C236" s="134"/>
      <c r="D236" s="134"/>
      <c r="E236" s="134"/>
      <c r="F236" s="134"/>
      <c r="G236" s="134"/>
      <c r="H236" s="134"/>
      <c r="I236" s="134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4"/>
      <c r="V236" s="134"/>
      <c r="W236" s="134"/>
      <c r="X236" s="134"/>
      <c r="Y236" s="134"/>
      <c r="Z236" s="134"/>
    </row>
    <row r="237">
      <c r="A237" s="135"/>
      <c r="B237" s="134"/>
      <c r="C237" s="134"/>
      <c r="D237" s="134"/>
      <c r="E237" s="134"/>
      <c r="F237" s="134"/>
      <c r="G237" s="134"/>
      <c r="H237" s="134"/>
      <c r="I237" s="134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4"/>
      <c r="V237" s="134"/>
      <c r="W237" s="134"/>
      <c r="X237" s="134"/>
      <c r="Y237" s="134"/>
      <c r="Z237" s="134"/>
    </row>
    <row r="238">
      <c r="A238" s="135"/>
      <c r="B238" s="134"/>
      <c r="C238" s="134"/>
      <c r="D238" s="134"/>
      <c r="E238" s="134"/>
      <c r="F238" s="134"/>
      <c r="G238" s="134"/>
      <c r="H238" s="134"/>
      <c r="I238" s="134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4"/>
      <c r="V238" s="134"/>
      <c r="W238" s="134"/>
      <c r="X238" s="134"/>
      <c r="Y238" s="134"/>
      <c r="Z238" s="134"/>
    </row>
    <row r="239">
      <c r="A239" s="135"/>
      <c r="B239" s="134"/>
      <c r="C239" s="134"/>
      <c r="D239" s="134"/>
      <c r="E239" s="134"/>
      <c r="F239" s="134"/>
      <c r="G239" s="134"/>
      <c r="H239" s="134"/>
      <c r="I239" s="134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4"/>
      <c r="V239" s="134"/>
      <c r="W239" s="134"/>
      <c r="X239" s="134"/>
      <c r="Y239" s="134"/>
      <c r="Z239" s="134"/>
    </row>
    <row r="240">
      <c r="A240" s="135"/>
      <c r="B240" s="134"/>
      <c r="C240" s="134"/>
      <c r="D240" s="134"/>
      <c r="E240" s="134"/>
      <c r="F240" s="134"/>
      <c r="G240" s="134"/>
      <c r="H240" s="134"/>
      <c r="I240" s="134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4"/>
      <c r="V240" s="134"/>
      <c r="W240" s="134"/>
      <c r="X240" s="134"/>
      <c r="Y240" s="134"/>
      <c r="Z240" s="134"/>
    </row>
    <row r="241">
      <c r="A241" s="135"/>
      <c r="B241" s="134"/>
      <c r="C241" s="134"/>
      <c r="D241" s="134"/>
      <c r="E241" s="134"/>
      <c r="F241" s="134"/>
      <c r="G241" s="134"/>
      <c r="H241" s="134"/>
      <c r="I241" s="134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4"/>
      <c r="V241" s="134"/>
      <c r="W241" s="134"/>
      <c r="X241" s="134"/>
      <c r="Y241" s="134"/>
      <c r="Z241" s="134"/>
    </row>
    <row r="242">
      <c r="A242" s="135"/>
      <c r="B242" s="134"/>
      <c r="C242" s="134"/>
      <c r="D242" s="134"/>
      <c r="E242" s="134"/>
      <c r="F242" s="134"/>
      <c r="G242" s="134"/>
      <c r="H242" s="134"/>
      <c r="I242" s="134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4"/>
      <c r="V242" s="134"/>
      <c r="W242" s="134"/>
      <c r="X242" s="134"/>
      <c r="Y242" s="134"/>
      <c r="Z242" s="134"/>
    </row>
    <row r="243">
      <c r="A243" s="135"/>
      <c r="B243" s="134"/>
      <c r="C243" s="134"/>
      <c r="D243" s="134"/>
      <c r="E243" s="134"/>
      <c r="F243" s="134"/>
      <c r="G243" s="134"/>
      <c r="H243" s="134"/>
      <c r="I243" s="134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4"/>
      <c r="V243" s="134"/>
      <c r="W243" s="134"/>
      <c r="X243" s="134"/>
      <c r="Y243" s="134"/>
      <c r="Z243" s="134"/>
    </row>
    <row r="244">
      <c r="A244" s="135"/>
      <c r="B244" s="134"/>
      <c r="C244" s="134"/>
      <c r="D244" s="134"/>
      <c r="E244" s="134"/>
      <c r="F244" s="134"/>
      <c r="G244" s="134"/>
      <c r="H244" s="134"/>
      <c r="I244" s="134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4"/>
      <c r="V244" s="134"/>
      <c r="W244" s="134"/>
      <c r="X244" s="134"/>
      <c r="Y244" s="134"/>
      <c r="Z244" s="134"/>
    </row>
    <row r="245">
      <c r="A245" s="135"/>
      <c r="B245" s="134"/>
      <c r="C245" s="134"/>
      <c r="D245" s="134"/>
      <c r="E245" s="134"/>
      <c r="F245" s="134"/>
      <c r="G245" s="134"/>
      <c r="H245" s="134"/>
      <c r="I245" s="134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4"/>
      <c r="V245" s="134"/>
      <c r="W245" s="134"/>
      <c r="X245" s="134"/>
      <c r="Y245" s="134"/>
      <c r="Z245" s="134"/>
    </row>
    <row r="246">
      <c r="A246" s="135"/>
      <c r="B246" s="134"/>
      <c r="C246" s="134"/>
      <c r="D246" s="134"/>
      <c r="E246" s="134"/>
      <c r="F246" s="134"/>
      <c r="G246" s="134"/>
      <c r="H246" s="134"/>
      <c r="I246" s="134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4"/>
      <c r="V246" s="134"/>
      <c r="W246" s="134"/>
      <c r="X246" s="134"/>
      <c r="Y246" s="134"/>
      <c r="Z246" s="134"/>
    </row>
    <row r="247">
      <c r="A247" s="135"/>
      <c r="B247" s="134"/>
      <c r="C247" s="134"/>
      <c r="D247" s="134"/>
      <c r="E247" s="134"/>
      <c r="F247" s="134"/>
      <c r="G247" s="134"/>
      <c r="H247" s="134"/>
      <c r="I247" s="134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4"/>
      <c r="V247" s="134"/>
      <c r="W247" s="134"/>
      <c r="X247" s="134"/>
      <c r="Y247" s="134"/>
      <c r="Z247" s="134"/>
    </row>
    <row r="248">
      <c r="A248" s="135"/>
      <c r="B248" s="134"/>
      <c r="C248" s="134"/>
      <c r="D248" s="134"/>
      <c r="E248" s="134"/>
      <c r="F248" s="134"/>
      <c r="G248" s="134"/>
      <c r="H248" s="134"/>
      <c r="I248" s="134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4"/>
      <c r="V248" s="134"/>
      <c r="W248" s="134"/>
      <c r="X248" s="134"/>
      <c r="Y248" s="134"/>
      <c r="Z248" s="134"/>
    </row>
    <row r="249">
      <c r="A249" s="135"/>
      <c r="B249" s="134"/>
      <c r="C249" s="134"/>
      <c r="D249" s="134"/>
      <c r="E249" s="134"/>
      <c r="F249" s="134"/>
      <c r="G249" s="134"/>
      <c r="H249" s="134"/>
      <c r="I249" s="134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4"/>
      <c r="V249" s="134"/>
      <c r="W249" s="134"/>
      <c r="X249" s="134"/>
      <c r="Y249" s="134"/>
      <c r="Z249" s="134"/>
    </row>
    <row r="250">
      <c r="A250" s="135"/>
      <c r="B250" s="134"/>
      <c r="C250" s="134"/>
      <c r="D250" s="134"/>
      <c r="E250" s="134"/>
      <c r="F250" s="134"/>
      <c r="G250" s="134"/>
      <c r="H250" s="134"/>
      <c r="I250" s="134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4"/>
      <c r="V250" s="134"/>
      <c r="W250" s="134"/>
      <c r="X250" s="134"/>
      <c r="Y250" s="134"/>
      <c r="Z250" s="134"/>
    </row>
    <row r="251">
      <c r="A251" s="135"/>
      <c r="B251" s="134"/>
      <c r="C251" s="134"/>
      <c r="D251" s="134"/>
      <c r="E251" s="134"/>
      <c r="F251" s="134"/>
      <c r="G251" s="134"/>
      <c r="H251" s="134"/>
      <c r="I251" s="134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4"/>
      <c r="V251" s="134"/>
      <c r="W251" s="134"/>
      <c r="X251" s="134"/>
      <c r="Y251" s="134"/>
      <c r="Z251" s="134"/>
    </row>
    <row r="252">
      <c r="A252" s="135"/>
      <c r="B252" s="134"/>
      <c r="C252" s="134"/>
      <c r="D252" s="134"/>
      <c r="E252" s="134"/>
      <c r="F252" s="134"/>
      <c r="G252" s="134"/>
      <c r="H252" s="134"/>
      <c r="I252" s="134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4"/>
      <c r="V252" s="134"/>
      <c r="W252" s="134"/>
      <c r="X252" s="134"/>
      <c r="Y252" s="134"/>
      <c r="Z252" s="134"/>
    </row>
    <row r="253">
      <c r="A253" s="135"/>
      <c r="B253" s="134"/>
      <c r="C253" s="134"/>
      <c r="D253" s="134"/>
      <c r="E253" s="134"/>
      <c r="F253" s="134"/>
      <c r="G253" s="134"/>
      <c r="H253" s="134"/>
      <c r="I253" s="134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4"/>
      <c r="V253" s="134"/>
      <c r="W253" s="134"/>
      <c r="X253" s="134"/>
      <c r="Y253" s="134"/>
      <c r="Z253" s="134"/>
    </row>
    <row r="254">
      <c r="A254" s="135"/>
      <c r="B254" s="134"/>
      <c r="C254" s="134"/>
      <c r="D254" s="134"/>
      <c r="E254" s="134"/>
      <c r="F254" s="134"/>
      <c r="G254" s="134"/>
      <c r="H254" s="134"/>
      <c r="I254" s="134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4"/>
      <c r="V254" s="134"/>
      <c r="W254" s="134"/>
      <c r="X254" s="134"/>
      <c r="Y254" s="134"/>
      <c r="Z254" s="134"/>
    </row>
    <row r="255">
      <c r="A255" s="135"/>
      <c r="B255" s="134"/>
      <c r="C255" s="134"/>
      <c r="D255" s="134"/>
      <c r="E255" s="134"/>
      <c r="F255" s="134"/>
      <c r="G255" s="134"/>
      <c r="H255" s="134"/>
      <c r="I255" s="134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4"/>
      <c r="V255" s="134"/>
      <c r="W255" s="134"/>
      <c r="X255" s="134"/>
      <c r="Y255" s="134"/>
      <c r="Z255" s="134"/>
    </row>
    <row r="256">
      <c r="A256" s="135"/>
      <c r="B256" s="134"/>
      <c r="C256" s="134"/>
      <c r="D256" s="134"/>
      <c r="E256" s="134"/>
      <c r="F256" s="134"/>
      <c r="G256" s="134"/>
      <c r="H256" s="134"/>
      <c r="I256" s="134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4"/>
      <c r="V256" s="134"/>
      <c r="W256" s="134"/>
      <c r="X256" s="134"/>
      <c r="Y256" s="134"/>
      <c r="Z256" s="134"/>
    </row>
    <row r="257">
      <c r="A257" s="135"/>
      <c r="B257" s="134"/>
      <c r="C257" s="134"/>
      <c r="D257" s="134"/>
      <c r="E257" s="134"/>
      <c r="F257" s="134"/>
      <c r="G257" s="134"/>
      <c r="H257" s="134"/>
      <c r="I257" s="134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4"/>
      <c r="V257" s="134"/>
      <c r="W257" s="134"/>
      <c r="X257" s="134"/>
      <c r="Y257" s="134"/>
      <c r="Z257" s="134"/>
    </row>
    <row r="258">
      <c r="A258" s="135"/>
      <c r="B258" s="134"/>
      <c r="C258" s="134"/>
      <c r="D258" s="134"/>
      <c r="E258" s="134"/>
      <c r="F258" s="134"/>
      <c r="G258" s="134"/>
      <c r="H258" s="134"/>
      <c r="I258" s="134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4"/>
      <c r="V258" s="134"/>
      <c r="W258" s="134"/>
      <c r="X258" s="134"/>
      <c r="Y258" s="134"/>
      <c r="Z258" s="134"/>
    </row>
    <row r="259">
      <c r="A259" s="135"/>
      <c r="B259" s="134"/>
      <c r="C259" s="134"/>
      <c r="D259" s="134"/>
      <c r="E259" s="134"/>
      <c r="F259" s="134"/>
      <c r="G259" s="134"/>
      <c r="H259" s="134"/>
      <c r="I259" s="134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4"/>
      <c r="V259" s="134"/>
      <c r="W259" s="134"/>
      <c r="X259" s="134"/>
      <c r="Y259" s="134"/>
      <c r="Z259" s="134"/>
    </row>
    <row r="260">
      <c r="A260" s="135"/>
      <c r="B260" s="134"/>
      <c r="C260" s="134"/>
      <c r="D260" s="134"/>
      <c r="E260" s="134"/>
      <c r="F260" s="134"/>
      <c r="G260" s="134"/>
      <c r="H260" s="134"/>
      <c r="I260" s="134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4"/>
      <c r="V260" s="134"/>
      <c r="W260" s="134"/>
      <c r="X260" s="134"/>
      <c r="Y260" s="134"/>
      <c r="Z260" s="134"/>
    </row>
    <row r="261">
      <c r="A261" s="135"/>
      <c r="B261" s="134"/>
      <c r="C261" s="134"/>
      <c r="D261" s="134"/>
      <c r="E261" s="134"/>
      <c r="F261" s="134"/>
      <c r="G261" s="134"/>
      <c r="H261" s="134"/>
      <c r="I261" s="134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4"/>
      <c r="V261" s="134"/>
      <c r="W261" s="134"/>
      <c r="X261" s="134"/>
      <c r="Y261" s="134"/>
      <c r="Z261" s="134"/>
    </row>
    <row r="262">
      <c r="A262" s="135"/>
      <c r="B262" s="134"/>
      <c r="C262" s="134"/>
      <c r="D262" s="134"/>
      <c r="E262" s="134"/>
      <c r="F262" s="134"/>
      <c r="G262" s="134"/>
      <c r="H262" s="134"/>
      <c r="I262" s="134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4"/>
      <c r="V262" s="134"/>
      <c r="W262" s="134"/>
      <c r="X262" s="134"/>
      <c r="Y262" s="134"/>
      <c r="Z262" s="134"/>
    </row>
    <row r="263">
      <c r="A263" s="135"/>
      <c r="B263" s="134"/>
      <c r="C263" s="134"/>
      <c r="D263" s="134"/>
      <c r="E263" s="134"/>
      <c r="F263" s="134"/>
      <c r="G263" s="134"/>
      <c r="H263" s="134"/>
      <c r="I263" s="134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4"/>
      <c r="V263" s="134"/>
      <c r="W263" s="134"/>
      <c r="X263" s="134"/>
      <c r="Y263" s="134"/>
      <c r="Z263" s="134"/>
    </row>
    <row r="264">
      <c r="A264" s="135"/>
      <c r="B264" s="134"/>
      <c r="C264" s="134"/>
      <c r="D264" s="134"/>
      <c r="E264" s="134"/>
      <c r="F264" s="134"/>
      <c r="G264" s="134"/>
      <c r="H264" s="134"/>
      <c r="I264" s="134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4"/>
      <c r="V264" s="134"/>
      <c r="W264" s="134"/>
      <c r="X264" s="134"/>
      <c r="Y264" s="134"/>
      <c r="Z264" s="134"/>
    </row>
    <row r="265">
      <c r="A265" s="135"/>
      <c r="B265" s="134"/>
      <c r="C265" s="134"/>
      <c r="D265" s="134"/>
      <c r="E265" s="134"/>
      <c r="F265" s="134"/>
      <c r="G265" s="134"/>
      <c r="H265" s="134"/>
      <c r="I265" s="134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4"/>
      <c r="V265" s="134"/>
      <c r="W265" s="134"/>
      <c r="X265" s="134"/>
      <c r="Y265" s="134"/>
      <c r="Z265" s="134"/>
    </row>
    <row r="266">
      <c r="A266" s="135"/>
      <c r="B266" s="134"/>
      <c r="C266" s="134"/>
      <c r="D266" s="134"/>
      <c r="E266" s="134"/>
      <c r="F266" s="134"/>
      <c r="G266" s="134"/>
      <c r="H266" s="134"/>
      <c r="I266" s="134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4"/>
      <c r="V266" s="134"/>
      <c r="W266" s="134"/>
      <c r="X266" s="134"/>
      <c r="Y266" s="134"/>
      <c r="Z266" s="134"/>
    </row>
    <row r="267">
      <c r="A267" s="135"/>
      <c r="B267" s="134"/>
      <c r="C267" s="134"/>
      <c r="D267" s="134"/>
      <c r="E267" s="134"/>
      <c r="F267" s="134"/>
      <c r="G267" s="134"/>
      <c r="H267" s="134"/>
      <c r="I267" s="134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4"/>
      <c r="V267" s="134"/>
      <c r="W267" s="134"/>
      <c r="X267" s="134"/>
      <c r="Y267" s="134"/>
      <c r="Z267" s="134"/>
    </row>
    <row r="268">
      <c r="A268" s="135"/>
      <c r="B268" s="134"/>
      <c r="C268" s="134"/>
      <c r="D268" s="134"/>
      <c r="E268" s="134"/>
      <c r="F268" s="134"/>
      <c r="G268" s="134"/>
      <c r="H268" s="134"/>
      <c r="I268" s="134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4"/>
      <c r="V268" s="134"/>
      <c r="W268" s="134"/>
      <c r="X268" s="134"/>
      <c r="Y268" s="134"/>
      <c r="Z268" s="134"/>
    </row>
    <row r="269">
      <c r="A269" s="135"/>
      <c r="B269" s="134"/>
      <c r="C269" s="134"/>
      <c r="D269" s="134"/>
      <c r="E269" s="134"/>
      <c r="F269" s="134"/>
      <c r="G269" s="134"/>
      <c r="H269" s="134"/>
      <c r="I269" s="134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4"/>
      <c r="V269" s="134"/>
      <c r="W269" s="134"/>
      <c r="X269" s="134"/>
      <c r="Y269" s="134"/>
      <c r="Z269" s="134"/>
    </row>
    <row r="270">
      <c r="A270" s="135"/>
      <c r="B270" s="134"/>
      <c r="C270" s="134"/>
      <c r="D270" s="134"/>
      <c r="E270" s="134"/>
      <c r="F270" s="134"/>
      <c r="G270" s="134"/>
      <c r="H270" s="134"/>
      <c r="I270" s="134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4"/>
      <c r="V270" s="134"/>
      <c r="W270" s="134"/>
      <c r="X270" s="134"/>
      <c r="Y270" s="134"/>
      <c r="Z270" s="134"/>
    </row>
    <row r="271">
      <c r="A271" s="135"/>
      <c r="B271" s="134"/>
      <c r="C271" s="134"/>
      <c r="D271" s="134"/>
      <c r="E271" s="134"/>
      <c r="F271" s="134"/>
      <c r="G271" s="134"/>
      <c r="H271" s="134"/>
      <c r="I271" s="134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4"/>
      <c r="V271" s="134"/>
      <c r="W271" s="134"/>
      <c r="X271" s="134"/>
      <c r="Y271" s="134"/>
      <c r="Z271" s="134"/>
    </row>
    <row r="272">
      <c r="A272" s="135"/>
      <c r="B272" s="134"/>
      <c r="C272" s="134"/>
      <c r="D272" s="134"/>
      <c r="E272" s="134"/>
      <c r="F272" s="134"/>
      <c r="G272" s="134"/>
      <c r="H272" s="134"/>
      <c r="I272" s="134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4"/>
      <c r="V272" s="134"/>
      <c r="W272" s="134"/>
      <c r="X272" s="134"/>
      <c r="Y272" s="134"/>
      <c r="Z272" s="134"/>
    </row>
    <row r="273">
      <c r="A273" s="135"/>
      <c r="B273" s="134"/>
      <c r="C273" s="134"/>
      <c r="D273" s="134"/>
      <c r="E273" s="134"/>
      <c r="F273" s="134"/>
      <c r="G273" s="134"/>
      <c r="H273" s="134"/>
      <c r="I273" s="134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4"/>
      <c r="V273" s="134"/>
      <c r="W273" s="134"/>
      <c r="X273" s="134"/>
      <c r="Y273" s="134"/>
      <c r="Z273" s="134"/>
    </row>
    <row r="274">
      <c r="A274" s="135"/>
      <c r="B274" s="134"/>
      <c r="C274" s="134"/>
      <c r="D274" s="134"/>
      <c r="E274" s="134"/>
      <c r="F274" s="134"/>
      <c r="G274" s="134"/>
      <c r="H274" s="134"/>
      <c r="I274" s="134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4"/>
      <c r="V274" s="134"/>
      <c r="W274" s="134"/>
      <c r="X274" s="134"/>
      <c r="Y274" s="134"/>
      <c r="Z274" s="134"/>
    </row>
    <row r="275">
      <c r="A275" s="135"/>
      <c r="B275" s="134"/>
      <c r="C275" s="134"/>
      <c r="D275" s="134"/>
      <c r="E275" s="134"/>
      <c r="F275" s="134"/>
      <c r="G275" s="134"/>
      <c r="H275" s="134"/>
      <c r="I275" s="134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4"/>
      <c r="V275" s="134"/>
      <c r="W275" s="134"/>
      <c r="X275" s="134"/>
      <c r="Y275" s="134"/>
      <c r="Z275" s="134"/>
    </row>
    <row r="276">
      <c r="A276" s="135"/>
      <c r="B276" s="134"/>
      <c r="C276" s="134"/>
      <c r="D276" s="134"/>
      <c r="E276" s="134"/>
      <c r="F276" s="134"/>
      <c r="G276" s="134"/>
      <c r="H276" s="134"/>
      <c r="I276" s="134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4"/>
      <c r="V276" s="134"/>
      <c r="W276" s="134"/>
      <c r="X276" s="134"/>
      <c r="Y276" s="134"/>
      <c r="Z276" s="134"/>
    </row>
    <row r="277">
      <c r="A277" s="135"/>
      <c r="B277" s="134"/>
      <c r="C277" s="134"/>
      <c r="D277" s="134"/>
      <c r="E277" s="134"/>
      <c r="F277" s="134"/>
      <c r="G277" s="134"/>
      <c r="H277" s="134"/>
      <c r="I277" s="134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4"/>
      <c r="V277" s="134"/>
      <c r="W277" s="134"/>
      <c r="X277" s="134"/>
      <c r="Y277" s="134"/>
      <c r="Z277" s="134"/>
    </row>
    <row r="278">
      <c r="A278" s="135"/>
      <c r="B278" s="134"/>
      <c r="C278" s="134"/>
      <c r="D278" s="134"/>
      <c r="E278" s="134"/>
      <c r="F278" s="134"/>
      <c r="G278" s="134"/>
      <c r="H278" s="134"/>
      <c r="I278" s="134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4"/>
      <c r="V278" s="134"/>
      <c r="W278" s="134"/>
      <c r="X278" s="134"/>
      <c r="Y278" s="134"/>
      <c r="Z278" s="134"/>
    </row>
    <row r="279">
      <c r="A279" s="135"/>
      <c r="B279" s="134"/>
      <c r="C279" s="134"/>
      <c r="D279" s="134"/>
      <c r="E279" s="134"/>
      <c r="F279" s="134"/>
      <c r="G279" s="134"/>
      <c r="H279" s="134"/>
      <c r="I279" s="134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4"/>
      <c r="V279" s="134"/>
      <c r="W279" s="134"/>
      <c r="X279" s="134"/>
      <c r="Y279" s="134"/>
      <c r="Z279" s="134"/>
    </row>
    <row r="280">
      <c r="A280" s="135"/>
      <c r="B280" s="134"/>
      <c r="C280" s="134"/>
      <c r="D280" s="134"/>
      <c r="E280" s="134"/>
      <c r="F280" s="134"/>
      <c r="G280" s="134"/>
      <c r="H280" s="134"/>
      <c r="I280" s="134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4"/>
      <c r="V280" s="134"/>
      <c r="W280" s="134"/>
      <c r="X280" s="134"/>
      <c r="Y280" s="134"/>
      <c r="Z280" s="134"/>
    </row>
    <row r="281">
      <c r="A281" s="135"/>
      <c r="B281" s="134"/>
      <c r="C281" s="134"/>
      <c r="D281" s="134"/>
      <c r="E281" s="134"/>
      <c r="F281" s="134"/>
      <c r="G281" s="134"/>
      <c r="H281" s="134"/>
      <c r="I281" s="134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4"/>
      <c r="V281" s="134"/>
      <c r="W281" s="134"/>
      <c r="X281" s="134"/>
      <c r="Y281" s="134"/>
      <c r="Z281" s="134"/>
    </row>
    <row r="282">
      <c r="A282" s="135"/>
      <c r="B282" s="134"/>
      <c r="C282" s="134"/>
      <c r="D282" s="134"/>
      <c r="E282" s="134"/>
      <c r="F282" s="134"/>
      <c r="G282" s="134"/>
      <c r="H282" s="134"/>
      <c r="I282" s="134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4"/>
      <c r="V282" s="134"/>
      <c r="W282" s="134"/>
      <c r="X282" s="134"/>
      <c r="Y282" s="134"/>
      <c r="Z282" s="134"/>
    </row>
    <row r="283">
      <c r="A283" s="135"/>
      <c r="B283" s="134"/>
      <c r="C283" s="134"/>
      <c r="D283" s="134"/>
      <c r="E283" s="134"/>
      <c r="F283" s="134"/>
      <c r="G283" s="134"/>
      <c r="H283" s="134"/>
      <c r="I283" s="134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4"/>
      <c r="V283" s="134"/>
      <c r="W283" s="134"/>
      <c r="X283" s="134"/>
      <c r="Y283" s="134"/>
      <c r="Z283" s="134"/>
    </row>
    <row r="284">
      <c r="A284" s="135"/>
      <c r="B284" s="134"/>
      <c r="C284" s="134"/>
      <c r="D284" s="134"/>
      <c r="E284" s="134"/>
      <c r="F284" s="134"/>
      <c r="G284" s="134"/>
      <c r="H284" s="134"/>
      <c r="I284" s="134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4"/>
      <c r="V284" s="134"/>
      <c r="W284" s="134"/>
      <c r="X284" s="134"/>
      <c r="Y284" s="134"/>
      <c r="Z284" s="134"/>
    </row>
    <row r="285">
      <c r="A285" s="135"/>
      <c r="B285" s="134"/>
      <c r="C285" s="134"/>
      <c r="D285" s="134"/>
      <c r="E285" s="134"/>
      <c r="F285" s="134"/>
      <c r="G285" s="134"/>
      <c r="H285" s="134"/>
      <c r="I285" s="134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4"/>
      <c r="V285" s="134"/>
      <c r="W285" s="134"/>
      <c r="X285" s="134"/>
      <c r="Y285" s="134"/>
      <c r="Z285" s="134"/>
    </row>
    <row r="286">
      <c r="A286" s="135"/>
      <c r="B286" s="134"/>
      <c r="C286" s="134"/>
      <c r="D286" s="134"/>
      <c r="E286" s="134"/>
      <c r="F286" s="134"/>
      <c r="G286" s="134"/>
      <c r="H286" s="134"/>
      <c r="I286" s="134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4"/>
      <c r="V286" s="134"/>
      <c r="W286" s="134"/>
      <c r="X286" s="134"/>
      <c r="Y286" s="134"/>
      <c r="Z286" s="134"/>
    </row>
    <row r="287">
      <c r="A287" s="135"/>
      <c r="B287" s="134"/>
      <c r="C287" s="134"/>
      <c r="D287" s="134"/>
      <c r="E287" s="134"/>
      <c r="F287" s="134"/>
      <c r="G287" s="134"/>
      <c r="H287" s="134"/>
      <c r="I287" s="134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4"/>
      <c r="V287" s="134"/>
      <c r="W287" s="134"/>
      <c r="X287" s="134"/>
      <c r="Y287" s="134"/>
      <c r="Z287" s="134"/>
    </row>
    <row r="288">
      <c r="A288" s="135"/>
      <c r="B288" s="134"/>
      <c r="C288" s="134"/>
      <c r="D288" s="134"/>
      <c r="E288" s="134"/>
      <c r="F288" s="134"/>
      <c r="G288" s="134"/>
      <c r="H288" s="134"/>
      <c r="I288" s="134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4"/>
      <c r="V288" s="134"/>
      <c r="W288" s="134"/>
      <c r="X288" s="134"/>
      <c r="Y288" s="134"/>
      <c r="Z288" s="134"/>
    </row>
    <row r="289">
      <c r="A289" s="135"/>
      <c r="B289" s="134"/>
      <c r="C289" s="134"/>
      <c r="D289" s="134"/>
      <c r="E289" s="134"/>
      <c r="F289" s="134"/>
      <c r="G289" s="134"/>
      <c r="H289" s="134"/>
      <c r="I289" s="134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4"/>
      <c r="V289" s="134"/>
      <c r="W289" s="134"/>
      <c r="X289" s="134"/>
      <c r="Y289" s="134"/>
      <c r="Z289" s="134"/>
    </row>
    <row r="290">
      <c r="A290" s="135"/>
      <c r="B290" s="134"/>
      <c r="C290" s="134"/>
      <c r="D290" s="134"/>
      <c r="E290" s="134"/>
      <c r="F290" s="134"/>
      <c r="G290" s="134"/>
      <c r="H290" s="134"/>
      <c r="I290" s="134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4"/>
      <c r="V290" s="134"/>
      <c r="W290" s="134"/>
      <c r="X290" s="134"/>
      <c r="Y290" s="134"/>
      <c r="Z290" s="134"/>
    </row>
    <row r="291">
      <c r="A291" s="135"/>
      <c r="B291" s="134"/>
      <c r="C291" s="134"/>
      <c r="D291" s="134"/>
      <c r="E291" s="134"/>
      <c r="F291" s="134"/>
      <c r="G291" s="134"/>
      <c r="H291" s="134"/>
      <c r="I291" s="134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4"/>
      <c r="V291" s="134"/>
      <c r="W291" s="134"/>
      <c r="X291" s="134"/>
      <c r="Y291" s="134"/>
      <c r="Z291" s="134"/>
    </row>
    <row r="292">
      <c r="A292" s="135"/>
      <c r="B292" s="134"/>
      <c r="C292" s="134"/>
      <c r="D292" s="134"/>
      <c r="E292" s="134"/>
      <c r="F292" s="134"/>
      <c r="G292" s="134"/>
      <c r="H292" s="134"/>
      <c r="I292" s="134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4"/>
      <c r="V292" s="134"/>
      <c r="W292" s="134"/>
      <c r="X292" s="134"/>
      <c r="Y292" s="134"/>
      <c r="Z292" s="134"/>
    </row>
    <row r="293">
      <c r="A293" s="135"/>
      <c r="B293" s="134"/>
      <c r="C293" s="134"/>
      <c r="D293" s="134"/>
      <c r="E293" s="134"/>
      <c r="F293" s="134"/>
      <c r="G293" s="134"/>
      <c r="H293" s="134"/>
      <c r="I293" s="134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4"/>
      <c r="V293" s="134"/>
      <c r="W293" s="134"/>
      <c r="X293" s="134"/>
      <c r="Y293" s="134"/>
      <c r="Z293" s="134"/>
    </row>
    <row r="294">
      <c r="A294" s="135"/>
      <c r="B294" s="134"/>
      <c r="C294" s="134"/>
      <c r="D294" s="134"/>
      <c r="E294" s="134"/>
      <c r="F294" s="134"/>
      <c r="G294" s="134"/>
      <c r="H294" s="134"/>
      <c r="I294" s="134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4"/>
      <c r="V294" s="134"/>
      <c r="W294" s="134"/>
      <c r="X294" s="134"/>
      <c r="Y294" s="134"/>
      <c r="Z294" s="134"/>
    </row>
    <row r="295">
      <c r="A295" s="135"/>
      <c r="B295" s="134"/>
      <c r="C295" s="134"/>
      <c r="D295" s="134"/>
      <c r="E295" s="134"/>
      <c r="F295" s="134"/>
      <c r="G295" s="134"/>
      <c r="H295" s="134"/>
      <c r="I295" s="134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4"/>
      <c r="V295" s="134"/>
      <c r="W295" s="134"/>
      <c r="X295" s="134"/>
      <c r="Y295" s="134"/>
      <c r="Z295" s="134"/>
    </row>
    <row r="296">
      <c r="A296" s="135"/>
      <c r="B296" s="134"/>
      <c r="C296" s="134"/>
      <c r="D296" s="134"/>
      <c r="E296" s="134"/>
      <c r="F296" s="134"/>
      <c r="G296" s="134"/>
      <c r="H296" s="134"/>
      <c r="I296" s="134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4"/>
      <c r="V296" s="134"/>
      <c r="W296" s="134"/>
      <c r="X296" s="134"/>
      <c r="Y296" s="134"/>
      <c r="Z296" s="134"/>
    </row>
    <row r="297">
      <c r="A297" s="135"/>
      <c r="B297" s="134"/>
      <c r="C297" s="134"/>
      <c r="D297" s="134"/>
      <c r="E297" s="134"/>
      <c r="F297" s="134"/>
      <c r="G297" s="134"/>
      <c r="H297" s="134"/>
      <c r="I297" s="134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4"/>
      <c r="V297" s="134"/>
      <c r="W297" s="134"/>
      <c r="X297" s="134"/>
      <c r="Y297" s="134"/>
      <c r="Z297" s="134"/>
    </row>
    <row r="298">
      <c r="A298" s="135"/>
      <c r="B298" s="134"/>
      <c r="C298" s="134"/>
      <c r="D298" s="134"/>
      <c r="E298" s="134"/>
      <c r="F298" s="134"/>
      <c r="G298" s="134"/>
      <c r="H298" s="134"/>
      <c r="I298" s="134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4"/>
      <c r="V298" s="134"/>
      <c r="W298" s="134"/>
      <c r="X298" s="134"/>
      <c r="Y298" s="134"/>
      <c r="Z298" s="134"/>
    </row>
    <row r="299">
      <c r="A299" s="135"/>
      <c r="B299" s="134"/>
      <c r="C299" s="134"/>
      <c r="D299" s="134"/>
      <c r="E299" s="134"/>
      <c r="F299" s="134"/>
      <c r="G299" s="134"/>
      <c r="H299" s="134"/>
      <c r="I299" s="134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4"/>
      <c r="V299" s="134"/>
      <c r="W299" s="134"/>
      <c r="X299" s="134"/>
      <c r="Y299" s="134"/>
      <c r="Z299" s="134"/>
    </row>
    <row r="300">
      <c r="A300" s="135"/>
      <c r="B300" s="134"/>
      <c r="C300" s="134"/>
      <c r="D300" s="134"/>
      <c r="E300" s="134"/>
      <c r="F300" s="134"/>
      <c r="G300" s="134"/>
      <c r="H300" s="134"/>
      <c r="I300" s="134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4"/>
      <c r="V300" s="134"/>
      <c r="W300" s="134"/>
      <c r="X300" s="134"/>
      <c r="Y300" s="134"/>
      <c r="Z300" s="134"/>
    </row>
    <row r="301">
      <c r="A301" s="135"/>
      <c r="B301" s="134"/>
      <c r="C301" s="134"/>
      <c r="D301" s="134"/>
      <c r="E301" s="134"/>
      <c r="F301" s="134"/>
      <c r="G301" s="134"/>
      <c r="H301" s="134"/>
      <c r="I301" s="134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4"/>
      <c r="V301" s="134"/>
      <c r="W301" s="134"/>
      <c r="X301" s="134"/>
      <c r="Y301" s="134"/>
      <c r="Z301" s="134"/>
    </row>
    <row r="302">
      <c r="A302" s="135"/>
      <c r="B302" s="134"/>
      <c r="C302" s="134"/>
      <c r="D302" s="134"/>
      <c r="E302" s="134"/>
      <c r="F302" s="134"/>
      <c r="G302" s="134"/>
      <c r="H302" s="134"/>
      <c r="I302" s="134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4"/>
      <c r="V302" s="134"/>
      <c r="W302" s="134"/>
      <c r="X302" s="134"/>
      <c r="Y302" s="134"/>
      <c r="Z302" s="134"/>
    </row>
    <row r="303">
      <c r="A303" s="135"/>
      <c r="B303" s="134"/>
      <c r="C303" s="134"/>
      <c r="D303" s="134"/>
      <c r="E303" s="134"/>
      <c r="F303" s="134"/>
      <c r="G303" s="134"/>
      <c r="H303" s="134"/>
      <c r="I303" s="134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4"/>
      <c r="V303" s="134"/>
      <c r="W303" s="134"/>
      <c r="X303" s="134"/>
      <c r="Y303" s="134"/>
      <c r="Z303" s="134"/>
    </row>
    <row r="304">
      <c r="A304" s="135"/>
      <c r="B304" s="134"/>
      <c r="C304" s="134"/>
      <c r="D304" s="134"/>
      <c r="E304" s="134"/>
      <c r="F304" s="134"/>
      <c r="G304" s="134"/>
      <c r="H304" s="134"/>
      <c r="I304" s="134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4"/>
      <c r="V304" s="134"/>
      <c r="W304" s="134"/>
      <c r="X304" s="134"/>
      <c r="Y304" s="134"/>
      <c r="Z304" s="134"/>
    </row>
    <row r="305">
      <c r="A305" s="135"/>
      <c r="B305" s="134"/>
      <c r="C305" s="134"/>
      <c r="D305" s="134"/>
      <c r="E305" s="134"/>
      <c r="F305" s="134"/>
      <c r="G305" s="134"/>
      <c r="H305" s="134"/>
      <c r="I305" s="134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4"/>
      <c r="V305" s="134"/>
      <c r="W305" s="134"/>
      <c r="X305" s="134"/>
      <c r="Y305" s="134"/>
      <c r="Z305" s="134"/>
    </row>
    <row r="306">
      <c r="A306" s="135"/>
      <c r="B306" s="134"/>
      <c r="C306" s="134"/>
      <c r="D306" s="134"/>
      <c r="E306" s="134"/>
      <c r="F306" s="134"/>
      <c r="G306" s="134"/>
      <c r="H306" s="134"/>
      <c r="I306" s="134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4"/>
      <c r="V306" s="134"/>
      <c r="W306" s="134"/>
      <c r="X306" s="134"/>
      <c r="Y306" s="134"/>
      <c r="Z306" s="134"/>
    </row>
    <row r="307">
      <c r="A307" s="135"/>
      <c r="B307" s="134"/>
      <c r="C307" s="134"/>
      <c r="D307" s="134"/>
      <c r="E307" s="134"/>
      <c r="F307" s="134"/>
      <c r="G307" s="134"/>
      <c r="H307" s="134"/>
      <c r="I307" s="134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4"/>
      <c r="V307" s="134"/>
      <c r="W307" s="134"/>
      <c r="X307" s="134"/>
      <c r="Y307" s="134"/>
      <c r="Z307" s="134"/>
    </row>
    <row r="308">
      <c r="A308" s="135"/>
      <c r="B308" s="134"/>
      <c r="C308" s="134"/>
      <c r="D308" s="134"/>
      <c r="E308" s="134"/>
      <c r="F308" s="134"/>
      <c r="G308" s="134"/>
      <c r="H308" s="134"/>
      <c r="I308" s="134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4"/>
      <c r="V308" s="134"/>
      <c r="W308" s="134"/>
      <c r="X308" s="134"/>
      <c r="Y308" s="134"/>
      <c r="Z308" s="134"/>
    </row>
    <row r="309">
      <c r="A309" s="135"/>
      <c r="B309" s="134"/>
      <c r="C309" s="134"/>
      <c r="D309" s="134"/>
      <c r="E309" s="134"/>
      <c r="F309" s="134"/>
      <c r="G309" s="134"/>
      <c r="H309" s="134"/>
      <c r="I309" s="134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4"/>
      <c r="V309" s="134"/>
      <c r="W309" s="134"/>
      <c r="X309" s="134"/>
      <c r="Y309" s="134"/>
      <c r="Z309" s="134"/>
    </row>
    <row r="310">
      <c r="A310" s="135"/>
      <c r="B310" s="134"/>
      <c r="C310" s="134"/>
      <c r="D310" s="134"/>
      <c r="E310" s="134"/>
      <c r="F310" s="134"/>
      <c r="G310" s="134"/>
      <c r="H310" s="134"/>
      <c r="I310" s="134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4"/>
      <c r="V310" s="134"/>
      <c r="W310" s="134"/>
      <c r="X310" s="134"/>
      <c r="Y310" s="134"/>
      <c r="Z310" s="134"/>
    </row>
    <row r="311">
      <c r="A311" s="135"/>
      <c r="B311" s="134"/>
      <c r="C311" s="134"/>
      <c r="D311" s="134"/>
      <c r="E311" s="134"/>
      <c r="F311" s="134"/>
      <c r="G311" s="134"/>
      <c r="H311" s="134"/>
      <c r="I311" s="134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4"/>
      <c r="V311" s="134"/>
      <c r="W311" s="134"/>
      <c r="X311" s="134"/>
      <c r="Y311" s="134"/>
      <c r="Z311" s="134"/>
    </row>
    <row r="312">
      <c r="A312" s="135"/>
      <c r="B312" s="134"/>
      <c r="C312" s="134"/>
      <c r="D312" s="134"/>
      <c r="E312" s="134"/>
      <c r="F312" s="134"/>
      <c r="G312" s="134"/>
      <c r="H312" s="134"/>
      <c r="I312" s="134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4"/>
      <c r="V312" s="134"/>
      <c r="W312" s="134"/>
      <c r="X312" s="134"/>
      <c r="Y312" s="134"/>
      <c r="Z312" s="134"/>
    </row>
    <row r="313">
      <c r="A313" s="135"/>
      <c r="B313" s="134"/>
      <c r="C313" s="134"/>
      <c r="D313" s="134"/>
      <c r="E313" s="134"/>
      <c r="F313" s="134"/>
      <c r="G313" s="134"/>
      <c r="H313" s="134"/>
      <c r="I313" s="134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4"/>
      <c r="V313" s="134"/>
      <c r="W313" s="134"/>
      <c r="X313" s="134"/>
      <c r="Y313" s="134"/>
      <c r="Z313" s="134"/>
    </row>
    <row r="314">
      <c r="A314" s="135"/>
      <c r="B314" s="134"/>
      <c r="C314" s="134"/>
      <c r="D314" s="134"/>
      <c r="E314" s="134"/>
      <c r="F314" s="134"/>
      <c r="G314" s="134"/>
      <c r="H314" s="134"/>
      <c r="I314" s="134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4"/>
      <c r="V314" s="134"/>
      <c r="W314" s="134"/>
      <c r="X314" s="134"/>
      <c r="Y314" s="134"/>
      <c r="Z314" s="134"/>
    </row>
    <row r="315">
      <c r="A315" s="135"/>
      <c r="B315" s="134"/>
      <c r="C315" s="134"/>
      <c r="D315" s="134"/>
      <c r="E315" s="134"/>
      <c r="F315" s="134"/>
      <c r="G315" s="134"/>
      <c r="H315" s="134"/>
      <c r="I315" s="134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4"/>
      <c r="V315" s="134"/>
      <c r="W315" s="134"/>
      <c r="X315" s="134"/>
      <c r="Y315" s="134"/>
      <c r="Z315" s="134"/>
    </row>
    <row r="316">
      <c r="A316" s="135"/>
      <c r="B316" s="134"/>
      <c r="C316" s="134"/>
      <c r="D316" s="134"/>
      <c r="E316" s="134"/>
      <c r="F316" s="134"/>
      <c r="G316" s="134"/>
      <c r="H316" s="134"/>
      <c r="I316" s="134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4"/>
      <c r="V316" s="134"/>
      <c r="W316" s="134"/>
      <c r="X316" s="134"/>
      <c r="Y316" s="134"/>
      <c r="Z316" s="134"/>
    </row>
    <row r="317">
      <c r="A317" s="135"/>
      <c r="B317" s="134"/>
      <c r="C317" s="134"/>
      <c r="D317" s="134"/>
      <c r="E317" s="134"/>
      <c r="F317" s="134"/>
      <c r="G317" s="134"/>
      <c r="H317" s="134"/>
      <c r="I317" s="134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4"/>
      <c r="V317" s="134"/>
      <c r="W317" s="134"/>
      <c r="X317" s="134"/>
      <c r="Y317" s="134"/>
      <c r="Z317" s="134"/>
    </row>
    <row r="318">
      <c r="A318" s="135"/>
      <c r="B318" s="134"/>
      <c r="C318" s="134"/>
      <c r="D318" s="134"/>
      <c r="E318" s="134"/>
      <c r="F318" s="134"/>
      <c r="G318" s="134"/>
      <c r="H318" s="134"/>
      <c r="I318" s="134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4"/>
      <c r="V318" s="134"/>
      <c r="W318" s="134"/>
      <c r="X318" s="134"/>
      <c r="Y318" s="134"/>
      <c r="Z318" s="134"/>
    </row>
    <row r="319">
      <c r="A319" s="135"/>
      <c r="B319" s="134"/>
      <c r="C319" s="134"/>
      <c r="D319" s="134"/>
      <c r="E319" s="134"/>
      <c r="F319" s="134"/>
      <c r="G319" s="134"/>
      <c r="H319" s="134"/>
      <c r="I319" s="134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4"/>
      <c r="V319" s="134"/>
      <c r="W319" s="134"/>
      <c r="X319" s="134"/>
      <c r="Y319" s="134"/>
      <c r="Z319" s="134"/>
    </row>
    <row r="320">
      <c r="A320" s="135"/>
      <c r="B320" s="134"/>
      <c r="C320" s="134"/>
      <c r="D320" s="134"/>
      <c r="E320" s="134"/>
      <c r="F320" s="134"/>
      <c r="G320" s="134"/>
      <c r="H320" s="134"/>
      <c r="I320" s="134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4"/>
      <c r="V320" s="134"/>
      <c r="W320" s="134"/>
      <c r="X320" s="134"/>
      <c r="Y320" s="134"/>
      <c r="Z320" s="134"/>
    </row>
    <row r="321">
      <c r="A321" s="135"/>
      <c r="B321" s="134"/>
      <c r="C321" s="134"/>
      <c r="D321" s="134"/>
      <c r="E321" s="134"/>
      <c r="F321" s="134"/>
      <c r="G321" s="134"/>
      <c r="H321" s="134"/>
      <c r="I321" s="134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4"/>
      <c r="V321" s="134"/>
      <c r="W321" s="134"/>
      <c r="X321" s="134"/>
      <c r="Y321" s="134"/>
      <c r="Z321" s="134"/>
    </row>
    <row r="322">
      <c r="A322" s="135"/>
      <c r="B322" s="134"/>
      <c r="C322" s="134"/>
      <c r="D322" s="134"/>
      <c r="E322" s="134"/>
      <c r="F322" s="134"/>
      <c r="G322" s="134"/>
      <c r="H322" s="134"/>
      <c r="I322" s="134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4"/>
      <c r="V322" s="134"/>
      <c r="W322" s="134"/>
      <c r="X322" s="134"/>
      <c r="Y322" s="134"/>
      <c r="Z322" s="134"/>
    </row>
    <row r="323">
      <c r="A323" s="135"/>
      <c r="B323" s="134"/>
      <c r="C323" s="134"/>
      <c r="D323" s="134"/>
      <c r="E323" s="134"/>
      <c r="F323" s="134"/>
      <c r="G323" s="134"/>
      <c r="H323" s="134"/>
      <c r="I323" s="134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4"/>
      <c r="V323" s="134"/>
      <c r="W323" s="134"/>
      <c r="X323" s="134"/>
      <c r="Y323" s="134"/>
      <c r="Z323" s="134"/>
    </row>
    <row r="324">
      <c r="A324" s="135"/>
      <c r="B324" s="134"/>
      <c r="C324" s="134"/>
      <c r="D324" s="134"/>
      <c r="E324" s="134"/>
      <c r="F324" s="134"/>
      <c r="G324" s="134"/>
      <c r="H324" s="134"/>
      <c r="I324" s="134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4"/>
      <c r="V324" s="134"/>
      <c r="W324" s="134"/>
      <c r="X324" s="134"/>
      <c r="Y324" s="134"/>
      <c r="Z324" s="134"/>
    </row>
    <row r="325">
      <c r="A325" s="135"/>
      <c r="B325" s="134"/>
      <c r="C325" s="134"/>
      <c r="D325" s="134"/>
      <c r="E325" s="134"/>
      <c r="F325" s="134"/>
      <c r="G325" s="134"/>
      <c r="H325" s="134"/>
      <c r="I325" s="134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4"/>
      <c r="V325" s="134"/>
      <c r="W325" s="134"/>
      <c r="X325" s="134"/>
      <c r="Y325" s="134"/>
      <c r="Z325" s="134"/>
    </row>
    <row r="326">
      <c r="A326" s="135"/>
      <c r="B326" s="134"/>
      <c r="C326" s="134"/>
      <c r="D326" s="134"/>
      <c r="E326" s="134"/>
      <c r="F326" s="134"/>
      <c r="G326" s="134"/>
      <c r="H326" s="134"/>
      <c r="I326" s="134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4"/>
      <c r="V326" s="134"/>
      <c r="W326" s="134"/>
      <c r="X326" s="134"/>
      <c r="Y326" s="134"/>
      <c r="Z326" s="134"/>
    </row>
    <row r="327">
      <c r="A327" s="135"/>
      <c r="B327" s="134"/>
      <c r="C327" s="134"/>
      <c r="D327" s="134"/>
      <c r="E327" s="134"/>
      <c r="F327" s="134"/>
      <c r="G327" s="134"/>
      <c r="H327" s="134"/>
      <c r="I327" s="134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4"/>
      <c r="V327" s="134"/>
      <c r="W327" s="134"/>
      <c r="X327" s="134"/>
      <c r="Y327" s="134"/>
      <c r="Z327" s="134"/>
    </row>
    <row r="328">
      <c r="A328" s="135"/>
      <c r="B328" s="134"/>
      <c r="C328" s="134"/>
      <c r="D328" s="134"/>
      <c r="E328" s="134"/>
      <c r="F328" s="134"/>
      <c r="G328" s="134"/>
      <c r="H328" s="134"/>
      <c r="I328" s="134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4"/>
      <c r="V328" s="134"/>
      <c r="W328" s="134"/>
      <c r="X328" s="134"/>
      <c r="Y328" s="134"/>
      <c r="Z328" s="134"/>
    </row>
    <row r="329">
      <c r="A329" s="135"/>
      <c r="B329" s="134"/>
      <c r="C329" s="134"/>
      <c r="D329" s="134"/>
      <c r="E329" s="134"/>
      <c r="F329" s="134"/>
      <c r="G329" s="134"/>
      <c r="H329" s="134"/>
      <c r="I329" s="134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4"/>
      <c r="V329" s="134"/>
      <c r="W329" s="134"/>
      <c r="X329" s="134"/>
      <c r="Y329" s="134"/>
      <c r="Z329" s="134"/>
    </row>
    <row r="330">
      <c r="A330" s="135"/>
      <c r="B330" s="134"/>
      <c r="C330" s="134"/>
      <c r="D330" s="134"/>
      <c r="E330" s="134"/>
      <c r="F330" s="134"/>
      <c r="G330" s="134"/>
      <c r="H330" s="134"/>
      <c r="I330" s="134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4"/>
      <c r="V330" s="134"/>
      <c r="W330" s="134"/>
      <c r="X330" s="134"/>
      <c r="Y330" s="134"/>
      <c r="Z330" s="134"/>
    </row>
    <row r="331">
      <c r="A331" s="135"/>
      <c r="B331" s="134"/>
      <c r="C331" s="134"/>
      <c r="D331" s="134"/>
      <c r="E331" s="134"/>
      <c r="F331" s="134"/>
      <c r="G331" s="134"/>
      <c r="H331" s="134"/>
      <c r="I331" s="134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4"/>
      <c r="V331" s="134"/>
      <c r="W331" s="134"/>
      <c r="X331" s="134"/>
      <c r="Y331" s="134"/>
      <c r="Z331" s="134"/>
    </row>
    <row r="332">
      <c r="A332" s="135"/>
      <c r="B332" s="134"/>
      <c r="C332" s="134"/>
      <c r="D332" s="134"/>
      <c r="E332" s="134"/>
      <c r="F332" s="134"/>
      <c r="G332" s="134"/>
      <c r="H332" s="134"/>
      <c r="I332" s="134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4"/>
      <c r="V332" s="134"/>
      <c r="W332" s="134"/>
      <c r="X332" s="134"/>
      <c r="Y332" s="134"/>
      <c r="Z332" s="134"/>
    </row>
    <row r="333">
      <c r="A333" s="135"/>
      <c r="B333" s="134"/>
      <c r="C333" s="134"/>
      <c r="D333" s="134"/>
      <c r="E333" s="134"/>
      <c r="F333" s="134"/>
      <c r="G333" s="134"/>
      <c r="H333" s="134"/>
      <c r="I333" s="134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4"/>
      <c r="V333" s="134"/>
      <c r="W333" s="134"/>
      <c r="X333" s="134"/>
      <c r="Y333" s="134"/>
      <c r="Z333" s="134"/>
    </row>
    <row r="334">
      <c r="A334" s="135"/>
      <c r="B334" s="134"/>
      <c r="C334" s="134"/>
      <c r="D334" s="134"/>
      <c r="E334" s="134"/>
      <c r="F334" s="134"/>
      <c r="G334" s="134"/>
      <c r="H334" s="134"/>
      <c r="I334" s="134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4"/>
      <c r="V334" s="134"/>
      <c r="W334" s="134"/>
      <c r="X334" s="134"/>
      <c r="Y334" s="134"/>
      <c r="Z334" s="134"/>
    </row>
    <row r="335">
      <c r="A335" s="135"/>
      <c r="B335" s="134"/>
      <c r="C335" s="134"/>
      <c r="D335" s="134"/>
      <c r="E335" s="134"/>
      <c r="F335" s="134"/>
      <c r="G335" s="134"/>
      <c r="H335" s="134"/>
      <c r="I335" s="134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4"/>
      <c r="V335" s="134"/>
      <c r="W335" s="134"/>
      <c r="X335" s="134"/>
      <c r="Y335" s="134"/>
      <c r="Z335" s="134"/>
    </row>
    <row r="336">
      <c r="A336" s="135"/>
      <c r="B336" s="134"/>
      <c r="C336" s="134"/>
      <c r="D336" s="134"/>
      <c r="E336" s="134"/>
      <c r="F336" s="134"/>
      <c r="G336" s="134"/>
      <c r="H336" s="134"/>
      <c r="I336" s="134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4"/>
      <c r="V336" s="134"/>
      <c r="W336" s="134"/>
      <c r="X336" s="134"/>
      <c r="Y336" s="134"/>
      <c r="Z336" s="134"/>
    </row>
    <row r="337">
      <c r="A337" s="135"/>
      <c r="B337" s="134"/>
      <c r="C337" s="134"/>
      <c r="D337" s="134"/>
      <c r="E337" s="134"/>
      <c r="F337" s="134"/>
      <c r="G337" s="134"/>
      <c r="H337" s="134"/>
      <c r="I337" s="134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4"/>
      <c r="V337" s="134"/>
      <c r="W337" s="134"/>
      <c r="X337" s="134"/>
      <c r="Y337" s="134"/>
      <c r="Z337" s="134"/>
    </row>
    <row r="338">
      <c r="A338" s="135"/>
      <c r="B338" s="134"/>
      <c r="C338" s="134"/>
      <c r="D338" s="134"/>
      <c r="E338" s="134"/>
      <c r="F338" s="134"/>
      <c r="G338" s="134"/>
      <c r="H338" s="134"/>
      <c r="I338" s="134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4"/>
      <c r="V338" s="134"/>
      <c r="W338" s="134"/>
      <c r="X338" s="134"/>
      <c r="Y338" s="134"/>
      <c r="Z338" s="134"/>
    </row>
    <row r="339">
      <c r="A339" s="135"/>
      <c r="B339" s="134"/>
      <c r="C339" s="134"/>
      <c r="D339" s="134"/>
      <c r="E339" s="134"/>
      <c r="F339" s="134"/>
      <c r="G339" s="134"/>
      <c r="H339" s="134"/>
      <c r="I339" s="134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4"/>
      <c r="V339" s="134"/>
      <c r="W339" s="134"/>
      <c r="X339" s="134"/>
      <c r="Y339" s="134"/>
      <c r="Z339" s="134"/>
    </row>
    <row r="340">
      <c r="A340" s="135"/>
      <c r="B340" s="134"/>
      <c r="C340" s="134"/>
      <c r="D340" s="134"/>
      <c r="E340" s="134"/>
      <c r="F340" s="134"/>
      <c r="G340" s="134"/>
      <c r="H340" s="134"/>
      <c r="I340" s="134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4"/>
      <c r="V340" s="134"/>
      <c r="W340" s="134"/>
      <c r="X340" s="134"/>
      <c r="Y340" s="134"/>
      <c r="Z340" s="134"/>
    </row>
    <row r="341">
      <c r="A341" s="135"/>
      <c r="B341" s="134"/>
      <c r="C341" s="134"/>
      <c r="D341" s="134"/>
      <c r="E341" s="134"/>
      <c r="F341" s="134"/>
      <c r="G341" s="134"/>
      <c r="H341" s="134"/>
      <c r="I341" s="134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4"/>
      <c r="V341" s="134"/>
      <c r="W341" s="134"/>
      <c r="X341" s="134"/>
      <c r="Y341" s="134"/>
      <c r="Z341" s="134"/>
    </row>
    <row r="342">
      <c r="A342" s="135"/>
      <c r="B342" s="134"/>
      <c r="C342" s="134"/>
      <c r="D342" s="134"/>
      <c r="E342" s="134"/>
      <c r="F342" s="134"/>
      <c r="G342" s="134"/>
      <c r="H342" s="134"/>
      <c r="I342" s="134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4"/>
      <c r="V342" s="134"/>
      <c r="W342" s="134"/>
      <c r="X342" s="134"/>
      <c r="Y342" s="134"/>
      <c r="Z342" s="134"/>
    </row>
    <row r="343">
      <c r="A343" s="135"/>
      <c r="B343" s="134"/>
      <c r="C343" s="134"/>
      <c r="D343" s="134"/>
      <c r="E343" s="134"/>
      <c r="F343" s="134"/>
      <c r="G343" s="134"/>
      <c r="H343" s="134"/>
      <c r="I343" s="134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4"/>
      <c r="V343" s="134"/>
      <c r="W343" s="134"/>
      <c r="X343" s="134"/>
      <c r="Y343" s="134"/>
      <c r="Z343" s="134"/>
    </row>
    <row r="344">
      <c r="A344" s="135"/>
      <c r="B344" s="134"/>
      <c r="C344" s="134"/>
      <c r="D344" s="134"/>
      <c r="E344" s="134"/>
      <c r="F344" s="134"/>
      <c r="G344" s="134"/>
      <c r="H344" s="134"/>
      <c r="I344" s="134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4"/>
      <c r="V344" s="134"/>
      <c r="W344" s="134"/>
      <c r="X344" s="134"/>
      <c r="Y344" s="134"/>
      <c r="Z344" s="134"/>
    </row>
    <row r="345">
      <c r="A345" s="135"/>
      <c r="B345" s="134"/>
      <c r="C345" s="134"/>
      <c r="D345" s="134"/>
      <c r="E345" s="134"/>
      <c r="F345" s="134"/>
      <c r="G345" s="134"/>
      <c r="H345" s="134"/>
      <c r="I345" s="134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4"/>
      <c r="V345" s="134"/>
      <c r="W345" s="134"/>
      <c r="X345" s="134"/>
      <c r="Y345" s="134"/>
      <c r="Z345" s="134"/>
    </row>
    <row r="346">
      <c r="A346" s="135"/>
      <c r="B346" s="134"/>
      <c r="C346" s="134"/>
      <c r="D346" s="134"/>
      <c r="E346" s="134"/>
      <c r="F346" s="134"/>
      <c r="G346" s="134"/>
      <c r="H346" s="134"/>
      <c r="I346" s="134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4"/>
      <c r="V346" s="134"/>
      <c r="W346" s="134"/>
      <c r="X346" s="134"/>
      <c r="Y346" s="134"/>
      <c r="Z346" s="134"/>
    </row>
    <row r="347">
      <c r="A347" s="135"/>
      <c r="B347" s="134"/>
      <c r="C347" s="134"/>
      <c r="D347" s="134"/>
      <c r="E347" s="134"/>
      <c r="F347" s="134"/>
      <c r="G347" s="134"/>
      <c r="H347" s="134"/>
      <c r="I347" s="134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4"/>
      <c r="V347" s="134"/>
      <c r="W347" s="134"/>
      <c r="X347" s="134"/>
      <c r="Y347" s="134"/>
      <c r="Z347" s="134"/>
    </row>
    <row r="348">
      <c r="A348" s="135"/>
      <c r="B348" s="134"/>
      <c r="C348" s="134"/>
      <c r="D348" s="134"/>
      <c r="E348" s="134"/>
      <c r="F348" s="134"/>
      <c r="G348" s="134"/>
      <c r="H348" s="134"/>
      <c r="I348" s="134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4"/>
      <c r="V348" s="134"/>
      <c r="W348" s="134"/>
      <c r="X348" s="134"/>
      <c r="Y348" s="134"/>
      <c r="Z348" s="134"/>
    </row>
    <row r="349">
      <c r="A349" s="135"/>
      <c r="B349" s="134"/>
      <c r="C349" s="134"/>
      <c r="D349" s="134"/>
      <c r="E349" s="134"/>
      <c r="F349" s="134"/>
      <c r="G349" s="134"/>
      <c r="H349" s="134"/>
      <c r="I349" s="134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4"/>
      <c r="V349" s="134"/>
      <c r="W349" s="134"/>
      <c r="X349" s="134"/>
      <c r="Y349" s="134"/>
      <c r="Z349" s="134"/>
    </row>
    <row r="350">
      <c r="A350" s="135"/>
      <c r="B350" s="134"/>
      <c r="C350" s="134"/>
      <c r="D350" s="134"/>
      <c r="E350" s="134"/>
      <c r="F350" s="134"/>
      <c r="G350" s="134"/>
      <c r="H350" s="134"/>
      <c r="I350" s="134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4"/>
      <c r="V350" s="134"/>
      <c r="W350" s="134"/>
      <c r="X350" s="134"/>
      <c r="Y350" s="134"/>
      <c r="Z350" s="134"/>
    </row>
    <row r="351">
      <c r="A351" s="135"/>
      <c r="B351" s="134"/>
      <c r="C351" s="134"/>
      <c r="D351" s="134"/>
      <c r="E351" s="134"/>
      <c r="F351" s="134"/>
      <c r="G351" s="134"/>
      <c r="H351" s="134"/>
      <c r="I351" s="134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4"/>
      <c r="V351" s="134"/>
      <c r="W351" s="134"/>
      <c r="X351" s="134"/>
      <c r="Y351" s="134"/>
      <c r="Z351" s="134"/>
    </row>
    <row r="352">
      <c r="A352" s="135"/>
      <c r="B352" s="134"/>
      <c r="C352" s="134"/>
      <c r="D352" s="134"/>
      <c r="E352" s="134"/>
      <c r="F352" s="134"/>
      <c r="G352" s="134"/>
      <c r="H352" s="134"/>
      <c r="I352" s="134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4"/>
      <c r="V352" s="134"/>
      <c r="W352" s="134"/>
      <c r="X352" s="134"/>
      <c r="Y352" s="134"/>
      <c r="Z352" s="134"/>
    </row>
    <row r="353">
      <c r="A353" s="135"/>
      <c r="B353" s="134"/>
      <c r="C353" s="134"/>
      <c r="D353" s="134"/>
      <c r="E353" s="134"/>
      <c r="F353" s="134"/>
      <c r="G353" s="134"/>
      <c r="H353" s="134"/>
      <c r="I353" s="134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4"/>
      <c r="V353" s="134"/>
      <c r="W353" s="134"/>
      <c r="X353" s="134"/>
      <c r="Y353" s="134"/>
      <c r="Z353" s="134"/>
    </row>
    <row r="354">
      <c r="A354" s="135"/>
      <c r="B354" s="134"/>
      <c r="C354" s="134"/>
      <c r="D354" s="134"/>
      <c r="E354" s="134"/>
      <c r="F354" s="134"/>
      <c r="G354" s="134"/>
      <c r="H354" s="134"/>
      <c r="I354" s="134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4"/>
      <c r="V354" s="134"/>
      <c r="W354" s="134"/>
      <c r="X354" s="134"/>
      <c r="Y354" s="134"/>
      <c r="Z354" s="134"/>
    </row>
    <row r="355">
      <c r="A355" s="135"/>
      <c r="B355" s="134"/>
      <c r="C355" s="134"/>
      <c r="D355" s="134"/>
      <c r="E355" s="134"/>
      <c r="F355" s="134"/>
      <c r="G355" s="134"/>
      <c r="H355" s="134"/>
      <c r="I355" s="134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4"/>
      <c r="V355" s="134"/>
      <c r="W355" s="134"/>
      <c r="X355" s="134"/>
      <c r="Y355" s="134"/>
      <c r="Z355" s="134"/>
    </row>
    <row r="356">
      <c r="A356" s="135"/>
      <c r="B356" s="134"/>
      <c r="C356" s="134"/>
      <c r="D356" s="134"/>
      <c r="E356" s="134"/>
      <c r="F356" s="134"/>
      <c r="G356" s="134"/>
      <c r="H356" s="134"/>
      <c r="I356" s="134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4"/>
      <c r="V356" s="134"/>
      <c r="W356" s="134"/>
      <c r="X356" s="134"/>
      <c r="Y356" s="134"/>
      <c r="Z356" s="134"/>
    </row>
    <row r="357">
      <c r="A357" s="135"/>
      <c r="B357" s="134"/>
      <c r="C357" s="134"/>
      <c r="D357" s="134"/>
      <c r="E357" s="134"/>
      <c r="F357" s="134"/>
      <c r="G357" s="134"/>
      <c r="H357" s="134"/>
      <c r="I357" s="134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4"/>
      <c r="V357" s="134"/>
      <c r="W357" s="134"/>
      <c r="X357" s="134"/>
      <c r="Y357" s="134"/>
      <c r="Z357" s="134"/>
    </row>
    <row r="358">
      <c r="A358" s="135"/>
      <c r="B358" s="134"/>
      <c r="C358" s="134"/>
      <c r="D358" s="134"/>
      <c r="E358" s="134"/>
      <c r="F358" s="134"/>
      <c r="G358" s="134"/>
      <c r="H358" s="134"/>
      <c r="I358" s="134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4"/>
      <c r="V358" s="134"/>
      <c r="W358" s="134"/>
      <c r="X358" s="134"/>
      <c r="Y358" s="134"/>
      <c r="Z358" s="134"/>
    </row>
    <row r="359">
      <c r="A359" s="135"/>
      <c r="B359" s="134"/>
      <c r="C359" s="134"/>
      <c r="D359" s="134"/>
      <c r="E359" s="134"/>
      <c r="F359" s="134"/>
      <c r="G359" s="134"/>
      <c r="H359" s="134"/>
      <c r="I359" s="134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4"/>
      <c r="V359" s="134"/>
      <c r="W359" s="134"/>
      <c r="X359" s="134"/>
      <c r="Y359" s="134"/>
      <c r="Z359" s="134"/>
    </row>
    <row r="360">
      <c r="A360" s="135"/>
      <c r="B360" s="134"/>
      <c r="C360" s="134"/>
      <c r="D360" s="134"/>
      <c r="E360" s="134"/>
      <c r="F360" s="134"/>
      <c r="G360" s="134"/>
      <c r="H360" s="134"/>
      <c r="I360" s="134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4"/>
      <c r="V360" s="134"/>
      <c r="W360" s="134"/>
      <c r="X360" s="134"/>
      <c r="Y360" s="134"/>
      <c r="Z360" s="134"/>
    </row>
    <row r="361">
      <c r="A361" s="135"/>
      <c r="B361" s="134"/>
      <c r="C361" s="134"/>
      <c r="D361" s="134"/>
      <c r="E361" s="134"/>
      <c r="F361" s="134"/>
      <c r="G361" s="134"/>
      <c r="H361" s="134"/>
      <c r="I361" s="134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4"/>
      <c r="V361" s="134"/>
      <c r="W361" s="134"/>
      <c r="X361" s="134"/>
      <c r="Y361" s="134"/>
      <c r="Z361" s="134"/>
    </row>
    <row r="362">
      <c r="A362" s="135"/>
      <c r="B362" s="134"/>
      <c r="C362" s="134"/>
      <c r="D362" s="134"/>
      <c r="E362" s="134"/>
      <c r="F362" s="134"/>
      <c r="G362" s="134"/>
      <c r="H362" s="134"/>
      <c r="I362" s="134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4"/>
      <c r="V362" s="134"/>
      <c r="W362" s="134"/>
      <c r="X362" s="134"/>
      <c r="Y362" s="134"/>
      <c r="Z362" s="134"/>
    </row>
    <row r="363">
      <c r="A363" s="135"/>
      <c r="B363" s="134"/>
      <c r="C363" s="134"/>
      <c r="D363" s="134"/>
      <c r="E363" s="134"/>
      <c r="F363" s="134"/>
      <c r="G363" s="134"/>
      <c r="H363" s="134"/>
      <c r="I363" s="134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4"/>
      <c r="V363" s="134"/>
      <c r="W363" s="134"/>
      <c r="X363" s="134"/>
      <c r="Y363" s="134"/>
      <c r="Z363" s="134"/>
    </row>
    <row r="364">
      <c r="A364" s="135"/>
      <c r="B364" s="134"/>
      <c r="C364" s="134"/>
      <c r="D364" s="134"/>
      <c r="E364" s="134"/>
      <c r="F364" s="134"/>
      <c r="G364" s="134"/>
      <c r="H364" s="134"/>
      <c r="I364" s="134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4"/>
      <c r="V364" s="134"/>
      <c r="W364" s="134"/>
      <c r="X364" s="134"/>
      <c r="Y364" s="134"/>
      <c r="Z364" s="134"/>
    </row>
    <row r="365">
      <c r="A365" s="135"/>
      <c r="B365" s="134"/>
      <c r="C365" s="134"/>
      <c r="D365" s="134"/>
      <c r="E365" s="134"/>
      <c r="F365" s="134"/>
      <c r="G365" s="134"/>
      <c r="H365" s="134"/>
      <c r="I365" s="134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4"/>
      <c r="V365" s="134"/>
      <c r="W365" s="134"/>
      <c r="X365" s="134"/>
      <c r="Y365" s="134"/>
      <c r="Z365" s="134"/>
    </row>
    <row r="366">
      <c r="A366" s="135"/>
      <c r="B366" s="134"/>
      <c r="C366" s="134"/>
      <c r="D366" s="134"/>
      <c r="E366" s="134"/>
      <c r="F366" s="134"/>
      <c r="G366" s="134"/>
      <c r="H366" s="134"/>
      <c r="I366" s="134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4"/>
      <c r="V366" s="134"/>
      <c r="W366" s="134"/>
      <c r="X366" s="134"/>
      <c r="Y366" s="134"/>
      <c r="Z366" s="134"/>
    </row>
    <row r="367">
      <c r="A367" s="135"/>
      <c r="B367" s="134"/>
      <c r="C367" s="134"/>
      <c r="D367" s="134"/>
      <c r="E367" s="134"/>
      <c r="F367" s="134"/>
      <c r="G367" s="134"/>
      <c r="H367" s="134"/>
      <c r="I367" s="134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4"/>
      <c r="V367" s="134"/>
      <c r="W367" s="134"/>
      <c r="X367" s="134"/>
      <c r="Y367" s="134"/>
      <c r="Z367" s="134"/>
    </row>
    <row r="368">
      <c r="A368" s="135"/>
      <c r="B368" s="134"/>
      <c r="C368" s="134"/>
      <c r="D368" s="134"/>
      <c r="E368" s="134"/>
      <c r="F368" s="134"/>
      <c r="G368" s="134"/>
      <c r="H368" s="134"/>
      <c r="I368" s="134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4"/>
      <c r="V368" s="134"/>
      <c r="W368" s="134"/>
      <c r="X368" s="134"/>
      <c r="Y368" s="134"/>
      <c r="Z368" s="134"/>
    </row>
    <row r="369">
      <c r="A369" s="135"/>
      <c r="B369" s="134"/>
      <c r="C369" s="134"/>
      <c r="D369" s="134"/>
      <c r="E369" s="134"/>
      <c r="F369" s="134"/>
      <c r="G369" s="134"/>
      <c r="H369" s="134"/>
      <c r="I369" s="134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4"/>
      <c r="V369" s="134"/>
      <c r="W369" s="134"/>
      <c r="X369" s="134"/>
      <c r="Y369" s="134"/>
      <c r="Z369" s="134"/>
    </row>
    <row r="370">
      <c r="A370" s="135"/>
      <c r="B370" s="134"/>
      <c r="C370" s="134"/>
      <c r="D370" s="134"/>
      <c r="E370" s="134"/>
      <c r="F370" s="134"/>
      <c r="G370" s="134"/>
      <c r="H370" s="134"/>
      <c r="I370" s="134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4"/>
      <c r="V370" s="134"/>
      <c r="W370" s="134"/>
      <c r="X370" s="134"/>
      <c r="Y370" s="134"/>
      <c r="Z370" s="134"/>
    </row>
    <row r="371">
      <c r="A371" s="135"/>
      <c r="B371" s="134"/>
      <c r="C371" s="134"/>
      <c r="D371" s="134"/>
      <c r="E371" s="134"/>
      <c r="F371" s="134"/>
      <c r="G371" s="134"/>
      <c r="H371" s="134"/>
      <c r="I371" s="134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4"/>
      <c r="V371" s="134"/>
      <c r="W371" s="134"/>
      <c r="X371" s="134"/>
      <c r="Y371" s="134"/>
      <c r="Z371" s="134"/>
    </row>
    <row r="372">
      <c r="A372" s="135"/>
      <c r="B372" s="134"/>
      <c r="C372" s="134"/>
      <c r="D372" s="134"/>
      <c r="E372" s="134"/>
      <c r="F372" s="134"/>
      <c r="G372" s="134"/>
      <c r="H372" s="134"/>
      <c r="I372" s="134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4"/>
      <c r="V372" s="134"/>
      <c r="W372" s="134"/>
      <c r="X372" s="134"/>
      <c r="Y372" s="134"/>
      <c r="Z372" s="134"/>
    </row>
    <row r="373">
      <c r="A373" s="135"/>
      <c r="B373" s="134"/>
      <c r="C373" s="134"/>
      <c r="D373" s="134"/>
      <c r="E373" s="134"/>
      <c r="F373" s="134"/>
      <c r="G373" s="134"/>
      <c r="H373" s="134"/>
      <c r="I373" s="134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4"/>
      <c r="V373" s="134"/>
      <c r="W373" s="134"/>
      <c r="X373" s="134"/>
      <c r="Y373" s="134"/>
      <c r="Z373" s="134"/>
    </row>
    <row r="374">
      <c r="A374" s="135"/>
      <c r="B374" s="134"/>
      <c r="C374" s="134"/>
      <c r="D374" s="134"/>
      <c r="E374" s="134"/>
      <c r="F374" s="134"/>
      <c r="G374" s="134"/>
      <c r="H374" s="134"/>
      <c r="I374" s="134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4"/>
      <c r="V374" s="134"/>
      <c r="W374" s="134"/>
      <c r="X374" s="134"/>
      <c r="Y374" s="134"/>
      <c r="Z374" s="134"/>
    </row>
    <row r="375">
      <c r="A375" s="135"/>
      <c r="B375" s="134"/>
      <c r="C375" s="134"/>
      <c r="D375" s="134"/>
      <c r="E375" s="134"/>
      <c r="F375" s="134"/>
      <c r="G375" s="134"/>
      <c r="H375" s="134"/>
      <c r="I375" s="134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4"/>
      <c r="V375" s="134"/>
      <c r="W375" s="134"/>
      <c r="X375" s="134"/>
      <c r="Y375" s="134"/>
      <c r="Z375" s="134"/>
    </row>
    <row r="376">
      <c r="A376" s="135"/>
      <c r="B376" s="134"/>
      <c r="C376" s="134"/>
      <c r="D376" s="134"/>
      <c r="E376" s="134"/>
      <c r="F376" s="134"/>
      <c r="G376" s="134"/>
      <c r="H376" s="134"/>
      <c r="I376" s="134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4"/>
      <c r="V376" s="134"/>
      <c r="W376" s="134"/>
      <c r="X376" s="134"/>
      <c r="Y376" s="134"/>
      <c r="Z376" s="134"/>
    </row>
    <row r="377">
      <c r="A377" s="135"/>
      <c r="B377" s="134"/>
      <c r="C377" s="134"/>
      <c r="D377" s="134"/>
      <c r="E377" s="134"/>
      <c r="F377" s="134"/>
      <c r="G377" s="134"/>
      <c r="H377" s="134"/>
      <c r="I377" s="134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4"/>
      <c r="V377" s="134"/>
      <c r="W377" s="134"/>
      <c r="X377" s="134"/>
      <c r="Y377" s="134"/>
      <c r="Z377" s="134"/>
    </row>
    <row r="378">
      <c r="A378" s="135"/>
      <c r="B378" s="134"/>
      <c r="C378" s="134"/>
      <c r="D378" s="134"/>
      <c r="E378" s="134"/>
      <c r="F378" s="134"/>
      <c r="G378" s="134"/>
      <c r="H378" s="134"/>
      <c r="I378" s="134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4"/>
      <c r="V378" s="134"/>
      <c r="W378" s="134"/>
      <c r="X378" s="134"/>
      <c r="Y378" s="134"/>
      <c r="Z378" s="134"/>
    </row>
    <row r="379">
      <c r="A379" s="135"/>
      <c r="B379" s="134"/>
      <c r="C379" s="134"/>
      <c r="D379" s="134"/>
      <c r="E379" s="134"/>
      <c r="F379" s="134"/>
      <c r="G379" s="134"/>
      <c r="H379" s="134"/>
      <c r="I379" s="134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4"/>
      <c r="V379" s="134"/>
      <c r="W379" s="134"/>
      <c r="X379" s="134"/>
      <c r="Y379" s="134"/>
      <c r="Z379" s="134"/>
    </row>
    <row r="380">
      <c r="A380" s="135"/>
      <c r="B380" s="134"/>
      <c r="C380" s="134"/>
      <c r="D380" s="134"/>
      <c r="E380" s="134"/>
      <c r="F380" s="134"/>
      <c r="G380" s="134"/>
      <c r="H380" s="134"/>
      <c r="I380" s="134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4"/>
      <c r="V380" s="134"/>
      <c r="W380" s="134"/>
      <c r="X380" s="134"/>
      <c r="Y380" s="134"/>
      <c r="Z380" s="134"/>
    </row>
    <row r="381">
      <c r="A381" s="135"/>
      <c r="B381" s="134"/>
      <c r="C381" s="134"/>
      <c r="D381" s="134"/>
      <c r="E381" s="134"/>
      <c r="F381" s="134"/>
      <c r="G381" s="134"/>
      <c r="H381" s="134"/>
      <c r="I381" s="134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4"/>
      <c r="V381" s="134"/>
      <c r="W381" s="134"/>
      <c r="X381" s="134"/>
      <c r="Y381" s="134"/>
      <c r="Z381" s="134"/>
    </row>
    <row r="382">
      <c r="A382" s="135"/>
      <c r="B382" s="134"/>
      <c r="C382" s="134"/>
      <c r="D382" s="134"/>
      <c r="E382" s="134"/>
      <c r="F382" s="134"/>
      <c r="G382" s="134"/>
      <c r="H382" s="134"/>
      <c r="I382" s="134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4"/>
      <c r="V382" s="134"/>
      <c r="W382" s="134"/>
      <c r="X382" s="134"/>
      <c r="Y382" s="134"/>
      <c r="Z382" s="134"/>
    </row>
    <row r="383">
      <c r="A383" s="135"/>
      <c r="B383" s="134"/>
      <c r="C383" s="134"/>
      <c r="D383" s="134"/>
      <c r="E383" s="134"/>
      <c r="F383" s="134"/>
      <c r="G383" s="134"/>
      <c r="H383" s="134"/>
      <c r="I383" s="134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4"/>
      <c r="V383" s="134"/>
      <c r="W383" s="134"/>
      <c r="X383" s="134"/>
      <c r="Y383" s="134"/>
      <c r="Z383" s="134"/>
    </row>
    <row r="384">
      <c r="A384" s="135"/>
      <c r="B384" s="134"/>
      <c r="C384" s="134"/>
      <c r="D384" s="134"/>
      <c r="E384" s="134"/>
      <c r="F384" s="134"/>
      <c r="G384" s="134"/>
      <c r="H384" s="134"/>
      <c r="I384" s="134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4"/>
      <c r="V384" s="134"/>
      <c r="W384" s="134"/>
      <c r="X384" s="134"/>
      <c r="Y384" s="134"/>
      <c r="Z384" s="134"/>
    </row>
    <row r="385">
      <c r="A385" s="135"/>
      <c r="B385" s="134"/>
      <c r="C385" s="134"/>
      <c r="D385" s="134"/>
      <c r="E385" s="134"/>
      <c r="F385" s="134"/>
      <c r="G385" s="134"/>
      <c r="H385" s="134"/>
      <c r="I385" s="134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4"/>
      <c r="V385" s="134"/>
      <c r="W385" s="134"/>
      <c r="X385" s="134"/>
      <c r="Y385" s="134"/>
      <c r="Z385" s="134"/>
    </row>
    <row r="386">
      <c r="A386" s="135"/>
      <c r="B386" s="134"/>
      <c r="C386" s="134"/>
      <c r="D386" s="134"/>
      <c r="E386" s="134"/>
      <c r="F386" s="134"/>
      <c r="G386" s="134"/>
      <c r="H386" s="134"/>
      <c r="I386" s="134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4"/>
      <c r="V386" s="134"/>
      <c r="W386" s="134"/>
      <c r="X386" s="134"/>
      <c r="Y386" s="134"/>
      <c r="Z386" s="134"/>
    </row>
    <row r="387">
      <c r="A387" s="135"/>
      <c r="B387" s="134"/>
      <c r="C387" s="134"/>
      <c r="D387" s="134"/>
      <c r="E387" s="134"/>
      <c r="F387" s="134"/>
      <c r="G387" s="134"/>
      <c r="H387" s="134"/>
      <c r="I387" s="134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4"/>
      <c r="V387" s="134"/>
      <c r="W387" s="134"/>
      <c r="X387" s="134"/>
      <c r="Y387" s="134"/>
      <c r="Z387" s="134"/>
    </row>
    <row r="388">
      <c r="A388" s="135"/>
      <c r="B388" s="134"/>
      <c r="C388" s="134"/>
      <c r="D388" s="134"/>
      <c r="E388" s="134"/>
      <c r="F388" s="134"/>
      <c r="G388" s="134"/>
      <c r="H388" s="134"/>
      <c r="I388" s="134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4"/>
      <c r="V388" s="134"/>
      <c r="W388" s="134"/>
      <c r="X388" s="134"/>
      <c r="Y388" s="134"/>
      <c r="Z388" s="134"/>
    </row>
    <row r="389">
      <c r="A389" s="135"/>
      <c r="B389" s="134"/>
      <c r="C389" s="134"/>
      <c r="D389" s="134"/>
      <c r="E389" s="134"/>
      <c r="F389" s="134"/>
      <c r="G389" s="134"/>
      <c r="H389" s="134"/>
      <c r="I389" s="134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4"/>
      <c r="V389" s="134"/>
      <c r="W389" s="134"/>
      <c r="X389" s="134"/>
      <c r="Y389" s="134"/>
      <c r="Z389" s="134"/>
    </row>
    <row r="390">
      <c r="A390" s="135"/>
      <c r="B390" s="134"/>
      <c r="C390" s="134"/>
      <c r="D390" s="134"/>
      <c r="E390" s="134"/>
      <c r="F390" s="134"/>
      <c r="G390" s="134"/>
      <c r="H390" s="134"/>
      <c r="I390" s="134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4"/>
      <c r="V390" s="134"/>
      <c r="W390" s="134"/>
      <c r="X390" s="134"/>
      <c r="Y390" s="134"/>
      <c r="Z390" s="134"/>
    </row>
    <row r="391">
      <c r="A391" s="135"/>
      <c r="B391" s="134"/>
      <c r="C391" s="134"/>
      <c r="D391" s="134"/>
      <c r="E391" s="134"/>
      <c r="F391" s="134"/>
      <c r="G391" s="134"/>
      <c r="H391" s="134"/>
      <c r="I391" s="134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4"/>
      <c r="V391" s="134"/>
      <c r="W391" s="134"/>
      <c r="X391" s="134"/>
      <c r="Y391" s="134"/>
      <c r="Z391" s="134"/>
    </row>
    <row r="392">
      <c r="A392" s="135"/>
      <c r="B392" s="134"/>
      <c r="C392" s="134"/>
      <c r="D392" s="134"/>
      <c r="E392" s="134"/>
      <c r="F392" s="134"/>
      <c r="G392" s="134"/>
      <c r="H392" s="134"/>
      <c r="I392" s="134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4"/>
      <c r="V392" s="134"/>
      <c r="W392" s="134"/>
      <c r="X392" s="134"/>
      <c r="Y392" s="134"/>
      <c r="Z392" s="134"/>
    </row>
    <row r="393">
      <c r="A393" s="135"/>
      <c r="B393" s="134"/>
      <c r="C393" s="134"/>
      <c r="D393" s="134"/>
      <c r="E393" s="134"/>
      <c r="F393" s="134"/>
      <c r="G393" s="134"/>
      <c r="H393" s="134"/>
      <c r="I393" s="134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4"/>
      <c r="V393" s="134"/>
      <c r="W393" s="134"/>
      <c r="X393" s="134"/>
      <c r="Y393" s="134"/>
      <c r="Z393" s="134"/>
    </row>
    <row r="394">
      <c r="A394" s="135"/>
      <c r="B394" s="134"/>
      <c r="C394" s="134"/>
      <c r="D394" s="134"/>
      <c r="E394" s="134"/>
      <c r="F394" s="134"/>
      <c r="G394" s="134"/>
      <c r="H394" s="134"/>
      <c r="I394" s="134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4"/>
      <c r="V394" s="134"/>
      <c r="W394" s="134"/>
      <c r="X394" s="134"/>
      <c r="Y394" s="134"/>
      <c r="Z394" s="134"/>
    </row>
    <row r="395">
      <c r="A395" s="135"/>
      <c r="B395" s="134"/>
      <c r="C395" s="134"/>
      <c r="D395" s="134"/>
      <c r="E395" s="134"/>
      <c r="F395" s="134"/>
      <c r="G395" s="134"/>
      <c r="H395" s="134"/>
      <c r="I395" s="134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4"/>
      <c r="V395" s="134"/>
      <c r="W395" s="134"/>
      <c r="X395" s="134"/>
      <c r="Y395" s="134"/>
      <c r="Z395" s="134"/>
    </row>
    <row r="396">
      <c r="A396" s="135"/>
      <c r="B396" s="134"/>
      <c r="C396" s="134"/>
      <c r="D396" s="134"/>
      <c r="E396" s="134"/>
      <c r="F396" s="134"/>
      <c r="G396" s="134"/>
      <c r="H396" s="134"/>
      <c r="I396" s="134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4"/>
      <c r="V396" s="134"/>
      <c r="W396" s="134"/>
      <c r="X396" s="134"/>
      <c r="Y396" s="134"/>
      <c r="Z396" s="134"/>
    </row>
    <row r="397">
      <c r="A397" s="135"/>
      <c r="B397" s="134"/>
      <c r="C397" s="134"/>
      <c r="D397" s="134"/>
      <c r="E397" s="134"/>
      <c r="F397" s="134"/>
      <c r="G397" s="134"/>
      <c r="H397" s="134"/>
      <c r="I397" s="134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4"/>
      <c r="V397" s="134"/>
      <c r="W397" s="134"/>
      <c r="X397" s="134"/>
      <c r="Y397" s="134"/>
      <c r="Z397" s="134"/>
    </row>
    <row r="398">
      <c r="A398" s="135"/>
      <c r="B398" s="134"/>
      <c r="C398" s="134"/>
      <c r="D398" s="134"/>
      <c r="E398" s="134"/>
      <c r="F398" s="134"/>
      <c r="G398" s="134"/>
      <c r="H398" s="134"/>
      <c r="I398" s="134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4"/>
      <c r="V398" s="134"/>
      <c r="W398" s="134"/>
      <c r="X398" s="134"/>
      <c r="Y398" s="134"/>
      <c r="Z398" s="134"/>
    </row>
    <row r="399">
      <c r="A399" s="135"/>
      <c r="B399" s="134"/>
      <c r="C399" s="134"/>
      <c r="D399" s="134"/>
      <c r="E399" s="134"/>
      <c r="F399" s="134"/>
      <c r="G399" s="134"/>
      <c r="H399" s="134"/>
      <c r="I399" s="134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4"/>
      <c r="V399" s="134"/>
      <c r="W399" s="134"/>
      <c r="X399" s="134"/>
      <c r="Y399" s="134"/>
      <c r="Z399" s="134"/>
    </row>
    <row r="400">
      <c r="A400" s="135"/>
      <c r="B400" s="134"/>
      <c r="C400" s="134"/>
      <c r="D400" s="134"/>
      <c r="E400" s="134"/>
      <c r="F400" s="134"/>
      <c r="G400" s="134"/>
      <c r="H400" s="134"/>
      <c r="I400" s="134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4"/>
      <c r="V400" s="134"/>
      <c r="W400" s="134"/>
      <c r="X400" s="134"/>
      <c r="Y400" s="134"/>
      <c r="Z400" s="134"/>
    </row>
    <row r="401">
      <c r="A401" s="135"/>
      <c r="B401" s="134"/>
      <c r="C401" s="134"/>
      <c r="D401" s="134"/>
      <c r="E401" s="134"/>
      <c r="F401" s="134"/>
      <c r="G401" s="134"/>
      <c r="H401" s="134"/>
      <c r="I401" s="134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4"/>
      <c r="V401" s="134"/>
      <c r="W401" s="134"/>
      <c r="X401" s="134"/>
      <c r="Y401" s="134"/>
      <c r="Z401" s="134"/>
    </row>
    <row r="402">
      <c r="A402" s="135"/>
      <c r="B402" s="134"/>
      <c r="C402" s="134"/>
      <c r="D402" s="134"/>
      <c r="E402" s="134"/>
      <c r="F402" s="134"/>
      <c r="G402" s="134"/>
      <c r="H402" s="134"/>
      <c r="I402" s="134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4"/>
      <c r="V402" s="134"/>
      <c r="W402" s="134"/>
      <c r="X402" s="134"/>
      <c r="Y402" s="134"/>
      <c r="Z402" s="134"/>
    </row>
    <row r="403">
      <c r="A403" s="135"/>
      <c r="B403" s="134"/>
      <c r="C403" s="134"/>
      <c r="D403" s="134"/>
      <c r="E403" s="134"/>
      <c r="F403" s="134"/>
      <c r="G403" s="134"/>
      <c r="H403" s="134"/>
      <c r="I403" s="134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4"/>
      <c r="V403" s="134"/>
      <c r="W403" s="134"/>
      <c r="X403" s="134"/>
      <c r="Y403" s="134"/>
      <c r="Z403" s="134"/>
    </row>
    <row r="404">
      <c r="A404" s="135"/>
      <c r="B404" s="134"/>
      <c r="C404" s="134"/>
      <c r="D404" s="134"/>
      <c r="E404" s="134"/>
      <c r="F404" s="134"/>
      <c r="G404" s="134"/>
      <c r="H404" s="134"/>
      <c r="I404" s="134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4"/>
      <c r="V404" s="134"/>
      <c r="W404" s="134"/>
      <c r="X404" s="134"/>
      <c r="Y404" s="134"/>
      <c r="Z404" s="134"/>
    </row>
    <row r="405">
      <c r="A405" s="135"/>
      <c r="B405" s="134"/>
      <c r="C405" s="134"/>
      <c r="D405" s="134"/>
      <c r="E405" s="134"/>
      <c r="F405" s="134"/>
      <c r="G405" s="134"/>
      <c r="H405" s="134"/>
      <c r="I405" s="134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4"/>
      <c r="V405" s="134"/>
      <c r="W405" s="134"/>
      <c r="X405" s="134"/>
      <c r="Y405" s="134"/>
      <c r="Z405" s="134"/>
    </row>
    <row r="406">
      <c r="A406" s="135"/>
      <c r="B406" s="134"/>
      <c r="C406" s="134"/>
      <c r="D406" s="134"/>
      <c r="E406" s="134"/>
      <c r="F406" s="134"/>
      <c r="G406" s="134"/>
      <c r="H406" s="134"/>
      <c r="I406" s="134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4"/>
      <c r="V406" s="134"/>
      <c r="W406" s="134"/>
      <c r="X406" s="134"/>
      <c r="Y406" s="134"/>
      <c r="Z406" s="134"/>
    </row>
    <row r="407">
      <c r="A407" s="135"/>
      <c r="B407" s="134"/>
      <c r="C407" s="134"/>
      <c r="D407" s="134"/>
      <c r="E407" s="134"/>
      <c r="F407" s="134"/>
      <c r="G407" s="134"/>
      <c r="H407" s="134"/>
      <c r="I407" s="134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4"/>
      <c r="V407" s="134"/>
      <c r="W407" s="134"/>
      <c r="X407" s="134"/>
      <c r="Y407" s="134"/>
      <c r="Z407" s="134"/>
    </row>
    <row r="408">
      <c r="A408" s="135"/>
      <c r="B408" s="134"/>
      <c r="C408" s="134"/>
      <c r="D408" s="134"/>
      <c r="E408" s="134"/>
      <c r="F408" s="134"/>
      <c r="G408" s="134"/>
      <c r="H408" s="134"/>
      <c r="I408" s="134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4"/>
      <c r="V408" s="134"/>
      <c r="W408" s="134"/>
      <c r="X408" s="134"/>
      <c r="Y408" s="134"/>
      <c r="Z408" s="134"/>
    </row>
    <row r="409">
      <c r="A409" s="135"/>
      <c r="B409" s="134"/>
      <c r="C409" s="134"/>
      <c r="D409" s="134"/>
      <c r="E409" s="134"/>
      <c r="F409" s="134"/>
      <c r="G409" s="134"/>
      <c r="H409" s="134"/>
      <c r="I409" s="134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4"/>
      <c r="V409" s="134"/>
      <c r="W409" s="134"/>
      <c r="X409" s="134"/>
      <c r="Y409" s="134"/>
      <c r="Z409" s="134"/>
    </row>
    <row r="410">
      <c r="A410" s="135"/>
      <c r="B410" s="134"/>
      <c r="C410" s="134"/>
      <c r="D410" s="134"/>
      <c r="E410" s="134"/>
      <c r="F410" s="134"/>
      <c r="G410" s="134"/>
      <c r="H410" s="134"/>
      <c r="I410" s="134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4"/>
      <c r="V410" s="134"/>
      <c r="W410" s="134"/>
      <c r="X410" s="134"/>
      <c r="Y410" s="134"/>
      <c r="Z410" s="134"/>
    </row>
    <row r="411">
      <c r="A411" s="135"/>
      <c r="B411" s="134"/>
      <c r="C411" s="134"/>
      <c r="D411" s="134"/>
      <c r="E411" s="134"/>
      <c r="F411" s="134"/>
      <c r="G411" s="134"/>
      <c r="H411" s="134"/>
      <c r="I411" s="134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4"/>
      <c r="V411" s="134"/>
      <c r="W411" s="134"/>
      <c r="X411" s="134"/>
      <c r="Y411" s="134"/>
      <c r="Z411" s="134"/>
    </row>
    <row r="412">
      <c r="A412" s="135"/>
      <c r="B412" s="134"/>
      <c r="C412" s="134"/>
      <c r="D412" s="134"/>
      <c r="E412" s="134"/>
      <c r="F412" s="134"/>
      <c r="G412" s="134"/>
      <c r="H412" s="134"/>
      <c r="I412" s="134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4"/>
      <c r="V412" s="134"/>
      <c r="W412" s="134"/>
      <c r="X412" s="134"/>
      <c r="Y412" s="134"/>
      <c r="Z412" s="134"/>
    </row>
    <row r="413">
      <c r="A413" s="135"/>
      <c r="B413" s="134"/>
      <c r="C413" s="134"/>
      <c r="D413" s="134"/>
      <c r="E413" s="134"/>
      <c r="F413" s="134"/>
      <c r="G413" s="134"/>
      <c r="H413" s="134"/>
      <c r="I413" s="134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4"/>
      <c r="V413" s="134"/>
      <c r="W413" s="134"/>
      <c r="X413" s="134"/>
      <c r="Y413" s="134"/>
      <c r="Z413" s="134"/>
    </row>
    <row r="414">
      <c r="A414" s="135"/>
      <c r="B414" s="134"/>
      <c r="C414" s="134"/>
      <c r="D414" s="134"/>
      <c r="E414" s="134"/>
      <c r="F414" s="134"/>
      <c r="G414" s="134"/>
      <c r="H414" s="134"/>
      <c r="I414" s="134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4"/>
      <c r="V414" s="134"/>
      <c r="W414" s="134"/>
      <c r="X414" s="134"/>
      <c r="Y414" s="134"/>
      <c r="Z414" s="134"/>
    </row>
    <row r="415">
      <c r="A415" s="135"/>
      <c r="B415" s="134"/>
      <c r="C415" s="134"/>
      <c r="D415" s="134"/>
      <c r="E415" s="134"/>
      <c r="F415" s="134"/>
      <c r="G415" s="134"/>
      <c r="H415" s="134"/>
      <c r="I415" s="134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4"/>
      <c r="V415" s="134"/>
      <c r="W415" s="134"/>
      <c r="X415" s="134"/>
      <c r="Y415" s="134"/>
      <c r="Z415" s="134"/>
    </row>
    <row r="416">
      <c r="A416" s="135"/>
      <c r="B416" s="134"/>
      <c r="C416" s="134"/>
      <c r="D416" s="134"/>
      <c r="E416" s="134"/>
      <c r="F416" s="134"/>
      <c r="G416" s="134"/>
      <c r="H416" s="134"/>
      <c r="I416" s="134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4"/>
      <c r="V416" s="134"/>
      <c r="W416" s="134"/>
      <c r="X416" s="134"/>
      <c r="Y416" s="134"/>
      <c r="Z416" s="134"/>
    </row>
    <row r="417">
      <c r="A417" s="135"/>
      <c r="B417" s="134"/>
      <c r="C417" s="134"/>
      <c r="D417" s="134"/>
      <c r="E417" s="134"/>
      <c r="F417" s="134"/>
      <c r="G417" s="134"/>
      <c r="H417" s="134"/>
      <c r="I417" s="134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4"/>
      <c r="V417" s="134"/>
      <c r="W417" s="134"/>
      <c r="X417" s="134"/>
      <c r="Y417" s="134"/>
      <c r="Z417" s="134"/>
    </row>
    <row r="418">
      <c r="A418" s="135"/>
      <c r="B418" s="134"/>
      <c r="C418" s="134"/>
      <c r="D418" s="134"/>
      <c r="E418" s="134"/>
      <c r="F418" s="134"/>
      <c r="G418" s="134"/>
      <c r="H418" s="134"/>
      <c r="I418" s="134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4"/>
      <c r="V418" s="134"/>
      <c r="W418" s="134"/>
      <c r="X418" s="134"/>
      <c r="Y418" s="134"/>
      <c r="Z418" s="134"/>
    </row>
    <row r="419">
      <c r="A419" s="135"/>
      <c r="B419" s="134"/>
      <c r="C419" s="134"/>
      <c r="D419" s="134"/>
      <c r="E419" s="134"/>
      <c r="F419" s="134"/>
      <c r="G419" s="134"/>
      <c r="H419" s="134"/>
      <c r="I419" s="134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4"/>
      <c r="V419" s="134"/>
      <c r="W419" s="134"/>
      <c r="X419" s="134"/>
      <c r="Y419" s="134"/>
      <c r="Z419" s="134"/>
    </row>
    <row r="420">
      <c r="A420" s="135"/>
      <c r="B420" s="134"/>
      <c r="C420" s="134"/>
      <c r="D420" s="134"/>
      <c r="E420" s="134"/>
      <c r="F420" s="134"/>
      <c r="G420" s="134"/>
      <c r="H420" s="134"/>
      <c r="I420" s="134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4"/>
      <c r="V420" s="134"/>
      <c r="W420" s="134"/>
      <c r="X420" s="134"/>
      <c r="Y420" s="134"/>
      <c r="Z420" s="134"/>
    </row>
    <row r="421">
      <c r="A421" s="135"/>
      <c r="B421" s="134"/>
      <c r="C421" s="134"/>
      <c r="D421" s="134"/>
      <c r="E421" s="134"/>
      <c r="F421" s="134"/>
      <c r="G421" s="134"/>
      <c r="H421" s="134"/>
      <c r="I421" s="134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4"/>
      <c r="V421" s="134"/>
      <c r="W421" s="134"/>
      <c r="X421" s="134"/>
      <c r="Y421" s="134"/>
      <c r="Z421" s="134"/>
    </row>
    <row r="422">
      <c r="A422" s="135"/>
      <c r="B422" s="134"/>
      <c r="C422" s="134"/>
      <c r="D422" s="134"/>
      <c r="E422" s="134"/>
      <c r="F422" s="134"/>
      <c r="G422" s="134"/>
      <c r="H422" s="134"/>
      <c r="I422" s="134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4"/>
      <c r="V422" s="134"/>
      <c r="W422" s="134"/>
      <c r="X422" s="134"/>
      <c r="Y422" s="134"/>
      <c r="Z422" s="134"/>
    </row>
    <row r="423">
      <c r="A423" s="135"/>
      <c r="B423" s="134"/>
      <c r="C423" s="134"/>
      <c r="D423" s="134"/>
      <c r="E423" s="134"/>
      <c r="F423" s="134"/>
      <c r="G423" s="134"/>
      <c r="H423" s="134"/>
      <c r="I423" s="134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4"/>
      <c r="V423" s="134"/>
      <c r="W423" s="134"/>
      <c r="X423" s="134"/>
      <c r="Y423" s="134"/>
      <c r="Z423" s="134"/>
    </row>
    <row r="424">
      <c r="A424" s="135"/>
      <c r="B424" s="134"/>
      <c r="C424" s="134"/>
      <c r="D424" s="134"/>
      <c r="E424" s="134"/>
      <c r="F424" s="134"/>
      <c r="G424" s="134"/>
      <c r="H424" s="134"/>
      <c r="I424" s="134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4"/>
      <c r="V424" s="134"/>
      <c r="W424" s="134"/>
      <c r="X424" s="134"/>
      <c r="Y424" s="134"/>
      <c r="Z424" s="134"/>
    </row>
    <row r="425">
      <c r="A425" s="135"/>
      <c r="B425" s="134"/>
      <c r="C425" s="134"/>
      <c r="D425" s="134"/>
      <c r="E425" s="134"/>
      <c r="F425" s="134"/>
      <c r="G425" s="134"/>
      <c r="H425" s="134"/>
      <c r="I425" s="134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4"/>
      <c r="V425" s="134"/>
      <c r="W425" s="134"/>
      <c r="X425" s="134"/>
      <c r="Y425" s="134"/>
      <c r="Z425" s="134"/>
    </row>
    <row r="426">
      <c r="A426" s="135"/>
      <c r="B426" s="134"/>
      <c r="C426" s="134"/>
      <c r="D426" s="134"/>
      <c r="E426" s="134"/>
      <c r="F426" s="134"/>
      <c r="G426" s="134"/>
      <c r="H426" s="134"/>
      <c r="I426" s="134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4"/>
      <c r="V426" s="134"/>
      <c r="W426" s="134"/>
      <c r="X426" s="134"/>
      <c r="Y426" s="134"/>
      <c r="Z426" s="134"/>
    </row>
    <row r="427">
      <c r="A427" s="135"/>
      <c r="B427" s="134"/>
      <c r="C427" s="134"/>
      <c r="D427" s="134"/>
      <c r="E427" s="134"/>
      <c r="F427" s="134"/>
      <c r="G427" s="134"/>
      <c r="H427" s="134"/>
      <c r="I427" s="134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4"/>
      <c r="V427" s="134"/>
      <c r="W427" s="134"/>
      <c r="X427" s="134"/>
      <c r="Y427" s="134"/>
      <c r="Z427" s="134"/>
    </row>
    <row r="428">
      <c r="A428" s="135"/>
      <c r="B428" s="134"/>
      <c r="C428" s="134"/>
      <c r="D428" s="134"/>
      <c r="E428" s="134"/>
      <c r="F428" s="134"/>
      <c r="G428" s="134"/>
      <c r="H428" s="134"/>
      <c r="I428" s="134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4"/>
      <c r="V428" s="134"/>
      <c r="W428" s="134"/>
      <c r="X428" s="134"/>
      <c r="Y428" s="134"/>
      <c r="Z428" s="134"/>
    </row>
    <row r="429">
      <c r="A429" s="135"/>
      <c r="B429" s="134"/>
      <c r="C429" s="134"/>
      <c r="D429" s="134"/>
      <c r="E429" s="134"/>
      <c r="F429" s="134"/>
      <c r="G429" s="134"/>
      <c r="H429" s="134"/>
      <c r="I429" s="134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4"/>
      <c r="V429" s="134"/>
      <c r="W429" s="134"/>
      <c r="X429" s="134"/>
      <c r="Y429" s="134"/>
      <c r="Z429" s="134"/>
    </row>
    <row r="430">
      <c r="A430" s="135"/>
      <c r="B430" s="134"/>
      <c r="C430" s="134"/>
      <c r="D430" s="134"/>
      <c r="E430" s="134"/>
      <c r="F430" s="134"/>
      <c r="G430" s="134"/>
      <c r="H430" s="134"/>
      <c r="I430" s="134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4"/>
      <c r="V430" s="134"/>
      <c r="W430" s="134"/>
      <c r="X430" s="134"/>
      <c r="Y430" s="134"/>
      <c r="Z430" s="134"/>
    </row>
    <row r="431">
      <c r="A431" s="135"/>
      <c r="B431" s="134"/>
      <c r="C431" s="134"/>
      <c r="D431" s="134"/>
      <c r="E431" s="134"/>
      <c r="F431" s="134"/>
      <c r="G431" s="134"/>
      <c r="H431" s="134"/>
      <c r="I431" s="134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4"/>
      <c r="V431" s="134"/>
      <c r="W431" s="134"/>
      <c r="X431" s="134"/>
      <c r="Y431" s="134"/>
      <c r="Z431" s="134"/>
    </row>
    <row r="432">
      <c r="A432" s="135"/>
      <c r="B432" s="134"/>
      <c r="C432" s="134"/>
      <c r="D432" s="134"/>
      <c r="E432" s="134"/>
      <c r="F432" s="134"/>
      <c r="G432" s="134"/>
      <c r="H432" s="134"/>
      <c r="I432" s="134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4"/>
      <c r="V432" s="134"/>
      <c r="W432" s="134"/>
      <c r="X432" s="134"/>
      <c r="Y432" s="134"/>
      <c r="Z432" s="134"/>
    </row>
    <row r="433">
      <c r="A433" s="135"/>
      <c r="B433" s="134"/>
      <c r="C433" s="134"/>
      <c r="D433" s="134"/>
      <c r="E433" s="134"/>
      <c r="F433" s="134"/>
      <c r="G433" s="134"/>
      <c r="H433" s="134"/>
      <c r="I433" s="134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4"/>
      <c r="V433" s="134"/>
      <c r="W433" s="134"/>
      <c r="X433" s="134"/>
      <c r="Y433" s="134"/>
      <c r="Z433" s="134"/>
    </row>
    <row r="434">
      <c r="A434" s="135"/>
      <c r="B434" s="134"/>
      <c r="C434" s="134"/>
      <c r="D434" s="134"/>
      <c r="E434" s="134"/>
      <c r="F434" s="134"/>
      <c r="G434" s="134"/>
      <c r="H434" s="134"/>
      <c r="I434" s="134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4"/>
      <c r="V434" s="134"/>
      <c r="W434" s="134"/>
      <c r="X434" s="134"/>
      <c r="Y434" s="134"/>
      <c r="Z434" s="134"/>
    </row>
    <row r="435">
      <c r="A435" s="135"/>
      <c r="B435" s="134"/>
      <c r="C435" s="134"/>
      <c r="D435" s="134"/>
      <c r="E435" s="134"/>
      <c r="F435" s="134"/>
      <c r="G435" s="134"/>
      <c r="H435" s="134"/>
      <c r="I435" s="134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4"/>
      <c r="V435" s="134"/>
      <c r="W435" s="134"/>
      <c r="X435" s="134"/>
      <c r="Y435" s="134"/>
      <c r="Z435" s="134"/>
    </row>
    <row r="436">
      <c r="A436" s="135"/>
      <c r="B436" s="134"/>
      <c r="C436" s="134"/>
      <c r="D436" s="134"/>
      <c r="E436" s="134"/>
      <c r="F436" s="134"/>
      <c r="G436" s="134"/>
      <c r="H436" s="134"/>
      <c r="I436" s="134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4"/>
      <c r="V436" s="134"/>
      <c r="W436" s="134"/>
      <c r="X436" s="134"/>
      <c r="Y436" s="134"/>
      <c r="Z436" s="134"/>
    </row>
    <row r="437">
      <c r="A437" s="135"/>
      <c r="B437" s="134"/>
      <c r="C437" s="134"/>
      <c r="D437" s="134"/>
      <c r="E437" s="134"/>
      <c r="F437" s="134"/>
      <c r="G437" s="134"/>
      <c r="H437" s="134"/>
      <c r="I437" s="134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4"/>
      <c r="V437" s="134"/>
      <c r="W437" s="134"/>
      <c r="X437" s="134"/>
      <c r="Y437" s="134"/>
      <c r="Z437" s="134"/>
    </row>
    <row r="438">
      <c r="A438" s="135"/>
      <c r="B438" s="134"/>
      <c r="C438" s="134"/>
      <c r="D438" s="134"/>
      <c r="E438" s="134"/>
      <c r="F438" s="134"/>
      <c r="G438" s="134"/>
      <c r="H438" s="134"/>
      <c r="I438" s="134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4"/>
      <c r="V438" s="134"/>
      <c r="W438" s="134"/>
      <c r="X438" s="134"/>
      <c r="Y438" s="134"/>
      <c r="Z438" s="134"/>
    </row>
    <row r="439">
      <c r="A439" s="135"/>
      <c r="B439" s="134"/>
      <c r="C439" s="134"/>
      <c r="D439" s="134"/>
      <c r="E439" s="134"/>
      <c r="F439" s="134"/>
      <c r="G439" s="134"/>
      <c r="H439" s="134"/>
      <c r="I439" s="134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4"/>
      <c r="V439" s="134"/>
      <c r="W439" s="134"/>
      <c r="X439" s="134"/>
      <c r="Y439" s="134"/>
      <c r="Z439" s="134"/>
    </row>
    <row r="440">
      <c r="A440" s="135"/>
      <c r="B440" s="134"/>
      <c r="C440" s="134"/>
      <c r="D440" s="134"/>
      <c r="E440" s="134"/>
      <c r="F440" s="134"/>
      <c r="G440" s="134"/>
      <c r="H440" s="134"/>
      <c r="I440" s="134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4"/>
      <c r="V440" s="134"/>
      <c r="W440" s="134"/>
      <c r="X440" s="134"/>
      <c r="Y440" s="134"/>
      <c r="Z440" s="134"/>
    </row>
    <row r="441">
      <c r="A441" s="135"/>
      <c r="B441" s="134"/>
      <c r="C441" s="134"/>
      <c r="D441" s="134"/>
      <c r="E441" s="134"/>
      <c r="F441" s="134"/>
      <c r="G441" s="134"/>
      <c r="H441" s="134"/>
      <c r="I441" s="134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4"/>
      <c r="V441" s="134"/>
      <c r="W441" s="134"/>
      <c r="X441" s="134"/>
      <c r="Y441" s="134"/>
      <c r="Z441" s="134"/>
    </row>
    <row r="442">
      <c r="A442" s="135"/>
      <c r="B442" s="134"/>
      <c r="C442" s="134"/>
      <c r="D442" s="134"/>
      <c r="E442" s="134"/>
      <c r="F442" s="134"/>
      <c r="G442" s="134"/>
      <c r="H442" s="134"/>
      <c r="I442" s="134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4"/>
      <c r="V442" s="134"/>
      <c r="W442" s="134"/>
      <c r="X442" s="134"/>
      <c r="Y442" s="134"/>
      <c r="Z442" s="134"/>
    </row>
    <row r="443">
      <c r="A443" s="135"/>
      <c r="B443" s="134"/>
      <c r="C443" s="134"/>
      <c r="D443" s="134"/>
      <c r="E443" s="134"/>
      <c r="F443" s="134"/>
      <c r="G443" s="134"/>
      <c r="H443" s="134"/>
      <c r="I443" s="134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4"/>
      <c r="V443" s="134"/>
      <c r="W443" s="134"/>
      <c r="X443" s="134"/>
      <c r="Y443" s="134"/>
      <c r="Z443" s="134"/>
    </row>
    <row r="444">
      <c r="A444" s="135"/>
      <c r="B444" s="134"/>
      <c r="C444" s="134"/>
      <c r="D444" s="134"/>
      <c r="E444" s="134"/>
      <c r="F444" s="134"/>
      <c r="G444" s="134"/>
      <c r="H444" s="134"/>
      <c r="I444" s="134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4"/>
      <c r="V444" s="134"/>
      <c r="W444" s="134"/>
      <c r="X444" s="134"/>
      <c r="Y444" s="134"/>
      <c r="Z444" s="134"/>
    </row>
    <row r="445">
      <c r="A445" s="135"/>
      <c r="B445" s="134"/>
      <c r="C445" s="134"/>
      <c r="D445" s="134"/>
      <c r="E445" s="134"/>
      <c r="F445" s="134"/>
      <c r="G445" s="134"/>
      <c r="H445" s="134"/>
      <c r="I445" s="134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4"/>
      <c r="V445" s="134"/>
      <c r="W445" s="134"/>
      <c r="X445" s="134"/>
      <c r="Y445" s="134"/>
      <c r="Z445" s="134"/>
    </row>
    <row r="446">
      <c r="A446" s="135"/>
      <c r="B446" s="134"/>
      <c r="C446" s="134"/>
      <c r="D446" s="134"/>
      <c r="E446" s="134"/>
      <c r="F446" s="134"/>
      <c r="G446" s="134"/>
      <c r="H446" s="134"/>
      <c r="I446" s="134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4"/>
      <c r="V446" s="134"/>
      <c r="W446" s="134"/>
      <c r="X446" s="134"/>
      <c r="Y446" s="134"/>
      <c r="Z446" s="134"/>
    </row>
    <row r="447">
      <c r="A447" s="135"/>
      <c r="B447" s="134"/>
      <c r="C447" s="134"/>
      <c r="D447" s="134"/>
      <c r="E447" s="134"/>
      <c r="F447" s="134"/>
      <c r="G447" s="134"/>
      <c r="H447" s="134"/>
      <c r="I447" s="134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4"/>
      <c r="V447" s="134"/>
      <c r="W447" s="134"/>
      <c r="X447" s="134"/>
      <c r="Y447" s="134"/>
      <c r="Z447" s="134"/>
    </row>
    <row r="448">
      <c r="A448" s="135"/>
      <c r="B448" s="134"/>
      <c r="C448" s="134"/>
      <c r="D448" s="134"/>
      <c r="E448" s="134"/>
      <c r="F448" s="134"/>
      <c r="G448" s="134"/>
      <c r="H448" s="134"/>
      <c r="I448" s="134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4"/>
      <c r="V448" s="134"/>
      <c r="W448" s="134"/>
      <c r="X448" s="134"/>
      <c r="Y448" s="134"/>
      <c r="Z448" s="134"/>
    </row>
    <row r="449">
      <c r="A449" s="135"/>
      <c r="B449" s="134"/>
      <c r="C449" s="134"/>
      <c r="D449" s="134"/>
      <c r="E449" s="134"/>
      <c r="F449" s="134"/>
      <c r="G449" s="134"/>
      <c r="H449" s="134"/>
      <c r="I449" s="134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4"/>
      <c r="V449" s="134"/>
      <c r="W449" s="134"/>
      <c r="X449" s="134"/>
      <c r="Y449" s="134"/>
      <c r="Z449" s="134"/>
    </row>
    <row r="450">
      <c r="A450" s="135"/>
      <c r="B450" s="134"/>
      <c r="C450" s="134"/>
      <c r="D450" s="134"/>
      <c r="E450" s="134"/>
      <c r="F450" s="134"/>
      <c r="G450" s="134"/>
      <c r="H450" s="134"/>
      <c r="I450" s="134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4"/>
      <c r="V450" s="134"/>
      <c r="W450" s="134"/>
      <c r="X450" s="134"/>
      <c r="Y450" s="134"/>
      <c r="Z450" s="134"/>
    </row>
    <row r="451">
      <c r="A451" s="135"/>
      <c r="B451" s="134"/>
      <c r="C451" s="134"/>
      <c r="D451" s="134"/>
      <c r="E451" s="134"/>
      <c r="F451" s="134"/>
      <c r="G451" s="134"/>
      <c r="H451" s="134"/>
      <c r="I451" s="134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4"/>
      <c r="V451" s="134"/>
      <c r="W451" s="134"/>
      <c r="X451" s="134"/>
      <c r="Y451" s="134"/>
      <c r="Z451" s="134"/>
    </row>
    <row r="452">
      <c r="A452" s="135"/>
      <c r="B452" s="134"/>
      <c r="C452" s="134"/>
      <c r="D452" s="134"/>
      <c r="E452" s="134"/>
      <c r="F452" s="134"/>
      <c r="G452" s="134"/>
      <c r="H452" s="134"/>
      <c r="I452" s="134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4"/>
      <c r="V452" s="134"/>
      <c r="W452" s="134"/>
      <c r="X452" s="134"/>
      <c r="Y452" s="134"/>
      <c r="Z452" s="134"/>
    </row>
    <row r="453">
      <c r="A453" s="135"/>
      <c r="B453" s="134"/>
      <c r="C453" s="134"/>
      <c r="D453" s="134"/>
      <c r="E453" s="134"/>
      <c r="F453" s="134"/>
      <c r="G453" s="134"/>
      <c r="H453" s="134"/>
      <c r="I453" s="134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4"/>
      <c r="V453" s="134"/>
      <c r="W453" s="134"/>
      <c r="X453" s="134"/>
      <c r="Y453" s="134"/>
      <c r="Z453" s="134"/>
    </row>
    <row r="454">
      <c r="A454" s="135"/>
      <c r="B454" s="134"/>
      <c r="C454" s="134"/>
      <c r="D454" s="134"/>
      <c r="E454" s="134"/>
      <c r="F454" s="134"/>
      <c r="G454" s="134"/>
      <c r="H454" s="134"/>
      <c r="I454" s="134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4"/>
      <c r="V454" s="134"/>
      <c r="W454" s="134"/>
      <c r="X454" s="134"/>
      <c r="Y454" s="134"/>
      <c r="Z454" s="134"/>
    </row>
    <row r="455">
      <c r="A455" s="135"/>
      <c r="B455" s="134"/>
      <c r="C455" s="134"/>
      <c r="D455" s="134"/>
      <c r="E455" s="134"/>
      <c r="F455" s="134"/>
      <c r="G455" s="134"/>
      <c r="H455" s="134"/>
      <c r="I455" s="134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4"/>
      <c r="V455" s="134"/>
      <c r="W455" s="134"/>
      <c r="X455" s="134"/>
      <c r="Y455" s="134"/>
      <c r="Z455" s="134"/>
    </row>
    <row r="456">
      <c r="A456" s="135"/>
      <c r="B456" s="134"/>
      <c r="C456" s="134"/>
      <c r="D456" s="134"/>
      <c r="E456" s="134"/>
      <c r="F456" s="134"/>
      <c r="G456" s="134"/>
      <c r="H456" s="134"/>
      <c r="I456" s="134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4"/>
      <c r="V456" s="134"/>
      <c r="W456" s="134"/>
      <c r="X456" s="134"/>
      <c r="Y456" s="134"/>
      <c r="Z456" s="134"/>
    </row>
    <row r="457">
      <c r="A457" s="135"/>
      <c r="B457" s="134"/>
      <c r="C457" s="134"/>
      <c r="D457" s="134"/>
      <c r="E457" s="134"/>
      <c r="F457" s="134"/>
      <c r="G457" s="134"/>
      <c r="H457" s="134"/>
      <c r="I457" s="134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4"/>
      <c r="V457" s="134"/>
      <c r="W457" s="134"/>
      <c r="X457" s="134"/>
      <c r="Y457" s="134"/>
      <c r="Z457" s="134"/>
    </row>
    <row r="458">
      <c r="A458" s="135"/>
      <c r="B458" s="134"/>
      <c r="C458" s="134"/>
      <c r="D458" s="134"/>
      <c r="E458" s="134"/>
      <c r="F458" s="134"/>
      <c r="G458" s="134"/>
      <c r="H458" s="134"/>
      <c r="I458" s="134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4"/>
      <c r="V458" s="134"/>
      <c r="W458" s="134"/>
      <c r="X458" s="134"/>
      <c r="Y458" s="134"/>
      <c r="Z458" s="134"/>
    </row>
    <row r="459">
      <c r="A459" s="135"/>
      <c r="B459" s="134"/>
      <c r="C459" s="134"/>
      <c r="D459" s="134"/>
      <c r="E459" s="134"/>
      <c r="F459" s="134"/>
      <c r="G459" s="134"/>
      <c r="H459" s="134"/>
      <c r="I459" s="134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4"/>
      <c r="V459" s="134"/>
      <c r="W459" s="134"/>
      <c r="X459" s="134"/>
      <c r="Y459" s="134"/>
      <c r="Z459" s="134"/>
    </row>
    <row r="460">
      <c r="A460" s="135"/>
      <c r="B460" s="134"/>
      <c r="C460" s="134"/>
      <c r="D460" s="134"/>
      <c r="E460" s="134"/>
      <c r="F460" s="134"/>
      <c r="G460" s="134"/>
      <c r="H460" s="134"/>
      <c r="I460" s="134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4"/>
      <c r="V460" s="134"/>
      <c r="W460" s="134"/>
      <c r="X460" s="134"/>
      <c r="Y460" s="134"/>
      <c r="Z460" s="134"/>
    </row>
    <row r="461">
      <c r="A461" s="135"/>
      <c r="B461" s="134"/>
      <c r="C461" s="134"/>
      <c r="D461" s="134"/>
      <c r="E461" s="134"/>
      <c r="F461" s="134"/>
      <c r="G461" s="134"/>
      <c r="H461" s="134"/>
      <c r="I461" s="134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4"/>
      <c r="V461" s="134"/>
      <c r="W461" s="134"/>
      <c r="X461" s="134"/>
      <c r="Y461" s="134"/>
      <c r="Z461" s="134"/>
    </row>
    <row r="462">
      <c r="A462" s="135"/>
      <c r="B462" s="134"/>
      <c r="C462" s="134"/>
      <c r="D462" s="134"/>
      <c r="E462" s="134"/>
      <c r="F462" s="134"/>
      <c r="G462" s="134"/>
      <c r="H462" s="134"/>
      <c r="I462" s="134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4"/>
      <c r="V462" s="134"/>
      <c r="W462" s="134"/>
      <c r="X462" s="134"/>
      <c r="Y462" s="134"/>
      <c r="Z462" s="134"/>
    </row>
    <row r="463">
      <c r="A463" s="135"/>
      <c r="B463" s="134"/>
      <c r="C463" s="134"/>
      <c r="D463" s="134"/>
      <c r="E463" s="134"/>
      <c r="F463" s="134"/>
      <c r="G463" s="134"/>
      <c r="H463" s="134"/>
      <c r="I463" s="134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4"/>
      <c r="V463" s="134"/>
      <c r="W463" s="134"/>
      <c r="X463" s="134"/>
      <c r="Y463" s="134"/>
      <c r="Z463" s="134"/>
    </row>
    <row r="464">
      <c r="A464" s="135"/>
      <c r="B464" s="134"/>
      <c r="C464" s="134"/>
      <c r="D464" s="134"/>
      <c r="E464" s="134"/>
      <c r="F464" s="134"/>
      <c r="G464" s="134"/>
      <c r="H464" s="134"/>
      <c r="I464" s="134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4"/>
      <c r="V464" s="134"/>
      <c r="W464" s="134"/>
      <c r="X464" s="134"/>
      <c r="Y464" s="134"/>
      <c r="Z464" s="134"/>
    </row>
    <row r="465">
      <c r="A465" s="135"/>
      <c r="B465" s="134"/>
      <c r="C465" s="134"/>
      <c r="D465" s="134"/>
      <c r="E465" s="134"/>
      <c r="F465" s="134"/>
      <c r="G465" s="134"/>
      <c r="H465" s="134"/>
      <c r="I465" s="134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4"/>
      <c r="V465" s="134"/>
      <c r="W465" s="134"/>
      <c r="X465" s="134"/>
      <c r="Y465" s="134"/>
      <c r="Z465" s="134"/>
    </row>
    <row r="466">
      <c r="A466" s="135"/>
      <c r="B466" s="134"/>
      <c r="C466" s="134"/>
      <c r="D466" s="134"/>
      <c r="E466" s="134"/>
      <c r="F466" s="134"/>
      <c r="G466" s="134"/>
      <c r="H466" s="134"/>
      <c r="I466" s="134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4"/>
      <c r="V466" s="134"/>
      <c r="W466" s="134"/>
      <c r="X466" s="134"/>
      <c r="Y466" s="134"/>
      <c r="Z466" s="134"/>
    </row>
    <row r="467">
      <c r="A467" s="135"/>
      <c r="B467" s="134"/>
      <c r="C467" s="134"/>
      <c r="D467" s="134"/>
      <c r="E467" s="134"/>
      <c r="F467" s="134"/>
      <c r="G467" s="134"/>
      <c r="H467" s="134"/>
      <c r="I467" s="134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4"/>
      <c r="V467" s="134"/>
      <c r="W467" s="134"/>
      <c r="X467" s="134"/>
      <c r="Y467" s="134"/>
      <c r="Z467" s="134"/>
    </row>
    <row r="468">
      <c r="A468" s="135"/>
      <c r="B468" s="134"/>
      <c r="C468" s="134"/>
      <c r="D468" s="134"/>
      <c r="E468" s="134"/>
      <c r="F468" s="134"/>
      <c r="G468" s="134"/>
      <c r="H468" s="134"/>
      <c r="I468" s="134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4"/>
      <c r="V468" s="134"/>
      <c r="W468" s="134"/>
      <c r="X468" s="134"/>
      <c r="Y468" s="134"/>
      <c r="Z468" s="134"/>
    </row>
    <row r="469">
      <c r="A469" s="135"/>
      <c r="B469" s="134"/>
      <c r="C469" s="134"/>
      <c r="D469" s="134"/>
      <c r="E469" s="134"/>
      <c r="F469" s="134"/>
      <c r="G469" s="134"/>
      <c r="H469" s="134"/>
      <c r="I469" s="134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4"/>
      <c r="V469" s="134"/>
      <c r="W469" s="134"/>
      <c r="X469" s="134"/>
      <c r="Y469" s="134"/>
      <c r="Z469" s="134"/>
    </row>
    <row r="470">
      <c r="A470" s="135"/>
      <c r="B470" s="134"/>
      <c r="C470" s="134"/>
      <c r="D470" s="134"/>
      <c r="E470" s="134"/>
      <c r="F470" s="134"/>
      <c r="G470" s="134"/>
      <c r="H470" s="134"/>
      <c r="I470" s="134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4"/>
      <c r="V470" s="134"/>
      <c r="W470" s="134"/>
      <c r="X470" s="134"/>
      <c r="Y470" s="134"/>
      <c r="Z470" s="134"/>
    </row>
    <row r="471">
      <c r="A471" s="135"/>
      <c r="B471" s="134"/>
      <c r="C471" s="134"/>
      <c r="D471" s="134"/>
      <c r="E471" s="134"/>
      <c r="F471" s="134"/>
      <c r="G471" s="134"/>
      <c r="H471" s="134"/>
      <c r="I471" s="134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4"/>
      <c r="V471" s="134"/>
      <c r="W471" s="134"/>
      <c r="X471" s="134"/>
      <c r="Y471" s="134"/>
      <c r="Z471" s="134"/>
    </row>
    <row r="472">
      <c r="A472" s="135"/>
      <c r="B472" s="134"/>
      <c r="C472" s="134"/>
      <c r="D472" s="134"/>
      <c r="E472" s="134"/>
      <c r="F472" s="134"/>
      <c r="G472" s="134"/>
      <c r="H472" s="134"/>
      <c r="I472" s="134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4"/>
      <c r="V472" s="134"/>
      <c r="W472" s="134"/>
      <c r="X472" s="134"/>
      <c r="Y472" s="134"/>
      <c r="Z472" s="134"/>
    </row>
    <row r="473">
      <c r="A473" s="135"/>
      <c r="B473" s="134"/>
      <c r="C473" s="134"/>
      <c r="D473" s="134"/>
      <c r="E473" s="134"/>
      <c r="F473" s="134"/>
      <c r="G473" s="134"/>
      <c r="H473" s="134"/>
      <c r="I473" s="134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4"/>
      <c r="V473" s="134"/>
      <c r="W473" s="134"/>
      <c r="X473" s="134"/>
      <c r="Y473" s="134"/>
      <c r="Z473" s="134"/>
    </row>
    <row r="474">
      <c r="A474" s="135"/>
      <c r="B474" s="134"/>
      <c r="C474" s="134"/>
      <c r="D474" s="134"/>
      <c r="E474" s="134"/>
      <c r="F474" s="134"/>
      <c r="G474" s="134"/>
      <c r="H474" s="134"/>
      <c r="I474" s="134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4"/>
      <c r="V474" s="134"/>
      <c r="W474" s="134"/>
      <c r="X474" s="134"/>
      <c r="Y474" s="134"/>
      <c r="Z474" s="134"/>
    </row>
    <row r="475">
      <c r="A475" s="135"/>
      <c r="B475" s="134"/>
      <c r="C475" s="134"/>
      <c r="D475" s="134"/>
      <c r="E475" s="134"/>
      <c r="F475" s="134"/>
      <c r="G475" s="134"/>
      <c r="H475" s="134"/>
      <c r="I475" s="134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4"/>
      <c r="V475" s="134"/>
      <c r="W475" s="134"/>
      <c r="X475" s="134"/>
      <c r="Y475" s="134"/>
      <c r="Z475" s="134"/>
    </row>
    <row r="476">
      <c r="A476" s="135"/>
      <c r="B476" s="134"/>
      <c r="C476" s="134"/>
      <c r="D476" s="134"/>
      <c r="E476" s="134"/>
      <c r="F476" s="134"/>
      <c r="G476" s="134"/>
      <c r="H476" s="134"/>
      <c r="I476" s="134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4"/>
      <c r="V476" s="134"/>
      <c r="W476" s="134"/>
      <c r="X476" s="134"/>
      <c r="Y476" s="134"/>
      <c r="Z476" s="134"/>
    </row>
    <row r="477">
      <c r="A477" s="135"/>
      <c r="B477" s="134"/>
      <c r="C477" s="134"/>
      <c r="D477" s="134"/>
      <c r="E477" s="134"/>
      <c r="F477" s="134"/>
      <c r="G477" s="134"/>
      <c r="H477" s="134"/>
      <c r="I477" s="134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4"/>
      <c r="V477" s="134"/>
      <c r="W477" s="134"/>
      <c r="X477" s="134"/>
      <c r="Y477" s="134"/>
      <c r="Z477" s="134"/>
    </row>
    <row r="478">
      <c r="A478" s="135"/>
      <c r="B478" s="134"/>
      <c r="C478" s="134"/>
      <c r="D478" s="134"/>
      <c r="E478" s="134"/>
      <c r="F478" s="134"/>
      <c r="G478" s="134"/>
      <c r="H478" s="134"/>
      <c r="I478" s="134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4"/>
      <c r="V478" s="134"/>
      <c r="W478" s="134"/>
      <c r="X478" s="134"/>
      <c r="Y478" s="134"/>
      <c r="Z478" s="134"/>
    </row>
    <row r="479">
      <c r="A479" s="135"/>
      <c r="B479" s="134"/>
      <c r="C479" s="134"/>
      <c r="D479" s="134"/>
      <c r="E479" s="134"/>
      <c r="F479" s="134"/>
      <c r="G479" s="134"/>
      <c r="H479" s="134"/>
      <c r="I479" s="134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4"/>
      <c r="V479" s="134"/>
      <c r="W479" s="134"/>
      <c r="X479" s="134"/>
      <c r="Y479" s="134"/>
      <c r="Z479" s="134"/>
    </row>
    <row r="480">
      <c r="A480" s="135"/>
      <c r="B480" s="134"/>
      <c r="C480" s="134"/>
      <c r="D480" s="134"/>
      <c r="E480" s="134"/>
      <c r="F480" s="134"/>
      <c r="G480" s="134"/>
      <c r="H480" s="134"/>
      <c r="I480" s="134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4"/>
      <c r="V480" s="134"/>
      <c r="W480" s="134"/>
      <c r="X480" s="134"/>
      <c r="Y480" s="134"/>
      <c r="Z480" s="134"/>
    </row>
    <row r="481">
      <c r="A481" s="135"/>
      <c r="B481" s="134"/>
      <c r="C481" s="134"/>
      <c r="D481" s="134"/>
      <c r="E481" s="134"/>
      <c r="F481" s="134"/>
      <c r="G481" s="134"/>
      <c r="H481" s="134"/>
      <c r="I481" s="134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4"/>
      <c r="V481" s="134"/>
      <c r="W481" s="134"/>
      <c r="X481" s="134"/>
      <c r="Y481" s="134"/>
      <c r="Z481" s="134"/>
    </row>
    <row r="482">
      <c r="A482" s="135"/>
      <c r="B482" s="134"/>
      <c r="C482" s="134"/>
      <c r="D482" s="134"/>
      <c r="E482" s="134"/>
      <c r="F482" s="134"/>
      <c r="G482" s="134"/>
      <c r="H482" s="134"/>
      <c r="I482" s="134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4"/>
      <c r="V482" s="134"/>
      <c r="W482" s="134"/>
      <c r="X482" s="134"/>
      <c r="Y482" s="134"/>
      <c r="Z482" s="134"/>
    </row>
    <row r="483">
      <c r="A483" s="135"/>
      <c r="B483" s="134"/>
      <c r="C483" s="134"/>
      <c r="D483" s="134"/>
      <c r="E483" s="134"/>
      <c r="F483" s="134"/>
      <c r="G483" s="134"/>
      <c r="H483" s="134"/>
      <c r="I483" s="134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4"/>
      <c r="V483" s="134"/>
      <c r="W483" s="134"/>
      <c r="X483" s="134"/>
      <c r="Y483" s="134"/>
      <c r="Z483" s="134"/>
    </row>
    <row r="484">
      <c r="A484" s="135"/>
      <c r="B484" s="134"/>
      <c r="C484" s="134"/>
      <c r="D484" s="134"/>
      <c r="E484" s="134"/>
      <c r="F484" s="134"/>
      <c r="G484" s="134"/>
      <c r="H484" s="134"/>
      <c r="I484" s="134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4"/>
      <c r="V484" s="134"/>
      <c r="W484" s="134"/>
      <c r="X484" s="134"/>
      <c r="Y484" s="134"/>
      <c r="Z484" s="134"/>
    </row>
    <row r="485">
      <c r="A485" s="135"/>
      <c r="B485" s="134"/>
      <c r="C485" s="134"/>
      <c r="D485" s="134"/>
      <c r="E485" s="134"/>
      <c r="F485" s="134"/>
      <c r="G485" s="134"/>
      <c r="H485" s="134"/>
      <c r="I485" s="134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4"/>
      <c r="V485" s="134"/>
      <c r="W485" s="134"/>
      <c r="X485" s="134"/>
      <c r="Y485" s="134"/>
      <c r="Z485" s="134"/>
    </row>
    <row r="486">
      <c r="A486" s="135"/>
      <c r="B486" s="134"/>
      <c r="C486" s="134"/>
      <c r="D486" s="134"/>
      <c r="E486" s="134"/>
      <c r="F486" s="134"/>
      <c r="G486" s="134"/>
      <c r="H486" s="134"/>
      <c r="I486" s="134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4"/>
      <c r="V486" s="134"/>
      <c r="W486" s="134"/>
      <c r="X486" s="134"/>
      <c r="Y486" s="134"/>
      <c r="Z486" s="134"/>
    </row>
    <row r="487">
      <c r="A487" s="135"/>
      <c r="B487" s="134"/>
      <c r="C487" s="134"/>
      <c r="D487" s="134"/>
      <c r="E487" s="134"/>
      <c r="F487" s="134"/>
      <c r="G487" s="134"/>
      <c r="H487" s="134"/>
      <c r="I487" s="134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4"/>
      <c r="V487" s="134"/>
      <c r="W487" s="134"/>
      <c r="X487" s="134"/>
      <c r="Y487" s="134"/>
      <c r="Z487" s="134"/>
    </row>
    <row r="488">
      <c r="A488" s="135"/>
      <c r="B488" s="134"/>
      <c r="C488" s="134"/>
      <c r="D488" s="134"/>
      <c r="E488" s="134"/>
      <c r="F488" s="134"/>
      <c r="G488" s="134"/>
      <c r="H488" s="134"/>
      <c r="I488" s="134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4"/>
      <c r="V488" s="134"/>
      <c r="W488" s="134"/>
      <c r="X488" s="134"/>
      <c r="Y488" s="134"/>
      <c r="Z488" s="134"/>
    </row>
    <row r="489">
      <c r="A489" s="135"/>
      <c r="B489" s="134"/>
      <c r="C489" s="134"/>
      <c r="D489" s="134"/>
      <c r="E489" s="134"/>
      <c r="F489" s="134"/>
      <c r="G489" s="134"/>
      <c r="H489" s="134"/>
      <c r="I489" s="134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4"/>
      <c r="V489" s="134"/>
      <c r="W489" s="134"/>
      <c r="X489" s="134"/>
      <c r="Y489" s="134"/>
      <c r="Z489" s="134"/>
    </row>
    <row r="490">
      <c r="A490" s="135"/>
      <c r="B490" s="134"/>
      <c r="C490" s="134"/>
      <c r="D490" s="134"/>
      <c r="E490" s="134"/>
      <c r="F490" s="134"/>
      <c r="G490" s="134"/>
      <c r="H490" s="134"/>
      <c r="I490" s="134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4"/>
      <c r="V490" s="134"/>
      <c r="W490" s="134"/>
      <c r="X490" s="134"/>
      <c r="Y490" s="134"/>
      <c r="Z490" s="134"/>
    </row>
    <row r="491">
      <c r="A491" s="135"/>
      <c r="B491" s="134"/>
      <c r="C491" s="134"/>
      <c r="D491" s="134"/>
      <c r="E491" s="134"/>
      <c r="F491" s="134"/>
      <c r="G491" s="134"/>
      <c r="H491" s="134"/>
      <c r="I491" s="134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4"/>
      <c r="V491" s="134"/>
      <c r="W491" s="134"/>
      <c r="X491" s="134"/>
      <c r="Y491" s="134"/>
      <c r="Z491" s="134"/>
    </row>
    <row r="492">
      <c r="A492" s="135"/>
      <c r="B492" s="134"/>
      <c r="C492" s="134"/>
      <c r="D492" s="134"/>
      <c r="E492" s="134"/>
      <c r="F492" s="134"/>
      <c r="G492" s="134"/>
      <c r="H492" s="134"/>
      <c r="I492" s="134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4"/>
      <c r="V492" s="134"/>
      <c r="W492" s="134"/>
      <c r="X492" s="134"/>
      <c r="Y492" s="134"/>
      <c r="Z492" s="134"/>
    </row>
    <row r="493">
      <c r="A493" s="135"/>
      <c r="B493" s="134"/>
      <c r="C493" s="134"/>
      <c r="D493" s="134"/>
      <c r="E493" s="134"/>
      <c r="F493" s="134"/>
      <c r="G493" s="134"/>
      <c r="H493" s="134"/>
      <c r="I493" s="134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4"/>
      <c r="V493" s="134"/>
      <c r="W493" s="134"/>
      <c r="X493" s="134"/>
      <c r="Y493" s="134"/>
      <c r="Z493" s="134"/>
    </row>
    <row r="494">
      <c r="A494" s="135"/>
      <c r="B494" s="134"/>
      <c r="C494" s="134"/>
      <c r="D494" s="134"/>
      <c r="E494" s="134"/>
      <c r="F494" s="134"/>
      <c r="G494" s="134"/>
      <c r="H494" s="134"/>
      <c r="I494" s="134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4"/>
      <c r="V494" s="134"/>
      <c r="W494" s="134"/>
      <c r="X494" s="134"/>
      <c r="Y494" s="134"/>
      <c r="Z494" s="134"/>
    </row>
    <row r="495">
      <c r="A495" s="135"/>
      <c r="B495" s="134"/>
      <c r="C495" s="134"/>
      <c r="D495" s="134"/>
      <c r="E495" s="134"/>
      <c r="F495" s="134"/>
      <c r="G495" s="134"/>
      <c r="H495" s="134"/>
      <c r="I495" s="134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4"/>
      <c r="V495" s="134"/>
      <c r="W495" s="134"/>
      <c r="X495" s="134"/>
      <c r="Y495" s="134"/>
      <c r="Z495" s="134"/>
    </row>
    <row r="496">
      <c r="A496" s="135"/>
      <c r="B496" s="134"/>
      <c r="C496" s="134"/>
      <c r="D496" s="134"/>
      <c r="E496" s="134"/>
      <c r="F496" s="134"/>
      <c r="G496" s="134"/>
      <c r="H496" s="134"/>
      <c r="I496" s="134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4"/>
      <c r="V496" s="134"/>
      <c r="W496" s="134"/>
      <c r="X496" s="134"/>
      <c r="Y496" s="134"/>
      <c r="Z496" s="134"/>
    </row>
    <row r="497">
      <c r="A497" s="135"/>
      <c r="B497" s="134"/>
      <c r="C497" s="134"/>
      <c r="D497" s="134"/>
      <c r="E497" s="134"/>
      <c r="F497" s="134"/>
      <c r="G497" s="134"/>
      <c r="H497" s="134"/>
      <c r="I497" s="134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4"/>
      <c r="V497" s="134"/>
      <c r="W497" s="134"/>
      <c r="X497" s="134"/>
      <c r="Y497" s="134"/>
      <c r="Z497" s="134"/>
    </row>
    <row r="498">
      <c r="A498" s="135"/>
      <c r="B498" s="134"/>
      <c r="C498" s="134"/>
      <c r="D498" s="134"/>
      <c r="E498" s="134"/>
      <c r="F498" s="134"/>
      <c r="G498" s="134"/>
      <c r="H498" s="134"/>
      <c r="I498" s="134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4"/>
      <c r="V498" s="134"/>
      <c r="W498" s="134"/>
      <c r="X498" s="134"/>
      <c r="Y498" s="134"/>
      <c r="Z498" s="134"/>
    </row>
    <row r="499">
      <c r="A499" s="135"/>
      <c r="B499" s="134"/>
      <c r="C499" s="134"/>
      <c r="D499" s="134"/>
      <c r="E499" s="134"/>
      <c r="F499" s="134"/>
      <c r="G499" s="134"/>
      <c r="H499" s="134"/>
      <c r="I499" s="134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4"/>
      <c r="V499" s="134"/>
      <c r="W499" s="134"/>
      <c r="X499" s="134"/>
      <c r="Y499" s="134"/>
      <c r="Z499" s="134"/>
    </row>
    <row r="500">
      <c r="A500" s="135"/>
      <c r="B500" s="134"/>
      <c r="C500" s="134"/>
      <c r="D500" s="134"/>
      <c r="E500" s="134"/>
      <c r="F500" s="134"/>
      <c r="G500" s="134"/>
      <c r="H500" s="134"/>
      <c r="I500" s="134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4"/>
      <c r="V500" s="134"/>
      <c r="W500" s="134"/>
      <c r="X500" s="134"/>
      <c r="Y500" s="134"/>
      <c r="Z500" s="134"/>
    </row>
    <row r="501">
      <c r="A501" s="135"/>
      <c r="B501" s="134"/>
      <c r="C501" s="134"/>
      <c r="D501" s="134"/>
      <c r="E501" s="134"/>
      <c r="F501" s="134"/>
      <c r="G501" s="134"/>
      <c r="H501" s="134"/>
      <c r="I501" s="134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4"/>
      <c r="V501" s="134"/>
      <c r="W501" s="134"/>
      <c r="X501" s="134"/>
      <c r="Y501" s="134"/>
      <c r="Z501" s="134"/>
    </row>
    <row r="502">
      <c r="A502" s="135"/>
      <c r="B502" s="134"/>
      <c r="C502" s="134"/>
      <c r="D502" s="134"/>
      <c r="E502" s="134"/>
      <c r="F502" s="134"/>
      <c r="G502" s="134"/>
      <c r="H502" s="134"/>
      <c r="I502" s="134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4"/>
      <c r="V502" s="134"/>
      <c r="W502" s="134"/>
      <c r="X502" s="134"/>
      <c r="Y502" s="134"/>
      <c r="Z502" s="134"/>
    </row>
    <row r="503">
      <c r="A503" s="135"/>
      <c r="B503" s="134"/>
      <c r="C503" s="134"/>
      <c r="D503" s="134"/>
      <c r="E503" s="134"/>
      <c r="F503" s="134"/>
      <c r="G503" s="134"/>
      <c r="H503" s="134"/>
      <c r="I503" s="134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4"/>
      <c r="V503" s="134"/>
      <c r="W503" s="134"/>
      <c r="X503" s="134"/>
      <c r="Y503" s="134"/>
      <c r="Z503" s="134"/>
    </row>
    <row r="504">
      <c r="A504" s="135"/>
      <c r="B504" s="134"/>
      <c r="C504" s="134"/>
      <c r="D504" s="134"/>
      <c r="E504" s="134"/>
      <c r="F504" s="134"/>
      <c r="G504" s="134"/>
      <c r="H504" s="134"/>
      <c r="I504" s="134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4"/>
      <c r="V504" s="134"/>
      <c r="W504" s="134"/>
      <c r="X504" s="134"/>
      <c r="Y504" s="134"/>
      <c r="Z504" s="134"/>
    </row>
    <row r="505">
      <c r="A505" s="135"/>
      <c r="B505" s="134"/>
      <c r="C505" s="134"/>
      <c r="D505" s="134"/>
      <c r="E505" s="134"/>
      <c r="F505" s="134"/>
      <c r="G505" s="134"/>
      <c r="H505" s="134"/>
      <c r="I505" s="134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4"/>
      <c r="V505" s="134"/>
      <c r="W505" s="134"/>
      <c r="X505" s="134"/>
      <c r="Y505" s="134"/>
      <c r="Z505" s="134"/>
    </row>
    <row r="506">
      <c r="A506" s="135"/>
      <c r="B506" s="134"/>
      <c r="C506" s="134"/>
      <c r="D506" s="134"/>
      <c r="E506" s="134"/>
      <c r="F506" s="134"/>
      <c r="G506" s="134"/>
      <c r="H506" s="134"/>
      <c r="I506" s="134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4"/>
      <c r="V506" s="134"/>
      <c r="W506" s="134"/>
      <c r="X506" s="134"/>
      <c r="Y506" s="134"/>
      <c r="Z506" s="134"/>
    </row>
    <row r="507">
      <c r="A507" s="135"/>
      <c r="B507" s="134"/>
      <c r="C507" s="134"/>
      <c r="D507" s="134"/>
      <c r="E507" s="134"/>
      <c r="F507" s="134"/>
      <c r="G507" s="134"/>
      <c r="H507" s="134"/>
      <c r="I507" s="134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4"/>
      <c r="V507" s="134"/>
      <c r="W507" s="134"/>
      <c r="X507" s="134"/>
      <c r="Y507" s="134"/>
      <c r="Z507" s="134"/>
    </row>
    <row r="508">
      <c r="A508" s="135"/>
      <c r="B508" s="134"/>
      <c r="C508" s="134"/>
      <c r="D508" s="134"/>
      <c r="E508" s="134"/>
      <c r="F508" s="134"/>
      <c r="G508" s="134"/>
      <c r="H508" s="134"/>
      <c r="I508" s="134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4"/>
      <c r="V508" s="134"/>
      <c r="W508" s="134"/>
      <c r="X508" s="134"/>
      <c r="Y508" s="134"/>
      <c r="Z508" s="134"/>
    </row>
    <row r="509">
      <c r="A509" s="135"/>
      <c r="B509" s="134"/>
      <c r="C509" s="134"/>
      <c r="D509" s="134"/>
      <c r="E509" s="134"/>
      <c r="F509" s="134"/>
      <c r="G509" s="134"/>
      <c r="H509" s="134"/>
      <c r="I509" s="134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4"/>
      <c r="V509" s="134"/>
      <c r="W509" s="134"/>
      <c r="X509" s="134"/>
      <c r="Y509" s="134"/>
      <c r="Z509" s="134"/>
    </row>
    <row r="510">
      <c r="A510" s="135"/>
      <c r="B510" s="134"/>
      <c r="C510" s="134"/>
      <c r="D510" s="134"/>
      <c r="E510" s="134"/>
      <c r="F510" s="134"/>
      <c r="G510" s="134"/>
      <c r="H510" s="134"/>
      <c r="I510" s="134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4"/>
      <c r="V510" s="134"/>
      <c r="W510" s="134"/>
      <c r="X510" s="134"/>
      <c r="Y510" s="134"/>
      <c r="Z510" s="134"/>
    </row>
    <row r="511">
      <c r="A511" s="135"/>
      <c r="B511" s="134"/>
      <c r="C511" s="134"/>
      <c r="D511" s="134"/>
      <c r="E511" s="134"/>
      <c r="F511" s="134"/>
      <c r="G511" s="134"/>
      <c r="H511" s="134"/>
      <c r="I511" s="134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4"/>
      <c r="V511" s="134"/>
      <c r="W511" s="134"/>
      <c r="X511" s="134"/>
      <c r="Y511" s="134"/>
      <c r="Z511" s="134"/>
    </row>
    <row r="512">
      <c r="A512" s="135"/>
      <c r="B512" s="134"/>
      <c r="C512" s="134"/>
      <c r="D512" s="134"/>
      <c r="E512" s="134"/>
      <c r="F512" s="134"/>
      <c r="G512" s="134"/>
      <c r="H512" s="134"/>
      <c r="I512" s="134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4"/>
      <c r="V512" s="134"/>
      <c r="W512" s="134"/>
      <c r="X512" s="134"/>
      <c r="Y512" s="134"/>
      <c r="Z512" s="134"/>
    </row>
    <row r="513">
      <c r="A513" s="135"/>
      <c r="B513" s="134"/>
      <c r="C513" s="134"/>
      <c r="D513" s="134"/>
      <c r="E513" s="134"/>
      <c r="F513" s="134"/>
      <c r="G513" s="134"/>
      <c r="H513" s="134"/>
      <c r="I513" s="134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4"/>
      <c r="V513" s="134"/>
      <c r="W513" s="134"/>
      <c r="X513" s="134"/>
      <c r="Y513" s="134"/>
      <c r="Z513" s="134"/>
    </row>
    <row r="514">
      <c r="A514" s="135"/>
      <c r="B514" s="134"/>
      <c r="C514" s="134"/>
      <c r="D514" s="134"/>
      <c r="E514" s="134"/>
      <c r="F514" s="134"/>
      <c r="G514" s="134"/>
      <c r="H514" s="134"/>
      <c r="I514" s="134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4"/>
      <c r="V514" s="134"/>
      <c r="W514" s="134"/>
      <c r="X514" s="134"/>
      <c r="Y514" s="134"/>
      <c r="Z514" s="134"/>
    </row>
    <row r="515">
      <c r="A515" s="135"/>
      <c r="B515" s="134"/>
      <c r="C515" s="134"/>
      <c r="D515" s="134"/>
      <c r="E515" s="134"/>
      <c r="F515" s="134"/>
      <c r="G515" s="134"/>
      <c r="H515" s="134"/>
      <c r="I515" s="134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4"/>
      <c r="V515" s="134"/>
      <c r="W515" s="134"/>
      <c r="X515" s="134"/>
      <c r="Y515" s="134"/>
      <c r="Z515" s="134"/>
    </row>
    <row r="516">
      <c r="A516" s="135"/>
      <c r="B516" s="134"/>
      <c r="C516" s="134"/>
      <c r="D516" s="134"/>
      <c r="E516" s="134"/>
      <c r="F516" s="134"/>
      <c r="G516" s="134"/>
      <c r="H516" s="134"/>
      <c r="I516" s="134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4"/>
      <c r="V516" s="134"/>
      <c r="W516" s="134"/>
      <c r="X516" s="134"/>
      <c r="Y516" s="134"/>
      <c r="Z516" s="134"/>
    </row>
    <row r="517">
      <c r="A517" s="135"/>
      <c r="B517" s="134"/>
      <c r="C517" s="134"/>
      <c r="D517" s="134"/>
      <c r="E517" s="134"/>
      <c r="F517" s="134"/>
      <c r="G517" s="134"/>
      <c r="H517" s="134"/>
      <c r="I517" s="134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4"/>
      <c r="V517" s="134"/>
      <c r="W517" s="134"/>
      <c r="X517" s="134"/>
      <c r="Y517" s="134"/>
      <c r="Z517" s="134"/>
    </row>
    <row r="518">
      <c r="A518" s="135"/>
      <c r="B518" s="134"/>
      <c r="C518" s="134"/>
      <c r="D518" s="134"/>
      <c r="E518" s="134"/>
      <c r="F518" s="134"/>
      <c r="G518" s="134"/>
      <c r="H518" s="134"/>
      <c r="I518" s="134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4"/>
      <c r="V518" s="134"/>
      <c r="W518" s="134"/>
      <c r="X518" s="134"/>
      <c r="Y518" s="134"/>
      <c r="Z518" s="134"/>
    </row>
    <row r="519">
      <c r="A519" s="135"/>
      <c r="B519" s="134"/>
      <c r="C519" s="134"/>
      <c r="D519" s="134"/>
      <c r="E519" s="134"/>
      <c r="F519" s="134"/>
      <c r="G519" s="134"/>
      <c r="H519" s="134"/>
      <c r="I519" s="134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4"/>
      <c r="V519" s="134"/>
      <c r="W519" s="134"/>
      <c r="X519" s="134"/>
      <c r="Y519" s="134"/>
      <c r="Z519" s="134"/>
    </row>
    <row r="520">
      <c r="A520" s="135"/>
      <c r="B520" s="134"/>
      <c r="C520" s="134"/>
      <c r="D520" s="134"/>
      <c r="E520" s="134"/>
      <c r="F520" s="134"/>
      <c r="G520" s="134"/>
      <c r="H520" s="134"/>
      <c r="I520" s="134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4"/>
      <c r="V520" s="134"/>
      <c r="W520" s="134"/>
      <c r="X520" s="134"/>
      <c r="Y520" s="134"/>
      <c r="Z520" s="134"/>
    </row>
    <row r="521">
      <c r="A521" s="135"/>
      <c r="B521" s="134"/>
      <c r="C521" s="134"/>
      <c r="D521" s="134"/>
      <c r="E521" s="134"/>
      <c r="F521" s="134"/>
      <c r="G521" s="134"/>
      <c r="H521" s="134"/>
      <c r="I521" s="134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4"/>
      <c r="V521" s="134"/>
      <c r="W521" s="134"/>
      <c r="X521" s="134"/>
      <c r="Y521" s="134"/>
      <c r="Z521" s="134"/>
    </row>
    <row r="522">
      <c r="A522" s="135"/>
      <c r="B522" s="134"/>
      <c r="C522" s="134"/>
      <c r="D522" s="134"/>
      <c r="E522" s="134"/>
      <c r="F522" s="134"/>
      <c r="G522" s="134"/>
      <c r="H522" s="134"/>
      <c r="I522" s="134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4"/>
      <c r="V522" s="134"/>
      <c r="W522" s="134"/>
      <c r="X522" s="134"/>
      <c r="Y522" s="134"/>
      <c r="Z522" s="134"/>
    </row>
    <row r="523">
      <c r="A523" s="135"/>
      <c r="B523" s="134"/>
      <c r="C523" s="134"/>
      <c r="D523" s="134"/>
      <c r="E523" s="134"/>
      <c r="F523" s="134"/>
      <c r="G523" s="134"/>
      <c r="H523" s="134"/>
      <c r="I523" s="134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4"/>
      <c r="V523" s="134"/>
      <c r="W523" s="134"/>
      <c r="X523" s="134"/>
      <c r="Y523" s="134"/>
      <c r="Z523" s="134"/>
    </row>
    <row r="524">
      <c r="A524" s="135"/>
      <c r="B524" s="134"/>
      <c r="C524" s="134"/>
      <c r="D524" s="134"/>
      <c r="E524" s="134"/>
      <c r="F524" s="134"/>
      <c r="G524" s="134"/>
      <c r="H524" s="134"/>
      <c r="I524" s="134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4"/>
      <c r="V524" s="134"/>
      <c r="W524" s="134"/>
      <c r="X524" s="134"/>
      <c r="Y524" s="134"/>
      <c r="Z524" s="134"/>
    </row>
    <row r="525">
      <c r="A525" s="135"/>
      <c r="B525" s="134"/>
      <c r="C525" s="134"/>
      <c r="D525" s="134"/>
      <c r="E525" s="134"/>
      <c r="F525" s="134"/>
      <c r="G525" s="134"/>
      <c r="H525" s="134"/>
      <c r="I525" s="134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4"/>
      <c r="V525" s="134"/>
      <c r="W525" s="134"/>
      <c r="X525" s="134"/>
      <c r="Y525" s="134"/>
      <c r="Z525" s="134"/>
    </row>
    <row r="526">
      <c r="A526" s="135"/>
      <c r="B526" s="134"/>
      <c r="C526" s="134"/>
      <c r="D526" s="134"/>
      <c r="E526" s="134"/>
      <c r="F526" s="134"/>
      <c r="G526" s="134"/>
      <c r="H526" s="134"/>
      <c r="I526" s="134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4"/>
      <c r="V526" s="134"/>
      <c r="W526" s="134"/>
      <c r="X526" s="134"/>
      <c r="Y526" s="134"/>
      <c r="Z526" s="134"/>
    </row>
    <row r="527">
      <c r="A527" s="135"/>
      <c r="B527" s="134"/>
      <c r="C527" s="134"/>
      <c r="D527" s="134"/>
      <c r="E527" s="134"/>
      <c r="F527" s="134"/>
      <c r="G527" s="134"/>
      <c r="H527" s="134"/>
      <c r="I527" s="134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4"/>
      <c r="V527" s="134"/>
      <c r="W527" s="134"/>
      <c r="X527" s="134"/>
      <c r="Y527" s="134"/>
      <c r="Z527" s="134"/>
    </row>
    <row r="528">
      <c r="A528" s="135"/>
      <c r="B528" s="134"/>
      <c r="C528" s="134"/>
      <c r="D528" s="134"/>
      <c r="E528" s="134"/>
      <c r="F528" s="134"/>
      <c r="G528" s="134"/>
      <c r="H528" s="134"/>
      <c r="I528" s="134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4"/>
      <c r="V528" s="134"/>
      <c r="W528" s="134"/>
      <c r="X528" s="134"/>
      <c r="Y528" s="134"/>
      <c r="Z528" s="134"/>
    </row>
    <row r="529">
      <c r="A529" s="135"/>
      <c r="B529" s="134"/>
      <c r="C529" s="134"/>
      <c r="D529" s="134"/>
      <c r="E529" s="134"/>
      <c r="F529" s="134"/>
      <c r="G529" s="134"/>
      <c r="H529" s="134"/>
      <c r="I529" s="134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4"/>
      <c r="V529" s="134"/>
      <c r="W529" s="134"/>
      <c r="X529" s="134"/>
      <c r="Y529" s="134"/>
      <c r="Z529" s="134"/>
    </row>
    <row r="530">
      <c r="A530" s="135"/>
      <c r="B530" s="134"/>
      <c r="C530" s="134"/>
      <c r="D530" s="134"/>
      <c r="E530" s="134"/>
      <c r="F530" s="134"/>
      <c r="G530" s="134"/>
      <c r="H530" s="134"/>
      <c r="I530" s="134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4"/>
      <c r="V530" s="134"/>
      <c r="W530" s="134"/>
      <c r="X530" s="134"/>
      <c r="Y530" s="134"/>
      <c r="Z530" s="134"/>
    </row>
    <row r="531">
      <c r="A531" s="135"/>
      <c r="B531" s="134"/>
      <c r="C531" s="134"/>
      <c r="D531" s="134"/>
      <c r="E531" s="134"/>
      <c r="F531" s="134"/>
      <c r="G531" s="134"/>
      <c r="H531" s="134"/>
      <c r="I531" s="134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4"/>
      <c r="V531" s="134"/>
      <c r="W531" s="134"/>
      <c r="X531" s="134"/>
      <c r="Y531" s="134"/>
      <c r="Z531" s="134"/>
    </row>
    <row r="532">
      <c r="A532" s="135"/>
      <c r="B532" s="134"/>
      <c r="C532" s="134"/>
      <c r="D532" s="134"/>
      <c r="E532" s="134"/>
      <c r="F532" s="134"/>
      <c r="G532" s="134"/>
      <c r="H532" s="134"/>
      <c r="I532" s="134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4"/>
      <c r="V532" s="134"/>
      <c r="W532" s="134"/>
      <c r="X532" s="134"/>
      <c r="Y532" s="134"/>
      <c r="Z532" s="134"/>
    </row>
    <row r="533">
      <c r="A533" s="135"/>
      <c r="B533" s="134"/>
      <c r="C533" s="134"/>
      <c r="D533" s="134"/>
      <c r="E533" s="134"/>
      <c r="F533" s="134"/>
      <c r="G533" s="134"/>
      <c r="H533" s="134"/>
      <c r="I533" s="134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4"/>
      <c r="V533" s="134"/>
      <c r="W533" s="134"/>
      <c r="X533" s="134"/>
      <c r="Y533" s="134"/>
      <c r="Z533" s="134"/>
    </row>
    <row r="534">
      <c r="A534" s="135"/>
      <c r="B534" s="134"/>
      <c r="C534" s="134"/>
      <c r="D534" s="134"/>
      <c r="E534" s="134"/>
      <c r="F534" s="134"/>
      <c r="G534" s="134"/>
      <c r="H534" s="134"/>
      <c r="I534" s="134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4"/>
      <c r="V534" s="134"/>
      <c r="W534" s="134"/>
      <c r="X534" s="134"/>
      <c r="Y534" s="134"/>
      <c r="Z534" s="134"/>
    </row>
    <row r="535">
      <c r="A535" s="135"/>
      <c r="B535" s="134"/>
      <c r="C535" s="134"/>
      <c r="D535" s="134"/>
      <c r="E535" s="134"/>
      <c r="F535" s="134"/>
      <c r="G535" s="134"/>
      <c r="H535" s="134"/>
      <c r="I535" s="134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4"/>
      <c r="V535" s="134"/>
      <c r="W535" s="134"/>
      <c r="X535" s="134"/>
      <c r="Y535" s="134"/>
      <c r="Z535" s="134"/>
    </row>
    <row r="536">
      <c r="A536" s="135"/>
      <c r="B536" s="134"/>
      <c r="C536" s="134"/>
      <c r="D536" s="134"/>
      <c r="E536" s="134"/>
      <c r="F536" s="134"/>
      <c r="G536" s="134"/>
      <c r="H536" s="134"/>
      <c r="I536" s="134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4"/>
      <c r="V536" s="134"/>
      <c r="W536" s="134"/>
      <c r="X536" s="134"/>
      <c r="Y536" s="134"/>
      <c r="Z536" s="134"/>
    </row>
    <row r="537">
      <c r="A537" s="135"/>
      <c r="B537" s="134"/>
      <c r="C537" s="134"/>
      <c r="D537" s="134"/>
      <c r="E537" s="134"/>
      <c r="F537" s="134"/>
      <c r="G537" s="134"/>
      <c r="H537" s="134"/>
      <c r="I537" s="134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4"/>
      <c r="V537" s="134"/>
      <c r="W537" s="134"/>
      <c r="X537" s="134"/>
      <c r="Y537" s="134"/>
      <c r="Z537" s="134"/>
    </row>
    <row r="538">
      <c r="A538" s="135"/>
      <c r="B538" s="134"/>
      <c r="C538" s="134"/>
      <c r="D538" s="134"/>
      <c r="E538" s="134"/>
      <c r="F538" s="134"/>
      <c r="G538" s="134"/>
      <c r="H538" s="134"/>
      <c r="I538" s="134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4"/>
      <c r="V538" s="134"/>
      <c r="W538" s="134"/>
      <c r="X538" s="134"/>
      <c r="Y538" s="134"/>
      <c r="Z538" s="134"/>
    </row>
    <row r="539">
      <c r="A539" s="135"/>
      <c r="B539" s="134"/>
      <c r="C539" s="134"/>
      <c r="D539" s="134"/>
      <c r="E539" s="134"/>
      <c r="F539" s="134"/>
      <c r="G539" s="134"/>
      <c r="H539" s="134"/>
      <c r="I539" s="134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4"/>
      <c r="V539" s="134"/>
      <c r="W539" s="134"/>
      <c r="X539" s="134"/>
      <c r="Y539" s="134"/>
      <c r="Z539" s="134"/>
    </row>
    <row r="540">
      <c r="A540" s="135"/>
      <c r="B540" s="134"/>
      <c r="C540" s="134"/>
      <c r="D540" s="134"/>
      <c r="E540" s="134"/>
      <c r="F540" s="134"/>
      <c r="G540" s="134"/>
      <c r="H540" s="134"/>
      <c r="I540" s="134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4"/>
      <c r="V540" s="134"/>
      <c r="W540" s="134"/>
      <c r="X540" s="134"/>
      <c r="Y540" s="134"/>
      <c r="Z540" s="134"/>
    </row>
    <row r="541">
      <c r="A541" s="135"/>
      <c r="B541" s="134"/>
      <c r="C541" s="134"/>
      <c r="D541" s="134"/>
      <c r="E541" s="134"/>
      <c r="F541" s="134"/>
      <c r="G541" s="134"/>
      <c r="H541" s="134"/>
      <c r="I541" s="134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4"/>
      <c r="V541" s="134"/>
      <c r="W541" s="134"/>
      <c r="X541" s="134"/>
      <c r="Y541" s="134"/>
      <c r="Z541" s="134"/>
    </row>
    <row r="542">
      <c r="A542" s="135"/>
      <c r="B542" s="134"/>
      <c r="C542" s="134"/>
      <c r="D542" s="134"/>
      <c r="E542" s="134"/>
      <c r="F542" s="134"/>
      <c r="G542" s="134"/>
      <c r="H542" s="134"/>
      <c r="I542" s="134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4"/>
      <c r="V542" s="134"/>
      <c r="W542" s="134"/>
      <c r="X542" s="134"/>
      <c r="Y542" s="134"/>
      <c r="Z542" s="134"/>
    </row>
    <row r="543">
      <c r="A543" s="135"/>
      <c r="B543" s="134"/>
      <c r="C543" s="134"/>
      <c r="D543" s="134"/>
      <c r="E543" s="134"/>
      <c r="F543" s="134"/>
      <c r="G543" s="134"/>
      <c r="H543" s="134"/>
      <c r="I543" s="134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4"/>
      <c r="V543" s="134"/>
      <c r="W543" s="134"/>
      <c r="X543" s="134"/>
      <c r="Y543" s="134"/>
      <c r="Z543" s="134"/>
    </row>
    <row r="544">
      <c r="A544" s="135"/>
      <c r="B544" s="134"/>
      <c r="C544" s="134"/>
      <c r="D544" s="134"/>
      <c r="E544" s="134"/>
      <c r="F544" s="134"/>
      <c r="G544" s="134"/>
      <c r="H544" s="134"/>
      <c r="I544" s="134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4"/>
      <c r="V544" s="134"/>
      <c r="W544" s="134"/>
      <c r="X544" s="134"/>
      <c r="Y544" s="134"/>
      <c r="Z544" s="134"/>
    </row>
    <row r="545">
      <c r="A545" s="135"/>
      <c r="B545" s="134"/>
      <c r="C545" s="134"/>
      <c r="D545" s="134"/>
      <c r="E545" s="134"/>
      <c r="F545" s="134"/>
      <c r="G545" s="134"/>
      <c r="H545" s="134"/>
      <c r="I545" s="134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4"/>
      <c r="V545" s="134"/>
      <c r="W545" s="134"/>
      <c r="X545" s="134"/>
      <c r="Y545" s="134"/>
      <c r="Z545" s="134"/>
    </row>
    <row r="546">
      <c r="A546" s="135"/>
      <c r="B546" s="134"/>
      <c r="C546" s="134"/>
      <c r="D546" s="134"/>
      <c r="E546" s="134"/>
      <c r="F546" s="134"/>
      <c r="G546" s="134"/>
      <c r="H546" s="134"/>
      <c r="I546" s="134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4"/>
      <c r="V546" s="134"/>
      <c r="W546" s="134"/>
      <c r="X546" s="134"/>
      <c r="Y546" s="134"/>
      <c r="Z546" s="134"/>
    </row>
    <row r="547">
      <c r="A547" s="135"/>
      <c r="B547" s="134"/>
      <c r="C547" s="134"/>
      <c r="D547" s="134"/>
      <c r="E547" s="134"/>
      <c r="F547" s="134"/>
      <c r="G547" s="134"/>
      <c r="H547" s="134"/>
      <c r="I547" s="134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4"/>
      <c r="V547" s="134"/>
      <c r="W547" s="134"/>
      <c r="X547" s="134"/>
      <c r="Y547" s="134"/>
      <c r="Z547" s="134"/>
    </row>
    <row r="548">
      <c r="A548" s="135"/>
      <c r="B548" s="134"/>
      <c r="C548" s="134"/>
      <c r="D548" s="134"/>
      <c r="E548" s="134"/>
      <c r="F548" s="134"/>
      <c r="G548" s="134"/>
      <c r="H548" s="134"/>
      <c r="I548" s="134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4"/>
      <c r="V548" s="134"/>
      <c r="W548" s="134"/>
      <c r="X548" s="134"/>
      <c r="Y548" s="134"/>
      <c r="Z548" s="134"/>
    </row>
    <row r="549">
      <c r="A549" s="135"/>
      <c r="B549" s="134"/>
      <c r="C549" s="134"/>
      <c r="D549" s="134"/>
      <c r="E549" s="134"/>
      <c r="F549" s="134"/>
      <c r="G549" s="134"/>
      <c r="H549" s="134"/>
      <c r="I549" s="134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4"/>
      <c r="V549" s="134"/>
      <c r="W549" s="134"/>
      <c r="X549" s="134"/>
      <c r="Y549" s="134"/>
      <c r="Z549" s="134"/>
    </row>
    <row r="550">
      <c r="A550" s="135"/>
      <c r="B550" s="134"/>
      <c r="C550" s="134"/>
      <c r="D550" s="134"/>
      <c r="E550" s="134"/>
      <c r="F550" s="134"/>
      <c r="G550" s="134"/>
      <c r="H550" s="134"/>
      <c r="I550" s="134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4"/>
      <c r="V550" s="134"/>
      <c r="W550" s="134"/>
      <c r="X550" s="134"/>
      <c r="Y550" s="134"/>
      <c r="Z550" s="134"/>
    </row>
    <row r="551">
      <c r="A551" s="135"/>
      <c r="B551" s="134"/>
      <c r="C551" s="134"/>
      <c r="D551" s="134"/>
      <c r="E551" s="134"/>
      <c r="F551" s="134"/>
      <c r="G551" s="134"/>
      <c r="H551" s="134"/>
      <c r="I551" s="134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4"/>
      <c r="V551" s="134"/>
      <c r="W551" s="134"/>
      <c r="X551" s="134"/>
      <c r="Y551" s="134"/>
      <c r="Z551" s="134"/>
    </row>
    <row r="552">
      <c r="A552" s="135"/>
      <c r="B552" s="134"/>
      <c r="C552" s="134"/>
      <c r="D552" s="134"/>
      <c r="E552" s="134"/>
      <c r="F552" s="134"/>
      <c r="G552" s="134"/>
      <c r="H552" s="134"/>
      <c r="I552" s="134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4"/>
      <c r="V552" s="134"/>
      <c r="W552" s="134"/>
      <c r="X552" s="134"/>
      <c r="Y552" s="134"/>
      <c r="Z552" s="134"/>
    </row>
    <row r="553">
      <c r="A553" s="135"/>
      <c r="B553" s="134"/>
      <c r="C553" s="134"/>
      <c r="D553" s="134"/>
      <c r="E553" s="134"/>
      <c r="F553" s="134"/>
      <c r="G553" s="134"/>
      <c r="H553" s="134"/>
      <c r="I553" s="134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4"/>
      <c r="V553" s="134"/>
      <c r="W553" s="134"/>
      <c r="X553" s="134"/>
      <c r="Y553" s="134"/>
      <c r="Z553" s="134"/>
    </row>
    <row r="554">
      <c r="A554" s="135"/>
      <c r="B554" s="134"/>
      <c r="C554" s="134"/>
      <c r="D554" s="134"/>
      <c r="E554" s="134"/>
      <c r="F554" s="134"/>
      <c r="G554" s="134"/>
      <c r="H554" s="134"/>
      <c r="I554" s="134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4"/>
      <c r="V554" s="134"/>
      <c r="W554" s="134"/>
      <c r="X554" s="134"/>
      <c r="Y554" s="134"/>
      <c r="Z554" s="134"/>
    </row>
    <row r="555">
      <c r="A555" s="135"/>
      <c r="B555" s="134"/>
      <c r="C555" s="134"/>
      <c r="D555" s="134"/>
      <c r="E555" s="134"/>
      <c r="F555" s="134"/>
      <c r="G555" s="134"/>
      <c r="H555" s="134"/>
      <c r="I555" s="134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4"/>
      <c r="V555" s="134"/>
      <c r="W555" s="134"/>
      <c r="X555" s="134"/>
      <c r="Y555" s="134"/>
      <c r="Z555" s="134"/>
    </row>
    <row r="556">
      <c r="A556" s="135"/>
      <c r="B556" s="134"/>
      <c r="C556" s="134"/>
      <c r="D556" s="134"/>
      <c r="E556" s="134"/>
      <c r="F556" s="134"/>
      <c r="G556" s="134"/>
      <c r="H556" s="134"/>
      <c r="I556" s="134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4"/>
      <c r="V556" s="134"/>
      <c r="W556" s="134"/>
      <c r="X556" s="134"/>
      <c r="Y556" s="134"/>
      <c r="Z556" s="134"/>
    </row>
    <row r="557">
      <c r="A557" s="135"/>
      <c r="B557" s="134"/>
      <c r="C557" s="134"/>
      <c r="D557" s="134"/>
      <c r="E557" s="134"/>
      <c r="F557" s="134"/>
      <c r="G557" s="134"/>
      <c r="H557" s="134"/>
      <c r="I557" s="134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4"/>
      <c r="V557" s="134"/>
      <c r="W557" s="134"/>
      <c r="X557" s="134"/>
      <c r="Y557" s="134"/>
      <c r="Z557" s="134"/>
    </row>
    <row r="558">
      <c r="A558" s="135"/>
      <c r="B558" s="134"/>
      <c r="C558" s="134"/>
      <c r="D558" s="134"/>
      <c r="E558" s="134"/>
      <c r="F558" s="134"/>
      <c r="G558" s="134"/>
      <c r="H558" s="134"/>
      <c r="I558" s="134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4"/>
      <c r="V558" s="134"/>
      <c r="W558" s="134"/>
      <c r="X558" s="134"/>
      <c r="Y558" s="134"/>
      <c r="Z558" s="134"/>
    </row>
    <row r="559">
      <c r="A559" s="135"/>
      <c r="B559" s="134"/>
      <c r="C559" s="134"/>
      <c r="D559" s="134"/>
      <c r="E559" s="134"/>
      <c r="F559" s="134"/>
      <c r="G559" s="134"/>
      <c r="H559" s="134"/>
      <c r="I559" s="134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4"/>
      <c r="V559" s="134"/>
      <c r="W559" s="134"/>
      <c r="X559" s="134"/>
      <c r="Y559" s="134"/>
      <c r="Z559" s="134"/>
    </row>
    <row r="560">
      <c r="A560" s="135"/>
      <c r="B560" s="134"/>
      <c r="C560" s="134"/>
      <c r="D560" s="134"/>
      <c r="E560" s="134"/>
      <c r="F560" s="134"/>
      <c r="G560" s="134"/>
      <c r="H560" s="134"/>
      <c r="I560" s="134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4"/>
      <c r="V560" s="134"/>
      <c r="W560" s="134"/>
      <c r="X560" s="134"/>
      <c r="Y560" s="134"/>
      <c r="Z560" s="134"/>
    </row>
    <row r="561">
      <c r="A561" s="135"/>
      <c r="B561" s="134"/>
      <c r="C561" s="134"/>
      <c r="D561" s="134"/>
      <c r="E561" s="134"/>
      <c r="F561" s="134"/>
      <c r="G561" s="134"/>
      <c r="H561" s="134"/>
      <c r="I561" s="134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4"/>
      <c r="V561" s="134"/>
      <c r="W561" s="134"/>
      <c r="X561" s="134"/>
      <c r="Y561" s="134"/>
      <c r="Z561" s="134"/>
    </row>
    <row r="562">
      <c r="A562" s="135"/>
      <c r="B562" s="134"/>
      <c r="C562" s="134"/>
      <c r="D562" s="134"/>
      <c r="E562" s="134"/>
      <c r="F562" s="134"/>
      <c r="G562" s="134"/>
      <c r="H562" s="134"/>
      <c r="I562" s="134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4"/>
      <c r="V562" s="134"/>
      <c r="W562" s="134"/>
      <c r="X562" s="134"/>
      <c r="Y562" s="134"/>
      <c r="Z562" s="134"/>
    </row>
    <row r="563">
      <c r="A563" s="135"/>
      <c r="B563" s="134"/>
      <c r="C563" s="134"/>
      <c r="D563" s="134"/>
      <c r="E563" s="134"/>
      <c r="F563" s="134"/>
      <c r="G563" s="134"/>
      <c r="H563" s="134"/>
      <c r="I563" s="134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4"/>
      <c r="V563" s="134"/>
      <c r="W563" s="134"/>
      <c r="X563" s="134"/>
      <c r="Y563" s="134"/>
      <c r="Z563" s="134"/>
    </row>
    <row r="564">
      <c r="A564" s="135"/>
      <c r="B564" s="134"/>
      <c r="C564" s="134"/>
      <c r="D564" s="134"/>
      <c r="E564" s="134"/>
      <c r="F564" s="134"/>
      <c r="G564" s="134"/>
      <c r="H564" s="134"/>
      <c r="I564" s="134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4"/>
      <c r="V564" s="134"/>
      <c r="W564" s="134"/>
      <c r="X564" s="134"/>
      <c r="Y564" s="134"/>
      <c r="Z564" s="134"/>
    </row>
    <row r="565">
      <c r="A565" s="135"/>
      <c r="B565" s="134"/>
      <c r="C565" s="134"/>
      <c r="D565" s="134"/>
      <c r="E565" s="134"/>
      <c r="F565" s="134"/>
      <c r="G565" s="134"/>
      <c r="H565" s="134"/>
      <c r="I565" s="134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4"/>
      <c r="V565" s="134"/>
      <c r="W565" s="134"/>
      <c r="X565" s="134"/>
      <c r="Y565" s="134"/>
      <c r="Z565" s="134"/>
    </row>
    <row r="566">
      <c r="A566" s="135"/>
      <c r="B566" s="134"/>
      <c r="C566" s="134"/>
      <c r="D566" s="134"/>
      <c r="E566" s="134"/>
      <c r="F566" s="134"/>
      <c r="G566" s="134"/>
      <c r="H566" s="134"/>
      <c r="I566" s="134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4"/>
      <c r="V566" s="134"/>
      <c r="W566" s="134"/>
      <c r="X566" s="134"/>
      <c r="Y566" s="134"/>
      <c r="Z566" s="134"/>
    </row>
    <row r="567">
      <c r="A567" s="135"/>
      <c r="B567" s="134"/>
      <c r="C567" s="134"/>
      <c r="D567" s="134"/>
      <c r="E567" s="134"/>
      <c r="F567" s="134"/>
      <c r="G567" s="134"/>
      <c r="H567" s="134"/>
      <c r="I567" s="134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4"/>
      <c r="V567" s="134"/>
      <c r="W567" s="134"/>
      <c r="X567" s="134"/>
      <c r="Y567" s="134"/>
      <c r="Z567" s="134"/>
    </row>
    <row r="568">
      <c r="A568" s="135"/>
      <c r="B568" s="134"/>
      <c r="C568" s="134"/>
      <c r="D568" s="134"/>
      <c r="E568" s="134"/>
      <c r="F568" s="134"/>
      <c r="G568" s="134"/>
      <c r="H568" s="134"/>
      <c r="I568" s="134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4"/>
      <c r="V568" s="134"/>
      <c r="W568" s="134"/>
      <c r="X568" s="134"/>
      <c r="Y568" s="134"/>
      <c r="Z568" s="134"/>
    </row>
    <row r="569">
      <c r="A569" s="135"/>
      <c r="B569" s="134"/>
      <c r="C569" s="134"/>
      <c r="D569" s="134"/>
      <c r="E569" s="134"/>
      <c r="F569" s="134"/>
      <c r="G569" s="134"/>
      <c r="H569" s="134"/>
      <c r="I569" s="134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4"/>
      <c r="V569" s="134"/>
      <c r="W569" s="134"/>
      <c r="X569" s="134"/>
      <c r="Y569" s="134"/>
      <c r="Z569" s="134"/>
    </row>
    <row r="570">
      <c r="A570" s="135"/>
      <c r="B570" s="134"/>
      <c r="C570" s="134"/>
      <c r="D570" s="134"/>
      <c r="E570" s="134"/>
      <c r="F570" s="134"/>
      <c r="G570" s="134"/>
      <c r="H570" s="134"/>
      <c r="I570" s="134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4"/>
      <c r="V570" s="134"/>
      <c r="W570" s="134"/>
      <c r="X570" s="134"/>
      <c r="Y570" s="134"/>
      <c r="Z570" s="134"/>
    </row>
    <row r="571">
      <c r="A571" s="135"/>
      <c r="B571" s="134"/>
      <c r="C571" s="134"/>
      <c r="D571" s="134"/>
      <c r="E571" s="134"/>
      <c r="F571" s="134"/>
      <c r="G571" s="134"/>
      <c r="H571" s="134"/>
      <c r="I571" s="134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4"/>
      <c r="V571" s="134"/>
      <c r="W571" s="134"/>
      <c r="X571" s="134"/>
      <c r="Y571" s="134"/>
      <c r="Z571" s="134"/>
    </row>
    <row r="572">
      <c r="A572" s="135"/>
      <c r="B572" s="134"/>
      <c r="C572" s="134"/>
      <c r="D572" s="134"/>
      <c r="E572" s="134"/>
      <c r="F572" s="134"/>
      <c r="G572" s="134"/>
      <c r="H572" s="134"/>
      <c r="I572" s="134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4"/>
      <c r="V572" s="134"/>
      <c r="W572" s="134"/>
      <c r="X572" s="134"/>
      <c r="Y572" s="134"/>
      <c r="Z572" s="134"/>
    </row>
    <row r="573">
      <c r="A573" s="135"/>
      <c r="B573" s="134"/>
      <c r="C573" s="134"/>
      <c r="D573" s="134"/>
      <c r="E573" s="134"/>
      <c r="F573" s="134"/>
      <c r="G573" s="134"/>
      <c r="H573" s="134"/>
      <c r="I573" s="134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4"/>
      <c r="V573" s="134"/>
      <c r="W573" s="134"/>
      <c r="X573" s="134"/>
      <c r="Y573" s="134"/>
      <c r="Z573" s="134"/>
    </row>
    <row r="574">
      <c r="A574" s="135"/>
      <c r="B574" s="134"/>
      <c r="C574" s="134"/>
      <c r="D574" s="134"/>
      <c r="E574" s="134"/>
      <c r="F574" s="134"/>
      <c r="G574" s="134"/>
      <c r="H574" s="134"/>
      <c r="I574" s="134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4"/>
      <c r="V574" s="134"/>
      <c r="W574" s="134"/>
      <c r="X574" s="134"/>
      <c r="Y574" s="134"/>
      <c r="Z574" s="134"/>
    </row>
    <row r="575">
      <c r="A575" s="135"/>
      <c r="B575" s="134"/>
      <c r="C575" s="134"/>
      <c r="D575" s="134"/>
      <c r="E575" s="134"/>
      <c r="F575" s="134"/>
      <c r="G575" s="134"/>
      <c r="H575" s="134"/>
      <c r="I575" s="134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4"/>
      <c r="V575" s="134"/>
      <c r="W575" s="134"/>
      <c r="X575" s="134"/>
      <c r="Y575" s="134"/>
      <c r="Z575" s="134"/>
    </row>
    <row r="576">
      <c r="A576" s="135"/>
      <c r="B576" s="134"/>
      <c r="C576" s="134"/>
      <c r="D576" s="134"/>
      <c r="E576" s="134"/>
      <c r="F576" s="134"/>
      <c r="G576" s="134"/>
      <c r="H576" s="134"/>
      <c r="I576" s="134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4"/>
      <c r="V576" s="134"/>
      <c r="W576" s="134"/>
      <c r="X576" s="134"/>
      <c r="Y576" s="134"/>
      <c r="Z576" s="134"/>
    </row>
    <row r="577">
      <c r="A577" s="135"/>
      <c r="B577" s="134"/>
      <c r="C577" s="134"/>
      <c r="D577" s="134"/>
      <c r="E577" s="134"/>
      <c r="F577" s="134"/>
      <c r="G577" s="134"/>
      <c r="H577" s="134"/>
      <c r="I577" s="134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4"/>
      <c r="V577" s="134"/>
      <c r="W577" s="134"/>
      <c r="X577" s="134"/>
      <c r="Y577" s="134"/>
      <c r="Z577" s="134"/>
    </row>
    <row r="578">
      <c r="A578" s="135"/>
      <c r="B578" s="134"/>
      <c r="C578" s="134"/>
      <c r="D578" s="134"/>
      <c r="E578" s="134"/>
      <c r="F578" s="134"/>
      <c r="G578" s="134"/>
      <c r="H578" s="134"/>
      <c r="I578" s="134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4"/>
      <c r="V578" s="134"/>
      <c r="W578" s="134"/>
      <c r="X578" s="134"/>
      <c r="Y578" s="134"/>
      <c r="Z578" s="134"/>
    </row>
    <row r="579">
      <c r="A579" s="135"/>
      <c r="B579" s="134"/>
      <c r="C579" s="134"/>
      <c r="D579" s="134"/>
      <c r="E579" s="134"/>
      <c r="F579" s="134"/>
      <c r="G579" s="134"/>
      <c r="H579" s="134"/>
      <c r="I579" s="134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4"/>
      <c r="V579" s="134"/>
      <c r="W579" s="134"/>
      <c r="X579" s="134"/>
      <c r="Y579" s="134"/>
      <c r="Z579" s="134"/>
    </row>
    <row r="580">
      <c r="A580" s="135"/>
      <c r="B580" s="134"/>
      <c r="C580" s="134"/>
      <c r="D580" s="134"/>
      <c r="E580" s="134"/>
      <c r="F580" s="134"/>
      <c r="G580" s="134"/>
      <c r="H580" s="134"/>
      <c r="I580" s="134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4"/>
      <c r="V580" s="134"/>
      <c r="W580" s="134"/>
      <c r="X580" s="134"/>
      <c r="Y580" s="134"/>
      <c r="Z580" s="134"/>
    </row>
    <row r="581">
      <c r="A581" s="135"/>
      <c r="B581" s="134"/>
      <c r="C581" s="134"/>
      <c r="D581" s="134"/>
      <c r="E581" s="134"/>
      <c r="F581" s="134"/>
      <c r="G581" s="134"/>
      <c r="H581" s="134"/>
      <c r="I581" s="134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4"/>
      <c r="V581" s="134"/>
      <c r="W581" s="134"/>
      <c r="X581" s="134"/>
      <c r="Y581" s="134"/>
      <c r="Z581" s="134"/>
    </row>
    <row r="582">
      <c r="A582" s="135"/>
      <c r="B582" s="134"/>
      <c r="C582" s="134"/>
      <c r="D582" s="134"/>
      <c r="E582" s="134"/>
      <c r="F582" s="134"/>
      <c r="G582" s="134"/>
      <c r="H582" s="134"/>
      <c r="I582" s="134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4"/>
      <c r="V582" s="134"/>
      <c r="W582" s="134"/>
      <c r="X582" s="134"/>
      <c r="Y582" s="134"/>
      <c r="Z582" s="134"/>
    </row>
    <row r="583">
      <c r="A583" s="135"/>
      <c r="B583" s="134"/>
      <c r="C583" s="134"/>
      <c r="D583" s="134"/>
      <c r="E583" s="134"/>
      <c r="F583" s="134"/>
      <c r="G583" s="134"/>
      <c r="H583" s="134"/>
      <c r="I583" s="134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4"/>
      <c r="V583" s="134"/>
      <c r="W583" s="134"/>
      <c r="X583" s="134"/>
      <c r="Y583" s="134"/>
      <c r="Z583" s="134"/>
    </row>
    <row r="584">
      <c r="A584" s="135"/>
      <c r="B584" s="134"/>
      <c r="C584" s="134"/>
      <c r="D584" s="134"/>
      <c r="E584" s="134"/>
      <c r="F584" s="134"/>
      <c r="G584" s="134"/>
      <c r="H584" s="134"/>
      <c r="I584" s="134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4"/>
      <c r="V584" s="134"/>
      <c r="W584" s="134"/>
      <c r="X584" s="134"/>
      <c r="Y584" s="134"/>
      <c r="Z584" s="134"/>
    </row>
    <row r="585">
      <c r="A585" s="135"/>
      <c r="B585" s="134"/>
      <c r="C585" s="134"/>
      <c r="D585" s="134"/>
      <c r="E585" s="134"/>
      <c r="F585" s="134"/>
      <c r="G585" s="134"/>
      <c r="H585" s="134"/>
      <c r="I585" s="134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4"/>
      <c r="V585" s="134"/>
      <c r="W585" s="134"/>
      <c r="X585" s="134"/>
      <c r="Y585" s="134"/>
      <c r="Z585" s="134"/>
    </row>
    <row r="586">
      <c r="A586" s="135"/>
      <c r="B586" s="134"/>
      <c r="C586" s="134"/>
      <c r="D586" s="134"/>
      <c r="E586" s="134"/>
      <c r="F586" s="134"/>
      <c r="G586" s="134"/>
      <c r="H586" s="134"/>
      <c r="I586" s="134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4"/>
      <c r="V586" s="134"/>
      <c r="W586" s="134"/>
      <c r="X586" s="134"/>
      <c r="Y586" s="134"/>
      <c r="Z586" s="134"/>
    </row>
    <row r="587">
      <c r="A587" s="135"/>
      <c r="B587" s="134"/>
      <c r="C587" s="134"/>
      <c r="D587" s="134"/>
      <c r="E587" s="134"/>
      <c r="F587" s="134"/>
      <c r="G587" s="134"/>
      <c r="H587" s="134"/>
      <c r="I587" s="134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4"/>
      <c r="V587" s="134"/>
      <c r="W587" s="134"/>
      <c r="X587" s="134"/>
      <c r="Y587" s="134"/>
      <c r="Z587" s="134"/>
    </row>
    <row r="588">
      <c r="A588" s="135"/>
      <c r="B588" s="134"/>
      <c r="C588" s="134"/>
      <c r="D588" s="134"/>
      <c r="E588" s="134"/>
      <c r="F588" s="134"/>
      <c r="G588" s="134"/>
      <c r="H588" s="134"/>
      <c r="I588" s="134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4"/>
      <c r="V588" s="134"/>
      <c r="W588" s="134"/>
      <c r="X588" s="134"/>
      <c r="Y588" s="134"/>
      <c r="Z588" s="134"/>
    </row>
    <row r="589">
      <c r="A589" s="135"/>
      <c r="B589" s="134"/>
      <c r="C589" s="134"/>
      <c r="D589" s="134"/>
      <c r="E589" s="134"/>
      <c r="F589" s="134"/>
      <c r="G589" s="134"/>
      <c r="H589" s="134"/>
      <c r="I589" s="134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4"/>
      <c r="V589" s="134"/>
      <c r="W589" s="134"/>
      <c r="X589" s="134"/>
      <c r="Y589" s="134"/>
      <c r="Z589" s="134"/>
    </row>
    <row r="590">
      <c r="A590" s="135"/>
      <c r="B590" s="134"/>
      <c r="C590" s="134"/>
      <c r="D590" s="134"/>
      <c r="E590" s="134"/>
      <c r="F590" s="134"/>
      <c r="G590" s="134"/>
      <c r="H590" s="134"/>
      <c r="I590" s="134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4"/>
      <c r="V590" s="134"/>
      <c r="W590" s="134"/>
      <c r="X590" s="134"/>
      <c r="Y590" s="134"/>
      <c r="Z590" s="134"/>
    </row>
    <row r="591">
      <c r="A591" s="135"/>
      <c r="B591" s="134"/>
      <c r="C591" s="134"/>
      <c r="D591" s="134"/>
      <c r="E591" s="134"/>
      <c r="F591" s="134"/>
      <c r="G591" s="134"/>
      <c r="H591" s="134"/>
      <c r="I591" s="134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4"/>
      <c r="V591" s="134"/>
      <c r="W591" s="134"/>
      <c r="X591" s="134"/>
      <c r="Y591" s="134"/>
      <c r="Z591" s="134"/>
    </row>
    <row r="592">
      <c r="A592" s="135"/>
      <c r="B592" s="134"/>
      <c r="C592" s="134"/>
      <c r="D592" s="134"/>
      <c r="E592" s="134"/>
      <c r="F592" s="134"/>
      <c r="G592" s="134"/>
      <c r="H592" s="134"/>
      <c r="I592" s="134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4"/>
      <c r="V592" s="134"/>
      <c r="W592" s="134"/>
      <c r="X592" s="134"/>
      <c r="Y592" s="134"/>
      <c r="Z592" s="134"/>
    </row>
    <row r="593">
      <c r="A593" s="135"/>
      <c r="B593" s="134"/>
      <c r="C593" s="134"/>
      <c r="D593" s="134"/>
      <c r="E593" s="134"/>
      <c r="F593" s="134"/>
      <c r="G593" s="134"/>
      <c r="H593" s="134"/>
      <c r="I593" s="134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4"/>
      <c r="V593" s="134"/>
      <c r="W593" s="134"/>
      <c r="X593" s="134"/>
      <c r="Y593" s="134"/>
      <c r="Z593" s="134"/>
    </row>
    <row r="594">
      <c r="A594" s="135"/>
      <c r="B594" s="134"/>
      <c r="C594" s="134"/>
      <c r="D594" s="134"/>
      <c r="E594" s="134"/>
      <c r="F594" s="134"/>
      <c r="G594" s="134"/>
      <c r="H594" s="134"/>
      <c r="I594" s="134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4"/>
      <c r="V594" s="134"/>
      <c r="W594" s="134"/>
      <c r="X594" s="134"/>
      <c r="Y594" s="134"/>
      <c r="Z594" s="134"/>
    </row>
    <row r="595">
      <c r="A595" s="135"/>
      <c r="B595" s="134"/>
      <c r="C595" s="134"/>
      <c r="D595" s="134"/>
      <c r="E595" s="134"/>
      <c r="F595" s="134"/>
      <c r="G595" s="134"/>
      <c r="H595" s="134"/>
      <c r="I595" s="134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4"/>
      <c r="V595" s="134"/>
      <c r="W595" s="134"/>
      <c r="X595" s="134"/>
      <c r="Y595" s="134"/>
      <c r="Z595" s="134"/>
    </row>
    <row r="596">
      <c r="A596" s="135"/>
      <c r="B596" s="134"/>
      <c r="C596" s="134"/>
      <c r="D596" s="134"/>
      <c r="E596" s="134"/>
      <c r="F596" s="134"/>
      <c r="G596" s="134"/>
      <c r="H596" s="134"/>
      <c r="I596" s="134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4"/>
      <c r="V596" s="134"/>
      <c r="W596" s="134"/>
      <c r="X596" s="134"/>
      <c r="Y596" s="134"/>
      <c r="Z596" s="134"/>
    </row>
    <row r="597">
      <c r="A597" s="135"/>
      <c r="B597" s="134"/>
      <c r="C597" s="134"/>
      <c r="D597" s="134"/>
      <c r="E597" s="134"/>
      <c r="F597" s="134"/>
      <c r="G597" s="134"/>
      <c r="H597" s="134"/>
      <c r="I597" s="134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4"/>
      <c r="V597" s="134"/>
      <c r="W597" s="134"/>
      <c r="X597" s="134"/>
      <c r="Y597" s="134"/>
      <c r="Z597" s="134"/>
    </row>
    <row r="598">
      <c r="A598" s="135"/>
      <c r="B598" s="134"/>
      <c r="C598" s="134"/>
      <c r="D598" s="134"/>
      <c r="E598" s="134"/>
      <c r="F598" s="134"/>
      <c r="G598" s="134"/>
      <c r="H598" s="134"/>
      <c r="I598" s="134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4"/>
      <c r="V598" s="134"/>
      <c r="W598" s="134"/>
      <c r="X598" s="134"/>
      <c r="Y598" s="134"/>
      <c r="Z598" s="134"/>
    </row>
    <row r="599">
      <c r="A599" s="135"/>
      <c r="B599" s="134"/>
      <c r="C599" s="134"/>
      <c r="D599" s="134"/>
      <c r="E599" s="134"/>
      <c r="F599" s="134"/>
      <c r="G599" s="134"/>
      <c r="H599" s="134"/>
      <c r="I599" s="134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4"/>
      <c r="V599" s="134"/>
      <c r="W599" s="134"/>
      <c r="X599" s="134"/>
      <c r="Y599" s="134"/>
      <c r="Z599" s="134"/>
    </row>
    <row r="600">
      <c r="A600" s="135"/>
      <c r="B600" s="134"/>
      <c r="C600" s="134"/>
      <c r="D600" s="134"/>
      <c r="E600" s="134"/>
      <c r="F600" s="134"/>
      <c r="G600" s="134"/>
      <c r="H600" s="134"/>
      <c r="I600" s="134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4"/>
      <c r="V600" s="134"/>
      <c r="W600" s="134"/>
      <c r="X600" s="134"/>
      <c r="Y600" s="134"/>
      <c r="Z600" s="134"/>
    </row>
    <row r="601">
      <c r="A601" s="135"/>
      <c r="B601" s="134"/>
      <c r="C601" s="134"/>
      <c r="D601" s="134"/>
      <c r="E601" s="134"/>
      <c r="F601" s="134"/>
      <c r="G601" s="134"/>
      <c r="H601" s="134"/>
      <c r="I601" s="134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4"/>
      <c r="V601" s="134"/>
      <c r="W601" s="134"/>
      <c r="X601" s="134"/>
      <c r="Y601" s="134"/>
      <c r="Z601" s="134"/>
    </row>
    <row r="602">
      <c r="A602" s="135"/>
      <c r="B602" s="134"/>
      <c r="C602" s="134"/>
      <c r="D602" s="134"/>
      <c r="E602" s="134"/>
      <c r="F602" s="134"/>
      <c r="G602" s="134"/>
      <c r="H602" s="134"/>
      <c r="I602" s="134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4"/>
      <c r="V602" s="134"/>
      <c r="W602" s="134"/>
      <c r="X602" s="134"/>
      <c r="Y602" s="134"/>
      <c r="Z602" s="134"/>
    </row>
    <row r="603">
      <c r="A603" s="135"/>
      <c r="B603" s="134"/>
      <c r="C603" s="134"/>
      <c r="D603" s="134"/>
      <c r="E603" s="134"/>
      <c r="F603" s="134"/>
      <c r="G603" s="134"/>
      <c r="H603" s="134"/>
      <c r="I603" s="134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4"/>
      <c r="V603" s="134"/>
      <c r="W603" s="134"/>
      <c r="X603" s="134"/>
      <c r="Y603" s="134"/>
      <c r="Z603" s="134"/>
    </row>
    <row r="604">
      <c r="A604" s="135"/>
      <c r="B604" s="134"/>
      <c r="C604" s="134"/>
      <c r="D604" s="134"/>
      <c r="E604" s="134"/>
      <c r="F604" s="134"/>
      <c r="G604" s="134"/>
      <c r="H604" s="134"/>
      <c r="I604" s="134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4"/>
      <c r="V604" s="134"/>
      <c r="W604" s="134"/>
      <c r="X604" s="134"/>
      <c r="Y604" s="134"/>
      <c r="Z604" s="134"/>
    </row>
    <row r="605">
      <c r="A605" s="135"/>
      <c r="B605" s="134"/>
      <c r="C605" s="134"/>
      <c r="D605" s="134"/>
      <c r="E605" s="134"/>
      <c r="F605" s="134"/>
      <c r="G605" s="134"/>
      <c r="H605" s="134"/>
      <c r="I605" s="134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4"/>
      <c r="V605" s="134"/>
      <c r="W605" s="134"/>
      <c r="X605" s="134"/>
      <c r="Y605" s="134"/>
      <c r="Z605" s="134"/>
    </row>
    <row r="606">
      <c r="A606" s="135"/>
      <c r="B606" s="134"/>
      <c r="C606" s="134"/>
      <c r="D606" s="134"/>
      <c r="E606" s="134"/>
      <c r="F606" s="134"/>
      <c r="G606" s="134"/>
      <c r="H606" s="134"/>
      <c r="I606" s="134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4"/>
      <c r="V606" s="134"/>
      <c r="W606" s="134"/>
      <c r="X606" s="134"/>
      <c r="Y606" s="134"/>
      <c r="Z606" s="134"/>
    </row>
    <row r="607">
      <c r="A607" s="135"/>
      <c r="B607" s="134"/>
      <c r="C607" s="134"/>
      <c r="D607" s="134"/>
      <c r="E607" s="134"/>
      <c r="F607" s="134"/>
      <c r="G607" s="134"/>
      <c r="H607" s="134"/>
      <c r="I607" s="134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4"/>
      <c r="V607" s="134"/>
      <c r="W607" s="134"/>
      <c r="X607" s="134"/>
      <c r="Y607" s="134"/>
      <c r="Z607" s="134"/>
    </row>
    <row r="608">
      <c r="A608" s="135"/>
      <c r="B608" s="134"/>
      <c r="C608" s="134"/>
      <c r="D608" s="134"/>
      <c r="E608" s="134"/>
      <c r="F608" s="134"/>
      <c r="G608" s="134"/>
      <c r="H608" s="134"/>
      <c r="I608" s="134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4"/>
      <c r="V608" s="134"/>
      <c r="W608" s="134"/>
      <c r="X608" s="134"/>
      <c r="Y608" s="134"/>
      <c r="Z608" s="134"/>
    </row>
    <row r="609">
      <c r="A609" s="135"/>
      <c r="B609" s="134"/>
      <c r="C609" s="134"/>
      <c r="D609" s="134"/>
      <c r="E609" s="134"/>
      <c r="F609" s="134"/>
      <c r="G609" s="134"/>
      <c r="H609" s="134"/>
      <c r="I609" s="134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4"/>
      <c r="V609" s="134"/>
      <c r="W609" s="134"/>
      <c r="X609" s="134"/>
      <c r="Y609" s="134"/>
      <c r="Z609" s="134"/>
    </row>
    <row r="610">
      <c r="A610" s="135"/>
      <c r="B610" s="134"/>
      <c r="C610" s="134"/>
      <c r="D610" s="134"/>
      <c r="E610" s="134"/>
      <c r="F610" s="134"/>
      <c r="G610" s="134"/>
      <c r="H610" s="134"/>
      <c r="I610" s="134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4"/>
      <c r="V610" s="134"/>
      <c r="W610" s="134"/>
      <c r="X610" s="134"/>
      <c r="Y610" s="134"/>
      <c r="Z610" s="134"/>
    </row>
    <row r="611">
      <c r="A611" s="135"/>
      <c r="B611" s="134"/>
      <c r="C611" s="134"/>
      <c r="D611" s="134"/>
      <c r="E611" s="134"/>
      <c r="F611" s="134"/>
      <c r="G611" s="134"/>
      <c r="H611" s="134"/>
      <c r="I611" s="134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4"/>
      <c r="V611" s="134"/>
      <c r="W611" s="134"/>
      <c r="X611" s="134"/>
      <c r="Y611" s="134"/>
      <c r="Z611" s="134"/>
    </row>
    <row r="612">
      <c r="A612" s="135"/>
      <c r="B612" s="134"/>
      <c r="C612" s="134"/>
      <c r="D612" s="134"/>
      <c r="E612" s="134"/>
      <c r="F612" s="134"/>
      <c r="G612" s="134"/>
      <c r="H612" s="134"/>
      <c r="I612" s="134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4"/>
      <c r="V612" s="134"/>
      <c r="W612" s="134"/>
      <c r="X612" s="134"/>
      <c r="Y612" s="134"/>
      <c r="Z612" s="134"/>
    </row>
    <row r="613">
      <c r="A613" s="135"/>
      <c r="B613" s="134"/>
      <c r="C613" s="134"/>
      <c r="D613" s="134"/>
      <c r="E613" s="134"/>
      <c r="F613" s="134"/>
      <c r="G613" s="134"/>
      <c r="H613" s="134"/>
      <c r="I613" s="134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4"/>
      <c r="V613" s="134"/>
      <c r="W613" s="134"/>
      <c r="X613" s="134"/>
      <c r="Y613" s="134"/>
      <c r="Z613" s="134"/>
    </row>
    <row r="614">
      <c r="A614" s="135"/>
      <c r="B614" s="134"/>
      <c r="C614" s="134"/>
      <c r="D614" s="134"/>
      <c r="E614" s="134"/>
      <c r="F614" s="134"/>
      <c r="G614" s="134"/>
      <c r="H614" s="134"/>
      <c r="I614" s="134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4"/>
      <c r="V614" s="134"/>
      <c r="W614" s="134"/>
      <c r="X614" s="134"/>
      <c r="Y614" s="134"/>
      <c r="Z614" s="134"/>
    </row>
    <row r="615">
      <c r="A615" s="135"/>
      <c r="B615" s="134"/>
      <c r="C615" s="134"/>
      <c r="D615" s="134"/>
      <c r="E615" s="134"/>
      <c r="F615" s="134"/>
      <c r="G615" s="134"/>
      <c r="H615" s="134"/>
      <c r="I615" s="134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4"/>
      <c r="V615" s="134"/>
      <c r="W615" s="134"/>
      <c r="X615" s="134"/>
      <c r="Y615" s="134"/>
      <c r="Z615" s="134"/>
    </row>
    <row r="616">
      <c r="A616" s="135"/>
      <c r="B616" s="134"/>
      <c r="C616" s="134"/>
      <c r="D616" s="134"/>
      <c r="E616" s="134"/>
      <c r="F616" s="134"/>
      <c r="G616" s="134"/>
      <c r="H616" s="134"/>
      <c r="I616" s="134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4"/>
      <c r="V616" s="134"/>
      <c r="W616" s="134"/>
      <c r="X616" s="134"/>
      <c r="Y616" s="134"/>
      <c r="Z616" s="134"/>
    </row>
    <row r="617">
      <c r="A617" s="135"/>
      <c r="B617" s="134"/>
      <c r="C617" s="134"/>
      <c r="D617" s="134"/>
      <c r="E617" s="134"/>
      <c r="F617" s="134"/>
      <c r="G617" s="134"/>
      <c r="H617" s="134"/>
      <c r="I617" s="134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4"/>
      <c r="V617" s="134"/>
      <c r="W617" s="134"/>
      <c r="X617" s="134"/>
      <c r="Y617" s="134"/>
      <c r="Z617" s="134"/>
    </row>
    <row r="618">
      <c r="A618" s="135"/>
      <c r="B618" s="134"/>
      <c r="C618" s="134"/>
      <c r="D618" s="134"/>
      <c r="E618" s="134"/>
      <c r="F618" s="134"/>
      <c r="G618" s="134"/>
      <c r="H618" s="134"/>
      <c r="I618" s="134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4"/>
      <c r="V618" s="134"/>
      <c r="W618" s="134"/>
      <c r="X618" s="134"/>
      <c r="Y618" s="134"/>
      <c r="Z618" s="134"/>
    </row>
    <row r="619">
      <c r="A619" s="135"/>
      <c r="B619" s="134"/>
      <c r="C619" s="134"/>
      <c r="D619" s="134"/>
      <c r="E619" s="134"/>
      <c r="F619" s="134"/>
      <c r="G619" s="134"/>
      <c r="H619" s="134"/>
      <c r="I619" s="134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4"/>
      <c r="V619" s="134"/>
      <c r="W619" s="134"/>
      <c r="X619" s="134"/>
      <c r="Y619" s="134"/>
      <c r="Z619" s="134"/>
    </row>
    <row r="620">
      <c r="A620" s="135"/>
      <c r="B620" s="134"/>
      <c r="C620" s="134"/>
      <c r="D620" s="134"/>
      <c r="E620" s="134"/>
      <c r="F620" s="134"/>
      <c r="G620" s="134"/>
      <c r="H620" s="134"/>
      <c r="I620" s="134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4"/>
      <c r="V620" s="134"/>
      <c r="W620" s="134"/>
      <c r="X620" s="134"/>
      <c r="Y620" s="134"/>
      <c r="Z620" s="134"/>
    </row>
    <row r="621">
      <c r="A621" s="135"/>
      <c r="B621" s="134"/>
      <c r="C621" s="134"/>
      <c r="D621" s="134"/>
      <c r="E621" s="134"/>
      <c r="F621" s="134"/>
      <c r="G621" s="134"/>
      <c r="H621" s="134"/>
      <c r="I621" s="134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4"/>
      <c r="V621" s="134"/>
      <c r="W621" s="134"/>
      <c r="X621" s="134"/>
      <c r="Y621" s="134"/>
      <c r="Z621" s="134"/>
    </row>
    <row r="622">
      <c r="A622" s="135"/>
      <c r="B622" s="134"/>
      <c r="C622" s="134"/>
      <c r="D622" s="134"/>
      <c r="E622" s="134"/>
      <c r="F622" s="134"/>
      <c r="G622" s="134"/>
      <c r="H622" s="134"/>
      <c r="I622" s="134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4"/>
      <c r="V622" s="134"/>
      <c r="W622" s="134"/>
      <c r="X622" s="134"/>
      <c r="Y622" s="134"/>
      <c r="Z622" s="134"/>
    </row>
    <row r="623">
      <c r="A623" s="135"/>
      <c r="B623" s="134"/>
      <c r="C623" s="134"/>
      <c r="D623" s="134"/>
      <c r="E623" s="134"/>
      <c r="F623" s="134"/>
      <c r="G623" s="134"/>
      <c r="H623" s="134"/>
      <c r="I623" s="134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4"/>
      <c r="V623" s="134"/>
      <c r="W623" s="134"/>
      <c r="X623" s="134"/>
      <c r="Y623" s="134"/>
      <c r="Z623" s="134"/>
    </row>
    <row r="624">
      <c r="A624" s="135"/>
      <c r="B624" s="134"/>
      <c r="C624" s="134"/>
      <c r="D624" s="134"/>
      <c r="E624" s="134"/>
      <c r="F624" s="134"/>
      <c r="G624" s="134"/>
      <c r="H624" s="134"/>
      <c r="I624" s="134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4"/>
      <c r="V624" s="134"/>
      <c r="W624" s="134"/>
      <c r="X624" s="134"/>
      <c r="Y624" s="134"/>
      <c r="Z624" s="134"/>
    </row>
    <row r="625">
      <c r="A625" s="135"/>
      <c r="B625" s="134"/>
      <c r="C625" s="134"/>
      <c r="D625" s="134"/>
      <c r="E625" s="134"/>
      <c r="F625" s="134"/>
      <c r="G625" s="134"/>
      <c r="H625" s="134"/>
      <c r="I625" s="134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4"/>
      <c r="V625" s="134"/>
      <c r="W625" s="134"/>
      <c r="X625" s="134"/>
      <c r="Y625" s="134"/>
      <c r="Z625" s="134"/>
    </row>
    <row r="626">
      <c r="A626" s="135"/>
      <c r="B626" s="134"/>
      <c r="C626" s="134"/>
      <c r="D626" s="134"/>
      <c r="E626" s="134"/>
      <c r="F626" s="134"/>
      <c r="G626" s="134"/>
      <c r="H626" s="134"/>
      <c r="I626" s="134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4"/>
      <c r="V626" s="134"/>
      <c r="W626" s="134"/>
      <c r="X626" s="134"/>
      <c r="Y626" s="134"/>
      <c r="Z626" s="134"/>
    </row>
    <row r="627">
      <c r="A627" s="135"/>
      <c r="B627" s="134"/>
      <c r="C627" s="134"/>
      <c r="D627" s="134"/>
      <c r="E627" s="134"/>
      <c r="F627" s="134"/>
      <c r="G627" s="134"/>
      <c r="H627" s="134"/>
      <c r="I627" s="134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4"/>
      <c r="V627" s="134"/>
      <c r="W627" s="134"/>
      <c r="X627" s="134"/>
      <c r="Y627" s="134"/>
      <c r="Z627" s="134"/>
    </row>
    <row r="628">
      <c r="A628" s="135"/>
      <c r="B628" s="134"/>
      <c r="C628" s="134"/>
      <c r="D628" s="134"/>
      <c r="E628" s="134"/>
      <c r="F628" s="134"/>
      <c r="G628" s="134"/>
      <c r="H628" s="134"/>
      <c r="I628" s="134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4"/>
      <c r="V628" s="134"/>
      <c r="W628" s="134"/>
      <c r="X628" s="134"/>
      <c r="Y628" s="134"/>
      <c r="Z628" s="134"/>
    </row>
    <row r="629">
      <c r="A629" s="135"/>
      <c r="B629" s="134"/>
      <c r="C629" s="134"/>
      <c r="D629" s="134"/>
      <c r="E629" s="134"/>
      <c r="F629" s="134"/>
      <c r="G629" s="134"/>
      <c r="H629" s="134"/>
      <c r="I629" s="134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4"/>
      <c r="V629" s="134"/>
      <c r="W629" s="134"/>
      <c r="X629" s="134"/>
      <c r="Y629" s="134"/>
      <c r="Z629" s="134"/>
    </row>
    <row r="630">
      <c r="A630" s="135"/>
      <c r="B630" s="134"/>
      <c r="C630" s="134"/>
      <c r="D630" s="134"/>
      <c r="E630" s="134"/>
      <c r="F630" s="134"/>
      <c r="G630" s="134"/>
      <c r="H630" s="134"/>
      <c r="I630" s="134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4"/>
      <c r="V630" s="134"/>
      <c r="W630" s="134"/>
      <c r="X630" s="134"/>
      <c r="Y630" s="134"/>
      <c r="Z630" s="134"/>
    </row>
    <row r="631">
      <c r="A631" s="135"/>
      <c r="B631" s="134"/>
      <c r="C631" s="134"/>
      <c r="D631" s="134"/>
      <c r="E631" s="134"/>
      <c r="F631" s="134"/>
      <c r="G631" s="134"/>
      <c r="H631" s="134"/>
      <c r="I631" s="134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4"/>
      <c r="V631" s="134"/>
      <c r="W631" s="134"/>
      <c r="X631" s="134"/>
      <c r="Y631" s="134"/>
      <c r="Z631" s="134"/>
    </row>
    <row r="632">
      <c r="A632" s="135"/>
      <c r="B632" s="134"/>
      <c r="C632" s="134"/>
      <c r="D632" s="134"/>
      <c r="E632" s="134"/>
      <c r="F632" s="134"/>
      <c r="G632" s="134"/>
      <c r="H632" s="134"/>
      <c r="I632" s="134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4"/>
      <c r="V632" s="134"/>
      <c r="W632" s="134"/>
      <c r="X632" s="134"/>
      <c r="Y632" s="134"/>
      <c r="Z632" s="134"/>
    </row>
    <row r="633">
      <c r="A633" s="135"/>
      <c r="B633" s="134"/>
      <c r="C633" s="134"/>
      <c r="D633" s="134"/>
      <c r="E633" s="134"/>
      <c r="F633" s="134"/>
      <c r="G633" s="134"/>
      <c r="H633" s="134"/>
      <c r="I633" s="134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4"/>
      <c r="V633" s="134"/>
      <c r="W633" s="134"/>
      <c r="X633" s="134"/>
      <c r="Y633" s="134"/>
      <c r="Z633" s="134"/>
    </row>
    <row r="634">
      <c r="A634" s="135"/>
      <c r="B634" s="134"/>
      <c r="C634" s="134"/>
      <c r="D634" s="134"/>
      <c r="E634" s="134"/>
      <c r="F634" s="134"/>
      <c r="G634" s="134"/>
      <c r="H634" s="134"/>
      <c r="I634" s="134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4"/>
      <c r="V634" s="134"/>
      <c r="W634" s="134"/>
      <c r="X634" s="134"/>
      <c r="Y634" s="134"/>
      <c r="Z634" s="134"/>
    </row>
    <row r="635">
      <c r="A635" s="135"/>
      <c r="B635" s="134"/>
      <c r="C635" s="134"/>
      <c r="D635" s="134"/>
      <c r="E635" s="134"/>
      <c r="F635" s="134"/>
      <c r="G635" s="134"/>
      <c r="H635" s="134"/>
      <c r="I635" s="134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4"/>
      <c r="V635" s="134"/>
      <c r="W635" s="134"/>
      <c r="X635" s="134"/>
      <c r="Y635" s="134"/>
      <c r="Z635" s="134"/>
    </row>
    <row r="636">
      <c r="A636" s="135"/>
      <c r="B636" s="134"/>
      <c r="C636" s="134"/>
      <c r="D636" s="134"/>
      <c r="E636" s="134"/>
      <c r="F636" s="134"/>
      <c r="G636" s="134"/>
      <c r="H636" s="134"/>
      <c r="I636" s="134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4"/>
      <c r="V636" s="134"/>
      <c r="W636" s="134"/>
      <c r="X636" s="134"/>
      <c r="Y636" s="134"/>
      <c r="Z636" s="134"/>
    </row>
    <row r="637">
      <c r="A637" s="135"/>
      <c r="B637" s="134"/>
      <c r="C637" s="134"/>
      <c r="D637" s="134"/>
      <c r="E637" s="134"/>
      <c r="F637" s="134"/>
      <c r="G637" s="134"/>
      <c r="H637" s="134"/>
      <c r="I637" s="134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4"/>
      <c r="V637" s="134"/>
      <c r="W637" s="134"/>
      <c r="X637" s="134"/>
      <c r="Y637" s="134"/>
      <c r="Z637" s="134"/>
    </row>
    <row r="638">
      <c r="A638" s="135"/>
      <c r="B638" s="134"/>
      <c r="C638" s="134"/>
      <c r="D638" s="134"/>
      <c r="E638" s="134"/>
      <c r="F638" s="134"/>
      <c r="G638" s="134"/>
      <c r="H638" s="134"/>
      <c r="I638" s="134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4"/>
      <c r="V638" s="134"/>
      <c r="W638" s="134"/>
      <c r="X638" s="134"/>
      <c r="Y638" s="134"/>
      <c r="Z638" s="134"/>
    </row>
    <row r="639">
      <c r="A639" s="135"/>
      <c r="B639" s="134"/>
      <c r="C639" s="134"/>
      <c r="D639" s="134"/>
      <c r="E639" s="134"/>
      <c r="F639" s="134"/>
      <c r="G639" s="134"/>
      <c r="H639" s="134"/>
      <c r="I639" s="134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4"/>
      <c r="V639" s="134"/>
      <c r="W639" s="134"/>
      <c r="X639" s="134"/>
      <c r="Y639" s="134"/>
      <c r="Z639" s="134"/>
    </row>
    <row r="640">
      <c r="A640" s="135"/>
      <c r="B640" s="134"/>
      <c r="C640" s="134"/>
      <c r="D640" s="134"/>
      <c r="E640" s="134"/>
      <c r="F640" s="134"/>
      <c r="G640" s="134"/>
      <c r="H640" s="134"/>
      <c r="I640" s="134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4"/>
      <c r="V640" s="134"/>
      <c r="W640" s="134"/>
      <c r="X640" s="134"/>
      <c r="Y640" s="134"/>
      <c r="Z640" s="134"/>
    </row>
    <row r="641">
      <c r="A641" s="135"/>
      <c r="B641" s="134"/>
      <c r="C641" s="134"/>
      <c r="D641" s="134"/>
      <c r="E641" s="134"/>
      <c r="F641" s="134"/>
      <c r="G641" s="134"/>
      <c r="H641" s="134"/>
      <c r="I641" s="134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4"/>
      <c r="V641" s="134"/>
      <c r="W641" s="134"/>
      <c r="X641" s="134"/>
      <c r="Y641" s="134"/>
      <c r="Z641" s="134"/>
    </row>
    <row r="642">
      <c r="A642" s="135"/>
      <c r="B642" s="134"/>
      <c r="C642" s="134"/>
      <c r="D642" s="134"/>
      <c r="E642" s="134"/>
      <c r="F642" s="134"/>
      <c r="G642" s="134"/>
      <c r="H642" s="134"/>
      <c r="I642" s="134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4"/>
      <c r="V642" s="134"/>
      <c r="W642" s="134"/>
      <c r="X642" s="134"/>
      <c r="Y642" s="134"/>
      <c r="Z642" s="134"/>
    </row>
    <row r="643">
      <c r="A643" s="135"/>
      <c r="B643" s="134"/>
      <c r="C643" s="134"/>
      <c r="D643" s="134"/>
      <c r="E643" s="134"/>
      <c r="F643" s="134"/>
      <c r="G643" s="134"/>
      <c r="H643" s="134"/>
      <c r="I643" s="134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4"/>
      <c r="V643" s="134"/>
      <c r="W643" s="134"/>
      <c r="X643" s="134"/>
      <c r="Y643" s="134"/>
      <c r="Z643" s="134"/>
    </row>
    <row r="644">
      <c r="A644" s="135"/>
      <c r="B644" s="134"/>
      <c r="C644" s="134"/>
      <c r="D644" s="134"/>
      <c r="E644" s="134"/>
      <c r="F644" s="134"/>
      <c r="G644" s="134"/>
      <c r="H644" s="134"/>
      <c r="I644" s="134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4"/>
      <c r="V644" s="134"/>
      <c r="W644" s="134"/>
      <c r="X644" s="134"/>
      <c r="Y644" s="134"/>
      <c r="Z644" s="134"/>
    </row>
    <row r="645">
      <c r="A645" s="135"/>
      <c r="B645" s="134"/>
      <c r="C645" s="134"/>
      <c r="D645" s="134"/>
      <c r="E645" s="134"/>
      <c r="F645" s="134"/>
      <c r="G645" s="134"/>
      <c r="H645" s="134"/>
      <c r="I645" s="134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4"/>
      <c r="V645" s="134"/>
      <c r="W645" s="134"/>
      <c r="X645" s="134"/>
      <c r="Y645" s="134"/>
      <c r="Z645" s="134"/>
    </row>
    <row r="646">
      <c r="A646" s="135"/>
      <c r="B646" s="134"/>
      <c r="C646" s="134"/>
      <c r="D646" s="134"/>
      <c r="E646" s="134"/>
      <c r="F646" s="134"/>
      <c r="G646" s="134"/>
      <c r="H646" s="134"/>
      <c r="I646" s="134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4"/>
      <c r="V646" s="134"/>
      <c r="W646" s="134"/>
      <c r="X646" s="134"/>
      <c r="Y646" s="134"/>
      <c r="Z646" s="134"/>
    </row>
    <row r="647">
      <c r="A647" s="135"/>
      <c r="B647" s="134"/>
      <c r="C647" s="134"/>
      <c r="D647" s="134"/>
      <c r="E647" s="134"/>
      <c r="F647" s="134"/>
      <c r="G647" s="134"/>
      <c r="H647" s="134"/>
      <c r="I647" s="134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4"/>
      <c r="V647" s="134"/>
      <c r="W647" s="134"/>
      <c r="X647" s="134"/>
      <c r="Y647" s="134"/>
      <c r="Z647" s="134"/>
    </row>
    <row r="648">
      <c r="A648" s="135"/>
      <c r="B648" s="134"/>
      <c r="C648" s="134"/>
      <c r="D648" s="134"/>
      <c r="E648" s="134"/>
      <c r="F648" s="134"/>
      <c r="G648" s="134"/>
      <c r="H648" s="134"/>
      <c r="I648" s="134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4"/>
      <c r="V648" s="134"/>
      <c r="W648" s="134"/>
      <c r="X648" s="134"/>
      <c r="Y648" s="134"/>
      <c r="Z648" s="134"/>
    </row>
    <row r="649">
      <c r="A649" s="135"/>
      <c r="B649" s="134"/>
      <c r="C649" s="134"/>
      <c r="D649" s="134"/>
      <c r="E649" s="134"/>
      <c r="F649" s="134"/>
      <c r="G649" s="134"/>
      <c r="H649" s="134"/>
      <c r="I649" s="134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4"/>
      <c r="V649" s="134"/>
      <c r="W649" s="134"/>
      <c r="X649" s="134"/>
      <c r="Y649" s="134"/>
      <c r="Z649" s="134"/>
    </row>
    <row r="650">
      <c r="A650" s="135"/>
      <c r="B650" s="134"/>
      <c r="C650" s="134"/>
      <c r="D650" s="134"/>
      <c r="E650" s="134"/>
      <c r="F650" s="134"/>
      <c r="G650" s="134"/>
      <c r="H650" s="134"/>
      <c r="I650" s="134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4"/>
      <c r="V650" s="134"/>
      <c r="W650" s="134"/>
      <c r="X650" s="134"/>
      <c r="Y650" s="134"/>
      <c r="Z650" s="134"/>
    </row>
    <row r="651">
      <c r="A651" s="135"/>
      <c r="B651" s="134"/>
      <c r="C651" s="134"/>
      <c r="D651" s="134"/>
      <c r="E651" s="134"/>
      <c r="F651" s="134"/>
      <c r="G651" s="134"/>
      <c r="H651" s="134"/>
      <c r="I651" s="134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4"/>
      <c r="V651" s="134"/>
      <c r="W651" s="134"/>
      <c r="X651" s="134"/>
      <c r="Y651" s="134"/>
      <c r="Z651" s="134"/>
    </row>
    <row r="652">
      <c r="A652" s="135"/>
      <c r="B652" s="134"/>
      <c r="C652" s="134"/>
      <c r="D652" s="134"/>
      <c r="E652" s="134"/>
      <c r="F652" s="134"/>
      <c r="G652" s="134"/>
      <c r="H652" s="134"/>
      <c r="I652" s="134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4"/>
      <c r="V652" s="134"/>
      <c r="W652" s="134"/>
      <c r="X652" s="134"/>
      <c r="Y652" s="134"/>
      <c r="Z652" s="134"/>
    </row>
    <row r="653">
      <c r="A653" s="135"/>
      <c r="B653" s="134"/>
      <c r="C653" s="134"/>
      <c r="D653" s="134"/>
      <c r="E653" s="134"/>
      <c r="F653" s="134"/>
      <c r="G653" s="134"/>
      <c r="H653" s="134"/>
      <c r="I653" s="134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4"/>
      <c r="V653" s="134"/>
      <c r="W653" s="134"/>
      <c r="X653" s="134"/>
      <c r="Y653" s="134"/>
      <c r="Z653" s="134"/>
    </row>
    <row r="654">
      <c r="A654" s="135"/>
      <c r="B654" s="134"/>
      <c r="C654" s="134"/>
      <c r="D654" s="134"/>
      <c r="E654" s="134"/>
      <c r="F654" s="134"/>
      <c r="G654" s="134"/>
      <c r="H654" s="134"/>
      <c r="I654" s="134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4"/>
      <c r="V654" s="134"/>
      <c r="W654" s="134"/>
      <c r="X654" s="134"/>
      <c r="Y654" s="134"/>
      <c r="Z654" s="134"/>
    </row>
    <row r="655">
      <c r="A655" s="135"/>
      <c r="B655" s="134"/>
      <c r="C655" s="134"/>
      <c r="D655" s="134"/>
      <c r="E655" s="134"/>
      <c r="F655" s="134"/>
      <c r="G655" s="134"/>
      <c r="H655" s="134"/>
      <c r="I655" s="134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4"/>
      <c r="V655" s="134"/>
      <c r="W655" s="134"/>
      <c r="X655" s="134"/>
      <c r="Y655" s="134"/>
      <c r="Z655" s="134"/>
    </row>
    <row r="656">
      <c r="A656" s="135"/>
      <c r="B656" s="134"/>
      <c r="C656" s="134"/>
      <c r="D656" s="134"/>
      <c r="E656" s="134"/>
      <c r="F656" s="134"/>
      <c r="G656" s="134"/>
      <c r="H656" s="134"/>
      <c r="I656" s="134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4"/>
      <c r="V656" s="134"/>
      <c r="W656" s="134"/>
      <c r="X656" s="134"/>
      <c r="Y656" s="134"/>
      <c r="Z656" s="134"/>
    </row>
    <row r="657">
      <c r="A657" s="135"/>
      <c r="B657" s="134"/>
      <c r="C657" s="134"/>
      <c r="D657" s="134"/>
      <c r="E657" s="134"/>
      <c r="F657" s="134"/>
      <c r="G657" s="134"/>
      <c r="H657" s="134"/>
      <c r="I657" s="134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4"/>
      <c r="V657" s="134"/>
      <c r="W657" s="134"/>
      <c r="X657" s="134"/>
      <c r="Y657" s="134"/>
      <c r="Z657" s="134"/>
    </row>
    <row r="658">
      <c r="A658" s="135"/>
      <c r="B658" s="134"/>
      <c r="C658" s="134"/>
      <c r="D658" s="134"/>
      <c r="E658" s="134"/>
      <c r="F658" s="134"/>
      <c r="G658" s="134"/>
      <c r="H658" s="134"/>
      <c r="I658" s="134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4"/>
      <c r="V658" s="134"/>
      <c r="W658" s="134"/>
      <c r="X658" s="134"/>
      <c r="Y658" s="134"/>
      <c r="Z658" s="134"/>
    </row>
    <row r="659">
      <c r="A659" s="135"/>
      <c r="B659" s="134"/>
      <c r="C659" s="134"/>
      <c r="D659" s="134"/>
      <c r="E659" s="134"/>
      <c r="F659" s="134"/>
      <c r="G659" s="134"/>
      <c r="H659" s="134"/>
      <c r="I659" s="134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4"/>
      <c r="V659" s="134"/>
      <c r="W659" s="134"/>
      <c r="X659" s="134"/>
      <c r="Y659" s="134"/>
      <c r="Z659" s="134"/>
    </row>
    <row r="660">
      <c r="A660" s="135"/>
      <c r="B660" s="134"/>
      <c r="C660" s="134"/>
      <c r="D660" s="134"/>
      <c r="E660" s="134"/>
      <c r="F660" s="134"/>
      <c r="G660" s="134"/>
      <c r="H660" s="134"/>
      <c r="I660" s="134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4"/>
      <c r="V660" s="134"/>
      <c r="W660" s="134"/>
      <c r="X660" s="134"/>
      <c r="Y660" s="134"/>
      <c r="Z660" s="134"/>
    </row>
    <row r="661">
      <c r="A661" s="135"/>
      <c r="B661" s="134"/>
      <c r="C661" s="134"/>
      <c r="D661" s="134"/>
      <c r="E661" s="134"/>
      <c r="F661" s="134"/>
      <c r="G661" s="134"/>
      <c r="H661" s="134"/>
      <c r="I661" s="134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4"/>
      <c r="V661" s="134"/>
      <c r="W661" s="134"/>
      <c r="X661" s="134"/>
      <c r="Y661" s="134"/>
      <c r="Z661" s="134"/>
    </row>
    <row r="662">
      <c r="A662" s="135"/>
      <c r="B662" s="134"/>
      <c r="C662" s="134"/>
      <c r="D662" s="134"/>
      <c r="E662" s="134"/>
      <c r="F662" s="134"/>
      <c r="G662" s="134"/>
      <c r="H662" s="134"/>
      <c r="I662" s="134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4"/>
      <c r="V662" s="134"/>
      <c r="W662" s="134"/>
      <c r="X662" s="134"/>
      <c r="Y662" s="134"/>
      <c r="Z662" s="134"/>
    </row>
    <row r="663">
      <c r="A663" s="135"/>
      <c r="B663" s="134"/>
      <c r="C663" s="134"/>
      <c r="D663" s="134"/>
      <c r="E663" s="134"/>
      <c r="F663" s="134"/>
      <c r="G663" s="134"/>
      <c r="H663" s="134"/>
      <c r="I663" s="134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4"/>
      <c r="V663" s="134"/>
      <c r="W663" s="134"/>
      <c r="X663" s="134"/>
      <c r="Y663" s="134"/>
      <c r="Z663" s="134"/>
    </row>
    <row r="664">
      <c r="A664" s="135"/>
      <c r="B664" s="134"/>
      <c r="C664" s="134"/>
      <c r="D664" s="134"/>
      <c r="E664" s="134"/>
      <c r="F664" s="134"/>
      <c r="G664" s="134"/>
      <c r="H664" s="134"/>
      <c r="I664" s="134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4"/>
      <c r="V664" s="134"/>
      <c r="W664" s="134"/>
      <c r="X664" s="134"/>
      <c r="Y664" s="134"/>
      <c r="Z664" s="134"/>
    </row>
    <row r="665">
      <c r="A665" s="135"/>
      <c r="B665" s="134"/>
      <c r="C665" s="134"/>
      <c r="D665" s="134"/>
      <c r="E665" s="134"/>
      <c r="F665" s="134"/>
      <c r="G665" s="134"/>
      <c r="H665" s="134"/>
      <c r="I665" s="134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4"/>
      <c r="V665" s="134"/>
      <c r="W665" s="134"/>
      <c r="X665" s="134"/>
      <c r="Y665" s="134"/>
      <c r="Z665" s="134"/>
    </row>
    <row r="666">
      <c r="A666" s="135"/>
      <c r="B666" s="134"/>
      <c r="C666" s="134"/>
      <c r="D666" s="134"/>
      <c r="E666" s="134"/>
      <c r="F666" s="134"/>
      <c r="G666" s="134"/>
      <c r="H666" s="134"/>
      <c r="I666" s="134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4"/>
      <c r="V666" s="134"/>
      <c r="W666" s="134"/>
      <c r="X666" s="134"/>
      <c r="Y666" s="134"/>
      <c r="Z666" s="134"/>
    </row>
    <row r="667">
      <c r="A667" s="135"/>
      <c r="B667" s="134"/>
      <c r="C667" s="134"/>
      <c r="D667" s="134"/>
      <c r="E667" s="134"/>
      <c r="F667" s="134"/>
      <c r="G667" s="134"/>
      <c r="H667" s="134"/>
      <c r="I667" s="134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4"/>
      <c r="V667" s="134"/>
      <c r="W667" s="134"/>
      <c r="X667" s="134"/>
      <c r="Y667" s="134"/>
      <c r="Z667" s="134"/>
    </row>
    <row r="668">
      <c r="A668" s="135"/>
      <c r="B668" s="134"/>
      <c r="C668" s="134"/>
      <c r="D668" s="134"/>
      <c r="E668" s="134"/>
      <c r="F668" s="134"/>
      <c r="G668" s="134"/>
      <c r="H668" s="134"/>
      <c r="I668" s="134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4"/>
      <c r="V668" s="134"/>
      <c r="W668" s="134"/>
      <c r="X668" s="134"/>
      <c r="Y668" s="134"/>
      <c r="Z668" s="134"/>
    </row>
    <row r="669">
      <c r="A669" s="135"/>
      <c r="B669" s="134"/>
      <c r="C669" s="134"/>
      <c r="D669" s="134"/>
      <c r="E669" s="134"/>
      <c r="F669" s="134"/>
      <c r="G669" s="134"/>
      <c r="H669" s="134"/>
      <c r="I669" s="134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4"/>
      <c r="V669" s="134"/>
      <c r="W669" s="134"/>
      <c r="X669" s="134"/>
      <c r="Y669" s="134"/>
      <c r="Z669" s="134"/>
    </row>
    <row r="670">
      <c r="A670" s="135"/>
      <c r="B670" s="134"/>
      <c r="C670" s="134"/>
      <c r="D670" s="134"/>
      <c r="E670" s="134"/>
      <c r="F670" s="134"/>
      <c r="G670" s="134"/>
      <c r="H670" s="134"/>
      <c r="I670" s="134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4"/>
      <c r="V670" s="134"/>
      <c r="W670" s="134"/>
      <c r="X670" s="134"/>
      <c r="Y670" s="134"/>
      <c r="Z670" s="134"/>
    </row>
    <row r="671">
      <c r="A671" s="135"/>
      <c r="B671" s="134"/>
      <c r="C671" s="134"/>
      <c r="D671" s="134"/>
      <c r="E671" s="134"/>
      <c r="F671" s="134"/>
      <c r="G671" s="134"/>
      <c r="H671" s="134"/>
      <c r="I671" s="134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4"/>
      <c r="V671" s="134"/>
      <c r="W671" s="134"/>
      <c r="X671" s="134"/>
      <c r="Y671" s="134"/>
      <c r="Z671" s="134"/>
    </row>
    <row r="672">
      <c r="A672" s="135"/>
      <c r="B672" s="134"/>
      <c r="C672" s="134"/>
      <c r="D672" s="134"/>
      <c r="E672" s="134"/>
      <c r="F672" s="134"/>
      <c r="G672" s="134"/>
      <c r="H672" s="134"/>
      <c r="I672" s="134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4"/>
      <c r="V672" s="134"/>
      <c r="W672" s="134"/>
      <c r="X672" s="134"/>
      <c r="Y672" s="134"/>
      <c r="Z672" s="134"/>
    </row>
    <row r="673">
      <c r="A673" s="135"/>
      <c r="B673" s="134"/>
      <c r="C673" s="134"/>
      <c r="D673" s="134"/>
      <c r="E673" s="134"/>
      <c r="F673" s="134"/>
      <c r="G673" s="134"/>
      <c r="H673" s="134"/>
      <c r="I673" s="134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4"/>
      <c r="V673" s="134"/>
      <c r="W673" s="134"/>
      <c r="X673" s="134"/>
      <c r="Y673" s="134"/>
      <c r="Z673" s="134"/>
    </row>
    <row r="674">
      <c r="A674" s="135"/>
      <c r="B674" s="134"/>
      <c r="C674" s="134"/>
      <c r="D674" s="134"/>
      <c r="E674" s="134"/>
      <c r="F674" s="134"/>
      <c r="G674" s="134"/>
      <c r="H674" s="134"/>
      <c r="I674" s="134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4"/>
      <c r="V674" s="134"/>
      <c r="W674" s="134"/>
      <c r="X674" s="134"/>
      <c r="Y674" s="134"/>
      <c r="Z674" s="134"/>
    </row>
    <row r="675">
      <c r="A675" s="135"/>
      <c r="B675" s="134"/>
      <c r="C675" s="134"/>
      <c r="D675" s="134"/>
      <c r="E675" s="134"/>
      <c r="F675" s="134"/>
      <c r="G675" s="134"/>
      <c r="H675" s="134"/>
      <c r="I675" s="134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4"/>
      <c r="V675" s="134"/>
      <c r="W675" s="134"/>
      <c r="X675" s="134"/>
      <c r="Y675" s="134"/>
      <c r="Z675" s="134"/>
    </row>
    <row r="676">
      <c r="A676" s="135"/>
      <c r="B676" s="134"/>
      <c r="C676" s="134"/>
      <c r="D676" s="134"/>
      <c r="E676" s="134"/>
      <c r="F676" s="134"/>
      <c r="G676" s="134"/>
      <c r="H676" s="134"/>
      <c r="I676" s="134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4"/>
      <c r="V676" s="134"/>
      <c r="W676" s="134"/>
      <c r="X676" s="134"/>
      <c r="Y676" s="134"/>
      <c r="Z676" s="134"/>
    </row>
    <row r="677">
      <c r="A677" s="135"/>
      <c r="B677" s="134"/>
      <c r="C677" s="134"/>
      <c r="D677" s="134"/>
      <c r="E677" s="134"/>
      <c r="F677" s="134"/>
      <c r="G677" s="134"/>
      <c r="H677" s="134"/>
      <c r="I677" s="134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4"/>
      <c r="V677" s="134"/>
      <c r="W677" s="134"/>
      <c r="X677" s="134"/>
      <c r="Y677" s="134"/>
      <c r="Z677" s="134"/>
    </row>
    <row r="678">
      <c r="A678" s="135"/>
      <c r="B678" s="134"/>
      <c r="C678" s="134"/>
      <c r="D678" s="134"/>
      <c r="E678" s="134"/>
      <c r="F678" s="134"/>
      <c r="G678" s="134"/>
      <c r="H678" s="134"/>
      <c r="I678" s="134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4"/>
      <c r="V678" s="134"/>
      <c r="W678" s="134"/>
      <c r="X678" s="134"/>
      <c r="Y678" s="134"/>
      <c r="Z678" s="134"/>
    </row>
    <row r="679">
      <c r="A679" s="135"/>
      <c r="B679" s="134"/>
      <c r="C679" s="134"/>
      <c r="D679" s="134"/>
      <c r="E679" s="134"/>
      <c r="F679" s="134"/>
      <c r="G679" s="134"/>
      <c r="H679" s="134"/>
      <c r="I679" s="134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4"/>
      <c r="V679" s="134"/>
      <c r="W679" s="134"/>
      <c r="X679" s="134"/>
      <c r="Y679" s="134"/>
      <c r="Z679" s="134"/>
    </row>
    <row r="680">
      <c r="A680" s="135"/>
      <c r="B680" s="134"/>
      <c r="C680" s="134"/>
      <c r="D680" s="134"/>
      <c r="E680" s="134"/>
      <c r="F680" s="134"/>
      <c r="G680" s="134"/>
      <c r="H680" s="134"/>
      <c r="I680" s="134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4"/>
      <c r="V680" s="134"/>
      <c r="W680" s="134"/>
      <c r="X680" s="134"/>
      <c r="Y680" s="134"/>
      <c r="Z680" s="134"/>
    </row>
    <row r="681">
      <c r="A681" s="135"/>
      <c r="B681" s="134"/>
      <c r="C681" s="134"/>
      <c r="D681" s="134"/>
      <c r="E681" s="134"/>
      <c r="F681" s="134"/>
      <c r="G681" s="134"/>
      <c r="H681" s="134"/>
      <c r="I681" s="134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4"/>
      <c r="V681" s="134"/>
      <c r="W681" s="134"/>
      <c r="X681" s="134"/>
      <c r="Y681" s="134"/>
      <c r="Z681" s="134"/>
    </row>
    <row r="682">
      <c r="A682" s="135"/>
      <c r="B682" s="134"/>
      <c r="C682" s="134"/>
      <c r="D682" s="134"/>
      <c r="E682" s="134"/>
      <c r="F682" s="134"/>
      <c r="G682" s="134"/>
      <c r="H682" s="134"/>
      <c r="I682" s="134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4"/>
      <c r="V682" s="134"/>
      <c r="W682" s="134"/>
      <c r="X682" s="134"/>
      <c r="Y682" s="134"/>
      <c r="Z682" s="134"/>
    </row>
    <row r="683">
      <c r="A683" s="135"/>
      <c r="B683" s="134"/>
      <c r="C683" s="134"/>
      <c r="D683" s="134"/>
      <c r="E683" s="134"/>
      <c r="F683" s="134"/>
      <c r="G683" s="134"/>
      <c r="H683" s="134"/>
      <c r="I683" s="134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4"/>
      <c r="V683" s="134"/>
      <c r="W683" s="134"/>
      <c r="X683" s="134"/>
      <c r="Y683" s="134"/>
      <c r="Z683" s="134"/>
    </row>
    <row r="684">
      <c r="A684" s="135"/>
      <c r="B684" s="134"/>
      <c r="C684" s="134"/>
      <c r="D684" s="134"/>
      <c r="E684" s="134"/>
      <c r="F684" s="134"/>
      <c r="G684" s="134"/>
      <c r="H684" s="134"/>
      <c r="I684" s="134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4"/>
      <c r="V684" s="134"/>
      <c r="W684" s="134"/>
      <c r="X684" s="134"/>
      <c r="Y684" s="134"/>
      <c r="Z684" s="134"/>
    </row>
    <row r="685">
      <c r="A685" s="135"/>
      <c r="B685" s="134"/>
      <c r="C685" s="134"/>
      <c r="D685" s="134"/>
      <c r="E685" s="134"/>
      <c r="F685" s="134"/>
      <c r="G685" s="134"/>
      <c r="H685" s="134"/>
      <c r="I685" s="134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4"/>
      <c r="V685" s="134"/>
      <c r="W685" s="134"/>
      <c r="X685" s="134"/>
      <c r="Y685" s="134"/>
      <c r="Z685" s="134"/>
    </row>
    <row r="686">
      <c r="A686" s="135"/>
      <c r="B686" s="134"/>
      <c r="C686" s="134"/>
      <c r="D686" s="134"/>
      <c r="E686" s="134"/>
      <c r="F686" s="134"/>
      <c r="G686" s="134"/>
      <c r="H686" s="134"/>
      <c r="I686" s="134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4"/>
      <c r="V686" s="134"/>
      <c r="W686" s="134"/>
      <c r="X686" s="134"/>
      <c r="Y686" s="134"/>
      <c r="Z686" s="134"/>
    </row>
    <row r="687">
      <c r="A687" s="135"/>
      <c r="B687" s="134"/>
      <c r="C687" s="134"/>
      <c r="D687" s="134"/>
      <c r="E687" s="134"/>
      <c r="F687" s="134"/>
      <c r="G687" s="134"/>
      <c r="H687" s="134"/>
      <c r="I687" s="134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4"/>
      <c r="V687" s="134"/>
      <c r="W687" s="134"/>
      <c r="X687" s="134"/>
      <c r="Y687" s="134"/>
      <c r="Z687" s="134"/>
    </row>
    <row r="688">
      <c r="A688" s="135"/>
      <c r="B688" s="134"/>
      <c r="C688" s="134"/>
      <c r="D688" s="134"/>
      <c r="E688" s="134"/>
      <c r="F688" s="134"/>
      <c r="G688" s="134"/>
      <c r="H688" s="134"/>
      <c r="I688" s="134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4"/>
      <c r="V688" s="134"/>
      <c r="W688" s="134"/>
      <c r="X688" s="134"/>
      <c r="Y688" s="134"/>
      <c r="Z688" s="134"/>
    </row>
    <row r="689">
      <c r="A689" s="135"/>
      <c r="B689" s="134"/>
      <c r="C689" s="134"/>
      <c r="D689" s="134"/>
      <c r="E689" s="134"/>
      <c r="F689" s="134"/>
      <c r="G689" s="134"/>
      <c r="H689" s="134"/>
      <c r="I689" s="134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4"/>
      <c r="V689" s="134"/>
      <c r="W689" s="134"/>
      <c r="X689" s="134"/>
      <c r="Y689" s="134"/>
      <c r="Z689" s="134"/>
    </row>
    <row r="690">
      <c r="A690" s="135"/>
      <c r="B690" s="134"/>
      <c r="C690" s="134"/>
      <c r="D690" s="134"/>
      <c r="E690" s="134"/>
      <c r="F690" s="134"/>
      <c r="G690" s="134"/>
      <c r="H690" s="134"/>
      <c r="I690" s="134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4"/>
      <c r="V690" s="134"/>
      <c r="W690" s="134"/>
      <c r="X690" s="134"/>
      <c r="Y690" s="134"/>
      <c r="Z690" s="134"/>
    </row>
    <row r="691">
      <c r="A691" s="135"/>
      <c r="B691" s="134"/>
      <c r="C691" s="134"/>
      <c r="D691" s="134"/>
      <c r="E691" s="134"/>
      <c r="F691" s="134"/>
      <c r="G691" s="134"/>
      <c r="H691" s="134"/>
      <c r="I691" s="134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4"/>
      <c r="V691" s="134"/>
      <c r="W691" s="134"/>
      <c r="X691" s="134"/>
      <c r="Y691" s="134"/>
      <c r="Z691" s="134"/>
    </row>
    <row r="692">
      <c r="A692" s="135"/>
      <c r="B692" s="134"/>
      <c r="C692" s="134"/>
      <c r="D692" s="134"/>
      <c r="E692" s="134"/>
      <c r="F692" s="134"/>
      <c r="G692" s="134"/>
      <c r="H692" s="134"/>
      <c r="I692" s="134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4"/>
      <c r="V692" s="134"/>
      <c r="W692" s="134"/>
      <c r="X692" s="134"/>
      <c r="Y692" s="134"/>
      <c r="Z692" s="134"/>
    </row>
    <row r="693">
      <c r="A693" s="135"/>
      <c r="B693" s="134"/>
      <c r="C693" s="134"/>
      <c r="D693" s="134"/>
      <c r="E693" s="134"/>
      <c r="F693" s="134"/>
      <c r="G693" s="134"/>
      <c r="H693" s="134"/>
      <c r="I693" s="134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4"/>
      <c r="V693" s="134"/>
      <c r="W693" s="134"/>
      <c r="X693" s="134"/>
      <c r="Y693" s="134"/>
      <c r="Z693" s="134"/>
    </row>
    <row r="694">
      <c r="A694" s="135"/>
      <c r="B694" s="134"/>
      <c r="C694" s="134"/>
      <c r="D694" s="134"/>
      <c r="E694" s="134"/>
      <c r="F694" s="134"/>
      <c r="G694" s="134"/>
      <c r="H694" s="134"/>
      <c r="I694" s="134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4"/>
      <c r="V694" s="134"/>
      <c r="W694" s="134"/>
      <c r="X694" s="134"/>
      <c r="Y694" s="134"/>
      <c r="Z694" s="134"/>
    </row>
    <row r="695">
      <c r="A695" s="135"/>
      <c r="B695" s="134"/>
      <c r="C695" s="134"/>
      <c r="D695" s="134"/>
      <c r="E695" s="134"/>
      <c r="F695" s="134"/>
      <c r="G695" s="134"/>
      <c r="H695" s="134"/>
      <c r="I695" s="134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4"/>
      <c r="V695" s="134"/>
      <c r="W695" s="134"/>
      <c r="X695" s="134"/>
      <c r="Y695" s="134"/>
      <c r="Z695" s="134"/>
    </row>
    <row r="696">
      <c r="A696" s="135"/>
      <c r="B696" s="134"/>
      <c r="C696" s="134"/>
      <c r="D696" s="134"/>
      <c r="E696" s="134"/>
      <c r="F696" s="134"/>
      <c r="G696" s="134"/>
      <c r="H696" s="134"/>
      <c r="I696" s="134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4"/>
      <c r="V696" s="134"/>
      <c r="W696" s="134"/>
      <c r="X696" s="134"/>
      <c r="Y696" s="134"/>
      <c r="Z696" s="134"/>
    </row>
    <row r="697">
      <c r="A697" s="135"/>
      <c r="B697" s="134"/>
      <c r="C697" s="134"/>
      <c r="D697" s="134"/>
      <c r="E697" s="134"/>
      <c r="F697" s="134"/>
      <c r="G697" s="134"/>
      <c r="H697" s="134"/>
      <c r="I697" s="134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4"/>
      <c r="V697" s="134"/>
      <c r="W697" s="134"/>
      <c r="X697" s="134"/>
      <c r="Y697" s="134"/>
      <c r="Z697" s="134"/>
    </row>
    <row r="698">
      <c r="A698" s="135"/>
      <c r="B698" s="134"/>
      <c r="C698" s="134"/>
      <c r="D698" s="134"/>
      <c r="E698" s="134"/>
      <c r="F698" s="134"/>
      <c r="G698" s="134"/>
      <c r="H698" s="134"/>
      <c r="I698" s="134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4"/>
      <c r="V698" s="134"/>
      <c r="W698" s="134"/>
      <c r="X698" s="134"/>
      <c r="Y698" s="134"/>
      <c r="Z698" s="134"/>
    </row>
    <row r="699">
      <c r="A699" s="135"/>
      <c r="B699" s="134"/>
      <c r="C699" s="134"/>
      <c r="D699" s="134"/>
      <c r="E699" s="134"/>
      <c r="F699" s="134"/>
      <c r="G699" s="134"/>
      <c r="H699" s="134"/>
      <c r="I699" s="134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4"/>
      <c r="V699" s="134"/>
      <c r="W699" s="134"/>
      <c r="X699" s="134"/>
      <c r="Y699" s="134"/>
      <c r="Z699" s="134"/>
    </row>
    <row r="700">
      <c r="A700" s="135"/>
      <c r="B700" s="134"/>
      <c r="C700" s="134"/>
      <c r="D700" s="134"/>
      <c r="E700" s="134"/>
      <c r="F700" s="134"/>
      <c r="G700" s="134"/>
      <c r="H700" s="134"/>
      <c r="I700" s="134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4"/>
      <c r="V700" s="134"/>
      <c r="W700" s="134"/>
      <c r="X700" s="134"/>
      <c r="Y700" s="134"/>
      <c r="Z700" s="134"/>
    </row>
    <row r="701">
      <c r="A701" s="135"/>
      <c r="B701" s="134"/>
      <c r="C701" s="134"/>
      <c r="D701" s="134"/>
      <c r="E701" s="134"/>
      <c r="F701" s="134"/>
      <c r="G701" s="134"/>
      <c r="H701" s="134"/>
      <c r="I701" s="134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4"/>
      <c r="V701" s="134"/>
      <c r="W701" s="134"/>
      <c r="X701" s="134"/>
      <c r="Y701" s="134"/>
      <c r="Z701" s="134"/>
    </row>
    <row r="702">
      <c r="A702" s="135"/>
      <c r="B702" s="134"/>
      <c r="C702" s="134"/>
      <c r="D702" s="134"/>
      <c r="E702" s="134"/>
      <c r="F702" s="134"/>
      <c r="G702" s="134"/>
      <c r="H702" s="134"/>
      <c r="I702" s="134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4"/>
      <c r="V702" s="134"/>
      <c r="W702" s="134"/>
      <c r="X702" s="134"/>
      <c r="Y702" s="134"/>
      <c r="Z702" s="134"/>
    </row>
    <row r="703">
      <c r="A703" s="135"/>
      <c r="B703" s="134"/>
      <c r="C703" s="134"/>
      <c r="D703" s="134"/>
      <c r="E703" s="134"/>
      <c r="F703" s="134"/>
      <c r="G703" s="134"/>
      <c r="H703" s="134"/>
      <c r="I703" s="134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4"/>
      <c r="V703" s="134"/>
      <c r="W703" s="134"/>
      <c r="X703" s="134"/>
      <c r="Y703" s="134"/>
      <c r="Z703" s="134"/>
    </row>
    <row r="704">
      <c r="A704" s="135"/>
      <c r="B704" s="134"/>
      <c r="C704" s="134"/>
      <c r="D704" s="134"/>
      <c r="E704" s="134"/>
      <c r="F704" s="134"/>
      <c r="G704" s="134"/>
      <c r="H704" s="134"/>
      <c r="I704" s="134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4"/>
      <c r="V704" s="134"/>
      <c r="W704" s="134"/>
      <c r="X704" s="134"/>
      <c r="Y704" s="134"/>
      <c r="Z704" s="134"/>
    </row>
    <row r="705">
      <c r="A705" s="135"/>
      <c r="B705" s="134"/>
      <c r="C705" s="134"/>
      <c r="D705" s="134"/>
      <c r="E705" s="134"/>
      <c r="F705" s="134"/>
      <c r="G705" s="134"/>
      <c r="H705" s="134"/>
      <c r="I705" s="134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4"/>
      <c r="V705" s="134"/>
      <c r="W705" s="134"/>
      <c r="X705" s="134"/>
      <c r="Y705" s="134"/>
      <c r="Z705" s="134"/>
    </row>
    <row r="706">
      <c r="A706" s="135"/>
      <c r="B706" s="134"/>
      <c r="C706" s="134"/>
      <c r="D706" s="134"/>
      <c r="E706" s="134"/>
      <c r="F706" s="134"/>
      <c r="G706" s="134"/>
      <c r="H706" s="134"/>
      <c r="I706" s="134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4"/>
      <c r="V706" s="134"/>
      <c r="W706" s="134"/>
      <c r="X706" s="134"/>
      <c r="Y706" s="134"/>
      <c r="Z706" s="134"/>
    </row>
    <row r="707">
      <c r="A707" s="135"/>
      <c r="B707" s="134"/>
      <c r="C707" s="134"/>
      <c r="D707" s="134"/>
      <c r="E707" s="134"/>
      <c r="F707" s="134"/>
      <c r="G707" s="134"/>
      <c r="H707" s="134"/>
      <c r="I707" s="134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4"/>
      <c r="V707" s="134"/>
      <c r="W707" s="134"/>
      <c r="X707" s="134"/>
      <c r="Y707" s="134"/>
      <c r="Z707" s="134"/>
    </row>
    <row r="708">
      <c r="A708" s="135"/>
      <c r="B708" s="134"/>
      <c r="C708" s="134"/>
      <c r="D708" s="134"/>
      <c r="E708" s="134"/>
      <c r="F708" s="134"/>
      <c r="G708" s="134"/>
      <c r="H708" s="134"/>
      <c r="I708" s="134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4"/>
      <c r="V708" s="134"/>
      <c r="W708" s="134"/>
      <c r="X708" s="134"/>
      <c r="Y708" s="134"/>
      <c r="Z708" s="134"/>
    </row>
    <row r="709">
      <c r="A709" s="135"/>
      <c r="B709" s="134"/>
      <c r="C709" s="134"/>
      <c r="D709" s="134"/>
      <c r="E709" s="134"/>
      <c r="F709" s="134"/>
      <c r="G709" s="134"/>
      <c r="H709" s="134"/>
      <c r="I709" s="134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4"/>
      <c r="V709" s="134"/>
      <c r="W709" s="134"/>
      <c r="X709" s="134"/>
      <c r="Y709" s="134"/>
      <c r="Z709" s="134"/>
    </row>
    <row r="710">
      <c r="A710" s="135"/>
      <c r="B710" s="134"/>
      <c r="C710" s="134"/>
      <c r="D710" s="134"/>
      <c r="E710" s="134"/>
      <c r="F710" s="134"/>
      <c r="G710" s="134"/>
      <c r="H710" s="134"/>
      <c r="I710" s="134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4"/>
      <c r="V710" s="134"/>
      <c r="W710" s="134"/>
      <c r="X710" s="134"/>
      <c r="Y710" s="134"/>
      <c r="Z710" s="134"/>
    </row>
    <row r="711">
      <c r="A711" s="135"/>
      <c r="B711" s="134"/>
      <c r="C711" s="134"/>
      <c r="D711" s="134"/>
      <c r="E711" s="134"/>
      <c r="F711" s="134"/>
      <c r="G711" s="134"/>
      <c r="H711" s="134"/>
      <c r="I711" s="134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4"/>
      <c r="V711" s="134"/>
      <c r="W711" s="134"/>
      <c r="X711" s="134"/>
      <c r="Y711" s="134"/>
      <c r="Z711" s="134"/>
    </row>
    <row r="712">
      <c r="A712" s="135"/>
      <c r="B712" s="134"/>
      <c r="C712" s="134"/>
      <c r="D712" s="134"/>
      <c r="E712" s="134"/>
      <c r="F712" s="134"/>
      <c r="G712" s="134"/>
      <c r="H712" s="134"/>
      <c r="I712" s="134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4"/>
      <c r="V712" s="134"/>
      <c r="W712" s="134"/>
      <c r="X712" s="134"/>
      <c r="Y712" s="134"/>
      <c r="Z712" s="134"/>
    </row>
    <row r="713">
      <c r="A713" s="135"/>
      <c r="B713" s="134"/>
      <c r="C713" s="134"/>
      <c r="D713" s="134"/>
      <c r="E713" s="134"/>
      <c r="F713" s="134"/>
      <c r="G713" s="134"/>
      <c r="H713" s="134"/>
      <c r="I713" s="134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4"/>
      <c r="V713" s="134"/>
      <c r="W713" s="134"/>
      <c r="X713" s="134"/>
      <c r="Y713" s="134"/>
      <c r="Z713" s="134"/>
    </row>
    <row r="714">
      <c r="A714" s="135"/>
      <c r="B714" s="134"/>
      <c r="C714" s="134"/>
      <c r="D714" s="134"/>
      <c r="E714" s="134"/>
      <c r="F714" s="134"/>
      <c r="G714" s="134"/>
      <c r="H714" s="134"/>
      <c r="I714" s="134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4"/>
      <c r="V714" s="134"/>
      <c r="W714" s="134"/>
      <c r="X714" s="134"/>
      <c r="Y714" s="134"/>
      <c r="Z714" s="134"/>
    </row>
    <row r="715">
      <c r="A715" s="135"/>
      <c r="B715" s="134"/>
      <c r="C715" s="134"/>
      <c r="D715" s="134"/>
      <c r="E715" s="134"/>
      <c r="F715" s="134"/>
      <c r="G715" s="134"/>
      <c r="H715" s="134"/>
      <c r="I715" s="134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4"/>
      <c r="V715" s="134"/>
      <c r="W715" s="134"/>
      <c r="X715" s="134"/>
      <c r="Y715" s="134"/>
      <c r="Z715" s="134"/>
    </row>
    <row r="716">
      <c r="A716" s="135"/>
      <c r="B716" s="134"/>
      <c r="C716" s="134"/>
      <c r="D716" s="134"/>
      <c r="E716" s="134"/>
      <c r="F716" s="134"/>
      <c r="G716" s="134"/>
      <c r="H716" s="134"/>
      <c r="I716" s="134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4"/>
      <c r="V716" s="134"/>
      <c r="W716" s="134"/>
      <c r="X716" s="134"/>
      <c r="Y716" s="134"/>
      <c r="Z716" s="134"/>
    </row>
    <row r="717">
      <c r="A717" s="135"/>
      <c r="B717" s="134"/>
      <c r="C717" s="134"/>
      <c r="D717" s="134"/>
      <c r="E717" s="134"/>
      <c r="F717" s="134"/>
      <c r="G717" s="134"/>
      <c r="H717" s="134"/>
      <c r="I717" s="134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4"/>
      <c r="V717" s="134"/>
      <c r="W717" s="134"/>
      <c r="X717" s="134"/>
      <c r="Y717" s="134"/>
      <c r="Z717" s="134"/>
    </row>
    <row r="718">
      <c r="A718" s="135"/>
      <c r="B718" s="134"/>
      <c r="C718" s="134"/>
      <c r="D718" s="134"/>
      <c r="E718" s="134"/>
      <c r="F718" s="134"/>
      <c r="G718" s="134"/>
      <c r="H718" s="134"/>
      <c r="I718" s="134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4"/>
      <c r="V718" s="134"/>
      <c r="W718" s="134"/>
      <c r="X718" s="134"/>
      <c r="Y718" s="134"/>
      <c r="Z718" s="134"/>
    </row>
    <row r="719">
      <c r="A719" s="135"/>
      <c r="B719" s="134"/>
      <c r="C719" s="134"/>
      <c r="D719" s="134"/>
      <c r="E719" s="134"/>
      <c r="F719" s="134"/>
      <c r="G719" s="134"/>
      <c r="H719" s="134"/>
      <c r="I719" s="134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4"/>
      <c r="V719" s="134"/>
      <c r="W719" s="134"/>
      <c r="X719" s="134"/>
      <c r="Y719" s="134"/>
      <c r="Z719" s="134"/>
    </row>
    <row r="720">
      <c r="A720" s="135"/>
      <c r="B720" s="134"/>
      <c r="C720" s="134"/>
      <c r="D720" s="134"/>
      <c r="E720" s="134"/>
      <c r="F720" s="134"/>
      <c r="G720" s="134"/>
      <c r="H720" s="134"/>
      <c r="I720" s="134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4"/>
      <c r="V720" s="134"/>
      <c r="W720" s="134"/>
      <c r="X720" s="134"/>
      <c r="Y720" s="134"/>
      <c r="Z720" s="134"/>
    </row>
    <row r="721">
      <c r="A721" s="135"/>
      <c r="B721" s="134"/>
      <c r="C721" s="134"/>
      <c r="D721" s="134"/>
      <c r="E721" s="134"/>
      <c r="F721" s="134"/>
      <c r="G721" s="134"/>
      <c r="H721" s="134"/>
      <c r="I721" s="134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4"/>
      <c r="V721" s="134"/>
      <c r="W721" s="134"/>
      <c r="X721" s="134"/>
      <c r="Y721" s="134"/>
      <c r="Z721" s="134"/>
    </row>
    <row r="722">
      <c r="A722" s="135"/>
      <c r="B722" s="134"/>
      <c r="C722" s="134"/>
      <c r="D722" s="134"/>
      <c r="E722" s="134"/>
      <c r="F722" s="134"/>
      <c r="G722" s="134"/>
      <c r="H722" s="134"/>
      <c r="I722" s="134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4"/>
      <c r="V722" s="134"/>
      <c r="W722" s="134"/>
      <c r="X722" s="134"/>
      <c r="Y722" s="134"/>
      <c r="Z722" s="134"/>
    </row>
    <row r="723">
      <c r="A723" s="135"/>
      <c r="B723" s="134"/>
      <c r="C723" s="134"/>
      <c r="D723" s="134"/>
      <c r="E723" s="134"/>
      <c r="F723" s="134"/>
      <c r="G723" s="134"/>
      <c r="H723" s="134"/>
      <c r="I723" s="134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4"/>
      <c r="V723" s="134"/>
      <c r="W723" s="134"/>
      <c r="X723" s="134"/>
      <c r="Y723" s="134"/>
      <c r="Z723" s="134"/>
    </row>
    <row r="724">
      <c r="A724" s="135"/>
      <c r="B724" s="134"/>
      <c r="C724" s="134"/>
      <c r="D724" s="134"/>
      <c r="E724" s="134"/>
      <c r="F724" s="134"/>
      <c r="G724" s="134"/>
      <c r="H724" s="134"/>
      <c r="I724" s="134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4"/>
      <c r="V724" s="134"/>
      <c r="W724" s="134"/>
      <c r="X724" s="134"/>
      <c r="Y724" s="134"/>
      <c r="Z724" s="134"/>
    </row>
    <row r="725">
      <c r="A725" s="135"/>
      <c r="B725" s="134"/>
      <c r="C725" s="134"/>
      <c r="D725" s="134"/>
      <c r="E725" s="134"/>
      <c r="F725" s="134"/>
      <c r="G725" s="134"/>
      <c r="H725" s="134"/>
      <c r="I725" s="134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4"/>
      <c r="V725" s="134"/>
      <c r="W725" s="134"/>
      <c r="X725" s="134"/>
      <c r="Y725" s="134"/>
      <c r="Z725" s="134"/>
    </row>
    <row r="726">
      <c r="A726" s="135"/>
      <c r="B726" s="134"/>
      <c r="C726" s="134"/>
      <c r="D726" s="134"/>
      <c r="E726" s="134"/>
      <c r="F726" s="134"/>
      <c r="G726" s="134"/>
      <c r="H726" s="134"/>
      <c r="I726" s="134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4"/>
      <c r="V726" s="134"/>
      <c r="W726" s="134"/>
      <c r="X726" s="134"/>
      <c r="Y726" s="134"/>
      <c r="Z726" s="134"/>
    </row>
    <row r="727">
      <c r="A727" s="135"/>
      <c r="B727" s="134"/>
      <c r="C727" s="134"/>
      <c r="D727" s="134"/>
      <c r="E727" s="134"/>
      <c r="F727" s="134"/>
      <c r="G727" s="134"/>
      <c r="H727" s="134"/>
      <c r="I727" s="134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4"/>
      <c r="V727" s="134"/>
      <c r="W727" s="134"/>
      <c r="X727" s="134"/>
      <c r="Y727" s="134"/>
      <c r="Z727" s="134"/>
    </row>
    <row r="728">
      <c r="A728" s="135"/>
      <c r="B728" s="134"/>
      <c r="C728" s="134"/>
      <c r="D728" s="134"/>
      <c r="E728" s="134"/>
      <c r="F728" s="134"/>
      <c r="G728" s="134"/>
      <c r="H728" s="134"/>
      <c r="I728" s="134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4"/>
      <c r="V728" s="134"/>
      <c r="W728" s="134"/>
      <c r="X728" s="134"/>
      <c r="Y728" s="134"/>
      <c r="Z728" s="134"/>
    </row>
    <row r="729">
      <c r="A729" s="135"/>
      <c r="B729" s="134"/>
      <c r="C729" s="134"/>
      <c r="D729" s="134"/>
      <c r="E729" s="134"/>
      <c r="F729" s="134"/>
      <c r="G729" s="134"/>
      <c r="H729" s="134"/>
      <c r="I729" s="134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4"/>
      <c r="V729" s="134"/>
      <c r="W729" s="134"/>
      <c r="X729" s="134"/>
      <c r="Y729" s="134"/>
      <c r="Z729" s="134"/>
    </row>
    <row r="730">
      <c r="A730" s="135"/>
      <c r="B730" s="134"/>
      <c r="C730" s="134"/>
      <c r="D730" s="134"/>
      <c r="E730" s="134"/>
      <c r="F730" s="134"/>
      <c r="G730" s="134"/>
      <c r="H730" s="134"/>
      <c r="I730" s="134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4"/>
      <c r="V730" s="134"/>
      <c r="W730" s="134"/>
      <c r="X730" s="134"/>
      <c r="Y730" s="134"/>
      <c r="Z730" s="134"/>
    </row>
    <row r="731">
      <c r="A731" s="135"/>
      <c r="B731" s="134"/>
      <c r="C731" s="134"/>
      <c r="D731" s="134"/>
      <c r="E731" s="134"/>
      <c r="F731" s="134"/>
      <c r="G731" s="134"/>
      <c r="H731" s="134"/>
      <c r="I731" s="134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4"/>
      <c r="V731" s="134"/>
      <c r="W731" s="134"/>
      <c r="X731" s="134"/>
      <c r="Y731" s="134"/>
      <c r="Z731" s="134"/>
    </row>
    <row r="732">
      <c r="A732" s="135"/>
      <c r="B732" s="134"/>
      <c r="C732" s="134"/>
      <c r="D732" s="134"/>
      <c r="E732" s="134"/>
      <c r="F732" s="134"/>
      <c r="G732" s="134"/>
      <c r="H732" s="134"/>
      <c r="I732" s="134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4"/>
      <c r="V732" s="134"/>
      <c r="W732" s="134"/>
      <c r="X732" s="134"/>
      <c r="Y732" s="134"/>
      <c r="Z732" s="134"/>
    </row>
    <row r="733">
      <c r="A733" s="135"/>
      <c r="B733" s="134"/>
      <c r="C733" s="134"/>
      <c r="D733" s="134"/>
      <c r="E733" s="134"/>
      <c r="F733" s="134"/>
      <c r="G733" s="134"/>
      <c r="H733" s="134"/>
      <c r="I733" s="134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4"/>
      <c r="V733" s="134"/>
      <c r="W733" s="134"/>
      <c r="X733" s="134"/>
      <c r="Y733" s="134"/>
      <c r="Z733" s="134"/>
    </row>
    <row r="734">
      <c r="A734" s="135"/>
      <c r="B734" s="134"/>
      <c r="C734" s="134"/>
      <c r="D734" s="134"/>
      <c r="E734" s="134"/>
      <c r="F734" s="134"/>
      <c r="G734" s="134"/>
      <c r="H734" s="134"/>
      <c r="I734" s="134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4"/>
      <c r="V734" s="134"/>
      <c r="W734" s="134"/>
      <c r="X734" s="134"/>
      <c r="Y734" s="134"/>
      <c r="Z734" s="134"/>
    </row>
    <row r="735">
      <c r="A735" s="135"/>
      <c r="B735" s="134"/>
      <c r="C735" s="134"/>
      <c r="D735" s="134"/>
      <c r="E735" s="134"/>
      <c r="F735" s="134"/>
      <c r="G735" s="134"/>
      <c r="H735" s="134"/>
      <c r="I735" s="134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4"/>
      <c r="V735" s="134"/>
      <c r="W735" s="134"/>
      <c r="X735" s="134"/>
      <c r="Y735" s="134"/>
      <c r="Z735" s="134"/>
    </row>
    <row r="736">
      <c r="A736" s="135"/>
      <c r="B736" s="134"/>
      <c r="C736" s="134"/>
      <c r="D736" s="134"/>
      <c r="E736" s="134"/>
      <c r="F736" s="134"/>
      <c r="G736" s="134"/>
      <c r="H736" s="134"/>
      <c r="I736" s="134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4"/>
      <c r="V736" s="134"/>
      <c r="W736" s="134"/>
      <c r="X736" s="134"/>
      <c r="Y736" s="134"/>
      <c r="Z736" s="134"/>
    </row>
    <row r="737">
      <c r="A737" s="135"/>
      <c r="B737" s="134"/>
      <c r="C737" s="134"/>
      <c r="D737" s="134"/>
      <c r="E737" s="134"/>
      <c r="F737" s="134"/>
      <c r="G737" s="134"/>
      <c r="H737" s="134"/>
      <c r="I737" s="134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4"/>
      <c r="V737" s="134"/>
      <c r="W737" s="134"/>
      <c r="X737" s="134"/>
      <c r="Y737" s="134"/>
      <c r="Z737" s="134"/>
    </row>
    <row r="738">
      <c r="A738" s="135"/>
      <c r="B738" s="134"/>
      <c r="C738" s="134"/>
      <c r="D738" s="134"/>
      <c r="E738" s="134"/>
      <c r="F738" s="134"/>
      <c r="G738" s="134"/>
      <c r="H738" s="134"/>
      <c r="I738" s="134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4"/>
      <c r="V738" s="134"/>
      <c r="W738" s="134"/>
      <c r="X738" s="134"/>
      <c r="Y738" s="134"/>
      <c r="Z738" s="134"/>
    </row>
    <row r="739">
      <c r="A739" s="135"/>
      <c r="B739" s="134"/>
      <c r="C739" s="134"/>
      <c r="D739" s="134"/>
      <c r="E739" s="134"/>
      <c r="F739" s="134"/>
      <c r="G739" s="134"/>
      <c r="H739" s="134"/>
      <c r="I739" s="134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4"/>
      <c r="V739" s="134"/>
      <c r="W739" s="134"/>
      <c r="X739" s="134"/>
      <c r="Y739" s="134"/>
      <c r="Z739" s="134"/>
    </row>
    <row r="740">
      <c r="A740" s="135"/>
      <c r="B740" s="134"/>
      <c r="C740" s="134"/>
      <c r="D740" s="134"/>
      <c r="E740" s="134"/>
      <c r="F740" s="134"/>
      <c r="G740" s="134"/>
      <c r="H740" s="134"/>
      <c r="I740" s="134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4"/>
      <c r="V740" s="134"/>
      <c r="W740" s="134"/>
      <c r="X740" s="134"/>
      <c r="Y740" s="134"/>
      <c r="Z740" s="134"/>
    </row>
    <row r="741">
      <c r="A741" s="135"/>
      <c r="B741" s="134"/>
      <c r="C741" s="134"/>
      <c r="D741" s="134"/>
      <c r="E741" s="134"/>
      <c r="F741" s="134"/>
      <c r="G741" s="134"/>
      <c r="H741" s="134"/>
      <c r="I741" s="134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4"/>
      <c r="V741" s="134"/>
      <c r="W741" s="134"/>
      <c r="X741" s="134"/>
      <c r="Y741" s="134"/>
      <c r="Z741" s="134"/>
    </row>
    <row r="742">
      <c r="A742" s="135"/>
      <c r="B742" s="134"/>
      <c r="C742" s="134"/>
      <c r="D742" s="134"/>
      <c r="E742" s="134"/>
      <c r="F742" s="134"/>
      <c r="G742" s="134"/>
      <c r="H742" s="134"/>
      <c r="I742" s="134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4"/>
      <c r="V742" s="134"/>
      <c r="W742" s="134"/>
      <c r="X742" s="134"/>
      <c r="Y742" s="134"/>
      <c r="Z742" s="134"/>
    </row>
    <row r="743">
      <c r="A743" s="135"/>
      <c r="B743" s="134"/>
      <c r="C743" s="134"/>
      <c r="D743" s="134"/>
      <c r="E743" s="134"/>
      <c r="F743" s="134"/>
      <c r="G743" s="134"/>
      <c r="H743" s="134"/>
      <c r="I743" s="134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4"/>
      <c r="V743" s="134"/>
      <c r="W743" s="134"/>
      <c r="X743" s="134"/>
      <c r="Y743" s="134"/>
      <c r="Z743" s="134"/>
    </row>
    <row r="744">
      <c r="A744" s="135"/>
      <c r="B744" s="134"/>
      <c r="C744" s="134"/>
      <c r="D744" s="134"/>
      <c r="E744" s="134"/>
      <c r="F744" s="134"/>
      <c r="G744" s="134"/>
      <c r="H744" s="134"/>
      <c r="I744" s="134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4"/>
      <c r="V744" s="134"/>
      <c r="W744" s="134"/>
      <c r="X744" s="134"/>
      <c r="Y744" s="134"/>
      <c r="Z744" s="134"/>
    </row>
    <row r="745">
      <c r="A745" s="135"/>
      <c r="B745" s="134"/>
      <c r="C745" s="134"/>
      <c r="D745" s="134"/>
      <c r="E745" s="134"/>
      <c r="F745" s="134"/>
      <c r="G745" s="134"/>
      <c r="H745" s="134"/>
      <c r="I745" s="134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4"/>
      <c r="V745" s="134"/>
      <c r="W745" s="134"/>
      <c r="X745" s="134"/>
      <c r="Y745" s="134"/>
      <c r="Z745" s="134"/>
    </row>
    <row r="746">
      <c r="A746" s="135"/>
      <c r="B746" s="134"/>
      <c r="C746" s="134"/>
      <c r="D746" s="134"/>
      <c r="E746" s="134"/>
      <c r="F746" s="134"/>
      <c r="G746" s="134"/>
      <c r="H746" s="134"/>
      <c r="I746" s="134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4"/>
      <c r="V746" s="134"/>
      <c r="W746" s="134"/>
      <c r="X746" s="134"/>
      <c r="Y746" s="134"/>
      <c r="Z746" s="134"/>
    </row>
    <row r="747">
      <c r="A747" s="135"/>
      <c r="B747" s="134"/>
      <c r="C747" s="134"/>
      <c r="D747" s="134"/>
      <c r="E747" s="134"/>
      <c r="F747" s="134"/>
      <c r="G747" s="134"/>
      <c r="H747" s="134"/>
      <c r="I747" s="134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4"/>
      <c r="V747" s="134"/>
      <c r="W747" s="134"/>
      <c r="X747" s="134"/>
      <c r="Y747" s="134"/>
      <c r="Z747" s="134"/>
    </row>
    <row r="748">
      <c r="A748" s="135"/>
      <c r="B748" s="134"/>
      <c r="C748" s="134"/>
      <c r="D748" s="134"/>
      <c r="E748" s="134"/>
      <c r="F748" s="134"/>
      <c r="G748" s="134"/>
      <c r="H748" s="134"/>
      <c r="I748" s="134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4"/>
      <c r="V748" s="134"/>
      <c r="W748" s="134"/>
      <c r="X748" s="134"/>
      <c r="Y748" s="134"/>
      <c r="Z748" s="134"/>
    </row>
    <row r="749">
      <c r="A749" s="135"/>
      <c r="B749" s="134"/>
      <c r="C749" s="134"/>
      <c r="D749" s="134"/>
      <c r="E749" s="134"/>
      <c r="F749" s="134"/>
      <c r="G749" s="134"/>
      <c r="H749" s="134"/>
      <c r="I749" s="134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4"/>
      <c r="V749" s="134"/>
      <c r="W749" s="134"/>
      <c r="X749" s="134"/>
      <c r="Y749" s="134"/>
      <c r="Z749" s="134"/>
    </row>
    <row r="750">
      <c r="A750" s="135"/>
      <c r="B750" s="134"/>
      <c r="C750" s="134"/>
      <c r="D750" s="134"/>
      <c r="E750" s="134"/>
      <c r="F750" s="134"/>
      <c r="G750" s="134"/>
      <c r="H750" s="134"/>
      <c r="I750" s="134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4"/>
      <c r="V750" s="134"/>
      <c r="W750" s="134"/>
      <c r="X750" s="134"/>
      <c r="Y750" s="134"/>
      <c r="Z750" s="134"/>
    </row>
    <row r="751">
      <c r="A751" s="135"/>
      <c r="B751" s="134"/>
      <c r="C751" s="134"/>
      <c r="D751" s="134"/>
      <c r="E751" s="134"/>
      <c r="F751" s="134"/>
      <c r="G751" s="134"/>
      <c r="H751" s="134"/>
      <c r="I751" s="134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4"/>
      <c r="V751" s="134"/>
      <c r="W751" s="134"/>
      <c r="X751" s="134"/>
      <c r="Y751" s="134"/>
      <c r="Z751" s="134"/>
    </row>
    <row r="752">
      <c r="A752" s="135"/>
      <c r="B752" s="134"/>
      <c r="C752" s="134"/>
      <c r="D752" s="134"/>
      <c r="E752" s="134"/>
      <c r="F752" s="134"/>
      <c r="G752" s="134"/>
      <c r="H752" s="134"/>
      <c r="I752" s="134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4"/>
      <c r="V752" s="134"/>
      <c r="W752" s="134"/>
      <c r="X752" s="134"/>
      <c r="Y752" s="134"/>
      <c r="Z752" s="134"/>
    </row>
    <row r="753">
      <c r="A753" s="135"/>
      <c r="B753" s="134"/>
      <c r="C753" s="134"/>
      <c r="D753" s="134"/>
      <c r="E753" s="134"/>
      <c r="F753" s="134"/>
      <c r="G753" s="134"/>
      <c r="H753" s="134"/>
      <c r="I753" s="134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4"/>
      <c r="V753" s="134"/>
      <c r="W753" s="134"/>
      <c r="X753" s="134"/>
      <c r="Y753" s="134"/>
      <c r="Z753" s="134"/>
    </row>
    <row r="754">
      <c r="A754" s="135"/>
      <c r="B754" s="134"/>
      <c r="C754" s="134"/>
      <c r="D754" s="134"/>
      <c r="E754" s="134"/>
      <c r="F754" s="134"/>
      <c r="G754" s="134"/>
      <c r="H754" s="134"/>
      <c r="I754" s="134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4"/>
      <c r="V754" s="134"/>
      <c r="W754" s="134"/>
      <c r="X754" s="134"/>
      <c r="Y754" s="134"/>
      <c r="Z754" s="134"/>
    </row>
    <row r="755">
      <c r="A755" s="135"/>
      <c r="B755" s="134"/>
      <c r="C755" s="134"/>
      <c r="D755" s="134"/>
      <c r="E755" s="134"/>
      <c r="F755" s="134"/>
      <c r="G755" s="134"/>
      <c r="H755" s="134"/>
      <c r="I755" s="134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4"/>
      <c r="V755" s="134"/>
      <c r="W755" s="134"/>
      <c r="X755" s="134"/>
      <c r="Y755" s="134"/>
      <c r="Z755" s="134"/>
    </row>
    <row r="756">
      <c r="A756" s="135"/>
      <c r="B756" s="134"/>
      <c r="C756" s="134"/>
      <c r="D756" s="134"/>
      <c r="E756" s="134"/>
      <c r="F756" s="134"/>
      <c r="G756" s="134"/>
      <c r="H756" s="134"/>
      <c r="I756" s="134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4"/>
      <c r="V756" s="134"/>
      <c r="W756" s="134"/>
      <c r="X756" s="134"/>
      <c r="Y756" s="134"/>
      <c r="Z756" s="134"/>
    </row>
    <row r="757">
      <c r="A757" s="135"/>
      <c r="B757" s="134"/>
      <c r="C757" s="134"/>
      <c r="D757" s="134"/>
      <c r="E757" s="134"/>
      <c r="F757" s="134"/>
      <c r="G757" s="134"/>
      <c r="H757" s="134"/>
      <c r="I757" s="134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4"/>
      <c r="V757" s="134"/>
      <c r="W757" s="134"/>
      <c r="X757" s="134"/>
      <c r="Y757" s="134"/>
      <c r="Z757" s="134"/>
    </row>
    <row r="758">
      <c r="A758" s="135"/>
      <c r="B758" s="134"/>
      <c r="C758" s="134"/>
      <c r="D758" s="134"/>
      <c r="E758" s="134"/>
      <c r="F758" s="134"/>
      <c r="G758" s="134"/>
      <c r="H758" s="134"/>
      <c r="I758" s="134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4"/>
      <c r="V758" s="134"/>
      <c r="W758" s="134"/>
      <c r="X758" s="134"/>
      <c r="Y758" s="134"/>
      <c r="Z758" s="134"/>
    </row>
    <row r="759">
      <c r="A759" s="135"/>
      <c r="B759" s="134"/>
      <c r="C759" s="134"/>
      <c r="D759" s="134"/>
      <c r="E759" s="134"/>
      <c r="F759" s="134"/>
      <c r="G759" s="134"/>
      <c r="H759" s="134"/>
      <c r="I759" s="134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4"/>
      <c r="V759" s="134"/>
      <c r="W759" s="134"/>
      <c r="X759" s="134"/>
      <c r="Y759" s="134"/>
      <c r="Z759" s="134"/>
    </row>
    <row r="760">
      <c r="A760" s="135"/>
      <c r="B760" s="134"/>
      <c r="C760" s="134"/>
      <c r="D760" s="134"/>
      <c r="E760" s="134"/>
      <c r="F760" s="134"/>
      <c r="G760" s="134"/>
      <c r="H760" s="134"/>
      <c r="I760" s="134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4"/>
      <c r="V760" s="134"/>
      <c r="W760" s="134"/>
      <c r="X760" s="134"/>
      <c r="Y760" s="134"/>
      <c r="Z760" s="134"/>
    </row>
    <row r="761">
      <c r="A761" s="135"/>
      <c r="B761" s="134"/>
      <c r="C761" s="134"/>
      <c r="D761" s="134"/>
      <c r="E761" s="134"/>
      <c r="F761" s="134"/>
      <c r="G761" s="134"/>
      <c r="H761" s="134"/>
      <c r="I761" s="134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4"/>
      <c r="V761" s="134"/>
      <c r="W761" s="134"/>
      <c r="X761" s="134"/>
      <c r="Y761" s="134"/>
      <c r="Z761" s="134"/>
    </row>
    <row r="762">
      <c r="A762" s="135"/>
      <c r="B762" s="134"/>
      <c r="C762" s="134"/>
      <c r="D762" s="134"/>
      <c r="E762" s="134"/>
      <c r="F762" s="134"/>
      <c r="G762" s="134"/>
      <c r="H762" s="134"/>
      <c r="I762" s="134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4"/>
      <c r="V762" s="134"/>
      <c r="W762" s="134"/>
      <c r="X762" s="134"/>
      <c r="Y762" s="134"/>
      <c r="Z762" s="134"/>
    </row>
    <row r="763">
      <c r="A763" s="135"/>
      <c r="B763" s="134"/>
      <c r="C763" s="134"/>
      <c r="D763" s="134"/>
      <c r="E763" s="134"/>
      <c r="F763" s="134"/>
      <c r="G763" s="134"/>
      <c r="H763" s="134"/>
      <c r="I763" s="134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4"/>
      <c r="V763" s="134"/>
      <c r="W763" s="134"/>
      <c r="X763" s="134"/>
      <c r="Y763" s="134"/>
      <c r="Z763" s="134"/>
    </row>
    <row r="764">
      <c r="A764" s="135"/>
      <c r="B764" s="134"/>
      <c r="C764" s="134"/>
      <c r="D764" s="134"/>
      <c r="E764" s="134"/>
      <c r="F764" s="134"/>
      <c r="G764" s="134"/>
      <c r="H764" s="134"/>
      <c r="I764" s="134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4"/>
      <c r="V764" s="134"/>
      <c r="W764" s="134"/>
      <c r="X764" s="134"/>
      <c r="Y764" s="134"/>
      <c r="Z764" s="134"/>
    </row>
    <row r="765">
      <c r="A765" s="135"/>
      <c r="B765" s="134"/>
      <c r="C765" s="134"/>
      <c r="D765" s="134"/>
      <c r="E765" s="134"/>
      <c r="F765" s="134"/>
      <c r="G765" s="134"/>
      <c r="H765" s="134"/>
      <c r="I765" s="134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4"/>
      <c r="V765" s="134"/>
      <c r="W765" s="134"/>
      <c r="X765" s="134"/>
      <c r="Y765" s="134"/>
      <c r="Z765" s="134"/>
    </row>
    <row r="766">
      <c r="A766" s="135"/>
      <c r="B766" s="134"/>
      <c r="C766" s="134"/>
      <c r="D766" s="134"/>
      <c r="E766" s="134"/>
      <c r="F766" s="134"/>
      <c r="G766" s="134"/>
      <c r="H766" s="134"/>
      <c r="I766" s="134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4"/>
      <c r="V766" s="134"/>
      <c r="W766" s="134"/>
      <c r="X766" s="134"/>
      <c r="Y766" s="134"/>
      <c r="Z766" s="134"/>
    </row>
    <row r="767">
      <c r="A767" s="135"/>
      <c r="B767" s="134"/>
      <c r="C767" s="134"/>
      <c r="D767" s="134"/>
      <c r="E767" s="134"/>
      <c r="F767" s="134"/>
      <c r="G767" s="134"/>
      <c r="H767" s="134"/>
      <c r="I767" s="134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4"/>
      <c r="V767" s="134"/>
      <c r="W767" s="134"/>
      <c r="X767" s="134"/>
      <c r="Y767" s="134"/>
      <c r="Z767" s="134"/>
    </row>
    <row r="768">
      <c r="A768" s="135"/>
      <c r="B768" s="134"/>
      <c r="C768" s="134"/>
      <c r="D768" s="134"/>
      <c r="E768" s="134"/>
      <c r="F768" s="134"/>
      <c r="G768" s="134"/>
      <c r="H768" s="134"/>
      <c r="I768" s="134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4"/>
      <c r="V768" s="134"/>
      <c r="W768" s="134"/>
      <c r="X768" s="134"/>
      <c r="Y768" s="134"/>
      <c r="Z768" s="134"/>
    </row>
    <row r="769">
      <c r="A769" s="135"/>
      <c r="B769" s="134"/>
      <c r="C769" s="134"/>
      <c r="D769" s="134"/>
      <c r="E769" s="134"/>
      <c r="F769" s="134"/>
      <c r="G769" s="134"/>
      <c r="H769" s="134"/>
      <c r="I769" s="134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4"/>
      <c r="V769" s="134"/>
      <c r="W769" s="134"/>
      <c r="X769" s="134"/>
      <c r="Y769" s="134"/>
      <c r="Z769" s="134"/>
    </row>
    <row r="770">
      <c r="A770" s="135"/>
      <c r="B770" s="134"/>
      <c r="C770" s="134"/>
      <c r="D770" s="134"/>
      <c r="E770" s="134"/>
      <c r="F770" s="134"/>
      <c r="G770" s="134"/>
      <c r="H770" s="134"/>
      <c r="I770" s="134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4"/>
      <c r="V770" s="134"/>
      <c r="W770" s="134"/>
      <c r="X770" s="134"/>
      <c r="Y770" s="134"/>
      <c r="Z770" s="134"/>
    </row>
    <row r="771">
      <c r="A771" s="135"/>
      <c r="B771" s="134"/>
      <c r="C771" s="134"/>
      <c r="D771" s="134"/>
      <c r="E771" s="134"/>
      <c r="F771" s="134"/>
      <c r="G771" s="134"/>
      <c r="H771" s="134"/>
      <c r="I771" s="134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4"/>
      <c r="V771" s="134"/>
      <c r="W771" s="134"/>
      <c r="X771" s="134"/>
      <c r="Y771" s="134"/>
      <c r="Z771" s="134"/>
    </row>
    <row r="772">
      <c r="A772" s="135"/>
      <c r="B772" s="134"/>
      <c r="C772" s="134"/>
      <c r="D772" s="134"/>
      <c r="E772" s="134"/>
      <c r="F772" s="134"/>
      <c r="G772" s="134"/>
      <c r="H772" s="134"/>
      <c r="I772" s="134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4"/>
      <c r="V772" s="134"/>
      <c r="W772" s="134"/>
      <c r="X772" s="134"/>
      <c r="Y772" s="134"/>
      <c r="Z772" s="134"/>
    </row>
    <row r="773">
      <c r="A773" s="135"/>
      <c r="B773" s="134"/>
      <c r="C773" s="134"/>
      <c r="D773" s="134"/>
      <c r="E773" s="134"/>
      <c r="F773" s="134"/>
      <c r="G773" s="134"/>
      <c r="H773" s="134"/>
      <c r="I773" s="134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4"/>
      <c r="V773" s="134"/>
      <c r="W773" s="134"/>
      <c r="X773" s="134"/>
      <c r="Y773" s="134"/>
      <c r="Z773" s="134"/>
    </row>
    <row r="774">
      <c r="A774" s="135"/>
      <c r="B774" s="134"/>
      <c r="C774" s="134"/>
      <c r="D774" s="134"/>
      <c r="E774" s="134"/>
      <c r="F774" s="134"/>
      <c r="G774" s="134"/>
      <c r="H774" s="134"/>
      <c r="I774" s="134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4"/>
      <c r="V774" s="134"/>
      <c r="W774" s="134"/>
      <c r="X774" s="134"/>
      <c r="Y774" s="134"/>
      <c r="Z774" s="134"/>
    </row>
    <row r="775">
      <c r="A775" s="135"/>
      <c r="B775" s="134"/>
      <c r="C775" s="134"/>
      <c r="D775" s="134"/>
      <c r="E775" s="134"/>
      <c r="F775" s="134"/>
      <c r="G775" s="134"/>
      <c r="H775" s="134"/>
      <c r="I775" s="134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4"/>
      <c r="V775" s="134"/>
      <c r="W775" s="134"/>
      <c r="X775" s="134"/>
      <c r="Y775" s="134"/>
      <c r="Z775" s="134"/>
    </row>
    <row r="776">
      <c r="A776" s="135"/>
      <c r="B776" s="134"/>
      <c r="C776" s="134"/>
      <c r="D776" s="134"/>
      <c r="E776" s="134"/>
      <c r="F776" s="134"/>
      <c r="G776" s="134"/>
      <c r="H776" s="134"/>
      <c r="I776" s="134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4"/>
      <c r="V776" s="134"/>
      <c r="W776" s="134"/>
      <c r="X776" s="134"/>
      <c r="Y776" s="134"/>
      <c r="Z776" s="134"/>
    </row>
    <row r="777">
      <c r="A777" s="135"/>
      <c r="B777" s="134"/>
      <c r="C777" s="134"/>
      <c r="D777" s="134"/>
      <c r="E777" s="134"/>
      <c r="F777" s="134"/>
      <c r="G777" s="134"/>
      <c r="H777" s="134"/>
      <c r="I777" s="134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4"/>
      <c r="V777" s="134"/>
      <c r="W777" s="134"/>
      <c r="X777" s="134"/>
      <c r="Y777" s="134"/>
      <c r="Z777" s="134"/>
    </row>
    <row r="778">
      <c r="A778" s="135"/>
      <c r="B778" s="134"/>
      <c r="C778" s="134"/>
      <c r="D778" s="134"/>
      <c r="E778" s="134"/>
      <c r="F778" s="134"/>
      <c r="G778" s="134"/>
      <c r="H778" s="134"/>
      <c r="I778" s="134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4"/>
      <c r="V778" s="134"/>
      <c r="W778" s="134"/>
      <c r="X778" s="134"/>
      <c r="Y778" s="134"/>
      <c r="Z778" s="134"/>
    </row>
    <row r="779">
      <c r="A779" s="135"/>
      <c r="B779" s="134"/>
      <c r="C779" s="134"/>
      <c r="D779" s="134"/>
      <c r="E779" s="134"/>
      <c r="F779" s="134"/>
      <c r="G779" s="134"/>
      <c r="H779" s="134"/>
      <c r="I779" s="134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4"/>
      <c r="V779" s="134"/>
      <c r="W779" s="134"/>
      <c r="X779" s="134"/>
      <c r="Y779" s="134"/>
      <c r="Z779" s="134"/>
    </row>
    <row r="780">
      <c r="A780" s="135"/>
      <c r="B780" s="134"/>
      <c r="C780" s="134"/>
      <c r="D780" s="134"/>
      <c r="E780" s="134"/>
      <c r="F780" s="134"/>
      <c r="G780" s="134"/>
      <c r="H780" s="134"/>
      <c r="I780" s="134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4"/>
      <c r="V780" s="134"/>
      <c r="W780" s="134"/>
      <c r="X780" s="134"/>
      <c r="Y780" s="134"/>
      <c r="Z780" s="134"/>
    </row>
    <row r="781">
      <c r="A781" s="135"/>
      <c r="B781" s="134"/>
      <c r="C781" s="134"/>
      <c r="D781" s="134"/>
      <c r="E781" s="134"/>
      <c r="F781" s="134"/>
      <c r="G781" s="134"/>
      <c r="H781" s="134"/>
      <c r="I781" s="134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4"/>
      <c r="V781" s="134"/>
      <c r="W781" s="134"/>
      <c r="X781" s="134"/>
      <c r="Y781" s="134"/>
      <c r="Z781" s="134"/>
    </row>
    <row r="782">
      <c r="A782" s="135"/>
      <c r="B782" s="134"/>
      <c r="C782" s="134"/>
      <c r="D782" s="134"/>
      <c r="E782" s="134"/>
      <c r="F782" s="134"/>
      <c r="G782" s="134"/>
      <c r="H782" s="134"/>
      <c r="I782" s="134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4"/>
      <c r="V782" s="134"/>
      <c r="W782" s="134"/>
      <c r="X782" s="134"/>
      <c r="Y782" s="134"/>
      <c r="Z782" s="134"/>
    </row>
    <row r="783">
      <c r="A783" s="135"/>
      <c r="B783" s="134"/>
      <c r="C783" s="134"/>
      <c r="D783" s="134"/>
      <c r="E783" s="134"/>
      <c r="F783" s="134"/>
      <c r="G783" s="134"/>
      <c r="H783" s="134"/>
      <c r="I783" s="134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4"/>
      <c r="V783" s="134"/>
      <c r="W783" s="134"/>
      <c r="X783" s="134"/>
      <c r="Y783" s="134"/>
      <c r="Z783" s="134"/>
    </row>
    <row r="784">
      <c r="A784" s="135"/>
      <c r="B784" s="134"/>
      <c r="C784" s="134"/>
      <c r="D784" s="134"/>
      <c r="E784" s="134"/>
      <c r="F784" s="134"/>
      <c r="G784" s="134"/>
      <c r="H784" s="134"/>
      <c r="I784" s="134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4"/>
      <c r="V784" s="134"/>
      <c r="W784" s="134"/>
      <c r="X784" s="134"/>
      <c r="Y784" s="134"/>
      <c r="Z784" s="134"/>
    </row>
    <row r="785">
      <c r="A785" s="135"/>
      <c r="B785" s="134"/>
      <c r="C785" s="134"/>
      <c r="D785" s="134"/>
      <c r="E785" s="134"/>
      <c r="F785" s="134"/>
      <c r="G785" s="134"/>
      <c r="H785" s="134"/>
      <c r="I785" s="134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4"/>
      <c r="V785" s="134"/>
      <c r="W785" s="134"/>
      <c r="X785" s="134"/>
      <c r="Y785" s="134"/>
      <c r="Z785" s="134"/>
    </row>
    <row r="786">
      <c r="A786" s="135"/>
      <c r="B786" s="134"/>
      <c r="C786" s="134"/>
      <c r="D786" s="134"/>
      <c r="E786" s="134"/>
      <c r="F786" s="134"/>
      <c r="G786" s="134"/>
      <c r="H786" s="134"/>
      <c r="I786" s="134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4"/>
      <c r="V786" s="134"/>
      <c r="W786" s="134"/>
      <c r="X786" s="134"/>
      <c r="Y786" s="134"/>
      <c r="Z786" s="134"/>
    </row>
    <row r="787">
      <c r="A787" s="135"/>
      <c r="B787" s="134"/>
      <c r="C787" s="134"/>
      <c r="D787" s="134"/>
      <c r="E787" s="134"/>
      <c r="F787" s="134"/>
      <c r="G787" s="134"/>
      <c r="H787" s="134"/>
      <c r="I787" s="134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4"/>
      <c r="V787" s="134"/>
      <c r="W787" s="134"/>
      <c r="X787" s="134"/>
      <c r="Y787" s="134"/>
      <c r="Z787" s="134"/>
    </row>
    <row r="788">
      <c r="A788" s="135"/>
      <c r="B788" s="134"/>
      <c r="C788" s="134"/>
      <c r="D788" s="134"/>
      <c r="E788" s="134"/>
      <c r="F788" s="134"/>
      <c r="G788" s="134"/>
      <c r="H788" s="134"/>
      <c r="I788" s="134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4"/>
      <c r="V788" s="134"/>
      <c r="W788" s="134"/>
      <c r="X788" s="134"/>
      <c r="Y788" s="134"/>
      <c r="Z788" s="134"/>
    </row>
    <row r="789">
      <c r="A789" s="135"/>
      <c r="B789" s="134"/>
      <c r="C789" s="134"/>
      <c r="D789" s="134"/>
      <c r="E789" s="134"/>
      <c r="F789" s="134"/>
      <c r="G789" s="134"/>
      <c r="H789" s="134"/>
      <c r="I789" s="134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4"/>
      <c r="V789" s="134"/>
      <c r="W789" s="134"/>
      <c r="X789" s="134"/>
      <c r="Y789" s="134"/>
      <c r="Z789" s="134"/>
    </row>
    <row r="790">
      <c r="A790" s="135"/>
      <c r="B790" s="134"/>
      <c r="C790" s="134"/>
      <c r="D790" s="134"/>
      <c r="E790" s="134"/>
      <c r="F790" s="134"/>
      <c r="G790" s="134"/>
      <c r="H790" s="134"/>
      <c r="I790" s="134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4"/>
      <c r="V790" s="134"/>
      <c r="W790" s="134"/>
      <c r="X790" s="134"/>
      <c r="Y790" s="134"/>
      <c r="Z790" s="134"/>
    </row>
    <row r="791">
      <c r="A791" s="135"/>
      <c r="B791" s="134"/>
      <c r="C791" s="134"/>
      <c r="D791" s="134"/>
      <c r="E791" s="134"/>
      <c r="F791" s="134"/>
      <c r="G791" s="134"/>
      <c r="H791" s="134"/>
      <c r="I791" s="134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4"/>
      <c r="V791" s="134"/>
      <c r="W791" s="134"/>
      <c r="X791" s="134"/>
      <c r="Y791" s="134"/>
      <c r="Z791" s="134"/>
    </row>
    <row r="792">
      <c r="A792" s="135"/>
      <c r="B792" s="134"/>
      <c r="C792" s="134"/>
      <c r="D792" s="134"/>
      <c r="E792" s="134"/>
      <c r="F792" s="134"/>
      <c r="G792" s="134"/>
      <c r="H792" s="134"/>
      <c r="I792" s="134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4"/>
      <c r="V792" s="134"/>
      <c r="W792" s="134"/>
      <c r="X792" s="134"/>
      <c r="Y792" s="134"/>
      <c r="Z792" s="134"/>
    </row>
    <row r="793">
      <c r="A793" s="135"/>
      <c r="B793" s="134"/>
      <c r="C793" s="134"/>
      <c r="D793" s="134"/>
      <c r="E793" s="134"/>
      <c r="F793" s="134"/>
      <c r="G793" s="134"/>
      <c r="H793" s="134"/>
      <c r="I793" s="134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4"/>
      <c r="V793" s="134"/>
      <c r="W793" s="134"/>
      <c r="X793" s="134"/>
      <c r="Y793" s="134"/>
      <c r="Z793" s="134"/>
    </row>
    <row r="794">
      <c r="A794" s="135"/>
      <c r="B794" s="134"/>
      <c r="C794" s="134"/>
      <c r="D794" s="134"/>
      <c r="E794" s="134"/>
      <c r="F794" s="134"/>
      <c r="G794" s="134"/>
      <c r="H794" s="134"/>
      <c r="I794" s="134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4"/>
      <c r="V794" s="134"/>
      <c r="W794" s="134"/>
      <c r="X794" s="134"/>
      <c r="Y794" s="134"/>
      <c r="Z794" s="134"/>
    </row>
    <row r="795">
      <c r="A795" s="135"/>
      <c r="B795" s="134"/>
      <c r="C795" s="134"/>
      <c r="D795" s="134"/>
      <c r="E795" s="134"/>
      <c r="F795" s="134"/>
      <c r="G795" s="134"/>
      <c r="H795" s="134"/>
      <c r="I795" s="134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4"/>
      <c r="V795" s="134"/>
      <c r="W795" s="134"/>
      <c r="X795" s="134"/>
      <c r="Y795" s="134"/>
      <c r="Z795" s="134"/>
    </row>
    <row r="796">
      <c r="A796" s="135"/>
      <c r="B796" s="134"/>
      <c r="C796" s="134"/>
      <c r="D796" s="134"/>
      <c r="E796" s="134"/>
      <c r="F796" s="134"/>
      <c r="G796" s="134"/>
      <c r="H796" s="134"/>
      <c r="I796" s="134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4"/>
      <c r="V796" s="134"/>
      <c r="W796" s="134"/>
      <c r="X796" s="134"/>
      <c r="Y796" s="134"/>
      <c r="Z796" s="134"/>
    </row>
    <row r="797">
      <c r="A797" s="135"/>
      <c r="B797" s="134"/>
      <c r="C797" s="134"/>
      <c r="D797" s="134"/>
      <c r="E797" s="134"/>
      <c r="F797" s="134"/>
      <c r="G797" s="134"/>
      <c r="H797" s="134"/>
      <c r="I797" s="134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4"/>
      <c r="V797" s="134"/>
      <c r="W797" s="134"/>
      <c r="X797" s="134"/>
      <c r="Y797" s="134"/>
      <c r="Z797" s="134"/>
    </row>
    <row r="798">
      <c r="A798" s="135"/>
      <c r="B798" s="134"/>
      <c r="C798" s="134"/>
      <c r="D798" s="134"/>
      <c r="E798" s="134"/>
      <c r="F798" s="134"/>
      <c r="G798" s="134"/>
      <c r="H798" s="134"/>
      <c r="I798" s="134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4"/>
      <c r="V798" s="134"/>
      <c r="W798" s="134"/>
      <c r="X798" s="134"/>
      <c r="Y798" s="134"/>
      <c r="Z798" s="134"/>
    </row>
    <row r="799">
      <c r="A799" s="135"/>
      <c r="B799" s="134"/>
      <c r="C799" s="134"/>
      <c r="D799" s="134"/>
      <c r="E799" s="134"/>
      <c r="F799" s="134"/>
      <c r="G799" s="134"/>
      <c r="H799" s="134"/>
      <c r="I799" s="134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4"/>
      <c r="V799" s="134"/>
      <c r="W799" s="134"/>
      <c r="X799" s="134"/>
      <c r="Y799" s="134"/>
      <c r="Z799" s="134"/>
    </row>
    <row r="800">
      <c r="A800" s="135"/>
      <c r="B800" s="134"/>
      <c r="C800" s="134"/>
      <c r="D800" s="134"/>
      <c r="E800" s="134"/>
      <c r="F800" s="134"/>
      <c r="G800" s="134"/>
      <c r="H800" s="134"/>
      <c r="I800" s="134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4"/>
      <c r="V800" s="134"/>
      <c r="W800" s="134"/>
      <c r="X800" s="134"/>
      <c r="Y800" s="134"/>
      <c r="Z800" s="134"/>
    </row>
    <row r="801">
      <c r="A801" s="135"/>
      <c r="B801" s="134"/>
      <c r="C801" s="134"/>
      <c r="D801" s="134"/>
      <c r="E801" s="134"/>
      <c r="F801" s="134"/>
      <c r="G801" s="134"/>
      <c r="H801" s="134"/>
      <c r="I801" s="134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4"/>
      <c r="V801" s="134"/>
      <c r="W801" s="134"/>
      <c r="X801" s="134"/>
      <c r="Y801" s="134"/>
      <c r="Z801" s="134"/>
    </row>
    <row r="802">
      <c r="A802" s="135"/>
      <c r="B802" s="134"/>
      <c r="C802" s="134"/>
      <c r="D802" s="134"/>
      <c r="E802" s="134"/>
      <c r="F802" s="134"/>
      <c r="G802" s="134"/>
      <c r="H802" s="134"/>
      <c r="I802" s="134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4"/>
      <c r="V802" s="134"/>
      <c r="W802" s="134"/>
      <c r="X802" s="134"/>
      <c r="Y802" s="134"/>
      <c r="Z802" s="134"/>
    </row>
    <row r="803">
      <c r="A803" s="135"/>
      <c r="B803" s="134"/>
      <c r="C803" s="134"/>
      <c r="D803" s="134"/>
      <c r="E803" s="134"/>
      <c r="F803" s="134"/>
      <c r="G803" s="134"/>
      <c r="H803" s="134"/>
      <c r="I803" s="134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4"/>
      <c r="V803" s="134"/>
      <c r="W803" s="134"/>
      <c r="X803" s="134"/>
      <c r="Y803" s="134"/>
      <c r="Z803" s="134"/>
    </row>
    <row r="804">
      <c r="A804" s="135"/>
      <c r="B804" s="134"/>
      <c r="C804" s="134"/>
      <c r="D804" s="134"/>
      <c r="E804" s="134"/>
      <c r="F804" s="134"/>
      <c r="G804" s="134"/>
      <c r="H804" s="134"/>
      <c r="I804" s="134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4"/>
      <c r="V804" s="134"/>
      <c r="W804" s="134"/>
      <c r="X804" s="134"/>
      <c r="Y804" s="134"/>
      <c r="Z804" s="134"/>
    </row>
    <row r="805">
      <c r="A805" s="135"/>
      <c r="B805" s="134"/>
      <c r="C805" s="134"/>
      <c r="D805" s="134"/>
      <c r="E805" s="134"/>
      <c r="F805" s="134"/>
      <c r="G805" s="134"/>
      <c r="H805" s="134"/>
      <c r="I805" s="134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4"/>
      <c r="V805" s="134"/>
      <c r="W805" s="134"/>
      <c r="X805" s="134"/>
      <c r="Y805" s="134"/>
      <c r="Z805" s="134"/>
    </row>
    <row r="806">
      <c r="A806" s="135"/>
      <c r="B806" s="134"/>
      <c r="C806" s="134"/>
      <c r="D806" s="134"/>
      <c r="E806" s="134"/>
      <c r="F806" s="134"/>
      <c r="G806" s="134"/>
      <c r="H806" s="134"/>
      <c r="I806" s="134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4"/>
      <c r="V806" s="134"/>
      <c r="W806" s="134"/>
      <c r="X806" s="134"/>
      <c r="Y806" s="134"/>
      <c r="Z806" s="134"/>
    </row>
    <row r="807">
      <c r="A807" s="135"/>
      <c r="B807" s="134"/>
      <c r="C807" s="134"/>
      <c r="D807" s="134"/>
      <c r="E807" s="134"/>
      <c r="F807" s="134"/>
      <c r="G807" s="134"/>
      <c r="H807" s="134"/>
      <c r="I807" s="134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4"/>
      <c r="V807" s="134"/>
      <c r="W807" s="134"/>
      <c r="X807" s="134"/>
      <c r="Y807" s="134"/>
      <c r="Z807" s="134"/>
    </row>
    <row r="808">
      <c r="A808" s="135"/>
      <c r="B808" s="134"/>
      <c r="C808" s="134"/>
      <c r="D808" s="134"/>
      <c r="E808" s="134"/>
      <c r="F808" s="134"/>
      <c r="G808" s="134"/>
      <c r="H808" s="134"/>
      <c r="I808" s="134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4"/>
      <c r="V808" s="134"/>
      <c r="W808" s="134"/>
      <c r="X808" s="134"/>
      <c r="Y808" s="134"/>
      <c r="Z808" s="134"/>
    </row>
    <row r="809">
      <c r="A809" s="135"/>
      <c r="B809" s="134"/>
      <c r="C809" s="134"/>
      <c r="D809" s="134"/>
      <c r="E809" s="134"/>
      <c r="F809" s="134"/>
      <c r="G809" s="134"/>
      <c r="H809" s="134"/>
      <c r="I809" s="134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4"/>
      <c r="V809" s="134"/>
      <c r="W809" s="134"/>
      <c r="X809" s="134"/>
      <c r="Y809" s="134"/>
      <c r="Z809" s="134"/>
    </row>
    <row r="810">
      <c r="A810" s="135"/>
      <c r="B810" s="134"/>
      <c r="C810" s="134"/>
      <c r="D810" s="134"/>
      <c r="E810" s="134"/>
      <c r="F810" s="134"/>
      <c r="G810" s="134"/>
      <c r="H810" s="134"/>
      <c r="I810" s="134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4"/>
      <c r="V810" s="134"/>
      <c r="W810" s="134"/>
      <c r="X810" s="134"/>
      <c r="Y810" s="134"/>
      <c r="Z810" s="134"/>
    </row>
    <row r="811">
      <c r="A811" s="135"/>
      <c r="B811" s="134"/>
      <c r="C811" s="134"/>
      <c r="D811" s="134"/>
      <c r="E811" s="134"/>
      <c r="F811" s="134"/>
      <c r="G811" s="134"/>
      <c r="H811" s="134"/>
      <c r="I811" s="134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4"/>
      <c r="V811" s="134"/>
      <c r="W811" s="134"/>
      <c r="X811" s="134"/>
      <c r="Y811" s="134"/>
      <c r="Z811" s="134"/>
    </row>
    <row r="812">
      <c r="A812" s="135"/>
      <c r="B812" s="134"/>
      <c r="C812" s="134"/>
      <c r="D812" s="134"/>
      <c r="E812" s="134"/>
      <c r="F812" s="134"/>
      <c r="G812" s="134"/>
      <c r="H812" s="134"/>
      <c r="I812" s="134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4"/>
      <c r="V812" s="134"/>
      <c r="W812" s="134"/>
      <c r="X812" s="134"/>
      <c r="Y812" s="134"/>
      <c r="Z812" s="134"/>
    </row>
    <row r="813">
      <c r="A813" s="135"/>
      <c r="B813" s="134"/>
      <c r="C813" s="134"/>
      <c r="D813" s="134"/>
      <c r="E813" s="134"/>
      <c r="F813" s="134"/>
      <c r="G813" s="134"/>
      <c r="H813" s="134"/>
      <c r="I813" s="134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4"/>
      <c r="V813" s="134"/>
      <c r="W813" s="134"/>
      <c r="X813" s="134"/>
      <c r="Y813" s="134"/>
      <c r="Z813" s="134"/>
    </row>
    <row r="814">
      <c r="A814" s="135"/>
      <c r="B814" s="134"/>
      <c r="C814" s="134"/>
      <c r="D814" s="134"/>
      <c r="E814" s="134"/>
      <c r="F814" s="134"/>
      <c r="G814" s="134"/>
      <c r="H814" s="134"/>
      <c r="I814" s="134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4"/>
      <c r="V814" s="134"/>
      <c r="W814" s="134"/>
      <c r="X814" s="134"/>
      <c r="Y814" s="134"/>
      <c r="Z814" s="134"/>
    </row>
    <row r="815">
      <c r="A815" s="135"/>
      <c r="B815" s="134"/>
      <c r="C815" s="134"/>
      <c r="D815" s="134"/>
      <c r="E815" s="134"/>
      <c r="F815" s="134"/>
      <c r="G815" s="134"/>
      <c r="H815" s="134"/>
      <c r="I815" s="134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4"/>
      <c r="V815" s="134"/>
      <c r="W815" s="134"/>
      <c r="X815" s="134"/>
      <c r="Y815" s="134"/>
      <c r="Z815" s="134"/>
    </row>
    <row r="816">
      <c r="A816" s="135"/>
      <c r="B816" s="134"/>
      <c r="C816" s="134"/>
      <c r="D816" s="134"/>
      <c r="E816" s="134"/>
      <c r="F816" s="134"/>
      <c r="G816" s="134"/>
      <c r="H816" s="134"/>
      <c r="I816" s="134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4"/>
      <c r="V816" s="134"/>
      <c r="W816" s="134"/>
      <c r="X816" s="134"/>
      <c r="Y816" s="134"/>
      <c r="Z816" s="134"/>
    </row>
    <row r="817">
      <c r="A817" s="135"/>
      <c r="B817" s="134"/>
      <c r="C817" s="134"/>
      <c r="D817" s="134"/>
      <c r="E817" s="134"/>
      <c r="F817" s="134"/>
      <c r="G817" s="134"/>
      <c r="H817" s="134"/>
      <c r="I817" s="134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4"/>
      <c r="V817" s="134"/>
      <c r="W817" s="134"/>
      <c r="X817" s="134"/>
      <c r="Y817" s="134"/>
      <c r="Z817" s="134"/>
    </row>
    <row r="818">
      <c r="A818" s="135"/>
      <c r="B818" s="134"/>
      <c r="C818" s="134"/>
      <c r="D818" s="134"/>
      <c r="E818" s="134"/>
      <c r="F818" s="134"/>
      <c r="G818" s="134"/>
      <c r="H818" s="134"/>
      <c r="I818" s="134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4"/>
      <c r="V818" s="134"/>
      <c r="W818" s="134"/>
      <c r="X818" s="134"/>
      <c r="Y818" s="134"/>
      <c r="Z818" s="134"/>
    </row>
    <row r="819">
      <c r="A819" s="135"/>
      <c r="B819" s="134"/>
      <c r="C819" s="134"/>
      <c r="D819" s="134"/>
      <c r="E819" s="134"/>
      <c r="F819" s="134"/>
      <c r="G819" s="134"/>
      <c r="H819" s="134"/>
      <c r="I819" s="134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4"/>
      <c r="V819" s="134"/>
      <c r="W819" s="134"/>
      <c r="X819" s="134"/>
      <c r="Y819" s="134"/>
      <c r="Z819" s="134"/>
    </row>
    <row r="820">
      <c r="A820" s="135"/>
      <c r="B820" s="134"/>
      <c r="C820" s="134"/>
      <c r="D820" s="134"/>
      <c r="E820" s="134"/>
      <c r="F820" s="134"/>
      <c r="G820" s="134"/>
      <c r="H820" s="134"/>
      <c r="I820" s="134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4"/>
      <c r="V820" s="134"/>
      <c r="W820" s="134"/>
      <c r="X820" s="134"/>
      <c r="Y820" s="134"/>
      <c r="Z820" s="134"/>
    </row>
    <row r="821">
      <c r="A821" s="135"/>
      <c r="B821" s="134"/>
      <c r="C821" s="134"/>
      <c r="D821" s="134"/>
      <c r="E821" s="134"/>
      <c r="F821" s="134"/>
      <c r="G821" s="134"/>
      <c r="H821" s="134"/>
      <c r="I821" s="134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4"/>
      <c r="V821" s="134"/>
      <c r="W821" s="134"/>
      <c r="X821" s="134"/>
      <c r="Y821" s="134"/>
      <c r="Z821" s="134"/>
    </row>
    <row r="822">
      <c r="A822" s="135"/>
      <c r="B822" s="134"/>
      <c r="C822" s="134"/>
      <c r="D822" s="134"/>
      <c r="E822" s="134"/>
      <c r="F822" s="134"/>
      <c r="G822" s="134"/>
      <c r="H822" s="134"/>
      <c r="I822" s="134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4"/>
      <c r="V822" s="134"/>
      <c r="W822" s="134"/>
      <c r="X822" s="134"/>
      <c r="Y822" s="134"/>
      <c r="Z822" s="134"/>
    </row>
    <row r="823">
      <c r="A823" s="135"/>
      <c r="B823" s="134"/>
      <c r="C823" s="134"/>
      <c r="D823" s="134"/>
      <c r="E823" s="134"/>
      <c r="F823" s="134"/>
      <c r="G823" s="134"/>
      <c r="H823" s="134"/>
      <c r="I823" s="134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4"/>
      <c r="V823" s="134"/>
      <c r="W823" s="134"/>
      <c r="X823" s="134"/>
      <c r="Y823" s="134"/>
      <c r="Z823" s="134"/>
    </row>
    <row r="824">
      <c r="A824" s="135"/>
      <c r="B824" s="134"/>
      <c r="C824" s="134"/>
      <c r="D824" s="134"/>
      <c r="E824" s="134"/>
      <c r="F824" s="134"/>
      <c r="G824" s="134"/>
      <c r="H824" s="134"/>
      <c r="I824" s="134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4"/>
      <c r="V824" s="134"/>
      <c r="W824" s="134"/>
      <c r="X824" s="134"/>
      <c r="Y824" s="134"/>
      <c r="Z824" s="134"/>
    </row>
    <row r="825">
      <c r="A825" s="135"/>
      <c r="B825" s="134"/>
      <c r="C825" s="134"/>
      <c r="D825" s="134"/>
      <c r="E825" s="134"/>
      <c r="F825" s="134"/>
      <c r="G825" s="134"/>
      <c r="H825" s="134"/>
      <c r="I825" s="134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4"/>
      <c r="V825" s="134"/>
      <c r="W825" s="134"/>
      <c r="X825" s="134"/>
      <c r="Y825" s="134"/>
      <c r="Z825" s="134"/>
    </row>
    <row r="826">
      <c r="A826" s="135"/>
      <c r="B826" s="134"/>
      <c r="C826" s="134"/>
      <c r="D826" s="134"/>
      <c r="E826" s="134"/>
      <c r="F826" s="134"/>
      <c r="G826" s="134"/>
      <c r="H826" s="134"/>
      <c r="I826" s="134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4"/>
      <c r="V826" s="134"/>
      <c r="W826" s="134"/>
      <c r="X826" s="134"/>
      <c r="Y826" s="134"/>
      <c r="Z826" s="134"/>
    </row>
    <row r="827">
      <c r="A827" s="135"/>
      <c r="B827" s="134"/>
      <c r="C827" s="134"/>
      <c r="D827" s="134"/>
      <c r="E827" s="134"/>
      <c r="F827" s="134"/>
      <c r="G827" s="134"/>
      <c r="H827" s="134"/>
      <c r="I827" s="134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4"/>
      <c r="V827" s="134"/>
      <c r="W827" s="134"/>
      <c r="X827" s="134"/>
      <c r="Y827" s="134"/>
      <c r="Z827" s="134"/>
    </row>
    <row r="828">
      <c r="A828" s="135"/>
      <c r="B828" s="134"/>
      <c r="C828" s="134"/>
      <c r="D828" s="134"/>
      <c r="E828" s="134"/>
      <c r="F828" s="134"/>
      <c r="G828" s="134"/>
      <c r="H828" s="134"/>
      <c r="I828" s="134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4"/>
      <c r="V828" s="134"/>
      <c r="W828" s="134"/>
      <c r="X828" s="134"/>
      <c r="Y828" s="134"/>
      <c r="Z828" s="134"/>
    </row>
    <row r="829">
      <c r="A829" s="135"/>
      <c r="B829" s="134"/>
      <c r="C829" s="134"/>
      <c r="D829" s="134"/>
      <c r="E829" s="134"/>
      <c r="F829" s="134"/>
      <c r="G829" s="134"/>
      <c r="H829" s="134"/>
      <c r="I829" s="134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4"/>
      <c r="V829" s="134"/>
      <c r="W829" s="134"/>
      <c r="X829" s="134"/>
      <c r="Y829" s="134"/>
      <c r="Z829" s="134"/>
    </row>
    <row r="830">
      <c r="A830" s="135"/>
      <c r="B830" s="134"/>
      <c r="C830" s="134"/>
      <c r="D830" s="134"/>
      <c r="E830" s="134"/>
      <c r="F830" s="134"/>
      <c r="G830" s="134"/>
      <c r="H830" s="134"/>
      <c r="I830" s="134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4"/>
      <c r="V830" s="134"/>
      <c r="W830" s="134"/>
      <c r="X830" s="134"/>
      <c r="Y830" s="134"/>
      <c r="Z830" s="134"/>
    </row>
    <row r="831">
      <c r="A831" s="135"/>
      <c r="B831" s="134"/>
      <c r="C831" s="134"/>
      <c r="D831" s="134"/>
      <c r="E831" s="134"/>
      <c r="F831" s="134"/>
      <c r="G831" s="134"/>
      <c r="H831" s="134"/>
      <c r="I831" s="134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4"/>
      <c r="V831" s="134"/>
      <c r="W831" s="134"/>
      <c r="X831" s="134"/>
      <c r="Y831" s="134"/>
      <c r="Z831" s="134"/>
    </row>
    <row r="832">
      <c r="A832" s="135"/>
      <c r="B832" s="134"/>
      <c r="C832" s="134"/>
      <c r="D832" s="134"/>
      <c r="E832" s="134"/>
      <c r="F832" s="134"/>
      <c r="G832" s="134"/>
      <c r="H832" s="134"/>
      <c r="I832" s="134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4"/>
      <c r="V832" s="134"/>
      <c r="W832" s="134"/>
      <c r="X832" s="134"/>
      <c r="Y832" s="134"/>
      <c r="Z832" s="134"/>
    </row>
    <row r="833">
      <c r="A833" s="135"/>
      <c r="B833" s="134"/>
      <c r="C833" s="134"/>
      <c r="D833" s="134"/>
      <c r="E833" s="134"/>
      <c r="F833" s="134"/>
      <c r="G833" s="134"/>
      <c r="H833" s="134"/>
      <c r="I833" s="134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4"/>
      <c r="V833" s="134"/>
      <c r="W833" s="134"/>
      <c r="X833" s="134"/>
      <c r="Y833" s="134"/>
      <c r="Z833" s="134"/>
    </row>
    <row r="834">
      <c r="A834" s="135"/>
      <c r="B834" s="134"/>
      <c r="C834" s="134"/>
      <c r="D834" s="134"/>
      <c r="E834" s="134"/>
      <c r="F834" s="134"/>
      <c r="G834" s="134"/>
      <c r="H834" s="134"/>
      <c r="I834" s="134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4"/>
      <c r="V834" s="134"/>
      <c r="W834" s="134"/>
      <c r="X834" s="134"/>
      <c r="Y834" s="134"/>
      <c r="Z834" s="134"/>
    </row>
    <row r="835">
      <c r="A835" s="135"/>
      <c r="B835" s="134"/>
      <c r="C835" s="134"/>
      <c r="D835" s="134"/>
      <c r="E835" s="134"/>
      <c r="F835" s="134"/>
      <c r="G835" s="134"/>
      <c r="H835" s="134"/>
      <c r="I835" s="134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4"/>
      <c r="V835" s="134"/>
      <c r="W835" s="134"/>
      <c r="X835" s="134"/>
      <c r="Y835" s="134"/>
      <c r="Z835" s="134"/>
    </row>
    <row r="836">
      <c r="A836" s="135"/>
      <c r="B836" s="134"/>
      <c r="C836" s="134"/>
      <c r="D836" s="134"/>
      <c r="E836" s="134"/>
      <c r="F836" s="134"/>
      <c r="G836" s="134"/>
      <c r="H836" s="134"/>
      <c r="I836" s="134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4"/>
      <c r="V836" s="134"/>
      <c r="W836" s="134"/>
      <c r="X836" s="134"/>
      <c r="Y836" s="134"/>
      <c r="Z836" s="134"/>
    </row>
    <row r="837">
      <c r="A837" s="135"/>
      <c r="B837" s="134"/>
      <c r="C837" s="134"/>
      <c r="D837" s="134"/>
      <c r="E837" s="134"/>
      <c r="F837" s="134"/>
      <c r="G837" s="134"/>
      <c r="H837" s="134"/>
      <c r="I837" s="134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4"/>
      <c r="V837" s="134"/>
      <c r="W837" s="134"/>
      <c r="X837" s="134"/>
      <c r="Y837" s="134"/>
      <c r="Z837" s="134"/>
    </row>
    <row r="838">
      <c r="A838" s="135"/>
      <c r="B838" s="134"/>
      <c r="C838" s="134"/>
      <c r="D838" s="134"/>
      <c r="E838" s="134"/>
      <c r="F838" s="134"/>
      <c r="G838" s="134"/>
      <c r="H838" s="134"/>
      <c r="I838" s="134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4"/>
      <c r="V838" s="134"/>
      <c r="W838" s="134"/>
      <c r="X838" s="134"/>
      <c r="Y838" s="134"/>
      <c r="Z838" s="134"/>
    </row>
    <row r="839">
      <c r="A839" s="135"/>
      <c r="B839" s="134"/>
      <c r="C839" s="134"/>
      <c r="D839" s="134"/>
      <c r="E839" s="134"/>
      <c r="F839" s="134"/>
      <c r="G839" s="134"/>
      <c r="H839" s="134"/>
      <c r="I839" s="134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4"/>
      <c r="V839" s="134"/>
      <c r="W839" s="134"/>
      <c r="X839" s="134"/>
      <c r="Y839" s="134"/>
      <c r="Z839" s="134"/>
    </row>
    <row r="840">
      <c r="A840" s="135"/>
      <c r="B840" s="134"/>
      <c r="C840" s="134"/>
      <c r="D840" s="134"/>
      <c r="E840" s="134"/>
      <c r="F840" s="134"/>
      <c r="G840" s="134"/>
      <c r="H840" s="134"/>
      <c r="I840" s="134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4"/>
      <c r="V840" s="134"/>
      <c r="W840" s="134"/>
      <c r="X840" s="134"/>
      <c r="Y840" s="134"/>
      <c r="Z840" s="134"/>
    </row>
    <row r="841">
      <c r="A841" s="135"/>
      <c r="B841" s="134"/>
      <c r="C841" s="134"/>
      <c r="D841" s="134"/>
      <c r="E841" s="134"/>
      <c r="F841" s="134"/>
      <c r="G841" s="134"/>
      <c r="H841" s="134"/>
      <c r="I841" s="134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4"/>
      <c r="V841" s="134"/>
      <c r="W841" s="134"/>
      <c r="X841" s="134"/>
      <c r="Y841" s="134"/>
      <c r="Z841" s="134"/>
    </row>
    <row r="842">
      <c r="A842" s="135"/>
      <c r="B842" s="134"/>
      <c r="C842" s="134"/>
      <c r="D842" s="134"/>
      <c r="E842" s="134"/>
      <c r="F842" s="134"/>
      <c r="G842" s="134"/>
      <c r="H842" s="134"/>
      <c r="I842" s="134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4"/>
      <c r="V842" s="134"/>
      <c r="W842" s="134"/>
      <c r="X842" s="134"/>
      <c r="Y842" s="134"/>
      <c r="Z842" s="134"/>
    </row>
    <row r="843">
      <c r="A843" s="135"/>
      <c r="B843" s="134"/>
      <c r="C843" s="134"/>
      <c r="D843" s="134"/>
      <c r="E843" s="134"/>
      <c r="F843" s="134"/>
      <c r="G843" s="134"/>
      <c r="H843" s="134"/>
      <c r="I843" s="134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4"/>
      <c r="V843" s="134"/>
      <c r="W843" s="134"/>
      <c r="X843" s="134"/>
      <c r="Y843" s="134"/>
      <c r="Z843" s="134"/>
    </row>
    <row r="844">
      <c r="A844" s="135"/>
      <c r="B844" s="134"/>
      <c r="C844" s="134"/>
      <c r="D844" s="134"/>
      <c r="E844" s="134"/>
      <c r="F844" s="134"/>
      <c r="G844" s="134"/>
      <c r="H844" s="134"/>
      <c r="I844" s="134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4"/>
      <c r="V844" s="134"/>
      <c r="W844" s="134"/>
      <c r="X844" s="134"/>
      <c r="Y844" s="134"/>
      <c r="Z844" s="134"/>
    </row>
    <row r="845">
      <c r="A845" s="135"/>
      <c r="B845" s="134"/>
      <c r="C845" s="134"/>
      <c r="D845" s="134"/>
      <c r="E845" s="134"/>
      <c r="F845" s="134"/>
      <c r="G845" s="134"/>
      <c r="H845" s="134"/>
      <c r="I845" s="134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4"/>
      <c r="V845" s="134"/>
      <c r="W845" s="134"/>
      <c r="X845" s="134"/>
      <c r="Y845" s="134"/>
      <c r="Z845" s="134"/>
    </row>
    <row r="846">
      <c r="A846" s="135"/>
      <c r="B846" s="134"/>
      <c r="C846" s="134"/>
      <c r="D846" s="134"/>
      <c r="E846" s="134"/>
      <c r="F846" s="134"/>
      <c r="G846" s="134"/>
      <c r="H846" s="134"/>
      <c r="I846" s="134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4"/>
      <c r="V846" s="134"/>
      <c r="W846" s="134"/>
      <c r="X846" s="134"/>
      <c r="Y846" s="134"/>
      <c r="Z846" s="134"/>
    </row>
    <row r="847">
      <c r="A847" s="135"/>
      <c r="B847" s="134"/>
      <c r="C847" s="134"/>
      <c r="D847" s="134"/>
      <c r="E847" s="134"/>
      <c r="F847" s="134"/>
      <c r="G847" s="134"/>
      <c r="H847" s="134"/>
      <c r="I847" s="134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4"/>
      <c r="V847" s="134"/>
      <c r="W847" s="134"/>
      <c r="X847" s="134"/>
      <c r="Y847" s="134"/>
      <c r="Z847" s="134"/>
    </row>
    <row r="848">
      <c r="A848" s="135"/>
      <c r="B848" s="134"/>
      <c r="C848" s="134"/>
      <c r="D848" s="134"/>
      <c r="E848" s="134"/>
      <c r="F848" s="134"/>
      <c r="G848" s="134"/>
      <c r="H848" s="134"/>
      <c r="I848" s="134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4"/>
      <c r="V848" s="134"/>
      <c r="W848" s="134"/>
      <c r="X848" s="134"/>
      <c r="Y848" s="134"/>
      <c r="Z848" s="134"/>
    </row>
    <row r="849">
      <c r="A849" s="135"/>
      <c r="B849" s="134"/>
      <c r="C849" s="134"/>
      <c r="D849" s="134"/>
      <c r="E849" s="134"/>
      <c r="F849" s="134"/>
      <c r="G849" s="134"/>
      <c r="H849" s="134"/>
      <c r="I849" s="134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4"/>
      <c r="V849" s="134"/>
      <c r="W849" s="134"/>
      <c r="X849" s="134"/>
      <c r="Y849" s="134"/>
      <c r="Z849" s="134"/>
    </row>
    <row r="850">
      <c r="A850" s="135"/>
      <c r="B850" s="134"/>
      <c r="C850" s="134"/>
      <c r="D850" s="134"/>
      <c r="E850" s="134"/>
      <c r="F850" s="134"/>
      <c r="G850" s="134"/>
      <c r="H850" s="134"/>
      <c r="I850" s="134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4"/>
      <c r="V850" s="134"/>
      <c r="W850" s="134"/>
      <c r="X850" s="134"/>
      <c r="Y850" s="134"/>
      <c r="Z850" s="134"/>
    </row>
    <row r="851">
      <c r="A851" s="135"/>
      <c r="B851" s="134"/>
      <c r="C851" s="134"/>
      <c r="D851" s="134"/>
      <c r="E851" s="134"/>
      <c r="F851" s="134"/>
      <c r="G851" s="134"/>
      <c r="H851" s="134"/>
      <c r="I851" s="134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4"/>
      <c r="V851" s="134"/>
      <c r="W851" s="134"/>
      <c r="X851" s="134"/>
      <c r="Y851" s="134"/>
      <c r="Z851" s="134"/>
    </row>
    <row r="852">
      <c r="A852" s="135"/>
      <c r="B852" s="134"/>
      <c r="C852" s="134"/>
      <c r="D852" s="134"/>
      <c r="E852" s="134"/>
      <c r="F852" s="134"/>
      <c r="G852" s="134"/>
      <c r="H852" s="134"/>
      <c r="I852" s="134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4"/>
      <c r="V852" s="134"/>
      <c r="W852" s="134"/>
      <c r="X852" s="134"/>
      <c r="Y852" s="134"/>
      <c r="Z852" s="134"/>
    </row>
    <row r="853">
      <c r="A853" s="135"/>
      <c r="B853" s="134"/>
      <c r="C853" s="134"/>
      <c r="D853" s="134"/>
      <c r="E853" s="134"/>
      <c r="F853" s="134"/>
      <c r="G853" s="134"/>
      <c r="H853" s="134"/>
      <c r="I853" s="134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4"/>
      <c r="V853" s="134"/>
      <c r="W853" s="134"/>
      <c r="X853" s="134"/>
      <c r="Y853" s="134"/>
      <c r="Z853" s="134"/>
    </row>
    <row r="854">
      <c r="A854" s="135"/>
      <c r="B854" s="134"/>
      <c r="C854" s="134"/>
      <c r="D854" s="134"/>
      <c r="E854" s="134"/>
      <c r="F854" s="134"/>
      <c r="G854" s="134"/>
      <c r="H854" s="134"/>
      <c r="I854" s="134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4"/>
      <c r="V854" s="134"/>
      <c r="W854" s="134"/>
      <c r="X854" s="134"/>
      <c r="Y854" s="134"/>
      <c r="Z854" s="134"/>
    </row>
    <row r="855">
      <c r="A855" s="135"/>
      <c r="B855" s="134"/>
      <c r="C855" s="134"/>
      <c r="D855" s="134"/>
      <c r="E855" s="134"/>
      <c r="F855" s="134"/>
      <c r="G855" s="134"/>
      <c r="H855" s="134"/>
      <c r="I855" s="134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4"/>
      <c r="V855" s="134"/>
      <c r="W855" s="134"/>
      <c r="X855" s="134"/>
      <c r="Y855" s="134"/>
      <c r="Z855" s="134"/>
    </row>
    <row r="856">
      <c r="A856" s="135"/>
      <c r="B856" s="134"/>
      <c r="C856" s="134"/>
      <c r="D856" s="134"/>
      <c r="E856" s="134"/>
      <c r="F856" s="134"/>
      <c r="G856" s="134"/>
      <c r="H856" s="134"/>
      <c r="I856" s="134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4"/>
      <c r="V856" s="134"/>
      <c r="W856" s="134"/>
      <c r="X856" s="134"/>
      <c r="Y856" s="134"/>
      <c r="Z856" s="134"/>
    </row>
    <row r="857">
      <c r="A857" s="135"/>
      <c r="B857" s="134"/>
      <c r="C857" s="134"/>
      <c r="D857" s="134"/>
      <c r="E857" s="134"/>
      <c r="F857" s="134"/>
      <c r="G857" s="134"/>
      <c r="H857" s="134"/>
      <c r="I857" s="134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4"/>
      <c r="V857" s="134"/>
      <c r="W857" s="134"/>
      <c r="X857" s="134"/>
      <c r="Y857" s="134"/>
      <c r="Z857" s="134"/>
    </row>
    <row r="858">
      <c r="A858" s="135"/>
      <c r="B858" s="134"/>
      <c r="C858" s="134"/>
      <c r="D858" s="134"/>
      <c r="E858" s="134"/>
      <c r="F858" s="134"/>
      <c r="G858" s="134"/>
      <c r="H858" s="134"/>
      <c r="I858" s="134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4"/>
      <c r="V858" s="134"/>
      <c r="W858" s="134"/>
      <c r="X858" s="134"/>
      <c r="Y858" s="134"/>
      <c r="Z858" s="134"/>
    </row>
    <row r="859">
      <c r="A859" s="135"/>
      <c r="B859" s="134"/>
      <c r="C859" s="134"/>
      <c r="D859" s="134"/>
      <c r="E859" s="134"/>
      <c r="F859" s="134"/>
      <c r="G859" s="134"/>
      <c r="H859" s="134"/>
      <c r="I859" s="134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4"/>
      <c r="V859" s="134"/>
      <c r="W859" s="134"/>
      <c r="X859" s="134"/>
      <c r="Y859" s="134"/>
      <c r="Z859" s="134"/>
    </row>
    <row r="860">
      <c r="A860" s="135"/>
      <c r="B860" s="134"/>
      <c r="C860" s="134"/>
      <c r="D860" s="134"/>
      <c r="E860" s="134"/>
      <c r="F860" s="134"/>
      <c r="G860" s="134"/>
      <c r="H860" s="134"/>
      <c r="I860" s="134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4"/>
      <c r="V860" s="134"/>
      <c r="W860" s="134"/>
      <c r="X860" s="134"/>
      <c r="Y860" s="134"/>
      <c r="Z860" s="134"/>
    </row>
    <row r="861">
      <c r="A861" s="135"/>
      <c r="B861" s="134"/>
      <c r="C861" s="134"/>
      <c r="D861" s="134"/>
      <c r="E861" s="134"/>
      <c r="F861" s="134"/>
      <c r="G861" s="134"/>
      <c r="H861" s="134"/>
      <c r="I861" s="134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4"/>
      <c r="V861" s="134"/>
      <c r="W861" s="134"/>
      <c r="X861" s="134"/>
      <c r="Y861" s="134"/>
      <c r="Z861" s="134"/>
    </row>
    <row r="862">
      <c r="A862" s="135"/>
      <c r="B862" s="134"/>
      <c r="C862" s="134"/>
      <c r="D862" s="134"/>
      <c r="E862" s="134"/>
      <c r="F862" s="134"/>
      <c r="G862" s="134"/>
      <c r="H862" s="134"/>
      <c r="I862" s="134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4"/>
      <c r="V862" s="134"/>
      <c r="W862" s="134"/>
      <c r="X862" s="134"/>
      <c r="Y862" s="134"/>
      <c r="Z862" s="134"/>
    </row>
    <row r="863">
      <c r="A863" s="135"/>
      <c r="B863" s="134"/>
      <c r="C863" s="134"/>
      <c r="D863" s="134"/>
      <c r="E863" s="134"/>
      <c r="F863" s="134"/>
      <c r="G863" s="134"/>
      <c r="H863" s="134"/>
      <c r="I863" s="134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4"/>
      <c r="V863" s="134"/>
      <c r="W863" s="134"/>
      <c r="X863" s="134"/>
      <c r="Y863" s="134"/>
      <c r="Z863" s="134"/>
    </row>
    <row r="864">
      <c r="A864" s="135"/>
      <c r="B864" s="134"/>
      <c r="C864" s="134"/>
      <c r="D864" s="134"/>
      <c r="E864" s="134"/>
      <c r="F864" s="134"/>
      <c r="G864" s="134"/>
      <c r="H864" s="134"/>
      <c r="I864" s="134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4"/>
      <c r="V864" s="134"/>
      <c r="W864" s="134"/>
      <c r="X864" s="134"/>
      <c r="Y864" s="134"/>
      <c r="Z864" s="134"/>
    </row>
    <row r="865">
      <c r="A865" s="135"/>
      <c r="B865" s="134"/>
      <c r="C865" s="134"/>
      <c r="D865" s="134"/>
      <c r="E865" s="134"/>
      <c r="F865" s="134"/>
      <c r="G865" s="134"/>
      <c r="H865" s="134"/>
      <c r="I865" s="134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4"/>
      <c r="V865" s="134"/>
      <c r="W865" s="134"/>
      <c r="X865" s="134"/>
      <c r="Y865" s="134"/>
      <c r="Z865" s="134"/>
    </row>
    <row r="866">
      <c r="A866" s="135"/>
      <c r="B866" s="134"/>
      <c r="C866" s="134"/>
      <c r="D866" s="134"/>
      <c r="E866" s="134"/>
      <c r="F866" s="134"/>
      <c r="G866" s="134"/>
      <c r="H866" s="134"/>
      <c r="I866" s="134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4"/>
      <c r="V866" s="134"/>
      <c r="W866" s="134"/>
      <c r="X866" s="134"/>
      <c r="Y866" s="134"/>
      <c r="Z866" s="134"/>
    </row>
    <row r="867">
      <c r="A867" s="135"/>
      <c r="B867" s="134"/>
      <c r="C867" s="134"/>
      <c r="D867" s="134"/>
      <c r="E867" s="134"/>
      <c r="F867" s="134"/>
      <c r="G867" s="134"/>
      <c r="H867" s="134"/>
      <c r="I867" s="134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4"/>
      <c r="V867" s="134"/>
      <c r="W867" s="134"/>
      <c r="X867" s="134"/>
      <c r="Y867" s="134"/>
      <c r="Z867" s="134"/>
    </row>
    <row r="868">
      <c r="A868" s="135"/>
      <c r="B868" s="134"/>
      <c r="C868" s="134"/>
      <c r="D868" s="134"/>
      <c r="E868" s="134"/>
      <c r="F868" s="134"/>
      <c r="G868" s="134"/>
      <c r="H868" s="134"/>
      <c r="I868" s="134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4"/>
      <c r="V868" s="134"/>
      <c r="W868" s="134"/>
      <c r="X868" s="134"/>
      <c r="Y868" s="134"/>
      <c r="Z868" s="134"/>
    </row>
    <row r="869">
      <c r="A869" s="135"/>
      <c r="B869" s="134"/>
      <c r="C869" s="134"/>
      <c r="D869" s="134"/>
      <c r="E869" s="134"/>
      <c r="F869" s="134"/>
      <c r="G869" s="134"/>
      <c r="H869" s="134"/>
      <c r="I869" s="134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4"/>
      <c r="V869" s="134"/>
      <c r="W869" s="134"/>
      <c r="X869" s="134"/>
      <c r="Y869" s="134"/>
      <c r="Z869" s="134"/>
    </row>
    <row r="870">
      <c r="A870" s="135"/>
      <c r="B870" s="134"/>
      <c r="C870" s="134"/>
      <c r="D870" s="134"/>
      <c r="E870" s="134"/>
      <c r="F870" s="134"/>
      <c r="G870" s="134"/>
      <c r="H870" s="134"/>
      <c r="I870" s="134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4"/>
      <c r="V870" s="134"/>
      <c r="W870" s="134"/>
      <c r="X870" s="134"/>
      <c r="Y870" s="134"/>
      <c r="Z870" s="134"/>
    </row>
    <row r="871">
      <c r="A871" s="135"/>
      <c r="B871" s="134"/>
      <c r="C871" s="134"/>
      <c r="D871" s="134"/>
      <c r="E871" s="134"/>
      <c r="F871" s="134"/>
      <c r="G871" s="134"/>
      <c r="H871" s="134"/>
      <c r="I871" s="134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4"/>
      <c r="V871" s="134"/>
      <c r="W871" s="134"/>
      <c r="X871" s="134"/>
      <c r="Y871" s="134"/>
      <c r="Z871" s="134"/>
    </row>
    <row r="872">
      <c r="A872" s="135"/>
      <c r="B872" s="134"/>
      <c r="C872" s="134"/>
      <c r="D872" s="134"/>
      <c r="E872" s="134"/>
      <c r="F872" s="134"/>
      <c r="G872" s="134"/>
      <c r="H872" s="134"/>
      <c r="I872" s="134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4"/>
      <c r="V872" s="134"/>
      <c r="W872" s="134"/>
      <c r="X872" s="134"/>
      <c r="Y872" s="134"/>
      <c r="Z872" s="134"/>
    </row>
    <row r="873">
      <c r="A873" s="135"/>
      <c r="B873" s="134"/>
      <c r="C873" s="134"/>
      <c r="D873" s="134"/>
      <c r="E873" s="134"/>
      <c r="F873" s="134"/>
      <c r="G873" s="134"/>
      <c r="H873" s="134"/>
      <c r="I873" s="134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4"/>
      <c r="V873" s="134"/>
      <c r="W873" s="134"/>
      <c r="X873" s="134"/>
      <c r="Y873" s="134"/>
      <c r="Z873" s="134"/>
    </row>
    <row r="874">
      <c r="A874" s="135"/>
      <c r="B874" s="134"/>
      <c r="C874" s="134"/>
      <c r="D874" s="134"/>
      <c r="E874" s="134"/>
      <c r="F874" s="134"/>
      <c r="G874" s="134"/>
      <c r="H874" s="134"/>
      <c r="I874" s="134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4"/>
      <c r="V874" s="134"/>
      <c r="W874" s="134"/>
      <c r="X874" s="134"/>
      <c r="Y874" s="134"/>
      <c r="Z874" s="134"/>
    </row>
    <row r="875">
      <c r="A875" s="135"/>
      <c r="B875" s="134"/>
      <c r="C875" s="134"/>
      <c r="D875" s="134"/>
      <c r="E875" s="134"/>
      <c r="F875" s="134"/>
      <c r="G875" s="134"/>
      <c r="H875" s="134"/>
      <c r="I875" s="134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4"/>
      <c r="V875" s="134"/>
      <c r="W875" s="134"/>
      <c r="X875" s="134"/>
      <c r="Y875" s="134"/>
      <c r="Z875" s="134"/>
    </row>
    <row r="876">
      <c r="A876" s="135"/>
      <c r="B876" s="134"/>
      <c r="C876" s="134"/>
      <c r="D876" s="134"/>
      <c r="E876" s="134"/>
      <c r="F876" s="134"/>
      <c r="G876" s="134"/>
      <c r="H876" s="134"/>
      <c r="I876" s="134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4"/>
      <c r="V876" s="134"/>
      <c r="W876" s="134"/>
      <c r="X876" s="134"/>
      <c r="Y876" s="134"/>
      <c r="Z876" s="134"/>
    </row>
    <row r="877">
      <c r="A877" s="135"/>
      <c r="B877" s="134"/>
      <c r="C877" s="134"/>
      <c r="D877" s="134"/>
      <c r="E877" s="134"/>
      <c r="F877" s="134"/>
      <c r="G877" s="134"/>
      <c r="H877" s="134"/>
      <c r="I877" s="134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4"/>
      <c r="V877" s="134"/>
      <c r="W877" s="134"/>
      <c r="X877" s="134"/>
      <c r="Y877" s="134"/>
      <c r="Z877" s="134"/>
    </row>
    <row r="878">
      <c r="A878" s="135"/>
      <c r="B878" s="134"/>
      <c r="C878" s="134"/>
      <c r="D878" s="134"/>
      <c r="E878" s="134"/>
      <c r="F878" s="134"/>
      <c r="G878" s="134"/>
      <c r="H878" s="134"/>
      <c r="I878" s="134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4"/>
      <c r="V878" s="134"/>
      <c r="W878" s="134"/>
      <c r="X878" s="134"/>
      <c r="Y878" s="134"/>
      <c r="Z878" s="134"/>
    </row>
    <row r="879">
      <c r="A879" s="135"/>
      <c r="B879" s="134"/>
      <c r="C879" s="134"/>
      <c r="D879" s="134"/>
      <c r="E879" s="134"/>
      <c r="F879" s="134"/>
      <c r="G879" s="134"/>
      <c r="H879" s="134"/>
      <c r="I879" s="134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4"/>
      <c r="V879" s="134"/>
      <c r="W879" s="134"/>
      <c r="X879" s="134"/>
      <c r="Y879" s="134"/>
      <c r="Z879" s="134"/>
    </row>
    <row r="880">
      <c r="A880" s="135"/>
      <c r="B880" s="134"/>
      <c r="C880" s="134"/>
      <c r="D880" s="134"/>
      <c r="E880" s="134"/>
      <c r="F880" s="134"/>
      <c r="G880" s="134"/>
      <c r="H880" s="134"/>
      <c r="I880" s="134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4"/>
      <c r="V880" s="134"/>
      <c r="W880" s="134"/>
      <c r="X880" s="134"/>
      <c r="Y880" s="134"/>
      <c r="Z880" s="134"/>
    </row>
    <row r="881">
      <c r="A881" s="135"/>
      <c r="B881" s="134"/>
      <c r="C881" s="134"/>
      <c r="D881" s="134"/>
      <c r="E881" s="134"/>
      <c r="F881" s="134"/>
      <c r="G881" s="134"/>
      <c r="H881" s="134"/>
      <c r="I881" s="134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4"/>
      <c r="V881" s="134"/>
      <c r="W881" s="134"/>
      <c r="X881" s="134"/>
      <c r="Y881" s="134"/>
      <c r="Z881" s="134"/>
    </row>
    <row r="882">
      <c r="A882" s="135"/>
      <c r="B882" s="134"/>
      <c r="C882" s="134"/>
      <c r="D882" s="134"/>
      <c r="E882" s="134"/>
      <c r="F882" s="134"/>
      <c r="G882" s="134"/>
      <c r="H882" s="134"/>
      <c r="I882" s="134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4"/>
      <c r="V882" s="134"/>
      <c r="W882" s="134"/>
      <c r="X882" s="134"/>
      <c r="Y882" s="134"/>
      <c r="Z882" s="134"/>
    </row>
    <row r="883">
      <c r="A883" s="135"/>
      <c r="B883" s="134"/>
      <c r="C883" s="134"/>
      <c r="D883" s="134"/>
      <c r="E883" s="134"/>
      <c r="F883" s="134"/>
      <c r="G883" s="134"/>
      <c r="H883" s="134"/>
      <c r="I883" s="134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4"/>
      <c r="V883" s="134"/>
      <c r="W883" s="134"/>
      <c r="X883" s="134"/>
      <c r="Y883" s="134"/>
      <c r="Z883" s="134"/>
    </row>
    <row r="884">
      <c r="A884" s="135"/>
      <c r="B884" s="134"/>
      <c r="C884" s="134"/>
      <c r="D884" s="134"/>
      <c r="E884" s="134"/>
      <c r="F884" s="134"/>
      <c r="G884" s="134"/>
      <c r="H884" s="134"/>
      <c r="I884" s="134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4"/>
      <c r="V884" s="134"/>
      <c r="W884" s="134"/>
      <c r="X884" s="134"/>
      <c r="Y884" s="134"/>
      <c r="Z884" s="134"/>
    </row>
    <row r="885">
      <c r="A885" s="135"/>
      <c r="B885" s="134"/>
      <c r="C885" s="134"/>
      <c r="D885" s="134"/>
      <c r="E885" s="134"/>
      <c r="F885" s="134"/>
      <c r="G885" s="134"/>
      <c r="H885" s="134"/>
      <c r="I885" s="134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4"/>
      <c r="V885" s="134"/>
      <c r="W885" s="134"/>
      <c r="X885" s="134"/>
      <c r="Y885" s="134"/>
      <c r="Z885" s="134"/>
    </row>
    <row r="886">
      <c r="A886" s="135"/>
      <c r="B886" s="134"/>
      <c r="C886" s="134"/>
      <c r="D886" s="134"/>
      <c r="E886" s="134"/>
      <c r="F886" s="134"/>
      <c r="G886" s="134"/>
      <c r="H886" s="134"/>
      <c r="I886" s="134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4"/>
      <c r="V886" s="134"/>
      <c r="W886" s="134"/>
      <c r="X886" s="134"/>
      <c r="Y886" s="134"/>
      <c r="Z886" s="134"/>
    </row>
    <row r="887">
      <c r="A887" s="135"/>
      <c r="B887" s="134"/>
      <c r="C887" s="134"/>
      <c r="D887" s="134"/>
      <c r="E887" s="134"/>
      <c r="F887" s="134"/>
      <c r="G887" s="134"/>
      <c r="H887" s="134"/>
      <c r="I887" s="134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4"/>
      <c r="V887" s="134"/>
      <c r="W887" s="134"/>
      <c r="X887" s="134"/>
      <c r="Y887" s="134"/>
      <c r="Z887" s="134"/>
    </row>
    <row r="888">
      <c r="A888" s="135"/>
      <c r="B888" s="134"/>
      <c r="C888" s="134"/>
      <c r="D888" s="134"/>
      <c r="E888" s="134"/>
      <c r="F888" s="134"/>
      <c r="G888" s="134"/>
      <c r="H888" s="134"/>
      <c r="I888" s="134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4"/>
      <c r="V888" s="134"/>
      <c r="W888" s="134"/>
      <c r="X888" s="134"/>
      <c r="Y888" s="134"/>
      <c r="Z888" s="134"/>
    </row>
    <row r="889">
      <c r="A889" s="135"/>
      <c r="B889" s="134"/>
      <c r="C889" s="134"/>
      <c r="D889" s="134"/>
      <c r="E889" s="134"/>
      <c r="F889" s="134"/>
      <c r="G889" s="134"/>
      <c r="H889" s="134"/>
      <c r="I889" s="134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4"/>
      <c r="V889" s="134"/>
      <c r="W889" s="134"/>
      <c r="X889" s="134"/>
      <c r="Y889" s="134"/>
      <c r="Z889" s="134"/>
    </row>
    <row r="890">
      <c r="A890" s="135"/>
      <c r="B890" s="134"/>
      <c r="C890" s="134"/>
      <c r="D890" s="134"/>
      <c r="E890" s="134"/>
      <c r="F890" s="134"/>
      <c r="G890" s="134"/>
      <c r="H890" s="134"/>
      <c r="I890" s="134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4"/>
      <c r="V890" s="134"/>
      <c r="W890" s="134"/>
      <c r="X890" s="134"/>
      <c r="Y890" s="134"/>
      <c r="Z890" s="134"/>
    </row>
    <row r="891">
      <c r="A891" s="135"/>
      <c r="B891" s="134"/>
      <c r="C891" s="134"/>
      <c r="D891" s="134"/>
      <c r="E891" s="134"/>
      <c r="F891" s="134"/>
      <c r="G891" s="134"/>
      <c r="H891" s="134"/>
      <c r="I891" s="134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4"/>
      <c r="V891" s="134"/>
      <c r="W891" s="134"/>
      <c r="X891" s="134"/>
      <c r="Y891" s="134"/>
      <c r="Z891" s="134"/>
    </row>
    <row r="892">
      <c r="A892" s="135"/>
      <c r="B892" s="134"/>
      <c r="C892" s="134"/>
      <c r="D892" s="134"/>
      <c r="E892" s="134"/>
      <c r="F892" s="134"/>
      <c r="G892" s="134"/>
      <c r="H892" s="134"/>
      <c r="I892" s="134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4"/>
      <c r="V892" s="134"/>
      <c r="W892" s="134"/>
      <c r="X892" s="134"/>
      <c r="Y892" s="134"/>
      <c r="Z892" s="134"/>
    </row>
    <row r="893">
      <c r="A893" s="135"/>
      <c r="B893" s="134"/>
      <c r="C893" s="134"/>
      <c r="D893" s="134"/>
      <c r="E893" s="134"/>
      <c r="F893" s="134"/>
      <c r="G893" s="134"/>
      <c r="H893" s="134"/>
      <c r="I893" s="134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4"/>
      <c r="V893" s="134"/>
      <c r="W893" s="134"/>
      <c r="X893" s="134"/>
      <c r="Y893" s="134"/>
      <c r="Z893" s="134"/>
    </row>
    <row r="894">
      <c r="A894" s="135"/>
      <c r="B894" s="134"/>
      <c r="C894" s="134"/>
      <c r="D894" s="134"/>
      <c r="E894" s="134"/>
      <c r="F894" s="134"/>
      <c r="G894" s="134"/>
      <c r="H894" s="134"/>
      <c r="I894" s="134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4"/>
      <c r="V894" s="134"/>
      <c r="W894" s="134"/>
      <c r="X894" s="134"/>
      <c r="Y894" s="134"/>
      <c r="Z894" s="134"/>
    </row>
    <row r="895">
      <c r="A895" s="135"/>
      <c r="B895" s="134"/>
      <c r="C895" s="134"/>
      <c r="D895" s="134"/>
      <c r="E895" s="134"/>
      <c r="F895" s="134"/>
      <c r="G895" s="134"/>
      <c r="H895" s="134"/>
      <c r="I895" s="134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4"/>
      <c r="V895" s="134"/>
      <c r="W895" s="134"/>
      <c r="X895" s="134"/>
      <c r="Y895" s="134"/>
      <c r="Z895" s="134"/>
    </row>
    <row r="896">
      <c r="A896" s="135"/>
      <c r="B896" s="134"/>
      <c r="C896" s="134"/>
      <c r="D896" s="134"/>
      <c r="E896" s="134"/>
      <c r="F896" s="134"/>
      <c r="G896" s="134"/>
      <c r="H896" s="134"/>
      <c r="I896" s="134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4"/>
      <c r="V896" s="134"/>
      <c r="W896" s="134"/>
      <c r="X896" s="134"/>
      <c r="Y896" s="134"/>
      <c r="Z896" s="134"/>
    </row>
    <row r="897">
      <c r="A897" s="135"/>
      <c r="B897" s="134"/>
      <c r="C897" s="134"/>
      <c r="D897" s="134"/>
      <c r="E897" s="134"/>
      <c r="F897" s="134"/>
      <c r="G897" s="134"/>
      <c r="H897" s="134"/>
      <c r="I897" s="134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4"/>
      <c r="V897" s="134"/>
      <c r="W897" s="134"/>
      <c r="X897" s="134"/>
      <c r="Y897" s="134"/>
      <c r="Z897" s="134"/>
    </row>
    <row r="898">
      <c r="A898" s="135"/>
      <c r="B898" s="134"/>
      <c r="C898" s="134"/>
      <c r="D898" s="134"/>
      <c r="E898" s="134"/>
      <c r="F898" s="134"/>
      <c r="G898" s="134"/>
      <c r="H898" s="134"/>
      <c r="I898" s="134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4"/>
      <c r="V898" s="134"/>
      <c r="W898" s="134"/>
      <c r="X898" s="134"/>
      <c r="Y898" s="134"/>
      <c r="Z898" s="134"/>
    </row>
    <row r="899">
      <c r="A899" s="135"/>
      <c r="B899" s="134"/>
      <c r="C899" s="134"/>
      <c r="D899" s="134"/>
      <c r="E899" s="134"/>
      <c r="F899" s="134"/>
      <c r="G899" s="134"/>
      <c r="H899" s="134"/>
      <c r="I899" s="134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4"/>
      <c r="V899" s="134"/>
      <c r="W899" s="134"/>
      <c r="X899" s="134"/>
      <c r="Y899" s="134"/>
      <c r="Z899" s="134"/>
    </row>
    <row r="900">
      <c r="A900" s="135"/>
      <c r="B900" s="134"/>
      <c r="C900" s="134"/>
      <c r="D900" s="134"/>
      <c r="E900" s="134"/>
      <c r="F900" s="134"/>
      <c r="G900" s="134"/>
      <c r="H900" s="134"/>
      <c r="I900" s="134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4"/>
      <c r="V900" s="134"/>
      <c r="W900" s="134"/>
      <c r="X900" s="134"/>
      <c r="Y900" s="134"/>
      <c r="Z900" s="134"/>
    </row>
    <row r="901">
      <c r="A901" s="135"/>
      <c r="B901" s="134"/>
      <c r="C901" s="134"/>
      <c r="D901" s="134"/>
      <c r="E901" s="134"/>
      <c r="F901" s="134"/>
      <c r="G901" s="134"/>
      <c r="H901" s="134"/>
      <c r="I901" s="134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4"/>
      <c r="V901" s="134"/>
      <c r="W901" s="134"/>
      <c r="X901" s="134"/>
      <c r="Y901" s="134"/>
      <c r="Z901" s="134"/>
    </row>
    <row r="902">
      <c r="A902" s="135"/>
      <c r="B902" s="134"/>
      <c r="C902" s="134"/>
      <c r="D902" s="134"/>
      <c r="E902" s="134"/>
      <c r="F902" s="134"/>
      <c r="G902" s="134"/>
      <c r="H902" s="134"/>
      <c r="I902" s="134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4"/>
      <c r="V902" s="134"/>
      <c r="W902" s="134"/>
      <c r="X902" s="134"/>
      <c r="Y902" s="134"/>
      <c r="Z902" s="134"/>
    </row>
    <row r="903">
      <c r="A903" s="135"/>
      <c r="B903" s="134"/>
      <c r="C903" s="134"/>
      <c r="D903" s="134"/>
      <c r="E903" s="134"/>
      <c r="F903" s="134"/>
      <c r="G903" s="134"/>
      <c r="H903" s="134"/>
      <c r="I903" s="134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4"/>
      <c r="V903" s="134"/>
      <c r="W903" s="134"/>
      <c r="X903" s="134"/>
      <c r="Y903" s="134"/>
      <c r="Z903" s="134"/>
    </row>
    <row r="904">
      <c r="A904" s="135"/>
      <c r="B904" s="134"/>
      <c r="C904" s="134"/>
      <c r="D904" s="134"/>
      <c r="E904" s="134"/>
      <c r="F904" s="134"/>
      <c r="G904" s="134"/>
      <c r="H904" s="134"/>
      <c r="I904" s="134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4"/>
      <c r="V904" s="134"/>
      <c r="W904" s="134"/>
      <c r="X904" s="134"/>
      <c r="Y904" s="134"/>
      <c r="Z904" s="134"/>
    </row>
    <row r="905">
      <c r="A905" s="135"/>
      <c r="B905" s="134"/>
      <c r="C905" s="134"/>
      <c r="D905" s="134"/>
      <c r="E905" s="134"/>
      <c r="F905" s="134"/>
      <c r="G905" s="134"/>
      <c r="H905" s="134"/>
      <c r="I905" s="134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4"/>
      <c r="V905" s="134"/>
      <c r="W905" s="134"/>
      <c r="X905" s="134"/>
      <c r="Y905" s="134"/>
      <c r="Z905" s="134"/>
    </row>
    <row r="906">
      <c r="A906" s="135"/>
      <c r="B906" s="134"/>
      <c r="C906" s="134"/>
      <c r="D906" s="134"/>
      <c r="E906" s="134"/>
      <c r="F906" s="134"/>
      <c r="G906" s="134"/>
      <c r="H906" s="134"/>
      <c r="I906" s="134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4"/>
      <c r="V906" s="134"/>
      <c r="W906" s="134"/>
      <c r="X906" s="134"/>
      <c r="Y906" s="134"/>
      <c r="Z906" s="134"/>
    </row>
    <row r="907">
      <c r="A907" s="135"/>
      <c r="B907" s="134"/>
      <c r="C907" s="134"/>
      <c r="D907" s="134"/>
      <c r="E907" s="134"/>
      <c r="F907" s="134"/>
      <c r="G907" s="134"/>
      <c r="H907" s="134"/>
      <c r="I907" s="134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4"/>
      <c r="V907" s="134"/>
      <c r="W907" s="134"/>
      <c r="X907" s="134"/>
      <c r="Y907" s="134"/>
      <c r="Z907" s="134"/>
    </row>
    <row r="908">
      <c r="A908" s="135"/>
      <c r="B908" s="134"/>
      <c r="C908" s="134"/>
      <c r="D908" s="134"/>
      <c r="E908" s="134"/>
      <c r="F908" s="134"/>
      <c r="G908" s="134"/>
      <c r="H908" s="134"/>
      <c r="I908" s="134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4"/>
      <c r="V908" s="134"/>
      <c r="W908" s="134"/>
      <c r="X908" s="134"/>
      <c r="Y908" s="134"/>
      <c r="Z908" s="134"/>
    </row>
    <row r="909">
      <c r="A909" s="135"/>
      <c r="B909" s="134"/>
      <c r="C909" s="134"/>
      <c r="D909" s="134"/>
      <c r="E909" s="134"/>
      <c r="F909" s="134"/>
      <c r="G909" s="134"/>
      <c r="H909" s="134"/>
      <c r="I909" s="134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4"/>
      <c r="V909" s="134"/>
      <c r="W909" s="134"/>
      <c r="X909" s="134"/>
      <c r="Y909" s="134"/>
      <c r="Z909" s="134"/>
    </row>
    <row r="910">
      <c r="A910" s="135"/>
      <c r="B910" s="134"/>
      <c r="C910" s="134"/>
      <c r="D910" s="134"/>
      <c r="E910" s="134"/>
      <c r="F910" s="134"/>
      <c r="G910" s="134"/>
      <c r="H910" s="134"/>
      <c r="I910" s="134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4"/>
      <c r="V910" s="134"/>
      <c r="W910" s="134"/>
      <c r="X910" s="134"/>
      <c r="Y910" s="134"/>
      <c r="Z910" s="134"/>
    </row>
    <row r="911">
      <c r="A911" s="135"/>
      <c r="B911" s="134"/>
      <c r="C911" s="134"/>
      <c r="D911" s="134"/>
      <c r="E911" s="134"/>
      <c r="F911" s="134"/>
      <c r="G911" s="134"/>
      <c r="H911" s="134"/>
      <c r="I911" s="134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4"/>
      <c r="V911" s="134"/>
      <c r="W911" s="134"/>
      <c r="X911" s="134"/>
      <c r="Y911" s="134"/>
      <c r="Z911" s="134"/>
    </row>
    <row r="912">
      <c r="A912" s="135"/>
      <c r="B912" s="134"/>
      <c r="C912" s="134"/>
      <c r="D912" s="134"/>
      <c r="E912" s="134"/>
      <c r="F912" s="134"/>
      <c r="G912" s="134"/>
      <c r="H912" s="134"/>
      <c r="I912" s="134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4"/>
      <c r="V912" s="134"/>
      <c r="W912" s="134"/>
      <c r="X912" s="134"/>
      <c r="Y912" s="134"/>
      <c r="Z912" s="134"/>
    </row>
    <row r="913">
      <c r="A913" s="135"/>
      <c r="B913" s="134"/>
      <c r="C913" s="134"/>
      <c r="D913" s="134"/>
      <c r="E913" s="134"/>
      <c r="F913" s="134"/>
      <c r="G913" s="134"/>
      <c r="H913" s="134"/>
      <c r="I913" s="134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4"/>
      <c r="V913" s="134"/>
      <c r="W913" s="134"/>
      <c r="X913" s="134"/>
      <c r="Y913" s="134"/>
      <c r="Z913" s="134"/>
    </row>
    <row r="914">
      <c r="A914" s="135"/>
      <c r="B914" s="134"/>
      <c r="C914" s="134"/>
      <c r="D914" s="134"/>
      <c r="E914" s="134"/>
      <c r="F914" s="134"/>
      <c r="G914" s="134"/>
      <c r="H914" s="134"/>
      <c r="I914" s="134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4"/>
      <c r="V914" s="134"/>
      <c r="W914" s="134"/>
      <c r="X914" s="134"/>
      <c r="Y914" s="134"/>
      <c r="Z914" s="134"/>
    </row>
    <row r="915">
      <c r="A915" s="135"/>
      <c r="B915" s="134"/>
      <c r="C915" s="134"/>
      <c r="D915" s="134"/>
      <c r="E915" s="134"/>
      <c r="F915" s="134"/>
      <c r="G915" s="134"/>
      <c r="H915" s="134"/>
      <c r="I915" s="134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4"/>
      <c r="V915" s="134"/>
      <c r="W915" s="134"/>
      <c r="X915" s="134"/>
      <c r="Y915" s="134"/>
      <c r="Z915" s="134"/>
    </row>
    <row r="916">
      <c r="A916" s="135"/>
      <c r="B916" s="134"/>
      <c r="C916" s="134"/>
      <c r="D916" s="134"/>
      <c r="E916" s="134"/>
      <c r="F916" s="134"/>
      <c r="G916" s="134"/>
      <c r="H916" s="134"/>
      <c r="I916" s="134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4"/>
      <c r="V916" s="134"/>
      <c r="W916" s="134"/>
      <c r="X916" s="134"/>
      <c r="Y916" s="134"/>
      <c r="Z916" s="134"/>
    </row>
    <row r="917">
      <c r="A917" s="135"/>
      <c r="B917" s="134"/>
      <c r="C917" s="134"/>
      <c r="D917" s="134"/>
      <c r="E917" s="134"/>
      <c r="F917" s="134"/>
      <c r="G917" s="134"/>
      <c r="H917" s="134"/>
      <c r="I917" s="134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4"/>
      <c r="V917" s="134"/>
      <c r="W917" s="134"/>
      <c r="X917" s="134"/>
      <c r="Y917" s="134"/>
      <c r="Z917" s="134"/>
    </row>
    <row r="918">
      <c r="A918" s="135"/>
      <c r="B918" s="134"/>
      <c r="C918" s="134"/>
      <c r="D918" s="134"/>
      <c r="E918" s="134"/>
      <c r="F918" s="134"/>
      <c r="G918" s="134"/>
      <c r="H918" s="134"/>
      <c r="I918" s="134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4"/>
      <c r="V918" s="134"/>
      <c r="W918" s="134"/>
      <c r="X918" s="134"/>
      <c r="Y918" s="134"/>
      <c r="Z918" s="134"/>
    </row>
    <row r="919">
      <c r="A919" s="135"/>
      <c r="B919" s="134"/>
      <c r="C919" s="134"/>
      <c r="D919" s="134"/>
      <c r="E919" s="134"/>
      <c r="F919" s="134"/>
      <c r="G919" s="134"/>
      <c r="H919" s="134"/>
      <c r="I919" s="134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4"/>
      <c r="V919" s="134"/>
      <c r="W919" s="134"/>
      <c r="X919" s="134"/>
      <c r="Y919" s="134"/>
      <c r="Z919" s="134"/>
    </row>
    <row r="920">
      <c r="A920" s="135"/>
      <c r="B920" s="134"/>
      <c r="C920" s="134"/>
      <c r="D920" s="134"/>
      <c r="E920" s="134"/>
      <c r="F920" s="134"/>
      <c r="G920" s="134"/>
      <c r="H920" s="134"/>
      <c r="I920" s="134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4"/>
      <c r="V920" s="134"/>
      <c r="W920" s="134"/>
      <c r="X920" s="134"/>
      <c r="Y920" s="134"/>
      <c r="Z920" s="134"/>
    </row>
    <row r="921">
      <c r="A921" s="135"/>
      <c r="B921" s="134"/>
      <c r="C921" s="134"/>
      <c r="D921" s="134"/>
      <c r="E921" s="134"/>
      <c r="F921" s="134"/>
      <c r="G921" s="134"/>
      <c r="H921" s="134"/>
      <c r="I921" s="134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4"/>
      <c r="V921" s="134"/>
      <c r="W921" s="134"/>
      <c r="X921" s="134"/>
      <c r="Y921" s="134"/>
      <c r="Z921" s="134"/>
    </row>
    <row r="922">
      <c r="A922" s="135"/>
      <c r="B922" s="134"/>
      <c r="C922" s="134"/>
      <c r="D922" s="134"/>
      <c r="E922" s="134"/>
      <c r="F922" s="134"/>
      <c r="G922" s="134"/>
      <c r="H922" s="134"/>
      <c r="I922" s="134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4"/>
      <c r="V922" s="134"/>
      <c r="W922" s="134"/>
      <c r="X922" s="134"/>
      <c r="Y922" s="134"/>
      <c r="Z922" s="134"/>
    </row>
    <row r="923">
      <c r="A923" s="135"/>
      <c r="B923" s="134"/>
      <c r="C923" s="134"/>
      <c r="D923" s="134"/>
      <c r="E923" s="134"/>
      <c r="F923" s="134"/>
      <c r="G923" s="134"/>
      <c r="H923" s="134"/>
      <c r="I923" s="134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4"/>
      <c r="V923" s="134"/>
      <c r="W923" s="134"/>
      <c r="X923" s="134"/>
      <c r="Y923" s="134"/>
      <c r="Z923" s="134"/>
    </row>
    <row r="924">
      <c r="A924" s="135"/>
      <c r="B924" s="134"/>
      <c r="C924" s="134"/>
      <c r="D924" s="134"/>
      <c r="E924" s="134"/>
      <c r="F924" s="134"/>
      <c r="G924" s="134"/>
      <c r="H924" s="134"/>
      <c r="I924" s="134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4"/>
      <c r="V924" s="134"/>
      <c r="W924" s="134"/>
      <c r="X924" s="134"/>
      <c r="Y924" s="134"/>
      <c r="Z924" s="134"/>
    </row>
    <row r="925">
      <c r="A925" s="135"/>
      <c r="B925" s="134"/>
      <c r="C925" s="134"/>
      <c r="D925" s="134"/>
      <c r="E925" s="134"/>
      <c r="F925" s="134"/>
      <c r="G925" s="134"/>
      <c r="H925" s="134"/>
      <c r="I925" s="134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4"/>
      <c r="V925" s="134"/>
      <c r="W925" s="134"/>
      <c r="X925" s="134"/>
      <c r="Y925" s="134"/>
      <c r="Z925" s="134"/>
    </row>
    <row r="926">
      <c r="A926" s="135"/>
      <c r="B926" s="134"/>
      <c r="C926" s="134"/>
      <c r="D926" s="134"/>
      <c r="E926" s="134"/>
      <c r="F926" s="134"/>
      <c r="G926" s="134"/>
      <c r="H926" s="134"/>
      <c r="I926" s="134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4"/>
      <c r="V926" s="134"/>
      <c r="W926" s="134"/>
      <c r="X926" s="134"/>
      <c r="Y926" s="134"/>
      <c r="Z926" s="134"/>
    </row>
    <row r="927">
      <c r="A927" s="135"/>
      <c r="B927" s="134"/>
      <c r="C927" s="134"/>
      <c r="D927" s="134"/>
      <c r="E927" s="134"/>
      <c r="F927" s="134"/>
      <c r="G927" s="134"/>
      <c r="H927" s="134"/>
      <c r="I927" s="134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4"/>
      <c r="V927" s="134"/>
      <c r="W927" s="134"/>
      <c r="X927" s="134"/>
      <c r="Y927" s="134"/>
      <c r="Z927" s="134"/>
    </row>
    <row r="928">
      <c r="A928" s="135"/>
      <c r="B928" s="134"/>
      <c r="C928" s="134"/>
      <c r="D928" s="134"/>
      <c r="E928" s="134"/>
      <c r="F928" s="134"/>
      <c r="G928" s="134"/>
      <c r="H928" s="134"/>
      <c r="I928" s="134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4"/>
      <c r="V928" s="134"/>
      <c r="W928" s="134"/>
      <c r="X928" s="134"/>
      <c r="Y928" s="134"/>
      <c r="Z928" s="134"/>
    </row>
    <row r="929">
      <c r="A929" s="135"/>
      <c r="B929" s="134"/>
      <c r="C929" s="134"/>
      <c r="D929" s="134"/>
      <c r="E929" s="134"/>
      <c r="F929" s="134"/>
      <c r="G929" s="134"/>
      <c r="H929" s="134"/>
      <c r="I929" s="134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4"/>
      <c r="V929" s="134"/>
      <c r="W929" s="134"/>
      <c r="X929" s="134"/>
      <c r="Y929" s="134"/>
      <c r="Z929" s="134"/>
    </row>
    <row r="930">
      <c r="A930" s="135"/>
      <c r="B930" s="134"/>
      <c r="C930" s="134"/>
      <c r="D930" s="134"/>
      <c r="E930" s="134"/>
      <c r="F930" s="134"/>
      <c r="G930" s="134"/>
      <c r="H930" s="134"/>
      <c r="I930" s="134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4"/>
      <c r="V930" s="134"/>
      <c r="W930" s="134"/>
      <c r="X930" s="134"/>
      <c r="Y930" s="134"/>
      <c r="Z930" s="134"/>
    </row>
    <row r="931">
      <c r="A931" s="135"/>
      <c r="B931" s="134"/>
      <c r="C931" s="134"/>
      <c r="D931" s="134"/>
      <c r="E931" s="134"/>
      <c r="F931" s="134"/>
      <c r="G931" s="134"/>
      <c r="H931" s="134"/>
      <c r="I931" s="134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4"/>
      <c r="V931" s="134"/>
      <c r="W931" s="134"/>
      <c r="X931" s="134"/>
      <c r="Y931" s="134"/>
      <c r="Z931" s="134"/>
    </row>
    <row r="932">
      <c r="A932" s="135"/>
      <c r="B932" s="134"/>
      <c r="C932" s="134"/>
      <c r="D932" s="134"/>
      <c r="E932" s="134"/>
      <c r="F932" s="134"/>
      <c r="G932" s="134"/>
      <c r="H932" s="134"/>
      <c r="I932" s="134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4"/>
      <c r="V932" s="134"/>
      <c r="W932" s="134"/>
      <c r="X932" s="134"/>
      <c r="Y932" s="134"/>
      <c r="Z932" s="134"/>
    </row>
    <row r="933">
      <c r="A933" s="135"/>
      <c r="B933" s="134"/>
      <c r="C933" s="134"/>
      <c r="D933" s="134"/>
      <c r="E933" s="134"/>
      <c r="F933" s="134"/>
      <c r="G933" s="134"/>
      <c r="H933" s="134"/>
      <c r="I933" s="134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4"/>
      <c r="V933" s="134"/>
      <c r="W933" s="134"/>
      <c r="X933" s="134"/>
      <c r="Y933" s="134"/>
      <c r="Z933" s="134"/>
    </row>
    <row r="934">
      <c r="A934" s="135"/>
      <c r="B934" s="134"/>
      <c r="C934" s="134"/>
      <c r="D934" s="134"/>
      <c r="E934" s="134"/>
      <c r="F934" s="134"/>
      <c r="G934" s="134"/>
      <c r="H934" s="134"/>
      <c r="I934" s="134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4"/>
      <c r="V934" s="134"/>
      <c r="W934" s="134"/>
      <c r="X934" s="134"/>
      <c r="Y934" s="134"/>
      <c r="Z934" s="134"/>
    </row>
    <row r="935">
      <c r="A935" s="135"/>
      <c r="B935" s="134"/>
      <c r="C935" s="134"/>
      <c r="D935" s="134"/>
      <c r="E935" s="134"/>
      <c r="F935" s="134"/>
      <c r="G935" s="134"/>
      <c r="H935" s="134"/>
      <c r="I935" s="134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4"/>
      <c r="V935" s="134"/>
      <c r="W935" s="134"/>
      <c r="X935" s="134"/>
      <c r="Y935" s="134"/>
      <c r="Z935" s="134"/>
    </row>
    <row r="936">
      <c r="A936" s="135"/>
      <c r="B936" s="134"/>
      <c r="C936" s="134"/>
      <c r="D936" s="134"/>
      <c r="E936" s="134"/>
      <c r="F936" s="134"/>
      <c r="G936" s="134"/>
      <c r="H936" s="134"/>
      <c r="I936" s="134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4"/>
      <c r="V936" s="134"/>
      <c r="W936" s="134"/>
      <c r="X936" s="134"/>
      <c r="Y936" s="134"/>
      <c r="Z936" s="134"/>
    </row>
    <row r="937">
      <c r="A937" s="135"/>
      <c r="B937" s="134"/>
      <c r="C937" s="134"/>
      <c r="D937" s="134"/>
      <c r="E937" s="134"/>
      <c r="F937" s="134"/>
      <c r="G937" s="134"/>
      <c r="H937" s="134"/>
      <c r="I937" s="134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4"/>
      <c r="V937" s="134"/>
      <c r="W937" s="134"/>
      <c r="X937" s="134"/>
      <c r="Y937" s="134"/>
      <c r="Z937" s="134"/>
    </row>
    <row r="938">
      <c r="A938" s="135"/>
      <c r="B938" s="134"/>
      <c r="C938" s="134"/>
      <c r="D938" s="134"/>
      <c r="E938" s="134"/>
      <c r="F938" s="134"/>
      <c r="G938" s="134"/>
      <c r="H938" s="134"/>
      <c r="I938" s="134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4"/>
      <c r="V938" s="134"/>
      <c r="W938" s="134"/>
      <c r="X938" s="134"/>
      <c r="Y938" s="134"/>
      <c r="Z938" s="134"/>
    </row>
    <row r="939">
      <c r="A939" s="135"/>
      <c r="B939" s="134"/>
      <c r="C939" s="134"/>
      <c r="D939" s="134"/>
      <c r="E939" s="134"/>
      <c r="F939" s="134"/>
      <c r="G939" s="134"/>
      <c r="H939" s="134"/>
      <c r="I939" s="134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4"/>
      <c r="V939" s="134"/>
      <c r="W939" s="134"/>
      <c r="X939" s="134"/>
      <c r="Y939" s="134"/>
      <c r="Z939" s="134"/>
    </row>
    <row r="940">
      <c r="A940" s="135"/>
      <c r="B940" s="134"/>
      <c r="C940" s="134"/>
      <c r="D940" s="134"/>
      <c r="E940" s="134"/>
      <c r="F940" s="134"/>
      <c r="G940" s="134"/>
      <c r="H940" s="134"/>
      <c r="I940" s="134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4"/>
      <c r="V940" s="134"/>
      <c r="W940" s="134"/>
      <c r="X940" s="134"/>
      <c r="Y940" s="134"/>
      <c r="Z940" s="134"/>
    </row>
    <row r="941">
      <c r="A941" s="135"/>
      <c r="B941" s="134"/>
      <c r="C941" s="134"/>
      <c r="D941" s="134"/>
      <c r="E941" s="134"/>
      <c r="F941" s="134"/>
      <c r="G941" s="134"/>
      <c r="H941" s="134"/>
      <c r="I941" s="134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4"/>
      <c r="V941" s="134"/>
      <c r="W941" s="134"/>
      <c r="X941" s="134"/>
      <c r="Y941" s="134"/>
      <c r="Z941" s="134"/>
    </row>
    <row r="942">
      <c r="A942" s="135"/>
      <c r="B942" s="134"/>
      <c r="C942" s="134"/>
      <c r="D942" s="134"/>
      <c r="E942" s="134"/>
      <c r="F942" s="134"/>
      <c r="G942" s="134"/>
      <c r="H942" s="134"/>
      <c r="I942" s="134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4"/>
      <c r="V942" s="134"/>
      <c r="W942" s="134"/>
      <c r="X942" s="134"/>
      <c r="Y942" s="134"/>
      <c r="Z942" s="134"/>
    </row>
    <row r="943">
      <c r="A943" s="135"/>
      <c r="B943" s="134"/>
      <c r="C943" s="134"/>
      <c r="D943" s="134"/>
      <c r="E943" s="134"/>
      <c r="F943" s="134"/>
      <c r="G943" s="134"/>
      <c r="H943" s="134"/>
      <c r="I943" s="134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4"/>
      <c r="V943" s="134"/>
      <c r="W943" s="134"/>
      <c r="X943" s="134"/>
      <c r="Y943" s="134"/>
      <c r="Z943" s="134"/>
    </row>
    <row r="944">
      <c r="A944" s="135"/>
      <c r="B944" s="134"/>
      <c r="C944" s="134"/>
      <c r="D944" s="134"/>
      <c r="E944" s="134"/>
      <c r="F944" s="134"/>
      <c r="G944" s="134"/>
      <c r="H944" s="134"/>
      <c r="I944" s="134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4"/>
      <c r="V944" s="134"/>
      <c r="W944" s="134"/>
      <c r="X944" s="134"/>
      <c r="Y944" s="134"/>
      <c r="Z944" s="134"/>
    </row>
    <row r="945">
      <c r="A945" s="135"/>
      <c r="B945" s="134"/>
      <c r="C945" s="134"/>
      <c r="D945" s="134"/>
      <c r="E945" s="134"/>
      <c r="F945" s="134"/>
      <c r="G945" s="134"/>
      <c r="H945" s="134"/>
      <c r="I945" s="134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4"/>
      <c r="V945" s="134"/>
      <c r="W945" s="134"/>
      <c r="X945" s="134"/>
      <c r="Y945" s="134"/>
      <c r="Z945" s="134"/>
    </row>
    <row r="946">
      <c r="A946" s="135"/>
      <c r="B946" s="134"/>
      <c r="C946" s="134"/>
      <c r="D946" s="134"/>
      <c r="E946" s="134"/>
      <c r="F946" s="134"/>
      <c r="G946" s="134"/>
      <c r="H946" s="134"/>
      <c r="I946" s="134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4"/>
      <c r="V946" s="134"/>
      <c r="W946" s="134"/>
      <c r="X946" s="134"/>
      <c r="Y946" s="134"/>
      <c r="Z946" s="134"/>
    </row>
    <row r="947">
      <c r="A947" s="135"/>
      <c r="B947" s="134"/>
      <c r="C947" s="134"/>
      <c r="D947" s="134"/>
      <c r="E947" s="134"/>
      <c r="F947" s="134"/>
      <c r="G947" s="134"/>
      <c r="H947" s="134"/>
      <c r="I947" s="134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4"/>
      <c r="V947" s="134"/>
      <c r="W947" s="134"/>
      <c r="X947" s="134"/>
      <c r="Y947" s="134"/>
      <c r="Z947" s="134"/>
    </row>
    <row r="948">
      <c r="A948" s="135"/>
      <c r="B948" s="134"/>
      <c r="C948" s="134"/>
      <c r="D948" s="134"/>
      <c r="E948" s="134"/>
      <c r="F948" s="134"/>
      <c r="G948" s="134"/>
      <c r="H948" s="134"/>
      <c r="I948" s="134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4"/>
      <c r="V948" s="134"/>
      <c r="W948" s="134"/>
      <c r="X948" s="134"/>
      <c r="Y948" s="134"/>
      <c r="Z948" s="134"/>
    </row>
    <row r="949">
      <c r="A949" s="135"/>
      <c r="B949" s="134"/>
      <c r="C949" s="134"/>
      <c r="D949" s="134"/>
      <c r="E949" s="134"/>
      <c r="F949" s="134"/>
      <c r="G949" s="134"/>
      <c r="H949" s="134"/>
      <c r="I949" s="134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4"/>
      <c r="V949" s="134"/>
      <c r="W949" s="134"/>
      <c r="X949" s="134"/>
      <c r="Y949" s="134"/>
      <c r="Z949" s="134"/>
    </row>
    <row r="950">
      <c r="A950" s="135"/>
      <c r="B950" s="134"/>
      <c r="C950" s="134"/>
      <c r="D950" s="134"/>
      <c r="E950" s="134"/>
      <c r="F950" s="134"/>
      <c r="G950" s="134"/>
      <c r="H950" s="134"/>
      <c r="I950" s="134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4"/>
      <c r="V950" s="134"/>
      <c r="W950" s="134"/>
      <c r="X950" s="134"/>
      <c r="Y950" s="134"/>
      <c r="Z950" s="134"/>
    </row>
    <row r="951">
      <c r="A951" s="135"/>
      <c r="B951" s="134"/>
      <c r="C951" s="134"/>
      <c r="D951" s="134"/>
      <c r="E951" s="134"/>
      <c r="F951" s="134"/>
      <c r="G951" s="134"/>
      <c r="H951" s="134"/>
      <c r="I951" s="134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4"/>
      <c r="V951" s="134"/>
      <c r="W951" s="134"/>
      <c r="X951" s="134"/>
      <c r="Y951" s="134"/>
      <c r="Z951" s="134"/>
    </row>
    <row r="952">
      <c r="A952" s="135"/>
      <c r="B952" s="134"/>
      <c r="C952" s="134"/>
      <c r="D952" s="134"/>
      <c r="E952" s="134"/>
      <c r="F952" s="134"/>
      <c r="G952" s="134"/>
      <c r="H952" s="134"/>
      <c r="I952" s="134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4"/>
      <c r="V952" s="134"/>
      <c r="W952" s="134"/>
      <c r="X952" s="134"/>
      <c r="Y952" s="134"/>
      <c r="Z952" s="134"/>
    </row>
    <row r="953">
      <c r="A953" s="135"/>
      <c r="B953" s="134"/>
      <c r="C953" s="134"/>
      <c r="D953" s="134"/>
      <c r="E953" s="134"/>
      <c r="F953" s="134"/>
      <c r="G953" s="134"/>
      <c r="H953" s="134"/>
      <c r="I953" s="134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4"/>
      <c r="V953" s="134"/>
      <c r="W953" s="134"/>
      <c r="X953" s="134"/>
      <c r="Y953" s="134"/>
      <c r="Z953" s="134"/>
    </row>
    <row r="954">
      <c r="A954" s="135"/>
      <c r="B954" s="134"/>
      <c r="C954" s="134"/>
      <c r="D954" s="134"/>
      <c r="E954" s="134"/>
      <c r="F954" s="134"/>
      <c r="G954" s="134"/>
      <c r="H954" s="134"/>
      <c r="I954" s="134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4"/>
      <c r="V954" s="134"/>
      <c r="W954" s="134"/>
      <c r="X954" s="134"/>
      <c r="Y954" s="134"/>
      <c r="Z954" s="134"/>
    </row>
    <row r="955">
      <c r="A955" s="135"/>
      <c r="B955" s="134"/>
      <c r="C955" s="134"/>
      <c r="D955" s="134"/>
      <c r="E955" s="134"/>
      <c r="F955" s="134"/>
      <c r="G955" s="134"/>
      <c r="H955" s="134"/>
      <c r="I955" s="134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4"/>
      <c r="V955" s="134"/>
      <c r="W955" s="134"/>
      <c r="X955" s="134"/>
      <c r="Y955" s="134"/>
      <c r="Z955" s="134"/>
    </row>
    <row r="956">
      <c r="A956" s="135"/>
      <c r="B956" s="134"/>
      <c r="C956" s="134"/>
      <c r="D956" s="134"/>
      <c r="E956" s="134"/>
      <c r="F956" s="134"/>
      <c r="G956" s="134"/>
      <c r="H956" s="134"/>
      <c r="I956" s="134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4"/>
      <c r="V956" s="134"/>
      <c r="W956" s="134"/>
      <c r="X956" s="134"/>
      <c r="Y956" s="134"/>
      <c r="Z956" s="134"/>
    </row>
    <row r="957">
      <c r="A957" s="135"/>
      <c r="B957" s="134"/>
      <c r="C957" s="134"/>
      <c r="D957" s="134"/>
      <c r="E957" s="134"/>
      <c r="F957" s="134"/>
      <c r="G957" s="134"/>
      <c r="H957" s="134"/>
      <c r="I957" s="134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4"/>
      <c r="V957" s="134"/>
      <c r="W957" s="134"/>
      <c r="X957" s="134"/>
      <c r="Y957" s="134"/>
      <c r="Z957" s="134"/>
    </row>
    <row r="958">
      <c r="A958" s="135"/>
      <c r="B958" s="134"/>
      <c r="C958" s="134"/>
      <c r="D958" s="134"/>
      <c r="E958" s="134"/>
      <c r="F958" s="134"/>
      <c r="G958" s="134"/>
      <c r="H958" s="134"/>
      <c r="I958" s="134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4"/>
      <c r="V958" s="134"/>
      <c r="W958" s="134"/>
      <c r="X958" s="134"/>
      <c r="Y958" s="134"/>
      <c r="Z958" s="134"/>
    </row>
    <row r="959">
      <c r="A959" s="135"/>
      <c r="B959" s="134"/>
      <c r="C959" s="134"/>
      <c r="D959" s="134"/>
      <c r="E959" s="134"/>
      <c r="F959" s="134"/>
      <c r="G959" s="134"/>
      <c r="H959" s="134"/>
      <c r="I959" s="134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4"/>
      <c r="V959" s="134"/>
      <c r="W959" s="134"/>
      <c r="X959" s="134"/>
      <c r="Y959" s="134"/>
      <c r="Z959" s="134"/>
    </row>
    <row r="960">
      <c r="A960" s="135"/>
      <c r="B960" s="134"/>
      <c r="C960" s="134"/>
      <c r="D960" s="134"/>
      <c r="E960" s="134"/>
      <c r="F960" s="134"/>
      <c r="G960" s="134"/>
      <c r="H960" s="134"/>
      <c r="I960" s="134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4"/>
      <c r="V960" s="134"/>
      <c r="W960" s="134"/>
      <c r="X960" s="134"/>
      <c r="Y960" s="134"/>
      <c r="Z960" s="134"/>
    </row>
    <row r="961">
      <c r="A961" s="135"/>
      <c r="B961" s="134"/>
      <c r="C961" s="134"/>
      <c r="D961" s="134"/>
      <c r="E961" s="134"/>
      <c r="F961" s="134"/>
      <c r="G961" s="134"/>
      <c r="H961" s="134"/>
      <c r="I961" s="134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4"/>
      <c r="V961" s="134"/>
      <c r="W961" s="134"/>
      <c r="X961" s="134"/>
      <c r="Y961" s="134"/>
      <c r="Z961" s="134"/>
    </row>
    <row r="962">
      <c r="A962" s="135"/>
      <c r="B962" s="134"/>
      <c r="C962" s="134"/>
      <c r="D962" s="134"/>
      <c r="E962" s="134"/>
      <c r="F962" s="134"/>
      <c r="G962" s="134"/>
      <c r="H962" s="134"/>
      <c r="I962" s="134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4"/>
      <c r="V962" s="134"/>
      <c r="W962" s="134"/>
      <c r="X962" s="134"/>
      <c r="Y962" s="134"/>
      <c r="Z962" s="134"/>
    </row>
    <row r="963">
      <c r="A963" s="135"/>
      <c r="B963" s="134"/>
      <c r="C963" s="134"/>
      <c r="D963" s="134"/>
      <c r="E963" s="134"/>
      <c r="F963" s="134"/>
      <c r="G963" s="134"/>
      <c r="H963" s="134"/>
      <c r="I963" s="134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4"/>
      <c r="V963" s="134"/>
      <c r="W963" s="134"/>
      <c r="X963" s="134"/>
      <c r="Y963" s="134"/>
      <c r="Z963" s="134"/>
    </row>
    <row r="964">
      <c r="A964" s="135"/>
      <c r="B964" s="134"/>
      <c r="C964" s="134"/>
      <c r="D964" s="134"/>
      <c r="E964" s="134"/>
      <c r="F964" s="134"/>
      <c r="G964" s="134"/>
      <c r="H964" s="134"/>
      <c r="I964" s="134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4"/>
      <c r="V964" s="134"/>
      <c r="W964" s="134"/>
      <c r="X964" s="134"/>
      <c r="Y964" s="134"/>
      <c r="Z964" s="134"/>
    </row>
    <row r="965">
      <c r="A965" s="135"/>
      <c r="B965" s="134"/>
      <c r="C965" s="134"/>
      <c r="D965" s="134"/>
      <c r="E965" s="134"/>
      <c r="F965" s="134"/>
      <c r="G965" s="134"/>
      <c r="H965" s="134"/>
      <c r="I965" s="134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4"/>
      <c r="V965" s="134"/>
      <c r="W965" s="134"/>
      <c r="X965" s="134"/>
      <c r="Y965" s="134"/>
      <c r="Z965" s="134"/>
    </row>
    <row r="966">
      <c r="A966" s="135"/>
      <c r="B966" s="134"/>
      <c r="C966" s="134"/>
      <c r="D966" s="134"/>
      <c r="E966" s="134"/>
      <c r="F966" s="134"/>
      <c r="G966" s="134"/>
      <c r="H966" s="134"/>
      <c r="I966" s="134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4"/>
      <c r="V966" s="134"/>
      <c r="W966" s="134"/>
      <c r="X966" s="134"/>
      <c r="Y966" s="134"/>
      <c r="Z966" s="134"/>
    </row>
    <row r="967">
      <c r="A967" s="135"/>
      <c r="B967" s="134"/>
      <c r="C967" s="134"/>
      <c r="D967" s="134"/>
      <c r="E967" s="134"/>
      <c r="F967" s="134"/>
      <c r="G967" s="134"/>
      <c r="H967" s="134"/>
      <c r="I967" s="134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4"/>
      <c r="V967" s="134"/>
      <c r="W967" s="134"/>
      <c r="X967" s="134"/>
      <c r="Y967" s="134"/>
      <c r="Z967" s="134"/>
    </row>
    <row r="968">
      <c r="A968" s="135"/>
      <c r="B968" s="134"/>
      <c r="C968" s="134"/>
      <c r="D968" s="134"/>
      <c r="E968" s="134"/>
      <c r="F968" s="134"/>
      <c r="G968" s="134"/>
      <c r="H968" s="134"/>
      <c r="I968" s="134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4"/>
      <c r="V968" s="134"/>
      <c r="W968" s="134"/>
      <c r="X968" s="134"/>
      <c r="Y968" s="134"/>
      <c r="Z968" s="134"/>
    </row>
    <row r="969">
      <c r="A969" s="135"/>
      <c r="B969" s="134"/>
      <c r="C969" s="134"/>
      <c r="D969" s="134"/>
      <c r="E969" s="134"/>
      <c r="F969" s="134"/>
      <c r="G969" s="134"/>
      <c r="H969" s="134"/>
      <c r="I969" s="134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4"/>
      <c r="V969" s="134"/>
      <c r="W969" s="134"/>
      <c r="X969" s="134"/>
      <c r="Y969" s="134"/>
      <c r="Z969" s="134"/>
    </row>
    <row r="970">
      <c r="A970" s="135"/>
      <c r="B970" s="134"/>
      <c r="C970" s="134"/>
      <c r="D970" s="134"/>
      <c r="E970" s="134"/>
      <c r="F970" s="134"/>
      <c r="G970" s="134"/>
      <c r="H970" s="134"/>
      <c r="I970" s="134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4"/>
      <c r="V970" s="134"/>
      <c r="W970" s="134"/>
      <c r="X970" s="134"/>
      <c r="Y970" s="134"/>
      <c r="Z970" s="134"/>
    </row>
    <row r="971">
      <c r="A971" s="135"/>
      <c r="B971" s="134"/>
      <c r="C971" s="134"/>
      <c r="D971" s="134"/>
      <c r="E971" s="134"/>
      <c r="F971" s="134"/>
      <c r="G971" s="134"/>
      <c r="H971" s="134"/>
      <c r="I971" s="134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4"/>
      <c r="V971" s="134"/>
      <c r="W971" s="134"/>
      <c r="X971" s="134"/>
      <c r="Y971" s="134"/>
      <c r="Z971" s="134"/>
    </row>
    <row r="972">
      <c r="A972" s="135"/>
      <c r="B972" s="134"/>
      <c r="C972" s="134"/>
      <c r="D972" s="134"/>
      <c r="E972" s="134"/>
      <c r="F972" s="134"/>
      <c r="G972" s="134"/>
      <c r="H972" s="134"/>
      <c r="I972" s="134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4"/>
      <c r="V972" s="134"/>
      <c r="W972" s="134"/>
      <c r="X972" s="134"/>
      <c r="Y972" s="134"/>
      <c r="Z972" s="134"/>
    </row>
    <row r="973">
      <c r="A973" s="135"/>
      <c r="B973" s="134"/>
      <c r="C973" s="134"/>
      <c r="D973" s="134"/>
      <c r="E973" s="134"/>
      <c r="F973" s="134"/>
      <c r="G973" s="134"/>
      <c r="H973" s="134"/>
      <c r="I973" s="134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4"/>
      <c r="V973" s="134"/>
      <c r="W973" s="134"/>
      <c r="X973" s="134"/>
      <c r="Y973" s="134"/>
      <c r="Z973" s="134"/>
    </row>
    <row r="974">
      <c r="A974" s="135"/>
      <c r="B974" s="134"/>
      <c r="C974" s="134"/>
      <c r="D974" s="134"/>
      <c r="E974" s="134"/>
      <c r="F974" s="134"/>
      <c r="G974" s="134"/>
      <c r="H974" s="134"/>
      <c r="I974" s="134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4"/>
      <c r="V974" s="134"/>
      <c r="W974" s="134"/>
      <c r="X974" s="134"/>
      <c r="Y974" s="134"/>
      <c r="Z974" s="134"/>
    </row>
    <row r="975">
      <c r="A975" s="135"/>
      <c r="B975" s="134"/>
      <c r="C975" s="134"/>
      <c r="D975" s="134"/>
      <c r="E975" s="134"/>
      <c r="F975" s="134"/>
      <c r="G975" s="134"/>
      <c r="H975" s="134"/>
      <c r="I975" s="134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4"/>
      <c r="V975" s="134"/>
      <c r="W975" s="134"/>
      <c r="X975" s="134"/>
      <c r="Y975" s="134"/>
      <c r="Z975" s="134"/>
    </row>
    <row r="976">
      <c r="A976" s="135"/>
      <c r="B976" s="134"/>
      <c r="C976" s="134"/>
      <c r="D976" s="134"/>
      <c r="E976" s="134"/>
      <c r="F976" s="134"/>
      <c r="G976" s="134"/>
      <c r="H976" s="134"/>
      <c r="I976" s="134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4"/>
      <c r="V976" s="134"/>
      <c r="W976" s="134"/>
      <c r="X976" s="134"/>
      <c r="Y976" s="134"/>
      <c r="Z976" s="134"/>
    </row>
    <row r="977">
      <c r="A977" s="135"/>
      <c r="B977" s="134"/>
      <c r="C977" s="134"/>
      <c r="D977" s="134"/>
      <c r="E977" s="134"/>
      <c r="F977" s="134"/>
      <c r="G977" s="134"/>
      <c r="H977" s="134"/>
      <c r="I977" s="134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4"/>
      <c r="V977" s="134"/>
      <c r="W977" s="134"/>
      <c r="X977" s="134"/>
      <c r="Y977" s="134"/>
      <c r="Z977" s="134"/>
    </row>
    <row r="978">
      <c r="A978" s="135"/>
      <c r="B978" s="134"/>
      <c r="C978" s="134"/>
      <c r="D978" s="134"/>
      <c r="E978" s="134"/>
      <c r="F978" s="134"/>
      <c r="G978" s="134"/>
      <c r="H978" s="134"/>
      <c r="I978" s="134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4"/>
      <c r="V978" s="134"/>
      <c r="W978" s="134"/>
      <c r="X978" s="134"/>
      <c r="Y978" s="134"/>
      <c r="Z978" s="134"/>
    </row>
    <row r="979">
      <c r="A979" s="135"/>
      <c r="B979" s="134"/>
      <c r="C979" s="134"/>
      <c r="D979" s="134"/>
      <c r="E979" s="134"/>
      <c r="F979" s="134"/>
      <c r="G979" s="134"/>
      <c r="H979" s="134"/>
      <c r="I979" s="134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4"/>
      <c r="V979" s="134"/>
      <c r="W979" s="134"/>
      <c r="X979" s="134"/>
      <c r="Y979" s="134"/>
      <c r="Z979" s="134"/>
    </row>
    <row r="980">
      <c r="A980" s="135"/>
      <c r="B980" s="134"/>
      <c r="C980" s="134"/>
      <c r="D980" s="134"/>
      <c r="E980" s="134"/>
      <c r="F980" s="134"/>
      <c r="G980" s="134"/>
      <c r="H980" s="134"/>
      <c r="I980" s="134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4"/>
      <c r="V980" s="134"/>
      <c r="W980" s="134"/>
      <c r="X980" s="134"/>
      <c r="Y980" s="134"/>
      <c r="Z980" s="134"/>
    </row>
    <row r="981">
      <c r="A981" s="135"/>
      <c r="B981" s="134"/>
      <c r="C981" s="134"/>
      <c r="D981" s="134"/>
      <c r="E981" s="134"/>
      <c r="F981" s="134"/>
      <c r="G981" s="134"/>
      <c r="H981" s="134"/>
      <c r="I981" s="134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4"/>
      <c r="V981" s="134"/>
      <c r="W981" s="134"/>
      <c r="X981" s="134"/>
      <c r="Y981" s="134"/>
      <c r="Z981" s="134"/>
    </row>
    <row r="982">
      <c r="A982" s="135"/>
      <c r="B982" s="134"/>
      <c r="C982" s="134"/>
      <c r="D982" s="134"/>
      <c r="E982" s="134"/>
      <c r="F982" s="134"/>
      <c r="G982" s="134"/>
      <c r="H982" s="134"/>
      <c r="I982" s="134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4"/>
      <c r="V982" s="134"/>
      <c r="W982" s="134"/>
      <c r="X982" s="134"/>
      <c r="Y982" s="134"/>
      <c r="Z982" s="134"/>
    </row>
    <row r="983">
      <c r="A983" s="135"/>
      <c r="B983" s="134"/>
      <c r="C983" s="134"/>
      <c r="D983" s="134"/>
      <c r="E983" s="134"/>
      <c r="F983" s="134"/>
      <c r="G983" s="134"/>
      <c r="H983" s="134"/>
      <c r="I983" s="134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4"/>
      <c r="V983" s="134"/>
      <c r="W983" s="134"/>
      <c r="X983" s="134"/>
      <c r="Y983" s="134"/>
      <c r="Z983" s="134"/>
    </row>
    <row r="984">
      <c r="A984" s="135"/>
      <c r="B984" s="134"/>
      <c r="C984" s="134"/>
      <c r="D984" s="134"/>
      <c r="E984" s="134"/>
      <c r="F984" s="134"/>
      <c r="G984" s="134"/>
      <c r="H984" s="134"/>
      <c r="I984" s="134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4"/>
      <c r="V984" s="134"/>
      <c r="W984" s="134"/>
      <c r="X984" s="134"/>
      <c r="Y984" s="134"/>
      <c r="Z984" s="134"/>
    </row>
    <row r="985">
      <c r="A985" s="135"/>
      <c r="B985" s="134"/>
      <c r="C985" s="134"/>
      <c r="D985" s="134"/>
      <c r="E985" s="134"/>
      <c r="F985" s="134"/>
      <c r="G985" s="134"/>
      <c r="H985" s="134"/>
      <c r="I985" s="134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4"/>
      <c r="V985" s="134"/>
      <c r="W985" s="134"/>
      <c r="X985" s="134"/>
      <c r="Y985" s="134"/>
      <c r="Z985" s="134"/>
    </row>
    <row r="986">
      <c r="A986" s="135"/>
      <c r="B986" s="134"/>
      <c r="C986" s="134"/>
      <c r="D986" s="134"/>
      <c r="E986" s="134"/>
      <c r="F986" s="134"/>
      <c r="G986" s="134"/>
      <c r="H986" s="134"/>
      <c r="I986" s="134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4"/>
      <c r="V986" s="134"/>
      <c r="W986" s="134"/>
      <c r="X986" s="134"/>
      <c r="Y986" s="134"/>
      <c r="Z986" s="134"/>
    </row>
    <row r="987">
      <c r="A987" s="135"/>
      <c r="B987" s="134"/>
      <c r="C987" s="134"/>
      <c r="D987" s="134"/>
      <c r="E987" s="134"/>
      <c r="F987" s="134"/>
      <c r="G987" s="134"/>
      <c r="H987" s="134"/>
      <c r="I987" s="134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4"/>
      <c r="V987" s="134"/>
      <c r="W987" s="134"/>
      <c r="X987" s="134"/>
      <c r="Y987" s="134"/>
      <c r="Z987" s="134"/>
    </row>
    <row r="988">
      <c r="A988" s="135"/>
      <c r="B988" s="134"/>
      <c r="C988" s="134"/>
      <c r="D988" s="134"/>
      <c r="E988" s="134"/>
      <c r="F988" s="134"/>
      <c r="G988" s="134"/>
      <c r="H988" s="134"/>
      <c r="I988" s="134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4"/>
      <c r="V988" s="134"/>
      <c r="W988" s="134"/>
      <c r="X988" s="134"/>
      <c r="Y988" s="134"/>
      <c r="Z988" s="134"/>
    </row>
    <row r="989">
      <c r="A989" s="135"/>
      <c r="B989" s="134"/>
      <c r="C989" s="134"/>
      <c r="D989" s="134"/>
      <c r="E989" s="134"/>
      <c r="F989" s="134"/>
      <c r="G989" s="134"/>
      <c r="H989" s="134"/>
      <c r="I989" s="134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4"/>
      <c r="V989" s="134"/>
      <c r="W989" s="134"/>
      <c r="X989" s="134"/>
      <c r="Y989" s="134"/>
      <c r="Z989" s="134"/>
    </row>
    <row r="990">
      <c r="A990" s="135"/>
      <c r="B990" s="134"/>
      <c r="C990" s="134"/>
      <c r="D990" s="134"/>
      <c r="E990" s="134"/>
      <c r="F990" s="134"/>
      <c r="G990" s="134"/>
      <c r="H990" s="134"/>
      <c r="I990" s="134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4"/>
      <c r="V990" s="134"/>
      <c r="W990" s="134"/>
      <c r="X990" s="134"/>
      <c r="Y990" s="134"/>
      <c r="Z990" s="134"/>
    </row>
    <row r="991">
      <c r="A991" s="135"/>
      <c r="B991" s="134"/>
      <c r="C991" s="134"/>
      <c r="D991" s="134"/>
      <c r="E991" s="134"/>
      <c r="F991" s="134"/>
      <c r="G991" s="134"/>
      <c r="H991" s="134"/>
      <c r="I991" s="134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4"/>
      <c r="V991" s="134"/>
      <c r="W991" s="134"/>
      <c r="X991" s="134"/>
      <c r="Y991" s="134"/>
      <c r="Z991" s="134"/>
    </row>
    <row r="992">
      <c r="A992" s="135"/>
      <c r="B992" s="134"/>
      <c r="C992" s="134"/>
      <c r="D992" s="134"/>
      <c r="E992" s="134"/>
      <c r="F992" s="134"/>
      <c r="G992" s="134"/>
      <c r="H992" s="134"/>
      <c r="I992" s="134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4"/>
      <c r="V992" s="134"/>
      <c r="W992" s="134"/>
      <c r="X992" s="134"/>
      <c r="Y992" s="134"/>
      <c r="Z992" s="134"/>
    </row>
    <row r="993">
      <c r="A993" s="135"/>
      <c r="B993" s="134"/>
      <c r="C993" s="134"/>
      <c r="D993" s="134"/>
      <c r="E993" s="134"/>
      <c r="F993" s="134"/>
      <c r="G993" s="134"/>
      <c r="H993" s="134"/>
      <c r="I993" s="134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4"/>
      <c r="V993" s="134"/>
      <c r="W993" s="134"/>
      <c r="X993" s="134"/>
      <c r="Y993" s="134"/>
      <c r="Z993" s="134"/>
    </row>
  </sheetData>
  <mergeCells count="1">
    <mergeCell ref="L4:M5"/>
  </mergeCells>
  <conditionalFormatting sqref="K17">
    <cfRule type="colorScale" priority="1">
      <colorScale>
        <cfvo type="min"/>
        <cfvo type="max"/>
        <color rgb="FFE67C73"/>
        <color rgb="FF57BB8A"/>
      </colorScale>
    </cfRule>
  </conditionalFormatting>
  <conditionalFormatting sqref="C1:I993">
    <cfRule type="cellIs" dxfId="5" priority="2" operator="equal">
      <formula>"0%"</formula>
    </cfRule>
  </conditionalFormatting>
  <conditionalFormatting sqref="C1:G993">
    <cfRule type="cellIs" dxfId="6" priority="3" operator="between">
      <formula>"0%"</formula>
      <formula>"0.50%"</formula>
    </cfRule>
  </conditionalFormatting>
  <conditionalFormatting sqref="C1:G993">
    <cfRule type="cellIs" dxfId="7" priority="4" operator="greaterThan">
      <formula>"0.50%"</formula>
    </cfRule>
  </conditionalFormatting>
  <conditionalFormatting sqref="C1:G993">
    <cfRule type="cellIs" dxfId="8" priority="5" operator="between">
      <formula>0</formula>
      <formula>"-0.50%"</formula>
    </cfRule>
  </conditionalFormatting>
  <conditionalFormatting sqref="C1:G993">
    <cfRule type="cellIs" dxfId="9" priority="6" operator="lessThan">
      <formula>"-0.50%"</formula>
    </cfRule>
  </conditionalFormatting>
  <dataValidations>
    <dataValidation type="custom" allowBlank="1" showDropDown="1" sqref="A2:A24">
      <formula1>OR(NOT(ISERROR(DATEVALUE(A2))), AND(ISNUMBER(A2), LEFT(CELL("format", A2))="D"))</formula1>
    </dataValidation>
    <dataValidation type="custom" allowBlank="1" showDropDown="1" sqref="C2:I2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1.22"/>
    <col customWidth="1" min="2" max="2" width="20.78"/>
    <col customWidth="1" min="3" max="3" width="15.67"/>
    <col customWidth="1" min="4" max="4" width="13.56"/>
    <col customWidth="1" min="5" max="5" width="13.0"/>
    <col customWidth="1" hidden="1" min="6" max="6" width="13.78"/>
    <col customWidth="1" hidden="1" min="7" max="7" width="11.11"/>
    <col customWidth="1" hidden="1" min="8" max="8" width="15.0"/>
    <col customWidth="1" hidden="1" min="9" max="9" width="15.67"/>
    <col customWidth="1" hidden="1" min="10" max="10" width="14.44"/>
    <col customWidth="1" hidden="1" min="11" max="11" width="13.67"/>
    <col customWidth="1" hidden="1" min="12" max="13" width="11.11"/>
    <col customWidth="1" hidden="1" min="14" max="14" width="15.0"/>
    <col customWidth="1" min="15" max="15" width="15.67"/>
    <col customWidth="1" min="16" max="16" width="11.11"/>
    <col customWidth="1" min="17" max="17" width="15.33"/>
    <col customWidth="1" hidden="1" min="18" max="18" width="11.11"/>
    <col customWidth="1" min="19" max="24" width="11.11"/>
  </cols>
  <sheetData>
    <row r="1" ht="15.75" customHeight="1">
      <c r="A1" s="153" t="s">
        <v>0</v>
      </c>
      <c r="B1" s="153" t="s">
        <v>73</v>
      </c>
      <c r="C1" s="153" t="s">
        <v>74</v>
      </c>
      <c r="D1" s="153" t="s">
        <v>75</v>
      </c>
      <c r="E1" s="153" t="s">
        <v>76</v>
      </c>
      <c r="F1" s="154" t="s">
        <v>77</v>
      </c>
      <c r="G1" s="154" t="s">
        <v>78</v>
      </c>
      <c r="H1" s="154" t="s">
        <v>79</v>
      </c>
      <c r="I1" s="155" t="s">
        <v>80</v>
      </c>
      <c r="J1" s="155" t="s">
        <v>81</v>
      </c>
      <c r="K1" s="156" t="s">
        <v>82</v>
      </c>
      <c r="L1" s="157" t="s">
        <v>83</v>
      </c>
      <c r="M1" s="157" t="s">
        <v>84</v>
      </c>
      <c r="N1" s="158" t="s">
        <v>85</v>
      </c>
      <c r="O1" s="157" t="s">
        <v>86</v>
      </c>
      <c r="P1" s="157" t="s">
        <v>87</v>
      </c>
      <c r="Q1" s="157" t="s">
        <v>88</v>
      </c>
      <c r="R1" s="157" t="s">
        <v>89</v>
      </c>
      <c r="S1" s="159"/>
      <c r="T1" s="159"/>
      <c r="U1" s="159"/>
      <c r="V1" s="159"/>
      <c r="W1" s="159"/>
      <c r="X1" s="159"/>
    </row>
    <row r="2" ht="15.75" customHeight="1">
      <c r="A2" s="160">
        <v>45446.0</v>
      </c>
      <c r="B2" s="161">
        <f t="shared" ref="B2:B21" si="1">SUM(C2:E2)</f>
        <v>3056448.87</v>
      </c>
      <c r="C2" s="162">
        <v>2000000.0</v>
      </c>
      <c r="D2" s="162">
        <v>522572.87</v>
      </c>
      <c r="E2" s="162">
        <v>533876.0</v>
      </c>
      <c r="F2" s="163"/>
      <c r="G2" s="163"/>
      <c r="H2" s="163"/>
      <c r="I2" s="161"/>
      <c r="J2" s="164"/>
      <c r="K2" s="165"/>
      <c r="L2" s="166"/>
      <c r="M2" s="166"/>
      <c r="N2" s="165"/>
      <c r="O2" s="167"/>
      <c r="P2" s="165"/>
      <c r="Q2" s="165"/>
      <c r="R2" s="165"/>
      <c r="S2" s="159"/>
      <c r="T2" s="159"/>
      <c r="U2" s="159"/>
      <c r="V2" s="159"/>
      <c r="W2" s="159"/>
      <c r="X2" s="159"/>
    </row>
    <row r="3" ht="15.75" customHeight="1">
      <c r="A3" s="160">
        <v>45447.0</v>
      </c>
      <c r="B3" s="161">
        <f t="shared" si="1"/>
        <v>3139071.12</v>
      </c>
      <c r="C3" s="162">
        <f>C2+Sheet!C2</f>
        <v>2054064.212</v>
      </c>
      <c r="D3" s="162">
        <f>D2+Sheet!D2</f>
        <v>536699.1152</v>
      </c>
      <c r="E3" s="162">
        <f>E2+Sheet!E2</f>
        <v>548307.7927</v>
      </c>
      <c r="F3" s="163"/>
      <c r="G3" s="163"/>
      <c r="H3" s="163"/>
      <c r="I3" s="161"/>
      <c r="J3" s="164"/>
      <c r="K3" s="165"/>
      <c r="L3" s="166"/>
      <c r="M3" s="166"/>
      <c r="N3" s="165"/>
      <c r="O3" s="167"/>
      <c r="P3" s="165"/>
      <c r="Q3" s="165"/>
      <c r="R3" s="165"/>
      <c r="S3" s="159"/>
      <c r="T3" s="159"/>
      <c r="U3" s="159"/>
      <c r="V3" s="159"/>
      <c r="W3" s="159"/>
      <c r="X3" s="159"/>
    </row>
    <row r="4" ht="15.75" customHeight="1">
      <c r="A4" s="160">
        <v>45448.0</v>
      </c>
      <c r="B4" s="161">
        <f t="shared" si="1"/>
        <v>3294831.12</v>
      </c>
      <c r="C4" s="162">
        <f>C3+Sheet!C3</f>
        <v>2155986.414</v>
      </c>
      <c r="D4" s="162">
        <f>D3+Sheet!D3</f>
        <v>563330.0041</v>
      </c>
      <c r="E4" s="162">
        <f>E3+Sheet!E3</f>
        <v>575514.7015</v>
      </c>
      <c r="F4" s="163"/>
      <c r="G4" s="163"/>
      <c r="H4" s="163"/>
      <c r="I4" s="161"/>
      <c r="J4" s="164"/>
      <c r="K4" s="165"/>
      <c r="L4" s="166"/>
      <c r="M4" s="166"/>
      <c r="N4" s="165"/>
      <c r="O4" s="167"/>
      <c r="P4" s="165"/>
      <c r="Q4" s="165"/>
      <c r="R4" s="165"/>
      <c r="S4" s="159"/>
      <c r="T4" s="159"/>
      <c r="U4" s="159"/>
      <c r="V4" s="159"/>
      <c r="W4" s="159"/>
      <c r="X4" s="159"/>
    </row>
    <row r="5" ht="15.75" customHeight="1">
      <c r="A5" s="160">
        <v>45449.0</v>
      </c>
      <c r="B5" s="161">
        <f t="shared" si="1"/>
        <v>3281158.62</v>
      </c>
      <c r="C5" s="162">
        <f>C4+Sheet!C4</f>
        <v>2147039.757</v>
      </c>
      <c r="D5" s="162">
        <f>D4+Sheet!D4</f>
        <v>560992.364</v>
      </c>
      <c r="E5" s="162">
        <f>E4+Sheet!E4</f>
        <v>573126.4987</v>
      </c>
      <c r="F5" s="163"/>
      <c r="G5" s="163"/>
      <c r="H5" s="163"/>
      <c r="I5" s="161"/>
      <c r="J5" s="164"/>
      <c r="K5" s="165"/>
      <c r="L5" s="166"/>
      <c r="M5" s="166"/>
      <c r="N5" s="165"/>
      <c r="O5" s="167"/>
      <c r="P5" s="165"/>
      <c r="Q5" s="165"/>
      <c r="R5" s="165"/>
      <c r="S5" s="159"/>
      <c r="T5" s="159"/>
      <c r="U5" s="159"/>
      <c r="V5" s="159"/>
      <c r="W5" s="159"/>
      <c r="X5" s="159"/>
    </row>
    <row r="6" ht="15.75" customHeight="1">
      <c r="A6" s="160">
        <v>45450.0</v>
      </c>
      <c r="B6" s="161">
        <f t="shared" si="1"/>
        <v>3287065.62</v>
      </c>
      <c r="C6" s="162">
        <f>C5+Sheet!C5</f>
        <v>2150905.027</v>
      </c>
      <c r="D6" s="162">
        <f>D5+Sheet!D5</f>
        <v>562002.3066</v>
      </c>
      <c r="E6" s="162">
        <f>E5+Sheet!E5</f>
        <v>574158.2862</v>
      </c>
      <c r="F6" s="163"/>
      <c r="G6" s="163"/>
      <c r="H6" s="163"/>
      <c r="I6" s="161"/>
      <c r="J6" s="164"/>
      <c r="K6" s="165"/>
      <c r="L6" s="166"/>
      <c r="M6" s="166"/>
      <c r="N6" s="165"/>
      <c r="O6" s="167"/>
      <c r="P6" s="165"/>
      <c r="Q6" s="165"/>
      <c r="R6" s="165"/>
      <c r="S6" s="159"/>
      <c r="T6" s="159"/>
      <c r="U6" s="159"/>
      <c r="V6" s="159"/>
      <c r="W6" s="159"/>
      <c r="X6" s="159"/>
    </row>
    <row r="7" ht="15.75" customHeight="1">
      <c r="A7" s="160">
        <v>45453.0</v>
      </c>
      <c r="B7" s="161">
        <f t="shared" si="1"/>
        <v>3319363.62</v>
      </c>
      <c r="C7" s="162">
        <f>C6+Sheet!C6</f>
        <v>2172039.358</v>
      </c>
      <c r="D7" s="162">
        <f>D6+Sheet!D6</f>
        <v>567524.4204</v>
      </c>
      <c r="E7" s="162">
        <f>E6+Sheet!E6</f>
        <v>579799.842</v>
      </c>
      <c r="F7" s="163"/>
      <c r="G7" s="163"/>
      <c r="H7" s="163"/>
      <c r="I7" s="161"/>
      <c r="J7" s="164"/>
      <c r="K7" s="165"/>
      <c r="L7" s="166"/>
      <c r="M7" s="166"/>
      <c r="N7" s="165"/>
      <c r="O7" s="167"/>
      <c r="P7" s="165"/>
      <c r="Q7" s="165"/>
      <c r="R7" s="165"/>
      <c r="S7" s="159"/>
      <c r="T7" s="159"/>
      <c r="U7" s="159"/>
      <c r="V7" s="159"/>
      <c r="W7" s="159"/>
      <c r="X7" s="159"/>
    </row>
    <row r="8" ht="15.75" customHeight="1">
      <c r="A8" s="160">
        <v>45454.0</v>
      </c>
      <c r="B8" s="161">
        <f t="shared" si="1"/>
        <v>3351432.12</v>
      </c>
      <c r="C8" s="162">
        <f>C7+Sheet!C7</f>
        <v>2193023.514</v>
      </c>
      <c r="D8" s="162">
        <f>D7+Sheet!D7</f>
        <v>573007.2957</v>
      </c>
      <c r="E8" s="162">
        <f>E7+Sheet!E7</f>
        <v>585401.3107</v>
      </c>
      <c r="F8" s="163"/>
      <c r="G8" s="163"/>
      <c r="H8" s="163"/>
      <c r="I8" s="161"/>
      <c r="J8" s="164"/>
      <c r="K8" s="165"/>
      <c r="L8" s="166"/>
      <c r="M8" s="166"/>
      <c r="N8" s="165"/>
      <c r="O8" s="167"/>
      <c r="P8" s="165"/>
      <c r="Q8" s="165"/>
      <c r="R8" s="165"/>
      <c r="S8" s="159"/>
      <c r="T8" s="159"/>
      <c r="U8" s="159"/>
      <c r="V8" s="159"/>
      <c r="W8" s="159"/>
      <c r="X8" s="159"/>
    </row>
    <row r="9" ht="15.75" customHeight="1">
      <c r="A9" s="160">
        <v>45455.0</v>
      </c>
      <c r="B9" s="161">
        <f t="shared" si="1"/>
        <v>3351969.12</v>
      </c>
      <c r="C9" s="162">
        <f>C8+Sheet!C8</f>
        <v>2193374.902</v>
      </c>
      <c r="D9" s="162">
        <f>D8+Sheet!D8</f>
        <v>573099.1087</v>
      </c>
      <c r="E9" s="162">
        <f>E8+Sheet!E8</f>
        <v>585495.1095</v>
      </c>
      <c r="F9" s="163"/>
      <c r="G9" s="163"/>
      <c r="H9" s="163"/>
      <c r="I9" s="161"/>
      <c r="J9" s="164"/>
      <c r="K9" s="165"/>
      <c r="L9" s="166"/>
      <c r="M9" s="166"/>
      <c r="N9" s="165"/>
      <c r="O9" s="167"/>
      <c r="P9" s="165"/>
      <c r="Q9" s="165"/>
      <c r="R9" s="165"/>
      <c r="S9" s="159"/>
      <c r="T9" s="159"/>
      <c r="U9" s="159"/>
      <c r="V9" s="159"/>
      <c r="W9" s="159"/>
      <c r="X9" s="159"/>
    </row>
    <row r="10" ht="15.75" customHeight="1">
      <c r="A10" s="160">
        <v>45456.0</v>
      </c>
      <c r="B10" s="161">
        <f t="shared" si="1"/>
        <v>3343665.12</v>
      </c>
      <c r="C10" s="162">
        <f>C9+Sheet!C9</f>
        <v>2187941.145</v>
      </c>
      <c r="D10" s="162">
        <f>D9+Sheet!D9</f>
        <v>571679.3417</v>
      </c>
      <c r="E10" s="162">
        <f>E9+Sheet!E9</f>
        <v>584044.6333</v>
      </c>
      <c r="F10" s="163"/>
      <c r="G10" s="163"/>
      <c r="H10" s="163"/>
      <c r="I10" s="161"/>
      <c r="J10" s="164"/>
      <c r="K10" s="165"/>
      <c r="L10" s="166"/>
      <c r="M10" s="166"/>
      <c r="N10" s="165"/>
      <c r="O10" s="167"/>
      <c r="P10" s="165"/>
      <c r="Q10" s="165"/>
      <c r="R10" s="165"/>
      <c r="S10" s="159"/>
      <c r="T10" s="159"/>
      <c r="U10" s="159"/>
      <c r="V10" s="159"/>
      <c r="W10" s="159"/>
      <c r="X10" s="159"/>
    </row>
    <row r="11" ht="15.75" customHeight="1">
      <c r="A11" s="160">
        <v>45457.0</v>
      </c>
      <c r="B11" s="161">
        <f t="shared" si="1"/>
        <v>3353408.37</v>
      </c>
      <c r="C11" s="162">
        <f>C10+Sheet!C10</f>
        <v>2194316.681</v>
      </c>
      <c r="D11" s="162">
        <f>D10+Sheet!D10</f>
        <v>573345.1828</v>
      </c>
      <c r="E11" s="162">
        <f>E10+Sheet!E10</f>
        <v>585746.5062</v>
      </c>
      <c r="F11" s="163"/>
      <c r="G11" s="163"/>
      <c r="H11" s="163"/>
      <c r="I11" s="161"/>
      <c r="J11" s="164"/>
      <c r="K11" s="165"/>
      <c r="L11" s="166"/>
      <c r="M11" s="166"/>
      <c r="N11" s="165"/>
      <c r="O11" s="167"/>
      <c r="P11" s="165"/>
      <c r="Q11" s="165"/>
      <c r="R11" s="165"/>
      <c r="S11" s="159"/>
      <c r="T11" s="159"/>
      <c r="U11" s="159"/>
      <c r="V11" s="159"/>
      <c r="W11" s="159"/>
      <c r="X11" s="159"/>
    </row>
    <row r="12" ht="15.75" customHeight="1">
      <c r="A12" s="160">
        <v>45461.0</v>
      </c>
      <c r="B12" s="161">
        <f t="shared" si="1"/>
        <v>3353893.87</v>
      </c>
      <c r="C12" s="162">
        <f>C11+Sheet!C11</f>
        <v>2194634.37</v>
      </c>
      <c r="D12" s="162">
        <f>D11+Sheet!D11</f>
        <v>573428.1906</v>
      </c>
      <c r="E12" s="162">
        <f>E11+Sheet!E11</f>
        <v>585831.3094</v>
      </c>
      <c r="F12" s="163"/>
      <c r="G12" s="163"/>
      <c r="H12" s="163"/>
      <c r="I12" s="161"/>
      <c r="J12" s="164"/>
      <c r="K12" s="165"/>
      <c r="L12" s="166"/>
      <c r="M12" s="166"/>
      <c r="N12" s="165"/>
      <c r="O12" s="167"/>
      <c r="P12" s="165"/>
      <c r="Q12" s="165"/>
      <c r="R12" s="165"/>
      <c r="S12" s="159"/>
      <c r="T12" s="159"/>
      <c r="U12" s="159"/>
      <c r="V12" s="159"/>
      <c r="W12" s="159"/>
      <c r="X12" s="159"/>
    </row>
    <row r="13" ht="15.75" customHeight="1">
      <c r="A13" s="160">
        <v>45462.0</v>
      </c>
      <c r="B13" s="161">
        <f t="shared" si="1"/>
        <v>3360276.12</v>
      </c>
      <c r="C13" s="162">
        <f>C12+Sheet!C12</f>
        <v>2198810.622</v>
      </c>
      <c r="D13" s="162">
        <f>D12+Sheet!D12</f>
        <v>574519.3886</v>
      </c>
      <c r="E13" s="162">
        <f>E12+Sheet!E12</f>
        <v>586946.1097</v>
      </c>
      <c r="F13" s="163"/>
      <c r="G13" s="163"/>
      <c r="H13" s="163"/>
      <c r="I13" s="161"/>
      <c r="J13" s="164"/>
      <c r="K13" s="165"/>
      <c r="L13" s="166"/>
      <c r="M13" s="166"/>
      <c r="N13" s="165"/>
      <c r="O13" s="167"/>
      <c r="P13" s="165"/>
      <c r="Q13" s="165"/>
      <c r="R13" s="165"/>
      <c r="S13" s="159"/>
      <c r="T13" s="159"/>
      <c r="U13" s="159"/>
      <c r="V13" s="159"/>
      <c r="W13" s="159"/>
      <c r="X13" s="159"/>
    </row>
    <row r="14" ht="15.75" customHeight="1">
      <c r="A14" s="160">
        <v>45463.0</v>
      </c>
      <c r="B14" s="161">
        <f t="shared" si="1"/>
        <v>3302473.37</v>
      </c>
      <c r="C14" s="162">
        <f>C13+Sheet!C13</f>
        <v>2160987.152</v>
      </c>
      <c r="D14" s="162">
        <f>D13+Sheet!D13</f>
        <v>564636.6291</v>
      </c>
      <c r="E14" s="162">
        <f>E13+Sheet!E13</f>
        <v>576849.5885</v>
      </c>
      <c r="F14" s="163"/>
      <c r="G14" s="163"/>
      <c r="H14" s="163"/>
      <c r="I14" s="161"/>
      <c r="J14" s="164"/>
      <c r="K14" s="165"/>
      <c r="L14" s="166"/>
      <c r="M14" s="166"/>
      <c r="N14" s="165"/>
      <c r="O14" s="167"/>
      <c r="P14" s="165"/>
      <c r="Q14" s="165"/>
      <c r="R14" s="165"/>
      <c r="S14" s="159"/>
      <c r="T14" s="159"/>
      <c r="U14" s="159"/>
      <c r="V14" s="159"/>
      <c r="W14" s="159"/>
      <c r="X14" s="159"/>
    </row>
    <row r="15" ht="15.75" customHeight="1">
      <c r="A15" s="160">
        <v>45464.0</v>
      </c>
      <c r="B15" s="161">
        <f t="shared" si="1"/>
        <v>3307017.37</v>
      </c>
      <c r="C15" s="162">
        <f>C14+Sheet!C14</f>
        <v>2163960.538</v>
      </c>
      <c r="D15" s="162">
        <f>D14+Sheet!D14</f>
        <v>565413.5344</v>
      </c>
      <c r="E15" s="162">
        <f>E14+Sheet!E14</f>
        <v>577643.298</v>
      </c>
      <c r="F15" s="163"/>
      <c r="G15" s="163"/>
      <c r="H15" s="163"/>
      <c r="I15" s="161"/>
      <c r="J15" s="164"/>
      <c r="K15" s="165"/>
      <c r="L15" s="166"/>
      <c r="M15" s="166"/>
      <c r="N15" s="165"/>
      <c r="O15" s="167"/>
      <c r="P15" s="165"/>
      <c r="Q15" s="165"/>
      <c r="R15" s="165"/>
      <c r="S15" s="159"/>
      <c r="T15" s="159"/>
      <c r="U15" s="159"/>
      <c r="V15" s="159"/>
      <c r="W15" s="159"/>
      <c r="X15" s="159"/>
    </row>
    <row r="16" ht="15.75" customHeight="1">
      <c r="A16" s="160">
        <v>45467.0</v>
      </c>
      <c r="B16" s="161">
        <f t="shared" si="1"/>
        <v>3242344.12</v>
      </c>
      <c r="C16" s="162">
        <f>C15+Sheet!C15</f>
        <v>2121641.328</v>
      </c>
      <c r="D16" s="162">
        <f>D15+Sheet!D15</f>
        <v>554356.099</v>
      </c>
      <c r="E16" s="162">
        <f>E15+Sheet!E15</f>
        <v>566346.6929</v>
      </c>
      <c r="F16" s="163"/>
      <c r="G16" s="163"/>
      <c r="H16" s="163"/>
      <c r="I16" s="161"/>
      <c r="J16" s="164"/>
      <c r="K16" s="165"/>
      <c r="L16" s="166"/>
      <c r="M16" s="166"/>
      <c r="N16" s="165"/>
      <c r="O16" s="167"/>
      <c r="P16" s="165"/>
      <c r="Q16" s="165"/>
      <c r="R16" s="165"/>
      <c r="S16" s="159"/>
      <c r="T16" s="159"/>
      <c r="U16" s="159"/>
      <c r="V16" s="159"/>
      <c r="W16" s="159"/>
      <c r="X16" s="159"/>
    </row>
    <row r="17" ht="15.75" customHeight="1">
      <c r="A17" s="160">
        <v>45468.0</v>
      </c>
      <c r="B17" s="161">
        <f t="shared" si="1"/>
        <v>3272410.12</v>
      </c>
      <c r="C17" s="162">
        <f>C16+Sheet!C16</f>
        <v>2141315.14</v>
      </c>
      <c r="D17" s="162">
        <f>D16+Sheet!D16</f>
        <v>559496.5991</v>
      </c>
      <c r="E17" s="162">
        <f>E16+Sheet!E16</f>
        <v>571598.3808</v>
      </c>
      <c r="F17" s="163"/>
      <c r="G17" s="163"/>
      <c r="H17" s="163"/>
      <c r="I17" s="161"/>
      <c r="J17" s="164"/>
      <c r="K17" s="165"/>
      <c r="L17" s="166"/>
      <c r="M17" s="166"/>
      <c r="N17" s="165"/>
      <c r="O17" s="167"/>
      <c r="P17" s="165"/>
      <c r="Q17" s="165"/>
      <c r="R17" s="165"/>
      <c r="S17" s="159"/>
      <c r="T17" s="159"/>
      <c r="U17" s="159"/>
      <c r="V17" s="159"/>
      <c r="W17" s="159"/>
      <c r="X17" s="159"/>
    </row>
    <row r="18" ht="15.75" customHeight="1">
      <c r="A18" s="160">
        <v>45469.0</v>
      </c>
      <c r="B18" s="161">
        <f t="shared" si="1"/>
        <v>3332867.12</v>
      </c>
      <c r="C18" s="162">
        <f>C17+Sheet!C17</f>
        <v>2180875.429</v>
      </c>
      <c r="D18" s="162">
        <f>D17+Sheet!D17</f>
        <v>569833.166</v>
      </c>
      <c r="E18" s="162">
        <f>E17+Sheet!E17</f>
        <v>582158.5252</v>
      </c>
      <c r="F18" s="163"/>
      <c r="G18" s="163"/>
      <c r="H18" s="163"/>
      <c r="I18" s="161"/>
      <c r="J18" s="164"/>
      <c r="K18" s="165"/>
      <c r="L18" s="166"/>
      <c r="M18" s="166"/>
      <c r="N18" s="165"/>
      <c r="O18" s="167"/>
      <c r="P18" s="165"/>
      <c r="Q18" s="165"/>
      <c r="R18" s="165"/>
      <c r="S18" s="159"/>
      <c r="T18" s="159"/>
      <c r="U18" s="159"/>
      <c r="V18" s="159"/>
      <c r="W18" s="159"/>
      <c r="X18" s="159"/>
    </row>
    <row r="19" ht="15.75" customHeight="1">
      <c r="A19" s="160">
        <v>45470.0</v>
      </c>
      <c r="B19" s="161">
        <f t="shared" si="1"/>
        <v>3379504.62</v>
      </c>
      <c r="C19" s="162">
        <f>C18+Sheet!C18</f>
        <v>2211392.87</v>
      </c>
      <c r="D19" s="162">
        <f>D18+Sheet!D18</f>
        <v>577806.9595</v>
      </c>
      <c r="E19" s="162">
        <f>E18+Sheet!E18</f>
        <v>590304.7901</v>
      </c>
      <c r="F19" s="163"/>
      <c r="G19" s="163"/>
      <c r="H19" s="163"/>
      <c r="I19" s="161"/>
      <c r="J19" s="164"/>
      <c r="K19" s="165"/>
      <c r="L19" s="166"/>
      <c r="M19" s="166"/>
      <c r="N19" s="165"/>
      <c r="O19" s="167"/>
      <c r="P19" s="165"/>
      <c r="Q19" s="165"/>
      <c r="R19" s="165"/>
      <c r="S19" s="159"/>
      <c r="T19" s="159"/>
      <c r="U19" s="159"/>
      <c r="V19" s="159"/>
      <c r="W19" s="159"/>
      <c r="X19" s="159"/>
    </row>
    <row r="20" ht="15.75" customHeight="1">
      <c r="A20" s="160">
        <v>45471.0</v>
      </c>
      <c r="B20" s="161">
        <f t="shared" si="1"/>
        <v>3236945.87</v>
      </c>
      <c r="C20" s="162">
        <f>C19+Sheet!C19</f>
        <v>2118108.961</v>
      </c>
      <c r="D20" s="162">
        <f>D19+Sheet!D19</f>
        <v>553433.1393</v>
      </c>
      <c r="E20" s="162">
        <f>E19+Sheet!E19</f>
        <v>565403.7698</v>
      </c>
      <c r="F20" s="163"/>
      <c r="G20" s="163"/>
      <c r="H20" s="163"/>
      <c r="I20" s="161"/>
      <c r="J20" s="164"/>
      <c r="K20" s="165"/>
      <c r="L20" s="166"/>
      <c r="M20" s="166"/>
      <c r="N20" s="165"/>
      <c r="O20" s="167"/>
      <c r="P20" s="165"/>
      <c r="Q20" s="165"/>
      <c r="R20" s="165"/>
      <c r="S20" s="159"/>
      <c r="T20" s="159"/>
      <c r="U20" s="159"/>
      <c r="V20" s="159"/>
      <c r="W20" s="159"/>
      <c r="X20" s="159"/>
    </row>
    <row r="21" ht="15.75" customHeight="1">
      <c r="A21" s="160">
        <v>45472.0</v>
      </c>
      <c r="B21" s="161">
        <f t="shared" si="1"/>
        <v>3179069.62</v>
      </c>
      <c r="C21" s="162">
        <f>C20+Sheet!C20</f>
        <v>2080237.397</v>
      </c>
      <c r="D21" s="162">
        <f>D20+Sheet!D20</f>
        <v>543537.8133</v>
      </c>
      <c r="E21" s="162">
        <f>E20+Sheet!E20</f>
        <v>555294.4102</v>
      </c>
      <c r="F21" s="163"/>
      <c r="G21" s="163"/>
      <c r="H21" s="163"/>
      <c r="I21" s="161"/>
      <c r="J21" s="164"/>
      <c r="K21" s="165"/>
      <c r="L21" s="166"/>
      <c r="M21" s="166"/>
      <c r="N21" s="165"/>
      <c r="O21" s="167"/>
      <c r="P21" s="165"/>
      <c r="Q21" s="165"/>
      <c r="R21" s="165"/>
      <c r="S21" s="159"/>
      <c r="T21" s="159"/>
      <c r="U21" s="159"/>
      <c r="V21" s="159"/>
      <c r="W21" s="159"/>
      <c r="X21" s="159"/>
    </row>
    <row r="22" ht="15.75" customHeight="1">
      <c r="A22" s="160">
        <v>45474.0</v>
      </c>
      <c r="B22" s="168">
        <f t="shared" ref="B22:B151" si="2">C22+D22+E22</f>
        <v>3074680.114</v>
      </c>
      <c r="C22" s="168">
        <f>Monthly!F4</f>
        <v>1994647.398</v>
      </c>
      <c r="D22" s="168">
        <f>Monthly!M4</f>
        <v>534238.6294</v>
      </c>
      <c r="E22" s="168">
        <f>Monthly!S4</f>
        <v>545794.0871</v>
      </c>
      <c r="F22" s="163"/>
      <c r="G22" s="163"/>
      <c r="H22" s="163"/>
      <c r="I22" s="161"/>
      <c r="J22" s="164"/>
      <c r="K22" s="165"/>
      <c r="L22" s="166"/>
      <c r="M22" s="166"/>
      <c r="N22" s="165"/>
      <c r="O22" s="167"/>
      <c r="P22" s="165"/>
      <c r="Q22" s="165"/>
      <c r="R22" s="165"/>
      <c r="S22" s="159"/>
      <c r="T22" s="159"/>
      <c r="U22" s="159"/>
      <c r="V22" s="159"/>
      <c r="W22" s="159"/>
      <c r="X22" s="159"/>
    </row>
    <row r="23" ht="15.75" customHeight="1">
      <c r="A23" s="160">
        <v>45475.0</v>
      </c>
      <c r="B23" s="161">
        <f t="shared" si="2"/>
        <v>3064017.924</v>
      </c>
      <c r="C23" s="162">
        <f>C22+Sheet!C21</f>
        <v>1987608.247</v>
      </c>
      <c r="D23" s="162">
        <f>D22+Sheet!D21</f>
        <v>532430.8617</v>
      </c>
      <c r="E23" s="162">
        <f>E22+Sheet!E21</f>
        <v>543978.8151</v>
      </c>
      <c r="F23" s="163"/>
      <c r="G23" s="163"/>
      <c r="H23" s="163"/>
      <c r="I23" s="161"/>
      <c r="J23" s="164"/>
      <c r="K23" s="165"/>
      <c r="L23" s="166"/>
      <c r="M23" s="166"/>
      <c r="N23" s="165"/>
      <c r="O23" s="167"/>
      <c r="P23" s="165"/>
      <c r="Q23" s="165"/>
      <c r="R23" s="165"/>
      <c r="S23" s="159"/>
      <c r="T23" s="159"/>
      <c r="U23" s="159"/>
      <c r="V23" s="159"/>
      <c r="W23" s="159"/>
      <c r="X23" s="159"/>
    </row>
    <row r="24" ht="15.75" customHeight="1">
      <c r="A24" s="160">
        <v>45476.0</v>
      </c>
      <c r="B24" s="161">
        <f t="shared" si="2"/>
        <v>3039333.941</v>
      </c>
      <c r="C24" s="162">
        <f>C23+Sheet!C22</f>
        <v>1971566.419</v>
      </c>
      <c r="D24" s="162">
        <f>D23+Sheet!D22</f>
        <v>528148.8192</v>
      </c>
      <c r="E24" s="162">
        <f>E23+Sheet!E22</f>
        <v>539618.7029</v>
      </c>
      <c r="F24" s="163"/>
      <c r="G24" s="163"/>
      <c r="H24" s="163"/>
      <c r="I24" s="161"/>
      <c r="J24" s="164"/>
      <c r="K24" s="165"/>
      <c r="L24" s="166"/>
      <c r="M24" s="166"/>
      <c r="N24" s="165"/>
      <c r="O24" s="167"/>
      <c r="P24" s="165"/>
      <c r="Q24" s="165"/>
      <c r="R24" s="165"/>
      <c r="S24" s="159"/>
      <c r="T24" s="159"/>
      <c r="U24" s="159"/>
      <c r="V24" s="159"/>
      <c r="W24" s="159"/>
      <c r="X24" s="159"/>
    </row>
    <row r="25" ht="15.75" customHeight="1">
      <c r="A25" s="160">
        <v>45477.0</v>
      </c>
      <c r="B25" s="161">
        <f t="shared" si="2"/>
        <v>3151837.691</v>
      </c>
      <c r="C25" s="162">
        <f>C24+Sheet!C23</f>
        <v>2044546.86</v>
      </c>
      <c r="D25" s="162">
        <f>D24+Sheet!D23</f>
        <v>547698.4661</v>
      </c>
      <c r="E25" s="162">
        <f>E24+Sheet!E23</f>
        <v>559592.3644</v>
      </c>
      <c r="F25" s="163"/>
      <c r="G25" s="163"/>
      <c r="H25" s="163"/>
      <c r="I25" s="161"/>
      <c r="J25" s="164"/>
      <c r="K25" s="165"/>
      <c r="L25" s="166"/>
      <c r="M25" s="166"/>
      <c r="N25" s="165"/>
      <c r="O25" s="167"/>
      <c r="P25" s="165"/>
      <c r="Q25" s="165"/>
      <c r="R25" s="165"/>
      <c r="S25" s="159"/>
      <c r="T25" s="159"/>
      <c r="U25" s="159"/>
      <c r="V25" s="159"/>
      <c r="W25" s="159"/>
      <c r="X25" s="159"/>
    </row>
    <row r="26" ht="15.75" customHeight="1">
      <c r="A26" s="160">
        <v>45478.0</v>
      </c>
      <c r="B26" s="161">
        <f t="shared" si="2"/>
        <v>3191716.441</v>
      </c>
      <c r="C26" s="162">
        <f>C25+Sheet!C24</f>
        <v>2070415.556</v>
      </c>
      <c r="D26" s="162">
        <f>D25+Sheet!D24</f>
        <v>554628.2459</v>
      </c>
      <c r="E26" s="162">
        <f>E25+Sheet!E24</f>
        <v>566672.6391</v>
      </c>
      <c r="F26" s="163"/>
      <c r="G26" s="163"/>
      <c r="H26" s="163"/>
      <c r="I26" s="161"/>
      <c r="J26" s="164"/>
      <c r="K26" s="165"/>
      <c r="L26" s="166"/>
      <c r="M26" s="166"/>
      <c r="N26" s="165"/>
      <c r="O26" s="167"/>
      <c r="P26" s="165"/>
      <c r="Q26" s="165"/>
      <c r="R26" s="165"/>
      <c r="S26" s="159"/>
      <c r="T26" s="159"/>
      <c r="U26" s="159"/>
      <c r="V26" s="159"/>
      <c r="W26" s="159"/>
      <c r="X26" s="159"/>
    </row>
    <row r="27" ht="15.75" customHeight="1">
      <c r="A27" s="160">
        <v>45481.0</v>
      </c>
      <c r="B27" s="161">
        <f t="shared" si="2"/>
        <v>3165971.941</v>
      </c>
      <c r="C27" s="162">
        <f>C26+Sheet!C25</f>
        <v>2053715.509</v>
      </c>
      <c r="D27" s="162">
        <f>D26+Sheet!D25</f>
        <v>550154.5945</v>
      </c>
      <c r="E27" s="162">
        <f>E26+Sheet!E25</f>
        <v>562101.8372</v>
      </c>
      <c r="F27" s="163"/>
      <c r="G27" s="163"/>
      <c r="H27" s="163"/>
      <c r="I27" s="161"/>
      <c r="J27" s="164"/>
      <c r="K27" s="165"/>
      <c r="L27" s="166"/>
      <c r="M27" s="166"/>
      <c r="N27" s="165"/>
      <c r="O27" s="167"/>
      <c r="P27" s="165"/>
      <c r="Q27" s="165"/>
      <c r="R27" s="165"/>
      <c r="S27" s="159"/>
      <c r="T27" s="159"/>
      <c r="U27" s="159"/>
      <c r="V27" s="159"/>
      <c r="W27" s="159"/>
      <c r="X27" s="159"/>
    </row>
    <row r="28" ht="15.75" customHeight="1">
      <c r="A28" s="160">
        <v>45482.0</v>
      </c>
      <c r="B28" s="161">
        <f t="shared" si="2"/>
        <v>3121339.441</v>
      </c>
      <c r="C28" s="162">
        <f>C27+Sheet!C26</f>
        <v>2024763.118</v>
      </c>
      <c r="D28" s="162">
        <f>D27+Sheet!D26</f>
        <v>542398.7535</v>
      </c>
      <c r="E28" s="162">
        <f>E27+Sheet!E26</f>
        <v>554177.5692</v>
      </c>
      <c r="F28" s="163"/>
      <c r="G28" s="163"/>
      <c r="H28" s="163"/>
      <c r="I28" s="161"/>
      <c r="J28" s="164"/>
      <c r="K28" s="165"/>
      <c r="L28" s="166"/>
      <c r="M28" s="166"/>
      <c r="N28" s="165"/>
      <c r="O28" s="167"/>
      <c r="P28" s="165"/>
      <c r="Q28" s="165"/>
      <c r="R28" s="165"/>
      <c r="S28" s="159"/>
      <c r="T28" s="159"/>
      <c r="U28" s="159"/>
      <c r="V28" s="159"/>
      <c r="W28" s="159"/>
      <c r="X28" s="159"/>
    </row>
    <row r="29" ht="15.75" customHeight="1">
      <c r="A29" s="160">
        <v>45483.0</v>
      </c>
      <c r="B29" s="161">
        <f t="shared" si="2"/>
        <v>3108694.691</v>
      </c>
      <c r="C29" s="162">
        <f>C28+Sheet!C27</f>
        <v>2016560.67</v>
      </c>
      <c r="D29" s="162">
        <f>D28+Sheet!D27</f>
        <v>540201.4607</v>
      </c>
      <c r="E29" s="162">
        <f>E28+Sheet!E27</f>
        <v>551932.5597</v>
      </c>
      <c r="F29" s="163"/>
      <c r="G29" s="163"/>
      <c r="H29" s="163"/>
      <c r="I29" s="161"/>
      <c r="J29" s="164"/>
      <c r="K29" s="165"/>
      <c r="L29" s="166"/>
      <c r="M29" s="166"/>
      <c r="N29" s="165"/>
      <c r="O29" s="167"/>
      <c r="P29" s="165"/>
      <c r="Q29" s="165"/>
      <c r="R29" s="165"/>
      <c r="S29" s="159"/>
      <c r="T29" s="159"/>
      <c r="U29" s="159"/>
      <c r="V29" s="159"/>
      <c r="W29" s="159"/>
      <c r="X29" s="159"/>
    </row>
    <row r="30" ht="15.75" customHeight="1">
      <c r="A30" s="160">
        <v>45484.0</v>
      </c>
      <c r="B30" s="161">
        <f t="shared" si="2"/>
        <v>3170628.941</v>
      </c>
      <c r="C30" s="162">
        <f>C29+Sheet!C28</f>
        <v>2056736.431</v>
      </c>
      <c r="D30" s="162">
        <f>D29+Sheet!D28</f>
        <v>550963.8467</v>
      </c>
      <c r="E30" s="162">
        <f>E29+Sheet!E28</f>
        <v>562928.6633</v>
      </c>
      <c r="F30" s="163"/>
      <c r="G30" s="163"/>
      <c r="H30" s="163"/>
      <c r="I30" s="161"/>
      <c r="J30" s="164"/>
      <c r="K30" s="165"/>
      <c r="L30" s="166"/>
      <c r="M30" s="166"/>
      <c r="N30" s="165"/>
      <c r="O30" s="167"/>
      <c r="P30" s="165"/>
      <c r="Q30" s="165"/>
      <c r="R30" s="165"/>
      <c r="S30" s="159"/>
      <c r="T30" s="159"/>
      <c r="U30" s="159"/>
      <c r="V30" s="159"/>
      <c r="W30" s="159"/>
      <c r="X30" s="159"/>
    </row>
    <row r="31" ht="15.75" customHeight="1">
      <c r="A31" s="160">
        <v>45485.0</v>
      </c>
      <c r="B31" s="161">
        <f t="shared" si="2"/>
        <v>3192617.691</v>
      </c>
      <c r="C31" s="162">
        <f>C30+Sheet!C29</f>
        <v>2071000.182</v>
      </c>
      <c r="D31" s="162">
        <f>D30+Sheet!D29</f>
        <v>554784.8572</v>
      </c>
      <c r="E31" s="162">
        <f>E30+Sheet!E29</f>
        <v>566832.6514</v>
      </c>
      <c r="F31" s="163"/>
      <c r="G31" s="163"/>
      <c r="H31" s="163"/>
      <c r="I31" s="161"/>
      <c r="J31" s="164"/>
      <c r="K31" s="165"/>
      <c r="L31" s="166"/>
      <c r="M31" s="166"/>
      <c r="N31" s="165"/>
      <c r="O31" s="167"/>
      <c r="P31" s="165"/>
      <c r="Q31" s="165"/>
      <c r="R31" s="165"/>
      <c r="S31" s="159"/>
      <c r="T31" s="159"/>
      <c r="U31" s="159"/>
      <c r="V31" s="159"/>
      <c r="W31" s="159"/>
      <c r="X31" s="159"/>
    </row>
    <row r="32" ht="15.75" customHeight="1">
      <c r="A32" s="160">
        <v>45488.0</v>
      </c>
      <c r="B32" s="161">
        <f t="shared" si="2"/>
        <v>3204711.691</v>
      </c>
      <c r="C32" s="162">
        <f>C31+Sheet!C30</f>
        <v>2078845.367</v>
      </c>
      <c r="D32" s="162">
        <f>D31+Sheet!D30</f>
        <v>556886.4455</v>
      </c>
      <c r="E32" s="162">
        <f>E31+Sheet!E30</f>
        <v>568979.8782</v>
      </c>
      <c r="F32" s="163"/>
      <c r="G32" s="163"/>
      <c r="H32" s="163"/>
      <c r="I32" s="161"/>
      <c r="J32" s="164"/>
      <c r="K32" s="165"/>
      <c r="L32" s="166"/>
      <c r="M32" s="166"/>
      <c r="N32" s="165"/>
      <c r="O32" s="167"/>
      <c r="P32" s="165"/>
      <c r="Q32" s="165"/>
      <c r="R32" s="165"/>
      <c r="S32" s="159"/>
      <c r="T32" s="159"/>
      <c r="U32" s="159"/>
      <c r="V32" s="159"/>
      <c r="W32" s="159"/>
      <c r="X32" s="159"/>
    </row>
    <row r="33" ht="15.75" customHeight="1">
      <c r="A33" s="160">
        <v>45489.0</v>
      </c>
      <c r="B33" s="161">
        <f t="shared" si="2"/>
        <v>3207636.691</v>
      </c>
      <c r="C33" s="162">
        <f>C32+Sheet!C31</f>
        <v>2080742.768</v>
      </c>
      <c r="D33" s="162">
        <f>D32+Sheet!D31</f>
        <v>557394.7261</v>
      </c>
      <c r="E33" s="162">
        <f>E32+Sheet!E31</f>
        <v>569499.1967</v>
      </c>
      <c r="F33" s="163"/>
      <c r="G33" s="163"/>
      <c r="H33" s="163"/>
      <c r="I33" s="161"/>
      <c r="J33" s="164"/>
      <c r="K33" s="165"/>
      <c r="L33" s="166"/>
      <c r="M33" s="166"/>
      <c r="N33" s="165"/>
      <c r="O33" s="167"/>
      <c r="P33" s="165"/>
      <c r="Q33" s="165"/>
      <c r="R33" s="165"/>
      <c r="S33" s="159"/>
      <c r="T33" s="159"/>
      <c r="U33" s="159"/>
      <c r="V33" s="159"/>
      <c r="W33" s="159"/>
      <c r="X33" s="159"/>
    </row>
    <row r="34" ht="15.75" customHeight="1">
      <c r="A34" s="160">
        <v>45491.0</v>
      </c>
      <c r="B34" s="161">
        <f t="shared" si="2"/>
        <v>3314707.941</v>
      </c>
      <c r="C34" s="162">
        <f>C33+Sheet!C32</f>
        <v>2150198.18</v>
      </c>
      <c r="D34" s="162">
        <f>D33+Sheet!D32</f>
        <v>576000.6207</v>
      </c>
      <c r="E34" s="162">
        <f>E33+Sheet!E32</f>
        <v>588509.1398</v>
      </c>
      <c r="F34" s="163"/>
      <c r="G34" s="163"/>
      <c r="H34" s="163"/>
      <c r="I34" s="161"/>
      <c r="J34" s="164"/>
      <c r="K34" s="165"/>
      <c r="L34" s="166"/>
      <c r="M34" s="166"/>
      <c r="N34" s="165"/>
      <c r="O34" s="167"/>
      <c r="P34" s="165"/>
      <c r="Q34" s="165"/>
      <c r="R34" s="165"/>
      <c r="S34" s="159"/>
      <c r="T34" s="159"/>
      <c r="U34" s="159"/>
      <c r="V34" s="159"/>
      <c r="W34" s="159"/>
      <c r="X34" s="159"/>
    </row>
    <row r="35" ht="15.75" customHeight="1">
      <c r="A35" s="160">
        <v>45492.0</v>
      </c>
      <c r="B35" s="161">
        <f t="shared" si="2"/>
        <v>3273742.941</v>
      </c>
      <c r="C35" s="162">
        <f>C34+Sheet!C33</f>
        <v>2123624.838</v>
      </c>
      <c r="D35" s="162">
        <f>D34+Sheet!D33</f>
        <v>568882.0854</v>
      </c>
      <c r="E35" s="162">
        <f>E34+Sheet!E33</f>
        <v>581236.0173</v>
      </c>
      <c r="F35" s="163"/>
      <c r="G35" s="163"/>
      <c r="H35" s="163"/>
      <c r="I35" s="161"/>
      <c r="J35" s="164"/>
      <c r="K35" s="165"/>
      <c r="L35" s="166"/>
      <c r="M35" s="166"/>
      <c r="N35" s="165"/>
      <c r="O35" s="167"/>
      <c r="P35" s="165"/>
      <c r="Q35" s="165"/>
      <c r="R35" s="165"/>
      <c r="S35" s="159"/>
      <c r="T35" s="159"/>
      <c r="U35" s="159"/>
      <c r="V35" s="159"/>
      <c r="W35" s="159"/>
      <c r="X35" s="159"/>
    </row>
    <row r="36" ht="15.75" customHeight="1">
      <c r="A36" s="160">
        <v>45495.0</v>
      </c>
      <c r="B36" s="161">
        <f t="shared" si="2"/>
        <v>3364299.691</v>
      </c>
      <c r="C36" s="162">
        <f>C35+Sheet!C34</f>
        <v>2182367.558</v>
      </c>
      <c r="D36" s="162">
        <f>D35+Sheet!D34</f>
        <v>584618.2362</v>
      </c>
      <c r="E36" s="162">
        <f>E35+Sheet!E34</f>
        <v>597313.8968</v>
      </c>
      <c r="F36" s="163" t="s">
        <v>90</v>
      </c>
      <c r="G36" s="163"/>
      <c r="H36" s="163"/>
      <c r="I36" s="161"/>
      <c r="J36" s="164"/>
      <c r="K36" s="165"/>
      <c r="L36" s="166"/>
      <c r="M36" s="166"/>
      <c r="N36" s="165"/>
      <c r="O36" s="167"/>
      <c r="P36" s="165"/>
      <c r="Q36" s="165"/>
      <c r="R36" s="165"/>
      <c r="S36" s="159"/>
      <c r="T36" s="159"/>
      <c r="U36" s="159"/>
      <c r="V36" s="159"/>
      <c r="W36" s="159"/>
      <c r="X36" s="159"/>
    </row>
    <row r="37" ht="15.75" customHeight="1">
      <c r="A37" s="160">
        <v>45496.0</v>
      </c>
      <c r="B37" s="161">
        <f t="shared" si="2"/>
        <v>3292062.691</v>
      </c>
      <c r="C37" s="162">
        <f>C36+Sheet!C35</f>
        <v>2135508.568</v>
      </c>
      <c r="D37" s="162">
        <f>D36+Sheet!D35</f>
        <v>572065.5295</v>
      </c>
      <c r="E37" s="162">
        <f>E36+Sheet!E35</f>
        <v>584488.5935</v>
      </c>
      <c r="F37" s="163"/>
      <c r="G37" s="163"/>
      <c r="H37" s="163"/>
      <c r="I37" s="161"/>
      <c r="J37" s="164"/>
      <c r="K37" s="165"/>
      <c r="L37" s="166"/>
      <c r="M37" s="166"/>
      <c r="N37" s="165"/>
      <c r="O37" s="167"/>
      <c r="P37" s="165"/>
      <c r="Q37" s="165"/>
      <c r="R37" s="165"/>
      <c r="S37" s="159"/>
      <c r="T37" s="159"/>
      <c r="U37" s="159"/>
      <c r="V37" s="159"/>
      <c r="W37" s="159"/>
      <c r="X37" s="159"/>
    </row>
    <row r="38" ht="15.75" customHeight="1">
      <c r="A38" s="160">
        <v>45497.0</v>
      </c>
      <c r="B38" s="161">
        <f t="shared" si="2"/>
        <v>3175452.941</v>
      </c>
      <c r="C38" s="162">
        <f>C37+Sheet!C36</f>
        <v>2059865.682</v>
      </c>
      <c r="D38" s="162">
        <f>D37+Sheet!D36</f>
        <v>551802.1188</v>
      </c>
      <c r="E38" s="162">
        <f>E37+Sheet!E36</f>
        <v>563785.1394</v>
      </c>
      <c r="F38" s="163"/>
      <c r="G38" s="163"/>
      <c r="H38" s="163"/>
      <c r="I38" s="161"/>
      <c r="J38" s="164"/>
      <c r="K38" s="165"/>
      <c r="L38" s="166"/>
      <c r="M38" s="166"/>
      <c r="N38" s="165"/>
      <c r="O38" s="167"/>
      <c r="P38" s="165"/>
      <c r="Q38" s="165"/>
      <c r="R38" s="165"/>
      <c r="S38" s="159"/>
      <c r="T38" s="159"/>
      <c r="U38" s="159"/>
      <c r="V38" s="159"/>
      <c r="W38" s="159"/>
      <c r="X38" s="159"/>
    </row>
    <row r="39" ht="15.75" customHeight="1">
      <c r="A39" s="160">
        <v>45498.0</v>
      </c>
      <c r="B39" s="161">
        <f t="shared" si="2"/>
        <v>3060863.191</v>
      </c>
      <c r="C39" s="162">
        <f>C38+Sheet!C37</f>
        <v>1985533.139</v>
      </c>
      <c r="D39" s="162">
        <f>D38+Sheet!D37</f>
        <v>531889.7258</v>
      </c>
      <c r="E39" s="162">
        <f>E38+Sheet!E37</f>
        <v>543440.3258</v>
      </c>
      <c r="F39" s="163"/>
      <c r="G39" s="163"/>
      <c r="H39" s="163"/>
      <c r="I39" s="161"/>
      <c r="J39" s="164"/>
      <c r="K39" s="165"/>
      <c r="L39" s="166"/>
      <c r="M39" s="166"/>
      <c r="N39" s="165"/>
      <c r="O39" s="167"/>
      <c r="P39" s="165"/>
      <c r="Q39" s="165"/>
      <c r="R39" s="165"/>
      <c r="S39" s="159"/>
      <c r="T39" s="159"/>
      <c r="U39" s="159"/>
      <c r="V39" s="159"/>
      <c r="W39" s="159"/>
      <c r="X39" s="159"/>
    </row>
    <row r="40" ht="15.75" customHeight="1">
      <c r="A40" s="160">
        <v>45499.0</v>
      </c>
      <c r="B40" s="161">
        <f t="shared" si="2"/>
        <v>3122894.441</v>
      </c>
      <c r="C40" s="162">
        <f>C39+Sheet!C38</f>
        <v>2025771.822</v>
      </c>
      <c r="D40" s="162">
        <f>D39+Sheet!D38</f>
        <v>542668.9676</v>
      </c>
      <c r="E40" s="162">
        <f>E39+Sheet!E38</f>
        <v>554453.6514</v>
      </c>
      <c r="F40" s="163"/>
      <c r="G40" s="163"/>
      <c r="H40" s="163"/>
      <c r="I40" s="161"/>
      <c r="J40" s="164"/>
      <c r="K40" s="165"/>
      <c r="L40" s="166"/>
      <c r="M40" s="166"/>
      <c r="N40" s="165"/>
      <c r="O40" s="167"/>
      <c r="P40" s="165"/>
      <c r="Q40" s="165"/>
      <c r="R40" s="165"/>
      <c r="S40" s="159"/>
      <c r="T40" s="159"/>
      <c r="U40" s="159"/>
      <c r="V40" s="159"/>
      <c r="W40" s="159"/>
      <c r="X40" s="159"/>
    </row>
    <row r="41" ht="15.75" customHeight="1">
      <c r="A41" s="160">
        <v>45502.0</v>
      </c>
      <c r="B41" s="161">
        <f t="shared" si="2"/>
        <v>3363901.691</v>
      </c>
      <c r="C41" s="162">
        <f>C40+Sheet!C39</f>
        <v>2182109.381</v>
      </c>
      <c r="D41" s="162">
        <f>D40+Sheet!D39</f>
        <v>584549.0753</v>
      </c>
      <c r="E41" s="162">
        <f>E40+Sheet!E39</f>
        <v>597243.234</v>
      </c>
      <c r="F41" s="163"/>
      <c r="G41" s="163"/>
      <c r="H41" s="163"/>
      <c r="I41" s="161"/>
      <c r="J41" s="164"/>
      <c r="K41" s="165"/>
      <c r="L41" s="166"/>
      <c r="M41" s="166"/>
      <c r="N41" s="165"/>
      <c r="O41" s="167"/>
      <c r="P41" s="165"/>
      <c r="Q41" s="165"/>
      <c r="R41" s="165"/>
      <c r="S41" s="159"/>
      <c r="T41" s="159"/>
      <c r="U41" s="159"/>
      <c r="V41" s="159"/>
      <c r="W41" s="159"/>
      <c r="X41" s="159"/>
    </row>
    <row r="42" ht="15.75" customHeight="1">
      <c r="A42" s="160">
        <v>45503.0</v>
      </c>
      <c r="B42" s="161">
        <f t="shared" si="2"/>
        <v>3278641.691</v>
      </c>
      <c r="C42" s="162">
        <f>C41+Sheet!C40</f>
        <v>2126802.579</v>
      </c>
      <c r="D42" s="162">
        <f>D41+Sheet!D40</f>
        <v>569733.3468</v>
      </c>
      <c r="E42" s="162">
        <f>E41+Sheet!E40</f>
        <v>582105.7648</v>
      </c>
      <c r="F42" s="163"/>
      <c r="G42" s="163"/>
      <c r="H42" s="163"/>
      <c r="I42" s="161"/>
      <c r="J42" s="164"/>
      <c r="K42" s="165"/>
      <c r="L42" s="166"/>
      <c r="M42" s="166"/>
      <c r="N42" s="165"/>
      <c r="O42" s="167"/>
      <c r="P42" s="165"/>
      <c r="Q42" s="165"/>
      <c r="R42" s="165"/>
      <c r="S42" s="159"/>
      <c r="T42" s="159"/>
      <c r="U42" s="159"/>
      <c r="V42" s="159"/>
      <c r="W42" s="159"/>
      <c r="X42" s="159"/>
    </row>
    <row r="43" ht="15.75" customHeight="1">
      <c r="A43" s="160">
        <v>45504.0</v>
      </c>
      <c r="B43" s="161">
        <f t="shared" si="2"/>
        <v>3167301.691</v>
      </c>
      <c r="C43" s="162">
        <f>C42+Sheet!C41</f>
        <v>2054578.097</v>
      </c>
      <c r="D43" s="162">
        <f>D42+Sheet!D41</f>
        <v>550385.6666</v>
      </c>
      <c r="E43" s="162">
        <f>E42+Sheet!E41</f>
        <v>562337.9274</v>
      </c>
      <c r="F43" s="163"/>
      <c r="G43" s="163"/>
      <c r="H43" s="163"/>
      <c r="I43" s="161"/>
      <c r="J43" s="164"/>
      <c r="K43" s="165"/>
      <c r="L43" s="166"/>
      <c r="M43" s="166"/>
      <c r="N43" s="165"/>
      <c r="O43" s="167"/>
      <c r="P43" s="165"/>
      <c r="Q43" s="165"/>
      <c r="R43" s="165"/>
      <c r="S43" s="159"/>
      <c r="T43" s="159"/>
      <c r="U43" s="159"/>
      <c r="V43" s="159"/>
      <c r="W43" s="159"/>
      <c r="X43" s="159"/>
    </row>
    <row r="44" ht="15.75" customHeight="1">
      <c r="A44" s="160">
        <v>45505.0</v>
      </c>
      <c r="B44" s="161">
        <f t="shared" si="2"/>
        <v>3114578.191</v>
      </c>
      <c r="C44" s="162">
        <f>C43+Sheet!C42</f>
        <v>2020377.203</v>
      </c>
      <c r="D44" s="162">
        <f>D43+Sheet!D42</f>
        <v>541223.8433</v>
      </c>
      <c r="E44" s="162">
        <f>E43+Sheet!E42</f>
        <v>552977.1445</v>
      </c>
      <c r="F44" s="163"/>
      <c r="G44" s="163"/>
      <c r="H44" s="163"/>
      <c r="I44" s="161"/>
      <c r="J44" s="164"/>
      <c r="K44" s="165"/>
      <c r="L44" s="166"/>
      <c r="M44" s="166"/>
      <c r="N44" s="165"/>
      <c r="O44" s="167"/>
      <c r="P44" s="165"/>
      <c r="Q44" s="165"/>
      <c r="R44" s="165"/>
      <c r="S44" s="159"/>
      <c r="T44" s="159"/>
      <c r="U44" s="159"/>
      <c r="V44" s="159"/>
      <c r="W44" s="159"/>
      <c r="X44" s="159"/>
    </row>
    <row r="45" ht="15.75" customHeight="1">
      <c r="A45" s="160">
        <v>45506.0</v>
      </c>
      <c r="B45" s="168">
        <f t="shared" si="2"/>
        <v>2993789.864</v>
      </c>
      <c r="C45" s="168">
        <f>Monthly!F5</f>
        <v>1924607.864</v>
      </c>
      <c r="D45" s="168">
        <f>Monthly!M5</f>
        <v>528871.3183</v>
      </c>
      <c r="E45" s="168">
        <f>Monthly!S5</f>
        <v>540310.6823</v>
      </c>
      <c r="F45" s="163"/>
      <c r="G45" s="163"/>
      <c r="H45" s="163"/>
      <c r="I45" s="161"/>
      <c r="J45" s="164"/>
      <c r="K45" s="165"/>
      <c r="L45" s="166"/>
      <c r="M45" s="166"/>
      <c r="N45" s="165"/>
      <c r="O45" s="167"/>
      <c r="P45" s="165"/>
      <c r="Q45" s="165"/>
      <c r="R45" s="165"/>
      <c r="S45" s="159"/>
      <c r="T45" s="159"/>
      <c r="U45" s="159"/>
      <c r="V45" s="159"/>
      <c r="W45" s="159"/>
      <c r="X45" s="159"/>
    </row>
    <row r="46" ht="15.75" customHeight="1">
      <c r="A46" s="160">
        <v>45509.0</v>
      </c>
      <c r="B46" s="161">
        <f t="shared" si="2"/>
        <v>3094367.864</v>
      </c>
      <c r="C46" s="162">
        <f>C45+Sheet!C43</f>
        <v>1989851.208</v>
      </c>
      <c r="D46" s="161">
        <f>D45+Sheet!D43</f>
        <v>546348.8733</v>
      </c>
      <c r="E46" s="161">
        <f>E45+Sheet!E43</f>
        <v>558167.7826</v>
      </c>
      <c r="F46" s="163"/>
      <c r="G46" s="163"/>
      <c r="H46" s="163"/>
      <c r="I46" s="161"/>
      <c r="J46" s="164"/>
      <c r="K46" s="165"/>
      <c r="L46" s="166"/>
      <c r="M46" s="166"/>
      <c r="N46" s="165"/>
      <c r="O46" s="167"/>
      <c r="P46" s="165"/>
      <c r="Q46" s="165"/>
      <c r="R46" s="165"/>
      <c r="S46" s="159"/>
      <c r="T46" s="159"/>
      <c r="U46" s="159"/>
      <c r="V46" s="159"/>
      <c r="W46" s="159"/>
      <c r="X46" s="159"/>
    </row>
    <row r="47" ht="15.75" customHeight="1">
      <c r="A47" s="160">
        <v>45510.0</v>
      </c>
      <c r="B47" s="161">
        <f t="shared" si="2"/>
        <v>3227884.114</v>
      </c>
      <c r="C47" s="162">
        <f>C46+Sheet!C44</f>
        <v>2076461.071</v>
      </c>
      <c r="D47" s="161">
        <f>D46+Sheet!D44</f>
        <v>569550.146</v>
      </c>
      <c r="E47" s="161">
        <f>E46+Sheet!E44</f>
        <v>581872.8977</v>
      </c>
      <c r="F47" s="163"/>
      <c r="G47" s="163"/>
      <c r="H47" s="163"/>
      <c r="I47" s="161"/>
      <c r="J47" s="164"/>
      <c r="K47" s="165"/>
      <c r="L47" s="166"/>
      <c r="M47" s="166"/>
      <c r="N47" s="165"/>
      <c r="O47" s="167"/>
      <c r="P47" s="165"/>
      <c r="Q47" s="165"/>
      <c r="R47" s="165"/>
      <c r="S47" s="159"/>
      <c r="T47" s="159"/>
      <c r="U47" s="159"/>
      <c r="V47" s="159"/>
      <c r="W47" s="159"/>
      <c r="X47" s="159"/>
    </row>
    <row r="48" ht="15.75" customHeight="1">
      <c r="A48" s="160">
        <v>45511.0</v>
      </c>
      <c r="B48" s="161">
        <f t="shared" si="2"/>
        <v>3196663.114</v>
      </c>
      <c r="C48" s="162">
        <f>C47+Sheet!C45</f>
        <v>2056390.129</v>
      </c>
      <c r="D48" s="161">
        <f>D47+Sheet!D45</f>
        <v>564034.7651</v>
      </c>
      <c r="E48" s="161">
        <f>E47+Sheet!E45</f>
        <v>576238.2204</v>
      </c>
      <c r="F48" s="163"/>
      <c r="G48" s="163"/>
      <c r="H48" s="163"/>
      <c r="I48" s="161"/>
      <c r="J48" s="164"/>
      <c r="K48" s="165"/>
      <c r="L48" s="166"/>
      <c r="M48" s="166"/>
      <c r="N48" s="165"/>
      <c r="O48" s="167"/>
      <c r="P48" s="165"/>
      <c r="Q48" s="165"/>
      <c r="R48" s="165"/>
      <c r="S48" s="159"/>
      <c r="T48" s="159"/>
      <c r="U48" s="159"/>
      <c r="V48" s="159"/>
      <c r="W48" s="159"/>
      <c r="X48" s="159"/>
    </row>
    <row r="49" ht="15.75" customHeight="1">
      <c r="A49" s="160">
        <v>45512.0</v>
      </c>
      <c r="B49" s="161">
        <f t="shared" si="2"/>
        <v>3272463.114</v>
      </c>
      <c r="C49" s="162">
        <f>C48+Sheet!C46</f>
        <v>2105133.759</v>
      </c>
      <c r="D49" s="161">
        <f>D48+Sheet!D46</f>
        <v>577418.1915</v>
      </c>
      <c r="E49" s="161">
        <f>E48+Sheet!E46</f>
        <v>589911.1642</v>
      </c>
      <c r="F49" s="163"/>
      <c r="G49" s="163"/>
      <c r="H49" s="163"/>
      <c r="I49" s="161"/>
      <c r="J49" s="164"/>
      <c r="K49" s="165"/>
      <c r="L49" s="166"/>
      <c r="M49" s="166"/>
      <c r="N49" s="165"/>
      <c r="O49" s="167"/>
      <c r="P49" s="165"/>
      <c r="Q49" s="165"/>
      <c r="R49" s="165"/>
      <c r="S49" s="159"/>
      <c r="T49" s="159"/>
      <c r="U49" s="159"/>
      <c r="V49" s="159"/>
      <c r="W49" s="159"/>
      <c r="X49" s="159"/>
    </row>
    <row r="50" ht="15.75" customHeight="1">
      <c r="A50" s="160">
        <v>45513.0</v>
      </c>
      <c r="B50" s="161">
        <f t="shared" si="2"/>
        <v>3266084.114</v>
      </c>
      <c r="C50" s="162">
        <f>C49+Sheet!C47</f>
        <v>2101030.221</v>
      </c>
      <c r="D50" s="161">
        <f>D49+Sheet!D47</f>
        <v>576292.6367</v>
      </c>
      <c r="E50" s="161">
        <f>E49+Sheet!E47</f>
        <v>588761.257</v>
      </c>
      <c r="F50" s="163"/>
      <c r="G50" s="163"/>
      <c r="H50" s="163"/>
      <c r="I50" s="161"/>
      <c r="J50" s="164"/>
      <c r="K50" s="165"/>
      <c r="L50" s="166"/>
      <c r="M50" s="166"/>
      <c r="N50" s="165"/>
      <c r="O50" s="167"/>
      <c r="P50" s="165"/>
      <c r="Q50" s="165"/>
      <c r="R50" s="165"/>
      <c r="S50" s="159"/>
      <c r="T50" s="159"/>
      <c r="U50" s="159"/>
      <c r="V50" s="159"/>
      <c r="W50" s="159"/>
      <c r="X50" s="159"/>
    </row>
    <row r="51" ht="15.75" customHeight="1">
      <c r="A51" s="160">
        <v>45516.0</v>
      </c>
      <c r="B51" s="161">
        <f t="shared" si="2"/>
        <v>3282215.114</v>
      </c>
      <c r="C51" s="162">
        <f>C50+Sheet!C48</f>
        <v>2111407.176</v>
      </c>
      <c r="D51" s="161">
        <f>D50+Sheet!D48</f>
        <v>579138.8687</v>
      </c>
      <c r="E51" s="161">
        <f>E50+Sheet!E48</f>
        <v>591669.0701</v>
      </c>
      <c r="F51" s="163"/>
      <c r="G51" s="163"/>
      <c r="H51" s="163"/>
      <c r="I51" s="161"/>
      <c r="J51" s="164"/>
      <c r="K51" s="165"/>
      <c r="L51" s="166"/>
      <c r="M51" s="166"/>
      <c r="N51" s="165"/>
      <c r="O51" s="167"/>
      <c r="P51" s="165"/>
      <c r="Q51" s="165"/>
      <c r="R51" s="165"/>
      <c r="S51" s="159"/>
      <c r="T51" s="159"/>
      <c r="U51" s="159"/>
      <c r="V51" s="159"/>
      <c r="W51" s="159"/>
      <c r="X51" s="159"/>
    </row>
    <row r="52" ht="15.75" customHeight="1">
      <c r="A52" s="160">
        <v>45517.0</v>
      </c>
      <c r="B52" s="161">
        <f t="shared" si="2"/>
        <v>3450658.114</v>
      </c>
      <c r="C52" s="162">
        <f>C51+Sheet!C49</f>
        <v>2219764.408</v>
      </c>
      <c r="D52" s="161">
        <f>D51+Sheet!D49</f>
        <v>608860.2282</v>
      </c>
      <c r="E52" s="161">
        <f>E51+Sheet!E49</f>
        <v>622033.4784</v>
      </c>
      <c r="F52" s="163"/>
      <c r="G52" s="163"/>
      <c r="H52" s="163"/>
      <c r="I52" s="161"/>
      <c r="J52" s="164"/>
      <c r="K52" s="165"/>
      <c r="L52" s="166"/>
      <c r="M52" s="166"/>
      <c r="N52" s="165"/>
      <c r="O52" s="167"/>
      <c r="P52" s="165"/>
      <c r="Q52" s="165"/>
      <c r="R52" s="165"/>
      <c r="S52" s="159"/>
      <c r="T52" s="159"/>
      <c r="U52" s="159"/>
      <c r="V52" s="159"/>
      <c r="W52" s="159"/>
      <c r="X52" s="159"/>
    </row>
    <row r="53" ht="15.75" customHeight="1">
      <c r="A53" s="160">
        <v>45518.0</v>
      </c>
      <c r="B53" s="161">
        <f t="shared" si="2"/>
        <v>3494480.114</v>
      </c>
      <c r="C53" s="162">
        <f>C52+Sheet!C50</f>
        <v>2247954.541</v>
      </c>
      <c r="D53" s="161">
        <f>D52+Sheet!D50</f>
        <v>616592.514</v>
      </c>
      <c r="E53" s="161">
        <f>E52+Sheet!E50</f>
        <v>629933.0593</v>
      </c>
      <c r="F53" s="163"/>
      <c r="G53" s="163"/>
      <c r="H53" s="163"/>
      <c r="I53" s="161"/>
      <c r="J53" s="164"/>
      <c r="K53" s="165"/>
      <c r="L53" s="166"/>
      <c r="M53" s="166"/>
      <c r="N53" s="165"/>
      <c r="O53" s="167"/>
      <c r="P53" s="165"/>
      <c r="Q53" s="165"/>
      <c r="R53" s="165"/>
      <c r="S53" s="159"/>
      <c r="T53" s="159"/>
      <c r="U53" s="159"/>
      <c r="V53" s="159"/>
      <c r="W53" s="159"/>
      <c r="X53" s="159"/>
    </row>
    <row r="54" ht="15.75" customHeight="1">
      <c r="A54" s="160">
        <v>45519.0</v>
      </c>
      <c r="B54" s="161">
        <f t="shared" si="2"/>
        <v>3494683.114</v>
      </c>
      <c r="C54" s="162">
        <f>C53+Sheet!C51</f>
        <v>2248085.128</v>
      </c>
      <c r="D54" s="161">
        <f>D53+Sheet!D51</f>
        <v>616628.3328</v>
      </c>
      <c r="E54" s="161">
        <f>E53+Sheet!E51</f>
        <v>629969.6532</v>
      </c>
      <c r="F54" s="163"/>
      <c r="G54" s="163"/>
      <c r="H54" s="163"/>
      <c r="I54" s="161"/>
      <c r="J54" s="164"/>
      <c r="K54" s="165"/>
      <c r="L54" s="166"/>
      <c r="M54" s="166"/>
      <c r="N54" s="165"/>
      <c r="O54" s="167"/>
      <c r="P54" s="165"/>
      <c r="Q54" s="165"/>
      <c r="R54" s="165"/>
      <c r="S54" s="159"/>
      <c r="T54" s="159"/>
      <c r="U54" s="159"/>
      <c r="V54" s="159"/>
      <c r="W54" s="159"/>
      <c r="X54" s="159"/>
    </row>
    <row r="55" ht="15.75" customHeight="1">
      <c r="A55" s="160">
        <v>45520.0</v>
      </c>
      <c r="B55" s="161">
        <f t="shared" si="2"/>
        <v>3533147.114</v>
      </c>
      <c r="C55" s="162">
        <f>C54+Sheet!C52</f>
        <v>2272828.53</v>
      </c>
      <c r="D55" s="161">
        <f>D54+Sheet!D52</f>
        <v>623415.2121</v>
      </c>
      <c r="E55" s="161">
        <f>E54+Sheet!E52</f>
        <v>636903.3727</v>
      </c>
      <c r="F55" s="163"/>
      <c r="G55" s="163"/>
      <c r="H55" s="163"/>
      <c r="I55" s="161"/>
      <c r="J55" s="164"/>
      <c r="K55" s="165"/>
      <c r="L55" s="166"/>
      <c r="M55" s="166"/>
      <c r="N55" s="165"/>
      <c r="O55" s="167"/>
      <c r="P55" s="165"/>
      <c r="Q55" s="165"/>
      <c r="R55" s="165"/>
      <c r="S55" s="159"/>
      <c r="T55" s="159"/>
      <c r="U55" s="159"/>
      <c r="V55" s="159"/>
      <c r="W55" s="159"/>
      <c r="X55" s="159"/>
    </row>
    <row r="56" ht="15.75" customHeight="1">
      <c r="A56" s="160">
        <v>45523.0</v>
      </c>
      <c r="B56" s="161">
        <f t="shared" si="2"/>
        <v>3527309.114</v>
      </c>
      <c r="C56" s="162">
        <f>C55+Sheet!C53</f>
        <v>2269073.019</v>
      </c>
      <c r="D56" s="161">
        <f>D55+Sheet!D53</f>
        <v>622385.1112</v>
      </c>
      <c r="E56" s="161">
        <f>E55+Sheet!E53</f>
        <v>635850.9847</v>
      </c>
      <c r="F56" s="163"/>
      <c r="G56" s="163"/>
      <c r="H56" s="163"/>
      <c r="I56" s="161"/>
      <c r="J56" s="164"/>
      <c r="K56" s="165"/>
      <c r="L56" s="166"/>
      <c r="M56" s="166"/>
      <c r="N56" s="165"/>
      <c r="O56" s="167"/>
      <c r="P56" s="165"/>
      <c r="Q56" s="165"/>
      <c r="R56" s="165"/>
      <c r="S56" s="159"/>
      <c r="T56" s="159"/>
      <c r="U56" s="159"/>
      <c r="V56" s="159"/>
      <c r="W56" s="159"/>
      <c r="X56" s="159"/>
    </row>
    <row r="57" ht="15.75" customHeight="1">
      <c r="A57" s="160">
        <v>45524.0</v>
      </c>
      <c r="B57" s="161">
        <f t="shared" si="2"/>
        <v>3512233.114</v>
      </c>
      <c r="C57" s="162">
        <f>C56+Sheet!C54</f>
        <v>2259374.82</v>
      </c>
      <c r="D57" s="161">
        <f>D56+Sheet!D54</f>
        <v>619724.9876</v>
      </c>
      <c r="E57" s="161">
        <f>E56+Sheet!E54</f>
        <v>633133.3069</v>
      </c>
      <c r="F57" s="163"/>
      <c r="G57" s="163"/>
      <c r="H57" s="163"/>
      <c r="I57" s="161"/>
      <c r="J57" s="164"/>
      <c r="K57" s="165"/>
      <c r="L57" s="166"/>
      <c r="M57" s="166"/>
      <c r="N57" s="165"/>
      <c r="O57" s="167"/>
      <c r="P57" s="165"/>
      <c r="Q57" s="165"/>
      <c r="R57" s="165"/>
      <c r="S57" s="159"/>
      <c r="T57" s="159"/>
      <c r="U57" s="159"/>
      <c r="V57" s="159"/>
      <c r="W57" s="159"/>
      <c r="X57" s="159"/>
    </row>
    <row r="58" ht="15.75" customHeight="1">
      <c r="A58" s="160">
        <v>45523.0</v>
      </c>
      <c r="B58" s="161">
        <f t="shared" si="2"/>
        <v>3554791.114</v>
      </c>
      <c r="C58" s="162">
        <f>C57+Sheet!C55</f>
        <v>2286751.839</v>
      </c>
      <c r="D58" s="161">
        <f>D57+Sheet!D55</f>
        <v>627234.2432</v>
      </c>
      <c r="E58" s="161">
        <f>E57+Sheet!E55</f>
        <v>640805.0321</v>
      </c>
      <c r="F58" s="163"/>
      <c r="G58" s="163"/>
      <c r="H58" s="163"/>
      <c r="I58" s="161"/>
      <c r="J58" s="164"/>
      <c r="K58" s="165"/>
      <c r="L58" s="166"/>
      <c r="M58" s="166"/>
      <c r="N58" s="165"/>
      <c r="O58" s="167"/>
      <c r="P58" s="165"/>
      <c r="Q58" s="165"/>
      <c r="R58" s="165"/>
      <c r="S58" s="159"/>
      <c r="T58" s="159"/>
      <c r="U58" s="159"/>
      <c r="V58" s="159"/>
      <c r="W58" s="159"/>
      <c r="X58" s="159"/>
    </row>
    <row r="59" ht="15.75" customHeight="1">
      <c r="A59" s="160">
        <v>45524.0</v>
      </c>
      <c r="B59" s="161">
        <f t="shared" si="2"/>
        <v>3516511.114</v>
      </c>
      <c r="C59" s="162">
        <f>C58+Sheet!C56</f>
        <v>2262126.803</v>
      </c>
      <c r="D59" s="161">
        <f>D58+Sheet!D56</f>
        <v>620479.8303</v>
      </c>
      <c r="E59" s="161">
        <f>E58+Sheet!E56</f>
        <v>633904.4813</v>
      </c>
      <c r="F59" s="163"/>
      <c r="G59" s="163"/>
      <c r="H59" s="163"/>
      <c r="I59" s="161"/>
      <c r="J59" s="164"/>
      <c r="K59" s="165"/>
      <c r="L59" s="166"/>
      <c r="M59" s="166"/>
      <c r="N59" s="165"/>
      <c r="O59" s="167"/>
      <c r="P59" s="165"/>
      <c r="Q59" s="165"/>
      <c r="R59" s="165"/>
      <c r="S59" s="159"/>
      <c r="T59" s="159"/>
      <c r="U59" s="159"/>
      <c r="V59" s="159"/>
      <c r="W59" s="159"/>
      <c r="X59" s="159"/>
    </row>
    <row r="60" ht="15.75" customHeight="1">
      <c r="A60" s="160">
        <v>45525.0</v>
      </c>
      <c r="B60" s="161">
        <f t="shared" si="2"/>
        <v>3589161.114</v>
      </c>
      <c r="C60" s="162">
        <f>C59+Sheet!C57</f>
        <v>2308861.622</v>
      </c>
      <c r="D60" s="161">
        <f>D59+Sheet!D57</f>
        <v>633298.7461</v>
      </c>
      <c r="E60" s="161">
        <f>E59+Sheet!E57</f>
        <v>647000.7461</v>
      </c>
      <c r="F60" s="163"/>
      <c r="G60" s="163"/>
      <c r="H60" s="163"/>
      <c r="I60" s="161"/>
      <c r="J60" s="164"/>
      <c r="K60" s="165"/>
      <c r="L60" s="166"/>
      <c r="M60" s="166"/>
      <c r="N60" s="165"/>
      <c r="O60" s="167"/>
      <c r="P60" s="165"/>
      <c r="Q60" s="165"/>
      <c r="R60" s="165"/>
      <c r="S60" s="159"/>
      <c r="T60" s="159"/>
      <c r="U60" s="159"/>
      <c r="V60" s="159"/>
      <c r="W60" s="159"/>
      <c r="X60" s="159"/>
    </row>
    <row r="61" ht="15.75" customHeight="1">
      <c r="A61" s="160">
        <v>45526.0</v>
      </c>
      <c r="B61" s="161">
        <f t="shared" si="2"/>
        <v>3621873.114</v>
      </c>
      <c r="C61" s="162">
        <f>C60+Sheet!C58</f>
        <v>2329904.835</v>
      </c>
      <c r="D61" s="161">
        <f>D60+Sheet!D58</f>
        <v>639070.6989</v>
      </c>
      <c r="E61" s="161">
        <f>E60+Sheet!E58</f>
        <v>652897.5804</v>
      </c>
      <c r="F61" s="163"/>
      <c r="G61" s="163"/>
      <c r="H61" s="163"/>
      <c r="I61" s="161"/>
      <c r="J61" s="164"/>
      <c r="K61" s="165"/>
      <c r="L61" s="166"/>
      <c r="M61" s="166"/>
      <c r="N61" s="165"/>
      <c r="O61" s="167"/>
      <c r="P61" s="165"/>
      <c r="Q61" s="165"/>
      <c r="R61" s="165"/>
      <c r="S61" s="159"/>
      <c r="T61" s="159"/>
      <c r="U61" s="159"/>
      <c r="V61" s="159"/>
      <c r="W61" s="159"/>
      <c r="X61" s="159"/>
    </row>
    <row r="62" ht="15.75" customHeight="1">
      <c r="A62" s="160">
        <v>45527.0</v>
      </c>
      <c r="B62" s="161">
        <f t="shared" si="2"/>
        <v>3688743.114</v>
      </c>
      <c r="C62" s="162">
        <f>C61+Sheet!C59</f>
        <v>2372921.454</v>
      </c>
      <c r="D62" s="161">
        <f>D61+Sheet!D59</f>
        <v>650869.7477</v>
      </c>
      <c r="E62" s="161">
        <f>E61+Sheet!E59</f>
        <v>664951.9125</v>
      </c>
      <c r="F62" s="163"/>
      <c r="G62" s="163"/>
      <c r="H62" s="163"/>
      <c r="I62" s="161"/>
      <c r="J62" s="164"/>
      <c r="K62" s="165"/>
      <c r="L62" s="166"/>
      <c r="M62" s="166"/>
      <c r="N62" s="165"/>
      <c r="O62" s="167"/>
      <c r="P62" s="165"/>
      <c r="Q62" s="165"/>
      <c r="R62" s="165"/>
      <c r="S62" s="159"/>
      <c r="T62" s="159"/>
      <c r="U62" s="159"/>
      <c r="V62" s="159"/>
      <c r="W62" s="159"/>
      <c r="X62" s="159"/>
    </row>
    <row r="63" ht="15.75" customHeight="1">
      <c r="A63" s="160">
        <v>45530.0</v>
      </c>
      <c r="B63" s="161">
        <f t="shared" si="2"/>
        <v>3652215.114</v>
      </c>
      <c r="C63" s="162">
        <f>C62+Sheet!C60</f>
        <v>2349423.457</v>
      </c>
      <c r="D63" s="161">
        <f>D62+Sheet!D60</f>
        <v>644424.471</v>
      </c>
      <c r="E63" s="161">
        <f>E62+Sheet!E60</f>
        <v>658367.1863</v>
      </c>
      <c r="F63" s="163"/>
      <c r="G63" s="163"/>
      <c r="H63" s="163"/>
      <c r="I63" s="161"/>
      <c r="J63" s="164"/>
      <c r="K63" s="165"/>
      <c r="L63" s="166"/>
      <c r="M63" s="166"/>
      <c r="N63" s="165"/>
      <c r="O63" s="167"/>
      <c r="P63" s="165"/>
      <c r="Q63" s="165"/>
      <c r="R63" s="165"/>
      <c r="S63" s="159"/>
      <c r="T63" s="159"/>
      <c r="U63" s="159"/>
      <c r="V63" s="159"/>
      <c r="W63" s="159"/>
      <c r="X63" s="159"/>
    </row>
    <row r="64" ht="15.75" customHeight="1">
      <c r="A64" s="160">
        <v>45531.0</v>
      </c>
      <c r="B64" s="161">
        <f t="shared" si="2"/>
        <v>3754428.114</v>
      </c>
      <c r="C64" s="162">
        <f>C63+Sheet!C61</f>
        <v>2415175.778</v>
      </c>
      <c r="D64" s="161">
        <f>D63+Sheet!D61</f>
        <v>662459.7061</v>
      </c>
      <c r="E64" s="161">
        <f>E63+Sheet!E61</f>
        <v>676792.6303</v>
      </c>
      <c r="F64" s="163"/>
      <c r="G64" s="163"/>
      <c r="H64" s="163"/>
      <c r="I64" s="161"/>
      <c r="J64" s="164"/>
      <c r="K64" s="165"/>
      <c r="L64" s="166"/>
      <c r="M64" s="166"/>
      <c r="N64" s="165"/>
      <c r="O64" s="167"/>
      <c r="P64" s="165"/>
      <c r="Q64" s="165"/>
      <c r="R64" s="165"/>
      <c r="S64" s="159"/>
      <c r="T64" s="159"/>
      <c r="U64" s="159"/>
      <c r="V64" s="159"/>
      <c r="W64" s="159"/>
      <c r="X64" s="159"/>
    </row>
    <row r="65" ht="15.75" customHeight="1">
      <c r="A65" s="160">
        <v>45532.0</v>
      </c>
      <c r="B65" s="161">
        <f t="shared" si="2"/>
        <v>3669245.114</v>
      </c>
      <c r="C65" s="162">
        <f>C64+Sheet!C62</f>
        <v>2360378.639</v>
      </c>
      <c r="D65" s="161">
        <f>D64+Sheet!D62</f>
        <v>647429.373</v>
      </c>
      <c r="E65" s="161">
        <f>E64+Sheet!E62</f>
        <v>661437.1021</v>
      </c>
      <c r="F65" s="163"/>
      <c r="G65" s="163"/>
      <c r="H65" s="163"/>
      <c r="I65" s="161"/>
      <c r="J65" s="164"/>
      <c r="K65" s="165"/>
      <c r="L65" s="166"/>
      <c r="M65" s="166"/>
      <c r="N65" s="165"/>
      <c r="O65" s="167"/>
      <c r="P65" s="165"/>
      <c r="Q65" s="165"/>
      <c r="R65" s="165"/>
      <c r="S65" s="159"/>
      <c r="T65" s="159"/>
      <c r="U65" s="159"/>
      <c r="V65" s="159"/>
      <c r="W65" s="159"/>
      <c r="X65" s="159"/>
    </row>
    <row r="66" ht="15.75" customHeight="1">
      <c r="A66" s="160">
        <v>45533.0</v>
      </c>
      <c r="B66" s="161">
        <f t="shared" si="2"/>
        <v>3701723.614</v>
      </c>
      <c r="C66" s="162">
        <f>C65+Sheet!C63</f>
        <v>2381271.644</v>
      </c>
      <c r="D66" s="161">
        <f>D65+Sheet!D63</f>
        <v>653160.1253</v>
      </c>
      <c r="E66" s="161">
        <f>E65+Sheet!E63</f>
        <v>667291.8445</v>
      </c>
      <c r="F66" s="163"/>
      <c r="G66" s="163"/>
      <c r="H66" s="163"/>
      <c r="I66" s="161"/>
      <c r="J66" s="164"/>
      <c r="K66" s="165"/>
      <c r="L66" s="166"/>
      <c r="M66" s="166"/>
      <c r="N66" s="165"/>
      <c r="O66" s="167"/>
      <c r="P66" s="165"/>
      <c r="Q66" s="165"/>
      <c r="R66" s="165"/>
      <c r="S66" s="159"/>
      <c r="T66" s="159"/>
      <c r="U66" s="159"/>
      <c r="V66" s="159"/>
      <c r="W66" s="159"/>
      <c r="X66" s="159"/>
    </row>
    <row r="67" ht="15.75" customHeight="1">
      <c r="A67" s="160">
        <v>45534.0</v>
      </c>
      <c r="B67" s="169">
        <f t="shared" si="2"/>
        <v>4161110.614</v>
      </c>
      <c r="C67" s="168">
        <f>Monthly!F6</f>
        <v>2616105.829</v>
      </c>
      <c r="D67" s="168">
        <f>Monthly!M6</f>
        <v>640574.6521</v>
      </c>
      <c r="E67" s="168">
        <f>Monthly!S6</f>
        <v>904430.1333</v>
      </c>
      <c r="F67" s="163"/>
      <c r="G67" s="163"/>
      <c r="H67" s="163"/>
      <c r="I67" s="161"/>
      <c r="J67" s="164"/>
      <c r="K67" s="165"/>
      <c r="L67" s="166"/>
      <c r="M67" s="166"/>
      <c r="N67" s="165"/>
      <c r="O67" s="167"/>
      <c r="P67" s="165"/>
      <c r="Q67" s="165"/>
      <c r="R67" s="165"/>
      <c r="S67" s="159"/>
      <c r="T67" s="159"/>
      <c r="U67" s="159"/>
      <c r="V67" s="159"/>
      <c r="W67" s="159"/>
      <c r="X67" s="159"/>
    </row>
    <row r="68" ht="15.75" customHeight="1">
      <c r="A68" s="160">
        <v>45537.0</v>
      </c>
      <c r="B68" s="169">
        <f t="shared" si="2"/>
        <v>4123400.364</v>
      </c>
      <c r="C68" s="162">
        <f>C67+Sheet!C64</f>
        <v>2592397.254</v>
      </c>
      <c r="D68" s="162">
        <f>D67+Sheet!D64</f>
        <v>634769.4158</v>
      </c>
      <c r="E68" s="162">
        <f>E67+Sheet!E64</f>
        <v>896233.695</v>
      </c>
      <c r="F68" s="163"/>
      <c r="G68" s="163"/>
      <c r="H68" s="163"/>
      <c r="I68" s="161"/>
      <c r="J68" s="164"/>
      <c r="K68" s="165"/>
      <c r="L68" s="166"/>
      <c r="M68" s="166"/>
      <c r="N68" s="165"/>
      <c r="O68" s="167"/>
      <c r="P68" s="165"/>
      <c r="Q68" s="165"/>
      <c r="R68" s="165"/>
      <c r="S68" s="159"/>
      <c r="T68" s="159"/>
      <c r="U68" s="159"/>
      <c r="V68" s="159"/>
      <c r="W68" s="159"/>
      <c r="X68" s="159"/>
    </row>
    <row r="69" ht="15.75" customHeight="1">
      <c r="A69" s="160">
        <v>45538.0</v>
      </c>
      <c r="B69" s="169">
        <f t="shared" si="2"/>
        <v>3989395.364</v>
      </c>
      <c r="C69" s="162">
        <f>C68+Sheet!C65</f>
        <v>2508147.808</v>
      </c>
      <c r="D69" s="162">
        <f>D68+Sheet!D65</f>
        <v>614140.2583</v>
      </c>
      <c r="E69" s="162">
        <f>E68+Sheet!E65</f>
        <v>867107.2979</v>
      </c>
      <c r="F69" s="163"/>
      <c r="G69" s="163"/>
      <c r="H69" s="163"/>
      <c r="I69" s="161"/>
      <c r="J69" s="164"/>
      <c r="K69" s="165"/>
      <c r="L69" s="166"/>
      <c r="M69" s="166"/>
      <c r="N69" s="165"/>
      <c r="O69" s="167"/>
      <c r="P69" s="165"/>
      <c r="Q69" s="165"/>
      <c r="R69" s="165"/>
      <c r="S69" s="159"/>
      <c r="T69" s="159"/>
      <c r="U69" s="159"/>
      <c r="V69" s="159"/>
      <c r="W69" s="159"/>
      <c r="X69" s="159"/>
    </row>
    <row r="70" ht="15.75" customHeight="1">
      <c r="A70" s="160">
        <v>45539.0</v>
      </c>
      <c r="B70" s="169">
        <f t="shared" si="2"/>
        <v>4138795.364</v>
      </c>
      <c r="C70" s="162">
        <f>C69+Sheet!C66</f>
        <v>2602076.148</v>
      </c>
      <c r="D70" s="162">
        <f>D69+Sheet!D66</f>
        <v>637139.3713</v>
      </c>
      <c r="E70" s="162">
        <f>E69+Sheet!E66</f>
        <v>899579.8454</v>
      </c>
      <c r="F70" s="163"/>
      <c r="G70" s="163"/>
      <c r="H70" s="163"/>
      <c r="I70" s="161"/>
      <c r="J70" s="164"/>
      <c r="K70" s="165"/>
      <c r="L70" s="166"/>
      <c r="M70" s="166"/>
      <c r="N70" s="165"/>
      <c r="O70" s="167"/>
      <c r="P70" s="165"/>
      <c r="Q70" s="165"/>
      <c r="R70" s="165"/>
      <c r="S70" s="159"/>
      <c r="T70" s="159"/>
      <c r="U70" s="159"/>
      <c r="V70" s="159"/>
      <c r="W70" s="159"/>
      <c r="X70" s="159"/>
    </row>
    <row r="71" ht="15.75" customHeight="1">
      <c r="A71" s="160">
        <v>45540.0</v>
      </c>
      <c r="B71" s="169">
        <f t="shared" si="2"/>
        <v>4364197.364</v>
      </c>
      <c r="C71" s="162">
        <f>C70+Sheet!C67</f>
        <v>2743787.229</v>
      </c>
      <c r="D71" s="162">
        <f>D70+Sheet!D67</f>
        <v>671838.4747</v>
      </c>
      <c r="E71" s="162">
        <f>E70+Sheet!E67</f>
        <v>948571.6603</v>
      </c>
      <c r="F71" s="163"/>
      <c r="G71" s="163"/>
      <c r="H71" s="163"/>
      <c r="I71" s="161"/>
      <c r="J71" s="164"/>
      <c r="K71" s="165"/>
      <c r="L71" s="166"/>
      <c r="M71" s="166"/>
      <c r="N71" s="165"/>
      <c r="O71" s="167"/>
      <c r="P71" s="165"/>
      <c r="Q71" s="165"/>
      <c r="R71" s="165"/>
      <c r="S71" s="159"/>
      <c r="T71" s="159"/>
      <c r="U71" s="159"/>
      <c r="V71" s="159"/>
      <c r="W71" s="159"/>
      <c r="X71" s="159"/>
    </row>
    <row r="72" ht="15.75" customHeight="1">
      <c r="A72" s="160">
        <v>45541.0</v>
      </c>
      <c r="B72" s="169">
        <f t="shared" si="2"/>
        <v>4382601.364</v>
      </c>
      <c r="C72" s="162">
        <f>C71+Sheet!C68</f>
        <v>2755357.893</v>
      </c>
      <c r="D72" s="162">
        <f>D71+Sheet!D68</f>
        <v>674671.6453</v>
      </c>
      <c r="E72" s="162">
        <f>E71+Sheet!E68</f>
        <v>952571.826</v>
      </c>
      <c r="F72" s="163"/>
      <c r="G72" s="163"/>
      <c r="H72" s="163"/>
      <c r="I72" s="161"/>
      <c r="J72" s="164"/>
      <c r="K72" s="165"/>
      <c r="L72" s="166"/>
      <c r="M72" s="166"/>
      <c r="N72" s="165"/>
      <c r="O72" s="167"/>
      <c r="P72" s="165"/>
      <c r="Q72" s="165"/>
      <c r="R72" s="165"/>
      <c r="S72" s="159"/>
      <c r="T72" s="159"/>
      <c r="U72" s="159"/>
      <c r="V72" s="159"/>
      <c r="W72" s="159"/>
      <c r="X72" s="159"/>
    </row>
    <row r="73" ht="15.75" customHeight="1">
      <c r="A73" s="160">
        <v>45544.0</v>
      </c>
      <c r="B73" s="169">
        <f t="shared" si="2"/>
        <v>4458474.364</v>
      </c>
      <c r="C73" s="162">
        <f>C72+Sheet!C69</f>
        <v>2803059.532</v>
      </c>
      <c r="D73" s="162">
        <f>D72+Sheet!D69</f>
        <v>686351.7771</v>
      </c>
      <c r="E73" s="162">
        <f>E72+Sheet!E69</f>
        <v>969063.0549</v>
      </c>
      <c r="F73" s="163"/>
      <c r="G73" s="163"/>
      <c r="H73" s="163"/>
      <c r="I73" s="161"/>
      <c r="J73" s="164"/>
      <c r="K73" s="165"/>
      <c r="L73" s="166"/>
      <c r="M73" s="166"/>
      <c r="N73" s="165"/>
      <c r="O73" s="167"/>
      <c r="P73" s="165"/>
      <c r="Q73" s="165"/>
      <c r="R73" s="165"/>
      <c r="S73" s="159"/>
      <c r="T73" s="159"/>
      <c r="U73" s="159"/>
      <c r="V73" s="159"/>
      <c r="W73" s="159"/>
      <c r="X73" s="159"/>
    </row>
    <row r="74" ht="15.75" customHeight="1">
      <c r="A74" s="160">
        <v>45545.0</v>
      </c>
      <c r="B74" s="169">
        <f t="shared" si="2"/>
        <v>4433587.364</v>
      </c>
      <c r="C74" s="162">
        <f>C73+Sheet!C70</f>
        <v>2787412.982</v>
      </c>
      <c r="D74" s="162">
        <f>D73+Sheet!D70</f>
        <v>682520.5929</v>
      </c>
      <c r="E74" s="162">
        <f>E73+Sheet!E70</f>
        <v>963653.7892</v>
      </c>
      <c r="F74" s="163"/>
      <c r="G74" s="163"/>
      <c r="H74" s="163"/>
      <c r="I74" s="161"/>
      <c r="J74" s="164"/>
      <c r="K74" s="165"/>
      <c r="L74" s="166"/>
      <c r="M74" s="166"/>
      <c r="N74" s="165"/>
      <c r="O74" s="167"/>
      <c r="P74" s="165"/>
      <c r="Q74" s="165"/>
      <c r="R74" s="165"/>
      <c r="S74" s="159"/>
      <c r="T74" s="159"/>
      <c r="U74" s="159"/>
      <c r="V74" s="159"/>
      <c r="W74" s="159"/>
      <c r="X74" s="159"/>
    </row>
    <row r="75" ht="15.75" customHeight="1">
      <c r="A75" s="160">
        <v>45546.0</v>
      </c>
      <c r="B75" s="169">
        <f t="shared" si="2"/>
        <v>4507657.364</v>
      </c>
      <c r="C75" s="162">
        <f>C74+Sheet!C71</f>
        <v>2833981.069</v>
      </c>
      <c r="D75" s="162">
        <f>D74+Sheet!D71</f>
        <v>693923.1651</v>
      </c>
      <c r="E75" s="162">
        <f>E74+Sheet!E71</f>
        <v>979753.1305</v>
      </c>
      <c r="F75" s="163"/>
      <c r="G75" s="163"/>
      <c r="H75" s="163"/>
      <c r="I75" s="161"/>
      <c r="J75" s="164"/>
      <c r="K75" s="165"/>
      <c r="L75" s="166"/>
      <c r="M75" s="166"/>
      <c r="N75" s="165"/>
      <c r="O75" s="167"/>
      <c r="P75" s="165"/>
      <c r="Q75" s="165"/>
      <c r="R75" s="165"/>
      <c r="S75" s="159"/>
      <c r="T75" s="159"/>
      <c r="U75" s="159"/>
      <c r="V75" s="159"/>
      <c r="W75" s="159"/>
      <c r="X75" s="159"/>
    </row>
    <row r="76" ht="15.75" customHeight="1">
      <c r="A76" s="160">
        <v>45547.0</v>
      </c>
      <c r="B76" s="169">
        <f t="shared" si="2"/>
        <v>4768003.364</v>
      </c>
      <c r="C76" s="162">
        <f>C75+Sheet!C72</f>
        <v>2997661.574</v>
      </c>
      <c r="D76" s="162">
        <f>D75+Sheet!D72</f>
        <v>734001.6595</v>
      </c>
      <c r="E76" s="162">
        <f>E75+Sheet!E72</f>
        <v>1036340.131</v>
      </c>
      <c r="F76" s="163"/>
      <c r="G76" s="163"/>
      <c r="H76" s="163"/>
      <c r="I76" s="161"/>
      <c r="J76" s="164"/>
      <c r="K76" s="165"/>
      <c r="L76" s="166"/>
      <c r="M76" s="166"/>
      <c r="N76" s="165"/>
      <c r="O76" s="167"/>
      <c r="P76" s="165"/>
      <c r="Q76" s="165"/>
      <c r="R76" s="165"/>
      <c r="S76" s="159"/>
      <c r="T76" s="159"/>
      <c r="U76" s="159"/>
      <c r="V76" s="159"/>
      <c r="W76" s="159"/>
      <c r="X76" s="159"/>
    </row>
    <row r="77" ht="15.75" customHeight="1">
      <c r="A77" s="160">
        <v>45548.0</v>
      </c>
      <c r="B77" s="169">
        <f t="shared" si="2"/>
        <v>4765421.364</v>
      </c>
      <c r="C77" s="162">
        <f>C76+Sheet!C73</f>
        <v>2996038.261</v>
      </c>
      <c r="D77" s="162">
        <f>D76+Sheet!D73</f>
        <v>733604.1782</v>
      </c>
      <c r="E77" s="162">
        <f>E76+Sheet!E73</f>
        <v>1035778.925</v>
      </c>
      <c r="F77" s="163"/>
      <c r="G77" s="163"/>
      <c r="H77" s="163"/>
      <c r="I77" s="161"/>
      <c r="J77" s="164"/>
      <c r="K77" s="165"/>
      <c r="L77" s="166"/>
      <c r="M77" s="166"/>
      <c r="N77" s="165"/>
      <c r="O77" s="167"/>
      <c r="P77" s="165"/>
      <c r="Q77" s="165"/>
      <c r="R77" s="165"/>
      <c r="S77" s="159"/>
      <c r="T77" s="159"/>
      <c r="U77" s="159"/>
      <c r="V77" s="159"/>
      <c r="W77" s="159"/>
      <c r="X77" s="159"/>
    </row>
    <row r="78" ht="15.75" customHeight="1">
      <c r="A78" s="160">
        <v>45551.0</v>
      </c>
      <c r="B78" s="169">
        <f t="shared" si="2"/>
        <v>4862935.864</v>
      </c>
      <c r="C78" s="162">
        <f>C77+Sheet!C74</f>
        <v>3057345.992</v>
      </c>
      <c r="D78" s="162">
        <f>D77+Sheet!D74</f>
        <v>748615.8716</v>
      </c>
      <c r="E78" s="162">
        <f>E77+Sheet!E74</f>
        <v>1056974</v>
      </c>
      <c r="F78" s="163"/>
      <c r="G78" s="163"/>
      <c r="H78" s="163"/>
      <c r="I78" s="161"/>
      <c r="J78" s="164"/>
      <c r="K78" s="165"/>
      <c r="L78" s="166"/>
      <c r="M78" s="166"/>
      <c r="N78" s="165"/>
      <c r="O78" s="167"/>
      <c r="P78" s="165"/>
      <c r="Q78" s="165"/>
      <c r="R78" s="165"/>
      <c r="S78" s="159"/>
      <c r="T78" s="159"/>
      <c r="U78" s="159"/>
      <c r="V78" s="159"/>
      <c r="W78" s="159"/>
      <c r="X78" s="159"/>
    </row>
    <row r="79" ht="15.75" customHeight="1">
      <c r="A79" s="160">
        <v>45552.0</v>
      </c>
      <c r="B79" s="169">
        <f t="shared" si="2"/>
        <v>4995645.864</v>
      </c>
      <c r="C79" s="162">
        <f>C78+Sheet!C75</f>
        <v>3140781.266</v>
      </c>
      <c r="D79" s="162">
        <f>D78+Sheet!D75</f>
        <v>769045.6727</v>
      </c>
      <c r="E79" s="162">
        <f>E78+Sheet!E75</f>
        <v>1085818.925</v>
      </c>
      <c r="F79" s="163"/>
      <c r="G79" s="163"/>
      <c r="H79" s="163"/>
      <c r="I79" s="161"/>
      <c r="J79" s="164"/>
      <c r="K79" s="165"/>
      <c r="L79" s="166"/>
      <c r="M79" s="166"/>
      <c r="N79" s="165"/>
      <c r="O79" s="167"/>
      <c r="P79" s="165"/>
      <c r="Q79" s="165"/>
      <c r="R79" s="165"/>
      <c r="S79" s="159"/>
      <c r="T79" s="159"/>
      <c r="U79" s="159"/>
      <c r="V79" s="159"/>
      <c r="W79" s="159"/>
      <c r="X79" s="159"/>
    </row>
    <row r="80" ht="15.75" customHeight="1">
      <c r="A80" s="160">
        <v>45553.0</v>
      </c>
      <c r="B80" s="169">
        <f t="shared" si="2"/>
        <v>5070173.864</v>
      </c>
      <c r="C80" s="162">
        <f>C79+Sheet!C76</f>
        <v>3187637.299</v>
      </c>
      <c r="D80" s="162">
        <f>D79+Sheet!D76</f>
        <v>780518.7509</v>
      </c>
      <c r="E80" s="162">
        <f>E79+Sheet!E76</f>
        <v>1102017.814</v>
      </c>
      <c r="F80" s="163"/>
      <c r="G80" s="163"/>
      <c r="H80" s="163"/>
      <c r="I80" s="161"/>
      <c r="J80" s="164"/>
      <c r="K80" s="165"/>
      <c r="L80" s="166"/>
      <c r="M80" s="166"/>
      <c r="N80" s="165"/>
      <c r="O80" s="167"/>
      <c r="P80" s="165"/>
      <c r="Q80" s="165"/>
      <c r="R80" s="165"/>
      <c r="S80" s="159"/>
      <c r="T80" s="159"/>
      <c r="U80" s="159"/>
      <c r="V80" s="159"/>
      <c r="W80" s="159"/>
      <c r="X80" s="159"/>
    </row>
    <row r="81" ht="15.75" customHeight="1">
      <c r="A81" s="160">
        <v>45554.0</v>
      </c>
      <c r="B81" s="169">
        <f t="shared" si="2"/>
        <v>5137936.864</v>
      </c>
      <c r="C81" s="162">
        <f>C80+Sheet!C77</f>
        <v>3230240.151</v>
      </c>
      <c r="D81" s="162">
        <f>D80+Sheet!D77</f>
        <v>790950.4035</v>
      </c>
      <c r="E81" s="162">
        <f>E80+Sheet!E77</f>
        <v>1116746.31</v>
      </c>
      <c r="F81" s="163"/>
      <c r="G81" s="163"/>
      <c r="H81" s="163"/>
      <c r="I81" s="161"/>
      <c r="J81" s="164"/>
      <c r="K81" s="165"/>
      <c r="L81" s="166"/>
      <c r="M81" s="166"/>
      <c r="N81" s="165"/>
      <c r="O81" s="167"/>
      <c r="P81" s="165"/>
      <c r="Q81" s="165"/>
      <c r="R81" s="165"/>
      <c r="S81" s="159"/>
      <c r="T81" s="159"/>
      <c r="U81" s="159"/>
      <c r="V81" s="159"/>
      <c r="W81" s="159"/>
      <c r="X81" s="159"/>
    </row>
    <row r="82" ht="15.75" customHeight="1">
      <c r="A82" s="160">
        <v>45555.0</v>
      </c>
      <c r="B82" s="169">
        <f t="shared" si="2"/>
        <v>5132519.864</v>
      </c>
      <c r="C82" s="162">
        <f>C81+Sheet!C78</f>
        <v>3226834.463</v>
      </c>
      <c r="D82" s="162">
        <f>D81+Sheet!D78</f>
        <v>790116.4932</v>
      </c>
      <c r="E82" s="162">
        <f>E81+Sheet!E78</f>
        <v>1115568.908</v>
      </c>
      <c r="F82" s="163"/>
      <c r="G82" s="163"/>
      <c r="H82" s="163"/>
      <c r="I82" s="161"/>
      <c r="J82" s="164"/>
      <c r="K82" s="165"/>
      <c r="L82" s="166"/>
      <c r="M82" s="166"/>
      <c r="N82" s="165"/>
      <c r="O82" s="167"/>
      <c r="P82" s="165"/>
      <c r="Q82" s="165"/>
      <c r="R82" s="165"/>
      <c r="S82" s="159"/>
      <c r="T82" s="159"/>
      <c r="U82" s="159"/>
      <c r="V82" s="159"/>
      <c r="W82" s="159"/>
      <c r="X82" s="159"/>
    </row>
    <row r="83" ht="15.75" customHeight="1">
      <c r="A83" s="160">
        <v>45558.0</v>
      </c>
      <c r="B83" s="169">
        <f t="shared" si="2"/>
        <v>5151836.364</v>
      </c>
      <c r="C83" s="162">
        <f>C82+Sheet!C79</f>
        <v>3238978.819</v>
      </c>
      <c r="D83" s="162">
        <f>D82+Sheet!D79</f>
        <v>793090.1369</v>
      </c>
      <c r="E83" s="162">
        <f>E82+Sheet!E79</f>
        <v>1119767.409</v>
      </c>
      <c r="F83" s="163"/>
      <c r="G83" s="163"/>
      <c r="H83" s="163"/>
      <c r="I83" s="161"/>
      <c r="J83" s="164"/>
      <c r="K83" s="165"/>
      <c r="L83" s="166"/>
      <c r="M83" s="166"/>
      <c r="N83" s="165"/>
      <c r="O83" s="167"/>
      <c r="P83" s="165"/>
      <c r="Q83" s="165"/>
      <c r="R83" s="165"/>
      <c r="S83" s="159"/>
      <c r="T83" s="159"/>
      <c r="U83" s="159"/>
      <c r="V83" s="159"/>
      <c r="W83" s="159"/>
      <c r="X83" s="159"/>
    </row>
    <row r="84" ht="15.75" customHeight="1">
      <c r="A84" s="160">
        <v>45559.0</v>
      </c>
      <c r="B84" s="169">
        <f t="shared" si="2"/>
        <v>4953223.864</v>
      </c>
      <c r="C84" s="162">
        <f>C83+Sheet!C80</f>
        <v>3114110.396</v>
      </c>
      <c r="D84" s="162">
        <f>D83+Sheet!D80</f>
        <v>762515.0946</v>
      </c>
      <c r="E84" s="162">
        <f>E83+Sheet!E80</f>
        <v>1076598.374</v>
      </c>
      <c r="F84" s="163"/>
      <c r="G84" s="163"/>
      <c r="H84" s="163"/>
      <c r="I84" s="161"/>
      <c r="J84" s="164"/>
      <c r="K84" s="165"/>
      <c r="L84" s="166"/>
      <c r="M84" s="166"/>
      <c r="N84" s="165"/>
      <c r="O84" s="167"/>
      <c r="P84" s="165"/>
      <c r="Q84" s="165"/>
      <c r="R84" s="165"/>
      <c r="S84" s="159"/>
      <c r="T84" s="159"/>
      <c r="U84" s="159"/>
      <c r="V84" s="159"/>
      <c r="W84" s="159"/>
      <c r="X84" s="159"/>
    </row>
    <row r="85" ht="15.75" customHeight="1">
      <c r="A85" s="160">
        <v>45560.0</v>
      </c>
      <c r="B85" s="169">
        <f t="shared" si="2"/>
        <v>5206078.864</v>
      </c>
      <c r="C85" s="162">
        <f>C84+Sheet!C81</f>
        <v>3273081.282</v>
      </c>
      <c r="D85" s="162">
        <f>D84+Sheet!D81</f>
        <v>801440.4005</v>
      </c>
      <c r="E85" s="162">
        <f>E84+Sheet!E81</f>
        <v>1131557.182</v>
      </c>
      <c r="F85" s="163"/>
      <c r="G85" s="163"/>
      <c r="H85" s="163"/>
      <c r="I85" s="161"/>
      <c r="J85" s="164"/>
      <c r="K85" s="165"/>
      <c r="L85" s="166"/>
      <c r="M85" s="166"/>
      <c r="N85" s="165"/>
      <c r="O85" s="167"/>
      <c r="P85" s="165"/>
      <c r="Q85" s="165"/>
      <c r="R85" s="165"/>
      <c r="S85" s="159"/>
      <c r="T85" s="159"/>
      <c r="U85" s="159"/>
      <c r="V85" s="159"/>
      <c r="W85" s="159"/>
      <c r="X85" s="159"/>
    </row>
    <row r="86" ht="15.75" customHeight="1">
      <c r="A86" s="160">
        <v>45561.0</v>
      </c>
      <c r="B86" s="169">
        <f t="shared" si="2"/>
        <v>5293696.864</v>
      </c>
      <c r="C86" s="162">
        <f>C85+Sheet!C82</f>
        <v>3328167.047</v>
      </c>
      <c r="D86" s="162">
        <f>D85+Sheet!D82</f>
        <v>814928.5952</v>
      </c>
      <c r="E86" s="162">
        <f>E85+Sheet!E82</f>
        <v>1150601.223</v>
      </c>
      <c r="F86" s="163"/>
      <c r="G86" s="163"/>
      <c r="H86" s="163"/>
      <c r="I86" s="161"/>
      <c r="J86" s="164"/>
      <c r="K86" s="165"/>
      <c r="L86" s="166"/>
      <c r="M86" s="166"/>
      <c r="N86" s="165"/>
      <c r="O86" s="167"/>
      <c r="P86" s="165"/>
      <c r="Q86" s="165"/>
      <c r="R86" s="165"/>
      <c r="S86" s="159"/>
      <c r="T86" s="159"/>
      <c r="U86" s="159"/>
      <c r="V86" s="159"/>
      <c r="W86" s="159"/>
      <c r="X86" s="159"/>
    </row>
    <row r="87" ht="15.75" customHeight="1">
      <c r="A87" s="160">
        <v>45562.0</v>
      </c>
      <c r="B87" s="169">
        <f t="shared" si="2"/>
        <v>5284423.864</v>
      </c>
      <c r="C87" s="162">
        <f>C86+Sheet!C83</f>
        <v>3322337.077</v>
      </c>
      <c r="D87" s="162">
        <f>D86+Sheet!D83</f>
        <v>813501.0799</v>
      </c>
      <c r="E87" s="162">
        <f>E86+Sheet!E83</f>
        <v>1148585.708</v>
      </c>
      <c r="F87" s="163"/>
      <c r="G87" s="163"/>
      <c r="H87" s="163"/>
      <c r="I87" s="161"/>
      <c r="J87" s="164"/>
      <c r="K87" s="165"/>
      <c r="L87" s="166"/>
      <c r="M87" s="166"/>
      <c r="N87" s="165"/>
      <c r="O87" s="167"/>
      <c r="P87" s="165"/>
      <c r="Q87" s="165"/>
      <c r="R87" s="165"/>
      <c r="S87" s="159"/>
      <c r="T87" s="159"/>
      <c r="U87" s="159"/>
      <c r="V87" s="159"/>
      <c r="W87" s="159"/>
      <c r="X87" s="159"/>
    </row>
    <row r="88" ht="15.75" customHeight="1">
      <c r="A88" s="160">
        <v>45565.0</v>
      </c>
      <c r="B88" s="169">
        <f t="shared" si="2"/>
        <v>5745795.864</v>
      </c>
      <c r="C88" s="168">
        <f>Monthly!F7</f>
        <v>3779486.696</v>
      </c>
      <c r="D88" s="168">
        <f>Monthly!M7</f>
        <v>815251.7219</v>
      </c>
      <c r="E88" s="168">
        <f>Monthly!V6</f>
        <v>1151057.447</v>
      </c>
      <c r="F88" s="163"/>
      <c r="G88" s="163"/>
      <c r="H88" s="163"/>
      <c r="I88" s="161"/>
      <c r="J88" s="164"/>
      <c r="K88" s="165"/>
      <c r="L88" s="166"/>
      <c r="M88" s="166"/>
      <c r="N88" s="165"/>
      <c r="O88" s="167"/>
      <c r="P88" s="165"/>
      <c r="Q88" s="165"/>
      <c r="R88" s="165"/>
      <c r="S88" s="159"/>
      <c r="T88" s="159"/>
      <c r="U88" s="159"/>
      <c r="V88" s="159"/>
      <c r="W88" s="159"/>
      <c r="X88" s="159"/>
    </row>
    <row r="89" ht="15.75" customHeight="1">
      <c r="A89" s="160">
        <v>45566.0</v>
      </c>
      <c r="B89" s="169">
        <f t="shared" si="2"/>
        <v>5760249.864</v>
      </c>
      <c r="C89" s="162">
        <f>C88+Sheet!C85</f>
        <v>3788994.291</v>
      </c>
      <c r="D89" s="161">
        <f>D88+Sheet!D85</f>
        <v>817302.5515</v>
      </c>
      <c r="E89" s="161">
        <f>E88+Sheet!E85</f>
        <v>1153953.022</v>
      </c>
      <c r="F89" s="163"/>
      <c r="G89" s="163"/>
      <c r="H89" s="163"/>
      <c r="I89" s="161"/>
      <c r="J89" s="164"/>
      <c r="K89" s="165"/>
      <c r="L89" s="166"/>
      <c r="M89" s="166"/>
      <c r="N89" s="165"/>
      <c r="O89" s="167"/>
      <c r="P89" s="165"/>
      <c r="Q89" s="165"/>
      <c r="R89" s="165"/>
      <c r="S89" s="159"/>
      <c r="T89" s="159"/>
      <c r="U89" s="159"/>
      <c r="V89" s="159"/>
      <c r="W89" s="159"/>
      <c r="X89" s="159"/>
    </row>
    <row r="90" ht="15.75" customHeight="1">
      <c r="A90" s="160">
        <v>45568.0</v>
      </c>
      <c r="B90" s="169">
        <f t="shared" si="2"/>
        <v>5671752.864</v>
      </c>
      <c r="C90" s="162">
        <f>C89+Sheet!C86</f>
        <v>3730782.471</v>
      </c>
      <c r="D90" s="161">
        <f>D89+Sheet!D86</f>
        <v>804746.0088</v>
      </c>
      <c r="E90" s="161">
        <f>E89+Sheet!E86</f>
        <v>1136224.385</v>
      </c>
      <c r="F90" s="163"/>
      <c r="G90" s="163"/>
      <c r="H90" s="163"/>
      <c r="I90" s="161"/>
      <c r="J90" s="164"/>
      <c r="K90" s="165"/>
      <c r="L90" s="166"/>
      <c r="M90" s="166"/>
      <c r="N90" s="165"/>
      <c r="O90" s="167"/>
      <c r="P90" s="165"/>
      <c r="Q90" s="165"/>
      <c r="R90" s="165"/>
      <c r="S90" s="159"/>
      <c r="T90" s="159"/>
      <c r="U90" s="159"/>
      <c r="V90" s="159"/>
      <c r="W90" s="159"/>
      <c r="X90" s="159"/>
    </row>
    <row r="91" ht="15.75" customHeight="1">
      <c r="A91" s="160">
        <v>45569.0</v>
      </c>
      <c r="B91" s="169">
        <f t="shared" si="2"/>
        <v>5565485.364</v>
      </c>
      <c r="C91" s="162">
        <f>C90+Sheet!C87</f>
        <v>3660881.519</v>
      </c>
      <c r="D91" s="161">
        <f>D90+Sheet!D87</f>
        <v>789668.0693</v>
      </c>
      <c r="E91" s="161">
        <f>E90+Sheet!E87</f>
        <v>1114935.776</v>
      </c>
      <c r="F91" s="163"/>
      <c r="G91" s="163"/>
      <c r="H91" s="163"/>
      <c r="I91" s="161"/>
      <c r="J91" s="164"/>
      <c r="K91" s="165"/>
      <c r="L91" s="166"/>
      <c r="M91" s="166"/>
      <c r="N91" s="165"/>
      <c r="O91" s="167"/>
      <c r="P91" s="165"/>
      <c r="Q91" s="165"/>
      <c r="R91" s="165"/>
      <c r="S91" s="159"/>
      <c r="T91" s="159"/>
      <c r="U91" s="159"/>
      <c r="V91" s="159"/>
      <c r="W91" s="159"/>
      <c r="X91" s="159"/>
    </row>
    <row r="92" ht="15.75" customHeight="1">
      <c r="A92" s="160">
        <v>45572.0</v>
      </c>
      <c r="B92" s="169">
        <f t="shared" si="2"/>
        <v>5588369.364</v>
      </c>
      <c r="C92" s="162">
        <f>C91+Sheet!C88</f>
        <v>3675934.224</v>
      </c>
      <c r="D92" s="161">
        <f>D91+Sheet!D88</f>
        <v>792915.0033</v>
      </c>
      <c r="E92" s="161">
        <f>E91+Sheet!E88</f>
        <v>1119520.137</v>
      </c>
      <c r="F92" s="163"/>
      <c r="G92" s="163"/>
      <c r="H92" s="163"/>
      <c r="I92" s="161"/>
      <c r="J92" s="164"/>
      <c r="K92" s="165"/>
      <c r="L92" s="166"/>
      <c r="M92" s="166"/>
      <c r="N92" s="165"/>
      <c r="O92" s="167"/>
      <c r="P92" s="165"/>
      <c r="Q92" s="165"/>
      <c r="R92" s="165"/>
      <c r="S92" s="159"/>
      <c r="T92" s="159"/>
      <c r="U92" s="159"/>
      <c r="V92" s="159"/>
      <c r="W92" s="159"/>
      <c r="X92" s="159"/>
    </row>
    <row r="93" ht="15.75" customHeight="1">
      <c r="A93" s="160">
        <v>45573.0</v>
      </c>
      <c r="B93" s="169">
        <f t="shared" si="2"/>
        <v>5827465.364</v>
      </c>
      <c r="C93" s="162">
        <f>C92+Sheet!C89</f>
        <v>3833207.502</v>
      </c>
      <c r="D93" s="161">
        <f>D92+Sheet!D89</f>
        <v>826839.5336</v>
      </c>
      <c r="E93" s="161">
        <f>E92+Sheet!E89</f>
        <v>1167418.328</v>
      </c>
      <c r="F93" s="163"/>
      <c r="G93" s="163"/>
      <c r="H93" s="163"/>
      <c r="I93" s="161"/>
      <c r="J93" s="164"/>
      <c r="K93" s="165"/>
      <c r="L93" s="166"/>
      <c r="M93" s="166"/>
      <c r="N93" s="165"/>
      <c r="O93" s="167"/>
      <c r="P93" s="165"/>
      <c r="Q93" s="165"/>
      <c r="R93" s="165"/>
      <c r="S93" s="159"/>
      <c r="T93" s="159"/>
      <c r="U93" s="159"/>
      <c r="V93" s="159"/>
      <c r="W93" s="159"/>
      <c r="X93" s="159"/>
    </row>
    <row r="94" ht="15.75" customHeight="1">
      <c r="A94" s="160">
        <v>45574.0</v>
      </c>
      <c r="B94" s="169">
        <f t="shared" si="2"/>
        <v>5754155.364</v>
      </c>
      <c r="C94" s="162">
        <f>C93+Sheet!C90</f>
        <v>3784985.432</v>
      </c>
      <c r="D94" s="161">
        <f>D93+Sheet!D90</f>
        <v>816437.8234</v>
      </c>
      <c r="E94" s="161">
        <f>E93+Sheet!E90</f>
        <v>1152732.109</v>
      </c>
      <c r="F94" s="163"/>
      <c r="G94" s="163"/>
      <c r="H94" s="163"/>
      <c r="I94" s="161"/>
      <c r="J94" s="164"/>
      <c r="K94" s="165"/>
      <c r="L94" s="166"/>
      <c r="M94" s="166"/>
      <c r="N94" s="165"/>
      <c r="O94" s="167"/>
      <c r="P94" s="165"/>
      <c r="Q94" s="165"/>
      <c r="R94" s="165"/>
      <c r="S94" s="159"/>
      <c r="T94" s="159"/>
      <c r="U94" s="159"/>
      <c r="V94" s="159"/>
      <c r="W94" s="159"/>
      <c r="X94" s="159"/>
    </row>
    <row r="95" ht="15.75" customHeight="1">
      <c r="A95" s="160">
        <v>45575.0</v>
      </c>
      <c r="B95" s="169">
        <f t="shared" si="2"/>
        <v>6048942.364</v>
      </c>
      <c r="C95" s="162">
        <f>C94+Sheet!C91</f>
        <v>3978891.302</v>
      </c>
      <c r="D95" s="161">
        <f>D94+Sheet!D91</f>
        <v>858264.163</v>
      </c>
      <c r="E95" s="161">
        <f>E94+Sheet!E91</f>
        <v>1211786.899</v>
      </c>
      <c r="F95" s="163"/>
      <c r="G95" s="163"/>
      <c r="H95" s="163"/>
      <c r="I95" s="161"/>
      <c r="J95" s="164"/>
      <c r="K95" s="165"/>
      <c r="L95" s="166"/>
      <c r="M95" s="166"/>
      <c r="N95" s="165"/>
      <c r="O95" s="167"/>
      <c r="P95" s="165"/>
      <c r="Q95" s="165"/>
      <c r="R95" s="165"/>
      <c r="S95" s="159"/>
      <c r="T95" s="159"/>
      <c r="U95" s="159"/>
      <c r="V95" s="159"/>
      <c r="W95" s="159"/>
      <c r="X95" s="159"/>
    </row>
    <row r="96" ht="15.75" customHeight="1">
      <c r="A96" s="160">
        <v>45576.0</v>
      </c>
      <c r="B96" s="169">
        <f t="shared" si="2"/>
        <v>6213253.364</v>
      </c>
      <c r="C96" s="162">
        <f>C95+Sheet!C92</f>
        <v>4086972.281</v>
      </c>
      <c r="D96" s="161">
        <f>D95+Sheet!D92</f>
        <v>881577.7002</v>
      </c>
      <c r="E96" s="161">
        <f>E95+Sheet!E92</f>
        <v>1244703.384</v>
      </c>
      <c r="F96" s="163"/>
      <c r="G96" s="163"/>
      <c r="H96" s="163"/>
      <c r="I96" s="161"/>
      <c r="J96" s="164"/>
      <c r="K96" s="165"/>
      <c r="L96" s="166"/>
      <c r="M96" s="166"/>
      <c r="N96" s="165"/>
      <c r="O96" s="167"/>
      <c r="P96" s="165"/>
      <c r="Q96" s="165"/>
      <c r="R96" s="165"/>
      <c r="S96" s="159"/>
      <c r="T96" s="159"/>
      <c r="U96" s="159"/>
      <c r="V96" s="159"/>
      <c r="W96" s="159"/>
      <c r="X96" s="159"/>
    </row>
    <row r="97" ht="15.75" customHeight="1">
      <c r="A97" s="160">
        <v>45579.0</v>
      </c>
      <c r="B97" s="169">
        <f t="shared" si="2"/>
        <v>6115654.364</v>
      </c>
      <c r="C97" s="162">
        <f>C96+Sheet!C93</f>
        <v>4022773.32</v>
      </c>
      <c r="D97" s="161">
        <f>D96+Sheet!D93</f>
        <v>867729.7051</v>
      </c>
      <c r="E97" s="161">
        <f>E96+Sheet!E93</f>
        <v>1225151.339</v>
      </c>
      <c r="F97" s="163"/>
      <c r="G97" s="163"/>
      <c r="H97" s="163"/>
      <c r="I97" s="161"/>
      <c r="J97" s="164"/>
      <c r="K97" s="165"/>
      <c r="L97" s="166"/>
      <c r="M97" s="166"/>
      <c r="N97" s="165"/>
      <c r="O97" s="167"/>
      <c r="P97" s="165"/>
      <c r="Q97" s="165"/>
      <c r="R97" s="165"/>
      <c r="S97" s="159"/>
      <c r="T97" s="159"/>
      <c r="U97" s="159"/>
      <c r="V97" s="159"/>
      <c r="W97" s="159"/>
      <c r="X97" s="159"/>
    </row>
    <row r="98" ht="15.75" customHeight="1">
      <c r="A98" s="160">
        <v>45580.0</v>
      </c>
      <c r="B98" s="169">
        <f t="shared" si="2"/>
        <v>5769946.364</v>
      </c>
      <c r="C98" s="162">
        <f>C97+Sheet!C94</f>
        <v>3795372.483</v>
      </c>
      <c r="D98" s="161">
        <f>D97+Sheet!D94</f>
        <v>818678.3554</v>
      </c>
      <c r="E98" s="161">
        <f>E97+Sheet!E94</f>
        <v>1155895.526</v>
      </c>
      <c r="F98" s="163"/>
      <c r="G98" s="163"/>
      <c r="H98" s="163"/>
      <c r="I98" s="161"/>
      <c r="J98" s="164"/>
      <c r="K98" s="165"/>
      <c r="L98" s="166"/>
      <c r="M98" s="166"/>
      <c r="N98" s="165"/>
      <c r="O98" s="167"/>
      <c r="P98" s="165"/>
      <c r="Q98" s="165"/>
      <c r="R98" s="165"/>
      <c r="S98" s="159"/>
      <c r="T98" s="159"/>
      <c r="U98" s="159"/>
      <c r="V98" s="159"/>
      <c r="W98" s="159"/>
      <c r="X98" s="159"/>
    </row>
    <row r="99" ht="15.75" customHeight="1">
      <c r="A99" s="160">
        <v>45581.0</v>
      </c>
      <c r="B99" s="169">
        <f t="shared" si="2"/>
        <v>6006197.364</v>
      </c>
      <c r="C99" s="162">
        <f>C98+Sheet!C95</f>
        <v>3950774.369</v>
      </c>
      <c r="D99" s="161">
        <f>D98+Sheet!D95</f>
        <v>852199.2182</v>
      </c>
      <c r="E99" s="161">
        <f>E98+Sheet!E95</f>
        <v>1203223.777</v>
      </c>
      <c r="F99" s="163"/>
      <c r="G99" s="163"/>
      <c r="H99" s="163"/>
      <c r="I99" s="161"/>
      <c r="J99" s="164"/>
      <c r="K99" s="165"/>
      <c r="L99" s="166"/>
      <c r="M99" s="166"/>
      <c r="N99" s="165"/>
      <c r="O99" s="167"/>
      <c r="P99" s="165"/>
      <c r="Q99" s="165"/>
      <c r="R99" s="165"/>
      <c r="S99" s="159"/>
      <c r="T99" s="159"/>
      <c r="U99" s="159"/>
      <c r="V99" s="159"/>
      <c r="W99" s="159"/>
      <c r="X99" s="159"/>
    </row>
    <row r="100" ht="15.75" customHeight="1">
      <c r="A100" s="160">
        <v>45582.0</v>
      </c>
      <c r="B100" s="169">
        <f t="shared" si="2"/>
        <v>6165192.364</v>
      </c>
      <c r="C100" s="162">
        <f>C99+Sheet!C96</f>
        <v>4055358.573</v>
      </c>
      <c r="D100" s="161">
        <f>D99+Sheet!D96</f>
        <v>874758.486</v>
      </c>
      <c r="E100" s="161">
        <f>E99+Sheet!E96</f>
        <v>1235075.305</v>
      </c>
      <c r="F100" s="163"/>
      <c r="G100" s="163"/>
      <c r="H100" s="163"/>
      <c r="I100" s="161"/>
      <c r="J100" s="164"/>
      <c r="K100" s="165"/>
      <c r="L100" s="166"/>
      <c r="M100" s="166"/>
      <c r="N100" s="165"/>
      <c r="O100" s="167"/>
      <c r="P100" s="165"/>
      <c r="Q100" s="165"/>
      <c r="R100" s="165"/>
      <c r="S100" s="159"/>
      <c r="T100" s="159"/>
      <c r="U100" s="159"/>
      <c r="V100" s="159"/>
      <c r="W100" s="159"/>
      <c r="X100" s="159"/>
    </row>
    <row r="101" ht="15.75" customHeight="1">
      <c r="A101" s="160">
        <v>45583.0</v>
      </c>
      <c r="B101" s="169">
        <f t="shared" si="2"/>
        <v>6123837.364</v>
      </c>
      <c r="C101" s="162">
        <f>C100+Sheet!C97</f>
        <v>4028155.958</v>
      </c>
      <c r="D101" s="161">
        <f>D100+Sheet!D97</f>
        <v>868890.7636</v>
      </c>
      <c r="E101" s="161">
        <f>E100+Sheet!E97</f>
        <v>1226790.643</v>
      </c>
      <c r="F101" s="163"/>
      <c r="G101" s="163"/>
      <c r="H101" s="163"/>
      <c r="I101" s="161"/>
      <c r="J101" s="164"/>
      <c r="K101" s="165"/>
      <c r="L101" s="166"/>
      <c r="M101" s="166"/>
      <c r="N101" s="165"/>
      <c r="O101" s="167"/>
      <c r="P101" s="165"/>
      <c r="Q101" s="165"/>
      <c r="R101" s="165"/>
      <c r="S101" s="159"/>
      <c r="T101" s="159"/>
      <c r="U101" s="159"/>
      <c r="V101" s="159"/>
      <c r="W101" s="159"/>
      <c r="X101" s="159"/>
    </row>
    <row r="102" ht="15.75" customHeight="1">
      <c r="A102" s="160">
        <v>45586.0</v>
      </c>
      <c r="B102" s="169">
        <f t="shared" si="2"/>
        <v>6062692.364</v>
      </c>
      <c r="C102" s="162">
        <f>C101+Sheet!C98</f>
        <v>3987935.818</v>
      </c>
      <c r="D102" s="161">
        <f>D101+Sheet!D98</f>
        <v>860215.1044</v>
      </c>
      <c r="E102" s="161">
        <f>E101+Sheet!E98</f>
        <v>1214541.442</v>
      </c>
      <c r="F102" s="163"/>
      <c r="G102" s="163"/>
      <c r="H102" s="163"/>
      <c r="I102" s="161"/>
      <c r="J102" s="164"/>
      <c r="K102" s="165"/>
      <c r="L102" s="166"/>
      <c r="M102" s="166"/>
      <c r="N102" s="165"/>
      <c r="O102" s="167"/>
      <c r="P102" s="165"/>
      <c r="Q102" s="165"/>
      <c r="R102" s="165"/>
      <c r="S102" s="159"/>
      <c r="T102" s="159"/>
      <c r="U102" s="159"/>
      <c r="V102" s="159"/>
      <c r="W102" s="159"/>
      <c r="X102" s="159"/>
    </row>
    <row r="103" ht="15.75" customHeight="1">
      <c r="A103" s="160">
        <v>45587.0</v>
      </c>
      <c r="B103" s="169">
        <f t="shared" si="2"/>
        <v>5884036.364</v>
      </c>
      <c r="C103" s="162">
        <f>C102+Sheet!C99</f>
        <v>3870418.943</v>
      </c>
      <c r="D103" s="161">
        <f>D102+Sheet!D99</f>
        <v>834866.2032</v>
      </c>
      <c r="E103" s="161">
        <f>E102+Sheet!E99</f>
        <v>1178751.218</v>
      </c>
      <c r="F103" s="163"/>
      <c r="G103" s="163"/>
      <c r="H103" s="163"/>
      <c r="I103" s="161"/>
      <c r="J103" s="164"/>
      <c r="K103" s="165"/>
      <c r="L103" s="166"/>
      <c r="M103" s="166"/>
      <c r="N103" s="165"/>
      <c r="O103" s="167"/>
      <c r="P103" s="165"/>
      <c r="Q103" s="165"/>
      <c r="R103" s="165"/>
      <c r="S103" s="159"/>
      <c r="T103" s="159"/>
      <c r="U103" s="159"/>
      <c r="V103" s="159"/>
      <c r="W103" s="159"/>
      <c r="X103" s="159"/>
    </row>
    <row r="104" ht="15.75" customHeight="1">
      <c r="A104" s="160">
        <v>45588.0</v>
      </c>
      <c r="B104" s="169">
        <f t="shared" si="2"/>
        <v>5877835.364</v>
      </c>
      <c r="C104" s="162">
        <f>C103+Sheet!C100</f>
        <v>3866340.031</v>
      </c>
      <c r="D104" s="161">
        <f>D103+Sheet!D100</f>
        <v>833986.3641</v>
      </c>
      <c r="E104" s="161">
        <f>E103+Sheet!E100</f>
        <v>1177508.969</v>
      </c>
      <c r="F104" s="163"/>
      <c r="G104" s="163"/>
      <c r="H104" s="163"/>
      <c r="I104" s="161"/>
      <c r="J104" s="164"/>
      <c r="K104" s="165"/>
      <c r="L104" s="166"/>
      <c r="M104" s="166"/>
      <c r="N104" s="165"/>
      <c r="O104" s="167"/>
      <c r="P104" s="165"/>
      <c r="Q104" s="165"/>
      <c r="R104" s="165"/>
      <c r="S104" s="159"/>
      <c r="T104" s="159"/>
      <c r="U104" s="159"/>
      <c r="V104" s="159"/>
      <c r="W104" s="159"/>
      <c r="X104" s="159"/>
    </row>
    <row r="105" ht="15.75" customHeight="1">
      <c r="A105" s="160">
        <v>45589.0</v>
      </c>
      <c r="B105" s="169">
        <f t="shared" si="2"/>
        <v>5961037.364</v>
      </c>
      <c r="C105" s="162">
        <f>C104+Sheet!C101</f>
        <v>3921068.89</v>
      </c>
      <c r="D105" s="161">
        <f>D104+Sheet!D101</f>
        <v>845791.6171</v>
      </c>
      <c r="E105" s="161">
        <f>E104+Sheet!E101</f>
        <v>1194176.857</v>
      </c>
      <c r="F105" s="163"/>
      <c r="G105" s="163"/>
      <c r="H105" s="163"/>
      <c r="I105" s="161"/>
      <c r="J105" s="164"/>
      <c r="K105" s="165"/>
      <c r="L105" s="166"/>
      <c r="M105" s="166"/>
      <c r="N105" s="165"/>
      <c r="O105" s="167"/>
      <c r="P105" s="165"/>
      <c r="Q105" s="165"/>
      <c r="R105" s="165"/>
      <c r="S105" s="159"/>
      <c r="T105" s="159"/>
      <c r="U105" s="159"/>
      <c r="V105" s="159"/>
      <c r="W105" s="159"/>
      <c r="X105" s="159"/>
    </row>
    <row r="106" ht="15.75" customHeight="1">
      <c r="A106" s="160">
        <v>45590.0</v>
      </c>
      <c r="B106" s="169">
        <f t="shared" si="2"/>
        <v>5781144.364</v>
      </c>
      <c r="C106" s="162">
        <f>C105+Sheet!C102</f>
        <v>3802738.337</v>
      </c>
      <c r="D106" s="161">
        <f>D105+Sheet!D102</f>
        <v>820267.2021</v>
      </c>
      <c r="E106" s="161">
        <f>E105+Sheet!E102</f>
        <v>1158138.825</v>
      </c>
      <c r="F106" s="163"/>
      <c r="G106" s="163"/>
      <c r="H106" s="163"/>
      <c r="I106" s="161"/>
      <c r="J106" s="164"/>
      <c r="K106" s="165"/>
      <c r="L106" s="166"/>
      <c r="M106" s="166"/>
      <c r="N106" s="165"/>
      <c r="O106" s="167"/>
      <c r="P106" s="165"/>
      <c r="Q106" s="165"/>
      <c r="R106" s="165"/>
      <c r="S106" s="159"/>
      <c r="T106" s="159"/>
      <c r="U106" s="159"/>
      <c r="V106" s="159"/>
      <c r="W106" s="159"/>
      <c r="X106" s="159"/>
    </row>
    <row r="107" ht="15.75" customHeight="1">
      <c r="A107" s="160">
        <v>45593.0</v>
      </c>
      <c r="B107" s="169">
        <f t="shared" si="2"/>
        <v>5892093.364</v>
      </c>
      <c r="C107" s="162">
        <f>C106+Sheet!C103</f>
        <v>3875718.7</v>
      </c>
      <c r="D107" s="161">
        <f>D106+Sheet!D103</f>
        <v>836009.384</v>
      </c>
      <c r="E107" s="161">
        <f>E106+Sheet!E103</f>
        <v>1180365.28</v>
      </c>
      <c r="F107" s="163"/>
      <c r="G107" s="163"/>
      <c r="H107" s="163"/>
      <c r="I107" s="161"/>
      <c r="J107" s="164"/>
      <c r="K107" s="165"/>
      <c r="L107" s="166"/>
      <c r="M107" s="166"/>
      <c r="N107" s="165"/>
      <c r="O107" s="167"/>
      <c r="P107" s="165"/>
      <c r="Q107" s="165"/>
      <c r="R107" s="165"/>
      <c r="S107" s="159"/>
      <c r="T107" s="159"/>
      <c r="U107" s="159"/>
      <c r="V107" s="159"/>
      <c r="W107" s="159"/>
      <c r="X107" s="159"/>
    </row>
    <row r="108" ht="15.75" customHeight="1">
      <c r="A108" s="160">
        <v>45594.0</v>
      </c>
      <c r="B108" s="169">
        <f t="shared" si="2"/>
        <v>5853696.364</v>
      </c>
      <c r="C108" s="162">
        <f>C107+Sheet!C104</f>
        <v>3850461.808</v>
      </c>
      <c r="D108" s="161">
        <f>D107+Sheet!D104</f>
        <v>830561.3623</v>
      </c>
      <c r="E108" s="161">
        <f>E107+Sheet!E104</f>
        <v>1172673.195</v>
      </c>
      <c r="F108" s="163"/>
      <c r="G108" s="163"/>
      <c r="H108" s="163"/>
      <c r="I108" s="161"/>
      <c r="J108" s="164"/>
      <c r="K108" s="165"/>
      <c r="L108" s="166"/>
      <c r="M108" s="166"/>
      <c r="N108" s="165"/>
      <c r="O108" s="167"/>
      <c r="P108" s="165"/>
      <c r="Q108" s="165"/>
      <c r="R108" s="165"/>
      <c r="S108" s="159"/>
      <c r="T108" s="159"/>
      <c r="U108" s="159"/>
      <c r="V108" s="159"/>
      <c r="W108" s="159"/>
      <c r="X108" s="159"/>
    </row>
    <row r="109" ht="15.75" customHeight="1">
      <c r="A109" s="160">
        <v>45595.0</v>
      </c>
      <c r="B109" s="169">
        <f t="shared" si="2"/>
        <v>5898878.364</v>
      </c>
      <c r="C109" s="162">
        <f>C108+Sheet!C105</f>
        <v>3880181.758</v>
      </c>
      <c r="D109" s="161">
        <f>D108+Sheet!D105</f>
        <v>836972.0849</v>
      </c>
      <c r="E109" s="161">
        <f>E108+Sheet!E105</f>
        <v>1181724.522</v>
      </c>
      <c r="F109" s="163"/>
      <c r="G109" s="163"/>
      <c r="H109" s="163"/>
      <c r="I109" s="161"/>
      <c r="J109" s="164"/>
      <c r="K109" s="165"/>
      <c r="L109" s="166"/>
      <c r="M109" s="166"/>
      <c r="N109" s="165"/>
      <c r="O109" s="167"/>
      <c r="P109" s="165"/>
      <c r="Q109" s="165"/>
      <c r="R109" s="165"/>
      <c r="S109" s="159"/>
      <c r="T109" s="159"/>
      <c r="U109" s="159"/>
      <c r="V109" s="159"/>
      <c r="W109" s="159"/>
      <c r="X109" s="159"/>
    </row>
    <row r="110" ht="15.75" customHeight="1">
      <c r="A110" s="160">
        <v>45596.0</v>
      </c>
      <c r="B110" s="169">
        <f t="shared" si="2"/>
        <v>5928337.364</v>
      </c>
      <c r="C110" s="162">
        <f>C109+Sheet!C106</f>
        <v>3899559.387</v>
      </c>
      <c r="D110" s="161">
        <f>D109+Sheet!D106</f>
        <v>841151.9237</v>
      </c>
      <c r="E110" s="161">
        <f>E109+Sheet!E106</f>
        <v>1187626.054</v>
      </c>
      <c r="F110" s="163"/>
      <c r="G110" s="163"/>
      <c r="H110" s="163"/>
      <c r="I110" s="161"/>
      <c r="J110" s="164"/>
      <c r="K110" s="165"/>
      <c r="L110" s="166"/>
      <c r="M110" s="166"/>
      <c r="N110" s="165"/>
      <c r="O110" s="167"/>
      <c r="P110" s="165"/>
      <c r="Q110" s="165"/>
      <c r="R110" s="165"/>
      <c r="S110" s="159"/>
      <c r="T110" s="159"/>
      <c r="U110" s="159"/>
      <c r="V110" s="159"/>
      <c r="W110" s="159"/>
      <c r="X110" s="159"/>
    </row>
    <row r="111" ht="15.75" customHeight="1">
      <c r="A111" s="160">
        <v>45600.0</v>
      </c>
      <c r="B111" s="168">
        <f t="shared" si="2"/>
        <v>5695951.364</v>
      </c>
      <c r="C111" s="168">
        <f>Monthly!F8</f>
        <v>3729588.981</v>
      </c>
      <c r="D111" s="168">
        <f>Monthly!M8</f>
        <v>815273.7853</v>
      </c>
      <c r="E111" s="168">
        <f>Monthly!S8</f>
        <v>1151088.598</v>
      </c>
      <c r="F111" s="163">
        <v>4985616.0</v>
      </c>
      <c r="G111" s="163"/>
      <c r="H111" s="163"/>
      <c r="I111" s="161"/>
      <c r="J111" s="164"/>
      <c r="K111" s="165"/>
      <c r="L111" s="166"/>
      <c r="M111" s="166"/>
      <c r="N111" s="165"/>
      <c r="O111" s="167"/>
      <c r="P111" s="165"/>
      <c r="Q111" s="165"/>
      <c r="R111" s="165"/>
      <c r="S111" s="159"/>
      <c r="T111" s="159"/>
      <c r="U111" s="159"/>
      <c r="V111" s="159"/>
      <c r="W111" s="159"/>
      <c r="X111" s="159"/>
    </row>
    <row r="112" ht="15.75" customHeight="1">
      <c r="A112" s="160">
        <v>45601.0</v>
      </c>
      <c r="B112" s="161">
        <f t="shared" si="2"/>
        <v>5980442.364</v>
      </c>
      <c r="C112" s="162">
        <f>C111+Sheet!C107</f>
        <v>3916722.317</v>
      </c>
      <c r="D112" s="161">
        <f>D111+Sheet!D107</f>
        <v>855639.26</v>
      </c>
      <c r="E112" s="161">
        <f>E111+Sheet!E107</f>
        <v>1208080.787</v>
      </c>
      <c r="F112" s="163"/>
      <c r="G112" s="163"/>
      <c r="H112" s="163"/>
      <c r="I112" s="161"/>
      <c r="J112" s="164"/>
      <c r="K112" s="165"/>
      <c r="L112" s="166"/>
      <c r="M112" s="166"/>
      <c r="N112" s="165"/>
      <c r="O112" s="167"/>
      <c r="P112" s="165"/>
      <c r="Q112" s="165"/>
      <c r="R112" s="165"/>
      <c r="S112" s="159"/>
      <c r="T112" s="159"/>
      <c r="U112" s="159"/>
      <c r="V112" s="159"/>
      <c r="W112" s="159"/>
      <c r="X112" s="159"/>
    </row>
    <row r="113" ht="15.75" customHeight="1">
      <c r="A113" s="160">
        <v>45602.0</v>
      </c>
      <c r="B113" s="161">
        <f t="shared" si="2"/>
        <v>6003700.364</v>
      </c>
      <c r="C113" s="162">
        <f>C112+Sheet!C108</f>
        <v>3931951.166</v>
      </c>
      <c r="D113" s="161">
        <f>D112+Sheet!D108</f>
        <v>858968.2276</v>
      </c>
      <c r="E113" s="161">
        <f>E112+Sheet!E108</f>
        <v>1212780.971</v>
      </c>
      <c r="F113" s="163"/>
      <c r="G113" s="163"/>
      <c r="H113" s="163"/>
      <c r="I113" s="161"/>
      <c r="J113" s="164"/>
      <c r="K113" s="165"/>
      <c r="L113" s="166"/>
      <c r="M113" s="166"/>
      <c r="N113" s="165"/>
      <c r="O113" s="167"/>
      <c r="P113" s="165"/>
      <c r="Q113" s="165"/>
      <c r="R113" s="165"/>
      <c r="S113" s="159"/>
      <c r="T113" s="159"/>
      <c r="U113" s="159"/>
      <c r="V113" s="159"/>
      <c r="W113" s="159"/>
      <c r="X113" s="159"/>
    </row>
    <row r="114" ht="15.75" customHeight="1">
      <c r="A114" s="160">
        <v>45603.0</v>
      </c>
      <c r="B114" s="161">
        <f t="shared" si="2"/>
        <v>6012169.364</v>
      </c>
      <c r="C114" s="162">
        <f>C113+Sheet!C109</f>
        <v>3937497.699</v>
      </c>
      <c r="D114" s="161">
        <f>D113+Sheet!D109</f>
        <v>860179.9121</v>
      </c>
      <c r="E114" s="161">
        <f>E113+Sheet!E109</f>
        <v>1214491.754</v>
      </c>
      <c r="F114" s="163"/>
      <c r="G114" s="163"/>
      <c r="H114" s="163"/>
      <c r="I114" s="161"/>
      <c r="J114" s="164"/>
      <c r="K114" s="165"/>
      <c r="L114" s="166"/>
      <c r="M114" s="166"/>
      <c r="N114" s="165"/>
      <c r="O114" s="167"/>
      <c r="P114" s="165"/>
      <c r="Q114" s="165"/>
      <c r="R114" s="165"/>
      <c r="S114" s="159"/>
      <c r="T114" s="159"/>
      <c r="U114" s="159"/>
      <c r="V114" s="159"/>
      <c r="W114" s="159"/>
      <c r="X114" s="159"/>
    </row>
    <row r="115" ht="15.75" customHeight="1">
      <c r="A115" s="160">
        <v>45604.0</v>
      </c>
      <c r="B115" s="161">
        <f t="shared" si="2"/>
        <v>6237471.364</v>
      </c>
      <c r="C115" s="162">
        <f>C114+Sheet!C110</f>
        <v>4085052.774</v>
      </c>
      <c r="D115" s="161">
        <f>D114+Sheet!D110</f>
        <v>892414.5753</v>
      </c>
      <c r="E115" s="161">
        <f>E114+Sheet!E110</f>
        <v>1260004.015</v>
      </c>
      <c r="F115" s="163"/>
      <c r="G115" s="163"/>
      <c r="H115" s="163"/>
      <c r="I115" s="161"/>
      <c r="J115" s="164"/>
      <c r="K115" s="165"/>
      <c r="L115" s="166"/>
      <c r="M115" s="166"/>
      <c r="N115" s="165"/>
      <c r="O115" s="167"/>
      <c r="P115" s="165"/>
      <c r="Q115" s="165"/>
      <c r="R115" s="165"/>
      <c r="S115" s="159"/>
      <c r="T115" s="159"/>
      <c r="U115" s="159"/>
      <c r="V115" s="159"/>
      <c r="W115" s="159"/>
      <c r="X115" s="159"/>
    </row>
    <row r="116" ht="15.75" customHeight="1">
      <c r="A116" s="160">
        <v>45607.0</v>
      </c>
      <c r="B116" s="161">
        <f t="shared" si="2"/>
        <v>6181259.364</v>
      </c>
      <c r="C116" s="162">
        <f>C115+Sheet!C111</f>
        <v>4048238.339</v>
      </c>
      <c r="D116" s="161">
        <f>D115+Sheet!D111</f>
        <v>884372.1483</v>
      </c>
      <c r="E116" s="161">
        <f>E115+Sheet!E111</f>
        <v>1248648.877</v>
      </c>
      <c r="F116" s="163"/>
      <c r="G116" s="163"/>
      <c r="H116" s="163"/>
      <c r="I116" s="161"/>
      <c r="J116" s="164"/>
      <c r="K116" s="165"/>
      <c r="L116" s="166"/>
      <c r="M116" s="166"/>
      <c r="N116" s="165"/>
      <c r="O116" s="167"/>
      <c r="P116" s="165"/>
      <c r="Q116" s="165"/>
      <c r="R116" s="165"/>
      <c r="S116" s="159"/>
      <c r="T116" s="159"/>
      <c r="U116" s="159"/>
      <c r="V116" s="159"/>
      <c r="W116" s="159"/>
      <c r="X116" s="159"/>
    </row>
    <row r="117" ht="15.75" customHeight="1">
      <c r="A117" s="160">
        <v>45608.0</v>
      </c>
      <c r="B117" s="161">
        <f t="shared" si="2"/>
        <v>6181259.364</v>
      </c>
      <c r="C117" s="162">
        <f>C116+Sheet!C112</f>
        <v>4048238.339</v>
      </c>
      <c r="D117" s="161">
        <f>D116+Sheet!D112</f>
        <v>884372.1483</v>
      </c>
      <c r="E117" s="161">
        <f>E116+Sheet!E112</f>
        <v>1248648.877</v>
      </c>
      <c r="F117" s="163"/>
      <c r="G117" s="163"/>
      <c r="H117" s="163"/>
      <c r="I117" s="161"/>
      <c r="J117" s="164"/>
      <c r="K117" s="165"/>
      <c r="L117" s="166"/>
      <c r="M117" s="166"/>
      <c r="N117" s="165"/>
      <c r="O117" s="167"/>
      <c r="P117" s="165"/>
      <c r="Q117" s="165"/>
      <c r="R117" s="165"/>
      <c r="S117" s="159"/>
      <c r="T117" s="159"/>
      <c r="U117" s="159"/>
      <c r="V117" s="159"/>
      <c r="W117" s="159"/>
      <c r="X117" s="159"/>
    </row>
    <row r="118" ht="15.75" customHeight="1">
      <c r="A118" s="160">
        <v>45609.0</v>
      </c>
      <c r="B118" s="161">
        <f t="shared" si="2"/>
        <v>6181259.364</v>
      </c>
      <c r="C118" s="162">
        <f>C117+Sheet!C113</f>
        <v>4048238.339</v>
      </c>
      <c r="D118" s="161">
        <f>D117+Sheet!D113</f>
        <v>884372.1483</v>
      </c>
      <c r="E118" s="161">
        <f>E117+Sheet!E113</f>
        <v>1248648.877</v>
      </c>
      <c r="F118" s="163"/>
      <c r="G118" s="163"/>
      <c r="H118" s="163"/>
      <c r="I118" s="161"/>
      <c r="J118" s="164"/>
      <c r="K118" s="165"/>
      <c r="L118" s="166"/>
      <c r="M118" s="166"/>
      <c r="N118" s="165"/>
      <c r="O118" s="167"/>
      <c r="P118" s="165"/>
      <c r="Q118" s="165"/>
      <c r="R118" s="165"/>
      <c r="S118" s="159"/>
      <c r="T118" s="159"/>
      <c r="U118" s="159"/>
      <c r="V118" s="159"/>
      <c r="W118" s="159"/>
      <c r="X118" s="159"/>
    </row>
    <row r="119" ht="15.75" customHeight="1">
      <c r="A119" s="160">
        <v>45610.0</v>
      </c>
      <c r="B119" s="161">
        <f t="shared" si="2"/>
        <v>6135950.364</v>
      </c>
      <c r="C119" s="162">
        <f>C118+Sheet!C114</f>
        <v>4018564.51</v>
      </c>
      <c r="D119" s="161">
        <f>D118+Sheet!D114</f>
        <v>877889.6477</v>
      </c>
      <c r="E119" s="161">
        <f>E118+Sheet!E114</f>
        <v>1239496.206</v>
      </c>
      <c r="F119" s="163"/>
      <c r="G119" s="163"/>
      <c r="H119" s="163"/>
      <c r="I119" s="161"/>
      <c r="J119" s="164"/>
      <c r="K119" s="165"/>
      <c r="L119" s="166"/>
      <c r="M119" s="166"/>
      <c r="N119" s="165"/>
      <c r="O119" s="167"/>
      <c r="P119" s="165"/>
      <c r="Q119" s="165"/>
      <c r="R119" s="165"/>
      <c r="S119" s="159"/>
      <c r="T119" s="159"/>
      <c r="U119" s="159"/>
      <c r="V119" s="159"/>
      <c r="W119" s="159"/>
      <c r="X119" s="159"/>
    </row>
    <row r="120" ht="15.75" customHeight="1">
      <c r="A120" s="160">
        <v>45614.0</v>
      </c>
      <c r="B120" s="161">
        <f t="shared" si="2"/>
        <v>6120863.364</v>
      </c>
      <c r="C120" s="162">
        <f>C119+Sheet!C115</f>
        <v>4008683.713</v>
      </c>
      <c r="D120" s="161">
        <f>D119+Sheet!D115</f>
        <v>875731.1033</v>
      </c>
      <c r="E120" s="161">
        <f>E119+Sheet!E115</f>
        <v>1236448.548</v>
      </c>
      <c r="F120" s="163"/>
      <c r="G120" s="163"/>
      <c r="H120" s="163"/>
      <c r="I120" s="161"/>
      <c r="J120" s="164"/>
      <c r="K120" s="165"/>
      <c r="L120" s="166"/>
      <c r="M120" s="166"/>
      <c r="N120" s="165"/>
      <c r="O120" s="167"/>
      <c r="P120" s="165"/>
      <c r="Q120" s="165"/>
      <c r="R120" s="165"/>
      <c r="S120" s="159"/>
      <c r="T120" s="159"/>
      <c r="U120" s="159"/>
      <c r="V120" s="159"/>
      <c r="W120" s="159"/>
      <c r="X120" s="159"/>
    </row>
    <row r="121" ht="15.75" customHeight="1">
      <c r="A121" s="160">
        <v>45615.0</v>
      </c>
      <c r="B121" s="161">
        <f t="shared" si="2"/>
        <v>6120863.364</v>
      </c>
      <c r="C121" s="162">
        <f>C120+Sheet!C116</f>
        <v>4008683.713</v>
      </c>
      <c r="D121" s="161">
        <f>D120+Sheet!D116</f>
        <v>875731.1033</v>
      </c>
      <c r="E121" s="161">
        <f>E120+Sheet!E116</f>
        <v>1236448.548</v>
      </c>
      <c r="F121" s="163"/>
      <c r="G121" s="163"/>
      <c r="H121" s="163"/>
      <c r="I121" s="161"/>
      <c r="J121" s="164"/>
      <c r="K121" s="165"/>
      <c r="L121" s="166"/>
      <c r="M121" s="166"/>
      <c r="N121" s="165"/>
      <c r="O121" s="167"/>
      <c r="P121" s="165"/>
      <c r="Q121" s="165"/>
      <c r="R121" s="165"/>
      <c r="S121" s="159"/>
      <c r="T121" s="159"/>
      <c r="U121" s="159"/>
      <c r="V121" s="159"/>
      <c r="W121" s="159"/>
      <c r="X121" s="159"/>
    </row>
    <row r="122" ht="15.75" customHeight="1">
      <c r="A122" s="160">
        <v>45617.0</v>
      </c>
      <c r="B122" s="161">
        <f t="shared" si="2"/>
        <v>6133820.364</v>
      </c>
      <c r="C122" s="162">
        <f>C121+Sheet!C117</f>
        <v>4017169.528</v>
      </c>
      <c r="D122" s="161">
        <f>D121+Sheet!D117</f>
        <v>877584.9019</v>
      </c>
      <c r="E122" s="161">
        <f>E121+Sheet!E117</f>
        <v>1239065.934</v>
      </c>
      <c r="F122" s="163"/>
      <c r="G122" s="163"/>
      <c r="H122" s="163"/>
      <c r="I122" s="161"/>
      <c r="J122" s="164"/>
      <c r="K122" s="165"/>
      <c r="L122" s="166"/>
      <c r="M122" s="166"/>
      <c r="N122" s="165"/>
      <c r="O122" s="167"/>
      <c r="P122" s="165"/>
      <c r="Q122" s="165"/>
      <c r="R122" s="165"/>
      <c r="S122" s="159"/>
      <c r="T122" s="159"/>
      <c r="U122" s="159"/>
      <c r="V122" s="159"/>
      <c r="W122" s="159"/>
      <c r="X122" s="159"/>
    </row>
    <row r="123" ht="15.75" customHeight="1">
      <c r="A123" s="160">
        <v>45618.0</v>
      </c>
      <c r="B123" s="161">
        <f t="shared" si="2"/>
        <v>6175272.364</v>
      </c>
      <c r="C123" s="162">
        <f>C122+Sheet!C118</f>
        <v>4044317.325</v>
      </c>
      <c r="D123" s="161">
        <f>D122+Sheet!D118</f>
        <v>883515.5695</v>
      </c>
      <c r="E123" s="161">
        <f>E122+Sheet!E118</f>
        <v>1247439.47</v>
      </c>
      <c r="F123" s="163"/>
      <c r="G123" s="163"/>
      <c r="H123" s="163"/>
      <c r="I123" s="161"/>
      <c r="J123" s="164"/>
      <c r="K123" s="165"/>
      <c r="L123" s="166"/>
      <c r="M123" s="166"/>
      <c r="N123" s="165"/>
      <c r="O123" s="167"/>
      <c r="P123" s="165"/>
      <c r="Q123" s="165"/>
      <c r="R123" s="165"/>
      <c r="S123" s="159"/>
      <c r="T123" s="159"/>
      <c r="U123" s="159"/>
      <c r="V123" s="159"/>
      <c r="W123" s="159"/>
      <c r="X123" s="159"/>
    </row>
    <row r="124" ht="15.75" customHeight="1">
      <c r="A124" s="160">
        <v>45621.0</v>
      </c>
      <c r="B124" s="161">
        <f t="shared" si="2"/>
        <v>6224724.364</v>
      </c>
      <c r="C124" s="162">
        <f>C123+Sheet!C119</f>
        <v>4076704.493</v>
      </c>
      <c r="D124" s="161">
        <f>D123+Sheet!D119</f>
        <v>890590.8221</v>
      </c>
      <c r="E124" s="161">
        <f>E123+Sheet!E119</f>
        <v>1257429.049</v>
      </c>
      <c r="F124" s="163"/>
      <c r="G124" s="163"/>
      <c r="H124" s="163"/>
      <c r="I124" s="161"/>
      <c r="J124" s="164"/>
      <c r="K124" s="165"/>
      <c r="L124" s="166"/>
      <c r="M124" s="166"/>
      <c r="N124" s="165"/>
      <c r="O124" s="167"/>
      <c r="P124" s="165"/>
      <c r="Q124" s="165"/>
      <c r="R124" s="165"/>
      <c r="S124" s="159"/>
      <c r="T124" s="159"/>
      <c r="U124" s="159"/>
      <c r="V124" s="159"/>
      <c r="W124" s="159"/>
      <c r="X124" s="159"/>
    </row>
    <row r="125" ht="15.75" customHeight="1">
      <c r="A125" s="160">
        <v>45622.0</v>
      </c>
      <c r="B125" s="161">
        <f t="shared" si="2"/>
        <v>6235742.364</v>
      </c>
      <c r="C125" s="162">
        <f>C124+Sheet!C120</f>
        <v>4083920.416</v>
      </c>
      <c r="D125" s="161">
        <f>D124+Sheet!D120</f>
        <v>892167.2019</v>
      </c>
      <c r="E125" s="161">
        <f>E124+Sheet!E120</f>
        <v>1259654.747</v>
      </c>
      <c r="F125" s="163"/>
      <c r="G125" s="163"/>
      <c r="H125" s="163"/>
      <c r="I125" s="161"/>
      <c r="J125" s="164"/>
      <c r="K125" s="165"/>
      <c r="L125" s="166"/>
      <c r="M125" s="166"/>
      <c r="N125" s="165"/>
      <c r="O125" s="167"/>
      <c r="P125" s="165"/>
      <c r="Q125" s="165"/>
      <c r="R125" s="165"/>
      <c r="S125" s="159"/>
      <c r="T125" s="159"/>
      <c r="U125" s="159"/>
      <c r="V125" s="159"/>
      <c r="W125" s="159"/>
      <c r="X125" s="159"/>
    </row>
    <row r="126" ht="15.75" customHeight="1">
      <c r="A126" s="160">
        <v>45623.0</v>
      </c>
      <c r="B126" s="161">
        <f t="shared" si="2"/>
        <v>6266742.364</v>
      </c>
      <c r="C126" s="162">
        <f>C125+Sheet!C121</f>
        <v>4104222.975</v>
      </c>
      <c r="D126" s="161">
        <f>D125+Sheet!D121</f>
        <v>896602.469</v>
      </c>
      <c r="E126" s="161">
        <f>E125+Sheet!E121</f>
        <v>1265916.92</v>
      </c>
      <c r="F126" s="163"/>
      <c r="G126" s="163"/>
      <c r="H126" s="163"/>
      <c r="I126" s="161"/>
      <c r="J126" s="164"/>
      <c r="K126" s="165"/>
      <c r="L126" s="166"/>
      <c r="M126" s="166"/>
      <c r="N126" s="165"/>
      <c r="O126" s="167"/>
      <c r="P126" s="165"/>
      <c r="Q126" s="165"/>
      <c r="R126" s="165"/>
      <c r="S126" s="159"/>
      <c r="T126" s="159"/>
      <c r="U126" s="159"/>
      <c r="V126" s="159"/>
      <c r="W126" s="159"/>
      <c r="X126" s="159"/>
    </row>
    <row r="127" ht="15.75" customHeight="1">
      <c r="A127" s="160">
        <v>45624.0</v>
      </c>
      <c r="B127" s="161">
        <f t="shared" si="2"/>
        <v>6274546.364</v>
      </c>
      <c r="C127" s="162">
        <f>C126+Sheet!C122</f>
        <v>4109333.981</v>
      </c>
      <c r="D127" s="161">
        <f>D126+Sheet!D122</f>
        <v>897719.0118</v>
      </c>
      <c r="E127" s="161">
        <f>E126+Sheet!E122</f>
        <v>1267493.371</v>
      </c>
      <c r="F127" s="163"/>
      <c r="G127" s="163"/>
      <c r="H127" s="163"/>
      <c r="I127" s="161"/>
      <c r="J127" s="164"/>
      <c r="K127" s="165"/>
      <c r="L127" s="166"/>
      <c r="M127" s="166"/>
      <c r="N127" s="165"/>
      <c r="O127" s="167"/>
      <c r="P127" s="165"/>
      <c r="Q127" s="165"/>
      <c r="R127" s="165"/>
      <c r="S127" s="159"/>
      <c r="T127" s="159"/>
      <c r="U127" s="159"/>
      <c r="V127" s="159"/>
      <c r="W127" s="159"/>
      <c r="X127" s="159"/>
    </row>
    <row r="128" ht="15.75" customHeight="1">
      <c r="A128" s="160">
        <v>45625.0</v>
      </c>
      <c r="B128" s="161">
        <f t="shared" si="2"/>
        <v>6226178.364</v>
      </c>
      <c r="C128" s="162">
        <f>C127+Sheet!C123</f>
        <v>4077656.748</v>
      </c>
      <c r="D128" s="161">
        <f>D127+Sheet!D123</f>
        <v>890798.8504</v>
      </c>
      <c r="E128" s="161">
        <f>E127+Sheet!E123</f>
        <v>1257722.766</v>
      </c>
      <c r="F128" s="163"/>
      <c r="G128" s="163"/>
      <c r="H128" s="163"/>
      <c r="I128" s="161"/>
      <c r="J128" s="164"/>
      <c r="K128" s="165"/>
      <c r="L128" s="166"/>
      <c r="M128" s="166"/>
      <c r="N128" s="165"/>
      <c r="O128" s="167"/>
      <c r="P128" s="165"/>
      <c r="Q128" s="165"/>
      <c r="R128" s="165"/>
      <c r="S128" s="159"/>
      <c r="T128" s="159"/>
      <c r="U128" s="159"/>
      <c r="V128" s="159"/>
      <c r="W128" s="159"/>
      <c r="X128" s="159"/>
    </row>
    <row r="129" ht="15.75" customHeight="1">
      <c r="A129" s="160">
        <v>45626.0</v>
      </c>
      <c r="B129" s="161">
        <f t="shared" si="2"/>
        <v>6260800.364</v>
      </c>
      <c r="C129" s="162">
        <f>C128+Sheet!C124</f>
        <v>4100331.433</v>
      </c>
      <c r="D129" s="161">
        <f>D128+Sheet!D124</f>
        <v>895752.3285</v>
      </c>
      <c r="E129" s="161">
        <f>E128+Sheet!E124</f>
        <v>1264716.603</v>
      </c>
      <c r="F129" s="163"/>
      <c r="G129" s="163"/>
      <c r="H129" s="163"/>
      <c r="I129" s="161"/>
      <c r="J129" s="164"/>
      <c r="K129" s="165"/>
      <c r="L129" s="166"/>
      <c r="M129" s="166"/>
      <c r="N129" s="165"/>
      <c r="O129" s="167"/>
      <c r="P129" s="165"/>
      <c r="Q129" s="165"/>
      <c r="R129" s="165"/>
      <c r="S129" s="159"/>
      <c r="T129" s="159"/>
      <c r="U129" s="159"/>
      <c r="V129" s="159"/>
      <c r="W129" s="159"/>
      <c r="X129" s="159"/>
    </row>
    <row r="130" ht="15.75" customHeight="1">
      <c r="A130" s="160">
        <v>45627.0</v>
      </c>
      <c r="B130" s="168">
        <f t="shared" si="2"/>
        <v>6101774.364</v>
      </c>
      <c r="C130" s="168">
        <f>Monthly!F9</f>
        <v>3978927.985</v>
      </c>
      <c r="D130" s="168">
        <f>Monthly!M9</f>
        <v>880153.637</v>
      </c>
      <c r="E130" s="168">
        <f>Monthly!S9</f>
        <v>1242692.742</v>
      </c>
      <c r="F130" s="163"/>
      <c r="G130" s="163"/>
      <c r="H130" s="163"/>
      <c r="I130" s="161"/>
      <c r="J130" s="164"/>
      <c r="K130" s="165"/>
      <c r="L130" s="166"/>
      <c r="M130" s="166"/>
      <c r="N130" s="165"/>
      <c r="O130" s="167"/>
      <c r="P130" s="165"/>
      <c r="Q130" s="165"/>
      <c r="R130" s="165"/>
      <c r="S130" s="159"/>
      <c r="T130" s="159"/>
      <c r="U130" s="159"/>
      <c r="V130" s="159"/>
      <c r="W130" s="159"/>
      <c r="X130" s="159"/>
    </row>
    <row r="131" ht="15.75" customHeight="1">
      <c r="A131" s="160">
        <v>45628.0</v>
      </c>
      <c r="B131" s="161">
        <f t="shared" si="2"/>
        <v>6004832.364</v>
      </c>
      <c r="C131" s="162">
        <f>C130+Sheet!C125</f>
        <v>3915438.605</v>
      </c>
      <c r="D131" s="161">
        <f>D130+Sheet!D125</f>
        <v>866283.8412</v>
      </c>
      <c r="E131" s="161">
        <f>E130+Sheet!E125</f>
        <v>1223109.918</v>
      </c>
      <c r="F131" s="163"/>
      <c r="G131" s="163"/>
      <c r="H131" s="163"/>
      <c r="I131" s="161"/>
      <c r="J131" s="164"/>
      <c r="K131" s="165"/>
      <c r="L131" s="166"/>
      <c r="M131" s="166"/>
      <c r="N131" s="165"/>
      <c r="O131" s="167"/>
      <c r="P131" s="165"/>
      <c r="Q131" s="165"/>
      <c r="R131" s="165"/>
      <c r="S131" s="159"/>
      <c r="T131" s="159"/>
      <c r="U131" s="159"/>
      <c r="V131" s="159"/>
      <c r="W131" s="159"/>
      <c r="X131" s="159"/>
    </row>
    <row r="132" ht="15.75" customHeight="1">
      <c r="A132" s="160">
        <v>45629.0</v>
      </c>
      <c r="B132" s="161">
        <f t="shared" si="2"/>
        <v>6047328.364</v>
      </c>
      <c r="C132" s="162">
        <f>C131+Sheet!C126</f>
        <v>3943270.14</v>
      </c>
      <c r="D132" s="161">
        <f>D131+Sheet!D126</f>
        <v>872363.8771</v>
      </c>
      <c r="E132" s="161">
        <f>E131+Sheet!E126</f>
        <v>1231694.347</v>
      </c>
      <c r="F132" s="163"/>
      <c r="G132" s="163"/>
      <c r="H132" s="163"/>
      <c r="I132" s="161"/>
      <c r="J132" s="164"/>
      <c r="K132" s="165"/>
      <c r="L132" s="166"/>
      <c r="M132" s="166"/>
      <c r="N132" s="165"/>
      <c r="O132" s="167"/>
      <c r="P132" s="165"/>
      <c r="Q132" s="165"/>
      <c r="R132" s="165"/>
      <c r="S132" s="159"/>
      <c r="T132" s="159"/>
      <c r="U132" s="159"/>
      <c r="V132" s="159"/>
      <c r="W132" s="159"/>
      <c r="X132" s="159"/>
    </row>
    <row r="133" ht="15.75" customHeight="1">
      <c r="A133" s="160">
        <v>45630.0</v>
      </c>
      <c r="B133" s="161">
        <f t="shared" si="2"/>
        <v>5863546.364</v>
      </c>
      <c r="C133" s="162">
        <f>C132+Sheet!C127</f>
        <v>3823427.075</v>
      </c>
      <c r="D133" s="161">
        <f>D132+Sheet!D127</f>
        <v>845854.1463</v>
      </c>
      <c r="E133" s="161">
        <f>E132+Sheet!E127</f>
        <v>1194265.143</v>
      </c>
      <c r="F133" s="163"/>
      <c r="G133" s="163"/>
      <c r="H133" s="163"/>
      <c r="I133" s="161"/>
      <c r="J133" s="164"/>
      <c r="K133" s="165"/>
      <c r="L133" s="166"/>
      <c r="M133" s="166"/>
      <c r="N133" s="165"/>
      <c r="O133" s="167"/>
      <c r="P133" s="165"/>
      <c r="Q133" s="165"/>
      <c r="R133" s="165"/>
      <c r="S133" s="159"/>
      <c r="T133" s="159"/>
      <c r="U133" s="159"/>
      <c r="V133" s="159"/>
      <c r="W133" s="159"/>
      <c r="X133" s="159"/>
    </row>
    <row r="134" ht="15.75" customHeight="1">
      <c r="A134" s="160">
        <v>45631.0</v>
      </c>
      <c r="B134" s="161">
        <f t="shared" si="2"/>
        <v>5762999.364</v>
      </c>
      <c r="C134" s="162">
        <f>C133+Sheet!C128</f>
        <v>3757865.611</v>
      </c>
      <c r="D134" s="161">
        <f>D133+Sheet!D128</f>
        <v>831348.7886</v>
      </c>
      <c r="E134" s="161">
        <f>E133+Sheet!E128</f>
        <v>1173784.965</v>
      </c>
      <c r="F134" s="163"/>
      <c r="G134" s="163"/>
      <c r="H134" s="163"/>
      <c r="I134" s="161"/>
      <c r="J134" s="164"/>
      <c r="K134" s="165"/>
      <c r="L134" s="166"/>
      <c r="M134" s="166"/>
      <c r="N134" s="165"/>
      <c r="O134" s="167"/>
      <c r="P134" s="165"/>
      <c r="Q134" s="165"/>
      <c r="R134" s="165"/>
      <c r="S134" s="159"/>
      <c r="T134" s="159"/>
      <c r="U134" s="159"/>
      <c r="V134" s="159"/>
      <c r="W134" s="159"/>
      <c r="X134" s="159"/>
    </row>
    <row r="135" ht="15.75" customHeight="1">
      <c r="A135" s="160">
        <v>45632.0</v>
      </c>
      <c r="B135" s="161">
        <f t="shared" si="2"/>
        <v>5869261.364</v>
      </c>
      <c r="C135" s="162">
        <f>C134+Sheet!C129</f>
        <v>3827155.675</v>
      </c>
      <c r="D135" s="161">
        <f>D134+Sheet!D129</f>
        <v>846677.7281</v>
      </c>
      <c r="E135" s="161">
        <f>E134+Sheet!E129</f>
        <v>1195427.961</v>
      </c>
      <c r="F135" s="163"/>
      <c r="G135" s="163"/>
      <c r="H135" s="163"/>
      <c r="I135" s="161"/>
      <c r="J135" s="164"/>
      <c r="K135" s="165"/>
      <c r="L135" s="166"/>
      <c r="M135" s="166"/>
      <c r="N135" s="165"/>
      <c r="O135" s="167"/>
      <c r="P135" s="165"/>
      <c r="Q135" s="165"/>
      <c r="R135" s="165"/>
      <c r="S135" s="159"/>
      <c r="T135" s="159"/>
      <c r="U135" s="159"/>
      <c r="V135" s="159"/>
      <c r="W135" s="159"/>
      <c r="X135" s="159"/>
    </row>
    <row r="136" ht="15.75" customHeight="1">
      <c r="A136" s="160">
        <v>45635.0</v>
      </c>
      <c r="B136" s="161">
        <f t="shared" si="2"/>
        <v>5989366.364</v>
      </c>
      <c r="C136" s="162">
        <f>C135+Sheet!C130</f>
        <v>3905472.223</v>
      </c>
      <c r="D136" s="161">
        <f>D135+Sheet!D130</f>
        <v>864003.6442</v>
      </c>
      <c r="E136" s="161">
        <f>E135+Sheet!E130</f>
        <v>1219890.498</v>
      </c>
      <c r="F136" s="163"/>
      <c r="G136" s="163"/>
      <c r="H136" s="163"/>
      <c r="I136" s="161"/>
      <c r="J136" s="164"/>
      <c r="K136" s="165"/>
      <c r="L136" s="166"/>
      <c r="M136" s="166"/>
      <c r="N136" s="165"/>
      <c r="O136" s="167"/>
      <c r="P136" s="165"/>
      <c r="Q136" s="165"/>
      <c r="R136" s="165"/>
      <c r="S136" s="159"/>
      <c r="T136" s="159"/>
      <c r="U136" s="159"/>
      <c r="V136" s="159"/>
      <c r="W136" s="159"/>
      <c r="X136" s="159"/>
    </row>
    <row r="137" ht="15.75" customHeight="1">
      <c r="A137" s="160">
        <v>45636.0</v>
      </c>
      <c r="B137" s="161">
        <f t="shared" si="2"/>
        <v>6005211.364</v>
      </c>
      <c r="C137" s="162">
        <f>C136+Sheet!C131</f>
        <v>3915804.235</v>
      </c>
      <c r="D137" s="161">
        <f>D136+Sheet!D131</f>
        <v>866289.3848</v>
      </c>
      <c r="E137" s="161">
        <f>E136+Sheet!E131</f>
        <v>1223117.745</v>
      </c>
      <c r="F137" s="163"/>
      <c r="G137" s="163"/>
      <c r="H137" s="163"/>
      <c r="I137" s="161"/>
      <c r="J137" s="164"/>
      <c r="K137" s="165"/>
      <c r="L137" s="166"/>
      <c r="M137" s="166"/>
      <c r="N137" s="165"/>
      <c r="O137" s="167"/>
      <c r="P137" s="165"/>
      <c r="Q137" s="165"/>
      <c r="R137" s="165"/>
      <c r="S137" s="159"/>
      <c r="T137" s="159"/>
      <c r="U137" s="159"/>
      <c r="V137" s="159"/>
      <c r="W137" s="159"/>
      <c r="X137" s="159"/>
    </row>
    <row r="138" ht="15.75" customHeight="1">
      <c r="A138" s="160">
        <v>45637.0</v>
      </c>
      <c r="B138" s="161">
        <f t="shared" si="2"/>
        <v>6097224.364</v>
      </c>
      <c r="C138" s="162">
        <f>C137+Sheet!C132</f>
        <v>3975802.939</v>
      </c>
      <c r="D138" s="161">
        <f>D137+Sheet!D132</f>
        <v>879562.8365</v>
      </c>
      <c r="E138" s="161">
        <f>E137+Sheet!E132</f>
        <v>1241858.589</v>
      </c>
      <c r="F138" s="163"/>
      <c r="G138" s="163"/>
      <c r="H138" s="163"/>
      <c r="I138" s="161"/>
      <c r="J138" s="164"/>
      <c r="K138" s="165"/>
      <c r="L138" s="166"/>
      <c r="M138" s="166"/>
      <c r="N138" s="165"/>
      <c r="O138" s="167"/>
      <c r="P138" s="165"/>
      <c r="Q138" s="165"/>
      <c r="R138" s="165"/>
      <c r="S138" s="159"/>
      <c r="T138" s="159"/>
      <c r="U138" s="159"/>
      <c r="V138" s="159"/>
      <c r="W138" s="159"/>
      <c r="X138" s="159"/>
    </row>
    <row r="139" ht="15.75" customHeight="1">
      <c r="A139" s="160">
        <v>45638.0</v>
      </c>
      <c r="B139" s="161">
        <f t="shared" si="2"/>
        <v>6062937.364</v>
      </c>
      <c r="C139" s="162">
        <f>C138+Sheet!C133</f>
        <v>3953445.494</v>
      </c>
      <c r="D139" s="161">
        <f>D138+Sheet!D133</f>
        <v>874616.7219</v>
      </c>
      <c r="E139" s="161">
        <f>E138+Sheet!E133</f>
        <v>1234875.148</v>
      </c>
      <c r="F139" s="163"/>
      <c r="G139" s="163"/>
      <c r="H139" s="163"/>
      <c r="I139" s="161"/>
      <c r="J139" s="164"/>
      <c r="K139" s="165"/>
      <c r="L139" s="166"/>
      <c r="M139" s="166"/>
      <c r="N139" s="165"/>
      <c r="O139" s="167"/>
      <c r="P139" s="165"/>
      <c r="Q139" s="165"/>
      <c r="R139" s="165"/>
      <c r="S139" s="159"/>
      <c r="T139" s="159"/>
      <c r="U139" s="159"/>
      <c r="V139" s="159"/>
      <c r="W139" s="159"/>
      <c r="X139" s="159"/>
    </row>
    <row r="140" ht="15.75" customHeight="1">
      <c r="A140" s="160">
        <v>45639.0</v>
      </c>
      <c r="B140" s="161">
        <f t="shared" si="2"/>
        <v>6051877.364</v>
      </c>
      <c r="C140" s="162">
        <f>C139+Sheet!C134</f>
        <v>3946233.626</v>
      </c>
      <c r="D140" s="161">
        <f>D139+Sheet!D134</f>
        <v>873021.2475</v>
      </c>
      <c r="E140" s="161">
        <f>E139+Sheet!E134</f>
        <v>1232622.491</v>
      </c>
      <c r="F140" s="163"/>
      <c r="G140" s="163"/>
      <c r="H140" s="163"/>
      <c r="I140" s="161"/>
      <c r="J140" s="164"/>
      <c r="K140" s="165"/>
      <c r="L140" s="166"/>
      <c r="M140" s="166"/>
      <c r="N140" s="165"/>
      <c r="O140" s="167"/>
      <c r="P140" s="165"/>
      <c r="Q140" s="165"/>
      <c r="R140" s="165"/>
      <c r="S140" s="159"/>
      <c r="T140" s="159"/>
      <c r="U140" s="159"/>
      <c r="V140" s="159"/>
      <c r="W140" s="159"/>
      <c r="X140" s="159"/>
    </row>
    <row r="141" ht="15.75" customHeight="1">
      <c r="A141" s="160">
        <v>45642.0</v>
      </c>
      <c r="B141" s="161">
        <f t="shared" si="2"/>
        <v>5883187.364</v>
      </c>
      <c r="C141" s="162">
        <f>C140+Sheet!C135</f>
        <v>3836236.329</v>
      </c>
      <c r="D141" s="161">
        <f>D140+Sheet!D135</f>
        <v>848686.6576</v>
      </c>
      <c r="E141" s="161">
        <f>E140+Sheet!E135</f>
        <v>1198264.378</v>
      </c>
      <c r="F141" s="163"/>
      <c r="G141" s="163"/>
      <c r="H141" s="163"/>
      <c r="I141" s="161"/>
      <c r="J141" s="164"/>
      <c r="K141" s="165"/>
      <c r="L141" s="166"/>
      <c r="M141" s="166"/>
      <c r="N141" s="165"/>
      <c r="O141" s="167"/>
      <c r="P141" s="165"/>
      <c r="Q141" s="165"/>
      <c r="R141" s="165"/>
      <c r="S141" s="159"/>
      <c r="T141" s="159"/>
      <c r="U141" s="159"/>
      <c r="V141" s="159"/>
      <c r="W141" s="159"/>
      <c r="X141" s="159"/>
    </row>
    <row r="142" ht="15.75" customHeight="1">
      <c r="A142" s="160">
        <v>45643.0</v>
      </c>
      <c r="B142" s="161">
        <f t="shared" si="2"/>
        <v>6003998.364</v>
      </c>
      <c r="C142" s="162">
        <f>C141+Sheet!C136</f>
        <v>3915013.278</v>
      </c>
      <c r="D142" s="161">
        <f>D141+Sheet!D136</f>
        <v>866114.4016</v>
      </c>
      <c r="E142" s="161">
        <f>E141+Sheet!E136</f>
        <v>1222870.685</v>
      </c>
      <c r="F142" s="163"/>
      <c r="G142" s="163"/>
      <c r="H142" s="163"/>
      <c r="I142" s="161"/>
      <c r="J142" s="164"/>
      <c r="K142" s="165"/>
      <c r="L142" s="166"/>
      <c r="M142" s="166"/>
      <c r="N142" s="165"/>
      <c r="O142" s="167"/>
      <c r="P142" s="165"/>
      <c r="Q142" s="165"/>
      <c r="R142" s="165"/>
      <c r="S142" s="159"/>
      <c r="T142" s="159"/>
      <c r="U142" s="159"/>
      <c r="V142" s="159"/>
      <c r="W142" s="159"/>
      <c r="X142" s="159"/>
    </row>
    <row r="143" ht="15.75" customHeight="1">
      <c r="A143" s="160">
        <v>45644.0</v>
      </c>
      <c r="B143" s="161">
        <f t="shared" si="2"/>
        <v>5957024.614</v>
      </c>
      <c r="C143" s="162">
        <f>C142+Sheet!C137</f>
        <v>3884383.213</v>
      </c>
      <c r="D143" s="161">
        <f>D142+Sheet!D137</f>
        <v>859338.1437</v>
      </c>
      <c r="E143" s="161">
        <f>E142+Sheet!E137</f>
        <v>1213303.257</v>
      </c>
      <c r="F143" s="163"/>
      <c r="G143" s="163"/>
      <c r="H143" s="163"/>
      <c r="I143" s="161"/>
      <c r="J143" s="164"/>
      <c r="K143" s="165"/>
      <c r="L143" s="166"/>
      <c r="M143" s="166"/>
      <c r="N143" s="165"/>
      <c r="O143" s="167"/>
      <c r="P143" s="165"/>
      <c r="Q143" s="165"/>
      <c r="R143" s="165"/>
      <c r="S143" s="159"/>
      <c r="T143" s="159"/>
      <c r="U143" s="159"/>
      <c r="V143" s="159"/>
      <c r="W143" s="159"/>
      <c r="X143" s="159"/>
    </row>
    <row r="144" ht="15.75" customHeight="1">
      <c r="A144" s="160">
        <v>45645.0</v>
      </c>
      <c r="B144" s="161">
        <f t="shared" si="2"/>
        <v>6252974.614</v>
      </c>
      <c r="C144" s="162">
        <f>C143+Sheet!C138</f>
        <v>4077362.643</v>
      </c>
      <c r="D144" s="161">
        <f>D143+Sheet!D138</f>
        <v>902030.7865</v>
      </c>
      <c r="E144" s="161">
        <f>E143+Sheet!E138</f>
        <v>1273581.185</v>
      </c>
      <c r="F144" s="163"/>
      <c r="G144" s="163"/>
      <c r="H144" s="163"/>
      <c r="I144" s="161"/>
      <c r="J144" s="164"/>
      <c r="K144" s="165"/>
      <c r="L144" s="166"/>
      <c r="M144" s="166"/>
      <c r="N144" s="165"/>
      <c r="O144" s="167"/>
      <c r="P144" s="165"/>
      <c r="Q144" s="165"/>
      <c r="R144" s="165"/>
      <c r="S144" s="159"/>
      <c r="T144" s="159"/>
      <c r="U144" s="159"/>
      <c r="V144" s="159"/>
      <c r="W144" s="159"/>
      <c r="X144" s="159"/>
    </row>
    <row r="145" ht="15.75" customHeight="1">
      <c r="A145" s="160">
        <v>45646.0</v>
      </c>
      <c r="B145" s="161">
        <f t="shared" si="2"/>
        <v>6164473.614</v>
      </c>
      <c r="C145" s="162">
        <f>C144+Sheet!C139</f>
        <v>4019654.001</v>
      </c>
      <c r="D145" s="161">
        <f>D144+Sheet!D139</f>
        <v>889263.9624</v>
      </c>
      <c r="E145" s="161">
        <f>E144+Sheet!E139</f>
        <v>1255555.651</v>
      </c>
      <c r="F145" s="163"/>
      <c r="G145" s="163"/>
      <c r="H145" s="163"/>
      <c r="I145" s="161"/>
      <c r="J145" s="164"/>
      <c r="K145" s="165"/>
      <c r="L145" s="166"/>
      <c r="M145" s="166"/>
      <c r="N145" s="165"/>
      <c r="O145" s="167"/>
      <c r="P145" s="165"/>
      <c r="Q145" s="165"/>
      <c r="R145" s="165"/>
      <c r="S145" s="159"/>
      <c r="T145" s="159"/>
      <c r="U145" s="159"/>
      <c r="V145" s="159"/>
      <c r="W145" s="159"/>
      <c r="X145" s="159"/>
    </row>
    <row r="146" ht="15.75" customHeight="1">
      <c r="A146" s="160">
        <v>45649.0</v>
      </c>
      <c r="B146" s="161">
        <f t="shared" si="2"/>
        <v>6073617.614</v>
      </c>
      <c r="C146" s="162">
        <f>C145+Sheet!C140</f>
        <v>3960409.74</v>
      </c>
      <c r="D146" s="161">
        <f>D145+Sheet!D140</f>
        <v>876157.4149</v>
      </c>
      <c r="E146" s="161">
        <f>E145+Sheet!E140</f>
        <v>1237050.459</v>
      </c>
      <c r="F146" s="163"/>
      <c r="G146" s="163"/>
      <c r="H146" s="163"/>
      <c r="I146" s="161"/>
      <c r="J146" s="164"/>
      <c r="K146" s="165"/>
      <c r="L146" s="166"/>
      <c r="M146" s="166"/>
      <c r="N146" s="165"/>
      <c r="O146" s="167"/>
      <c r="P146" s="165"/>
      <c r="Q146" s="165"/>
      <c r="R146" s="165"/>
      <c r="S146" s="159"/>
      <c r="T146" s="159"/>
      <c r="U146" s="159"/>
      <c r="V146" s="159"/>
      <c r="W146" s="159"/>
      <c r="X146" s="159"/>
    </row>
    <row r="147" ht="15.75" customHeight="1">
      <c r="A147" s="160">
        <v>45650.0</v>
      </c>
      <c r="B147" s="161">
        <f t="shared" si="2"/>
        <v>6147154.614</v>
      </c>
      <c r="C147" s="162">
        <f>C146+Sheet!C141</f>
        <v>4008360.841</v>
      </c>
      <c r="D147" s="161">
        <f>D146+Sheet!D141</f>
        <v>886765.5881</v>
      </c>
      <c r="E147" s="161">
        <f>E146+Sheet!E141</f>
        <v>1252028.185</v>
      </c>
      <c r="F147" s="163"/>
      <c r="G147" s="163"/>
      <c r="H147" s="163"/>
      <c r="I147" s="161"/>
      <c r="J147" s="164"/>
      <c r="K147" s="165"/>
      <c r="L147" s="166"/>
      <c r="M147" s="166"/>
      <c r="N147" s="165"/>
      <c r="O147" s="167"/>
      <c r="P147" s="165"/>
      <c r="Q147" s="165"/>
      <c r="R147" s="165"/>
      <c r="S147" s="159"/>
      <c r="T147" s="159"/>
      <c r="U147" s="159"/>
      <c r="V147" s="159"/>
      <c r="W147" s="159"/>
      <c r="X147" s="159"/>
    </row>
    <row r="148" ht="15.75" customHeight="1">
      <c r="A148" s="160">
        <v>45652.0</v>
      </c>
      <c r="B148" s="161">
        <f t="shared" si="2"/>
        <v>6079997.614</v>
      </c>
      <c r="C148" s="162">
        <f>C147+Sheet!C142</f>
        <v>3964569.932</v>
      </c>
      <c r="D148" s="161">
        <f>D147+Sheet!D142</f>
        <v>877077.7699</v>
      </c>
      <c r="E148" s="161">
        <f>E147+Sheet!E142</f>
        <v>1238349.912</v>
      </c>
      <c r="F148" s="163"/>
      <c r="G148" s="163"/>
      <c r="H148" s="163"/>
      <c r="I148" s="161"/>
      <c r="J148" s="164"/>
      <c r="K148" s="165"/>
      <c r="L148" s="166"/>
      <c r="M148" s="166"/>
      <c r="N148" s="165"/>
      <c r="O148" s="167"/>
      <c r="P148" s="165"/>
      <c r="Q148" s="165"/>
      <c r="R148" s="165"/>
      <c r="S148" s="159"/>
      <c r="T148" s="159"/>
      <c r="U148" s="159"/>
      <c r="V148" s="159"/>
      <c r="W148" s="159"/>
      <c r="X148" s="159"/>
    </row>
    <row r="149" ht="15.75" customHeight="1">
      <c r="A149" s="160">
        <v>45653.0</v>
      </c>
      <c r="B149" s="161">
        <f t="shared" si="2"/>
        <v>6347826.614</v>
      </c>
      <c r="C149" s="162">
        <f>C148+Sheet!C143</f>
        <v>4139212.566</v>
      </c>
      <c r="D149" s="161">
        <f>D148+Sheet!D143</f>
        <v>915713.7821</v>
      </c>
      <c r="E149" s="161">
        <f>E148+Sheet!E143</f>
        <v>1292900.266</v>
      </c>
      <c r="F149" s="163"/>
      <c r="G149" s="163"/>
      <c r="H149" s="163"/>
      <c r="I149" s="161"/>
      <c r="J149" s="164"/>
      <c r="K149" s="165"/>
      <c r="L149" s="166"/>
      <c r="M149" s="166"/>
      <c r="N149" s="165"/>
      <c r="O149" s="167"/>
      <c r="P149" s="165"/>
      <c r="Q149" s="165"/>
      <c r="R149" s="165"/>
      <c r="S149" s="159"/>
      <c r="T149" s="159"/>
      <c r="U149" s="159"/>
      <c r="V149" s="159"/>
      <c r="W149" s="159"/>
      <c r="X149" s="159"/>
    </row>
    <row r="150" ht="15.75" customHeight="1">
      <c r="A150" s="160">
        <v>45656.0</v>
      </c>
      <c r="B150" s="161">
        <f t="shared" si="2"/>
        <v>6318384.614</v>
      </c>
      <c r="C150" s="162">
        <f>C149+Sheet!C144</f>
        <v>4120014.39</v>
      </c>
      <c r="D150" s="161">
        <f>D149+Sheet!D144</f>
        <v>911466.589</v>
      </c>
      <c r="E150" s="161">
        <f>E149+Sheet!E144</f>
        <v>1286903.635</v>
      </c>
      <c r="F150" s="163"/>
      <c r="G150" s="163"/>
      <c r="H150" s="163"/>
      <c r="I150" s="161"/>
      <c r="J150" s="164"/>
      <c r="K150" s="165"/>
      <c r="L150" s="166"/>
      <c r="M150" s="166"/>
      <c r="N150" s="165"/>
      <c r="O150" s="167"/>
      <c r="P150" s="165"/>
      <c r="Q150" s="165"/>
      <c r="R150" s="165"/>
      <c r="S150" s="159"/>
      <c r="T150" s="159"/>
      <c r="U150" s="159"/>
      <c r="V150" s="159"/>
      <c r="W150" s="159"/>
      <c r="X150" s="159"/>
    </row>
    <row r="151" ht="15.75" customHeight="1">
      <c r="A151" s="160">
        <v>45657.0</v>
      </c>
      <c r="B151" s="161">
        <f t="shared" si="2"/>
        <v>6370576.614</v>
      </c>
      <c r="C151" s="162">
        <f>C150+Sheet!C145</f>
        <v>4154047.106</v>
      </c>
      <c r="D151" s="161">
        <f>D150+Sheet!D145</f>
        <v>918995.6122</v>
      </c>
      <c r="E151" s="161">
        <f>E150+Sheet!E145</f>
        <v>1297533.896</v>
      </c>
      <c r="F151" s="163"/>
      <c r="G151" s="163"/>
      <c r="H151" s="163"/>
      <c r="I151" s="161"/>
      <c r="J151" s="164"/>
      <c r="K151" s="165"/>
      <c r="L151" s="166"/>
      <c r="M151" s="166"/>
      <c r="N151" s="165"/>
      <c r="O151" s="167"/>
      <c r="P151" s="165"/>
      <c r="Q151" s="165"/>
      <c r="R151" s="165"/>
      <c r="S151" s="159"/>
      <c r="T151" s="159"/>
      <c r="U151" s="159"/>
      <c r="V151" s="159"/>
      <c r="W151" s="159"/>
      <c r="X151" s="159"/>
    </row>
    <row r="152" ht="15.75" customHeight="1">
      <c r="A152" s="160">
        <v>45658.0</v>
      </c>
      <c r="B152" s="168">
        <f t="shared" ref="B152:B175" si="3">C152+D152+E152+F152+G152</f>
        <v>8943172.614</v>
      </c>
      <c r="C152" s="168">
        <f>Monthly!F10</f>
        <v>4493797.642</v>
      </c>
      <c r="D152" s="168">
        <f>Monthly!M10</f>
        <v>1019608.022</v>
      </c>
      <c r="E152" s="168">
        <f>Monthly!S10</f>
        <v>1263100.951</v>
      </c>
      <c r="F152" s="170">
        <v>1666666.0</v>
      </c>
      <c r="G152" s="170">
        <v>500000.0</v>
      </c>
      <c r="H152" s="163"/>
      <c r="I152" s="161"/>
      <c r="J152" s="164"/>
      <c r="K152" s="165"/>
      <c r="L152" s="166"/>
      <c r="M152" s="166"/>
      <c r="N152" s="165"/>
      <c r="O152" s="167"/>
      <c r="P152" s="165"/>
      <c r="Q152" s="165"/>
      <c r="R152" s="165"/>
      <c r="S152" s="159"/>
      <c r="T152" s="159"/>
      <c r="U152" s="159"/>
      <c r="V152" s="159"/>
      <c r="W152" s="159"/>
      <c r="X152" s="159"/>
    </row>
    <row r="153" ht="15.75" customHeight="1">
      <c r="A153" s="160">
        <v>45659.0</v>
      </c>
      <c r="B153" s="161">
        <f t="shared" si="3"/>
        <v>8845260.614</v>
      </c>
      <c r="C153" s="162">
        <f>C152+Sheet!C146</f>
        <v>4444598.467</v>
      </c>
      <c r="D153" s="161">
        <f>D152+Sheet!D146</f>
        <v>1008445.108</v>
      </c>
      <c r="E153" s="161">
        <f>E152+Sheet!E146</f>
        <v>1249272.219</v>
      </c>
      <c r="F153" s="163">
        <f>F152+Sheet!F146</f>
        <v>1648418.941</v>
      </c>
      <c r="G153" s="163">
        <f>G152+Sheet!G146</f>
        <v>494525.88</v>
      </c>
      <c r="H153" s="163"/>
      <c r="I153" s="161"/>
      <c r="J153" s="164"/>
      <c r="K153" s="165"/>
      <c r="L153" s="166"/>
      <c r="M153" s="166"/>
      <c r="N153" s="165"/>
      <c r="O153" s="167"/>
      <c r="P153" s="165"/>
      <c r="Q153" s="165"/>
      <c r="R153" s="165"/>
      <c r="S153" s="159"/>
      <c r="T153" s="159"/>
      <c r="U153" s="159"/>
      <c r="V153" s="159"/>
      <c r="W153" s="159"/>
      <c r="X153" s="159"/>
    </row>
    <row r="154" ht="15.75" customHeight="1">
      <c r="A154" s="160">
        <v>45660.0</v>
      </c>
      <c r="B154" s="161">
        <f t="shared" si="3"/>
        <v>9115147.614</v>
      </c>
      <c r="C154" s="162">
        <f>C153+Sheet!C147</f>
        <v>4580212.26</v>
      </c>
      <c r="D154" s="161">
        <f>D153+Sheet!D147</f>
        <v>1039214.832</v>
      </c>
      <c r="E154" s="161">
        <f>E153+Sheet!E147</f>
        <v>1287390.07</v>
      </c>
      <c r="F154" s="163">
        <f>F153+Sheet!F147</f>
        <v>1698715.575</v>
      </c>
      <c r="G154" s="163">
        <f>G153+Sheet!G147</f>
        <v>509614.8765</v>
      </c>
      <c r="H154" s="163"/>
      <c r="I154" s="161"/>
      <c r="J154" s="164"/>
      <c r="K154" s="165"/>
      <c r="L154" s="166"/>
      <c r="M154" s="166"/>
      <c r="N154" s="165"/>
      <c r="O154" s="167"/>
      <c r="P154" s="165"/>
      <c r="Q154" s="165"/>
      <c r="R154" s="165"/>
      <c r="S154" s="159"/>
      <c r="T154" s="159"/>
      <c r="U154" s="159"/>
      <c r="V154" s="159"/>
      <c r="W154" s="159"/>
      <c r="X154" s="159"/>
    </row>
    <row r="155" ht="15.75" customHeight="1">
      <c r="A155" s="160">
        <v>45663.0</v>
      </c>
      <c r="B155" s="161">
        <f t="shared" si="3"/>
        <v>8948792.614</v>
      </c>
      <c r="C155" s="162">
        <f>C154+Sheet!C148</f>
        <v>4496621.6</v>
      </c>
      <c r="D155" s="161">
        <f>D154+Sheet!D148</f>
        <v>1020248.756</v>
      </c>
      <c r="E155" s="161">
        <f>E154+Sheet!E148</f>
        <v>1263894.699</v>
      </c>
      <c r="F155" s="163">
        <f>F154+Sheet!F148</f>
        <v>1667713.353</v>
      </c>
      <c r="G155" s="163">
        <f>G154+Sheet!G148</f>
        <v>500314.2062</v>
      </c>
      <c r="H155" s="163"/>
      <c r="I155" s="161"/>
      <c r="J155" s="164"/>
      <c r="K155" s="165"/>
      <c r="L155" s="166"/>
      <c r="M155" s="166"/>
      <c r="N155" s="165"/>
      <c r="O155" s="167"/>
      <c r="P155" s="165"/>
      <c r="Q155" s="165"/>
      <c r="R155" s="165"/>
      <c r="S155" s="159"/>
      <c r="T155" s="159"/>
      <c r="U155" s="159"/>
      <c r="V155" s="159"/>
      <c r="W155" s="159"/>
      <c r="X155" s="159"/>
    </row>
    <row r="156" ht="15.75" customHeight="1">
      <c r="A156" s="160">
        <v>45664.0</v>
      </c>
      <c r="B156" s="161">
        <f t="shared" si="3"/>
        <v>8671526.614</v>
      </c>
      <c r="C156" s="162">
        <f>C155+Sheet!C149</f>
        <v>4357299.98</v>
      </c>
      <c r="D156" s="161">
        <f>D155+Sheet!D149</f>
        <v>988637.7549</v>
      </c>
      <c r="E156" s="161">
        <f>E155+Sheet!E149</f>
        <v>1224734.665</v>
      </c>
      <c r="F156" s="163">
        <f>F155+Sheet!F149</f>
        <v>1616041.555</v>
      </c>
      <c r="G156" s="163">
        <f>G155+Sheet!G149</f>
        <v>484812.6604</v>
      </c>
      <c r="H156" s="163"/>
      <c r="I156" s="161"/>
      <c r="J156" s="164"/>
      <c r="K156" s="165"/>
      <c r="L156" s="166"/>
      <c r="M156" s="166"/>
      <c r="N156" s="165"/>
      <c r="O156" s="167"/>
      <c r="P156" s="165"/>
      <c r="Q156" s="165"/>
      <c r="R156" s="165"/>
      <c r="S156" s="159"/>
      <c r="T156" s="159"/>
      <c r="U156" s="159"/>
      <c r="V156" s="159"/>
      <c r="W156" s="159"/>
      <c r="X156" s="159"/>
    </row>
    <row r="157" ht="15.75" customHeight="1">
      <c r="A157" s="160">
        <v>45665.0</v>
      </c>
      <c r="B157" s="161">
        <f t="shared" si="3"/>
        <v>8953454.614</v>
      </c>
      <c r="C157" s="162">
        <f>C156+Sheet!C150</f>
        <v>4498964.178</v>
      </c>
      <c r="D157" s="161">
        <f>D156+Sheet!D150</f>
        <v>1020780.269</v>
      </c>
      <c r="E157" s="161">
        <f>E156+Sheet!E150</f>
        <v>1264553.143</v>
      </c>
      <c r="F157" s="163">
        <f>F156+Sheet!F150</f>
        <v>1668582.172</v>
      </c>
      <c r="G157" s="163">
        <f>G156+Sheet!G150</f>
        <v>500574.8519</v>
      </c>
      <c r="H157" s="163"/>
      <c r="I157" s="161"/>
      <c r="J157" s="164"/>
      <c r="K157" s="165"/>
      <c r="L157" s="166"/>
      <c r="M157" s="166"/>
      <c r="N157" s="165"/>
      <c r="O157" s="167"/>
      <c r="P157" s="165"/>
      <c r="Q157" s="165"/>
      <c r="R157" s="165"/>
      <c r="S157" s="159"/>
      <c r="T157" s="159"/>
      <c r="U157" s="159"/>
      <c r="V157" s="159"/>
      <c r="W157" s="159"/>
      <c r="X157" s="159"/>
    </row>
    <row r="158" ht="15.75" customHeight="1">
      <c r="A158" s="160">
        <v>45666.0</v>
      </c>
      <c r="B158" s="161">
        <f t="shared" si="3"/>
        <v>8843444.614</v>
      </c>
      <c r="C158" s="162">
        <f>C157+Sheet!C151</f>
        <v>4443685.957</v>
      </c>
      <c r="D158" s="161">
        <f>D157+Sheet!D151</f>
        <v>1008238.067</v>
      </c>
      <c r="E158" s="161">
        <f>E157+Sheet!E151</f>
        <v>1249015.733</v>
      </c>
      <c r="F158" s="163">
        <f>F157+Sheet!F151</f>
        <v>1648080.508</v>
      </c>
      <c r="G158" s="163">
        <f>G157+Sheet!G151</f>
        <v>494424.35</v>
      </c>
      <c r="H158" s="163"/>
      <c r="I158" s="161"/>
      <c r="J158" s="164"/>
      <c r="K158" s="165"/>
      <c r="L158" s="166"/>
      <c r="M158" s="166"/>
      <c r="N158" s="165"/>
      <c r="O158" s="167"/>
      <c r="P158" s="165"/>
      <c r="Q158" s="165"/>
      <c r="R158" s="165"/>
      <c r="S158" s="159"/>
      <c r="T158" s="159"/>
      <c r="U158" s="159"/>
      <c r="V158" s="159"/>
      <c r="W158" s="159"/>
      <c r="X158" s="159"/>
    </row>
    <row r="159" ht="15.75" customHeight="1">
      <c r="A159" s="160">
        <v>45667.0</v>
      </c>
      <c r="B159" s="161">
        <f t="shared" si="3"/>
        <v>8828328.614</v>
      </c>
      <c r="C159" s="162">
        <f>C158+Sheet!C152</f>
        <v>4436090.414</v>
      </c>
      <c r="D159" s="161">
        <f>D158+Sheet!D152</f>
        <v>1006514.697</v>
      </c>
      <c r="E159" s="161">
        <f>E158+Sheet!E152</f>
        <v>1246880.805</v>
      </c>
      <c r="F159" s="163">
        <f>F158+Sheet!F152</f>
        <v>1645263.462</v>
      </c>
      <c r="G159" s="163">
        <f>G158+Sheet!G152</f>
        <v>493579.2361</v>
      </c>
      <c r="H159" s="163"/>
      <c r="I159" s="161"/>
      <c r="J159" s="164"/>
      <c r="K159" s="165"/>
      <c r="L159" s="166"/>
      <c r="M159" s="166"/>
      <c r="N159" s="165"/>
      <c r="O159" s="167"/>
      <c r="P159" s="165"/>
      <c r="Q159" s="165"/>
      <c r="R159" s="165"/>
      <c r="S159" s="159"/>
      <c r="T159" s="159"/>
      <c r="U159" s="159"/>
      <c r="V159" s="159"/>
      <c r="W159" s="159"/>
      <c r="X159" s="159"/>
    </row>
    <row r="160" ht="15.75" customHeight="1">
      <c r="A160" s="160">
        <v>45670.0</v>
      </c>
      <c r="B160" s="161">
        <f t="shared" si="3"/>
        <v>8789024.114</v>
      </c>
      <c r="C160" s="162">
        <f>C159+Sheet!C153</f>
        <v>4416340.548</v>
      </c>
      <c r="D160" s="161">
        <f>D159+Sheet!D153</f>
        <v>1002033.604</v>
      </c>
      <c r="E160" s="161">
        <f>E159+Sheet!E153</f>
        <v>1241329.581</v>
      </c>
      <c r="F160" s="163">
        <f>F159+Sheet!F153</f>
        <v>1637938.604</v>
      </c>
      <c r="G160" s="163">
        <f>G159+Sheet!G153</f>
        <v>491381.7777</v>
      </c>
      <c r="H160" s="163"/>
      <c r="I160" s="161"/>
      <c r="J160" s="164"/>
      <c r="K160" s="165"/>
      <c r="L160" s="166"/>
      <c r="M160" s="166"/>
      <c r="N160" s="165"/>
      <c r="O160" s="167"/>
      <c r="P160" s="165"/>
      <c r="Q160" s="165"/>
      <c r="R160" s="165"/>
      <c r="S160" s="159"/>
      <c r="T160" s="159"/>
      <c r="U160" s="159"/>
      <c r="V160" s="159"/>
      <c r="W160" s="159"/>
      <c r="X160" s="159"/>
    </row>
    <row r="161" ht="15.75" customHeight="1">
      <c r="A161" s="160">
        <v>45671.0</v>
      </c>
      <c r="B161" s="161">
        <f t="shared" si="3"/>
        <v>8888685.114</v>
      </c>
      <c r="C161" s="162">
        <f>C160+Sheet!C154</f>
        <v>4466418.566</v>
      </c>
      <c r="D161" s="161">
        <f>D160+Sheet!D154</f>
        <v>1013395.92</v>
      </c>
      <c r="E161" s="161">
        <f>E160+Sheet!E154</f>
        <v>1255405.336</v>
      </c>
      <c r="F161" s="163">
        <f>F160+Sheet!F154</f>
        <v>1656511.61</v>
      </c>
      <c r="G161" s="163">
        <f>G160+Sheet!G154</f>
        <v>496953.6817</v>
      </c>
      <c r="H161" s="163"/>
      <c r="I161" s="161"/>
      <c r="J161" s="164"/>
      <c r="K161" s="165"/>
      <c r="L161" s="166"/>
      <c r="M161" s="166"/>
      <c r="N161" s="165"/>
      <c r="O161" s="167"/>
      <c r="P161" s="165"/>
      <c r="Q161" s="165"/>
      <c r="R161" s="165"/>
      <c r="S161" s="159"/>
      <c r="T161" s="159"/>
      <c r="U161" s="159"/>
      <c r="V161" s="159"/>
      <c r="W161" s="159"/>
      <c r="X161" s="159"/>
    </row>
    <row r="162" ht="15.75" customHeight="1">
      <c r="A162" s="160">
        <v>45672.0</v>
      </c>
      <c r="B162" s="161">
        <f t="shared" si="3"/>
        <v>8922612.114</v>
      </c>
      <c r="C162" s="162">
        <f>C161+Sheet!C155</f>
        <v>4483466.328</v>
      </c>
      <c r="D162" s="161">
        <f>D161+Sheet!D155</f>
        <v>1017263.926</v>
      </c>
      <c r="E162" s="161">
        <f>E161+Sheet!E155</f>
        <v>1260197.061</v>
      </c>
      <c r="F162" s="163">
        <f>F161+Sheet!F155</f>
        <v>1662834.308</v>
      </c>
      <c r="G162" s="163">
        <f>G161+Sheet!G155</f>
        <v>498850.4918</v>
      </c>
      <c r="H162" s="163"/>
      <c r="I162" s="161"/>
      <c r="J162" s="164"/>
      <c r="K162" s="165"/>
      <c r="L162" s="166"/>
      <c r="M162" s="166"/>
      <c r="N162" s="165"/>
      <c r="O162" s="167"/>
      <c r="P162" s="165"/>
      <c r="Q162" s="165"/>
      <c r="R162" s="165"/>
      <c r="S162" s="159"/>
      <c r="T162" s="159"/>
      <c r="U162" s="159"/>
      <c r="V162" s="159"/>
      <c r="W162" s="159"/>
      <c r="X162" s="159"/>
    </row>
    <row r="163" ht="15.75" customHeight="1">
      <c r="A163" s="160">
        <v>45673.0</v>
      </c>
      <c r="B163" s="161">
        <f t="shared" si="3"/>
        <v>8935315.114</v>
      </c>
      <c r="C163" s="162">
        <f>C162+Sheet!C156</f>
        <v>4489849.377</v>
      </c>
      <c r="D163" s="161">
        <f>D162+Sheet!D156</f>
        <v>1018712.191</v>
      </c>
      <c r="E163" s="161">
        <f>E162+Sheet!E156</f>
        <v>1261991.186</v>
      </c>
      <c r="F163" s="163">
        <f>F162+Sheet!F156</f>
        <v>1665201.662</v>
      </c>
      <c r="G163" s="163">
        <f>G162+Sheet!G156</f>
        <v>499560.6984</v>
      </c>
      <c r="H163" s="163"/>
      <c r="I163" s="161"/>
      <c r="J163" s="164"/>
      <c r="K163" s="165"/>
      <c r="L163" s="166"/>
      <c r="M163" s="166"/>
      <c r="N163" s="165"/>
      <c r="O163" s="167"/>
      <c r="P163" s="165"/>
      <c r="Q163" s="165"/>
      <c r="R163" s="165"/>
      <c r="S163" s="159"/>
      <c r="T163" s="159"/>
      <c r="U163" s="159"/>
      <c r="V163" s="159"/>
      <c r="W163" s="159"/>
      <c r="X163" s="159"/>
    </row>
    <row r="164" ht="15.75" customHeight="1">
      <c r="A164" s="160">
        <v>45674.0</v>
      </c>
      <c r="B164" s="161">
        <f t="shared" si="3"/>
        <v>8996677.114</v>
      </c>
      <c r="C164" s="162">
        <f>C163+Sheet!C157</f>
        <v>4520682.776</v>
      </c>
      <c r="D164" s="161">
        <f>D163+Sheet!D157</f>
        <v>1025708.051</v>
      </c>
      <c r="E164" s="161">
        <f>E163+Sheet!E157</f>
        <v>1270657.731</v>
      </c>
      <c r="F164" s="163">
        <f>F163+Sheet!F157</f>
        <v>1676637.196</v>
      </c>
      <c r="G164" s="163">
        <f>G163+Sheet!G157</f>
        <v>502991.3601</v>
      </c>
      <c r="H164" s="163"/>
      <c r="I164" s="161"/>
      <c r="J164" s="164"/>
      <c r="K164" s="165"/>
      <c r="L164" s="166"/>
      <c r="M164" s="166"/>
      <c r="N164" s="165"/>
      <c r="O164" s="167"/>
      <c r="P164" s="165"/>
      <c r="Q164" s="165"/>
      <c r="R164" s="165"/>
      <c r="S164" s="159"/>
      <c r="T164" s="159"/>
      <c r="U164" s="159"/>
      <c r="V164" s="159"/>
      <c r="W164" s="159"/>
      <c r="X164" s="159"/>
    </row>
    <row r="165" ht="15.75" customHeight="1">
      <c r="A165" s="160">
        <v>45677.0</v>
      </c>
      <c r="B165" s="161">
        <f t="shared" si="3"/>
        <v>8943854.114</v>
      </c>
      <c r="C165" s="162">
        <f>C164+Sheet!C158</f>
        <v>4494140.085</v>
      </c>
      <c r="D165" s="161">
        <f>D164+Sheet!D158</f>
        <v>1019685.719</v>
      </c>
      <c r="E165" s="161">
        <f>E164+Sheet!E158</f>
        <v>1263197.203</v>
      </c>
      <c r="F165" s="163">
        <f>F164+Sheet!F158</f>
        <v>1666793.006</v>
      </c>
      <c r="G165" s="163">
        <f>G164+Sheet!G158</f>
        <v>500038.1017</v>
      </c>
      <c r="H165" s="163"/>
      <c r="I165" s="161"/>
      <c r="J165" s="164"/>
      <c r="K165" s="165"/>
      <c r="L165" s="166"/>
      <c r="M165" s="166"/>
      <c r="N165" s="165"/>
      <c r="O165" s="167"/>
      <c r="P165" s="165"/>
      <c r="Q165" s="165"/>
      <c r="R165" s="165"/>
      <c r="S165" s="159"/>
      <c r="T165" s="159"/>
      <c r="U165" s="159"/>
      <c r="V165" s="159"/>
      <c r="W165" s="159"/>
      <c r="X165" s="159"/>
    </row>
    <row r="166" ht="15.75" customHeight="1">
      <c r="A166" s="160">
        <v>45678.0</v>
      </c>
      <c r="B166" s="161">
        <f t="shared" si="3"/>
        <v>9077195.114</v>
      </c>
      <c r="C166" s="162">
        <f>C165+Sheet!C159</f>
        <v>4561141.751</v>
      </c>
      <c r="D166" s="161">
        <f>D165+Sheet!D159</f>
        <v>1034887.88</v>
      </c>
      <c r="E166" s="161">
        <f>E165+Sheet!E159</f>
        <v>1282029.798</v>
      </c>
      <c r="F166" s="163">
        <f>F165+Sheet!F159</f>
        <v>1691642.678</v>
      </c>
      <c r="G166" s="163">
        <f>G165+Sheet!G159</f>
        <v>507493.0064</v>
      </c>
      <c r="H166" s="163"/>
      <c r="I166" s="161"/>
      <c r="J166" s="164"/>
      <c r="K166" s="165"/>
      <c r="L166" s="166"/>
      <c r="M166" s="166"/>
      <c r="N166" s="165"/>
      <c r="O166" s="167"/>
      <c r="P166" s="165"/>
      <c r="Q166" s="165"/>
      <c r="R166" s="165"/>
      <c r="S166" s="159"/>
      <c r="T166" s="159"/>
      <c r="U166" s="159"/>
      <c r="V166" s="159"/>
      <c r="W166" s="159"/>
      <c r="X166" s="159"/>
    </row>
    <row r="167" ht="15.75" customHeight="1">
      <c r="A167" s="160">
        <v>45679.0</v>
      </c>
      <c r="B167" s="161">
        <f t="shared" si="3"/>
        <v>9258289.114</v>
      </c>
      <c r="C167" s="162">
        <f>C166+Sheet!C160</f>
        <v>4652138.518</v>
      </c>
      <c r="D167" s="161">
        <f>D166+Sheet!D160</f>
        <v>1055534.345</v>
      </c>
      <c r="E167" s="161">
        <f>E166+Sheet!E160</f>
        <v>1307606.851</v>
      </c>
      <c r="F167" s="163">
        <f>F166+Sheet!F160</f>
        <v>1725391.687</v>
      </c>
      <c r="G167" s="163">
        <f>G166+Sheet!G160</f>
        <v>517617.7132</v>
      </c>
      <c r="H167" s="163"/>
      <c r="I167" s="164" t="s">
        <v>90</v>
      </c>
      <c r="J167" s="164"/>
      <c r="K167" s="165"/>
      <c r="L167" s="166"/>
      <c r="M167" s="166"/>
      <c r="N167" s="165"/>
      <c r="O167" s="167"/>
      <c r="P167" s="165"/>
      <c r="Q167" s="165"/>
      <c r="R167" s="165"/>
      <c r="S167" s="159"/>
      <c r="T167" s="159"/>
      <c r="U167" s="159"/>
      <c r="V167" s="159"/>
      <c r="W167" s="159"/>
      <c r="X167" s="159"/>
    </row>
    <row r="168" ht="15.75" customHeight="1">
      <c r="A168" s="160">
        <v>45680.0</v>
      </c>
      <c r="B168" s="161">
        <f t="shared" si="3"/>
        <v>9497873.114</v>
      </c>
      <c r="C168" s="162">
        <f>C167+Sheet!C161</f>
        <v>4772525.551</v>
      </c>
      <c r="D168" s="161">
        <f>D167+Sheet!D161</f>
        <v>1082849.234</v>
      </c>
      <c r="E168" s="161">
        <f>E167+Sheet!E161</f>
        <v>1341444.818</v>
      </c>
      <c r="F168" s="163">
        <f>F167+Sheet!F161</f>
        <v>1770040.999</v>
      </c>
      <c r="G168" s="163">
        <f>G167+Sheet!G161</f>
        <v>531012.5122</v>
      </c>
      <c r="H168" s="163"/>
      <c r="I168" s="164" t="s">
        <v>90</v>
      </c>
      <c r="J168" s="164"/>
      <c r="K168" s="165"/>
      <c r="L168" s="166"/>
      <c r="M168" s="166"/>
      <c r="N168" s="165"/>
      <c r="O168" s="167"/>
      <c r="P168" s="165"/>
      <c r="Q168" s="165"/>
      <c r="R168" s="165"/>
      <c r="S168" s="159"/>
      <c r="T168" s="159"/>
      <c r="U168" s="159"/>
      <c r="V168" s="159"/>
      <c r="W168" s="159"/>
      <c r="X168" s="159"/>
    </row>
    <row r="169" ht="15.75" customHeight="1">
      <c r="A169" s="160">
        <v>45681.0</v>
      </c>
      <c r="B169" s="161">
        <f t="shared" si="3"/>
        <v>9644926.114</v>
      </c>
      <c r="C169" s="162">
        <f>C168+Sheet!C162</f>
        <v>4846417.273</v>
      </c>
      <c r="D169" s="161">
        <f>D168+Sheet!D162</f>
        <v>1099614.696</v>
      </c>
      <c r="E169" s="161">
        <f>E168+Sheet!E162</f>
        <v>1362214.045</v>
      </c>
      <c r="F169" s="163">
        <f>F168+Sheet!F162</f>
        <v>1797446.065</v>
      </c>
      <c r="G169" s="163">
        <f>G168+Sheet!G162</f>
        <v>539234.0353</v>
      </c>
      <c r="H169" s="163"/>
      <c r="I169" s="161"/>
      <c r="J169" s="164"/>
      <c r="K169" s="165"/>
      <c r="L169" s="166"/>
      <c r="M169" s="166"/>
      <c r="N169" s="165"/>
      <c r="O169" s="167"/>
      <c r="P169" s="165"/>
      <c r="Q169" s="165"/>
      <c r="R169" s="165"/>
      <c r="S169" s="159"/>
      <c r="T169" s="159"/>
      <c r="U169" s="159"/>
      <c r="V169" s="159"/>
      <c r="W169" s="159"/>
      <c r="X169" s="159"/>
    </row>
    <row r="170" ht="15.75" customHeight="1">
      <c r="A170" s="160">
        <v>45684.0</v>
      </c>
      <c r="B170" s="161">
        <f t="shared" si="3"/>
        <v>9544878.114</v>
      </c>
      <c r="C170" s="162">
        <f>C169+Sheet!C163</f>
        <v>4796144.793</v>
      </c>
      <c r="D170" s="161">
        <f>D169+Sheet!D163</f>
        <v>1088208.258</v>
      </c>
      <c r="E170" s="161">
        <f>E169+Sheet!E163</f>
        <v>1348083.632</v>
      </c>
      <c r="F170" s="163">
        <f>F169+Sheet!F163</f>
        <v>1778800.937</v>
      </c>
      <c r="G170" s="163">
        <f>G169+Sheet!G163</f>
        <v>533640.4946</v>
      </c>
      <c r="H170" s="163"/>
      <c r="I170" s="161"/>
      <c r="J170" s="164"/>
      <c r="K170" s="165"/>
      <c r="L170" s="166"/>
      <c r="M170" s="166"/>
      <c r="N170" s="165"/>
      <c r="O170" s="167"/>
      <c r="P170" s="165"/>
      <c r="Q170" s="165"/>
      <c r="R170" s="165"/>
      <c r="S170" s="159"/>
      <c r="T170" s="159"/>
      <c r="U170" s="159"/>
      <c r="V170" s="159"/>
      <c r="W170" s="159"/>
      <c r="X170" s="159"/>
    </row>
    <row r="171" ht="15.75" customHeight="1">
      <c r="A171" s="160">
        <v>45685.0</v>
      </c>
      <c r="B171" s="161">
        <f t="shared" si="3"/>
        <v>9429796.114</v>
      </c>
      <c r="C171" s="162">
        <f>C170+Sheet!C164</f>
        <v>4738317.974</v>
      </c>
      <c r="D171" s="161">
        <f>D170+Sheet!D164</f>
        <v>1075087.799</v>
      </c>
      <c r="E171" s="161">
        <f>E170+Sheet!E164</f>
        <v>1331829.872</v>
      </c>
      <c r="F171" s="163">
        <f>F170+Sheet!F164</f>
        <v>1757354.045</v>
      </c>
      <c r="G171" s="163">
        <f>G170+Sheet!G164</f>
        <v>527206.4244</v>
      </c>
      <c r="H171" s="163"/>
      <c r="I171" s="161"/>
      <c r="J171" s="164"/>
      <c r="K171" s="165"/>
      <c r="L171" s="166"/>
      <c r="M171" s="166"/>
      <c r="N171" s="165"/>
      <c r="O171" s="167"/>
      <c r="P171" s="165"/>
      <c r="Q171" s="165"/>
      <c r="R171" s="165"/>
      <c r="S171" s="159"/>
      <c r="T171" s="159"/>
      <c r="U171" s="159"/>
      <c r="V171" s="159"/>
      <c r="W171" s="159"/>
      <c r="X171" s="159"/>
    </row>
    <row r="172" ht="15.75" customHeight="1">
      <c r="A172" s="160">
        <v>45686.0</v>
      </c>
      <c r="B172" s="161">
        <f t="shared" si="3"/>
        <v>9580139.114</v>
      </c>
      <c r="C172" s="162">
        <f>C171+Sheet!C165</f>
        <v>4813862.867</v>
      </c>
      <c r="D172" s="161">
        <f>D171+Sheet!D165</f>
        <v>1092228.352</v>
      </c>
      <c r="E172" s="161">
        <f>E171+Sheet!E165</f>
        <v>1353063.767</v>
      </c>
      <c r="F172" s="163">
        <f>F171+Sheet!F165</f>
        <v>1785372.242</v>
      </c>
      <c r="G172" s="163">
        <f>G171+Sheet!G165</f>
        <v>535611.8867</v>
      </c>
      <c r="H172" s="163"/>
      <c r="I172" s="161"/>
      <c r="J172" s="164"/>
      <c r="K172" s="165"/>
      <c r="L172" s="166"/>
      <c r="M172" s="166"/>
      <c r="N172" s="165"/>
      <c r="O172" s="167"/>
      <c r="P172" s="165"/>
      <c r="Q172" s="165"/>
      <c r="R172" s="165"/>
      <c r="S172" s="159"/>
      <c r="T172" s="159"/>
      <c r="U172" s="159"/>
      <c r="V172" s="159"/>
      <c r="W172" s="159"/>
      <c r="X172" s="159"/>
    </row>
    <row r="173" ht="15.75" customHeight="1">
      <c r="A173" s="160">
        <v>45687.0</v>
      </c>
      <c r="B173" s="161">
        <f t="shared" si="3"/>
        <v>9481047.114</v>
      </c>
      <c r="C173" s="162">
        <f>C172+Sheet!C166</f>
        <v>4764070.761</v>
      </c>
      <c r="D173" s="161">
        <f>D172+Sheet!D166</f>
        <v>1080930.908</v>
      </c>
      <c r="E173" s="161">
        <f>E172+Sheet!E166</f>
        <v>1339068.376</v>
      </c>
      <c r="F173" s="163">
        <f>F172+Sheet!F166</f>
        <v>1766905.275</v>
      </c>
      <c r="G173" s="163">
        <f>G172+Sheet!G166</f>
        <v>530071.7946</v>
      </c>
      <c r="H173" s="163"/>
      <c r="I173" s="161"/>
      <c r="J173" s="164"/>
      <c r="K173" s="165"/>
      <c r="L173" s="166"/>
      <c r="M173" s="166"/>
      <c r="N173" s="165"/>
      <c r="O173" s="167"/>
      <c r="P173" s="165"/>
      <c r="Q173" s="165"/>
      <c r="R173" s="165"/>
      <c r="S173" s="159"/>
      <c r="T173" s="159"/>
      <c r="U173" s="159"/>
      <c r="V173" s="159"/>
      <c r="W173" s="159"/>
      <c r="X173" s="159"/>
    </row>
    <row r="174" ht="15.75" customHeight="1">
      <c r="A174" s="160">
        <v>45688.0</v>
      </c>
      <c r="B174" s="161">
        <f t="shared" si="3"/>
        <v>9661423.114</v>
      </c>
      <c r="C174" s="162">
        <f>C173+Sheet!C167</f>
        <v>4854706.745</v>
      </c>
      <c r="D174" s="161">
        <f>D173+Sheet!D167</f>
        <v>1101495.513</v>
      </c>
      <c r="E174" s="161">
        <f>E173+Sheet!E167</f>
        <v>1364544.021</v>
      </c>
      <c r="F174" s="163">
        <f>F173+Sheet!F167</f>
        <v>1800520.476</v>
      </c>
      <c r="G174" s="163">
        <f>G173+Sheet!G167</f>
        <v>540156.359</v>
      </c>
      <c r="H174" s="163"/>
      <c r="I174" s="161"/>
      <c r="J174" s="164"/>
      <c r="K174" s="165"/>
      <c r="L174" s="166"/>
      <c r="M174" s="166"/>
      <c r="N174" s="165"/>
      <c r="O174" s="167"/>
      <c r="P174" s="165"/>
      <c r="Q174" s="165"/>
      <c r="R174" s="165"/>
      <c r="S174" s="159"/>
      <c r="T174" s="159"/>
      <c r="U174" s="159"/>
      <c r="V174" s="159"/>
      <c r="W174" s="159"/>
      <c r="X174" s="159"/>
    </row>
    <row r="175" ht="15.75" customHeight="1">
      <c r="A175" s="160">
        <v>45689.0</v>
      </c>
      <c r="B175" s="168">
        <f t="shared" si="3"/>
        <v>9539486.314</v>
      </c>
      <c r="C175" s="168">
        <v>4770521.908478865</v>
      </c>
      <c r="D175" s="168">
        <v>1093739.2373932742</v>
      </c>
      <c r="E175" s="168">
        <v>1354935.0027629668</v>
      </c>
      <c r="F175" s="170">
        <f>Monthly!AB10</f>
        <v>1784838.422</v>
      </c>
      <c r="G175" s="170">
        <f>Monthly!AH10</f>
        <v>535451.7433</v>
      </c>
      <c r="H175" s="170"/>
      <c r="I175" s="161"/>
      <c r="J175" s="164"/>
      <c r="K175" s="165"/>
      <c r="L175" s="166"/>
      <c r="M175" s="166"/>
      <c r="N175" s="165"/>
      <c r="O175" s="167"/>
      <c r="P175" s="165"/>
      <c r="Q175" s="165"/>
      <c r="R175" s="165"/>
      <c r="S175" s="159"/>
      <c r="T175" s="159"/>
      <c r="U175" s="159"/>
      <c r="V175" s="159"/>
      <c r="W175" s="159"/>
      <c r="X175" s="159"/>
    </row>
    <row r="176" ht="15.75" customHeight="1">
      <c r="A176" s="160">
        <v>45691.0</v>
      </c>
      <c r="B176" s="161">
        <f t="shared" ref="B176:B213" si="4">C176+D176+E176+F176+G176+H176</f>
        <v>9687971.314</v>
      </c>
      <c r="C176" s="168">
        <f>C175+Sheet!C169+Monthly!K10</f>
        <v>4944760.203</v>
      </c>
      <c r="D176" s="161">
        <f>D175+Sheet!D169</f>
        <v>1087832.842</v>
      </c>
      <c r="E176" s="161">
        <f>E175+Sheet!E169</f>
        <v>1347618.102</v>
      </c>
      <c r="F176" s="163">
        <f>F175+Sheet!F169</f>
        <v>1775199.963</v>
      </c>
      <c r="G176" s="163">
        <f>G175+Sheet!G169</f>
        <v>532560.2043</v>
      </c>
      <c r="H176" s="163"/>
      <c r="I176" s="161"/>
      <c r="J176" s="164"/>
      <c r="K176" s="165"/>
      <c r="L176" s="166"/>
      <c r="M176" s="166"/>
      <c r="N176" s="165"/>
      <c r="O176" s="167"/>
      <c r="P176" s="165"/>
      <c r="Q176" s="165"/>
      <c r="R176" s="165"/>
      <c r="S176" s="159"/>
      <c r="T176" s="159"/>
      <c r="U176" s="159"/>
      <c r="V176" s="159"/>
      <c r="W176" s="159"/>
      <c r="X176" s="159"/>
    </row>
    <row r="177" ht="15.75" customHeight="1">
      <c r="A177" s="160">
        <v>45692.0</v>
      </c>
      <c r="B177" s="161">
        <f t="shared" si="4"/>
        <v>11346124.81</v>
      </c>
      <c r="C177" s="162">
        <f>C176+Sheet!C170</f>
        <v>4940415.406</v>
      </c>
      <c r="D177" s="161">
        <f>D176+Sheet!D170</f>
        <v>1086876.999</v>
      </c>
      <c r="E177" s="161">
        <f>E176+Sheet!E170</f>
        <v>1346433.994</v>
      </c>
      <c r="F177" s="163">
        <f>F176+Sheet!F170</f>
        <v>1773640.153</v>
      </c>
      <c r="G177" s="163">
        <f>G176+Sheet!G170</f>
        <v>532092.2612</v>
      </c>
      <c r="H177" s="163">
        <v>1666666.0</v>
      </c>
      <c r="I177" s="161"/>
      <c r="J177" s="164"/>
      <c r="K177" s="165"/>
      <c r="L177" s="166"/>
      <c r="M177" s="166"/>
      <c r="N177" s="165"/>
      <c r="O177" s="167"/>
      <c r="P177" s="165"/>
      <c r="Q177" s="165"/>
      <c r="R177" s="165"/>
      <c r="S177" s="159"/>
      <c r="T177" s="159"/>
      <c r="U177" s="159"/>
      <c r="V177" s="159"/>
      <c r="W177" s="159"/>
      <c r="X177" s="159"/>
    </row>
    <row r="178" ht="15.75" customHeight="1">
      <c r="A178" s="160">
        <v>45693.0</v>
      </c>
      <c r="B178" s="161">
        <f t="shared" si="4"/>
        <v>11404336.81</v>
      </c>
      <c r="C178" s="162">
        <f>C177+Sheet!C171</f>
        <v>4965762.515</v>
      </c>
      <c r="D178" s="161">
        <f>D177+Sheet!D171</f>
        <v>1092453.29</v>
      </c>
      <c r="E178" s="161">
        <f>E177+Sheet!E171</f>
        <v>1353341.958</v>
      </c>
      <c r="F178" s="163">
        <f>F177+Sheet!F171</f>
        <v>1782739.925</v>
      </c>
      <c r="G178" s="163">
        <f>G177+Sheet!G171</f>
        <v>534822.1937</v>
      </c>
      <c r="H178" s="163">
        <f>H177+Sheet!H171</f>
        <v>1675216.934</v>
      </c>
      <c r="I178" s="161"/>
      <c r="J178" s="164"/>
      <c r="K178" s="165"/>
      <c r="L178" s="166"/>
      <c r="M178" s="166"/>
      <c r="N178" s="165"/>
      <c r="O178" s="167"/>
      <c r="P178" s="165"/>
      <c r="Q178" s="165"/>
      <c r="R178" s="165"/>
      <c r="S178" s="159"/>
      <c r="T178" s="159"/>
      <c r="U178" s="159"/>
      <c r="V178" s="159"/>
      <c r="W178" s="159"/>
      <c r="X178" s="159"/>
    </row>
    <row r="179" ht="15.75" customHeight="1">
      <c r="A179" s="160">
        <v>45694.0</v>
      </c>
      <c r="B179" s="161">
        <f t="shared" si="4"/>
        <v>11367592.06</v>
      </c>
      <c r="C179" s="162">
        <f>C178+Sheet!C172</f>
        <v>4949762.838</v>
      </c>
      <c r="D179" s="161">
        <f>D178+Sheet!D172</f>
        <v>1088933.407</v>
      </c>
      <c r="E179" s="161">
        <f>E178+Sheet!E172</f>
        <v>1348981.493</v>
      </c>
      <c r="F179" s="163">
        <f>F178+Sheet!F172</f>
        <v>1776995.94</v>
      </c>
      <c r="G179" s="163">
        <f>G178+Sheet!G172</f>
        <v>533098.9977</v>
      </c>
      <c r="H179" s="163">
        <f>H178+Sheet!H172</f>
        <v>1669819.388</v>
      </c>
      <c r="I179" s="161"/>
      <c r="J179" s="164"/>
      <c r="K179" s="165"/>
      <c r="L179" s="166"/>
      <c r="M179" s="166"/>
      <c r="N179" s="165"/>
      <c r="O179" s="167"/>
      <c r="P179" s="165"/>
      <c r="Q179" s="165"/>
      <c r="R179" s="165"/>
      <c r="S179" s="159"/>
      <c r="T179" s="159"/>
      <c r="U179" s="159"/>
      <c r="V179" s="159"/>
      <c r="W179" s="159"/>
      <c r="X179" s="159"/>
    </row>
    <row r="180" ht="15.75" customHeight="1">
      <c r="A180" s="160">
        <v>45695.0</v>
      </c>
      <c r="B180" s="161">
        <f t="shared" si="4"/>
        <v>11563535.06</v>
      </c>
      <c r="C180" s="162">
        <f>C179+Sheet!C173</f>
        <v>5035081.82</v>
      </c>
      <c r="D180" s="161">
        <f>D179+Sheet!D173</f>
        <v>1107703.335</v>
      </c>
      <c r="E180" s="161">
        <f>E179+Sheet!E173</f>
        <v>1372233.865</v>
      </c>
      <c r="F180" s="163">
        <f>F179+Sheet!F173</f>
        <v>1807625.99</v>
      </c>
      <c r="G180" s="163">
        <f>G179+Sheet!G173</f>
        <v>542288.0165</v>
      </c>
      <c r="H180" s="163">
        <f>H179+Sheet!H173</f>
        <v>1698602.038</v>
      </c>
      <c r="I180" s="161"/>
      <c r="J180" s="164"/>
      <c r="K180" s="165"/>
      <c r="L180" s="166"/>
      <c r="M180" s="166"/>
      <c r="N180" s="165"/>
      <c r="O180" s="167"/>
      <c r="P180" s="165"/>
      <c r="Q180" s="165"/>
      <c r="R180" s="165"/>
      <c r="S180" s="159"/>
      <c r="T180" s="159"/>
      <c r="U180" s="159"/>
      <c r="V180" s="159"/>
      <c r="W180" s="159"/>
      <c r="X180" s="159"/>
    </row>
    <row r="181" ht="15.75" customHeight="1">
      <c r="A181" s="160">
        <v>45698.0</v>
      </c>
      <c r="B181" s="161">
        <f t="shared" si="4"/>
        <v>11648097.06</v>
      </c>
      <c r="C181" s="162">
        <f>C180+Sheet!C174</f>
        <v>5071902.445</v>
      </c>
      <c r="D181" s="161">
        <f>D180+Sheet!D174</f>
        <v>1115803.765</v>
      </c>
      <c r="E181" s="161">
        <f>E180+Sheet!E174</f>
        <v>1382268.758</v>
      </c>
      <c r="F181" s="163">
        <f>F180+Sheet!F174</f>
        <v>1820844.826</v>
      </c>
      <c r="G181" s="163">
        <f>G180+Sheet!G174</f>
        <v>546253.6688</v>
      </c>
      <c r="H181" s="163">
        <f>H180+Sheet!H174</f>
        <v>1711023.601</v>
      </c>
      <c r="I181" s="161"/>
      <c r="J181" s="164"/>
      <c r="K181" s="165"/>
      <c r="L181" s="166"/>
      <c r="M181" s="166"/>
      <c r="N181" s="165"/>
      <c r="O181" s="167"/>
      <c r="P181" s="165"/>
      <c r="Q181" s="165"/>
      <c r="R181" s="165"/>
      <c r="S181" s="159"/>
      <c r="T181" s="159"/>
      <c r="U181" s="159"/>
      <c r="V181" s="159"/>
      <c r="W181" s="159"/>
      <c r="X181" s="159"/>
    </row>
    <row r="182" ht="15.75" customHeight="1">
      <c r="A182" s="160">
        <v>45699.0</v>
      </c>
      <c r="B182" s="161">
        <f t="shared" si="4"/>
        <v>11638781.31</v>
      </c>
      <c r="C182" s="162">
        <f>C181+Sheet!C175</f>
        <v>5067846.111</v>
      </c>
      <c r="D182" s="161">
        <f>D181+Sheet!D175</f>
        <v>1114911.383</v>
      </c>
      <c r="E182" s="161">
        <f>E181+Sheet!E175</f>
        <v>1381163.267</v>
      </c>
      <c r="F182" s="163">
        <f>F181+Sheet!F175</f>
        <v>1819388.577</v>
      </c>
      <c r="G182" s="163">
        <f>G181+Sheet!G175</f>
        <v>545816.7938</v>
      </c>
      <c r="H182" s="163">
        <f>H181+Sheet!H175</f>
        <v>1709655.183</v>
      </c>
      <c r="I182" s="161"/>
      <c r="J182" s="164"/>
      <c r="K182" s="165"/>
      <c r="L182" s="166"/>
      <c r="M182" s="166"/>
      <c r="N182" s="165"/>
      <c r="O182" s="167"/>
      <c r="P182" s="165"/>
      <c r="Q182" s="165"/>
      <c r="R182" s="165"/>
      <c r="S182" s="159"/>
      <c r="T182" s="159"/>
      <c r="U182" s="159"/>
      <c r="V182" s="159"/>
      <c r="W182" s="159"/>
      <c r="X182" s="159"/>
    </row>
    <row r="183" ht="15.75" customHeight="1">
      <c r="A183" s="160">
        <v>45700.0</v>
      </c>
      <c r="B183" s="161">
        <f t="shared" si="4"/>
        <v>12141003.31</v>
      </c>
      <c r="C183" s="162">
        <f>C182+Sheet!C176</f>
        <v>5286527.409</v>
      </c>
      <c r="D183" s="161">
        <f>D182+Sheet!D176</f>
        <v>1163020.632</v>
      </c>
      <c r="E183" s="161">
        <f>E182+Sheet!E176</f>
        <v>1440761.481</v>
      </c>
      <c r="F183" s="163">
        <f>F182+Sheet!F176</f>
        <v>1897896.536</v>
      </c>
      <c r="G183" s="163">
        <f>G182+Sheet!G176</f>
        <v>569369.1911</v>
      </c>
      <c r="H183" s="163">
        <f>H182+Sheet!H176</f>
        <v>1783428.066</v>
      </c>
      <c r="I183" s="161"/>
      <c r="J183" s="164"/>
      <c r="K183" s="165"/>
      <c r="L183" s="166"/>
      <c r="M183" s="166"/>
      <c r="N183" s="165"/>
      <c r="O183" s="167"/>
      <c r="P183" s="165"/>
      <c r="Q183" s="165"/>
      <c r="R183" s="165"/>
      <c r="S183" s="159"/>
      <c r="T183" s="159"/>
      <c r="U183" s="159"/>
      <c r="V183" s="159"/>
      <c r="W183" s="159"/>
      <c r="X183" s="159"/>
    </row>
    <row r="184" ht="15.75" customHeight="1">
      <c r="A184" s="160">
        <v>45701.0</v>
      </c>
      <c r="B184" s="161">
        <f t="shared" si="4"/>
        <v>11931838.31</v>
      </c>
      <c r="C184" s="162">
        <f>C183+Sheet!C177</f>
        <v>5195451.204</v>
      </c>
      <c r="D184" s="161">
        <f>D183+Sheet!D177</f>
        <v>1142984.132</v>
      </c>
      <c r="E184" s="161">
        <f>E183+Sheet!E177</f>
        <v>1415940.066</v>
      </c>
      <c r="F184" s="163">
        <f>F183+Sheet!F177</f>
        <v>1865199.606</v>
      </c>
      <c r="G184" s="163">
        <f>G183+Sheet!G177</f>
        <v>559560.1083</v>
      </c>
      <c r="H184" s="163">
        <f>H183+Sheet!H177</f>
        <v>1752703.197</v>
      </c>
      <c r="I184" s="161"/>
      <c r="J184" s="164"/>
      <c r="K184" s="165"/>
      <c r="L184" s="166"/>
      <c r="M184" s="166"/>
      <c r="N184" s="165"/>
      <c r="O184" s="167"/>
      <c r="P184" s="165"/>
      <c r="Q184" s="165"/>
      <c r="R184" s="165"/>
      <c r="S184" s="159"/>
      <c r="T184" s="159"/>
      <c r="U184" s="159"/>
      <c r="V184" s="159"/>
      <c r="W184" s="159"/>
      <c r="X184" s="159"/>
    </row>
    <row r="185" ht="15.75" customHeight="1">
      <c r="A185" s="160">
        <v>45702.0</v>
      </c>
      <c r="B185" s="161">
        <f t="shared" si="4"/>
        <v>11875691.81</v>
      </c>
      <c r="C185" s="162">
        <f>C184+Sheet!C178</f>
        <v>5171003.471</v>
      </c>
      <c r="D185" s="161">
        <f>D184+Sheet!D178</f>
        <v>1137605.702</v>
      </c>
      <c r="E185" s="161">
        <f>E184+Sheet!E178</f>
        <v>1409277.214</v>
      </c>
      <c r="F185" s="163">
        <f>F184+Sheet!F178</f>
        <v>1856422.717</v>
      </c>
      <c r="G185" s="163">
        <f>G184+Sheet!G178</f>
        <v>556927.0403</v>
      </c>
      <c r="H185" s="163">
        <f>H184+Sheet!H178</f>
        <v>1744455.671</v>
      </c>
      <c r="I185" s="161"/>
      <c r="J185" s="164"/>
      <c r="K185" s="165"/>
      <c r="L185" s="166"/>
      <c r="M185" s="166"/>
      <c r="N185" s="165"/>
      <c r="O185" s="167"/>
      <c r="P185" s="165"/>
      <c r="Q185" s="165"/>
      <c r="R185" s="165"/>
      <c r="S185" s="159"/>
      <c r="T185" s="159"/>
      <c r="U185" s="159"/>
      <c r="V185" s="159"/>
      <c r="W185" s="159"/>
      <c r="X185" s="159"/>
    </row>
    <row r="186" ht="15.75" customHeight="1">
      <c r="A186" s="160">
        <v>45705.0</v>
      </c>
      <c r="B186" s="161">
        <f t="shared" si="4"/>
        <v>11740643.81</v>
      </c>
      <c r="C186" s="162">
        <f>C185+Sheet!C179</f>
        <v>5112199.85</v>
      </c>
      <c r="D186" s="161">
        <f>D185+Sheet!D179</f>
        <v>1124669.077</v>
      </c>
      <c r="E186" s="161">
        <f>E185+Sheet!E179</f>
        <v>1393251.194</v>
      </c>
      <c r="F186" s="163">
        <f>F185+Sheet!F179</f>
        <v>1835311.848</v>
      </c>
      <c r="G186" s="163">
        <f>G185+Sheet!G179</f>
        <v>550593.777</v>
      </c>
      <c r="H186" s="163">
        <f>H185+Sheet!H179</f>
        <v>1724618.069</v>
      </c>
      <c r="I186" s="161"/>
      <c r="J186" s="164"/>
      <c r="K186" s="165"/>
      <c r="L186" s="166"/>
      <c r="M186" s="166"/>
      <c r="N186" s="165"/>
      <c r="O186" s="167"/>
      <c r="P186" s="165"/>
      <c r="Q186" s="165"/>
      <c r="R186" s="165"/>
      <c r="S186" s="159"/>
      <c r="T186" s="159"/>
      <c r="U186" s="159"/>
      <c r="V186" s="159"/>
      <c r="W186" s="159"/>
      <c r="X186" s="159"/>
    </row>
    <row r="187" ht="15.75" customHeight="1">
      <c r="A187" s="160">
        <v>45706.0</v>
      </c>
      <c r="B187" s="161">
        <f t="shared" si="4"/>
        <v>11627613.56</v>
      </c>
      <c r="C187" s="162">
        <f>C186+Sheet!C180</f>
        <v>5062983.364</v>
      </c>
      <c r="D187" s="161">
        <f>D186+Sheet!D180</f>
        <v>1113841.593</v>
      </c>
      <c r="E187" s="161">
        <f>E186+Sheet!E180</f>
        <v>1379838</v>
      </c>
      <c r="F187" s="163">
        <f>F186+Sheet!F180</f>
        <v>1817642.82</v>
      </c>
      <c r="G187" s="163">
        <f>G186+Sheet!G180</f>
        <v>545293.0666</v>
      </c>
      <c r="H187" s="163">
        <f>H186+Sheet!H180</f>
        <v>1708014.719</v>
      </c>
      <c r="I187" s="161"/>
      <c r="J187" s="164"/>
      <c r="K187" s="165"/>
      <c r="L187" s="166"/>
      <c r="M187" s="166"/>
      <c r="N187" s="165"/>
      <c r="O187" s="167"/>
      <c r="P187" s="165"/>
      <c r="Q187" s="165"/>
      <c r="R187" s="165"/>
      <c r="S187" s="159"/>
      <c r="T187" s="159"/>
      <c r="U187" s="159"/>
      <c r="V187" s="159"/>
      <c r="W187" s="159"/>
      <c r="X187" s="159"/>
    </row>
    <row r="188" ht="15.75" customHeight="1">
      <c r="A188" s="160">
        <v>45707.0</v>
      </c>
      <c r="B188" s="161">
        <f t="shared" si="4"/>
        <v>11484235.56</v>
      </c>
      <c r="C188" s="162">
        <f>C187+Sheet!C181</f>
        <v>5000552.632</v>
      </c>
      <c r="D188" s="161">
        <f>D187+Sheet!D181</f>
        <v>1100107.014</v>
      </c>
      <c r="E188" s="161">
        <f>E187+Sheet!E181</f>
        <v>1362823.468</v>
      </c>
      <c r="F188" s="163">
        <f>F187+Sheet!F181</f>
        <v>1795229.795</v>
      </c>
      <c r="G188" s="163">
        <f>G187+Sheet!G181</f>
        <v>538569.1564</v>
      </c>
      <c r="H188" s="163">
        <f>H187+Sheet!H181</f>
        <v>1686953.499</v>
      </c>
      <c r="I188" s="161"/>
      <c r="J188" s="164"/>
      <c r="K188" s="165"/>
      <c r="L188" s="166"/>
      <c r="M188" s="166"/>
      <c r="N188" s="165"/>
      <c r="O188" s="167"/>
      <c r="P188" s="165"/>
      <c r="Q188" s="165"/>
      <c r="R188" s="165"/>
      <c r="S188" s="159"/>
      <c r="T188" s="159"/>
      <c r="U188" s="159"/>
      <c r="V188" s="159"/>
      <c r="W188" s="159"/>
      <c r="X188" s="159"/>
    </row>
    <row r="189" ht="15.75" customHeight="1">
      <c r="A189" s="160">
        <v>45708.0</v>
      </c>
      <c r="B189" s="161">
        <f t="shared" si="4"/>
        <v>11435801.56</v>
      </c>
      <c r="C189" s="162">
        <f>C188+Sheet!C182</f>
        <v>4979463.134</v>
      </c>
      <c r="D189" s="161">
        <f>D188+Sheet!D182</f>
        <v>1095467.386</v>
      </c>
      <c r="E189" s="161">
        <f>E188+Sheet!E182</f>
        <v>1357075.85</v>
      </c>
      <c r="F189" s="163">
        <f>F188+Sheet!F182</f>
        <v>1787658.533</v>
      </c>
      <c r="G189" s="163">
        <f>G188+Sheet!G182</f>
        <v>536297.7768</v>
      </c>
      <c r="H189" s="163">
        <f>H188+Sheet!H182</f>
        <v>1679838.884</v>
      </c>
      <c r="I189" s="161"/>
      <c r="J189" s="164"/>
      <c r="K189" s="165"/>
      <c r="L189" s="166"/>
      <c r="M189" s="166"/>
      <c r="N189" s="165"/>
      <c r="O189" s="167"/>
      <c r="P189" s="165"/>
      <c r="Q189" s="165"/>
      <c r="R189" s="165"/>
      <c r="S189" s="159"/>
      <c r="T189" s="159"/>
      <c r="U189" s="159"/>
      <c r="V189" s="159"/>
      <c r="W189" s="159"/>
      <c r="X189" s="159"/>
    </row>
    <row r="190" ht="15.75" customHeight="1">
      <c r="A190" s="160">
        <v>45709.0</v>
      </c>
      <c r="B190" s="161">
        <f t="shared" si="4"/>
        <v>11760774.56</v>
      </c>
      <c r="C190" s="162">
        <f>C189+Sheet!C183</f>
        <v>5120965.333</v>
      </c>
      <c r="D190" s="161">
        <f>D189+Sheet!D183</f>
        <v>1126597.458</v>
      </c>
      <c r="E190" s="161">
        <f>E189+Sheet!E183</f>
        <v>1395640.091</v>
      </c>
      <c r="F190" s="163">
        <f>F189+Sheet!F183</f>
        <v>1838458.711</v>
      </c>
      <c r="G190" s="163">
        <f>G189+Sheet!G183</f>
        <v>551537.8364</v>
      </c>
      <c r="H190" s="163">
        <f>H189+Sheet!H183</f>
        <v>1727575.134</v>
      </c>
      <c r="I190" s="161"/>
      <c r="J190" s="164"/>
      <c r="K190" s="165"/>
      <c r="L190" s="166"/>
      <c r="M190" s="166"/>
      <c r="N190" s="165"/>
      <c r="O190" s="167"/>
      <c r="P190" s="165"/>
      <c r="Q190" s="165"/>
      <c r="R190" s="165"/>
      <c r="S190" s="159"/>
      <c r="T190" s="159"/>
      <c r="U190" s="159"/>
      <c r="V190" s="159"/>
      <c r="W190" s="159"/>
      <c r="X190" s="159"/>
    </row>
    <row r="191" ht="15.75" customHeight="1">
      <c r="A191" s="160">
        <v>45712.0</v>
      </c>
      <c r="B191" s="161">
        <f t="shared" si="4"/>
        <v>11760495.81</v>
      </c>
      <c r="C191" s="162">
        <f>C190+Sheet!C184</f>
        <v>5120843.958</v>
      </c>
      <c r="D191" s="161">
        <f>D190+Sheet!D184</f>
        <v>1126570.755</v>
      </c>
      <c r="E191" s="161">
        <f>E190+Sheet!E184</f>
        <v>1395607.012</v>
      </c>
      <c r="F191" s="163">
        <f>F190+Sheet!F184</f>
        <v>1838415.137</v>
      </c>
      <c r="G191" s="163">
        <f>G190+Sheet!G184</f>
        <v>551524.7641</v>
      </c>
      <c r="H191" s="163">
        <f>H190+Sheet!H184</f>
        <v>1727534.188</v>
      </c>
      <c r="I191" s="161"/>
      <c r="J191" s="164"/>
      <c r="K191" s="165"/>
      <c r="L191" s="166"/>
      <c r="M191" s="166"/>
      <c r="N191" s="165"/>
      <c r="O191" s="167"/>
      <c r="P191" s="165"/>
      <c r="Q191" s="165"/>
      <c r="R191" s="165"/>
      <c r="S191" s="159"/>
      <c r="T191" s="159"/>
      <c r="U191" s="159"/>
      <c r="V191" s="159"/>
      <c r="W191" s="159"/>
      <c r="X191" s="159"/>
    </row>
    <row r="192" ht="15.75" customHeight="1">
      <c r="A192" s="160">
        <v>45713.0</v>
      </c>
      <c r="B192" s="161">
        <f t="shared" si="4"/>
        <v>11684513.81</v>
      </c>
      <c r="C192" s="162">
        <f>C191+Sheet!C185</f>
        <v>5087759.301</v>
      </c>
      <c r="D192" s="161">
        <f>D191+Sheet!D185</f>
        <v>1119292.227</v>
      </c>
      <c r="E192" s="161">
        <f>E191+Sheet!E185</f>
        <v>1386590.3</v>
      </c>
      <c r="F192" s="163">
        <f>F191+Sheet!F185</f>
        <v>1826537.537</v>
      </c>
      <c r="G192" s="163">
        <f>G191+Sheet!G185</f>
        <v>547961.4828</v>
      </c>
      <c r="H192" s="163">
        <f>H191+Sheet!H185</f>
        <v>1716372.966</v>
      </c>
      <c r="I192" s="161"/>
      <c r="J192" s="164"/>
      <c r="K192" s="165"/>
      <c r="L192" s="166"/>
      <c r="M192" s="166"/>
      <c r="N192" s="165"/>
      <c r="O192" s="167"/>
      <c r="P192" s="165"/>
      <c r="Q192" s="165"/>
      <c r="R192" s="165"/>
      <c r="S192" s="159"/>
      <c r="T192" s="159"/>
      <c r="U192" s="159"/>
      <c r="V192" s="159"/>
      <c r="W192" s="159"/>
      <c r="X192" s="159"/>
    </row>
    <row r="193" ht="15.75" customHeight="1">
      <c r="A193" s="160">
        <v>45715.0</v>
      </c>
      <c r="B193" s="161">
        <f t="shared" si="4"/>
        <v>12161005.81</v>
      </c>
      <c r="C193" s="162">
        <f>C192+Sheet!C186</f>
        <v>5295237.049</v>
      </c>
      <c r="D193" s="161">
        <f>D192+Sheet!D186</f>
        <v>1164936.727</v>
      </c>
      <c r="E193" s="161">
        <f>E192+Sheet!E186</f>
        <v>1443135.159</v>
      </c>
      <c r="F193" s="163">
        <f>F192+Sheet!F186</f>
        <v>1901023.351</v>
      </c>
      <c r="G193" s="163">
        <f>G192+Sheet!G186</f>
        <v>570307.2361</v>
      </c>
      <c r="H193" s="163">
        <f>H192+Sheet!H186</f>
        <v>1786366.292</v>
      </c>
      <c r="I193" s="161"/>
      <c r="J193" s="164"/>
      <c r="K193" s="165"/>
      <c r="L193" s="166"/>
      <c r="M193" s="166"/>
      <c r="N193" s="165"/>
      <c r="O193" s="167"/>
      <c r="P193" s="165"/>
      <c r="Q193" s="165"/>
      <c r="R193" s="165"/>
      <c r="S193" s="159"/>
      <c r="T193" s="159"/>
      <c r="U193" s="159"/>
      <c r="V193" s="159"/>
      <c r="W193" s="159"/>
      <c r="X193" s="159"/>
    </row>
    <row r="194" ht="15.75" customHeight="1">
      <c r="A194" s="160">
        <v>45716.0</v>
      </c>
      <c r="B194" s="161">
        <f t="shared" si="4"/>
        <v>12021228.81</v>
      </c>
      <c r="C194" s="162">
        <f>C193+Sheet!C187</f>
        <v>5234374.291</v>
      </c>
      <c r="D194" s="161">
        <f>D193+Sheet!D187</f>
        <v>1151547.098</v>
      </c>
      <c r="E194" s="161">
        <f>E193+Sheet!E187</f>
        <v>1426547.953</v>
      </c>
      <c r="F194" s="163">
        <f>F193+Sheet!F187</f>
        <v>1879173.239</v>
      </c>
      <c r="G194" s="163">
        <f>G193+Sheet!G187</f>
        <v>563752.1998</v>
      </c>
      <c r="H194" s="163">
        <f>H193+Sheet!H187</f>
        <v>1765834.033</v>
      </c>
      <c r="I194" s="161"/>
      <c r="J194" s="164"/>
      <c r="K194" s="165"/>
      <c r="L194" s="166"/>
      <c r="M194" s="166"/>
      <c r="N194" s="165"/>
      <c r="O194" s="167"/>
      <c r="P194" s="165"/>
      <c r="Q194" s="165"/>
      <c r="R194" s="165"/>
      <c r="S194" s="159"/>
      <c r="T194" s="159"/>
      <c r="U194" s="159"/>
      <c r="V194" s="159"/>
      <c r="W194" s="159"/>
      <c r="X194" s="159"/>
    </row>
    <row r="195" ht="15.75" customHeight="1">
      <c r="A195" s="171">
        <v>45719.0</v>
      </c>
      <c r="B195" s="168">
        <f t="shared" si="4"/>
        <v>11960534.19</v>
      </c>
      <c r="C195" s="168">
        <f>Monthly!F12</f>
        <v>5577499.761</v>
      </c>
      <c r="D195" s="168">
        <f>Monthly!M12</f>
        <v>1127762.075</v>
      </c>
      <c r="E195" s="168">
        <f>Monthly!S12</f>
        <v>1147083.295</v>
      </c>
      <c r="F195" s="170">
        <f>Monthly!Y12</f>
        <v>1833554.721</v>
      </c>
      <c r="G195" s="170">
        <f>Monthly!AH11</f>
        <v>550066.6417</v>
      </c>
      <c r="H195" s="170">
        <f>Monthly!AK12</f>
        <v>1724567.701</v>
      </c>
      <c r="I195" s="168"/>
      <c r="J195" s="172"/>
      <c r="K195" s="165"/>
      <c r="L195" s="166"/>
      <c r="M195" s="166"/>
      <c r="N195" s="165"/>
      <c r="O195" s="167"/>
      <c r="P195" s="165"/>
      <c r="Q195" s="165"/>
      <c r="R195" s="165"/>
      <c r="S195" s="173"/>
      <c r="T195" s="173"/>
      <c r="U195" s="173"/>
      <c r="V195" s="173"/>
      <c r="W195" s="173"/>
      <c r="X195" s="173"/>
    </row>
    <row r="196" ht="15.75" customHeight="1">
      <c r="A196" s="160">
        <v>45720.0</v>
      </c>
      <c r="B196" s="174">
        <f t="shared" si="4"/>
        <v>12004131.22</v>
      </c>
      <c r="C196" s="162">
        <f>C195+Sheet!C189</f>
        <v>5597290.141</v>
      </c>
      <c r="D196" s="161">
        <f>D195+Sheet!D189</f>
        <v>1131827.426</v>
      </c>
      <c r="E196" s="161">
        <f>E195+Sheet!E189</f>
        <v>1152119.492</v>
      </c>
      <c r="F196" s="163">
        <f>F195+Sheet!F189</f>
        <v>1840188.837</v>
      </c>
      <c r="G196" s="163">
        <f>G195+Sheet!G189</f>
        <v>552018.4173</v>
      </c>
      <c r="H196" s="163">
        <f>H195+Sheet!H189</f>
        <v>1730686.903</v>
      </c>
      <c r="I196" s="161"/>
      <c r="J196" s="164"/>
      <c r="K196" s="165"/>
      <c r="L196" s="166"/>
      <c r="M196" s="166"/>
      <c r="N196" s="165"/>
      <c r="O196" s="167"/>
      <c r="P196" s="165"/>
      <c r="Q196" s="165"/>
      <c r="R196" s="165"/>
      <c r="S196" s="159"/>
      <c r="T196" s="159"/>
      <c r="U196" s="159"/>
      <c r="V196" s="159"/>
      <c r="W196" s="159"/>
      <c r="X196" s="159"/>
    </row>
    <row r="197" ht="15.75" customHeight="1">
      <c r="A197" s="160">
        <v>45721.0</v>
      </c>
      <c r="B197" s="174">
        <f t="shared" si="4"/>
        <v>12457984.58</v>
      </c>
      <c r="C197" s="162">
        <f>C196+Sheet!C190</f>
        <v>5653489.975</v>
      </c>
      <c r="D197" s="161">
        <f>D196+Sheet!D190</f>
        <v>1143192.044</v>
      </c>
      <c r="E197" s="161">
        <f>E196+Sheet!E190</f>
        <v>1163678.813</v>
      </c>
      <c r="F197" s="163">
        <f>F196+Sheet!F190</f>
        <v>1858665.828</v>
      </c>
      <c r="G197" s="170">
        <f>G196+Sheet!G190+333333</f>
        <v>890893.9821</v>
      </c>
      <c r="H197" s="163">
        <f>H196+Sheet!H190</f>
        <v>1748063.94</v>
      </c>
      <c r="I197" s="161"/>
      <c r="J197" s="164"/>
      <c r="K197" s="165"/>
      <c r="L197" s="166"/>
      <c r="M197" s="166"/>
      <c r="N197" s="165"/>
      <c r="O197" s="167"/>
      <c r="P197" s="165"/>
      <c r="Q197" s="165"/>
      <c r="R197" s="165"/>
      <c r="S197" s="175"/>
      <c r="T197" s="176"/>
      <c r="U197" s="159"/>
      <c r="V197" s="159"/>
      <c r="W197" s="159"/>
      <c r="X197" s="159"/>
    </row>
    <row r="198" ht="15.75" customHeight="1">
      <c r="A198" s="160">
        <v>45722.0</v>
      </c>
      <c r="B198" s="174">
        <f t="shared" si="4"/>
        <v>12542583.58</v>
      </c>
      <c r="C198" s="162">
        <f>C197+Sheet!C191</f>
        <v>5691881.386</v>
      </c>
      <c r="D198" s="161">
        <f>D197+Sheet!D191</f>
        <v>1150955.17</v>
      </c>
      <c r="E198" s="161">
        <f>E197+Sheet!E191</f>
        <v>1171581.059</v>
      </c>
      <c r="F198" s="163">
        <f>F197+Sheet!F191</f>
        <v>1871287.554</v>
      </c>
      <c r="G198" s="163">
        <f>G197+Sheet!G191</f>
        <v>896943.8162</v>
      </c>
      <c r="H198" s="163">
        <f>H197+Sheet!H191</f>
        <v>1759934.597</v>
      </c>
      <c r="I198" s="161"/>
      <c r="J198" s="164"/>
      <c r="K198" s="165"/>
      <c r="L198" s="166"/>
      <c r="M198" s="166"/>
      <c r="N198" s="165"/>
      <c r="O198" s="167"/>
      <c r="P198" s="165"/>
      <c r="Q198" s="165"/>
      <c r="R198" s="165"/>
      <c r="S198" s="175"/>
      <c r="T198" s="176"/>
      <c r="U198" s="159"/>
      <c r="V198" s="159"/>
      <c r="W198" s="159"/>
      <c r="X198" s="159"/>
    </row>
    <row r="199" ht="15.75" customHeight="1">
      <c r="A199" s="160">
        <v>45723.0</v>
      </c>
      <c r="B199" s="174">
        <f t="shared" si="4"/>
        <v>12396580.58</v>
      </c>
      <c r="C199" s="162">
        <f>C198+Sheet!C192</f>
        <v>5625624.561</v>
      </c>
      <c r="D199" s="161">
        <f>D198+Sheet!D192</f>
        <v>1137557.379</v>
      </c>
      <c r="E199" s="161">
        <f>E198+Sheet!E192</f>
        <v>1157943.171</v>
      </c>
      <c r="F199" s="163">
        <f>F198+Sheet!F192</f>
        <v>1849504.674</v>
      </c>
      <c r="G199" s="163">
        <f>G198+Sheet!G192</f>
        <v>886502.8662</v>
      </c>
      <c r="H199" s="163">
        <f>H198+Sheet!H192</f>
        <v>1739447.93</v>
      </c>
      <c r="I199" s="161"/>
      <c r="J199" s="164"/>
      <c r="K199" s="165"/>
      <c r="L199" s="166"/>
      <c r="M199" s="166"/>
      <c r="N199" s="177"/>
      <c r="O199" s="178"/>
      <c r="P199" s="179"/>
      <c r="Q199" s="179"/>
      <c r="R199" s="179"/>
      <c r="S199" s="175"/>
      <c r="T199" s="176"/>
      <c r="U199" s="159"/>
      <c r="V199" s="159"/>
      <c r="W199" s="159"/>
      <c r="X199" s="159"/>
    </row>
    <row r="200" ht="15.75" customHeight="1">
      <c r="A200" s="160">
        <v>45726.0</v>
      </c>
      <c r="B200" s="174">
        <f t="shared" si="4"/>
        <v>12223060.58</v>
      </c>
      <c r="C200" s="162">
        <f>C199+Sheet!C193</f>
        <v>5546880.397</v>
      </c>
      <c r="D200" s="161">
        <f>D199+Sheet!D193</f>
        <v>1121634.524</v>
      </c>
      <c r="E200" s="161">
        <f>E199+Sheet!E193</f>
        <v>1141734.968</v>
      </c>
      <c r="F200" s="163">
        <f>F199+Sheet!F193</f>
        <v>1823616.402</v>
      </c>
      <c r="G200" s="163">
        <f>G199+Sheet!G193</f>
        <v>874094.1237</v>
      </c>
      <c r="H200" s="163">
        <f>H199+Sheet!H193</f>
        <v>1715100.167</v>
      </c>
      <c r="I200" s="161"/>
      <c r="J200" s="164"/>
      <c r="K200" s="165"/>
      <c r="L200" s="166"/>
      <c r="M200" s="166"/>
      <c r="N200" s="165"/>
      <c r="O200" s="167"/>
      <c r="P200" s="165"/>
      <c r="Q200" s="165"/>
      <c r="R200" s="165"/>
      <c r="S200" s="175"/>
      <c r="T200" s="176"/>
      <c r="U200" s="159"/>
      <c r="V200" s="159"/>
      <c r="W200" s="159"/>
      <c r="X200" s="159"/>
    </row>
    <row r="201" ht="15.75" customHeight="1">
      <c r="A201" s="160">
        <v>45727.0</v>
      </c>
      <c r="B201" s="174">
        <f t="shared" si="4"/>
        <v>12429724.58</v>
      </c>
      <c r="C201" s="162">
        <f>C200+Sheet!C194</f>
        <v>5640665.459</v>
      </c>
      <c r="D201" s="161">
        <f>D200+Sheet!D194</f>
        <v>1140598.799</v>
      </c>
      <c r="E201" s="161">
        <f>E200+Sheet!E194</f>
        <v>1161039.095</v>
      </c>
      <c r="F201" s="163">
        <f>F200+Sheet!F194</f>
        <v>1854449.585</v>
      </c>
      <c r="G201" s="163">
        <f>G200+Sheet!G194</f>
        <v>888873.0562</v>
      </c>
      <c r="H201" s="163">
        <f>H200+Sheet!H194</f>
        <v>1744098.589</v>
      </c>
      <c r="I201" s="161"/>
      <c r="J201" s="164"/>
      <c r="K201" s="165"/>
      <c r="L201" s="166"/>
      <c r="M201" s="166"/>
      <c r="N201" s="180"/>
      <c r="O201" s="167"/>
      <c r="P201" s="165"/>
      <c r="Q201" s="165"/>
      <c r="R201" s="165"/>
      <c r="S201" s="181"/>
      <c r="T201" s="182"/>
      <c r="U201" s="159"/>
      <c r="V201" s="159"/>
      <c r="W201" s="159"/>
      <c r="X201" s="159"/>
    </row>
    <row r="202" ht="15.75" customHeight="1">
      <c r="A202" s="160">
        <v>45728.0</v>
      </c>
      <c r="B202" s="174">
        <f t="shared" si="4"/>
        <v>12427015.58</v>
      </c>
      <c r="C202" s="162">
        <f>C201+Sheet!C195</f>
        <v>5639436.102</v>
      </c>
      <c r="D202" s="161">
        <f>D201+Sheet!D195</f>
        <v>1140350.211</v>
      </c>
      <c r="E202" s="161">
        <f>E201+Sheet!E195</f>
        <v>1160786.052</v>
      </c>
      <c r="F202" s="163">
        <f>F201+Sheet!F195</f>
        <v>1854045.416</v>
      </c>
      <c r="G202" s="163">
        <f>G201+Sheet!G195</f>
        <v>888679.3305</v>
      </c>
      <c r="H202" s="163">
        <f>H201+Sheet!H195</f>
        <v>1743718.471</v>
      </c>
      <c r="I202" s="161"/>
      <c r="J202" s="164"/>
      <c r="K202" s="165"/>
      <c r="L202" s="166"/>
      <c r="M202" s="166"/>
      <c r="N202" s="165"/>
      <c r="O202" s="167"/>
      <c r="P202" s="165"/>
      <c r="Q202" s="165"/>
      <c r="R202" s="165"/>
      <c r="S202" s="175"/>
      <c r="T202" s="176"/>
      <c r="U202" s="159"/>
      <c r="V202" s="159"/>
      <c r="W202" s="159"/>
      <c r="X202" s="159"/>
    </row>
    <row r="203" ht="15.75" customHeight="1">
      <c r="A203" s="160">
        <v>45729.0</v>
      </c>
      <c r="B203" s="174">
        <f t="shared" si="4"/>
        <v>12668044.58</v>
      </c>
      <c r="C203" s="162">
        <f>C202+Sheet!C196</f>
        <v>5748816.157</v>
      </c>
      <c r="D203" s="161">
        <f>D202+Sheet!D196</f>
        <v>1162467.948</v>
      </c>
      <c r="E203" s="161">
        <f>E202+Sheet!E196</f>
        <v>1183300.154</v>
      </c>
      <c r="F203" s="163">
        <f>F202+Sheet!F196</f>
        <v>1890005.676</v>
      </c>
      <c r="G203" s="163">
        <f>G202+Sheet!G196</f>
        <v>905915.7691</v>
      </c>
      <c r="H203" s="163">
        <f>H202+Sheet!H196</f>
        <v>1777538.877</v>
      </c>
      <c r="I203" s="161"/>
      <c r="J203" s="164"/>
      <c r="K203" s="165"/>
      <c r="L203" s="166"/>
      <c r="M203" s="166"/>
      <c r="N203" s="165"/>
      <c r="O203" s="167"/>
      <c r="P203" s="165"/>
      <c r="Q203" s="165"/>
      <c r="R203" s="165"/>
      <c r="S203" s="183"/>
      <c r="T203" s="176"/>
      <c r="U203" s="159"/>
      <c r="V203" s="159"/>
      <c r="W203" s="159"/>
      <c r="X203" s="159"/>
    </row>
    <row r="204" ht="15.75" customHeight="1">
      <c r="A204" s="184">
        <v>45733.0</v>
      </c>
      <c r="B204" s="174">
        <f t="shared" si="4"/>
        <v>12503114.58</v>
      </c>
      <c r="C204" s="162">
        <f>C203+Sheet!C197</f>
        <v>5673970.174</v>
      </c>
      <c r="D204" s="161">
        <f>D203+Sheet!D197</f>
        <v>1147333.344</v>
      </c>
      <c r="E204" s="161">
        <f>E203+Sheet!E197</f>
        <v>1167894.328</v>
      </c>
      <c r="F204" s="163">
        <f>F203+Sheet!F197</f>
        <v>1865398.987</v>
      </c>
      <c r="G204" s="163">
        <f>G203+Sheet!G197</f>
        <v>894121.3136</v>
      </c>
      <c r="H204" s="163">
        <f>H203+Sheet!H197</f>
        <v>1754396.435</v>
      </c>
      <c r="I204" s="161"/>
      <c r="J204" s="164"/>
      <c r="K204" s="165"/>
      <c r="L204" s="166"/>
      <c r="M204" s="166"/>
      <c r="N204" s="165"/>
      <c r="O204" s="167"/>
      <c r="P204" s="165"/>
      <c r="Q204" s="165"/>
      <c r="R204" s="165"/>
      <c r="S204" s="175"/>
      <c r="T204" s="176"/>
      <c r="U204" s="159"/>
      <c r="V204" s="159"/>
      <c r="W204" s="159"/>
      <c r="X204" s="159"/>
    </row>
    <row r="205" ht="15.75" customHeight="1">
      <c r="A205" s="184">
        <v>45734.0</v>
      </c>
      <c r="B205" s="174">
        <f t="shared" si="4"/>
        <v>12392430.33</v>
      </c>
      <c r="C205" s="162">
        <f>C204+Sheet!C198</f>
        <v>5623741.159</v>
      </c>
      <c r="D205" s="161">
        <f>D204+Sheet!D198</f>
        <v>1137176.537</v>
      </c>
      <c r="E205" s="161">
        <f>E204+Sheet!E198</f>
        <v>1157555.504</v>
      </c>
      <c r="F205" s="163">
        <f>F204+Sheet!F198</f>
        <v>1848885.479</v>
      </c>
      <c r="G205" s="163">
        <f>G204+Sheet!G198</f>
        <v>886206.074</v>
      </c>
      <c r="H205" s="163">
        <f>H204+Sheet!H198</f>
        <v>1738865.581</v>
      </c>
      <c r="I205" s="161"/>
      <c r="J205" s="164"/>
      <c r="K205" s="165"/>
      <c r="L205" s="166"/>
      <c r="M205" s="166"/>
      <c r="N205" s="165"/>
      <c r="O205" s="167"/>
      <c r="P205" s="165"/>
      <c r="Q205" s="165"/>
      <c r="R205" s="165"/>
      <c r="S205" s="175"/>
      <c r="T205" s="176"/>
      <c r="U205" s="159"/>
      <c r="V205" s="159"/>
      <c r="W205" s="159"/>
      <c r="X205" s="159"/>
    </row>
    <row r="206" ht="15.75" customHeight="1">
      <c r="A206" s="184">
        <v>45735.0</v>
      </c>
      <c r="B206" s="174">
        <f t="shared" si="4"/>
        <v>12572045.33</v>
      </c>
      <c r="C206" s="162">
        <f>C205+Sheet!C199</f>
        <v>5705251.262</v>
      </c>
      <c r="D206" s="161">
        <f>D205+Sheet!D199</f>
        <v>1153658.692</v>
      </c>
      <c r="E206" s="161">
        <f>E205+Sheet!E199</f>
        <v>1174333.03</v>
      </c>
      <c r="F206" s="163">
        <f>F205+Sheet!F199</f>
        <v>1875683.093</v>
      </c>
      <c r="G206" s="163">
        <f>G205+Sheet!G199</f>
        <v>899050.6816</v>
      </c>
      <c r="H206" s="163">
        <f>H205+Sheet!H199</f>
        <v>1764068.574</v>
      </c>
      <c r="I206" s="161"/>
      <c r="J206" s="164"/>
      <c r="K206" s="165"/>
      <c r="L206" s="166"/>
      <c r="M206" s="166"/>
      <c r="N206" s="165"/>
      <c r="O206" s="167"/>
      <c r="P206" s="165"/>
      <c r="Q206" s="165"/>
      <c r="R206" s="165"/>
      <c r="S206" s="175"/>
      <c r="T206" s="176"/>
      <c r="U206" s="159"/>
      <c r="V206" s="159"/>
      <c r="W206" s="159"/>
      <c r="X206" s="159"/>
    </row>
    <row r="207" ht="15.75" customHeight="1">
      <c r="A207" s="184">
        <v>45736.0</v>
      </c>
      <c r="B207" s="174">
        <f t="shared" si="4"/>
        <v>12663564.33</v>
      </c>
      <c r="C207" s="162">
        <f>C206+Sheet!C200</f>
        <v>5746782.999</v>
      </c>
      <c r="D207" s="161">
        <f>D206+Sheet!D200</f>
        <v>1162056.824</v>
      </c>
      <c r="E207" s="161">
        <f>E206+Sheet!E200</f>
        <v>1182881.662</v>
      </c>
      <c r="F207" s="163">
        <f>F206+Sheet!F200</f>
        <v>1889337.247</v>
      </c>
      <c r="G207" s="163">
        <f>G206+Sheet!G200</f>
        <v>905595.3779</v>
      </c>
      <c r="H207" s="163">
        <f>H206+Sheet!H200</f>
        <v>1776910.223</v>
      </c>
      <c r="I207" s="161"/>
      <c r="J207" s="164"/>
      <c r="K207" s="165"/>
      <c r="L207" s="166"/>
      <c r="M207" s="166"/>
      <c r="N207" s="165"/>
      <c r="O207" s="167"/>
      <c r="P207" s="165"/>
      <c r="Q207" s="165"/>
      <c r="R207" s="165"/>
      <c r="S207" s="175"/>
      <c r="T207" s="176"/>
      <c r="U207" s="159"/>
      <c r="V207" s="159"/>
      <c r="W207" s="159"/>
      <c r="X207" s="159"/>
    </row>
    <row r="208" ht="15.75" customHeight="1">
      <c r="A208" s="184">
        <v>45737.0</v>
      </c>
      <c r="B208" s="174">
        <f t="shared" si="4"/>
        <v>12786394.33</v>
      </c>
      <c r="C208" s="162">
        <f>C207+Sheet!C201</f>
        <v>5802523.811</v>
      </c>
      <c r="D208" s="161">
        <f>D207+Sheet!D201</f>
        <v>1173328.172</v>
      </c>
      <c r="E208" s="161">
        <f>E207+Sheet!E201</f>
        <v>1194355</v>
      </c>
      <c r="F208" s="163">
        <f>F207+Sheet!F201</f>
        <v>1907662.837</v>
      </c>
      <c r="G208" s="163">
        <f>G207+Sheet!G201</f>
        <v>914379.183</v>
      </c>
      <c r="H208" s="163">
        <f>H207+Sheet!H201</f>
        <v>1794145.33</v>
      </c>
      <c r="I208" s="161"/>
      <c r="J208" s="164"/>
      <c r="K208" s="165"/>
      <c r="L208" s="166"/>
      <c r="M208" s="166"/>
      <c r="N208" s="165"/>
      <c r="O208" s="167"/>
      <c r="P208" s="165"/>
      <c r="Q208" s="165"/>
      <c r="R208" s="165"/>
      <c r="S208" s="175"/>
      <c r="T208" s="176"/>
      <c r="U208" s="159"/>
      <c r="V208" s="159"/>
      <c r="W208" s="159"/>
      <c r="X208" s="159"/>
    </row>
    <row r="209" ht="15.75" customHeight="1">
      <c r="A209" s="184">
        <v>45740.0</v>
      </c>
      <c r="B209" s="174">
        <f t="shared" si="4"/>
        <v>12767023.33</v>
      </c>
      <c r="C209" s="162">
        <f>C208+Sheet!C202</f>
        <v>5793733.163</v>
      </c>
      <c r="D209" s="161">
        <f>D208+Sheet!D202</f>
        <v>1171550.615</v>
      </c>
      <c r="E209" s="161">
        <f>E208+Sheet!E202</f>
        <v>1192545.588</v>
      </c>
      <c r="F209" s="163">
        <f>F208+Sheet!F202</f>
        <v>1904772.786</v>
      </c>
      <c r="G209" s="163">
        <f>G208+Sheet!G202</f>
        <v>912993.9262</v>
      </c>
      <c r="H209" s="163">
        <f>H208+Sheet!H202</f>
        <v>1791427.254</v>
      </c>
      <c r="I209" s="161"/>
      <c r="J209" s="164"/>
      <c r="K209" s="165"/>
      <c r="L209" s="166"/>
      <c r="M209" s="166"/>
      <c r="N209" s="165"/>
      <c r="O209" s="167"/>
      <c r="P209" s="165"/>
      <c r="Q209" s="165"/>
      <c r="R209" s="165"/>
      <c r="S209" s="175"/>
      <c r="T209" s="176"/>
      <c r="U209" s="159"/>
      <c r="V209" s="159"/>
      <c r="W209" s="159"/>
      <c r="X209" s="159"/>
    </row>
    <row r="210" ht="15.75" customHeight="1">
      <c r="A210" s="184">
        <v>45741.0</v>
      </c>
      <c r="B210" s="174">
        <f t="shared" si="4"/>
        <v>12975360.33</v>
      </c>
      <c r="C210" s="162">
        <f>C209+Sheet!C203</f>
        <v>5888277.44</v>
      </c>
      <c r="D210" s="161">
        <f>D209+Sheet!D203</f>
        <v>1190668.41</v>
      </c>
      <c r="E210" s="161">
        <f>E209+Sheet!E203</f>
        <v>1212005.988</v>
      </c>
      <c r="F210" s="163">
        <f>F209+Sheet!F203</f>
        <v>1935855.571</v>
      </c>
      <c r="G210" s="163">
        <f>G209+Sheet!G203</f>
        <v>927892.4982</v>
      </c>
      <c r="H210" s="163">
        <f>H209+Sheet!H203</f>
        <v>1820660.425</v>
      </c>
      <c r="I210" s="161"/>
      <c r="J210" s="164"/>
      <c r="K210" s="165"/>
      <c r="L210" s="166"/>
      <c r="M210" s="166"/>
      <c r="N210" s="165"/>
      <c r="O210" s="167"/>
      <c r="P210" s="165"/>
      <c r="Q210" s="165"/>
      <c r="R210" s="165"/>
      <c r="S210" s="175"/>
      <c r="T210" s="176"/>
      <c r="U210" s="159"/>
      <c r="V210" s="159"/>
      <c r="W210" s="159"/>
      <c r="X210" s="159"/>
    </row>
    <row r="211" ht="15.75" customHeight="1">
      <c r="A211" s="184">
        <v>45742.0</v>
      </c>
      <c r="B211" s="174">
        <f t="shared" si="4"/>
        <v>12848302.33</v>
      </c>
      <c r="C211" s="162">
        <f>C210+Sheet!C204</f>
        <v>5830617.943</v>
      </c>
      <c r="D211" s="161">
        <f>D210+Sheet!D204</f>
        <v>1179009.085</v>
      </c>
      <c r="E211" s="161">
        <f>E210+Sheet!E204</f>
        <v>1200137.719</v>
      </c>
      <c r="F211" s="163">
        <f>F210+Sheet!F204</f>
        <v>1916899.185</v>
      </c>
      <c r="G211" s="163">
        <f>G210+Sheet!G204</f>
        <v>918806.3409</v>
      </c>
      <c r="H211" s="163">
        <f>H210+Sheet!H204</f>
        <v>1802832.059</v>
      </c>
      <c r="I211" s="161"/>
      <c r="J211" s="164"/>
      <c r="K211" s="165"/>
      <c r="L211" s="166"/>
      <c r="M211" s="166"/>
      <c r="N211" s="165"/>
      <c r="O211" s="167"/>
      <c r="P211" s="165"/>
      <c r="Q211" s="165"/>
      <c r="R211" s="165"/>
      <c r="S211" s="185"/>
      <c r="T211" s="185"/>
      <c r="U211" s="159"/>
      <c r="V211" s="159"/>
      <c r="W211" s="159"/>
      <c r="X211" s="159"/>
    </row>
    <row r="212" ht="15.75" customHeight="1">
      <c r="A212" s="184">
        <v>45743.0</v>
      </c>
      <c r="B212" s="174">
        <f t="shared" si="4"/>
        <v>12967033.33</v>
      </c>
      <c r="C212" s="162">
        <f>C211+Sheet!C205</f>
        <v>5884498.61</v>
      </c>
      <c r="D212" s="161">
        <f>D211+Sheet!D205</f>
        <v>1189904.293</v>
      </c>
      <c r="E212" s="161">
        <f>E211+Sheet!E205</f>
        <v>1211228.177</v>
      </c>
      <c r="F212" s="163">
        <f>F211+Sheet!F205</f>
        <v>1934613.227</v>
      </c>
      <c r="G212" s="163">
        <f>G211+Sheet!G205</f>
        <v>927297.0187</v>
      </c>
      <c r="H212" s="163">
        <f>H211+Sheet!H205</f>
        <v>1819492.008</v>
      </c>
      <c r="I212" s="161"/>
      <c r="J212" s="164"/>
      <c r="K212" s="165"/>
      <c r="L212" s="166"/>
      <c r="M212" s="166"/>
      <c r="N212" s="165"/>
      <c r="O212" s="167"/>
      <c r="P212" s="165"/>
      <c r="Q212" s="165"/>
      <c r="R212" s="165"/>
      <c r="S212" s="182"/>
      <c r="T212" s="182"/>
      <c r="U212" s="159"/>
      <c r="V212" s="159"/>
      <c r="W212" s="159"/>
      <c r="X212" s="159"/>
    </row>
    <row r="213" ht="15.75" customHeight="1">
      <c r="A213" s="184">
        <v>45744.0</v>
      </c>
      <c r="B213" s="174">
        <f t="shared" si="4"/>
        <v>13319869.33</v>
      </c>
      <c r="C213" s="162">
        <f>C212+Sheet!C206</f>
        <v>6044617.189</v>
      </c>
      <c r="D213" s="161">
        <f>D212+Sheet!D206</f>
        <v>1222281.866</v>
      </c>
      <c r="E213" s="161">
        <f>E212+Sheet!E206</f>
        <v>1244185.978</v>
      </c>
      <c r="F213" s="163">
        <f>F212+Sheet!F206</f>
        <v>1987254.503</v>
      </c>
      <c r="G213" s="163">
        <f>G212+Sheet!G206</f>
        <v>952528.9867</v>
      </c>
      <c r="H213" s="163">
        <f>H212+Sheet!H206</f>
        <v>1869000.809</v>
      </c>
      <c r="I213" s="161"/>
      <c r="J213" s="164"/>
      <c r="K213" s="165"/>
      <c r="L213" s="166"/>
      <c r="M213" s="166"/>
      <c r="N213" s="165"/>
      <c r="O213" s="167"/>
      <c r="P213" s="165"/>
      <c r="Q213" s="165"/>
      <c r="R213" s="165"/>
      <c r="S213" s="182"/>
      <c r="T213" s="182"/>
      <c r="U213" s="159"/>
      <c r="V213" s="159"/>
      <c r="W213" s="159"/>
      <c r="X213" s="159"/>
    </row>
    <row r="214" ht="15.75" customHeight="1">
      <c r="A214" s="186">
        <f>'PROP DAILY PNL'!A208</f>
        <v>45748</v>
      </c>
      <c r="B214" s="168">
        <f>SUM(C214:M214)</f>
        <v>18738218.87</v>
      </c>
      <c r="C214" s="168">
        <f>Monthly!F13</f>
        <v>6866445.245</v>
      </c>
      <c r="D214" s="168">
        <f>Monthly!M13</f>
        <v>1096364.295</v>
      </c>
      <c r="E214" s="168">
        <f>Monthly!S13</f>
        <v>1067804.954</v>
      </c>
      <c r="F214" s="187">
        <v>0.0</v>
      </c>
      <c r="G214" s="170">
        <f>Monthly!AE13</f>
        <v>933084.4457</v>
      </c>
      <c r="H214" s="170">
        <f>Monthly!AK13</f>
        <v>4468593.934</v>
      </c>
      <c r="I214" s="188">
        <v>833333.0</v>
      </c>
      <c r="J214" s="188">
        <v>1666666.0</v>
      </c>
      <c r="K214" s="188">
        <v>833333.0</v>
      </c>
      <c r="L214" s="189">
        <v>486297.0</v>
      </c>
      <c r="M214" s="189">
        <v>486297.0</v>
      </c>
      <c r="N214" s="165"/>
      <c r="O214" s="167"/>
      <c r="P214" s="165"/>
      <c r="Q214" s="165"/>
      <c r="R214" s="165"/>
      <c r="S214" s="159"/>
      <c r="T214" s="159"/>
      <c r="U214" s="159"/>
      <c r="V214" s="159"/>
      <c r="W214" s="159"/>
      <c r="X214" s="159"/>
    </row>
    <row r="215" ht="15.75" customHeight="1">
      <c r="A215" s="186">
        <f>'PROP DAILY PNL'!A209</f>
        <v>45749</v>
      </c>
      <c r="B215" s="190">
        <f t="shared" ref="B215:B217" si="5">SUM(C215:N215)</f>
        <v>19037078.87</v>
      </c>
      <c r="C215" s="162">
        <f>C214+Sheet!C208</f>
        <v>6670592.607</v>
      </c>
      <c r="D215" s="161">
        <f>D214+Sheet!D208</f>
        <v>1065092.534</v>
      </c>
      <c r="E215" s="161">
        <f>E214+Sheet!E208</f>
        <v>1037347.795</v>
      </c>
      <c r="F215" s="163">
        <f>F214+Sheet!F208</f>
        <v>0</v>
      </c>
      <c r="G215" s="163">
        <f>G214+Sheet!G208</f>
        <v>906469.9395</v>
      </c>
      <c r="H215" s="163">
        <f>H214+Sheet!H208</f>
        <v>4341135.566</v>
      </c>
      <c r="I215" s="161">
        <f>I214+Sheet!I208</f>
        <v>809563.7191</v>
      </c>
      <c r="J215" s="161">
        <f>J214+Sheet!J208</f>
        <v>1619127.438</v>
      </c>
      <c r="K215" s="167">
        <f>K214+Sheet!K208</f>
        <v>809563.7191</v>
      </c>
      <c r="L215" s="167">
        <f>L214+Sheet!L208</f>
        <v>472426.2784</v>
      </c>
      <c r="M215" s="167">
        <f>M214+Sheet!M208</f>
        <v>472426.2784</v>
      </c>
      <c r="N215" s="188">
        <v>833333.0</v>
      </c>
      <c r="O215" s="167"/>
      <c r="P215" s="165"/>
      <c r="Q215" s="165"/>
      <c r="R215" s="165"/>
      <c r="S215" s="159"/>
      <c r="T215" s="159"/>
      <c r="U215" s="159"/>
      <c r="V215" s="159"/>
      <c r="W215" s="159"/>
      <c r="X215" s="159"/>
    </row>
    <row r="216" ht="15.75" customHeight="1">
      <c r="A216" s="186">
        <f>'PROP DAILY PNL'!A210</f>
        <v>45750</v>
      </c>
      <c r="B216" s="190">
        <f t="shared" si="5"/>
        <v>19184120.87</v>
      </c>
      <c r="C216" s="162">
        <f>C215+Sheet!C209</f>
        <v>6722116.125</v>
      </c>
      <c r="D216" s="161">
        <f>D215+Sheet!D209</f>
        <v>1073319.286</v>
      </c>
      <c r="E216" s="161">
        <f>E215+Sheet!E209</f>
        <v>1045360.248</v>
      </c>
      <c r="F216" s="163">
        <f>F215+Sheet!F209</f>
        <v>0</v>
      </c>
      <c r="G216" s="163">
        <f>G215+Sheet!G209</f>
        <v>913471.4944</v>
      </c>
      <c r="H216" s="163">
        <f>H215+Sheet!H209</f>
        <v>4374666.407</v>
      </c>
      <c r="I216" s="161">
        <f>I215+Sheet!I209</f>
        <v>815816.7723</v>
      </c>
      <c r="J216" s="161">
        <f>J215+Sheet!J209</f>
        <v>1631633.545</v>
      </c>
      <c r="K216" s="167">
        <f>K215+Sheet!K209</f>
        <v>815816.7723</v>
      </c>
      <c r="L216" s="167">
        <f>L215+Sheet!L209</f>
        <v>476075.2892</v>
      </c>
      <c r="M216" s="167">
        <f>M215+Sheet!M209</f>
        <v>476075.2892</v>
      </c>
      <c r="N216" s="167">
        <f>N215+Sheet!N209</f>
        <v>839769.6467</v>
      </c>
      <c r="O216" s="167"/>
      <c r="P216" s="165"/>
      <c r="Q216" s="165"/>
      <c r="R216" s="165"/>
      <c r="S216" s="159"/>
      <c r="T216" s="159"/>
      <c r="U216" s="159"/>
      <c r="V216" s="159"/>
      <c r="W216" s="159"/>
      <c r="X216" s="159"/>
    </row>
    <row r="217" ht="15.75" customHeight="1">
      <c r="A217" s="186">
        <f>'PROP DAILY PNL'!A211</f>
        <v>45751</v>
      </c>
      <c r="B217" s="190">
        <f t="shared" si="5"/>
        <v>19611500.87</v>
      </c>
      <c r="C217" s="162">
        <f>C216+Sheet!C210</f>
        <v>6871870.081</v>
      </c>
      <c r="D217" s="161">
        <f>D216+Sheet!D210</f>
        <v>1097230.478</v>
      </c>
      <c r="E217" s="161">
        <f>E216+Sheet!E210</f>
        <v>1068648.574</v>
      </c>
      <c r="F217" s="163">
        <f>F216+Sheet!F210</f>
        <v>0</v>
      </c>
      <c r="G217" s="163">
        <f>G216+Sheet!G210</f>
        <v>933821.6293</v>
      </c>
      <c r="H217" s="163">
        <f>H216+Sheet!H210</f>
        <v>4472124.348</v>
      </c>
      <c r="I217" s="161">
        <f>I216+Sheet!I210</f>
        <v>833991.3749</v>
      </c>
      <c r="J217" s="161">
        <f>J216+Sheet!J210</f>
        <v>1667982.75</v>
      </c>
      <c r="K217" s="167">
        <f>K216+Sheet!K210</f>
        <v>833991.3749</v>
      </c>
      <c r="L217" s="167">
        <f>L216+Sheet!L210</f>
        <v>486681.199</v>
      </c>
      <c r="M217" s="167">
        <f>M216+Sheet!M210</f>
        <v>486681.199</v>
      </c>
      <c r="N217" s="167">
        <f>N216+Sheet!N210</f>
        <v>858477.8666</v>
      </c>
      <c r="O217" s="167"/>
      <c r="P217" s="165"/>
      <c r="Q217" s="165"/>
      <c r="R217" s="165"/>
      <c r="S217" s="159"/>
      <c r="T217" s="159"/>
      <c r="U217" s="159"/>
      <c r="V217" s="159"/>
      <c r="W217" s="159"/>
      <c r="X217" s="159"/>
    </row>
    <row r="218" ht="15.75" customHeight="1">
      <c r="A218" s="186">
        <f>'PROP DAILY PNL'!A212</f>
        <v>45754</v>
      </c>
      <c r="B218" s="190">
        <f t="shared" ref="B218:B233" si="6">SUM(C218:O218)</f>
        <v>19471702.87</v>
      </c>
      <c r="C218" s="162">
        <f>C217+Sheet!C211</f>
        <v>6822884.861</v>
      </c>
      <c r="D218" s="161">
        <f>D217+Sheet!D211</f>
        <v>1089409.015</v>
      </c>
      <c r="E218" s="161">
        <f>E217+Sheet!E211</f>
        <v>1061030.853</v>
      </c>
      <c r="F218" s="163">
        <f>F217+Sheet!F211</f>
        <v>0</v>
      </c>
      <c r="G218" s="163">
        <f>G217+Sheet!G211</f>
        <v>927165.0048</v>
      </c>
      <c r="H218" s="163">
        <f>H217+Sheet!H211</f>
        <v>4440245.399</v>
      </c>
      <c r="I218" s="161">
        <f>I217+Sheet!I211</f>
        <v>828046.3773</v>
      </c>
      <c r="J218" s="161">
        <f>J217+Sheet!J211</f>
        <v>1656092.755</v>
      </c>
      <c r="K218" s="167">
        <f>K217+Sheet!K211</f>
        <v>828046.3773</v>
      </c>
      <c r="L218" s="167">
        <f>L217+Sheet!L211</f>
        <v>483211.9562</v>
      </c>
      <c r="M218" s="167">
        <f>M217+Sheet!M211</f>
        <v>483211.9562</v>
      </c>
      <c r="N218" s="167">
        <f>N217+Sheet!N211</f>
        <v>852358.3202</v>
      </c>
      <c r="O218" s="178">
        <v>0.0</v>
      </c>
      <c r="P218" s="178">
        <v>0.0</v>
      </c>
      <c r="Q218" s="178">
        <v>0.0</v>
      </c>
      <c r="R218" s="178">
        <v>0.0</v>
      </c>
      <c r="S218" s="159"/>
      <c r="T218" s="159"/>
      <c r="U218" s="159"/>
      <c r="V218" s="159"/>
      <c r="W218" s="159"/>
      <c r="X218" s="159"/>
    </row>
    <row r="219" ht="15.75" customHeight="1">
      <c r="A219" s="186">
        <f>'PROP DAILY PNL'!A213</f>
        <v>45755</v>
      </c>
      <c r="B219" s="190">
        <f t="shared" si="6"/>
        <v>20008000.87</v>
      </c>
      <c r="C219" s="162">
        <f>C218+Sheet!C212</f>
        <v>6835603.68</v>
      </c>
      <c r="D219" s="161">
        <f>D218+Sheet!D212</f>
        <v>1091439.827</v>
      </c>
      <c r="E219" s="161">
        <f>E218+Sheet!E212</f>
        <v>1063008.764</v>
      </c>
      <c r="F219" s="163">
        <f>F218+Sheet!F212</f>
        <v>0</v>
      </c>
      <c r="G219" s="163">
        <f>G218+Sheet!G212</f>
        <v>928893.3711</v>
      </c>
      <c r="H219" s="163">
        <f>H218+Sheet!H212</f>
        <v>4448522.642</v>
      </c>
      <c r="I219" s="161">
        <f>I218+Sheet!I212</f>
        <v>829589.9725</v>
      </c>
      <c r="J219" s="161">
        <f>J218+Sheet!J212</f>
        <v>1659179.945</v>
      </c>
      <c r="K219" s="167">
        <f>K218+Sheet!K212</f>
        <v>829589.9725</v>
      </c>
      <c r="L219" s="167">
        <f>L218+Sheet!L212</f>
        <v>484112.7315</v>
      </c>
      <c r="M219" s="167">
        <f>M218+Sheet!M212</f>
        <v>484112.7315</v>
      </c>
      <c r="N219" s="167">
        <f>N218+Sheet!N212</f>
        <v>853947.2363</v>
      </c>
      <c r="O219" s="178">
        <v>500000.0</v>
      </c>
      <c r="P219" s="167">
        <f>P218+Sheet!P212</f>
        <v>0</v>
      </c>
      <c r="Q219" s="167">
        <f>Q218+Sheet!Q212</f>
        <v>0</v>
      </c>
      <c r="R219" s="167">
        <f>R218+Sheet!R212</f>
        <v>0</v>
      </c>
      <c r="S219" s="159"/>
      <c r="T219" s="159"/>
      <c r="U219" s="159"/>
      <c r="V219" s="159"/>
      <c r="W219" s="159"/>
      <c r="X219" s="159"/>
    </row>
    <row r="220" ht="15.75" customHeight="1">
      <c r="A220" s="186">
        <f>'PROP DAILY PNL'!A214</f>
        <v>45756</v>
      </c>
      <c r="B220" s="190">
        <f t="shared" si="6"/>
        <v>19546996.87</v>
      </c>
      <c r="C220" s="162">
        <f>C219+Sheet!C213</f>
        <v>6678104.655</v>
      </c>
      <c r="D220" s="161">
        <f>D219+Sheet!D213</f>
        <v>1066291.981</v>
      </c>
      <c r="E220" s="161">
        <f>E219+Sheet!E213</f>
        <v>1038515.998</v>
      </c>
      <c r="F220" s="163">
        <f>F219+Sheet!F213</f>
        <v>0</v>
      </c>
      <c r="G220" s="163">
        <f>G219+Sheet!G213</f>
        <v>907490.7551</v>
      </c>
      <c r="H220" s="163">
        <f>H219+Sheet!H213</f>
        <v>4346024.31</v>
      </c>
      <c r="I220" s="161">
        <f>I219+Sheet!I213</f>
        <v>810475.4044</v>
      </c>
      <c r="J220" s="161">
        <f>J219+Sheet!J213</f>
        <v>1620950.809</v>
      </c>
      <c r="K220" s="167">
        <f>K219+Sheet!K213</f>
        <v>810475.4044</v>
      </c>
      <c r="L220" s="167">
        <f>L219+Sheet!L213</f>
        <v>472958.2984</v>
      </c>
      <c r="M220" s="167">
        <f>M219+Sheet!M213</f>
        <v>472958.2984</v>
      </c>
      <c r="N220" s="167">
        <f>N219+Sheet!N213</f>
        <v>834271.4529</v>
      </c>
      <c r="O220" s="167">
        <f>O219+Sheet!O213</f>
        <v>488479.5087</v>
      </c>
      <c r="P220" s="167">
        <f>P219+Sheet!P213</f>
        <v>0</v>
      </c>
      <c r="Q220" s="167">
        <f>Q219+Sheet!Q213</f>
        <v>0</v>
      </c>
      <c r="R220" s="167">
        <f>R219+Sheet!R213</f>
        <v>0</v>
      </c>
      <c r="S220" s="159"/>
      <c r="T220" s="159"/>
      <c r="U220" s="159"/>
      <c r="V220" s="159"/>
      <c r="W220" s="159"/>
      <c r="X220" s="159"/>
    </row>
    <row r="221" ht="15.75" customHeight="1">
      <c r="A221" s="186">
        <f>'PROP DAILY PNL'!A215</f>
        <v>45758</v>
      </c>
      <c r="B221" s="190">
        <f t="shared" si="6"/>
        <v>19958583.87</v>
      </c>
      <c r="C221" s="162">
        <f>C220+Sheet!C214</f>
        <v>6818720.683</v>
      </c>
      <c r="D221" s="161">
        <f>D220+Sheet!D214</f>
        <v>1088744.121</v>
      </c>
      <c r="E221" s="161">
        <f>E220+Sheet!E214</f>
        <v>1060383.28</v>
      </c>
      <c r="F221" s="163">
        <f>F220+Sheet!F214</f>
        <v>0</v>
      </c>
      <c r="G221" s="163">
        <f>G220+Sheet!G214</f>
        <v>926599.1328</v>
      </c>
      <c r="H221" s="163">
        <f>H220+Sheet!H214</f>
        <v>4437535.406</v>
      </c>
      <c r="I221" s="161">
        <f>I220+Sheet!I214</f>
        <v>827540.9998</v>
      </c>
      <c r="J221" s="161">
        <f>J220+Sheet!J214</f>
        <v>1655082</v>
      </c>
      <c r="K221" s="167">
        <f>K220+Sheet!K214</f>
        <v>827540.9998</v>
      </c>
      <c r="L221" s="167">
        <f>L220+Sheet!L214</f>
        <v>482917.0398</v>
      </c>
      <c r="M221" s="167">
        <f>M220+Sheet!M214</f>
        <v>482917.0398</v>
      </c>
      <c r="N221" s="167">
        <f>N220+Sheet!N214</f>
        <v>851838.1045</v>
      </c>
      <c r="O221" s="167">
        <f>O220+Sheet!O214</f>
        <v>498765.069</v>
      </c>
      <c r="P221" s="167">
        <f>P220+Sheet!P214</f>
        <v>0</v>
      </c>
      <c r="Q221" s="167">
        <f>Q220+Sheet!Q214</f>
        <v>0</v>
      </c>
      <c r="R221" s="167">
        <f>R220+Sheet!R214</f>
        <v>0</v>
      </c>
      <c r="S221" s="159"/>
      <c r="T221" s="159"/>
      <c r="U221" s="159"/>
      <c r="V221" s="159"/>
      <c r="W221" s="159"/>
      <c r="X221" s="159"/>
    </row>
    <row r="222" ht="15.75" customHeight="1">
      <c r="A222" s="186">
        <f>'PROP DAILY PNL'!A216</f>
        <v>45762</v>
      </c>
      <c r="B222" s="190">
        <f t="shared" si="6"/>
        <v>19567455.87</v>
      </c>
      <c r="C222" s="162">
        <f>C221+Sheet!C215</f>
        <v>6685094.339</v>
      </c>
      <c r="D222" s="161">
        <f>D221+Sheet!D215</f>
        <v>1067408.023</v>
      </c>
      <c r="E222" s="161">
        <f>E221+Sheet!E215</f>
        <v>1039602.968</v>
      </c>
      <c r="F222" s="163">
        <f>F221+Sheet!F215</f>
        <v>0</v>
      </c>
      <c r="G222" s="163">
        <f>G221+Sheet!G215</f>
        <v>908440.5866</v>
      </c>
      <c r="H222" s="163">
        <f>H221+Sheet!H215</f>
        <v>4350573.106</v>
      </c>
      <c r="I222" s="161">
        <f>I221+Sheet!I215</f>
        <v>811323.6941</v>
      </c>
      <c r="J222" s="161">
        <f>J221+Sheet!J215</f>
        <v>1622647.388</v>
      </c>
      <c r="K222" s="167">
        <f>K221+Sheet!K215</f>
        <v>811323.6941</v>
      </c>
      <c r="L222" s="167">
        <f>L221+Sheet!L215</f>
        <v>473453.3235</v>
      </c>
      <c r="M222" s="167">
        <f>M221+Sheet!M215</f>
        <v>473453.3235</v>
      </c>
      <c r="N222" s="167">
        <f>N221+Sheet!N215</f>
        <v>835144.6489</v>
      </c>
      <c r="O222" s="167">
        <f>O221+Sheet!O215</f>
        <v>488990.7792</v>
      </c>
      <c r="P222" s="167">
        <f>P221+Sheet!P215</f>
        <v>0</v>
      </c>
      <c r="Q222" s="167">
        <f>Q221+Sheet!Q215</f>
        <v>0</v>
      </c>
      <c r="R222" s="167">
        <f>R221+Sheet!R215</f>
        <v>0</v>
      </c>
      <c r="S222" s="159"/>
      <c r="T222" s="159"/>
      <c r="U222" s="159"/>
      <c r="V222" s="159"/>
      <c r="W222" s="159"/>
      <c r="X222" s="159"/>
    </row>
    <row r="223" ht="15.75" customHeight="1">
      <c r="A223" s="186">
        <f>'PROP DAILY PNL'!A217</f>
        <v>45763</v>
      </c>
      <c r="B223" s="190">
        <f t="shared" si="6"/>
        <v>20074878.87</v>
      </c>
      <c r="C223" s="162">
        <f>C222+Sheet!C216</f>
        <v>6858452.115</v>
      </c>
      <c r="D223" s="161">
        <f>D222+Sheet!D216</f>
        <v>1095088.033</v>
      </c>
      <c r="E223" s="161">
        <f>E222+Sheet!E216</f>
        <v>1066561.938</v>
      </c>
      <c r="F223" s="163">
        <f>F222+Sheet!F216</f>
        <v>0</v>
      </c>
      <c r="G223" s="163">
        <f>G222+Sheet!G216</f>
        <v>931998.2556</v>
      </c>
      <c r="H223" s="163">
        <f>H222+Sheet!H216</f>
        <v>4463392.109</v>
      </c>
      <c r="I223" s="161">
        <f>I222+Sheet!I216</f>
        <v>832362.9291</v>
      </c>
      <c r="J223" s="161">
        <f>J222+Sheet!J216</f>
        <v>1664725.858</v>
      </c>
      <c r="K223" s="167">
        <f>K222+Sheet!K216</f>
        <v>832362.9291</v>
      </c>
      <c r="L223" s="167">
        <f>L222+Sheet!L216</f>
        <v>485730.9087</v>
      </c>
      <c r="M223" s="167">
        <f>M222+Sheet!M216</f>
        <v>485730.9087</v>
      </c>
      <c r="N223" s="167">
        <f>N222+Sheet!N216</f>
        <v>856801.6086</v>
      </c>
      <c r="O223" s="167">
        <f>O222+Sheet!O216</f>
        <v>501671.2814</v>
      </c>
      <c r="P223" s="167">
        <f>P222+Sheet!P216</f>
        <v>0</v>
      </c>
      <c r="Q223" s="167">
        <f>Q222+Sheet!Q216</f>
        <v>0</v>
      </c>
      <c r="R223" s="167">
        <f>R222+Sheet!R216</f>
        <v>0</v>
      </c>
      <c r="S223" s="159"/>
      <c r="T223" s="159"/>
      <c r="U223" s="159"/>
      <c r="V223" s="159"/>
      <c r="W223" s="159"/>
      <c r="X223" s="159"/>
    </row>
    <row r="224" ht="15.75" customHeight="1">
      <c r="A224" s="186">
        <f>'PROP DAILY PNL'!A218</f>
        <v>45764</v>
      </c>
      <c r="B224" s="190">
        <f t="shared" si="6"/>
        <v>19917999.87</v>
      </c>
      <c r="C224" s="162">
        <f>C223+Sheet!C217</f>
        <v>6804855.422</v>
      </c>
      <c r="D224" s="161">
        <f>D223+Sheet!D217</f>
        <v>1086530.257</v>
      </c>
      <c r="E224" s="161">
        <f>E223+Sheet!E217</f>
        <v>1058227.085</v>
      </c>
      <c r="F224" s="163">
        <f>F223+Sheet!F217</f>
        <v>0</v>
      </c>
      <c r="G224" s="163">
        <f>G223+Sheet!G217</f>
        <v>924714.9761</v>
      </c>
      <c r="H224" s="163">
        <f>H223+Sheet!H217</f>
        <v>4428512.073</v>
      </c>
      <c r="I224" s="161">
        <f>I223+Sheet!I217</f>
        <v>825858.269</v>
      </c>
      <c r="J224" s="161">
        <f>J223+Sheet!J217</f>
        <v>1651716.538</v>
      </c>
      <c r="K224" s="167">
        <f>K223+Sheet!K217</f>
        <v>825858.269</v>
      </c>
      <c r="L224" s="167">
        <f>L223+Sheet!L217</f>
        <v>481935.0711</v>
      </c>
      <c r="M224" s="167">
        <f>M223+Sheet!M217</f>
        <v>481935.0711</v>
      </c>
      <c r="N224" s="167">
        <f>N223+Sheet!N217</f>
        <v>850105.9677</v>
      </c>
      <c r="O224" s="167">
        <f>O223+Sheet!O217</f>
        <v>497750.8747</v>
      </c>
      <c r="P224" s="167">
        <f>P223+Sheet!P217</f>
        <v>0</v>
      </c>
      <c r="Q224" s="167">
        <f>Q223+Sheet!Q217</f>
        <v>0</v>
      </c>
      <c r="R224" s="167">
        <f>R223+Sheet!R217</f>
        <v>0</v>
      </c>
      <c r="S224" s="159"/>
      <c r="T224" s="159"/>
      <c r="U224" s="159"/>
      <c r="V224" s="159"/>
      <c r="W224" s="159"/>
      <c r="X224" s="159"/>
    </row>
    <row r="225" ht="15.75" customHeight="1">
      <c r="A225" s="186">
        <f>'PROP DAILY PNL'!A219</f>
        <v>45768</v>
      </c>
      <c r="B225" s="190">
        <f t="shared" si="6"/>
        <v>20457761.87</v>
      </c>
      <c r="C225" s="162">
        <f>C224+Sheet!C218</f>
        <v>6989261.608</v>
      </c>
      <c r="D225" s="161">
        <f>D224+Sheet!D218</f>
        <v>1115974.366</v>
      </c>
      <c r="E225" s="161">
        <f>E224+Sheet!E218</f>
        <v>1086904.199</v>
      </c>
      <c r="F225" s="163">
        <f>F224+Sheet!F218</f>
        <v>0</v>
      </c>
      <c r="G225" s="163">
        <f>G224+Sheet!G218</f>
        <v>949774.0185</v>
      </c>
      <c r="H225" s="163">
        <f>H224+Sheet!H218</f>
        <v>4548521.238</v>
      </c>
      <c r="I225" s="161">
        <f>I224+Sheet!I218</f>
        <v>848238.3731</v>
      </c>
      <c r="J225" s="161">
        <f>J224+Sheet!J218</f>
        <v>1696476.746</v>
      </c>
      <c r="K225" s="167">
        <f>K224+Sheet!K218</f>
        <v>848238.3731</v>
      </c>
      <c r="L225" s="167">
        <f>L224+Sheet!L218</f>
        <v>494995.1293</v>
      </c>
      <c r="M225" s="167">
        <f>M224+Sheet!M218</f>
        <v>494995.1293</v>
      </c>
      <c r="N225" s="167">
        <f>N224+Sheet!N218</f>
        <v>873143.1653</v>
      </c>
      <c r="O225" s="167">
        <f>O224+Sheet!O218</f>
        <v>511239.5287</v>
      </c>
      <c r="P225" s="167">
        <f>P224+Sheet!P218</f>
        <v>0</v>
      </c>
      <c r="Q225" s="167">
        <f>Q224+Sheet!Q218</f>
        <v>0</v>
      </c>
      <c r="R225" s="167">
        <f>R224+Sheet!R218</f>
        <v>0</v>
      </c>
      <c r="S225" s="159"/>
      <c r="T225" s="159"/>
      <c r="U225" s="159"/>
      <c r="V225" s="159"/>
      <c r="W225" s="159"/>
      <c r="X225" s="159"/>
    </row>
    <row r="226" ht="15.75" customHeight="1">
      <c r="A226" s="186">
        <f>'PROP DAILY PNL'!A220</f>
        <v>45769</v>
      </c>
      <c r="B226" s="190">
        <f t="shared" si="6"/>
        <v>20838955.87</v>
      </c>
      <c r="C226" s="162">
        <f>C225+Sheet!C219</f>
        <v>7119494.064</v>
      </c>
      <c r="D226" s="161">
        <f>D225+Sheet!D219</f>
        <v>1136768.563</v>
      </c>
      <c r="E226" s="161">
        <f>E225+Sheet!E219</f>
        <v>1107156.726</v>
      </c>
      <c r="F226" s="163">
        <f>F225+Sheet!F219</f>
        <v>0</v>
      </c>
      <c r="G226" s="163">
        <f>G225+Sheet!G219</f>
        <v>967471.3678</v>
      </c>
      <c r="H226" s="163">
        <f>H225+Sheet!H219</f>
        <v>4633274.84</v>
      </c>
      <c r="I226" s="161">
        <f>I225+Sheet!I219</f>
        <v>864043.7862</v>
      </c>
      <c r="J226" s="161">
        <f>J225+Sheet!J219</f>
        <v>1728087.572</v>
      </c>
      <c r="K226" s="167">
        <f>K225+Sheet!K219</f>
        <v>864043.7862</v>
      </c>
      <c r="L226" s="167">
        <f>L225+Sheet!L219</f>
        <v>504218.483</v>
      </c>
      <c r="M226" s="167">
        <f>M225+Sheet!M219</f>
        <v>504218.483</v>
      </c>
      <c r="N226" s="167">
        <f>N225+Sheet!N219</f>
        <v>889412.6349</v>
      </c>
      <c r="O226" s="167">
        <f>O225+Sheet!O219</f>
        <v>520765.5679</v>
      </c>
      <c r="P226" s="167">
        <f>P225+Sheet!P219</f>
        <v>0</v>
      </c>
      <c r="Q226" s="167">
        <f>Q225+Sheet!Q219</f>
        <v>0</v>
      </c>
      <c r="R226" s="167">
        <f>R225+Sheet!R219</f>
        <v>0</v>
      </c>
      <c r="S226" s="159"/>
      <c r="T226" s="159"/>
      <c r="U226" s="159"/>
      <c r="V226" s="159"/>
      <c r="W226" s="159"/>
      <c r="X226" s="159"/>
    </row>
    <row r="227" ht="15.75" customHeight="1">
      <c r="A227" s="186">
        <f>'PROP DAILY PNL'!A221</f>
        <v>45770</v>
      </c>
      <c r="B227" s="190">
        <f t="shared" si="6"/>
        <v>20994860.87</v>
      </c>
      <c r="C227" s="162">
        <f>C226+Sheet!C220</f>
        <v>7172757.996</v>
      </c>
      <c r="D227" s="161">
        <f>D226+Sheet!D220</f>
        <v>1145273.207</v>
      </c>
      <c r="E227" s="161">
        <f>E226+Sheet!E220</f>
        <v>1115439.831</v>
      </c>
      <c r="F227" s="163">
        <f>F226+Sheet!F220</f>
        <v>0</v>
      </c>
      <c r="G227" s="163">
        <f>G226+Sheet!G220</f>
        <v>974709.4283</v>
      </c>
      <c r="H227" s="163">
        <f>H226+Sheet!H220</f>
        <v>4667938.319</v>
      </c>
      <c r="I227" s="161">
        <f>I226+Sheet!I220</f>
        <v>870508.0615</v>
      </c>
      <c r="J227" s="161">
        <f>J226+Sheet!J220</f>
        <v>1741016.123</v>
      </c>
      <c r="K227" s="167">
        <f>K226+Sheet!K220</f>
        <v>870508.0615</v>
      </c>
      <c r="L227" s="167">
        <f>L226+Sheet!L220</f>
        <v>507990.7537</v>
      </c>
      <c r="M227" s="167">
        <f>M226+Sheet!M220</f>
        <v>507990.7537</v>
      </c>
      <c r="N227" s="167">
        <f>N226+Sheet!N220</f>
        <v>896066.7052</v>
      </c>
      <c r="O227" s="167">
        <f>O226+Sheet!O220</f>
        <v>524661.6343</v>
      </c>
      <c r="P227" s="167">
        <f>P226+Sheet!P220</f>
        <v>0</v>
      </c>
      <c r="Q227" s="167">
        <f>Q226+Sheet!Q220</f>
        <v>0</v>
      </c>
      <c r="R227" s="167">
        <f>R226+Sheet!R220</f>
        <v>0</v>
      </c>
      <c r="S227" s="159"/>
      <c r="T227" s="159"/>
      <c r="U227" s="159"/>
      <c r="V227" s="159"/>
      <c r="W227" s="159"/>
      <c r="X227" s="159"/>
    </row>
    <row r="228" ht="15.75" customHeight="1">
      <c r="A228" s="186">
        <f>'PROP DAILY PNL'!A222</f>
        <v>45771</v>
      </c>
      <c r="B228" s="190">
        <f t="shared" si="6"/>
        <v>21030449.87</v>
      </c>
      <c r="C228" s="162">
        <f>C227+Sheet!C221</f>
        <v>7184916.747</v>
      </c>
      <c r="D228" s="161">
        <f>D227+Sheet!D221</f>
        <v>1147214.593</v>
      </c>
      <c r="E228" s="161">
        <f>E227+Sheet!E221</f>
        <v>1117330.646</v>
      </c>
      <c r="F228" s="163">
        <f>F227+Sheet!F221</f>
        <v>0</v>
      </c>
      <c r="G228" s="163">
        <f>G227+Sheet!G221</f>
        <v>976361.6867</v>
      </c>
      <c r="H228" s="163">
        <f>H227+Sheet!H221</f>
        <v>4675851.077</v>
      </c>
      <c r="I228" s="161">
        <f>I227+Sheet!I221</f>
        <v>871983.685</v>
      </c>
      <c r="J228" s="161">
        <f>J227+Sheet!J221</f>
        <v>1743967.37</v>
      </c>
      <c r="K228" s="167">
        <f>K227+Sheet!K221</f>
        <v>871983.685</v>
      </c>
      <c r="L228" s="167">
        <f>L227+Sheet!L221</f>
        <v>508851.8636</v>
      </c>
      <c r="M228" s="167">
        <f>M227+Sheet!M221</f>
        <v>508851.8636</v>
      </c>
      <c r="N228" s="167">
        <f>N227+Sheet!N221</f>
        <v>897585.654</v>
      </c>
      <c r="O228" s="167">
        <f>O227+Sheet!O221</f>
        <v>525551.0035</v>
      </c>
      <c r="P228" s="167">
        <f>P227+Sheet!P221</f>
        <v>0</v>
      </c>
      <c r="Q228" s="167">
        <f>Q227+Sheet!Q221</f>
        <v>0</v>
      </c>
      <c r="R228" s="167">
        <f>R227+Sheet!R221</f>
        <v>0</v>
      </c>
      <c r="S228" s="159"/>
      <c r="T228" s="159"/>
      <c r="U228" s="159"/>
      <c r="V228" s="159"/>
      <c r="W228" s="159"/>
      <c r="X228" s="159"/>
    </row>
    <row r="229" ht="15.75" customHeight="1">
      <c r="A229" s="186">
        <f>'PROP DAILY PNL'!A223</f>
        <v>45772</v>
      </c>
      <c r="B229" s="190">
        <f t="shared" si="6"/>
        <v>20787806.87</v>
      </c>
      <c r="C229" s="162">
        <f>C228+Sheet!C222</f>
        <v>7102019.34</v>
      </c>
      <c r="D229" s="161">
        <f>D228+Sheet!D222</f>
        <v>1133978.376</v>
      </c>
      <c r="E229" s="161">
        <f>E228+Sheet!E222</f>
        <v>1104439.221</v>
      </c>
      <c r="F229" s="163">
        <f>F228+Sheet!F222</f>
        <v>0</v>
      </c>
      <c r="G229" s="163">
        <f>G228+Sheet!G222</f>
        <v>965096.7194</v>
      </c>
      <c r="H229" s="163">
        <f>H228+Sheet!H222</f>
        <v>4621902.515</v>
      </c>
      <c r="I229" s="161">
        <f>I228+Sheet!I222</f>
        <v>861922.9998</v>
      </c>
      <c r="J229" s="161">
        <f>J228+Sheet!J222</f>
        <v>1723846</v>
      </c>
      <c r="K229" s="167">
        <f>K228+Sheet!K222</f>
        <v>861922.9998</v>
      </c>
      <c r="L229" s="167">
        <f>L228+Sheet!L222</f>
        <v>502980.884</v>
      </c>
      <c r="M229" s="167">
        <f>M228+Sheet!M222</f>
        <v>502980.884</v>
      </c>
      <c r="N229" s="167">
        <f>N228+Sheet!N222</f>
        <v>887229.5809</v>
      </c>
      <c r="O229" s="167">
        <f>O228+Sheet!O222</f>
        <v>519487.3542</v>
      </c>
      <c r="P229" s="167">
        <f>P228+Sheet!P222</f>
        <v>0</v>
      </c>
      <c r="Q229" s="167">
        <f>Q228+Sheet!Q222</f>
        <v>0</v>
      </c>
      <c r="R229" s="167">
        <f>R228+Sheet!R222</f>
        <v>0</v>
      </c>
      <c r="S229" s="159"/>
      <c r="T229" s="159"/>
      <c r="U229" s="159"/>
      <c r="V229" s="159"/>
      <c r="W229" s="159"/>
      <c r="X229" s="159"/>
    </row>
    <row r="230" ht="15.75" customHeight="1">
      <c r="A230" s="186">
        <f>'PROP DAILY PNL'!A224</f>
        <v>45775</v>
      </c>
      <c r="B230" s="190">
        <f t="shared" si="6"/>
        <v>20345516.52</v>
      </c>
      <c r="C230" s="162">
        <f>C229+Sheet!C223</f>
        <v>7260807.045</v>
      </c>
      <c r="D230" s="161">
        <f>D229+Sheet!D223</f>
        <v>1159331.985</v>
      </c>
      <c r="E230" s="161">
        <f>E229+Sheet!E223</f>
        <v>1129132.391</v>
      </c>
      <c r="F230" s="163">
        <f>F229+Sheet!F223</f>
        <v>0</v>
      </c>
      <c r="G230" s="163">
        <f>G229+Sheet!G223</f>
        <v>986674.4547</v>
      </c>
      <c r="H230" s="163">
        <f>H229+Sheet!H223</f>
        <v>4725239.504</v>
      </c>
      <c r="I230" s="161">
        <f>I229+Sheet!I223</f>
        <v>881193.966</v>
      </c>
      <c r="J230" s="161">
        <f>J229+Sheet!J223</f>
        <v>1762387.932</v>
      </c>
      <c r="K230" s="167">
        <f>K229+Sheet!K223</f>
        <v>881193.966</v>
      </c>
      <c r="L230" s="167">
        <f>L229+Sheet!L223</f>
        <v>514226.5842</v>
      </c>
      <c r="M230" s="167">
        <f>M229+Sheet!M223</f>
        <v>514226.5842</v>
      </c>
      <c r="N230" s="191">
        <v>0.0</v>
      </c>
      <c r="O230" s="167">
        <f>O229+Sheet!O223</f>
        <v>531102.1078</v>
      </c>
      <c r="P230" s="167">
        <f>P229+Sheet!P223</f>
        <v>0</v>
      </c>
      <c r="Q230" s="167">
        <f>Q229+Sheet!Q223</f>
        <v>0</v>
      </c>
      <c r="R230" s="167">
        <f>R229+Sheet!R223</f>
        <v>0</v>
      </c>
      <c r="S230" s="159"/>
      <c r="T230" s="159"/>
      <c r="U230" s="159"/>
      <c r="V230" s="159"/>
      <c r="W230" s="159"/>
      <c r="X230" s="159"/>
    </row>
    <row r="231" ht="15.75" customHeight="1">
      <c r="A231" s="186">
        <f>'PROP DAILY PNL'!A225</f>
        <v>45776</v>
      </c>
      <c r="B231" s="190">
        <f t="shared" si="6"/>
        <v>20299066.52</v>
      </c>
      <c r="C231" s="162">
        <f>C230+Sheet!C224</f>
        <v>7244230.2</v>
      </c>
      <c r="D231" s="161">
        <f>D230+Sheet!D224</f>
        <v>1156685.163</v>
      </c>
      <c r="E231" s="161">
        <f>E230+Sheet!E224</f>
        <v>1126554.516</v>
      </c>
      <c r="F231" s="163">
        <f>F230+Sheet!F224</f>
        <v>0</v>
      </c>
      <c r="G231" s="163">
        <f>G230+Sheet!G224</f>
        <v>984421.8194</v>
      </c>
      <c r="H231" s="163">
        <f>H230+Sheet!H224</f>
        <v>4714451.507</v>
      </c>
      <c r="I231" s="161">
        <f>I230+Sheet!I224</f>
        <v>879182.1488</v>
      </c>
      <c r="J231" s="161">
        <f>J230+Sheet!J224</f>
        <v>1758364.298</v>
      </c>
      <c r="K231" s="167">
        <f>K230+Sheet!K224</f>
        <v>879182.1488</v>
      </c>
      <c r="L231" s="167">
        <f>L230+Sheet!L224</f>
        <v>513052.5749</v>
      </c>
      <c r="M231" s="167">
        <f>M230+Sheet!M224</f>
        <v>513052.5749</v>
      </c>
      <c r="N231" s="177">
        <v>0.0</v>
      </c>
      <c r="O231" s="167">
        <f>O230+Sheet!O224</f>
        <v>529889.5707</v>
      </c>
      <c r="P231" s="167">
        <f>P230+Sheet!P224</f>
        <v>0</v>
      </c>
      <c r="Q231" s="167">
        <f>Q230+Sheet!Q224</f>
        <v>0</v>
      </c>
      <c r="R231" s="167">
        <f>R230+Sheet!R224</f>
        <v>0</v>
      </c>
      <c r="S231" s="159"/>
      <c r="T231" s="159"/>
      <c r="U231" s="159"/>
      <c r="V231" s="159"/>
      <c r="W231" s="159"/>
      <c r="X231" s="159"/>
    </row>
    <row r="232" ht="15.75" customHeight="1">
      <c r="A232" s="186">
        <f>'PROP DAILY PNL'!A226</f>
        <v>45777</v>
      </c>
      <c r="B232" s="190">
        <f t="shared" si="6"/>
        <v>19951319.02</v>
      </c>
      <c r="C232" s="162">
        <f>C231+Sheet!C225</f>
        <v>7120127.796</v>
      </c>
      <c r="D232" s="161">
        <f>D231+Sheet!D225</f>
        <v>1136869.751</v>
      </c>
      <c r="E232" s="161">
        <f>E231+Sheet!E225</f>
        <v>1107255.278</v>
      </c>
      <c r="F232" s="163">
        <f>F231+Sheet!F225</f>
        <v>0</v>
      </c>
      <c r="G232" s="163">
        <f>G231+Sheet!G225</f>
        <v>967557.4859</v>
      </c>
      <c r="H232" s="163">
        <f>H231+Sheet!H225</f>
        <v>4633687.264</v>
      </c>
      <c r="I232" s="161">
        <f>I231+Sheet!I225</f>
        <v>864120.6979</v>
      </c>
      <c r="J232" s="161">
        <f>J231+Sheet!J225</f>
        <v>1728241.396</v>
      </c>
      <c r="K232" s="167">
        <f>K231+Sheet!K225</f>
        <v>864120.6979</v>
      </c>
      <c r="L232" s="167">
        <f>L231+Sheet!L225</f>
        <v>504263.3653</v>
      </c>
      <c r="M232" s="167">
        <f>M231+Sheet!M225</f>
        <v>504263.3653</v>
      </c>
      <c r="N232" s="180">
        <f>N231+Sheet!N225</f>
        <v>0</v>
      </c>
      <c r="O232" s="167">
        <f>O231+Sheet!O225</f>
        <v>520811.9231</v>
      </c>
      <c r="P232" s="167">
        <f>P231+Sheet!P225</f>
        <v>0</v>
      </c>
      <c r="Q232" s="167">
        <f>Q231+Sheet!Q225</f>
        <v>0</v>
      </c>
      <c r="R232" s="167">
        <f>R231+Sheet!R225</f>
        <v>0</v>
      </c>
      <c r="S232" s="159"/>
      <c r="T232" s="159"/>
      <c r="U232" s="159"/>
      <c r="V232" s="159"/>
      <c r="W232" s="159"/>
      <c r="X232" s="159"/>
    </row>
    <row r="233" ht="15.75" customHeight="1">
      <c r="A233" s="192">
        <f>'PROP DAILY PNL'!A227</f>
        <v>45779</v>
      </c>
      <c r="B233" s="168">
        <f t="shared" si="6"/>
        <v>21708595.21</v>
      </c>
      <c r="C233" s="168">
        <f>Monthly!F14</f>
        <v>6759900.777</v>
      </c>
      <c r="D233" s="168">
        <f>Monthly!M14</f>
        <v>1460762.142</v>
      </c>
      <c r="E233" s="168">
        <f>Monthly!S14</f>
        <v>1207478.978</v>
      </c>
      <c r="F233" s="170">
        <f>F232+Sheet!F226</f>
        <v>0</v>
      </c>
      <c r="G233" s="170">
        <f>Monthly!AE14</f>
        <v>924061.2552</v>
      </c>
      <c r="H233" s="187">
        <v>6592048.03</v>
      </c>
      <c r="I233" s="168">
        <f>Monthly!AQ14</f>
        <v>825274.4341</v>
      </c>
      <c r="J233" s="170">
        <f>Monthly!AW14</f>
        <v>1650548.868</v>
      </c>
      <c r="K233" s="193">
        <f>Monthly!BC14</f>
        <v>825274.4341</v>
      </c>
      <c r="L233" s="193">
        <f>Monthly!BI14</f>
        <v>481594.3704</v>
      </c>
      <c r="M233" s="193">
        <f>Monthly!BO14</f>
        <v>481594.3704</v>
      </c>
      <c r="N233" s="193">
        <f>N232+Sheet!N226</f>
        <v>0</v>
      </c>
      <c r="O233" s="189">
        <f>Monthly!CA14</f>
        <v>500057.5527</v>
      </c>
      <c r="P233" s="189">
        <f>P232+Sheet!P226</f>
        <v>0</v>
      </c>
      <c r="Q233" s="189">
        <f>Q232+Sheet!Q226</f>
        <v>0</v>
      </c>
      <c r="R233" s="189">
        <f>R232+Sheet!R226</f>
        <v>0</v>
      </c>
      <c r="S233" s="173"/>
      <c r="T233" s="173"/>
      <c r="U233" s="173"/>
      <c r="V233" s="173"/>
      <c r="W233" s="173"/>
      <c r="X233" s="173"/>
    </row>
    <row r="234" ht="15.75" customHeight="1">
      <c r="A234" s="186">
        <f>'PROP DAILY PNL'!A228</f>
        <v>45782</v>
      </c>
      <c r="B234" s="190">
        <f t="shared" ref="B234:B235" si="7">SUM(C234:P234)</f>
        <v>23671055.21</v>
      </c>
      <c r="C234" s="194">
        <f>C233+Sheet!C227</f>
        <v>6758591.058</v>
      </c>
      <c r="D234" s="195">
        <f>D233+Sheet!D227</f>
        <v>1460479.122</v>
      </c>
      <c r="E234" s="195">
        <f>E233+Sheet!E227</f>
        <v>1207245.032</v>
      </c>
      <c r="F234" s="196">
        <f>F233+Sheet!F227</f>
        <v>0</v>
      </c>
      <c r="G234" s="196">
        <f>G233+Sheet!G227</f>
        <v>923882.22</v>
      </c>
      <c r="H234" s="196">
        <f>H233+Sheet!H227+1666666</f>
        <v>8257436.833</v>
      </c>
      <c r="I234" s="195">
        <f>I233+Sheet!I227</f>
        <v>825114.5388</v>
      </c>
      <c r="J234" s="196">
        <f>J233+Sheet!J227</f>
        <v>1650229.078</v>
      </c>
      <c r="K234" s="180">
        <f>K233+Sheet!K227</f>
        <v>825114.5388</v>
      </c>
      <c r="L234" s="180">
        <f>L233+Sheet!L227</f>
        <v>481501.0624</v>
      </c>
      <c r="M234" s="180">
        <f>M233+Sheet!M227</f>
        <v>481501.0624</v>
      </c>
      <c r="N234" s="180">
        <f>N233+Sheet!N227</f>
        <v>0</v>
      </c>
      <c r="O234" s="167">
        <f>O233+Sheet!O227</f>
        <v>499960.6675</v>
      </c>
      <c r="P234" s="178">
        <v>300000.0</v>
      </c>
      <c r="Q234" s="167">
        <f>Q233+Sheet!Q227</f>
        <v>0</v>
      </c>
      <c r="R234" s="167">
        <f>R233+Sheet!R227</f>
        <v>0</v>
      </c>
      <c r="S234" s="159"/>
      <c r="T234" s="159"/>
      <c r="U234" s="159"/>
      <c r="V234" s="159"/>
      <c r="W234" s="159"/>
      <c r="X234" s="159"/>
    </row>
    <row r="235" ht="15.75" customHeight="1">
      <c r="A235" s="186">
        <f>'PROP DAILY PNL'!A229</f>
        <v>45783</v>
      </c>
      <c r="B235" s="190">
        <f t="shared" si="7"/>
        <v>23466848.21</v>
      </c>
      <c r="C235" s="194">
        <f>C234+Sheet!C228</f>
        <v>6700285.605</v>
      </c>
      <c r="D235" s="195">
        <f>D234+Sheet!D228</f>
        <v>1447879.766</v>
      </c>
      <c r="E235" s="195">
        <f>E234+Sheet!E228</f>
        <v>1196830.292</v>
      </c>
      <c r="F235" s="196">
        <f>F234+Sheet!F228</f>
        <v>0</v>
      </c>
      <c r="G235" s="196">
        <f>G234+Sheet!G228</f>
        <v>915912.0127</v>
      </c>
      <c r="H235" s="196">
        <f>H234+Sheet!H228</f>
        <v>8186201.039</v>
      </c>
      <c r="I235" s="195">
        <f>I234+Sheet!I228</f>
        <v>817996.3869</v>
      </c>
      <c r="J235" s="196">
        <f>J234+Sheet!J228</f>
        <v>1635992.774</v>
      </c>
      <c r="K235" s="180">
        <f>K234+Sheet!K228</f>
        <v>817996.3869</v>
      </c>
      <c r="L235" s="180">
        <f>L234+Sheet!L228</f>
        <v>477347.2177</v>
      </c>
      <c r="M235" s="180">
        <f>M234+Sheet!M228</f>
        <v>477347.2177</v>
      </c>
      <c r="N235" s="180">
        <f>N234+Sheet!N228</f>
        <v>0</v>
      </c>
      <c r="O235" s="167">
        <f>O234+Sheet!O228</f>
        <v>495647.5743</v>
      </c>
      <c r="P235" s="167">
        <f>P234+Sheet!P228</f>
        <v>297411.9405</v>
      </c>
      <c r="Q235" s="167">
        <f>Q234+Sheet!Q228</f>
        <v>0</v>
      </c>
      <c r="R235" s="167">
        <f>R234+Sheet!R228</f>
        <v>0</v>
      </c>
      <c r="S235" s="159"/>
      <c r="T235" s="159"/>
      <c r="U235" s="159"/>
      <c r="V235" s="159"/>
      <c r="W235" s="159"/>
      <c r="X235" s="159"/>
    </row>
    <row r="236" ht="15.75" customHeight="1">
      <c r="A236" s="186">
        <f>'PROP DAILY PNL'!A230</f>
        <v>45784</v>
      </c>
      <c r="B236" s="190">
        <f t="shared" ref="B236:B274" si="8">SUM(C236:Q236)</f>
        <v>24534969.21</v>
      </c>
      <c r="C236" s="194">
        <f>C235+Sheet!C229</f>
        <v>6767322.586</v>
      </c>
      <c r="D236" s="195">
        <f>D235+Sheet!D229</f>
        <v>1462365.938</v>
      </c>
      <c r="E236" s="195">
        <f>E235+Sheet!E229</f>
        <v>1208804.69</v>
      </c>
      <c r="F236" s="196">
        <f>F235+Sheet!F229</f>
        <v>0</v>
      </c>
      <c r="G236" s="196">
        <f>G235+Sheet!G229</f>
        <v>925075.7977</v>
      </c>
      <c r="H236" s="196">
        <f>H235+Sheet!H229</f>
        <v>8268104.742</v>
      </c>
      <c r="I236" s="195">
        <f>I235+Sheet!I229</f>
        <v>826180.5169</v>
      </c>
      <c r="J236" s="196">
        <f>J235+Sheet!J229</f>
        <v>1652361.034</v>
      </c>
      <c r="K236" s="180">
        <f>K235+Sheet!K229</f>
        <v>826180.5169</v>
      </c>
      <c r="L236" s="180">
        <f>L235+Sheet!L229</f>
        <v>482123.121</v>
      </c>
      <c r="M236" s="180">
        <f>M235+Sheet!M229</f>
        <v>482123.121</v>
      </c>
      <c r="N236" s="180">
        <f>N235+Sheet!N229</f>
        <v>0</v>
      </c>
      <c r="O236" s="167">
        <f>O235+Sheet!O229</f>
        <v>500606.5744</v>
      </c>
      <c r="P236" s="167">
        <f>P235+Sheet!P229</f>
        <v>300387.5746</v>
      </c>
      <c r="Q236" s="178">
        <v>833333.0</v>
      </c>
      <c r="R236" s="167">
        <f>R235+Sheet!R229</f>
        <v>0</v>
      </c>
      <c r="S236" s="159"/>
      <c r="T236" s="159"/>
      <c r="U236" s="159"/>
      <c r="V236" s="159"/>
      <c r="W236" s="159"/>
      <c r="X236" s="159"/>
    </row>
    <row r="237" ht="15.75" customHeight="1">
      <c r="A237" s="186">
        <f>'PROP DAILY PNL'!A231</f>
        <v>45785</v>
      </c>
      <c r="B237" s="190">
        <f t="shared" si="8"/>
        <v>24356620.21</v>
      </c>
      <c r="C237" s="194">
        <f>C236+Sheet!C230</f>
        <v>6718129.73</v>
      </c>
      <c r="D237" s="195">
        <f>D236+Sheet!D230</f>
        <v>1451735.743</v>
      </c>
      <c r="E237" s="195">
        <f>E236+Sheet!E230</f>
        <v>1200017.676</v>
      </c>
      <c r="F237" s="196">
        <f>F236+Sheet!F230</f>
        <v>0</v>
      </c>
      <c r="G237" s="196">
        <f>G236+Sheet!G230</f>
        <v>918351.2592</v>
      </c>
      <c r="H237" s="196">
        <f>H236+Sheet!H230</f>
        <v>8208002.437</v>
      </c>
      <c r="I237" s="195">
        <f>I236+Sheet!I230</f>
        <v>820174.8656</v>
      </c>
      <c r="J237" s="196">
        <f>J236+Sheet!J230</f>
        <v>1640349.731</v>
      </c>
      <c r="K237" s="180">
        <f>K236+Sheet!K230</f>
        <v>820174.8656</v>
      </c>
      <c r="L237" s="180">
        <f>L236+Sheet!L230</f>
        <v>478618.4834</v>
      </c>
      <c r="M237" s="180">
        <f>M236+Sheet!M230</f>
        <v>478618.4834</v>
      </c>
      <c r="N237" s="180">
        <f>N236+Sheet!N230</f>
        <v>0</v>
      </c>
      <c r="O237" s="167">
        <f>O236+Sheet!O230</f>
        <v>496967.5773</v>
      </c>
      <c r="P237" s="167">
        <f>P236+Sheet!P230</f>
        <v>298204.0046</v>
      </c>
      <c r="Q237" s="167">
        <f>Q236+Sheet!Q230</f>
        <v>827275.3561</v>
      </c>
      <c r="R237" s="167">
        <f>R236+Sheet!R230</f>
        <v>0</v>
      </c>
      <c r="S237" s="159"/>
      <c r="T237" s="159"/>
      <c r="U237" s="159"/>
      <c r="V237" s="159"/>
      <c r="W237" s="159"/>
      <c r="X237" s="159"/>
    </row>
    <row r="238" ht="15.75" customHeight="1">
      <c r="A238" s="186">
        <f>'PROP DAILY PNL'!A232</f>
        <v>45786</v>
      </c>
      <c r="B238" s="190">
        <f t="shared" si="8"/>
        <v>24643951.21</v>
      </c>
      <c r="C238" s="194">
        <f>C237+Sheet!C231</f>
        <v>6797382.389</v>
      </c>
      <c r="D238" s="195">
        <f>D237+Sheet!D231</f>
        <v>1468861.628</v>
      </c>
      <c r="E238" s="195">
        <f>E237+Sheet!E231</f>
        <v>1214174.085</v>
      </c>
      <c r="F238" s="196">
        <f>F237+Sheet!F231</f>
        <v>0</v>
      </c>
      <c r="G238" s="196">
        <f>G237+Sheet!G231</f>
        <v>929184.8964</v>
      </c>
      <c r="H238" s="196">
        <f>H237+Sheet!H231</f>
        <v>8304830.877</v>
      </c>
      <c r="I238" s="195">
        <f>I237+Sheet!I231</f>
        <v>829850.3322</v>
      </c>
      <c r="J238" s="196">
        <f>J237+Sheet!J231</f>
        <v>1659700.664</v>
      </c>
      <c r="K238" s="180">
        <f>K237+Sheet!K231</f>
        <v>829850.3322</v>
      </c>
      <c r="L238" s="180">
        <f>L237+Sheet!L231</f>
        <v>484264.6661</v>
      </c>
      <c r="M238" s="180">
        <f>M237+Sheet!M231</f>
        <v>484264.6661</v>
      </c>
      <c r="N238" s="180">
        <f>N237+Sheet!N231</f>
        <v>0</v>
      </c>
      <c r="O238" s="167">
        <f>O237+Sheet!O231</f>
        <v>502830.2212</v>
      </c>
      <c r="P238" s="167">
        <f>P237+Sheet!P231</f>
        <v>301721.8677</v>
      </c>
      <c r="Q238" s="167">
        <f>Q237+Sheet!Q231</f>
        <v>837034.5859</v>
      </c>
      <c r="R238" s="167">
        <f>R237+Sheet!R231</f>
        <v>0</v>
      </c>
      <c r="S238" s="159"/>
      <c r="T238" s="159"/>
      <c r="U238" s="159"/>
      <c r="V238" s="159"/>
      <c r="W238" s="159"/>
      <c r="X238" s="159"/>
    </row>
    <row r="239" ht="15.75" customHeight="1">
      <c r="A239" s="186">
        <f>'PROP DAILY PNL'!A233</f>
        <v>45789</v>
      </c>
      <c r="B239" s="190">
        <f t="shared" si="8"/>
        <v>24434734.21</v>
      </c>
      <c r="C239" s="194">
        <f>C238+Sheet!C232</f>
        <v>6739675.411</v>
      </c>
      <c r="D239" s="195">
        <f>D238+Sheet!D232</f>
        <v>1456391.598</v>
      </c>
      <c r="E239" s="195">
        <f>E238+Sheet!E232</f>
        <v>1203866.247</v>
      </c>
      <c r="F239" s="196">
        <f>F238+Sheet!F232</f>
        <v>0</v>
      </c>
      <c r="G239" s="196">
        <f>G238+Sheet!G232</f>
        <v>921296.4991</v>
      </c>
      <c r="H239" s="196">
        <f>H238+Sheet!H232</f>
        <v>8234326.282</v>
      </c>
      <c r="I239" s="195">
        <f>I238+Sheet!I232</f>
        <v>822805.2445</v>
      </c>
      <c r="J239" s="196">
        <f>J238+Sheet!J232</f>
        <v>1645610.489</v>
      </c>
      <c r="K239" s="180">
        <f>K238+Sheet!K232</f>
        <v>822805.2445</v>
      </c>
      <c r="L239" s="180">
        <f>L238+Sheet!L232</f>
        <v>480153.4585</v>
      </c>
      <c r="M239" s="180">
        <f>M238+Sheet!M232</f>
        <v>480153.4585</v>
      </c>
      <c r="N239" s="180">
        <f>N238+Sheet!N232</f>
        <v>0</v>
      </c>
      <c r="O239" s="167">
        <f>O238+Sheet!O232</f>
        <v>498561.3996</v>
      </c>
      <c r="P239" s="167">
        <f>P238+Sheet!P232</f>
        <v>299160.3732</v>
      </c>
      <c r="Q239" s="167">
        <f>Q238+Sheet!Q232</f>
        <v>829928.5069</v>
      </c>
      <c r="R239" s="167">
        <f>R238+Sheet!R232</f>
        <v>0</v>
      </c>
      <c r="S239" s="159"/>
      <c r="T239" s="159"/>
      <c r="U239" s="159"/>
      <c r="V239" s="159"/>
      <c r="W239" s="159"/>
      <c r="X239" s="159"/>
    </row>
    <row r="240" ht="15.75" customHeight="1">
      <c r="A240" s="186">
        <f>'PROP DAILY PNL'!A234</f>
        <v>45790</v>
      </c>
      <c r="B240" s="190">
        <f t="shared" si="8"/>
        <v>24842827.21</v>
      </c>
      <c r="C240" s="194">
        <f>C239+Sheet!C233</f>
        <v>6852237.076</v>
      </c>
      <c r="D240" s="195">
        <f>D239+Sheet!D233</f>
        <v>1480715.301</v>
      </c>
      <c r="E240" s="195">
        <f>E239+Sheet!E233</f>
        <v>1223972.437</v>
      </c>
      <c r="F240" s="196">
        <f>F239+Sheet!F233</f>
        <v>0</v>
      </c>
      <c r="G240" s="196">
        <f>G239+Sheet!G233</f>
        <v>936683.3926</v>
      </c>
      <c r="H240" s="196">
        <f>H239+Sheet!H233</f>
        <v>8371850.631</v>
      </c>
      <c r="I240" s="195">
        <f>I239+Sheet!I233</f>
        <v>836547.2013</v>
      </c>
      <c r="J240" s="196">
        <f>J239+Sheet!J233</f>
        <v>1673094.403</v>
      </c>
      <c r="K240" s="180">
        <f>K239+Sheet!K233</f>
        <v>836547.2013</v>
      </c>
      <c r="L240" s="180">
        <f>L239+Sheet!L233</f>
        <v>488172.6685</v>
      </c>
      <c r="M240" s="180">
        <f>M239+Sheet!M233</f>
        <v>488172.6685</v>
      </c>
      <c r="N240" s="180">
        <f>N239+Sheet!N233</f>
        <v>0</v>
      </c>
      <c r="O240" s="167">
        <f>O239+Sheet!O233</f>
        <v>506888.047</v>
      </c>
      <c r="P240" s="167">
        <f>P239+Sheet!P233</f>
        <v>304156.7547</v>
      </c>
      <c r="Q240" s="167">
        <f>Q239+Sheet!Q233</f>
        <v>843789.4317</v>
      </c>
      <c r="R240" s="167">
        <f>R239+Sheet!R233</f>
        <v>0</v>
      </c>
      <c r="S240" s="159"/>
      <c r="T240" s="159"/>
      <c r="U240" s="159"/>
      <c r="V240" s="159"/>
      <c r="W240" s="159"/>
      <c r="X240" s="159"/>
    </row>
    <row r="241" ht="15.75" customHeight="1">
      <c r="A241" s="186">
        <f>'PROP DAILY PNL'!A235</f>
        <v>45791</v>
      </c>
      <c r="B241" s="190">
        <f t="shared" si="8"/>
        <v>24974378.21</v>
      </c>
      <c r="C241" s="194">
        <f>C240+Sheet!C234</f>
        <v>6888521.941</v>
      </c>
      <c r="D241" s="195">
        <f>D240+Sheet!D234</f>
        <v>1488556.179</v>
      </c>
      <c r="E241" s="195">
        <f>E240+Sheet!E234</f>
        <v>1230453.776</v>
      </c>
      <c r="F241" s="196">
        <f>F240+Sheet!F234</f>
        <v>0</v>
      </c>
      <c r="G241" s="196">
        <f>G240+Sheet!G234</f>
        <v>941643.4415</v>
      </c>
      <c r="H241" s="196">
        <f>H240+Sheet!H234</f>
        <v>8416182.354</v>
      </c>
      <c r="I241" s="195">
        <f>I240+Sheet!I234</f>
        <v>840976.9958</v>
      </c>
      <c r="J241" s="196">
        <f>J240+Sheet!J234</f>
        <v>1681953.992</v>
      </c>
      <c r="K241" s="180">
        <f>K240+Sheet!K234</f>
        <v>840976.9958</v>
      </c>
      <c r="L241" s="180">
        <f>L240+Sheet!L234</f>
        <v>490757.7045</v>
      </c>
      <c r="M241" s="180">
        <f>M240+Sheet!M234</f>
        <v>490757.7045</v>
      </c>
      <c r="N241" s="180">
        <f>N240+Sheet!N234</f>
        <v>0</v>
      </c>
      <c r="O241" s="167">
        <f>O240+Sheet!O234</f>
        <v>509572.1872</v>
      </c>
      <c r="P241" s="167">
        <f>P240+Sheet!P234</f>
        <v>305767.3655</v>
      </c>
      <c r="Q241" s="167">
        <f>Q240+Sheet!Q234</f>
        <v>848257.5763</v>
      </c>
      <c r="R241" s="167">
        <f>R240+Sheet!R234</f>
        <v>0</v>
      </c>
      <c r="S241" s="159"/>
      <c r="T241" s="159"/>
      <c r="U241" s="159"/>
      <c r="V241" s="159"/>
      <c r="W241" s="159"/>
      <c r="X241" s="159"/>
    </row>
    <row r="242" ht="15.75" customHeight="1">
      <c r="A242" s="186">
        <f>'PROP DAILY PNL'!A236</f>
        <v>45792</v>
      </c>
      <c r="B242" s="190">
        <f t="shared" si="8"/>
        <v>24862073.21</v>
      </c>
      <c r="C242" s="194">
        <f>C241+Sheet!C235</f>
        <v>6857545.576</v>
      </c>
      <c r="D242" s="195">
        <f>D241+Sheet!D235</f>
        <v>1481862.426</v>
      </c>
      <c r="E242" s="195">
        <f>E241+Sheet!E235</f>
        <v>1224920.661</v>
      </c>
      <c r="F242" s="196">
        <f>F241+Sheet!F235</f>
        <v>0</v>
      </c>
      <c r="G242" s="196">
        <f>G241+Sheet!G235</f>
        <v>937409.0511</v>
      </c>
      <c r="H242" s="196">
        <f>H241+Sheet!H235</f>
        <v>8378336.392</v>
      </c>
      <c r="I242" s="195">
        <f>I241+Sheet!I235</f>
        <v>837195.2832</v>
      </c>
      <c r="J242" s="196">
        <f>J241+Sheet!J235</f>
        <v>1674390.566</v>
      </c>
      <c r="K242" s="180">
        <f>K241+Sheet!K235</f>
        <v>837195.2832</v>
      </c>
      <c r="L242" s="180">
        <f>L241+Sheet!L235</f>
        <v>488550.861</v>
      </c>
      <c r="M242" s="180">
        <f>M241+Sheet!M235</f>
        <v>488550.861</v>
      </c>
      <c r="N242" s="180">
        <f>N241+Sheet!N235</f>
        <v>0</v>
      </c>
      <c r="O242" s="167">
        <f>O241+Sheet!O235</f>
        <v>507280.7386</v>
      </c>
      <c r="P242" s="167">
        <f>P241+Sheet!P235</f>
        <v>304392.3882</v>
      </c>
      <c r="Q242" s="167">
        <f>Q241+Sheet!Q235</f>
        <v>844443.1243</v>
      </c>
      <c r="R242" s="167">
        <f>R241+Sheet!R235</f>
        <v>0</v>
      </c>
      <c r="S242" s="159"/>
      <c r="T242" s="159"/>
      <c r="U242" s="159"/>
      <c r="V242" s="159"/>
      <c r="W242" s="159"/>
      <c r="X242" s="159"/>
    </row>
    <row r="243" ht="15.75" customHeight="1">
      <c r="A243" s="186">
        <f>'PROP DAILY PNL'!A237</f>
        <v>45793</v>
      </c>
      <c r="B243" s="190">
        <f t="shared" si="8"/>
        <v>24759838.21</v>
      </c>
      <c r="C243" s="194">
        <f>C242+Sheet!C236</f>
        <v>6829346.755</v>
      </c>
      <c r="D243" s="195">
        <f>D242+Sheet!D236</f>
        <v>1475768.88</v>
      </c>
      <c r="E243" s="195">
        <f>E242+Sheet!E236</f>
        <v>1219883.681</v>
      </c>
      <c r="F243" s="196">
        <f>F242+Sheet!F236</f>
        <v>0</v>
      </c>
      <c r="G243" s="196">
        <f>G242+Sheet!G236</f>
        <v>933554.3438</v>
      </c>
      <c r="H243" s="196">
        <f>H242+Sheet!H236</f>
        <v>8343883.947</v>
      </c>
      <c r="I243" s="195">
        <f>I242+Sheet!I236</f>
        <v>833752.6636</v>
      </c>
      <c r="J243" s="196">
        <f>J242+Sheet!J236</f>
        <v>1667505.327</v>
      </c>
      <c r="K243" s="180">
        <f>K242+Sheet!K236</f>
        <v>833752.6636</v>
      </c>
      <c r="L243" s="180">
        <f>L242+Sheet!L236</f>
        <v>486541.8975</v>
      </c>
      <c r="M243" s="180">
        <f>M242+Sheet!M236</f>
        <v>486541.8975</v>
      </c>
      <c r="N243" s="180">
        <f>N242+Sheet!N236</f>
        <v>0</v>
      </c>
      <c r="O243" s="167">
        <f>O242+Sheet!O236</f>
        <v>505194.7562</v>
      </c>
      <c r="P243" s="167">
        <f>P242+Sheet!P236</f>
        <v>303140.7003</v>
      </c>
      <c r="Q243" s="167">
        <f>Q242+Sheet!Q236</f>
        <v>840970.701</v>
      </c>
      <c r="R243" s="167">
        <f>R242+Sheet!R236</f>
        <v>0</v>
      </c>
      <c r="S243" s="159"/>
      <c r="T243" s="159"/>
      <c r="U243" s="159"/>
      <c r="V243" s="159"/>
      <c r="W243" s="159"/>
      <c r="X243" s="159"/>
    </row>
    <row r="244" ht="15.75" customHeight="1">
      <c r="A244" s="186">
        <f>'PROP DAILY PNL'!A238</f>
        <v>45796</v>
      </c>
      <c r="B244" s="190">
        <f t="shared" si="8"/>
        <v>24816385.21</v>
      </c>
      <c r="C244" s="194">
        <f>C243+Sheet!C237</f>
        <v>6844943.749</v>
      </c>
      <c r="D244" s="195">
        <f>D243+Sheet!D237</f>
        <v>1479139.269</v>
      </c>
      <c r="E244" s="195">
        <f>E243+Sheet!E237</f>
        <v>1222669.675</v>
      </c>
      <c r="F244" s="196">
        <f>F243+Sheet!F237</f>
        <v>0</v>
      </c>
      <c r="G244" s="196">
        <f>G243+Sheet!G237</f>
        <v>935686.4134</v>
      </c>
      <c r="H244" s="196">
        <f>H243+Sheet!H237</f>
        <v>8362939.871</v>
      </c>
      <c r="I244" s="195">
        <f>I243+Sheet!I237</f>
        <v>835656.8042</v>
      </c>
      <c r="J244" s="196">
        <f>J243+Sheet!J237</f>
        <v>1671313.608</v>
      </c>
      <c r="K244" s="180">
        <f>K243+Sheet!K237</f>
        <v>835656.8042</v>
      </c>
      <c r="L244" s="180">
        <f>L243+Sheet!L237</f>
        <v>487653.0713</v>
      </c>
      <c r="M244" s="180">
        <f>M243+Sheet!M237</f>
        <v>487653.0713</v>
      </c>
      <c r="N244" s="180">
        <f>N243+Sheet!N237</f>
        <v>0</v>
      </c>
      <c r="O244" s="167">
        <f>O243+Sheet!O237</f>
        <v>506348.5298</v>
      </c>
      <c r="P244" s="167">
        <f>P243+Sheet!P237</f>
        <v>303833.0189</v>
      </c>
      <c r="Q244" s="167">
        <f>Q243+Sheet!Q237</f>
        <v>842891.3262</v>
      </c>
      <c r="R244" s="167">
        <f>R243+Sheet!R237</f>
        <v>0</v>
      </c>
      <c r="S244" s="159"/>
      <c r="T244" s="159"/>
      <c r="U244" s="159"/>
      <c r="V244" s="159"/>
      <c r="W244" s="159"/>
      <c r="X244" s="159"/>
    </row>
    <row r="245" ht="15.75" customHeight="1">
      <c r="A245" s="186">
        <f>'PROP DAILY PNL'!A239</f>
        <v>45797</v>
      </c>
      <c r="B245" s="190">
        <f t="shared" si="8"/>
        <v>24999550.21</v>
      </c>
      <c r="C245" s="194">
        <f>C244+Sheet!C238</f>
        <v>6895464.972</v>
      </c>
      <c r="D245" s="195">
        <f>D244+Sheet!D238</f>
        <v>1490056.514</v>
      </c>
      <c r="E245" s="195">
        <f>E244+Sheet!E238</f>
        <v>1231693.966</v>
      </c>
      <c r="F245" s="196">
        <f>F244+Sheet!F238</f>
        <v>0</v>
      </c>
      <c r="G245" s="196">
        <f>G244+Sheet!G238</f>
        <v>942592.5361</v>
      </c>
      <c r="H245" s="196">
        <f>H244+Sheet!H238</f>
        <v>8424665.133</v>
      </c>
      <c r="I245" s="195">
        <f>I244+Sheet!I238</f>
        <v>841824.6275</v>
      </c>
      <c r="J245" s="196">
        <f>J244+Sheet!J238</f>
        <v>1683649.255</v>
      </c>
      <c r="K245" s="180">
        <f>K244+Sheet!K238</f>
        <v>841824.6275</v>
      </c>
      <c r="L245" s="180">
        <f>L244+Sheet!L238</f>
        <v>491252.3455</v>
      </c>
      <c r="M245" s="180">
        <f>M244+Sheet!M238</f>
        <v>491252.3455</v>
      </c>
      <c r="N245" s="180">
        <f>N244+Sheet!N238</f>
        <v>0</v>
      </c>
      <c r="O245" s="167">
        <f>O244+Sheet!O238</f>
        <v>510085.7916</v>
      </c>
      <c r="P245" s="167">
        <f>P244+Sheet!P238</f>
        <v>306075.5524</v>
      </c>
      <c r="Q245" s="167">
        <f>Q244+Sheet!Q238</f>
        <v>849112.5461</v>
      </c>
      <c r="R245" s="167">
        <f>R244+Sheet!R238</f>
        <v>0</v>
      </c>
      <c r="S245" s="159"/>
      <c r="T245" s="159"/>
      <c r="U245" s="159"/>
      <c r="V245" s="159"/>
      <c r="W245" s="159"/>
      <c r="X245" s="159"/>
    </row>
    <row r="246" ht="15.75" customHeight="1">
      <c r="A246" s="186">
        <f>'PROP DAILY PNL'!A240</f>
        <v>45798</v>
      </c>
      <c r="B246" s="190">
        <f t="shared" si="8"/>
        <v>25274315.21</v>
      </c>
      <c r="C246" s="197">
        <f>C245+Sheet!C239</f>
        <v>6971251.633</v>
      </c>
      <c r="D246" s="195">
        <f>D245+Sheet!D239</f>
        <v>1506433.423</v>
      </c>
      <c r="E246" s="195">
        <f>E245+Sheet!E239</f>
        <v>1245231.266</v>
      </c>
      <c r="F246" s="196">
        <f>F245+Sheet!F239</f>
        <v>0</v>
      </c>
      <c r="G246" s="196">
        <f>G245+Sheet!G239</f>
        <v>952952.38</v>
      </c>
      <c r="H246" s="196">
        <f>H245+Sheet!H239</f>
        <v>8517258.924</v>
      </c>
      <c r="I246" s="195">
        <f>I245+Sheet!I239</f>
        <v>851076.9517</v>
      </c>
      <c r="J246" s="196">
        <f>J245+Sheet!J239</f>
        <v>1702153.903</v>
      </c>
      <c r="K246" s="180">
        <f>K245+Sheet!K239</f>
        <v>851076.9517</v>
      </c>
      <c r="L246" s="180">
        <f>L245+Sheet!L239</f>
        <v>496651.6007</v>
      </c>
      <c r="M246" s="180">
        <f>M245+Sheet!M239</f>
        <v>496651.6007</v>
      </c>
      <c r="N246" s="180">
        <f>N245+Sheet!N239</f>
        <v>0</v>
      </c>
      <c r="O246" s="167">
        <f>O245+Sheet!O239</f>
        <v>515692.0414</v>
      </c>
      <c r="P246" s="167">
        <f>P245+Sheet!P239</f>
        <v>309439.5669</v>
      </c>
      <c r="Q246" s="167">
        <f>Q245+Sheet!Q239</f>
        <v>858444.9704</v>
      </c>
      <c r="R246" s="167">
        <f>R245+Sheet!R239</f>
        <v>0</v>
      </c>
      <c r="S246" s="159"/>
      <c r="T246" s="159"/>
      <c r="U246" s="159"/>
      <c r="V246" s="159"/>
      <c r="W246" s="159"/>
      <c r="X246" s="159"/>
    </row>
    <row r="247" ht="15.75" customHeight="1">
      <c r="A247" s="186">
        <f>'PROP DAILY PNL'!A241</f>
        <v>45799</v>
      </c>
      <c r="B247" s="190">
        <f t="shared" si="8"/>
        <v>25096994.21</v>
      </c>
      <c r="C247" s="194">
        <f>C246+Sheet!C240</f>
        <v>6922342.323</v>
      </c>
      <c r="D247" s="195">
        <f>D246+Sheet!D240</f>
        <v>1495864.501</v>
      </c>
      <c r="E247" s="195">
        <f>E246+Sheet!E240</f>
        <v>1236494.9</v>
      </c>
      <c r="F247" s="196">
        <f>F246+Sheet!F240</f>
        <v>0</v>
      </c>
      <c r="G247" s="196">
        <f>G246+Sheet!G240</f>
        <v>946266.6017</v>
      </c>
      <c r="H247" s="196">
        <f>H246+Sheet!H240</f>
        <v>8457503.047</v>
      </c>
      <c r="I247" s="195">
        <f>I246+Sheet!I240</f>
        <v>845105.9168</v>
      </c>
      <c r="J247" s="196">
        <f>J246+Sheet!J240</f>
        <v>1690211.834</v>
      </c>
      <c r="K247" s="180">
        <f>K246+Sheet!K240</f>
        <v>845105.9168</v>
      </c>
      <c r="L247" s="180">
        <f>L246+Sheet!L240</f>
        <v>493167.1637</v>
      </c>
      <c r="M247" s="180">
        <f>M246+Sheet!M240</f>
        <v>493167.1637</v>
      </c>
      <c r="N247" s="180">
        <f>N246+Sheet!N240</f>
        <v>0</v>
      </c>
      <c r="O247" s="167">
        <f>O246+Sheet!O240</f>
        <v>512074.0194</v>
      </c>
      <c r="P247" s="167">
        <f>P246+Sheet!P240</f>
        <v>307268.5829</v>
      </c>
      <c r="Q247" s="167">
        <f>Q246+Sheet!Q240</f>
        <v>852422.2426</v>
      </c>
      <c r="R247" s="167">
        <f>R246+Sheet!R240</f>
        <v>0</v>
      </c>
      <c r="S247" s="159"/>
      <c r="T247" s="159"/>
      <c r="U247" s="159"/>
      <c r="V247" s="159"/>
      <c r="W247" s="159"/>
      <c r="X247" s="159"/>
    </row>
    <row r="248" ht="15.75" customHeight="1">
      <c r="A248" s="186">
        <f>'PROP DAILY PNL'!A242</f>
        <v>45800</v>
      </c>
      <c r="B248" s="190">
        <f t="shared" si="8"/>
        <v>24663266.21</v>
      </c>
      <c r="C248" s="194">
        <f>C247+Sheet!C241</f>
        <v>6802709.922</v>
      </c>
      <c r="D248" s="195">
        <f>D247+Sheet!D241</f>
        <v>1470012.867</v>
      </c>
      <c r="E248" s="195">
        <f>E247+Sheet!E241</f>
        <v>1215125.709</v>
      </c>
      <c r="F248" s="196">
        <f>F247+Sheet!F241</f>
        <v>0</v>
      </c>
      <c r="G248" s="196">
        <f>G247+Sheet!G241</f>
        <v>929913.1565</v>
      </c>
      <c r="H248" s="196">
        <f>H247+Sheet!H241</f>
        <v>8311339.891</v>
      </c>
      <c r="I248" s="195">
        <f>I247+Sheet!I241</f>
        <v>830500.7376</v>
      </c>
      <c r="J248" s="196">
        <f>J247+Sheet!J241</f>
        <v>1661001.475</v>
      </c>
      <c r="K248" s="180">
        <f>K247+Sheet!K241</f>
        <v>830500.7376</v>
      </c>
      <c r="L248" s="180">
        <f>L247+Sheet!L241</f>
        <v>484644.2145</v>
      </c>
      <c r="M248" s="180">
        <f>M247+Sheet!M241</f>
        <v>484644.2145</v>
      </c>
      <c r="N248" s="180">
        <f>N247+Sheet!N241</f>
        <v>0</v>
      </c>
      <c r="O248" s="167">
        <f>O247+Sheet!O241</f>
        <v>503224.3205</v>
      </c>
      <c r="P248" s="167">
        <f>P247+Sheet!P241</f>
        <v>301958.3459</v>
      </c>
      <c r="Q248" s="167">
        <f>Q247+Sheet!Q241</f>
        <v>837690.6221</v>
      </c>
      <c r="R248" s="167">
        <f>R247+Sheet!R241</f>
        <v>0</v>
      </c>
      <c r="S248" s="159"/>
      <c r="T248" s="159"/>
      <c r="U248" s="159"/>
      <c r="V248" s="159"/>
      <c r="W248" s="159"/>
      <c r="X248" s="159"/>
    </row>
    <row r="249" ht="15.75" customHeight="1">
      <c r="A249" s="186">
        <f>'PROP DAILY PNL'!A243</f>
        <v>45803</v>
      </c>
      <c r="B249" s="190">
        <f t="shared" si="8"/>
        <v>24405278.21</v>
      </c>
      <c r="C249" s="194">
        <f>C248+Sheet!C242</f>
        <v>6731550.753</v>
      </c>
      <c r="D249" s="195">
        <f>D248+Sheet!D242</f>
        <v>1454635.922</v>
      </c>
      <c r="E249" s="195">
        <f>E248+Sheet!E242</f>
        <v>1202414.99</v>
      </c>
      <c r="F249" s="196">
        <f>F248+Sheet!F242</f>
        <v>0</v>
      </c>
      <c r="G249" s="196">
        <f>G248+Sheet!G242</f>
        <v>920185.8789</v>
      </c>
      <c r="H249" s="196">
        <f>H248+Sheet!H242</f>
        <v>8224399.826</v>
      </c>
      <c r="I249" s="195">
        <f>I248+Sheet!I242</f>
        <v>821813.3552</v>
      </c>
      <c r="J249" s="196">
        <f>J248+Sheet!J242</f>
        <v>1643626.71</v>
      </c>
      <c r="K249" s="180">
        <f>K248+Sheet!K242</f>
        <v>821813.3552</v>
      </c>
      <c r="L249" s="180">
        <f>L248+Sheet!L242</f>
        <v>479574.6349</v>
      </c>
      <c r="M249" s="180">
        <f>M248+Sheet!M242</f>
        <v>479574.6349</v>
      </c>
      <c r="N249" s="180">
        <f>N248+Sheet!N242</f>
        <v>0</v>
      </c>
      <c r="O249" s="167">
        <f>O248+Sheet!O242</f>
        <v>497960.3853</v>
      </c>
      <c r="P249" s="167">
        <f>P248+Sheet!P242</f>
        <v>298799.7363</v>
      </c>
      <c r="Q249" s="167">
        <f>Q248+Sheet!Q242</f>
        <v>828928.0305</v>
      </c>
      <c r="R249" s="167">
        <f>R248+Sheet!R242</f>
        <v>0</v>
      </c>
      <c r="S249" s="159"/>
      <c r="T249" s="159"/>
      <c r="U249" s="159"/>
      <c r="V249" s="159"/>
      <c r="W249" s="159"/>
      <c r="X249" s="159"/>
    </row>
    <row r="250" ht="15.75" customHeight="1">
      <c r="A250" s="186">
        <f>'PROP DAILY PNL'!A244</f>
        <v>45804</v>
      </c>
      <c r="B250" s="190">
        <f t="shared" si="8"/>
        <v>24058388.21</v>
      </c>
      <c r="C250" s="194">
        <f>C249+Sheet!C243</f>
        <v>6635870.317</v>
      </c>
      <c r="D250" s="195">
        <f>D249+Sheet!D243</f>
        <v>1433960.122</v>
      </c>
      <c r="E250" s="195">
        <f>E249+Sheet!E243</f>
        <v>1185324.19</v>
      </c>
      <c r="F250" s="196">
        <f>F249+Sheet!F243</f>
        <v>0</v>
      </c>
      <c r="G250" s="196">
        <f>G249+Sheet!G243</f>
        <v>907106.6066</v>
      </c>
      <c r="H250" s="196">
        <f>H249+Sheet!H243</f>
        <v>8107500.44</v>
      </c>
      <c r="I250" s="195">
        <f>I249+Sheet!I243</f>
        <v>810132.3233</v>
      </c>
      <c r="J250" s="196">
        <f>J249+Sheet!J243</f>
        <v>1620264.647</v>
      </c>
      <c r="K250" s="180">
        <f>K249+Sheet!K243</f>
        <v>810132.3233</v>
      </c>
      <c r="L250" s="180">
        <f>L249+Sheet!L243</f>
        <v>472758.0912</v>
      </c>
      <c r="M250" s="180">
        <f>M249+Sheet!M243</f>
        <v>472758.0912</v>
      </c>
      <c r="N250" s="180">
        <f>N249+Sheet!N243</f>
        <v>0</v>
      </c>
      <c r="O250" s="167">
        <f>O249+Sheet!O243</f>
        <v>490882.5115</v>
      </c>
      <c r="P250" s="167">
        <f>P249+Sheet!P243</f>
        <v>294552.6779</v>
      </c>
      <c r="Q250" s="167">
        <f>Q249+Sheet!Q243</f>
        <v>817145.8725</v>
      </c>
      <c r="R250" s="167">
        <f>R249+Sheet!R243</f>
        <v>0</v>
      </c>
      <c r="S250" s="159"/>
      <c r="T250" s="159"/>
      <c r="U250" s="159"/>
      <c r="V250" s="159"/>
      <c r="W250" s="159"/>
      <c r="X250" s="159"/>
    </row>
    <row r="251" ht="15.75" customHeight="1">
      <c r="A251" s="186">
        <f>'PROP DAILY PNL'!A245</f>
        <v>45805</v>
      </c>
      <c r="B251" s="190">
        <f t="shared" si="8"/>
        <v>23528129.21</v>
      </c>
      <c r="C251" s="194">
        <f>C250+Sheet!C244</f>
        <v>6489612.392</v>
      </c>
      <c r="D251" s="195">
        <f>D250+Sheet!D244</f>
        <v>1402354.918</v>
      </c>
      <c r="E251" s="195">
        <f>E250+Sheet!E244</f>
        <v>1159199.047</v>
      </c>
      <c r="F251" s="196">
        <f>F250+Sheet!F244</f>
        <v>0</v>
      </c>
      <c r="G251" s="196">
        <f>G250+Sheet!G244</f>
        <v>887113.5199</v>
      </c>
      <c r="H251" s="196">
        <f>H250+Sheet!H244</f>
        <v>7928807.044</v>
      </c>
      <c r="I251" s="195">
        <f>I250+Sheet!I244</f>
        <v>792276.5986</v>
      </c>
      <c r="J251" s="196">
        <f>J250+Sheet!J244</f>
        <v>1584553.197</v>
      </c>
      <c r="K251" s="180">
        <f>K250+Sheet!K244</f>
        <v>792276.5986</v>
      </c>
      <c r="L251" s="180">
        <f>L250+Sheet!L244</f>
        <v>462338.2646</v>
      </c>
      <c r="M251" s="180">
        <f>M250+Sheet!M244</f>
        <v>462338.2646</v>
      </c>
      <c r="N251" s="180">
        <f>N250+Sheet!N244</f>
        <v>0</v>
      </c>
      <c r="O251" s="167">
        <f>O250+Sheet!O244</f>
        <v>480063.2136</v>
      </c>
      <c r="P251" s="167">
        <f>P250+Sheet!P244</f>
        <v>288060.5885</v>
      </c>
      <c r="Q251" s="167">
        <f>Q250+Sheet!Q244</f>
        <v>799135.5657</v>
      </c>
      <c r="R251" s="167">
        <f>R250+Sheet!R244</f>
        <v>0</v>
      </c>
      <c r="S251" s="159"/>
      <c r="T251" s="159"/>
      <c r="U251" s="159"/>
      <c r="V251" s="159"/>
      <c r="W251" s="159"/>
      <c r="X251" s="159"/>
    </row>
    <row r="252" ht="15.75" customHeight="1">
      <c r="A252" s="186">
        <f>'PROP DAILY PNL'!A246</f>
        <v>45806</v>
      </c>
      <c r="B252" s="190">
        <f t="shared" si="8"/>
        <v>23574977.21</v>
      </c>
      <c r="C252" s="194">
        <f>C251+Sheet!C245</f>
        <v>6502534.174</v>
      </c>
      <c r="D252" s="195">
        <f>D251+Sheet!D245</f>
        <v>1405147.215</v>
      </c>
      <c r="E252" s="195">
        <f>E251+Sheet!E245</f>
        <v>1161507.185</v>
      </c>
      <c r="F252" s="196">
        <f>F251+Sheet!F245</f>
        <v>0</v>
      </c>
      <c r="G252" s="196">
        <f>G251+Sheet!G245</f>
        <v>888879.8947</v>
      </c>
      <c r="H252" s="196">
        <f>H251+Sheet!H245</f>
        <v>7944594.477</v>
      </c>
      <c r="I252" s="195">
        <f>I251+Sheet!I245</f>
        <v>793854.139</v>
      </c>
      <c r="J252" s="196">
        <f>J251+Sheet!J245</f>
        <v>1587708.278</v>
      </c>
      <c r="K252" s="180">
        <f>K251+Sheet!K245</f>
        <v>793854.139</v>
      </c>
      <c r="L252" s="180">
        <f>L251+Sheet!L245</f>
        <v>463258.8488</v>
      </c>
      <c r="M252" s="180">
        <f>M251+Sheet!M245</f>
        <v>463258.8488</v>
      </c>
      <c r="N252" s="180">
        <f>N251+Sheet!N245</f>
        <v>0</v>
      </c>
      <c r="O252" s="167">
        <f>O251+Sheet!O245</f>
        <v>481019.0908</v>
      </c>
      <c r="P252" s="167">
        <f>P251+Sheet!P245</f>
        <v>288634.1599</v>
      </c>
      <c r="Q252" s="167">
        <f>Q251+Sheet!Q245</f>
        <v>800726.7633</v>
      </c>
      <c r="R252" s="167">
        <f>R251+Sheet!R245</f>
        <v>0</v>
      </c>
      <c r="S252" s="159"/>
      <c r="T252" s="159"/>
      <c r="U252" s="159"/>
      <c r="V252" s="159"/>
      <c r="W252" s="159"/>
      <c r="X252" s="159"/>
    </row>
    <row r="253" ht="15.75" customHeight="1">
      <c r="A253" s="186">
        <f>'PROP DAILY PNL'!A247</f>
        <v>45807</v>
      </c>
      <c r="B253" s="190">
        <f t="shared" si="8"/>
        <v>23791537.21</v>
      </c>
      <c r="C253" s="194">
        <f>C252+Sheet!C246</f>
        <v>6562266.524</v>
      </c>
      <c r="D253" s="195">
        <f>D252+Sheet!D246</f>
        <v>1418054.913</v>
      </c>
      <c r="E253" s="195">
        <f>E252+Sheet!E246</f>
        <v>1172176.803</v>
      </c>
      <c r="F253" s="196">
        <f>F252+Sheet!F246</f>
        <v>0</v>
      </c>
      <c r="G253" s="196">
        <f>G252+Sheet!G246</f>
        <v>897045.1552</v>
      </c>
      <c r="H253" s="196">
        <f>H252+Sheet!H246</f>
        <v>8017573.609</v>
      </c>
      <c r="I253" s="195">
        <f>I252+Sheet!I246</f>
        <v>801146.4918</v>
      </c>
      <c r="J253" s="196">
        <f>J252+Sheet!J246</f>
        <v>1602292.984</v>
      </c>
      <c r="K253" s="180">
        <f>K252+Sheet!K246</f>
        <v>801146.4918</v>
      </c>
      <c r="L253" s="180">
        <f>L252+Sheet!L246</f>
        <v>467514.3497</v>
      </c>
      <c r="M253" s="180">
        <f>M252+Sheet!M246</f>
        <v>467514.3497</v>
      </c>
      <c r="N253" s="180">
        <f>N252+Sheet!N246</f>
        <v>0</v>
      </c>
      <c r="O253" s="167">
        <f>O252+Sheet!O246</f>
        <v>485437.7374</v>
      </c>
      <c r="P253" s="167">
        <f>P252+Sheet!P246</f>
        <v>291285.5564</v>
      </c>
      <c r="Q253" s="167">
        <f>Q252+Sheet!Q246</f>
        <v>808082.2482</v>
      </c>
      <c r="R253" s="167">
        <f>R252+Sheet!R246</f>
        <v>0</v>
      </c>
      <c r="S253" s="159"/>
      <c r="T253" s="159"/>
      <c r="U253" s="159"/>
      <c r="V253" s="159"/>
      <c r="W253" s="159"/>
      <c r="X253" s="159"/>
    </row>
    <row r="254" ht="15.75" customHeight="1">
      <c r="A254" s="192">
        <f>'PROP DAILY PNL'!A248</f>
        <v>45810</v>
      </c>
      <c r="B254" s="168">
        <f t="shared" si="8"/>
        <v>23066282.68</v>
      </c>
      <c r="C254" s="168">
        <f>Monthly!F15</f>
        <v>6273592.91</v>
      </c>
      <c r="D254" s="168">
        <f>Monthly!M15</f>
        <v>1381733.995</v>
      </c>
      <c r="E254" s="168">
        <f>Monthly!S15</f>
        <v>1142153.609</v>
      </c>
      <c r="F254" s="170">
        <f>F253+Sheet!F247</f>
        <v>0</v>
      </c>
      <c r="G254" s="170">
        <f>Monthly!AE15</f>
        <v>874068.9624</v>
      </c>
      <c r="H254" s="170">
        <f>Monthly!AK15</f>
        <v>7814035.529</v>
      </c>
      <c r="I254" s="168">
        <f>Monthly!AQ15</f>
        <v>780626.5703</v>
      </c>
      <c r="J254" s="170">
        <f>Monthly!AW15</f>
        <v>1561253.141</v>
      </c>
      <c r="K254" s="193">
        <f>Monthly!BC15</f>
        <v>780626.5703</v>
      </c>
      <c r="L254" s="193">
        <f>Monthly!BI15</f>
        <v>455539.8133</v>
      </c>
      <c r="M254" s="193">
        <f>Monthly!BO15</f>
        <v>455539.8133</v>
      </c>
      <c r="N254" s="193">
        <f>N253+Sheet!N247</f>
        <v>0</v>
      </c>
      <c r="O254" s="189">
        <f>Monthly!CA15</f>
        <v>473004.1259</v>
      </c>
      <c r="P254" s="189">
        <f>Monthly!CG15</f>
        <v>284151.8498</v>
      </c>
      <c r="Q254" s="189">
        <f>Monthly!CM15</f>
        <v>789955.7942</v>
      </c>
      <c r="R254" s="189">
        <f>R253+Sheet!R247</f>
        <v>0</v>
      </c>
      <c r="S254" s="173"/>
      <c r="T254" s="173"/>
      <c r="U254" s="173"/>
      <c r="V254" s="173"/>
      <c r="W254" s="173"/>
      <c r="X254" s="173"/>
    </row>
    <row r="255" ht="15.75" customHeight="1">
      <c r="A255" s="186">
        <f>'PROP DAILY PNL'!A249</f>
        <v>45811</v>
      </c>
      <c r="B255" s="190">
        <f t="shared" si="8"/>
        <v>22716126.68</v>
      </c>
      <c r="C255" s="194">
        <f>C254+Sheet!C248</f>
        <v>6178357.096</v>
      </c>
      <c r="D255" s="195">
        <f>D254+Sheet!D248</f>
        <v>1360758.684</v>
      </c>
      <c r="E255" s="195">
        <f>E254+Sheet!E248</f>
        <v>1124815.231</v>
      </c>
      <c r="F255" s="196">
        <f>F254+Sheet!F248</f>
        <v>0</v>
      </c>
      <c r="G255" s="196">
        <f>G254+Sheet!G248</f>
        <v>860800.2231</v>
      </c>
      <c r="H255" s="196">
        <f>H254+Sheet!H248</f>
        <v>7695415.14</v>
      </c>
      <c r="I255" s="195">
        <f>I254+Sheet!I248</f>
        <v>768776.3263</v>
      </c>
      <c r="J255" s="196">
        <f>J254+Sheet!J248</f>
        <v>1537552.653</v>
      </c>
      <c r="K255" s="180">
        <f>K254+Sheet!K248</f>
        <v>768776.3263</v>
      </c>
      <c r="L255" s="180">
        <f>L254+Sheet!L248</f>
        <v>448624.5248</v>
      </c>
      <c r="M255" s="180">
        <f>M254+Sheet!M248</f>
        <v>448624.5248</v>
      </c>
      <c r="N255" s="180">
        <f>N254+Sheet!N248</f>
        <v>0</v>
      </c>
      <c r="O255" s="167">
        <f>O254+Sheet!O248</f>
        <v>465823.7217</v>
      </c>
      <c r="P255" s="167">
        <f>P254+Sheet!P248</f>
        <v>279838.3036</v>
      </c>
      <c r="Q255" s="167">
        <f>Q254+Sheet!Q248</f>
        <v>777963.9287</v>
      </c>
      <c r="R255" s="167">
        <f>R254+Sheet!R248</f>
        <v>0</v>
      </c>
      <c r="S255" s="159"/>
      <c r="T255" s="159"/>
      <c r="U255" s="159"/>
      <c r="V255" s="159"/>
      <c r="W255" s="159"/>
      <c r="X255" s="159"/>
    </row>
    <row r="256" ht="15.75" customHeight="1">
      <c r="A256" s="186">
        <f>'PROP DAILY PNL'!A250</f>
        <v>45812</v>
      </c>
      <c r="B256" s="190">
        <f t="shared" si="8"/>
        <v>23079753.68</v>
      </c>
      <c r="C256" s="194">
        <f>C255+Sheet!C249</f>
        <v>6277256.767</v>
      </c>
      <c r="D256" s="195">
        <f>D255+Sheet!D249</f>
        <v>1382540.945</v>
      </c>
      <c r="E256" s="195">
        <f>E255+Sheet!E249</f>
        <v>1142820.641</v>
      </c>
      <c r="F256" s="196">
        <f>F255+Sheet!F249</f>
        <v>0</v>
      </c>
      <c r="G256" s="196">
        <f>G255+Sheet!G249</f>
        <v>874579.4297</v>
      </c>
      <c r="H256" s="196">
        <f>H255+Sheet!H249</f>
        <v>7818599.024</v>
      </c>
      <c r="I256" s="195">
        <f>I255+Sheet!I249</f>
        <v>781082.466</v>
      </c>
      <c r="J256" s="196">
        <f>J255+Sheet!J249</f>
        <v>1562164.932</v>
      </c>
      <c r="K256" s="180">
        <f>K255+Sheet!K249</f>
        <v>781082.466</v>
      </c>
      <c r="L256" s="180">
        <f>L255+Sheet!L249</f>
        <v>455805.8543</v>
      </c>
      <c r="M256" s="180">
        <f>M255+Sheet!M249</f>
        <v>455805.8543</v>
      </c>
      <c r="N256" s="180">
        <f>N255+Sheet!N249</f>
        <v>0</v>
      </c>
      <c r="O256" s="167">
        <f>O255+Sheet!O249</f>
        <v>473280.3662</v>
      </c>
      <c r="P256" s="167">
        <f>P255+Sheet!P249</f>
        <v>284317.7981</v>
      </c>
      <c r="Q256" s="167">
        <f>Q255+Sheet!Q249</f>
        <v>790417.1384</v>
      </c>
      <c r="R256" s="167">
        <f>R255+Sheet!R249</f>
        <v>0</v>
      </c>
      <c r="S256" s="159"/>
      <c r="T256" s="159"/>
      <c r="U256" s="159"/>
      <c r="V256" s="159"/>
      <c r="W256" s="159"/>
      <c r="X256" s="159"/>
    </row>
    <row r="257" ht="15.75" customHeight="1">
      <c r="A257" s="186">
        <f>'PROP DAILY PNL'!A251</f>
        <v>45813</v>
      </c>
      <c r="B257" s="190">
        <f t="shared" si="8"/>
        <v>23166849.68</v>
      </c>
      <c r="C257" s="194">
        <f>C256+Sheet!C250</f>
        <v>6300945.233</v>
      </c>
      <c r="D257" s="195">
        <f>D256+Sheet!D250</f>
        <v>1387758.236</v>
      </c>
      <c r="E257" s="195">
        <f>E256+Sheet!E250</f>
        <v>1147133.3</v>
      </c>
      <c r="F257" s="196">
        <f>F256+Sheet!F250</f>
        <v>0</v>
      </c>
      <c r="G257" s="196">
        <f>G256+Sheet!G250</f>
        <v>877879.8276</v>
      </c>
      <c r="H257" s="196">
        <f>H256+Sheet!H250</f>
        <v>7848104.049</v>
      </c>
      <c r="I257" s="195">
        <f>I256+Sheet!I250</f>
        <v>784030.0347</v>
      </c>
      <c r="J257" s="196">
        <f>J256+Sheet!J250</f>
        <v>1568060.069</v>
      </c>
      <c r="K257" s="180">
        <f>K256+Sheet!K250</f>
        <v>784030.0347</v>
      </c>
      <c r="L257" s="180">
        <f>L256+Sheet!L250</f>
        <v>457525.9275</v>
      </c>
      <c r="M257" s="180">
        <f>M256+Sheet!M250</f>
        <v>457525.9275</v>
      </c>
      <c r="N257" s="180">
        <f>N256+Sheet!N250</f>
        <v>0</v>
      </c>
      <c r="O257" s="167">
        <f>O256+Sheet!O250</f>
        <v>475066.383</v>
      </c>
      <c r="P257" s="167">
        <f>P256+Sheet!P250</f>
        <v>285390.7273</v>
      </c>
      <c r="Q257" s="167">
        <f>Q256+Sheet!Q250</f>
        <v>793399.9333</v>
      </c>
      <c r="R257" s="167">
        <f>R256+Sheet!R250</f>
        <v>0</v>
      </c>
      <c r="S257" s="159"/>
      <c r="T257" s="159"/>
      <c r="U257" s="159"/>
      <c r="V257" s="159"/>
      <c r="W257" s="159"/>
      <c r="X257" s="159"/>
    </row>
    <row r="258" ht="15.75" customHeight="1">
      <c r="A258" s="186">
        <f>'PROP DAILY PNL'!A252</f>
        <v>45814</v>
      </c>
      <c r="B258" s="190">
        <f t="shared" si="8"/>
        <v>23456260.68</v>
      </c>
      <c r="C258" s="194">
        <f>C257+Sheet!C251</f>
        <v>6379659.555</v>
      </c>
      <c r="D258" s="195">
        <f>D257+Sheet!D251</f>
        <v>1405094.754</v>
      </c>
      <c r="E258" s="195">
        <f>E257+Sheet!E251</f>
        <v>1161463.82</v>
      </c>
      <c r="F258" s="196">
        <f>F257+Sheet!F251</f>
        <v>0</v>
      </c>
      <c r="G258" s="196">
        <f>G257+Sheet!G251</f>
        <v>888846.7083</v>
      </c>
      <c r="H258" s="196">
        <f>H257+Sheet!H251</f>
        <v>7946146.194</v>
      </c>
      <c r="I258" s="195">
        <f>I257+Sheet!I251</f>
        <v>793824.5004</v>
      </c>
      <c r="J258" s="196">
        <f>J257+Sheet!J251</f>
        <v>1587649.001</v>
      </c>
      <c r="K258" s="180">
        <f>K257+Sheet!K251</f>
        <v>793824.5004</v>
      </c>
      <c r="L258" s="180">
        <f>L257+Sheet!L251</f>
        <v>463241.553</v>
      </c>
      <c r="M258" s="180">
        <f>M257+Sheet!M251</f>
        <v>463241.553</v>
      </c>
      <c r="N258" s="180">
        <f>N257+Sheet!N251</f>
        <v>0</v>
      </c>
      <c r="O258" s="167">
        <f>O257+Sheet!O251</f>
        <v>481001.1319</v>
      </c>
      <c r="P258" s="167">
        <f>P257+Sheet!P251</f>
        <v>288955.9603</v>
      </c>
      <c r="Q258" s="167">
        <f>Q257+Sheet!Q251</f>
        <v>803311.4522</v>
      </c>
      <c r="R258" s="167">
        <f>R257+Sheet!R251</f>
        <v>0</v>
      </c>
      <c r="S258" s="159"/>
      <c r="T258" s="159"/>
      <c r="U258" s="159"/>
      <c r="V258" s="159"/>
      <c r="W258" s="159"/>
      <c r="X258" s="159"/>
    </row>
    <row r="259" ht="15.75" customHeight="1">
      <c r="A259" s="186">
        <f>'PROP DAILY PNL'!A253</f>
        <v>45817</v>
      </c>
      <c r="B259" s="190">
        <f t="shared" si="8"/>
        <v>23824720.68</v>
      </c>
      <c r="C259" s="194">
        <f>C258+Sheet!C252</f>
        <v>6479873.711</v>
      </c>
      <c r="D259" s="195">
        <f>D258+Sheet!D252</f>
        <v>1427166.525</v>
      </c>
      <c r="E259" s="195">
        <f>E258+Sheet!E252</f>
        <v>1179708.542</v>
      </c>
      <c r="F259" s="196">
        <f>F258+Sheet!F252</f>
        <v>0</v>
      </c>
      <c r="G259" s="196">
        <f>G258+Sheet!G252</f>
        <v>902809.0557</v>
      </c>
      <c r="H259" s="196">
        <f>H258+Sheet!H252</f>
        <v>8070967.326</v>
      </c>
      <c r="I259" s="195">
        <f>I258+Sheet!I252</f>
        <v>806294.2022</v>
      </c>
      <c r="J259" s="196">
        <f>J258+Sheet!J252</f>
        <v>1612588.404</v>
      </c>
      <c r="K259" s="180">
        <f>K258+Sheet!K252</f>
        <v>806294.2022</v>
      </c>
      <c r="L259" s="180">
        <f>L258+Sheet!L252</f>
        <v>470518.3302</v>
      </c>
      <c r="M259" s="180">
        <f>M258+Sheet!M252</f>
        <v>470518.3302</v>
      </c>
      <c r="N259" s="180">
        <f>N258+Sheet!N252</f>
        <v>0</v>
      </c>
      <c r="O259" s="167">
        <f>O258+Sheet!O252</f>
        <v>488556.8834</v>
      </c>
      <c r="P259" s="167">
        <f>P258+Sheet!P252</f>
        <v>293494.9921</v>
      </c>
      <c r="Q259" s="167">
        <f>Q258+Sheet!Q252</f>
        <v>815930.1786</v>
      </c>
      <c r="R259" s="167">
        <f>R258+Sheet!R252</f>
        <v>0</v>
      </c>
      <c r="S259" s="159"/>
      <c r="T259" s="159"/>
      <c r="U259" s="159"/>
      <c r="V259" s="159"/>
      <c r="W259" s="159"/>
      <c r="X259" s="159"/>
    </row>
    <row r="260" ht="15.75" customHeight="1">
      <c r="A260" s="186">
        <f>'PROP DAILY PNL'!A254</f>
        <v>45818</v>
      </c>
      <c r="B260" s="190">
        <f t="shared" si="8"/>
        <v>23994150.68</v>
      </c>
      <c r="C260" s="194">
        <f>C259+Sheet!C253</f>
        <v>6525955.468</v>
      </c>
      <c r="D260" s="195">
        <f>D259+Sheet!D253</f>
        <v>1437315.849</v>
      </c>
      <c r="E260" s="195">
        <f>E259+Sheet!E253</f>
        <v>1188098.064</v>
      </c>
      <c r="F260" s="196">
        <f>F259+Sheet!F253</f>
        <v>0</v>
      </c>
      <c r="G260" s="196">
        <f>G259+Sheet!G253</f>
        <v>909229.4012</v>
      </c>
      <c r="H260" s="196">
        <f>H259+Sheet!H253</f>
        <v>8128364.18</v>
      </c>
      <c r="I260" s="195">
        <f>I259+Sheet!I253</f>
        <v>812028.1803</v>
      </c>
      <c r="J260" s="196">
        <f>J259+Sheet!J253</f>
        <v>1624056.361</v>
      </c>
      <c r="K260" s="180">
        <f>K259+Sheet!K253</f>
        <v>812028.1803</v>
      </c>
      <c r="L260" s="180">
        <f>L259+Sheet!L253</f>
        <v>473864.4312</v>
      </c>
      <c r="M260" s="180">
        <f>M259+Sheet!M253</f>
        <v>473864.4312</v>
      </c>
      <c r="N260" s="180">
        <f>N259+Sheet!N253</f>
        <v>0</v>
      </c>
      <c r="O260" s="167">
        <f>O259+Sheet!O253</f>
        <v>492031.266</v>
      </c>
      <c r="P260" s="167">
        <f>P259+Sheet!P253</f>
        <v>295582.1879</v>
      </c>
      <c r="Q260" s="167">
        <f>Q259+Sheet!Q253</f>
        <v>821732.6832</v>
      </c>
      <c r="R260" s="167">
        <f>R259+Sheet!R253</f>
        <v>0</v>
      </c>
      <c r="S260" s="159"/>
      <c r="T260" s="159"/>
      <c r="U260" s="159"/>
      <c r="V260" s="159"/>
      <c r="W260" s="159"/>
      <c r="X260" s="159"/>
    </row>
    <row r="261" ht="15.75" customHeight="1">
      <c r="A261" s="186">
        <f>'PROP DAILY PNL'!A255</f>
        <v>45819</v>
      </c>
      <c r="B261" s="190">
        <f t="shared" si="8"/>
        <v>24395123.68</v>
      </c>
      <c r="C261" s="194">
        <f>C260+Sheet!C254</f>
        <v>6635012.545</v>
      </c>
      <c r="D261" s="195">
        <f>D260+Sheet!D254</f>
        <v>1461335.239</v>
      </c>
      <c r="E261" s="195">
        <f>E260+Sheet!E254</f>
        <v>1207952.705</v>
      </c>
      <c r="F261" s="196">
        <f>F260+Sheet!F254</f>
        <v>0</v>
      </c>
      <c r="G261" s="196">
        <f>G260+Sheet!G254</f>
        <v>924423.7894</v>
      </c>
      <c r="H261" s="196">
        <f>H260+Sheet!H254</f>
        <v>8264199.559</v>
      </c>
      <c r="I261" s="195">
        <f>I260+Sheet!I254</f>
        <v>825598.2116</v>
      </c>
      <c r="J261" s="196">
        <f>J260+Sheet!J254</f>
        <v>1651196.423</v>
      </c>
      <c r="K261" s="180">
        <f>K260+Sheet!K254</f>
        <v>825598.2116</v>
      </c>
      <c r="L261" s="180">
        <f>L260+Sheet!L254</f>
        <v>481783.3129</v>
      </c>
      <c r="M261" s="180">
        <f>M260+Sheet!M254</f>
        <v>481783.3129</v>
      </c>
      <c r="N261" s="180">
        <f>N260+Sheet!N254</f>
        <v>0</v>
      </c>
      <c r="O261" s="167">
        <f>O260+Sheet!O254</f>
        <v>500253.7388</v>
      </c>
      <c r="P261" s="167">
        <f>P260+Sheet!P254</f>
        <v>300521.7449</v>
      </c>
      <c r="Q261" s="167">
        <f>Q260+Sheet!Q254</f>
        <v>835464.8891</v>
      </c>
      <c r="R261" s="167">
        <f>R260+Sheet!R254</f>
        <v>0</v>
      </c>
      <c r="S261" s="159"/>
      <c r="T261" s="159"/>
      <c r="U261" s="159"/>
      <c r="V261" s="159"/>
      <c r="W261" s="159"/>
      <c r="X261" s="159"/>
    </row>
    <row r="262" ht="15.75" customHeight="1">
      <c r="A262" s="186">
        <f>'PROP DAILY PNL'!A256</f>
        <v>45820</v>
      </c>
      <c r="B262" s="190">
        <f t="shared" si="8"/>
        <v>24333965.68</v>
      </c>
      <c r="C262" s="194">
        <f>C261+Sheet!C255</f>
        <v>6618378.725</v>
      </c>
      <c r="D262" s="195">
        <f>D261+Sheet!D255</f>
        <v>1457671.706</v>
      </c>
      <c r="E262" s="195">
        <f>E261+Sheet!E255</f>
        <v>1204924.396</v>
      </c>
      <c r="F262" s="196">
        <f>F261+Sheet!F255</f>
        <v>0</v>
      </c>
      <c r="G262" s="196">
        <f>G261+Sheet!G255</f>
        <v>922106.2807</v>
      </c>
      <c r="H262" s="196">
        <f>H261+Sheet!H255</f>
        <v>8243481.406</v>
      </c>
      <c r="I262" s="195">
        <f>I261+Sheet!I255</f>
        <v>823528.4564</v>
      </c>
      <c r="J262" s="196">
        <f>J261+Sheet!J255</f>
        <v>1647056.913</v>
      </c>
      <c r="K262" s="180">
        <f>K261+Sheet!K255</f>
        <v>823528.4564</v>
      </c>
      <c r="L262" s="180">
        <f>L261+Sheet!L255</f>
        <v>480575.4935</v>
      </c>
      <c r="M262" s="180">
        <f>M261+Sheet!M255</f>
        <v>480575.4935</v>
      </c>
      <c r="N262" s="180">
        <f>N261+Sheet!N255</f>
        <v>0</v>
      </c>
      <c r="O262" s="167">
        <f>O261+Sheet!O255</f>
        <v>498999.6145</v>
      </c>
      <c r="P262" s="167">
        <f>P261+Sheet!P255</f>
        <v>299768.344</v>
      </c>
      <c r="Q262" s="167">
        <f>Q261+Sheet!Q255</f>
        <v>833370.3984</v>
      </c>
      <c r="R262" s="167">
        <f>R261+Sheet!R255</f>
        <v>0</v>
      </c>
      <c r="S262" s="159"/>
      <c r="T262" s="159"/>
      <c r="U262" s="159"/>
      <c r="V262" s="159"/>
      <c r="W262" s="159"/>
      <c r="X262" s="159"/>
    </row>
    <row r="263" ht="15.75" customHeight="1">
      <c r="A263" s="186">
        <f>'PROP DAILY PNL'!A257</f>
        <v>45821</v>
      </c>
      <c r="B263" s="190">
        <f t="shared" si="8"/>
        <v>24170595.68</v>
      </c>
      <c r="C263" s="194">
        <f>C262+Sheet!C256</f>
        <v>6573945.173</v>
      </c>
      <c r="D263" s="195">
        <f>D262+Sheet!D256</f>
        <v>1447885.392</v>
      </c>
      <c r="E263" s="195">
        <f>E262+Sheet!E256</f>
        <v>1196834.942</v>
      </c>
      <c r="F263" s="196">
        <f>F262+Sheet!F256</f>
        <v>0</v>
      </c>
      <c r="G263" s="196">
        <f>G262+Sheet!G256</f>
        <v>915915.5716</v>
      </c>
      <c r="H263" s="196">
        <f>H262+Sheet!H256</f>
        <v>8188137.465</v>
      </c>
      <c r="I263" s="195">
        <f>I262+Sheet!I256</f>
        <v>817999.5654</v>
      </c>
      <c r="J263" s="196">
        <f>J262+Sheet!J256</f>
        <v>1635999.131</v>
      </c>
      <c r="K263" s="180">
        <f>K262+Sheet!K256</f>
        <v>817999.5654</v>
      </c>
      <c r="L263" s="180">
        <f>L262+Sheet!L256</f>
        <v>477349.0725</v>
      </c>
      <c r="M263" s="180">
        <f>M262+Sheet!M256</f>
        <v>477349.0725</v>
      </c>
      <c r="N263" s="180">
        <f>N262+Sheet!N256</f>
        <v>0</v>
      </c>
      <c r="O263" s="167">
        <f>O262+Sheet!O256</f>
        <v>495649.5002</v>
      </c>
      <c r="P263" s="167">
        <f>P262+Sheet!P256</f>
        <v>297755.8009</v>
      </c>
      <c r="Q263" s="167">
        <f>Q262+Sheet!Q256</f>
        <v>827775.4319</v>
      </c>
      <c r="R263" s="167">
        <f>R262+Sheet!R256</f>
        <v>0</v>
      </c>
      <c r="S263" s="159"/>
      <c r="T263" s="159"/>
      <c r="U263" s="159"/>
      <c r="V263" s="159"/>
      <c r="W263" s="159"/>
      <c r="X263" s="159"/>
    </row>
    <row r="264" ht="15.75" customHeight="1">
      <c r="A264" s="186">
        <f>'PROP DAILY PNL'!A258</f>
        <v>45824</v>
      </c>
      <c r="B264" s="190">
        <f t="shared" si="8"/>
        <v>24085225.68</v>
      </c>
      <c r="C264" s="194">
        <f>C263+Sheet!C257</f>
        <v>6550726.147</v>
      </c>
      <c r="D264" s="195">
        <f>D263+Sheet!D257</f>
        <v>1442771.493</v>
      </c>
      <c r="E264" s="195">
        <f>E263+Sheet!E257</f>
        <v>1192607.748</v>
      </c>
      <c r="F264" s="196">
        <f>F263+Sheet!F257</f>
        <v>0</v>
      </c>
      <c r="G264" s="196">
        <f>G263+Sheet!G257</f>
        <v>912680.5784</v>
      </c>
      <c r="H264" s="196">
        <f>H263+Sheet!H257</f>
        <v>8159217.148</v>
      </c>
      <c r="I264" s="195">
        <f>I263+Sheet!I257</f>
        <v>815110.4093</v>
      </c>
      <c r="J264" s="196">
        <f>J263+Sheet!J257</f>
        <v>1630220.819</v>
      </c>
      <c r="K264" s="180">
        <f>K263+Sheet!K257</f>
        <v>815110.4093</v>
      </c>
      <c r="L264" s="180">
        <f>L263+Sheet!L257</f>
        <v>475663.0863</v>
      </c>
      <c r="M264" s="180">
        <f>M263+Sheet!M257</f>
        <v>475663.0863</v>
      </c>
      <c r="N264" s="180">
        <f>N263+Sheet!N257</f>
        <v>0</v>
      </c>
      <c r="O264" s="167">
        <f>O263+Sheet!O257</f>
        <v>493898.8773</v>
      </c>
      <c r="P264" s="167">
        <f>P263+Sheet!P257</f>
        <v>296704.1341</v>
      </c>
      <c r="Q264" s="167">
        <f>Q263+Sheet!Q257</f>
        <v>824851.7477</v>
      </c>
      <c r="R264" s="167">
        <f>R263+Sheet!R257</f>
        <v>0</v>
      </c>
      <c r="S264" s="159"/>
      <c r="T264" s="159"/>
      <c r="U264" s="159"/>
      <c r="V264" s="159"/>
      <c r="W264" s="159"/>
      <c r="X264" s="159"/>
    </row>
    <row r="265" ht="15.75" customHeight="1">
      <c r="A265" s="186">
        <f>'PROP DAILY PNL'!A259</f>
        <v>45825</v>
      </c>
      <c r="B265" s="190">
        <f t="shared" si="8"/>
        <v>24064954.68</v>
      </c>
      <c r="C265" s="194">
        <f>C264+Sheet!C258</f>
        <v>6545212.818</v>
      </c>
      <c r="D265" s="195">
        <f>D264+Sheet!D258</f>
        <v>1441557.204</v>
      </c>
      <c r="E265" s="195">
        <f>E264+Sheet!E258</f>
        <v>1191604.006</v>
      </c>
      <c r="F265" s="196">
        <f>F264+Sheet!F258</f>
        <v>0</v>
      </c>
      <c r="G265" s="196">
        <f>G264+Sheet!G258</f>
        <v>911912.4333</v>
      </c>
      <c r="H265" s="196">
        <f>H264+Sheet!H258</f>
        <v>8152350.054</v>
      </c>
      <c r="I265" s="195">
        <f>I264+Sheet!I258</f>
        <v>814424.3828</v>
      </c>
      <c r="J265" s="196">
        <f>J264+Sheet!J258</f>
        <v>1628848.766</v>
      </c>
      <c r="K265" s="180">
        <f>K264+Sheet!K258</f>
        <v>814424.3828</v>
      </c>
      <c r="L265" s="180">
        <f>L264+Sheet!L258</f>
        <v>475262.751</v>
      </c>
      <c r="M265" s="180">
        <f>M264+Sheet!M258</f>
        <v>475262.751</v>
      </c>
      <c r="N265" s="180">
        <f>N264+Sheet!N258</f>
        <v>0</v>
      </c>
      <c r="O265" s="167">
        <f>O264+Sheet!O258</f>
        <v>493483.1941</v>
      </c>
      <c r="P265" s="167">
        <f>P264+Sheet!P258</f>
        <v>296454.4172</v>
      </c>
      <c r="Q265" s="167">
        <f>Q264+Sheet!Q258</f>
        <v>824157.5225</v>
      </c>
      <c r="R265" s="167">
        <f>R264+Sheet!R258</f>
        <v>0</v>
      </c>
      <c r="S265" s="159"/>
      <c r="T265" s="159"/>
      <c r="U265" s="159"/>
      <c r="V265" s="159"/>
      <c r="W265" s="159"/>
      <c r="X265" s="159"/>
    </row>
    <row r="266" ht="15.75" customHeight="1">
      <c r="A266" s="186">
        <f>'PROP DAILY PNL'!A260</f>
        <v>45826</v>
      </c>
      <c r="B266" s="190">
        <f t="shared" si="8"/>
        <v>24076257.68</v>
      </c>
      <c r="C266" s="194">
        <f>C265+Sheet!C259</f>
        <v>6548287.02</v>
      </c>
      <c r="D266" s="195">
        <f>D265+Sheet!D259</f>
        <v>1442234.285</v>
      </c>
      <c r="E266" s="195">
        <f>E265+Sheet!E259</f>
        <v>1192163.687</v>
      </c>
      <c r="F266" s="196">
        <f>F265+Sheet!F259</f>
        <v>0</v>
      </c>
      <c r="G266" s="196">
        <f>G265+Sheet!G259</f>
        <v>912340.7469</v>
      </c>
      <c r="H266" s="196">
        <f>H265+Sheet!H259</f>
        <v>8156179.109</v>
      </c>
      <c r="I266" s="195">
        <f>I265+Sheet!I259</f>
        <v>814806.9075</v>
      </c>
      <c r="J266" s="196">
        <f>J265+Sheet!J259</f>
        <v>1629613.815</v>
      </c>
      <c r="K266" s="180">
        <f>K265+Sheet!K259</f>
        <v>814806.9075</v>
      </c>
      <c r="L266" s="180">
        <f>L265+Sheet!L259</f>
        <v>475485.9758</v>
      </c>
      <c r="M266" s="180">
        <f>M265+Sheet!M259</f>
        <v>475485.9758</v>
      </c>
      <c r="N266" s="180">
        <f>N265+Sheet!N259</f>
        <v>0</v>
      </c>
      <c r="O266" s="167">
        <f>O265+Sheet!O259</f>
        <v>493714.9768</v>
      </c>
      <c r="P266" s="167">
        <f>P265+Sheet!P259</f>
        <v>296593.658</v>
      </c>
      <c r="Q266" s="167">
        <f>Q265+Sheet!Q259</f>
        <v>824544.6187</v>
      </c>
      <c r="R266" s="167">
        <f>R265+Sheet!R259</f>
        <v>0</v>
      </c>
      <c r="S266" s="159"/>
      <c r="T266" s="159"/>
      <c r="U266" s="159"/>
      <c r="V266" s="159"/>
      <c r="W266" s="159"/>
      <c r="X266" s="159"/>
    </row>
    <row r="267" ht="15.75" customHeight="1">
      <c r="A267" s="186">
        <f>'PROP DAILY PNL'!A261</f>
        <v>45827</v>
      </c>
      <c r="B267" s="190">
        <f t="shared" si="8"/>
        <v>23895966.68</v>
      </c>
      <c r="C267" s="194">
        <f>C266+Sheet!C260</f>
        <v>6499251.276</v>
      </c>
      <c r="D267" s="195">
        <f>D266+Sheet!D260</f>
        <v>1431434.357</v>
      </c>
      <c r="E267" s="195">
        <f>E266+Sheet!E260</f>
        <v>1183236.37</v>
      </c>
      <c r="F267" s="196">
        <f>F266+Sheet!F260</f>
        <v>0</v>
      </c>
      <c r="G267" s="196">
        <f>G266+Sheet!G260</f>
        <v>905508.8369</v>
      </c>
      <c r="H267" s="196">
        <f>H266+Sheet!H260</f>
        <v>8095102.935</v>
      </c>
      <c r="I267" s="195">
        <f>I266+Sheet!I260</f>
        <v>808705.3632</v>
      </c>
      <c r="J267" s="196">
        <f>J266+Sheet!J260</f>
        <v>1617410.726</v>
      </c>
      <c r="K267" s="180">
        <f>K266+Sheet!K260</f>
        <v>808705.3632</v>
      </c>
      <c r="L267" s="180">
        <f>L266+Sheet!L260</f>
        <v>471925.3792</v>
      </c>
      <c r="M267" s="180">
        <f>M266+Sheet!M260</f>
        <v>471925.3792</v>
      </c>
      <c r="N267" s="180">
        <f>N266+Sheet!N260</f>
        <v>0</v>
      </c>
      <c r="O267" s="167">
        <f>O266+Sheet!O260</f>
        <v>490017.8753</v>
      </c>
      <c r="P267" s="167">
        <f>P266+Sheet!P260</f>
        <v>294372.6663</v>
      </c>
      <c r="Q267" s="167">
        <f>Q266+Sheet!Q260</f>
        <v>818370.1553</v>
      </c>
      <c r="R267" s="167">
        <f>R266+Sheet!R260</f>
        <v>0</v>
      </c>
      <c r="S267" s="159"/>
      <c r="T267" s="159"/>
      <c r="U267" s="159"/>
      <c r="V267" s="159"/>
      <c r="W267" s="159"/>
      <c r="X267" s="159"/>
    </row>
    <row r="268" ht="15.75" customHeight="1">
      <c r="A268" s="186">
        <f>'PROP DAILY PNL'!A262</f>
        <v>45828</v>
      </c>
      <c r="B268" s="190">
        <f t="shared" si="8"/>
        <v>23931998.68</v>
      </c>
      <c r="C268" s="194">
        <f>C267+Sheet!C261</f>
        <v>6509051.299</v>
      </c>
      <c r="D268" s="195">
        <f>D267+Sheet!D261</f>
        <v>1433592.773</v>
      </c>
      <c r="E268" s="195">
        <f>E267+Sheet!E261</f>
        <v>1185020.536</v>
      </c>
      <c r="F268" s="196">
        <f>F267+Sheet!F261</f>
        <v>0</v>
      </c>
      <c r="G268" s="196">
        <f>G267+Sheet!G261</f>
        <v>906874.2261</v>
      </c>
      <c r="H268" s="196">
        <f>H267+Sheet!H261</f>
        <v>8107309.294</v>
      </c>
      <c r="I268" s="195">
        <f>I267+Sheet!I261</f>
        <v>809924.7854</v>
      </c>
      <c r="J268" s="196">
        <f>J267+Sheet!J261</f>
        <v>1619849.571</v>
      </c>
      <c r="K268" s="180">
        <f>K267+Sheet!K261</f>
        <v>809924.7854</v>
      </c>
      <c r="L268" s="180">
        <f>L267+Sheet!L261</f>
        <v>472636.9811</v>
      </c>
      <c r="M268" s="180">
        <f>M267+Sheet!M261</f>
        <v>472636.9811</v>
      </c>
      <c r="N268" s="180">
        <f>N267+Sheet!N261</f>
        <v>0</v>
      </c>
      <c r="O268" s="167">
        <f>O267+Sheet!O261</f>
        <v>490756.7584</v>
      </c>
      <c r="P268" s="167">
        <f>P267+Sheet!P261</f>
        <v>294816.5419</v>
      </c>
      <c r="Q268" s="167">
        <f>Q267+Sheet!Q261</f>
        <v>819604.1507</v>
      </c>
      <c r="R268" s="167">
        <f>R267+Sheet!R261</f>
        <v>0</v>
      </c>
      <c r="S268" s="159"/>
      <c r="T268" s="159"/>
      <c r="U268" s="159"/>
      <c r="V268" s="159"/>
      <c r="W268" s="159"/>
      <c r="X268" s="159"/>
    </row>
    <row r="269" ht="15.75" customHeight="1">
      <c r="A269" s="186">
        <f>'PROP DAILY PNL'!A263</f>
        <v>45831</v>
      </c>
      <c r="B269" s="190">
        <f t="shared" si="8"/>
        <v>23907185.68</v>
      </c>
      <c r="C269" s="194">
        <f>C268+Sheet!C262</f>
        <v>6502302.632</v>
      </c>
      <c r="D269" s="195">
        <f>D268+Sheet!D262</f>
        <v>1432106.406</v>
      </c>
      <c r="E269" s="195">
        <f>E268+Sheet!E262</f>
        <v>1183791.892</v>
      </c>
      <c r="F269" s="196">
        <f>F268+Sheet!F262</f>
        <v>0</v>
      </c>
      <c r="G269" s="196">
        <f>G268+Sheet!G262</f>
        <v>905933.9674</v>
      </c>
      <c r="H269" s="196">
        <f>H268+Sheet!H262</f>
        <v>8098903.533</v>
      </c>
      <c r="I269" s="195">
        <f>I268+Sheet!I262</f>
        <v>809085.0451</v>
      </c>
      <c r="J269" s="196">
        <f>J268+Sheet!J262</f>
        <v>1618170.09</v>
      </c>
      <c r="K269" s="180">
        <f>K268+Sheet!K262</f>
        <v>809085.0451</v>
      </c>
      <c r="L269" s="180">
        <f>L268+Sheet!L262</f>
        <v>472146.9451</v>
      </c>
      <c r="M269" s="180">
        <f>M268+Sheet!M262</f>
        <v>472146.9451</v>
      </c>
      <c r="N269" s="180">
        <f>N268+Sheet!N262</f>
        <v>0</v>
      </c>
      <c r="O269" s="167">
        <f>O268+Sheet!O262</f>
        <v>490247.9355</v>
      </c>
      <c r="P269" s="167">
        <f>P268+Sheet!P262</f>
        <v>294510.8724</v>
      </c>
      <c r="Q269" s="167">
        <f>Q268+Sheet!Q262</f>
        <v>818754.3747</v>
      </c>
      <c r="R269" s="167">
        <f>R268+Sheet!R262</f>
        <v>0</v>
      </c>
      <c r="S269" s="159"/>
      <c r="T269" s="159"/>
      <c r="U269" s="159"/>
      <c r="V269" s="159"/>
      <c r="W269" s="159"/>
      <c r="X269" s="159"/>
    </row>
    <row r="270" ht="15.75" customHeight="1">
      <c r="A270" s="186">
        <f>'PROP DAILY PNL'!A264</f>
        <v>45832</v>
      </c>
      <c r="B270" s="190">
        <f t="shared" si="8"/>
        <v>23840780.68</v>
      </c>
      <c r="C270" s="194">
        <f>C269+Sheet!C263</f>
        <v>6484241.727</v>
      </c>
      <c r="D270" s="195">
        <f>D269+Sheet!D263</f>
        <v>1428128.563</v>
      </c>
      <c r="E270" s="195">
        <f>E269+Sheet!E263</f>
        <v>1180503.772</v>
      </c>
      <c r="F270" s="196">
        <f>F269+Sheet!F263</f>
        <v>0</v>
      </c>
      <c r="G270" s="196">
        <f>G269+Sheet!G263</f>
        <v>903417.63</v>
      </c>
      <c r="H270" s="196">
        <f>H269+Sheet!H263</f>
        <v>8076407.883</v>
      </c>
      <c r="I270" s="195">
        <f>I269+Sheet!I263</f>
        <v>806837.7169</v>
      </c>
      <c r="J270" s="196">
        <f>J269+Sheet!J263</f>
        <v>1613675.434</v>
      </c>
      <c r="K270" s="180">
        <f>K269+Sheet!K263</f>
        <v>806837.7169</v>
      </c>
      <c r="L270" s="180">
        <f>L269+Sheet!L263</f>
        <v>470835.5018</v>
      </c>
      <c r="M270" s="180">
        <f>M269+Sheet!M263</f>
        <v>470835.5018</v>
      </c>
      <c r="N270" s="180">
        <f>N269+Sheet!N263</f>
        <v>0</v>
      </c>
      <c r="O270" s="167">
        <f>O269+Sheet!O263</f>
        <v>488886.2146</v>
      </c>
      <c r="P270" s="167">
        <f>P269+Sheet!P263</f>
        <v>293692.834</v>
      </c>
      <c r="Q270" s="167">
        <f>Q269+Sheet!Q263</f>
        <v>816480.1888</v>
      </c>
      <c r="R270" s="167">
        <f>R269+Sheet!R263</f>
        <v>0</v>
      </c>
      <c r="S270" s="159"/>
      <c r="T270" s="159"/>
      <c r="U270" s="159"/>
      <c r="V270" s="159"/>
      <c r="W270" s="159"/>
      <c r="X270" s="159"/>
    </row>
    <row r="271" ht="15.75" customHeight="1">
      <c r="A271" s="186">
        <f>'PROP DAILY PNL'!A265</f>
        <v>45833</v>
      </c>
      <c r="B271" s="190">
        <f t="shared" si="8"/>
        <v>23089017.68</v>
      </c>
      <c r="C271" s="194">
        <f>C270+Sheet!C264</f>
        <v>6279776.4</v>
      </c>
      <c r="D271" s="195">
        <f>D270+Sheet!D264</f>
        <v>1383095.885</v>
      </c>
      <c r="E271" s="195">
        <f>E270+Sheet!E264</f>
        <v>1143279.359</v>
      </c>
      <c r="F271" s="196">
        <f>F270+Sheet!F264</f>
        <v>0</v>
      </c>
      <c r="G271" s="196">
        <f>G270+Sheet!G264</f>
        <v>874930.4778</v>
      </c>
      <c r="H271" s="196">
        <f>H270+Sheet!H264</f>
        <v>7821737.337</v>
      </c>
      <c r="I271" s="195">
        <f>I270+Sheet!I264</f>
        <v>781395.9853</v>
      </c>
      <c r="J271" s="196">
        <f>J270+Sheet!J264</f>
        <v>1562791.971</v>
      </c>
      <c r="K271" s="180">
        <f>K270+Sheet!K264</f>
        <v>781395.9853</v>
      </c>
      <c r="L271" s="180">
        <f>L270+Sheet!L264</f>
        <v>455988.8106</v>
      </c>
      <c r="M271" s="180">
        <f>M270+Sheet!M264</f>
        <v>455988.8106</v>
      </c>
      <c r="N271" s="180">
        <f>N270+Sheet!N264</f>
        <v>0</v>
      </c>
      <c r="O271" s="167">
        <f>O270+Sheet!O264</f>
        <v>473470.3366</v>
      </c>
      <c r="P271" s="167">
        <f>P270+Sheet!P264</f>
        <v>284431.9206</v>
      </c>
      <c r="Q271" s="167">
        <f>Q270+Sheet!Q264</f>
        <v>790734.4045</v>
      </c>
      <c r="R271" s="167">
        <f>R270+Sheet!R264</f>
        <v>0</v>
      </c>
      <c r="S271" s="159"/>
      <c r="T271" s="159"/>
      <c r="U271" s="159"/>
      <c r="V271" s="159"/>
      <c r="W271" s="159"/>
      <c r="X271" s="159"/>
    </row>
    <row r="272" ht="15.75" customHeight="1">
      <c r="A272" s="186">
        <f>'PROP DAILY PNL'!A266</f>
        <v>45834</v>
      </c>
      <c r="B272" s="190">
        <f t="shared" si="8"/>
        <v>23122641.68</v>
      </c>
      <c r="C272" s="194">
        <f>C271+Sheet!C265</f>
        <v>6288921.493</v>
      </c>
      <c r="D272" s="195">
        <f>D271+Sheet!D265</f>
        <v>1385110.055</v>
      </c>
      <c r="E272" s="195">
        <f>E271+Sheet!E265</f>
        <v>1144944.29</v>
      </c>
      <c r="F272" s="196">
        <f>F271+Sheet!F265</f>
        <v>0</v>
      </c>
      <c r="G272" s="196">
        <f>G271+Sheet!G265</f>
        <v>876204.6187</v>
      </c>
      <c r="H272" s="196">
        <f>H271+Sheet!H265</f>
        <v>7833127.952</v>
      </c>
      <c r="I272" s="195">
        <f>I271+Sheet!I265</f>
        <v>782533.9141</v>
      </c>
      <c r="J272" s="196">
        <f>J271+Sheet!J265</f>
        <v>1565067.828</v>
      </c>
      <c r="K272" s="180">
        <f>K271+Sheet!K265</f>
        <v>782533.9141</v>
      </c>
      <c r="L272" s="180">
        <f>L271+Sheet!L265</f>
        <v>456652.8565</v>
      </c>
      <c r="M272" s="180">
        <f>M271+Sheet!M265</f>
        <v>456652.8565</v>
      </c>
      <c r="N272" s="180">
        <f>N271+Sheet!N265</f>
        <v>0</v>
      </c>
      <c r="O272" s="167">
        <f>O271+Sheet!O265</f>
        <v>474159.8404</v>
      </c>
      <c r="P272" s="167">
        <f>P271+Sheet!P265</f>
        <v>284846.1322</v>
      </c>
      <c r="Q272" s="167">
        <f>Q271+Sheet!Q265</f>
        <v>791885.9327</v>
      </c>
      <c r="R272" s="167">
        <f>R271+Sheet!R265</f>
        <v>0</v>
      </c>
      <c r="S272" s="159"/>
      <c r="T272" s="159"/>
      <c r="U272" s="159"/>
      <c r="V272" s="159"/>
      <c r="W272" s="159"/>
      <c r="X272" s="159"/>
    </row>
    <row r="273" ht="15.75" customHeight="1">
      <c r="A273" s="186">
        <f>'PROP DAILY PNL'!A267</f>
        <v>45835</v>
      </c>
      <c r="B273" s="190">
        <f t="shared" si="8"/>
        <v>23343714.68</v>
      </c>
      <c r="C273" s="194">
        <f>C272+Sheet!C266</f>
        <v>6349049.17</v>
      </c>
      <c r="D273" s="195">
        <f>D272+Sheet!D266</f>
        <v>1398352.938</v>
      </c>
      <c r="E273" s="195">
        <f>E272+Sheet!E266</f>
        <v>1155890.975</v>
      </c>
      <c r="F273" s="196">
        <f>F272+Sheet!F266</f>
        <v>0</v>
      </c>
      <c r="G273" s="196">
        <f>G272+Sheet!G266</f>
        <v>884581.9134</v>
      </c>
      <c r="H273" s="196">
        <f>H272+Sheet!H266</f>
        <v>7908019.615</v>
      </c>
      <c r="I273" s="195">
        <f>I272+Sheet!I266</f>
        <v>790015.6337</v>
      </c>
      <c r="J273" s="196">
        <f>J272+Sheet!J266</f>
        <v>1580031.267</v>
      </c>
      <c r="K273" s="180">
        <f>K272+Sheet!K266</f>
        <v>790015.6337</v>
      </c>
      <c r="L273" s="180">
        <f>L272+Sheet!L266</f>
        <v>461018.8635</v>
      </c>
      <c r="M273" s="180">
        <f>M272+Sheet!M266</f>
        <v>461018.8635</v>
      </c>
      <c r="N273" s="180">
        <f>N272+Sheet!N266</f>
        <v>0</v>
      </c>
      <c r="O273" s="167">
        <f>O272+Sheet!O266</f>
        <v>478693.2298</v>
      </c>
      <c r="P273" s="167">
        <f>P272+Sheet!P266</f>
        <v>287569.5143</v>
      </c>
      <c r="Q273" s="167">
        <f>Q272+Sheet!Q266</f>
        <v>799457.0658</v>
      </c>
      <c r="R273" s="167">
        <f>R272+Sheet!R266</f>
        <v>0</v>
      </c>
      <c r="S273" s="159"/>
      <c r="T273" s="159"/>
      <c r="U273" s="159"/>
      <c r="V273" s="159"/>
      <c r="W273" s="159"/>
      <c r="X273" s="159"/>
    </row>
    <row r="274" ht="15.75" customHeight="1">
      <c r="A274" s="186">
        <f>'PROP DAILY PNL'!A268</f>
        <v>45838</v>
      </c>
      <c r="B274" s="190">
        <f t="shared" si="8"/>
        <v>23359711.68</v>
      </c>
      <c r="C274" s="194">
        <f>C273+Sheet!C267</f>
        <v>6353400.052</v>
      </c>
      <c r="D274" s="195">
        <f>D273+Sheet!D267</f>
        <v>1399311.202</v>
      </c>
      <c r="E274" s="195">
        <f>E273+Sheet!E267</f>
        <v>1156683.085</v>
      </c>
      <c r="F274" s="196">
        <f>F273+Sheet!F267</f>
        <v>0</v>
      </c>
      <c r="G274" s="196">
        <f>G273+Sheet!G267</f>
        <v>885188.1004</v>
      </c>
      <c r="H274" s="196">
        <f>H273+Sheet!H267</f>
        <v>7913438.829</v>
      </c>
      <c r="I274" s="195">
        <f>I273+Sheet!I267</f>
        <v>790557.0162</v>
      </c>
      <c r="J274" s="196">
        <f>J273+Sheet!J267</f>
        <v>1581114.032</v>
      </c>
      <c r="K274" s="180">
        <f>K273+Sheet!K267</f>
        <v>790557.0162</v>
      </c>
      <c r="L274" s="180">
        <f>L273+Sheet!L267</f>
        <v>461334.7909</v>
      </c>
      <c r="M274" s="180">
        <f>M273+Sheet!M267</f>
        <v>461334.7909</v>
      </c>
      <c r="N274" s="180">
        <f>N273+Sheet!N267</f>
        <v>0</v>
      </c>
      <c r="O274" s="167">
        <f>O273+Sheet!O267</f>
        <v>479021.2691</v>
      </c>
      <c r="P274" s="167">
        <f>P273+Sheet!P267</f>
        <v>287766.5802</v>
      </c>
      <c r="Q274" s="167">
        <f>Q273+Sheet!Q267</f>
        <v>800004.9184</v>
      </c>
      <c r="R274" s="167">
        <f>R273+Sheet!R267</f>
        <v>0</v>
      </c>
      <c r="S274" s="159"/>
      <c r="T274" s="159"/>
      <c r="U274" s="159"/>
      <c r="V274" s="159"/>
      <c r="W274" s="159"/>
      <c r="X274" s="159"/>
    </row>
    <row r="275" ht="15.75" customHeight="1">
      <c r="A275" s="192">
        <f>'PROP DAILY PNL'!A269</f>
        <v>45839</v>
      </c>
      <c r="B275" s="168">
        <f t="shared" ref="B275:B986" si="9">SUM(C275:R275)</f>
        <v>22970259.55</v>
      </c>
      <c r="C275" s="168">
        <f>Monthly!F16+150000</f>
        <v>6265797.465</v>
      </c>
      <c r="D275" s="168">
        <f>Monthly!M16</f>
        <v>1371726.784</v>
      </c>
      <c r="E275" s="168">
        <f>Monthly!S16</f>
        <v>1133881.63</v>
      </c>
      <c r="F275" s="170">
        <f>F274+Sheet!F268</f>
        <v>0</v>
      </c>
      <c r="G275" s="170">
        <f>Monthly!AE16</f>
        <v>863645.2826</v>
      </c>
      <c r="H275" s="170">
        <f>Monthly!AK16</f>
        <v>7759247.841</v>
      </c>
      <c r="I275" s="188">
        <v>0.0</v>
      </c>
      <c r="J275" s="170">
        <f>Monthly!AW16</f>
        <v>1540496.37</v>
      </c>
      <c r="K275" s="193">
        <f>Monthly!BC16</f>
        <v>770248.1851</v>
      </c>
      <c r="L275" s="193">
        <f>Monthly!BI16</f>
        <v>450318.8983</v>
      </c>
      <c r="M275" s="193">
        <f>Monthly!BO16</f>
        <v>450318.8983</v>
      </c>
      <c r="N275" s="193">
        <f>N274+Sheet!N268</f>
        <v>0</v>
      </c>
      <c r="O275" s="189">
        <f>Monthly!CA16</f>
        <v>469578.4353</v>
      </c>
      <c r="P275" s="189">
        <f>Monthly!CG16</f>
        <v>282093.8721</v>
      </c>
      <c r="Q275" s="189">
        <f>Monthly!CM16</f>
        <v>779572.8869</v>
      </c>
      <c r="R275" s="198">
        <v>833333.0</v>
      </c>
      <c r="S275" s="173"/>
      <c r="T275" s="173"/>
      <c r="U275" s="173"/>
      <c r="V275" s="173"/>
      <c r="W275" s="173"/>
      <c r="X275" s="173"/>
    </row>
    <row r="276" ht="15.75" customHeight="1">
      <c r="A276" s="186">
        <f>'PROP DAILY PNL'!A270</f>
        <v>45840</v>
      </c>
      <c r="B276" s="190">
        <f t="shared" si="9"/>
        <v>23915378.55</v>
      </c>
      <c r="C276" s="194">
        <f>C275+Sheet!C269-150000</f>
        <v>6414522.598</v>
      </c>
      <c r="D276" s="195">
        <f>D275+Sheet!D269</f>
        <v>1437124.567</v>
      </c>
      <c r="E276" s="195">
        <f>E275+Sheet!E269</f>
        <v>1187940.023</v>
      </c>
      <c r="F276" s="196">
        <f>F275+Sheet!F269</f>
        <v>0</v>
      </c>
      <c r="G276" s="196">
        <f>G275+Sheet!G269</f>
        <v>904820.018</v>
      </c>
      <c r="H276" s="196">
        <f>H275+Sheet!H269</f>
        <v>8129173.993</v>
      </c>
      <c r="I276" s="195">
        <f>I275+Sheet!I269</f>
        <v>0</v>
      </c>
      <c r="J276" s="196">
        <f>J275+Sheet!J269</f>
        <v>1613940.331</v>
      </c>
      <c r="K276" s="180">
        <f>K275+Sheet!K269</f>
        <v>806970.1655</v>
      </c>
      <c r="L276" s="180">
        <f>L275+Sheet!L269</f>
        <v>471788.0846</v>
      </c>
      <c r="M276" s="180">
        <f>M275+Sheet!M269</f>
        <v>471788.0846</v>
      </c>
      <c r="N276" s="180">
        <f>N275+Sheet!N269</f>
        <v>0</v>
      </c>
      <c r="O276" s="167">
        <f>O275+Sheet!O269</f>
        <v>491965.83</v>
      </c>
      <c r="P276" s="167">
        <f>P275+Sheet!P269</f>
        <v>295542.8433</v>
      </c>
      <c r="Q276" s="167">
        <f>Q275+Sheet!Q269</f>
        <v>816739.4273</v>
      </c>
      <c r="R276" s="167">
        <f>R275+Sheet!R269</f>
        <v>873062.5816</v>
      </c>
      <c r="S276" s="159"/>
      <c r="T276" s="159"/>
      <c r="U276" s="159"/>
      <c r="V276" s="159"/>
      <c r="W276" s="159"/>
      <c r="X276" s="159"/>
    </row>
    <row r="277" ht="15.75" customHeight="1">
      <c r="A277" s="186">
        <f>'PROP DAILY PNL'!A271</f>
        <v>45841</v>
      </c>
      <c r="B277" s="190">
        <f t="shared" si="9"/>
        <v>23839662.55</v>
      </c>
      <c r="C277" s="194">
        <f>C276+Sheet!C270</f>
        <v>6394214.244</v>
      </c>
      <c r="D277" s="195">
        <f>D276+Sheet!D270</f>
        <v>1432574.636</v>
      </c>
      <c r="E277" s="195">
        <f>E276+Sheet!E270</f>
        <v>1184179.009</v>
      </c>
      <c r="F277" s="196">
        <f>F276+Sheet!F270</f>
        <v>0</v>
      </c>
      <c r="G277" s="196">
        <f>G276+Sheet!G270</f>
        <v>901955.3612</v>
      </c>
      <c r="H277" s="196">
        <f>H276+Sheet!H270</f>
        <v>8103437.058</v>
      </c>
      <c r="I277" s="195">
        <f>I276+Sheet!I270</f>
        <v>0</v>
      </c>
      <c r="J277" s="196">
        <f>J276+Sheet!J270</f>
        <v>1608830.602</v>
      </c>
      <c r="K277" s="180">
        <f>K276+Sheet!K270</f>
        <v>804415.301</v>
      </c>
      <c r="L277" s="180">
        <f>L276+Sheet!L270</f>
        <v>470294.4053</v>
      </c>
      <c r="M277" s="180">
        <f>M276+Sheet!M270</f>
        <v>470294.4053</v>
      </c>
      <c r="N277" s="180">
        <f>N276+Sheet!N270</f>
        <v>0</v>
      </c>
      <c r="O277" s="167">
        <f>O276+Sheet!O270</f>
        <v>490408.268</v>
      </c>
      <c r="P277" s="167">
        <f>P276+Sheet!P270</f>
        <v>294607.1558</v>
      </c>
      <c r="Q277" s="167">
        <f>Q276+Sheet!Q270</f>
        <v>814153.6333</v>
      </c>
      <c r="R277" s="167">
        <f>R276+Sheet!R270</f>
        <v>870298.4687</v>
      </c>
      <c r="S277" s="159"/>
      <c r="T277" s="159"/>
      <c r="U277" s="159"/>
      <c r="V277" s="159"/>
      <c r="W277" s="159"/>
      <c r="X277" s="159"/>
    </row>
    <row r="278" ht="15.75" customHeight="1">
      <c r="A278" s="186">
        <f>'PROP DAILY PNL'!A272</f>
        <v>45842</v>
      </c>
      <c r="B278" s="190">
        <f t="shared" si="9"/>
        <v>23340445.55</v>
      </c>
      <c r="C278" s="194">
        <f>C277+Sheet!C271</f>
        <v>6260315.517</v>
      </c>
      <c r="D278" s="195">
        <f>D277+Sheet!D271</f>
        <v>1402575.654</v>
      </c>
      <c r="E278" s="195">
        <f>E277+Sheet!E271</f>
        <v>1159381.582</v>
      </c>
      <c r="F278" s="196">
        <f>F277+Sheet!F271</f>
        <v>0</v>
      </c>
      <c r="G278" s="196">
        <f>G277+Sheet!G271</f>
        <v>883067.8686</v>
      </c>
      <c r="H278" s="196">
        <f>H277+Sheet!H271</f>
        <v>7933746.169</v>
      </c>
      <c r="I278" s="195">
        <f>I277+Sheet!I271</f>
        <v>0</v>
      </c>
      <c r="J278" s="196">
        <f>J277+Sheet!J271</f>
        <v>1575140.713</v>
      </c>
      <c r="K278" s="180">
        <f>K277+Sheet!K271</f>
        <v>787570.3564</v>
      </c>
      <c r="L278" s="180">
        <f>L277+Sheet!L271</f>
        <v>460446.155</v>
      </c>
      <c r="M278" s="180">
        <f>M277+Sheet!M271</f>
        <v>460446.155</v>
      </c>
      <c r="N278" s="180">
        <f>N277+Sheet!N271</f>
        <v>0</v>
      </c>
      <c r="O278" s="167">
        <f>O277+Sheet!O271</f>
        <v>480138.8213</v>
      </c>
      <c r="P278" s="167">
        <f>P277+Sheet!P271</f>
        <v>288437.9032</v>
      </c>
      <c r="Q278" s="167">
        <f>Q277+Sheet!Q271</f>
        <v>797104.7622</v>
      </c>
      <c r="R278" s="167">
        <f>R277+Sheet!R271</f>
        <v>852073.8907</v>
      </c>
      <c r="S278" s="159"/>
      <c r="T278" s="159"/>
      <c r="U278" s="159"/>
      <c r="V278" s="159"/>
      <c r="W278" s="159"/>
      <c r="X278" s="159"/>
    </row>
    <row r="279" ht="15.75" customHeight="1">
      <c r="A279" s="186">
        <f>'PROP DAILY PNL'!A273</f>
        <v>45845</v>
      </c>
      <c r="B279" s="190">
        <f t="shared" si="9"/>
        <v>23188656.55</v>
      </c>
      <c r="C279" s="194">
        <f>C278+Sheet!C272</f>
        <v>6219603.054</v>
      </c>
      <c r="D279" s="195">
        <f>D278+Sheet!D272</f>
        <v>1393454.339</v>
      </c>
      <c r="E279" s="195">
        <f>E278+Sheet!E272</f>
        <v>1151841.822</v>
      </c>
      <c r="F279" s="196">
        <f>F278+Sheet!F272</f>
        <v>0</v>
      </c>
      <c r="G279" s="196">
        <f>G278+Sheet!G272</f>
        <v>877325.0481</v>
      </c>
      <c r="H279" s="196">
        <f>H278+Sheet!H272</f>
        <v>7882150.95</v>
      </c>
      <c r="I279" s="195">
        <f>I278+Sheet!I272</f>
        <v>0</v>
      </c>
      <c r="J279" s="196">
        <f>J278+Sheet!J272</f>
        <v>1564897.162</v>
      </c>
      <c r="K279" s="180">
        <f>K278+Sheet!K272</f>
        <v>782448.5812</v>
      </c>
      <c r="L279" s="180">
        <f>L278+Sheet!L272</f>
        <v>457451.7537</v>
      </c>
      <c r="M279" s="180">
        <f>M278+Sheet!M272</f>
        <v>457451.7537</v>
      </c>
      <c r="N279" s="180">
        <f>N278+Sheet!N272</f>
        <v>0</v>
      </c>
      <c r="O279" s="167">
        <f>O278+Sheet!O272</f>
        <v>477016.3534</v>
      </c>
      <c r="P279" s="167">
        <f>P278+Sheet!P272</f>
        <v>286562.1163</v>
      </c>
      <c r="Q279" s="167">
        <f>Q278+Sheet!Q272</f>
        <v>791920.9822</v>
      </c>
      <c r="R279" s="167">
        <f>R278+Sheet!R272</f>
        <v>846532.6321</v>
      </c>
      <c r="S279" s="159"/>
      <c r="T279" s="159"/>
      <c r="U279" s="159"/>
      <c r="V279" s="159"/>
      <c r="W279" s="159"/>
      <c r="X279" s="159"/>
    </row>
    <row r="280" ht="15.75" customHeight="1">
      <c r="A280" s="186">
        <f>'PROP DAILY PNL'!A274</f>
        <v>45846</v>
      </c>
      <c r="B280" s="190">
        <f t="shared" si="9"/>
        <v>23164260.55</v>
      </c>
      <c r="C280" s="194">
        <f>C279+Sheet!C273</f>
        <v>6213059.62</v>
      </c>
      <c r="D280" s="195">
        <f>D279+Sheet!D273</f>
        <v>1391988.333</v>
      </c>
      <c r="E280" s="195">
        <f>E279+Sheet!E273</f>
        <v>1150630.008</v>
      </c>
      <c r="F280" s="196">
        <f>F279+Sheet!F273</f>
        <v>0</v>
      </c>
      <c r="G280" s="196">
        <f>G279+Sheet!G273</f>
        <v>876402.0441</v>
      </c>
      <c r="H280" s="196">
        <f>H279+Sheet!H273</f>
        <v>7873858.406</v>
      </c>
      <c r="I280" s="195">
        <f>I279+Sheet!I273</f>
        <v>0</v>
      </c>
      <c r="J280" s="196">
        <f>J279+Sheet!J273</f>
        <v>1563250.787</v>
      </c>
      <c r="K280" s="180">
        <f>K279+Sheet!K273</f>
        <v>781625.3935</v>
      </c>
      <c r="L280" s="180">
        <f>L279+Sheet!L273</f>
        <v>456970.4842</v>
      </c>
      <c r="M280" s="180">
        <f>M279+Sheet!M273</f>
        <v>456970.4842</v>
      </c>
      <c r="N280" s="180">
        <f>N279+Sheet!N273</f>
        <v>0</v>
      </c>
      <c r="O280" s="167">
        <f>O279+Sheet!O273</f>
        <v>476514.5007</v>
      </c>
      <c r="P280" s="167">
        <f>P279+Sheet!P273</f>
        <v>286260.634</v>
      </c>
      <c r="Q280" s="167">
        <f>Q279+Sheet!Q273</f>
        <v>791087.829</v>
      </c>
      <c r="R280" s="167">
        <f>R279+Sheet!R273</f>
        <v>845642.0238</v>
      </c>
      <c r="S280" s="159"/>
      <c r="T280" s="159"/>
      <c r="U280" s="159"/>
      <c r="V280" s="159"/>
      <c r="W280" s="159"/>
      <c r="X280" s="159"/>
    </row>
    <row r="281" ht="15.75" customHeight="1">
      <c r="A281" s="186">
        <f>'PROP DAILY PNL'!A275</f>
        <v>45847</v>
      </c>
      <c r="B281" s="190">
        <f t="shared" si="9"/>
        <v>23511317.55</v>
      </c>
      <c r="C281" s="194">
        <f>C280+Sheet!C274</f>
        <v>6306146.375</v>
      </c>
      <c r="D281" s="195">
        <f>D280+Sheet!D274</f>
        <v>1412843.706</v>
      </c>
      <c r="E281" s="195">
        <f>E280+Sheet!E274</f>
        <v>1167869.246</v>
      </c>
      <c r="F281" s="196">
        <f>F280+Sheet!F274</f>
        <v>0</v>
      </c>
      <c r="G281" s="196">
        <f>G280+Sheet!G274</f>
        <v>889532.6797</v>
      </c>
      <c r="H281" s="196">
        <f>H280+Sheet!H274</f>
        <v>7991827.968</v>
      </c>
      <c r="I281" s="195">
        <f>I280+Sheet!I274</f>
        <v>0</v>
      </c>
      <c r="J281" s="196">
        <f>J280+Sheet!J274</f>
        <v>1586672.088</v>
      </c>
      <c r="K281" s="180">
        <f>K280+Sheet!K274</f>
        <v>793336.0442</v>
      </c>
      <c r="L281" s="180">
        <f>L280+Sheet!L274</f>
        <v>463817.0142</v>
      </c>
      <c r="M281" s="180">
        <f>M280+Sheet!M274</f>
        <v>463817.0142</v>
      </c>
      <c r="N281" s="180">
        <f>N280+Sheet!N274</f>
        <v>0</v>
      </c>
      <c r="O281" s="167">
        <f>O280+Sheet!O274</f>
        <v>483653.8476</v>
      </c>
      <c r="P281" s="167">
        <f>P280+Sheet!P274</f>
        <v>290549.515</v>
      </c>
      <c r="Q281" s="167">
        <f>Q280+Sheet!Q274</f>
        <v>802940.25</v>
      </c>
      <c r="R281" s="167">
        <f>R280+Sheet!R274</f>
        <v>858311.7994</v>
      </c>
      <c r="S281" s="159"/>
      <c r="T281" s="159"/>
      <c r="U281" s="159"/>
      <c r="V281" s="159"/>
      <c r="W281" s="159"/>
      <c r="X281" s="159"/>
    </row>
    <row r="282" ht="15.75" customHeight="1">
      <c r="A282" s="186">
        <f>'PROP DAILY PNL'!A276</f>
        <v>45848</v>
      </c>
      <c r="B282" s="190">
        <f t="shared" si="9"/>
        <v>14558883.58</v>
      </c>
      <c r="C282" s="194">
        <f>C281+Sheet!C275</f>
        <v>6234516.751</v>
      </c>
      <c r="D282" s="195">
        <f>D281+Sheet!D275</f>
        <v>1396795.638</v>
      </c>
      <c r="E282" s="195">
        <f>E281+Sheet!E275</f>
        <v>1154603.77</v>
      </c>
      <c r="F282" s="196">
        <f>F281+Sheet!F275</f>
        <v>0</v>
      </c>
      <c r="G282" s="196">
        <f>G281+Sheet!G275</f>
        <v>879428.745</v>
      </c>
      <c r="H282" s="199">
        <v>0.0</v>
      </c>
      <c r="I282" s="195">
        <f>I281+Sheet!I275</f>
        <v>0</v>
      </c>
      <c r="J282" s="196">
        <f>J281+Sheet!J275</f>
        <v>1568649.556</v>
      </c>
      <c r="K282" s="177">
        <v>0.0</v>
      </c>
      <c r="L282" s="180">
        <f>L281+Sheet!L275</f>
        <v>458548.656</v>
      </c>
      <c r="M282" s="180">
        <f>M281+Sheet!M275</f>
        <v>458548.656</v>
      </c>
      <c r="N282" s="180">
        <f>N281+Sheet!N275</f>
        <v>0</v>
      </c>
      <c r="O282" s="167">
        <f>O281+Sheet!O275</f>
        <v>478160.1687</v>
      </c>
      <c r="P282" s="167">
        <f>P281+Sheet!P275</f>
        <v>287249.2503</v>
      </c>
      <c r="Q282" s="167">
        <f>Q281+Sheet!Q275</f>
        <v>793819.8927</v>
      </c>
      <c r="R282" s="167">
        <f>R281+Sheet!R275</f>
        <v>848562.4933</v>
      </c>
      <c r="S282" s="159"/>
      <c r="T282" s="159"/>
      <c r="U282" s="159"/>
      <c r="V282" s="159"/>
      <c r="W282" s="159"/>
      <c r="X282" s="159"/>
    </row>
    <row r="283" ht="15.75" customHeight="1">
      <c r="A283" s="186">
        <f>'PROP DAILY PNL'!A277</f>
        <v>45849</v>
      </c>
      <c r="B283" s="190">
        <f t="shared" si="9"/>
        <v>14513927.58</v>
      </c>
      <c r="C283" s="194">
        <f>C282+Sheet!C276</f>
        <v>6215265.348</v>
      </c>
      <c r="D283" s="195">
        <f>D282+Sheet!D276</f>
        <v>1392482.509</v>
      </c>
      <c r="E283" s="195">
        <f>E282+Sheet!E276</f>
        <v>1151038.498</v>
      </c>
      <c r="F283" s="196">
        <f>F282+Sheet!F276</f>
        <v>0</v>
      </c>
      <c r="G283" s="196">
        <f>G282+Sheet!G276</f>
        <v>876713.1797</v>
      </c>
      <c r="H283" s="199">
        <v>0.0</v>
      </c>
      <c r="I283" s="195">
        <f>I282+Sheet!I276</f>
        <v>0</v>
      </c>
      <c r="J283" s="196">
        <f>J282+Sheet!J276</f>
        <v>1563805.764</v>
      </c>
      <c r="K283" s="180">
        <f>K282+Sheet!K276</f>
        <v>0</v>
      </c>
      <c r="L283" s="180">
        <f>L282+Sheet!L276</f>
        <v>457132.7154</v>
      </c>
      <c r="M283" s="180">
        <f>M282+Sheet!M276</f>
        <v>457132.7154</v>
      </c>
      <c r="N283" s="180">
        <f>N282+Sheet!N276</f>
        <v>0</v>
      </c>
      <c r="O283" s="167">
        <f>O282+Sheet!O276</f>
        <v>476683.6703</v>
      </c>
      <c r="P283" s="167">
        <f>P282+Sheet!P276</f>
        <v>286362.2607</v>
      </c>
      <c r="Q283" s="167">
        <f>Q282+Sheet!Q276</f>
        <v>791368.6768</v>
      </c>
      <c r="R283" s="167">
        <f>R282+Sheet!R276</f>
        <v>845942.2391</v>
      </c>
      <c r="S283" s="159"/>
      <c r="T283" s="159"/>
      <c r="U283" s="159"/>
      <c r="V283" s="159"/>
      <c r="W283" s="159"/>
      <c r="X283" s="159"/>
    </row>
    <row r="284" ht="15.75" customHeight="1">
      <c r="A284" s="186">
        <f>'PROP DAILY PNL'!A278</f>
        <v>45852</v>
      </c>
      <c r="B284" s="190">
        <f t="shared" si="9"/>
        <v>14570455.58</v>
      </c>
      <c r="C284" s="194">
        <f>C283+Sheet!C277</f>
        <v>6239472.201</v>
      </c>
      <c r="D284" s="195">
        <f>D283+Sheet!D277</f>
        <v>1397905.869</v>
      </c>
      <c r="E284" s="195">
        <f>E283+Sheet!E277</f>
        <v>1155521.496</v>
      </c>
      <c r="F284" s="196">
        <f>F283+Sheet!F277</f>
        <v>0</v>
      </c>
      <c r="G284" s="196">
        <f>G283+Sheet!G277</f>
        <v>880127.7512</v>
      </c>
      <c r="H284" s="199">
        <v>0.0</v>
      </c>
      <c r="I284" s="195">
        <f>I283+Sheet!I277</f>
        <v>0</v>
      </c>
      <c r="J284" s="196">
        <f>J283+Sheet!J277</f>
        <v>1569896.384</v>
      </c>
      <c r="K284" s="180">
        <f>K283+Sheet!K277</f>
        <v>0</v>
      </c>
      <c r="L284" s="180">
        <f>L283+Sheet!L277</f>
        <v>458913.1293</v>
      </c>
      <c r="M284" s="180">
        <f>M283+Sheet!M277</f>
        <v>458913.1293</v>
      </c>
      <c r="N284" s="180">
        <f>N283+Sheet!N277</f>
        <v>0</v>
      </c>
      <c r="O284" s="167">
        <f>O283+Sheet!O277</f>
        <v>478540.2301</v>
      </c>
      <c r="P284" s="167">
        <f>P283+Sheet!P277</f>
        <v>287477.5678</v>
      </c>
      <c r="Q284" s="167">
        <f>Q283+Sheet!Q277</f>
        <v>794450.8534</v>
      </c>
      <c r="R284" s="167">
        <f>R283+Sheet!R277</f>
        <v>849236.9657</v>
      </c>
      <c r="S284" s="159"/>
      <c r="T284" s="159"/>
      <c r="U284" s="159"/>
      <c r="V284" s="159"/>
      <c r="W284" s="159"/>
      <c r="X284" s="159"/>
    </row>
    <row r="285" ht="15.75" customHeight="1">
      <c r="A285" s="186">
        <f>'PROP DAILY PNL'!A279</f>
        <v>45853</v>
      </c>
      <c r="B285" s="190">
        <f t="shared" si="9"/>
        <v>14499420.58</v>
      </c>
      <c r="C285" s="194">
        <f>C284+Sheet!C278</f>
        <v>6209053.049</v>
      </c>
      <c r="D285" s="195">
        <f>D284+Sheet!D278</f>
        <v>1391090.691</v>
      </c>
      <c r="E285" s="195">
        <f>E284+Sheet!E278</f>
        <v>1149888.009</v>
      </c>
      <c r="F285" s="196">
        <f>F284+Sheet!F278</f>
        <v>0</v>
      </c>
      <c r="G285" s="196">
        <f>G284+Sheet!G278</f>
        <v>875836.885</v>
      </c>
      <c r="H285" s="199">
        <v>0.0</v>
      </c>
      <c r="I285" s="195">
        <f>I284+Sheet!I278</f>
        <v>0</v>
      </c>
      <c r="J285" s="196">
        <f>J284+Sheet!J278</f>
        <v>1562242.705</v>
      </c>
      <c r="K285" s="180">
        <f>K284+Sheet!K278</f>
        <v>0</v>
      </c>
      <c r="L285" s="180">
        <f>L284+Sheet!L278</f>
        <v>456675.8009</v>
      </c>
      <c r="M285" s="180">
        <f>M284+Sheet!M278</f>
        <v>456675.8009</v>
      </c>
      <c r="N285" s="180">
        <f>N284+Sheet!N278</f>
        <v>0</v>
      </c>
      <c r="O285" s="167">
        <f>O284+Sheet!O278</f>
        <v>476207.2141</v>
      </c>
      <c r="P285" s="167">
        <f>P284+Sheet!P278</f>
        <v>286076.0352</v>
      </c>
      <c r="Q285" s="167">
        <f>Q284+Sheet!Q278</f>
        <v>790577.6858</v>
      </c>
      <c r="R285" s="167">
        <f>R284+Sheet!R278</f>
        <v>845096.7007</v>
      </c>
      <c r="S285" s="159"/>
      <c r="T285" s="159"/>
      <c r="U285" s="159"/>
      <c r="V285" s="159"/>
      <c r="W285" s="159"/>
      <c r="X285" s="159"/>
    </row>
    <row r="286" ht="15.75" customHeight="1">
      <c r="A286" s="186">
        <f>'PROP DAILY PNL'!A280</f>
        <v>45854</v>
      </c>
      <c r="B286" s="190">
        <f t="shared" si="9"/>
        <v>14552242.58</v>
      </c>
      <c r="C286" s="194">
        <f>C285+Sheet!C279</f>
        <v>6231672.891</v>
      </c>
      <c r="D286" s="195">
        <f>D285+Sheet!D279</f>
        <v>1396158.493</v>
      </c>
      <c r="E286" s="195">
        <f>E285+Sheet!E279</f>
        <v>1154077.1</v>
      </c>
      <c r="F286" s="196">
        <f>F285+Sheet!F279</f>
        <v>0</v>
      </c>
      <c r="G286" s="196">
        <f>G285+Sheet!G279</f>
        <v>879027.5957</v>
      </c>
      <c r="H286" s="199">
        <v>0.0</v>
      </c>
      <c r="I286" s="195">
        <f>I285+Sheet!I279</f>
        <v>0</v>
      </c>
      <c r="J286" s="196">
        <f>J285+Sheet!J279</f>
        <v>1567934.021</v>
      </c>
      <c r="K286" s="180">
        <f>K285+Sheet!K279</f>
        <v>0</v>
      </c>
      <c r="L286" s="180">
        <f>L285+Sheet!L279</f>
        <v>458339.4901</v>
      </c>
      <c r="M286" s="180">
        <f>M285+Sheet!M279</f>
        <v>458339.4901</v>
      </c>
      <c r="N286" s="180">
        <f>N285+Sheet!N279</f>
        <v>0</v>
      </c>
      <c r="O286" s="167">
        <f>O285+Sheet!O279</f>
        <v>477942.0571</v>
      </c>
      <c r="P286" s="167">
        <f>P285+Sheet!P279</f>
        <v>287118.2222</v>
      </c>
      <c r="Q286" s="167">
        <f>Q285+Sheet!Q279</f>
        <v>793457.7936</v>
      </c>
      <c r="R286" s="167">
        <f>R285+Sheet!R279</f>
        <v>848175.4235</v>
      </c>
      <c r="S286" s="159"/>
      <c r="T286" s="159"/>
      <c r="U286" s="159"/>
      <c r="V286" s="159"/>
      <c r="W286" s="159"/>
      <c r="X286" s="159"/>
    </row>
    <row r="287" ht="15.75" customHeight="1">
      <c r="A287" s="186">
        <f>'PROP DAILY PNL'!A281</f>
        <v>45855</v>
      </c>
      <c r="B287" s="190">
        <f t="shared" si="9"/>
        <v>14563725.58</v>
      </c>
      <c r="C287" s="194">
        <f>C286+Sheet!C280</f>
        <v>6236590.229</v>
      </c>
      <c r="D287" s="195">
        <f>D286+Sheet!D280</f>
        <v>1397260.185</v>
      </c>
      <c r="E287" s="195">
        <f>E286+Sheet!E280</f>
        <v>1154987.768</v>
      </c>
      <c r="F287" s="196">
        <f>F286+Sheet!F280</f>
        <v>0</v>
      </c>
      <c r="G287" s="196">
        <f>G286+Sheet!G280</f>
        <v>879721.2258</v>
      </c>
      <c r="H287" s="199">
        <v>0.0</v>
      </c>
      <c r="I287" s="195">
        <f>I286+Sheet!I280</f>
        <v>0</v>
      </c>
      <c r="J287" s="196">
        <f>J286+Sheet!J280</f>
        <v>1569171.259</v>
      </c>
      <c r="K287" s="180">
        <f>K286+Sheet!K280</f>
        <v>0</v>
      </c>
      <c r="L287" s="180">
        <f>L286+Sheet!L280</f>
        <v>458701.1603</v>
      </c>
      <c r="M287" s="180">
        <f>M286+Sheet!M280</f>
        <v>458701.1603</v>
      </c>
      <c r="N287" s="180">
        <f>N286+Sheet!N280</f>
        <v>0</v>
      </c>
      <c r="O287" s="167">
        <f>O286+Sheet!O280</f>
        <v>478319.1954</v>
      </c>
      <c r="P287" s="167">
        <f>P286+Sheet!P280</f>
        <v>287344.7838</v>
      </c>
      <c r="Q287" s="167">
        <f>Q286+Sheet!Q280</f>
        <v>794083.9016</v>
      </c>
      <c r="R287" s="167">
        <f>R286+Sheet!R280</f>
        <v>848844.7086</v>
      </c>
      <c r="S287" s="159"/>
      <c r="T287" s="159"/>
      <c r="U287" s="159"/>
      <c r="V287" s="159"/>
      <c r="W287" s="159"/>
      <c r="X287" s="159"/>
    </row>
    <row r="288" ht="15.75" customHeight="1">
      <c r="A288" s="186">
        <f>'PROP DAILY PNL'!A282</f>
        <v>45856</v>
      </c>
      <c r="B288" s="190">
        <f t="shared" si="9"/>
        <v>14567289.58</v>
      </c>
      <c r="C288" s="194">
        <f>C287+Sheet!C281</f>
        <v>6238116.432</v>
      </c>
      <c r="D288" s="195">
        <f>D287+Sheet!D281</f>
        <v>1397602.119</v>
      </c>
      <c r="E288" s="195">
        <f>E287+Sheet!E281</f>
        <v>1155270.414</v>
      </c>
      <c r="F288" s="196">
        <f>F287+Sheet!F281</f>
        <v>0</v>
      </c>
      <c r="G288" s="196">
        <f>G287+Sheet!G281</f>
        <v>879936.5091</v>
      </c>
      <c r="H288" s="199">
        <v>0.0</v>
      </c>
      <c r="I288" s="195">
        <f>I287+Sheet!I281</f>
        <v>0</v>
      </c>
      <c r="J288" s="196">
        <f>J287+Sheet!J281</f>
        <v>1569555.262</v>
      </c>
      <c r="K288" s="180">
        <f>K287+Sheet!K281</f>
        <v>0</v>
      </c>
      <c r="L288" s="180">
        <f>L287+Sheet!L281</f>
        <v>458813.4125</v>
      </c>
      <c r="M288" s="180">
        <f>M287+Sheet!M281</f>
        <v>458813.4125</v>
      </c>
      <c r="N288" s="180">
        <f>N287+Sheet!N281</f>
        <v>0</v>
      </c>
      <c r="O288" s="167">
        <f>O287+Sheet!O281</f>
        <v>478436.2486</v>
      </c>
      <c r="P288" s="167">
        <f>P287+Sheet!P281</f>
        <v>287415.1021</v>
      </c>
      <c r="Q288" s="167">
        <f>Q287+Sheet!Q281</f>
        <v>794278.2279</v>
      </c>
      <c r="R288" s="167">
        <f>R287+Sheet!R281</f>
        <v>849052.4358</v>
      </c>
      <c r="S288" s="159"/>
      <c r="T288" s="159"/>
      <c r="U288" s="159"/>
      <c r="V288" s="159"/>
      <c r="W288" s="159"/>
      <c r="X288" s="159"/>
    </row>
    <row r="289" ht="15.75" customHeight="1">
      <c r="A289" s="186">
        <f>'PROP DAILY PNL'!A283</f>
        <v>45859</v>
      </c>
      <c r="B289" s="190">
        <f t="shared" si="9"/>
        <v>14614770.58</v>
      </c>
      <c r="C289" s="194">
        <f>C288+Sheet!C282</f>
        <v>6258449.11</v>
      </c>
      <c r="D289" s="195">
        <f>D288+Sheet!D282</f>
        <v>1402157.5</v>
      </c>
      <c r="E289" s="195">
        <f>E288+Sheet!E282</f>
        <v>1159035.932</v>
      </c>
      <c r="F289" s="196">
        <f>F288+Sheet!F282</f>
        <v>0</v>
      </c>
      <c r="G289" s="196">
        <f>G288+Sheet!G282</f>
        <v>882804.5969</v>
      </c>
      <c r="H289" s="199">
        <v>0.0</v>
      </c>
      <c r="I289" s="195">
        <f>I288+Sheet!I282</f>
        <v>0</v>
      </c>
      <c r="J289" s="196">
        <f>J288+Sheet!J282</f>
        <v>1574671.111</v>
      </c>
      <c r="K289" s="180">
        <f>K288+Sheet!K282</f>
        <v>0</v>
      </c>
      <c r="L289" s="180">
        <f>L288+Sheet!L282</f>
        <v>460308.8808</v>
      </c>
      <c r="M289" s="180">
        <f>M288+Sheet!M282</f>
        <v>460308.8808</v>
      </c>
      <c r="N289" s="180">
        <f>N288+Sheet!N282</f>
        <v>0</v>
      </c>
      <c r="O289" s="167">
        <f>O288+Sheet!O282</f>
        <v>479995.676</v>
      </c>
      <c r="P289" s="167">
        <f>P288+Sheet!P282</f>
        <v>288351.9103</v>
      </c>
      <c r="Q289" s="167">
        <f>Q288+Sheet!Q282</f>
        <v>796867.1189</v>
      </c>
      <c r="R289" s="167">
        <f>R288+Sheet!R282</f>
        <v>851819.8593</v>
      </c>
      <c r="S289" s="159"/>
      <c r="T289" s="159"/>
      <c r="U289" s="159"/>
      <c r="V289" s="159"/>
      <c r="W289" s="159"/>
      <c r="X289" s="159"/>
    </row>
    <row r="290" ht="15.75" customHeight="1">
      <c r="A290" s="186">
        <f>'PROP DAILY PNL'!A284</f>
        <v>45860</v>
      </c>
      <c r="B290" s="190">
        <f t="shared" si="9"/>
        <v>14790949.58</v>
      </c>
      <c r="C290" s="194">
        <f>C289+Sheet!C283</f>
        <v>6333893.832</v>
      </c>
      <c r="D290" s="195">
        <f>D289+Sheet!D283</f>
        <v>1419060.311</v>
      </c>
      <c r="E290" s="195">
        <f>E289+Sheet!E283</f>
        <v>1173007.947</v>
      </c>
      <c r="F290" s="196">
        <f>F289+Sheet!F283</f>
        <v>0</v>
      </c>
      <c r="G290" s="196">
        <f>G289+Sheet!G283</f>
        <v>893446.6819</v>
      </c>
      <c r="H290" s="199">
        <v>0.0</v>
      </c>
      <c r="I290" s="195">
        <f>I289+Sheet!I283</f>
        <v>0</v>
      </c>
      <c r="J290" s="196">
        <f>J289+Sheet!J283</f>
        <v>1593653.55</v>
      </c>
      <c r="K290" s="180">
        <f>K289+Sheet!K283</f>
        <v>0</v>
      </c>
      <c r="L290" s="180">
        <f>L289+Sheet!L283</f>
        <v>465857.8395</v>
      </c>
      <c r="M290" s="180">
        <f>M289+Sheet!M283</f>
        <v>465857.8395</v>
      </c>
      <c r="N290" s="180">
        <f>N289+Sheet!N283</f>
        <v>0</v>
      </c>
      <c r="O290" s="167">
        <f>O289+Sheet!O283</f>
        <v>485781.9563</v>
      </c>
      <c r="P290" s="167">
        <f>P289+Sheet!P283</f>
        <v>291827.9519</v>
      </c>
      <c r="Q290" s="167">
        <f>Q289+Sheet!Q283</f>
        <v>806473.2398</v>
      </c>
      <c r="R290" s="167">
        <f>R289+Sheet!R283</f>
        <v>862088.4277</v>
      </c>
      <c r="S290" s="159"/>
      <c r="T290" s="159"/>
      <c r="U290" s="159"/>
      <c r="V290" s="159"/>
      <c r="W290" s="159"/>
      <c r="X290" s="159"/>
    </row>
    <row r="291" ht="15.75" customHeight="1">
      <c r="A291" s="186">
        <f>'PROP DAILY PNL'!A285</f>
        <v>45861</v>
      </c>
      <c r="B291" s="190">
        <f t="shared" si="9"/>
        <v>14823317.58</v>
      </c>
      <c r="C291" s="194">
        <f>C290+Sheet!C284</f>
        <v>6347754.705</v>
      </c>
      <c r="D291" s="195">
        <f>D290+Sheet!D284</f>
        <v>1422165.733</v>
      </c>
      <c r="E291" s="195">
        <f>E290+Sheet!E284</f>
        <v>1175574.917</v>
      </c>
      <c r="F291" s="196">
        <f>F290+Sheet!F284</f>
        <v>0</v>
      </c>
      <c r="G291" s="196">
        <f>G290+Sheet!G284</f>
        <v>895401.8696</v>
      </c>
      <c r="H291" s="199">
        <v>0.0</v>
      </c>
      <c r="I291" s="195">
        <f>I290+Sheet!I284</f>
        <v>0</v>
      </c>
      <c r="J291" s="196">
        <f>J290+Sheet!J284</f>
        <v>1597141.046</v>
      </c>
      <c r="K291" s="180">
        <f>K290+Sheet!K284</f>
        <v>0</v>
      </c>
      <c r="L291" s="180">
        <f>L290+Sheet!L284</f>
        <v>466877.3066</v>
      </c>
      <c r="M291" s="180">
        <f>M290+Sheet!M284</f>
        <v>466877.3066</v>
      </c>
      <c r="N291" s="180">
        <f>N290+Sheet!N284</f>
        <v>0</v>
      </c>
      <c r="O291" s="167">
        <f>O290+Sheet!O284</f>
        <v>486845.0246</v>
      </c>
      <c r="P291" s="167">
        <f>P290+Sheet!P284</f>
        <v>292466.5781</v>
      </c>
      <c r="Q291" s="167">
        <f>Q290+Sheet!Q284</f>
        <v>808238.0978</v>
      </c>
      <c r="R291" s="167">
        <f>R290+Sheet!R284</f>
        <v>863974.992</v>
      </c>
      <c r="S291" s="159"/>
      <c r="T291" s="159"/>
      <c r="U291" s="159"/>
      <c r="V291" s="159"/>
      <c r="W291" s="159"/>
      <c r="X291" s="159"/>
    </row>
    <row r="292" ht="15.75" customHeight="1">
      <c r="A292" s="186">
        <f>'PROP DAILY PNL'!A286</f>
        <v>45862</v>
      </c>
      <c r="B292" s="190">
        <f t="shared" si="9"/>
        <v>14946046.58</v>
      </c>
      <c r="C292" s="194">
        <f>C291+Sheet!C285</f>
        <v>6400310.659</v>
      </c>
      <c r="D292" s="195">
        <f>D291+Sheet!D285</f>
        <v>1433940.491</v>
      </c>
      <c r="E292" s="195">
        <f>E291+Sheet!E285</f>
        <v>1185308.037</v>
      </c>
      <c r="F292" s="196">
        <f>F291+Sheet!F285</f>
        <v>0</v>
      </c>
      <c r="G292" s="196">
        <f>G291+Sheet!G285</f>
        <v>902815.3096</v>
      </c>
      <c r="H292" s="199">
        <v>0.0</v>
      </c>
      <c r="I292" s="195">
        <f>I291+Sheet!I285</f>
        <v>0</v>
      </c>
      <c r="J292" s="196">
        <f>J291+Sheet!J285</f>
        <v>1610364.504</v>
      </c>
      <c r="K292" s="180">
        <f>K291+Sheet!K285</f>
        <v>0</v>
      </c>
      <c r="L292" s="180">
        <f>L291+Sheet!L285</f>
        <v>470742.7965</v>
      </c>
      <c r="M292" s="180">
        <f>M291+Sheet!M285</f>
        <v>470742.7965</v>
      </c>
      <c r="N292" s="180">
        <f>N291+Sheet!N285</f>
        <v>0</v>
      </c>
      <c r="O292" s="167">
        <f>O291+Sheet!O285</f>
        <v>490875.8364</v>
      </c>
      <c r="P292" s="167">
        <f>P291+Sheet!P285</f>
        <v>294888.0421</v>
      </c>
      <c r="Q292" s="167">
        <f>Q291+Sheet!Q285</f>
        <v>814929.8692</v>
      </c>
      <c r="R292" s="167">
        <f>R291+Sheet!R285</f>
        <v>871128.2346</v>
      </c>
      <c r="S292" s="159"/>
      <c r="T292" s="159"/>
      <c r="U292" s="159"/>
      <c r="V292" s="159"/>
      <c r="W292" s="159"/>
      <c r="X292" s="159"/>
    </row>
    <row r="293" ht="15.75" customHeight="1">
      <c r="A293" s="186">
        <f>'PROP DAILY PNL'!A287</f>
        <v>45863</v>
      </c>
      <c r="B293" s="190">
        <f t="shared" si="9"/>
        <v>14960838.58</v>
      </c>
      <c r="C293" s="194">
        <f>C292+Sheet!C286</f>
        <v>6406645.002</v>
      </c>
      <c r="D293" s="195">
        <f>D292+Sheet!D286</f>
        <v>1435359.652</v>
      </c>
      <c r="E293" s="195">
        <f>E292+Sheet!E286</f>
        <v>1186481.129</v>
      </c>
      <c r="F293" s="196">
        <f>F292+Sheet!F286</f>
        <v>0</v>
      </c>
      <c r="G293" s="196">
        <f>G292+Sheet!G286</f>
        <v>903708.8197</v>
      </c>
      <c r="H293" s="199">
        <v>0.0</v>
      </c>
      <c r="I293" s="195">
        <f>I292+Sheet!I286</f>
        <v>0</v>
      </c>
      <c r="J293" s="196">
        <f>J292+Sheet!J286</f>
        <v>1611958.271</v>
      </c>
      <c r="K293" s="180">
        <f>K292+Sheet!K286</f>
        <v>0</v>
      </c>
      <c r="L293" s="180">
        <f>L292+Sheet!L286</f>
        <v>471208.6875</v>
      </c>
      <c r="M293" s="180">
        <f>M292+Sheet!M286</f>
        <v>471208.6875</v>
      </c>
      <c r="N293" s="180">
        <f>N292+Sheet!N286</f>
        <v>0</v>
      </c>
      <c r="O293" s="167">
        <f>O292+Sheet!O286</f>
        <v>491361.6528</v>
      </c>
      <c r="P293" s="167">
        <f>P292+Sheet!P286</f>
        <v>295179.8908</v>
      </c>
      <c r="Q293" s="167">
        <f>Q292+Sheet!Q286</f>
        <v>815736.3997</v>
      </c>
      <c r="R293" s="167">
        <f>R292+Sheet!R286</f>
        <v>871990.3843</v>
      </c>
      <c r="S293" s="159"/>
      <c r="T293" s="159"/>
      <c r="U293" s="159"/>
      <c r="V293" s="159"/>
      <c r="W293" s="159"/>
      <c r="X293" s="159"/>
    </row>
    <row r="294" ht="15.75" customHeight="1">
      <c r="A294" s="186">
        <f>'PROP DAILY PNL'!A288</f>
        <v>45866</v>
      </c>
      <c r="B294" s="190">
        <f t="shared" si="9"/>
        <v>15006166.58</v>
      </c>
      <c r="C294" s="194">
        <f>C293+Sheet!C287</f>
        <v>6426055.706</v>
      </c>
      <c r="D294" s="195">
        <f>D293+Sheet!D287</f>
        <v>1439708.472</v>
      </c>
      <c r="E294" s="195">
        <f>E293+Sheet!E287</f>
        <v>1190075.901</v>
      </c>
      <c r="F294" s="196">
        <f>F293+Sheet!F287</f>
        <v>0</v>
      </c>
      <c r="G294" s="196">
        <f>G293+Sheet!G287</f>
        <v>906446.8556</v>
      </c>
      <c r="H294" s="199">
        <v>0.0</v>
      </c>
      <c r="I294" s="195">
        <f>I293+Sheet!I287</f>
        <v>0</v>
      </c>
      <c r="J294" s="196">
        <f>J293+Sheet!J287</f>
        <v>1616842.145</v>
      </c>
      <c r="K294" s="180">
        <f>K293+Sheet!K287</f>
        <v>0</v>
      </c>
      <c r="L294" s="180">
        <f>L293+Sheet!L287</f>
        <v>472636.3446</v>
      </c>
      <c r="M294" s="180">
        <f>M293+Sheet!M287</f>
        <v>472636.3446</v>
      </c>
      <c r="N294" s="180">
        <f>N293+Sheet!N287</f>
        <v>0</v>
      </c>
      <c r="O294" s="167">
        <f>O293+Sheet!O287</f>
        <v>492850.3689</v>
      </c>
      <c r="P294" s="167">
        <f>P293+Sheet!P287</f>
        <v>296074.22</v>
      </c>
      <c r="Q294" s="167">
        <f>Q293+Sheet!Q287</f>
        <v>818207.8989</v>
      </c>
      <c r="R294" s="167">
        <f>R293+Sheet!R287</f>
        <v>874632.3204</v>
      </c>
      <c r="S294" s="159"/>
      <c r="T294" s="159"/>
      <c r="U294" s="159"/>
      <c r="V294" s="159"/>
      <c r="W294" s="159"/>
      <c r="X294" s="159"/>
    </row>
    <row r="295" ht="15.75" customHeight="1">
      <c r="A295" s="186">
        <f>'PROP DAILY PNL'!A289</f>
        <v>45867</v>
      </c>
      <c r="B295" s="190">
        <f t="shared" si="9"/>
        <v>14857518.58</v>
      </c>
      <c r="C295" s="194">
        <f>C294+Sheet!C288</f>
        <v>6362400.52</v>
      </c>
      <c r="D295" s="195">
        <f>D294+Sheet!D288</f>
        <v>1425447.016</v>
      </c>
      <c r="E295" s="195">
        <f>E294+Sheet!E288</f>
        <v>1178287.254</v>
      </c>
      <c r="F295" s="196">
        <f>F294+Sheet!F288</f>
        <v>0</v>
      </c>
      <c r="G295" s="196">
        <f>G294+Sheet!G288</f>
        <v>897467.7795</v>
      </c>
      <c r="H295" s="199">
        <v>0.0</v>
      </c>
      <c r="I295" s="195">
        <f>I294+Sheet!I288</f>
        <v>0</v>
      </c>
      <c r="J295" s="196">
        <f>J294+Sheet!J288</f>
        <v>1600826.039</v>
      </c>
      <c r="K295" s="180">
        <f>K294+Sheet!K288</f>
        <v>0</v>
      </c>
      <c r="L295" s="180">
        <f>L294+Sheet!L288</f>
        <v>467954.5061</v>
      </c>
      <c r="M295" s="180">
        <f>M294+Sheet!M288</f>
        <v>467954.5061</v>
      </c>
      <c r="N295" s="180">
        <f>N294+Sheet!N288</f>
        <v>0</v>
      </c>
      <c r="O295" s="167">
        <f>O294+Sheet!O288</f>
        <v>487968.2945</v>
      </c>
      <c r="P295" s="167">
        <f>P294+Sheet!P288</f>
        <v>293141.3696</v>
      </c>
      <c r="Q295" s="167">
        <f>Q294+Sheet!Q288</f>
        <v>810102.8997</v>
      </c>
      <c r="R295" s="167">
        <f>R294+Sheet!R288</f>
        <v>865968.3925</v>
      </c>
      <c r="S295" s="159"/>
      <c r="T295" s="159"/>
      <c r="U295" s="159"/>
      <c r="V295" s="159"/>
      <c r="W295" s="159"/>
      <c r="X295" s="159"/>
    </row>
    <row r="296" ht="15.75" customHeight="1">
      <c r="A296" s="186">
        <f>'PROP DAILY PNL'!A290</f>
        <v>45868</v>
      </c>
      <c r="B296" s="190">
        <f t="shared" si="9"/>
        <v>14881447.58</v>
      </c>
      <c r="C296" s="194">
        <f>C295+Sheet!C289</f>
        <v>6372647.58</v>
      </c>
      <c r="D296" s="195">
        <f>D295+Sheet!D289</f>
        <v>1427742.791</v>
      </c>
      <c r="E296" s="195">
        <f>E295+Sheet!E289</f>
        <v>1180184.963</v>
      </c>
      <c r="F296" s="196">
        <f>F295+Sheet!F289</f>
        <v>0</v>
      </c>
      <c r="G296" s="196">
        <f>G295+Sheet!G289</f>
        <v>898913.2097</v>
      </c>
      <c r="H296" s="199">
        <v>0.0</v>
      </c>
      <c r="I296" s="195">
        <f>I295+Sheet!I289</f>
        <v>0</v>
      </c>
      <c r="J296" s="196">
        <f>J295+Sheet!J289</f>
        <v>1603404.273</v>
      </c>
      <c r="K296" s="180">
        <f>K295+Sheet!K289</f>
        <v>0</v>
      </c>
      <c r="L296" s="180">
        <f>L295+Sheet!L289</f>
        <v>468708.1773</v>
      </c>
      <c r="M296" s="180">
        <f>M295+Sheet!M289</f>
        <v>468708.1773</v>
      </c>
      <c r="N296" s="180">
        <f>N295+Sheet!N289</f>
        <v>0</v>
      </c>
      <c r="O296" s="167">
        <f>O295+Sheet!O289</f>
        <v>488754.1992</v>
      </c>
      <c r="P296" s="167">
        <f>P295+Sheet!P289</f>
        <v>293613.4929</v>
      </c>
      <c r="Q296" s="167">
        <f>Q295+Sheet!Q289</f>
        <v>811407.6231</v>
      </c>
      <c r="R296" s="167">
        <f>R295+Sheet!R289</f>
        <v>867363.0909</v>
      </c>
      <c r="S296" s="159"/>
      <c r="T296" s="159"/>
      <c r="U296" s="159"/>
      <c r="V296" s="159"/>
      <c r="W296" s="159"/>
      <c r="X296" s="159"/>
    </row>
    <row r="297" ht="15.75" customHeight="1">
      <c r="A297" s="186">
        <f>'PROP DAILY PNL'!A291</f>
        <v>45869</v>
      </c>
      <c r="B297" s="190">
        <f t="shared" si="9"/>
        <v>14785148.58</v>
      </c>
      <c r="C297" s="194">
        <f>C296+Sheet!C290</f>
        <v>6331409.684</v>
      </c>
      <c r="D297" s="195">
        <f>D296+Sheet!D290</f>
        <v>1418503.757</v>
      </c>
      <c r="E297" s="195">
        <f>E296+Sheet!E290</f>
        <v>1172547.894</v>
      </c>
      <c r="F297" s="196">
        <f>F296+Sheet!F290</f>
        <v>0</v>
      </c>
      <c r="G297" s="196">
        <f>G296+Sheet!G290</f>
        <v>893096.2727</v>
      </c>
      <c r="H297" s="199">
        <v>0.0</v>
      </c>
      <c r="I297" s="195">
        <f>I296+Sheet!I290</f>
        <v>0</v>
      </c>
      <c r="J297" s="196">
        <f>J296+Sheet!J290</f>
        <v>1593028.52</v>
      </c>
      <c r="K297" s="180">
        <f>K296+Sheet!K290</f>
        <v>0</v>
      </c>
      <c r="L297" s="180">
        <f>L296+Sheet!L290</f>
        <v>465675.1304</v>
      </c>
      <c r="M297" s="180">
        <f>M296+Sheet!M290</f>
        <v>465675.1304</v>
      </c>
      <c r="N297" s="180">
        <f>N296+Sheet!N290</f>
        <v>0</v>
      </c>
      <c r="O297" s="167">
        <f>O296+Sheet!O290</f>
        <v>485591.4329</v>
      </c>
      <c r="P297" s="167">
        <f>P296+Sheet!P290</f>
        <v>291713.4972</v>
      </c>
      <c r="Q297" s="167">
        <f>Q296+Sheet!Q290</f>
        <v>806156.9415</v>
      </c>
      <c r="R297" s="167">
        <f>R296+Sheet!R290</f>
        <v>861750.3172</v>
      </c>
      <c r="S297" s="159"/>
      <c r="T297" s="159"/>
      <c r="U297" s="159"/>
      <c r="V297" s="159"/>
      <c r="W297" s="159"/>
      <c r="X297" s="159"/>
    </row>
    <row r="298" ht="15.75" customHeight="1">
      <c r="A298" s="192">
        <f>'PROP DAILY PNL'!A292</f>
        <v>45870</v>
      </c>
      <c r="B298" s="168">
        <f t="shared" si="9"/>
        <v>12557881.69</v>
      </c>
      <c r="C298" s="188">
        <v>5966878.0</v>
      </c>
      <c r="D298" s="188">
        <v>1363724.0</v>
      </c>
      <c r="E298" s="188">
        <v>1127266.0</v>
      </c>
      <c r="F298" s="170">
        <f>F297+Sheet!F291</f>
        <v>0</v>
      </c>
      <c r="G298" s="187">
        <v>855526.0</v>
      </c>
      <c r="H298" s="187">
        <v>0.0</v>
      </c>
      <c r="I298" s="168">
        <f>I297+Sheet!I291</f>
        <v>0</v>
      </c>
      <c r="J298" s="200">
        <v>0.0</v>
      </c>
      <c r="K298" s="193">
        <f>K297+Sheet!K291</f>
        <v>0</v>
      </c>
      <c r="L298" s="193">
        <v>862965.0</v>
      </c>
      <c r="M298" s="193">
        <v>862965.0</v>
      </c>
      <c r="N298" s="193">
        <f>N297+Sheet!N291</f>
        <v>0</v>
      </c>
      <c r="O298" s="198">
        <v>466839.0</v>
      </c>
      <c r="P298" s="198">
        <v>280448.0</v>
      </c>
      <c r="Q298" s="198">
        <v>771270.69</v>
      </c>
      <c r="R298" s="198">
        <v>0.0</v>
      </c>
      <c r="S298" s="173"/>
      <c r="T298" s="173"/>
      <c r="U298" s="173"/>
      <c r="V298" s="173"/>
      <c r="W298" s="173"/>
      <c r="X298" s="173"/>
    </row>
    <row r="299" ht="15.75" customHeight="1">
      <c r="A299" s="186">
        <f>'PROP DAILY PNL'!A293</f>
        <v>45873</v>
      </c>
      <c r="B299" s="190">
        <f t="shared" si="9"/>
        <v>12587481.69</v>
      </c>
      <c r="C299" s="194">
        <f>C298+Sheet!C292</f>
        <v>5980942.441</v>
      </c>
      <c r="D299" s="195">
        <f>D298+Sheet!D292</f>
        <v>1366938.414</v>
      </c>
      <c r="E299" s="195">
        <f>E298+Sheet!E292</f>
        <v>1129923.062</v>
      </c>
      <c r="F299" s="196">
        <f>F298+Sheet!F292</f>
        <v>0</v>
      </c>
      <c r="G299" s="196">
        <f>G298+Sheet!G292</f>
        <v>857542.5479</v>
      </c>
      <c r="H299" s="199">
        <v>0.0</v>
      </c>
      <c r="I299" s="195">
        <f>I298+Sheet!I292</f>
        <v>0</v>
      </c>
      <c r="J299" s="196">
        <f>J298+Sheet!J292</f>
        <v>0</v>
      </c>
      <c r="K299" s="180">
        <f>K298+Sheet!K292</f>
        <v>0</v>
      </c>
      <c r="L299" s="180">
        <f>L298+Sheet!L292</f>
        <v>864999.0822</v>
      </c>
      <c r="M299" s="180">
        <f>M298+Sheet!M292</f>
        <v>864999.0822</v>
      </c>
      <c r="N299" s="180">
        <f>N298+Sheet!N292</f>
        <v>0</v>
      </c>
      <c r="O299" s="167">
        <f>O298+Sheet!O292</f>
        <v>467939.3794</v>
      </c>
      <c r="P299" s="167">
        <f>P298+Sheet!P292</f>
        <v>281109.0399</v>
      </c>
      <c r="Q299" s="167">
        <f>Q298+Sheet!Q292</f>
        <v>773088.6409</v>
      </c>
      <c r="R299" s="167">
        <f>R298+Sheet!R292</f>
        <v>0</v>
      </c>
      <c r="S299" s="159"/>
      <c r="T299" s="159"/>
      <c r="U299" s="159"/>
      <c r="V299" s="159"/>
      <c r="W299" s="159"/>
      <c r="X299" s="159"/>
    </row>
    <row r="300" ht="15.75" customHeight="1">
      <c r="A300" s="186">
        <f>'PROP DAILY PNL'!A294</f>
        <v>45874</v>
      </c>
      <c r="B300" s="190">
        <f t="shared" si="9"/>
        <v>12721671.69</v>
      </c>
      <c r="C300" s="194">
        <f>C299+Sheet!C293</f>
        <v>6044702.825</v>
      </c>
      <c r="D300" s="195">
        <f>D299+Sheet!D293</f>
        <v>1381510.786</v>
      </c>
      <c r="E300" s="195">
        <f>E299+Sheet!E293</f>
        <v>1141968.71</v>
      </c>
      <c r="F300" s="196">
        <f>F299+Sheet!F293</f>
        <v>0</v>
      </c>
      <c r="G300" s="196">
        <f>G299+Sheet!G293</f>
        <v>866684.4586</v>
      </c>
      <c r="H300" s="199">
        <v>0.0</v>
      </c>
      <c r="I300" s="195">
        <f>I299+Sheet!I293</f>
        <v>0</v>
      </c>
      <c r="J300" s="196">
        <f>J299+Sheet!J293</f>
        <v>0</v>
      </c>
      <c r="K300" s="180">
        <f>K299+Sheet!K293</f>
        <v>0</v>
      </c>
      <c r="L300" s="180">
        <f>L299+Sheet!L293</f>
        <v>874220.4841</v>
      </c>
      <c r="M300" s="180">
        <f>M299+Sheet!M293</f>
        <v>874220.4841</v>
      </c>
      <c r="N300" s="180">
        <f>N299+Sheet!N293</f>
        <v>0</v>
      </c>
      <c r="O300" s="167">
        <f>O299+Sheet!O293</f>
        <v>472927.89</v>
      </c>
      <c r="P300" s="167">
        <f>P299+Sheet!P293</f>
        <v>284105.8285</v>
      </c>
      <c r="Q300" s="167">
        <f>Q299+Sheet!Q293</f>
        <v>781330.2231</v>
      </c>
      <c r="R300" s="167">
        <f>R299+Sheet!R293</f>
        <v>0</v>
      </c>
      <c r="S300" s="159"/>
      <c r="T300" s="159"/>
      <c r="U300" s="159"/>
      <c r="V300" s="159"/>
      <c r="W300" s="159"/>
      <c r="X300" s="159"/>
    </row>
    <row r="301" ht="15.75" customHeight="1">
      <c r="A301" s="186">
        <f>'PROP DAILY PNL'!A295</f>
        <v>45875</v>
      </c>
      <c r="B301" s="190">
        <f t="shared" si="9"/>
        <v>12757887.69</v>
      </c>
      <c r="C301" s="194">
        <f>C300+Sheet!C294</f>
        <v>6061910.859</v>
      </c>
      <c r="D301" s="195">
        <f>D300+Sheet!D294</f>
        <v>1385443.665</v>
      </c>
      <c r="E301" s="195">
        <f>E300+Sheet!E294</f>
        <v>1145219.662</v>
      </c>
      <c r="F301" s="196">
        <f>F300+Sheet!F294</f>
        <v>0</v>
      </c>
      <c r="G301" s="196">
        <f>G300+Sheet!G294</f>
        <v>869151.7322</v>
      </c>
      <c r="H301" s="199">
        <v>0.0</v>
      </c>
      <c r="I301" s="195">
        <f>I300+Sheet!I294</f>
        <v>0</v>
      </c>
      <c r="J301" s="196">
        <f>J300+Sheet!J294</f>
        <v>0</v>
      </c>
      <c r="K301" s="180">
        <f>K300+Sheet!K294</f>
        <v>0</v>
      </c>
      <c r="L301" s="180">
        <f>L300+Sheet!L294</f>
        <v>876709.2112</v>
      </c>
      <c r="M301" s="180">
        <f>M300+Sheet!M294</f>
        <v>876709.2112</v>
      </c>
      <c r="N301" s="180">
        <f>N300+Sheet!N294</f>
        <v>0</v>
      </c>
      <c r="O301" s="167">
        <f>O300+Sheet!O294</f>
        <v>474274.219</v>
      </c>
      <c r="P301" s="167">
        <f>P300+Sheet!P294</f>
        <v>284914.6198</v>
      </c>
      <c r="Q301" s="167">
        <f>Q300+Sheet!Q294</f>
        <v>783554.5106</v>
      </c>
      <c r="R301" s="167">
        <f>R300+Sheet!R294</f>
        <v>0</v>
      </c>
      <c r="S301" s="159"/>
      <c r="T301" s="159"/>
      <c r="U301" s="159"/>
      <c r="V301" s="159"/>
      <c r="W301" s="159"/>
      <c r="X301" s="159"/>
    </row>
    <row r="302" ht="15.75" customHeight="1">
      <c r="A302" s="186">
        <f>'PROP DAILY PNL'!A296</f>
        <v>45876</v>
      </c>
      <c r="B302" s="190">
        <f t="shared" si="9"/>
        <v>12683825.69</v>
      </c>
      <c r="C302" s="194">
        <f>C301+Sheet!C295</f>
        <v>6026720.297</v>
      </c>
      <c r="D302" s="195">
        <f>D301+Sheet!D295</f>
        <v>1377400.897</v>
      </c>
      <c r="E302" s="195">
        <f>E301+Sheet!E295</f>
        <v>1138571.441</v>
      </c>
      <c r="F302" s="196">
        <f>F301+Sheet!F295</f>
        <v>0</v>
      </c>
      <c r="G302" s="196">
        <f>G301+Sheet!G295</f>
        <v>864106.1387</v>
      </c>
      <c r="H302" s="199">
        <v>0.0</v>
      </c>
      <c r="I302" s="195">
        <f>I301+Sheet!I295</f>
        <v>0</v>
      </c>
      <c r="J302" s="196">
        <f>J301+Sheet!J295</f>
        <v>0</v>
      </c>
      <c r="K302" s="180">
        <f>K301+Sheet!K295</f>
        <v>0</v>
      </c>
      <c r="L302" s="180">
        <f>L301+Sheet!L295</f>
        <v>871619.745</v>
      </c>
      <c r="M302" s="180">
        <f>M301+Sheet!M295</f>
        <v>871619.745</v>
      </c>
      <c r="N302" s="180">
        <f>N301+Sheet!N295</f>
        <v>0</v>
      </c>
      <c r="O302" s="167">
        <f>O301+Sheet!O295</f>
        <v>471520.9657</v>
      </c>
      <c r="P302" s="167">
        <f>P301+Sheet!P295</f>
        <v>283260.6354</v>
      </c>
      <c r="Q302" s="167">
        <f>Q301+Sheet!Q295</f>
        <v>779005.8254</v>
      </c>
      <c r="R302" s="167">
        <f>R301+Sheet!R295</f>
        <v>0</v>
      </c>
      <c r="S302" s="159"/>
      <c r="T302" s="159"/>
      <c r="U302" s="159"/>
      <c r="V302" s="159"/>
      <c r="W302" s="159"/>
      <c r="X302" s="159"/>
    </row>
    <row r="303" ht="15.75" customHeight="1">
      <c r="A303" s="186">
        <f>'PROP DAILY PNL'!A297</f>
        <v>45877</v>
      </c>
      <c r="B303" s="190">
        <f t="shared" si="9"/>
        <v>12505786.69</v>
      </c>
      <c r="C303" s="194">
        <f>C302+Sheet!C296</f>
        <v>5942125.059</v>
      </c>
      <c r="D303" s="195">
        <f>D302+Sheet!D296</f>
        <v>1358066.74</v>
      </c>
      <c r="E303" s="195">
        <f>E302+Sheet!E296</f>
        <v>1122589.66</v>
      </c>
      <c r="F303" s="196">
        <f>F302+Sheet!F296</f>
        <v>0</v>
      </c>
      <c r="G303" s="196">
        <f>G302+Sheet!G296</f>
        <v>851976.9439</v>
      </c>
      <c r="H303" s="199">
        <v>0.0</v>
      </c>
      <c r="I303" s="195">
        <f>I302+Sheet!I296</f>
        <v>0</v>
      </c>
      <c r="J303" s="196">
        <f>J302+Sheet!J296</f>
        <v>0</v>
      </c>
      <c r="K303" s="180">
        <f>K302+Sheet!K296</f>
        <v>0</v>
      </c>
      <c r="L303" s="180">
        <f>L302+Sheet!L296</f>
        <v>859385.084</v>
      </c>
      <c r="M303" s="180">
        <f>M302+Sheet!M296</f>
        <v>859385.084</v>
      </c>
      <c r="N303" s="180">
        <f>N302+Sheet!N296</f>
        <v>0</v>
      </c>
      <c r="O303" s="167">
        <f>O302+Sheet!O296</f>
        <v>464902.3694</v>
      </c>
      <c r="P303" s="167">
        <f>P302+Sheet!P296</f>
        <v>279284.5921</v>
      </c>
      <c r="Q303" s="167">
        <f>Q302+Sheet!Q296</f>
        <v>768071.1578</v>
      </c>
      <c r="R303" s="167">
        <f>R302+Sheet!R296</f>
        <v>0</v>
      </c>
      <c r="S303" s="159"/>
      <c r="T303" s="159"/>
      <c r="U303" s="159"/>
      <c r="V303" s="159"/>
      <c r="W303" s="159"/>
      <c r="X303" s="159"/>
    </row>
    <row r="304" ht="15.75" customHeight="1">
      <c r="A304" s="186">
        <f>'PROP DAILY PNL'!A298</f>
        <v>45880</v>
      </c>
      <c r="B304" s="190">
        <f t="shared" si="9"/>
        <v>12603586.69</v>
      </c>
      <c r="C304" s="194">
        <f>C303+Sheet!C297</f>
        <v>5988594.733</v>
      </c>
      <c r="D304" s="195">
        <f>D303+Sheet!D297</f>
        <v>1368687.338</v>
      </c>
      <c r="E304" s="195">
        <f>E303+Sheet!E297</f>
        <v>1131368.738</v>
      </c>
      <c r="F304" s="196">
        <f>F303+Sheet!F297</f>
        <v>0</v>
      </c>
      <c r="G304" s="196">
        <f>G303+Sheet!G297</f>
        <v>858639.727</v>
      </c>
      <c r="H304" s="199">
        <v>0.0</v>
      </c>
      <c r="I304" s="195">
        <f>I303+Sheet!I297</f>
        <v>0</v>
      </c>
      <c r="J304" s="196">
        <f>J303+Sheet!J297</f>
        <v>0</v>
      </c>
      <c r="K304" s="180">
        <f>K303+Sheet!K297</f>
        <v>0</v>
      </c>
      <c r="L304" s="180">
        <f>L303+Sheet!L297</f>
        <v>866105.8016</v>
      </c>
      <c r="M304" s="180">
        <f>M303+Sheet!M297</f>
        <v>866105.8016</v>
      </c>
      <c r="N304" s="180">
        <f>N303+Sheet!N297</f>
        <v>0</v>
      </c>
      <c r="O304" s="167">
        <f>O303+Sheet!O297</f>
        <v>468538.0825</v>
      </c>
      <c r="P304" s="167">
        <f>P303+Sheet!P297</f>
        <v>281468.7037</v>
      </c>
      <c r="Q304" s="167">
        <f>Q303+Sheet!Q297</f>
        <v>774077.7659</v>
      </c>
      <c r="R304" s="167">
        <f>R303+Sheet!R297</f>
        <v>0</v>
      </c>
      <c r="S304" s="159"/>
      <c r="T304" s="159"/>
      <c r="U304" s="159"/>
      <c r="V304" s="159"/>
      <c r="W304" s="159"/>
      <c r="X304" s="159"/>
    </row>
    <row r="305" ht="15.75" customHeight="1">
      <c r="A305" s="186">
        <f>'PROP DAILY PNL'!A299</f>
        <v>45881</v>
      </c>
      <c r="B305" s="190">
        <f t="shared" si="9"/>
        <v>12738607.69</v>
      </c>
      <c r="C305" s="194">
        <f>C304+Sheet!C298</f>
        <v>6052749.966</v>
      </c>
      <c r="D305" s="195">
        <f>D304+Sheet!D298</f>
        <v>1383349.952</v>
      </c>
      <c r="E305" s="195">
        <f>E304+Sheet!E298</f>
        <v>1143488.981</v>
      </c>
      <c r="F305" s="196">
        <f>F304+Sheet!F298</f>
        <v>0</v>
      </c>
      <c r="G305" s="196">
        <f>G304+Sheet!G298</f>
        <v>867838.251</v>
      </c>
      <c r="H305" s="199">
        <v>0.0</v>
      </c>
      <c r="I305" s="195">
        <f>I304+Sheet!I298</f>
        <v>0</v>
      </c>
      <c r="J305" s="196">
        <f>J304+Sheet!J298</f>
        <v>0</v>
      </c>
      <c r="K305" s="180">
        <f>K304+Sheet!K298</f>
        <v>0</v>
      </c>
      <c r="L305" s="180">
        <f>L304+Sheet!L298</f>
        <v>875384.309</v>
      </c>
      <c r="M305" s="180">
        <f>M304+Sheet!M298</f>
        <v>875384.309</v>
      </c>
      <c r="N305" s="180">
        <f>N304+Sheet!N298</f>
        <v>0</v>
      </c>
      <c r="O305" s="167">
        <f>O304+Sheet!O298</f>
        <v>473557.4854</v>
      </c>
      <c r="P305" s="167">
        <f>P304+Sheet!P298</f>
        <v>284484.0505</v>
      </c>
      <c r="Q305" s="167">
        <f>Q304+Sheet!Q298</f>
        <v>782370.3858</v>
      </c>
      <c r="R305" s="167">
        <f>R304+Sheet!R298</f>
        <v>0</v>
      </c>
      <c r="S305" s="159"/>
      <c r="T305" s="159"/>
      <c r="U305" s="159"/>
      <c r="V305" s="159"/>
      <c r="W305" s="159"/>
      <c r="X305" s="159"/>
    </row>
    <row r="306" ht="15.75" customHeight="1">
      <c r="A306" s="186">
        <f>'PROP DAILY PNL'!A300</f>
        <v>45882</v>
      </c>
      <c r="B306" s="190">
        <f t="shared" si="9"/>
        <v>12569992.69</v>
      </c>
      <c r="C306" s="194">
        <f>C305+Sheet!C299</f>
        <v>5972632.542</v>
      </c>
      <c r="D306" s="195">
        <f>D305+Sheet!D299</f>
        <v>1365039.195</v>
      </c>
      <c r="E306" s="195">
        <f>E305+Sheet!E299</f>
        <v>1128353.151</v>
      </c>
      <c r="F306" s="196">
        <f>F305+Sheet!F299</f>
        <v>0</v>
      </c>
      <c r="G306" s="196">
        <f>G305+Sheet!G299</f>
        <v>856351.0815</v>
      </c>
      <c r="H306" s="199">
        <v>0.0</v>
      </c>
      <c r="I306" s="195">
        <f>I305+Sheet!I299</f>
        <v>0</v>
      </c>
      <c r="J306" s="196">
        <f>J305+Sheet!J299</f>
        <v>0</v>
      </c>
      <c r="K306" s="180">
        <f>K305+Sheet!K299</f>
        <v>0</v>
      </c>
      <c r="L306" s="180">
        <f>L305+Sheet!L299</f>
        <v>863797.2557</v>
      </c>
      <c r="M306" s="180">
        <f>M305+Sheet!M299</f>
        <v>863797.2557</v>
      </c>
      <c r="N306" s="180">
        <f>N305+Sheet!N299</f>
        <v>0</v>
      </c>
      <c r="O306" s="167">
        <f>O305+Sheet!O299</f>
        <v>467289.2262</v>
      </c>
      <c r="P306" s="167">
        <f>P305+Sheet!P299</f>
        <v>280718.468</v>
      </c>
      <c r="Q306" s="167">
        <f>Q305+Sheet!Q299</f>
        <v>772014.5144</v>
      </c>
      <c r="R306" s="167">
        <f>R305+Sheet!R299</f>
        <v>0</v>
      </c>
      <c r="S306" s="159"/>
      <c r="T306" s="159"/>
      <c r="U306" s="159"/>
      <c r="V306" s="159"/>
      <c r="W306" s="159"/>
      <c r="X306" s="159"/>
    </row>
    <row r="307" ht="15.75" customHeight="1">
      <c r="A307" s="186">
        <f>'PROP DAILY PNL'!A301</f>
        <v>45883</v>
      </c>
      <c r="B307" s="190">
        <f t="shared" si="9"/>
        <v>12641959.69</v>
      </c>
      <c r="C307" s="194">
        <f>C306+Sheet!C300</f>
        <v>6006827.665</v>
      </c>
      <c r="D307" s="195">
        <f>D306+Sheet!D300</f>
        <v>1372854.456</v>
      </c>
      <c r="E307" s="195">
        <f>E306+Sheet!E300</f>
        <v>1134813.314</v>
      </c>
      <c r="F307" s="196">
        <f>F306+Sheet!F300</f>
        <v>0</v>
      </c>
      <c r="G307" s="196">
        <f>G306+Sheet!G300</f>
        <v>861253.9497</v>
      </c>
      <c r="H307" s="199">
        <v>0.0</v>
      </c>
      <c r="I307" s="195">
        <f>I306+Sheet!I300</f>
        <v>0</v>
      </c>
      <c r="J307" s="196">
        <f>J306+Sheet!J300</f>
        <v>0</v>
      </c>
      <c r="K307" s="180">
        <f>K306+Sheet!K300</f>
        <v>0</v>
      </c>
      <c r="L307" s="180">
        <f>L306+Sheet!L300</f>
        <v>868742.7556</v>
      </c>
      <c r="M307" s="180">
        <f>M306+Sheet!M300</f>
        <v>868742.7556</v>
      </c>
      <c r="N307" s="180">
        <f>N306+Sheet!N300</f>
        <v>0</v>
      </c>
      <c r="O307" s="167">
        <f>O306+Sheet!O300</f>
        <v>469964.598</v>
      </c>
      <c r="P307" s="167">
        <f>P306+Sheet!P300</f>
        <v>282325.666</v>
      </c>
      <c r="Q307" s="167">
        <f>Q306+Sheet!Q300</f>
        <v>776434.5304</v>
      </c>
      <c r="R307" s="167">
        <f>R306+Sheet!R300</f>
        <v>0</v>
      </c>
      <c r="S307" s="159"/>
      <c r="T307" s="159"/>
      <c r="U307" s="159"/>
      <c r="V307" s="159"/>
      <c r="W307" s="159"/>
      <c r="X307" s="159"/>
    </row>
    <row r="308" ht="15.75" customHeight="1">
      <c r="A308" s="186">
        <f>'PROP DAILY PNL'!A302</f>
        <v>45887</v>
      </c>
      <c r="B308" s="190">
        <f t="shared" si="9"/>
        <v>12423786.69</v>
      </c>
      <c r="C308" s="194">
        <f>C307+Sheet!C301</f>
        <v>5903162.755</v>
      </c>
      <c r="D308" s="195">
        <f>D307+Sheet!D301</f>
        <v>1349161.945</v>
      </c>
      <c r="E308" s="195">
        <f>E307+Sheet!E301</f>
        <v>1115228.88</v>
      </c>
      <c r="F308" s="196">
        <f>F307+Sheet!F301</f>
        <v>0</v>
      </c>
      <c r="G308" s="196">
        <f>G307+Sheet!G301</f>
        <v>846390.5613</v>
      </c>
      <c r="H308" s="199">
        <v>0.0</v>
      </c>
      <c r="I308" s="195">
        <f>I307+Sheet!I301</f>
        <v>0</v>
      </c>
      <c r="J308" s="196">
        <f>J307+Sheet!J301</f>
        <v>0</v>
      </c>
      <c r="K308" s="180">
        <f>K307+Sheet!K301</f>
        <v>0</v>
      </c>
      <c r="L308" s="180">
        <f>L307+Sheet!L301</f>
        <v>853750.1265</v>
      </c>
      <c r="M308" s="180">
        <f>M307+Sheet!M301</f>
        <v>853750.1265</v>
      </c>
      <c r="N308" s="180">
        <f>N307+Sheet!N301</f>
        <v>0</v>
      </c>
      <c r="O308" s="167">
        <f>O307+Sheet!O301</f>
        <v>461854.0211</v>
      </c>
      <c r="P308" s="167">
        <f>P307+Sheet!P301</f>
        <v>277453.3329</v>
      </c>
      <c r="Q308" s="167">
        <f>Q307+Sheet!Q301</f>
        <v>763034.9425</v>
      </c>
      <c r="R308" s="167">
        <f>R307+Sheet!R301</f>
        <v>0</v>
      </c>
      <c r="S308" s="159"/>
      <c r="T308" s="159"/>
      <c r="U308" s="159"/>
      <c r="V308" s="159"/>
      <c r="W308" s="159"/>
      <c r="X308" s="159"/>
    </row>
    <row r="309" ht="15.75" customHeight="1">
      <c r="A309" s="186">
        <f>'PROP DAILY PNL'!A303</f>
        <v>45888</v>
      </c>
      <c r="B309" s="190">
        <f t="shared" si="9"/>
        <v>12424786.69</v>
      </c>
      <c r="C309" s="194">
        <f>C308+Sheet!C302</f>
        <v>5903637.905</v>
      </c>
      <c r="D309" s="195">
        <f>D308+Sheet!D302</f>
        <v>1349270.54</v>
      </c>
      <c r="E309" s="195">
        <f>E308+Sheet!E302</f>
        <v>1115318.645</v>
      </c>
      <c r="F309" s="196">
        <f>F308+Sheet!F302</f>
        <v>0</v>
      </c>
      <c r="G309" s="196">
        <f>G308+Sheet!G302</f>
        <v>846458.6879</v>
      </c>
      <c r="H309" s="199">
        <v>0.0</v>
      </c>
      <c r="I309" s="195">
        <f>I308+Sheet!I302</f>
        <v>0</v>
      </c>
      <c r="J309" s="196">
        <f>J308+Sheet!J302</f>
        <v>0</v>
      </c>
      <c r="K309" s="180">
        <f>K308+Sheet!K302</f>
        <v>0</v>
      </c>
      <c r="L309" s="180">
        <f>L308+Sheet!L302</f>
        <v>853818.8455</v>
      </c>
      <c r="M309" s="180">
        <f>M308+Sheet!M302</f>
        <v>853818.8455</v>
      </c>
      <c r="N309" s="180">
        <f>N308+Sheet!N302</f>
        <v>0</v>
      </c>
      <c r="O309" s="167">
        <f>O308+Sheet!O302</f>
        <v>461891.196</v>
      </c>
      <c r="P309" s="167">
        <f>P308+Sheet!P302</f>
        <v>277475.6654</v>
      </c>
      <c r="Q309" s="167">
        <f>Q308+Sheet!Q302</f>
        <v>763096.3597</v>
      </c>
      <c r="R309" s="167">
        <f>R308+Sheet!R302</f>
        <v>0</v>
      </c>
      <c r="S309" s="159"/>
      <c r="T309" s="159"/>
      <c r="U309" s="159"/>
      <c r="V309" s="159"/>
      <c r="W309" s="159"/>
      <c r="X309" s="159"/>
    </row>
    <row r="310" ht="15.75" customHeight="1">
      <c r="A310" s="186">
        <f>'PROP DAILY PNL'!A304</f>
        <v>45889</v>
      </c>
      <c r="B310" s="190">
        <f t="shared" si="9"/>
        <v>12697628.69</v>
      </c>
      <c r="C310" s="194">
        <f>C309+Sheet!C303</f>
        <v>6033278.793</v>
      </c>
      <c r="D310" s="195">
        <f>D309+Sheet!D303</f>
        <v>1378899.835</v>
      </c>
      <c r="E310" s="195">
        <f>E309+Sheet!E303</f>
        <v>1139810.476</v>
      </c>
      <c r="F310" s="196">
        <f>F309+Sheet!F303</f>
        <v>0</v>
      </c>
      <c r="G310" s="196">
        <f>G309+Sheet!G303</f>
        <v>865046.4904</v>
      </c>
      <c r="H310" s="199">
        <v>0.0</v>
      </c>
      <c r="I310" s="195">
        <f>I309+Sheet!I303</f>
        <v>0</v>
      </c>
      <c r="J310" s="196">
        <f>J309+Sheet!J303</f>
        <v>0</v>
      </c>
      <c r="K310" s="180">
        <f>K309+Sheet!K303</f>
        <v>0</v>
      </c>
      <c r="L310" s="180">
        <f>L309+Sheet!L303</f>
        <v>872568.2733</v>
      </c>
      <c r="M310" s="180">
        <f>M309+Sheet!M303</f>
        <v>872568.2733</v>
      </c>
      <c r="N310" s="180">
        <f>N309+Sheet!N303</f>
        <v>0</v>
      </c>
      <c r="O310" s="167">
        <f>O309+Sheet!O303</f>
        <v>472034.0919</v>
      </c>
      <c r="P310" s="167">
        <f>P309+Sheet!P303</f>
        <v>283568.8899</v>
      </c>
      <c r="Q310" s="167">
        <f>Q309+Sheet!Q303</f>
        <v>779853.5679</v>
      </c>
      <c r="R310" s="167">
        <f>R309+Sheet!R303</f>
        <v>0</v>
      </c>
      <c r="S310" s="159"/>
      <c r="T310" s="159"/>
      <c r="U310" s="159"/>
      <c r="V310" s="159"/>
      <c r="W310" s="159"/>
      <c r="X310" s="159"/>
    </row>
    <row r="311" ht="15.75" customHeight="1">
      <c r="A311" s="186">
        <f>'PROP DAILY PNL'!A305</f>
        <v>45890</v>
      </c>
      <c r="B311" s="190">
        <f t="shared" si="9"/>
        <v>12800092.69</v>
      </c>
      <c r="C311" s="194">
        <f>C310+Sheet!C304</f>
        <v>6081964.567</v>
      </c>
      <c r="D311" s="195">
        <f>D310+Sheet!D304</f>
        <v>1390026.92</v>
      </c>
      <c r="E311" s="195">
        <f>E310+Sheet!E304</f>
        <v>1149008.22</v>
      </c>
      <c r="F311" s="196">
        <f>F310+Sheet!F304</f>
        <v>0</v>
      </c>
      <c r="G311" s="196">
        <f>G310+Sheet!G304</f>
        <v>872027.0161</v>
      </c>
      <c r="H311" s="199">
        <v>0.0</v>
      </c>
      <c r="I311" s="195">
        <f>I310+Sheet!I304</f>
        <v>0</v>
      </c>
      <c r="J311" s="196">
        <f>J310+Sheet!J304</f>
        <v>0</v>
      </c>
      <c r="K311" s="180">
        <f>K310+Sheet!K304</f>
        <v>0</v>
      </c>
      <c r="L311" s="180">
        <f>L310+Sheet!L304</f>
        <v>879609.4963</v>
      </c>
      <c r="M311" s="180">
        <f>M310+Sheet!M304</f>
        <v>879609.4963</v>
      </c>
      <c r="N311" s="180">
        <f>N310+Sheet!N304</f>
        <v>0</v>
      </c>
      <c r="O311" s="167">
        <f>O310+Sheet!O304</f>
        <v>475843.1891</v>
      </c>
      <c r="P311" s="167">
        <f>P310+Sheet!P304</f>
        <v>285857.1599</v>
      </c>
      <c r="Q311" s="167">
        <f>Q310+Sheet!Q304</f>
        <v>786146.6261</v>
      </c>
      <c r="R311" s="167">
        <f>R310+Sheet!R304</f>
        <v>0</v>
      </c>
      <c r="S311" s="159"/>
      <c r="T311" s="159"/>
      <c r="U311" s="159"/>
      <c r="V311" s="159"/>
      <c r="W311" s="159"/>
      <c r="X311" s="159"/>
    </row>
    <row r="312" ht="15.75" customHeight="1">
      <c r="A312" s="186">
        <f>'PROP DAILY PNL'!A306</f>
        <v>45891</v>
      </c>
      <c r="B312" s="190">
        <f t="shared" si="9"/>
        <v>12845410.69</v>
      </c>
      <c r="C312" s="194">
        <f>C311+Sheet!C305</f>
        <v>6103497.416</v>
      </c>
      <c r="D312" s="195">
        <f>D311+Sheet!D305</f>
        <v>1394948.231</v>
      </c>
      <c r="E312" s="195">
        <f>E311+Sheet!E305</f>
        <v>1153076.218</v>
      </c>
      <c r="F312" s="196">
        <f>F311+Sheet!F305</f>
        <v>0</v>
      </c>
      <c r="G312" s="196">
        <f>G311+Sheet!G305</f>
        <v>875114.3781</v>
      </c>
      <c r="H312" s="199">
        <v>0.0</v>
      </c>
      <c r="I312" s="195">
        <f>I311+Sheet!I305</f>
        <v>0</v>
      </c>
      <c r="J312" s="196">
        <f>J311+Sheet!J305</f>
        <v>0</v>
      </c>
      <c r="K312" s="180">
        <f>K311+Sheet!K305</f>
        <v>0</v>
      </c>
      <c r="L312" s="180">
        <f>L311+Sheet!L305</f>
        <v>882723.7037</v>
      </c>
      <c r="M312" s="180">
        <f>M311+Sheet!M305</f>
        <v>882723.7037</v>
      </c>
      <c r="N312" s="180">
        <f>N311+Sheet!N305</f>
        <v>0</v>
      </c>
      <c r="O312" s="167">
        <f>O311+Sheet!O305</f>
        <v>477527.8848</v>
      </c>
      <c r="P312" s="167">
        <f>P311+Sheet!P305</f>
        <v>286869.2209</v>
      </c>
      <c r="Q312" s="167">
        <f>Q311+Sheet!Q305</f>
        <v>788929.9335</v>
      </c>
      <c r="R312" s="167">
        <f>R311+Sheet!R305</f>
        <v>0</v>
      </c>
      <c r="S312" s="159"/>
      <c r="T312" s="159"/>
      <c r="U312" s="159"/>
      <c r="V312" s="159"/>
      <c r="W312" s="159"/>
      <c r="X312" s="159"/>
    </row>
    <row r="313" ht="15.75" customHeight="1">
      <c r="A313" s="186">
        <f>'PROP DAILY PNL'!A307</f>
        <v>45894</v>
      </c>
      <c r="B313" s="190">
        <f t="shared" si="9"/>
        <v>12906640.69</v>
      </c>
      <c r="C313" s="194">
        <f>C312+Sheet!C306</f>
        <v>6132590.853</v>
      </c>
      <c r="D313" s="195">
        <f>D312+Sheet!D306</f>
        <v>1401597.507</v>
      </c>
      <c r="E313" s="195">
        <f>E312+Sheet!E306</f>
        <v>1158572.567</v>
      </c>
      <c r="F313" s="196">
        <f>F312+Sheet!F306</f>
        <v>0</v>
      </c>
      <c r="G313" s="196">
        <f>G312+Sheet!G306</f>
        <v>879285.7709</v>
      </c>
      <c r="H313" s="199">
        <v>0.0</v>
      </c>
      <c r="I313" s="195">
        <f>I312+Sheet!I306</f>
        <v>0</v>
      </c>
      <c r="J313" s="196">
        <f>J312+Sheet!J306</f>
        <v>0</v>
      </c>
      <c r="K313" s="180">
        <f>K312+Sheet!K306</f>
        <v>0</v>
      </c>
      <c r="L313" s="180">
        <f>L312+Sheet!L306</f>
        <v>886931.3677</v>
      </c>
      <c r="M313" s="180">
        <f>M312+Sheet!M306</f>
        <v>886931.3677</v>
      </c>
      <c r="N313" s="180">
        <f>N312+Sheet!N306</f>
        <v>0</v>
      </c>
      <c r="O313" s="167">
        <f>O312+Sheet!O306</f>
        <v>479804.1088</v>
      </c>
      <c r="P313" s="167">
        <f>P312+Sheet!P306</f>
        <v>288236.6356</v>
      </c>
      <c r="Q313" s="167">
        <f>Q312+Sheet!Q306</f>
        <v>792690.5123</v>
      </c>
      <c r="R313" s="167">
        <f>R312+Sheet!R306</f>
        <v>0</v>
      </c>
      <c r="S313" s="159"/>
      <c r="T313" s="159"/>
      <c r="U313" s="159"/>
      <c r="V313" s="159"/>
      <c r="W313" s="159"/>
      <c r="X313" s="159"/>
    </row>
    <row r="314" ht="15.75" customHeight="1">
      <c r="A314" s="186">
        <f>'PROP DAILY PNL'!A308</f>
        <v>45895</v>
      </c>
      <c r="B314" s="190">
        <f t="shared" si="9"/>
        <v>12892070.69</v>
      </c>
      <c r="C314" s="194">
        <f>C313+Sheet!C307</f>
        <v>6125667.917</v>
      </c>
      <c r="D314" s="195">
        <f>D313+Sheet!D307</f>
        <v>1400015.277</v>
      </c>
      <c r="E314" s="195">
        <f>E313+Sheet!E307</f>
        <v>1157264.682</v>
      </c>
      <c r="F314" s="196">
        <f>F313+Sheet!F307</f>
        <v>0</v>
      </c>
      <c r="G314" s="196">
        <f>G313+Sheet!G307</f>
        <v>878293.1661</v>
      </c>
      <c r="H314" s="199">
        <v>0.0</v>
      </c>
      <c r="I314" s="195">
        <f>I313+Sheet!I307</f>
        <v>0</v>
      </c>
      <c r="J314" s="196">
        <f>J313+Sheet!J307</f>
        <v>0</v>
      </c>
      <c r="K314" s="180">
        <f>K313+Sheet!K307</f>
        <v>0</v>
      </c>
      <c r="L314" s="180">
        <f>L313+Sheet!L307</f>
        <v>885930.132</v>
      </c>
      <c r="M314" s="180">
        <f>M313+Sheet!M307</f>
        <v>885930.132</v>
      </c>
      <c r="N314" s="180">
        <f>N313+Sheet!N307</f>
        <v>0</v>
      </c>
      <c r="O314" s="167">
        <f>O313+Sheet!O307</f>
        <v>479262.4694</v>
      </c>
      <c r="P314" s="167">
        <f>P313+Sheet!P307</f>
        <v>287911.2521</v>
      </c>
      <c r="Q314" s="167">
        <f>Q313+Sheet!Q307</f>
        <v>791795.6628</v>
      </c>
      <c r="R314" s="167">
        <f>R313+Sheet!R307</f>
        <v>0</v>
      </c>
      <c r="S314" s="159"/>
      <c r="T314" s="159"/>
      <c r="U314" s="159"/>
      <c r="V314" s="159"/>
      <c r="W314" s="159"/>
      <c r="X314" s="159"/>
    </row>
    <row r="315" ht="15.75" customHeight="1">
      <c r="A315" s="186">
        <f>'PROP DAILY PNL'!A309</f>
        <v>45897</v>
      </c>
      <c r="B315" s="190">
        <f t="shared" si="9"/>
        <v>13116644.69</v>
      </c>
      <c r="C315" s="194">
        <f>C314+Sheet!C308</f>
        <v>6232374.262</v>
      </c>
      <c r="D315" s="195">
        <f>D314+Sheet!D308</f>
        <v>1424402.905</v>
      </c>
      <c r="E315" s="195">
        <f>E314+Sheet!E308</f>
        <v>1177423.706</v>
      </c>
      <c r="F315" s="196">
        <f>F314+Sheet!F308</f>
        <v>0</v>
      </c>
      <c r="G315" s="196">
        <f>G314+Sheet!G308</f>
        <v>893592.6331</v>
      </c>
      <c r="H315" s="199">
        <v>0.0</v>
      </c>
      <c r="I315" s="195">
        <f>I314+Sheet!I308</f>
        <v>0</v>
      </c>
      <c r="J315" s="196">
        <f>J314+Sheet!J308</f>
        <v>0</v>
      </c>
      <c r="K315" s="180">
        <f>K314+Sheet!K308</f>
        <v>0</v>
      </c>
      <c r="L315" s="180">
        <f>L314+Sheet!L308</f>
        <v>901362.6314</v>
      </c>
      <c r="M315" s="180">
        <f>M314+Sheet!M308</f>
        <v>901362.6314</v>
      </c>
      <c r="N315" s="180">
        <f>N314+Sheet!N308</f>
        <v>0</v>
      </c>
      <c r="O315" s="167">
        <f>O314+Sheet!O308</f>
        <v>487611.0033</v>
      </c>
      <c r="P315" s="167">
        <f>P314+Sheet!P308</f>
        <v>292926.535</v>
      </c>
      <c r="Q315" s="167">
        <f>Q314+Sheet!Q308</f>
        <v>805588.3827</v>
      </c>
      <c r="R315" s="167">
        <f>R314+Sheet!R308</f>
        <v>0</v>
      </c>
      <c r="S315" s="159"/>
      <c r="T315" s="159"/>
      <c r="U315" s="159"/>
      <c r="V315" s="159"/>
      <c r="W315" s="159"/>
      <c r="X315" s="159"/>
    </row>
    <row r="316" ht="15.75" customHeight="1">
      <c r="A316" s="186">
        <f>'PROP DAILY PNL'!A310</f>
        <v>45898</v>
      </c>
      <c r="B316" s="190">
        <f t="shared" si="9"/>
        <v>12986481.69</v>
      </c>
      <c r="C316" s="194">
        <f>C315+Sheet!C309</f>
        <v>6170527.308</v>
      </c>
      <c r="D316" s="195">
        <f>D315+Sheet!D309</f>
        <v>1410267.846</v>
      </c>
      <c r="E316" s="195">
        <f>E315+Sheet!E309</f>
        <v>1165739.544</v>
      </c>
      <c r="F316" s="196">
        <f>F315+Sheet!F309</f>
        <v>0</v>
      </c>
      <c r="G316" s="196">
        <f>G315+Sheet!G309</f>
        <v>884725.0682</v>
      </c>
      <c r="H316" s="199">
        <v>0.0</v>
      </c>
      <c r="I316" s="195">
        <f>I315+Sheet!I309</f>
        <v>0</v>
      </c>
      <c r="J316" s="196">
        <f>J315+Sheet!J309</f>
        <v>0</v>
      </c>
      <c r="K316" s="180">
        <f>K315+Sheet!K309</f>
        <v>0</v>
      </c>
      <c r="L316" s="180">
        <f>L315+Sheet!L309</f>
        <v>892417.9609</v>
      </c>
      <c r="M316" s="180">
        <f>M315+Sheet!M309</f>
        <v>892417.9609</v>
      </c>
      <c r="N316" s="180">
        <f>N315+Sheet!N309</f>
        <v>0</v>
      </c>
      <c r="O316" s="167">
        <f>O315+Sheet!O309</f>
        <v>482772.1964</v>
      </c>
      <c r="P316" s="167">
        <f>P315+Sheet!P309</f>
        <v>290019.679</v>
      </c>
      <c r="Q316" s="167">
        <f>Q315+Sheet!Q309</f>
        <v>797594.1278</v>
      </c>
      <c r="R316" s="167">
        <f>R315+Sheet!R309</f>
        <v>0</v>
      </c>
      <c r="S316" s="159"/>
      <c r="T316" s="159"/>
      <c r="U316" s="159"/>
      <c r="V316" s="159"/>
      <c r="W316" s="159"/>
      <c r="X316" s="159"/>
    </row>
    <row r="317" ht="15.75" customHeight="1">
      <c r="A317" s="192">
        <f>'PROP DAILY PNL'!A311</f>
        <v>45901</v>
      </c>
      <c r="B317" s="168">
        <f t="shared" si="9"/>
        <v>12577789.31</v>
      </c>
      <c r="C317" s="168">
        <v>5938690.253352456</v>
      </c>
      <c r="D317" s="168">
        <v>1376385.2977906335</v>
      </c>
      <c r="E317" s="168">
        <v>1137732.3423830653</v>
      </c>
      <c r="F317" s="170">
        <f>F316+Sheet!F310</f>
        <v>0</v>
      </c>
      <c r="G317" s="170">
        <v>860334.049322426</v>
      </c>
      <c r="H317" s="187">
        <v>0.0</v>
      </c>
      <c r="I317" s="168">
        <f>I316+Sheet!I310</f>
        <v>0</v>
      </c>
      <c r="J317" s="170">
        <f>J316+Sheet!J310</f>
        <v>0</v>
      </c>
      <c r="K317" s="193">
        <f>K316+Sheet!K310</f>
        <v>0</v>
      </c>
      <c r="L317" s="201">
        <v>867901.8931827837</v>
      </c>
      <c r="M317" s="201">
        <v>867901.8931827837</v>
      </c>
      <c r="N317" s="193">
        <f>N316+Sheet!N310</f>
        <v>0</v>
      </c>
      <c r="O317" s="189">
        <v>471173.2324433326</v>
      </c>
      <c r="P317" s="193">
        <v>283051.8574321854</v>
      </c>
      <c r="Q317" s="193">
        <v>774618.4891232138</v>
      </c>
      <c r="R317" s="189">
        <f>R316+Sheet!R310</f>
        <v>0</v>
      </c>
      <c r="S317" s="173"/>
      <c r="T317" s="173"/>
      <c r="U317" s="173"/>
      <c r="V317" s="173"/>
      <c r="W317" s="173"/>
      <c r="X317" s="173"/>
    </row>
    <row r="318" ht="15.75" customHeight="1">
      <c r="A318" s="186">
        <f>'PROP DAILY PNL'!A312</f>
        <v>45902</v>
      </c>
      <c r="B318" s="190">
        <f t="shared" si="9"/>
        <v>12803887.31</v>
      </c>
      <c r="C318" s="194">
        <f>C317+Sheet!C311</f>
        <v>6045443.989</v>
      </c>
      <c r="D318" s="195">
        <f>D317+Sheet!D311</f>
        <v>1401127.163</v>
      </c>
      <c r="E318" s="195">
        <f>E317+Sheet!E311</f>
        <v>1158184.188</v>
      </c>
      <c r="F318" s="196">
        <f>F317+Sheet!F311</f>
        <v>0</v>
      </c>
      <c r="G318" s="196">
        <f>G317+Sheet!G311</f>
        <v>875799.3909</v>
      </c>
      <c r="H318" s="199">
        <v>0.0</v>
      </c>
      <c r="I318" s="195">
        <f>I317+Sheet!I311</f>
        <v>0</v>
      </c>
      <c r="J318" s="196">
        <f>J317+Sheet!J311</f>
        <v>0</v>
      </c>
      <c r="K318" s="180">
        <f>K317+Sheet!K311</f>
        <v>0</v>
      </c>
      <c r="L318" s="180">
        <f>L317+Sheet!L311</f>
        <v>883503.2741</v>
      </c>
      <c r="M318" s="180">
        <f>M317+Sheet!M311</f>
        <v>883503.2741</v>
      </c>
      <c r="N318" s="180">
        <f>N317+Sheet!N311</f>
        <v>0</v>
      </c>
      <c r="O318" s="167">
        <f>O317+Sheet!O311</f>
        <v>479643.0297</v>
      </c>
      <c r="P318" s="167">
        <f>P317+Sheet!P311</f>
        <v>288139.99</v>
      </c>
      <c r="Q318" s="167">
        <f>Q317+Sheet!Q311</f>
        <v>788543.0101</v>
      </c>
      <c r="R318" s="167">
        <f>R317+Sheet!R311</f>
        <v>0</v>
      </c>
      <c r="S318" s="159"/>
      <c r="T318" s="159"/>
      <c r="U318" s="159"/>
      <c r="V318" s="159"/>
      <c r="W318" s="159"/>
      <c r="X318" s="159"/>
    </row>
    <row r="319" ht="15.75" customHeight="1">
      <c r="A319" s="186">
        <f>'PROP DAILY PNL'!A313</f>
        <v>45903</v>
      </c>
      <c r="B319" s="190">
        <f t="shared" si="9"/>
        <v>12895953.31</v>
      </c>
      <c r="C319" s="194">
        <f>C318+Sheet!C312</f>
        <v>6088913.587</v>
      </c>
      <c r="D319" s="195">
        <f>D318+Sheet!D312</f>
        <v>1411201.929</v>
      </c>
      <c r="E319" s="195">
        <f>E318+Sheet!E312</f>
        <v>1166512.08</v>
      </c>
      <c r="F319" s="196">
        <f>F318+Sheet!F312</f>
        <v>0</v>
      </c>
      <c r="G319" s="196">
        <f>G318+Sheet!G312</f>
        <v>882096.8024</v>
      </c>
      <c r="H319" s="199">
        <v>0.0</v>
      </c>
      <c r="I319" s="195">
        <f>I318+Sheet!I312</f>
        <v>0</v>
      </c>
      <c r="J319" s="196">
        <f>J318+Sheet!J312</f>
        <v>0</v>
      </c>
      <c r="K319" s="180">
        <f>K318+Sheet!K312</f>
        <v>0</v>
      </c>
      <c r="L319" s="180">
        <f>L318+Sheet!L312</f>
        <v>889856.0801</v>
      </c>
      <c r="M319" s="180">
        <f>M318+Sheet!M312</f>
        <v>889856.0801</v>
      </c>
      <c r="N319" s="180">
        <f>N318+Sheet!N312</f>
        <v>0</v>
      </c>
      <c r="O319" s="167">
        <f>O318+Sheet!O312</f>
        <v>483091.8897</v>
      </c>
      <c r="P319" s="167">
        <f>P318+Sheet!P312</f>
        <v>290211.8526</v>
      </c>
      <c r="Q319" s="167">
        <f>Q318+Sheet!Q312</f>
        <v>794213.007</v>
      </c>
      <c r="R319" s="167">
        <f>R318+Sheet!R312</f>
        <v>0</v>
      </c>
      <c r="S319" s="159"/>
      <c r="T319" s="159"/>
      <c r="U319" s="159"/>
      <c r="V319" s="159"/>
      <c r="W319" s="159"/>
      <c r="X319" s="159"/>
    </row>
    <row r="320" ht="15.75" customHeight="1">
      <c r="A320" s="186">
        <f>'PROP DAILY PNL'!A314</f>
        <v>45904</v>
      </c>
      <c r="B320" s="190">
        <f t="shared" si="9"/>
        <v>12898684.31</v>
      </c>
      <c r="C320" s="194">
        <f>C319+Sheet!C313</f>
        <v>6090203.048</v>
      </c>
      <c r="D320" s="195">
        <f>D319+Sheet!D313</f>
        <v>1411500.782</v>
      </c>
      <c r="E320" s="195">
        <f>E319+Sheet!E313</f>
        <v>1166759.114</v>
      </c>
      <c r="F320" s="196">
        <f>F319+Sheet!F313</f>
        <v>0</v>
      </c>
      <c r="G320" s="196">
        <f>G319+Sheet!G313</f>
        <v>882283.6056</v>
      </c>
      <c r="H320" s="199">
        <v>0.0</v>
      </c>
      <c r="I320" s="195">
        <f>I319+Sheet!I313</f>
        <v>0</v>
      </c>
      <c r="J320" s="196">
        <f>J319+Sheet!J313</f>
        <v>0</v>
      </c>
      <c r="K320" s="180">
        <f>K319+Sheet!K313</f>
        <v>0</v>
      </c>
      <c r="L320" s="180">
        <f>L319+Sheet!L313</f>
        <v>890044.5266</v>
      </c>
      <c r="M320" s="180">
        <f>M319+Sheet!M313</f>
        <v>890044.5266</v>
      </c>
      <c r="N320" s="180">
        <f>N319+Sheet!N313</f>
        <v>0</v>
      </c>
      <c r="O320" s="167">
        <f>O319+Sheet!O313</f>
        <v>483194.195</v>
      </c>
      <c r="P320" s="167">
        <f>P319+Sheet!P313</f>
        <v>290273.3113</v>
      </c>
      <c r="Q320" s="167">
        <f>Q319+Sheet!Q313</f>
        <v>794381.1989</v>
      </c>
      <c r="R320" s="167">
        <f>R319+Sheet!R313</f>
        <v>0</v>
      </c>
      <c r="S320" s="159"/>
      <c r="T320" s="159"/>
      <c r="U320" s="159"/>
      <c r="V320" s="159"/>
      <c r="W320" s="159"/>
      <c r="X320" s="159"/>
    </row>
    <row r="321" ht="15.75" customHeight="1">
      <c r="A321" s="186">
        <f>'PROP DAILY PNL'!A315</f>
        <v>45905</v>
      </c>
      <c r="B321" s="190">
        <f t="shared" si="9"/>
        <v>12611649.31</v>
      </c>
      <c r="C321" s="194">
        <f>C320+Sheet!C314</f>
        <v>5954677.487</v>
      </c>
      <c r="D321" s="195">
        <f>D320+Sheet!D314</f>
        <v>1380090.592</v>
      </c>
      <c r="E321" s="195">
        <f>E320+Sheet!E314</f>
        <v>1140795.171</v>
      </c>
      <c r="F321" s="196">
        <f>F320+Sheet!F314</f>
        <v>0</v>
      </c>
      <c r="G321" s="196">
        <f>G320+Sheet!G314</f>
        <v>862650.109</v>
      </c>
      <c r="H321" s="199">
        <v>0.0</v>
      </c>
      <c r="I321" s="195">
        <f>I320+Sheet!I314</f>
        <v>0</v>
      </c>
      <c r="J321" s="196">
        <f>J320+Sheet!J314</f>
        <v>0</v>
      </c>
      <c r="K321" s="180">
        <f>K320+Sheet!K314</f>
        <v>0</v>
      </c>
      <c r="L321" s="180">
        <f>L320+Sheet!L314</f>
        <v>870238.3259</v>
      </c>
      <c r="M321" s="180">
        <f>M320+Sheet!M314</f>
        <v>870238.3259</v>
      </c>
      <c r="N321" s="180">
        <f>N320+Sheet!N314</f>
        <v>0</v>
      </c>
      <c r="O321" s="167">
        <f>O320+Sheet!O314</f>
        <v>472441.6529</v>
      </c>
      <c r="P321" s="167">
        <f>P320+Sheet!P314</f>
        <v>283813.8463</v>
      </c>
      <c r="Q321" s="167">
        <f>Q320+Sheet!Q314</f>
        <v>776703.7985</v>
      </c>
      <c r="R321" s="167">
        <f>R320+Sheet!R314</f>
        <v>0</v>
      </c>
      <c r="S321" s="159"/>
      <c r="T321" s="159"/>
      <c r="U321" s="159"/>
      <c r="V321" s="159"/>
      <c r="W321" s="159"/>
      <c r="X321" s="159"/>
    </row>
    <row r="322" ht="15.75" customHeight="1">
      <c r="A322" s="186">
        <f>'PROP DAILY PNL'!A316</f>
        <v>45908</v>
      </c>
      <c r="B322" s="190">
        <f t="shared" si="9"/>
        <v>12500712.31</v>
      </c>
      <c r="C322" s="194">
        <f>C321+Sheet!C315</f>
        <v>5902297.814</v>
      </c>
      <c r="D322" s="195">
        <f>D321+Sheet!D315</f>
        <v>1367950.775</v>
      </c>
      <c r="E322" s="195">
        <f>E321+Sheet!E315</f>
        <v>1130760.291</v>
      </c>
      <c r="F322" s="196">
        <f>F321+Sheet!F315</f>
        <v>0</v>
      </c>
      <c r="G322" s="196">
        <f>G321+Sheet!G315</f>
        <v>855061.9013</v>
      </c>
      <c r="H322" s="199">
        <v>0.0</v>
      </c>
      <c r="I322" s="195">
        <f>I321+Sheet!I315</f>
        <v>0</v>
      </c>
      <c r="J322" s="196">
        <f>J321+Sheet!J315</f>
        <v>0</v>
      </c>
      <c r="K322" s="180">
        <f>K321+Sheet!K315</f>
        <v>0</v>
      </c>
      <c r="L322" s="180">
        <f>L321+Sheet!L315</f>
        <v>862583.3692</v>
      </c>
      <c r="M322" s="180">
        <f>M321+Sheet!M315</f>
        <v>862583.3692</v>
      </c>
      <c r="N322" s="180">
        <f>N321+Sheet!N315</f>
        <v>0</v>
      </c>
      <c r="O322" s="167">
        <f>O321+Sheet!O315</f>
        <v>468285.8714</v>
      </c>
      <c r="P322" s="167">
        <f>P321+Sheet!P315</f>
        <v>281317.3087</v>
      </c>
      <c r="Q322" s="167">
        <f>Q321+Sheet!Q315</f>
        <v>769871.6081</v>
      </c>
      <c r="R322" s="167">
        <f>R321+Sheet!R315</f>
        <v>0</v>
      </c>
      <c r="S322" s="159"/>
      <c r="T322" s="159"/>
      <c r="U322" s="159"/>
      <c r="V322" s="159"/>
      <c r="W322" s="159"/>
      <c r="X322" s="159"/>
    </row>
    <row r="323" ht="15.75" customHeight="1">
      <c r="A323" s="186">
        <f>'PROP DAILY PNL'!A317</f>
        <v>45909</v>
      </c>
      <c r="B323" s="190">
        <f t="shared" si="9"/>
        <v>12396462.31</v>
      </c>
      <c r="C323" s="194">
        <f>C322+Sheet!C316</f>
        <v>5853075.456</v>
      </c>
      <c r="D323" s="195">
        <f>D322+Sheet!D316</f>
        <v>1356542.716</v>
      </c>
      <c r="E323" s="195">
        <f>E322+Sheet!E316</f>
        <v>1121330.287</v>
      </c>
      <c r="F323" s="196">
        <f>F322+Sheet!F316</f>
        <v>0</v>
      </c>
      <c r="G323" s="196">
        <f>G322+Sheet!G316</f>
        <v>847931.0914</v>
      </c>
      <c r="H323" s="199">
        <v>0.0</v>
      </c>
      <c r="I323" s="195">
        <f>I322+Sheet!I316</f>
        <v>0</v>
      </c>
      <c r="J323" s="196">
        <f>J322+Sheet!J316</f>
        <v>0</v>
      </c>
      <c r="K323" s="180">
        <f>K322+Sheet!K316</f>
        <v>0</v>
      </c>
      <c r="L323" s="180">
        <f>L322+Sheet!L316</f>
        <v>855389.8338</v>
      </c>
      <c r="M323" s="180">
        <f>M322+Sheet!M316</f>
        <v>855389.8338</v>
      </c>
      <c r="N323" s="180">
        <f>N322+Sheet!N316</f>
        <v>0</v>
      </c>
      <c r="O323" s="167">
        <f>O322+Sheet!O316</f>
        <v>464380.5897</v>
      </c>
      <c r="P323" s="167">
        <f>P322+Sheet!P316</f>
        <v>278971.2561</v>
      </c>
      <c r="Q323" s="167">
        <f>Q322+Sheet!Q316</f>
        <v>763451.2448</v>
      </c>
      <c r="R323" s="167">
        <f>R322+Sheet!R316</f>
        <v>0</v>
      </c>
      <c r="S323" s="159"/>
      <c r="T323" s="159"/>
      <c r="U323" s="159"/>
      <c r="V323" s="159"/>
      <c r="W323" s="159"/>
      <c r="X323" s="159"/>
    </row>
    <row r="324" ht="15.75" customHeight="1">
      <c r="A324" s="186">
        <f>'PROP DAILY PNL'!A318</f>
        <v>45910</v>
      </c>
      <c r="B324" s="190">
        <f t="shared" si="9"/>
        <v>12486240.31</v>
      </c>
      <c r="C324" s="194">
        <f>C323+Sheet!C317</f>
        <v>5895464.76</v>
      </c>
      <c r="D324" s="195">
        <f>D323+Sheet!D317</f>
        <v>1366367.107</v>
      </c>
      <c r="E324" s="195">
        <f>E323+Sheet!E317</f>
        <v>1129451.216</v>
      </c>
      <c r="F324" s="196">
        <f>F323+Sheet!F317</f>
        <v>0</v>
      </c>
      <c r="G324" s="196">
        <f>G323+Sheet!G317</f>
        <v>854072.0012</v>
      </c>
      <c r="H324" s="199">
        <v>0.0</v>
      </c>
      <c r="I324" s="195">
        <f>I323+Sheet!I317</f>
        <v>0</v>
      </c>
      <c r="J324" s="196">
        <f>J323+Sheet!J317</f>
        <v>0</v>
      </c>
      <c r="K324" s="180">
        <f>K323+Sheet!K317</f>
        <v>0</v>
      </c>
      <c r="L324" s="180">
        <f>L323+Sheet!L317</f>
        <v>861584.7616</v>
      </c>
      <c r="M324" s="180">
        <f>M323+Sheet!M317</f>
        <v>861584.7616</v>
      </c>
      <c r="N324" s="180">
        <f>N323+Sheet!N317</f>
        <v>0</v>
      </c>
      <c r="O324" s="167">
        <f>O323+Sheet!O317</f>
        <v>467743.7396</v>
      </c>
      <c r="P324" s="167">
        <f>P323+Sheet!P317</f>
        <v>280991.6294</v>
      </c>
      <c r="Q324" s="167">
        <f>Q323+Sheet!Q317</f>
        <v>768980.3323</v>
      </c>
      <c r="R324" s="167">
        <f>R323+Sheet!R317</f>
        <v>0</v>
      </c>
      <c r="S324" s="159"/>
      <c r="T324" s="159"/>
      <c r="U324" s="159"/>
      <c r="V324" s="159"/>
      <c r="W324" s="159"/>
      <c r="X324" s="159"/>
    </row>
    <row r="325" ht="15.75" customHeight="1">
      <c r="A325" s="186">
        <f>'PROP DAILY PNL'!A319</f>
        <v>45911</v>
      </c>
      <c r="B325" s="190">
        <f t="shared" si="9"/>
        <v>12494540.31</v>
      </c>
      <c r="C325" s="194">
        <f>C324+Sheet!C318</f>
        <v>5899383.662</v>
      </c>
      <c r="D325" s="195">
        <f>D324+Sheet!D318</f>
        <v>1367275.374</v>
      </c>
      <c r="E325" s="195">
        <f>E324+Sheet!E318</f>
        <v>1130201.998</v>
      </c>
      <c r="F325" s="196">
        <f>F324+Sheet!F318</f>
        <v>0</v>
      </c>
      <c r="G325" s="196">
        <f>G324+Sheet!G318</f>
        <v>854639.73</v>
      </c>
      <c r="H325" s="199">
        <v>0.0</v>
      </c>
      <c r="I325" s="195">
        <f>I324+Sheet!I318</f>
        <v>0</v>
      </c>
      <c r="J325" s="196">
        <f>J324+Sheet!J318</f>
        <v>0</v>
      </c>
      <c r="K325" s="180">
        <f>K324+Sheet!K318</f>
        <v>0</v>
      </c>
      <c r="L325" s="180">
        <f>L324+Sheet!L318</f>
        <v>862157.4843</v>
      </c>
      <c r="M325" s="180">
        <f>M324+Sheet!M318</f>
        <v>862157.4843</v>
      </c>
      <c r="N325" s="180">
        <f>N324+Sheet!N318</f>
        <v>0</v>
      </c>
      <c r="O325" s="167">
        <f>O324+Sheet!O318</f>
        <v>468054.6637</v>
      </c>
      <c r="P325" s="167">
        <f>P324+Sheet!P318</f>
        <v>281178.4134</v>
      </c>
      <c r="Q325" s="167">
        <f>Q324+Sheet!Q318</f>
        <v>769491.498</v>
      </c>
      <c r="R325" s="167">
        <f>R324+Sheet!R318</f>
        <v>0</v>
      </c>
      <c r="S325" s="159"/>
      <c r="T325" s="159"/>
      <c r="U325" s="159"/>
      <c r="V325" s="159"/>
      <c r="W325" s="159"/>
      <c r="X325" s="159"/>
    </row>
    <row r="326" ht="15.75" customHeight="1">
      <c r="A326" s="186">
        <f>'PROP DAILY PNL'!A320</f>
        <v>45912</v>
      </c>
      <c r="B326" s="190">
        <f t="shared" si="9"/>
        <v>12987935.31</v>
      </c>
      <c r="C326" s="194">
        <f>C325+Sheet!C319</f>
        <v>6132343.525</v>
      </c>
      <c r="D326" s="195">
        <f>D325+Sheet!D319</f>
        <v>1421267.503</v>
      </c>
      <c r="E326" s="195">
        <f>E325+Sheet!E319</f>
        <v>1174832.373</v>
      </c>
      <c r="F326" s="196">
        <f>F325+Sheet!F319</f>
        <v>0</v>
      </c>
      <c r="G326" s="196">
        <f>G325+Sheet!G319</f>
        <v>888388.4681</v>
      </c>
      <c r="H326" s="199">
        <v>0.0</v>
      </c>
      <c r="I326" s="195">
        <f>I325+Sheet!I319</f>
        <v>0</v>
      </c>
      <c r="J326" s="196">
        <f>J325+Sheet!J319</f>
        <v>0</v>
      </c>
      <c r="K326" s="180">
        <f>K325+Sheet!K319</f>
        <v>0</v>
      </c>
      <c r="L326" s="180">
        <f>L325+Sheet!L319</f>
        <v>896203.0899</v>
      </c>
      <c r="M326" s="180">
        <f>M325+Sheet!M319</f>
        <v>896203.0899</v>
      </c>
      <c r="N326" s="180">
        <f>N325+Sheet!N319</f>
        <v>0</v>
      </c>
      <c r="O326" s="167">
        <f>O325+Sheet!O319</f>
        <v>486537.6031</v>
      </c>
      <c r="P326" s="167">
        <f>P325+Sheet!P319</f>
        <v>292281.825</v>
      </c>
      <c r="Q326" s="167">
        <f>Q325+Sheet!Q319</f>
        <v>799877.8306</v>
      </c>
      <c r="R326" s="167">
        <f>R325+Sheet!R319</f>
        <v>0</v>
      </c>
      <c r="S326" s="159"/>
      <c r="T326" s="159"/>
      <c r="U326" s="159"/>
      <c r="V326" s="159"/>
      <c r="W326" s="159"/>
      <c r="X326" s="159"/>
    </row>
    <row r="327" ht="15.75" customHeight="1">
      <c r="A327" s="186">
        <f>'PROP DAILY PNL'!A321</f>
        <v>45915</v>
      </c>
      <c r="B327" s="190">
        <f t="shared" si="9"/>
        <v>12992060.31</v>
      </c>
      <c r="C327" s="194">
        <f>C326+Sheet!C320</f>
        <v>6134291.173</v>
      </c>
      <c r="D327" s="195">
        <f>D326+Sheet!D320</f>
        <v>1421718.901</v>
      </c>
      <c r="E327" s="195">
        <f>E326+Sheet!E320</f>
        <v>1175205.503</v>
      </c>
      <c r="F327" s="196">
        <f>F326+Sheet!F320</f>
        <v>0</v>
      </c>
      <c r="G327" s="196">
        <f>G326+Sheet!G320</f>
        <v>888670.6225</v>
      </c>
      <c r="H327" s="199">
        <v>0.0</v>
      </c>
      <c r="I327" s="195">
        <f>I326+Sheet!I320</f>
        <v>0</v>
      </c>
      <c r="J327" s="196">
        <f>J326+Sheet!J320</f>
        <v>0</v>
      </c>
      <c r="K327" s="180">
        <f>K326+Sheet!K320</f>
        <v>0</v>
      </c>
      <c r="L327" s="180">
        <f>L326+Sheet!L320</f>
        <v>896487.7262</v>
      </c>
      <c r="M327" s="180">
        <f>M326+Sheet!M320</f>
        <v>896487.7262</v>
      </c>
      <c r="N327" s="180">
        <f>N326+Sheet!N320</f>
        <v>0</v>
      </c>
      <c r="O327" s="167">
        <f>O326+Sheet!O320</f>
        <v>486692.1286</v>
      </c>
      <c r="P327" s="167">
        <f>P326+Sheet!P320</f>
        <v>292374.6544</v>
      </c>
      <c r="Q327" s="167">
        <f>Q326+Sheet!Q320</f>
        <v>800131.8737</v>
      </c>
      <c r="R327" s="167">
        <f>R326+Sheet!R320</f>
        <v>0</v>
      </c>
      <c r="S327" s="159"/>
      <c r="T327" s="159"/>
      <c r="U327" s="159"/>
      <c r="V327" s="159"/>
      <c r="W327" s="159"/>
      <c r="X327" s="159"/>
    </row>
    <row r="328" ht="15.75" customHeight="1">
      <c r="A328" s="186">
        <f>'PROP DAILY PNL'!A322</f>
        <v>45916</v>
      </c>
      <c r="B328" s="190">
        <f t="shared" si="9"/>
        <v>13034363.31</v>
      </c>
      <c r="C328" s="194">
        <f>C327+Sheet!C321</f>
        <v>6154264.827</v>
      </c>
      <c r="D328" s="195">
        <f>D327+Sheet!D321</f>
        <v>1426348.111</v>
      </c>
      <c r="E328" s="195">
        <f>E327+Sheet!E321</f>
        <v>1179032.049</v>
      </c>
      <c r="F328" s="196">
        <f>F327+Sheet!F321</f>
        <v>0</v>
      </c>
      <c r="G328" s="196">
        <f>G327+Sheet!G321</f>
        <v>891564.1923</v>
      </c>
      <c r="H328" s="199">
        <v>0.0</v>
      </c>
      <c r="I328" s="195">
        <f>I327+Sheet!I321</f>
        <v>0</v>
      </c>
      <c r="J328" s="196">
        <f>J327+Sheet!J321</f>
        <v>0</v>
      </c>
      <c r="K328" s="180">
        <f>K327+Sheet!K321</f>
        <v>0</v>
      </c>
      <c r="L328" s="180">
        <f>L327+Sheet!L321</f>
        <v>899406.749</v>
      </c>
      <c r="M328" s="180">
        <f>M327+Sheet!M321</f>
        <v>899406.749</v>
      </c>
      <c r="N328" s="180">
        <f>N327+Sheet!N321</f>
        <v>0</v>
      </c>
      <c r="O328" s="167">
        <f>O327+Sheet!O321</f>
        <v>488276.8301</v>
      </c>
      <c r="P328" s="167">
        <f>P327+Sheet!P321</f>
        <v>293326.6454</v>
      </c>
      <c r="Q328" s="167">
        <f>Q327+Sheet!Q321</f>
        <v>802737.1556</v>
      </c>
      <c r="R328" s="167">
        <f>R327+Sheet!R321</f>
        <v>0</v>
      </c>
      <c r="S328" s="159"/>
      <c r="T328" s="159"/>
      <c r="U328" s="159"/>
      <c r="V328" s="159"/>
      <c r="W328" s="159"/>
      <c r="X328" s="159"/>
    </row>
    <row r="329" ht="15.75" customHeight="1">
      <c r="A329" s="186">
        <f>'PROP DAILY PNL'!A323</f>
        <v>45917</v>
      </c>
      <c r="B329" s="190">
        <f t="shared" si="9"/>
        <v>13470035.31</v>
      </c>
      <c r="C329" s="194">
        <f>C328+Sheet!C322</f>
        <v>6359970.376</v>
      </c>
      <c r="D329" s="195">
        <f>D328+Sheet!D322</f>
        <v>1474023.622</v>
      </c>
      <c r="E329" s="195">
        <f>E328+Sheet!E322</f>
        <v>1218441.051</v>
      </c>
      <c r="F329" s="196">
        <f>F328+Sheet!F322</f>
        <v>0</v>
      </c>
      <c r="G329" s="196">
        <f>G328+Sheet!G322</f>
        <v>921364.6164</v>
      </c>
      <c r="H329" s="199">
        <v>0.0</v>
      </c>
      <c r="I329" s="195">
        <f>I328+Sheet!I322</f>
        <v>0</v>
      </c>
      <c r="J329" s="196">
        <f>J328+Sheet!J322</f>
        <v>0</v>
      </c>
      <c r="K329" s="180">
        <f>K328+Sheet!K322</f>
        <v>0</v>
      </c>
      <c r="L329" s="180">
        <f>L328+Sheet!L322</f>
        <v>929469.3097</v>
      </c>
      <c r="M329" s="180">
        <f>M328+Sheet!M322</f>
        <v>929469.3097</v>
      </c>
      <c r="N329" s="180">
        <f>N328+Sheet!N322</f>
        <v>0</v>
      </c>
      <c r="O329" s="167">
        <f>O328+Sheet!O322</f>
        <v>504597.4234</v>
      </c>
      <c r="P329" s="167">
        <f>P328+Sheet!P322</f>
        <v>303131.0527</v>
      </c>
      <c r="Q329" s="167">
        <f>Q328+Sheet!Q322</f>
        <v>829568.5468</v>
      </c>
      <c r="R329" s="167">
        <f>R328+Sheet!R322</f>
        <v>0</v>
      </c>
      <c r="S329" s="159"/>
      <c r="T329" s="159"/>
      <c r="U329" s="159"/>
      <c r="V329" s="159"/>
      <c r="W329" s="159"/>
      <c r="X329" s="159"/>
    </row>
    <row r="330" ht="15.75" customHeight="1">
      <c r="A330" s="186">
        <f>'PROP DAILY PNL'!A324</f>
        <v>45918</v>
      </c>
      <c r="B330" s="190">
        <f t="shared" si="9"/>
        <v>13436292.31</v>
      </c>
      <c r="C330" s="194">
        <f>C329+Sheet!C323</f>
        <v>6344038.385</v>
      </c>
      <c r="D330" s="195">
        <f>D329+Sheet!D323</f>
        <v>1470331.132</v>
      </c>
      <c r="E330" s="195">
        <f>E329+Sheet!E323</f>
        <v>1215388.805</v>
      </c>
      <c r="F330" s="196">
        <f>F329+Sheet!F323</f>
        <v>0</v>
      </c>
      <c r="G330" s="196">
        <f>G329+Sheet!G323</f>
        <v>919056.5596</v>
      </c>
      <c r="H330" s="199">
        <v>0.0</v>
      </c>
      <c r="I330" s="195">
        <f>I329+Sheet!I323</f>
        <v>0</v>
      </c>
      <c r="J330" s="196">
        <f>J329+Sheet!J323</f>
        <v>0</v>
      </c>
      <c r="K330" s="180">
        <f>K329+Sheet!K323</f>
        <v>0</v>
      </c>
      <c r="L330" s="180">
        <f>L329+Sheet!L323</f>
        <v>927140.9503</v>
      </c>
      <c r="M330" s="180">
        <f>M329+Sheet!M323</f>
        <v>927140.9503</v>
      </c>
      <c r="N330" s="180">
        <f>N329+Sheet!N323</f>
        <v>0</v>
      </c>
      <c r="O330" s="167">
        <f>O329+Sheet!O323</f>
        <v>503333.3858</v>
      </c>
      <c r="P330" s="167">
        <f>P329+Sheet!P323</f>
        <v>302371.6968</v>
      </c>
      <c r="Q330" s="167">
        <f>Q329+Sheet!Q323</f>
        <v>827490.443</v>
      </c>
      <c r="R330" s="167">
        <f>R329+Sheet!R323</f>
        <v>0</v>
      </c>
      <c r="S330" s="159"/>
      <c r="T330" s="159"/>
      <c r="U330" s="159"/>
      <c r="V330" s="159"/>
      <c r="W330" s="159"/>
      <c r="X330" s="159"/>
    </row>
    <row r="331" ht="15.75" customHeight="1">
      <c r="A331" s="186">
        <f>'PROP DAILY PNL'!A325</f>
        <v>45919</v>
      </c>
      <c r="B331" s="190">
        <f t="shared" si="9"/>
        <v>13486276.31</v>
      </c>
      <c r="C331" s="194">
        <f>C330+Sheet!C324</f>
        <v>6367638.677</v>
      </c>
      <c r="D331" s="195">
        <f>D330+Sheet!D324</f>
        <v>1475800.872</v>
      </c>
      <c r="E331" s="195">
        <f>E330+Sheet!E324</f>
        <v>1219910.141</v>
      </c>
      <c r="F331" s="196">
        <f>F330+Sheet!F324</f>
        <v>0</v>
      </c>
      <c r="G331" s="196">
        <f>G330+Sheet!G324</f>
        <v>922475.5179</v>
      </c>
      <c r="H331" s="199">
        <v>0.0</v>
      </c>
      <c r="I331" s="195">
        <f>I330+Sheet!I324</f>
        <v>0</v>
      </c>
      <c r="J331" s="196">
        <f>J330+Sheet!J324</f>
        <v>0</v>
      </c>
      <c r="K331" s="180">
        <f>K330+Sheet!K324</f>
        <v>0</v>
      </c>
      <c r="L331" s="180">
        <f>L330+Sheet!L324</f>
        <v>930589.9831</v>
      </c>
      <c r="M331" s="180">
        <f>M330+Sheet!M324</f>
        <v>930589.9831</v>
      </c>
      <c r="N331" s="180">
        <f>N330+Sheet!N324</f>
        <v>0</v>
      </c>
      <c r="O331" s="167">
        <f>O330+Sheet!O324</f>
        <v>505205.8232</v>
      </c>
      <c r="P331" s="167">
        <f>P330+Sheet!P324</f>
        <v>303496.5418</v>
      </c>
      <c r="Q331" s="167">
        <f>Q330+Sheet!Q324</f>
        <v>830568.7686</v>
      </c>
      <c r="R331" s="167">
        <f>R330+Sheet!R324</f>
        <v>0</v>
      </c>
      <c r="S331" s="159"/>
      <c r="T331" s="159"/>
      <c r="U331" s="159"/>
      <c r="V331" s="159"/>
      <c r="W331" s="159"/>
      <c r="X331" s="159"/>
    </row>
    <row r="332" ht="15.75" customHeight="1">
      <c r="A332" s="186">
        <f>'PROP DAILY PNL'!A326</f>
        <v>45922</v>
      </c>
      <c r="B332" s="190">
        <f t="shared" si="9"/>
        <v>13545046.31</v>
      </c>
      <c r="C332" s="194">
        <f>C331+Sheet!C325</f>
        <v>6395387.339</v>
      </c>
      <c r="D332" s="195">
        <f>D331+Sheet!D325</f>
        <v>1482232.063</v>
      </c>
      <c r="E332" s="195">
        <f>E331+Sheet!E325</f>
        <v>1225226.221</v>
      </c>
      <c r="F332" s="196">
        <f>F331+Sheet!F325</f>
        <v>0</v>
      </c>
      <c r="G332" s="196">
        <f>G331+Sheet!G325</f>
        <v>926495.4479</v>
      </c>
      <c r="H332" s="199">
        <v>0.0</v>
      </c>
      <c r="I332" s="195">
        <f>I331+Sheet!I325</f>
        <v>0</v>
      </c>
      <c r="J332" s="196">
        <f>J331+Sheet!J325</f>
        <v>0</v>
      </c>
      <c r="K332" s="180">
        <f>K331+Sheet!K325</f>
        <v>0</v>
      </c>
      <c r="L332" s="180">
        <f>L331+Sheet!L325</f>
        <v>934645.274</v>
      </c>
      <c r="M332" s="180">
        <f>M331+Sheet!M325</f>
        <v>934645.274</v>
      </c>
      <c r="N332" s="180">
        <f>N331+Sheet!N325</f>
        <v>0</v>
      </c>
      <c r="O332" s="167">
        <f>O331+Sheet!O325</f>
        <v>507407.3906</v>
      </c>
      <c r="P332" s="167">
        <f>P331+Sheet!P325</f>
        <v>304819.1079</v>
      </c>
      <c r="Q332" s="167">
        <f>Q331+Sheet!Q325</f>
        <v>834188.1907</v>
      </c>
      <c r="R332" s="167">
        <f>R331+Sheet!R325</f>
        <v>0</v>
      </c>
      <c r="S332" s="159"/>
      <c r="T332" s="159"/>
      <c r="U332" s="159"/>
      <c r="V332" s="159"/>
      <c r="W332" s="159"/>
      <c r="X332" s="159"/>
    </row>
    <row r="333" ht="15.75" customHeight="1">
      <c r="A333" s="186">
        <f>'PROP DAILY PNL'!A327</f>
        <v>45923</v>
      </c>
      <c r="B333" s="190">
        <f t="shared" si="9"/>
        <v>13458950.31</v>
      </c>
      <c r="C333" s="194">
        <f>C332+Sheet!C326</f>
        <v>6354736.517</v>
      </c>
      <c r="D333" s="195">
        <f>D332+Sheet!D326</f>
        <v>1472810.593</v>
      </c>
      <c r="E333" s="195">
        <f>E332+Sheet!E326</f>
        <v>1217438.35</v>
      </c>
      <c r="F333" s="196">
        <f>F332+Sheet!F326</f>
        <v>0</v>
      </c>
      <c r="G333" s="196">
        <f>G332+Sheet!G326</f>
        <v>920606.3907</v>
      </c>
      <c r="H333" s="199">
        <v>0.0</v>
      </c>
      <c r="I333" s="195">
        <f>I332+Sheet!I326</f>
        <v>0</v>
      </c>
      <c r="J333" s="196">
        <f>J332+Sheet!J326</f>
        <v>0</v>
      </c>
      <c r="K333" s="180">
        <f>K332+Sheet!K326</f>
        <v>0</v>
      </c>
      <c r="L333" s="180">
        <f>L332+Sheet!L326</f>
        <v>928704.4143</v>
      </c>
      <c r="M333" s="180">
        <f>M332+Sheet!M326</f>
        <v>928704.4143</v>
      </c>
      <c r="N333" s="180">
        <f>N332+Sheet!N326</f>
        <v>0</v>
      </c>
      <c r="O333" s="167">
        <f>O332+Sheet!O326</f>
        <v>504182.1712</v>
      </c>
      <c r="P333" s="167">
        <f>P332+Sheet!P326</f>
        <v>302881.5947</v>
      </c>
      <c r="Q333" s="167">
        <f>Q332+Sheet!Q326</f>
        <v>828885.8636</v>
      </c>
      <c r="R333" s="167">
        <f>R332+Sheet!R326</f>
        <v>0</v>
      </c>
      <c r="S333" s="159"/>
      <c r="T333" s="159"/>
      <c r="U333" s="159"/>
      <c r="V333" s="159"/>
      <c r="W333" s="159"/>
      <c r="X333" s="159"/>
    </row>
    <row r="334" ht="15.75" customHeight="1">
      <c r="A334" s="186">
        <f>'PROP DAILY PNL'!A328</f>
        <v>45924</v>
      </c>
      <c r="B334" s="190">
        <f t="shared" si="9"/>
        <v>13184327.31</v>
      </c>
      <c r="C334" s="194">
        <f>C333+Sheet!C327</f>
        <v>6225071.367</v>
      </c>
      <c r="D334" s="195">
        <f>D333+Sheet!D327</f>
        <v>1442758.646</v>
      </c>
      <c r="E334" s="195">
        <f>E333+Sheet!E327</f>
        <v>1192597.143</v>
      </c>
      <c r="F334" s="196">
        <f>F333+Sheet!F327</f>
        <v>0</v>
      </c>
      <c r="G334" s="196">
        <f>G333+Sheet!G327</f>
        <v>901821.888</v>
      </c>
      <c r="H334" s="199">
        <v>0.0</v>
      </c>
      <c r="I334" s="195">
        <f>I333+Sheet!I327</f>
        <v>0</v>
      </c>
      <c r="J334" s="196">
        <f>J333+Sheet!J327</f>
        <v>0</v>
      </c>
      <c r="K334" s="180">
        <f>K333+Sheet!K327</f>
        <v>0</v>
      </c>
      <c r="L334" s="180">
        <f>L333+Sheet!L327</f>
        <v>909754.6755</v>
      </c>
      <c r="M334" s="180">
        <f>M333+Sheet!M327</f>
        <v>909754.6755</v>
      </c>
      <c r="N334" s="180">
        <f>N333+Sheet!N327</f>
        <v>0</v>
      </c>
      <c r="O334" s="167">
        <f>O333+Sheet!O327</f>
        <v>493894.5917</v>
      </c>
      <c r="P334" s="167">
        <f>P333+Sheet!P327</f>
        <v>296701.4506</v>
      </c>
      <c r="Q334" s="167">
        <f>Q333+Sheet!Q327</f>
        <v>811972.8713</v>
      </c>
      <c r="R334" s="167">
        <f>R333+Sheet!R327</f>
        <v>0</v>
      </c>
      <c r="S334" s="159"/>
      <c r="T334" s="159"/>
      <c r="U334" s="159"/>
      <c r="V334" s="159"/>
      <c r="W334" s="159"/>
      <c r="X334" s="159"/>
    </row>
    <row r="335" ht="15.75" customHeight="1">
      <c r="A335" s="186">
        <f>'PROP DAILY PNL'!A329</f>
        <v>45925</v>
      </c>
      <c r="B335" s="190">
        <f t="shared" si="9"/>
        <v>13101104.31</v>
      </c>
      <c r="C335" s="194">
        <f>C334+Sheet!C328</f>
        <v>6185777.052</v>
      </c>
      <c r="D335" s="195">
        <f>D334+Sheet!D328</f>
        <v>1433651.567</v>
      </c>
      <c r="E335" s="195">
        <f>E334+Sheet!E328</f>
        <v>1185069.151</v>
      </c>
      <c r="F335" s="196">
        <f>F334+Sheet!F328</f>
        <v>0</v>
      </c>
      <c r="G335" s="196">
        <f>G334+Sheet!G328</f>
        <v>896129.347</v>
      </c>
      <c r="H335" s="199">
        <v>0.0</v>
      </c>
      <c r="I335" s="195">
        <f>I334+Sheet!I328</f>
        <v>0</v>
      </c>
      <c r="J335" s="196">
        <f>J334+Sheet!J328</f>
        <v>0</v>
      </c>
      <c r="K335" s="180">
        <f>K334+Sheet!K328</f>
        <v>0</v>
      </c>
      <c r="L335" s="180">
        <f>L334+Sheet!L328</f>
        <v>904012.0607</v>
      </c>
      <c r="M335" s="180">
        <f>M334+Sheet!M328</f>
        <v>904012.0607</v>
      </c>
      <c r="N335" s="180">
        <f>N334+Sheet!N328</f>
        <v>0</v>
      </c>
      <c r="O335" s="167">
        <f>O334+Sheet!O328</f>
        <v>490776.997</v>
      </c>
      <c r="P335" s="167">
        <f>P334+Sheet!P328</f>
        <v>294828.5917</v>
      </c>
      <c r="Q335" s="167">
        <f>Q334+Sheet!Q328</f>
        <v>806847.4814</v>
      </c>
      <c r="R335" s="167">
        <f>R334+Sheet!R328</f>
        <v>0</v>
      </c>
      <c r="S335" s="159"/>
      <c r="T335" s="159"/>
      <c r="U335" s="159"/>
      <c r="V335" s="159"/>
      <c r="W335" s="159"/>
      <c r="X335" s="159"/>
    </row>
    <row r="336" ht="15.75" customHeight="1">
      <c r="A336" s="186">
        <f>'PROP DAILY PNL'!A330</f>
        <v>45926</v>
      </c>
      <c r="B336" s="190">
        <f t="shared" si="9"/>
        <v>13214194.31</v>
      </c>
      <c r="C336" s="194">
        <f>C335+Sheet!C329</f>
        <v>6239173.278</v>
      </c>
      <c r="D336" s="195">
        <f>D335+Sheet!D329</f>
        <v>1446026.986</v>
      </c>
      <c r="E336" s="195">
        <f>E335+Sheet!E329</f>
        <v>1195298.782</v>
      </c>
      <c r="F336" s="196">
        <f>F335+Sheet!F329</f>
        <v>0</v>
      </c>
      <c r="G336" s="196">
        <f>G335+Sheet!G329</f>
        <v>903864.8223</v>
      </c>
      <c r="H336" s="199">
        <v>0.0</v>
      </c>
      <c r="I336" s="195">
        <f>I335+Sheet!I329</f>
        <v>0</v>
      </c>
      <c r="J336" s="196">
        <f>J335+Sheet!J329</f>
        <v>0</v>
      </c>
      <c r="K336" s="180">
        <f>K335+Sheet!K329</f>
        <v>0</v>
      </c>
      <c r="L336" s="180">
        <f>L335+Sheet!L329</f>
        <v>911815.5803</v>
      </c>
      <c r="M336" s="180">
        <f>M335+Sheet!M329</f>
        <v>911815.5803</v>
      </c>
      <c r="N336" s="180">
        <f>N335+Sheet!N329</f>
        <v>0</v>
      </c>
      <c r="O336" s="167">
        <f>O335+Sheet!O329</f>
        <v>495013.4315</v>
      </c>
      <c r="P336" s="167">
        <f>P335+Sheet!P329</f>
        <v>297373.5807</v>
      </c>
      <c r="Q336" s="167">
        <f>Q335+Sheet!Q329</f>
        <v>813812.2669</v>
      </c>
      <c r="R336" s="167">
        <f>R335+Sheet!R329</f>
        <v>0</v>
      </c>
      <c r="S336" s="159"/>
      <c r="T336" s="159"/>
      <c r="U336" s="159"/>
      <c r="V336" s="159"/>
      <c r="W336" s="159"/>
      <c r="X336" s="159"/>
    </row>
    <row r="337" ht="15.75" customHeight="1">
      <c r="A337" s="186">
        <f>'PROP DAILY PNL'!A331</f>
        <v>45929</v>
      </c>
      <c r="B337" s="190">
        <f t="shared" si="9"/>
        <v>13226109.31</v>
      </c>
      <c r="C337" s="194">
        <f>C336+Sheet!C330</f>
        <v>6244799.027</v>
      </c>
      <c r="D337" s="195">
        <f>D336+Sheet!D330</f>
        <v>1447330.843</v>
      </c>
      <c r="E337" s="195">
        <f>E336+Sheet!E330</f>
        <v>1196376.562</v>
      </c>
      <c r="F337" s="196">
        <f>F336+Sheet!F330</f>
        <v>0</v>
      </c>
      <c r="G337" s="196">
        <f>G336+Sheet!G330</f>
        <v>904679.8208</v>
      </c>
      <c r="H337" s="199">
        <v>0.0</v>
      </c>
      <c r="I337" s="195">
        <f>I336+Sheet!I330</f>
        <v>0</v>
      </c>
      <c r="J337" s="196">
        <f>J336+Sheet!J330</f>
        <v>0</v>
      </c>
      <c r="K337" s="180">
        <f>K336+Sheet!K330</f>
        <v>0</v>
      </c>
      <c r="L337" s="180">
        <f>L336+Sheet!L330</f>
        <v>912637.7479</v>
      </c>
      <c r="M337" s="180">
        <f>M336+Sheet!M330</f>
        <v>912637.7479</v>
      </c>
      <c r="N337" s="180">
        <f>N336+Sheet!N330</f>
        <v>0</v>
      </c>
      <c r="O337" s="167">
        <f>O336+Sheet!O330</f>
        <v>495459.7762</v>
      </c>
      <c r="P337" s="167">
        <f>P336+Sheet!P330</f>
        <v>297641.717</v>
      </c>
      <c r="Q337" s="167">
        <f>Q336+Sheet!Q330</f>
        <v>814546.0667</v>
      </c>
      <c r="R337" s="167">
        <f>R336+Sheet!R330</f>
        <v>0</v>
      </c>
      <c r="S337" s="159"/>
      <c r="T337" s="159"/>
      <c r="U337" s="159"/>
      <c r="V337" s="159"/>
      <c r="W337" s="159"/>
      <c r="X337" s="159"/>
    </row>
    <row r="338" ht="15.75" customHeight="1">
      <c r="A338" s="186">
        <f>'PROP DAILY PNL'!A332</f>
        <v>45930</v>
      </c>
      <c r="B338" s="190">
        <f t="shared" si="9"/>
        <v>13138104.31</v>
      </c>
      <c r="C338" s="194">
        <f>C337+Sheet!C331</f>
        <v>6203246.858</v>
      </c>
      <c r="D338" s="195">
        <f>D337+Sheet!D331</f>
        <v>1437700.471</v>
      </c>
      <c r="E338" s="195">
        <f>E337+Sheet!E331</f>
        <v>1188416.01</v>
      </c>
      <c r="F338" s="196">
        <f>F337+Sheet!F331</f>
        <v>0</v>
      </c>
      <c r="G338" s="196">
        <f>G337+Sheet!G331</f>
        <v>898660.1861</v>
      </c>
      <c r="H338" s="199">
        <v>0.0</v>
      </c>
      <c r="I338" s="195">
        <f>I337+Sheet!I331</f>
        <v>0</v>
      </c>
      <c r="J338" s="196">
        <f>J337+Sheet!J331</f>
        <v>0</v>
      </c>
      <c r="K338" s="180">
        <f>K337+Sheet!K331</f>
        <v>0</v>
      </c>
      <c r="L338" s="180">
        <f>L337+Sheet!L331</f>
        <v>906565.162</v>
      </c>
      <c r="M338" s="180">
        <f>M337+Sheet!M331</f>
        <v>906565.162</v>
      </c>
      <c r="N338" s="180">
        <f>N337+Sheet!N331</f>
        <v>0</v>
      </c>
      <c r="O338" s="167">
        <f>O337+Sheet!O331</f>
        <v>492163.0442</v>
      </c>
      <c r="P338" s="167">
        <f>P337+Sheet!P331</f>
        <v>295661.2435</v>
      </c>
      <c r="Q338" s="167">
        <f>Q337+Sheet!Q331</f>
        <v>809126.1715</v>
      </c>
      <c r="R338" s="167">
        <f>R337+Sheet!R331</f>
        <v>0</v>
      </c>
      <c r="S338" s="159"/>
      <c r="T338" s="159"/>
      <c r="U338" s="159"/>
      <c r="V338" s="159"/>
      <c r="W338" s="159"/>
      <c r="X338" s="159"/>
    </row>
    <row r="339" ht="15.75" customHeight="1">
      <c r="A339" s="192">
        <f>'PROP DAILY PNL'!A333</f>
        <v>45931</v>
      </c>
      <c r="B339" s="168">
        <f t="shared" si="9"/>
        <v>12795619.31</v>
      </c>
      <c r="C339" s="168">
        <v>6056247.243266392</v>
      </c>
      <c r="D339" s="168">
        <v>1400505.9691884979</v>
      </c>
      <c r="E339" s="168">
        <v>1157654.0597251896</v>
      </c>
      <c r="F339" s="170">
        <f>F338+Sheet!F332</f>
        <v>0</v>
      </c>
      <c r="G339" s="170">
        <v>871575.7962791153</v>
      </c>
      <c r="H339" s="187">
        <v>0.0</v>
      </c>
      <c r="I339" s="168">
        <f>I338+Sheet!I332</f>
        <v>0</v>
      </c>
      <c r="J339" s="170">
        <f>J338+Sheet!J332</f>
        <v>0</v>
      </c>
      <c r="K339" s="193">
        <f>K338+Sheet!K332</f>
        <v>0</v>
      </c>
      <c r="L339" s="201">
        <v>879352.8339379011</v>
      </c>
      <c r="M339" s="201">
        <v>879352.8339379011</v>
      </c>
      <c r="N339" s="193">
        <f>N338+Sheet!N332</f>
        <v>0</v>
      </c>
      <c r="O339" s="189">
        <v>479423.6182566776</v>
      </c>
      <c r="P339" s="193">
        <v>288016.1062276092</v>
      </c>
      <c r="Q339" s="193">
        <v>783490.8473935969</v>
      </c>
      <c r="R339" s="189">
        <f>R338+Sheet!R332</f>
        <v>0</v>
      </c>
      <c r="S339" s="173"/>
      <c r="T339" s="173"/>
      <c r="U339" s="173"/>
      <c r="V339" s="173"/>
      <c r="W339" s="173"/>
      <c r="X339" s="173"/>
    </row>
    <row r="340" ht="15.75" customHeight="1">
      <c r="A340" s="186">
        <f>'PROP DAILY PNL'!A334</f>
        <v>45932</v>
      </c>
      <c r="B340" s="190">
        <f t="shared" si="9"/>
        <v>13178636.31</v>
      </c>
      <c r="C340" s="194">
        <f>C339+Sheet!C333</f>
        <v>6237531.603</v>
      </c>
      <c r="D340" s="195">
        <f>D339+Sheet!D333</f>
        <v>1442427.941</v>
      </c>
      <c r="E340" s="195">
        <f>E339+Sheet!E333</f>
        <v>1192306.637</v>
      </c>
      <c r="F340" s="196">
        <f>F339+Sheet!F333</f>
        <v>0</v>
      </c>
      <c r="G340" s="196">
        <f>G339+Sheet!G333</f>
        <v>897665.0647</v>
      </c>
      <c r="H340" s="199">
        <v>0.0</v>
      </c>
      <c r="I340" s="195">
        <f>I339+Sheet!I333</f>
        <v>0</v>
      </c>
      <c r="J340" s="196">
        <f>J339+Sheet!J333</f>
        <v>0</v>
      </c>
      <c r="K340" s="180">
        <f>K339+Sheet!K333</f>
        <v>0</v>
      </c>
      <c r="L340" s="180">
        <f>L339+Sheet!L333</f>
        <v>905674.8959</v>
      </c>
      <c r="M340" s="180">
        <f>M339+Sheet!M333</f>
        <v>905674.8959</v>
      </c>
      <c r="N340" s="180">
        <f>N339+Sheet!N333</f>
        <v>0</v>
      </c>
      <c r="O340" s="167">
        <f>O339+Sheet!O333</f>
        <v>493774.42</v>
      </c>
      <c r="P340" s="167">
        <f>P339+Sheet!P333</f>
        <v>296637.4212</v>
      </c>
      <c r="Q340" s="167">
        <f>Q339+Sheet!Q333</f>
        <v>806943.4296</v>
      </c>
      <c r="R340" s="167">
        <f>R339+Sheet!R333</f>
        <v>0</v>
      </c>
      <c r="S340" s="159"/>
      <c r="T340" s="202"/>
      <c r="U340" s="159"/>
      <c r="V340" s="159"/>
      <c r="W340" s="159"/>
      <c r="X340" s="159"/>
    </row>
    <row r="341" ht="15.75" customHeight="1">
      <c r="A341" s="186">
        <f>'PROP DAILY PNL'!A335</f>
        <v>45933</v>
      </c>
      <c r="B341" s="190">
        <f t="shared" si="9"/>
        <v>13178636.31</v>
      </c>
      <c r="C341" s="194">
        <f>C340+Sheet!C334</f>
        <v>6237531.603</v>
      </c>
      <c r="D341" s="195">
        <f>D340+Sheet!D334</f>
        <v>1442427.941</v>
      </c>
      <c r="E341" s="195">
        <f>E340+Sheet!E334</f>
        <v>1192306.637</v>
      </c>
      <c r="F341" s="196">
        <f>F340+Sheet!F334</f>
        <v>0</v>
      </c>
      <c r="G341" s="196">
        <f>G340+Sheet!G334</f>
        <v>897665.0647</v>
      </c>
      <c r="H341" s="199">
        <v>0.0</v>
      </c>
      <c r="I341" s="195">
        <f>I340+Sheet!I334</f>
        <v>0</v>
      </c>
      <c r="J341" s="196">
        <f>J340+Sheet!J334</f>
        <v>0</v>
      </c>
      <c r="K341" s="180">
        <f>K340+Sheet!K334</f>
        <v>0</v>
      </c>
      <c r="L341" s="180">
        <f>L340+Sheet!L334</f>
        <v>905674.8959</v>
      </c>
      <c r="M341" s="180">
        <f>M340+Sheet!M334</f>
        <v>905674.8959</v>
      </c>
      <c r="N341" s="180">
        <f>N340+Sheet!N334</f>
        <v>0</v>
      </c>
      <c r="O341" s="167">
        <f>O340+Sheet!O334</f>
        <v>493774.42</v>
      </c>
      <c r="P341" s="167">
        <f>P340+Sheet!P334</f>
        <v>296637.4212</v>
      </c>
      <c r="Q341" s="167">
        <f>Q340+Sheet!Q334</f>
        <v>806943.4296</v>
      </c>
      <c r="R341" s="167">
        <f>R340+Sheet!R334</f>
        <v>0</v>
      </c>
      <c r="S341" s="159"/>
      <c r="T341" s="202"/>
      <c r="U341" s="159"/>
      <c r="V341" s="159"/>
      <c r="W341" s="159"/>
      <c r="X341" s="159"/>
    </row>
    <row r="342" ht="15.75" customHeight="1">
      <c r="A342" s="186">
        <f>'PROP DAILY PNL'!A336</f>
        <v>45936</v>
      </c>
      <c r="B342" s="190">
        <f t="shared" si="9"/>
        <v>13198529.31</v>
      </c>
      <c r="C342" s="194">
        <f>C341+Sheet!C335</f>
        <v>6246947.085</v>
      </c>
      <c r="D342" s="195">
        <f>D341+Sheet!D335</f>
        <v>1444605.27</v>
      </c>
      <c r="E342" s="195">
        <f>E341+Sheet!E335</f>
        <v>1194106.41</v>
      </c>
      <c r="F342" s="196">
        <f>F341+Sheet!F335</f>
        <v>0</v>
      </c>
      <c r="G342" s="196">
        <f>G341+Sheet!G335</f>
        <v>899020.0798</v>
      </c>
      <c r="H342" s="199">
        <v>0.0</v>
      </c>
      <c r="I342" s="195">
        <f>I341+Sheet!I335</f>
        <v>0</v>
      </c>
      <c r="J342" s="196">
        <f>J341+Sheet!J335</f>
        <v>0</v>
      </c>
      <c r="K342" s="180">
        <f>K341+Sheet!K335</f>
        <v>0</v>
      </c>
      <c r="L342" s="180">
        <f>L341+Sheet!L335</f>
        <v>907042.0018</v>
      </c>
      <c r="M342" s="180">
        <f>M341+Sheet!M335</f>
        <v>907042.0018</v>
      </c>
      <c r="N342" s="180">
        <f>N341+Sheet!N335</f>
        <v>0</v>
      </c>
      <c r="O342" s="167">
        <f>O341+Sheet!O335</f>
        <v>494519.7668</v>
      </c>
      <c r="P342" s="167">
        <f>P341+Sheet!P335</f>
        <v>297085.192</v>
      </c>
      <c r="Q342" s="167">
        <f>Q341+Sheet!Q335</f>
        <v>808161.5014</v>
      </c>
      <c r="R342" s="167">
        <f>R341+Sheet!R335</f>
        <v>0</v>
      </c>
      <c r="S342" s="159"/>
      <c r="T342" s="202"/>
      <c r="U342" s="159"/>
      <c r="V342" s="159"/>
      <c r="W342" s="159"/>
      <c r="X342" s="159"/>
    </row>
    <row r="343" ht="15.75" customHeight="1">
      <c r="A343" s="186">
        <f>'PROP DAILY PNL'!A337</f>
        <v>45937</v>
      </c>
      <c r="B343" s="190">
        <f t="shared" si="9"/>
        <v>13248246.31</v>
      </c>
      <c r="C343" s="194">
        <f>C342+Sheet!C336</f>
        <v>6270478.454</v>
      </c>
      <c r="D343" s="195">
        <f>D342+Sheet!D336</f>
        <v>1450046.894</v>
      </c>
      <c r="E343" s="195">
        <f>E342+Sheet!E336</f>
        <v>1198604.441</v>
      </c>
      <c r="F343" s="196">
        <f>F342+Sheet!F336</f>
        <v>0</v>
      </c>
      <c r="G343" s="196">
        <f>G342+Sheet!G336</f>
        <v>902406.5617</v>
      </c>
      <c r="H343" s="199">
        <v>0.0</v>
      </c>
      <c r="I343" s="195">
        <f>I342+Sheet!I336</f>
        <v>0</v>
      </c>
      <c r="J343" s="196">
        <f>J342+Sheet!J336</f>
        <v>0</v>
      </c>
      <c r="K343" s="180">
        <f>K342+Sheet!K336</f>
        <v>0</v>
      </c>
      <c r="L343" s="180">
        <f>L342+Sheet!L336</f>
        <v>910458.7012</v>
      </c>
      <c r="M343" s="180">
        <f>M342+Sheet!M336</f>
        <v>910458.7012</v>
      </c>
      <c r="N343" s="180">
        <f>N342+Sheet!N336</f>
        <v>0</v>
      </c>
      <c r="O343" s="167">
        <f>O342+Sheet!O336</f>
        <v>496382.5531</v>
      </c>
      <c r="P343" s="167">
        <f>P342+Sheet!P336</f>
        <v>298204.2701</v>
      </c>
      <c r="Q343" s="167">
        <f>Q342+Sheet!Q336</f>
        <v>811205.7319</v>
      </c>
      <c r="R343" s="167">
        <f>R342+Sheet!R336</f>
        <v>0</v>
      </c>
      <c r="S343" s="159"/>
      <c r="T343" s="202"/>
      <c r="U343" s="159"/>
      <c r="V343" s="159"/>
      <c r="W343" s="159"/>
      <c r="X343" s="159"/>
    </row>
    <row r="344" ht="15.75" customHeight="1">
      <c r="A344" s="186">
        <f>'PROP DAILY PNL'!A338</f>
        <v>45938</v>
      </c>
      <c r="B344" s="190">
        <f t="shared" si="9"/>
        <v>13119028.31</v>
      </c>
      <c r="C344" s="194">
        <f>C343+Sheet!C337</f>
        <v>6209318.761</v>
      </c>
      <c r="D344" s="195">
        <f>D343+Sheet!D337</f>
        <v>1435903.727</v>
      </c>
      <c r="E344" s="195">
        <f>E343+Sheet!E337</f>
        <v>1186913.741</v>
      </c>
      <c r="F344" s="196">
        <f>F343+Sheet!F337</f>
        <v>0</v>
      </c>
      <c r="G344" s="196">
        <f>G343+Sheet!G337</f>
        <v>893604.8556</v>
      </c>
      <c r="H344" s="199">
        <v>0.0</v>
      </c>
      <c r="I344" s="195">
        <f>I343+Sheet!I337</f>
        <v>0</v>
      </c>
      <c r="J344" s="196">
        <f>J343+Sheet!J337</f>
        <v>0</v>
      </c>
      <c r="K344" s="180">
        <f>K343+Sheet!K337</f>
        <v>0</v>
      </c>
      <c r="L344" s="180">
        <f>L343+Sheet!L337</f>
        <v>901578.4577</v>
      </c>
      <c r="M344" s="180">
        <f>M343+Sheet!M337</f>
        <v>901578.4577</v>
      </c>
      <c r="N344" s="180">
        <f>N343+Sheet!N337</f>
        <v>0</v>
      </c>
      <c r="O344" s="167">
        <f>O343+Sheet!O337</f>
        <v>491541.0398</v>
      </c>
      <c r="P344" s="167">
        <f>P343+Sheet!P337</f>
        <v>295295.7071</v>
      </c>
      <c r="Q344" s="167">
        <f>Q343+Sheet!Q337</f>
        <v>803293.5615</v>
      </c>
      <c r="R344" s="167">
        <f>R343+Sheet!R337</f>
        <v>0</v>
      </c>
      <c r="S344" s="159"/>
      <c r="T344" s="202"/>
      <c r="U344" s="159"/>
      <c r="V344" s="159"/>
      <c r="W344" s="159"/>
      <c r="X344" s="159"/>
    </row>
    <row r="345" ht="15.75" customHeight="1">
      <c r="A345" s="186">
        <f>'PROP DAILY PNL'!A339</f>
        <v>45939</v>
      </c>
      <c r="B345" s="190">
        <f t="shared" si="9"/>
        <v>12985101.31</v>
      </c>
      <c r="C345" s="194">
        <f>C344+Sheet!C338</f>
        <v>6145930.268</v>
      </c>
      <c r="D345" s="195">
        <f>D344+Sheet!D338</f>
        <v>1421245.151</v>
      </c>
      <c r="E345" s="195">
        <f>E344+Sheet!E338</f>
        <v>1174797.005</v>
      </c>
      <c r="F345" s="196">
        <f>F344+Sheet!F338</f>
        <v>0</v>
      </c>
      <c r="G345" s="196">
        <f>G344+Sheet!G338</f>
        <v>884482.3951</v>
      </c>
      <c r="H345" s="199">
        <v>0.0</v>
      </c>
      <c r="I345" s="195">
        <f>I344+Sheet!I338</f>
        <v>0</v>
      </c>
      <c r="J345" s="196">
        <f>J344+Sheet!J338</f>
        <v>0</v>
      </c>
      <c r="K345" s="180">
        <f>K344+Sheet!K338</f>
        <v>0</v>
      </c>
      <c r="L345" s="180">
        <f>L344+Sheet!L338</f>
        <v>892374.5978</v>
      </c>
      <c r="M345" s="180">
        <f>M344+Sheet!M338</f>
        <v>892374.5978</v>
      </c>
      <c r="N345" s="180">
        <f>N344+Sheet!N338</f>
        <v>0</v>
      </c>
      <c r="O345" s="167">
        <f>O344+Sheet!O338</f>
        <v>486523.0907</v>
      </c>
      <c r="P345" s="167">
        <f>P344+Sheet!P338</f>
        <v>292281.1493</v>
      </c>
      <c r="Q345" s="167">
        <f>Q344+Sheet!Q338</f>
        <v>795093.0535</v>
      </c>
      <c r="R345" s="167">
        <f>R344+Sheet!R338</f>
        <v>0</v>
      </c>
      <c r="S345" s="159"/>
      <c r="T345" s="202"/>
      <c r="U345" s="159"/>
      <c r="V345" s="159"/>
      <c r="W345" s="159"/>
      <c r="X345" s="159"/>
    </row>
    <row r="346" ht="15.75" customHeight="1">
      <c r="A346" s="186">
        <f>'PROP DAILY PNL'!A340</f>
        <v>45940</v>
      </c>
      <c r="B346" s="190">
        <f t="shared" si="9"/>
        <v>12855776.31</v>
      </c>
      <c r="C346" s="194">
        <f>C345+Sheet!C339</f>
        <v>6084719.93</v>
      </c>
      <c r="D346" s="195">
        <f>D345+Sheet!D339</f>
        <v>1407090.272</v>
      </c>
      <c r="E346" s="195">
        <f>E345+Sheet!E339</f>
        <v>1163096.625</v>
      </c>
      <c r="F346" s="196">
        <f>F345+Sheet!F339</f>
        <v>0</v>
      </c>
      <c r="G346" s="196">
        <f>G345+Sheet!G339</f>
        <v>875673.4006</v>
      </c>
      <c r="H346" s="199">
        <v>0.0</v>
      </c>
      <c r="I346" s="195">
        <f>I345+Sheet!I339</f>
        <v>0</v>
      </c>
      <c r="J346" s="196">
        <f>J345+Sheet!J339</f>
        <v>0</v>
      </c>
      <c r="K346" s="180">
        <f>K345+Sheet!K339</f>
        <v>0</v>
      </c>
      <c r="L346" s="180">
        <f>L345+Sheet!L339</f>
        <v>883487.001</v>
      </c>
      <c r="M346" s="180">
        <f>M345+Sheet!M339</f>
        <v>883487.001</v>
      </c>
      <c r="N346" s="180">
        <f>N345+Sheet!N339</f>
        <v>0</v>
      </c>
      <c r="O346" s="167">
        <f>O345+Sheet!O339</f>
        <v>481677.5683</v>
      </c>
      <c r="P346" s="167">
        <f>P345+Sheet!P339</f>
        <v>289370.1778</v>
      </c>
      <c r="Q346" s="167">
        <f>Q345+Sheet!Q339</f>
        <v>787174.3314</v>
      </c>
      <c r="R346" s="167">
        <f>R345+Sheet!R339</f>
        <v>0</v>
      </c>
      <c r="S346" s="159"/>
      <c r="T346" s="202"/>
      <c r="U346" s="159"/>
      <c r="V346" s="159"/>
      <c r="W346" s="159"/>
      <c r="X346" s="159"/>
    </row>
    <row r="347" ht="15.75" customHeight="1">
      <c r="A347" s="186">
        <f>'PROP DAILY PNL'!A341</f>
        <v>45943</v>
      </c>
      <c r="B347" s="190">
        <f t="shared" si="9"/>
        <v>13040223.31</v>
      </c>
      <c r="C347" s="194">
        <f>C346+Sheet!C340</f>
        <v>6172019.858</v>
      </c>
      <c r="D347" s="195">
        <f>D346+Sheet!D340</f>
        <v>1427278.363</v>
      </c>
      <c r="E347" s="195">
        <f>E346+Sheet!E340</f>
        <v>1179784.041</v>
      </c>
      <c r="F347" s="196">
        <f>F346+Sheet!F340</f>
        <v>0</v>
      </c>
      <c r="G347" s="196">
        <f>G346+Sheet!G340</f>
        <v>888237.0395</v>
      </c>
      <c r="H347" s="199">
        <v>0.0</v>
      </c>
      <c r="I347" s="195">
        <f>I346+Sheet!I340</f>
        <v>0</v>
      </c>
      <c r="J347" s="196">
        <f>J346+Sheet!J340</f>
        <v>0</v>
      </c>
      <c r="K347" s="180">
        <f>K346+Sheet!K340</f>
        <v>0</v>
      </c>
      <c r="L347" s="180">
        <f>L346+Sheet!L340</f>
        <v>896162.7448</v>
      </c>
      <c r="M347" s="180">
        <f>M346+Sheet!M340</f>
        <v>896162.7448</v>
      </c>
      <c r="N347" s="180">
        <f>N346+Sheet!N340</f>
        <v>0</v>
      </c>
      <c r="O347" s="167">
        <f>O346+Sheet!O340</f>
        <v>488588.3903</v>
      </c>
      <c r="P347" s="167">
        <f>P346+Sheet!P340</f>
        <v>293521.8883</v>
      </c>
      <c r="Q347" s="167">
        <f>Q346+Sheet!Q340</f>
        <v>798468.2385</v>
      </c>
      <c r="R347" s="167">
        <f>R346+Sheet!R340</f>
        <v>0</v>
      </c>
      <c r="S347" s="159"/>
      <c r="T347" s="159"/>
      <c r="U347" s="159"/>
      <c r="V347" s="159"/>
      <c r="W347" s="159"/>
      <c r="X347" s="159"/>
    </row>
    <row r="348" ht="15.75" customHeight="1">
      <c r="A348" s="186">
        <f>'PROP DAILY PNL'!A342</f>
        <v>45944</v>
      </c>
      <c r="B348" s="190">
        <f t="shared" si="9"/>
        <v>13018136.31</v>
      </c>
      <c r="C348" s="194">
        <f>C347+Sheet!C341</f>
        <v>6161565.941</v>
      </c>
      <c r="D348" s="195">
        <f>D347+Sheet!D341</f>
        <v>1424860.897</v>
      </c>
      <c r="E348" s="195">
        <f>E347+Sheet!E341</f>
        <v>1177785.771</v>
      </c>
      <c r="F348" s="196">
        <f>F347+Sheet!F341</f>
        <v>0</v>
      </c>
      <c r="G348" s="196">
        <f>G347+Sheet!G341</f>
        <v>886732.5798</v>
      </c>
      <c r="H348" s="199">
        <v>0.0</v>
      </c>
      <c r="I348" s="195">
        <f>I347+Sheet!I341</f>
        <v>0</v>
      </c>
      <c r="J348" s="196">
        <f>J347+Sheet!J341</f>
        <v>0</v>
      </c>
      <c r="K348" s="180">
        <f>K347+Sheet!K341</f>
        <v>0</v>
      </c>
      <c r="L348" s="180">
        <f>L347+Sheet!L341</f>
        <v>894644.8608</v>
      </c>
      <c r="M348" s="180">
        <f>M347+Sheet!M341</f>
        <v>894644.8608</v>
      </c>
      <c r="N348" s="180">
        <f>N347+Sheet!N341</f>
        <v>0</v>
      </c>
      <c r="O348" s="167">
        <f>O347+Sheet!O341</f>
        <v>487760.8392</v>
      </c>
      <c r="P348" s="167">
        <f>P347+Sheet!P341</f>
        <v>293024.7329</v>
      </c>
      <c r="Q348" s="167">
        <f>Q347+Sheet!Q341</f>
        <v>797115.8255</v>
      </c>
      <c r="R348" s="167">
        <f>R347+Sheet!R341</f>
        <v>0</v>
      </c>
      <c r="S348" s="159"/>
      <c r="T348" s="159"/>
      <c r="U348" s="159"/>
      <c r="V348" s="159"/>
      <c r="W348" s="159"/>
      <c r="X348" s="159"/>
    </row>
    <row r="349" ht="15.75" customHeight="1">
      <c r="A349" s="186">
        <f>'PROP DAILY PNL'!A343</f>
        <v>45945</v>
      </c>
      <c r="B349" s="190">
        <f t="shared" si="9"/>
        <v>13163816.31</v>
      </c>
      <c r="C349" s="194">
        <f>C348+Sheet!C342</f>
        <v>6230517.203</v>
      </c>
      <c r="D349" s="195">
        <f>D348+Sheet!D342</f>
        <v>1440805.863</v>
      </c>
      <c r="E349" s="195">
        <f>E348+Sheet!E342</f>
        <v>1190965.832</v>
      </c>
      <c r="F349" s="196">
        <f>F348+Sheet!F342</f>
        <v>0</v>
      </c>
      <c r="G349" s="196">
        <f>G348+Sheet!G342</f>
        <v>896655.5979</v>
      </c>
      <c r="H349" s="199">
        <v>0.0</v>
      </c>
      <c r="I349" s="195">
        <f>I348+Sheet!I342</f>
        <v>0</v>
      </c>
      <c r="J349" s="196">
        <f>J348+Sheet!J342</f>
        <v>0</v>
      </c>
      <c r="K349" s="180">
        <f>K348+Sheet!K342</f>
        <v>0</v>
      </c>
      <c r="L349" s="180">
        <f>L348+Sheet!L342</f>
        <v>904656.4216</v>
      </c>
      <c r="M349" s="180">
        <f>M348+Sheet!M342</f>
        <v>904656.4216</v>
      </c>
      <c r="N349" s="180">
        <f>N348+Sheet!N342</f>
        <v>0</v>
      </c>
      <c r="O349" s="167">
        <f>O348+Sheet!O342</f>
        <v>493219.1473</v>
      </c>
      <c r="P349" s="167">
        <f>P348+Sheet!P342</f>
        <v>296303.8384</v>
      </c>
      <c r="Q349" s="167">
        <f>Q348+Sheet!Q342</f>
        <v>806035.9836</v>
      </c>
      <c r="R349" s="167">
        <f>R348+Sheet!R342</f>
        <v>0</v>
      </c>
      <c r="S349" s="159"/>
      <c r="T349" s="159"/>
      <c r="U349" s="159"/>
      <c r="V349" s="159"/>
      <c r="W349" s="159"/>
      <c r="X349" s="159"/>
    </row>
    <row r="350" ht="15.75" customHeight="1">
      <c r="A350" s="186">
        <f>'PROP DAILY PNL'!A344</f>
        <v>45946</v>
      </c>
      <c r="B350" s="190">
        <f t="shared" si="9"/>
        <v>13193573.31</v>
      </c>
      <c r="C350" s="194">
        <f>C349+Sheet!C343</f>
        <v>6244601.379</v>
      </c>
      <c r="D350" s="195">
        <f>D349+Sheet!D343</f>
        <v>1444062.826</v>
      </c>
      <c r="E350" s="195">
        <f>E349+Sheet!E343</f>
        <v>1193658.027</v>
      </c>
      <c r="F350" s="196">
        <f>F349+Sheet!F343</f>
        <v>0</v>
      </c>
      <c r="G350" s="196">
        <f>G349+Sheet!G343</f>
        <v>898682.501</v>
      </c>
      <c r="H350" s="199">
        <v>0.0</v>
      </c>
      <c r="I350" s="195">
        <f>I349+Sheet!I343</f>
        <v>0</v>
      </c>
      <c r="J350" s="196">
        <f>J349+Sheet!J343</f>
        <v>0</v>
      </c>
      <c r="K350" s="180">
        <f>K349+Sheet!K343</f>
        <v>0</v>
      </c>
      <c r="L350" s="180">
        <f>L349+Sheet!L343</f>
        <v>906701.4108</v>
      </c>
      <c r="M350" s="180">
        <f>M349+Sheet!M343</f>
        <v>906701.4108</v>
      </c>
      <c r="N350" s="180">
        <f>N349+Sheet!N343</f>
        <v>0</v>
      </c>
      <c r="O350" s="167">
        <f>O349+Sheet!O343</f>
        <v>494334.0764</v>
      </c>
      <c r="P350" s="167">
        <f>P349+Sheet!P343</f>
        <v>296973.6376</v>
      </c>
      <c r="Q350" s="167">
        <f>Q349+Sheet!Q343</f>
        <v>807858.0397</v>
      </c>
      <c r="R350" s="167">
        <f>R349+Sheet!R343</f>
        <v>0</v>
      </c>
      <c r="S350" s="159"/>
      <c r="T350" s="159"/>
      <c r="U350" s="159"/>
      <c r="V350" s="159"/>
      <c r="W350" s="159"/>
      <c r="X350" s="159"/>
    </row>
    <row r="351" ht="15.75" customHeight="1">
      <c r="A351" s="186">
        <f>'PROP DAILY PNL'!A345</f>
        <v>45947</v>
      </c>
      <c r="B351" s="190">
        <f t="shared" si="9"/>
        <v>13610041.31</v>
      </c>
      <c r="C351" s="194">
        <f>C350+Sheet!C344</f>
        <v>6441718.308</v>
      </c>
      <c r="D351" s="195">
        <f>D350+Sheet!D344</f>
        <v>1489646.076</v>
      </c>
      <c r="E351" s="195">
        <f>E350+Sheet!E344</f>
        <v>1231337.006</v>
      </c>
      <c r="F351" s="196">
        <f>F350+Sheet!F344</f>
        <v>0</v>
      </c>
      <c r="G351" s="196">
        <f>G350+Sheet!G344</f>
        <v>927050.29</v>
      </c>
      <c r="H351" s="199">
        <v>0.0</v>
      </c>
      <c r="I351" s="195">
        <f>I350+Sheet!I344</f>
        <v>0</v>
      </c>
      <c r="J351" s="196">
        <f>J350+Sheet!J344</f>
        <v>0</v>
      </c>
      <c r="K351" s="180">
        <f>K350+Sheet!K344</f>
        <v>0</v>
      </c>
      <c r="L351" s="180">
        <f>L350+Sheet!L344</f>
        <v>935322.3245</v>
      </c>
      <c r="M351" s="180">
        <f>M350+Sheet!M344</f>
        <v>935322.3245</v>
      </c>
      <c r="N351" s="180">
        <f>N350+Sheet!N344</f>
        <v>0</v>
      </c>
      <c r="O351" s="167">
        <f>O350+Sheet!O344</f>
        <v>509938.2133</v>
      </c>
      <c r="P351" s="167">
        <f>P350+Sheet!P344</f>
        <v>306347.8999</v>
      </c>
      <c r="Q351" s="167">
        <f>Q350+Sheet!Q344</f>
        <v>833358.8661</v>
      </c>
      <c r="R351" s="167">
        <f>R350+Sheet!R344</f>
        <v>0</v>
      </c>
      <c r="S351" s="159"/>
      <c r="T351" s="159"/>
      <c r="U351" s="159"/>
      <c r="V351" s="159"/>
      <c r="W351" s="159"/>
      <c r="X351" s="159"/>
    </row>
    <row r="352" ht="15.75" customHeight="1">
      <c r="A352" s="186">
        <f>'PROP DAILY PNL'!A346</f>
        <v>45950</v>
      </c>
      <c r="B352" s="190">
        <f t="shared" si="9"/>
        <v>11637045.13</v>
      </c>
      <c r="C352" s="194">
        <f>C351+Sheet!C345</f>
        <v>6385555.309</v>
      </c>
      <c r="D352" s="195">
        <f>D351+Sheet!D345</f>
        <v>1476658.394</v>
      </c>
      <c r="E352" s="195">
        <f>E351+Sheet!E345</f>
        <v>1220601.427</v>
      </c>
      <c r="F352" s="196">
        <f>F351+Sheet!F345</f>
        <v>0</v>
      </c>
      <c r="G352" s="196">
        <f>G351+Sheet!G345</f>
        <v>918967.6757</v>
      </c>
      <c r="H352" s="199">
        <v>0.0</v>
      </c>
      <c r="I352" s="195">
        <f>I351+Sheet!I345</f>
        <v>0</v>
      </c>
      <c r="J352" s="196">
        <f>J351+Sheet!J345</f>
        <v>0</v>
      </c>
      <c r="K352" s="180">
        <f>K351+Sheet!K345</f>
        <v>0</v>
      </c>
      <c r="L352" s="177">
        <v>0.0</v>
      </c>
      <c r="M352" s="177">
        <v>0.0</v>
      </c>
      <c r="N352" s="180">
        <f>N351+Sheet!N345</f>
        <v>0</v>
      </c>
      <c r="O352" s="167">
        <f>O351+Sheet!O345</f>
        <v>505492.2475</v>
      </c>
      <c r="P352" s="167">
        <f>P351+Sheet!P345</f>
        <v>303676.964</v>
      </c>
      <c r="Q352" s="167">
        <f>Q351+Sheet!Q345</f>
        <v>826093.1132</v>
      </c>
      <c r="R352" s="167">
        <f>R351+Sheet!R345</f>
        <v>0</v>
      </c>
      <c r="S352" s="159"/>
      <c r="T352" s="202"/>
      <c r="U352" s="159"/>
      <c r="V352" s="159"/>
      <c r="W352" s="159"/>
      <c r="X352" s="159"/>
    </row>
    <row r="353" ht="15.75" customHeight="1">
      <c r="A353" s="186">
        <f>'PROP DAILY PNL'!A347</f>
        <v>45951</v>
      </c>
      <c r="B353" s="190">
        <f t="shared" si="9"/>
        <v>11500645.13</v>
      </c>
      <c r="C353" s="194">
        <f>C352+Sheet!C346</f>
        <v>6310709.011</v>
      </c>
      <c r="D353" s="195">
        <f>D352+Sheet!D346</f>
        <v>1459350.202</v>
      </c>
      <c r="E353" s="195">
        <f>E352+Sheet!E346</f>
        <v>1206294.527</v>
      </c>
      <c r="F353" s="196">
        <f>F352+Sheet!F346</f>
        <v>0</v>
      </c>
      <c r="G353" s="196">
        <f>G352+Sheet!G346</f>
        <v>908196.2823</v>
      </c>
      <c r="H353" s="199">
        <v>0.0</v>
      </c>
      <c r="I353" s="195">
        <f>I352+Sheet!I346</f>
        <v>0</v>
      </c>
      <c r="J353" s="196">
        <f>J352+Sheet!J346</f>
        <v>0</v>
      </c>
      <c r="K353" s="180">
        <f>K352+Sheet!K346</f>
        <v>0</v>
      </c>
      <c r="L353" s="180">
        <f>L352+Sheet!L346</f>
        <v>0</v>
      </c>
      <c r="M353" s="180">
        <f>M352+Sheet!M346</f>
        <v>0</v>
      </c>
      <c r="N353" s="180">
        <f>N352+Sheet!N346</f>
        <v>0</v>
      </c>
      <c r="O353" s="167">
        <f>O352+Sheet!O346</f>
        <v>499567.2776</v>
      </c>
      <c r="P353" s="167">
        <f>P352+Sheet!P346</f>
        <v>300117.509</v>
      </c>
      <c r="Q353" s="167">
        <f>Q352+Sheet!Q346</f>
        <v>816410.3201</v>
      </c>
      <c r="R353" s="167">
        <f>R352+Sheet!R346</f>
        <v>0</v>
      </c>
      <c r="S353" s="159"/>
      <c r="T353" s="202"/>
      <c r="U353" s="159"/>
      <c r="V353" s="159"/>
      <c r="W353" s="159"/>
      <c r="X353" s="159"/>
    </row>
    <row r="354" ht="15.75" customHeight="1">
      <c r="A354" s="186">
        <f>'PROP DAILY PNL'!A348</f>
        <v>45952</v>
      </c>
      <c r="B354" s="190">
        <f t="shared" si="9"/>
        <v>11500645.13</v>
      </c>
      <c r="C354" s="194">
        <f>C353+Sheet!C347</f>
        <v>6310709.011</v>
      </c>
      <c r="D354" s="195">
        <f>D353+Sheet!D347</f>
        <v>1459350.202</v>
      </c>
      <c r="E354" s="195">
        <f>E353+Sheet!E347</f>
        <v>1206294.527</v>
      </c>
      <c r="F354" s="196">
        <f>F353+Sheet!F347</f>
        <v>0</v>
      </c>
      <c r="G354" s="196">
        <f>G353+Sheet!G347</f>
        <v>908196.2823</v>
      </c>
      <c r="H354" s="199">
        <v>0.0</v>
      </c>
      <c r="I354" s="195">
        <f>I353+Sheet!I347</f>
        <v>0</v>
      </c>
      <c r="J354" s="196">
        <f>J353+Sheet!J347</f>
        <v>0</v>
      </c>
      <c r="K354" s="180">
        <f>K353+Sheet!K347</f>
        <v>0</v>
      </c>
      <c r="L354" s="180">
        <f>L353+Sheet!L347</f>
        <v>0</v>
      </c>
      <c r="M354" s="180">
        <f>M353+Sheet!M347</f>
        <v>0</v>
      </c>
      <c r="N354" s="180">
        <f>N353+Sheet!N347</f>
        <v>0</v>
      </c>
      <c r="O354" s="167">
        <f>O353+Sheet!O347</f>
        <v>499567.2776</v>
      </c>
      <c r="P354" s="167">
        <f>P353+Sheet!P347</f>
        <v>300117.509</v>
      </c>
      <c r="Q354" s="167">
        <f>Q353+Sheet!Q347</f>
        <v>816410.3201</v>
      </c>
      <c r="R354" s="167">
        <f>R353+Sheet!R347</f>
        <v>0</v>
      </c>
      <c r="S354" s="159"/>
      <c r="T354" s="159"/>
      <c r="U354" s="159"/>
      <c r="V354" s="159"/>
      <c r="W354" s="159"/>
      <c r="X354" s="159"/>
    </row>
    <row r="355" ht="15.75" customHeight="1">
      <c r="A355" s="186">
        <f>'PROP DAILY PNL'!A349</f>
        <v>45953</v>
      </c>
      <c r="B355" s="190">
        <f t="shared" si="9"/>
        <v>11500645.13</v>
      </c>
      <c r="C355" s="194">
        <f>C354+Sheet!C348</f>
        <v>6310709.011</v>
      </c>
      <c r="D355" s="195">
        <f>D354+Sheet!D348</f>
        <v>1459350.202</v>
      </c>
      <c r="E355" s="195">
        <f>E354+Sheet!E348</f>
        <v>1206294.527</v>
      </c>
      <c r="F355" s="196">
        <f>F354+Sheet!F348</f>
        <v>0</v>
      </c>
      <c r="G355" s="196">
        <f>G354+Sheet!G348</f>
        <v>908196.2823</v>
      </c>
      <c r="H355" s="199">
        <v>0.0</v>
      </c>
      <c r="I355" s="195">
        <f>I354+Sheet!I348</f>
        <v>0</v>
      </c>
      <c r="J355" s="196">
        <f>J354+Sheet!J348</f>
        <v>0</v>
      </c>
      <c r="K355" s="180">
        <f>K354+Sheet!K348</f>
        <v>0</v>
      </c>
      <c r="L355" s="180">
        <f>L354+Sheet!L348</f>
        <v>0</v>
      </c>
      <c r="M355" s="180">
        <f>M354+Sheet!M348</f>
        <v>0</v>
      </c>
      <c r="N355" s="180">
        <f>N354+Sheet!N348</f>
        <v>0</v>
      </c>
      <c r="O355" s="167">
        <f>O354+Sheet!O348</f>
        <v>499567.2776</v>
      </c>
      <c r="P355" s="167">
        <f>P354+Sheet!P348</f>
        <v>300117.509</v>
      </c>
      <c r="Q355" s="167">
        <f>Q354+Sheet!Q348</f>
        <v>816410.3201</v>
      </c>
      <c r="R355" s="167">
        <f>R354+Sheet!R348</f>
        <v>0</v>
      </c>
      <c r="S355" s="159"/>
      <c r="T355" s="159"/>
      <c r="U355" s="159"/>
      <c r="V355" s="159"/>
      <c r="W355" s="159"/>
      <c r="X355" s="159"/>
    </row>
    <row r="356" ht="15.75" customHeight="1">
      <c r="A356" s="186">
        <f>'PROP DAILY PNL'!A350</f>
        <v>45954</v>
      </c>
      <c r="B356" s="190">
        <f t="shared" si="9"/>
        <v>11684997.13</v>
      </c>
      <c r="C356" s="194">
        <f>C355+Sheet!C349</f>
        <v>6411867.843</v>
      </c>
      <c r="D356" s="195">
        <f>D355+Sheet!D349</f>
        <v>1482743.162</v>
      </c>
      <c r="E356" s="195">
        <f>E355+Sheet!E349</f>
        <v>1225631.078</v>
      </c>
      <c r="F356" s="196">
        <f>F355+Sheet!F349</f>
        <v>0</v>
      </c>
      <c r="G356" s="196">
        <f>G355+Sheet!G349</f>
        <v>922754.4049</v>
      </c>
      <c r="H356" s="199">
        <v>0.0</v>
      </c>
      <c r="I356" s="195">
        <f>I355+Sheet!I349</f>
        <v>0</v>
      </c>
      <c r="J356" s="196">
        <f>J355+Sheet!J349</f>
        <v>0</v>
      </c>
      <c r="K356" s="180">
        <f>K355+Sheet!K349</f>
        <v>0</v>
      </c>
      <c r="L356" s="180">
        <f>L355+Sheet!L349</f>
        <v>0</v>
      </c>
      <c r="M356" s="180">
        <f>M355+Sheet!M349</f>
        <v>0</v>
      </c>
      <c r="N356" s="180">
        <f>N355+Sheet!N349</f>
        <v>0</v>
      </c>
      <c r="O356" s="167">
        <f>O355+Sheet!O349</f>
        <v>507575.1959</v>
      </c>
      <c r="P356" s="167">
        <f>P355+Sheet!P349</f>
        <v>304928.3055</v>
      </c>
      <c r="Q356" s="167">
        <f>Q355+Sheet!Q349</f>
        <v>829497.1403</v>
      </c>
      <c r="R356" s="167">
        <f>R355+Sheet!R349</f>
        <v>0</v>
      </c>
      <c r="S356" s="159"/>
      <c r="T356" s="159"/>
      <c r="U356" s="159"/>
      <c r="V356" s="159"/>
      <c r="W356" s="159"/>
      <c r="X356" s="159"/>
    </row>
    <row r="357" ht="15.75" customHeight="1">
      <c r="A357" s="186">
        <f>'PROP DAILY PNL'!A351</f>
        <v>45957</v>
      </c>
      <c r="B357" s="190">
        <f t="shared" si="9"/>
        <v>11740152.13</v>
      </c>
      <c r="C357" s="194">
        <f>C356+Sheet!C350</f>
        <v>6442132.854</v>
      </c>
      <c r="D357" s="195">
        <f>D356+Sheet!D350</f>
        <v>1489741.94</v>
      </c>
      <c r="E357" s="195">
        <f>E356+Sheet!E350</f>
        <v>1231416.247</v>
      </c>
      <c r="F357" s="196">
        <f>F356+Sheet!F350</f>
        <v>0</v>
      </c>
      <c r="G357" s="196">
        <f>G356+Sheet!G350</f>
        <v>927109.9489</v>
      </c>
      <c r="H357" s="199">
        <v>0.0</v>
      </c>
      <c r="I357" s="195">
        <f>I356+Sheet!I350</f>
        <v>0</v>
      </c>
      <c r="J357" s="196">
        <f>J356+Sheet!J350</f>
        <v>0</v>
      </c>
      <c r="K357" s="180">
        <f>K356+Sheet!K350</f>
        <v>0</v>
      </c>
      <c r="L357" s="180">
        <f>L356+Sheet!L350</f>
        <v>0</v>
      </c>
      <c r="M357" s="180">
        <f>M356+Sheet!M350</f>
        <v>0</v>
      </c>
      <c r="N357" s="180">
        <f>N356+Sheet!N350</f>
        <v>0</v>
      </c>
      <c r="O357" s="167">
        <f>O356+Sheet!O350</f>
        <v>509971.0296</v>
      </c>
      <c r="P357" s="167">
        <f>P356+Sheet!P350</f>
        <v>306367.6145</v>
      </c>
      <c r="Q357" s="167">
        <f>Q356+Sheet!Q350</f>
        <v>833412.4956</v>
      </c>
      <c r="R357" s="167">
        <f>R356+Sheet!R350</f>
        <v>0</v>
      </c>
      <c r="S357" s="159"/>
      <c r="T357" s="159"/>
      <c r="U357" s="159"/>
      <c r="V357" s="159"/>
      <c r="W357" s="159"/>
      <c r="X357" s="159"/>
    </row>
    <row r="358" ht="15.75" customHeight="1">
      <c r="A358" s="186">
        <f>'PROP DAILY PNL'!A352</f>
        <v>45958</v>
      </c>
      <c r="B358" s="190">
        <f t="shared" si="9"/>
        <v>11796169.13</v>
      </c>
      <c r="C358" s="194">
        <f>C357+Sheet!C351</f>
        <v>6472870.868</v>
      </c>
      <c r="D358" s="195">
        <f>D357+Sheet!D351</f>
        <v>1496850.099</v>
      </c>
      <c r="E358" s="195">
        <f>E357+Sheet!E351</f>
        <v>1237291.831</v>
      </c>
      <c r="F358" s="196">
        <f>F357+Sheet!F351</f>
        <v>0</v>
      </c>
      <c r="G358" s="196">
        <f>G357+Sheet!G351</f>
        <v>931533.5643</v>
      </c>
      <c r="H358" s="199">
        <v>0.0</v>
      </c>
      <c r="I358" s="195">
        <f>I357+Sheet!I351</f>
        <v>0</v>
      </c>
      <c r="J358" s="196">
        <f>J357+Sheet!J351</f>
        <v>0</v>
      </c>
      <c r="K358" s="180">
        <f>K357+Sheet!K351</f>
        <v>0</v>
      </c>
      <c r="L358" s="180">
        <f>L357+Sheet!L351</f>
        <v>0</v>
      </c>
      <c r="M358" s="180">
        <f>M357+Sheet!M351</f>
        <v>0</v>
      </c>
      <c r="N358" s="180">
        <f>N357+Sheet!N351</f>
        <v>0</v>
      </c>
      <c r="O358" s="167">
        <f>O357+Sheet!O351</f>
        <v>512404.307</v>
      </c>
      <c r="P358" s="167">
        <f>P357+Sheet!P351</f>
        <v>307829.4179</v>
      </c>
      <c r="Q358" s="167">
        <f>Q357+Sheet!Q351</f>
        <v>837389.0427</v>
      </c>
      <c r="R358" s="167">
        <f>R357+Sheet!R351</f>
        <v>0</v>
      </c>
      <c r="S358" s="159"/>
      <c r="T358" s="159"/>
      <c r="U358" s="159"/>
      <c r="V358" s="159"/>
      <c r="W358" s="159"/>
      <c r="X358" s="159"/>
    </row>
    <row r="359" ht="15.75" customHeight="1">
      <c r="A359" s="186">
        <f>'PROP DAILY PNL'!A353</f>
        <v>45959</v>
      </c>
      <c r="B359" s="190">
        <f t="shared" si="9"/>
        <v>11764329.13</v>
      </c>
      <c r="C359" s="194">
        <f>C358+Sheet!C352</f>
        <v>6455399.415</v>
      </c>
      <c r="D359" s="195">
        <f>D358+Sheet!D352</f>
        <v>1492809.829</v>
      </c>
      <c r="E359" s="195">
        <f>E358+Sheet!E352</f>
        <v>1233952.156</v>
      </c>
      <c r="F359" s="196">
        <f>F358+Sheet!F352</f>
        <v>0</v>
      </c>
      <c r="G359" s="196">
        <f>G358+Sheet!G352</f>
        <v>929019.1862</v>
      </c>
      <c r="H359" s="199">
        <v>0.0</v>
      </c>
      <c r="I359" s="195">
        <f>I358+Sheet!I352</f>
        <v>0</v>
      </c>
      <c r="J359" s="196">
        <f>J358+Sheet!J352</f>
        <v>0</v>
      </c>
      <c r="K359" s="180">
        <f>K358+Sheet!K352</f>
        <v>0</v>
      </c>
      <c r="L359" s="180">
        <f>L358+Sheet!L352</f>
        <v>0</v>
      </c>
      <c r="M359" s="180">
        <f>M358+Sheet!M352</f>
        <v>0</v>
      </c>
      <c r="N359" s="180">
        <f>N358+Sheet!N352</f>
        <v>0</v>
      </c>
      <c r="O359" s="167">
        <f>O358+Sheet!O352</f>
        <v>511021.2349</v>
      </c>
      <c r="P359" s="167">
        <f>P358+Sheet!P352</f>
        <v>306998.5304</v>
      </c>
      <c r="Q359" s="167">
        <f>Q358+Sheet!Q352</f>
        <v>835128.7778</v>
      </c>
      <c r="R359" s="167">
        <f>R358+Sheet!R352</f>
        <v>0</v>
      </c>
      <c r="S359" s="159"/>
      <c r="T359" s="159"/>
      <c r="U359" s="159"/>
      <c r="V359" s="159"/>
      <c r="W359" s="159"/>
      <c r="X359" s="159"/>
    </row>
    <row r="360" ht="15.75" customHeight="1">
      <c r="A360" s="186">
        <f>'PROP DAILY PNL'!A354</f>
        <v>45960</v>
      </c>
      <c r="B360" s="190">
        <f t="shared" si="9"/>
        <v>11749408.13</v>
      </c>
      <c r="C360" s="194">
        <f>C359+Sheet!C353</f>
        <v>6447211.867</v>
      </c>
      <c r="D360" s="195">
        <f>D359+Sheet!D353</f>
        <v>1490916.461</v>
      </c>
      <c r="E360" s="195">
        <f>E359+Sheet!E353</f>
        <v>1232387.102</v>
      </c>
      <c r="F360" s="196">
        <f>F359+Sheet!F353</f>
        <v>0</v>
      </c>
      <c r="G360" s="196">
        <f>G359+Sheet!G353</f>
        <v>927840.8874</v>
      </c>
      <c r="H360" s="199">
        <v>0.0</v>
      </c>
      <c r="I360" s="195">
        <f>I359+Sheet!I353</f>
        <v>0</v>
      </c>
      <c r="J360" s="196">
        <f>J359+Sheet!J353</f>
        <v>0</v>
      </c>
      <c r="K360" s="180">
        <f>K359+Sheet!K353</f>
        <v>0</v>
      </c>
      <c r="L360" s="180">
        <f>L359+Sheet!L353</f>
        <v>0</v>
      </c>
      <c r="M360" s="180">
        <f>M359+Sheet!M353</f>
        <v>0</v>
      </c>
      <c r="N360" s="180">
        <f>N359+Sheet!N353</f>
        <v>0</v>
      </c>
      <c r="O360" s="167">
        <f>O359+Sheet!O353</f>
        <v>510373.0935</v>
      </c>
      <c r="P360" s="167">
        <f>P359+Sheet!P353</f>
        <v>306609.1563</v>
      </c>
      <c r="Q360" s="167">
        <f>Q359+Sheet!Q353</f>
        <v>834069.5625</v>
      </c>
      <c r="R360" s="167">
        <f>R359+Sheet!R353</f>
        <v>0</v>
      </c>
      <c r="S360" s="159"/>
      <c r="T360" s="159"/>
      <c r="U360" s="159"/>
      <c r="V360" s="159"/>
      <c r="W360" s="159"/>
      <c r="X360" s="159"/>
    </row>
    <row r="361" ht="15.75" customHeight="1">
      <c r="A361" s="186">
        <f>'PROP DAILY PNL'!A355</f>
        <v>45961</v>
      </c>
      <c r="B361" s="190">
        <f t="shared" si="9"/>
        <v>11822399.13</v>
      </c>
      <c r="C361" s="194">
        <f>C360+Sheet!C354</f>
        <v>6487263.964</v>
      </c>
      <c r="D361" s="195">
        <f>D360+Sheet!D354</f>
        <v>1500178.5</v>
      </c>
      <c r="E361" s="195">
        <f>E360+Sheet!E354</f>
        <v>1240043.077</v>
      </c>
      <c r="F361" s="196">
        <f>F360+Sheet!F354</f>
        <v>0</v>
      </c>
      <c r="G361" s="196">
        <f>G360+Sheet!G354</f>
        <v>933604.9254</v>
      </c>
      <c r="H361" s="199">
        <v>0.0</v>
      </c>
      <c r="I361" s="195">
        <f>I360+Sheet!I354</f>
        <v>0</v>
      </c>
      <c r="J361" s="196">
        <f>J360+Sheet!J354</f>
        <v>0</v>
      </c>
      <c r="K361" s="180">
        <f>K360+Sheet!K354</f>
        <v>0</v>
      </c>
      <c r="L361" s="180">
        <f>L360+Sheet!L354</f>
        <v>0</v>
      </c>
      <c r="M361" s="180">
        <f>M360+Sheet!M354</f>
        <v>0</v>
      </c>
      <c r="N361" s="180">
        <f>N360+Sheet!N354</f>
        <v>0</v>
      </c>
      <c r="O361" s="167">
        <f>O360+Sheet!O354</f>
        <v>513543.6909</v>
      </c>
      <c r="P361" s="167">
        <f>P360+Sheet!P354</f>
        <v>308513.9084</v>
      </c>
      <c r="Q361" s="167">
        <f>Q360+Sheet!Q354</f>
        <v>839251.0637</v>
      </c>
      <c r="R361" s="167">
        <f>R360+Sheet!R354</f>
        <v>0</v>
      </c>
      <c r="S361" s="159"/>
      <c r="T361" s="159"/>
      <c r="U361" s="159"/>
      <c r="V361" s="159"/>
      <c r="W361" s="159"/>
      <c r="X361" s="159"/>
    </row>
    <row r="362" ht="15.75" customHeight="1">
      <c r="A362" s="192">
        <f>'PROP DAILY PNL'!A356</f>
        <v>45964</v>
      </c>
      <c r="B362" s="168">
        <f t="shared" si="9"/>
        <v>10483646.55</v>
      </c>
      <c r="C362" s="168">
        <f>Monthly!F20</f>
        <v>6170893.109</v>
      </c>
      <c r="D362" s="168">
        <f>Monthly!M20</f>
        <v>1472668.681</v>
      </c>
      <c r="E362" s="168">
        <f>Monthly!S20</f>
        <v>1218146.747</v>
      </c>
      <c r="F362" s="170">
        <f>F361+Sheet!F355</f>
        <v>0</v>
      </c>
      <c r="G362" s="187">
        <v>0.0</v>
      </c>
      <c r="H362" s="187">
        <v>0.0</v>
      </c>
      <c r="I362" s="168">
        <f>I361+Sheet!I355</f>
        <v>0</v>
      </c>
      <c r="J362" s="170">
        <f>J361+Sheet!J355</f>
        <v>0</v>
      </c>
      <c r="K362" s="193">
        <f>K361+Sheet!K355</f>
        <v>0</v>
      </c>
      <c r="L362" s="193">
        <f>L361+Sheet!L355</f>
        <v>0</v>
      </c>
      <c r="M362" s="193">
        <f>M361+Sheet!M355</f>
        <v>0</v>
      </c>
      <c r="N362" s="193">
        <f>N361+Sheet!N355</f>
        <v>0</v>
      </c>
      <c r="O362" s="189">
        <f>Monthly!CA20</f>
        <v>502955.383</v>
      </c>
      <c r="P362" s="189">
        <f>Monthly!CG20</f>
        <v>302399.4135</v>
      </c>
      <c r="Q362" s="189">
        <f>Monthly!CM20</f>
        <v>816583.2173</v>
      </c>
      <c r="R362" s="189">
        <f>R361+Sheet!R355</f>
        <v>0</v>
      </c>
      <c r="S362" s="173"/>
      <c r="T362" s="203"/>
      <c r="U362" s="173"/>
      <c r="V362" s="173"/>
      <c r="W362" s="173"/>
      <c r="X362" s="173"/>
    </row>
    <row r="363" ht="15.75" customHeight="1">
      <c r="A363" s="186">
        <f>'PROP DAILY PNL'!A357</f>
        <v>45965</v>
      </c>
      <c r="B363" s="190">
        <f t="shared" si="9"/>
        <v>10397711.55</v>
      </c>
      <c r="C363" s="194">
        <f>C362+Sheet!C356</f>
        <v>6120309.975</v>
      </c>
      <c r="D363" s="195">
        <f>D362+Sheet!D356</f>
        <v>1460597.139</v>
      </c>
      <c r="E363" s="195">
        <f>E362+Sheet!E356</f>
        <v>1208161.534</v>
      </c>
      <c r="F363" s="196">
        <f>F362+Sheet!F356</f>
        <v>0</v>
      </c>
      <c r="G363" s="196">
        <f>G362+Sheet!G356</f>
        <v>0</v>
      </c>
      <c r="H363" s="199">
        <v>0.0</v>
      </c>
      <c r="I363" s="195">
        <f>I362+Sheet!I356</f>
        <v>0</v>
      </c>
      <c r="J363" s="196">
        <f>J362+Sheet!J356</f>
        <v>0</v>
      </c>
      <c r="K363" s="180">
        <f>K362+Sheet!K356</f>
        <v>0</v>
      </c>
      <c r="L363" s="180">
        <f>L362+Sheet!L356</f>
        <v>0</v>
      </c>
      <c r="M363" s="180">
        <f>M362+Sheet!M356</f>
        <v>0</v>
      </c>
      <c r="N363" s="180">
        <f>N362+Sheet!N356</f>
        <v>0</v>
      </c>
      <c r="O363" s="167">
        <f>O362+Sheet!O356</f>
        <v>498832.6313</v>
      </c>
      <c r="P363" s="167">
        <f>P362+Sheet!P356</f>
        <v>299920.6296</v>
      </c>
      <c r="Q363" s="167">
        <f>Q362+Sheet!Q356</f>
        <v>809889.6419</v>
      </c>
      <c r="R363" s="167">
        <f>R362+Sheet!R356</f>
        <v>0</v>
      </c>
      <c r="S363" s="159"/>
      <c r="T363" s="159"/>
      <c r="U363" s="159"/>
      <c r="V363" s="159"/>
      <c r="W363" s="159"/>
      <c r="X363" s="159"/>
    </row>
    <row r="364" ht="15.75" customHeight="1">
      <c r="A364" s="186">
        <f>'PROP DAILY PNL'!A358</f>
        <v>45966</v>
      </c>
      <c r="B364" s="190">
        <f t="shared" si="9"/>
        <v>10733380.55</v>
      </c>
      <c r="C364" s="194">
        <f>C363+Sheet!C357</f>
        <v>6317891.752</v>
      </c>
      <c r="D364" s="195">
        <f>D363+Sheet!D357</f>
        <v>1507749.551</v>
      </c>
      <c r="E364" s="195">
        <f>E363+Sheet!E357</f>
        <v>1247164.576</v>
      </c>
      <c r="F364" s="196">
        <f>F363+Sheet!F357</f>
        <v>0</v>
      </c>
      <c r="G364" s="196">
        <f>G363+Sheet!G357</f>
        <v>0</v>
      </c>
      <c r="H364" s="199">
        <v>0.0</v>
      </c>
      <c r="I364" s="195">
        <f>I363+Sheet!I357</f>
        <v>0</v>
      </c>
      <c r="J364" s="196">
        <f>J363+Sheet!J357</f>
        <v>0</v>
      </c>
      <c r="K364" s="180">
        <f>K363+Sheet!K357</f>
        <v>0</v>
      </c>
      <c r="L364" s="180">
        <f>L363+Sheet!L357</f>
        <v>0</v>
      </c>
      <c r="M364" s="180">
        <f>M363+Sheet!M357</f>
        <v>0</v>
      </c>
      <c r="N364" s="180">
        <f>N363+Sheet!N357</f>
        <v>0</v>
      </c>
      <c r="O364" s="167">
        <f>O363+Sheet!O357</f>
        <v>514936.4297</v>
      </c>
      <c r="P364" s="167">
        <f>P363+Sheet!P357</f>
        <v>309602.958</v>
      </c>
      <c r="Q364" s="167">
        <f>Q363+Sheet!Q357</f>
        <v>836035.2841</v>
      </c>
      <c r="R364" s="167">
        <f>R363+Sheet!R357</f>
        <v>0</v>
      </c>
      <c r="S364" s="159"/>
      <c r="T364" s="159"/>
      <c r="U364" s="159"/>
      <c r="V364" s="159"/>
      <c r="W364" s="159"/>
      <c r="X364" s="159"/>
    </row>
    <row r="365" ht="15.75" customHeight="1">
      <c r="A365" s="186">
        <f>'PROP DAILY PNL'!A359</f>
        <v>45967</v>
      </c>
      <c r="B365" s="190">
        <f t="shared" si="9"/>
        <v>10733380.55</v>
      </c>
      <c r="C365" s="194">
        <f>C364+Sheet!C358</f>
        <v>6317891.752</v>
      </c>
      <c r="D365" s="195">
        <f>D364+Sheet!D358</f>
        <v>1507749.551</v>
      </c>
      <c r="E365" s="195">
        <f>E364+Sheet!E358</f>
        <v>1247164.576</v>
      </c>
      <c r="F365" s="196">
        <f>F364+Sheet!F358</f>
        <v>0</v>
      </c>
      <c r="G365" s="196">
        <f>G364+Sheet!G358</f>
        <v>0</v>
      </c>
      <c r="H365" s="199">
        <v>0.0</v>
      </c>
      <c r="I365" s="195">
        <f>I364+Sheet!I358</f>
        <v>0</v>
      </c>
      <c r="J365" s="196">
        <f>J364+Sheet!J358</f>
        <v>0</v>
      </c>
      <c r="K365" s="180">
        <f>K364+Sheet!K358</f>
        <v>0</v>
      </c>
      <c r="L365" s="180">
        <f>L364+Sheet!L358</f>
        <v>0</v>
      </c>
      <c r="M365" s="180">
        <f>M364+Sheet!M358</f>
        <v>0</v>
      </c>
      <c r="N365" s="180">
        <f>N364+Sheet!N358</f>
        <v>0</v>
      </c>
      <c r="O365" s="167">
        <f>O364+Sheet!O358</f>
        <v>514936.4297</v>
      </c>
      <c r="P365" s="167">
        <f>P364+Sheet!P358</f>
        <v>309602.958</v>
      </c>
      <c r="Q365" s="167">
        <f>Q364+Sheet!Q358</f>
        <v>836035.2841</v>
      </c>
      <c r="R365" s="167">
        <f>R364+Sheet!R358</f>
        <v>0</v>
      </c>
      <c r="S365" s="159"/>
      <c r="T365" s="159"/>
      <c r="U365" s="159"/>
      <c r="V365" s="159"/>
      <c r="W365" s="159"/>
      <c r="X365" s="159"/>
    </row>
    <row r="366" ht="15.75" customHeight="1">
      <c r="A366" s="186">
        <f>'PROP DAILY PNL'!A360</f>
        <v>45968</v>
      </c>
      <c r="B366" s="190">
        <f t="shared" si="9"/>
        <v>10666118.55</v>
      </c>
      <c r="C366" s="194">
        <f>C365+Sheet!C359</f>
        <v>6278299.935</v>
      </c>
      <c r="D366" s="195">
        <f>D365+Sheet!D359</f>
        <v>1498301.06</v>
      </c>
      <c r="E366" s="195">
        <f>E365+Sheet!E359</f>
        <v>1239349.071</v>
      </c>
      <c r="F366" s="196">
        <f>F365+Sheet!F359</f>
        <v>0</v>
      </c>
      <c r="G366" s="196">
        <f>G365+Sheet!G359</f>
        <v>0</v>
      </c>
      <c r="H366" s="199">
        <v>0.0</v>
      </c>
      <c r="I366" s="195">
        <f>I365+Sheet!I359</f>
        <v>0</v>
      </c>
      <c r="J366" s="196">
        <f>J365+Sheet!J359</f>
        <v>0</v>
      </c>
      <c r="K366" s="180">
        <f>K365+Sheet!K359</f>
        <v>0</v>
      </c>
      <c r="L366" s="180">
        <f>L365+Sheet!L359</f>
        <v>0</v>
      </c>
      <c r="M366" s="180">
        <f>M365+Sheet!M359</f>
        <v>0</v>
      </c>
      <c r="N366" s="180">
        <f>N365+Sheet!N359</f>
        <v>0</v>
      </c>
      <c r="O366" s="167">
        <f>O365+Sheet!O359</f>
        <v>511709.5196</v>
      </c>
      <c r="P366" s="167">
        <f>P365+Sheet!P359</f>
        <v>307662.7945</v>
      </c>
      <c r="Q366" s="167">
        <f>Q365+Sheet!Q359</f>
        <v>830796.17</v>
      </c>
      <c r="R366" s="167">
        <f>R365+Sheet!R359</f>
        <v>0</v>
      </c>
      <c r="S366" s="159"/>
      <c r="T366" s="159"/>
      <c r="U366" s="159"/>
      <c r="V366" s="159"/>
      <c r="W366" s="159"/>
      <c r="X366" s="159"/>
    </row>
    <row r="367" ht="15.75" customHeight="1">
      <c r="A367" s="186">
        <f>'PROP DAILY PNL'!A361</f>
        <v>45971</v>
      </c>
      <c r="B367" s="190">
        <f t="shared" si="9"/>
        <v>10582176.55</v>
      </c>
      <c r="C367" s="194">
        <f>C366+Sheet!C360</f>
        <v>6228889.923</v>
      </c>
      <c r="D367" s="195">
        <f>D366+Sheet!D360</f>
        <v>1486509.48</v>
      </c>
      <c r="E367" s="195">
        <f>E366+Sheet!E360</f>
        <v>1229595.435</v>
      </c>
      <c r="F367" s="196">
        <f>F366+Sheet!F360</f>
        <v>0</v>
      </c>
      <c r="G367" s="196">
        <f>G366+Sheet!G360</f>
        <v>0</v>
      </c>
      <c r="H367" s="199">
        <v>0.0</v>
      </c>
      <c r="I367" s="195">
        <f>I366+Sheet!I360</f>
        <v>0</v>
      </c>
      <c r="J367" s="196">
        <f>J366+Sheet!J360</f>
        <v>0</v>
      </c>
      <c r="K367" s="180">
        <f>K366+Sheet!K360</f>
        <v>0</v>
      </c>
      <c r="L367" s="180">
        <f>L366+Sheet!L360</f>
        <v>0</v>
      </c>
      <c r="M367" s="180">
        <f>M366+Sheet!M360</f>
        <v>0</v>
      </c>
      <c r="N367" s="180">
        <f>N366+Sheet!N360</f>
        <v>0</v>
      </c>
      <c r="O367" s="167">
        <f>O366+Sheet!O360</f>
        <v>507682.3826</v>
      </c>
      <c r="P367" s="167">
        <f>P366+Sheet!P360</f>
        <v>305241.4984</v>
      </c>
      <c r="Q367" s="167">
        <f>Q366+Sheet!Q360</f>
        <v>824257.8316</v>
      </c>
      <c r="R367" s="167">
        <f>R366+Sheet!R360</f>
        <v>0</v>
      </c>
      <c r="S367" s="159"/>
      <c r="T367" s="159"/>
      <c r="U367" s="159"/>
      <c r="V367" s="159"/>
      <c r="W367" s="159"/>
      <c r="X367" s="159"/>
    </row>
    <row r="368" ht="15.75" customHeight="1">
      <c r="A368" s="186">
        <f>'PROP DAILY PNL'!A362</f>
        <v>45972</v>
      </c>
      <c r="B368" s="190">
        <f t="shared" si="9"/>
        <v>10555065.55</v>
      </c>
      <c r="C368" s="194">
        <f>C367+Sheet!C361</f>
        <v>6212931.822</v>
      </c>
      <c r="D368" s="195">
        <f>D367+Sheet!D361</f>
        <v>1482701.118</v>
      </c>
      <c r="E368" s="195">
        <f>E367+Sheet!E361</f>
        <v>1226445.274</v>
      </c>
      <c r="F368" s="196">
        <f>F367+Sheet!F361</f>
        <v>0</v>
      </c>
      <c r="G368" s="196">
        <f>G367+Sheet!G361</f>
        <v>0</v>
      </c>
      <c r="H368" s="199">
        <v>0.0</v>
      </c>
      <c r="I368" s="195">
        <f>I367+Sheet!I361</f>
        <v>0</v>
      </c>
      <c r="J368" s="196">
        <f>J367+Sheet!J361</f>
        <v>0</v>
      </c>
      <c r="K368" s="180">
        <f>K367+Sheet!K361</f>
        <v>0</v>
      </c>
      <c r="L368" s="180">
        <f>L367+Sheet!L361</f>
        <v>0</v>
      </c>
      <c r="M368" s="180">
        <f>M367+Sheet!M361</f>
        <v>0</v>
      </c>
      <c r="N368" s="180">
        <f>N367+Sheet!N361</f>
        <v>0</v>
      </c>
      <c r="O368" s="167">
        <f>O367+Sheet!O361</f>
        <v>506381.7261</v>
      </c>
      <c r="P368" s="167">
        <f>P367+Sheet!P361</f>
        <v>304459.4852</v>
      </c>
      <c r="Q368" s="167">
        <f>Q367+Sheet!Q361</f>
        <v>822146.1248</v>
      </c>
      <c r="R368" s="167">
        <f>R367+Sheet!R361</f>
        <v>0</v>
      </c>
      <c r="S368" s="159"/>
      <c r="T368" s="159"/>
      <c r="U368" s="159"/>
      <c r="V368" s="159"/>
      <c r="W368" s="159"/>
      <c r="X368" s="159"/>
    </row>
    <row r="369" ht="15.75" customHeight="1">
      <c r="A369" s="186">
        <f>'PROP DAILY PNL'!A363</f>
        <v>45973</v>
      </c>
      <c r="B369" s="190">
        <f t="shared" si="9"/>
        <v>10551709.55</v>
      </c>
      <c r="C369" s="194">
        <f>C368+Sheet!C362</f>
        <v>6210956.411</v>
      </c>
      <c r="D369" s="195">
        <f>D368+Sheet!D362</f>
        <v>1482229.691</v>
      </c>
      <c r="E369" s="195">
        <f>E368+Sheet!E362</f>
        <v>1226055.324</v>
      </c>
      <c r="F369" s="196">
        <f>F368+Sheet!F362</f>
        <v>0</v>
      </c>
      <c r="G369" s="196">
        <f>G368+Sheet!G362</f>
        <v>0</v>
      </c>
      <c r="H369" s="199">
        <v>0.0</v>
      </c>
      <c r="I369" s="195">
        <f>I368+Sheet!I362</f>
        <v>0</v>
      </c>
      <c r="J369" s="196">
        <f>J368+Sheet!J362</f>
        <v>0</v>
      </c>
      <c r="K369" s="180">
        <f>K368+Sheet!K362</f>
        <v>0</v>
      </c>
      <c r="L369" s="180">
        <f>L368+Sheet!L362</f>
        <v>0</v>
      </c>
      <c r="M369" s="180">
        <f>M368+Sheet!M362</f>
        <v>0</v>
      </c>
      <c r="N369" s="180">
        <f>N368+Sheet!N362</f>
        <v>0</v>
      </c>
      <c r="O369" s="167">
        <f>O368+Sheet!O362</f>
        <v>506220.7212</v>
      </c>
      <c r="P369" s="167">
        <f>P368+Sheet!P362</f>
        <v>304362.6818</v>
      </c>
      <c r="Q369" s="167">
        <f>Q368+Sheet!Q362</f>
        <v>821884.7222</v>
      </c>
      <c r="R369" s="167">
        <f>R368+Sheet!R362</f>
        <v>0</v>
      </c>
      <c r="S369" s="159"/>
      <c r="T369" s="159"/>
      <c r="U369" s="159"/>
      <c r="V369" s="159"/>
      <c r="W369" s="159"/>
      <c r="X369" s="159"/>
    </row>
    <row r="370" ht="15.75" customHeight="1">
      <c r="A370" s="186">
        <f>'PROP DAILY PNL'!A364</f>
        <v>45974</v>
      </c>
      <c r="B370" s="190">
        <f t="shared" si="9"/>
        <v>10567754.55</v>
      </c>
      <c r="C370" s="194">
        <f>C369+Sheet!C363</f>
        <v>6220400.833</v>
      </c>
      <c r="D370" s="195">
        <f>D369+Sheet!D363</f>
        <v>1484483.579</v>
      </c>
      <c r="E370" s="195">
        <f>E369+Sheet!E363</f>
        <v>1227919.671</v>
      </c>
      <c r="F370" s="196">
        <f>F369+Sheet!F363</f>
        <v>0</v>
      </c>
      <c r="G370" s="196">
        <f>G369+Sheet!G363</f>
        <v>0</v>
      </c>
      <c r="H370" s="199">
        <v>0.0</v>
      </c>
      <c r="I370" s="195">
        <f>I369+Sheet!I363</f>
        <v>0</v>
      </c>
      <c r="J370" s="196">
        <f>J369+Sheet!J363</f>
        <v>0</v>
      </c>
      <c r="K370" s="180">
        <f>K369+Sheet!K363</f>
        <v>0</v>
      </c>
      <c r="L370" s="180">
        <f>L369+Sheet!L363</f>
        <v>0</v>
      </c>
      <c r="M370" s="180">
        <f>M369+Sheet!M363</f>
        <v>0</v>
      </c>
      <c r="N370" s="180">
        <f>N369+Sheet!N363</f>
        <v>0</v>
      </c>
      <c r="O370" s="167">
        <f>O369+Sheet!O363</f>
        <v>506990.4838</v>
      </c>
      <c r="P370" s="167">
        <f>P369+Sheet!P363</f>
        <v>304825.4977</v>
      </c>
      <c r="Q370" s="167">
        <f>Q369+Sheet!Q363</f>
        <v>823134.4856</v>
      </c>
      <c r="R370" s="167">
        <f>R369+Sheet!R363</f>
        <v>0</v>
      </c>
      <c r="S370" s="159"/>
      <c r="T370" s="159"/>
      <c r="U370" s="159"/>
      <c r="V370" s="159"/>
      <c r="W370" s="159"/>
      <c r="X370" s="159"/>
    </row>
    <row r="371" ht="15.75" customHeight="1">
      <c r="A371" s="186">
        <f>'PROP DAILY PNL'!A365</f>
        <v>45975</v>
      </c>
      <c r="B371" s="190">
        <f t="shared" si="9"/>
        <v>10284391.55</v>
      </c>
      <c r="C371" s="194">
        <f>C370+Sheet!C364</f>
        <v>6053607.458</v>
      </c>
      <c r="D371" s="195">
        <f>D370+Sheet!D364</f>
        <v>1444678.745</v>
      </c>
      <c r="E371" s="195">
        <f>E370+Sheet!E364</f>
        <v>1194994.323</v>
      </c>
      <c r="F371" s="196">
        <f>F370+Sheet!F364</f>
        <v>0</v>
      </c>
      <c r="G371" s="196">
        <f>G370+Sheet!G364</f>
        <v>0</v>
      </c>
      <c r="H371" s="199">
        <v>0.0</v>
      </c>
      <c r="I371" s="195">
        <f>I370+Sheet!I364</f>
        <v>0</v>
      </c>
      <c r="J371" s="196">
        <f>J370+Sheet!J364</f>
        <v>0</v>
      </c>
      <c r="K371" s="180">
        <f>K370+Sheet!K364</f>
        <v>0</v>
      </c>
      <c r="L371" s="180">
        <f>L370+Sheet!L364</f>
        <v>0</v>
      </c>
      <c r="M371" s="180">
        <f>M370+Sheet!M364</f>
        <v>0</v>
      </c>
      <c r="N371" s="180">
        <f>N370+Sheet!N364</f>
        <v>0</v>
      </c>
      <c r="O371" s="167">
        <f>O370+Sheet!O364</f>
        <v>493396.078</v>
      </c>
      <c r="P371" s="167">
        <f>P370+Sheet!P364</f>
        <v>296651.9291</v>
      </c>
      <c r="Q371" s="167">
        <f>Q370+Sheet!Q364</f>
        <v>801063.0175</v>
      </c>
      <c r="R371" s="167">
        <f>R370+Sheet!R364</f>
        <v>0</v>
      </c>
      <c r="S371" s="159"/>
      <c r="T371" s="159"/>
      <c r="U371" s="159"/>
      <c r="V371" s="159"/>
      <c r="W371" s="159"/>
      <c r="X371" s="159"/>
    </row>
    <row r="372" ht="15.75" customHeight="1">
      <c r="A372" s="186">
        <f>'PROP DAILY PNL'!A366</f>
        <v>45978</v>
      </c>
      <c r="B372" s="190">
        <f t="shared" si="9"/>
        <v>10136377.55</v>
      </c>
      <c r="C372" s="194">
        <f>C371+Sheet!C365</f>
        <v>5966483.329</v>
      </c>
      <c r="D372" s="195">
        <f>D371+Sheet!D365</f>
        <v>1423886.783</v>
      </c>
      <c r="E372" s="195">
        <f>E371+Sheet!E365</f>
        <v>1177795.844</v>
      </c>
      <c r="F372" s="196">
        <f>F371+Sheet!F365</f>
        <v>0</v>
      </c>
      <c r="G372" s="196">
        <f>G371+Sheet!G365</f>
        <v>0</v>
      </c>
      <c r="H372" s="199">
        <v>0.0</v>
      </c>
      <c r="I372" s="195">
        <f>I371+Sheet!I365</f>
        <v>0</v>
      </c>
      <c r="J372" s="196">
        <f>J371+Sheet!J365</f>
        <v>0</v>
      </c>
      <c r="K372" s="180">
        <f>K371+Sheet!K365</f>
        <v>0</v>
      </c>
      <c r="L372" s="180">
        <f>L371+Sheet!L365</f>
        <v>0</v>
      </c>
      <c r="M372" s="180">
        <f>M371+Sheet!M365</f>
        <v>0</v>
      </c>
      <c r="N372" s="180">
        <f>N371+Sheet!N365</f>
        <v>0</v>
      </c>
      <c r="O372" s="167">
        <f>O371+Sheet!O365</f>
        <v>486295.0719</v>
      </c>
      <c r="P372" s="167">
        <f>P371+Sheet!P365</f>
        <v>292382.4846</v>
      </c>
      <c r="Q372" s="167">
        <f>Q371+Sheet!Q365</f>
        <v>789534.0378</v>
      </c>
      <c r="R372" s="167">
        <f>R371+Sheet!R365</f>
        <v>0</v>
      </c>
      <c r="S372" s="159"/>
      <c r="T372" s="159"/>
      <c r="U372" s="159"/>
      <c r="V372" s="159"/>
      <c r="W372" s="159"/>
      <c r="X372" s="159"/>
    </row>
    <row r="373" ht="15.75" customHeight="1">
      <c r="A373" s="186">
        <f>'PROP DAILY PNL'!A367</f>
        <v>45979</v>
      </c>
      <c r="B373" s="190">
        <f t="shared" si="9"/>
        <v>10172429.55</v>
      </c>
      <c r="C373" s="194">
        <f>C372+Sheet!C366</f>
        <v>5987704.289</v>
      </c>
      <c r="D373" s="195">
        <f>D372+Sheet!D366</f>
        <v>1428951.113</v>
      </c>
      <c r="E373" s="195">
        <f>E372+Sheet!E366</f>
        <v>1181984.904</v>
      </c>
      <c r="F373" s="196">
        <f>F372+Sheet!F366</f>
        <v>0</v>
      </c>
      <c r="G373" s="196">
        <f>G372+Sheet!G366</f>
        <v>0</v>
      </c>
      <c r="H373" s="199">
        <v>0.0</v>
      </c>
      <c r="I373" s="195">
        <f>I372+Sheet!I366</f>
        <v>0</v>
      </c>
      <c r="J373" s="196">
        <f>J372+Sheet!J366</f>
        <v>0</v>
      </c>
      <c r="K373" s="180">
        <f>K372+Sheet!K366</f>
        <v>0</v>
      </c>
      <c r="L373" s="180">
        <f>L372+Sheet!L366</f>
        <v>0</v>
      </c>
      <c r="M373" s="180">
        <f>M372+Sheet!M366</f>
        <v>0</v>
      </c>
      <c r="N373" s="180">
        <f>N372+Sheet!N366</f>
        <v>0</v>
      </c>
      <c r="O373" s="167">
        <f>O372+Sheet!O366</f>
        <v>488024.675</v>
      </c>
      <c r="P373" s="167">
        <f>P372+Sheet!P366</f>
        <v>293422.3998</v>
      </c>
      <c r="Q373" s="167">
        <f>Q372+Sheet!Q366</f>
        <v>792342.1693</v>
      </c>
      <c r="R373" s="167">
        <f>R372+Sheet!R366</f>
        <v>0</v>
      </c>
      <c r="S373" s="159"/>
      <c r="T373" s="159"/>
      <c r="U373" s="159"/>
      <c r="V373" s="159"/>
      <c r="W373" s="159"/>
      <c r="X373" s="159"/>
    </row>
    <row r="374" ht="15.75" customHeight="1">
      <c r="A374" s="186">
        <f>'PROP DAILY PNL'!A368</f>
        <v>45980</v>
      </c>
      <c r="B374" s="190">
        <f t="shared" si="9"/>
        <v>10275749.55</v>
      </c>
      <c r="C374" s="194">
        <f>C373+Sheet!C367</f>
        <v>6048520.597</v>
      </c>
      <c r="D374" s="195">
        <f>D373+Sheet!D367</f>
        <v>1443464.778</v>
      </c>
      <c r="E374" s="195">
        <f>E373+Sheet!E367</f>
        <v>1193990.166</v>
      </c>
      <c r="F374" s="196">
        <f>F373+Sheet!F367</f>
        <v>0</v>
      </c>
      <c r="G374" s="196">
        <f>G373+Sheet!G367</f>
        <v>0</v>
      </c>
      <c r="H374" s="199">
        <v>0.0</v>
      </c>
      <c r="I374" s="195">
        <f>I373+Sheet!I367</f>
        <v>0</v>
      </c>
      <c r="J374" s="196">
        <f>J373+Sheet!J367</f>
        <v>0</v>
      </c>
      <c r="K374" s="180">
        <f>K373+Sheet!K367</f>
        <v>0</v>
      </c>
      <c r="L374" s="180">
        <f>L373+Sheet!L367</f>
        <v>0</v>
      </c>
      <c r="M374" s="180">
        <f>M373+Sheet!M367</f>
        <v>0</v>
      </c>
      <c r="N374" s="180">
        <f>N373+Sheet!N367</f>
        <v>0</v>
      </c>
      <c r="O374" s="167">
        <f>O373+Sheet!O367</f>
        <v>492981.476</v>
      </c>
      <c r="P374" s="167">
        <f>P373+Sheet!P367</f>
        <v>296402.6517</v>
      </c>
      <c r="Q374" s="167">
        <f>Q373+Sheet!Q367</f>
        <v>800389.8822</v>
      </c>
      <c r="R374" s="167">
        <f>R373+Sheet!R367</f>
        <v>0</v>
      </c>
      <c r="S374" s="159"/>
      <c r="T374" s="159"/>
      <c r="U374" s="159"/>
      <c r="V374" s="159"/>
      <c r="W374" s="159"/>
      <c r="X374" s="159"/>
    </row>
    <row r="375" ht="15.75" customHeight="1">
      <c r="A375" s="186">
        <f>'PROP DAILY PNL'!A369</f>
        <v>45981</v>
      </c>
      <c r="B375" s="190">
        <f t="shared" si="9"/>
        <v>10303239.55</v>
      </c>
      <c r="C375" s="194">
        <f>C374+Sheet!C368</f>
        <v>6064701.784</v>
      </c>
      <c r="D375" s="195">
        <f>D374+Sheet!D368</f>
        <v>1447326.379</v>
      </c>
      <c r="E375" s="195">
        <f>E374+Sheet!E368</f>
        <v>1197184.365</v>
      </c>
      <c r="F375" s="196">
        <f>F374+Sheet!F368</f>
        <v>0</v>
      </c>
      <c r="G375" s="196">
        <f>G374+Sheet!G368</f>
        <v>0</v>
      </c>
      <c r="H375" s="199">
        <v>0.0</v>
      </c>
      <c r="I375" s="195">
        <f>I374+Sheet!I368</f>
        <v>0</v>
      </c>
      <c r="J375" s="196">
        <f>J374+Sheet!J368</f>
        <v>0</v>
      </c>
      <c r="K375" s="180">
        <f>K374+Sheet!K368</f>
        <v>0</v>
      </c>
      <c r="L375" s="180">
        <f>L374+Sheet!L368</f>
        <v>0</v>
      </c>
      <c r="M375" s="180">
        <f>M374+Sheet!M368</f>
        <v>0</v>
      </c>
      <c r="N375" s="180">
        <f>N374+Sheet!N368</f>
        <v>0</v>
      </c>
      <c r="O375" s="167">
        <f>O374+Sheet!O368</f>
        <v>494300.3152</v>
      </c>
      <c r="P375" s="167">
        <f>P374+Sheet!P368</f>
        <v>297195.5972</v>
      </c>
      <c r="Q375" s="167">
        <f>Q374+Sheet!Q368</f>
        <v>802531.1097</v>
      </c>
      <c r="R375" s="167">
        <f>R374+Sheet!R368</f>
        <v>0</v>
      </c>
      <c r="S375" s="159"/>
      <c r="T375" s="159"/>
      <c r="U375" s="159"/>
      <c r="V375" s="159"/>
      <c r="W375" s="159"/>
      <c r="X375" s="159"/>
    </row>
    <row r="376" ht="15.75" customHeight="1">
      <c r="A376" s="186">
        <f>'PROP DAILY PNL'!A370</f>
        <v>45982</v>
      </c>
      <c r="B376" s="190">
        <f t="shared" si="9"/>
        <v>10494077.55</v>
      </c>
      <c r="C376" s="194">
        <f>C375+Sheet!C369</f>
        <v>6177033.013</v>
      </c>
      <c r="D376" s="195">
        <f>D375+Sheet!D369</f>
        <v>1474133.954</v>
      </c>
      <c r="E376" s="195">
        <f>E375+Sheet!E369</f>
        <v>1219358.776</v>
      </c>
      <c r="F376" s="196">
        <f>F375+Sheet!F369</f>
        <v>0</v>
      </c>
      <c r="G376" s="196">
        <f>G375+Sheet!G369</f>
        <v>0</v>
      </c>
      <c r="H376" s="199">
        <v>0.0</v>
      </c>
      <c r="I376" s="195">
        <f>I375+Sheet!I369</f>
        <v>0</v>
      </c>
      <c r="J376" s="196">
        <f>J375+Sheet!J369</f>
        <v>0</v>
      </c>
      <c r="K376" s="180">
        <f>K375+Sheet!K369</f>
        <v>0</v>
      </c>
      <c r="L376" s="180">
        <f>L375+Sheet!L369</f>
        <v>0</v>
      </c>
      <c r="M376" s="180">
        <f>M375+Sheet!M369</f>
        <v>0</v>
      </c>
      <c r="N376" s="180">
        <f>N375+Sheet!N369</f>
        <v>0</v>
      </c>
      <c r="O376" s="167">
        <f>O375+Sheet!O369</f>
        <v>503455.8126</v>
      </c>
      <c r="P376" s="167">
        <f>P375+Sheet!P369</f>
        <v>302700.2943</v>
      </c>
      <c r="Q376" s="167">
        <f>Q375+Sheet!Q369</f>
        <v>817395.6998</v>
      </c>
      <c r="R376" s="167">
        <f>R375+Sheet!R369</f>
        <v>0</v>
      </c>
      <c r="S376" s="159"/>
      <c r="T376" s="159"/>
      <c r="U376" s="159"/>
      <c r="V376" s="159"/>
      <c r="W376" s="159"/>
      <c r="X376" s="159"/>
    </row>
    <row r="377" ht="15.75" customHeight="1">
      <c r="A377" s="186">
        <f>'PROP DAILY PNL'!A371</f>
        <v>45985</v>
      </c>
      <c r="B377" s="190">
        <f t="shared" si="9"/>
        <v>10318533.55</v>
      </c>
      <c r="C377" s="194">
        <f>C376+Sheet!C370</f>
        <v>6073704.152</v>
      </c>
      <c r="D377" s="195">
        <f>D376+Sheet!D370</f>
        <v>1449474.772</v>
      </c>
      <c r="E377" s="195">
        <f>E376+Sheet!E370</f>
        <v>1198961.451</v>
      </c>
      <c r="F377" s="196">
        <f>F376+Sheet!F370</f>
        <v>0</v>
      </c>
      <c r="G377" s="196">
        <f>G376+Sheet!G370</f>
        <v>0</v>
      </c>
      <c r="H377" s="199">
        <v>0.0</v>
      </c>
      <c r="I377" s="195">
        <f>I376+Sheet!I370</f>
        <v>0</v>
      </c>
      <c r="J377" s="196">
        <f>J376+Sheet!J370</f>
        <v>0</v>
      </c>
      <c r="K377" s="180">
        <f>K376+Sheet!K370</f>
        <v>0</v>
      </c>
      <c r="L377" s="180">
        <f>L376+Sheet!L370</f>
        <v>0</v>
      </c>
      <c r="M377" s="180">
        <f>M376+Sheet!M370</f>
        <v>0</v>
      </c>
      <c r="N377" s="180">
        <f>N376+Sheet!N370</f>
        <v>0</v>
      </c>
      <c r="O377" s="167">
        <f>O376+Sheet!O370</f>
        <v>495034.0484</v>
      </c>
      <c r="P377" s="167">
        <f>P376+Sheet!P370</f>
        <v>297636.7506</v>
      </c>
      <c r="Q377" s="167">
        <f>Q376+Sheet!Q370</f>
        <v>803722.3769</v>
      </c>
      <c r="R377" s="167">
        <f>R376+Sheet!R370</f>
        <v>0</v>
      </c>
      <c r="S377" s="159"/>
      <c r="T377" s="159"/>
      <c r="U377" s="159"/>
      <c r="V377" s="159"/>
      <c r="W377" s="159"/>
      <c r="X377" s="159"/>
    </row>
    <row r="378" ht="15.75" customHeight="1">
      <c r="A378" s="186">
        <f>'PROP DAILY PNL'!A372</f>
        <v>45986</v>
      </c>
      <c r="B378" s="190">
        <f t="shared" si="9"/>
        <v>10269842.55</v>
      </c>
      <c r="C378" s="194">
        <f>C377+Sheet!C371</f>
        <v>6045043.613</v>
      </c>
      <c r="D378" s="195">
        <f>D377+Sheet!D371</f>
        <v>1442635.004</v>
      </c>
      <c r="E378" s="195">
        <f>E377+Sheet!E371</f>
        <v>1193303.803</v>
      </c>
      <c r="F378" s="196">
        <f>F377+Sheet!F371</f>
        <v>0</v>
      </c>
      <c r="G378" s="196">
        <f>G377+Sheet!G371</f>
        <v>0</v>
      </c>
      <c r="H378" s="199">
        <v>0.0</v>
      </c>
      <c r="I378" s="195">
        <f>I377+Sheet!I371</f>
        <v>0</v>
      </c>
      <c r="J378" s="196">
        <f>J377+Sheet!J371</f>
        <v>0</v>
      </c>
      <c r="K378" s="180">
        <f>K377+Sheet!K371</f>
        <v>0</v>
      </c>
      <c r="L378" s="180">
        <f>L377+Sheet!L371</f>
        <v>0</v>
      </c>
      <c r="M378" s="180">
        <f>M377+Sheet!M371</f>
        <v>0</v>
      </c>
      <c r="N378" s="180">
        <f>N377+Sheet!N371</f>
        <v>0</v>
      </c>
      <c r="O378" s="167">
        <f>O377+Sheet!O371</f>
        <v>492698.0863</v>
      </c>
      <c r="P378" s="167">
        <f>P377+Sheet!P371</f>
        <v>296232.2651</v>
      </c>
      <c r="Q378" s="167">
        <f>Q377+Sheet!Q371</f>
        <v>799929.7792</v>
      </c>
      <c r="R378" s="167">
        <f>R377+Sheet!R371</f>
        <v>0</v>
      </c>
      <c r="S378" s="159"/>
      <c r="T378" s="159"/>
      <c r="U378" s="159"/>
      <c r="V378" s="159"/>
      <c r="W378" s="159"/>
      <c r="X378" s="159"/>
    </row>
    <row r="379" ht="15.75" customHeight="1">
      <c r="A379" s="186">
        <f>'PROP DAILY PNL'!A373</f>
        <v>45987</v>
      </c>
      <c r="B379" s="190">
        <f t="shared" si="9"/>
        <v>10192439.55</v>
      </c>
      <c r="C379" s="194">
        <f>C378+Sheet!C372</f>
        <v>5999482.592</v>
      </c>
      <c r="D379" s="195">
        <f>D378+Sheet!D372</f>
        <v>1431761.977</v>
      </c>
      <c r="E379" s="195">
        <f>E378+Sheet!E372</f>
        <v>1184309.965</v>
      </c>
      <c r="F379" s="196">
        <f>F378+Sheet!F372</f>
        <v>0</v>
      </c>
      <c r="G379" s="196">
        <f>G378+Sheet!G372</f>
        <v>0</v>
      </c>
      <c r="H379" s="199">
        <v>0.0</v>
      </c>
      <c r="I379" s="195">
        <f>I378+Sheet!I372</f>
        <v>0</v>
      </c>
      <c r="J379" s="196">
        <f>J378+Sheet!J372</f>
        <v>0</v>
      </c>
      <c r="K379" s="180">
        <f>K378+Sheet!K372</f>
        <v>0</v>
      </c>
      <c r="L379" s="180">
        <f>L378+Sheet!L372</f>
        <v>0</v>
      </c>
      <c r="M379" s="180">
        <f>M378+Sheet!M372</f>
        <v>0</v>
      </c>
      <c r="N379" s="180">
        <f>N378+Sheet!N372</f>
        <v>0</v>
      </c>
      <c r="O379" s="167">
        <f>O378+Sheet!O372</f>
        <v>488984.6594</v>
      </c>
      <c r="P379" s="167">
        <f>P378+Sheet!P372</f>
        <v>293999.5857</v>
      </c>
      <c r="Q379" s="167">
        <f>Q378+Sheet!Q372</f>
        <v>793900.7711</v>
      </c>
      <c r="R379" s="167">
        <f>R378+Sheet!R372</f>
        <v>0</v>
      </c>
      <c r="S379" s="159"/>
      <c r="T379" s="159"/>
      <c r="U379" s="159"/>
      <c r="V379" s="159"/>
      <c r="W379" s="159"/>
      <c r="X379" s="159"/>
    </row>
    <row r="380" ht="15.75" customHeight="1">
      <c r="A380" s="186">
        <f>'PROP DAILY PNL'!A374</f>
        <v>45988</v>
      </c>
      <c r="B380" s="190">
        <f t="shared" si="9"/>
        <v>10340285.55</v>
      </c>
      <c r="C380" s="194">
        <f>C379+Sheet!C373</f>
        <v>6086507.833</v>
      </c>
      <c r="D380" s="195">
        <f>D379+Sheet!D373</f>
        <v>1452530.34</v>
      </c>
      <c r="E380" s="195">
        <f>E379+Sheet!E373</f>
        <v>1201488.923</v>
      </c>
      <c r="F380" s="196">
        <f>F379+Sheet!F373</f>
        <v>0</v>
      </c>
      <c r="G380" s="196">
        <f>G379+Sheet!G373</f>
        <v>0</v>
      </c>
      <c r="H380" s="199">
        <v>0.0</v>
      </c>
      <c r="I380" s="195">
        <f>I379+Sheet!I373</f>
        <v>0</v>
      </c>
      <c r="J380" s="196">
        <f>J379+Sheet!J373</f>
        <v>0</v>
      </c>
      <c r="K380" s="180">
        <f>K379+Sheet!K373</f>
        <v>0</v>
      </c>
      <c r="L380" s="180">
        <f>L379+Sheet!L373</f>
        <v>0</v>
      </c>
      <c r="M380" s="180">
        <f>M379+Sheet!M373</f>
        <v>0</v>
      </c>
      <c r="N380" s="180">
        <f>N379+Sheet!N373</f>
        <v>0</v>
      </c>
      <c r="O380" s="167">
        <f>O379+Sheet!O373</f>
        <v>496077.6056</v>
      </c>
      <c r="P380" s="167">
        <f>P379+Sheet!P373</f>
        <v>298264.1842</v>
      </c>
      <c r="Q380" s="167">
        <f>Q379+Sheet!Q373</f>
        <v>805416.665</v>
      </c>
      <c r="R380" s="167">
        <f>R379+Sheet!R373</f>
        <v>0</v>
      </c>
      <c r="S380" s="159"/>
      <c r="T380" s="159"/>
      <c r="U380" s="159"/>
      <c r="V380" s="159"/>
      <c r="W380" s="159"/>
      <c r="X380" s="159"/>
    </row>
    <row r="381" ht="15.75" customHeight="1">
      <c r="A381" s="186">
        <f>'PROP DAILY PNL'!A375</f>
        <v>45989</v>
      </c>
      <c r="B381" s="190">
        <f t="shared" si="9"/>
        <v>10126893.55</v>
      </c>
      <c r="C381" s="194">
        <f>C380+Sheet!C374</f>
        <v>5960900.849</v>
      </c>
      <c r="D381" s="195">
        <f>D380+Sheet!D374</f>
        <v>1422554.537</v>
      </c>
      <c r="E381" s="195">
        <f>E380+Sheet!E374</f>
        <v>1176693.851</v>
      </c>
      <c r="F381" s="196">
        <f>F380+Sheet!F374</f>
        <v>0</v>
      </c>
      <c r="G381" s="196">
        <f>G380+Sheet!G374</f>
        <v>0</v>
      </c>
      <c r="H381" s="199">
        <v>0.0</v>
      </c>
      <c r="I381" s="195">
        <f>I380+Sheet!I374</f>
        <v>0</v>
      </c>
      <c r="J381" s="196">
        <f>J380+Sheet!J374</f>
        <v>0</v>
      </c>
      <c r="K381" s="180">
        <f>K380+Sheet!K374</f>
        <v>0</v>
      </c>
      <c r="L381" s="180">
        <f>L380+Sheet!L374</f>
        <v>0</v>
      </c>
      <c r="M381" s="180">
        <f>M380+Sheet!M374</f>
        <v>0</v>
      </c>
      <c r="N381" s="180">
        <f>N380+Sheet!N374</f>
        <v>0</v>
      </c>
      <c r="O381" s="167">
        <f>O380+Sheet!O374</f>
        <v>485840.0748</v>
      </c>
      <c r="P381" s="167">
        <f>P380+Sheet!P374</f>
        <v>292108.9199</v>
      </c>
      <c r="Q381" s="167">
        <f>Q380+Sheet!Q374</f>
        <v>788795.3182</v>
      </c>
      <c r="R381" s="167">
        <f>R380+Sheet!R374</f>
        <v>0</v>
      </c>
      <c r="S381" s="159"/>
      <c r="T381" s="159"/>
      <c r="U381" s="159"/>
      <c r="V381" s="159"/>
      <c r="W381" s="159"/>
      <c r="X381" s="159"/>
    </row>
    <row r="382" ht="15.75" customHeight="1">
      <c r="A382" s="192">
        <f>'PROP DAILY PNL'!A376</f>
        <v>45992</v>
      </c>
      <c r="B382" s="168">
        <f t="shared" si="9"/>
        <v>9766208.551</v>
      </c>
      <c r="C382" s="168">
        <f>Monthly!F21</f>
        <v>5748951.595</v>
      </c>
      <c r="D382" s="168">
        <f>Monthly!M21</f>
        <v>1407770.498</v>
      </c>
      <c r="E382" s="168">
        <f>Monthly!S21</f>
        <v>1064464.944</v>
      </c>
      <c r="F382" s="170">
        <f>F381+Sheet!F375</f>
        <v>0</v>
      </c>
      <c r="G382" s="170">
        <f>G381+Sheet!G375</f>
        <v>0</v>
      </c>
      <c r="H382" s="187">
        <v>0.0</v>
      </c>
      <c r="I382" s="168">
        <f>I381+Sheet!I375</f>
        <v>0</v>
      </c>
      <c r="J382" s="170">
        <f>J381+Sheet!J375</f>
        <v>0</v>
      </c>
      <c r="K382" s="193">
        <f>K381+Sheet!K375</f>
        <v>0</v>
      </c>
      <c r="L382" s="193">
        <f>L381+Sheet!L375</f>
        <v>0</v>
      </c>
      <c r="M382" s="193">
        <f>M381+Sheet!M375</f>
        <v>0</v>
      </c>
      <c r="N382" s="193">
        <f>N381+Sheet!N375</f>
        <v>0</v>
      </c>
      <c r="O382" s="189">
        <f>Monthly!CA21</f>
        <v>480790.9335</v>
      </c>
      <c r="P382" s="189">
        <f>Monthly!CG21</f>
        <v>289073.1489</v>
      </c>
      <c r="Q382" s="189">
        <f>Monthly!CM21</f>
        <v>775157.4316</v>
      </c>
      <c r="R382" s="189">
        <f>R381+Sheet!R375</f>
        <v>0</v>
      </c>
      <c r="S382" s="173"/>
      <c r="T382" s="173"/>
      <c r="U382" s="173"/>
      <c r="V382" s="173"/>
      <c r="W382" s="173"/>
      <c r="X382" s="173"/>
    </row>
    <row r="383" ht="15.75" customHeight="1">
      <c r="A383" s="186">
        <f>'PROP DAILY PNL'!A377</f>
        <v>45993</v>
      </c>
      <c r="B383" s="190">
        <f t="shared" si="9"/>
        <v>9808489.551</v>
      </c>
      <c r="C383" s="194">
        <f>C382+Sheet!C376</f>
        <v>5773840.621</v>
      </c>
      <c r="D383" s="195">
        <f>D382+Sheet!D376</f>
        <v>1413865.181</v>
      </c>
      <c r="E383" s="195">
        <f>E382+Sheet!E376</f>
        <v>1069073.348</v>
      </c>
      <c r="F383" s="196">
        <f>F382+Sheet!F376</f>
        <v>0</v>
      </c>
      <c r="G383" s="196">
        <f>G382+Sheet!G376</f>
        <v>0</v>
      </c>
      <c r="H383" s="199">
        <v>0.0</v>
      </c>
      <c r="I383" s="195">
        <f>I382+Sheet!I376</f>
        <v>0</v>
      </c>
      <c r="J383" s="196">
        <f>J382+Sheet!J376</f>
        <v>0</v>
      </c>
      <c r="K383" s="180">
        <f>K382+Sheet!K376</f>
        <v>0</v>
      </c>
      <c r="L383" s="180">
        <f>L382+Sheet!L376</f>
        <v>0</v>
      </c>
      <c r="M383" s="180">
        <f>M382+Sheet!M376</f>
        <v>0</v>
      </c>
      <c r="N383" s="180">
        <f>N382+Sheet!N376</f>
        <v>0</v>
      </c>
      <c r="O383" s="167">
        <f>O382+Sheet!O376</f>
        <v>482872.4293</v>
      </c>
      <c r="P383" s="167">
        <f>P382+Sheet!P376</f>
        <v>290324.6378</v>
      </c>
      <c r="Q383" s="167">
        <f>Q382+Sheet!Q376</f>
        <v>778513.3329</v>
      </c>
      <c r="R383" s="167">
        <f>R382+Sheet!R376</f>
        <v>0</v>
      </c>
      <c r="S383" s="159"/>
      <c r="T383" s="159"/>
      <c r="U383" s="159"/>
      <c r="V383" s="159"/>
      <c r="W383" s="159"/>
      <c r="X383" s="159"/>
    </row>
    <row r="384" ht="15.75" customHeight="1">
      <c r="A384" s="186">
        <f>'PROP DAILY PNL'!A378</f>
        <v>45994</v>
      </c>
      <c r="B384" s="190">
        <f t="shared" si="9"/>
        <v>10001194.55</v>
      </c>
      <c r="C384" s="194">
        <f>C383+Sheet!C377</f>
        <v>5887277.859</v>
      </c>
      <c r="D384" s="195">
        <f>D383+Sheet!D377</f>
        <v>1441643.045</v>
      </c>
      <c r="E384" s="195">
        <f>E383+Sheet!E377</f>
        <v>1090077.171</v>
      </c>
      <c r="F384" s="196">
        <f>F383+Sheet!F377</f>
        <v>0</v>
      </c>
      <c r="G384" s="196">
        <f>G383+Sheet!G377</f>
        <v>0</v>
      </c>
      <c r="H384" s="199">
        <v>0.0</v>
      </c>
      <c r="I384" s="195">
        <f>I383+Sheet!I377</f>
        <v>0</v>
      </c>
      <c r="J384" s="196">
        <f>J383+Sheet!J377</f>
        <v>0</v>
      </c>
      <c r="K384" s="180">
        <f>K383+Sheet!K377</f>
        <v>0</v>
      </c>
      <c r="L384" s="180">
        <f>L383+Sheet!L377</f>
        <v>0</v>
      </c>
      <c r="M384" s="180">
        <f>M383+Sheet!M377</f>
        <v>0</v>
      </c>
      <c r="N384" s="180">
        <f>N383+Sheet!N377</f>
        <v>0</v>
      </c>
      <c r="O384" s="167">
        <f>O383+Sheet!O377</f>
        <v>492359.306</v>
      </c>
      <c r="P384" s="167">
        <f>P383+Sheet!P377</f>
        <v>296028.5751</v>
      </c>
      <c r="Q384" s="167">
        <f>Q383+Sheet!Q377</f>
        <v>793808.5943</v>
      </c>
      <c r="R384" s="167">
        <f>R383+Sheet!R377</f>
        <v>0</v>
      </c>
      <c r="S384" s="159"/>
      <c r="T384" s="159"/>
      <c r="U384" s="159"/>
      <c r="V384" s="159"/>
      <c r="W384" s="159"/>
      <c r="X384" s="159"/>
    </row>
    <row r="385" ht="15.75" customHeight="1">
      <c r="A385" s="186">
        <f>'PROP DAILY PNL'!A379</f>
        <v>45995</v>
      </c>
      <c r="B385" s="190">
        <f t="shared" si="9"/>
        <v>10108058.55</v>
      </c>
      <c r="C385" s="194">
        <f>C384+Sheet!C378</f>
        <v>5950184.15</v>
      </c>
      <c r="D385" s="195">
        <f>D384+Sheet!D378</f>
        <v>1457047.179</v>
      </c>
      <c r="E385" s="195">
        <f>E384+Sheet!E378</f>
        <v>1101724.781</v>
      </c>
      <c r="F385" s="196">
        <f>F384+Sheet!F378</f>
        <v>0</v>
      </c>
      <c r="G385" s="196">
        <f>G384+Sheet!G378</f>
        <v>0</v>
      </c>
      <c r="H385" s="199">
        <v>0.0</v>
      </c>
      <c r="I385" s="195">
        <f>I384+Sheet!I378</f>
        <v>0</v>
      </c>
      <c r="J385" s="196">
        <f>J384+Sheet!J378</f>
        <v>0</v>
      </c>
      <c r="K385" s="180">
        <f>K384+Sheet!K378</f>
        <v>0</v>
      </c>
      <c r="L385" s="180">
        <f>L384+Sheet!L378</f>
        <v>0</v>
      </c>
      <c r="M385" s="180">
        <f>M384+Sheet!M378</f>
        <v>0</v>
      </c>
      <c r="N385" s="180">
        <f>N384+Sheet!N378</f>
        <v>0</v>
      </c>
      <c r="O385" s="167">
        <f>O384+Sheet!O378</f>
        <v>497620.2261</v>
      </c>
      <c r="P385" s="167">
        <f>P384+Sheet!P378</f>
        <v>299191.677</v>
      </c>
      <c r="Q385" s="167">
        <f>Q384+Sheet!Q378</f>
        <v>802290.5372</v>
      </c>
      <c r="R385" s="167">
        <f>R384+Sheet!R378</f>
        <v>0</v>
      </c>
      <c r="S385" s="159"/>
      <c r="T385" s="159"/>
      <c r="U385" s="159"/>
      <c r="V385" s="159"/>
      <c r="W385" s="159"/>
      <c r="X385" s="159"/>
    </row>
    <row r="386" ht="15.75" customHeight="1">
      <c r="A386" s="186">
        <f>'PROP DAILY PNL'!A380</f>
        <v>45996</v>
      </c>
      <c r="B386" s="190">
        <f t="shared" si="9"/>
        <v>10142425.55</v>
      </c>
      <c r="C386" s="194">
        <f>C385+Sheet!C379</f>
        <v>5970414.542</v>
      </c>
      <c r="D386" s="195">
        <f>D385+Sheet!D379</f>
        <v>1462001.082</v>
      </c>
      <c r="E386" s="195">
        <f>E385+Sheet!E379</f>
        <v>1105470.602</v>
      </c>
      <c r="F386" s="196">
        <f>F385+Sheet!F379</f>
        <v>0</v>
      </c>
      <c r="G386" s="196">
        <f>G385+Sheet!G379</f>
        <v>0</v>
      </c>
      <c r="H386" s="199">
        <v>0.0</v>
      </c>
      <c r="I386" s="195">
        <f>I385+Sheet!I379</f>
        <v>0</v>
      </c>
      <c r="J386" s="196">
        <f>J385+Sheet!J379</f>
        <v>0</v>
      </c>
      <c r="K386" s="180">
        <f>K385+Sheet!K379</f>
        <v>0</v>
      </c>
      <c r="L386" s="180">
        <f>L385+Sheet!L379</f>
        <v>0</v>
      </c>
      <c r="M386" s="180">
        <f>M385+Sheet!M379</f>
        <v>0</v>
      </c>
      <c r="N386" s="180">
        <f>N385+Sheet!N379</f>
        <v>0</v>
      </c>
      <c r="O386" s="167">
        <f>O385+Sheet!O379</f>
        <v>499312.1152</v>
      </c>
      <c r="P386" s="167">
        <f>P385+Sheet!P379</f>
        <v>300208.9169</v>
      </c>
      <c r="Q386" s="167">
        <f>Q385+Sheet!Q379</f>
        <v>805018.2934</v>
      </c>
      <c r="R386" s="167">
        <f>R385+Sheet!R379</f>
        <v>0</v>
      </c>
      <c r="S386" s="159"/>
      <c r="T386" s="159"/>
      <c r="U386" s="159"/>
      <c r="V386" s="159"/>
      <c r="W386" s="159"/>
      <c r="X386" s="159"/>
    </row>
    <row r="387" ht="15.75" customHeight="1">
      <c r="A387" s="186">
        <f>'PROP DAILY PNL'!A381</f>
        <v>45999</v>
      </c>
      <c r="B387" s="190">
        <f t="shared" si="9"/>
        <v>10201435.55</v>
      </c>
      <c r="C387" s="194">
        <f>C386+Sheet!C380</f>
        <v>6005151.219</v>
      </c>
      <c r="D387" s="195">
        <f>D386+Sheet!D380</f>
        <v>1470507.202</v>
      </c>
      <c r="E387" s="195">
        <f>E386+Sheet!E380</f>
        <v>1111902.379</v>
      </c>
      <c r="F387" s="196">
        <f>F386+Sheet!F380</f>
        <v>0</v>
      </c>
      <c r="G387" s="196">
        <f>G386+Sheet!G380</f>
        <v>0</v>
      </c>
      <c r="H387" s="199">
        <v>0.0</v>
      </c>
      <c r="I387" s="195">
        <f>I386+Sheet!I380</f>
        <v>0</v>
      </c>
      <c r="J387" s="196">
        <f>J386+Sheet!J380</f>
        <v>0</v>
      </c>
      <c r="K387" s="180">
        <f>K386+Sheet!K380</f>
        <v>0</v>
      </c>
      <c r="L387" s="180">
        <f>L386+Sheet!L380</f>
        <v>0</v>
      </c>
      <c r="M387" s="180">
        <f>M386+Sheet!M380</f>
        <v>0</v>
      </c>
      <c r="N387" s="180">
        <f>N386+Sheet!N380</f>
        <v>0</v>
      </c>
      <c r="O387" s="167">
        <f>O386+Sheet!O380</f>
        <v>502217.1804</v>
      </c>
      <c r="P387" s="167">
        <f>P386+Sheet!P380</f>
        <v>301955.5729</v>
      </c>
      <c r="Q387" s="167">
        <f>Q386+Sheet!Q380</f>
        <v>809701.9984</v>
      </c>
      <c r="R387" s="167">
        <f>R386+Sheet!R380</f>
        <v>0</v>
      </c>
      <c r="S387" s="159"/>
      <c r="T387" s="159"/>
      <c r="U387" s="159"/>
      <c r="V387" s="159"/>
      <c r="W387" s="159"/>
      <c r="X387" s="159"/>
    </row>
    <row r="388" ht="15.75" customHeight="1">
      <c r="A388" s="186">
        <f>'PROP DAILY PNL'!A382</f>
        <v>46000</v>
      </c>
      <c r="B388" s="190">
        <f t="shared" si="9"/>
        <v>10490380.55</v>
      </c>
      <c r="C388" s="194">
        <f>C387+Sheet!C381</f>
        <v>6175240.851</v>
      </c>
      <c r="D388" s="195">
        <f>D387+Sheet!D381</f>
        <v>1512157.781</v>
      </c>
      <c r="E388" s="195">
        <f>E387+Sheet!E381</f>
        <v>1143395.851</v>
      </c>
      <c r="F388" s="196">
        <f>F387+Sheet!F381</f>
        <v>0</v>
      </c>
      <c r="G388" s="196">
        <f>G387+Sheet!G381</f>
        <v>0</v>
      </c>
      <c r="H388" s="199">
        <v>0.0</v>
      </c>
      <c r="I388" s="195">
        <f>I387+Sheet!I381</f>
        <v>0</v>
      </c>
      <c r="J388" s="196">
        <f>J387+Sheet!J381</f>
        <v>0</v>
      </c>
      <c r="K388" s="180">
        <f>K387+Sheet!K381</f>
        <v>0</v>
      </c>
      <c r="L388" s="180">
        <f>L387+Sheet!L381</f>
        <v>0</v>
      </c>
      <c r="M388" s="180">
        <f>M387+Sheet!M381</f>
        <v>0</v>
      </c>
      <c r="N388" s="180">
        <f>N387+Sheet!N381</f>
        <v>0</v>
      </c>
      <c r="O388" s="167">
        <f>O387+Sheet!O381</f>
        <v>516441.9572</v>
      </c>
      <c r="P388" s="167">
        <f>P387+Sheet!P381</f>
        <v>310508.1489</v>
      </c>
      <c r="Q388" s="167">
        <f>Q387+Sheet!Q381</f>
        <v>832635.9613</v>
      </c>
      <c r="R388" s="167">
        <f>R387+Sheet!R381</f>
        <v>0</v>
      </c>
      <c r="S388" s="159"/>
      <c r="T388" s="159"/>
      <c r="U388" s="159"/>
      <c r="V388" s="159"/>
      <c r="W388" s="159"/>
      <c r="X388" s="159"/>
    </row>
    <row r="389" ht="15.75" customHeight="1">
      <c r="A389" s="186">
        <f>'PROP DAILY PNL'!A383</f>
        <v>46001</v>
      </c>
      <c r="B389" s="190">
        <f t="shared" si="9"/>
        <v>10375402.55</v>
      </c>
      <c r="C389" s="194">
        <f>C388+Sheet!C382</f>
        <v>6107558.192</v>
      </c>
      <c r="D389" s="195">
        <f>D388+Sheet!D382</f>
        <v>1495584.038</v>
      </c>
      <c r="E389" s="195">
        <f>E388+Sheet!E382</f>
        <v>1130863.859</v>
      </c>
      <c r="F389" s="196">
        <f>F388+Sheet!F382</f>
        <v>0</v>
      </c>
      <c r="G389" s="196">
        <f>G388+Sheet!G382</f>
        <v>0</v>
      </c>
      <c r="H389" s="199">
        <v>0.0</v>
      </c>
      <c r="I389" s="195">
        <f>I388+Sheet!I382</f>
        <v>0</v>
      </c>
      <c r="J389" s="196">
        <f>J388+Sheet!J382</f>
        <v>0</v>
      </c>
      <c r="K389" s="180">
        <f>K388+Sheet!K382</f>
        <v>0</v>
      </c>
      <c r="L389" s="180">
        <f>L388+Sheet!L382</f>
        <v>0</v>
      </c>
      <c r="M389" s="180">
        <f>M388+Sheet!M382</f>
        <v>0</v>
      </c>
      <c r="N389" s="180">
        <f>N388+Sheet!N382</f>
        <v>0</v>
      </c>
      <c r="O389" s="167">
        <f>O388+Sheet!O382</f>
        <v>510781.5845</v>
      </c>
      <c r="P389" s="167">
        <f>P388+Sheet!P382</f>
        <v>307104.8781</v>
      </c>
      <c r="Q389" s="167">
        <f>Q388+Sheet!Q382</f>
        <v>823509.9989</v>
      </c>
      <c r="R389" s="167">
        <f>R388+Sheet!R382</f>
        <v>0</v>
      </c>
      <c r="S389" s="159"/>
      <c r="T389" s="159"/>
      <c r="U389" s="159"/>
      <c r="V389" s="159"/>
      <c r="W389" s="159"/>
      <c r="X389" s="159"/>
    </row>
    <row r="390" ht="15.75" customHeight="1">
      <c r="A390" s="186">
        <f>'PROP DAILY PNL'!A384</f>
        <v>46002</v>
      </c>
      <c r="B390" s="190">
        <f t="shared" si="9"/>
        <v>10185551.55</v>
      </c>
      <c r="C390" s="194">
        <f>C389+Sheet!C383</f>
        <v>5995800.983</v>
      </c>
      <c r="D390" s="195">
        <f>D389+Sheet!D383</f>
        <v>1468217.569</v>
      </c>
      <c r="E390" s="195">
        <f>E389+Sheet!E383</f>
        <v>1110171.107</v>
      </c>
      <c r="F390" s="196">
        <f>F389+Sheet!F383</f>
        <v>0</v>
      </c>
      <c r="G390" s="196">
        <f>G389+Sheet!G383</f>
        <v>0</v>
      </c>
      <c r="H390" s="199">
        <v>0.0</v>
      </c>
      <c r="I390" s="195">
        <f>I389+Sheet!I383</f>
        <v>0</v>
      </c>
      <c r="J390" s="196">
        <f>J389+Sheet!J383</f>
        <v>0</v>
      </c>
      <c r="K390" s="180">
        <f>K389+Sheet!K383</f>
        <v>0</v>
      </c>
      <c r="L390" s="180">
        <f>L389+Sheet!L383</f>
        <v>0</v>
      </c>
      <c r="M390" s="180">
        <f>M389+Sheet!M383</f>
        <v>0</v>
      </c>
      <c r="N390" s="180">
        <f>N389+Sheet!N383</f>
        <v>0</v>
      </c>
      <c r="O390" s="167">
        <f>O389+Sheet!O383</f>
        <v>501435.2103</v>
      </c>
      <c r="P390" s="167">
        <f>P389+Sheet!P383</f>
        <v>301485.4173</v>
      </c>
      <c r="Q390" s="167">
        <f>Q389+Sheet!Q383</f>
        <v>808441.2634</v>
      </c>
      <c r="R390" s="167">
        <f>R389+Sheet!R383</f>
        <v>0</v>
      </c>
      <c r="S390" s="159"/>
      <c r="T390" s="159"/>
      <c r="U390" s="159"/>
      <c r="V390" s="159"/>
      <c r="W390" s="159"/>
      <c r="X390" s="159"/>
    </row>
    <row r="391" ht="15.75" customHeight="1">
      <c r="A391" s="186">
        <f>'PROP DAILY PNL'!A385</f>
        <v>46003</v>
      </c>
      <c r="B391" s="190">
        <f t="shared" si="9"/>
        <v>10142291.55</v>
      </c>
      <c r="C391" s="194">
        <f>C390+Sheet!C384</f>
        <v>5970335.661</v>
      </c>
      <c r="D391" s="195">
        <f>D390+Sheet!D384</f>
        <v>1461981.766</v>
      </c>
      <c r="E391" s="195">
        <f>E390+Sheet!E384</f>
        <v>1105455.996</v>
      </c>
      <c r="F391" s="196">
        <f>F390+Sheet!F384</f>
        <v>0</v>
      </c>
      <c r="G391" s="196">
        <f>G390+Sheet!G384</f>
        <v>0</v>
      </c>
      <c r="H391" s="199">
        <v>0.0</v>
      </c>
      <c r="I391" s="195">
        <f>I390+Sheet!I384</f>
        <v>0</v>
      </c>
      <c r="J391" s="196">
        <f>J390+Sheet!J384</f>
        <v>0</v>
      </c>
      <c r="K391" s="180">
        <f>K390+Sheet!K384</f>
        <v>0</v>
      </c>
      <c r="L391" s="180">
        <f>L390+Sheet!L384</f>
        <v>0</v>
      </c>
      <c r="M391" s="180">
        <f>M390+Sheet!M384</f>
        <v>0</v>
      </c>
      <c r="N391" s="180">
        <f>N390+Sheet!N384</f>
        <v>0</v>
      </c>
      <c r="O391" s="167">
        <f>O390+Sheet!O384</f>
        <v>499305.5184</v>
      </c>
      <c r="P391" s="167">
        <f>P390+Sheet!P384</f>
        <v>300204.9506</v>
      </c>
      <c r="Q391" s="167">
        <f>Q390+Sheet!Q384</f>
        <v>805007.6576</v>
      </c>
      <c r="R391" s="167">
        <f>R390+Sheet!R384</f>
        <v>0</v>
      </c>
      <c r="S391" s="159"/>
      <c r="T391" s="159"/>
      <c r="U391" s="159"/>
      <c r="V391" s="159"/>
      <c r="W391" s="159"/>
      <c r="X391" s="159"/>
    </row>
    <row r="392" ht="15.75" customHeight="1">
      <c r="A392" s="186">
        <f>'PROP DAILY PNL'!A386</f>
        <v>46006</v>
      </c>
      <c r="B392" s="190">
        <f t="shared" si="9"/>
        <v>10142183.55</v>
      </c>
      <c r="C392" s="194">
        <f>C391+Sheet!C385</f>
        <v>5970272.086</v>
      </c>
      <c r="D392" s="195">
        <f>D391+Sheet!D385</f>
        <v>1461966.198</v>
      </c>
      <c r="E392" s="195">
        <f>E391+Sheet!E385</f>
        <v>1105444.225</v>
      </c>
      <c r="F392" s="196">
        <f>F391+Sheet!F385</f>
        <v>0</v>
      </c>
      <c r="G392" s="196">
        <f>G391+Sheet!G385</f>
        <v>0</v>
      </c>
      <c r="H392" s="199">
        <v>0.0</v>
      </c>
      <c r="I392" s="195">
        <f>I391+Sheet!I385</f>
        <v>0</v>
      </c>
      <c r="J392" s="196">
        <f>J391+Sheet!J385</f>
        <v>0</v>
      </c>
      <c r="K392" s="180">
        <f>K391+Sheet!K385</f>
        <v>0</v>
      </c>
      <c r="L392" s="180">
        <f>L391+Sheet!L385</f>
        <v>0</v>
      </c>
      <c r="M392" s="180">
        <f>M391+Sheet!M385</f>
        <v>0</v>
      </c>
      <c r="N392" s="180">
        <f>N391+Sheet!N385</f>
        <v>0</v>
      </c>
      <c r="O392" s="167">
        <f>O391+Sheet!O385</f>
        <v>499300.2015</v>
      </c>
      <c r="P392" s="167">
        <f>P391+Sheet!P385</f>
        <v>300201.7539</v>
      </c>
      <c r="Q392" s="167">
        <f>Q391+Sheet!Q385</f>
        <v>804999.0855</v>
      </c>
      <c r="R392" s="167">
        <f>R391+Sheet!R385</f>
        <v>0</v>
      </c>
      <c r="S392" s="159"/>
      <c r="T392" s="159"/>
      <c r="U392" s="159"/>
      <c r="V392" s="159"/>
      <c r="W392" s="159"/>
      <c r="X392" s="159"/>
    </row>
    <row r="393" ht="15.75" customHeight="1">
      <c r="A393" s="186">
        <f>'PROP DAILY PNL'!A387</f>
        <v>46007</v>
      </c>
      <c r="B393" s="190">
        <f t="shared" si="9"/>
        <v>10141103.55</v>
      </c>
      <c r="C393" s="194">
        <f>C392+Sheet!C386</f>
        <v>5969636.336</v>
      </c>
      <c r="D393" s="195">
        <f>D392+Sheet!D386</f>
        <v>1461810.52</v>
      </c>
      <c r="E393" s="195">
        <f>E392+Sheet!E386</f>
        <v>1105326.511</v>
      </c>
      <c r="F393" s="196">
        <f>F392+Sheet!F386</f>
        <v>0</v>
      </c>
      <c r="G393" s="196">
        <f>G392+Sheet!G386</f>
        <v>0</v>
      </c>
      <c r="H393" s="199">
        <v>0.0</v>
      </c>
      <c r="I393" s="195">
        <f>I392+Sheet!I386</f>
        <v>0</v>
      </c>
      <c r="J393" s="196">
        <f>J392+Sheet!J386</f>
        <v>0</v>
      </c>
      <c r="K393" s="180">
        <f>K392+Sheet!K386</f>
        <v>0</v>
      </c>
      <c r="L393" s="180">
        <f>L392+Sheet!L386</f>
        <v>0</v>
      </c>
      <c r="M393" s="180">
        <f>M392+Sheet!M386</f>
        <v>0</v>
      </c>
      <c r="N393" s="180">
        <f>N392+Sheet!N386</f>
        <v>0</v>
      </c>
      <c r="O393" s="167">
        <f>O392+Sheet!O386</f>
        <v>499247.0331</v>
      </c>
      <c r="P393" s="167">
        <f>P392+Sheet!P386</f>
        <v>300169.7866</v>
      </c>
      <c r="Q393" s="167">
        <f>Q392+Sheet!Q386</f>
        <v>804913.3644</v>
      </c>
      <c r="R393" s="167">
        <f>R392+Sheet!R386</f>
        <v>0</v>
      </c>
      <c r="S393" s="159"/>
      <c r="T393" s="159"/>
      <c r="U393" s="159"/>
      <c r="V393" s="159"/>
      <c r="W393" s="159"/>
      <c r="X393" s="159"/>
    </row>
    <row r="394" ht="15.75" customHeight="1">
      <c r="A394" s="186">
        <f>'PROP DAILY PNL'!A388</f>
        <v>46008</v>
      </c>
      <c r="B394" s="190">
        <f t="shared" si="9"/>
        <v>10266199.55</v>
      </c>
      <c r="C394" s="194">
        <f>C393+Sheet!C387</f>
        <v>6043275.031</v>
      </c>
      <c r="D394" s="195">
        <f>D393+Sheet!D387</f>
        <v>1479842.743</v>
      </c>
      <c r="E394" s="195">
        <f>E393+Sheet!E387</f>
        <v>1118961.311</v>
      </c>
      <c r="F394" s="196">
        <f>F393+Sheet!F387</f>
        <v>0</v>
      </c>
      <c r="G394" s="196">
        <f>G393+Sheet!G387</f>
        <v>0</v>
      </c>
      <c r="H394" s="199">
        <v>0.0</v>
      </c>
      <c r="I394" s="195">
        <f>I393+Sheet!I387</f>
        <v>0</v>
      </c>
      <c r="J394" s="196">
        <f>J393+Sheet!J387</f>
        <v>0</v>
      </c>
      <c r="K394" s="180">
        <f>K393+Sheet!K387</f>
        <v>0</v>
      </c>
      <c r="L394" s="180">
        <f>L393+Sheet!L387</f>
        <v>0</v>
      </c>
      <c r="M394" s="180">
        <f>M393+Sheet!M387</f>
        <v>0</v>
      </c>
      <c r="N394" s="180">
        <f>N393+Sheet!N387</f>
        <v>0</v>
      </c>
      <c r="O394" s="167">
        <f>O393+Sheet!O387</f>
        <v>505405.5154</v>
      </c>
      <c r="P394" s="167">
        <f>P393+Sheet!P387</f>
        <v>303872.5434</v>
      </c>
      <c r="Q394" s="167">
        <f>Q393+Sheet!Q387</f>
        <v>814842.4063</v>
      </c>
      <c r="R394" s="167">
        <f>R393+Sheet!R387</f>
        <v>0</v>
      </c>
      <c r="S394" s="159"/>
      <c r="T394" s="159"/>
      <c r="U394" s="159"/>
      <c r="V394" s="159"/>
      <c r="W394" s="159"/>
      <c r="X394" s="159"/>
    </row>
    <row r="395" ht="15.75" customHeight="1">
      <c r="A395" s="186">
        <f>'PROP DAILY PNL'!A389</f>
        <v>46009</v>
      </c>
      <c r="B395" s="190">
        <f t="shared" si="9"/>
        <v>10323361.55</v>
      </c>
      <c r="C395" s="194">
        <f>C394+Sheet!C388</f>
        <v>6076923.869</v>
      </c>
      <c r="D395" s="195">
        <f>D394+Sheet!D388</f>
        <v>1488082.479</v>
      </c>
      <c r="E395" s="195">
        <f>E394+Sheet!E388</f>
        <v>1125191.666</v>
      </c>
      <c r="F395" s="196">
        <f>F394+Sheet!F388</f>
        <v>0</v>
      </c>
      <c r="G395" s="196">
        <f>G394+Sheet!G388</f>
        <v>0</v>
      </c>
      <c r="H395" s="199">
        <v>0.0</v>
      </c>
      <c r="I395" s="195">
        <f>I394+Sheet!I388</f>
        <v>0</v>
      </c>
      <c r="J395" s="196">
        <f>J394+Sheet!J388</f>
        <v>0</v>
      </c>
      <c r="K395" s="180">
        <f>K394+Sheet!K388</f>
        <v>0</v>
      </c>
      <c r="L395" s="180">
        <f>L394+Sheet!L388</f>
        <v>0</v>
      </c>
      <c r="M395" s="180">
        <f>M394+Sheet!M388</f>
        <v>0</v>
      </c>
      <c r="N395" s="180">
        <f>N394+Sheet!N388</f>
        <v>0</v>
      </c>
      <c r="O395" s="167">
        <f>O394+Sheet!O388</f>
        <v>508219.6035</v>
      </c>
      <c r="P395" s="167">
        <f>P394+Sheet!P388</f>
        <v>305564.4998</v>
      </c>
      <c r="Q395" s="167">
        <f>Q394+Sheet!Q388</f>
        <v>819379.4331</v>
      </c>
      <c r="R395" s="167">
        <f>R394+Sheet!R388</f>
        <v>0</v>
      </c>
      <c r="S395" s="159"/>
      <c r="T395" s="159"/>
      <c r="U395" s="159"/>
      <c r="V395" s="159"/>
      <c r="W395" s="159"/>
      <c r="X395" s="159"/>
    </row>
    <row r="396" ht="15.75" customHeight="1">
      <c r="A396" s="186">
        <f>'PROP DAILY PNL'!A390</f>
        <v>46010</v>
      </c>
      <c r="B396" s="190">
        <f t="shared" si="9"/>
        <v>10422244.55</v>
      </c>
      <c r="C396" s="194">
        <f>C395+Sheet!C389</f>
        <v>6135132.085</v>
      </c>
      <c r="D396" s="195">
        <f>D395+Sheet!D389</f>
        <v>1502336.175</v>
      </c>
      <c r="E396" s="195">
        <f>E395+Sheet!E389</f>
        <v>1135969.389</v>
      </c>
      <c r="F396" s="196">
        <f>F395+Sheet!F389</f>
        <v>0</v>
      </c>
      <c r="G396" s="196">
        <f>G395+Sheet!G389</f>
        <v>0</v>
      </c>
      <c r="H396" s="199">
        <v>0.0</v>
      </c>
      <c r="I396" s="195">
        <f>I395+Sheet!I389</f>
        <v>0</v>
      </c>
      <c r="J396" s="196">
        <f>J395+Sheet!J389</f>
        <v>0</v>
      </c>
      <c r="K396" s="180">
        <f>K395+Sheet!K389</f>
        <v>0</v>
      </c>
      <c r="L396" s="180">
        <f>L395+Sheet!L389</f>
        <v>0</v>
      </c>
      <c r="M396" s="180">
        <f>M395+Sheet!M389</f>
        <v>0</v>
      </c>
      <c r="N396" s="180">
        <f>N395+Sheet!N389</f>
        <v>0</v>
      </c>
      <c r="O396" s="167">
        <f>O395+Sheet!O389</f>
        <v>513087.6185</v>
      </c>
      <c r="P396" s="167">
        <f>P395+Sheet!P389</f>
        <v>308491.3695</v>
      </c>
      <c r="Q396" s="167">
        <f>Q395+Sheet!Q389</f>
        <v>827227.913</v>
      </c>
      <c r="R396" s="167">
        <f>R395+Sheet!R389</f>
        <v>0</v>
      </c>
      <c r="S396" s="159"/>
      <c r="T396" s="159"/>
      <c r="U396" s="159"/>
      <c r="V396" s="159"/>
      <c r="W396" s="159"/>
      <c r="X396" s="159"/>
    </row>
    <row r="397" ht="15.75" customHeight="1">
      <c r="A397" s="186">
        <f>'PROP DAILY PNL'!A391</f>
        <v>46013</v>
      </c>
      <c r="B397" s="190">
        <f t="shared" si="9"/>
        <v>10408249.55</v>
      </c>
      <c r="C397" s="194">
        <f>C396+Sheet!C390</f>
        <v>6126893.824</v>
      </c>
      <c r="D397" s="195">
        <f>D396+Sheet!D390</f>
        <v>1500318.837</v>
      </c>
      <c r="E397" s="195">
        <f>E396+Sheet!E390</f>
        <v>1134444.008</v>
      </c>
      <c r="F397" s="196">
        <f>F396+Sheet!F390</f>
        <v>0</v>
      </c>
      <c r="G397" s="196">
        <f>G396+Sheet!G390</f>
        <v>0</v>
      </c>
      <c r="H397" s="199">
        <v>0.0</v>
      </c>
      <c r="I397" s="195">
        <f>I396+Sheet!I390</f>
        <v>0</v>
      </c>
      <c r="J397" s="196">
        <f>J396+Sheet!J390</f>
        <v>0</v>
      </c>
      <c r="K397" s="180">
        <f>K396+Sheet!K390</f>
        <v>0</v>
      </c>
      <c r="L397" s="180">
        <f>L396+Sheet!L390</f>
        <v>0</v>
      </c>
      <c r="M397" s="180">
        <f>M396+Sheet!M390</f>
        <v>0</v>
      </c>
      <c r="N397" s="180">
        <f>N396+Sheet!N390</f>
        <v>0</v>
      </c>
      <c r="O397" s="167">
        <f>O396+Sheet!O390</f>
        <v>512398.6439</v>
      </c>
      <c r="P397" s="167">
        <f>P396+Sheet!P390</f>
        <v>308077.127</v>
      </c>
      <c r="Q397" s="167">
        <f>Q396+Sheet!Q390</f>
        <v>826117.1106</v>
      </c>
      <c r="R397" s="167">
        <f>R396+Sheet!R390</f>
        <v>0</v>
      </c>
      <c r="S397" s="159"/>
      <c r="T397" s="159"/>
      <c r="U397" s="159"/>
      <c r="V397" s="159"/>
      <c r="W397" s="159"/>
      <c r="X397" s="159"/>
    </row>
    <row r="398" ht="15.75" customHeight="1">
      <c r="A398" s="186">
        <f>'PROP DAILY PNL'!A392</f>
        <v>46014</v>
      </c>
      <c r="B398" s="190">
        <f t="shared" si="9"/>
        <v>10478655.55</v>
      </c>
      <c r="C398" s="194">
        <f>C397+Sheet!C391</f>
        <v>6168338.842</v>
      </c>
      <c r="D398" s="195">
        <f>D397+Sheet!D391</f>
        <v>1510467.657</v>
      </c>
      <c r="E398" s="195">
        <f>E397+Sheet!E391</f>
        <v>1142117.889</v>
      </c>
      <c r="F398" s="196">
        <f>F397+Sheet!F391</f>
        <v>0</v>
      </c>
      <c r="G398" s="196">
        <f>G397+Sheet!G391</f>
        <v>0</v>
      </c>
      <c r="H398" s="199">
        <v>0.0</v>
      </c>
      <c r="I398" s="195">
        <f>I397+Sheet!I391</f>
        <v>0</v>
      </c>
      <c r="J398" s="196">
        <f>J397+Sheet!J391</f>
        <v>0</v>
      </c>
      <c r="K398" s="180">
        <f>K397+Sheet!K391</f>
        <v>0</v>
      </c>
      <c r="L398" s="180">
        <f>L397+Sheet!L391</f>
        <v>0</v>
      </c>
      <c r="M398" s="180">
        <f>M397+Sheet!M391</f>
        <v>0</v>
      </c>
      <c r="N398" s="180">
        <f>N397+Sheet!N391</f>
        <v>0</v>
      </c>
      <c r="O398" s="167">
        <f>O397+Sheet!O391</f>
        <v>515864.7348</v>
      </c>
      <c r="P398" s="167">
        <f>P397+Sheet!P391</f>
        <v>310161.0969</v>
      </c>
      <c r="Q398" s="167">
        <f>Q397+Sheet!Q391</f>
        <v>831705.3318</v>
      </c>
      <c r="R398" s="167">
        <f>R397+Sheet!R391</f>
        <v>0</v>
      </c>
      <c r="S398" s="159"/>
      <c r="T398" s="159"/>
      <c r="U398" s="159"/>
      <c r="V398" s="159"/>
      <c r="W398" s="159"/>
      <c r="X398" s="159"/>
    </row>
    <row r="399" ht="15.75" customHeight="1">
      <c r="A399" s="186">
        <f>'PROP DAILY PNL'!A393</f>
        <v>46015</v>
      </c>
      <c r="B399" s="190">
        <f t="shared" si="9"/>
        <v>10461574.55</v>
      </c>
      <c r="C399" s="194">
        <f>C398+Sheet!C392</f>
        <v>6158283.984</v>
      </c>
      <c r="D399" s="195">
        <f>D398+Sheet!D392</f>
        <v>1508005.48</v>
      </c>
      <c r="E399" s="195">
        <f>E398+Sheet!E392</f>
        <v>1140256.15</v>
      </c>
      <c r="F399" s="196">
        <f>F398+Sheet!F392</f>
        <v>0</v>
      </c>
      <c r="G399" s="196">
        <f>G398+Sheet!G392</f>
        <v>0</v>
      </c>
      <c r="H399" s="199">
        <v>0.0</v>
      </c>
      <c r="I399" s="195">
        <f>I398+Sheet!I392</f>
        <v>0</v>
      </c>
      <c r="J399" s="196">
        <f>J398+Sheet!J392</f>
        <v>0</v>
      </c>
      <c r="K399" s="180">
        <f>K398+Sheet!K392</f>
        <v>0</v>
      </c>
      <c r="L399" s="180">
        <f>L398+Sheet!L392</f>
        <v>0</v>
      </c>
      <c r="M399" s="180">
        <f>M398+Sheet!M392</f>
        <v>0</v>
      </c>
      <c r="N399" s="180">
        <f>N398+Sheet!N392</f>
        <v>0</v>
      </c>
      <c r="O399" s="167">
        <f>O398+Sheet!O392</f>
        <v>515023.8364</v>
      </c>
      <c r="P399" s="167">
        <f>P398+Sheet!P392</f>
        <v>309655.5108</v>
      </c>
      <c r="Q399" s="167">
        <f>Q398+Sheet!Q392</f>
        <v>830349.5893</v>
      </c>
      <c r="R399" s="167">
        <f>R398+Sheet!R392</f>
        <v>0</v>
      </c>
      <c r="S399" s="159"/>
      <c r="T399" s="159"/>
      <c r="U399" s="159"/>
      <c r="V399" s="159"/>
      <c r="W399" s="159"/>
      <c r="X399" s="159"/>
    </row>
    <row r="400" ht="15.75" customHeight="1">
      <c r="A400" s="186">
        <f>'PROP DAILY PNL'!A394</f>
        <v>46016</v>
      </c>
      <c r="B400" s="190">
        <f t="shared" si="9"/>
        <v>10461574.55</v>
      </c>
      <c r="C400" s="194">
        <f>C399+Sheet!C393</f>
        <v>6158283.984</v>
      </c>
      <c r="D400" s="195">
        <f>D399+Sheet!D393</f>
        <v>1508005.48</v>
      </c>
      <c r="E400" s="195">
        <f>E399+Sheet!E393</f>
        <v>1140256.15</v>
      </c>
      <c r="F400" s="196">
        <f>F399+Sheet!F393</f>
        <v>0</v>
      </c>
      <c r="G400" s="196">
        <f>G399+Sheet!G393</f>
        <v>0</v>
      </c>
      <c r="H400" s="199">
        <v>0.0</v>
      </c>
      <c r="I400" s="195">
        <f>I399+Sheet!I393</f>
        <v>0</v>
      </c>
      <c r="J400" s="196">
        <f>J399+Sheet!J393</f>
        <v>0</v>
      </c>
      <c r="K400" s="180">
        <f>K399+Sheet!K393</f>
        <v>0</v>
      </c>
      <c r="L400" s="180">
        <f>L399+Sheet!L393</f>
        <v>0</v>
      </c>
      <c r="M400" s="180">
        <f>M399+Sheet!M393</f>
        <v>0</v>
      </c>
      <c r="N400" s="180">
        <f>N399+Sheet!N393</f>
        <v>0</v>
      </c>
      <c r="O400" s="167">
        <f>O399+Sheet!O393</f>
        <v>515023.8364</v>
      </c>
      <c r="P400" s="167">
        <f>P399+Sheet!P393</f>
        <v>309655.5108</v>
      </c>
      <c r="Q400" s="167">
        <f>Q399+Sheet!Q393</f>
        <v>830349.5893</v>
      </c>
      <c r="R400" s="167">
        <f>R399+Sheet!R393</f>
        <v>0</v>
      </c>
      <c r="S400" s="159"/>
      <c r="T400" s="159"/>
      <c r="U400" s="159"/>
      <c r="V400" s="159"/>
      <c r="W400" s="159"/>
      <c r="X400" s="159"/>
    </row>
    <row r="401" ht="15.75" customHeight="1">
      <c r="A401" s="186">
        <f>'PROP DAILY PNL'!A395</f>
        <v>46017</v>
      </c>
      <c r="B401" s="190">
        <f t="shared" si="9"/>
        <v>10461574.55</v>
      </c>
      <c r="C401" s="194">
        <f>C400+Sheet!C394</f>
        <v>6158283.984</v>
      </c>
      <c r="D401" s="195">
        <f>D400+Sheet!D394</f>
        <v>1508005.48</v>
      </c>
      <c r="E401" s="195">
        <f>E400+Sheet!E394</f>
        <v>1140256.15</v>
      </c>
      <c r="F401" s="196">
        <f>F400+Sheet!F394</f>
        <v>0</v>
      </c>
      <c r="G401" s="196">
        <f>G400+Sheet!G394</f>
        <v>0</v>
      </c>
      <c r="H401" s="199">
        <v>0.0</v>
      </c>
      <c r="I401" s="195">
        <f>I400+Sheet!I394</f>
        <v>0</v>
      </c>
      <c r="J401" s="196">
        <f>J400+Sheet!J394</f>
        <v>0</v>
      </c>
      <c r="K401" s="180">
        <f>K400+Sheet!K394</f>
        <v>0</v>
      </c>
      <c r="L401" s="180">
        <f>L400+Sheet!L394</f>
        <v>0</v>
      </c>
      <c r="M401" s="180">
        <f>M400+Sheet!M394</f>
        <v>0</v>
      </c>
      <c r="N401" s="180">
        <f>N400+Sheet!N394</f>
        <v>0</v>
      </c>
      <c r="O401" s="167">
        <f>O400+Sheet!O394</f>
        <v>515023.8364</v>
      </c>
      <c r="P401" s="167">
        <f>P400+Sheet!P394</f>
        <v>309655.5108</v>
      </c>
      <c r="Q401" s="167">
        <f>Q400+Sheet!Q394</f>
        <v>830349.5893</v>
      </c>
      <c r="R401" s="167">
        <f>R400+Sheet!R394</f>
        <v>0</v>
      </c>
      <c r="S401" s="159"/>
      <c r="T401" s="159"/>
      <c r="U401" s="159"/>
      <c r="V401" s="159"/>
      <c r="W401" s="159"/>
      <c r="X401" s="159"/>
    </row>
    <row r="402" ht="15.75" customHeight="1">
      <c r="A402" s="186">
        <f>'PROP DAILY PNL'!A396</f>
        <v>46020</v>
      </c>
      <c r="B402" s="190">
        <f t="shared" si="9"/>
        <v>10461574.55</v>
      </c>
      <c r="C402" s="194">
        <f>C401+Sheet!C395</f>
        <v>6158283.984</v>
      </c>
      <c r="D402" s="195">
        <f>D401+Sheet!D395</f>
        <v>1508005.48</v>
      </c>
      <c r="E402" s="195">
        <f>E401+Sheet!E395</f>
        <v>1140256.15</v>
      </c>
      <c r="F402" s="196">
        <f>F401+Sheet!F395</f>
        <v>0</v>
      </c>
      <c r="G402" s="196">
        <f>G401+Sheet!G395</f>
        <v>0</v>
      </c>
      <c r="H402" s="199">
        <v>0.0</v>
      </c>
      <c r="I402" s="195">
        <f>I401+Sheet!I395</f>
        <v>0</v>
      </c>
      <c r="J402" s="196">
        <f>J401+Sheet!J395</f>
        <v>0</v>
      </c>
      <c r="K402" s="180">
        <f>K401+Sheet!K395</f>
        <v>0</v>
      </c>
      <c r="L402" s="180">
        <f>L401+Sheet!L395</f>
        <v>0</v>
      </c>
      <c r="M402" s="180">
        <f>M401+Sheet!M395</f>
        <v>0</v>
      </c>
      <c r="N402" s="180">
        <f>N401+Sheet!N395</f>
        <v>0</v>
      </c>
      <c r="O402" s="167">
        <f>O401+Sheet!O395</f>
        <v>515023.8364</v>
      </c>
      <c r="P402" s="167">
        <f>P401+Sheet!P395</f>
        <v>309655.5108</v>
      </c>
      <c r="Q402" s="167">
        <f>Q401+Sheet!Q395</f>
        <v>830349.5893</v>
      </c>
      <c r="R402" s="167">
        <f>R401+Sheet!R395</f>
        <v>0</v>
      </c>
      <c r="S402" s="159"/>
      <c r="T402" s="159"/>
      <c r="U402" s="159"/>
      <c r="V402" s="159"/>
      <c r="W402" s="159"/>
      <c r="X402" s="159"/>
    </row>
    <row r="403" ht="15.75" customHeight="1">
      <c r="A403" s="186">
        <f>'PROP DAILY PNL'!A397</f>
        <v>46021</v>
      </c>
      <c r="B403" s="190">
        <f t="shared" si="9"/>
        <v>10461574.55</v>
      </c>
      <c r="C403" s="194">
        <f>C402+Sheet!C396</f>
        <v>6158283.984</v>
      </c>
      <c r="D403" s="195">
        <f>D402+Sheet!D396</f>
        <v>1508005.48</v>
      </c>
      <c r="E403" s="195">
        <f>E402+Sheet!E396</f>
        <v>1140256.15</v>
      </c>
      <c r="F403" s="196">
        <f>F402+Sheet!F396</f>
        <v>0</v>
      </c>
      <c r="G403" s="196">
        <f>G402+Sheet!G396</f>
        <v>0</v>
      </c>
      <c r="H403" s="199">
        <v>0.0</v>
      </c>
      <c r="I403" s="195">
        <f>I402+Sheet!I396</f>
        <v>0</v>
      </c>
      <c r="J403" s="196">
        <f>J402+Sheet!J396</f>
        <v>0</v>
      </c>
      <c r="K403" s="180">
        <f>K402+Sheet!K396</f>
        <v>0</v>
      </c>
      <c r="L403" s="180">
        <f>L402+Sheet!L396</f>
        <v>0</v>
      </c>
      <c r="M403" s="180">
        <f>M402+Sheet!M396</f>
        <v>0</v>
      </c>
      <c r="N403" s="180">
        <f>N402+Sheet!N396</f>
        <v>0</v>
      </c>
      <c r="O403" s="167">
        <f>O402+Sheet!O396</f>
        <v>515023.8364</v>
      </c>
      <c r="P403" s="167">
        <f>P402+Sheet!P396</f>
        <v>309655.5108</v>
      </c>
      <c r="Q403" s="167">
        <f>Q402+Sheet!Q396</f>
        <v>830349.5893</v>
      </c>
      <c r="R403" s="167">
        <f>R402+Sheet!R396</f>
        <v>0</v>
      </c>
      <c r="S403" s="159"/>
      <c r="T403" s="159"/>
      <c r="U403" s="159"/>
      <c r="V403" s="159"/>
      <c r="W403" s="159"/>
      <c r="X403" s="159"/>
    </row>
    <row r="404" ht="15.75" customHeight="1">
      <c r="A404" s="186">
        <f>'PROP DAILY PNL'!A398</f>
        <v>46022</v>
      </c>
      <c r="B404" s="190">
        <f t="shared" si="9"/>
        <v>10461574.55</v>
      </c>
      <c r="C404" s="194">
        <f>C403+Sheet!C397</f>
        <v>6158283.984</v>
      </c>
      <c r="D404" s="195">
        <f>D403+Sheet!D397</f>
        <v>1508005.48</v>
      </c>
      <c r="E404" s="195">
        <f>E403+Sheet!E397</f>
        <v>1140256.15</v>
      </c>
      <c r="F404" s="196">
        <f>F403+Sheet!F397</f>
        <v>0</v>
      </c>
      <c r="G404" s="196">
        <f>G403+Sheet!G397</f>
        <v>0</v>
      </c>
      <c r="H404" s="199">
        <v>0.0</v>
      </c>
      <c r="I404" s="195">
        <f>I403+Sheet!I397</f>
        <v>0</v>
      </c>
      <c r="J404" s="196">
        <f>J403+Sheet!J397</f>
        <v>0</v>
      </c>
      <c r="K404" s="180">
        <f>K403+Sheet!K397</f>
        <v>0</v>
      </c>
      <c r="L404" s="180">
        <f>L403+Sheet!L397</f>
        <v>0</v>
      </c>
      <c r="M404" s="180">
        <f>M403+Sheet!M397</f>
        <v>0</v>
      </c>
      <c r="N404" s="180">
        <f>N403+Sheet!N397</f>
        <v>0</v>
      </c>
      <c r="O404" s="167">
        <f>O403+Sheet!O397</f>
        <v>515023.8364</v>
      </c>
      <c r="P404" s="167">
        <f>P403+Sheet!P397</f>
        <v>309655.5108</v>
      </c>
      <c r="Q404" s="167">
        <f>Q403+Sheet!Q397</f>
        <v>830349.5893</v>
      </c>
      <c r="R404" s="167">
        <f>R403+Sheet!R397</f>
        <v>0</v>
      </c>
      <c r="S404" s="159"/>
      <c r="T404" s="159"/>
      <c r="U404" s="159"/>
      <c r="V404" s="159"/>
      <c r="W404" s="159"/>
      <c r="X404" s="159"/>
    </row>
    <row r="405" ht="15.75" customHeight="1">
      <c r="A405" s="186">
        <f>'PROP DAILY PNL'!A399</f>
        <v>46023</v>
      </c>
      <c r="B405" s="190">
        <f t="shared" si="9"/>
        <v>10461574.55</v>
      </c>
      <c r="C405" s="194">
        <f>C404+Sheet!C398</f>
        <v>6158283.984</v>
      </c>
      <c r="D405" s="195">
        <f>D404+Sheet!D398</f>
        <v>1508005.48</v>
      </c>
      <c r="E405" s="195">
        <f>E404+Sheet!E398</f>
        <v>1140256.15</v>
      </c>
      <c r="F405" s="196">
        <f>F404+Sheet!F398</f>
        <v>0</v>
      </c>
      <c r="G405" s="196">
        <f>G404+Sheet!G398</f>
        <v>0</v>
      </c>
      <c r="H405" s="199">
        <v>0.0</v>
      </c>
      <c r="I405" s="195">
        <f>I404+Sheet!I398</f>
        <v>0</v>
      </c>
      <c r="J405" s="196">
        <f>J404+Sheet!J398</f>
        <v>0</v>
      </c>
      <c r="K405" s="180">
        <f>K404+Sheet!K398</f>
        <v>0</v>
      </c>
      <c r="L405" s="180">
        <f>L404+Sheet!L398</f>
        <v>0</v>
      </c>
      <c r="M405" s="180">
        <f>M404+Sheet!M398</f>
        <v>0</v>
      </c>
      <c r="N405" s="180">
        <f>N404+Sheet!N398</f>
        <v>0</v>
      </c>
      <c r="O405" s="167">
        <f>O404+Sheet!O398</f>
        <v>515023.8364</v>
      </c>
      <c r="P405" s="167">
        <f>P404+Sheet!P398</f>
        <v>309655.5108</v>
      </c>
      <c r="Q405" s="167">
        <f>Q404+Sheet!Q398</f>
        <v>830349.5893</v>
      </c>
      <c r="R405" s="167">
        <f>R404+Sheet!R398</f>
        <v>0</v>
      </c>
      <c r="S405" s="159"/>
      <c r="T405" s="159"/>
      <c r="U405" s="159"/>
      <c r="V405" s="159"/>
      <c r="W405" s="159"/>
      <c r="X405" s="159"/>
    </row>
    <row r="406" ht="15.75" customHeight="1">
      <c r="A406" s="186" t="str">
        <f>'PROP DAILY PNL'!A400</f>
        <v/>
      </c>
      <c r="B406" s="190">
        <f t="shared" si="9"/>
        <v>10461574.55</v>
      </c>
      <c r="C406" s="194">
        <f>C405+Sheet!C399</f>
        <v>6158283.984</v>
      </c>
      <c r="D406" s="195">
        <f>D405+Sheet!D399</f>
        <v>1508005.48</v>
      </c>
      <c r="E406" s="195">
        <f>E405+Sheet!E399</f>
        <v>1140256.15</v>
      </c>
      <c r="F406" s="196">
        <f>F405+Sheet!F399</f>
        <v>0</v>
      </c>
      <c r="G406" s="196">
        <f>G405+Sheet!G399</f>
        <v>0</v>
      </c>
      <c r="H406" s="199">
        <v>0.0</v>
      </c>
      <c r="I406" s="195">
        <f>I405+Sheet!I399</f>
        <v>0</v>
      </c>
      <c r="J406" s="196">
        <f>J405+Sheet!J399</f>
        <v>0</v>
      </c>
      <c r="K406" s="180">
        <f>K405+Sheet!K399</f>
        <v>0</v>
      </c>
      <c r="L406" s="180">
        <f>L405+Sheet!L399</f>
        <v>0</v>
      </c>
      <c r="M406" s="180">
        <f>M405+Sheet!M399</f>
        <v>0</v>
      </c>
      <c r="N406" s="180">
        <f>N405+Sheet!N399</f>
        <v>0</v>
      </c>
      <c r="O406" s="167">
        <f>O405+Sheet!O399</f>
        <v>515023.8364</v>
      </c>
      <c r="P406" s="167">
        <f>P405+Sheet!P399</f>
        <v>309655.5108</v>
      </c>
      <c r="Q406" s="167">
        <f>Q405+Sheet!Q399</f>
        <v>830349.5893</v>
      </c>
      <c r="R406" s="167">
        <f>R405+Sheet!R399</f>
        <v>0</v>
      </c>
      <c r="S406" s="159"/>
      <c r="T406" s="159"/>
      <c r="U406" s="159"/>
      <c r="V406" s="159"/>
      <c r="W406" s="159"/>
      <c r="X406" s="159"/>
    </row>
    <row r="407" ht="15.75" customHeight="1">
      <c r="A407" s="186" t="str">
        <f>'PROP DAILY PNL'!A401</f>
        <v/>
      </c>
      <c r="B407" s="190">
        <f t="shared" si="9"/>
        <v>10461574.55</v>
      </c>
      <c r="C407" s="194">
        <f>C406+Sheet!C400</f>
        <v>6158283.984</v>
      </c>
      <c r="D407" s="195">
        <f>D406+Sheet!D400</f>
        <v>1508005.48</v>
      </c>
      <c r="E407" s="195">
        <f>E406+Sheet!E400</f>
        <v>1140256.15</v>
      </c>
      <c r="F407" s="196">
        <f>F406+Sheet!F400</f>
        <v>0</v>
      </c>
      <c r="G407" s="196">
        <f>G406+Sheet!G400</f>
        <v>0</v>
      </c>
      <c r="H407" s="199">
        <v>0.0</v>
      </c>
      <c r="I407" s="195">
        <f>I406+Sheet!I400</f>
        <v>0</v>
      </c>
      <c r="J407" s="196">
        <f>J406+Sheet!J400</f>
        <v>0</v>
      </c>
      <c r="K407" s="180">
        <f>K406+Sheet!K400</f>
        <v>0</v>
      </c>
      <c r="L407" s="180">
        <f>L406+Sheet!L400</f>
        <v>0</v>
      </c>
      <c r="M407" s="180">
        <f>M406+Sheet!M400</f>
        <v>0</v>
      </c>
      <c r="N407" s="180">
        <f>N406+Sheet!N400</f>
        <v>0</v>
      </c>
      <c r="O407" s="167">
        <f>O406+Sheet!O400</f>
        <v>515023.8364</v>
      </c>
      <c r="P407" s="167">
        <f>P406+Sheet!P400</f>
        <v>309655.5108</v>
      </c>
      <c r="Q407" s="167">
        <f>Q406+Sheet!Q400</f>
        <v>830349.5893</v>
      </c>
      <c r="R407" s="167">
        <f>R406+Sheet!R400</f>
        <v>0</v>
      </c>
      <c r="S407" s="159"/>
      <c r="T407" s="159"/>
      <c r="U407" s="159"/>
      <c r="V407" s="159"/>
      <c r="W407" s="159"/>
      <c r="X407" s="159"/>
    </row>
    <row r="408" ht="15.75" customHeight="1">
      <c r="A408" s="186" t="str">
        <f>'PROP DAILY PNL'!A402</f>
        <v/>
      </c>
      <c r="B408" s="190">
        <f t="shared" si="9"/>
        <v>10461574.55</v>
      </c>
      <c r="C408" s="194">
        <f>C407+Sheet!C401</f>
        <v>6158283.984</v>
      </c>
      <c r="D408" s="195">
        <f>D407+Sheet!D401</f>
        <v>1508005.48</v>
      </c>
      <c r="E408" s="195">
        <f>E407+Sheet!E401</f>
        <v>1140256.15</v>
      </c>
      <c r="F408" s="196">
        <f>F407+Sheet!F401</f>
        <v>0</v>
      </c>
      <c r="G408" s="196">
        <f>G407+Sheet!G401</f>
        <v>0</v>
      </c>
      <c r="H408" s="199">
        <v>0.0</v>
      </c>
      <c r="I408" s="195">
        <f>I407+Sheet!I401</f>
        <v>0</v>
      </c>
      <c r="J408" s="196">
        <f>J407+Sheet!J401</f>
        <v>0</v>
      </c>
      <c r="K408" s="180">
        <f>K407+Sheet!K401</f>
        <v>0</v>
      </c>
      <c r="L408" s="180">
        <f>L407+Sheet!L401</f>
        <v>0</v>
      </c>
      <c r="M408" s="180">
        <f>M407+Sheet!M401</f>
        <v>0</v>
      </c>
      <c r="N408" s="180">
        <f>N407+Sheet!N401</f>
        <v>0</v>
      </c>
      <c r="O408" s="167">
        <f>O407+Sheet!O401</f>
        <v>515023.8364</v>
      </c>
      <c r="P408" s="167">
        <f>P407+Sheet!P401</f>
        <v>309655.5108</v>
      </c>
      <c r="Q408" s="167">
        <f>Q407+Sheet!Q401</f>
        <v>830349.5893</v>
      </c>
      <c r="R408" s="167">
        <f>R407+Sheet!R401</f>
        <v>0</v>
      </c>
      <c r="S408" s="159"/>
      <c r="T408" s="159"/>
      <c r="U408" s="159"/>
      <c r="V408" s="159"/>
      <c r="W408" s="159"/>
      <c r="X408" s="159"/>
    </row>
    <row r="409" ht="15.75" customHeight="1">
      <c r="A409" s="186" t="str">
        <f>'PROP DAILY PNL'!A403</f>
        <v/>
      </c>
      <c r="B409" s="190">
        <f t="shared" si="9"/>
        <v>10461574.55</v>
      </c>
      <c r="C409" s="194">
        <f>C408+Sheet!C402</f>
        <v>6158283.984</v>
      </c>
      <c r="D409" s="195">
        <f>D408+Sheet!D402</f>
        <v>1508005.48</v>
      </c>
      <c r="E409" s="195">
        <f>E408+Sheet!E402</f>
        <v>1140256.15</v>
      </c>
      <c r="F409" s="196">
        <f>F408+Sheet!F402</f>
        <v>0</v>
      </c>
      <c r="G409" s="196">
        <f>G408+Sheet!G402</f>
        <v>0</v>
      </c>
      <c r="H409" s="199">
        <v>0.0</v>
      </c>
      <c r="I409" s="195">
        <f>I408+Sheet!I402</f>
        <v>0</v>
      </c>
      <c r="J409" s="196">
        <f>J408+Sheet!J402</f>
        <v>0</v>
      </c>
      <c r="K409" s="180">
        <f>K408+Sheet!K402</f>
        <v>0</v>
      </c>
      <c r="L409" s="180">
        <f>L408+Sheet!L402</f>
        <v>0</v>
      </c>
      <c r="M409" s="180">
        <f>M408+Sheet!M402</f>
        <v>0</v>
      </c>
      <c r="N409" s="180">
        <f>N408+Sheet!N402</f>
        <v>0</v>
      </c>
      <c r="O409" s="167">
        <f>O408+Sheet!O402</f>
        <v>515023.8364</v>
      </c>
      <c r="P409" s="167">
        <f>P408+Sheet!P402</f>
        <v>309655.5108</v>
      </c>
      <c r="Q409" s="167">
        <f>Q408+Sheet!Q402</f>
        <v>830349.5893</v>
      </c>
      <c r="R409" s="167">
        <f>R408+Sheet!R402</f>
        <v>0</v>
      </c>
      <c r="S409" s="159"/>
      <c r="T409" s="159"/>
      <c r="U409" s="159"/>
      <c r="V409" s="159"/>
      <c r="W409" s="159"/>
      <c r="X409" s="159"/>
    </row>
    <row r="410" ht="15.75" customHeight="1">
      <c r="A410" s="186" t="str">
        <f>'PROP DAILY PNL'!A404</f>
        <v/>
      </c>
      <c r="B410" s="190">
        <f t="shared" si="9"/>
        <v>10461574.55</v>
      </c>
      <c r="C410" s="194">
        <f>C409+Sheet!C403</f>
        <v>6158283.984</v>
      </c>
      <c r="D410" s="195">
        <f>D409+Sheet!D403</f>
        <v>1508005.48</v>
      </c>
      <c r="E410" s="195">
        <f>E409+Sheet!E403</f>
        <v>1140256.15</v>
      </c>
      <c r="F410" s="196">
        <f>F409+Sheet!F403</f>
        <v>0</v>
      </c>
      <c r="G410" s="196">
        <f>G409+Sheet!G403</f>
        <v>0</v>
      </c>
      <c r="H410" s="199">
        <v>0.0</v>
      </c>
      <c r="I410" s="195">
        <f>I409+Sheet!I403</f>
        <v>0</v>
      </c>
      <c r="J410" s="196">
        <f>J409+Sheet!J403</f>
        <v>0</v>
      </c>
      <c r="K410" s="180">
        <f>K409+Sheet!K403</f>
        <v>0</v>
      </c>
      <c r="L410" s="180">
        <f>L409+Sheet!L403</f>
        <v>0</v>
      </c>
      <c r="M410" s="180">
        <f>M409+Sheet!M403</f>
        <v>0</v>
      </c>
      <c r="N410" s="180">
        <f>N409+Sheet!N403</f>
        <v>0</v>
      </c>
      <c r="O410" s="167">
        <f>O409+Sheet!O403</f>
        <v>515023.8364</v>
      </c>
      <c r="P410" s="167">
        <f>P409+Sheet!P403</f>
        <v>309655.5108</v>
      </c>
      <c r="Q410" s="167">
        <f>Q409+Sheet!Q403</f>
        <v>830349.5893</v>
      </c>
      <c r="R410" s="167">
        <f>R409+Sheet!R403</f>
        <v>0</v>
      </c>
      <c r="S410" s="159"/>
      <c r="T410" s="159"/>
      <c r="U410" s="159"/>
      <c r="V410" s="159"/>
      <c r="W410" s="159"/>
      <c r="X410" s="159"/>
    </row>
    <row r="411" ht="15.75" customHeight="1">
      <c r="A411" s="186" t="str">
        <f>'PROP DAILY PNL'!A405</f>
        <v/>
      </c>
      <c r="B411" s="190">
        <f t="shared" si="9"/>
        <v>10461574.55</v>
      </c>
      <c r="C411" s="194">
        <f>C410+Sheet!C404</f>
        <v>6158283.984</v>
      </c>
      <c r="D411" s="195">
        <f>D410+Sheet!D404</f>
        <v>1508005.48</v>
      </c>
      <c r="E411" s="195">
        <f>E410+Sheet!E404</f>
        <v>1140256.15</v>
      </c>
      <c r="F411" s="196">
        <f>F410+Sheet!F404</f>
        <v>0</v>
      </c>
      <c r="G411" s="196">
        <f>G410+Sheet!G404</f>
        <v>0</v>
      </c>
      <c r="H411" s="199">
        <v>0.0</v>
      </c>
      <c r="I411" s="195">
        <f>I410+Sheet!I404</f>
        <v>0</v>
      </c>
      <c r="J411" s="196">
        <f>J410+Sheet!J404</f>
        <v>0</v>
      </c>
      <c r="K411" s="180">
        <f>K410+Sheet!K404</f>
        <v>0</v>
      </c>
      <c r="L411" s="180">
        <f>L410+Sheet!L404</f>
        <v>0</v>
      </c>
      <c r="M411" s="180">
        <f>M410+Sheet!M404</f>
        <v>0</v>
      </c>
      <c r="N411" s="180">
        <f>N410+Sheet!N404</f>
        <v>0</v>
      </c>
      <c r="O411" s="167">
        <f>O410+Sheet!O404</f>
        <v>515023.8364</v>
      </c>
      <c r="P411" s="167">
        <f>P410+Sheet!P404</f>
        <v>309655.5108</v>
      </c>
      <c r="Q411" s="167">
        <f>Q410+Sheet!Q404</f>
        <v>830349.5893</v>
      </c>
      <c r="R411" s="167">
        <f>R410+Sheet!R404</f>
        <v>0</v>
      </c>
      <c r="S411" s="159"/>
      <c r="T411" s="159"/>
      <c r="U411" s="159"/>
      <c r="V411" s="159"/>
      <c r="W411" s="159"/>
      <c r="X411" s="159"/>
    </row>
    <row r="412" ht="15.75" customHeight="1">
      <c r="A412" s="186" t="str">
        <f>'PROP DAILY PNL'!A406</f>
        <v/>
      </c>
      <c r="B412" s="190">
        <f t="shared" si="9"/>
        <v>10461574.55</v>
      </c>
      <c r="C412" s="194">
        <f>C411+Sheet!C405</f>
        <v>6158283.984</v>
      </c>
      <c r="D412" s="195">
        <f>D411+Sheet!D405</f>
        <v>1508005.48</v>
      </c>
      <c r="E412" s="195">
        <f>E411+Sheet!E405</f>
        <v>1140256.15</v>
      </c>
      <c r="F412" s="196">
        <f>F411+Sheet!F405</f>
        <v>0</v>
      </c>
      <c r="G412" s="196">
        <f>G411+Sheet!G405</f>
        <v>0</v>
      </c>
      <c r="H412" s="199">
        <v>0.0</v>
      </c>
      <c r="I412" s="195">
        <f>I411+Sheet!I405</f>
        <v>0</v>
      </c>
      <c r="J412" s="196">
        <f>J411+Sheet!J405</f>
        <v>0</v>
      </c>
      <c r="K412" s="180">
        <f>K411+Sheet!K405</f>
        <v>0</v>
      </c>
      <c r="L412" s="180">
        <f>L411+Sheet!L405</f>
        <v>0</v>
      </c>
      <c r="M412" s="180">
        <f>M411+Sheet!M405</f>
        <v>0</v>
      </c>
      <c r="N412" s="180">
        <f>N411+Sheet!N405</f>
        <v>0</v>
      </c>
      <c r="O412" s="167">
        <f>O411+Sheet!O405</f>
        <v>515023.8364</v>
      </c>
      <c r="P412" s="167">
        <f>P411+Sheet!P405</f>
        <v>309655.5108</v>
      </c>
      <c r="Q412" s="167">
        <f>Q411+Sheet!Q405</f>
        <v>830349.5893</v>
      </c>
      <c r="R412" s="167">
        <f>R411+Sheet!R405</f>
        <v>0</v>
      </c>
      <c r="S412" s="159"/>
      <c r="T412" s="159"/>
      <c r="U412" s="159"/>
      <c r="V412" s="159"/>
      <c r="W412" s="159"/>
      <c r="X412" s="159"/>
    </row>
    <row r="413" ht="15.75" customHeight="1">
      <c r="A413" s="186" t="str">
        <f>'PROP DAILY PNL'!A407</f>
        <v/>
      </c>
      <c r="B413" s="190">
        <f t="shared" si="9"/>
        <v>10461574.55</v>
      </c>
      <c r="C413" s="194">
        <f>C412+Sheet!C406</f>
        <v>6158283.984</v>
      </c>
      <c r="D413" s="195">
        <f>D412+Sheet!D406</f>
        <v>1508005.48</v>
      </c>
      <c r="E413" s="195">
        <f>E412+Sheet!E406</f>
        <v>1140256.15</v>
      </c>
      <c r="F413" s="196">
        <f>F412+Sheet!F406</f>
        <v>0</v>
      </c>
      <c r="G413" s="196">
        <f>G412+Sheet!G406</f>
        <v>0</v>
      </c>
      <c r="H413" s="199">
        <v>0.0</v>
      </c>
      <c r="I413" s="195">
        <f>I412+Sheet!I406</f>
        <v>0</v>
      </c>
      <c r="J413" s="196">
        <f>J412+Sheet!J406</f>
        <v>0</v>
      </c>
      <c r="K413" s="180">
        <f>K412+Sheet!K406</f>
        <v>0</v>
      </c>
      <c r="L413" s="180">
        <f>L412+Sheet!L406</f>
        <v>0</v>
      </c>
      <c r="M413" s="180">
        <f>M412+Sheet!M406</f>
        <v>0</v>
      </c>
      <c r="N413" s="180">
        <f>N412+Sheet!N406</f>
        <v>0</v>
      </c>
      <c r="O413" s="167">
        <f>O412+Sheet!O406</f>
        <v>515023.8364</v>
      </c>
      <c r="P413" s="167">
        <f>P412+Sheet!P406</f>
        <v>309655.5108</v>
      </c>
      <c r="Q413" s="167">
        <f>Q412+Sheet!Q406</f>
        <v>830349.5893</v>
      </c>
      <c r="R413" s="167">
        <f>R412+Sheet!R406</f>
        <v>0</v>
      </c>
      <c r="S413" s="159"/>
      <c r="T413" s="159"/>
      <c r="U413" s="159"/>
      <c r="V413" s="159"/>
      <c r="W413" s="159"/>
      <c r="X413" s="159"/>
    </row>
    <row r="414" ht="15.75" customHeight="1">
      <c r="A414" s="186" t="str">
        <f>'PROP DAILY PNL'!A408</f>
        <v/>
      </c>
      <c r="B414" s="190">
        <f t="shared" si="9"/>
        <v>10461574.55</v>
      </c>
      <c r="C414" s="194">
        <f>C413+Sheet!C407</f>
        <v>6158283.984</v>
      </c>
      <c r="D414" s="195">
        <f>D413+Sheet!D407</f>
        <v>1508005.48</v>
      </c>
      <c r="E414" s="195">
        <f>E413+Sheet!E407</f>
        <v>1140256.15</v>
      </c>
      <c r="F414" s="196">
        <f>F413+Sheet!F407</f>
        <v>0</v>
      </c>
      <c r="G414" s="196">
        <f>G413+Sheet!G407</f>
        <v>0</v>
      </c>
      <c r="H414" s="199">
        <v>0.0</v>
      </c>
      <c r="I414" s="195">
        <f>I413+Sheet!I407</f>
        <v>0</v>
      </c>
      <c r="J414" s="196">
        <f>J413+Sheet!J407</f>
        <v>0</v>
      </c>
      <c r="K414" s="180">
        <f>K413+Sheet!K407</f>
        <v>0</v>
      </c>
      <c r="L414" s="180">
        <f>L413+Sheet!L407</f>
        <v>0</v>
      </c>
      <c r="M414" s="180">
        <f>M413+Sheet!M407</f>
        <v>0</v>
      </c>
      <c r="N414" s="180">
        <f>N413+Sheet!N407</f>
        <v>0</v>
      </c>
      <c r="O414" s="167">
        <f>O413+Sheet!O407</f>
        <v>515023.8364</v>
      </c>
      <c r="P414" s="167">
        <f>P413+Sheet!P407</f>
        <v>309655.5108</v>
      </c>
      <c r="Q414" s="167">
        <f>Q413+Sheet!Q407</f>
        <v>830349.5893</v>
      </c>
      <c r="R414" s="167">
        <f>R413+Sheet!R407</f>
        <v>0</v>
      </c>
      <c r="S414" s="159"/>
      <c r="T414" s="159"/>
      <c r="U414" s="159"/>
      <c r="V414" s="159"/>
      <c r="W414" s="159"/>
      <c r="X414" s="159"/>
    </row>
    <row r="415" ht="15.75" customHeight="1">
      <c r="A415" s="186" t="str">
        <f>'PROP DAILY PNL'!A409</f>
        <v/>
      </c>
      <c r="B415" s="190">
        <f t="shared" si="9"/>
        <v>10461574.55</v>
      </c>
      <c r="C415" s="194">
        <f>C414+Sheet!C408</f>
        <v>6158283.984</v>
      </c>
      <c r="D415" s="195">
        <f>D414+Sheet!D408</f>
        <v>1508005.48</v>
      </c>
      <c r="E415" s="195">
        <f>E414+Sheet!E408</f>
        <v>1140256.15</v>
      </c>
      <c r="F415" s="196">
        <f>F414+Sheet!F408</f>
        <v>0</v>
      </c>
      <c r="G415" s="196">
        <f>G414+Sheet!G408</f>
        <v>0</v>
      </c>
      <c r="H415" s="199">
        <v>0.0</v>
      </c>
      <c r="I415" s="195">
        <f>I414+Sheet!I408</f>
        <v>0</v>
      </c>
      <c r="J415" s="196">
        <f>J414+Sheet!J408</f>
        <v>0</v>
      </c>
      <c r="K415" s="180">
        <f>K414+Sheet!K408</f>
        <v>0</v>
      </c>
      <c r="L415" s="180">
        <f>L414+Sheet!L408</f>
        <v>0</v>
      </c>
      <c r="M415" s="180">
        <f>M414+Sheet!M408</f>
        <v>0</v>
      </c>
      <c r="N415" s="180">
        <f>N414+Sheet!N408</f>
        <v>0</v>
      </c>
      <c r="O415" s="167">
        <f>O414+Sheet!O408</f>
        <v>515023.8364</v>
      </c>
      <c r="P415" s="167">
        <f>P414+Sheet!P408</f>
        <v>309655.5108</v>
      </c>
      <c r="Q415" s="167">
        <f>Q414+Sheet!Q408</f>
        <v>830349.5893</v>
      </c>
      <c r="R415" s="167">
        <f>R414+Sheet!R408</f>
        <v>0</v>
      </c>
      <c r="S415" s="159"/>
      <c r="T415" s="159"/>
      <c r="U415" s="159"/>
      <c r="V415" s="159"/>
      <c r="W415" s="159"/>
      <c r="X415" s="159"/>
    </row>
    <row r="416" ht="15.75" customHeight="1">
      <c r="A416" s="186" t="str">
        <f>'PROP DAILY PNL'!A410</f>
        <v/>
      </c>
      <c r="B416" s="190">
        <f t="shared" si="9"/>
        <v>10461574.55</v>
      </c>
      <c r="C416" s="194">
        <f>C415+Sheet!C409</f>
        <v>6158283.984</v>
      </c>
      <c r="D416" s="195">
        <f>D415+Sheet!D409</f>
        <v>1508005.48</v>
      </c>
      <c r="E416" s="195">
        <f>E415+Sheet!E409</f>
        <v>1140256.15</v>
      </c>
      <c r="F416" s="196">
        <f>F415+Sheet!F409</f>
        <v>0</v>
      </c>
      <c r="G416" s="196">
        <f>G415+Sheet!G409</f>
        <v>0</v>
      </c>
      <c r="H416" s="199">
        <v>0.0</v>
      </c>
      <c r="I416" s="195">
        <f>I415+Sheet!I409</f>
        <v>0</v>
      </c>
      <c r="J416" s="196">
        <f>J415+Sheet!J409</f>
        <v>0</v>
      </c>
      <c r="K416" s="180">
        <f>K415+Sheet!K409</f>
        <v>0</v>
      </c>
      <c r="L416" s="180">
        <f>L415+Sheet!L409</f>
        <v>0</v>
      </c>
      <c r="M416" s="180">
        <f>M415+Sheet!M409</f>
        <v>0</v>
      </c>
      <c r="N416" s="180">
        <f>N415+Sheet!N409</f>
        <v>0</v>
      </c>
      <c r="O416" s="167">
        <f>O415+Sheet!O409</f>
        <v>515023.8364</v>
      </c>
      <c r="P416" s="167">
        <f>P415+Sheet!P409</f>
        <v>309655.5108</v>
      </c>
      <c r="Q416" s="167">
        <f>Q415+Sheet!Q409</f>
        <v>830349.5893</v>
      </c>
      <c r="R416" s="167">
        <f>R415+Sheet!R409</f>
        <v>0</v>
      </c>
      <c r="S416" s="159"/>
      <c r="T416" s="159"/>
      <c r="U416" s="159"/>
      <c r="V416" s="159"/>
      <c r="W416" s="159"/>
      <c r="X416" s="159"/>
    </row>
    <row r="417" ht="15.75" customHeight="1">
      <c r="A417" s="186" t="str">
        <f>'PROP DAILY PNL'!A411</f>
        <v/>
      </c>
      <c r="B417" s="190">
        <f t="shared" si="9"/>
        <v>10461574.55</v>
      </c>
      <c r="C417" s="194">
        <f>C416+Sheet!C410</f>
        <v>6158283.984</v>
      </c>
      <c r="D417" s="195">
        <f>D416+Sheet!D410</f>
        <v>1508005.48</v>
      </c>
      <c r="E417" s="195">
        <f>E416+Sheet!E410</f>
        <v>1140256.15</v>
      </c>
      <c r="F417" s="196">
        <f>F416+Sheet!F410</f>
        <v>0</v>
      </c>
      <c r="G417" s="196">
        <f>G416+Sheet!G410</f>
        <v>0</v>
      </c>
      <c r="H417" s="199">
        <v>0.0</v>
      </c>
      <c r="I417" s="195">
        <f>I416+Sheet!I410</f>
        <v>0</v>
      </c>
      <c r="J417" s="196">
        <f>J416+Sheet!J410</f>
        <v>0</v>
      </c>
      <c r="K417" s="180">
        <f>K416+Sheet!K410</f>
        <v>0</v>
      </c>
      <c r="L417" s="180">
        <f>L416+Sheet!L410</f>
        <v>0</v>
      </c>
      <c r="M417" s="180">
        <f>M416+Sheet!M410</f>
        <v>0</v>
      </c>
      <c r="N417" s="180">
        <f>N416+Sheet!N410</f>
        <v>0</v>
      </c>
      <c r="O417" s="167">
        <f>O416+Sheet!O410</f>
        <v>515023.8364</v>
      </c>
      <c r="P417" s="167">
        <f>P416+Sheet!P410</f>
        <v>309655.5108</v>
      </c>
      <c r="Q417" s="167">
        <f>Q416+Sheet!Q410</f>
        <v>830349.5893</v>
      </c>
      <c r="R417" s="167">
        <f>R416+Sheet!R410</f>
        <v>0</v>
      </c>
      <c r="S417" s="159"/>
      <c r="T417" s="159"/>
      <c r="U417" s="159"/>
      <c r="V417" s="159"/>
      <c r="W417" s="159"/>
      <c r="X417" s="159"/>
    </row>
    <row r="418" ht="15.75" customHeight="1">
      <c r="A418" s="186" t="str">
        <f>'PROP DAILY PNL'!A412</f>
        <v/>
      </c>
      <c r="B418" s="190">
        <f t="shared" si="9"/>
        <v>10461574.55</v>
      </c>
      <c r="C418" s="194">
        <f>C417+Sheet!C411</f>
        <v>6158283.984</v>
      </c>
      <c r="D418" s="195">
        <f>D417+Sheet!D411</f>
        <v>1508005.48</v>
      </c>
      <c r="E418" s="195">
        <f>E417+Sheet!E411</f>
        <v>1140256.15</v>
      </c>
      <c r="F418" s="196">
        <f>F417+Sheet!F411</f>
        <v>0</v>
      </c>
      <c r="G418" s="196">
        <f>G417+Sheet!G411</f>
        <v>0</v>
      </c>
      <c r="H418" s="199">
        <v>0.0</v>
      </c>
      <c r="I418" s="195">
        <f>I417+Sheet!I411</f>
        <v>0</v>
      </c>
      <c r="J418" s="196">
        <f>J417+Sheet!J411</f>
        <v>0</v>
      </c>
      <c r="K418" s="180">
        <f>K417+Sheet!K411</f>
        <v>0</v>
      </c>
      <c r="L418" s="180">
        <f>L417+Sheet!L411</f>
        <v>0</v>
      </c>
      <c r="M418" s="180">
        <f>M417+Sheet!M411</f>
        <v>0</v>
      </c>
      <c r="N418" s="180">
        <f>N417+Sheet!N411</f>
        <v>0</v>
      </c>
      <c r="O418" s="167">
        <f>O417+Sheet!O411</f>
        <v>515023.8364</v>
      </c>
      <c r="P418" s="167">
        <f>P417+Sheet!P411</f>
        <v>309655.5108</v>
      </c>
      <c r="Q418" s="167">
        <f>Q417+Sheet!Q411</f>
        <v>830349.5893</v>
      </c>
      <c r="R418" s="167">
        <f>R417+Sheet!R411</f>
        <v>0</v>
      </c>
      <c r="S418" s="159"/>
      <c r="T418" s="159"/>
      <c r="U418" s="159"/>
      <c r="V418" s="159"/>
      <c r="W418" s="159"/>
      <c r="X418" s="159"/>
    </row>
    <row r="419" ht="15.75" customHeight="1">
      <c r="A419" s="186" t="str">
        <f>'PROP DAILY PNL'!A413</f>
        <v/>
      </c>
      <c r="B419" s="190">
        <f t="shared" si="9"/>
        <v>10461574.55</v>
      </c>
      <c r="C419" s="194">
        <f>C418+Sheet!C412</f>
        <v>6158283.984</v>
      </c>
      <c r="D419" s="195">
        <f>D418+Sheet!D412</f>
        <v>1508005.48</v>
      </c>
      <c r="E419" s="195">
        <f>E418+Sheet!E412</f>
        <v>1140256.15</v>
      </c>
      <c r="F419" s="196">
        <f>F418+Sheet!F412</f>
        <v>0</v>
      </c>
      <c r="G419" s="196">
        <f>G418+Sheet!G412</f>
        <v>0</v>
      </c>
      <c r="H419" s="199">
        <v>0.0</v>
      </c>
      <c r="I419" s="195">
        <f>I418+Sheet!I412</f>
        <v>0</v>
      </c>
      <c r="J419" s="196">
        <f>J418+Sheet!J412</f>
        <v>0</v>
      </c>
      <c r="K419" s="180">
        <f>K418+Sheet!K412</f>
        <v>0</v>
      </c>
      <c r="L419" s="180">
        <f>L418+Sheet!L412</f>
        <v>0</v>
      </c>
      <c r="M419" s="180">
        <f>M418+Sheet!M412</f>
        <v>0</v>
      </c>
      <c r="N419" s="180">
        <f>N418+Sheet!N412</f>
        <v>0</v>
      </c>
      <c r="O419" s="167">
        <f>O418+Sheet!O412</f>
        <v>515023.8364</v>
      </c>
      <c r="P419" s="167">
        <f>P418+Sheet!P412</f>
        <v>309655.5108</v>
      </c>
      <c r="Q419" s="167">
        <f>Q418+Sheet!Q412</f>
        <v>830349.5893</v>
      </c>
      <c r="R419" s="167">
        <f>R418+Sheet!R412</f>
        <v>0</v>
      </c>
      <c r="S419" s="159"/>
      <c r="T419" s="159"/>
      <c r="U419" s="159"/>
      <c r="V419" s="159"/>
      <c r="W419" s="159"/>
      <c r="X419" s="159"/>
    </row>
    <row r="420" ht="15.75" customHeight="1">
      <c r="A420" s="186" t="str">
        <f>'PROP DAILY PNL'!A414</f>
        <v/>
      </c>
      <c r="B420" s="190">
        <f t="shared" si="9"/>
        <v>10461574.55</v>
      </c>
      <c r="C420" s="194">
        <f>C419+Sheet!C413</f>
        <v>6158283.984</v>
      </c>
      <c r="D420" s="195">
        <f>D419+Sheet!D413</f>
        <v>1508005.48</v>
      </c>
      <c r="E420" s="195">
        <f>E419+Sheet!E413</f>
        <v>1140256.15</v>
      </c>
      <c r="F420" s="196">
        <f>F419+Sheet!F413</f>
        <v>0</v>
      </c>
      <c r="G420" s="196">
        <f>G419+Sheet!G413</f>
        <v>0</v>
      </c>
      <c r="H420" s="199">
        <v>0.0</v>
      </c>
      <c r="I420" s="195">
        <f>I419+Sheet!I413</f>
        <v>0</v>
      </c>
      <c r="J420" s="196">
        <f>J419+Sheet!J413</f>
        <v>0</v>
      </c>
      <c r="K420" s="180">
        <f>K419+Sheet!K413</f>
        <v>0</v>
      </c>
      <c r="L420" s="180">
        <f>L419+Sheet!L413</f>
        <v>0</v>
      </c>
      <c r="M420" s="180">
        <f>M419+Sheet!M413</f>
        <v>0</v>
      </c>
      <c r="N420" s="180">
        <f>N419+Sheet!N413</f>
        <v>0</v>
      </c>
      <c r="O420" s="167">
        <f>O419+Sheet!O413</f>
        <v>515023.8364</v>
      </c>
      <c r="P420" s="167">
        <f>P419+Sheet!P413</f>
        <v>309655.5108</v>
      </c>
      <c r="Q420" s="167">
        <f>Q419+Sheet!Q413</f>
        <v>830349.5893</v>
      </c>
      <c r="R420" s="167">
        <f>R419+Sheet!R413</f>
        <v>0</v>
      </c>
      <c r="S420" s="159"/>
      <c r="T420" s="159"/>
      <c r="U420" s="159"/>
      <c r="V420" s="159"/>
      <c r="W420" s="159"/>
      <c r="X420" s="159"/>
    </row>
    <row r="421" ht="15.75" customHeight="1">
      <c r="A421" s="186" t="str">
        <f>'PROP DAILY PNL'!A415</f>
        <v/>
      </c>
      <c r="B421" s="190">
        <f t="shared" si="9"/>
        <v>10461574.55</v>
      </c>
      <c r="C421" s="194">
        <f>C420+Sheet!C414</f>
        <v>6158283.984</v>
      </c>
      <c r="D421" s="195">
        <f>D420+Sheet!D414</f>
        <v>1508005.48</v>
      </c>
      <c r="E421" s="195">
        <f>E420+Sheet!E414</f>
        <v>1140256.15</v>
      </c>
      <c r="F421" s="196">
        <f>F420+Sheet!F414</f>
        <v>0</v>
      </c>
      <c r="G421" s="196">
        <f>G420+Sheet!G414</f>
        <v>0</v>
      </c>
      <c r="H421" s="199">
        <v>0.0</v>
      </c>
      <c r="I421" s="195">
        <f>I420+Sheet!I414</f>
        <v>0</v>
      </c>
      <c r="J421" s="196">
        <f>J420+Sheet!J414</f>
        <v>0</v>
      </c>
      <c r="K421" s="180">
        <f>K420+Sheet!K414</f>
        <v>0</v>
      </c>
      <c r="L421" s="180">
        <f>L420+Sheet!L414</f>
        <v>0</v>
      </c>
      <c r="M421" s="180">
        <f>M420+Sheet!M414</f>
        <v>0</v>
      </c>
      <c r="N421" s="180">
        <f>N420+Sheet!N414</f>
        <v>0</v>
      </c>
      <c r="O421" s="167">
        <f>O420+Sheet!O414</f>
        <v>515023.8364</v>
      </c>
      <c r="P421" s="167">
        <f>P420+Sheet!P414</f>
        <v>309655.5108</v>
      </c>
      <c r="Q421" s="167">
        <f>Q420+Sheet!Q414</f>
        <v>830349.5893</v>
      </c>
      <c r="R421" s="167">
        <f>R420+Sheet!R414</f>
        <v>0</v>
      </c>
      <c r="S421" s="159"/>
      <c r="T421" s="159"/>
      <c r="U421" s="159"/>
      <c r="V421" s="159"/>
      <c r="W421" s="159"/>
      <c r="X421" s="159"/>
    </row>
    <row r="422" ht="15.75" customHeight="1">
      <c r="A422" s="186" t="str">
        <f>'PROP DAILY PNL'!A416</f>
        <v/>
      </c>
      <c r="B422" s="190">
        <f t="shared" si="9"/>
        <v>10461574.55</v>
      </c>
      <c r="C422" s="194">
        <f>C421+Sheet!C415</f>
        <v>6158283.984</v>
      </c>
      <c r="D422" s="195">
        <f>D421+Sheet!D415</f>
        <v>1508005.48</v>
      </c>
      <c r="E422" s="195">
        <f>E421+Sheet!E415</f>
        <v>1140256.15</v>
      </c>
      <c r="F422" s="196">
        <f>F421+Sheet!F415</f>
        <v>0</v>
      </c>
      <c r="G422" s="196">
        <f>G421+Sheet!G415</f>
        <v>0</v>
      </c>
      <c r="H422" s="199">
        <v>0.0</v>
      </c>
      <c r="I422" s="195">
        <f>I421+Sheet!I415</f>
        <v>0</v>
      </c>
      <c r="J422" s="196">
        <f>J421+Sheet!J415</f>
        <v>0</v>
      </c>
      <c r="K422" s="180">
        <f>K421+Sheet!K415</f>
        <v>0</v>
      </c>
      <c r="L422" s="180">
        <f>L421+Sheet!L415</f>
        <v>0</v>
      </c>
      <c r="M422" s="180">
        <f>M421+Sheet!M415</f>
        <v>0</v>
      </c>
      <c r="N422" s="180">
        <f>N421+Sheet!N415</f>
        <v>0</v>
      </c>
      <c r="O422" s="167">
        <f>O421+Sheet!O415</f>
        <v>515023.8364</v>
      </c>
      <c r="P422" s="167">
        <f>P421+Sheet!P415</f>
        <v>309655.5108</v>
      </c>
      <c r="Q422" s="167">
        <f>Q421+Sheet!Q415</f>
        <v>830349.5893</v>
      </c>
      <c r="R422" s="167">
        <f>R421+Sheet!R415</f>
        <v>0</v>
      </c>
      <c r="S422" s="159"/>
      <c r="T422" s="159"/>
      <c r="U422" s="159"/>
      <c r="V422" s="159"/>
      <c r="W422" s="159"/>
      <c r="X422" s="159"/>
    </row>
    <row r="423" ht="15.75" customHeight="1">
      <c r="A423" s="186" t="str">
        <f>'PROP DAILY PNL'!A417</f>
        <v/>
      </c>
      <c r="B423" s="190">
        <f t="shared" si="9"/>
        <v>10461574.55</v>
      </c>
      <c r="C423" s="194">
        <f>C422+Sheet!C416</f>
        <v>6158283.984</v>
      </c>
      <c r="D423" s="195">
        <f>D422+Sheet!D416</f>
        <v>1508005.48</v>
      </c>
      <c r="E423" s="195">
        <f>E422+Sheet!E416</f>
        <v>1140256.15</v>
      </c>
      <c r="F423" s="196">
        <f>F422+Sheet!F416</f>
        <v>0</v>
      </c>
      <c r="G423" s="196">
        <f>G422+Sheet!G416</f>
        <v>0</v>
      </c>
      <c r="H423" s="199">
        <v>0.0</v>
      </c>
      <c r="I423" s="195">
        <f>I422+Sheet!I416</f>
        <v>0</v>
      </c>
      <c r="J423" s="196">
        <f>J422+Sheet!J416</f>
        <v>0</v>
      </c>
      <c r="K423" s="180">
        <f>K422+Sheet!K416</f>
        <v>0</v>
      </c>
      <c r="L423" s="180">
        <f>L422+Sheet!L416</f>
        <v>0</v>
      </c>
      <c r="M423" s="180">
        <f>M422+Sheet!M416</f>
        <v>0</v>
      </c>
      <c r="N423" s="180">
        <f>N422+Sheet!N416</f>
        <v>0</v>
      </c>
      <c r="O423" s="167">
        <f>O422+Sheet!O416</f>
        <v>515023.8364</v>
      </c>
      <c r="P423" s="167">
        <f>P422+Sheet!P416</f>
        <v>309655.5108</v>
      </c>
      <c r="Q423" s="167">
        <f>Q422+Sheet!Q416</f>
        <v>830349.5893</v>
      </c>
      <c r="R423" s="167">
        <f>R422+Sheet!R416</f>
        <v>0</v>
      </c>
      <c r="S423" s="159"/>
      <c r="T423" s="159"/>
      <c r="U423" s="159"/>
      <c r="V423" s="159"/>
      <c r="W423" s="159"/>
      <c r="X423" s="159"/>
    </row>
    <row r="424" ht="15.75" customHeight="1">
      <c r="A424" s="186" t="str">
        <f>'PROP DAILY PNL'!A418</f>
        <v/>
      </c>
      <c r="B424" s="190">
        <f t="shared" si="9"/>
        <v>10461574.55</v>
      </c>
      <c r="C424" s="194">
        <f>C423+Sheet!C417</f>
        <v>6158283.984</v>
      </c>
      <c r="D424" s="195">
        <f>D423+Sheet!D417</f>
        <v>1508005.48</v>
      </c>
      <c r="E424" s="195">
        <f>E423+Sheet!E417</f>
        <v>1140256.15</v>
      </c>
      <c r="F424" s="196">
        <f>F423+Sheet!F417</f>
        <v>0</v>
      </c>
      <c r="G424" s="196">
        <f>G423+Sheet!G417</f>
        <v>0</v>
      </c>
      <c r="H424" s="199">
        <v>0.0</v>
      </c>
      <c r="I424" s="195">
        <f>I423+Sheet!I417</f>
        <v>0</v>
      </c>
      <c r="J424" s="196">
        <f>J423+Sheet!J417</f>
        <v>0</v>
      </c>
      <c r="K424" s="180">
        <f>K423+Sheet!K417</f>
        <v>0</v>
      </c>
      <c r="L424" s="180">
        <f>L423+Sheet!L417</f>
        <v>0</v>
      </c>
      <c r="M424" s="180">
        <f>M423+Sheet!M417</f>
        <v>0</v>
      </c>
      <c r="N424" s="180">
        <f>N423+Sheet!N417</f>
        <v>0</v>
      </c>
      <c r="O424" s="167">
        <f>O423+Sheet!O417</f>
        <v>515023.8364</v>
      </c>
      <c r="P424" s="167">
        <f>P423+Sheet!P417</f>
        <v>309655.5108</v>
      </c>
      <c r="Q424" s="167">
        <f>Q423+Sheet!Q417</f>
        <v>830349.5893</v>
      </c>
      <c r="R424" s="167">
        <f>R423+Sheet!R417</f>
        <v>0</v>
      </c>
      <c r="S424" s="159"/>
      <c r="T424" s="159"/>
      <c r="U424" s="159"/>
      <c r="V424" s="159"/>
      <c r="W424" s="159"/>
      <c r="X424" s="159"/>
    </row>
    <row r="425" ht="15.75" customHeight="1">
      <c r="A425" s="186" t="str">
        <f>'PROP DAILY PNL'!A419</f>
        <v/>
      </c>
      <c r="B425" s="190">
        <f t="shared" si="9"/>
        <v>10461574.55</v>
      </c>
      <c r="C425" s="194">
        <f>C424+Sheet!C418</f>
        <v>6158283.984</v>
      </c>
      <c r="D425" s="195">
        <f>D424+Sheet!D418</f>
        <v>1508005.48</v>
      </c>
      <c r="E425" s="195">
        <f>E424+Sheet!E418</f>
        <v>1140256.15</v>
      </c>
      <c r="F425" s="196">
        <f>F424+Sheet!F418</f>
        <v>0</v>
      </c>
      <c r="G425" s="196">
        <f>G424+Sheet!G418</f>
        <v>0</v>
      </c>
      <c r="H425" s="199">
        <v>0.0</v>
      </c>
      <c r="I425" s="195">
        <f>I424+Sheet!I418</f>
        <v>0</v>
      </c>
      <c r="J425" s="196">
        <f>J424+Sheet!J418</f>
        <v>0</v>
      </c>
      <c r="K425" s="180">
        <f>K424+Sheet!K418</f>
        <v>0</v>
      </c>
      <c r="L425" s="180">
        <f>L424+Sheet!L418</f>
        <v>0</v>
      </c>
      <c r="M425" s="180">
        <f>M424+Sheet!M418</f>
        <v>0</v>
      </c>
      <c r="N425" s="180">
        <f>N424+Sheet!N418</f>
        <v>0</v>
      </c>
      <c r="O425" s="167">
        <f>O424+Sheet!O418</f>
        <v>515023.8364</v>
      </c>
      <c r="P425" s="167">
        <f>P424+Sheet!P418</f>
        <v>309655.5108</v>
      </c>
      <c r="Q425" s="167">
        <f>Q424+Sheet!Q418</f>
        <v>830349.5893</v>
      </c>
      <c r="R425" s="167">
        <f>R424+Sheet!R418</f>
        <v>0</v>
      </c>
      <c r="S425" s="159"/>
      <c r="T425" s="159"/>
      <c r="U425" s="159"/>
      <c r="V425" s="159"/>
      <c r="W425" s="159"/>
      <c r="X425" s="159"/>
    </row>
    <row r="426" ht="15.75" customHeight="1">
      <c r="A426" s="186" t="str">
        <f>'PROP DAILY PNL'!A420</f>
        <v/>
      </c>
      <c r="B426" s="190">
        <f t="shared" si="9"/>
        <v>10461574.55</v>
      </c>
      <c r="C426" s="194">
        <f>C425+Sheet!C419</f>
        <v>6158283.984</v>
      </c>
      <c r="D426" s="195">
        <f>D425+Sheet!D419</f>
        <v>1508005.48</v>
      </c>
      <c r="E426" s="195">
        <f>E425+Sheet!E419</f>
        <v>1140256.15</v>
      </c>
      <c r="F426" s="196">
        <f>F425+Sheet!F419</f>
        <v>0</v>
      </c>
      <c r="G426" s="196">
        <f>G425+Sheet!G419</f>
        <v>0</v>
      </c>
      <c r="H426" s="199">
        <v>0.0</v>
      </c>
      <c r="I426" s="195">
        <f>I425+Sheet!I419</f>
        <v>0</v>
      </c>
      <c r="J426" s="196">
        <f>J425+Sheet!J419</f>
        <v>0</v>
      </c>
      <c r="K426" s="180">
        <f>K425+Sheet!K419</f>
        <v>0</v>
      </c>
      <c r="L426" s="180">
        <f>L425+Sheet!L419</f>
        <v>0</v>
      </c>
      <c r="M426" s="180">
        <f>M425+Sheet!M419</f>
        <v>0</v>
      </c>
      <c r="N426" s="180">
        <f>N425+Sheet!N419</f>
        <v>0</v>
      </c>
      <c r="O426" s="167">
        <f>O425+Sheet!O419</f>
        <v>515023.8364</v>
      </c>
      <c r="P426" s="167">
        <f>P425+Sheet!P419</f>
        <v>309655.5108</v>
      </c>
      <c r="Q426" s="167">
        <f>Q425+Sheet!Q419</f>
        <v>830349.5893</v>
      </c>
      <c r="R426" s="167">
        <f>R425+Sheet!R419</f>
        <v>0</v>
      </c>
      <c r="S426" s="159"/>
      <c r="T426" s="159"/>
      <c r="U426" s="159"/>
      <c r="V426" s="159"/>
      <c r="W426" s="159"/>
      <c r="X426" s="159"/>
    </row>
    <row r="427" ht="15.75" customHeight="1">
      <c r="A427" s="186" t="str">
        <f>'PROP DAILY PNL'!A421</f>
        <v/>
      </c>
      <c r="B427" s="190">
        <f t="shared" si="9"/>
        <v>10461574.55</v>
      </c>
      <c r="C427" s="194">
        <f>C426+Sheet!C420</f>
        <v>6158283.984</v>
      </c>
      <c r="D427" s="195">
        <f>D426+Sheet!D420</f>
        <v>1508005.48</v>
      </c>
      <c r="E427" s="195">
        <f>E426+Sheet!E420</f>
        <v>1140256.15</v>
      </c>
      <c r="F427" s="196">
        <f>F426+Sheet!F420</f>
        <v>0</v>
      </c>
      <c r="G427" s="196">
        <f>G426+Sheet!G420</f>
        <v>0</v>
      </c>
      <c r="H427" s="199">
        <v>0.0</v>
      </c>
      <c r="I427" s="195">
        <f>I426+Sheet!I420</f>
        <v>0</v>
      </c>
      <c r="J427" s="196">
        <f>J426+Sheet!J420</f>
        <v>0</v>
      </c>
      <c r="K427" s="180">
        <f>K426+Sheet!K420</f>
        <v>0</v>
      </c>
      <c r="L427" s="180">
        <f>L426+Sheet!L420</f>
        <v>0</v>
      </c>
      <c r="M427" s="180">
        <f>M426+Sheet!M420</f>
        <v>0</v>
      </c>
      <c r="N427" s="180">
        <f>N426+Sheet!N420</f>
        <v>0</v>
      </c>
      <c r="O427" s="167">
        <f>O426+Sheet!O420</f>
        <v>515023.8364</v>
      </c>
      <c r="P427" s="167">
        <f>P426+Sheet!P420</f>
        <v>309655.5108</v>
      </c>
      <c r="Q427" s="167">
        <f>Q426+Sheet!Q420</f>
        <v>830349.5893</v>
      </c>
      <c r="R427" s="167">
        <f>R426+Sheet!R420</f>
        <v>0</v>
      </c>
      <c r="S427" s="159"/>
      <c r="T427" s="159"/>
      <c r="U427" s="159"/>
      <c r="V427" s="159"/>
      <c r="W427" s="159"/>
      <c r="X427" s="159"/>
    </row>
    <row r="428" ht="15.75" customHeight="1">
      <c r="A428" s="186" t="str">
        <f>'PROP DAILY PNL'!A422</f>
        <v/>
      </c>
      <c r="B428" s="190">
        <f t="shared" si="9"/>
        <v>10461574.55</v>
      </c>
      <c r="C428" s="194">
        <f>C427+Sheet!C421</f>
        <v>6158283.984</v>
      </c>
      <c r="D428" s="195">
        <f>D427+Sheet!D421</f>
        <v>1508005.48</v>
      </c>
      <c r="E428" s="195">
        <f>E427+Sheet!E421</f>
        <v>1140256.15</v>
      </c>
      <c r="F428" s="196">
        <f>F427+Sheet!F421</f>
        <v>0</v>
      </c>
      <c r="G428" s="196">
        <f>G427+Sheet!G421</f>
        <v>0</v>
      </c>
      <c r="H428" s="199">
        <v>0.0</v>
      </c>
      <c r="I428" s="195">
        <f>I427+Sheet!I421</f>
        <v>0</v>
      </c>
      <c r="J428" s="196">
        <f>J427+Sheet!J421</f>
        <v>0</v>
      </c>
      <c r="K428" s="180">
        <f>K427+Sheet!K421</f>
        <v>0</v>
      </c>
      <c r="L428" s="180">
        <f>L427+Sheet!L421</f>
        <v>0</v>
      </c>
      <c r="M428" s="180">
        <f>M427+Sheet!M421</f>
        <v>0</v>
      </c>
      <c r="N428" s="180">
        <f>N427+Sheet!N421</f>
        <v>0</v>
      </c>
      <c r="O428" s="167">
        <f>O427+Sheet!O421</f>
        <v>515023.8364</v>
      </c>
      <c r="P428" s="167">
        <f>P427+Sheet!P421</f>
        <v>309655.5108</v>
      </c>
      <c r="Q428" s="167">
        <f>Q427+Sheet!Q421</f>
        <v>830349.5893</v>
      </c>
      <c r="R428" s="167">
        <f>R427+Sheet!R421</f>
        <v>0</v>
      </c>
      <c r="S428" s="159"/>
      <c r="T428" s="159"/>
      <c r="U428" s="159"/>
      <c r="V428" s="159"/>
      <c r="W428" s="159"/>
      <c r="X428" s="159"/>
    </row>
    <row r="429" ht="15.75" customHeight="1">
      <c r="A429" s="186" t="str">
        <f>'PROP DAILY PNL'!A423</f>
        <v/>
      </c>
      <c r="B429" s="190">
        <f t="shared" si="9"/>
        <v>10461574.55</v>
      </c>
      <c r="C429" s="194">
        <f>C428+Sheet!C422</f>
        <v>6158283.984</v>
      </c>
      <c r="D429" s="195">
        <f>D428+Sheet!D422</f>
        <v>1508005.48</v>
      </c>
      <c r="E429" s="195">
        <f>E428+Sheet!E422</f>
        <v>1140256.15</v>
      </c>
      <c r="F429" s="196">
        <f>F428+Sheet!F422</f>
        <v>0</v>
      </c>
      <c r="G429" s="196">
        <f>G428+Sheet!G422</f>
        <v>0</v>
      </c>
      <c r="H429" s="199">
        <v>0.0</v>
      </c>
      <c r="I429" s="195">
        <f>I428+Sheet!I422</f>
        <v>0</v>
      </c>
      <c r="J429" s="196">
        <f>J428+Sheet!J422</f>
        <v>0</v>
      </c>
      <c r="K429" s="180">
        <f>K428+Sheet!K422</f>
        <v>0</v>
      </c>
      <c r="L429" s="180">
        <f>L428+Sheet!L422</f>
        <v>0</v>
      </c>
      <c r="M429" s="180">
        <f>M428+Sheet!M422</f>
        <v>0</v>
      </c>
      <c r="N429" s="180">
        <f>N428+Sheet!N422</f>
        <v>0</v>
      </c>
      <c r="O429" s="167">
        <f>O428+Sheet!O422</f>
        <v>515023.8364</v>
      </c>
      <c r="P429" s="167">
        <f>P428+Sheet!P422</f>
        <v>309655.5108</v>
      </c>
      <c r="Q429" s="167">
        <f>Q428+Sheet!Q422</f>
        <v>830349.5893</v>
      </c>
      <c r="R429" s="167">
        <f>R428+Sheet!R422</f>
        <v>0</v>
      </c>
      <c r="S429" s="159"/>
      <c r="T429" s="159"/>
      <c r="U429" s="159"/>
      <c r="V429" s="159"/>
      <c r="W429" s="159"/>
      <c r="X429" s="159"/>
    </row>
    <row r="430" ht="15.75" customHeight="1">
      <c r="A430" s="186" t="str">
        <f>'PROP DAILY PNL'!A424</f>
        <v/>
      </c>
      <c r="B430" s="190">
        <f t="shared" si="9"/>
        <v>10461574.55</v>
      </c>
      <c r="C430" s="194">
        <f>C429+Sheet!C423</f>
        <v>6158283.984</v>
      </c>
      <c r="D430" s="195">
        <f>D429+Sheet!D423</f>
        <v>1508005.48</v>
      </c>
      <c r="E430" s="195">
        <f>E429+Sheet!E423</f>
        <v>1140256.15</v>
      </c>
      <c r="F430" s="196">
        <f>F429+Sheet!F423</f>
        <v>0</v>
      </c>
      <c r="G430" s="196">
        <f>G429+Sheet!G423</f>
        <v>0</v>
      </c>
      <c r="H430" s="199">
        <v>0.0</v>
      </c>
      <c r="I430" s="195">
        <f>I429+Sheet!I423</f>
        <v>0</v>
      </c>
      <c r="J430" s="196">
        <f>J429+Sheet!J423</f>
        <v>0</v>
      </c>
      <c r="K430" s="180">
        <f>K429+Sheet!K423</f>
        <v>0</v>
      </c>
      <c r="L430" s="180">
        <f>L429+Sheet!L423</f>
        <v>0</v>
      </c>
      <c r="M430" s="180">
        <f>M429+Sheet!M423</f>
        <v>0</v>
      </c>
      <c r="N430" s="180">
        <f>N429+Sheet!N423</f>
        <v>0</v>
      </c>
      <c r="O430" s="167">
        <f>O429+Sheet!O423</f>
        <v>515023.8364</v>
      </c>
      <c r="P430" s="167">
        <f>P429+Sheet!P423</f>
        <v>309655.5108</v>
      </c>
      <c r="Q430" s="167">
        <f>Q429+Sheet!Q423</f>
        <v>830349.5893</v>
      </c>
      <c r="R430" s="167">
        <f>R429+Sheet!R423</f>
        <v>0</v>
      </c>
      <c r="S430" s="159"/>
      <c r="T430" s="159"/>
      <c r="U430" s="159"/>
      <c r="V430" s="159"/>
      <c r="W430" s="159"/>
      <c r="X430" s="159"/>
    </row>
    <row r="431" ht="15.75" customHeight="1">
      <c r="A431" s="186" t="str">
        <f>'PROP DAILY PNL'!A425</f>
        <v/>
      </c>
      <c r="B431" s="190">
        <f t="shared" si="9"/>
        <v>10461574.55</v>
      </c>
      <c r="C431" s="194">
        <f>C430+Sheet!C424</f>
        <v>6158283.984</v>
      </c>
      <c r="D431" s="195">
        <f>D430+Sheet!D424</f>
        <v>1508005.48</v>
      </c>
      <c r="E431" s="195">
        <f>E430+Sheet!E424</f>
        <v>1140256.15</v>
      </c>
      <c r="F431" s="196">
        <f>F430+Sheet!F424</f>
        <v>0</v>
      </c>
      <c r="G431" s="196">
        <f>G430+Sheet!G424</f>
        <v>0</v>
      </c>
      <c r="H431" s="199">
        <v>0.0</v>
      </c>
      <c r="I431" s="195">
        <f>I430+Sheet!I424</f>
        <v>0</v>
      </c>
      <c r="J431" s="196">
        <f>J430+Sheet!J424</f>
        <v>0</v>
      </c>
      <c r="K431" s="180">
        <f>K430+Sheet!K424</f>
        <v>0</v>
      </c>
      <c r="L431" s="180">
        <f>L430+Sheet!L424</f>
        <v>0</v>
      </c>
      <c r="M431" s="180">
        <f>M430+Sheet!M424</f>
        <v>0</v>
      </c>
      <c r="N431" s="180">
        <f>N430+Sheet!N424</f>
        <v>0</v>
      </c>
      <c r="O431" s="167">
        <f>O430+Sheet!O424</f>
        <v>515023.8364</v>
      </c>
      <c r="P431" s="167">
        <f>P430+Sheet!P424</f>
        <v>309655.5108</v>
      </c>
      <c r="Q431" s="167">
        <f>Q430+Sheet!Q424</f>
        <v>830349.5893</v>
      </c>
      <c r="R431" s="167">
        <f>R430+Sheet!R424</f>
        <v>0</v>
      </c>
      <c r="S431" s="159"/>
      <c r="T431" s="159"/>
      <c r="U431" s="159"/>
      <c r="V431" s="159"/>
      <c r="W431" s="159"/>
      <c r="X431" s="159"/>
    </row>
    <row r="432" ht="15.75" customHeight="1">
      <c r="A432" s="186" t="str">
        <f>'PROP DAILY PNL'!A426</f>
        <v/>
      </c>
      <c r="B432" s="190">
        <f t="shared" si="9"/>
        <v>10461574.55</v>
      </c>
      <c r="C432" s="194">
        <f>C431+Sheet!C425</f>
        <v>6158283.984</v>
      </c>
      <c r="D432" s="195">
        <f>D431+Sheet!D425</f>
        <v>1508005.48</v>
      </c>
      <c r="E432" s="195">
        <f>E431+Sheet!E425</f>
        <v>1140256.15</v>
      </c>
      <c r="F432" s="196">
        <f>F431+Sheet!F425</f>
        <v>0</v>
      </c>
      <c r="G432" s="196">
        <f>G431+Sheet!G425</f>
        <v>0</v>
      </c>
      <c r="H432" s="199">
        <v>0.0</v>
      </c>
      <c r="I432" s="195">
        <f>I431+Sheet!I425</f>
        <v>0</v>
      </c>
      <c r="J432" s="196">
        <f>J431+Sheet!J425</f>
        <v>0</v>
      </c>
      <c r="K432" s="180">
        <f>K431+Sheet!K425</f>
        <v>0</v>
      </c>
      <c r="L432" s="180">
        <f>L431+Sheet!L425</f>
        <v>0</v>
      </c>
      <c r="M432" s="180">
        <f>M431+Sheet!M425</f>
        <v>0</v>
      </c>
      <c r="N432" s="180">
        <f>N431+Sheet!N425</f>
        <v>0</v>
      </c>
      <c r="O432" s="167">
        <f>O431+Sheet!O425</f>
        <v>515023.8364</v>
      </c>
      <c r="P432" s="167">
        <f>P431+Sheet!P425</f>
        <v>309655.5108</v>
      </c>
      <c r="Q432" s="167">
        <f>Q431+Sheet!Q425</f>
        <v>830349.5893</v>
      </c>
      <c r="R432" s="167">
        <f>R431+Sheet!R425</f>
        <v>0</v>
      </c>
      <c r="S432" s="159"/>
      <c r="T432" s="159"/>
      <c r="U432" s="159"/>
      <c r="V432" s="159"/>
      <c r="W432" s="159"/>
      <c r="X432" s="159"/>
    </row>
    <row r="433" ht="15.75" customHeight="1">
      <c r="A433" s="186" t="str">
        <f>'PROP DAILY PNL'!A427</f>
        <v/>
      </c>
      <c r="B433" s="190">
        <f t="shared" si="9"/>
        <v>10461574.55</v>
      </c>
      <c r="C433" s="194">
        <f>C432+Sheet!C426</f>
        <v>6158283.984</v>
      </c>
      <c r="D433" s="195">
        <f>D432+Sheet!D426</f>
        <v>1508005.48</v>
      </c>
      <c r="E433" s="195">
        <f>E432+Sheet!E426</f>
        <v>1140256.15</v>
      </c>
      <c r="F433" s="196">
        <f>F432+Sheet!F426</f>
        <v>0</v>
      </c>
      <c r="G433" s="196">
        <f>G432+Sheet!G426</f>
        <v>0</v>
      </c>
      <c r="H433" s="199">
        <v>0.0</v>
      </c>
      <c r="I433" s="195">
        <f>I432+Sheet!I426</f>
        <v>0</v>
      </c>
      <c r="J433" s="196">
        <f>J432+Sheet!J426</f>
        <v>0</v>
      </c>
      <c r="K433" s="180">
        <f>K432+Sheet!K426</f>
        <v>0</v>
      </c>
      <c r="L433" s="180">
        <f>L432+Sheet!L426</f>
        <v>0</v>
      </c>
      <c r="M433" s="180">
        <f>M432+Sheet!M426</f>
        <v>0</v>
      </c>
      <c r="N433" s="180">
        <f>N432+Sheet!N426</f>
        <v>0</v>
      </c>
      <c r="O433" s="167">
        <f>O432+Sheet!O426</f>
        <v>515023.8364</v>
      </c>
      <c r="P433" s="167">
        <f>P432+Sheet!P426</f>
        <v>309655.5108</v>
      </c>
      <c r="Q433" s="167">
        <f>Q432+Sheet!Q426</f>
        <v>830349.5893</v>
      </c>
      <c r="R433" s="167">
        <f>R432+Sheet!R426</f>
        <v>0</v>
      </c>
      <c r="S433" s="159"/>
      <c r="T433" s="159"/>
      <c r="U433" s="159"/>
      <c r="V433" s="159"/>
      <c r="W433" s="159"/>
      <c r="X433" s="159"/>
    </row>
    <row r="434" ht="15.75" customHeight="1">
      <c r="A434" s="186" t="str">
        <f>'PROP DAILY PNL'!A428</f>
        <v/>
      </c>
      <c r="B434" s="190">
        <f t="shared" si="9"/>
        <v>10461574.55</v>
      </c>
      <c r="C434" s="194">
        <f>C433+Sheet!C427</f>
        <v>6158283.984</v>
      </c>
      <c r="D434" s="195">
        <f>D433+Sheet!D427</f>
        <v>1508005.48</v>
      </c>
      <c r="E434" s="195">
        <f>E433+Sheet!E427</f>
        <v>1140256.15</v>
      </c>
      <c r="F434" s="196">
        <f>F433+Sheet!F427</f>
        <v>0</v>
      </c>
      <c r="G434" s="196">
        <f>G433+Sheet!G427</f>
        <v>0</v>
      </c>
      <c r="H434" s="199">
        <v>0.0</v>
      </c>
      <c r="I434" s="195">
        <f>I433+Sheet!I427</f>
        <v>0</v>
      </c>
      <c r="J434" s="196">
        <f>J433+Sheet!J427</f>
        <v>0</v>
      </c>
      <c r="K434" s="180">
        <f>K433+Sheet!K427</f>
        <v>0</v>
      </c>
      <c r="L434" s="180">
        <f>L433+Sheet!L427</f>
        <v>0</v>
      </c>
      <c r="M434" s="180">
        <f>M433+Sheet!M427</f>
        <v>0</v>
      </c>
      <c r="N434" s="180">
        <f>N433+Sheet!N427</f>
        <v>0</v>
      </c>
      <c r="O434" s="167">
        <f>O433+Sheet!O427</f>
        <v>515023.8364</v>
      </c>
      <c r="P434" s="167">
        <f>P433+Sheet!P427</f>
        <v>309655.5108</v>
      </c>
      <c r="Q434" s="167">
        <f>Q433+Sheet!Q427</f>
        <v>830349.5893</v>
      </c>
      <c r="R434" s="167">
        <f>R433+Sheet!R427</f>
        <v>0</v>
      </c>
      <c r="S434" s="159"/>
      <c r="T434" s="159"/>
      <c r="U434" s="159"/>
      <c r="V434" s="159"/>
      <c r="W434" s="159"/>
      <c r="X434" s="159"/>
    </row>
    <row r="435" ht="15.75" customHeight="1">
      <c r="A435" s="186" t="str">
        <f>'PROP DAILY PNL'!A429</f>
        <v/>
      </c>
      <c r="B435" s="190">
        <f t="shared" si="9"/>
        <v>10461574.55</v>
      </c>
      <c r="C435" s="194">
        <f>C434+Sheet!C428</f>
        <v>6158283.984</v>
      </c>
      <c r="D435" s="195">
        <f>D434+Sheet!D428</f>
        <v>1508005.48</v>
      </c>
      <c r="E435" s="195">
        <f>E434+Sheet!E428</f>
        <v>1140256.15</v>
      </c>
      <c r="F435" s="196">
        <f>F434+Sheet!F428</f>
        <v>0</v>
      </c>
      <c r="G435" s="196">
        <f>G434+Sheet!G428</f>
        <v>0</v>
      </c>
      <c r="H435" s="199">
        <v>0.0</v>
      </c>
      <c r="I435" s="195">
        <f>I434+Sheet!I428</f>
        <v>0</v>
      </c>
      <c r="J435" s="196">
        <f>J434+Sheet!J428</f>
        <v>0</v>
      </c>
      <c r="K435" s="180">
        <f>K434+Sheet!K428</f>
        <v>0</v>
      </c>
      <c r="L435" s="180">
        <f>L434+Sheet!L428</f>
        <v>0</v>
      </c>
      <c r="M435" s="180">
        <f>M434+Sheet!M428</f>
        <v>0</v>
      </c>
      <c r="N435" s="180">
        <f>N434+Sheet!N428</f>
        <v>0</v>
      </c>
      <c r="O435" s="167">
        <f>O434+Sheet!O428</f>
        <v>515023.8364</v>
      </c>
      <c r="P435" s="167">
        <f>P434+Sheet!P428</f>
        <v>309655.5108</v>
      </c>
      <c r="Q435" s="167">
        <f>Q434+Sheet!Q428</f>
        <v>830349.5893</v>
      </c>
      <c r="R435" s="167">
        <f>R434+Sheet!R428</f>
        <v>0</v>
      </c>
      <c r="S435" s="159"/>
      <c r="T435" s="159"/>
      <c r="U435" s="159"/>
      <c r="V435" s="159"/>
      <c r="W435" s="159"/>
      <c r="X435" s="159"/>
    </row>
    <row r="436" ht="15.75" customHeight="1">
      <c r="A436" s="186" t="str">
        <f>'PROP DAILY PNL'!A430</f>
        <v/>
      </c>
      <c r="B436" s="190">
        <f t="shared" si="9"/>
        <v>10461574.55</v>
      </c>
      <c r="C436" s="194">
        <f>C435+Sheet!C429</f>
        <v>6158283.984</v>
      </c>
      <c r="D436" s="195">
        <f>D435+Sheet!D429</f>
        <v>1508005.48</v>
      </c>
      <c r="E436" s="195">
        <f>E435+Sheet!E429</f>
        <v>1140256.15</v>
      </c>
      <c r="F436" s="196">
        <f>F435+Sheet!F429</f>
        <v>0</v>
      </c>
      <c r="G436" s="196">
        <f>G435+Sheet!G429</f>
        <v>0</v>
      </c>
      <c r="H436" s="199">
        <v>0.0</v>
      </c>
      <c r="I436" s="195">
        <f>I435+Sheet!I429</f>
        <v>0</v>
      </c>
      <c r="J436" s="196">
        <f>J435+Sheet!J429</f>
        <v>0</v>
      </c>
      <c r="K436" s="180">
        <f>K435+Sheet!K429</f>
        <v>0</v>
      </c>
      <c r="L436" s="180">
        <f>L435+Sheet!L429</f>
        <v>0</v>
      </c>
      <c r="M436" s="180">
        <f>M435+Sheet!M429</f>
        <v>0</v>
      </c>
      <c r="N436" s="180">
        <f>N435+Sheet!N429</f>
        <v>0</v>
      </c>
      <c r="O436" s="167">
        <f>O435+Sheet!O429</f>
        <v>515023.8364</v>
      </c>
      <c r="P436" s="167">
        <f>P435+Sheet!P429</f>
        <v>309655.5108</v>
      </c>
      <c r="Q436" s="167">
        <f>Q435+Sheet!Q429</f>
        <v>830349.5893</v>
      </c>
      <c r="R436" s="167">
        <f>R435+Sheet!R429</f>
        <v>0</v>
      </c>
      <c r="S436" s="159"/>
      <c r="T436" s="159"/>
      <c r="U436" s="159"/>
      <c r="V436" s="159"/>
      <c r="W436" s="159"/>
      <c r="X436" s="159"/>
    </row>
    <row r="437" ht="15.75" customHeight="1">
      <c r="A437" s="186" t="str">
        <f>'PROP DAILY PNL'!A431</f>
        <v/>
      </c>
      <c r="B437" s="190">
        <f t="shared" si="9"/>
        <v>10461574.55</v>
      </c>
      <c r="C437" s="194">
        <f>C436+Sheet!C430</f>
        <v>6158283.984</v>
      </c>
      <c r="D437" s="195">
        <f>D436+Sheet!D430</f>
        <v>1508005.48</v>
      </c>
      <c r="E437" s="195">
        <f>E436+Sheet!E430</f>
        <v>1140256.15</v>
      </c>
      <c r="F437" s="196">
        <f>F436+Sheet!F430</f>
        <v>0</v>
      </c>
      <c r="G437" s="196">
        <f>G436+Sheet!G430</f>
        <v>0</v>
      </c>
      <c r="H437" s="199">
        <v>0.0</v>
      </c>
      <c r="I437" s="195">
        <f>I436+Sheet!I430</f>
        <v>0</v>
      </c>
      <c r="J437" s="196">
        <f>J436+Sheet!J430</f>
        <v>0</v>
      </c>
      <c r="K437" s="180">
        <f>K436+Sheet!K430</f>
        <v>0</v>
      </c>
      <c r="L437" s="180">
        <f>L436+Sheet!L430</f>
        <v>0</v>
      </c>
      <c r="M437" s="180">
        <f>M436+Sheet!M430</f>
        <v>0</v>
      </c>
      <c r="N437" s="180">
        <f>N436+Sheet!N430</f>
        <v>0</v>
      </c>
      <c r="O437" s="167">
        <f>O436+Sheet!O430</f>
        <v>515023.8364</v>
      </c>
      <c r="P437" s="167">
        <f>P436+Sheet!P430</f>
        <v>309655.5108</v>
      </c>
      <c r="Q437" s="167">
        <f>Q436+Sheet!Q430</f>
        <v>830349.5893</v>
      </c>
      <c r="R437" s="167">
        <f>R436+Sheet!R430</f>
        <v>0</v>
      </c>
      <c r="S437" s="159"/>
      <c r="T437" s="159"/>
      <c r="U437" s="159"/>
      <c r="V437" s="159"/>
      <c r="W437" s="159"/>
      <c r="X437" s="159"/>
    </row>
    <row r="438" ht="15.75" customHeight="1">
      <c r="A438" s="186" t="str">
        <f>'PROP DAILY PNL'!A432</f>
        <v/>
      </c>
      <c r="B438" s="190">
        <f t="shared" si="9"/>
        <v>10461574.55</v>
      </c>
      <c r="C438" s="194">
        <f>C437+Sheet!C431</f>
        <v>6158283.984</v>
      </c>
      <c r="D438" s="195">
        <f>D437+Sheet!D431</f>
        <v>1508005.48</v>
      </c>
      <c r="E438" s="195">
        <f>E437+Sheet!E431</f>
        <v>1140256.15</v>
      </c>
      <c r="F438" s="196">
        <f>F437+Sheet!F431</f>
        <v>0</v>
      </c>
      <c r="G438" s="196">
        <f>G437+Sheet!G431</f>
        <v>0</v>
      </c>
      <c r="H438" s="199">
        <v>0.0</v>
      </c>
      <c r="I438" s="195">
        <f>I437+Sheet!I431</f>
        <v>0</v>
      </c>
      <c r="J438" s="196">
        <f>J437+Sheet!J431</f>
        <v>0</v>
      </c>
      <c r="K438" s="180">
        <f>K437+Sheet!K431</f>
        <v>0</v>
      </c>
      <c r="L438" s="180">
        <f>L437+Sheet!L431</f>
        <v>0</v>
      </c>
      <c r="M438" s="180">
        <f>M437+Sheet!M431</f>
        <v>0</v>
      </c>
      <c r="N438" s="180">
        <f>N437+Sheet!N431</f>
        <v>0</v>
      </c>
      <c r="O438" s="167">
        <f>O437+Sheet!O431</f>
        <v>515023.8364</v>
      </c>
      <c r="P438" s="167">
        <f>P437+Sheet!P431</f>
        <v>309655.5108</v>
      </c>
      <c r="Q438" s="167">
        <f>Q437+Sheet!Q431</f>
        <v>830349.5893</v>
      </c>
      <c r="R438" s="167">
        <f>R437+Sheet!R431</f>
        <v>0</v>
      </c>
      <c r="S438" s="159"/>
      <c r="T438" s="159"/>
      <c r="U438" s="159"/>
      <c r="V438" s="159"/>
      <c r="W438" s="159"/>
      <c r="X438" s="159"/>
    </row>
    <row r="439" ht="15.75" customHeight="1">
      <c r="A439" s="186" t="str">
        <f>'PROP DAILY PNL'!A433</f>
        <v/>
      </c>
      <c r="B439" s="190">
        <f t="shared" si="9"/>
        <v>10461574.55</v>
      </c>
      <c r="C439" s="194">
        <f>C438+Sheet!C432</f>
        <v>6158283.984</v>
      </c>
      <c r="D439" s="195">
        <f>D438+Sheet!D432</f>
        <v>1508005.48</v>
      </c>
      <c r="E439" s="195">
        <f>E438+Sheet!E432</f>
        <v>1140256.15</v>
      </c>
      <c r="F439" s="196">
        <f>F438+Sheet!F432</f>
        <v>0</v>
      </c>
      <c r="G439" s="196">
        <f>G438+Sheet!G432</f>
        <v>0</v>
      </c>
      <c r="H439" s="199">
        <v>0.0</v>
      </c>
      <c r="I439" s="195">
        <f>I438+Sheet!I432</f>
        <v>0</v>
      </c>
      <c r="J439" s="196">
        <f>J438+Sheet!J432</f>
        <v>0</v>
      </c>
      <c r="K439" s="180">
        <f>K438+Sheet!K432</f>
        <v>0</v>
      </c>
      <c r="L439" s="180">
        <f>L438+Sheet!L432</f>
        <v>0</v>
      </c>
      <c r="M439" s="180">
        <f>M438+Sheet!M432</f>
        <v>0</v>
      </c>
      <c r="N439" s="180">
        <f>N438+Sheet!N432</f>
        <v>0</v>
      </c>
      <c r="O439" s="167">
        <f>O438+Sheet!O432</f>
        <v>515023.8364</v>
      </c>
      <c r="P439" s="167">
        <f>P438+Sheet!P432</f>
        <v>309655.5108</v>
      </c>
      <c r="Q439" s="167">
        <f>Q438+Sheet!Q432</f>
        <v>830349.5893</v>
      </c>
      <c r="R439" s="167">
        <f>R438+Sheet!R432</f>
        <v>0</v>
      </c>
      <c r="S439" s="159"/>
      <c r="T439" s="159"/>
      <c r="U439" s="159"/>
      <c r="V439" s="159"/>
      <c r="W439" s="159"/>
      <c r="X439" s="159"/>
    </row>
    <row r="440" ht="15.75" customHeight="1">
      <c r="A440" s="186" t="str">
        <f>'PROP DAILY PNL'!A434</f>
        <v/>
      </c>
      <c r="B440" s="190">
        <f t="shared" si="9"/>
        <v>10461574.55</v>
      </c>
      <c r="C440" s="194">
        <f>C439+Sheet!C433</f>
        <v>6158283.984</v>
      </c>
      <c r="D440" s="195">
        <f>D439+Sheet!D433</f>
        <v>1508005.48</v>
      </c>
      <c r="E440" s="195">
        <f>E439+Sheet!E433</f>
        <v>1140256.15</v>
      </c>
      <c r="F440" s="196">
        <f>F439+Sheet!F433</f>
        <v>0</v>
      </c>
      <c r="G440" s="196">
        <f>G439+Sheet!G433</f>
        <v>0</v>
      </c>
      <c r="H440" s="199">
        <v>0.0</v>
      </c>
      <c r="I440" s="195">
        <f>I439+Sheet!I433</f>
        <v>0</v>
      </c>
      <c r="J440" s="196">
        <f>J439+Sheet!J433</f>
        <v>0</v>
      </c>
      <c r="K440" s="180">
        <f>K439+Sheet!K433</f>
        <v>0</v>
      </c>
      <c r="L440" s="180">
        <f>L439+Sheet!L433</f>
        <v>0</v>
      </c>
      <c r="M440" s="180">
        <f>M439+Sheet!M433</f>
        <v>0</v>
      </c>
      <c r="N440" s="180">
        <f>N439+Sheet!N433</f>
        <v>0</v>
      </c>
      <c r="O440" s="167">
        <f>O439+Sheet!O433</f>
        <v>515023.8364</v>
      </c>
      <c r="P440" s="167">
        <f>P439+Sheet!P433</f>
        <v>309655.5108</v>
      </c>
      <c r="Q440" s="167">
        <f>Q439+Sheet!Q433</f>
        <v>830349.5893</v>
      </c>
      <c r="R440" s="167">
        <f>R439+Sheet!R433</f>
        <v>0</v>
      </c>
      <c r="S440" s="159"/>
      <c r="T440" s="159"/>
      <c r="U440" s="159"/>
      <c r="V440" s="159"/>
      <c r="W440" s="159"/>
      <c r="X440" s="159"/>
    </row>
    <row r="441" ht="15.75" customHeight="1">
      <c r="A441" s="186" t="str">
        <f>'PROP DAILY PNL'!A435</f>
        <v/>
      </c>
      <c r="B441" s="190">
        <f t="shared" si="9"/>
        <v>10461574.55</v>
      </c>
      <c r="C441" s="194">
        <f>C440+Sheet!C434</f>
        <v>6158283.984</v>
      </c>
      <c r="D441" s="195">
        <f>D440+Sheet!D434</f>
        <v>1508005.48</v>
      </c>
      <c r="E441" s="195">
        <f>E440+Sheet!E434</f>
        <v>1140256.15</v>
      </c>
      <c r="F441" s="196">
        <f>F440+Sheet!F434</f>
        <v>0</v>
      </c>
      <c r="G441" s="196">
        <f>G440+Sheet!G434</f>
        <v>0</v>
      </c>
      <c r="H441" s="199">
        <v>0.0</v>
      </c>
      <c r="I441" s="195">
        <f>I440+Sheet!I434</f>
        <v>0</v>
      </c>
      <c r="J441" s="196">
        <f>J440+Sheet!J434</f>
        <v>0</v>
      </c>
      <c r="K441" s="180">
        <f>K440+Sheet!K434</f>
        <v>0</v>
      </c>
      <c r="L441" s="180">
        <f>L440+Sheet!L434</f>
        <v>0</v>
      </c>
      <c r="M441" s="180">
        <f>M440+Sheet!M434</f>
        <v>0</v>
      </c>
      <c r="N441" s="180">
        <f>N440+Sheet!N434</f>
        <v>0</v>
      </c>
      <c r="O441" s="167">
        <f>O440+Sheet!O434</f>
        <v>515023.8364</v>
      </c>
      <c r="P441" s="167">
        <f>P440+Sheet!P434</f>
        <v>309655.5108</v>
      </c>
      <c r="Q441" s="167">
        <f>Q440+Sheet!Q434</f>
        <v>830349.5893</v>
      </c>
      <c r="R441" s="167">
        <f>R440+Sheet!R434</f>
        <v>0</v>
      </c>
      <c r="S441" s="159"/>
      <c r="T441" s="159"/>
      <c r="U441" s="159"/>
      <c r="V441" s="159"/>
      <c r="W441" s="159"/>
      <c r="X441" s="159"/>
    </row>
    <row r="442" ht="15.75" customHeight="1">
      <c r="A442" s="186" t="str">
        <f>'PROP DAILY PNL'!A436</f>
        <v/>
      </c>
      <c r="B442" s="190">
        <f t="shared" si="9"/>
        <v>10461574.55</v>
      </c>
      <c r="C442" s="194">
        <f>C441+Sheet!C435</f>
        <v>6158283.984</v>
      </c>
      <c r="D442" s="195">
        <f>D441+Sheet!D435</f>
        <v>1508005.48</v>
      </c>
      <c r="E442" s="195">
        <f>E441+Sheet!E435</f>
        <v>1140256.15</v>
      </c>
      <c r="F442" s="196">
        <f>F441+Sheet!F435</f>
        <v>0</v>
      </c>
      <c r="G442" s="196">
        <f>G441+Sheet!G435</f>
        <v>0</v>
      </c>
      <c r="H442" s="199">
        <v>0.0</v>
      </c>
      <c r="I442" s="195">
        <f>I441+Sheet!I435</f>
        <v>0</v>
      </c>
      <c r="J442" s="196">
        <f>J441+Sheet!J435</f>
        <v>0</v>
      </c>
      <c r="K442" s="180">
        <f>K441+Sheet!K435</f>
        <v>0</v>
      </c>
      <c r="L442" s="180">
        <f>L441+Sheet!L435</f>
        <v>0</v>
      </c>
      <c r="M442" s="180">
        <f>M441+Sheet!M435</f>
        <v>0</v>
      </c>
      <c r="N442" s="180">
        <f>N441+Sheet!N435</f>
        <v>0</v>
      </c>
      <c r="O442" s="167">
        <f>O441+Sheet!O435</f>
        <v>515023.8364</v>
      </c>
      <c r="P442" s="167">
        <f>P441+Sheet!P435</f>
        <v>309655.5108</v>
      </c>
      <c r="Q442" s="167">
        <f>Q441+Sheet!Q435</f>
        <v>830349.5893</v>
      </c>
      <c r="R442" s="167">
        <f>R441+Sheet!R435</f>
        <v>0</v>
      </c>
      <c r="S442" s="159"/>
      <c r="T442" s="159"/>
      <c r="U442" s="159"/>
      <c r="V442" s="159"/>
      <c r="W442" s="159"/>
      <c r="X442" s="159"/>
    </row>
    <row r="443" ht="15.75" customHeight="1">
      <c r="A443" s="186" t="str">
        <f>'PROP DAILY PNL'!A437</f>
        <v/>
      </c>
      <c r="B443" s="190">
        <f t="shared" si="9"/>
        <v>10461574.55</v>
      </c>
      <c r="C443" s="194">
        <f>C442+Sheet!C436</f>
        <v>6158283.984</v>
      </c>
      <c r="D443" s="195">
        <f>D442+Sheet!D436</f>
        <v>1508005.48</v>
      </c>
      <c r="E443" s="195">
        <f>E442+Sheet!E436</f>
        <v>1140256.15</v>
      </c>
      <c r="F443" s="196">
        <f>F442+Sheet!F436</f>
        <v>0</v>
      </c>
      <c r="G443" s="196">
        <f>G442+Sheet!G436</f>
        <v>0</v>
      </c>
      <c r="H443" s="199">
        <v>0.0</v>
      </c>
      <c r="I443" s="195">
        <f>I442+Sheet!I436</f>
        <v>0</v>
      </c>
      <c r="J443" s="196">
        <f>J442+Sheet!J436</f>
        <v>0</v>
      </c>
      <c r="K443" s="180">
        <f>K442+Sheet!K436</f>
        <v>0</v>
      </c>
      <c r="L443" s="180">
        <f>L442+Sheet!L436</f>
        <v>0</v>
      </c>
      <c r="M443" s="180">
        <f>M442+Sheet!M436</f>
        <v>0</v>
      </c>
      <c r="N443" s="180">
        <f>N442+Sheet!N436</f>
        <v>0</v>
      </c>
      <c r="O443" s="167">
        <f>O442+Sheet!O436</f>
        <v>515023.8364</v>
      </c>
      <c r="P443" s="167">
        <f>P442+Sheet!P436</f>
        <v>309655.5108</v>
      </c>
      <c r="Q443" s="167">
        <f>Q442+Sheet!Q436</f>
        <v>830349.5893</v>
      </c>
      <c r="R443" s="167">
        <f>R442+Sheet!R436</f>
        <v>0</v>
      </c>
      <c r="S443" s="159"/>
      <c r="T443" s="159"/>
      <c r="U443" s="159"/>
      <c r="V443" s="159"/>
      <c r="W443" s="159"/>
      <c r="X443" s="159"/>
    </row>
    <row r="444" ht="15.75" customHeight="1">
      <c r="A444" s="186" t="str">
        <f>'PROP DAILY PNL'!A438</f>
        <v/>
      </c>
      <c r="B444" s="190">
        <f t="shared" si="9"/>
        <v>10461574.55</v>
      </c>
      <c r="C444" s="194">
        <f>C443+Sheet!C437</f>
        <v>6158283.984</v>
      </c>
      <c r="D444" s="195">
        <f>D443+Sheet!D437</f>
        <v>1508005.48</v>
      </c>
      <c r="E444" s="195">
        <f>E443+Sheet!E437</f>
        <v>1140256.15</v>
      </c>
      <c r="F444" s="196">
        <f>F443+Sheet!F437</f>
        <v>0</v>
      </c>
      <c r="G444" s="196">
        <f>G443+Sheet!G437</f>
        <v>0</v>
      </c>
      <c r="H444" s="199">
        <v>0.0</v>
      </c>
      <c r="I444" s="195">
        <f>I443+Sheet!I437</f>
        <v>0</v>
      </c>
      <c r="J444" s="196">
        <f>J443+Sheet!J437</f>
        <v>0</v>
      </c>
      <c r="K444" s="180">
        <f>K443+Sheet!K437</f>
        <v>0</v>
      </c>
      <c r="L444" s="180">
        <f>L443+Sheet!L437</f>
        <v>0</v>
      </c>
      <c r="M444" s="180">
        <f>M443+Sheet!M437</f>
        <v>0</v>
      </c>
      <c r="N444" s="180">
        <f>N443+Sheet!N437</f>
        <v>0</v>
      </c>
      <c r="O444" s="167">
        <f>O443+Sheet!O437</f>
        <v>515023.8364</v>
      </c>
      <c r="P444" s="167">
        <f>P443+Sheet!P437</f>
        <v>309655.5108</v>
      </c>
      <c r="Q444" s="167">
        <f>Q443+Sheet!Q437</f>
        <v>830349.5893</v>
      </c>
      <c r="R444" s="167">
        <f>R443+Sheet!R437</f>
        <v>0</v>
      </c>
      <c r="S444" s="159"/>
      <c r="T444" s="159"/>
      <c r="U444" s="159"/>
      <c r="V444" s="159"/>
      <c r="W444" s="159"/>
      <c r="X444" s="159"/>
    </row>
    <row r="445" ht="15.75" customHeight="1">
      <c r="A445" s="186" t="str">
        <f>'PROP DAILY PNL'!A439</f>
        <v/>
      </c>
      <c r="B445" s="190">
        <f t="shared" si="9"/>
        <v>10461574.55</v>
      </c>
      <c r="C445" s="194">
        <f>C444+Sheet!C438</f>
        <v>6158283.984</v>
      </c>
      <c r="D445" s="195">
        <f>D444+Sheet!D438</f>
        <v>1508005.48</v>
      </c>
      <c r="E445" s="195">
        <f>E444+Sheet!E438</f>
        <v>1140256.15</v>
      </c>
      <c r="F445" s="196">
        <f>F444+Sheet!F438</f>
        <v>0</v>
      </c>
      <c r="G445" s="196">
        <f>G444+Sheet!G438</f>
        <v>0</v>
      </c>
      <c r="H445" s="199">
        <v>0.0</v>
      </c>
      <c r="I445" s="195">
        <f>I444+Sheet!I438</f>
        <v>0</v>
      </c>
      <c r="J445" s="196">
        <f>J444+Sheet!J438</f>
        <v>0</v>
      </c>
      <c r="K445" s="180">
        <f>K444+Sheet!K438</f>
        <v>0</v>
      </c>
      <c r="L445" s="180">
        <f>L444+Sheet!L438</f>
        <v>0</v>
      </c>
      <c r="M445" s="180">
        <f>M444+Sheet!M438</f>
        <v>0</v>
      </c>
      <c r="N445" s="180">
        <f>N444+Sheet!N438</f>
        <v>0</v>
      </c>
      <c r="O445" s="167">
        <f>O444+Sheet!O438</f>
        <v>515023.8364</v>
      </c>
      <c r="P445" s="167">
        <f>P444+Sheet!P438</f>
        <v>309655.5108</v>
      </c>
      <c r="Q445" s="167">
        <f>Q444+Sheet!Q438</f>
        <v>830349.5893</v>
      </c>
      <c r="R445" s="167">
        <f>R444+Sheet!R438</f>
        <v>0</v>
      </c>
      <c r="S445" s="159"/>
      <c r="T445" s="159"/>
      <c r="U445" s="159"/>
      <c r="V445" s="159"/>
      <c r="W445" s="159"/>
      <c r="X445" s="159"/>
    </row>
    <row r="446" ht="15.75" customHeight="1">
      <c r="A446" s="186" t="str">
        <f>'PROP DAILY PNL'!A440</f>
        <v/>
      </c>
      <c r="B446" s="190">
        <f t="shared" si="9"/>
        <v>10461574.55</v>
      </c>
      <c r="C446" s="194">
        <f>C445+Sheet!C439</f>
        <v>6158283.984</v>
      </c>
      <c r="D446" s="195">
        <f>D445+Sheet!D439</f>
        <v>1508005.48</v>
      </c>
      <c r="E446" s="195">
        <f>E445+Sheet!E439</f>
        <v>1140256.15</v>
      </c>
      <c r="F446" s="196">
        <f>F445+Sheet!F439</f>
        <v>0</v>
      </c>
      <c r="G446" s="196">
        <f>G445+Sheet!G439</f>
        <v>0</v>
      </c>
      <c r="H446" s="199">
        <v>0.0</v>
      </c>
      <c r="I446" s="195">
        <f>I445+Sheet!I439</f>
        <v>0</v>
      </c>
      <c r="J446" s="196">
        <f>J445+Sheet!J439</f>
        <v>0</v>
      </c>
      <c r="K446" s="180">
        <f>K445+Sheet!K439</f>
        <v>0</v>
      </c>
      <c r="L446" s="180">
        <f>L445+Sheet!L439</f>
        <v>0</v>
      </c>
      <c r="M446" s="180">
        <f>M445+Sheet!M439</f>
        <v>0</v>
      </c>
      <c r="N446" s="180">
        <f>N445+Sheet!N439</f>
        <v>0</v>
      </c>
      <c r="O446" s="167">
        <f>O445+Sheet!O439</f>
        <v>515023.8364</v>
      </c>
      <c r="P446" s="167">
        <f>P445+Sheet!P439</f>
        <v>309655.5108</v>
      </c>
      <c r="Q446" s="167">
        <f>Q445+Sheet!Q439</f>
        <v>830349.5893</v>
      </c>
      <c r="R446" s="167">
        <f>R445+Sheet!R439</f>
        <v>0</v>
      </c>
      <c r="S446" s="159"/>
      <c r="T446" s="159"/>
      <c r="U446" s="159"/>
      <c r="V446" s="159"/>
      <c r="W446" s="159"/>
      <c r="X446" s="159"/>
    </row>
    <row r="447" ht="15.75" customHeight="1">
      <c r="A447" s="186" t="str">
        <f>'PROP DAILY PNL'!A441</f>
        <v/>
      </c>
      <c r="B447" s="190">
        <f t="shared" si="9"/>
        <v>10461574.55</v>
      </c>
      <c r="C447" s="194">
        <f>C446+Sheet!C440</f>
        <v>6158283.984</v>
      </c>
      <c r="D447" s="195">
        <f>D446+Sheet!D440</f>
        <v>1508005.48</v>
      </c>
      <c r="E447" s="195">
        <f>E446+Sheet!E440</f>
        <v>1140256.15</v>
      </c>
      <c r="F447" s="196">
        <f>F446+Sheet!F440</f>
        <v>0</v>
      </c>
      <c r="G447" s="196">
        <f>G446+Sheet!G440</f>
        <v>0</v>
      </c>
      <c r="H447" s="199">
        <v>0.0</v>
      </c>
      <c r="I447" s="195">
        <f>I446+Sheet!I440</f>
        <v>0</v>
      </c>
      <c r="J447" s="196">
        <f>J446+Sheet!J440</f>
        <v>0</v>
      </c>
      <c r="K447" s="180">
        <f>K446+Sheet!K440</f>
        <v>0</v>
      </c>
      <c r="L447" s="180">
        <f>L446+Sheet!L440</f>
        <v>0</v>
      </c>
      <c r="M447" s="180">
        <f>M446+Sheet!M440</f>
        <v>0</v>
      </c>
      <c r="N447" s="180">
        <f>N446+Sheet!N440</f>
        <v>0</v>
      </c>
      <c r="O447" s="167">
        <f>O446+Sheet!O440</f>
        <v>515023.8364</v>
      </c>
      <c r="P447" s="167">
        <f>P446+Sheet!P440</f>
        <v>309655.5108</v>
      </c>
      <c r="Q447" s="167">
        <f>Q446+Sheet!Q440</f>
        <v>830349.5893</v>
      </c>
      <c r="R447" s="167">
        <f>R446+Sheet!R440</f>
        <v>0</v>
      </c>
      <c r="S447" s="159"/>
      <c r="T447" s="159"/>
      <c r="U447" s="159"/>
      <c r="V447" s="159"/>
      <c r="W447" s="159"/>
      <c r="X447" s="159"/>
    </row>
    <row r="448" ht="15.75" customHeight="1">
      <c r="A448" s="186" t="str">
        <f>'PROP DAILY PNL'!A442</f>
        <v/>
      </c>
      <c r="B448" s="190">
        <f t="shared" si="9"/>
        <v>10461574.55</v>
      </c>
      <c r="C448" s="194">
        <f>C447+Sheet!C441</f>
        <v>6158283.984</v>
      </c>
      <c r="D448" s="195">
        <f>D447+Sheet!D441</f>
        <v>1508005.48</v>
      </c>
      <c r="E448" s="195">
        <f>E447+Sheet!E441</f>
        <v>1140256.15</v>
      </c>
      <c r="F448" s="196">
        <f>F447+Sheet!F441</f>
        <v>0</v>
      </c>
      <c r="G448" s="196">
        <f>G447+Sheet!G441</f>
        <v>0</v>
      </c>
      <c r="H448" s="199">
        <v>0.0</v>
      </c>
      <c r="I448" s="195">
        <f>I447+Sheet!I441</f>
        <v>0</v>
      </c>
      <c r="J448" s="196">
        <f>J447+Sheet!J441</f>
        <v>0</v>
      </c>
      <c r="K448" s="180">
        <f>K447+Sheet!K441</f>
        <v>0</v>
      </c>
      <c r="L448" s="180">
        <f>L447+Sheet!L441</f>
        <v>0</v>
      </c>
      <c r="M448" s="180">
        <f>M447+Sheet!M441</f>
        <v>0</v>
      </c>
      <c r="N448" s="180">
        <f>N447+Sheet!N441</f>
        <v>0</v>
      </c>
      <c r="O448" s="167">
        <f>O447+Sheet!O441</f>
        <v>515023.8364</v>
      </c>
      <c r="P448" s="167">
        <f>P447+Sheet!P441</f>
        <v>309655.5108</v>
      </c>
      <c r="Q448" s="167">
        <f>Q447+Sheet!Q441</f>
        <v>830349.5893</v>
      </c>
      <c r="R448" s="167">
        <f>R447+Sheet!R441</f>
        <v>0</v>
      </c>
      <c r="S448" s="159"/>
      <c r="T448" s="159"/>
      <c r="U448" s="159"/>
      <c r="V448" s="159"/>
      <c r="W448" s="159"/>
      <c r="X448" s="159"/>
    </row>
    <row r="449" ht="15.75" customHeight="1">
      <c r="A449" s="186" t="str">
        <f>'PROP DAILY PNL'!A443</f>
        <v/>
      </c>
      <c r="B449" s="190">
        <f t="shared" si="9"/>
        <v>10461574.55</v>
      </c>
      <c r="C449" s="194">
        <f>C448+Sheet!C442</f>
        <v>6158283.984</v>
      </c>
      <c r="D449" s="195">
        <f>D448+Sheet!D442</f>
        <v>1508005.48</v>
      </c>
      <c r="E449" s="195">
        <f>E448+Sheet!E442</f>
        <v>1140256.15</v>
      </c>
      <c r="F449" s="196">
        <f>F448+Sheet!F442</f>
        <v>0</v>
      </c>
      <c r="G449" s="196">
        <f>G448+Sheet!G442</f>
        <v>0</v>
      </c>
      <c r="H449" s="199">
        <v>0.0</v>
      </c>
      <c r="I449" s="195">
        <f>I448+Sheet!I442</f>
        <v>0</v>
      </c>
      <c r="J449" s="196">
        <f>J448+Sheet!J442</f>
        <v>0</v>
      </c>
      <c r="K449" s="180">
        <f>K448+Sheet!K442</f>
        <v>0</v>
      </c>
      <c r="L449" s="180">
        <f>L448+Sheet!L442</f>
        <v>0</v>
      </c>
      <c r="M449" s="180">
        <f>M448+Sheet!M442</f>
        <v>0</v>
      </c>
      <c r="N449" s="180">
        <f>N448+Sheet!N442</f>
        <v>0</v>
      </c>
      <c r="O449" s="167">
        <f>O448+Sheet!O442</f>
        <v>515023.8364</v>
      </c>
      <c r="P449" s="167">
        <f>P448+Sheet!P442</f>
        <v>309655.5108</v>
      </c>
      <c r="Q449" s="167">
        <f>Q448+Sheet!Q442</f>
        <v>830349.5893</v>
      </c>
      <c r="R449" s="167">
        <f>R448+Sheet!R442</f>
        <v>0</v>
      </c>
      <c r="S449" s="159"/>
      <c r="T449" s="159"/>
      <c r="U449" s="159"/>
      <c r="V449" s="159"/>
      <c r="W449" s="159"/>
      <c r="X449" s="159"/>
    </row>
    <row r="450" ht="15.75" customHeight="1">
      <c r="A450" s="186" t="str">
        <f>'PROP DAILY PNL'!A444</f>
        <v/>
      </c>
      <c r="B450" s="190">
        <f t="shared" si="9"/>
        <v>10461574.55</v>
      </c>
      <c r="C450" s="194">
        <f>C449+Sheet!C443</f>
        <v>6158283.984</v>
      </c>
      <c r="D450" s="195">
        <f>D449+Sheet!D443</f>
        <v>1508005.48</v>
      </c>
      <c r="E450" s="195">
        <f>E449+Sheet!E443</f>
        <v>1140256.15</v>
      </c>
      <c r="F450" s="196">
        <f>F449+Sheet!F443</f>
        <v>0</v>
      </c>
      <c r="G450" s="196">
        <f>G449+Sheet!G443</f>
        <v>0</v>
      </c>
      <c r="H450" s="199">
        <v>0.0</v>
      </c>
      <c r="I450" s="195">
        <f>I449+Sheet!I443</f>
        <v>0</v>
      </c>
      <c r="J450" s="196">
        <f>J449+Sheet!J443</f>
        <v>0</v>
      </c>
      <c r="K450" s="180">
        <f>K449+Sheet!K443</f>
        <v>0</v>
      </c>
      <c r="L450" s="180">
        <f>L449+Sheet!L443</f>
        <v>0</v>
      </c>
      <c r="M450" s="180">
        <f>M449+Sheet!M443</f>
        <v>0</v>
      </c>
      <c r="N450" s="180">
        <f>N449+Sheet!N443</f>
        <v>0</v>
      </c>
      <c r="O450" s="167">
        <f>O449+Sheet!O443</f>
        <v>515023.8364</v>
      </c>
      <c r="P450" s="167">
        <f>P449+Sheet!P443</f>
        <v>309655.5108</v>
      </c>
      <c r="Q450" s="167">
        <f>Q449+Sheet!Q443</f>
        <v>830349.5893</v>
      </c>
      <c r="R450" s="167">
        <f>R449+Sheet!R443</f>
        <v>0</v>
      </c>
      <c r="S450" s="159"/>
      <c r="T450" s="159"/>
      <c r="U450" s="159"/>
      <c r="V450" s="159"/>
      <c r="W450" s="159"/>
      <c r="X450" s="159"/>
    </row>
    <row r="451" ht="15.75" customHeight="1">
      <c r="A451" s="186" t="str">
        <f>'PROP DAILY PNL'!A445</f>
        <v/>
      </c>
      <c r="B451" s="190">
        <f t="shared" si="9"/>
        <v>10461574.55</v>
      </c>
      <c r="C451" s="194">
        <f>C450+Sheet!C444</f>
        <v>6158283.984</v>
      </c>
      <c r="D451" s="195">
        <f>D450+Sheet!D444</f>
        <v>1508005.48</v>
      </c>
      <c r="E451" s="195">
        <f>E450+Sheet!E444</f>
        <v>1140256.15</v>
      </c>
      <c r="F451" s="196">
        <f>F450+Sheet!F444</f>
        <v>0</v>
      </c>
      <c r="G451" s="196">
        <f>G450+Sheet!G444</f>
        <v>0</v>
      </c>
      <c r="H451" s="199">
        <v>0.0</v>
      </c>
      <c r="I451" s="195">
        <f>I450+Sheet!I444</f>
        <v>0</v>
      </c>
      <c r="J451" s="196">
        <f>J450+Sheet!J444</f>
        <v>0</v>
      </c>
      <c r="K451" s="180">
        <f>K450+Sheet!K444</f>
        <v>0</v>
      </c>
      <c r="L451" s="180">
        <f>L450+Sheet!L444</f>
        <v>0</v>
      </c>
      <c r="M451" s="180">
        <f>M450+Sheet!M444</f>
        <v>0</v>
      </c>
      <c r="N451" s="180">
        <f>N450+Sheet!N444</f>
        <v>0</v>
      </c>
      <c r="O451" s="167">
        <f>O450+Sheet!O444</f>
        <v>515023.8364</v>
      </c>
      <c r="P451" s="167">
        <f>P450+Sheet!P444</f>
        <v>309655.5108</v>
      </c>
      <c r="Q451" s="167">
        <f>Q450+Sheet!Q444</f>
        <v>830349.5893</v>
      </c>
      <c r="R451" s="167">
        <f>R450+Sheet!R444</f>
        <v>0</v>
      </c>
      <c r="S451" s="159"/>
      <c r="T451" s="159"/>
      <c r="U451" s="159"/>
      <c r="V451" s="159"/>
      <c r="W451" s="159"/>
      <c r="X451" s="159"/>
    </row>
    <row r="452" ht="15.75" customHeight="1">
      <c r="A452" s="186" t="str">
        <f>'PROP DAILY PNL'!A446</f>
        <v/>
      </c>
      <c r="B452" s="190">
        <f t="shared" si="9"/>
        <v>10461574.55</v>
      </c>
      <c r="C452" s="194">
        <f>C451+Sheet!C445</f>
        <v>6158283.984</v>
      </c>
      <c r="D452" s="195">
        <f>D451+Sheet!D445</f>
        <v>1508005.48</v>
      </c>
      <c r="E452" s="195">
        <f>E451+Sheet!E445</f>
        <v>1140256.15</v>
      </c>
      <c r="F452" s="196">
        <f>F451+Sheet!F445</f>
        <v>0</v>
      </c>
      <c r="G452" s="196">
        <f>G451+Sheet!G445</f>
        <v>0</v>
      </c>
      <c r="H452" s="199">
        <v>0.0</v>
      </c>
      <c r="I452" s="195">
        <f>I451+Sheet!I445</f>
        <v>0</v>
      </c>
      <c r="J452" s="196">
        <f>J451+Sheet!J445</f>
        <v>0</v>
      </c>
      <c r="K452" s="180">
        <f>K451+Sheet!K445</f>
        <v>0</v>
      </c>
      <c r="L452" s="180">
        <f>L451+Sheet!L445</f>
        <v>0</v>
      </c>
      <c r="M452" s="180">
        <f>M451+Sheet!M445</f>
        <v>0</v>
      </c>
      <c r="N452" s="180">
        <f>N451+Sheet!N445</f>
        <v>0</v>
      </c>
      <c r="O452" s="167">
        <f>O451+Sheet!O445</f>
        <v>515023.8364</v>
      </c>
      <c r="P452" s="167">
        <f>P451+Sheet!P445</f>
        <v>309655.5108</v>
      </c>
      <c r="Q452" s="167">
        <f>Q451+Sheet!Q445</f>
        <v>830349.5893</v>
      </c>
      <c r="R452" s="167">
        <f>R451+Sheet!R445</f>
        <v>0</v>
      </c>
      <c r="S452" s="159"/>
      <c r="T452" s="159"/>
      <c r="U452" s="159"/>
      <c r="V452" s="159"/>
      <c r="W452" s="159"/>
      <c r="X452" s="159"/>
    </row>
    <row r="453" ht="15.75" customHeight="1">
      <c r="A453" s="186" t="str">
        <f>'PROP DAILY PNL'!A447</f>
        <v/>
      </c>
      <c r="B453" s="190">
        <f t="shared" si="9"/>
        <v>10461574.55</v>
      </c>
      <c r="C453" s="194">
        <f>C452+Sheet!C446</f>
        <v>6158283.984</v>
      </c>
      <c r="D453" s="195">
        <f>D452+Sheet!D446</f>
        <v>1508005.48</v>
      </c>
      <c r="E453" s="195">
        <f>E452+Sheet!E446</f>
        <v>1140256.15</v>
      </c>
      <c r="F453" s="196">
        <f>F452+Sheet!F446</f>
        <v>0</v>
      </c>
      <c r="G453" s="196">
        <f>G452+Sheet!G446</f>
        <v>0</v>
      </c>
      <c r="H453" s="199">
        <v>0.0</v>
      </c>
      <c r="I453" s="195">
        <f>I452+Sheet!I446</f>
        <v>0</v>
      </c>
      <c r="J453" s="196">
        <f>J452+Sheet!J446</f>
        <v>0</v>
      </c>
      <c r="K453" s="180">
        <f>K452+Sheet!K446</f>
        <v>0</v>
      </c>
      <c r="L453" s="180">
        <f>L452+Sheet!L446</f>
        <v>0</v>
      </c>
      <c r="M453" s="180">
        <f>M452+Sheet!M446</f>
        <v>0</v>
      </c>
      <c r="N453" s="180">
        <f>N452+Sheet!N446</f>
        <v>0</v>
      </c>
      <c r="O453" s="167">
        <f>O452+Sheet!O446</f>
        <v>515023.8364</v>
      </c>
      <c r="P453" s="167">
        <f>P452+Sheet!P446</f>
        <v>309655.5108</v>
      </c>
      <c r="Q453" s="167">
        <f>Q452+Sheet!Q446</f>
        <v>830349.5893</v>
      </c>
      <c r="R453" s="167">
        <f>R452+Sheet!R446</f>
        <v>0</v>
      </c>
      <c r="S453" s="159"/>
      <c r="T453" s="159"/>
      <c r="U453" s="159"/>
      <c r="V453" s="159"/>
      <c r="W453" s="159"/>
      <c r="X453" s="159"/>
    </row>
    <row r="454" ht="15.75" customHeight="1">
      <c r="A454" s="186" t="str">
        <f>'PROP DAILY PNL'!A448</f>
        <v/>
      </c>
      <c r="B454" s="190">
        <f t="shared" si="9"/>
        <v>10461574.55</v>
      </c>
      <c r="C454" s="194">
        <f>C453+Sheet!C447</f>
        <v>6158283.984</v>
      </c>
      <c r="D454" s="195">
        <f>D453+Sheet!D447</f>
        <v>1508005.48</v>
      </c>
      <c r="E454" s="195">
        <f>E453+Sheet!E447</f>
        <v>1140256.15</v>
      </c>
      <c r="F454" s="196">
        <f>F453+Sheet!F447</f>
        <v>0</v>
      </c>
      <c r="G454" s="196">
        <f>G453+Sheet!G447</f>
        <v>0</v>
      </c>
      <c r="H454" s="199">
        <v>0.0</v>
      </c>
      <c r="I454" s="195">
        <f>I453+Sheet!I447</f>
        <v>0</v>
      </c>
      <c r="J454" s="196">
        <f>J453+Sheet!J447</f>
        <v>0</v>
      </c>
      <c r="K454" s="180">
        <f>K453+Sheet!K447</f>
        <v>0</v>
      </c>
      <c r="L454" s="180">
        <f>L453+Sheet!L447</f>
        <v>0</v>
      </c>
      <c r="M454" s="180">
        <f>M453+Sheet!M447</f>
        <v>0</v>
      </c>
      <c r="N454" s="180">
        <f>N453+Sheet!N447</f>
        <v>0</v>
      </c>
      <c r="O454" s="167">
        <f>O453+Sheet!O447</f>
        <v>515023.8364</v>
      </c>
      <c r="P454" s="167">
        <f>P453+Sheet!P447</f>
        <v>309655.5108</v>
      </c>
      <c r="Q454" s="167">
        <f>Q453+Sheet!Q447</f>
        <v>830349.5893</v>
      </c>
      <c r="R454" s="167">
        <f>R453+Sheet!R447</f>
        <v>0</v>
      </c>
      <c r="S454" s="159"/>
      <c r="T454" s="159"/>
      <c r="U454" s="159"/>
      <c r="V454" s="159"/>
      <c r="W454" s="159"/>
      <c r="X454" s="159"/>
    </row>
    <row r="455" ht="15.75" customHeight="1">
      <c r="A455" s="186" t="str">
        <f>'PROP DAILY PNL'!A449</f>
        <v/>
      </c>
      <c r="B455" s="190">
        <f t="shared" si="9"/>
        <v>10461574.55</v>
      </c>
      <c r="C455" s="194">
        <f>C454+Sheet!C448</f>
        <v>6158283.984</v>
      </c>
      <c r="D455" s="195">
        <f>D454+Sheet!D448</f>
        <v>1508005.48</v>
      </c>
      <c r="E455" s="195">
        <f>E454+Sheet!E448</f>
        <v>1140256.15</v>
      </c>
      <c r="F455" s="196">
        <f>F454+Sheet!F448</f>
        <v>0</v>
      </c>
      <c r="G455" s="196">
        <f>G454+Sheet!G448</f>
        <v>0</v>
      </c>
      <c r="H455" s="199">
        <v>0.0</v>
      </c>
      <c r="I455" s="195">
        <f>I454+Sheet!I448</f>
        <v>0</v>
      </c>
      <c r="J455" s="196">
        <f>J454+Sheet!J448</f>
        <v>0</v>
      </c>
      <c r="K455" s="180">
        <f>K454+Sheet!K448</f>
        <v>0</v>
      </c>
      <c r="L455" s="180">
        <f>L454+Sheet!L448</f>
        <v>0</v>
      </c>
      <c r="M455" s="180">
        <f>M454+Sheet!M448</f>
        <v>0</v>
      </c>
      <c r="N455" s="180">
        <f>N454+Sheet!N448</f>
        <v>0</v>
      </c>
      <c r="O455" s="167">
        <f>O454+Sheet!O448</f>
        <v>515023.8364</v>
      </c>
      <c r="P455" s="167">
        <f>P454+Sheet!P448</f>
        <v>309655.5108</v>
      </c>
      <c r="Q455" s="167">
        <f>Q454+Sheet!Q448</f>
        <v>830349.5893</v>
      </c>
      <c r="R455" s="167">
        <f>R454+Sheet!R448</f>
        <v>0</v>
      </c>
      <c r="S455" s="159"/>
      <c r="T455" s="159"/>
      <c r="U455" s="159"/>
      <c r="V455" s="159"/>
      <c r="W455" s="159"/>
      <c r="X455" s="159"/>
    </row>
    <row r="456" ht="15.75" customHeight="1">
      <c r="A456" s="186" t="str">
        <f>'PROP DAILY PNL'!A450</f>
        <v/>
      </c>
      <c r="B456" s="190">
        <f t="shared" si="9"/>
        <v>10461574.55</v>
      </c>
      <c r="C456" s="194">
        <f>C455+Sheet!C449</f>
        <v>6158283.984</v>
      </c>
      <c r="D456" s="195">
        <f>D455+Sheet!D449</f>
        <v>1508005.48</v>
      </c>
      <c r="E456" s="195">
        <f>E455+Sheet!E449</f>
        <v>1140256.15</v>
      </c>
      <c r="F456" s="196">
        <f>F455+Sheet!F449</f>
        <v>0</v>
      </c>
      <c r="G456" s="196">
        <f>G455+Sheet!G449</f>
        <v>0</v>
      </c>
      <c r="H456" s="199">
        <v>0.0</v>
      </c>
      <c r="I456" s="195">
        <f>I455+Sheet!I449</f>
        <v>0</v>
      </c>
      <c r="J456" s="196">
        <f>J455+Sheet!J449</f>
        <v>0</v>
      </c>
      <c r="K456" s="180">
        <f>K455+Sheet!K449</f>
        <v>0</v>
      </c>
      <c r="L456" s="180">
        <f>L455+Sheet!L449</f>
        <v>0</v>
      </c>
      <c r="M456" s="180">
        <f>M455+Sheet!M449</f>
        <v>0</v>
      </c>
      <c r="N456" s="180">
        <f>N455+Sheet!N449</f>
        <v>0</v>
      </c>
      <c r="O456" s="167">
        <f>O455+Sheet!O449</f>
        <v>515023.8364</v>
      </c>
      <c r="P456" s="167">
        <f>P455+Sheet!P449</f>
        <v>309655.5108</v>
      </c>
      <c r="Q456" s="167">
        <f>Q455+Sheet!Q449</f>
        <v>830349.5893</v>
      </c>
      <c r="R456" s="167">
        <f>R455+Sheet!R449</f>
        <v>0</v>
      </c>
      <c r="S456" s="159"/>
      <c r="T456" s="159"/>
      <c r="U456" s="159"/>
      <c r="V456" s="159"/>
      <c r="W456" s="159"/>
      <c r="X456" s="159"/>
    </row>
    <row r="457" ht="15.75" customHeight="1">
      <c r="A457" s="186" t="str">
        <f>'PROP DAILY PNL'!A451</f>
        <v/>
      </c>
      <c r="B457" s="190">
        <f t="shared" si="9"/>
        <v>10461574.55</v>
      </c>
      <c r="C457" s="194">
        <f>C456+Sheet!C450</f>
        <v>6158283.984</v>
      </c>
      <c r="D457" s="195">
        <f>D456+Sheet!D450</f>
        <v>1508005.48</v>
      </c>
      <c r="E457" s="195">
        <f>E456+Sheet!E450</f>
        <v>1140256.15</v>
      </c>
      <c r="F457" s="196">
        <f>F456+Sheet!F450</f>
        <v>0</v>
      </c>
      <c r="G457" s="196">
        <f>G456+Sheet!G450</f>
        <v>0</v>
      </c>
      <c r="H457" s="199">
        <v>0.0</v>
      </c>
      <c r="I457" s="195">
        <f>I456+Sheet!I450</f>
        <v>0</v>
      </c>
      <c r="J457" s="196">
        <f>J456+Sheet!J450</f>
        <v>0</v>
      </c>
      <c r="K457" s="180">
        <f>K456+Sheet!K450</f>
        <v>0</v>
      </c>
      <c r="L457" s="180">
        <f>L456+Sheet!L450</f>
        <v>0</v>
      </c>
      <c r="M457" s="180">
        <f>M456+Sheet!M450</f>
        <v>0</v>
      </c>
      <c r="N457" s="180">
        <f>N456+Sheet!N450</f>
        <v>0</v>
      </c>
      <c r="O457" s="167">
        <f>O456+Sheet!O450</f>
        <v>515023.8364</v>
      </c>
      <c r="P457" s="167">
        <f>P456+Sheet!P450</f>
        <v>309655.5108</v>
      </c>
      <c r="Q457" s="167">
        <f>Q456+Sheet!Q450</f>
        <v>830349.5893</v>
      </c>
      <c r="R457" s="167">
        <f>R456+Sheet!R450</f>
        <v>0</v>
      </c>
      <c r="S457" s="159"/>
      <c r="T457" s="159"/>
      <c r="U457" s="159"/>
      <c r="V457" s="159"/>
      <c r="W457" s="159"/>
      <c r="X457" s="159"/>
    </row>
    <row r="458" ht="15.75" customHeight="1">
      <c r="A458" s="186" t="str">
        <f>'PROP DAILY PNL'!A452</f>
        <v/>
      </c>
      <c r="B458" s="190">
        <f t="shared" si="9"/>
        <v>10461574.55</v>
      </c>
      <c r="C458" s="194">
        <f>C457+Sheet!C451</f>
        <v>6158283.984</v>
      </c>
      <c r="D458" s="195">
        <f>D457+Sheet!D451</f>
        <v>1508005.48</v>
      </c>
      <c r="E458" s="195">
        <f>E457+Sheet!E451</f>
        <v>1140256.15</v>
      </c>
      <c r="F458" s="196">
        <f>F457+Sheet!F451</f>
        <v>0</v>
      </c>
      <c r="G458" s="196">
        <f>G457+Sheet!G451</f>
        <v>0</v>
      </c>
      <c r="H458" s="199">
        <v>0.0</v>
      </c>
      <c r="I458" s="195">
        <f>I457+Sheet!I451</f>
        <v>0</v>
      </c>
      <c r="J458" s="196">
        <f>J457+Sheet!J451</f>
        <v>0</v>
      </c>
      <c r="K458" s="180">
        <f>K457+Sheet!K451</f>
        <v>0</v>
      </c>
      <c r="L458" s="180">
        <f>L457+Sheet!L451</f>
        <v>0</v>
      </c>
      <c r="M458" s="180">
        <f>M457+Sheet!M451</f>
        <v>0</v>
      </c>
      <c r="N458" s="180">
        <f>N457+Sheet!N451</f>
        <v>0</v>
      </c>
      <c r="O458" s="167">
        <f>O457+Sheet!O451</f>
        <v>515023.8364</v>
      </c>
      <c r="P458" s="167">
        <f>P457+Sheet!P451</f>
        <v>309655.5108</v>
      </c>
      <c r="Q458" s="167">
        <f>Q457+Sheet!Q451</f>
        <v>830349.5893</v>
      </c>
      <c r="R458" s="167">
        <f>R457+Sheet!R451</f>
        <v>0</v>
      </c>
      <c r="S458" s="159"/>
      <c r="T458" s="159"/>
      <c r="U458" s="159"/>
      <c r="V458" s="159"/>
      <c r="W458" s="159"/>
      <c r="X458" s="159"/>
    </row>
    <row r="459" ht="15.75" customHeight="1">
      <c r="A459" s="186" t="str">
        <f>'PROP DAILY PNL'!A453</f>
        <v/>
      </c>
      <c r="B459" s="190">
        <f t="shared" si="9"/>
        <v>10461574.55</v>
      </c>
      <c r="C459" s="194">
        <f>C458+Sheet!C452</f>
        <v>6158283.984</v>
      </c>
      <c r="D459" s="195">
        <f>D458+Sheet!D452</f>
        <v>1508005.48</v>
      </c>
      <c r="E459" s="195">
        <f>E458+Sheet!E452</f>
        <v>1140256.15</v>
      </c>
      <c r="F459" s="196">
        <f>F458+Sheet!F452</f>
        <v>0</v>
      </c>
      <c r="G459" s="196">
        <f>G458+Sheet!G452</f>
        <v>0</v>
      </c>
      <c r="H459" s="199">
        <v>0.0</v>
      </c>
      <c r="I459" s="195">
        <f>I458+Sheet!I452</f>
        <v>0</v>
      </c>
      <c r="J459" s="196">
        <f>J458+Sheet!J452</f>
        <v>0</v>
      </c>
      <c r="K459" s="180">
        <f>K458+Sheet!K452</f>
        <v>0</v>
      </c>
      <c r="L459" s="180">
        <f>L458+Sheet!L452</f>
        <v>0</v>
      </c>
      <c r="M459" s="180">
        <f>M458+Sheet!M452</f>
        <v>0</v>
      </c>
      <c r="N459" s="180">
        <f>N458+Sheet!N452</f>
        <v>0</v>
      </c>
      <c r="O459" s="167">
        <f>O458+Sheet!O452</f>
        <v>515023.8364</v>
      </c>
      <c r="P459" s="167">
        <f>P458+Sheet!P452</f>
        <v>309655.5108</v>
      </c>
      <c r="Q459" s="167">
        <f>Q458+Sheet!Q452</f>
        <v>830349.5893</v>
      </c>
      <c r="R459" s="167">
        <f>R458+Sheet!R452</f>
        <v>0</v>
      </c>
      <c r="S459" s="159"/>
      <c r="T459" s="159"/>
      <c r="U459" s="159"/>
      <c r="V459" s="159"/>
      <c r="W459" s="159"/>
      <c r="X459" s="159"/>
    </row>
    <row r="460" ht="15.75" customHeight="1">
      <c r="A460" s="186" t="str">
        <f>'PROP DAILY PNL'!A454</f>
        <v/>
      </c>
      <c r="B460" s="190">
        <f t="shared" si="9"/>
        <v>10461574.55</v>
      </c>
      <c r="C460" s="194">
        <f>C459+Sheet!C453</f>
        <v>6158283.984</v>
      </c>
      <c r="D460" s="195">
        <f>D459+Sheet!D453</f>
        <v>1508005.48</v>
      </c>
      <c r="E460" s="195">
        <f>E459+Sheet!E453</f>
        <v>1140256.15</v>
      </c>
      <c r="F460" s="196">
        <f>F459+Sheet!F453</f>
        <v>0</v>
      </c>
      <c r="G460" s="196">
        <f>G459+Sheet!G453</f>
        <v>0</v>
      </c>
      <c r="H460" s="199">
        <v>0.0</v>
      </c>
      <c r="I460" s="195">
        <f>I459+Sheet!I453</f>
        <v>0</v>
      </c>
      <c r="J460" s="196">
        <f>J459+Sheet!J453</f>
        <v>0</v>
      </c>
      <c r="K460" s="180">
        <f>K459+Sheet!K453</f>
        <v>0</v>
      </c>
      <c r="L460" s="180">
        <f>L459+Sheet!L453</f>
        <v>0</v>
      </c>
      <c r="M460" s="180">
        <f>M459+Sheet!M453</f>
        <v>0</v>
      </c>
      <c r="N460" s="180">
        <f>N459+Sheet!N453</f>
        <v>0</v>
      </c>
      <c r="O460" s="167">
        <f>O459+Sheet!O453</f>
        <v>515023.8364</v>
      </c>
      <c r="P460" s="167">
        <f>P459+Sheet!P453</f>
        <v>309655.5108</v>
      </c>
      <c r="Q460" s="167">
        <f>Q459+Sheet!Q453</f>
        <v>830349.5893</v>
      </c>
      <c r="R460" s="167">
        <f>R459+Sheet!R453</f>
        <v>0</v>
      </c>
      <c r="S460" s="159"/>
      <c r="T460" s="159"/>
      <c r="U460" s="159"/>
      <c r="V460" s="159"/>
      <c r="W460" s="159"/>
      <c r="X460" s="159"/>
    </row>
    <row r="461" ht="15.75" customHeight="1">
      <c r="A461" s="186" t="str">
        <f>'PROP DAILY PNL'!A455</f>
        <v/>
      </c>
      <c r="B461" s="190">
        <f t="shared" si="9"/>
        <v>10461574.55</v>
      </c>
      <c r="C461" s="194">
        <f>C460+Sheet!C454</f>
        <v>6158283.984</v>
      </c>
      <c r="D461" s="195">
        <f>D460+Sheet!D454</f>
        <v>1508005.48</v>
      </c>
      <c r="E461" s="195">
        <f>E460+Sheet!E454</f>
        <v>1140256.15</v>
      </c>
      <c r="F461" s="196">
        <f>F460+Sheet!F454</f>
        <v>0</v>
      </c>
      <c r="G461" s="196">
        <f>G460+Sheet!G454</f>
        <v>0</v>
      </c>
      <c r="H461" s="199">
        <v>0.0</v>
      </c>
      <c r="I461" s="195">
        <f>I460+Sheet!I454</f>
        <v>0</v>
      </c>
      <c r="J461" s="196">
        <f>J460+Sheet!J454</f>
        <v>0</v>
      </c>
      <c r="K461" s="180">
        <f>K460+Sheet!K454</f>
        <v>0</v>
      </c>
      <c r="L461" s="180">
        <f>L460+Sheet!L454</f>
        <v>0</v>
      </c>
      <c r="M461" s="180">
        <f>M460+Sheet!M454</f>
        <v>0</v>
      </c>
      <c r="N461" s="180">
        <f>N460+Sheet!N454</f>
        <v>0</v>
      </c>
      <c r="O461" s="167">
        <f>O460+Sheet!O454</f>
        <v>515023.8364</v>
      </c>
      <c r="P461" s="167">
        <f>P460+Sheet!P454</f>
        <v>309655.5108</v>
      </c>
      <c r="Q461" s="167">
        <f>Q460+Sheet!Q454</f>
        <v>830349.5893</v>
      </c>
      <c r="R461" s="167">
        <f>R460+Sheet!R454</f>
        <v>0</v>
      </c>
      <c r="S461" s="159"/>
      <c r="T461" s="159"/>
      <c r="U461" s="159"/>
      <c r="V461" s="159"/>
      <c r="W461" s="159"/>
      <c r="X461" s="159"/>
    </row>
    <row r="462" ht="15.75" customHeight="1">
      <c r="A462" s="186" t="str">
        <f>'PROP DAILY PNL'!A456</f>
        <v/>
      </c>
      <c r="B462" s="190">
        <f t="shared" si="9"/>
        <v>10461574.55</v>
      </c>
      <c r="C462" s="194">
        <f>C461+Sheet!C455</f>
        <v>6158283.984</v>
      </c>
      <c r="D462" s="195">
        <f>D461+Sheet!D455</f>
        <v>1508005.48</v>
      </c>
      <c r="E462" s="195">
        <f>E461+Sheet!E455</f>
        <v>1140256.15</v>
      </c>
      <c r="F462" s="196">
        <f>F461+Sheet!F455</f>
        <v>0</v>
      </c>
      <c r="G462" s="196">
        <f>G461+Sheet!G455</f>
        <v>0</v>
      </c>
      <c r="H462" s="199">
        <v>0.0</v>
      </c>
      <c r="I462" s="195">
        <f>I461+Sheet!I455</f>
        <v>0</v>
      </c>
      <c r="J462" s="196">
        <f>J461+Sheet!J455</f>
        <v>0</v>
      </c>
      <c r="K462" s="180">
        <f>K461+Sheet!K455</f>
        <v>0</v>
      </c>
      <c r="L462" s="180">
        <f>L461+Sheet!L455</f>
        <v>0</v>
      </c>
      <c r="M462" s="180">
        <f>M461+Sheet!M455</f>
        <v>0</v>
      </c>
      <c r="N462" s="180">
        <f>N461+Sheet!N455</f>
        <v>0</v>
      </c>
      <c r="O462" s="167">
        <f>O461+Sheet!O455</f>
        <v>515023.8364</v>
      </c>
      <c r="P462" s="167">
        <f>P461+Sheet!P455</f>
        <v>309655.5108</v>
      </c>
      <c r="Q462" s="167">
        <f>Q461+Sheet!Q455</f>
        <v>830349.5893</v>
      </c>
      <c r="R462" s="167">
        <f>R461+Sheet!R455</f>
        <v>0</v>
      </c>
      <c r="S462" s="159"/>
      <c r="T462" s="159"/>
      <c r="U462" s="159"/>
      <c r="V462" s="159"/>
      <c r="W462" s="159"/>
      <c r="X462" s="159"/>
    </row>
    <row r="463" ht="15.75" customHeight="1">
      <c r="A463" s="186" t="str">
        <f>'PROP DAILY PNL'!A457</f>
        <v/>
      </c>
      <c r="B463" s="190">
        <f t="shared" si="9"/>
        <v>10461574.55</v>
      </c>
      <c r="C463" s="194">
        <f>C462+Sheet!C456</f>
        <v>6158283.984</v>
      </c>
      <c r="D463" s="195">
        <f>D462+Sheet!D456</f>
        <v>1508005.48</v>
      </c>
      <c r="E463" s="195">
        <f>E462+Sheet!E456</f>
        <v>1140256.15</v>
      </c>
      <c r="F463" s="196">
        <f>F462+Sheet!F456</f>
        <v>0</v>
      </c>
      <c r="G463" s="196">
        <f>G462+Sheet!G456</f>
        <v>0</v>
      </c>
      <c r="H463" s="199">
        <v>0.0</v>
      </c>
      <c r="I463" s="195">
        <f>I462+Sheet!I456</f>
        <v>0</v>
      </c>
      <c r="J463" s="196">
        <f>J462+Sheet!J456</f>
        <v>0</v>
      </c>
      <c r="K463" s="180">
        <f>K462+Sheet!K456</f>
        <v>0</v>
      </c>
      <c r="L463" s="180">
        <f>L462+Sheet!L456</f>
        <v>0</v>
      </c>
      <c r="M463" s="180">
        <f>M462+Sheet!M456</f>
        <v>0</v>
      </c>
      <c r="N463" s="180">
        <f>N462+Sheet!N456</f>
        <v>0</v>
      </c>
      <c r="O463" s="167">
        <f>O462+Sheet!O456</f>
        <v>515023.8364</v>
      </c>
      <c r="P463" s="167">
        <f>P462+Sheet!P456</f>
        <v>309655.5108</v>
      </c>
      <c r="Q463" s="167">
        <f>Q462+Sheet!Q456</f>
        <v>830349.5893</v>
      </c>
      <c r="R463" s="167">
        <f>R462+Sheet!R456</f>
        <v>0</v>
      </c>
      <c r="S463" s="159"/>
      <c r="T463" s="159"/>
      <c r="U463" s="159"/>
      <c r="V463" s="159"/>
      <c r="W463" s="159"/>
      <c r="X463" s="159"/>
    </row>
    <row r="464" ht="15.75" customHeight="1">
      <c r="A464" s="186" t="str">
        <f>'PROP DAILY PNL'!A458</f>
        <v/>
      </c>
      <c r="B464" s="190">
        <f t="shared" si="9"/>
        <v>10461574.55</v>
      </c>
      <c r="C464" s="194">
        <f>C463+Sheet!C457</f>
        <v>6158283.984</v>
      </c>
      <c r="D464" s="195">
        <f>D463+Sheet!D457</f>
        <v>1508005.48</v>
      </c>
      <c r="E464" s="195">
        <f>E463+Sheet!E457</f>
        <v>1140256.15</v>
      </c>
      <c r="F464" s="196">
        <f>F463+Sheet!F457</f>
        <v>0</v>
      </c>
      <c r="G464" s="196">
        <f>G463+Sheet!G457</f>
        <v>0</v>
      </c>
      <c r="H464" s="199">
        <v>0.0</v>
      </c>
      <c r="I464" s="195">
        <f>I463+Sheet!I457</f>
        <v>0</v>
      </c>
      <c r="J464" s="196">
        <f>J463+Sheet!J457</f>
        <v>0</v>
      </c>
      <c r="K464" s="180">
        <f>K463+Sheet!K457</f>
        <v>0</v>
      </c>
      <c r="L464" s="180">
        <f>L463+Sheet!L457</f>
        <v>0</v>
      </c>
      <c r="M464" s="180">
        <f>M463+Sheet!M457</f>
        <v>0</v>
      </c>
      <c r="N464" s="180">
        <f>N463+Sheet!N457</f>
        <v>0</v>
      </c>
      <c r="O464" s="167">
        <f>O463+Sheet!O457</f>
        <v>515023.8364</v>
      </c>
      <c r="P464" s="167">
        <f>P463+Sheet!P457</f>
        <v>309655.5108</v>
      </c>
      <c r="Q464" s="167">
        <f>Q463+Sheet!Q457</f>
        <v>830349.5893</v>
      </c>
      <c r="R464" s="167">
        <f>R463+Sheet!R457</f>
        <v>0</v>
      </c>
      <c r="S464" s="159"/>
      <c r="T464" s="159"/>
      <c r="U464" s="159"/>
      <c r="V464" s="159"/>
      <c r="W464" s="159"/>
      <c r="X464" s="159"/>
    </row>
    <row r="465" ht="15.75" customHeight="1">
      <c r="A465" s="186" t="str">
        <f>'PROP DAILY PNL'!A459</f>
        <v/>
      </c>
      <c r="B465" s="190">
        <f t="shared" si="9"/>
        <v>10461574.55</v>
      </c>
      <c r="C465" s="194">
        <f>C464+Sheet!C458</f>
        <v>6158283.984</v>
      </c>
      <c r="D465" s="195">
        <f>D464+Sheet!D458</f>
        <v>1508005.48</v>
      </c>
      <c r="E465" s="195">
        <f>E464+Sheet!E458</f>
        <v>1140256.15</v>
      </c>
      <c r="F465" s="196">
        <f>F464+Sheet!F458</f>
        <v>0</v>
      </c>
      <c r="G465" s="196">
        <f>G464+Sheet!G458</f>
        <v>0</v>
      </c>
      <c r="H465" s="199">
        <v>0.0</v>
      </c>
      <c r="I465" s="195">
        <f>I464+Sheet!I458</f>
        <v>0</v>
      </c>
      <c r="J465" s="196">
        <f>J464+Sheet!J458</f>
        <v>0</v>
      </c>
      <c r="K465" s="180">
        <f>K464+Sheet!K458</f>
        <v>0</v>
      </c>
      <c r="L465" s="180">
        <f>L464+Sheet!L458</f>
        <v>0</v>
      </c>
      <c r="M465" s="180">
        <f>M464+Sheet!M458</f>
        <v>0</v>
      </c>
      <c r="N465" s="180">
        <f>N464+Sheet!N458</f>
        <v>0</v>
      </c>
      <c r="O465" s="167">
        <f>O464+Sheet!O458</f>
        <v>515023.8364</v>
      </c>
      <c r="P465" s="167">
        <f>P464+Sheet!P458</f>
        <v>309655.5108</v>
      </c>
      <c r="Q465" s="167">
        <f>Q464+Sheet!Q458</f>
        <v>830349.5893</v>
      </c>
      <c r="R465" s="167">
        <f>R464+Sheet!R458</f>
        <v>0</v>
      </c>
      <c r="S465" s="159"/>
      <c r="T465" s="159"/>
      <c r="U465" s="159"/>
      <c r="V465" s="159"/>
      <c r="W465" s="159"/>
      <c r="X465" s="159"/>
    </row>
    <row r="466" ht="15.75" customHeight="1">
      <c r="A466" s="186" t="str">
        <f>'PROP DAILY PNL'!A460</f>
        <v/>
      </c>
      <c r="B466" s="190">
        <f t="shared" si="9"/>
        <v>10461574.55</v>
      </c>
      <c r="C466" s="194">
        <f>C465+Sheet!C459</f>
        <v>6158283.984</v>
      </c>
      <c r="D466" s="195">
        <f>D465+Sheet!D459</f>
        <v>1508005.48</v>
      </c>
      <c r="E466" s="195">
        <f>E465+Sheet!E459</f>
        <v>1140256.15</v>
      </c>
      <c r="F466" s="196">
        <f>F465+Sheet!F459</f>
        <v>0</v>
      </c>
      <c r="G466" s="196">
        <f>G465+Sheet!G459</f>
        <v>0</v>
      </c>
      <c r="H466" s="199">
        <v>0.0</v>
      </c>
      <c r="I466" s="195">
        <f>I465+Sheet!I459</f>
        <v>0</v>
      </c>
      <c r="J466" s="196">
        <f>J465+Sheet!J459</f>
        <v>0</v>
      </c>
      <c r="K466" s="180">
        <f>K465+Sheet!K459</f>
        <v>0</v>
      </c>
      <c r="L466" s="180">
        <f>L465+Sheet!L459</f>
        <v>0</v>
      </c>
      <c r="M466" s="180">
        <f>M465+Sheet!M459</f>
        <v>0</v>
      </c>
      <c r="N466" s="180">
        <f>N465+Sheet!N459</f>
        <v>0</v>
      </c>
      <c r="O466" s="167">
        <f>O465+Sheet!O459</f>
        <v>515023.8364</v>
      </c>
      <c r="P466" s="167">
        <f>P465+Sheet!P459</f>
        <v>309655.5108</v>
      </c>
      <c r="Q466" s="167">
        <f>Q465+Sheet!Q459</f>
        <v>830349.5893</v>
      </c>
      <c r="R466" s="167">
        <f>R465+Sheet!R459</f>
        <v>0</v>
      </c>
      <c r="S466" s="159"/>
      <c r="T466" s="159"/>
      <c r="U466" s="159"/>
      <c r="V466" s="159"/>
      <c r="W466" s="159"/>
      <c r="X466" s="159"/>
    </row>
    <row r="467" ht="15.75" customHeight="1">
      <c r="A467" s="186" t="str">
        <f>'PROP DAILY PNL'!A461</f>
        <v/>
      </c>
      <c r="B467" s="190">
        <f t="shared" si="9"/>
        <v>10461574.55</v>
      </c>
      <c r="C467" s="194">
        <f>C466+Sheet!C460</f>
        <v>6158283.984</v>
      </c>
      <c r="D467" s="195">
        <f>D466+Sheet!D460</f>
        <v>1508005.48</v>
      </c>
      <c r="E467" s="195">
        <f>E466+Sheet!E460</f>
        <v>1140256.15</v>
      </c>
      <c r="F467" s="196">
        <f>F466+Sheet!F460</f>
        <v>0</v>
      </c>
      <c r="G467" s="196">
        <f>G466+Sheet!G460</f>
        <v>0</v>
      </c>
      <c r="H467" s="199">
        <v>0.0</v>
      </c>
      <c r="I467" s="195">
        <f>I466+Sheet!I460</f>
        <v>0</v>
      </c>
      <c r="J467" s="196">
        <f>J466+Sheet!J460</f>
        <v>0</v>
      </c>
      <c r="K467" s="180">
        <f>K466+Sheet!K460</f>
        <v>0</v>
      </c>
      <c r="L467" s="180">
        <f>L466+Sheet!L460</f>
        <v>0</v>
      </c>
      <c r="M467" s="180">
        <f>M466+Sheet!M460</f>
        <v>0</v>
      </c>
      <c r="N467" s="180">
        <f>N466+Sheet!N460</f>
        <v>0</v>
      </c>
      <c r="O467" s="167">
        <f>O466+Sheet!O460</f>
        <v>515023.8364</v>
      </c>
      <c r="P467" s="167">
        <f>P466+Sheet!P460</f>
        <v>309655.5108</v>
      </c>
      <c r="Q467" s="167">
        <f>Q466+Sheet!Q460</f>
        <v>830349.5893</v>
      </c>
      <c r="R467" s="167">
        <f>R466+Sheet!R460</f>
        <v>0</v>
      </c>
      <c r="S467" s="159"/>
      <c r="T467" s="159"/>
      <c r="U467" s="159"/>
      <c r="V467" s="159"/>
      <c r="W467" s="159"/>
      <c r="X467" s="159"/>
    </row>
    <row r="468" ht="15.75" customHeight="1">
      <c r="A468" s="186" t="str">
        <f>'PROP DAILY PNL'!A462</f>
        <v/>
      </c>
      <c r="B468" s="190">
        <f t="shared" si="9"/>
        <v>10461574.55</v>
      </c>
      <c r="C468" s="194">
        <f>C467+Sheet!C461</f>
        <v>6158283.984</v>
      </c>
      <c r="D468" s="195">
        <f>D467+Sheet!D461</f>
        <v>1508005.48</v>
      </c>
      <c r="E468" s="195">
        <f>E467+Sheet!E461</f>
        <v>1140256.15</v>
      </c>
      <c r="F468" s="196">
        <f>F467+Sheet!F461</f>
        <v>0</v>
      </c>
      <c r="G468" s="196">
        <f>G467+Sheet!G461</f>
        <v>0</v>
      </c>
      <c r="H468" s="199">
        <v>0.0</v>
      </c>
      <c r="I468" s="195">
        <f>I467+Sheet!I461</f>
        <v>0</v>
      </c>
      <c r="J468" s="196">
        <f>J467+Sheet!J461</f>
        <v>0</v>
      </c>
      <c r="K468" s="180">
        <f>K467+Sheet!K461</f>
        <v>0</v>
      </c>
      <c r="L468" s="180">
        <f>L467+Sheet!L461</f>
        <v>0</v>
      </c>
      <c r="M468" s="180">
        <f>M467+Sheet!M461</f>
        <v>0</v>
      </c>
      <c r="N468" s="180">
        <f>N467+Sheet!N461</f>
        <v>0</v>
      </c>
      <c r="O468" s="167">
        <f>O467+Sheet!O461</f>
        <v>515023.8364</v>
      </c>
      <c r="P468" s="167">
        <f>P467+Sheet!P461</f>
        <v>309655.5108</v>
      </c>
      <c r="Q468" s="167">
        <f>Q467+Sheet!Q461</f>
        <v>830349.5893</v>
      </c>
      <c r="R468" s="167">
        <f>R467+Sheet!R461</f>
        <v>0</v>
      </c>
      <c r="S468" s="159"/>
      <c r="T468" s="159"/>
      <c r="U468" s="159"/>
      <c r="V468" s="159"/>
      <c r="W468" s="159"/>
      <c r="X468" s="159"/>
    </row>
    <row r="469" ht="15.75" customHeight="1">
      <c r="A469" s="186" t="str">
        <f>'PROP DAILY PNL'!A463</f>
        <v/>
      </c>
      <c r="B469" s="190">
        <f t="shared" si="9"/>
        <v>10461574.55</v>
      </c>
      <c r="C469" s="194">
        <f>C468+Sheet!C462</f>
        <v>6158283.984</v>
      </c>
      <c r="D469" s="195">
        <f>D468+Sheet!D462</f>
        <v>1508005.48</v>
      </c>
      <c r="E469" s="195">
        <f>E468+Sheet!E462</f>
        <v>1140256.15</v>
      </c>
      <c r="F469" s="196">
        <f>F468+Sheet!F462</f>
        <v>0</v>
      </c>
      <c r="G469" s="196">
        <f>G468+Sheet!G462</f>
        <v>0</v>
      </c>
      <c r="H469" s="199">
        <v>0.0</v>
      </c>
      <c r="I469" s="195">
        <f>I468+Sheet!I462</f>
        <v>0</v>
      </c>
      <c r="J469" s="196">
        <f>J468+Sheet!J462</f>
        <v>0</v>
      </c>
      <c r="K469" s="180">
        <f>K468+Sheet!K462</f>
        <v>0</v>
      </c>
      <c r="L469" s="180">
        <f>L468+Sheet!L462</f>
        <v>0</v>
      </c>
      <c r="M469" s="180">
        <f>M468+Sheet!M462</f>
        <v>0</v>
      </c>
      <c r="N469" s="180">
        <f>N468+Sheet!N462</f>
        <v>0</v>
      </c>
      <c r="O469" s="167">
        <f>O468+Sheet!O462</f>
        <v>515023.8364</v>
      </c>
      <c r="P469" s="167">
        <f>P468+Sheet!P462</f>
        <v>309655.5108</v>
      </c>
      <c r="Q469" s="167">
        <f>Q468+Sheet!Q462</f>
        <v>830349.5893</v>
      </c>
      <c r="R469" s="167">
        <f>R468+Sheet!R462</f>
        <v>0</v>
      </c>
      <c r="S469" s="159"/>
      <c r="T469" s="159"/>
      <c r="U469" s="159"/>
      <c r="V469" s="159"/>
      <c r="W469" s="159"/>
      <c r="X469" s="159"/>
    </row>
    <row r="470" ht="15.75" customHeight="1">
      <c r="A470" s="186" t="str">
        <f>'PROP DAILY PNL'!A464</f>
        <v/>
      </c>
      <c r="B470" s="190">
        <f t="shared" si="9"/>
        <v>10461574.55</v>
      </c>
      <c r="C470" s="194">
        <f>C469+Sheet!C463</f>
        <v>6158283.984</v>
      </c>
      <c r="D470" s="195">
        <f>D469+Sheet!D463</f>
        <v>1508005.48</v>
      </c>
      <c r="E470" s="195">
        <f>E469+Sheet!E463</f>
        <v>1140256.15</v>
      </c>
      <c r="F470" s="196">
        <f>F469+Sheet!F463</f>
        <v>0</v>
      </c>
      <c r="G470" s="196">
        <f>G469+Sheet!G463</f>
        <v>0</v>
      </c>
      <c r="H470" s="199">
        <v>0.0</v>
      </c>
      <c r="I470" s="195">
        <f>I469+Sheet!I463</f>
        <v>0</v>
      </c>
      <c r="J470" s="196">
        <f>J469+Sheet!J463</f>
        <v>0</v>
      </c>
      <c r="K470" s="180">
        <f>K469+Sheet!K463</f>
        <v>0</v>
      </c>
      <c r="L470" s="180">
        <f>L469+Sheet!L463</f>
        <v>0</v>
      </c>
      <c r="M470" s="180">
        <f>M469+Sheet!M463</f>
        <v>0</v>
      </c>
      <c r="N470" s="180">
        <f>N469+Sheet!N463</f>
        <v>0</v>
      </c>
      <c r="O470" s="167">
        <f>O469+Sheet!O463</f>
        <v>515023.8364</v>
      </c>
      <c r="P470" s="167">
        <f>P469+Sheet!P463</f>
        <v>309655.5108</v>
      </c>
      <c r="Q470" s="167">
        <f>Q469+Sheet!Q463</f>
        <v>830349.5893</v>
      </c>
      <c r="R470" s="167">
        <f>R469+Sheet!R463</f>
        <v>0</v>
      </c>
      <c r="S470" s="159"/>
      <c r="T470" s="159"/>
      <c r="U470" s="159"/>
      <c r="V470" s="159"/>
      <c r="W470" s="159"/>
      <c r="X470" s="159"/>
    </row>
    <row r="471" ht="15.75" customHeight="1">
      <c r="A471" s="186" t="str">
        <f>'PROP DAILY PNL'!A465</f>
        <v/>
      </c>
      <c r="B471" s="190">
        <f t="shared" si="9"/>
        <v>10461574.55</v>
      </c>
      <c r="C471" s="194">
        <f>C470+Sheet!C464</f>
        <v>6158283.984</v>
      </c>
      <c r="D471" s="195">
        <f>D470+Sheet!D464</f>
        <v>1508005.48</v>
      </c>
      <c r="E471" s="195">
        <f>E470+Sheet!E464</f>
        <v>1140256.15</v>
      </c>
      <c r="F471" s="196">
        <f>F470+Sheet!F464</f>
        <v>0</v>
      </c>
      <c r="G471" s="196">
        <f>G470+Sheet!G464</f>
        <v>0</v>
      </c>
      <c r="H471" s="199">
        <v>0.0</v>
      </c>
      <c r="I471" s="195">
        <f>I470+Sheet!I464</f>
        <v>0</v>
      </c>
      <c r="J471" s="196">
        <f>J470+Sheet!J464</f>
        <v>0</v>
      </c>
      <c r="K471" s="180">
        <f>K470+Sheet!K464</f>
        <v>0</v>
      </c>
      <c r="L471" s="180">
        <f>L470+Sheet!L464</f>
        <v>0</v>
      </c>
      <c r="M471" s="180">
        <f>M470+Sheet!M464</f>
        <v>0</v>
      </c>
      <c r="N471" s="180">
        <f>N470+Sheet!N464</f>
        <v>0</v>
      </c>
      <c r="O471" s="167">
        <f>O470+Sheet!O464</f>
        <v>515023.8364</v>
      </c>
      <c r="P471" s="167">
        <f>P470+Sheet!P464</f>
        <v>309655.5108</v>
      </c>
      <c r="Q471" s="167">
        <f>Q470+Sheet!Q464</f>
        <v>830349.5893</v>
      </c>
      <c r="R471" s="167">
        <f>R470+Sheet!R464</f>
        <v>0</v>
      </c>
      <c r="S471" s="159"/>
      <c r="T471" s="159"/>
      <c r="U471" s="159"/>
      <c r="V471" s="159"/>
      <c r="W471" s="159"/>
      <c r="X471" s="159"/>
    </row>
    <row r="472" ht="15.75" customHeight="1">
      <c r="A472" s="186" t="str">
        <f>'PROP DAILY PNL'!A466</f>
        <v/>
      </c>
      <c r="B472" s="190">
        <f t="shared" si="9"/>
        <v>10461574.55</v>
      </c>
      <c r="C472" s="194">
        <f>C471+Sheet!C465</f>
        <v>6158283.984</v>
      </c>
      <c r="D472" s="195">
        <f>D471+Sheet!D465</f>
        <v>1508005.48</v>
      </c>
      <c r="E472" s="195">
        <f>E471+Sheet!E465</f>
        <v>1140256.15</v>
      </c>
      <c r="F472" s="196">
        <f>F471+Sheet!F465</f>
        <v>0</v>
      </c>
      <c r="G472" s="196">
        <f>G471+Sheet!G465</f>
        <v>0</v>
      </c>
      <c r="H472" s="199">
        <v>0.0</v>
      </c>
      <c r="I472" s="195">
        <f>I471+Sheet!I465</f>
        <v>0</v>
      </c>
      <c r="J472" s="196">
        <f>J471+Sheet!J465</f>
        <v>0</v>
      </c>
      <c r="K472" s="180">
        <f>K471+Sheet!K465</f>
        <v>0</v>
      </c>
      <c r="L472" s="180">
        <f>L471+Sheet!L465</f>
        <v>0</v>
      </c>
      <c r="M472" s="180">
        <f>M471+Sheet!M465</f>
        <v>0</v>
      </c>
      <c r="N472" s="180">
        <f>N471+Sheet!N465</f>
        <v>0</v>
      </c>
      <c r="O472" s="167">
        <f>O471+Sheet!O465</f>
        <v>515023.8364</v>
      </c>
      <c r="P472" s="167">
        <f>P471+Sheet!P465</f>
        <v>309655.5108</v>
      </c>
      <c r="Q472" s="167">
        <f>Q471+Sheet!Q465</f>
        <v>830349.5893</v>
      </c>
      <c r="R472" s="167">
        <f>R471+Sheet!R465</f>
        <v>0</v>
      </c>
      <c r="S472" s="159"/>
      <c r="T472" s="159"/>
      <c r="U472" s="159"/>
      <c r="V472" s="159"/>
      <c r="W472" s="159"/>
      <c r="X472" s="159"/>
    </row>
    <row r="473" ht="15.75" customHeight="1">
      <c r="A473" s="186" t="str">
        <f>'PROP DAILY PNL'!A467</f>
        <v/>
      </c>
      <c r="B473" s="190">
        <f t="shared" si="9"/>
        <v>10461574.55</v>
      </c>
      <c r="C473" s="194">
        <f>C472+Sheet!C466</f>
        <v>6158283.984</v>
      </c>
      <c r="D473" s="195">
        <f>D472+Sheet!D466</f>
        <v>1508005.48</v>
      </c>
      <c r="E473" s="195">
        <f>E472+Sheet!E466</f>
        <v>1140256.15</v>
      </c>
      <c r="F473" s="196">
        <f>F472+Sheet!F466</f>
        <v>0</v>
      </c>
      <c r="G473" s="196">
        <f>G472+Sheet!G466</f>
        <v>0</v>
      </c>
      <c r="H473" s="199">
        <v>0.0</v>
      </c>
      <c r="I473" s="195">
        <f>I472+Sheet!I466</f>
        <v>0</v>
      </c>
      <c r="J473" s="196">
        <f>J472+Sheet!J466</f>
        <v>0</v>
      </c>
      <c r="K473" s="180">
        <f>K472+Sheet!K466</f>
        <v>0</v>
      </c>
      <c r="L473" s="180">
        <f>L472+Sheet!L466</f>
        <v>0</v>
      </c>
      <c r="M473" s="180">
        <f>M472+Sheet!M466</f>
        <v>0</v>
      </c>
      <c r="N473" s="180">
        <f>N472+Sheet!N466</f>
        <v>0</v>
      </c>
      <c r="O473" s="167">
        <f>O472+Sheet!O466</f>
        <v>515023.8364</v>
      </c>
      <c r="P473" s="167">
        <f>P472+Sheet!P466</f>
        <v>309655.5108</v>
      </c>
      <c r="Q473" s="167">
        <f>Q472+Sheet!Q466</f>
        <v>830349.5893</v>
      </c>
      <c r="R473" s="167">
        <f>R472+Sheet!R466</f>
        <v>0</v>
      </c>
      <c r="S473" s="159"/>
      <c r="T473" s="159"/>
      <c r="U473" s="159"/>
      <c r="V473" s="159"/>
      <c r="W473" s="159"/>
      <c r="X473" s="159"/>
    </row>
    <row r="474" ht="15.75" customHeight="1">
      <c r="A474" s="186" t="str">
        <f>'PROP DAILY PNL'!A468</f>
        <v/>
      </c>
      <c r="B474" s="190">
        <f t="shared" si="9"/>
        <v>10461574.55</v>
      </c>
      <c r="C474" s="194">
        <f>C473+Sheet!C467</f>
        <v>6158283.984</v>
      </c>
      <c r="D474" s="195">
        <f>D473+Sheet!D467</f>
        <v>1508005.48</v>
      </c>
      <c r="E474" s="195">
        <f>E473+Sheet!E467</f>
        <v>1140256.15</v>
      </c>
      <c r="F474" s="196">
        <f>F473+Sheet!F467</f>
        <v>0</v>
      </c>
      <c r="G474" s="196">
        <f>G473+Sheet!G467</f>
        <v>0</v>
      </c>
      <c r="H474" s="199">
        <v>0.0</v>
      </c>
      <c r="I474" s="195">
        <f>I473+Sheet!I467</f>
        <v>0</v>
      </c>
      <c r="J474" s="196">
        <f>J473+Sheet!J467</f>
        <v>0</v>
      </c>
      <c r="K474" s="180">
        <f>K473+Sheet!K467</f>
        <v>0</v>
      </c>
      <c r="L474" s="180">
        <f>L473+Sheet!L467</f>
        <v>0</v>
      </c>
      <c r="M474" s="180">
        <f>M473+Sheet!M467</f>
        <v>0</v>
      </c>
      <c r="N474" s="180">
        <f>N473+Sheet!N467</f>
        <v>0</v>
      </c>
      <c r="O474" s="167">
        <f>O473+Sheet!O467</f>
        <v>515023.8364</v>
      </c>
      <c r="P474" s="167">
        <f>P473+Sheet!P467</f>
        <v>309655.5108</v>
      </c>
      <c r="Q474" s="167">
        <f>Q473+Sheet!Q467</f>
        <v>830349.5893</v>
      </c>
      <c r="R474" s="167">
        <f>R473+Sheet!R467</f>
        <v>0</v>
      </c>
      <c r="S474" s="159"/>
      <c r="T474" s="159"/>
      <c r="U474" s="159"/>
      <c r="V474" s="159"/>
      <c r="W474" s="159"/>
      <c r="X474" s="159"/>
    </row>
    <row r="475" ht="15.75" customHeight="1">
      <c r="A475" s="186" t="str">
        <f>'PROP DAILY PNL'!A469</f>
        <v/>
      </c>
      <c r="B475" s="190">
        <f t="shared" si="9"/>
        <v>10461574.55</v>
      </c>
      <c r="C475" s="194">
        <f>C474+Sheet!C468</f>
        <v>6158283.984</v>
      </c>
      <c r="D475" s="195">
        <f>D474+Sheet!D468</f>
        <v>1508005.48</v>
      </c>
      <c r="E475" s="195">
        <f>E474+Sheet!E468</f>
        <v>1140256.15</v>
      </c>
      <c r="F475" s="196">
        <f>F474+Sheet!F468</f>
        <v>0</v>
      </c>
      <c r="G475" s="196">
        <f>G474+Sheet!G468</f>
        <v>0</v>
      </c>
      <c r="H475" s="199">
        <v>0.0</v>
      </c>
      <c r="I475" s="195">
        <f>I474+Sheet!I468</f>
        <v>0</v>
      </c>
      <c r="J475" s="196">
        <f>J474+Sheet!J468</f>
        <v>0</v>
      </c>
      <c r="K475" s="180">
        <f>K474+Sheet!K468</f>
        <v>0</v>
      </c>
      <c r="L475" s="180">
        <f>L474+Sheet!L468</f>
        <v>0</v>
      </c>
      <c r="M475" s="180">
        <f>M474+Sheet!M468</f>
        <v>0</v>
      </c>
      <c r="N475" s="180">
        <f>N474+Sheet!N468</f>
        <v>0</v>
      </c>
      <c r="O475" s="167">
        <f>O474+Sheet!O468</f>
        <v>515023.8364</v>
      </c>
      <c r="P475" s="167">
        <f>P474+Sheet!P468</f>
        <v>309655.5108</v>
      </c>
      <c r="Q475" s="167">
        <f>Q474+Sheet!Q468</f>
        <v>830349.5893</v>
      </c>
      <c r="R475" s="167">
        <f>R474+Sheet!R468</f>
        <v>0</v>
      </c>
      <c r="S475" s="159"/>
      <c r="T475" s="159"/>
      <c r="U475" s="159"/>
      <c r="V475" s="159"/>
      <c r="W475" s="159"/>
      <c r="X475" s="159"/>
    </row>
    <row r="476" ht="15.75" customHeight="1">
      <c r="A476" s="186" t="str">
        <f>'PROP DAILY PNL'!A470</f>
        <v/>
      </c>
      <c r="B476" s="190">
        <f t="shared" si="9"/>
        <v>10461574.55</v>
      </c>
      <c r="C476" s="194">
        <f>C475+Sheet!C469</f>
        <v>6158283.984</v>
      </c>
      <c r="D476" s="195">
        <f>D475+Sheet!D469</f>
        <v>1508005.48</v>
      </c>
      <c r="E476" s="195">
        <f>E475+Sheet!E469</f>
        <v>1140256.15</v>
      </c>
      <c r="F476" s="196">
        <f>F475+Sheet!F469</f>
        <v>0</v>
      </c>
      <c r="G476" s="196">
        <f>G475+Sheet!G469</f>
        <v>0</v>
      </c>
      <c r="H476" s="199">
        <v>0.0</v>
      </c>
      <c r="I476" s="195">
        <f>I475+Sheet!I469</f>
        <v>0</v>
      </c>
      <c r="J476" s="196">
        <f>J475+Sheet!J469</f>
        <v>0</v>
      </c>
      <c r="K476" s="180">
        <f>K475+Sheet!K469</f>
        <v>0</v>
      </c>
      <c r="L476" s="180">
        <f>L475+Sheet!L469</f>
        <v>0</v>
      </c>
      <c r="M476" s="180">
        <f>M475+Sheet!M469</f>
        <v>0</v>
      </c>
      <c r="N476" s="180">
        <f>N475+Sheet!N469</f>
        <v>0</v>
      </c>
      <c r="O476" s="167">
        <f>O475+Sheet!O469</f>
        <v>515023.8364</v>
      </c>
      <c r="P476" s="167">
        <f>P475+Sheet!P469</f>
        <v>309655.5108</v>
      </c>
      <c r="Q476" s="167">
        <f>Q475+Sheet!Q469</f>
        <v>830349.5893</v>
      </c>
      <c r="R476" s="167">
        <f>R475+Sheet!R469</f>
        <v>0</v>
      </c>
      <c r="S476" s="159"/>
      <c r="T476" s="159"/>
      <c r="U476" s="159"/>
      <c r="V476" s="159"/>
      <c r="W476" s="159"/>
      <c r="X476" s="159"/>
    </row>
    <row r="477" ht="15.75" customHeight="1">
      <c r="A477" s="186" t="str">
        <f>'PROP DAILY PNL'!A471</f>
        <v/>
      </c>
      <c r="B477" s="190">
        <f t="shared" si="9"/>
        <v>10461574.55</v>
      </c>
      <c r="C477" s="194">
        <f>C476+Sheet!C470</f>
        <v>6158283.984</v>
      </c>
      <c r="D477" s="195">
        <f>D476+Sheet!D470</f>
        <v>1508005.48</v>
      </c>
      <c r="E477" s="195">
        <f>E476+Sheet!E470</f>
        <v>1140256.15</v>
      </c>
      <c r="F477" s="196">
        <f>F476+Sheet!F470</f>
        <v>0</v>
      </c>
      <c r="G477" s="196">
        <f>G476+Sheet!G470</f>
        <v>0</v>
      </c>
      <c r="H477" s="199">
        <v>0.0</v>
      </c>
      <c r="I477" s="195">
        <f>I476+Sheet!I470</f>
        <v>0</v>
      </c>
      <c r="J477" s="196">
        <f>J476+Sheet!J470</f>
        <v>0</v>
      </c>
      <c r="K477" s="180">
        <f>K476+Sheet!K470</f>
        <v>0</v>
      </c>
      <c r="L477" s="180">
        <f>L476+Sheet!L470</f>
        <v>0</v>
      </c>
      <c r="M477" s="180">
        <f>M476+Sheet!M470</f>
        <v>0</v>
      </c>
      <c r="N477" s="180">
        <f>N476+Sheet!N470</f>
        <v>0</v>
      </c>
      <c r="O477" s="167">
        <f>O476+Sheet!O470</f>
        <v>515023.8364</v>
      </c>
      <c r="P477" s="167">
        <f>P476+Sheet!P470</f>
        <v>309655.5108</v>
      </c>
      <c r="Q477" s="167">
        <f>Q476+Sheet!Q470</f>
        <v>830349.5893</v>
      </c>
      <c r="R477" s="167">
        <f>R476+Sheet!R470</f>
        <v>0</v>
      </c>
      <c r="S477" s="159"/>
      <c r="T477" s="159"/>
      <c r="U477" s="159"/>
      <c r="V477" s="159"/>
      <c r="W477" s="159"/>
      <c r="X477" s="159"/>
    </row>
    <row r="478" ht="15.75" customHeight="1">
      <c r="A478" s="186" t="str">
        <f>'PROP DAILY PNL'!A472</f>
        <v/>
      </c>
      <c r="B478" s="190">
        <f t="shared" si="9"/>
        <v>10461574.55</v>
      </c>
      <c r="C478" s="194">
        <f>C477+Sheet!C471</f>
        <v>6158283.984</v>
      </c>
      <c r="D478" s="195">
        <f>D477+Sheet!D471</f>
        <v>1508005.48</v>
      </c>
      <c r="E478" s="195">
        <f>E477+Sheet!E471</f>
        <v>1140256.15</v>
      </c>
      <c r="F478" s="196">
        <f>F477+Sheet!F471</f>
        <v>0</v>
      </c>
      <c r="G478" s="196">
        <f>G477+Sheet!G471</f>
        <v>0</v>
      </c>
      <c r="H478" s="199">
        <v>0.0</v>
      </c>
      <c r="I478" s="195">
        <f>I477+Sheet!I471</f>
        <v>0</v>
      </c>
      <c r="J478" s="196">
        <f>J477+Sheet!J471</f>
        <v>0</v>
      </c>
      <c r="K478" s="180">
        <f>K477+Sheet!K471</f>
        <v>0</v>
      </c>
      <c r="L478" s="180">
        <f>L477+Sheet!L471</f>
        <v>0</v>
      </c>
      <c r="M478" s="180">
        <f>M477+Sheet!M471</f>
        <v>0</v>
      </c>
      <c r="N478" s="180">
        <f>N477+Sheet!N471</f>
        <v>0</v>
      </c>
      <c r="O478" s="167">
        <f>O477+Sheet!O471</f>
        <v>515023.8364</v>
      </c>
      <c r="P478" s="167">
        <f>P477+Sheet!P471</f>
        <v>309655.5108</v>
      </c>
      <c r="Q478" s="167">
        <f>Q477+Sheet!Q471</f>
        <v>830349.5893</v>
      </c>
      <c r="R478" s="167">
        <f>R477+Sheet!R471</f>
        <v>0</v>
      </c>
      <c r="S478" s="159"/>
      <c r="T478" s="159"/>
      <c r="U478" s="159"/>
      <c r="V478" s="159"/>
      <c r="W478" s="159"/>
      <c r="X478" s="159"/>
    </row>
    <row r="479" ht="15.75" customHeight="1">
      <c r="A479" s="186" t="str">
        <f>'PROP DAILY PNL'!A473</f>
        <v/>
      </c>
      <c r="B479" s="190">
        <f t="shared" si="9"/>
        <v>10461574.55</v>
      </c>
      <c r="C479" s="194">
        <f>C478+Sheet!C472</f>
        <v>6158283.984</v>
      </c>
      <c r="D479" s="195">
        <f>D478+Sheet!D472</f>
        <v>1508005.48</v>
      </c>
      <c r="E479" s="195">
        <f>E478+Sheet!E472</f>
        <v>1140256.15</v>
      </c>
      <c r="F479" s="196">
        <f>F478+Sheet!F472</f>
        <v>0</v>
      </c>
      <c r="G479" s="196">
        <f>G478+Sheet!G472</f>
        <v>0</v>
      </c>
      <c r="H479" s="199">
        <v>0.0</v>
      </c>
      <c r="I479" s="195">
        <f>I478+Sheet!I472</f>
        <v>0</v>
      </c>
      <c r="J479" s="196">
        <f>J478+Sheet!J472</f>
        <v>0</v>
      </c>
      <c r="K479" s="180">
        <f>K478+Sheet!K472</f>
        <v>0</v>
      </c>
      <c r="L479" s="180">
        <f>L478+Sheet!L472</f>
        <v>0</v>
      </c>
      <c r="M479" s="180">
        <f>M478+Sheet!M472</f>
        <v>0</v>
      </c>
      <c r="N479" s="180">
        <f>N478+Sheet!N472</f>
        <v>0</v>
      </c>
      <c r="O479" s="167">
        <f>O478+Sheet!O472</f>
        <v>515023.8364</v>
      </c>
      <c r="P479" s="167">
        <f>P478+Sheet!P472</f>
        <v>309655.5108</v>
      </c>
      <c r="Q479" s="167">
        <f>Q478+Sheet!Q472</f>
        <v>830349.5893</v>
      </c>
      <c r="R479" s="167">
        <f>R478+Sheet!R472</f>
        <v>0</v>
      </c>
      <c r="S479" s="159"/>
      <c r="T479" s="159"/>
      <c r="U479" s="159"/>
      <c r="V479" s="159"/>
      <c r="W479" s="159"/>
      <c r="X479" s="159"/>
    </row>
    <row r="480" ht="15.75" customHeight="1">
      <c r="A480" s="186" t="str">
        <f>'PROP DAILY PNL'!A474</f>
        <v/>
      </c>
      <c r="B480" s="190">
        <f t="shared" si="9"/>
        <v>10461574.55</v>
      </c>
      <c r="C480" s="194">
        <f>C479+Sheet!C473</f>
        <v>6158283.984</v>
      </c>
      <c r="D480" s="195">
        <f>D479+Sheet!D473</f>
        <v>1508005.48</v>
      </c>
      <c r="E480" s="195">
        <f>E479+Sheet!E473</f>
        <v>1140256.15</v>
      </c>
      <c r="F480" s="196">
        <f>F479+Sheet!F473</f>
        <v>0</v>
      </c>
      <c r="G480" s="196">
        <f>G479+Sheet!G473</f>
        <v>0</v>
      </c>
      <c r="H480" s="199">
        <v>0.0</v>
      </c>
      <c r="I480" s="195">
        <f>I479+Sheet!I473</f>
        <v>0</v>
      </c>
      <c r="J480" s="196">
        <f>J479+Sheet!J473</f>
        <v>0</v>
      </c>
      <c r="K480" s="180">
        <f>K479+Sheet!K473</f>
        <v>0</v>
      </c>
      <c r="L480" s="180">
        <f>L479+Sheet!L473</f>
        <v>0</v>
      </c>
      <c r="M480" s="180">
        <f>M479+Sheet!M473</f>
        <v>0</v>
      </c>
      <c r="N480" s="180">
        <f>N479+Sheet!N473</f>
        <v>0</v>
      </c>
      <c r="O480" s="167">
        <f>O479+Sheet!O473</f>
        <v>515023.8364</v>
      </c>
      <c r="P480" s="167">
        <f>P479+Sheet!P473</f>
        <v>309655.5108</v>
      </c>
      <c r="Q480" s="167">
        <f>Q479+Sheet!Q473</f>
        <v>830349.5893</v>
      </c>
      <c r="R480" s="167">
        <f>R479+Sheet!R473</f>
        <v>0</v>
      </c>
      <c r="S480" s="159"/>
      <c r="T480" s="159"/>
      <c r="U480" s="159"/>
      <c r="V480" s="159"/>
      <c r="W480" s="159"/>
      <c r="X480" s="159"/>
    </row>
    <row r="481" ht="15.75" customHeight="1">
      <c r="A481" s="186" t="str">
        <f>'PROP DAILY PNL'!A475</f>
        <v/>
      </c>
      <c r="B481" s="190">
        <f t="shared" si="9"/>
        <v>10461574.55</v>
      </c>
      <c r="C481" s="194">
        <f>C480+Sheet!C474</f>
        <v>6158283.984</v>
      </c>
      <c r="D481" s="195">
        <f>D480+Sheet!D474</f>
        <v>1508005.48</v>
      </c>
      <c r="E481" s="195">
        <f>E480+Sheet!E474</f>
        <v>1140256.15</v>
      </c>
      <c r="F481" s="196">
        <f>F480+Sheet!F474</f>
        <v>0</v>
      </c>
      <c r="G481" s="196">
        <f>G480+Sheet!G474</f>
        <v>0</v>
      </c>
      <c r="H481" s="199">
        <v>0.0</v>
      </c>
      <c r="I481" s="195">
        <f>I480+Sheet!I474</f>
        <v>0</v>
      </c>
      <c r="J481" s="196">
        <f>J480+Sheet!J474</f>
        <v>0</v>
      </c>
      <c r="K481" s="180">
        <f>K480+Sheet!K474</f>
        <v>0</v>
      </c>
      <c r="L481" s="180">
        <f>L480+Sheet!L474</f>
        <v>0</v>
      </c>
      <c r="M481" s="180">
        <f>M480+Sheet!M474</f>
        <v>0</v>
      </c>
      <c r="N481" s="180">
        <f>N480+Sheet!N474</f>
        <v>0</v>
      </c>
      <c r="O481" s="167">
        <f>O480+Sheet!O474</f>
        <v>515023.8364</v>
      </c>
      <c r="P481" s="167">
        <f>P480+Sheet!P474</f>
        <v>309655.5108</v>
      </c>
      <c r="Q481" s="167">
        <f>Q480+Sheet!Q474</f>
        <v>830349.5893</v>
      </c>
      <c r="R481" s="167">
        <f>R480+Sheet!R474</f>
        <v>0</v>
      </c>
      <c r="S481" s="159"/>
      <c r="T481" s="159"/>
      <c r="U481" s="159"/>
      <c r="V481" s="159"/>
      <c r="W481" s="159"/>
      <c r="X481" s="159"/>
    </row>
    <row r="482" ht="15.75" customHeight="1">
      <c r="A482" s="186" t="str">
        <f>'PROP DAILY PNL'!A476</f>
        <v/>
      </c>
      <c r="B482" s="190">
        <f t="shared" si="9"/>
        <v>10461574.55</v>
      </c>
      <c r="C482" s="194">
        <f>C481+Sheet!C475</f>
        <v>6158283.984</v>
      </c>
      <c r="D482" s="195">
        <f>D481+Sheet!D475</f>
        <v>1508005.48</v>
      </c>
      <c r="E482" s="195">
        <f>E481+Sheet!E475</f>
        <v>1140256.15</v>
      </c>
      <c r="F482" s="196">
        <f>F481+Sheet!F475</f>
        <v>0</v>
      </c>
      <c r="G482" s="196">
        <f>G481+Sheet!G475</f>
        <v>0</v>
      </c>
      <c r="H482" s="199">
        <v>0.0</v>
      </c>
      <c r="I482" s="195">
        <f>I481+Sheet!I475</f>
        <v>0</v>
      </c>
      <c r="J482" s="196">
        <f>J481+Sheet!J475</f>
        <v>0</v>
      </c>
      <c r="K482" s="180">
        <f>K481+Sheet!K475</f>
        <v>0</v>
      </c>
      <c r="L482" s="180">
        <f>L481+Sheet!L475</f>
        <v>0</v>
      </c>
      <c r="M482" s="180">
        <f>M481+Sheet!M475</f>
        <v>0</v>
      </c>
      <c r="N482" s="180">
        <f>N481+Sheet!N475</f>
        <v>0</v>
      </c>
      <c r="O482" s="167">
        <f>O481+Sheet!O475</f>
        <v>515023.8364</v>
      </c>
      <c r="P482" s="167">
        <f>P481+Sheet!P475</f>
        <v>309655.5108</v>
      </c>
      <c r="Q482" s="167">
        <f>Q481+Sheet!Q475</f>
        <v>830349.5893</v>
      </c>
      <c r="R482" s="167">
        <f>R481+Sheet!R475</f>
        <v>0</v>
      </c>
      <c r="S482" s="159"/>
      <c r="T482" s="159"/>
      <c r="U482" s="159"/>
      <c r="V482" s="159"/>
      <c r="W482" s="159"/>
      <c r="X482" s="159"/>
    </row>
    <row r="483" ht="15.75" customHeight="1">
      <c r="A483" s="186" t="str">
        <f>'PROP DAILY PNL'!A477</f>
        <v/>
      </c>
      <c r="B483" s="190">
        <f t="shared" si="9"/>
        <v>10461574.55</v>
      </c>
      <c r="C483" s="194">
        <f>C482+Sheet!C476</f>
        <v>6158283.984</v>
      </c>
      <c r="D483" s="195">
        <f>D482+Sheet!D476</f>
        <v>1508005.48</v>
      </c>
      <c r="E483" s="195">
        <f>E482+Sheet!E476</f>
        <v>1140256.15</v>
      </c>
      <c r="F483" s="196">
        <f>F482+Sheet!F476</f>
        <v>0</v>
      </c>
      <c r="G483" s="196">
        <f>G482+Sheet!G476</f>
        <v>0</v>
      </c>
      <c r="H483" s="199">
        <v>0.0</v>
      </c>
      <c r="I483" s="195">
        <f>I482+Sheet!I476</f>
        <v>0</v>
      </c>
      <c r="J483" s="196">
        <f>J482+Sheet!J476</f>
        <v>0</v>
      </c>
      <c r="K483" s="180">
        <f>K482+Sheet!K476</f>
        <v>0</v>
      </c>
      <c r="L483" s="180">
        <f>L482+Sheet!L476</f>
        <v>0</v>
      </c>
      <c r="M483" s="180">
        <f>M482+Sheet!M476</f>
        <v>0</v>
      </c>
      <c r="N483" s="180">
        <f>N482+Sheet!N476</f>
        <v>0</v>
      </c>
      <c r="O483" s="167">
        <f>O482+Sheet!O476</f>
        <v>515023.8364</v>
      </c>
      <c r="P483" s="167">
        <f>P482+Sheet!P476</f>
        <v>309655.5108</v>
      </c>
      <c r="Q483" s="167">
        <f>Q482+Sheet!Q476</f>
        <v>830349.5893</v>
      </c>
      <c r="R483" s="167">
        <f>R482+Sheet!R476</f>
        <v>0</v>
      </c>
      <c r="S483" s="159"/>
      <c r="T483" s="159"/>
      <c r="U483" s="159"/>
      <c r="V483" s="159"/>
      <c r="W483" s="159"/>
      <c r="X483" s="159"/>
    </row>
    <row r="484" ht="15.75" customHeight="1">
      <c r="A484" s="186" t="str">
        <f>'PROP DAILY PNL'!A478</f>
        <v/>
      </c>
      <c r="B484" s="190">
        <f t="shared" si="9"/>
        <v>10461574.55</v>
      </c>
      <c r="C484" s="194">
        <f>C483+Sheet!C477</f>
        <v>6158283.984</v>
      </c>
      <c r="D484" s="195">
        <f>D483+Sheet!D477</f>
        <v>1508005.48</v>
      </c>
      <c r="E484" s="195">
        <f>E483+Sheet!E477</f>
        <v>1140256.15</v>
      </c>
      <c r="F484" s="196">
        <f>F483+Sheet!F477</f>
        <v>0</v>
      </c>
      <c r="G484" s="196">
        <f>G483+Sheet!G477</f>
        <v>0</v>
      </c>
      <c r="H484" s="199">
        <v>0.0</v>
      </c>
      <c r="I484" s="195">
        <f>I483+Sheet!I477</f>
        <v>0</v>
      </c>
      <c r="J484" s="196">
        <f>J483+Sheet!J477</f>
        <v>0</v>
      </c>
      <c r="K484" s="180">
        <f>K483+Sheet!K477</f>
        <v>0</v>
      </c>
      <c r="L484" s="180">
        <f>L483+Sheet!L477</f>
        <v>0</v>
      </c>
      <c r="M484" s="180">
        <f>M483+Sheet!M477</f>
        <v>0</v>
      </c>
      <c r="N484" s="180">
        <f>N483+Sheet!N477</f>
        <v>0</v>
      </c>
      <c r="O484" s="167">
        <f>O483+Sheet!O477</f>
        <v>515023.8364</v>
      </c>
      <c r="P484" s="167">
        <f>P483+Sheet!P477</f>
        <v>309655.5108</v>
      </c>
      <c r="Q484" s="167">
        <f>Q483+Sheet!Q477</f>
        <v>830349.5893</v>
      </c>
      <c r="R484" s="167">
        <f>R483+Sheet!R477</f>
        <v>0</v>
      </c>
      <c r="S484" s="159"/>
      <c r="T484" s="159"/>
      <c r="U484" s="159"/>
      <c r="V484" s="159"/>
      <c r="W484" s="159"/>
      <c r="X484" s="159"/>
    </row>
    <row r="485" ht="15.75" customHeight="1">
      <c r="A485" s="186" t="str">
        <f>'PROP DAILY PNL'!A479</f>
        <v/>
      </c>
      <c r="B485" s="190">
        <f t="shared" si="9"/>
        <v>10461574.55</v>
      </c>
      <c r="C485" s="194">
        <f>C484+Sheet!C478</f>
        <v>6158283.984</v>
      </c>
      <c r="D485" s="195">
        <f>D484+Sheet!D478</f>
        <v>1508005.48</v>
      </c>
      <c r="E485" s="195">
        <f>E484+Sheet!E478</f>
        <v>1140256.15</v>
      </c>
      <c r="F485" s="196">
        <f>F484+Sheet!F478</f>
        <v>0</v>
      </c>
      <c r="G485" s="196">
        <f>G484+Sheet!G478</f>
        <v>0</v>
      </c>
      <c r="H485" s="199">
        <v>0.0</v>
      </c>
      <c r="I485" s="195">
        <f>I484+Sheet!I478</f>
        <v>0</v>
      </c>
      <c r="J485" s="196">
        <f>J484+Sheet!J478</f>
        <v>0</v>
      </c>
      <c r="K485" s="180">
        <f>K484+Sheet!K478</f>
        <v>0</v>
      </c>
      <c r="L485" s="180">
        <f>L484+Sheet!L478</f>
        <v>0</v>
      </c>
      <c r="M485" s="180">
        <f>M484+Sheet!M478</f>
        <v>0</v>
      </c>
      <c r="N485" s="180">
        <f>N484+Sheet!N478</f>
        <v>0</v>
      </c>
      <c r="O485" s="167">
        <f>O484+Sheet!O478</f>
        <v>515023.8364</v>
      </c>
      <c r="P485" s="167">
        <f>P484+Sheet!P478</f>
        <v>309655.5108</v>
      </c>
      <c r="Q485" s="167">
        <f>Q484+Sheet!Q478</f>
        <v>830349.5893</v>
      </c>
      <c r="R485" s="167">
        <f>R484+Sheet!R478</f>
        <v>0</v>
      </c>
      <c r="S485" s="159"/>
      <c r="T485" s="159"/>
      <c r="U485" s="159"/>
      <c r="V485" s="159"/>
      <c r="W485" s="159"/>
      <c r="X485" s="159"/>
    </row>
    <row r="486" ht="15.75" customHeight="1">
      <c r="A486" s="186" t="str">
        <f>'PROP DAILY PNL'!A480</f>
        <v/>
      </c>
      <c r="B486" s="190">
        <f t="shared" si="9"/>
        <v>10461574.55</v>
      </c>
      <c r="C486" s="194">
        <f>C485+Sheet!C479</f>
        <v>6158283.984</v>
      </c>
      <c r="D486" s="195">
        <f>D485+Sheet!D479</f>
        <v>1508005.48</v>
      </c>
      <c r="E486" s="195">
        <f>E485+Sheet!E479</f>
        <v>1140256.15</v>
      </c>
      <c r="F486" s="196">
        <f>F485+Sheet!F479</f>
        <v>0</v>
      </c>
      <c r="G486" s="196">
        <f>G485+Sheet!G479</f>
        <v>0</v>
      </c>
      <c r="H486" s="199">
        <v>0.0</v>
      </c>
      <c r="I486" s="195">
        <f>I485+Sheet!I479</f>
        <v>0</v>
      </c>
      <c r="J486" s="196">
        <f>J485+Sheet!J479</f>
        <v>0</v>
      </c>
      <c r="K486" s="180">
        <f>K485+Sheet!K479</f>
        <v>0</v>
      </c>
      <c r="L486" s="180">
        <f>L485+Sheet!L479</f>
        <v>0</v>
      </c>
      <c r="M486" s="180">
        <f>M485+Sheet!M479</f>
        <v>0</v>
      </c>
      <c r="N486" s="180">
        <f>N485+Sheet!N479</f>
        <v>0</v>
      </c>
      <c r="O486" s="167">
        <f>O485+Sheet!O479</f>
        <v>515023.8364</v>
      </c>
      <c r="P486" s="167">
        <f>P485+Sheet!P479</f>
        <v>309655.5108</v>
      </c>
      <c r="Q486" s="167">
        <f>Q485+Sheet!Q479</f>
        <v>830349.5893</v>
      </c>
      <c r="R486" s="167">
        <f>R485+Sheet!R479</f>
        <v>0</v>
      </c>
      <c r="S486" s="159"/>
      <c r="T486" s="159"/>
      <c r="U486" s="159"/>
      <c r="V486" s="159"/>
      <c r="W486" s="159"/>
      <c r="X486" s="159"/>
    </row>
    <row r="487" ht="15.75" customHeight="1">
      <c r="A487" s="186" t="str">
        <f>'PROP DAILY PNL'!A481</f>
        <v/>
      </c>
      <c r="B487" s="190">
        <f t="shared" si="9"/>
        <v>10461574.55</v>
      </c>
      <c r="C487" s="194">
        <f>C486+Sheet!C480</f>
        <v>6158283.984</v>
      </c>
      <c r="D487" s="195">
        <f>D486+Sheet!D480</f>
        <v>1508005.48</v>
      </c>
      <c r="E487" s="195">
        <f>E486+Sheet!E480</f>
        <v>1140256.15</v>
      </c>
      <c r="F487" s="196">
        <f>F486+Sheet!F480</f>
        <v>0</v>
      </c>
      <c r="G487" s="196">
        <f>G486+Sheet!G480</f>
        <v>0</v>
      </c>
      <c r="H487" s="199">
        <v>0.0</v>
      </c>
      <c r="I487" s="195">
        <f>I486+Sheet!I480</f>
        <v>0</v>
      </c>
      <c r="J487" s="196">
        <f>J486+Sheet!J480</f>
        <v>0</v>
      </c>
      <c r="K487" s="180">
        <f>K486+Sheet!K480</f>
        <v>0</v>
      </c>
      <c r="L487" s="180">
        <f>L486+Sheet!L480</f>
        <v>0</v>
      </c>
      <c r="M487" s="180">
        <f>M486+Sheet!M480</f>
        <v>0</v>
      </c>
      <c r="N487" s="180">
        <f>N486+Sheet!N480</f>
        <v>0</v>
      </c>
      <c r="O487" s="167">
        <f>O486+Sheet!O480</f>
        <v>515023.8364</v>
      </c>
      <c r="P487" s="167">
        <f>P486+Sheet!P480</f>
        <v>309655.5108</v>
      </c>
      <c r="Q487" s="167">
        <f>Q486+Sheet!Q480</f>
        <v>830349.5893</v>
      </c>
      <c r="R487" s="167">
        <f>R486+Sheet!R480</f>
        <v>0</v>
      </c>
      <c r="S487" s="159"/>
      <c r="T487" s="159"/>
      <c r="U487" s="159"/>
      <c r="V487" s="159"/>
      <c r="W487" s="159"/>
      <c r="X487" s="159"/>
    </row>
    <row r="488" ht="15.75" customHeight="1">
      <c r="A488" s="186" t="str">
        <f>'PROP DAILY PNL'!A482</f>
        <v/>
      </c>
      <c r="B488" s="190">
        <f t="shared" si="9"/>
        <v>10461574.55</v>
      </c>
      <c r="C488" s="194">
        <f>C487+Sheet!C481</f>
        <v>6158283.984</v>
      </c>
      <c r="D488" s="195">
        <f>D487+Sheet!D481</f>
        <v>1508005.48</v>
      </c>
      <c r="E488" s="195">
        <f>E487+Sheet!E481</f>
        <v>1140256.15</v>
      </c>
      <c r="F488" s="196">
        <f>F487+Sheet!F481</f>
        <v>0</v>
      </c>
      <c r="G488" s="196">
        <f>G487+Sheet!G481</f>
        <v>0</v>
      </c>
      <c r="H488" s="199">
        <v>0.0</v>
      </c>
      <c r="I488" s="195">
        <f>I487+Sheet!I481</f>
        <v>0</v>
      </c>
      <c r="J488" s="196">
        <f>J487+Sheet!J481</f>
        <v>0</v>
      </c>
      <c r="K488" s="180">
        <f>K487+Sheet!K481</f>
        <v>0</v>
      </c>
      <c r="L488" s="180">
        <f>L487+Sheet!L481</f>
        <v>0</v>
      </c>
      <c r="M488" s="180">
        <f>M487+Sheet!M481</f>
        <v>0</v>
      </c>
      <c r="N488" s="180">
        <f>N487+Sheet!N481</f>
        <v>0</v>
      </c>
      <c r="O488" s="167">
        <f>O487+Sheet!O481</f>
        <v>515023.8364</v>
      </c>
      <c r="P488" s="167">
        <f>P487+Sheet!P481</f>
        <v>309655.5108</v>
      </c>
      <c r="Q488" s="167">
        <f>Q487+Sheet!Q481</f>
        <v>830349.5893</v>
      </c>
      <c r="R488" s="167">
        <f>R487+Sheet!R481</f>
        <v>0</v>
      </c>
      <c r="S488" s="159"/>
      <c r="T488" s="159"/>
      <c r="U488" s="159"/>
      <c r="V488" s="159"/>
      <c r="W488" s="159"/>
      <c r="X488" s="159"/>
    </row>
    <row r="489" ht="15.75" customHeight="1">
      <c r="A489" s="186" t="str">
        <f>'PROP DAILY PNL'!A483</f>
        <v/>
      </c>
      <c r="B489" s="190">
        <f t="shared" si="9"/>
        <v>10461574.55</v>
      </c>
      <c r="C489" s="194">
        <f>C488+Sheet!C482</f>
        <v>6158283.984</v>
      </c>
      <c r="D489" s="195">
        <f>D488+Sheet!D482</f>
        <v>1508005.48</v>
      </c>
      <c r="E489" s="195">
        <f>E488+Sheet!E482</f>
        <v>1140256.15</v>
      </c>
      <c r="F489" s="196">
        <f>F488+Sheet!F482</f>
        <v>0</v>
      </c>
      <c r="G489" s="196">
        <f>G488+Sheet!G482</f>
        <v>0</v>
      </c>
      <c r="H489" s="199">
        <v>0.0</v>
      </c>
      <c r="I489" s="195">
        <f>I488+Sheet!I482</f>
        <v>0</v>
      </c>
      <c r="J489" s="196">
        <f>J488+Sheet!J482</f>
        <v>0</v>
      </c>
      <c r="K489" s="180">
        <f>K488+Sheet!K482</f>
        <v>0</v>
      </c>
      <c r="L489" s="180">
        <f>L488+Sheet!L482</f>
        <v>0</v>
      </c>
      <c r="M489" s="180">
        <f>M488+Sheet!M482</f>
        <v>0</v>
      </c>
      <c r="N489" s="180">
        <f>N488+Sheet!N482</f>
        <v>0</v>
      </c>
      <c r="O489" s="167">
        <f>O488+Sheet!O482</f>
        <v>515023.8364</v>
      </c>
      <c r="P489" s="167">
        <f>P488+Sheet!P482</f>
        <v>309655.5108</v>
      </c>
      <c r="Q489" s="167">
        <f>Q488+Sheet!Q482</f>
        <v>830349.5893</v>
      </c>
      <c r="R489" s="167">
        <f>R488+Sheet!R482</f>
        <v>0</v>
      </c>
      <c r="S489" s="159"/>
      <c r="T489" s="159"/>
      <c r="U489" s="159"/>
      <c r="V489" s="159"/>
      <c r="W489" s="159"/>
      <c r="X489" s="159"/>
    </row>
    <row r="490" ht="15.75" customHeight="1">
      <c r="A490" s="186" t="str">
        <f>'PROP DAILY PNL'!A484</f>
        <v/>
      </c>
      <c r="B490" s="190">
        <f t="shared" si="9"/>
        <v>10461574.55</v>
      </c>
      <c r="C490" s="194">
        <f>C489+Sheet!C483</f>
        <v>6158283.984</v>
      </c>
      <c r="D490" s="195">
        <f>D489+Sheet!D483</f>
        <v>1508005.48</v>
      </c>
      <c r="E490" s="195">
        <f>E489+Sheet!E483</f>
        <v>1140256.15</v>
      </c>
      <c r="F490" s="196">
        <f>F489+Sheet!F483</f>
        <v>0</v>
      </c>
      <c r="G490" s="196">
        <f>G489+Sheet!G483</f>
        <v>0</v>
      </c>
      <c r="H490" s="199">
        <v>0.0</v>
      </c>
      <c r="I490" s="195">
        <f>I489+Sheet!I483</f>
        <v>0</v>
      </c>
      <c r="J490" s="196">
        <f>J489+Sheet!J483</f>
        <v>0</v>
      </c>
      <c r="K490" s="180">
        <f>K489+Sheet!K483</f>
        <v>0</v>
      </c>
      <c r="L490" s="180">
        <f>L489+Sheet!L483</f>
        <v>0</v>
      </c>
      <c r="M490" s="180">
        <f>M489+Sheet!M483</f>
        <v>0</v>
      </c>
      <c r="N490" s="180">
        <f>N489+Sheet!N483</f>
        <v>0</v>
      </c>
      <c r="O490" s="167">
        <f>O489+Sheet!O483</f>
        <v>515023.8364</v>
      </c>
      <c r="P490" s="167">
        <f>P489+Sheet!P483</f>
        <v>309655.5108</v>
      </c>
      <c r="Q490" s="167">
        <f>Q489+Sheet!Q483</f>
        <v>830349.5893</v>
      </c>
      <c r="R490" s="167">
        <f>R489+Sheet!R483</f>
        <v>0</v>
      </c>
      <c r="S490" s="159"/>
      <c r="T490" s="159"/>
      <c r="U490" s="159"/>
      <c r="V490" s="159"/>
      <c r="W490" s="159"/>
      <c r="X490" s="159"/>
    </row>
    <row r="491" ht="15.75" customHeight="1">
      <c r="A491" s="186" t="str">
        <f>'PROP DAILY PNL'!A485</f>
        <v/>
      </c>
      <c r="B491" s="190">
        <f t="shared" si="9"/>
        <v>10461574.55</v>
      </c>
      <c r="C491" s="194">
        <f>C490+Sheet!C484</f>
        <v>6158283.984</v>
      </c>
      <c r="D491" s="195">
        <f>D490+Sheet!D484</f>
        <v>1508005.48</v>
      </c>
      <c r="E491" s="195">
        <f>E490+Sheet!E484</f>
        <v>1140256.15</v>
      </c>
      <c r="F491" s="196">
        <f>F490+Sheet!F484</f>
        <v>0</v>
      </c>
      <c r="G491" s="196">
        <f>G490+Sheet!G484</f>
        <v>0</v>
      </c>
      <c r="H491" s="199">
        <v>0.0</v>
      </c>
      <c r="I491" s="195">
        <f>I490+Sheet!I484</f>
        <v>0</v>
      </c>
      <c r="J491" s="196">
        <f>J490+Sheet!J484</f>
        <v>0</v>
      </c>
      <c r="K491" s="180">
        <f>K490+Sheet!K484</f>
        <v>0</v>
      </c>
      <c r="L491" s="180">
        <f>L490+Sheet!L484</f>
        <v>0</v>
      </c>
      <c r="M491" s="180">
        <f>M490+Sheet!M484</f>
        <v>0</v>
      </c>
      <c r="N491" s="180">
        <f>N490+Sheet!N484</f>
        <v>0</v>
      </c>
      <c r="O491" s="167">
        <f>O490+Sheet!O484</f>
        <v>515023.8364</v>
      </c>
      <c r="P491" s="167">
        <f>P490+Sheet!P484</f>
        <v>309655.5108</v>
      </c>
      <c r="Q491" s="167">
        <f>Q490+Sheet!Q484</f>
        <v>830349.5893</v>
      </c>
      <c r="R491" s="167">
        <f>R490+Sheet!R484</f>
        <v>0</v>
      </c>
      <c r="S491" s="159"/>
      <c r="T491" s="159"/>
      <c r="U491" s="159"/>
      <c r="V491" s="159"/>
      <c r="W491" s="159"/>
      <c r="X491" s="159"/>
    </row>
    <row r="492" ht="15.75" customHeight="1">
      <c r="A492" s="186" t="str">
        <f>'PROP DAILY PNL'!A486</f>
        <v/>
      </c>
      <c r="B492" s="190">
        <f t="shared" si="9"/>
        <v>10461574.55</v>
      </c>
      <c r="C492" s="194">
        <f>C491+Sheet!C485</f>
        <v>6158283.984</v>
      </c>
      <c r="D492" s="195">
        <f>D491+Sheet!D485</f>
        <v>1508005.48</v>
      </c>
      <c r="E492" s="195">
        <f>E491+Sheet!E485</f>
        <v>1140256.15</v>
      </c>
      <c r="F492" s="196">
        <f>F491+Sheet!F485</f>
        <v>0</v>
      </c>
      <c r="G492" s="196">
        <f>G491+Sheet!G485</f>
        <v>0</v>
      </c>
      <c r="H492" s="199">
        <v>0.0</v>
      </c>
      <c r="I492" s="195">
        <f>I491+Sheet!I485</f>
        <v>0</v>
      </c>
      <c r="J492" s="196">
        <f>J491+Sheet!J485</f>
        <v>0</v>
      </c>
      <c r="K492" s="180">
        <f>K491+Sheet!K485</f>
        <v>0</v>
      </c>
      <c r="L492" s="180">
        <f>L491+Sheet!L485</f>
        <v>0</v>
      </c>
      <c r="M492" s="180">
        <f>M491+Sheet!M485</f>
        <v>0</v>
      </c>
      <c r="N492" s="180">
        <f>N491+Sheet!N485</f>
        <v>0</v>
      </c>
      <c r="O492" s="167">
        <f>O491+Sheet!O485</f>
        <v>515023.8364</v>
      </c>
      <c r="P492" s="167">
        <f>P491+Sheet!P485</f>
        <v>309655.5108</v>
      </c>
      <c r="Q492" s="167">
        <f>Q491+Sheet!Q485</f>
        <v>830349.5893</v>
      </c>
      <c r="R492" s="167">
        <f>R491+Sheet!R485</f>
        <v>0</v>
      </c>
      <c r="S492" s="159"/>
      <c r="T492" s="159"/>
      <c r="U492" s="159"/>
      <c r="V492" s="159"/>
      <c r="W492" s="159"/>
      <c r="X492" s="159"/>
    </row>
    <row r="493" ht="15.75" customHeight="1">
      <c r="A493" s="186" t="str">
        <f>'PROP DAILY PNL'!A487</f>
        <v/>
      </c>
      <c r="B493" s="190">
        <f t="shared" si="9"/>
        <v>10461574.55</v>
      </c>
      <c r="C493" s="194">
        <f>C492+Sheet!C486</f>
        <v>6158283.984</v>
      </c>
      <c r="D493" s="195">
        <f>D492+Sheet!D486</f>
        <v>1508005.48</v>
      </c>
      <c r="E493" s="195">
        <f>E492+Sheet!E486</f>
        <v>1140256.15</v>
      </c>
      <c r="F493" s="196">
        <f>F492+Sheet!F486</f>
        <v>0</v>
      </c>
      <c r="G493" s="196">
        <f>G492+Sheet!G486</f>
        <v>0</v>
      </c>
      <c r="H493" s="199">
        <v>0.0</v>
      </c>
      <c r="I493" s="195">
        <f>I492+Sheet!I486</f>
        <v>0</v>
      </c>
      <c r="J493" s="196">
        <f>J492+Sheet!J486</f>
        <v>0</v>
      </c>
      <c r="K493" s="180">
        <f>K492+Sheet!K486</f>
        <v>0</v>
      </c>
      <c r="L493" s="180">
        <f>L492+Sheet!L486</f>
        <v>0</v>
      </c>
      <c r="M493" s="180">
        <f>M492+Sheet!M486</f>
        <v>0</v>
      </c>
      <c r="N493" s="180">
        <f>N492+Sheet!N486</f>
        <v>0</v>
      </c>
      <c r="O493" s="167">
        <f>O492+Sheet!O486</f>
        <v>515023.8364</v>
      </c>
      <c r="P493" s="167">
        <f>P492+Sheet!P486</f>
        <v>309655.5108</v>
      </c>
      <c r="Q493" s="167">
        <f>Q492+Sheet!Q486</f>
        <v>830349.5893</v>
      </c>
      <c r="R493" s="167">
        <f>R492+Sheet!R486</f>
        <v>0</v>
      </c>
      <c r="S493" s="159"/>
      <c r="T493" s="159"/>
      <c r="U493" s="159"/>
      <c r="V493" s="159"/>
      <c r="W493" s="159"/>
      <c r="X493" s="159"/>
    </row>
    <row r="494" ht="15.75" customHeight="1">
      <c r="A494" s="186" t="str">
        <f>'PROP DAILY PNL'!A488</f>
        <v/>
      </c>
      <c r="B494" s="190">
        <f t="shared" si="9"/>
        <v>10461574.55</v>
      </c>
      <c r="C494" s="194">
        <f>C493+Sheet!C487</f>
        <v>6158283.984</v>
      </c>
      <c r="D494" s="195">
        <f>D493+Sheet!D487</f>
        <v>1508005.48</v>
      </c>
      <c r="E494" s="195">
        <f>E493+Sheet!E487</f>
        <v>1140256.15</v>
      </c>
      <c r="F494" s="196">
        <f>F493+Sheet!F487</f>
        <v>0</v>
      </c>
      <c r="G494" s="196">
        <f>G493+Sheet!G487</f>
        <v>0</v>
      </c>
      <c r="H494" s="199">
        <v>0.0</v>
      </c>
      <c r="I494" s="195">
        <f>I493+Sheet!I487</f>
        <v>0</v>
      </c>
      <c r="J494" s="196">
        <f>J493+Sheet!J487</f>
        <v>0</v>
      </c>
      <c r="K494" s="180">
        <f>K493+Sheet!K487</f>
        <v>0</v>
      </c>
      <c r="L494" s="180">
        <f>L493+Sheet!L487</f>
        <v>0</v>
      </c>
      <c r="M494" s="180">
        <f>M493+Sheet!M487</f>
        <v>0</v>
      </c>
      <c r="N494" s="180">
        <f>N493+Sheet!N487</f>
        <v>0</v>
      </c>
      <c r="O494" s="167">
        <f>O493+Sheet!O487</f>
        <v>515023.8364</v>
      </c>
      <c r="P494" s="167">
        <f>P493+Sheet!P487</f>
        <v>309655.5108</v>
      </c>
      <c r="Q494" s="167">
        <f>Q493+Sheet!Q487</f>
        <v>830349.5893</v>
      </c>
      <c r="R494" s="167">
        <f>R493+Sheet!R487</f>
        <v>0</v>
      </c>
      <c r="S494" s="159"/>
      <c r="T494" s="159"/>
      <c r="U494" s="159"/>
      <c r="V494" s="159"/>
      <c r="W494" s="159"/>
      <c r="X494" s="159"/>
    </row>
    <row r="495" ht="15.75" customHeight="1">
      <c r="A495" s="186" t="str">
        <f>'PROP DAILY PNL'!A489</f>
        <v/>
      </c>
      <c r="B495" s="190">
        <f t="shared" si="9"/>
        <v>10461574.55</v>
      </c>
      <c r="C495" s="194">
        <f>C494+Sheet!C488</f>
        <v>6158283.984</v>
      </c>
      <c r="D495" s="195">
        <f>D494+Sheet!D488</f>
        <v>1508005.48</v>
      </c>
      <c r="E495" s="195">
        <f>E494+Sheet!E488</f>
        <v>1140256.15</v>
      </c>
      <c r="F495" s="196">
        <f>F494+Sheet!F488</f>
        <v>0</v>
      </c>
      <c r="G495" s="196">
        <f>G494+Sheet!G488</f>
        <v>0</v>
      </c>
      <c r="H495" s="199">
        <v>0.0</v>
      </c>
      <c r="I495" s="195">
        <f>I494+Sheet!I488</f>
        <v>0</v>
      </c>
      <c r="J495" s="196">
        <f>J494+Sheet!J488</f>
        <v>0</v>
      </c>
      <c r="K495" s="180">
        <f>K494+Sheet!K488</f>
        <v>0</v>
      </c>
      <c r="L495" s="180">
        <f>L494+Sheet!L488</f>
        <v>0</v>
      </c>
      <c r="M495" s="180">
        <f>M494+Sheet!M488</f>
        <v>0</v>
      </c>
      <c r="N495" s="180">
        <f>N494+Sheet!N488</f>
        <v>0</v>
      </c>
      <c r="O495" s="167">
        <f>O494+Sheet!O488</f>
        <v>515023.8364</v>
      </c>
      <c r="P495" s="167">
        <f>P494+Sheet!P488</f>
        <v>309655.5108</v>
      </c>
      <c r="Q495" s="167">
        <f>Q494+Sheet!Q488</f>
        <v>830349.5893</v>
      </c>
      <c r="R495" s="167">
        <f>R494+Sheet!R488</f>
        <v>0</v>
      </c>
      <c r="S495" s="159"/>
      <c r="T495" s="159"/>
      <c r="U495" s="159"/>
      <c r="V495" s="159"/>
      <c r="W495" s="159"/>
      <c r="X495" s="159"/>
    </row>
    <row r="496" ht="15.75" customHeight="1">
      <c r="A496" s="186" t="str">
        <f>'PROP DAILY PNL'!A490</f>
        <v/>
      </c>
      <c r="B496" s="190">
        <f t="shared" si="9"/>
        <v>10461574.55</v>
      </c>
      <c r="C496" s="194">
        <f>C495+Sheet!C489</f>
        <v>6158283.984</v>
      </c>
      <c r="D496" s="195">
        <f>D495+Sheet!D489</f>
        <v>1508005.48</v>
      </c>
      <c r="E496" s="195">
        <f>E495+Sheet!E489</f>
        <v>1140256.15</v>
      </c>
      <c r="F496" s="196">
        <f>F495+Sheet!F489</f>
        <v>0</v>
      </c>
      <c r="G496" s="196">
        <f>G495+Sheet!G489</f>
        <v>0</v>
      </c>
      <c r="H496" s="199">
        <v>0.0</v>
      </c>
      <c r="I496" s="195">
        <f>I495+Sheet!I489</f>
        <v>0</v>
      </c>
      <c r="J496" s="196">
        <f>J495+Sheet!J489</f>
        <v>0</v>
      </c>
      <c r="K496" s="180">
        <f>K495+Sheet!K489</f>
        <v>0</v>
      </c>
      <c r="L496" s="180">
        <f>L495+Sheet!L489</f>
        <v>0</v>
      </c>
      <c r="M496" s="180">
        <f>M495+Sheet!M489</f>
        <v>0</v>
      </c>
      <c r="N496" s="180">
        <f>N495+Sheet!N489</f>
        <v>0</v>
      </c>
      <c r="O496" s="167">
        <f>O495+Sheet!O489</f>
        <v>515023.8364</v>
      </c>
      <c r="P496" s="167">
        <f>P495+Sheet!P489</f>
        <v>309655.5108</v>
      </c>
      <c r="Q496" s="167">
        <f>Q495+Sheet!Q489</f>
        <v>830349.5893</v>
      </c>
      <c r="R496" s="167">
        <f>R495+Sheet!R489</f>
        <v>0</v>
      </c>
      <c r="S496" s="159"/>
      <c r="T496" s="159"/>
      <c r="U496" s="159"/>
      <c r="V496" s="159"/>
      <c r="W496" s="159"/>
      <c r="X496" s="159"/>
    </row>
    <row r="497" ht="15.75" customHeight="1">
      <c r="A497" s="186" t="str">
        <f>'PROP DAILY PNL'!A491</f>
        <v/>
      </c>
      <c r="B497" s="190">
        <f t="shared" si="9"/>
        <v>10461574.55</v>
      </c>
      <c r="C497" s="194">
        <f>C496+Sheet!C490</f>
        <v>6158283.984</v>
      </c>
      <c r="D497" s="195">
        <f>D496+Sheet!D490</f>
        <v>1508005.48</v>
      </c>
      <c r="E497" s="195">
        <f>E496+Sheet!E490</f>
        <v>1140256.15</v>
      </c>
      <c r="F497" s="196">
        <f>F496+Sheet!F490</f>
        <v>0</v>
      </c>
      <c r="G497" s="196">
        <f>G496+Sheet!G490</f>
        <v>0</v>
      </c>
      <c r="H497" s="199">
        <v>0.0</v>
      </c>
      <c r="I497" s="195">
        <f>I496+Sheet!I490</f>
        <v>0</v>
      </c>
      <c r="J497" s="196">
        <f>J496+Sheet!J490</f>
        <v>0</v>
      </c>
      <c r="K497" s="180">
        <f>K496+Sheet!K490</f>
        <v>0</v>
      </c>
      <c r="L497" s="180">
        <f>L496+Sheet!L490</f>
        <v>0</v>
      </c>
      <c r="M497" s="180">
        <f>M496+Sheet!M490</f>
        <v>0</v>
      </c>
      <c r="N497" s="180">
        <f>N496+Sheet!N490</f>
        <v>0</v>
      </c>
      <c r="O497" s="167">
        <f>O496+Sheet!O490</f>
        <v>515023.8364</v>
      </c>
      <c r="P497" s="167">
        <f>P496+Sheet!P490</f>
        <v>309655.5108</v>
      </c>
      <c r="Q497" s="167">
        <f>Q496+Sheet!Q490</f>
        <v>830349.5893</v>
      </c>
      <c r="R497" s="167">
        <f>R496+Sheet!R490</f>
        <v>0</v>
      </c>
      <c r="S497" s="159"/>
      <c r="T497" s="159"/>
      <c r="U497" s="159"/>
      <c r="V497" s="159"/>
      <c r="W497" s="159"/>
      <c r="X497" s="159"/>
    </row>
    <row r="498" ht="15.75" customHeight="1">
      <c r="A498" s="186" t="str">
        <f>'PROP DAILY PNL'!A492</f>
        <v/>
      </c>
      <c r="B498" s="190">
        <f t="shared" si="9"/>
        <v>10461574.55</v>
      </c>
      <c r="C498" s="194">
        <f>C497+Sheet!C491</f>
        <v>6158283.984</v>
      </c>
      <c r="D498" s="195">
        <f>D497+Sheet!D491</f>
        <v>1508005.48</v>
      </c>
      <c r="E498" s="195">
        <f>E497+Sheet!E491</f>
        <v>1140256.15</v>
      </c>
      <c r="F498" s="196">
        <f>F497+Sheet!F491</f>
        <v>0</v>
      </c>
      <c r="G498" s="196">
        <f>G497+Sheet!G491</f>
        <v>0</v>
      </c>
      <c r="H498" s="199">
        <v>0.0</v>
      </c>
      <c r="I498" s="195">
        <f>I497+Sheet!I491</f>
        <v>0</v>
      </c>
      <c r="J498" s="196">
        <f>J497+Sheet!J491</f>
        <v>0</v>
      </c>
      <c r="K498" s="180">
        <f>K497+Sheet!K491</f>
        <v>0</v>
      </c>
      <c r="L498" s="180">
        <f>L497+Sheet!L491</f>
        <v>0</v>
      </c>
      <c r="M498" s="180">
        <f>M497+Sheet!M491</f>
        <v>0</v>
      </c>
      <c r="N498" s="180">
        <f>N497+Sheet!N491</f>
        <v>0</v>
      </c>
      <c r="O498" s="167">
        <f>O497+Sheet!O491</f>
        <v>515023.8364</v>
      </c>
      <c r="P498" s="167">
        <f>P497+Sheet!P491</f>
        <v>309655.5108</v>
      </c>
      <c r="Q498" s="167">
        <f>Q497+Sheet!Q491</f>
        <v>830349.5893</v>
      </c>
      <c r="R498" s="167">
        <f>R497+Sheet!R491</f>
        <v>0</v>
      </c>
      <c r="S498" s="159"/>
      <c r="T498" s="159"/>
      <c r="U498" s="159"/>
      <c r="V498" s="159"/>
      <c r="W498" s="159"/>
      <c r="X498" s="159"/>
    </row>
    <row r="499" ht="15.75" customHeight="1">
      <c r="A499" s="186" t="str">
        <f>'PROP DAILY PNL'!A493</f>
        <v/>
      </c>
      <c r="B499" s="190">
        <f t="shared" si="9"/>
        <v>10461574.55</v>
      </c>
      <c r="C499" s="194">
        <f>C498+Sheet!C492</f>
        <v>6158283.984</v>
      </c>
      <c r="D499" s="195">
        <f>D498+Sheet!D492</f>
        <v>1508005.48</v>
      </c>
      <c r="E499" s="195">
        <f>E498+Sheet!E492</f>
        <v>1140256.15</v>
      </c>
      <c r="F499" s="196">
        <f>F498+Sheet!F492</f>
        <v>0</v>
      </c>
      <c r="G499" s="196">
        <f>G498+Sheet!G492</f>
        <v>0</v>
      </c>
      <c r="H499" s="199">
        <v>0.0</v>
      </c>
      <c r="I499" s="195">
        <f>I498+Sheet!I492</f>
        <v>0</v>
      </c>
      <c r="J499" s="196">
        <f>J498+Sheet!J492</f>
        <v>0</v>
      </c>
      <c r="K499" s="180">
        <f>K498+Sheet!K492</f>
        <v>0</v>
      </c>
      <c r="L499" s="180">
        <f>L498+Sheet!L492</f>
        <v>0</v>
      </c>
      <c r="M499" s="180">
        <f>M498+Sheet!M492</f>
        <v>0</v>
      </c>
      <c r="N499" s="180">
        <f>N498+Sheet!N492</f>
        <v>0</v>
      </c>
      <c r="O499" s="167">
        <f>O498+Sheet!O492</f>
        <v>515023.8364</v>
      </c>
      <c r="P499" s="167">
        <f>P498+Sheet!P492</f>
        <v>309655.5108</v>
      </c>
      <c r="Q499" s="167">
        <f>Q498+Sheet!Q492</f>
        <v>830349.5893</v>
      </c>
      <c r="R499" s="167">
        <f>R498+Sheet!R492</f>
        <v>0</v>
      </c>
      <c r="S499" s="159"/>
      <c r="T499" s="159"/>
      <c r="U499" s="159"/>
      <c r="V499" s="159"/>
      <c r="W499" s="159"/>
      <c r="X499" s="159"/>
    </row>
    <row r="500" ht="15.75" customHeight="1">
      <c r="A500" s="186" t="str">
        <f>'PROP DAILY PNL'!A494</f>
        <v/>
      </c>
      <c r="B500" s="190">
        <f t="shared" si="9"/>
        <v>10461574.55</v>
      </c>
      <c r="C500" s="194">
        <f>C499+Sheet!C493</f>
        <v>6158283.984</v>
      </c>
      <c r="D500" s="195">
        <f>D499+Sheet!D493</f>
        <v>1508005.48</v>
      </c>
      <c r="E500" s="195">
        <f>E499+Sheet!E493</f>
        <v>1140256.15</v>
      </c>
      <c r="F500" s="196">
        <f>F499+Sheet!F493</f>
        <v>0</v>
      </c>
      <c r="G500" s="196">
        <f>G499+Sheet!G493</f>
        <v>0</v>
      </c>
      <c r="H500" s="199">
        <v>0.0</v>
      </c>
      <c r="I500" s="195">
        <f>I499+Sheet!I493</f>
        <v>0</v>
      </c>
      <c r="J500" s="196">
        <f>J499+Sheet!J493</f>
        <v>0</v>
      </c>
      <c r="K500" s="180">
        <f>K499+Sheet!K493</f>
        <v>0</v>
      </c>
      <c r="L500" s="180">
        <f>L499+Sheet!L493</f>
        <v>0</v>
      </c>
      <c r="M500" s="180">
        <f>M499+Sheet!M493</f>
        <v>0</v>
      </c>
      <c r="N500" s="180">
        <f>N499+Sheet!N493</f>
        <v>0</v>
      </c>
      <c r="O500" s="167">
        <f>O499+Sheet!O493</f>
        <v>515023.8364</v>
      </c>
      <c r="P500" s="167">
        <f>P499+Sheet!P493</f>
        <v>309655.5108</v>
      </c>
      <c r="Q500" s="167">
        <f>Q499+Sheet!Q493</f>
        <v>830349.5893</v>
      </c>
      <c r="R500" s="167">
        <f>R499+Sheet!R493</f>
        <v>0</v>
      </c>
      <c r="S500" s="159"/>
      <c r="T500" s="159"/>
      <c r="U500" s="159"/>
      <c r="V500" s="159"/>
      <c r="W500" s="159"/>
      <c r="X500" s="159"/>
    </row>
    <row r="501" ht="15.75" customHeight="1">
      <c r="A501" s="186" t="str">
        <f>'PROP DAILY PNL'!A495</f>
        <v/>
      </c>
      <c r="B501" s="190">
        <f t="shared" si="9"/>
        <v>10461574.55</v>
      </c>
      <c r="C501" s="194">
        <f>C500+Sheet!C494</f>
        <v>6158283.984</v>
      </c>
      <c r="D501" s="195">
        <f>D500+Sheet!D494</f>
        <v>1508005.48</v>
      </c>
      <c r="E501" s="195">
        <f>E500+Sheet!E494</f>
        <v>1140256.15</v>
      </c>
      <c r="F501" s="196">
        <f>F500+Sheet!F494</f>
        <v>0</v>
      </c>
      <c r="G501" s="196">
        <f>G500+Sheet!G494</f>
        <v>0</v>
      </c>
      <c r="H501" s="199">
        <v>0.0</v>
      </c>
      <c r="I501" s="195">
        <f>I500+Sheet!I494</f>
        <v>0</v>
      </c>
      <c r="J501" s="196">
        <f>J500+Sheet!J494</f>
        <v>0</v>
      </c>
      <c r="K501" s="180">
        <f>K500+Sheet!K494</f>
        <v>0</v>
      </c>
      <c r="L501" s="180">
        <f>L500+Sheet!L494</f>
        <v>0</v>
      </c>
      <c r="M501" s="180">
        <f>M500+Sheet!M494</f>
        <v>0</v>
      </c>
      <c r="N501" s="180">
        <f>N500+Sheet!N494</f>
        <v>0</v>
      </c>
      <c r="O501" s="167">
        <f>O500+Sheet!O494</f>
        <v>515023.8364</v>
      </c>
      <c r="P501" s="167">
        <f>P500+Sheet!P494</f>
        <v>309655.5108</v>
      </c>
      <c r="Q501" s="167">
        <f>Q500+Sheet!Q494</f>
        <v>830349.5893</v>
      </c>
      <c r="R501" s="167">
        <f>R500+Sheet!R494</f>
        <v>0</v>
      </c>
      <c r="S501" s="159"/>
      <c r="T501" s="159"/>
      <c r="U501" s="159"/>
      <c r="V501" s="159"/>
      <c r="W501" s="159"/>
      <c r="X501" s="159"/>
    </row>
    <row r="502" ht="15.75" customHeight="1">
      <c r="A502" s="186" t="str">
        <f>'PROP DAILY PNL'!A496</f>
        <v/>
      </c>
      <c r="B502" s="190">
        <f t="shared" si="9"/>
        <v>10461574.55</v>
      </c>
      <c r="C502" s="194">
        <f>C501+Sheet!C495</f>
        <v>6158283.984</v>
      </c>
      <c r="D502" s="195">
        <f>D501+Sheet!D495</f>
        <v>1508005.48</v>
      </c>
      <c r="E502" s="195">
        <f>E501+Sheet!E495</f>
        <v>1140256.15</v>
      </c>
      <c r="F502" s="196">
        <f>F501+Sheet!F495</f>
        <v>0</v>
      </c>
      <c r="G502" s="196">
        <f>G501+Sheet!G495</f>
        <v>0</v>
      </c>
      <c r="H502" s="199">
        <v>0.0</v>
      </c>
      <c r="I502" s="195">
        <f>I501+Sheet!I495</f>
        <v>0</v>
      </c>
      <c r="J502" s="196">
        <f>J501+Sheet!J495</f>
        <v>0</v>
      </c>
      <c r="K502" s="180">
        <f>K501+Sheet!K495</f>
        <v>0</v>
      </c>
      <c r="L502" s="180">
        <f>L501+Sheet!L495</f>
        <v>0</v>
      </c>
      <c r="M502" s="180">
        <f>M501+Sheet!M495</f>
        <v>0</v>
      </c>
      <c r="N502" s="180">
        <f>N501+Sheet!N495</f>
        <v>0</v>
      </c>
      <c r="O502" s="167">
        <f>O501+Sheet!O495</f>
        <v>515023.8364</v>
      </c>
      <c r="P502" s="167">
        <f>P501+Sheet!P495</f>
        <v>309655.5108</v>
      </c>
      <c r="Q502" s="167">
        <f>Q501+Sheet!Q495</f>
        <v>830349.5893</v>
      </c>
      <c r="R502" s="167">
        <f>R501+Sheet!R495</f>
        <v>0</v>
      </c>
      <c r="S502" s="159"/>
      <c r="T502" s="159"/>
      <c r="U502" s="159"/>
      <c r="V502" s="159"/>
      <c r="W502" s="159"/>
      <c r="X502" s="159"/>
    </row>
    <row r="503" ht="15.75" customHeight="1">
      <c r="A503" s="186" t="str">
        <f>'PROP DAILY PNL'!A497</f>
        <v/>
      </c>
      <c r="B503" s="190">
        <f t="shared" si="9"/>
        <v>10461574.55</v>
      </c>
      <c r="C503" s="194">
        <f>C502+Sheet!C496</f>
        <v>6158283.984</v>
      </c>
      <c r="D503" s="195">
        <f>D502+Sheet!D496</f>
        <v>1508005.48</v>
      </c>
      <c r="E503" s="195">
        <f>E502+Sheet!E496</f>
        <v>1140256.15</v>
      </c>
      <c r="F503" s="196">
        <f>F502+Sheet!F496</f>
        <v>0</v>
      </c>
      <c r="G503" s="196">
        <f>G502+Sheet!G496</f>
        <v>0</v>
      </c>
      <c r="H503" s="199">
        <v>0.0</v>
      </c>
      <c r="I503" s="195">
        <f>I502+Sheet!I496</f>
        <v>0</v>
      </c>
      <c r="J503" s="196">
        <f>J502+Sheet!J496</f>
        <v>0</v>
      </c>
      <c r="K503" s="180">
        <f>K502+Sheet!K496</f>
        <v>0</v>
      </c>
      <c r="L503" s="180">
        <f>L502+Sheet!L496</f>
        <v>0</v>
      </c>
      <c r="M503" s="180">
        <f>M502+Sheet!M496</f>
        <v>0</v>
      </c>
      <c r="N503" s="180">
        <f>N502+Sheet!N496</f>
        <v>0</v>
      </c>
      <c r="O503" s="167">
        <f>O502+Sheet!O496</f>
        <v>515023.8364</v>
      </c>
      <c r="P503" s="167">
        <f>P502+Sheet!P496</f>
        <v>309655.5108</v>
      </c>
      <c r="Q503" s="167">
        <f>Q502+Sheet!Q496</f>
        <v>830349.5893</v>
      </c>
      <c r="R503" s="167">
        <f>R502+Sheet!R496</f>
        <v>0</v>
      </c>
      <c r="S503" s="159"/>
      <c r="T503" s="159"/>
      <c r="U503" s="159"/>
      <c r="V503" s="159"/>
      <c r="W503" s="159"/>
      <c r="X503" s="159"/>
    </row>
    <row r="504" ht="15.75" customHeight="1">
      <c r="A504" s="186" t="str">
        <f>'PROP DAILY PNL'!A498</f>
        <v/>
      </c>
      <c r="B504" s="190">
        <f t="shared" si="9"/>
        <v>10461574.55</v>
      </c>
      <c r="C504" s="194">
        <f>C503+Sheet!C497</f>
        <v>6158283.984</v>
      </c>
      <c r="D504" s="195">
        <f>D503+Sheet!D497</f>
        <v>1508005.48</v>
      </c>
      <c r="E504" s="195">
        <f>E503+Sheet!E497</f>
        <v>1140256.15</v>
      </c>
      <c r="F504" s="196">
        <f>F503+Sheet!F497</f>
        <v>0</v>
      </c>
      <c r="G504" s="196">
        <f>G503+Sheet!G497</f>
        <v>0</v>
      </c>
      <c r="H504" s="199">
        <v>0.0</v>
      </c>
      <c r="I504" s="195">
        <f>I503+Sheet!I497</f>
        <v>0</v>
      </c>
      <c r="J504" s="196">
        <f>J503+Sheet!J497</f>
        <v>0</v>
      </c>
      <c r="K504" s="180">
        <f>K503+Sheet!K497</f>
        <v>0</v>
      </c>
      <c r="L504" s="180">
        <f>L503+Sheet!L497</f>
        <v>0</v>
      </c>
      <c r="M504" s="180">
        <f>M503+Sheet!M497</f>
        <v>0</v>
      </c>
      <c r="N504" s="180">
        <f>N503+Sheet!N497</f>
        <v>0</v>
      </c>
      <c r="O504" s="167">
        <f>O503+Sheet!O497</f>
        <v>515023.8364</v>
      </c>
      <c r="P504" s="167">
        <f>P503+Sheet!P497</f>
        <v>309655.5108</v>
      </c>
      <c r="Q504" s="167">
        <f>Q503+Sheet!Q497</f>
        <v>830349.5893</v>
      </c>
      <c r="R504" s="167">
        <f>R503+Sheet!R497</f>
        <v>0</v>
      </c>
      <c r="S504" s="159"/>
      <c r="T504" s="159"/>
      <c r="U504" s="159"/>
      <c r="V504" s="159"/>
      <c r="W504" s="159"/>
      <c r="X504" s="159"/>
    </row>
    <row r="505" ht="15.75" customHeight="1">
      <c r="A505" s="186" t="str">
        <f>'PROP DAILY PNL'!A499</f>
        <v/>
      </c>
      <c r="B505" s="190">
        <f t="shared" si="9"/>
        <v>10461574.55</v>
      </c>
      <c r="C505" s="194">
        <f>C504+Sheet!C498</f>
        <v>6158283.984</v>
      </c>
      <c r="D505" s="195">
        <f>D504+Sheet!D498</f>
        <v>1508005.48</v>
      </c>
      <c r="E505" s="195">
        <f>E504+Sheet!E498</f>
        <v>1140256.15</v>
      </c>
      <c r="F505" s="196">
        <f>F504+Sheet!F498</f>
        <v>0</v>
      </c>
      <c r="G505" s="196">
        <f>G504+Sheet!G498</f>
        <v>0</v>
      </c>
      <c r="H505" s="199">
        <v>0.0</v>
      </c>
      <c r="I505" s="195">
        <f>I504+Sheet!I498</f>
        <v>0</v>
      </c>
      <c r="J505" s="196">
        <f>J504+Sheet!J498</f>
        <v>0</v>
      </c>
      <c r="K505" s="180">
        <f>K504+Sheet!K498</f>
        <v>0</v>
      </c>
      <c r="L505" s="180">
        <f>L504+Sheet!L498</f>
        <v>0</v>
      </c>
      <c r="M505" s="180">
        <f>M504+Sheet!M498</f>
        <v>0</v>
      </c>
      <c r="N505" s="180">
        <f>N504+Sheet!N498</f>
        <v>0</v>
      </c>
      <c r="O505" s="167">
        <f>O504+Sheet!O498</f>
        <v>515023.8364</v>
      </c>
      <c r="P505" s="167">
        <f>P504+Sheet!P498</f>
        <v>309655.5108</v>
      </c>
      <c r="Q505" s="167">
        <f>Q504+Sheet!Q498</f>
        <v>830349.5893</v>
      </c>
      <c r="R505" s="167">
        <f>R504+Sheet!R498</f>
        <v>0</v>
      </c>
      <c r="S505" s="159"/>
      <c r="T505" s="159"/>
      <c r="U505" s="159"/>
      <c r="V505" s="159"/>
      <c r="W505" s="159"/>
      <c r="X505" s="159"/>
    </row>
    <row r="506" ht="15.75" customHeight="1">
      <c r="A506" s="186" t="str">
        <f>'PROP DAILY PNL'!A500</f>
        <v/>
      </c>
      <c r="B506" s="190">
        <f t="shared" si="9"/>
        <v>10461574.55</v>
      </c>
      <c r="C506" s="194">
        <f>C505+Sheet!C499</f>
        <v>6158283.984</v>
      </c>
      <c r="D506" s="195">
        <f>D505+Sheet!D499</f>
        <v>1508005.48</v>
      </c>
      <c r="E506" s="195">
        <f>E505+Sheet!E499</f>
        <v>1140256.15</v>
      </c>
      <c r="F506" s="196">
        <f>F505+Sheet!F499</f>
        <v>0</v>
      </c>
      <c r="G506" s="196">
        <f>G505+Sheet!G499</f>
        <v>0</v>
      </c>
      <c r="H506" s="199">
        <v>0.0</v>
      </c>
      <c r="I506" s="195">
        <f>I505+Sheet!I499</f>
        <v>0</v>
      </c>
      <c r="J506" s="196">
        <f>J505+Sheet!J499</f>
        <v>0</v>
      </c>
      <c r="K506" s="180">
        <f>K505+Sheet!K499</f>
        <v>0</v>
      </c>
      <c r="L506" s="180">
        <f>L505+Sheet!L499</f>
        <v>0</v>
      </c>
      <c r="M506" s="180">
        <f>M505+Sheet!M499</f>
        <v>0</v>
      </c>
      <c r="N506" s="180">
        <f>N505+Sheet!N499</f>
        <v>0</v>
      </c>
      <c r="O506" s="167">
        <f>O505+Sheet!O499</f>
        <v>515023.8364</v>
      </c>
      <c r="P506" s="167">
        <f>P505+Sheet!P499</f>
        <v>309655.5108</v>
      </c>
      <c r="Q506" s="167">
        <f>Q505+Sheet!Q499</f>
        <v>830349.5893</v>
      </c>
      <c r="R506" s="167">
        <f>R505+Sheet!R499</f>
        <v>0</v>
      </c>
      <c r="S506" s="159"/>
      <c r="T506" s="159"/>
      <c r="U506" s="159"/>
      <c r="V506" s="159"/>
      <c r="W506" s="159"/>
      <c r="X506" s="159"/>
    </row>
    <row r="507" ht="15.75" customHeight="1">
      <c r="A507" s="186" t="str">
        <f>'PROP DAILY PNL'!A501</f>
        <v/>
      </c>
      <c r="B507" s="190">
        <f t="shared" si="9"/>
        <v>10461574.55</v>
      </c>
      <c r="C507" s="194">
        <f>C506+Sheet!C500</f>
        <v>6158283.984</v>
      </c>
      <c r="D507" s="195">
        <f>D506+Sheet!D500</f>
        <v>1508005.48</v>
      </c>
      <c r="E507" s="195">
        <f>E506+Sheet!E500</f>
        <v>1140256.15</v>
      </c>
      <c r="F507" s="196">
        <f>F506+Sheet!F500</f>
        <v>0</v>
      </c>
      <c r="G507" s="196">
        <f>G506+Sheet!G500</f>
        <v>0</v>
      </c>
      <c r="H507" s="199">
        <v>0.0</v>
      </c>
      <c r="I507" s="195">
        <f>I506+Sheet!I500</f>
        <v>0</v>
      </c>
      <c r="J507" s="196">
        <f>J506+Sheet!J500</f>
        <v>0</v>
      </c>
      <c r="K507" s="180">
        <f>K506+Sheet!K500</f>
        <v>0</v>
      </c>
      <c r="L507" s="180">
        <f>L506+Sheet!L500</f>
        <v>0</v>
      </c>
      <c r="M507" s="180">
        <f>M506+Sheet!M500</f>
        <v>0</v>
      </c>
      <c r="N507" s="180">
        <f>N506+Sheet!N500</f>
        <v>0</v>
      </c>
      <c r="O507" s="167">
        <f>O506+Sheet!O500</f>
        <v>515023.8364</v>
      </c>
      <c r="P507" s="167">
        <f>P506+Sheet!P500</f>
        <v>309655.5108</v>
      </c>
      <c r="Q507" s="167">
        <f>Q506+Sheet!Q500</f>
        <v>830349.5893</v>
      </c>
      <c r="R507" s="167">
        <f>R506+Sheet!R500</f>
        <v>0</v>
      </c>
      <c r="S507" s="159"/>
      <c r="T507" s="159"/>
      <c r="U507" s="159"/>
      <c r="V507" s="159"/>
      <c r="W507" s="159"/>
      <c r="X507" s="159"/>
    </row>
    <row r="508" ht="15.75" customHeight="1">
      <c r="A508" s="186" t="str">
        <f>'PROP DAILY PNL'!A502</f>
        <v/>
      </c>
      <c r="B508" s="190">
        <f t="shared" si="9"/>
        <v>10461574.55</v>
      </c>
      <c r="C508" s="194">
        <f>C507+Sheet!C501</f>
        <v>6158283.984</v>
      </c>
      <c r="D508" s="195">
        <f>D507+Sheet!D501</f>
        <v>1508005.48</v>
      </c>
      <c r="E508" s="195">
        <f>E507+Sheet!E501</f>
        <v>1140256.15</v>
      </c>
      <c r="F508" s="196">
        <f>F507+Sheet!F501</f>
        <v>0</v>
      </c>
      <c r="G508" s="196">
        <f>G507+Sheet!G501</f>
        <v>0</v>
      </c>
      <c r="H508" s="199">
        <v>0.0</v>
      </c>
      <c r="I508" s="195">
        <f>I507+Sheet!I501</f>
        <v>0</v>
      </c>
      <c r="J508" s="196">
        <f>J507+Sheet!J501</f>
        <v>0</v>
      </c>
      <c r="K508" s="180">
        <f>K507+Sheet!K501</f>
        <v>0</v>
      </c>
      <c r="L508" s="180">
        <f>L507+Sheet!L501</f>
        <v>0</v>
      </c>
      <c r="M508" s="180">
        <f>M507+Sheet!M501</f>
        <v>0</v>
      </c>
      <c r="N508" s="180">
        <f>N507+Sheet!N501</f>
        <v>0</v>
      </c>
      <c r="O508" s="167">
        <f>O507+Sheet!O501</f>
        <v>515023.8364</v>
      </c>
      <c r="P508" s="167">
        <f>P507+Sheet!P501</f>
        <v>309655.5108</v>
      </c>
      <c r="Q508" s="167">
        <f>Q507+Sheet!Q501</f>
        <v>830349.5893</v>
      </c>
      <c r="R508" s="167">
        <f>R507+Sheet!R501</f>
        <v>0</v>
      </c>
      <c r="S508" s="159"/>
      <c r="T508" s="159"/>
      <c r="U508" s="159"/>
      <c r="V508" s="159"/>
      <c r="W508" s="159"/>
      <c r="X508" s="159"/>
    </row>
    <row r="509" ht="15.75" customHeight="1">
      <c r="A509" s="186" t="str">
        <f>'PROP DAILY PNL'!A503</f>
        <v/>
      </c>
      <c r="B509" s="190">
        <f t="shared" si="9"/>
        <v>10461574.55</v>
      </c>
      <c r="C509" s="194">
        <f>C508+Sheet!C502</f>
        <v>6158283.984</v>
      </c>
      <c r="D509" s="195">
        <f>D508+Sheet!D502</f>
        <v>1508005.48</v>
      </c>
      <c r="E509" s="195">
        <f>E508+Sheet!E502</f>
        <v>1140256.15</v>
      </c>
      <c r="F509" s="196">
        <f>F508+Sheet!F502</f>
        <v>0</v>
      </c>
      <c r="G509" s="196">
        <f>G508+Sheet!G502</f>
        <v>0</v>
      </c>
      <c r="H509" s="199">
        <v>0.0</v>
      </c>
      <c r="I509" s="195">
        <f>I508+Sheet!I502</f>
        <v>0</v>
      </c>
      <c r="J509" s="196">
        <f>J508+Sheet!J502</f>
        <v>0</v>
      </c>
      <c r="K509" s="180">
        <f>K508+Sheet!K502</f>
        <v>0</v>
      </c>
      <c r="L509" s="180">
        <f>L508+Sheet!L502</f>
        <v>0</v>
      </c>
      <c r="M509" s="180">
        <f>M508+Sheet!M502</f>
        <v>0</v>
      </c>
      <c r="N509" s="180">
        <f>N508+Sheet!N502</f>
        <v>0</v>
      </c>
      <c r="O509" s="167">
        <f>O508+Sheet!O502</f>
        <v>515023.8364</v>
      </c>
      <c r="P509" s="167">
        <f>P508+Sheet!P502</f>
        <v>309655.5108</v>
      </c>
      <c r="Q509" s="167">
        <f>Q508+Sheet!Q502</f>
        <v>830349.5893</v>
      </c>
      <c r="R509" s="167">
        <f>R508+Sheet!R502</f>
        <v>0</v>
      </c>
      <c r="S509" s="159"/>
      <c r="T509" s="159"/>
      <c r="U509" s="159"/>
      <c r="V509" s="159"/>
      <c r="W509" s="159"/>
      <c r="X509" s="159"/>
    </row>
    <row r="510" ht="15.75" customHeight="1">
      <c r="A510" s="186" t="str">
        <f>'PROP DAILY PNL'!A504</f>
        <v/>
      </c>
      <c r="B510" s="190">
        <f t="shared" si="9"/>
        <v>10461574.55</v>
      </c>
      <c r="C510" s="194">
        <f>C509+Sheet!C503</f>
        <v>6158283.984</v>
      </c>
      <c r="D510" s="195">
        <f>D509+Sheet!D503</f>
        <v>1508005.48</v>
      </c>
      <c r="E510" s="195">
        <f>E509+Sheet!E503</f>
        <v>1140256.15</v>
      </c>
      <c r="F510" s="196">
        <f>F509+Sheet!F503</f>
        <v>0</v>
      </c>
      <c r="G510" s="196">
        <f>G509+Sheet!G503</f>
        <v>0</v>
      </c>
      <c r="H510" s="199">
        <v>0.0</v>
      </c>
      <c r="I510" s="195">
        <f>I509+Sheet!I503</f>
        <v>0</v>
      </c>
      <c r="J510" s="196">
        <f>J509+Sheet!J503</f>
        <v>0</v>
      </c>
      <c r="K510" s="180">
        <f>K509+Sheet!K503</f>
        <v>0</v>
      </c>
      <c r="L510" s="180">
        <f>L509+Sheet!L503</f>
        <v>0</v>
      </c>
      <c r="M510" s="180">
        <f>M509+Sheet!M503</f>
        <v>0</v>
      </c>
      <c r="N510" s="180">
        <f>N509+Sheet!N503</f>
        <v>0</v>
      </c>
      <c r="O510" s="167">
        <f>O509+Sheet!O503</f>
        <v>515023.8364</v>
      </c>
      <c r="P510" s="167">
        <f>P509+Sheet!P503</f>
        <v>309655.5108</v>
      </c>
      <c r="Q510" s="167">
        <f>Q509+Sheet!Q503</f>
        <v>830349.5893</v>
      </c>
      <c r="R510" s="167">
        <f>R509+Sheet!R503</f>
        <v>0</v>
      </c>
      <c r="S510" s="159"/>
      <c r="T510" s="159"/>
      <c r="U510" s="159"/>
      <c r="V510" s="159"/>
      <c r="W510" s="159"/>
      <c r="X510" s="159"/>
    </row>
    <row r="511" ht="15.75" customHeight="1">
      <c r="A511" s="186" t="str">
        <f>'PROP DAILY PNL'!A505</f>
        <v/>
      </c>
      <c r="B511" s="190">
        <f t="shared" si="9"/>
        <v>10461574.55</v>
      </c>
      <c r="C511" s="194">
        <f>C510+Sheet!C504</f>
        <v>6158283.984</v>
      </c>
      <c r="D511" s="195">
        <f>D510+Sheet!D504</f>
        <v>1508005.48</v>
      </c>
      <c r="E511" s="195">
        <f>E510+Sheet!E504</f>
        <v>1140256.15</v>
      </c>
      <c r="F511" s="196">
        <f>F510+Sheet!F504</f>
        <v>0</v>
      </c>
      <c r="G511" s="196">
        <f>G510+Sheet!G504</f>
        <v>0</v>
      </c>
      <c r="H511" s="199">
        <v>0.0</v>
      </c>
      <c r="I511" s="195">
        <f>I510+Sheet!I504</f>
        <v>0</v>
      </c>
      <c r="J511" s="196">
        <f>J510+Sheet!J504</f>
        <v>0</v>
      </c>
      <c r="K511" s="180">
        <f>K510+Sheet!K504</f>
        <v>0</v>
      </c>
      <c r="L511" s="180">
        <f>L510+Sheet!L504</f>
        <v>0</v>
      </c>
      <c r="M511" s="180">
        <f>M510+Sheet!M504</f>
        <v>0</v>
      </c>
      <c r="N511" s="180">
        <f>N510+Sheet!N504</f>
        <v>0</v>
      </c>
      <c r="O511" s="167">
        <f>O510+Sheet!O504</f>
        <v>515023.8364</v>
      </c>
      <c r="P511" s="167">
        <f>P510+Sheet!P504</f>
        <v>309655.5108</v>
      </c>
      <c r="Q511" s="167">
        <f>Q510+Sheet!Q504</f>
        <v>830349.5893</v>
      </c>
      <c r="R511" s="167">
        <f>R510+Sheet!R504</f>
        <v>0</v>
      </c>
      <c r="S511" s="159"/>
      <c r="T511" s="159"/>
      <c r="U511" s="159"/>
      <c r="V511" s="159"/>
      <c r="W511" s="159"/>
      <c r="X511" s="159"/>
    </row>
    <row r="512" ht="15.75" customHeight="1">
      <c r="A512" s="186" t="str">
        <f>'PROP DAILY PNL'!A506</f>
        <v/>
      </c>
      <c r="B512" s="190">
        <f t="shared" si="9"/>
        <v>10461574.55</v>
      </c>
      <c r="C512" s="194">
        <f>C511+Sheet!C505</f>
        <v>6158283.984</v>
      </c>
      <c r="D512" s="195">
        <f>D511+Sheet!D505</f>
        <v>1508005.48</v>
      </c>
      <c r="E512" s="195">
        <f>E511+Sheet!E505</f>
        <v>1140256.15</v>
      </c>
      <c r="F512" s="196">
        <f>F511+Sheet!F505</f>
        <v>0</v>
      </c>
      <c r="G512" s="196">
        <f>G511+Sheet!G505</f>
        <v>0</v>
      </c>
      <c r="H512" s="199">
        <v>0.0</v>
      </c>
      <c r="I512" s="195">
        <f>I511+Sheet!I505</f>
        <v>0</v>
      </c>
      <c r="J512" s="196">
        <f>J511+Sheet!J505</f>
        <v>0</v>
      </c>
      <c r="K512" s="180">
        <f>K511+Sheet!K505</f>
        <v>0</v>
      </c>
      <c r="L512" s="180">
        <f>L511+Sheet!L505</f>
        <v>0</v>
      </c>
      <c r="M512" s="180">
        <f>M511+Sheet!M505</f>
        <v>0</v>
      </c>
      <c r="N512" s="180">
        <f>N511+Sheet!N505</f>
        <v>0</v>
      </c>
      <c r="O512" s="167">
        <f>O511+Sheet!O505</f>
        <v>515023.8364</v>
      </c>
      <c r="P512" s="167">
        <f>P511+Sheet!P505</f>
        <v>309655.5108</v>
      </c>
      <c r="Q512" s="167">
        <f>Q511+Sheet!Q505</f>
        <v>830349.5893</v>
      </c>
      <c r="R512" s="167">
        <f>R511+Sheet!R505</f>
        <v>0</v>
      </c>
      <c r="S512" s="159"/>
      <c r="T512" s="159"/>
      <c r="U512" s="159"/>
      <c r="V512" s="159"/>
      <c r="W512" s="159"/>
      <c r="X512" s="159"/>
    </row>
    <row r="513" ht="15.75" customHeight="1">
      <c r="A513" s="186" t="str">
        <f>'PROP DAILY PNL'!A507</f>
        <v/>
      </c>
      <c r="B513" s="190">
        <f t="shared" si="9"/>
        <v>10461574.55</v>
      </c>
      <c r="C513" s="194">
        <f>C512+Sheet!C506</f>
        <v>6158283.984</v>
      </c>
      <c r="D513" s="195">
        <f>D512+Sheet!D506</f>
        <v>1508005.48</v>
      </c>
      <c r="E513" s="195">
        <f>E512+Sheet!E506</f>
        <v>1140256.15</v>
      </c>
      <c r="F513" s="196">
        <f>F512+Sheet!F506</f>
        <v>0</v>
      </c>
      <c r="G513" s="196">
        <f>G512+Sheet!G506</f>
        <v>0</v>
      </c>
      <c r="H513" s="199">
        <v>0.0</v>
      </c>
      <c r="I513" s="195">
        <f>I512+Sheet!I506</f>
        <v>0</v>
      </c>
      <c r="J513" s="196">
        <f>J512+Sheet!J506</f>
        <v>0</v>
      </c>
      <c r="K513" s="180">
        <f>K512+Sheet!K506</f>
        <v>0</v>
      </c>
      <c r="L513" s="180">
        <f>L512+Sheet!L506</f>
        <v>0</v>
      </c>
      <c r="M513" s="180">
        <f>M512+Sheet!M506</f>
        <v>0</v>
      </c>
      <c r="N513" s="180">
        <f>N512+Sheet!N506</f>
        <v>0</v>
      </c>
      <c r="O513" s="167">
        <f>O512+Sheet!O506</f>
        <v>515023.8364</v>
      </c>
      <c r="P513" s="167">
        <f>P512+Sheet!P506</f>
        <v>309655.5108</v>
      </c>
      <c r="Q513" s="167">
        <f>Q512+Sheet!Q506</f>
        <v>830349.5893</v>
      </c>
      <c r="R513" s="167">
        <f>R512+Sheet!R506</f>
        <v>0</v>
      </c>
      <c r="S513" s="159"/>
      <c r="T513" s="159"/>
      <c r="U513" s="159"/>
      <c r="V513" s="159"/>
      <c r="W513" s="159"/>
      <c r="X513" s="159"/>
    </row>
    <row r="514" ht="15.75" customHeight="1">
      <c r="A514" s="186" t="str">
        <f>'PROP DAILY PNL'!A508</f>
        <v/>
      </c>
      <c r="B514" s="190">
        <f t="shared" si="9"/>
        <v>10461574.55</v>
      </c>
      <c r="C514" s="194">
        <f>C513+Sheet!C507</f>
        <v>6158283.984</v>
      </c>
      <c r="D514" s="195">
        <f>D513+Sheet!D507</f>
        <v>1508005.48</v>
      </c>
      <c r="E514" s="195">
        <f>E513+Sheet!E507</f>
        <v>1140256.15</v>
      </c>
      <c r="F514" s="196">
        <f>F513+Sheet!F507</f>
        <v>0</v>
      </c>
      <c r="G514" s="196">
        <f>G513+Sheet!G507</f>
        <v>0</v>
      </c>
      <c r="H514" s="199">
        <v>0.0</v>
      </c>
      <c r="I514" s="195">
        <f>I513+Sheet!I507</f>
        <v>0</v>
      </c>
      <c r="J514" s="196">
        <f>J513+Sheet!J507</f>
        <v>0</v>
      </c>
      <c r="K514" s="180">
        <f>K513+Sheet!K507</f>
        <v>0</v>
      </c>
      <c r="L514" s="180">
        <f>L513+Sheet!L507</f>
        <v>0</v>
      </c>
      <c r="M514" s="180">
        <f>M513+Sheet!M507</f>
        <v>0</v>
      </c>
      <c r="N514" s="180">
        <f>N513+Sheet!N507</f>
        <v>0</v>
      </c>
      <c r="O514" s="167">
        <f>O513+Sheet!O507</f>
        <v>515023.8364</v>
      </c>
      <c r="P514" s="167">
        <f>P513+Sheet!P507</f>
        <v>309655.5108</v>
      </c>
      <c r="Q514" s="167">
        <f>Q513+Sheet!Q507</f>
        <v>830349.5893</v>
      </c>
      <c r="R514" s="167">
        <f>R513+Sheet!R507</f>
        <v>0</v>
      </c>
      <c r="S514" s="159"/>
      <c r="T514" s="159"/>
      <c r="U514" s="159"/>
      <c r="V514" s="159"/>
      <c r="W514" s="159"/>
      <c r="X514" s="159"/>
    </row>
    <row r="515" ht="15.75" customHeight="1">
      <c r="A515" s="186" t="str">
        <f>'PROP DAILY PNL'!A509</f>
        <v/>
      </c>
      <c r="B515" s="190">
        <f t="shared" si="9"/>
        <v>10461574.55</v>
      </c>
      <c r="C515" s="194">
        <f>C514+Sheet!C508</f>
        <v>6158283.984</v>
      </c>
      <c r="D515" s="195">
        <f>D514+Sheet!D508</f>
        <v>1508005.48</v>
      </c>
      <c r="E515" s="195">
        <f>E514+Sheet!E508</f>
        <v>1140256.15</v>
      </c>
      <c r="F515" s="196">
        <f>F514+Sheet!F508</f>
        <v>0</v>
      </c>
      <c r="G515" s="196">
        <f>G514+Sheet!G508</f>
        <v>0</v>
      </c>
      <c r="H515" s="199">
        <v>0.0</v>
      </c>
      <c r="I515" s="195">
        <f>I514+Sheet!I508</f>
        <v>0</v>
      </c>
      <c r="J515" s="196">
        <f>J514+Sheet!J508</f>
        <v>0</v>
      </c>
      <c r="K515" s="180">
        <f>K514+Sheet!K508</f>
        <v>0</v>
      </c>
      <c r="L515" s="180">
        <f>L514+Sheet!L508</f>
        <v>0</v>
      </c>
      <c r="M515" s="180">
        <f>M514+Sheet!M508</f>
        <v>0</v>
      </c>
      <c r="N515" s="180">
        <f>N514+Sheet!N508</f>
        <v>0</v>
      </c>
      <c r="O515" s="167">
        <f>O514+Sheet!O508</f>
        <v>515023.8364</v>
      </c>
      <c r="P515" s="167">
        <f>P514+Sheet!P508</f>
        <v>309655.5108</v>
      </c>
      <c r="Q515" s="167">
        <f>Q514+Sheet!Q508</f>
        <v>830349.5893</v>
      </c>
      <c r="R515" s="167">
        <f>R514+Sheet!R508</f>
        <v>0</v>
      </c>
      <c r="S515" s="159"/>
      <c r="T515" s="159"/>
      <c r="U515" s="159"/>
      <c r="V515" s="159"/>
      <c r="W515" s="159"/>
      <c r="X515" s="159"/>
    </row>
    <row r="516" ht="15.75" customHeight="1">
      <c r="A516" s="186" t="str">
        <f>'PROP DAILY PNL'!A510</f>
        <v/>
      </c>
      <c r="B516" s="190">
        <f t="shared" si="9"/>
        <v>10461574.55</v>
      </c>
      <c r="C516" s="194">
        <f>C515+Sheet!C509</f>
        <v>6158283.984</v>
      </c>
      <c r="D516" s="195">
        <f>D515+Sheet!D509</f>
        <v>1508005.48</v>
      </c>
      <c r="E516" s="195">
        <f>E515+Sheet!E509</f>
        <v>1140256.15</v>
      </c>
      <c r="F516" s="196">
        <f>F515+Sheet!F509</f>
        <v>0</v>
      </c>
      <c r="G516" s="196">
        <f>G515+Sheet!G509</f>
        <v>0</v>
      </c>
      <c r="H516" s="199">
        <v>0.0</v>
      </c>
      <c r="I516" s="195">
        <f>I515+Sheet!I509</f>
        <v>0</v>
      </c>
      <c r="J516" s="196">
        <f>J515+Sheet!J509</f>
        <v>0</v>
      </c>
      <c r="K516" s="180">
        <f>K515+Sheet!K509</f>
        <v>0</v>
      </c>
      <c r="L516" s="180">
        <f>L515+Sheet!L509</f>
        <v>0</v>
      </c>
      <c r="M516" s="180">
        <f>M515+Sheet!M509</f>
        <v>0</v>
      </c>
      <c r="N516" s="180">
        <f>N515+Sheet!N509</f>
        <v>0</v>
      </c>
      <c r="O516" s="167">
        <f>O515+Sheet!O509</f>
        <v>515023.8364</v>
      </c>
      <c r="P516" s="167">
        <f>P515+Sheet!P509</f>
        <v>309655.5108</v>
      </c>
      <c r="Q516" s="167">
        <f>Q515+Sheet!Q509</f>
        <v>830349.5893</v>
      </c>
      <c r="R516" s="167">
        <f>R515+Sheet!R509</f>
        <v>0</v>
      </c>
      <c r="S516" s="159"/>
      <c r="T516" s="159"/>
      <c r="U516" s="159"/>
      <c r="V516" s="159"/>
      <c r="W516" s="159"/>
      <c r="X516" s="159"/>
    </row>
    <row r="517" ht="15.75" customHeight="1">
      <c r="A517" s="186" t="str">
        <f>'PROP DAILY PNL'!A511</f>
        <v/>
      </c>
      <c r="B517" s="190">
        <f t="shared" si="9"/>
        <v>10461574.55</v>
      </c>
      <c r="C517" s="194">
        <f>C516+Sheet!C510</f>
        <v>6158283.984</v>
      </c>
      <c r="D517" s="195">
        <f>D516+Sheet!D510</f>
        <v>1508005.48</v>
      </c>
      <c r="E517" s="195">
        <f>E516+Sheet!E510</f>
        <v>1140256.15</v>
      </c>
      <c r="F517" s="196">
        <f>F516+Sheet!F510</f>
        <v>0</v>
      </c>
      <c r="G517" s="196">
        <f>G516+Sheet!G510</f>
        <v>0</v>
      </c>
      <c r="H517" s="199">
        <v>0.0</v>
      </c>
      <c r="I517" s="195">
        <f>I516+Sheet!I510</f>
        <v>0</v>
      </c>
      <c r="J517" s="196">
        <f>J516+Sheet!J510</f>
        <v>0</v>
      </c>
      <c r="K517" s="180">
        <f>K516+Sheet!K510</f>
        <v>0</v>
      </c>
      <c r="L517" s="180">
        <f>L516+Sheet!L510</f>
        <v>0</v>
      </c>
      <c r="M517" s="180">
        <f>M516+Sheet!M510</f>
        <v>0</v>
      </c>
      <c r="N517" s="180">
        <f>N516+Sheet!N510</f>
        <v>0</v>
      </c>
      <c r="O517" s="167">
        <f>O516+Sheet!O510</f>
        <v>515023.8364</v>
      </c>
      <c r="P517" s="167">
        <f>P516+Sheet!P510</f>
        <v>309655.5108</v>
      </c>
      <c r="Q517" s="167">
        <f>Q516+Sheet!Q510</f>
        <v>830349.5893</v>
      </c>
      <c r="R517" s="167">
        <f>R516+Sheet!R510</f>
        <v>0</v>
      </c>
      <c r="S517" s="159"/>
      <c r="T517" s="159"/>
      <c r="U517" s="159"/>
      <c r="V517" s="159"/>
      <c r="W517" s="159"/>
      <c r="X517" s="159"/>
    </row>
    <row r="518" ht="15.75" customHeight="1">
      <c r="A518" s="186" t="str">
        <f>'PROP DAILY PNL'!A512</f>
        <v/>
      </c>
      <c r="B518" s="190">
        <f t="shared" si="9"/>
        <v>10461574.55</v>
      </c>
      <c r="C518" s="194">
        <f>C517+Sheet!C511</f>
        <v>6158283.984</v>
      </c>
      <c r="D518" s="195">
        <f>D517+Sheet!D511</f>
        <v>1508005.48</v>
      </c>
      <c r="E518" s="195">
        <f>E517+Sheet!E511</f>
        <v>1140256.15</v>
      </c>
      <c r="F518" s="196">
        <f>F517+Sheet!F511</f>
        <v>0</v>
      </c>
      <c r="G518" s="196">
        <f>G517+Sheet!G511</f>
        <v>0</v>
      </c>
      <c r="H518" s="199">
        <v>0.0</v>
      </c>
      <c r="I518" s="195">
        <f>I517+Sheet!I511</f>
        <v>0</v>
      </c>
      <c r="J518" s="196">
        <f>J517+Sheet!J511</f>
        <v>0</v>
      </c>
      <c r="K518" s="180">
        <f>K517+Sheet!K511</f>
        <v>0</v>
      </c>
      <c r="L518" s="180">
        <f>L517+Sheet!L511</f>
        <v>0</v>
      </c>
      <c r="M518" s="180">
        <f>M517+Sheet!M511</f>
        <v>0</v>
      </c>
      <c r="N518" s="180">
        <f>N517+Sheet!N511</f>
        <v>0</v>
      </c>
      <c r="O518" s="167">
        <f>O517+Sheet!O511</f>
        <v>515023.8364</v>
      </c>
      <c r="P518" s="167">
        <f>P517+Sheet!P511</f>
        <v>309655.5108</v>
      </c>
      <c r="Q518" s="167">
        <f>Q517+Sheet!Q511</f>
        <v>830349.5893</v>
      </c>
      <c r="R518" s="167">
        <f>R517+Sheet!R511</f>
        <v>0</v>
      </c>
      <c r="S518" s="159"/>
      <c r="T518" s="159"/>
      <c r="U518" s="159"/>
      <c r="V518" s="159"/>
      <c r="W518" s="159"/>
      <c r="X518" s="159"/>
    </row>
    <row r="519" ht="15.75" customHeight="1">
      <c r="A519" s="186" t="str">
        <f>'PROP DAILY PNL'!A513</f>
        <v/>
      </c>
      <c r="B519" s="190">
        <f t="shared" si="9"/>
        <v>10461574.55</v>
      </c>
      <c r="C519" s="194">
        <f>C518+Sheet!C512</f>
        <v>6158283.984</v>
      </c>
      <c r="D519" s="195">
        <f>D518+Sheet!D512</f>
        <v>1508005.48</v>
      </c>
      <c r="E519" s="195">
        <f>E518+Sheet!E512</f>
        <v>1140256.15</v>
      </c>
      <c r="F519" s="196">
        <f>F518+Sheet!F512</f>
        <v>0</v>
      </c>
      <c r="G519" s="196">
        <f>G518+Sheet!G512</f>
        <v>0</v>
      </c>
      <c r="H519" s="199">
        <v>0.0</v>
      </c>
      <c r="I519" s="195">
        <f>I518+Sheet!I512</f>
        <v>0</v>
      </c>
      <c r="J519" s="196">
        <f>J518+Sheet!J512</f>
        <v>0</v>
      </c>
      <c r="K519" s="180">
        <f>K518+Sheet!K512</f>
        <v>0</v>
      </c>
      <c r="L519" s="180">
        <f>L518+Sheet!L512</f>
        <v>0</v>
      </c>
      <c r="M519" s="180">
        <f>M518+Sheet!M512</f>
        <v>0</v>
      </c>
      <c r="N519" s="180">
        <f>N518+Sheet!N512</f>
        <v>0</v>
      </c>
      <c r="O519" s="167">
        <f>O518+Sheet!O512</f>
        <v>515023.8364</v>
      </c>
      <c r="P519" s="167">
        <f>P518+Sheet!P512</f>
        <v>309655.5108</v>
      </c>
      <c r="Q519" s="167">
        <f>Q518+Sheet!Q512</f>
        <v>830349.5893</v>
      </c>
      <c r="R519" s="167">
        <f>R518+Sheet!R512</f>
        <v>0</v>
      </c>
      <c r="S519" s="159"/>
      <c r="T519" s="159"/>
      <c r="U519" s="159"/>
      <c r="V519" s="159"/>
      <c r="W519" s="159"/>
      <c r="X519" s="159"/>
    </row>
    <row r="520" ht="15.75" customHeight="1">
      <c r="A520" s="186" t="str">
        <f>'PROP DAILY PNL'!A514</f>
        <v/>
      </c>
      <c r="B520" s="190">
        <f t="shared" si="9"/>
        <v>10461574.55</v>
      </c>
      <c r="C520" s="194">
        <f>C519+Sheet!C513</f>
        <v>6158283.984</v>
      </c>
      <c r="D520" s="195">
        <f>D519+Sheet!D513</f>
        <v>1508005.48</v>
      </c>
      <c r="E520" s="195">
        <f>E519+Sheet!E513</f>
        <v>1140256.15</v>
      </c>
      <c r="F520" s="196">
        <f>F519+Sheet!F513</f>
        <v>0</v>
      </c>
      <c r="G520" s="196">
        <f>G519+Sheet!G513</f>
        <v>0</v>
      </c>
      <c r="H520" s="199">
        <v>0.0</v>
      </c>
      <c r="I520" s="195">
        <f>I519+Sheet!I513</f>
        <v>0</v>
      </c>
      <c r="J520" s="196">
        <f>J519+Sheet!J513</f>
        <v>0</v>
      </c>
      <c r="K520" s="180">
        <f>K519+Sheet!K513</f>
        <v>0</v>
      </c>
      <c r="L520" s="180">
        <f>L519+Sheet!L513</f>
        <v>0</v>
      </c>
      <c r="M520" s="180">
        <f>M519+Sheet!M513</f>
        <v>0</v>
      </c>
      <c r="N520" s="180">
        <f>N519+Sheet!N513</f>
        <v>0</v>
      </c>
      <c r="O520" s="167">
        <f>O519+Sheet!O513</f>
        <v>515023.8364</v>
      </c>
      <c r="P520" s="167">
        <f>P519+Sheet!P513</f>
        <v>309655.5108</v>
      </c>
      <c r="Q520" s="167">
        <f>Q519+Sheet!Q513</f>
        <v>830349.5893</v>
      </c>
      <c r="R520" s="167">
        <f>R519+Sheet!R513</f>
        <v>0</v>
      </c>
      <c r="S520" s="159"/>
      <c r="T520" s="159"/>
      <c r="U520" s="159"/>
      <c r="V520" s="159"/>
      <c r="W520" s="159"/>
      <c r="X520" s="159"/>
    </row>
    <row r="521" ht="15.75" customHeight="1">
      <c r="A521" s="186" t="str">
        <f>'PROP DAILY PNL'!A515</f>
        <v/>
      </c>
      <c r="B521" s="190">
        <f t="shared" si="9"/>
        <v>10461574.55</v>
      </c>
      <c r="C521" s="194">
        <f>C520+Sheet!C514</f>
        <v>6158283.984</v>
      </c>
      <c r="D521" s="195">
        <f>D520+Sheet!D514</f>
        <v>1508005.48</v>
      </c>
      <c r="E521" s="195">
        <f>E520+Sheet!E514</f>
        <v>1140256.15</v>
      </c>
      <c r="F521" s="196">
        <f>F520+Sheet!F514</f>
        <v>0</v>
      </c>
      <c r="G521" s="196">
        <f>G520+Sheet!G514</f>
        <v>0</v>
      </c>
      <c r="H521" s="199">
        <v>0.0</v>
      </c>
      <c r="I521" s="195">
        <f>I520+Sheet!I514</f>
        <v>0</v>
      </c>
      <c r="J521" s="196">
        <f>J520+Sheet!J514</f>
        <v>0</v>
      </c>
      <c r="K521" s="180">
        <f>K520+Sheet!K514</f>
        <v>0</v>
      </c>
      <c r="L521" s="180">
        <f>L520+Sheet!L514</f>
        <v>0</v>
      </c>
      <c r="M521" s="180">
        <f>M520+Sheet!M514</f>
        <v>0</v>
      </c>
      <c r="N521" s="180">
        <f>N520+Sheet!N514</f>
        <v>0</v>
      </c>
      <c r="O521" s="167">
        <f>O520+Sheet!O514</f>
        <v>515023.8364</v>
      </c>
      <c r="P521" s="167">
        <f>P520+Sheet!P514</f>
        <v>309655.5108</v>
      </c>
      <c r="Q521" s="167">
        <f>Q520+Sheet!Q514</f>
        <v>830349.5893</v>
      </c>
      <c r="R521" s="167">
        <f>R520+Sheet!R514</f>
        <v>0</v>
      </c>
      <c r="S521" s="159"/>
      <c r="T521" s="159"/>
      <c r="U521" s="159"/>
      <c r="V521" s="159"/>
      <c r="W521" s="159"/>
      <c r="X521" s="159"/>
    </row>
    <row r="522" ht="15.75" customHeight="1">
      <c r="A522" s="186" t="str">
        <f>'PROP DAILY PNL'!A516</f>
        <v/>
      </c>
      <c r="B522" s="190">
        <f t="shared" si="9"/>
        <v>10461574.55</v>
      </c>
      <c r="C522" s="194">
        <f>C521+Sheet!C515</f>
        <v>6158283.984</v>
      </c>
      <c r="D522" s="195">
        <f>D521+Sheet!D515</f>
        <v>1508005.48</v>
      </c>
      <c r="E522" s="195">
        <f>E521+Sheet!E515</f>
        <v>1140256.15</v>
      </c>
      <c r="F522" s="196">
        <f>F521+Sheet!F515</f>
        <v>0</v>
      </c>
      <c r="G522" s="196">
        <f>G521+Sheet!G515</f>
        <v>0</v>
      </c>
      <c r="H522" s="199">
        <v>0.0</v>
      </c>
      <c r="I522" s="195">
        <f>I521+Sheet!I515</f>
        <v>0</v>
      </c>
      <c r="J522" s="196">
        <f>J521+Sheet!J515</f>
        <v>0</v>
      </c>
      <c r="K522" s="180">
        <f>K521+Sheet!K515</f>
        <v>0</v>
      </c>
      <c r="L522" s="180">
        <f>L521+Sheet!L515</f>
        <v>0</v>
      </c>
      <c r="M522" s="180">
        <f>M521+Sheet!M515</f>
        <v>0</v>
      </c>
      <c r="N522" s="180">
        <f>N521+Sheet!N515</f>
        <v>0</v>
      </c>
      <c r="O522" s="167">
        <f>O521+Sheet!O515</f>
        <v>515023.8364</v>
      </c>
      <c r="P522" s="167">
        <f>P521+Sheet!P515</f>
        <v>309655.5108</v>
      </c>
      <c r="Q522" s="167">
        <f>Q521+Sheet!Q515</f>
        <v>830349.5893</v>
      </c>
      <c r="R522" s="167">
        <f>R521+Sheet!R515</f>
        <v>0</v>
      </c>
      <c r="S522" s="159"/>
      <c r="T522" s="159"/>
      <c r="U522" s="159"/>
      <c r="V522" s="159"/>
      <c r="W522" s="159"/>
      <c r="X522" s="159"/>
    </row>
    <row r="523" ht="15.75" customHeight="1">
      <c r="A523" s="186" t="str">
        <f>'PROP DAILY PNL'!A517</f>
        <v/>
      </c>
      <c r="B523" s="190">
        <f t="shared" si="9"/>
        <v>10461574.55</v>
      </c>
      <c r="C523" s="194">
        <f>C522+Sheet!C516</f>
        <v>6158283.984</v>
      </c>
      <c r="D523" s="195">
        <f>D522+Sheet!D516</f>
        <v>1508005.48</v>
      </c>
      <c r="E523" s="195">
        <f>E522+Sheet!E516</f>
        <v>1140256.15</v>
      </c>
      <c r="F523" s="196">
        <f>F522+Sheet!F516</f>
        <v>0</v>
      </c>
      <c r="G523" s="196">
        <f>G522+Sheet!G516</f>
        <v>0</v>
      </c>
      <c r="H523" s="199">
        <v>0.0</v>
      </c>
      <c r="I523" s="195">
        <f>I522+Sheet!I516</f>
        <v>0</v>
      </c>
      <c r="J523" s="196">
        <f>J522+Sheet!J516</f>
        <v>0</v>
      </c>
      <c r="K523" s="180">
        <f>K522+Sheet!K516</f>
        <v>0</v>
      </c>
      <c r="L523" s="180">
        <f>L522+Sheet!L516</f>
        <v>0</v>
      </c>
      <c r="M523" s="180">
        <f>M522+Sheet!M516</f>
        <v>0</v>
      </c>
      <c r="N523" s="180">
        <f>N522+Sheet!N516</f>
        <v>0</v>
      </c>
      <c r="O523" s="167">
        <f>O522+Sheet!O516</f>
        <v>515023.8364</v>
      </c>
      <c r="P523" s="167">
        <f>P522+Sheet!P516</f>
        <v>309655.5108</v>
      </c>
      <c r="Q523" s="167">
        <f>Q522+Sheet!Q516</f>
        <v>830349.5893</v>
      </c>
      <c r="R523" s="167">
        <f>R522+Sheet!R516</f>
        <v>0</v>
      </c>
      <c r="S523" s="159"/>
      <c r="T523" s="159"/>
      <c r="U523" s="159"/>
      <c r="V523" s="159"/>
      <c r="W523" s="159"/>
      <c r="X523" s="159"/>
    </row>
    <row r="524" ht="15.75" customHeight="1">
      <c r="A524" s="186" t="str">
        <f>'PROP DAILY PNL'!A518</f>
        <v/>
      </c>
      <c r="B524" s="190">
        <f t="shared" si="9"/>
        <v>10461574.55</v>
      </c>
      <c r="C524" s="194">
        <f>C523+Sheet!C517</f>
        <v>6158283.984</v>
      </c>
      <c r="D524" s="195">
        <f>D523+Sheet!D517</f>
        <v>1508005.48</v>
      </c>
      <c r="E524" s="195">
        <f>E523+Sheet!E517</f>
        <v>1140256.15</v>
      </c>
      <c r="F524" s="196">
        <f>F523+Sheet!F517</f>
        <v>0</v>
      </c>
      <c r="G524" s="196">
        <f>G523+Sheet!G517</f>
        <v>0</v>
      </c>
      <c r="H524" s="199">
        <v>0.0</v>
      </c>
      <c r="I524" s="195">
        <f>I523+Sheet!I517</f>
        <v>0</v>
      </c>
      <c r="J524" s="196">
        <f>J523+Sheet!J517</f>
        <v>0</v>
      </c>
      <c r="K524" s="180">
        <f>K523+Sheet!K517</f>
        <v>0</v>
      </c>
      <c r="L524" s="180">
        <f>L523+Sheet!L517</f>
        <v>0</v>
      </c>
      <c r="M524" s="180">
        <f>M523+Sheet!M517</f>
        <v>0</v>
      </c>
      <c r="N524" s="180">
        <f>N523+Sheet!N517</f>
        <v>0</v>
      </c>
      <c r="O524" s="167">
        <f>O523+Sheet!O517</f>
        <v>515023.8364</v>
      </c>
      <c r="P524" s="167">
        <f>P523+Sheet!P517</f>
        <v>309655.5108</v>
      </c>
      <c r="Q524" s="167">
        <f>Q523+Sheet!Q517</f>
        <v>830349.5893</v>
      </c>
      <c r="R524" s="167">
        <f>R523+Sheet!R517</f>
        <v>0</v>
      </c>
      <c r="S524" s="159"/>
      <c r="T524" s="159"/>
      <c r="U524" s="159"/>
      <c r="V524" s="159"/>
      <c r="W524" s="159"/>
      <c r="X524" s="159"/>
    </row>
    <row r="525" ht="15.75" customHeight="1">
      <c r="A525" s="186" t="str">
        <f>'PROP DAILY PNL'!A519</f>
        <v/>
      </c>
      <c r="B525" s="190">
        <f t="shared" si="9"/>
        <v>10461574.55</v>
      </c>
      <c r="C525" s="194">
        <f>C524+Sheet!C518</f>
        <v>6158283.984</v>
      </c>
      <c r="D525" s="195">
        <f>D524+Sheet!D518</f>
        <v>1508005.48</v>
      </c>
      <c r="E525" s="195">
        <f>E524+Sheet!E518</f>
        <v>1140256.15</v>
      </c>
      <c r="F525" s="196">
        <f>F524+Sheet!F518</f>
        <v>0</v>
      </c>
      <c r="G525" s="196">
        <f>G524+Sheet!G518</f>
        <v>0</v>
      </c>
      <c r="H525" s="199">
        <v>0.0</v>
      </c>
      <c r="I525" s="195">
        <f>I524+Sheet!I518</f>
        <v>0</v>
      </c>
      <c r="J525" s="196">
        <f>J524+Sheet!J518</f>
        <v>0</v>
      </c>
      <c r="K525" s="180">
        <f>K524+Sheet!K518</f>
        <v>0</v>
      </c>
      <c r="L525" s="180">
        <f>L524+Sheet!L518</f>
        <v>0</v>
      </c>
      <c r="M525" s="180">
        <f>M524+Sheet!M518</f>
        <v>0</v>
      </c>
      <c r="N525" s="180">
        <f>N524+Sheet!N518</f>
        <v>0</v>
      </c>
      <c r="O525" s="167">
        <f>O524+Sheet!O518</f>
        <v>515023.8364</v>
      </c>
      <c r="P525" s="167">
        <f>P524+Sheet!P518</f>
        <v>309655.5108</v>
      </c>
      <c r="Q525" s="167">
        <f>Q524+Sheet!Q518</f>
        <v>830349.5893</v>
      </c>
      <c r="R525" s="167">
        <f>R524+Sheet!R518</f>
        <v>0</v>
      </c>
      <c r="S525" s="159"/>
      <c r="T525" s="159"/>
      <c r="U525" s="159"/>
      <c r="V525" s="159"/>
      <c r="W525" s="159"/>
      <c r="X525" s="159"/>
    </row>
    <row r="526" ht="15.75" customHeight="1">
      <c r="A526" s="186" t="str">
        <f>'PROP DAILY PNL'!A520</f>
        <v/>
      </c>
      <c r="B526" s="190">
        <f t="shared" si="9"/>
        <v>10461574.55</v>
      </c>
      <c r="C526" s="194">
        <f>C525+Sheet!C519</f>
        <v>6158283.984</v>
      </c>
      <c r="D526" s="195">
        <f>D525+Sheet!D519</f>
        <v>1508005.48</v>
      </c>
      <c r="E526" s="195">
        <f>E525+Sheet!E519</f>
        <v>1140256.15</v>
      </c>
      <c r="F526" s="196">
        <f>F525+Sheet!F519</f>
        <v>0</v>
      </c>
      <c r="G526" s="196">
        <f>G525+Sheet!G519</f>
        <v>0</v>
      </c>
      <c r="H526" s="199">
        <v>0.0</v>
      </c>
      <c r="I526" s="195">
        <f>I525+Sheet!I519</f>
        <v>0</v>
      </c>
      <c r="J526" s="196">
        <f>J525+Sheet!J519</f>
        <v>0</v>
      </c>
      <c r="K526" s="180">
        <f>K525+Sheet!K519</f>
        <v>0</v>
      </c>
      <c r="L526" s="180">
        <f>L525+Sheet!L519</f>
        <v>0</v>
      </c>
      <c r="M526" s="180">
        <f>M525+Sheet!M519</f>
        <v>0</v>
      </c>
      <c r="N526" s="180">
        <f>N525+Sheet!N519</f>
        <v>0</v>
      </c>
      <c r="O526" s="167">
        <f>O525+Sheet!O519</f>
        <v>515023.8364</v>
      </c>
      <c r="P526" s="167">
        <f>P525+Sheet!P519</f>
        <v>309655.5108</v>
      </c>
      <c r="Q526" s="167">
        <f>Q525+Sheet!Q519</f>
        <v>830349.5893</v>
      </c>
      <c r="R526" s="167">
        <f>R525+Sheet!R519</f>
        <v>0</v>
      </c>
      <c r="S526" s="159"/>
      <c r="T526" s="159"/>
      <c r="U526" s="159"/>
      <c r="V526" s="159"/>
      <c r="W526" s="159"/>
      <c r="X526" s="159"/>
    </row>
    <row r="527" ht="15.75" customHeight="1">
      <c r="A527" s="186" t="str">
        <f>'PROP DAILY PNL'!A521</f>
        <v/>
      </c>
      <c r="B527" s="190">
        <f t="shared" si="9"/>
        <v>10461574.55</v>
      </c>
      <c r="C527" s="194">
        <f>C526+Sheet!C520</f>
        <v>6158283.984</v>
      </c>
      <c r="D527" s="195">
        <f>D526+Sheet!D520</f>
        <v>1508005.48</v>
      </c>
      <c r="E527" s="195">
        <f>E526+Sheet!E520</f>
        <v>1140256.15</v>
      </c>
      <c r="F527" s="196">
        <f>F526+Sheet!F520</f>
        <v>0</v>
      </c>
      <c r="G527" s="196">
        <f>G526+Sheet!G520</f>
        <v>0</v>
      </c>
      <c r="H527" s="199">
        <v>0.0</v>
      </c>
      <c r="I527" s="195">
        <f>I526+Sheet!I520</f>
        <v>0</v>
      </c>
      <c r="J527" s="196">
        <f>J526+Sheet!J520</f>
        <v>0</v>
      </c>
      <c r="K527" s="180">
        <f>K526+Sheet!K520</f>
        <v>0</v>
      </c>
      <c r="L527" s="180">
        <f>L526+Sheet!L520</f>
        <v>0</v>
      </c>
      <c r="M527" s="180">
        <f>M526+Sheet!M520</f>
        <v>0</v>
      </c>
      <c r="N527" s="180">
        <f>N526+Sheet!N520</f>
        <v>0</v>
      </c>
      <c r="O527" s="167">
        <f>O526+Sheet!O520</f>
        <v>515023.8364</v>
      </c>
      <c r="P527" s="167">
        <f>P526+Sheet!P520</f>
        <v>309655.5108</v>
      </c>
      <c r="Q527" s="167">
        <f>Q526+Sheet!Q520</f>
        <v>830349.5893</v>
      </c>
      <c r="R527" s="167">
        <f>R526+Sheet!R520</f>
        <v>0</v>
      </c>
      <c r="S527" s="159"/>
      <c r="T527" s="159"/>
      <c r="U527" s="159"/>
      <c r="V527" s="159"/>
      <c r="W527" s="159"/>
      <c r="X527" s="159"/>
    </row>
    <row r="528" ht="15.75" customHeight="1">
      <c r="A528" s="186" t="str">
        <f>'PROP DAILY PNL'!A522</f>
        <v/>
      </c>
      <c r="B528" s="190">
        <f t="shared" si="9"/>
        <v>10461574.55</v>
      </c>
      <c r="C528" s="194">
        <f>C527+Sheet!C521</f>
        <v>6158283.984</v>
      </c>
      <c r="D528" s="195">
        <f>D527+Sheet!D521</f>
        <v>1508005.48</v>
      </c>
      <c r="E528" s="195">
        <f>E527+Sheet!E521</f>
        <v>1140256.15</v>
      </c>
      <c r="F528" s="196">
        <f>F527+Sheet!F521</f>
        <v>0</v>
      </c>
      <c r="G528" s="196">
        <f>G527+Sheet!G521</f>
        <v>0</v>
      </c>
      <c r="H528" s="199">
        <v>0.0</v>
      </c>
      <c r="I528" s="195">
        <f>I527+Sheet!I521</f>
        <v>0</v>
      </c>
      <c r="J528" s="196">
        <f>J527+Sheet!J521</f>
        <v>0</v>
      </c>
      <c r="K528" s="180">
        <f>K527+Sheet!K521</f>
        <v>0</v>
      </c>
      <c r="L528" s="180">
        <f>L527+Sheet!L521</f>
        <v>0</v>
      </c>
      <c r="M528" s="180">
        <f>M527+Sheet!M521</f>
        <v>0</v>
      </c>
      <c r="N528" s="180">
        <f>N527+Sheet!N521</f>
        <v>0</v>
      </c>
      <c r="O528" s="167">
        <f>O527+Sheet!O521</f>
        <v>515023.8364</v>
      </c>
      <c r="P528" s="167">
        <f>P527+Sheet!P521</f>
        <v>309655.5108</v>
      </c>
      <c r="Q528" s="167">
        <f>Q527+Sheet!Q521</f>
        <v>830349.5893</v>
      </c>
      <c r="R528" s="167">
        <f>R527+Sheet!R521</f>
        <v>0</v>
      </c>
      <c r="S528" s="159"/>
      <c r="T528" s="159"/>
      <c r="U528" s="159"/>
      <c r="V528" s="159"/>
      <c r="W528" s="159"/>
      <c r="X528" s="159"/>
    </row>
    <row r="529" ht="15.75" customHeight="1">
      <c r="A529" s="186" t="str">
        <f>'PROP DAILY PNL'!A523</f>
        <v/>
      </c>
      <c r="B529" s="190">
        <f t="shared" si="9"/>
        <v>10461574.55</v>
      </c>
      <c r="C529" s="194">
        <f>C528+Sheet!C522</f>
        <v>6158283.984</v>
      </c>
      <c r="D529" s="195">
        <f>D528+Sheet!D522</f>
        <v>1508005.48</v>
      </c>
      <c r="E529" s="195">
        <f>E528+Sheet!E522</f>
        <v>1140256.15</v>
      </c>
      <c r="F529" s="196">
        <f>F528+Sheet!F522</f>
        <v>0</v>
      </c>
      <c r="G529" s="196">
        <f>G528+Sheet!G522</f>
        <v>0</v>
      </c>
      <c r="H529" s="199">
        <v>0.0</v>
      </c>
      <c r="I529" s="195">
        <f>I528+Sheet!I522</f>
        <v>0</v>
      </c>
      <c r="J529" s="196">
        <f>J528+Sheet!J522</f>
        <v>0</v>
      </c>
      <c r="K529" s="180">
        <f>K528+Sheet!K522</f>
        <v>0</v>
      </c>
      <c r="L529" s="180">
        <f>L528+Sheet!L522</f>
        <v>0</v>
      </c>
      <c r="M529" s="180">
        <f>M528+Sheet!M522</f>
        <v>0</v>
      </c>
      <c r="N529" s="180">
        <f>N528+Sheet!N522</f>
        <v>0</v>
      </c>
      <c r="O529" s="167">
        <f>O528+Sheet!O522</f>
        <v>515023.8364</v>
      </c>
      <c r="P529" s="167">
        <f>P528+Sheet!P522</f>
        <v>309655.5108</v>
      </c>
      <c r="Q529" s="167">
        <f>Q528+Sheet!Q522</f>
        <v>830349.5893</v>
      </c>
      <c r="R529" s="167">
        <f>R528+Sheet!R522</f>
        <v>0</v>
      </c>
      <c r="S529" s="159"/>
      <c r="T529" s="159"/>
      <c r="U529" s="159"/>
      <c r="V529" s="159"/>
      <c r="W529" s="159"/>
      <c r="X529" s="159"/>
    </row>
    <row r="530" ht="15.75" customHeight="1">
      <c r="A530" s="186" t="str">
        <f>'PROP DAILY PNL'!A524</f>
        <v/>
      </c>
      <c r="B530" s="190">
        <f t="shared" si="9"/>
        <v>10461574.55</v>
      </c>
      <c r="C530" s="194">
        <f>C529+Sheet!C523</f>
        <v>6158283.984</v>
      </c>
      <c r="D530" s="195">
        <f>D529+Sheet!D523</f>
        <v>1508005.48</v>
      </c>
      <c r="E530" s="195">
        <f>E529+Sheet!E523</f>
        <v>1140256.15</v>
      </c>
      <c r="F530" s="196">
        <f>F529+Sheet!F523</f>
        <v>0</v>
      </c>
      <c r="G530" s="196">
        <f>G529+Sheet!G523</f>
        <v>0</v>
      </c>
      <c r="H530" s="199">
        <v>0.0</v>
      </c>
      <c r="I530" s="195">
        <f>I529+Sheet!I523</f>
        <v>0</v>
      </c>
      <c r="J530" s="196">
        <f>J529+Sheet!J523</f>
        <v>0</v>
      </c>
      <c r="K530" s="180">
        <f>K529+Sheet!K523</f>
        <v>0</v>
      </c>
      <c r="L530" s="180">
        <f>L529+Sheet!L523</f>
        <v>0</v>
      </c>
      <c r="M530" s="180">
        <f>M529+Sheet!M523</f>
        <v>0</v>
      </c>
      <c r="N530" s="180">
        <f>N529+Sheet!N523</f>
        <v>0</v>
      </c>
      <c r="O530" s="167">
        <f>O529+Sheet!O523</f>
        <v>515023.8364</v>
      </c>
      <c r="P530" s="167">
        <f>P529+Sheet!P523</f>
        <v>309655.5108</v>
      </c>
      <c r="Q530" s="167">
        <f>Q529+Sheet!Q523</f>
        <v>830349.5893</v>
      </c>
      <c r="R530" s="167">
        <f>R529+Sheet!R523</f>
        <v>0</v>
      </c>
      <c r="S530" s="159"/>
      <c r="T530" s="159"/>
      <c r="U530" s="159"/>
      <c r="V530" s="159"/>
      <c r="W530" s="159"/>
      <c r="X530" s="159"/>
    </row>
    <row r="531" ht="15.75" customHeight="1">
      <c r="A531" s="186" t="str">
        <f>'PROP DAILY PNL'!A525</f>
        <v/>
      </c>
      <c r="B531" s="190">
        <f t="shared" si="9"/>
        <v>10461574.55</v>
      </c>
      <c r="C531" s="194">
        <f>C530+Sheet!C524</f>
        <v>6158283.984</v>
      </c>
      <c r="D531" s="195">
        <f>D530+Sheet!D524</f>
        <v>1508005.48</v>
      </c>
      <c r="E531" s="195">
        <f>E530+Sheet!E524</f>
        <v>1140256.15</v>
      </c>
      <c r="F531" s="196">
        <f>F530+Sheet!F524</f>
        <v>0</v>
      </c>
      <c r="G531" s="196">
        <f>G530+Sheet!G524</f>
        <v>0</v>
      </c>
      <c r="H531" s="199">
        <v>0.0</v>
      </c>
      <c r="I531" s="195">
        <f>I530+Sheet!I524</f>
        <v>0</v>
      </c>
      <c r="J531" s="196">
        <f>J530+Sheet!J524</f>
        <v>0</v>
      </c>
      <c r="K531" s="180">
        <f>K530+Sheet!K524</f>
        <v>0</v>
      </c>
      <c r="L531" s="180">
        <f>L530+Sheet!L524</f>
        <v>0</v>
      </c>
      <c r="M531" s="180">
        <f>M530+Sheet!M524</f>
        <v>0</v>
      </c>
      <c r="N531" s="180">
        <f>N530+Sheet!N524</f>
        <v>0</v>
      </c>
      <c r="O531" s="167">
        <f>O530+Sheet!O524</f>
        <v>515023.8364</v>
      </c>
      <c r="P531" s="167">
        <f>P530+Sheet!P524</f>
        <v>309655.5108</v>
      </c>
      <c r="Q531" s="167">
        <f>Q530+Sheet!Q524</f>
        <v>830349.5893</v>
      </c>
      <c r="R531" s="167">
        <f>R530+Sheet!R524</f>
        <v>0</v>
      </c>
      <c r="S531" s="159"/>
      <c r="T531" s="159"/>
      <c r="U531" s="159"/>
      <c r="V531" s="159"/>
      <c r="W531" s="159"/>
      <c r="X531" s="159"/>
    </row>
    <row r="532" ht="15.75" customHeight="1">
      <c r="A532" s="186" t="str">
        <f>'PROP DAILY PNL'!A526</f>
        <v/>
      </c>
      <c r="B532" s="190">
        <f t="shared" si="9"/>
        <v>10461574.55</v>
      </c>
      <c r="C532" s="194">
        <f>C531+Sheet!C525</f>
        <v>6158283.984</v>
      </c>
      <c r="D532" s="195">
        <f>D531+Sheet!D525</f>
        <v>1508005.48</v>
      </c>
      <c r="E532" s="195">
        <f>E531+Sheet!E525</f>
        <v>1140256.15</v>
      </c>
      <c r="F532" s="196">
        <f>F531+Sheet!F525</f>
        <v>0</v>
      </c>
      <c r="G532" s="196">
        <f>G531+Sheet!G525</f>
        <v>0</v>
      </c>
      <c r="H532" s="199">
        <v>0.0</v>
      </c>
      <c r="I532" s="195">
        <f>I531+Sheet!I525</f>
        <v>0</v>
      </c>
      <c r="J532" s="196">
        <f>J531+Sheet!J525</f>
        <v>0</v>
      </c>
      <c r="K532" s="180">
        <f>K531+Sheet!K525</f>
        <v>0</v>
      </c>
      <c r="L532" s="180">
        <f>L531+Sheet!L525</f>
        <v>0</v>
      </c>
      <c r="M532" s="180">
        <f>M531+Sheet!M525</f>
        <v>0</v>
      </c>
      <c r="N532" s="180">
        <f>N531+Sheet!N525</f>
        <v>0</v>
      </c>
      <c r="O532" s="167">
        <f>O531+Sheet!O525</f>
        <v>515023.8364</v>
      </c>
      <c r="P532" s="167">
        <f>P531+Sheet!P525</f>
        <v>309655.5108</v>
      </c>
      <c r="Q532" s="167">
        <f>Q531+Sheet!Q525</f>
        <v>830349.5893</v>
      </c>
      <c r="R532" s="167">
        <f>R531+Sheet!R525</f>
        <v>0</v>
      </c>
      <c r="S532" s="159"/>
      <c r="T532" s="159"/>
      <c r="U532" s="159"/>
      <c r="V532" s="159"/>
      <c r="W532" s="159"/>
      <c r="X532" s="159"/>
    </row>
    <row r="533" ht="15.75" customHeight="1">
      <c r="A533" s="186" t="str">
        <f>'PROP DAILY PNL'!A527</f>
        <v/>
      </c>
      <c r="B533" s="190">
        <f t="shared" si="9"/>
        <v>10461574.55</v>
      </c>
      <c r="C533" s="194">
        <f>C532+Sheet!C526</f>
        <v>6158283.984</v>
      </c>
      <c r="D533" s="195">
        <f>D532+Sheet!D526</f>
        <v>1508005.48</v>
      </c>
      <c r="E533" s="195">
        <f>E532+Sheet!E526</f>
        <v>1140256.15</v>
      </c>
      <c r="F533" s="196">
        <f>F532+Sheet!F526</f>
        <v>0</v>
      </c>
      <c r="G533" s="196">
        <f>G532+Sheet!G526</f>
        <v>0</v>
      </c>
      <c r="H533" s="199">
        <v>0.0</v>
      </c>
      <c r="I533" s="195">
        <f>I532+Sheet!I526</f>
        <v>0</v>
      </c>
      <c r="J533" s="196">
        <f>J532+Sheet!J526</f>
        <v>0</v>
      </c>
      <c r="K533" s="180">
        <f>K532+Sheet!K526</f>
        <v>0</v>
      </c>
      <c r="L533" s="180">
        <f>L532+Sheet!L526</f>
        <v>0</v>
      </c>
      <c r="M533" s="180">
        <f>M532+Sheet!M526</f>
        <v>0</v>
      </c>
      <c r="N533" s="180">
        <f>N532+Sheet!N526</f>
        <v>0</v>
      </c>
      <c r="O533" s="167">
        <f>O532+Sheet!O526</f>
        <v>515023.8364</v>
      </c>
      <c r="P533" s="167">
        <f>P532+Sheet!P526</f>
        <v>309655.5108</v>
      </c>
      <c r="Q533" s="167">
        <f>Q532+Sheet!Q526</f>
        <v>830349.5893</v>
      </c>
      <c r="R533" s="167">
        <f>R532+Sheet!R526</f>
        <v>0</v>
      </c>
      <c r="S533" s="159"/>
      <c r="T533" s="159"/>
      <c r="U533" s="159"/>
      <c r="V533" s="159"/>
      <c r="W533" s="159"/>
      <c r="X533" s="159"/>
    </row>
    <row r="534" ht="15.75" customHeight="1">
      <c r="A534" s="186" t="str">
        <f>'PROP DAILY PNL'!A528</f>
        <v/>
      </c>
      <c r="B534" s="190">
        <f t="shared" si="9"/>
        <v>10461574.55</v>
      </c>
      <c r="C534" s="194">
        <f>C533+Sheet!C527</f>
        <v>6158283.984</v>
      </c>
      <c r="D534" s="195">
        <f>D533+Sheet!D527</f>
        <v>1508005.48</v>
      </c>
      <c r="E534" s="195">
        <f>E533+Sheet!E527</f>
        <v>1140256.15</v>
      </c>
      <c r="F534" s="196">
        <f>F533+Sheet!F527</f>
        <v>0</v>
      </c>
      <c r="G534" s="196">
        <f>G533+Sheet!G527</f>
        <v>0</v>
      </c>
      <c r="H534" s="199">
        <v>0.0</v>
      </c>
      <c r="I534" s="195">
        <f>I533+Sheet!I527</f>
        <v>0</v>
      </c>
      <c r="J534" s="196">
        <f>J533+Sheet!J527</f>
        <v>0</v>
      </c>
      <c r="K534" s="180">
        <f>K533+Sheet!K527</f>
        <v>0</v>
      </c>
      <c r="L534" s="180">
        <f>L533+Sheet!L527</f>
        <v>0</v>
      </c>
      <c r="M534" s="180">
        <f>M533+Sheet!M527</f>
        <v>0</v>
      </c>
      <c r="N534" s="180">
        <f>N533+Sheet!N527</f>
        <v>0</v>
      </c>
      <c r="O534" s="167">
        <f>O533+Sheet!O527</f>
        <v>515023.8364</v>
      </c>
      <c r="P534" s="167">
        <f>P533+Sheet!P527</f>
        <v>309655.5108</v>
      </c>
      <c r="Q534" s="167">
        <f>Q533+Sheet!Q527</f>
        <v>830349.5893</v>
      </c>
      <c r="R534" s="167">
        <f>R533+Sheet!R527</f>
        <v>0</v>
      </c>
      <c r="S534" s="159"/>
      <c r="T534" s="159"/>
      <c r="U534" s="159"/>
      <c r="V534" s="159"/>
      <c r="W534" s="159"/>
      <c r="X534" s="159"/>
    </row>
    <row r="535" ht="15.75" customHeight="1">
      <c r="A535" s="186" t="str">
        <f>'PROP DAILY PNL'!A529</f>
        <v/>
      </c>
      <c r="B535" s="190">
        <f t="shared" si="9"/>
        <v>10461574.55</v>
      </c>
      <c r="C535" s="194">
        <f>C534+Sheet!C528</f>
        <v>6158283.984</v>
      </c>
      <c r="D535" s="195">
        <f>D534+Sheet!D528</f>
        <v>1508005.48</v>
      </c>
      <c r="E535" s="195">
        <f>E534+Sheet!E528</f>
        <v>1140256.15</v>
      </c>
      <c r="F535" s="196">
        <f>F534+Sheet!F528</f>
        <v>0</v>
      </c>
      <c r="G535" s="196">
        <f>G534+Sheet!G528</f>
        <v>0</v>
      </c>
      <c r="H535" s="199">
        <v>0.0</v>
      </c>
      <c r="I535" s="195">
        <f>I534+Sheet!I528</f>
        <v>0</v>
      </c>
      <c r="J535" s="196">
        <f>J534+Sheet!J528</f>
        <v>0</v>
      </c>
      <c r="K535" s="180">
        <f>K534+Sheet!K528</f>
        <v>0</v>
      </c>
      <c r="L535" s="180">
        <f>L534+Sheet!L528</f>
        <v>0</v>
      </c>
      <c r="M535" s="180">
        <f>M534+Sheet!M528</f>
        <v>0</v>
      </c>
      <c r="N535" s="180">
        <f>N534+Sheet!N528</f>
        <v>0</v>
      </c>
      <c r="O535" s="167">
        <f>O534+Sheet!O528</f>
        <v>515023.8364</v>
      </c>
      <c r="P535" s="167">
        <f>P534+Sheet!P528</f>
        <v>309655.5108</v>
      </c>
      <c r="Q535" s="167">
        <f>Q534+Sheet!Q528</f>
        <v>830349.5893</v>
      </c>
      <c r="R535" s="167">
        <f>R534+Sheet!R528</f>
        <v>0</v>
      </c>
      <c r="S535" s="159"/>
      <c r="T535" s="159"/>
      <c r="U535" s="159"/>
      <c r="V535" s="159"/>
      <c r="W535" s="159"/>
      <c r="X535" s="159"/>
    </row>
    <row r="536" ht="15.75" customHeight="1">
      <c r="A536" s="186" t="str">
        <f>'PROP DAILY PNL'!A530</f>
        <v/>
      </c>
      <c r="B536" s="190">
        <f t="shared" si="9"/>
        <v>10461574.55</v>
      </c>
      <c r="C536" s="194">
        <f>C535+Sheet!C529</f>
        <v>6158283.984</v>
      </c>
      <c r="D536" s="195">
        <f>D535+Sheet!D529</f>
        <v>1508005.48</v>
      </c>
      <c r="E536" s="195">
        <f>E535+Sheet!E529</f>
        <v>1140256.15</v>
      </c>
      <c r="F536" s="196">
        <f>F535+Sheet!F529</f>
        <v>0</v>
      </c>
      <c r="G536" s="196">
        <f>G535+Sheet!G529</f>
        <v>0</v>
      </c>
      <c r="H536" s="199">
        <v>0.0</v>
      </c>
      <c r="I536" s="195">
        <f>I535+Sheet!I529</f>
        <v>0</v>
      </c>
      <c r="J536" s="196">
        <f>J535+Sheet!J529</f>
        <v>0</v>
      </c>
      <c r="K536" s="180">
        <f>K535+Sheet!K529</f>
        <v>0</v>
      </c>
      <c r="L536" s="180">
        <f>L535+Sheet!L529</f>
        <v>0</v>
      </c>
      <c r="M536" s="180">
        <f>M535+Sheet!M529</f>
        <v>0</v>
      </c>
      <c r="N536" s="180">
        <f>N535+Sheet!N529</f>
        <v>0</v>
      </c>
      <c r="O536" s="167">
        <f>O535+Sheet!O529</f>
        <v>515023.8364</v>
      </c>
      <c r="P536" s="167">
        <f>P535+Sheet!P529</f>
        <v>309655.5108</v>
      </c>
      <c r="Q536" s="167">
        <f>Q535+Sheet!Q529</f>
        <v>830349.5893</v>
      </c>
      <c r="R536" s="167">
        <f>R535+Sheet!R529</f>
        <v>0</v>
      </c>
      <c r="S536" s="159"/>
      <c r="T536" s="159"/>
      <c r="U536" s="159"/>
      <c r="V536" s="159"/>
      <c r="W536" s="159"/>
      <c r="X536" s="159"/>
    </row>
    <row r="537" ht="15.75" customHeight="1">
      <c r="A537" s="186" t="str">
        <f>'PROP DAILY PNL'!A531</f>
        <v/>
      </c>
      <c r="B537" s="190">
        <f t="shared" si="9"/>
        <v>10461574.55</v>
      </c>
      <c r="C537" s="194">
        <f>C536+Sheet!C530</f>
        <v>6158283.984</v>
      </c>
      <c r="D537" s="195">
        <f>D536+Sheet!D530</f>
        <v>1508005.48</v>
      </c>
      <c r="E537" s="195">
        <f>E536+Sheet!E530</f>
        <v>1140256.15</v>
      </c>
      <c r="F537" s="196">
        <f>F536+Sheet!F530</f>
        <v>0</v>
      </c>
      <c r="G537" s="196">
        <f>G536+Sheet!G530</f>
        <v>0</v>
      </c>
      <c r="H537" s="199">
        <v>0.0</v>
      </c>
      <c r="I537" s="195">
        <f>I536+Sheet!I530</f>
        <v>0</v>
      </c>
      <c r="J537" s="196">
        <f>J536+Sheet!J530</f>
        <v>0</v>
      </c>
      <c r="K537" s="180">
        <f>K536+Sheet!K530</f>
        <v>0</v>
      </c>
      <c r="L537" s="180">
        <f>L536+Sheet!L530</f>
        <v>0</v>
      </c>
      <c r="M537" s="180">
        <f>M536+Sheet!M530</f>
        <v>0</v>
      </c>
      <c r="N537" s="180">
        <f>N536+Sheet!N530</f>
        <v>0</v>
      </c>
      <c r="O537" s="167">
        <f>O536+Sheet!O530</f>
        <v>515023.8364</v>
      </c>
      <c r="P537" s="167">
        <f>P536+Sheet!P530</f>
        <v>309655.5108</v>
      </c>
      <c r="Q537" s="167">
        <f>Q536+Sheet!Q530</f>
        <v>830349.5893</v>
      </c>
      <c r="R537" s="167">
        <f>R536+Sheet!R530</f>
        <v>0</v>
      </c>
      <c r="S537" s="159"/>
      <c r="T537" s="159"/>
      <c r="U537" s="159"/>
      <c r="V537" s="159"/>
      <c r="W537" s="159"/>
      <c r="X537" s="159"/>
    </row>
    <row r="538" ht="15.75" customHeight="1">
      <c r="A538" s="186" t="str">
        <f>'PROP DAILY PNL'!A532</f>
        <v/>
      </c>
      <c r="B538" s="190">
        <f t="shared" si="9"/>
        <v>10461574.55</v>
      </c>
      <c r="C538" s="194">
        <f>C537+Sheet!C531</f>
        <v>6158283.984</v>
      </c>
      <c r="D538" s="195">
        <f>D537+Sheet!D531</f>
        <v>1508005.48</v>
      </c>
      <c r="E538" s="195">
        <f>E537+Sheet!E531</f>
        <v>1140256.15</v>
      </c>
      <c r="F538" s="196">
        <f>F537+Sheet!F531</f>
        <v>0</v>
      </c>
      <c r="G538" s="196">
        <f>G537+Sheet!G531</f>
        <v>0</v>
      </c>
      <c r="H538" s="199">
        <v>0.0</v>
      </c>
      <c r="I538" s="195">
        <f>I537+Sheet!I531</f>
        <v>0</v>
      </c>
      <c r="J538" s="196">
        <f>J537+Sheet!J531</f>
        <v>0</v>
      </c>
      <c r="K538" s="180">
        <f>K537+Sheet!K531</f>
        <v>0</v>
      </c>
      <c r="L538" s="180">
        <f>L537+Sheet!L531</f>
        <v>0</v>
      </c>
      <c r="M538" s="180">
        <f>M537+Sheet!M531</f>
        <v>0</v>
      </c>
      <c r="N538" s="180">
        <f>N537+Sheet!N531</f>
        <v>0</v>
      </c>
      <c r="O538" s="167">
        <f>O537+Sheet!O531</f>
        <v>515023.8364</v>
      </c>
      <c r="P538" s="167">
        <f>P537+Sheet!P531</f>
        <v>309655.5108</v>
      </c>
      <c r="Q538" s="167">
        <f>Q537+Sheet!Q531</f>
        <v>830349.5893</v>
      </c>
      <c r="R538" s="167">
        <f>R537+Sheet!R531</f>
        <v>0</v>
      </c>
      <c r="S538" s="159"/>
      <c r="T538" s="159"/>
      <c r="U538" s="159"/>
      <c r="V538" s="159"/>
      <c r="W538" s="159"/>
      <c r="X538" s="159"/>
    </row>
    <row r="539" ht="15.75" customHeight="1">
      <c r="A539" s="186" t="str">
        <f>'PROP DAILY PNL'!A533</f>
        <v/>
      </c>
      <c r="B539" s="190">
        <f t="shared" si="9"/>
        <v>10461574.55</v>
      </c>
      <c r="C539" s="194">
        <f>C538+Sheet!C532</f>
        <v>6158283.984</v>
      </c>
      <c r="D539" s="195">
        <f>D538+Sheet!D532</f>
        <v>1508005.48</v>
      </c>
      <c r="E539" s="195">
        <f>E538+Sheet!E532</f>
        <v>1140256.15</v>
      </c>
      <c r="F539" s="196">
        <f>F538+Sheet!F532</f>
        <v>0</v>
      </c>
      <c r="G539" s="196">
        <f>G538+Sheet!G532</f>
        <v>0</v>
      </c>
      <c r="H539" s="199">
        <v>0.0</v>
      </c>
      <c r="I539" s="195">
        <f>I538+Sheet!I532</f>
        <v>0</v>
      </c>
      <c r="J539" s="196">
        <f>J538+Sheet!J532</f>
        <v>0</v>
      </c>
      <c r="K539" s="180">
        <f>K538+Sheet!K532</f>
        <v>0</v>
      </c>
      <c r="L539" s="180">
        <f>L538+Sheet!L532</f>
        <v>0</v>
      </c>
      <c r="M539" s="180">
        <f>M538+Sheet!M532</f>
        <v>0</v>
      </c>
      <c r="N539" s="180">
        <f>N538+Sheet!N532</f>
        <v>0</v>
      </c>
      <c r="O539" s="167">
        <f>O538+Sheet!O532</f>
        <v>515023.8364</v>
      </c>
      <c r="P539" s="167">
        <f>P538+Sheet!P532</f>
        <v>309655.5108</v>
      </c>
      <c r="Q539" s="167">
        <f>Q538+Sheet!Q532</f>
        <v>830349.5893</v>
      </c>
      <c r="R539" s="167">
        <f>R538+Sheet!R532</f>
        <v>0</v>
      </c>
      <c r="S539" s="159"/>
      <c r="T539" s="159"/>
      <c r="U539" s="159"/>
      <c r="V539" s="159"/>
      <c r="W539" s="159"/>
      <c r="X539" s="159"/>
    </row>
    <row r="540" ht="15.75" customHeight="1">
      <c r="A540" s="186" t="str">
        <f>'PROP DAILY PNL'!A534</f>
        <v/>
      </c>
      <c r="B540" s="190">
        <f t="shared" si="9"/>
        <v>10461574.55</v>
      </c>
      <c r="C540" s="194">
        <f>C539+Sheet!C533</f>
        <v>6158283.984</v>
      </c>
      <c r="D540" s="195">
        <f>D539+Sheet!D533</f>
        <v>1508005.48</v>
      </c>
      <c r="E540" s="195">
        <f>E539+Sheet!E533</f>
        <v>1140256.15</v>
      </c>
      <c r="F540" s="196">
        <f>F539+Sheet!F533</f>
        <v>0</v>
      </c>
      <c r="G540" s="196">
        <f>G539+Sheet!G533</f>
        <v>0</v>
      </c>
      <c r="H540" s="199">
        <v>0.0</v>
      </c>
      <c r="I540" s="195">
        <f>I539+Sheet!I533</f>
        <v>0</v>
      </c>
      <c r="J540" s="196">
        <f>J539+Sheet!J533</f>
        <v>0</v>
      </c>
      <c r="K540" s="180">
        <f>K539+Sheet!K533</f>
        <v>0</v>
      </c>
      <c r="L540" s="180">
        <f>L539+Sheet!L533</f>
        <v>0</v>
      </c>
      <c r="M540" s="180">
        <f>M539+Sheet!M533</f>
        <v>0</v>
      </c>
      <c r="N540" s="180">
        <f>N539+Sheet!N533</f>
        <v>0</v>
      </c>
      <c r="O540" s="167">
        <f>O539+Sheet!O533</f>
        <v>515023.8364</v>
      </c>
      <c r="P540" s="167">
        <f>P539+Sheet!P533</f>
        <v>309655.5108</v>
      </c>
      <c r="Q540" s="167">
        <f>Q539+Sheet!Q533</f>
        <v>830349.5893</v>
      </c>
      <c r="R540" s="167">
        <f>R539+Sheet!R533</f>
        <v>0</v>
      </c>
      <c r="S540" s="159"/>
      <c r="T540" s="159"/>
      <c r="U540" s="159"/>
      <c r="V540" s="159"/>
      <c r="W540" s="159"/>
      <c r="X540" s="159"/>
    </row>
    <row r="541" ht="15.75" customHeight="1">
      <c r="A541" s="186" t="str">
        <f>'PROP DAILY PNL'!A535</f>
        <v/>
      </c>
      <c r="B541" s="190">
        <f t="shared" si="9"/>
        <v>10461574.55</v>
      </c>
      <c r="C541" s="194">
        <f>C540+Sheet!C534</f>
        <v>6158283.984</v>
      </c>
      <c r="D541" s="195">
        <f>D540+Sheet!D534</f>
        <v>1508005.48</v>
      </c>
      <c r="E541" s="195">
        <f>E540+Sheet!E534</f>
        <v>1140256.15</v>
      </c>
      <c r="F541" s="196">
        <f>F540+Sheet!F534</f>
        <v>0</v>
      </c>
      <c r="G541" s="196">
        <f>G540+Sheet!G534</f>
        <v>0</v>
      </c>
      <c r="H541" s="199">
        <v>0.0</v>
      </c>
      <c r="I541" s="195">
        <f>I540+Sheet!I534</f>
        <v>0</v>
      </c>
      <c r="J541" s="196">
        <f>J540+Sheet!J534</f>
        <v>0</v>
      </c>
      <c r="K541" s="180">
        <f>K540+Sheet!K534</f>
        <v>0</v>
      </c>
      <c r="L541" s="180">
        <f>L540+Sheet!L534</f>
        <v>0</v>
      </c>
      <c r="M541" s="180">
        <f>M540+Sheet!M534</f>
        <v>0</v>
      </c>
      <c r="N541" s="180">
        <f>N540+Sheet!N534</f>
        <v>0</v>
      </c>
      <c r="O541" s="167">
        <f>O540+Sheet!O534</f>
        <v>515023.8364</v>
      </c>
      <c r="P541" s="167">
        <f>P540+Sheet!P534</f>
        <v>309655.5108</v>
      </c>
      <c r="Q541" s="167">
        <f>Q540+Sheet!Q534</f>
        <v>830349.5893</v>
      </c>
      <c r="R541" s="167">
        <f>R540+Sheet!R534</f>
        <v>0</v>
      </c>
      <c r="S541" s="159"/>
      <c r="T541" s="159"/>
      <c r="U541" s="159"/>
      <c r="V541" s="159"/>
      <c r="W541" s="159"/>
      <c r="X541" s="159"/>
    </row>
    <row r="542" ht="15.75" customHeight="1">
      <c r="A542" s="186" t="str">
        <f>'PROP DAILY PNL'!A536</f>
        <v/>
      </c>
      <c r="B542" s="190">
        <f t="shared" si="9"/>
        <v>10461574.55</v>
      </c>
      <c r="C542" s="194">
        <f>C541+Sheet!C535</f>
        <v>6158283.984</v>
      </c>
      <c r="D542" s="195">
        <f>D541+Sheet!D535</f>
        <v>1508005.48</v>
      </c>
      <c r="E542" s="195">
        <f>E541+Sheet!E535</f>
        <v>1140256.15</v>
      </c>
      <c r="F542" s="196">
        <f>F541+Sheet!F535</f>
        <v>0</v>
      </c>
      <c r="G542" s="196">
        <f>G541+Sheet!G535</f>
        <v>0</v>
      </c>
      <c r="H542" s="199">
        <v>0.0</v>
      </c>
      <c r="I542" s="195">
        <f>I541+Sheet!I535</f>
        <v>0</v>
      </c>
      <c r="J542" s="196">
        <f>J541+Sheet!J535</f>
        <v>0</v>
      </c>
      <c r="K542" s="180">
        <f>K541+Sheet!K535</f>
        <v>0</v>
      </c>
      <c r="L542" s="180">
        <f>L541+Sheet!L535</f>
        <v>0</v>
      </c>
      <c r="M542" s="180">
        <f>M541+Sheet!M535</f>
        <v>0</v>
      </c>
      <c r="N542" s="180">
        <f>N541+Sheet!N535</f>
        <v>0</v>
      </c>
      <c r="O542" s="167">
        <f>O541+Sheet!O535</f>
        <v>515023.8364</v>
      </c>
      <c r="P542" s="167">
        <f>P541+Sheet!P535</f>
        <v>309655.5108</v>
      </c>
      <c r="Q542" s="167">
        <f>Q541+Sheet!Q535</f>
        <v>830349.5893</v>
      </c>
      <c r="R542" s="167">
        <f>R541+Sheet!R535</f>
        <v>0</v>
      </c>
      <c r="S542" s="159"/>
      <c r="T542" s="159"/>
      <c r="U542" s="159"/>
      <c r="V542" s="159"/>
      <c r="W542" s="159"/>
      <c r="X542" s="159"/>
    </row>
    <row r="543" ht="15.75" customHeight="1">
      <c r="A543" s="186" t="str">
        <f>'PROP DAILY PNL'!A537</f>
        <v/>
      </c>
      <c r="B543" s="190">
        <f t="shared" si="9"/>
        <v>10461574.55</v>
      </c>
      <c r="C543" s="194">
        <f>C542+Sheet!C536</f>
        <v>6158283.984</v>
      </c>
      <c r="D543" s="195">
        <f>D542+Sheet!D536</f>
        <v>1508005.48</v>
      </c>
      <c r="E543" s="195">
        <f>E542+Sheet!E536</f>
        <v>1140256.15</v>
      </c>
      <c r="F543" s="196">
        <f>F542+Sheet!F536</f>
        <v>0</v>
      </c>
      <c r="G543" s="196">
        <f>G542+Sheet!G536</f>
        <v>0</v>
      </c>
      <c r="H543" s="199">
        <v>0.0</v>
      </c>
      <c r="I543" s="195">
        <f>I542+Sheet!I536</f>
        <v>0</v>
      </c>
      <c r="J543" s="196">
        <f>J542+Sheet!J536</f>
        <v>0</v>
      </c>
      <c r="K543" s="180">
        <f>K542+Sheet!K536</f>
        <v>0</v>
      </c>
      <c r="L543" s="180">
        <f>L542+Sheet!L536</f>
        <v>0</v>
      </c>
      <c r="M543" s="180">
        <f>M542+Sheet!M536</f>
        <v>0</v>
      </c>
      <c r="N543" s="180">
        <f>N542+Sheet!N536</f>
        <v>0</v>
      </c>
      <c r="O543" s="167">
        <f>O542+Sheet!O536</f>
        <v>515023.8364</v>
      </c>
      <c r="P543" s="167">
        <f>P542+Sheet!P536</f>
        <v>309655.5108</v>
      </c>
      <c r="Q543" s="167">
        <f>Q542+Sheet!Q536</f>
        <v>830349.5893</v>
      </c>
      <c r="R543" s="167">
        <f>R542+Sheet!R536</f>
        <v>0</v>
      </c>
      <c r="S543" s="159"/>
      <c r="T543" s="159"/>
      <c r="U543" s="159"/>
      <c r="V543" s="159"/>
      <c r="W543" s="159"/>
      <c r="X543" s="159"/>
    </row>
    <row r="544" ht="15.75" customHeight="1">
      <c r="A544" s="186" t="str">
        <f>'PROP DAILY PNL'!A538</f>
        <v/>
      </c>
      <c r="B544" s="190">
        <f t="shared" si="9"/>
        <v>10461574.55</v>
      </c>
      <c r="C544" s="194">
        <f>C543+Sheet!C537</f>
        <v>6158283.984</v>
      </c>
      <c r="D544" s="195">
        <f>D543+Sheet!D537</f>
        <v>1508005.48</v>
      </c>
      <c r="E544" s="195">
        <f>E543+Sheet!E537</f>
        <v>1140256.15</v>
      </c>
      <c r="F544" s="196">
        <f>F543+Sheet!F537</f>
        <v>0</v>
      </c>
      <c r="G544" s="196">
        <f>G543+Sheet!G537</f>
        <v>0</v>
      </c>
      <c r="H544" s="199">
        <v>0.0</v>
      </c>
      <c r="I544" s="195">
        <f>I543+Sheet!I537</f>
        <v>0</v>
      </c>
      <c r="J544" s="196">
        <f>J543+Sheet!J537</f>
        <v>0</v>
      </c>
      <c r="K544" s="180">
        <f>K543+Sheet!K537</f>
        <v>0</v>
      </c>
      <c r="L544" s="180">
        <f>L543+Sheet!L537</f>
        <v>0</v>
      </c>
      <c r="M544" s="180">
        <f>M543+Sheet!M537</f>
        <v>0</v>
      </c>
      <c r="N544" s="180">
        <f>N543+Sheet!N537</f>
        <v>0</v>
      </c>
      <c r="O544" s="167">
        <f>O543+Sheet!O537</f>
        <v>515023.8364</v>
      </c>
      <c r="P544" s="167">
        <f>P543+Sheet!P537</f>
        <v>309655.5108</v>
      </c>
      <c r="Q544" s="167">
        <f>Q543+Sheet!Q537</f>
        <v>830349.5893</v>
      </c>
      <c r="R544" s="167">
        <f>R543+Sheet!R537</f>
        <v>0</v>
      </c>
      <c r="S544" s="159"/>
      <c r="T544" s="159"/>
      <c r="U544" s="159"/>
      <c r="V544" s="159"/>
      <c r="W544" s="159"/>
      <c r="X544" s="159"/>
    </row>
    <row r="545" ht="15.75" customHeight="1">
      <c r="A545" s="186" t="str">
        <f>'PROP DAILY PNL'!A539</f>
        <v/>
      </c>
      <c r="B545" s="190">
        <f t="shared" si="9"/>
        <v>10461574.55</v>
      </c>
      <c r="C545" s="194">
        <f>C544+Sheet!C538</f>
        <v>6158283.984</v>
      </c>
      <c r="D545" s="195">
        <f>D544+Sheet!D538</f>
        <v>1508005.48</v>
      </c>
      <c r="E545" s="195">
        <f>E544+Sheet!E538</f>
        <v>1140256.15</v>
      </c>
      <c r="F545" s="196">
        <f>F544+Sheet!F538</f>
        <v>0</v>
      </c>
      <c r="G545" s="196">
        <f>G544+Sheet!G538</f>
        <v>0</v>
      </c>
      <c r="H545" s="199">
        <v>0.0</v>
      </c>
      <c r="I545" s="195">
        <f>I544+Sheet!I538</f>
        <v>0</v>
      </c>
      <c r="J545" s="196">
        <f>J544+Sheet!J538</f>
        <v>0</v>
      </c>
      <c r="K545" s="180">
        <f>K544+Sheet!K538</f>
        <v>0</v>
      </c>
      <c r="L545" s="180">
        <f>L544+Sheet!L538</f>
        <v>0</v>
      </c>
      <c r="M545" s="180">
        <f>M544+Sheet!M538</f>
        <v>0</v>
      </c>
      <c r="N545" s="180">
        <f>N544+Sheet!N538</f>
        <v>0</v>
      </c>
      <c r="O545" s="167">
        <f>O544+Sheet!O538</f>
        <v>515023.8364</v>
      </c>
      <c r="P545" s="167">
        <f>P544+Sheet!P538</f>
        <v>309655.5108</v>
      </c>
      <c r="Q545" s="167">
        <f>Q544+Sheet!Q538</f>
        <v>830349.5893</v>
      </c>
      <c r="R545" s="167">
        <f>R544+Sheet!R538</f>
        <v>0</v>
      </c>
      <c r="S545" s="159"/>
      <c r="T545" s="159"/>
      <c r="U545" s="159"/>
      <c r="V545" s="159"/>
      <c r="W545" s="159"/>
      <c r="X545" s="159"/>
    </row>
    <row r="546" ht="15.75" customHeight="1">
      <c r="A546" s="186" t="str">
        <f>'PROP DAILY PNL'!A540</f>
        <v/>
      </c>
      <c r="B546" s="190">
        <f t="shared" si="9"/>
        <v>10461574.55</v>
      </c>
      <c r="C546" s="194">
        <f>C545+Sheet!C539</f>
        <v>6158283.984</v>
      </c>
      <c r="D546" s="195">
        <f>D545+Sheet!D539</f>
        <v>1508005.48</v>
      </c>
      <c r="E546" s="195">
        <f>E545+Sheet!E539</f>
        <v>1140256.15</v>
      </c>
      <c r="F546" s="196">
        <f>F545+Sheet!F539</f>
        <v>0</v>
      </c>
      <c r="G546" s="196">
        <f>G545+Sheet!G539</f>
        <v>0</v>
      </c>
      <c r="H546" s="199">
        <v>0.0</v>
      </c>
      <c r="I546" s="195">
        <f>I545+Sheet!I539</f>
        <v>0</v>
      </c>
      <c r="J546" s="196">
        <f>J545+Sheet!J539</f>
        <v>0</v>
      </c>
      <c r="K546" s="180">
        <f>K545+Sheet!K539</f>
        <v>0</v>
      </c>
      <c r="L546" s="180">
        <f>L545+Sheet!L539</f>
        <v>0</v>
      </c>
      <c r="M546" s="180">
        <f>M545+Sheet!M539</f>
        <v>0</v>
      </c>
      <c r="N546" s="180">
        <f>N545+Sheet!N539</f>
        <v>0</v>
      </c>
      <c r="O546" s="167">
        <f>O545+Sheet!O539</f>
        <v>515023.8364</v>
      </c>
      <c r="P546" s="167">
        <f>P545+Sheet!P539</f>
        <v>309655.5108</v>
      </c>
      <c r="Q546" s="167">
        <f>Q545+Sheet!Q539</f>
        <v>830349.5893</v>
      </c>
      <c r="R546" s="167">
        <f>R545+Sheet!R539</f>
        <v>0</v>
      </c>
      <c r="S546" s="159"/>
      <c r="T546" s="159"/>
      <c r="U546" s="159"/>
      <c r="V546" s="159"/>
      <c r="W546" s="159"/>
      <c r="X546" s="159"/>
    </row>
    <row r="547" ht="15.75" customHeight="1">
      <c r="A547" s="186" t="str">
        <f>'PROP DAILY PNL'!A541</f>
        <v/>
      </c>
      <c r="B547" s="190">
        <f t="shared" si="9"/>
        <v>10461574.55</v>
      </c>
      <c r="C547" s="194">
        <f>C546+Sheet!C540</f>
        <v>6158283.984</v>
      </c>
      <c r="D547" s="195">
        <f>D546+Sheet!D540</f>
        <v>1508005.48</v>
      </c>
      <c r="E547" s="195">
        <f>E546+Sheet!E540</f>
        <v>1140256.15</v>
      </c>
      <c r="F547" s="196">
        <f>F546+Sheet!F540</f>
        <v>0</v>
      </c>
      <c r="G547" s="196">
        <f>G546+Sheet!G540</f>
        <v>0</v>
      </c>
      <c r="H547" s="199">
        <v>0.0</v>
      </c>
      <c r="I547" s="195">
        <f>I546+Sheet!I540</f>
        <v>0</v>
      </c>
      <c r="J547" s="196">
        <f>J546+Sheet!J540</f>
        <v>0</v>
      </c>
      <c r="K547" s="180">
        <f>K546+Sheet!K540</f>
        <v>0</v>
      </c>
      <c r="L547" s="180">
        <f>L546+Sheet!L540</f>
        <v>0</v>
      </c>
      <c r="M547" s="180">
        <f>M546+Sheet!M540</f>
        <v>0</v>
      </c>
      <c r="N547" s="180">
        <f>N546+Sheet!N540</f>
        <v>0</v>
      </c>
      <c r="O547" s="167">
        <f>O546+Sheet!O540</f>
        <v>515023.8364</v>
      </c>
      <c r="P547" s="167">
        <f>P546+Sheet!P540</f>
        <v>309655.5108</v>
      </c>
      <c r="Q547" s="167">
        <f>Q546+Sheet!Q540</f>
        <v>830349.5893</v>
      </c>
      <c r="R547" s="167">
        <f>R546+Sheet!R540</f>
        <v>0</v>
      </c>
      <c r="S547" s="159"/>
      <c r="T547" s="159"/>
      <c r="U547" s="159"/>
      <c r="V547" s="159"/>
      <c r="W547" s="159"/>
      <c r="X547" s="159"/>
    </row>
    <row r="548" ht="15.75" customHeight="1">
      <c r="A548" s="186" t="str">
        <f>'PROP DAILY PNL'!A542</f>
        <v/>
      </c>
      <c r="B548" s="190">
        <f t="shared" si="9"/>
        <v>10461574.55</v>
      </c>
      <c r="C548" s="194">
        <f>C547+Sheet!C541</f>
        <v>6158283.984</v>
      </c>
      <c r="D548" s="195">
        <f>D547+Sheet!D541</f>
        <v>1508005.48</v>
      </c>
      <c r="E548" s="195">
        <f>E547+Sheet!E541</f>
        <v>1140256.15</v>
      </c>
      <c r="F548" s="196">
        <f>F547+Sheet!F541</f>
        <v>0</v>
      </c>
      <c r="G548" s="196">
        <f>G547+Sheet!G541</f>
        <v>0</v>
      </c>
      <c r="H548" s="199">
        <v>0.0</v>
      </c>
      <c r="I548" s="195">
        <f>I547+Sheet!I541</f>
        <v>0</v>
      </c>
      <c r="J548" s="196">
        <f>J547+Sheet!J541</f>
        <v>0</v>
      </c>
      <c r="K548" s="180">
        <f>K547+Sheet!K541</f>
        <v>0</v>
      </c>
      <c r="L548" s="180">
        <f>L547+Sheet!L541</f>
        <v>0</v>
      </c>
      <c r="M548" s="180">
        <f>M547+Sheet!M541</f>
        <v>0</v>
      </c>
      <c r="N548" s="180">
        <f>N547+Sheet!N541</f>
        <v>0</v>
      </c>
      <c r="O548" s="167">
        <f>O547+Sheet!O541</f>
        <v>515023.8364</v>
      </c>
      <c r="P548" s="167">
        <f>P547+Sheet!P541</f>
        <v>309655.5108</v>
      </c>
      <c r="Q548" s="167">
        <f>Q547+Sheet!Q541</f>
        <v>830349.5893</v>
      </c>
      <c r="R548" s="167">
        <f>R547+Sheet!R541</f>
        <v>0</v>
      </c>
      <c r="S548" s="159"/>
      <c r="T548" s="159"/>
      <c r="U548" s="159"/>
      <c r="V548" s="159"/>
      <c r="W548" s="159"/>
      <c r="X548" s="159"/>
    </row>
    <row r="549" ht="15.75" customHeight="1">
      <c r="A549" s="186" t="str">
        <f>'PROP DAILY PNL'!A543</f>
        <v/>
      </c>
      <c r="B549" s="190">
        <f t="shared" si="9"/>
        <v>10461574.55</v>
      </c>
      <c r="C549" s="194">
        <f>C548+Sheet!C542</f>
        <v>6158283.984</v>
      </c>
      <c r="D549" s="195">
        <f>D548+Sheet!D542</f>
        <v>1508005.48</v>
      </c>
      <c r="E549" s="195">
        <f>E548+Sheet!E542</f>
        <v>1140256.15</v>
      </c>
      <c r="F549" s="196">
        <f>F548+Sheet!F542</f>
        <v>0</v>
      </c>
      <c r="G549" s="196">
        <f>G548+Sheet!G542</f>
        <v>0</v>
      </c>
      <c r="H549" s="199">
        <v>0.0</v>
      </c>
      <c r="I549" s="195">
        <f>I548+Sheet!I542</f>
        <v>0</v>
      </c>
      <c r="J549" s="196">
        <f>J548+Sheet!J542</f>
        <v>0</v>
      </c>
      <c r="K549" s="180">
        <f>K548+Sheet!K542</f>
        <v>0</v>
      </c>
      <c r="L549" s="180">
        <f>L548+Sheet!L542</f>
        <v>0</v>
      </c>
      <c r="M549" s="180">
        <f>M548+Sheet!M542</f>
        <v>0</v>
      </c>
      <c r="N549" s="180">
        <f>N548+Sheet!N542</f>
        <v>0</v>
      </c>
      <c r="O549" s="167">
        <f>O548+Sheet!O542</f>
        <v>515023.8364</v>
      </c>
      <c r="P549" s="167">
        <f>P548+Sheet!P542</f>
        <v>309655.5108</v>
      </c>
      <c r="Q549" s="167">
        <f>Q548+Sheet!Q542</f>
        <v>830349.5893</v>
      </c>
      <c r="R549" s="167">
        <f>R548+Sheet!R542</f>
        <v>0</v>
      </c>
      <c r="S549" s="159"/>
      <c r="T549" s="159"/>
      <c r="U549" s="159"/>
      <c r="V549" s="159"/>
      <c r="W549" s="159"/>
      <c r="X549" s="159"/>
    </row>
    <row r="550" ht="15.75" customHeight="1">
      <c r="A550" s="186" t="str">
        <f>'PROP DAILY PNL'!A544</f>
        <v/>
      </c>
      <c r="B550" s="190">
        <f t="shared" si="9"/>
        <v>10461574.55</v>
      </c>
      <c r="C550" s="194">
        <f>C549+Sheet!C543</f>
        <v>6158283.984</v>
      </c>
      <c r="D550" s="195">
        <f>D549+Sheet!D543</f>
        <v>1508005.48</v>
      </c>
      <c r="E550" s="195">
        <f>E549+Sheet!E543</f>
        <v>1140256.15</v>
      </c>
      <c r="F550" s="196">
        <f>F549+Sheet!F543</f>
        <v>0</v>
      </c>
      <c r="G550" s="196">
        <f>G549+Sheet!G543</f>
        <v>0</v>
      </c>
      <c r="H550" s="199">
        <v>0.0</v>
      </c>
      <c r="I550" s="195">
        <f>I549+Sheet!I543</f>
        <v>0</v>
      </c>
      <c r="J550" s="196">
        <f>J549+Sheet!J543</f>
        <v>0</v>
      </c>
      <c r="K550" s="180">
        <f>K549+Sheet!K543</f>
        <v>0</v>
      </c>
      <c r="L550" s="180">
        <f>L549+Sheet!L543</f>
        <v>0</v>
      </c>
      <c r="M550" s="180">
        <f>M549+Sheet!M543</f>
        <v>0</v>
      </c>
      <c r="N550" s="180">
        <f>N549+Sheet!N543</f>
        <v>0</v>
      </c>
      <c r="O550" s="167">
        <f>O549+Sheet!O543</f>
        <v>515023.8364</v>
      </c>
      <c r="P550" s="167">
        <f>P549+Sheet!P543</f>
        <v>309655.5108</v>
      </c>
      <c r="Q550" s="167">
        <f>Q549+Sheet!Q543</f>
        <v>830349.5893</v>
      </c>
      <c r="R550" s="167">
        <f>R549+Sheet!R543</f>
        <v>0</v>
      </c>
      <c r="S550" s="159"/>
      <c r="T550" s="159"/>
      <c r="U550" s="159"/>
      <c r="V550" s="159"/>
      <c r="W550" s="159"/>
      <c r="X550" s="159"/>
    </row>
    <row r="551" ht="15.75" customHeight="1">
      <c r="A551" s="186" t="str">
        <f>'PROP DAILY PNL'!A545</f>
        <v/>
      </c>
      <c r="B551" s="190">
        <f t="shared" si="9"/>
        <v>10461574.55</v>
      </c>
      <c r="C551" s="194">
        <f>C550+Sheet!C544</f>
        <v>6158283.984</v>
      </c>
      <c r="D551" s="195">
        <f>D550+Sheet!D544</f>
        <v>1508005.48</v>
      </c>
      <c r="E551" s="195">
        <f>E550+Sheet!E544</f>
        <v>1140256.15</v>
      </c>
      <c r="F551" s="196">
        <f>F550+Sheet!F544</f>
        <v>0</v>
      </c>
      <c r="G551" s="196">
        <f>G550+Sheet!G544</f>
        <v>0</v>
      </c>
      <c r="H551" s="199">
        <v>0.0</v>
      </c>
      <c r="I551" s="195">
        <f>I550+Sheet!I544</f>
        <v>0</v>
      </c>
      <c r="J551" s="196">
        <f>J550+Sheet!J544</f>
        <v>0</v>
      </c>
      <c r="K551" s="180">
        <f>K550+Sheet!K544</f>
        <v>0</v>
      </c>
      <c r="L551" s="180">
        <f>L550+Sheet!L544</f>
        <v>0</v>
      </c>
      <c r="M551" s="180">
        <f>M550+Sheet!M544</f>
        <v>0</v>
      </c>
      <c r="N551" s="180">
        <f>N550+Sheet!N544</f>
        <v>0</v>
      </c>
      <c r="O551" s="167">
        <f>O550+Sheet!O544</f>
        <v>515023.8364</v>
      </c>
      <c r="P551" s="167">
        <f>P550+Sheet!P544</f>
        <v>309655.5108</v>
      </c>
      <c r="Q551" s="167">
        <f>Q550+Sheet!Q544</f>
        <v>830349.5893</v>
      </c>
      <c r="R551" s="167">
        <f>R550+Sheet!R544</f>
        <v>0</v>
      </c>
      <c r="S551" s="159"/>
      <c r="T551" s="159"/>
      <c r="U551" s="159"/>
      <c r="V551" s="159"/>
      <c r="W551" s="159"/>
      <c r="X551" s="159"/>
    </row>
    <row r="552" ht="15.75" customHeight="1">
      <c r="A552" s="186" t="str">
        <f>'PROP DAILY PNL'!A546</f>
        <v/>
      </c>
      <c r="B552" s="190">
        <f t="shared" si="9"/>
        <v>10461574.55</v>
      </c>
      <c r="C552" s="194">
        <f>C551+Sheet!C545</f>
        <v>6158283.984</v>
      </c>
      <c r="D552" s="195">
        <f>D551+Sheet!D545</f>
        <v>1508005.48</v>
      </c>
      <c r="E552" s="195">
        <f>E551+Sheet!E545</f>
        <v>1140256.15</v>
      </c>
      <c r="F552" s="196">
        <f>F551+Sheet!F545</f>
        <v>0</v>
      </c>
      <c r="G552" s="196">
        <f>G551+Sheet!G545</f>
        <v>0</v>
      </c>
      <c r="H552" s="199">
        <v>0.0</v>
      </c>
      <c r="I552" s="195">
        <f>I551+Sheet!I545</f>
        <v>0</v>
      </c>
      <c r="J552" s="196">
        <f>J551+Sheet!J545</f>
        <v>0</v>
      </c>
      <c r="K552" s="180">
        <f>K551+Sheet!K545</f>
        <v>0</v>
      </c>
      <c r="L552" s="180">
        <f>L551+Sheet!L545</f>
        <v>0</v>
      </c>
      <c r="M552" s="180">
        <f>M551+Sheet!M545</f>
        <v>0</v>
      </c>
      <c r="N552" s="180">
        <f>N551+Sheet!N545</f>
        <v>0</v>
      </c>
      <c r="O552" s="167">
        <f>O551+Sheet!O545</f>
        <v>515023.8364</v>
      </c>
      <c r="P552" s="167">
        <f>P551+Sheet!P545</f>
        <v>309655.5108</v>
      </c>
      <c r="Q552" s="167">
        <f>Q551+Sheet!Q545</f>
        <v>830349.5893</v>
      </c>
      <c r="R552" s="167">
        <f>R551+Sheet!R545</f>
        <v>0</v>
      </c>
      <c r="S552" s="159"/>
      <c r="T552" s="159"/>
      <c r="U552" s="159"/>
      <c r="V552" s="159"/>
      <c r="W552" s="159"/>
      <c r="X552" s="159"/>
    </row>
    <row r="553" ht="15.75" customHeight="1">
      <c r="A553" s="186" t="str">
        <f>'PROP DAILY PNL'!A547</f>
        <v/>
      </c>
      <c r="B553" s="190">
        <f t="shared" si="9"/>
        <v>10461574.55</v>
      </c>
      <c r="C553" s="194">
        <f>C552+Sheet!C546</f>
        <v>6158283.984</v>
      </c>
      <c r="D553" s="195">
        <f>D552+Sheet!D546</f>
        <v>1508005.48</v>
      </c>
      <c r="E553" s="195">
        <f>E552+Sheet!E546</f>
        <v>1140256.15</v>
      </c>
      <c r="F553" s="196">
        <f>F552+Sheet!F546</f>
        <v>0</v>
      </c>
      <c r="G553" s="196">
        <f>G552+Sheet!G546</f>
        <v>0</v>
      </c>
      <c r="H553" s="199">
        <v>0.0</v>
      </c>
      <c r="I553" s="195">
        <f>I552+Sheet!I546</f>
        <v>0</v>
      </c>
      <c r="J553" s="196">
        <f>J552+Sheet!J546</f>
        <v>0</v>
      </c>
      <c r="K553" s="180">
        <f>K552+Sheet!K546</f>
        <v>0</v>
      </c>
      <c r="L553" s="180">
        <f>L552+Sheet!L546</f>
        <v>0</v>
      </c>
      <c r="M553" s="180">
        <f>M552+Sheet!M546</f>
        <v>0</v>
      </c>
      <c r="N553" s="180">
        <f>N552+Sheet!N546</f>
        <v>0</v>
      </c>
      <c r="O553" s="167">
        <f>O552+Sheet!O546</f>
        <v>515023.8364</v>
      </c>
      <c r="P553" s="167">
        <f>P552+Sheet!P546</f>
        <v>309655.5108</v>
      </c>
      <c r="Q553" s="167">
        <f>Q552+Sheet!Q546</f>
        <v>830349.5893</v>
      </c>
      <c r="R553" s="167">
        <f>R552+Sheet!R546</f>
        <v>0</v>
      </c>
      <c r="S553" s="159"/>
      <c r="T553" s="159"/>
      <c r="U553" s="159"/>
      <c r="V553" s="159"/>
      <c r="W553" s="159"/>
      <c r="X553" s="159"/>
    </row>
    <row r="554" ht="15.75" customHeight="1">
      <c r="A554" s="186" t="str">
        <f>'PROP DAILY PNL'!A548</f>
        <v/>
      </c>
      <c r="B554" s="190">
        <f t="shared" si="9"/>
        <v>10461574.55</v>
      </c>
      <c r="C554" s="194">
        <f>C553+Sheet!C547</f>
        <v>6158283.984</v>
      </c>
      <c r="D554" s="195">
        <f>D553+Sheet!D547</f>
        <v>1508005.48</v>
      </c>
      <c r="E554" s="195">
        <f>E553+Sheet!E547</f>
        <v>1140256.15</v>
      </c>
      <c r="F554" s="196">
        <f>F553+Sheet!F547</f>
        <v>0</v>
      </c>
      <c r="G554" s="196">
        <f>G553+Sheet!G547</f>
        <v>0</v>
      </c>
      <c r="H554" s="199">
        <v>0.0</v>
      </c>
      <c r="I554" s="195">
        <f>I553+Sheet!I547</f>
        <v>0</v>
      </c>
      <c r="J554" s="196">
        <f>J553+Sheet!J547</f>
        <v>0</v>
      </c>
      <c r="K554" s="180">
        <f>K553+Sheet!K547</f>
        <v>0</v>
      </c>
      <c r="L554" s="180">
        <f>L553+Sheet!L547</f>
        <v>0</v>
      </c>
      <c r="M554" s="180">
        <f>M553+Sheet!M547</f>
        <v>0</v>
      </c>
      <c r="N554" s="180">
        <f>N553+Sheet!N547</f>
        <v>0</v>
      </c>
      <c r="O554" s="167">
        <f>O553+Sheet!O547</f>
        <v>515023.8364</v>
      </c>
      <c r="P554" s="167">
        <f>P553+Sheet!P547</f>
        <v>309655.5108</v>
      </c>
      <c r="Q554" s="167">
        <f>Q553+Sheet!Q547</f>
        <v>830349.5893</v>
      </c>
      <c r="R554" s="167">
        <f>R553+Sheet!R547</f>
        <v>0</v>
      </c>
      <c r="S554" s="159"/>
      <c r="T554" s="159"/>
      <c r="U554" s="159"/>
      <c r="V554" s="159"/>
      <c r="W554" s="159"/>
      <c r="X554" s="159"/>
    </row>
    <row r="555" ht="15.75" customHeight="1">
      <c r="A555" s="186" t="str">
        <f>'PROP DAILY PNL'!A549</f>
        <v/>
      </c>
      <c r="B555" s="190">
        <f t="shared" si="9"/>
        <v>10461574.55</v>
      </c>
      <c r="C555" s="194">
        <f>C554+Sheet!C548</f>
        <v>6158283.984</v>
      </c>
      <c r="D555" s="195">
        <f>D554+Sheet!D548</f>
        <v>1508005.48</v>
      </c>
      <c r="E555" s="195">
        <f>E554+Sheet!E548</f>
        <v>1140256.15</v>
      </c>
      <c r="F555" s="196">
        <f>F554+Sheet!F548</f>
        <v>0</v>
      </c>
      <c r="G555" s="196">
        <f>G554+Sheet!G548</f>
        <v>0</v>
      </c>
      <c r="H555" s="199">
        <v>0.0</v>
      </c>
      <c r="I555" s="195">
        <f>I554+Sheet!I548</f>
        <v>0</v>
      </c>
      <c r="J555" s="196">
        <f>J554+Sheet!J548</f>
        <v>0</v>
      </c>
      <c r="K555" s="180">
        <f>K554+Sheet!K548</f>
        <v>0</v>
      </c>
      <c r="L555" s="180">
        <f>L554+Sheet!L548</f>
        <v>0</v>
      </c>
      <c r="M555" s="180">
        <f>M554+Sheet!M548</f>
        <v>0</v>
      </c>
      <c r="N555" s="180">
        <f>N554+Sheet!N548</f>
        <v>0</v>
      </c>
      <c r="O555" s="167">
        <f>O554+Sheet!O548</f>
        <v>515023.8364</v>
      </c>
      <c r="P555" s="167">
        <f>P554+Sheet!P548</f>
        <v>309655.5108</v>
      </c>
      <c r="Q555" s="167">
        <f>Q554+Sheet!Q548</f>
        <v>830349.5893</v>
      </c>
      <c r="R555" s="167">
        <f>R554+Sheet!R548</f>
        <v>0</v>
      </c>
      <c r="S555" s="159"/>
      <c r="T555" s="159"/>
      <c r="U555" s="159"/>
      <c r="V555" s="159"/>
      <c r="W555" s="159"/>
      <c r="X555" s="159"/>
    </row>
    <row r="556" ht="15.75" customHeight="1">
      <c r="A556" s="186" t="str">
        <f>'PROP DAILY PNL'!A550</f>
        <v/>
      </c>
      <c r="B556" s="190">
        <f t="shared" si="9"/>
        <v>10461574.55</v>
      </c>
      <c r="C556" s="194">
        <f>C555+Sheet!C549</f>
        <v>6158283.984</v>
      </c>
      <c r="D556" s="195">
        <f>D555+Sheet!D549</f>
        <v>1508005.48</v>
      </c>
      <c r="E556" s="195">
        <f>E555+Sheet!E549</f>
        <v>1140256.15</v>
      </c>
      <c r="F556" s="196">
        <f>F555+Sheet!F549</f>
        <v>0</v>
      </c>
      <c r="G556" s="196">
        <f>G555+Sheet!G549</f>
        <v>0</v>
      </c>
      <c r="H556" s="199">
        <v>0.0</v>
      </c>
      <c r="I556" s="195">
        <f>I555+Sheet!I549</f>
        <v>0</v>
      </c>
      <c r="J556" s="196">
        <f>J555+Sheet!J549</f>
        <v>0</v>
      </c>
      <c r="K556" s="180">
        <f>K555+Sheet!K549</f>
        <v>0</v>
      </c>
      <c r="L556" s="180">
        <f>L555+Sheet!L549</f>
        <v>0</v>
      </c>
      <c r="M556" s="180">
        <f>M555+Sheet!M549</f>
        <v>0</v>
      </c>
      <c r="N556" s="180">
        <f>N555+Sheet!N549</f>
        <v>0</v>
      </c>
      <c r="O556" s="167">
        <f>O555+Sheet!O549</f>
        <v>515023.8364</v>
      </c>
      <c r="P556" s="167">
        <f>P555+Sheet!P549</f>
        <v>309655.5108</v>
      </c>
      <c r="Q556" s="167">
        <f>Q555+Sheet!Q549</f>
        <v>830349.5893</v>
      </c>
      <c r="R556" s="167">
        <f>R555+Sheet!R549</f>
        <v>0</v>
      </c>
      <c r="S556" s="159"/>
      <c r="T556" s="159"/>
      <c r="U556" s="159"/>
      <c r="V556" s="159"/>
      <c r="W556" s="159"/>
      <c r="X556" s="159"/>
    </row>
    <row r="557" ht="15.75" customHeight="1">
      <c r="A557" s="186" t="str">
        <f>'PROP DAILY PNL'!A551</f>
        <v/>
      </c>
      <c r="B557" s="190">
        <f t="shared" si="9"/>
        <v>10461574.55</v>
      </c>
      <c r="C557" s="194">
        <f>C556+Sheet!C550</f>
        <v>6158283.984</v>
      </c>
      <c r="D557" s="195">
        <f>D556+Sheet!D550</f>
        <v>1508005.48</v>
      </c>
      <c r="E557" s="195">
        <f>E556+Sheet!E550</f>
        <v>1140256.15</v>
      </c>
      <c r="F557" s="196">
        <f>F556+Sheet!F550</f>
        <v>0</v>
      </c>
      <c r="G557" s="196">
        <f>G556+Sheet!G550</f>
        <v>0</v>
      </c>
      <c r="H557" s="199">
        <v>0.0</v>
      </c>
      <c r="I557" s="195">
        <f>I556+Sheet!I550</f>
        <v>0</v>
      </c>
      <c r="J557" s="196">
        <f>J556+Sheet!J550</f>
        <v>0</v>
      </c>
      <c r="K557" s="180">
        <f>K556+Sheet!K550</f>
        <v>0</v>
      </c>
      <c r="L557" s="180">
        <f>L556+Sheet!L550</f>
        <v>0</v>
      </c>
      <c r="M557" s="180">
        <f>M556+Sheet!M550</f>
        <v>0</v>
      </c>
      <c r="N557" s="180">
        <f>N556+Sheet!N550</f>
        <v>0</v>
      </c>
      <c r="O557" s="167">
        <f>O556+Sheet!O550</f>
        <v>515023.8364</v>
      </c>
      <c r="P557" s="167">
        <f>P556+Sheet!P550</f>
        <v>309655.5108</v>
      </c>
      <c r="Q557" s="167">
        <f>Q556+Sheet!Q550</f>
        <v>830349.5893</v>
      </c>
      <c r="R557" s="167">
        <f>R556+Sheet!R550</f>
        <v>0</v>
      </c>
      <c r="S557" s="159"/>
      <c r="T557" s="159"/>
      <c r="U557" s="159"/>
      <c r="V557" s="159"/>
      <c r="W557" s="159"/>
      <c r="X557" s="159"/>
    </row>
    <row r="558" ht="15.75" customHeight="1">
      <c r="A558" s="186" t="str">
        <f>'PROP DAILY PNL'!A552</f>
        <v/>
      </c>
      <c r="B558" s="190">
        <f t="shared" si="9"/>
        <v>10461574.55</v>
      </c>
      <c r="C558" s="194">
        <f>C557+Sheet!C551</f>
        <v>6158283.984</v>
      </c>
      <c r="D558" s="195">
        <f>D557+Sheet!D551</f>
        <v>1508005.48</v>
      </c>
      <c r="E558" s="195">
        <f>E557+Sheet!E551</f>
        <v>1140256.15</v>
      </c>
      <c r="F558" s="196">
        <f>F557+Sheet!F551</f>
        <v>0</v>
      </c>
      <c r="G558" s="196">
        <f>G557+Sheet!G551</f>
        <v>0</v>
      </c>
      <c r="H558" s="199">
        <v>0.0</v>
      </c>
      <c r="I558" s="195">
        <f>I557+Sheet!I551</f>
        <v>0</v>
      </c>
      <c r="J558" s="196">
        <f>J557+Sheet!J551</f>
        <v>0</v>
      </c>
      <c r="K558" s="180">
        <f>K557+Sheet!K551</f>
        <v>0</v>
      </c>
      <c r="L558" s="180">
        <f>L557+Sheet!L551</f>
        <v>0</v>
      </c>
      <c r="M558" s="180">
        <f>M557+Sheet!M551</f>
        <v>0</v>
      </c>
      <c r="N558" s="180">
        <f>N557+Sheet!N551</f>
        <v>0</v>
      </c>
      <c r="O558" s="167">
        <f>O557+Sheet!O551</f>
        <v>515023.8364</v>
      </c>
      <c r="P558" s="167">
        <f>P557+Sheet!P551</f>
        <v>309655.5108</v>
      </c>
      <c r="Q558" s="167">
        <f>Q557+Sheet!Q551</f>
        <v>830349.5893</v>
      </c>
      <c r="R558" s="167">
        <f>R557+Sheet!R551</f>
        <v>0</v>
      </c>
      <c r="S558" s="159"/>
      <c r="T558" s="159"/>
      <c r="U558" s="159"/>
      <c r="V558" s="159"/>
      <c r="W558" s="159"/>
      <c r="X558" s="159"/>
    </row>
    <row r="559" ht="15.75" customHeight="1">
      <c r="A559" s="186" t="str">
        <f>'PROP DAILY PNL'!A553</f>
        <v/>
      </c>
      <c r="B559" s="190">
        <f t="shared" si="9"/>
        <v>10461574.55</v>
      </c>
      <c r="C559" s="194">
        <f>C558+Sheet!C552</f>
        <v>6158283.984</v>
      </c>
      <c r="D559" s="195">
        <f>D558+Sheet!D552</f>
        <v>1508005.48</v>
      </c>
      <c r="E559" s="195">
        <f>E558+Sheet!E552</f>
        <v>1140256.15</v>
      </c>
      <c r="F559" s="196">
        <f>F558+Sheet!F552</f>
        <v>0</v>
      </c>
      <c r="G559" s="196">
        <f>G558+Sheet!G552</f>
        <v>0</v>
      </c>
      <c r="H559" s="199">
        <v>0.0</v>
      </c>
      <c r="I559" s="195">
        <f>I558+Sheet!I552</f>
        <v>0</v>
      </c>
      <c r="J559" s="196">
        <f>J558+Sheet!J552</f>
        <v>0</v>
      </c>
      <c r="K559" s="180">
        <f>K558+Sheet!K552</f>
        <v>0</v>
      </c>
      <c r="L559" s="180">
        <f>L558+Sheet!L552</f>
        <v>0</v>
      </c>
      <c r="M559" s="180">
        <f>M558+Sheet!M552</f>
        <v>0</v>
      </c>
      <c r="N559" s="180">
        <f>N558+Sheet!N552</f>
        <v>0</v>
      </c>
      <c r="O559" s="167">
        <f>O558+Sheet!O552</f>
        <v>515023.8364</v>
      </c>
      <c r="P559" s="167">
        <f>P558+Sheet!P552</f>
        <v>309655.5108</v>
      </c>
      <c r="Q559" s="167">
        <f>Q558+Sheet!Q552</f>
        <v>830349.5893</v>
      </c>
      <c r="R559" s="167">
        <f>R558+Sheet!R552</f>
        <v>0</v>
      </c>
      <c r="S559" s="159"/>
      <c r="T559" s="159"/>
      <c r="U559" s="159"/>
      <c r="V559" s="159"/>
      <c r="W559" s="159"/>
      <c r="X559" s="159"/>
    </row>
    <row r="560" ht="15.75" customHeight="1">
      <c r="A560" s="186" t="str">
        <f>'PROP DAILY PNL'!A554</f>
        <v/>
      </c>
      <c r="B560" s="190">
        <f t="shared" si="9"/>
        <v>10461574.55</v>
      </c>
      <c r="C560" s="194">
        <f>C559+Sheet!C553</f>
        <v>6158283.984</v>
      </c>
      <c r="D560" s="195">
        <f>D559+Sheet!D553</f>
        <v>1508005.48</v>
      </c>
      <c r="E560" s="195">
        <f>E559+Sheet!E553</f>
        <v>1140256.15</v>
      </c>
      <c r="F560" s="196">
        <f>F559+Sheet!F553</f>
        <v>0</v>
      </c>
      <c r="G560" s="196">
        <f>G559+Sheet!G553</f>
        <v>0</v>
      </c>
      <c r="H560" s="199">
        <v>0.0</v>
      </c>
      <c r="I560" s="195">
        <f>I559+Sheet!I553</f>
        <v>0</v>
      </c>
      <c r="J560" s="196">
        <f>J559+Sheet!J553</f>
        <v>0</v>
      </c>
      <c r="K560" s="180">
        <f>K559+Sheet!K553</f>
        <v>0</v>
      </c>
      <c r="L560" s="180">
        <f>L559+Sheet!L553</f>
        <v>0</v>
      </c>
      <c r="M560" s="180">
        <f>M559+Sheet!M553</f>
        <v>0</v>
      </c>
      <c r="N560" s="180">
        <f>N559+Sheet!N553</f>
        <v>0</v>
      </c>
      <c r="O560" s="167">
        <f>O559+Sheet!O553</f>
        <v>515023.8364</v>
      </c>
      <c r="P560" s="167">
        <f>P559+Sheet!P553</f>
        <v>309655.5108</v>
      </c>
      <c r="Q560" s="167">
        <f>Q559+Sheet!Q553</f>
        <v>830349.5893</v>
      </c>
      <c r="R560" s="167">
        <f>R559+Sheet!R553</f>
        <v>0</v>
      </c>
      <c r="S560" s="159"/>
      <c r="T560" s="159"/>
      <c r="U560" s="159"/>
      <c r="V560" s="159"/>
      <c r="W560" s="159"/>
      <c r="X560" s="159"/>
    </row>
    <row r="561" ht="15.75" customHeight="1">
      <c r="A561" s="186" t="str">
        <f>'PROP DAILY PNL'!A555</f>
        <v/>
      </c>
      <c r="B561" s="190">
        <f t="shared" si="9"/>
        <v>10461574.55</v>
      </c>
      <c r="C561" s="194">
        <f>C560+Sheet!C554</f>
        <v>6158283.984</v>
      </c>
      <c r="D561" s="195">
        <f>D560+Sheet!D554</f>
        <v>1508005.48</v>
      </c>
      <c r="E561" s="195">
        <f>E560+Sheet!E554</f>
        <v>1140256.15</v>
      </c>
      <c r="F561" s="196">
        <f>F560+Sheet!F554</f>
        <v>0</v>
      </c>
      <c r="G561" s="196">
        <f>G560+Sheet!G554</f>
        <v>0</v>
      </c>
      <c r="H561" s="199">
        <v>0.0</v>
      </c>
      <c r="I561" s="195">
        <f>I560+Sheet!I554</f>
        <v>0</v>
      </c>
      <c r="J561" s="196">
        <f>J560+Sheet!J554</f>
        <v>0</v>
      </c>
      <c r="K561" s="180">
        <f>K560+Sheet!K554</f>
        <v>0</v>
      </c>
      <c r="L561" s="180">
        <f>L560+Sheet!L554</f>
        <v>0</v>
      </c>
      <c r="M561" s="180">
        <f>M560+Sheet!M554</f>
        <v>0</v>
      </c>
      <c r="N561" s="180">
        <f>N560+Sheet!N554</f>
        <v>0</v>
      </c>
      <c r="O561" s="167">
        <f>O560+Sheet!O554</f>
        <v>515023.8364</v>
      </c>
      <c r="P561" s="167">
        <f>P560+Sheet!P554</f>
        <v>309655.5108</v>
      </c>
      <c r="Q561" s="167">
        <f>Q560+Sheet!Q554</f>
        <v>830349.5893</v>
      </c>
      <c r="R561" s="167">
        <f>R560+Sheet!R554</f>
        <v>0</v>
      </c>
      <c r="S561" s="159"/>
      <c r="T561" s="159"/>
      <c r="U561" s="159"/>
      <c r="V561" s="159"/>
      <c r="W561" s="159"/>
      <c r="X561" s="159"/>
    </row>
    <row r="562" ht="15.75" customHeight="1">
      <c r="A562" s="186" t="str">
        <f>'PROP DAILY PNL'!A556</f>
        <v/>
      </c>
      <c r="B562" s="190">
        <f t="shared" si="9"/>
        <v>10461574.55</v>
      </c>
      <c r="C562" s="194">
        <f>C561+Sheet!C555</f>
        <v>6158283.984</v>
      </c>
      <c r="D562" s="195">
        <f>D561+Sheet!D555</f>
        <v>1508005.48</v>
      </c>
      <c r="E562" s="195">
        <f>E561+Sheet!E555</f>
        <v>1140256.15</v>
      </c>
      <c r="F562" s="196">
        <f>F561+Sheet!F555</f>
        <v>0</v>
      </c>
      <c r="G562" s="196">
        <f>G561+Sheet!G555</f>
        <v>0</v>
      </c>
      <c r="H562" s="199">
        <v>0.0</v>
      </c>
      <c r="I562" s="195">
        <f>I561+Sheet!I555</f>
        <v>0</v>
      </c>
      <c r="J562" s="196">
        <f>J561+Sheet!J555</f>
        <v>0</v>
      </c>
      <c r="K562" s="180">
        <f>K561+Sheet!K555</f>
        <v>0</v>
      </c>
      <c r="L562" s="180">
        <f>L561+Sheet!L555</f>
        <v>0</v>
      </c>
      <c r="M562" s="180">
        <f>M561+Sheet!M555</f>
        <v>0</v>
      </c>
      <c r="N562" s="180">
        <f>N561+Sheet!N555</f>
        <v>0</v>
      </c>
      <c r="O562" s="167">
        <f>O561+Sheet!O555</f>
        <v>515023.8364</v>
      </c>
      <c r="P562" s="167">
        <f>P561+Sheet!P555</f>
        <v>309655.5108</v>
      </c>
      <c r="Q562" s="167">
        <f>Q561+Sheet!Q555</f>
        <v>830349.5893</v>
      </c>
      <c r="R562" s="167">
        <f>R561+Sheet!R555</f>
        <v>0</v>
      </c>
      <c r="S562" s="159"/>
      <c r="T562" s="159"/>
      <c r="U562" s="159"/>
      <c r="V562" s="159"/>
      <c r="W562" s="159"/>
      <c r="X562" s="159"/>
    </row>
    <row r="563" ht="15.75" customHeight="1">
      <c r="A563" s="186" t="str">
        <f>'PROP DAILY PNL'!A557</f>
        <v/>
      </c>
      <c r="B563" s="190">
        <f t="shared" si="9"/>
        <v>10461574.55</v>
      </c>
      <c r="C563" s="194">
        <f>C562+Sheet!C556</f>
        <v>6158283.984</v>
      </c>
      <c r="D563" s="195">
        <f>D562+Sheet!D556</f>
        <v>1508005.48</v>
      </c>
      <c r="E563" s="195">
        <f>E562+Sheet!E556</f>
        <v>1140256.15</v>
      </c>
      <c r="F563" s="196">
        <f>F562+Sheet!F556</f>
        <v>0</v>
      </c>
      <c r="G563" s="196">
        <f>G562+Sheet!G556</f>
        <v>0</v>
      </c>
      <c r="H563" s="199">
        <v>0.0</v>
      </c>
      <c r="I563" s="195">
        <f>I562+Sheet!I556</f>
        <v>0</v>
      </c>
      <c r="J563" s="196">
        <f>J562+Sheet!J556</f>
        <v>0</v>
      </c>
      <c r="K563" s="180">
        <f>K562+Sheet!K556</f>
        <v>0</v>
      </c>
      <c r="L563" s="180">
        <f>L562+Sheet!L556</f>
        <v>0</v>
      </c>
      <c r="M563" s="180">
        <f>M562+Sheet!M556</f>
        <v>0</v>
      </c>
      <c r="N563" s="180">
        <f>N562+Sheet!N556</f>
        <v>0</v>
      </c>
      <c r="O563" s="167">
        <f>O562+Sheet!O556</f>
        <v>515023.8364</v>
      </c>
      <c r="P563" s="167">
        <f>P562+Sheet!P556</f>
        <v>309655.5108</v>
      </c>
      <c r="Q563" s="167">
        <f>Q562+Sheet!Q556</f>
        <v>830349.5893</v>
      </c>
      <c r="R563" s="167">
        <f>R562+Sheet!R556</f>
        <v>0</v>
      </c>
      <c r="S563" s="159"/>
      <c r="T563" s="159"/>
      <c r="U563" s="159"/>
      <c r="V563" s="159"/>
      <c r="W563" s="159"/>
      <c r="X563" s="159"/>
    </row>
    <row r="564" ht="15.75" customHeight="1">
      <c r="A564" s="186" t="str">
        <f>'PROP DAILY PNL'!A558</f>
        <v/>
      </c>
      <c r="B564" s="190">
        <f t="shared" si="9"/>
        <v>10461574.55</v>
      </c>
      <c r="C564" s="194">
        <f>C563+Sheet!C557</f>
        <v>6158283.984</v>
      </c>
      <c r="D564" s="195">
        <f>D563+Sheet!D557</f>
        <v>1508005.48</v>
      </c>
      <c r="E564" s="195">
        <f>E563+Sheet!E557</f>
        <v>1140256.15</v>
      </c>
      <c r="F564" s="196">
        <f>F563+Sheet!F557</f>
        <v>0</v>
      </c>
      <c r="G564" s="196">
        <f>G563+Sheet!G557</f>
        <v>0</v>
      </c>
      <c r="H564" s="199">
        <v>0.0</v>
      </c>
      <c r="I564" s="195">
        <f>I563+Sheet!I557</f>
        <v>0</v>
      </c>
      <c r="J564" s="196">
        <f>J563+Sheet!J557</f>
        <v>0</v>
      </c>
      <c r="K564" s="180">
        <f>K563+Sheet!K557</f>
        <v>0</v>
      </c>
      <c r="L564" s="180">
        <f>L563+Sheet!L557</f>
        <v>0</v>
      </c>
      <c r="M564" s="180">
        <f>M563+Sheet!M557</f>
        <v>0</v>
      </c>
      <c r="N564" s="180">
        <f>N563+Sheet!N557</f>
        <v>0</v>
      </c>
      <c r="O564" s="167">
        <f>O563+Sheet!O557</f>
        <v>515023.8364</v>
      </c>
      <c r="P564" s="167">
        <f>P563+Sheet!P557</f>
        <v>309655.5108</v>
      </c>
      <c r="Q564" s="167">
        <f>Q563+Sheet!Q557</f>
        <v>830349.5893</v>
      </c>
      <c r="R564" s="167">
        <f>R563+Sheet!R557</f>
        <v>0</v>
      </c>
      <c r="S564" s="159"/>
      <c r="T564" s="159"/>
      <c r="U564" s="159"/>
      <c r="V564" s="159"/>
      <c r="W564" s="159"/>
      <c r="X564" s="159"/>
    </row>
    <row r="565" ht="15.75" customHeight="1">
      <c r="A565" s="186" t="str">
        <f>'PROP DAILY PNL'!A559</f>
        <v/>
      </c>
      <c r="B565" s="190">
        <f t="shared" si="9"/>
        <v>10461574.55</v>
      </c>
      <c r="C565" s="194">
        <f>C564+Sheet!C558</f>
        <v>6158283.984</v>
      </c>
      <c r="D565" s="195">
        <f>D564+Sheet!D558</f>
        <v>1508005.48</v>
      </c>
      <c r="E565" s="195">
        <f>E564+Sheet!E558</f>
        <v>1140256.15</v>
      </c>
      <c r="F565" s="196">
        <f>F564+Sheet!F558</f>
        <v>0</v>
      </c>
      <c r="G565" s="196">
        <f>G564+Sheet!G558</f>
        <v>0</v>
      </c>
      <c r="H565" s="199">
        <v>0.0</v>
      </c>
      <c r="I565" s="195">
        <f>I564+Sheet!I558</f>
        <v>0</v>
      </c>
      <c r="J565" s="196">
        <f>J564+Sheet!J558</f>
        <v>0</v>
      </c>
      <c r="K565" s="180">
        <f>K564+Sheet!K558</f>
        <v>0</v>
      </c>
      <c r="L565" s="180">
        <f>L564+Sheet!L558</f>
        <v>0</v>
      </c>
      <c r="M565" s="180">
        <f>M564+Sheet!M558</f>
        <v>0</v>
      </c>
      <c r="N565" s="180">
        <f>N564+Sheet!N558</f>
        <v>0</v>
      </c>
      <c r="O565" s="167">
        <f>O564+Sheet!O558</f>
        <v>515023.8364</v>
      </c>
      <c r="P565" s="167">
        <f>P564+Sheet!P558</f>
        <v>309655.5108</v>
      </c>
      <c r="Q565" s="167">
        <f>Q564+Sheet!Q558</f>
        <v>830349.5893</v>
      </c>
      <c r="R565" s="167">
        <f>R564+Sheet!R558</f>
        <v>0</v>
      </c>
      <c r="S565" s="159"/>
      <c r="T565" s="159"/>
      <c r="U565" s="159"/>
      <c r="V565" s="159"/>
      <c r="W565" s="159"/>
      <c r="X565" s="159"/>
    </row>
    <row r="566" ht="15.75" customHeight="1">
      <c r="A566" s="186" t="str">
        <f>'PROP DAILY PNL'!A560</f>
        <v/>
      </c>
      <c r="B566" s="190">
        <f t="shared" si="9"/>
        <v>10461574.55</v>
      </c>
      <c r="C566" s="194">
        <f>C565+Sheet!C559</f>
        <v>6158283.984</v>
      </c>
      <c r="D566" s="195">
        <f>D565+Sheet!D559</f>
        <v>1508005.48</v>
      </c>
      <c r="E566" s="195">
        <f>E565+Sheet!E559</f>
        <v>1140256.15</v>
      </c>
      <c r="F566" s="196">
        <f>F565+Sheet!F559</f>
        <v>0</v>
      </c>
      <c r="G566" s="196">
        <f>G565+Sheet!G559</f>
        <v>0</v>
      </c>
      <c r="H566" s="199">
        <v>0.0</v>
      </c>
      <c r="I566" s="195">
        <f>I565+Sheet!I559</f>
        <v>0</v>
      </c>
      <c r="J566" s="196">
        <f>J565+Sheet!J559</f>
        <v>0</v>
      </c>
      <c r="K566" s="180">
        <f>K565+Sheet!K559</f>
        <v>0</v>
      </c>
      <c r="L566" s="180">
        <f>L565+Sheet!L559</f>
        <v>0</v>
      </c>
      <c r="M566" s="180">
        <f>M565+Sheet!M559</f>
        <v>0</v>
      </c>
      <c r="N566" s="180">
        <f>N565+Sheet!N559</f>
        <v>0</v>
      </c>
      <c r="O566" s="167">
        <f>O565+Sheet!O559</f>
        <v>515023.8364</v>
      </c>
      <c r="P566" s="167">
        <f>P565+Sheet!P559</f>
        <v>309655.5108</v>
      </c>
      <c r="Q566" s="167">
        <f>Q565+Sheet!Q559</f>
        <v>830349.5893</v>
      </c>
      <c r="R566" s="167">
        <f>R565+Sheet!R559</f>
        <v>0</v>
      </c>
      <c r="S566" s="159"/>
      <c r="T566" s="159"/>
      <c r="U566" s="159"/>
      <c r="V566" s="159"/>
      <c r="W566" s="159"/>
      <c r="X566" s="159"/>
    </row>
    <row r="567" ht="15.75" customHeight="1">
      <c r="A567" s="186" t="str">
        <f>'PROP DAILY PNL'!A561</f>
        <v/>
      </c>
      <c r="B567" s="190">
        <f t="shared" si="9"/>
        <v>10461574.55</v>
      </c>
      <c r="C567" s="194">
        <f>C566+Sheet!C560</f>
        <v>6158283.984</v>
      </c>
      <c r="D567" s="195">
        <f>D566+Sheet!D560</f>
        <v>1508005.48</v>
      </c>
      <c r="E567" s="195">
        <f>E566+Sheet!E560</f>
        <v>1140256.15</v>
      </c>
      <c r="F567" s="196">
        <f>F566+Sheet!F560</f>
        <v>0</v>
      </c>
      <c r="G567" s="196">
        <f>G566+Sheet!G560</f>
        <v>0</v>
      </c>
      <c r="H567" s="199">
        <v>0.0</v>
      </c>
      <c r="I567" s="195">
        <f>I566+Sheet!I560</f>
        <v>0</v>
      </c>
      <c r="J567" s="196">
        <f>J566+Sheet!J560</f>
        <v>0</v>
      </c>
      <c r="K567" s="180">
        <f>K566+Sheet!K560</f>
        <v>0</v>
      </c>
      <c r="L567" s="180">
        <f>L566+Sheet!L560</f>
        <v>0</v>
      </c>
      <c r="M567" s="180">
        <f>M566+Sheet!M560</f>
        <v>0</v>
      </c>
      <c r="N567" s="180">
        <f>N566+Sheet!N560</f>
        <v>0</v>
      </c>
      <c r="O567" s="167">
        <f>O566+Sheet!O560</f>
        <v>515023.8364</v>
      </c>
      <c r="P567" s="167">
        <f>P566+Sheet!P560</f>
        <v>309655.5108</v>
      </c>
      <c r="Q567" s="167">
        <f>Q566+Sheet!Q560</f>
        <v>830349.5893</v>
      </c>
      <c r="R567" s="167">
        <f>R566+Sheet!R560</f>
        <v>0</v>
      </c>
      <c r="S567" s="159"/>
      <c r="T567" s="159"/>
      <c r="U567" s="159"/>
      <c r="V567" s="159"/>
      <c r="W567" s="159"/>
      <c r="X567" s="159"/>
    </row>
    <row r="568" ht="15.75" customHeight="1">
      <c r="A568" s="186" t="str">
        <f>'PROP DAILY PNL'!A562</f>
        <v/>
      </c>
      <c r="B568" s="190">
        <f t="shared" si="9"/>
        <v>10461574.55</v>
      </c>
      <c r="C568" s="194">
        <f>C567+Sheet!C561</f>
        <v>6158283.984</v>
      </c>
      <c r="D568" s="195">
        <f>D567+Sheet!D561</f>
        <v>1508005.48</v>
      </c>
      <c r="E568" s="195">
        <f>E567+Sheet!E561</f>
        <v>1140256.15</v>
      </c>
      <c r="F568" s="196">
        <f>F567+Sheet!F561</f>
        <v>0</v>
      </c>
      <c r="G568" s="196">
        <f>G567+Sheet!G561</f>
        <v>0</v>
      </c>
      <c r="H568" s="199">
        <v>0.0</v>
      </c>
      <c r="I568" s="195">
        <f>I567+Sheet!I561</f>
        <v>0</v>
      </c>
      <c r="J568" s="196">
        <f>J567+Sheet!J561</f>
        <v>0</v>
      </c>
      <c r="K568" s="180">
        <f>K567+Sheet!K561</f>
        <v>0</v>
      </c>
      <c r="L568" s="180">
        <f>L567+Sheet!L561</f>
        <v>0</v>
      </c>
      <c r="M568" s="180">
        <f>M567+Sheet!M561</f>
        <v>0</v>
      </c>
      <c r="N568" s="180">
        <f>N567+Sheet!N561</f>
        <v>0</v>
      </c>
      <c r="O568" s="167">
        <f>O567+Sheet!O561</f>
        <v>515023.8364</v>
      </c>
      <c r="P568" s="167">
        <f>P567+Sheet!P561</f>
        <v>309655.5108</v>
      </c>
      <c r="Q568" s="167">
        <f>Q567+Sheet!Q561</f>
        <v>830349.5893</v>
      </c>
      <c r="R568" s="167">
        <f>R567+Sheet!R561</f>
        <v>0</v>
      </c>
      <c r="S568" s="159"/>
      <c r="T568" s="159"/>
      <c r="U568" s="159"/>
      <c r="V568" s="159"/>
      <c r="W568" s="159"/>
      <c r="X568" s="159"/>
    </row>
    <row r="569" ht="15.75" customHeight="1">
      <c r="A569" s="186" t="str">
        <f>'PROP DAILY PNL'!A563</f>
        <v/>
      </c>
      <c r="B569" s="190">
        <f t="shared" si="9"/>
        <v>10461574.55</v>
      </c>
      <c r="C569" s="194">
        <f>C568+Sheet!C562</f>
        <v>6158283.984</v>
      </c>
      <c r="D569" s="195">
        <f>D568+Sheet!D562</f>
        <v>1508005.48</v>
      </c>
      <c r="E569" s="195">
        <f>E568+Sheet!E562</f>
        <v>1140256.15</v>
      </c>
      <c r="F569" s="196">
        <f>F568+Sheet!F562</f>
        <v>0</v>
      </c>
      <c r="G569" s="196">
        <f>G568+Sheet!G562</f>
        <v>0</v>
      </c>
      <c r="H569" s="199">
        <v>0.0</v>
      </c>
      <c r="I569" s="195">
        <f>I568+Sheet!I562</f>
        <v>0</v>
      </c>
      <c r="J569" s="196">
        <f>J568+Sheet!J562</f>
        <v>0</v>
      </c>
      <c r="K569" s="180">
        <f>K568+Sheet!K562</f>
        <v>0</v>
      </c>
      <c r="L569" s="180">
        <f>L568+Sheet!L562</f>
        <v>0</v>
      </c>
      <c r="M569" s="180">
        <f>M568+Sheet!M562</f>
        <v>0</v>
      </c>
      <c r="N569" s="180">
        <f>N568+Sheet!N562</f>
        <v>0</v>
      </c>
      <c r="O569" s="167">
        <f>O568+Sheet!O562</f>
        <v>515023.8364</v>
      </c>
      <c r="P569" s="167">
        <f>P568+Sheet!P562</f>
        <v>309655.5108</v>
      </c>
      <c r="Q569" s="167">
        <f>Q568+Sheet!Q562</f>
        <v>830349.5893</v>
      </c>
      <c r="R569" s="167">
        <f>R568+Sheet!R562</f>
        <v>0</v>
      </c>
      <c r="S569" s="159"/>
      <c r="T569" s="159"/>
      <c r="U569" s="159"/>
      <c r="V569" s="159"/>
      <c r="W569" s="159"/>
      <c r="X569" s="159"/>
    </row>
    <row r="570" ht="15.75" customHeight="1">
      <c r="A570" s="186" t="str">
        <f>'PROP DAILY PNL'!A564</f>
        <v/>
      </c>
      <c r="B570" s="190">
        <f t="shared" si="9"/>
        <v>10461574.55</v>
      </c>
      <c r="C570" s="194">
        <f>C569+Sheet!C563</f>
        <v>6158283.984</v>
      </c>
      <c r="D570" s="195">
        <f>D569+Sheet!D563</f>
        <v>1508005.48</v>
      </c>
      <c r="E570" s="195">
        <f>E569+Sheet!E563</f>
        <v>1140256.15</v>
      </c>
      <c r="F570" s="196">
        <f>F569+Sheet!F563</f>
        <v>0</v>
      </c>
      <c r="G570" s="196">
        <f>G569+Sheet!G563</f>
        <v>0</v>
      </c>
      <c r="H570" s="199">
        <v>0.0</v>
      </c>
      <c r="I570" s="195">
        <f>I569+Sheet!I563</f>
        <v>0</v>
      </c>
      <c r="J570" s="196">
        <f>J569+Sheet!J563</f>
        <v>0</v>
      </c>
      <c r="K570" s="180">
        <f>K569+Sheet!K563</f>
        <v>0</v>
      </c>
      <c r="L570" s="180">
        <f>L569+Sheet!L563</f>
        <v>0</v>
      </c>
      <c r="M570" s="180">
        <f>M569+Sheet!M563</f>
        <v>0</v>
      </c>
      <c r="N570" s="180">
        <f>N569+Sheet!N563</f>
        <v>0</v>
      </c>
      <c r="O570" s="167">
        <f>O569+Sheet!O563</f>
        <v>515023.8364</v>
      </c>
      <c r="P570" s="167">
        <f>P569+Sheet!P563</f>
        <v>309655.5108</v>
      </c>
      <c r="Q570" s="167">
        <f>Q569+Sheet!Q563</f>
        <v>830349.5893</v>
      </c>
      <c r="R570" s="167">
        <f>R569+Sheet!R563</f>
        <v>0</v>
      </c>
      <c r="S570" s="159"/>
      <c r="T570" s="159"/>
      <c r="U570" s="159"/>
      <c r="V570" s="159"/>
      <c r="W570" s="159"/>
      <c r="X570" s="159"/>
    </row>
    <row r="571" ht="15.75" customHeight="1">
      <c r="A571" s="186" t="str">
        <f>'PROP DAILY PNL'!A565</f>
        <v/>
      </c>
      <c r="B571" s="190">
        <f t="shared" si="9"/>
        <v>10461574.55</v>
      </c>
      <c r="C571" s="194">
        <f>C570+Sheet!C564</f>
        <v>6158283.984</v>
      </c>
      <c r="D571" s="195">
        <f>D570+Sheet!D564</f>
        <v>1508005.48</v>
      </c>
      <c r="E571" s="195">
        <f>E570+Sheet!E564</f>
        <v>1140256.15</v>
      </c>
      <c r="F571" s="196">
        <f>F570+Sheet!F564</f>
        <v>0</v>
      </c>
      <c r="G571" s="196">
        <f>G570+Sheet!G564</f>
        <v>0</v>
      </c>
      <c r="H571" s="199">
        <v>0.0</v>
      </c>
      <c r="I571" s="195">
        <f>I570+Sheet!I564</f>
        <v>0</v>
      </c>
      <c r="J571" s="196">
        <f>J570+Sheet!J564</f>
        <v>0</v>
      </c>
      <c r="K571" s="180">
        <f>K570+Sheet!K564</f>
        <v>0</v>
      </c>
      <c r="L571" s="180">
        <f>L570+Sheet!L564</f>
        <v>0</v>
      </c>
      <c r="M571" s="180">
        <f>M570+Sheet!M564</f>
        <v>0</v>
      </c>
      <c r="N571" s="180">
        <f>N570+Sheet!N564</f>
        <v>0</v>
      </c>
      <c r="O571" s="167">
        <f>O570+Sheet!O564</f>
        <v>515023.8364</v>
      </c>
      <c r="P571" s="167">
        <f>P570+Sheet!P564</f>
        <v>309655.5108</v>
      </c>
      <c r="Q571" s="167">
        <f>Q570+Sheet!Q564</f>
        <v>830349.5893</v>
      </c>
      <c r="R571" s="167">
        <f>R570+Sheet!R564</f>
        <v>0</v>
      </c>
      <c r="S571" s="159"/>
      <c r="T571" s="159"/>
      <c r="U571" s="159"/>
      <c r="V571" s="159"/>
      <c r="W571" s="159"/>
      <c r="X571" s="159"/>
    </row>
    <row r="572" ht="15.75" customHeight="1">
      <c r="A572" s="186" t="str">
        <f>'PROP DAILY PNL'!A566</f>
        <v/>
      </c>
      <c r="B572" s="190">
        <f t="shared" si="9"/>
        <v>10461574.55</v>
      </c>
      <c r="C572" s="194">
        <f>C571+Sheet!C565</f>
        <v>6158283.984</v>
      </c>
      <c r="D572" s="195">
        <f>D571+Sheet!D565</f>
        <v>1508005.48</v>
      </c>
      <c r="E572" s="195">
        <f>E571+Sheet!E565</f>
        <v>1140256.15</v>
      </c>
      <c r="F572" s="196">
        <f>F571+Sheet!F565</f>
        <v>0</v>
      </c>
      <c r="G572" s="196">
        <f>G571+Sheet!G565</f>
        <v>0</v>
      </c>
      <c r="H572" s="199">
        <v>0.0</v>
      </c>
      <c r="I572" s="195">
        <f>I571+Sheet!I565</f>
        <v>0</v>
      </c>
      <c r="J572" s="196">
        <f>J571+Sheet!J565</f>
        <v>0</v>
      </c>
      <c r="K572" s="180">
        <f>K571+Sheet!K565</f>
        <v>0</v>
      </c>
      <c r="L572" s="180">
        <f>L571+Sheet!L565</f>
        <v>0</v>
      </c>
      <c r="M572" s="180">
        <f>M571+Sheet!M565</f>
        <v>0</v>
      </c>
      <c r="N572" s="180">
        <f>N571+Sheet!N565</f>
        <v>0</v>
      </c>
      <c r="O572" s="167">
        <f>O571+Sheet!O565</f>
        <v>515023.8364</v>
      </c>
      <c r="P572" s="167">
        <f>P571+Sheet!P565</f>
        <v>309655.5108</v>
      </c>
      <c r="Q572" s="167">
        <f>Q571+Sheet!Q565</f>
        <v>830349.5893</v>
      </c>
      <c r="R572" s="167">
        <f>R571+Sheet!R565</f>
        <v>0</v>
      </c>
      <c r="S572" s="159"/>
      <c r="T572" s="159"/>
      <c r="U572" s="159"/>
      <c r="V572" s="159"/>
      <c r="W572" s="159"/>
      <c r="X572" s="159"/>
    </row>
    <row r="573" ht="15.75" customHeight="1">
      <c r="A573" s="186" t="str">
        <f>'PROP DAILY PNL'!A567</f>
        <v/>
      </c>
      <c r="B573" s="190">
        <f t="shared" si="9"/>
        <v>10461574.55</v>
      </c>
      <c r="C573" s="194">
        <f>C572+Sheet!C566</f>
        <v>6158283.984</v>
      </c>
      <c r="D573" s="195">
        <f>D572+Sheet!D566</f>
        <v>1508005.48</v>
      </c>
      <c r="E573" s="195">
        <f>E572+Sheet!E566</f>
        <v>1140256.15</v>
      </c>
      <c r="F573" s="196">
        <f>F572+Sheet!F566</f>
        <v>0</v>
      </c>
      <c r="G573" s="196">
        <f>G572+Sheet!G566</f>
        <v>0</v>
      </c>
      <c r="H573" s="199">
        <v>0.0</v>
      </c>
      <c r="I573" s="195">
        <f>I572+Sheet!I566</f>
        <v>0</v>
      </c>
      <c r="J573" s="196">
        <f>J572+Sheet!J566</f>
        <v>0</v>
      </c>
      <c r="K573" s="180">
        <f>K572+Sheet!K566</f>
        <v>0</v>
      </c>
      <c r="L573" s="180">
        <f>L572+Sheet!L566</f>
        <v>0</v>
      </c>
      <c r="M573" s="180">
        <f>M572+Sheet!M566</f>
        <v>0</v>
      </c>
      <c r="N573" s="180">
        <f>N572+Sheet!N566</f>
        <v>0</v>
      </c>
      <c r="O573" s="167">
        <f>O572+Sheet!O566</f>
        <v>515023.8364</v>
      </c>
      <c r="P573" s="167">
        <f>P572+Sheet!P566</f>
        <v>309655.5108</v>
      </c>
      <c r="Q573" s="167">
        <f>Q572+Sheet!Q566</f>
        <v>830349.5893</v>
      </c>
      <c r="R573" s="167">
        <f>R572+Sheet!R566</f>
        <v>0</v>
      </c>
      <c r="S573" s="159"/>
      <c r="T573" s="159"/>
      <c r="U573" s="159"/>
      <c r="V573" s="159"/>
      <c r="W573" s="159"/>
      <c r="X573" s="159"/>
    </row>
    <row r="574" ht="15.75" customHeight="1">
      <c r="A574" s="186" t="str">
        <f>'PROP DAILY PNL'!A568</f>
        <v/>
      </c>
      <c r="B574" s="190">
        <f t="shared" si="9"/>
        <v>10461574.55</v>
      </c>
      <c r="C574" s="194">
        <f>C573+Sheet!C567</f>
        <v>6158283.984</v>
      </c>
      <c r="D574" s="195">
        <f>D573+Sheet!D567</f>
        <v>1508005.48</v>
      </c>
      <c r="E574" s="195">
        <f>E573+Sheet!E567</f>
        <v>1140256.15</v>
      </c>
      <c r="F574" s="196">
        <f>F573+Sheet!F567</f>
        <v>0</v>
      </c>
      <c r="G574" s="196">
        <f>G573+Sheet!G567</f>
        <v>0</v>
      </c>
      <c r="H574" s="199">
        <v>0.0</v>
      </c>
      <c r="I574" s="195">
        <f>I573+Sheet!I567</f>
        <v>0</v>
      </c>
      <c r="J574" s="196">
        <f>J573+Sheet!J567</f>
        <v>0</v>
      </c>
      <c r="K574" s="180">
        <f>K573+Sheet!K567</f>
        <v>0</v>
      </c>
      <c r="L574" s="180">
        <f>L573+Sheet!L567</f>
        <v>0</v>
      </c>
      <c r="M574" s="180">
        <f>M573+Sheet!M567</f>
        <v>0</v>
      </c>
      <c r="N574" s="180">
        <f>N573+Sheet!N567</f>
        <v>0</v>
      </c>
      <c r="O574" s="167">
        <f>O573+Sheet!O567</f>
        <v>515023.8364</v>
      </c>
      <c r="P574" s="167">
        <f>P573+Sheet!P567</f>
        <v>309655.5108</v>
      </c>
      <c r="Q574" s="167">
        <f>Q573+Sheet!Q567</f>
        <v>830349.5893</v>
      </c>
      <c r="R574" s="167">
        <f>R573+Sheet!R567</f>
        <v>0</v>
      </c>
      <c r="S574" s="159"/>
      <c r="T574" s="159"/>
      <c r="U574" s="159"/>
      <c r="V574" s="159"/>
      <c r="W574" s="159"/>
      <c r="X574" s="159"/>
    </row>
    <row r="575" ht="15.75" customHeight="1">
      <c r="A575" s="186" t="str">
        <f>'PROP DAILY PNL'!A569</f>
        <v/>
      </c>
      <c r="B575" s="190">
        <f t="shared" si="9"/>
        <v>10461574.55</v>
      </c>
      <c r="C575" s="194">
        <f>C574+Sheet!C568</f>
        <v>6158283.984</v>
      </c>
      <c r="D575" s="195">
        <f>D574+Sheet!D568</f>
        <v>1508005.48</v>
      </c>
      <c r="E575" s="195">
        <f>E574+Sheet!E568</f>
        <v>1140256.15</v>
      </c>
      <c r="F575" s="196">
        <f>F574+Sheet!F568</f>
        <v>0</v>
      </c>
      <c r="G575" s="196">
        <f>G574+Sheet!G568</f>
        <v>0</v>
      </c>
      <c r="H575" s="199">
        <v>0.0</v>
      </c>
      <c r="I575" s="195">
        <f>I574+Sheet!I568</f>
        <v>0</v>
      </c>
      <c r="J575" s="196">
        <f>J574+Sheet!J568</f>
        <v>0</v>
      </c>
      <c r="K575" s="180">
        <f>K574+Sheet!K568</f>
        <v>0</v>
      </c>
      <c r="L575" s="180">
        <f>L574+Sheet!L568</f>
        <v>0</v>
      </c>
      <c r="M575" s="180">
        <f>M574+Sheet!M568</f>
        <v>0</v>
      </c>
      <c r="N575" s="180">
        <f>N574+Sheet!N568</f>
        <v>0</v>
      </c>
      <c r="O575" s="167">
        <f>O574+Sheet!O568</f>
        <v>515023.8364</v>
      </c>
      <c r="P575" s="167">
        <f>P574+Sheet!P568</f>
        <v>309655.5108</v>
      </c>
      <c r="Q575" s="167">
        <f>Q574+Sheet!Q568</f>
        <v>830349.5893</v>
      </c>
      <c r="R575" s="167">
        <f>R574+Sheet!R568</f>
        <v>0</v>
      </c>
      <c r="S575" s="159"/>
      <c r="T575" s="159"/>
      <c r="U575" s="159"/>
      <c r="V575" s="159"/>
      <c r="W575" s="159"/>
      <c r="X575" s="159"/>
    </row>
    <row r="576" ht="15.75" customHeight="1">
      <c r="A576" s="186" t="str">
        <f>'PROP DAILY PNL'!A570</f>
        <v/>
      </c>
      <c r="B576" s="190">
        <f t="shared" si="9"/>
        <v>10461574.55</v>
      </c>
      <c r="C576" s="194">
        <f>C575+Sheet!C569</f>
        <v>6158283.984</v>
      </c>
      <c r="D576" s="195">
        <f>D575+Sheet!D569</f>
        <v>1508005.48</v>
      </c>
      <c r="E576" s="195">
        <f>E575+Sheet!E569</f>
        <v>1140256.15</v>
      </c>
      <c r="F576" s="196">
        <f>F575+Sheet!F569</f>
        <v>0</v>
      </c>
      <c r="G576" s="196">
        <f>G575+Sheet!G569</f>
        <v>0</v>
      </c>
      <c r="H576" s="199">
        <v>0.0</v>
      </c>
      <c r="I576" s="195">
        <f>I575+Sheet!I569</f>
        <v>0</v>
      </c>
      <c r="J576" s="196">
        <f>J575+Sheet!J569</f>
        <v>0</v>
      </c>
      <c r="K576" s="180">
        <f>K575+Sheet!K569</f>
        <v>0</v>
      </c>
      <c r="L576" s="180">
        <f>L575+Sheet!L569</f>
        <v>0</v>
      </c>
      <c r="M576" s="180">
        <f>M575+Sheet!M569</f>
        <v>0</v>
      </c>
      <c r="N576" s="180">
        <f>N575+Sheet!N569</f>
        <v>0</v>
      </c>
      <c r="O576" s="167">
        <f>O575+Sheet!O569</f>
        <v>515023.8364</v>
      </c>
      <c r="P576" s="167">
        <f>P575+Sheet!P569</f>
        <v>309655.5108</v>
      </c>
      <c r="Q576" s="167">
        <f>Q575+Sheet!Q569</f>
        <v>830349.5893</v>
      </c>
      <c r="R576" s="167">
        <f>R575+Sheet!R569</f>
        <v>0</v>
      </c>
      <c r="S576" s="159"/>
      <c r="T576" s="159"/>
      <c r="U576" s="159"/>
      <c r="V576" s="159"/>
      <c r="W576" s="159"/>
      <c r="X576" s="159"/>
    </row>
    <row r="577" ht="15.75" customHeight="1">
      <c r="A577" s="186" t="str">
        <f>'PROP DAILY PNL'!A571</f>
        <v/>
      </c>
      <c r="B577" s="190">
        <f t="shared" si="9"/>
        <v>10461574.55</v>
      </c>
      <c r="C577" s="194">
        <f>C576+Sheet!C570</f>
        <v>6158283.984</v>
      </c>
      <c r="D577" s="195">
        <f>D576+Sheet!D570</f>
        <v>1508005.48</v>
      </c>
      <c r="E577" s="195">
        <f>E576+Sheet!E570</f>
        <v>1140256.15</v>
      </c>
      <c r="F577" s="196">
        <f>F576+Sheet!F570</f>
        <v>0</v>
      </c>
      <c r="G577" s="196">
        <f>G576+Sheet!G570</f>
        <v>0</v>
      </c>
      <c r="H577" s="199">
        <v>0.0</v>
      </c>
      <c r="I577" s="195">
        <f>I576+Sheet!I570</f>
        <v>0</v>
      </c>
      <c r="J577" s="196">
        <f>J576+Sheet!J570</f>
        <v>0</v>
      </c>
      <c r="K577" s="180">
        <f>K576+Sheet!K570</f>
        <v>0</v>
      </c>
      <c r="L577" s="180">
        <f>L576+Sheet!L570</f>
        <v>0</v>
      </c>
      <c r="M577" s="180">
        <f>M576+Sheet!M570</f>
        <v>0</v>
      </c>
      <c r="N577" s="180">
        <f>N576+Sheet!N570</f>
        <v>0</v>
      </c>
      <c r="O577" s="167">
        <f>O576+Sheet!O570</f>
        <v>515023.8364</v>
      </c>
      <c r="P577" s="167">
        <f>P576+Sheet!P570</f>
        <v>309655.5108</v>
      </c>
      <c r="Q577" s="167">
        <f>Q576+Sheet!Q570</f>
        <v>830349.5893</v>
      </c>
      <c r="R577" s="167">
        <f>R576+Sheet!R570</f>
        <v>0</v>
      </c>
      <c r="S577" s="159"/>
      <c r="T577" s="159"/>
      <c r="U577" s="159"/>
      <c r="V577" s="159"/>
      <c r="W577" s="159"/>
      <c r="X577" s="159"/>
    </row>
    <row r="578" ht="15.75" customHeight="1">
      <c r="A578" s="186" t="str">
        <f>'PROP DAILY PNL'!A572</f>
        <v/>
      </c>
      <c r="B578" s="190">
        <f t="shared" si="9"/>
        <v>10461574.55</v>
      </c>
      <c r="C578" s="194">
        <f>C577+Sheet!C571</f>
        <v>6158283.984</v>
      </c>
      <c r="D578" s="195">
        <f>D577+Sheet!D571</f>
        <v>1508005.48</v>
      </c>
      <c r="E578" s="195">
        <f>E577+Sheet!E571</f>
        <v>1140256.15</v>
      </c>
      <c r="F578" s="196">
        <f>F577+Sheet!F571</f>
        <v>0</v>
      </c>
      <c r="G578" s="196">
        <f>G577+Sheet!G571</f>
        <v>0</v>
      </c>
      <c r="H578" s="199">
        <v>0.0</v>
      </c>
      <c r="I578" s="195">
        <f>I577+Sheet!I571</f>
        <v>0</v>
      </c>
      <c r="J578" s="196">
        <f>J577+Sheet!J571</f>
        <v>0</v>
      </c>
      <c r="K578" s="180">
        <f>K577+Sheet!K571</f>
        <v>0</v>
      </c>
      <c r="L578" s="180">
        <f>L577+Sheet!L571</f>
        <v>0</v>
      </c>
      <c r="M578" s="180">
        <f>M577+Sheet!M571</f>
        <v>0</v>
      </c>
      <c r="N578" s="180">
        <f>N577+Sheet!N571</f>
        <v>0</v>
      </c>
      <c r="O578" s="167">
        <f>O577+Sheet!O571</f>
        <v>515023.8364</v>
      </c>
      <c r="P578" s="167">
        <f>P577+Sheet!P571</f>
        <v>309655.5108</v>
      </c>
      <c r="Q578" s="167">
        <f>Q577+Sheet!Q571</f>
        <v>830349.5893</v>
      </c>
      <c r="R578" s="167">
        <f>R577+Sheet!R571</f>
        <v>0</v>
      </c>
      <c r="S578" s="159"/>
      <c r="T578" s="159"/>
      <c r="U578" s="159"/>
      <c r="V578" s="159"/>
      <c r="W578" s="159"/>
      <c r="X578" s="159"/>
    </row>
    <row r="579" ht="15.75" customHeight="1">
      <c r="A579" s="186" t="str">
        <f>'PROP DAILY PNL'!A573</f>
        <v/>
      </c>
      <c r="B579" s="190">
        <f t="shared" si="9"/>
        <v>10461574.55</v>
      </c>
      <c r="C579" s="194">
        <f>C578+Sheet!C572</f>
        <v>6158283.984</v>
      </c>
      <c r="D579" s="195">
        <f>D578+Sheet!D572</f>
        <v>1508005.48</v>
      </c>
      <c r="E579" s="195">
        <f>E578+Sheet!E572</f>
        <v>1140256.15</v>
      </c>
      <c r="F579" s="196">
        <f>F578+Sheet!F572</f>
        <v>0</v>
      </c>
      <c r="G579" s="196">
        <f>G578+Sheet!G572</f>
        <v>0</v>
      </c>
      <c r="H579" s="199">
        <v>0.0</v>
      </c>
      <c r="I579" s="195">
        <f>I578+Sheet!I572</f>
        <v>0</v>
      </c>
      <c r="J579" s="196">
        <f>J578+Sheet!J572</f>
        <v>0</v>
      </c>
      <c r="K579" s="180">
        <f>K578+Sheet!K572</f>
        <v>0</v>
      </c>
      <c r="L579" s="180">
        <f>L578+Sheet!L572</f>
        <v>0</v>
      </c>
      <c r="M579" s="180">
        <f>M578+Sheet!M572</f>
        <v>0</v>
      </c>
      <c r="N579" s="180">
        <f>N578+Sheet!N572</f>
        <v>0</v>
      </c>
      <c r="O579" s="167">
        <f>O578+Sheet!O572</f>
        <v>515023.8364</v>
      </c>
      <c r="P579" s="167">
        <f>P578+Sheet!P572</f>
        <v>309655.5108</v>
      </c>
      <c r="Q579" s="167">
        <f>Q578+Sheet!Q572</f>
        <v>830349.5893</v>
      </c>
      <c r="R579" s="167">
        <f>R578+Sheet!R572</f>
        <v>0</v>
      </c>
      <c r="S579" s="159"/>
      <c r="T579" s="159"/>
      <c r="U579" s="159"/>
      <c r="V579" s="159"/>
      <c r="W579" s="159"/>
      <c r="X579" s="159"/>
    </row>
    <row r="580" ht="15.75" customHeight="1">
      <c r="A580" s="186" t="str">
        <f>'PROP DAILY PNL'!A574</f>
        <v/>
      </c>
      <c r="B580" s="190">
        <f t="shared" si="9"/>
        <v>10461574.55</v>
      </c>
      <c r="C580" s="194">
        <f>C579+Sheet!C573</f>
        <v>6158283.984</v>
      </c>
      <c r="D580" s="195">
        <f>D579+Sheet!D573</f>
        <v>1508005.48</v>
      </c>
      <c r="E580" s="195">
        <f>E579+Sheet!E573</f>
        <v>1140256.15</v>
      </c>
      <c r="F580" s="196">
        <f>F579+Sheet!F573</f>
        <v>0</v>
      </c>
      <c r="G580" s="196">
        <f>G579+Sheet!G573</f>
        <v>0</v>
      </c>
      <c r="H580" s="199">
        <v>0.0</v>
      </c>
      <c r="I580" s="195">
        <f>I579+Sheet!I573</f>
        <v>0</v>
      </c>
      <c r="J580" s="196">
        <f>J579+Sheet!J573</f>
        <v>0</v>
      </c>
      <c r="K580" s="180">
        <f>K579+Sheet!K573</f>
        <v>0</v>
      </c>
      <c r="L580" s="180">
        <f>L579+Sheet!L573</f>
        <v>0</v>
      </c>
      <c r="M580" s="180">
        <f>M579+Sheet!M573</f>
        <v>0</v>
      </c>
      <c r="N580" s="180">
        <f>N579+Sheet!N573</f>
        <v>0</v>
      </c>
      <c r="O580" s="167">
        <f>O579+Sheet!O573</f>
        <v>515023.8364</v>
      </c>
      <c r="P580" s="167">
        <f>P579+Sheet!P573</f>
        <v>309655.5108</v>
      </c>
      <c r="Q580" s="167">
        <f>Q579+Sheet!Q573</f>
        <v>830349.5893</v>
      </c>
      <c r="R580" s="167">
        <f>R579+Sheet!R573</f>
        <v>0</v>
      </c>
      <c r="S580" s="159"/>
      <c r="T580" s="159"/>
      <c r="U580" s="159"/>
      <c r="V580" s="159"/>
      <c r="W580" s="159"/>
      <c r="X580" s="159"/>
    </row>
    <row r="581" ht="15.75" customHeight="1">
      <c r="A581" s="186" t="str">
        <f>'PROP DAILY PNL'!A575</f>
        <v/>
      </c>
      <c r="B581" s="190">
        <f t="shared" si="9"/>
        <v>10461574.55</v>
      </c>
      <c r="C581" s="194">
        <f>C580+Sheet!C574</f>
        <v>6158283.984</v>
      </c>
      <c r="D581" s="195">
        <f>D580+Sheet!D574</f>
        <v>1508005.48</v>
      </c>
      <c r="E581" s="195">
        <f>E580+Sheet!E574</f>
        <v>1140256.15</v>
      </c>
      <c r="F581" s="196">
        <f>F580+Sheet!F574</f>
        <v>0</v>
      </c>
      <c r="G581" s="196">
        <f>G580+Sheet!G574</f>
        <v>0</v>
      </c>
      <c r="H581" s="199">
        <v>0.0</v>
      </c>
      <c r="I581" s="195">
        <f>I580+Sheet!I574</f>
        <v>0</v>
      </c>
      <c r="J581" s="196">
        <f>J580+Sheet!J574</f>
        <v>0</v>
      </c>
      <c r="K581" s="180">
        <f>K580+Sheet!K574</f>
        <v>0</v>
      </c>
      <c r="L581" s="180">
        <f>L580+Sheet!L574</f>
        <v>0</v>
      </c>
      <c r="M581" s="180">
        <f>M580+Sheet!M574</f>
        <v>0</v>
      </c>
      <c r="N581" s="180">
        <f>N580+Sheet!N574</f>
        <v>0</v>
      </c>
      <c r="O581" s="167">
        <f>O580+Sheet!O574</f>
        <v>515023.8364</v>
      </c>
      <c r="P581" s="167">
        <f>P580+Sheet!P574</f>
        <v>309655.5108</v>
      </c>
      <c r="Q581" s="167">
        <f>Q580+Sheet!Q574</f>
        <v>830349.5893</v>
      </c>
      <c r="R581" s="167">
        <f>R580+Sheet!R574</f>
        <v>0</v>
      </c>
      <c r="S581" s="159"/>
      <c r="T581" s="159"/>
      <c r="U581" s="159"/>
      <c r="V581" s="159"/>
      <c r="W581" s="159"/>
      <c r="X581" s="159"/>
    </row>
    <row r="582" ht="15.75" customHeight="1">
      <c r="A582" s="186" t="str">
        <f>'PROP DAILY PNL'!A576</f>
        <v/>
      </c>
      <c r="B582" s="190">
        <f t="shared" si="9"/>
        <v>10461574.55</v>
      </c>
      <c r="C582" s="194">
        <f>C581+Sheet!C575</f>
        <v>6158283.984</v>
      </c>
      <c r="D582" s="195">
        <f>D581+Sheet!D575</f>
        <v>1508005.48</v>
      </c>
      <c r="E582" s="195">
        <f>E581+Sheet!E575</f>
        <v>1140256.15</v>
      </c>
      <c r="F582" s="196">
        <f>F581+Sheet!F575</f>
        <v>0</v>
      </c>
      <c r="G582" s="196">
        <f>G581+Sheet!G575</f>
        <v>0</v>
      </c>
      <c r="H582" s="199">
        <v>0.0</v>
      </c>
      <c r="I582" s="195">
        <f>I581+Sheet!I575</f>
        <v>0</v>
      </c>
      <c r="J582" s="196">
        <f>J581+Sheet!J575</f>
        <v>0</v>
      </c>
      <c r="K582" s="180">
        <f>K581+Sheet!K575</f>
        <v>0</v>
      </c>
      <c r="L582" s="180">
        <f>L581+Sheet!L575</f>
        <v>0</v>
      </c>
      <c r="M582" s="180">
        <f>M581+Sheet!M575</f>
        <v>0</v>
      </c>
      <c r="N582" s="180">
        <f>N581+Sheet!N575</f>
        <v>0</v>
      </c>
      <c r="O582" s="167">
        <f>O581+Sheet!O575</f>
        <v>515023.8364</v>
      </c>
      <c r="P582" s="167">
        <f>P581+Sheet!P575</f>
        <v>309655.5108</v>
      </c>
      <c r="Q582" s="167">
        <f>Q581+Sheet!Q575</f>
        <v>830349.5893</v>
      </c>
      <c r="R582" s="167">
        <f>R581+Sheet!R575</f>
        <v>0</v>
      </c>
      <c r="S582" s="159"/>
      <c r="T582" s="159"/>
      <c r="U582" s="159"/>
      <c r="V582" s="159"/>
      <c r="W582" s="159"/>
      <c r="X582" s="159"/>
    </row>
    <row r="583" ht="15.75" customHeight="1">
      <c r="A583" s="186" t="str">
        <f>'PROP DAILY PNL'!A577</f>
        <v/>
      </c>
      <c r="B583" s="190">
        <f t="shared" si="9"/>
        <v>10461574.55</v>
      </c>
      <c r="C583" s="194">
        <f>C582+Sheet!C576</f>
        <v>6158283.984</v>
      </c>
      <c r="D583" s="195">
        <f>D582+Sheet!D576</f>
        <v>1508005.48</v>
      </c>
      <c r="E583" s="195">
        <f>E582+Sheet!E576</f>
        <v>1140256.15</v>
      </c>
      <c r="F583" s="196">
        <f>F582+Sheet!F576</f>
        <v>0</v>
      </c>
      <c r="G583" s="196">
        <f>G582+Sheet!G576</f>
        <v>0</v>
      </c>
      <c r="H583" s="199">
        <v>0.0</v>
      </c>
      <c r="I583" s="195">
        <f>I582+Sheet!I576</f>
        <v>0</v>
      </c>
      <c r="J583" s="196">
        <f>J582+Sheet!J576</f>
        <v>0</v>
      </c>
      <c r="K583" s="180">
        <f>K582+Sheet!K576</f>
        <v>0</v>
      </c>
      <c r="L583" s="180">
        <f>L582+Sheet!L576</f>
        <v>0</v>
      </c>
      <c r="M583" s="180">
        <f>M582+Sheet!M576</f>
        <v>0</v>
      </c>
      <c r="N583" s="180">
        <f>N582+Sheet!N576</f>
        <v>0</v>
      </c>
      <c r="O583" s="167">
        <f>O582+Sheet!O576</f>
        <v>515023.8364</v>
      </c>
      <c r="P583" s="167">
        <f>P582+Sheet!P576</f>
        <v>309655.5108</v>
      </c>
      <c r="Q583" s="167">
        <f>Q582+Sheet!Q576</f>
        <v>830349.5893</v>
      </c>
      <c r="R583" s="167">
        <f>R582+Sheet!R576</f>
        <v>0</v>
      </c>
      <c r="S583" s="159"/>
      <c r="T583" s="159"/>
      <c r="U583" s="159"/>
      <c r="V583" s="159"/>
      <c r="W583" s="159"/>
      <c r="X583" s="159"/>
    </row>
    <row r="584" ht="15.75" customHeight="1">
      <c r="A584" s="186" t="str">
        <f>'PROP DAILY PNL'!A578</f>
        <v/>
      </c>
      <c r="B584" s="190">
        <f t="shared" si="9"/>
        <v>10461574.55</v>
      </c>
      <c r="C584" s="194">
        <f>C583+Sheet!C577</f>
        <v>6158283.984</v>
      </c>
      <c r="D584" s="195">
        <f>D583+Sheet!D577</f>
        <v>1508005.48</v>
      </c>
      <c r="E584" s="195">
        <f>E583+Sheet!E577</f>
        <v>1140256.15</v>
      </c>
      <c r="F584" s="196">
        <f>F583+Sheet!F577</f>
        <v>0</v>
      </c>
      <c r="G584" s="196">
        <f>G583+Sheet!G577</f>
        <v>0</v>
      </c>
      <c r="H584" s="199">
        <v>0.0</v>
      </c>
      <c r="I584" s="195">
        <f>I583+Sheet!I577</f>
        <v>0</v>
      </c>
      <c r="J584" s="196">
        <f>J583+Sheet!J577</f>
        <v>0</v>
      </c>
      <c r="K584" s="180">
        <f>K583+Sheet!K577</f>
        <v>0</v>
      </c>
      <c r="L584" s="180">
        <f>L583+Sheet!L577</f>
        <v>0</v>
      </c>
      <c r="M584" s="180">
        <f>M583+Sheet!M577</f>
        <v>0</v>
      </c>
      <c r="N584" s="180">
        <f>N583+Sheet!N577</f>
        <v>0</v>
      </c>
      <c r="O584" s="167">
        <f>O583+Sheet!O577</f>
        <v>515023.8364</v>
      </c>
      <c r="P584" s="167">
        <f>P583+Sheet!P577</f>
        <v>309655.5108</v>
      </c>
      <c r="Q584" s="167">
        <f>Q583+Sheet!Q577</f>
        <v>830349.5893</v>
      </c>
      <c r="R584" s="167">
        <f>R583+Sheet!R577</f>
        <v>0</v>
      </c>
      <c r="S584" s="159"/>
      <c r="T584" s="159"/>
      <c r="U584" s="159"/>
      <c r="V584" s="159"/>
      <c r="W584" s="159"/>
      <c r="X584" s="159"/>
    </row>
    <row r="585" ht="15.75" customHeight="1">
      <c r="A585" s="186" t="str">
        <f>'PROP DAILY PNL'!A579</f>
        <v/>
      </c>
      <c r="B585" s="190">
        <f t="shared" si="9"/>
        <v>10461574.55</v>
      </c>
      <c r="C585" s="194">
        <f>C584+Sheet!C578</f>
        <v>6158283.984</v>
      </c>
      <c r="D585" s="195">
        <f>D584+Sheet!D578</f>
        <v>1508005.48</v>
      </c>
      <c r="E585" s="195">
        <f>E584+Sheet!E578</f>
        <v>1140256.15</v>
      </c>
      <c r="F585" s="196">
        <f>F584+Sheet!F578</f>
        <v>0</v>
      </c>
      <c r="G585" s="196">
        <f>G584+Sheet!G578</f>
        <v>0</v>
      </c>
      <c r="H585" s="199">
        <v>0.0</v>
      </c>
      <c r="I585" s="195">
        <f>I584+Sheet!I578</f>
        <v>0</v>
      </c>
      <c r="J585" s="196">
        <f>J584+Sheet!J578</f>
        <v>0</v>
      </c>
      <c r="K585" s="180">
        <f>K584+Sheet!K578</f>
        <v>0</v>
      </c>
      <c r="L585" s="180">
        <f>L584+Sheet!L578</f>
        <v>0</v>
      </c>
      <c r="M585" s="180">
        <f>M584+Sheet!M578</f>
        <v>0</v>
      </c>
      <c r="N585" s="180">
        <f>N584+Sheet!N578</f>
        <v>0</v>
      </c>
      <c r="O585" s="167">
        <f>O584+Sheet!O578</f>
        <v>515023.8364</v>
      </c>
      <c r="P585" s="167">
        <f>P584+Sheet!P578</f>
        <v>309655.5108</v>
      </c>
      <c r="Q585" s="167">
        <f>Q584+Sheet!Q578</f>
        <v>830349.5893</v>
      </c>
      <c r="R585" s="167">
        <f>R584+Sheet!R578</f>
        <v>0</v>
      </c>
      <c r="S585" s="159"/>
      <c r="T585" s="159"/>
      <c r="U585" s="159"/>
      <c r="V585" s="159"/>
      <c r="W585" s="159"/>
      <c r="X585" s="159"/>
    </row>
    <row r="586" ht="15.75" customHeight="1">
      <c r="A586" s="186" t="str">
        <f>'PROP DAILY PNL'!A580</f>
        <v/>
      </c>
      <c r="B586" s="190">
        <f t="shared" si="9"/>
        <v>10461574.55</v>
      </c>
      <c r="C586" s="194">
        <f>C585+Sheet!C579</f>
        <v>6158283.984</v>
      </c>
      <c r="D586" s="195">
        <f>D585+Sheet!D579</f>
        <v>1508005.48</v>
      </c>
      <c r="E586" s="195">
        <f>E585+Sheet!E579</f>
        <v>1140256.15</v>
      </c>
      <c r="F586" s="196">
        <f>F585+Sheet!F579</f>
        <v>0</v>
      </c>
      <c r="G586" s="196">
        <f>G585+Sheet!G579</f>
        <v>0</v>
      </c>
      <c r="H586" s="199">
        <v>0.0</v>
      </c>
      <c r="I586" s="195">
        <f>I585+Sheet!I579</f>
        <v>0</v>
      </c>
      <c r="J586" s="196">
        <f>J585+Sheet!J579</f>
        <v>0</v>
      </c>
      <c r="K586" s="180">
        <f>K585+Sheet!K579</f>
        <v>0</v>
      </c>
      <c r="L586" s="180">
        <f>L585+Sheet!L579</f>
        <v>0</v>
      </c>
      <c r="M586" s="180">
        <f>M585+Sheet!M579</f>
        <v>0</v>
      </c>
      <c r="N586" s="180">
        <f>N585+Sheet!N579</f>
        <v>0</v>
      </c>
      <c r="O586" s="167">
        <f>O585+Sheet!O579</f>
        <v>515023.8364</v>
      </c>
      <c r="P586" s="167">
        <f>P585+Sheet!P579</f>
        <v>309655.5108</v>
      </c>
      <c r="Q586" s="167">
        <f>Q585+Sheet!Q579</f>
        <v>830349.5893</v>
      </c>
      <c r="R586" s="167">
        <f>R585+Sheet!R579</f>
        <v>0</v>
      </c>
      <c r="S586" s="159"/>
      <c r="T586" s="159"/>
      <c r="U586" s="159"/>
      <c r="V586" s="159"/>
      <c r="W586" s="159"/>
      <c r="X586" s="159"/>
    </row>
    <row r="587" ht="15.75" customHeight="1">
      <c r="A587" s="186" t="str">
        <f>'PROP DAILY PNL'!A581</f>
        <v/>
      </c>
      <c r="B587" s="190">
        <f t="shared" si="9"/>
        <v>10461574.55</v>
      </c>
      <c r="C587" s="194">
        <f>C586+Sheet!C580</f>
        <v>6158283.984</v>
      </c>
      <c r="D587" s="195">
        <f>D586+Sheet!D580</f>
        <v>1508005.48</v>
      </c>
      <c r="E587" s="195">
        <f>E586+Sheet!E580</f>
        <v>1140256.15</v>
      </c>
      <c r="F587" s="196">
        <f>F586+Sheet!F580</f>
        <v>0</v>
      </c>
      <c r="G587" s="196">
        <f>G586+Sheet!G580</f>
        <v>0</v>
      </c>
      <c r="H587" s="199">
        <v>0.0</v>
      </c>
      <c r="I587" s="195">
        <f>I586+Sheet!I580</f>
        <v>0</v>
      </c>
      <c r="J587" s="196">
        <f>J586+Sheet!J580</f>
        <v>0</v>
      </c>
      <c r="K587" s="180">
        <f>K586+Sheet!K580</f>
        <v>0</v>
      </c>
      <c r="L587" s="180">
        <f>L586+Sheet!L580</f>
        <v>0</v>
      </c>
      <c r="M587" s="180">
        <f>M586+Sheet!M580</f>
        <v>0</v>
      </c>
      <c r="N587" s="180">
        <f>N586+Sheet!N580</f>
        <v>0</v>
      </c>
      <c r="O587" s="167">
        <f>O586+Sheet!O580</f>
        <v>515023.8364</v>
      </c>
      <c r="P587" s="167">
        <f>P586+Sheet!P580</f>
        <v>309655.5108</v>
      </c>
      <c r="Q587" s="167">
        <f>Q586+Sheet!Q580</f>
        <v>830349.5893</v>
      </c>
      <c r="R587" s="167">
        <f>R586+Sheet!R580</f>
        <v>0</v>
      </c>
      <c r="S587" s="159"/>
      <c r="T587" s="159"/>
      <c r="U587" s="159"/>
      <c r="V587" s="159"/>
      <c r="W587" s="159"/>
      <c r="X587" s="159"/>
    </row>
    <row r="588" ht="15.75" customHeight="1">
      <c r="A588" s="186" t="str">
        <f>'PROP DAILY PNL'!A582</f>
        <v/>
      </c>
      <c r="B588" s="190">
        <f t="shared" si="9"/>
        <v>10461574.55</v>
      </c>
      <c r="C588" s="194">
        <f>C587+Sheet!C581</f>
        <v>6158283.984</v>
      </c>
      <c r="D588" s="195">
        <f>D587+Sheet!D581</f>
        <v>1508005.48</v>
      </c>
      <c r="E588" s="195">
        <f>E587+Sheet!E581</f>
        <v>1140256.15</v>
      </c>
      <c r="F588" s="196">
        <f>F587+Sheet!F581</f>
        <v>0</v>
      </c>
      <c r="G588" s="196">
        <f>G587+Sheet!G581</f>
        <v>0</v>
      </c>
      <c r="H588" s="199">
        <v>0.0</v>
      </c>
      <c r="I588" s="195">
        <f>I587+Sheet!I581</f>
        <v>0</v>
      </c>
      <c r="J588" s="196">
        <f>J587+Sheet!J581</f>
        <v>0</v>
      </c>
      <c r="K588" s="180">
        <f>K587+Sheet!K581</f>
        <v>0</v>
      </c>
      <c r="L588" s="180">
        <f>L587+Sheet!L581</f>
        <v>0</v>
      </c>
      <c r="M588" s="180">
        <f>M587+Sheet!M581</f>
        <v>0</v>
      </c>
      <c r="N588" s="180">
        <f>N587+Sheet!N581</f>
        <v>0</v>
      </c>
      <c r="O588" s="167">
        <f>O587+Sheet!O581</f>
        <v>515023.8364</v>
      </c>
      <c r="P588" s="167">
        <f>P587+Sheet!P581</f>
        <v>309655.5108</v>
      </c>
      <c r="Q588" s="167">
        <f>Q587+Sheet!Q581</f>
        <v>830349.5893</v>
      </c>
      <c r="R588" s="167">
        <f>R587+Sheet!R581</f>
        <v>0</v>
      </c>
      <c r="S588" s="159"/>
      <c r="T588" s="159"/>
      <c r="U588" s="159"/>
      <c r="V588" s="159"/>
      <c r="W588" s="159"/>
      <c r="X588" s="159"/>
    </row>
    <row r="589" ht="15.75" customHeight="1">
      <c r="A589" s="186" t="str">
        <f>'PROP DAILY PNL'!A583</f>
        <v/>
      </c>
      <c r="B589" s="190">
        <f t="shared" si="9"/>
        <v>10461574.55</v>
      </c>
      <c r="C589" s="194">
        <f>C588+Sheet!C582</f>
        <v>6158283.984</v>
      </c>
      <c r="D589" s="195">
        <f>D588+Sheet!D582</f>
        <v>1508005.48</v>
      </c>
      <c r="E589" s="195">
        <f>E588+Sheet!E582</f>
        <v>1140256.15</v>
      </c>
      <c r="F589" s="196">
        <f>F588+Sheet!F582</f>
        <v>0</v>
      </c>
      <c r="G589" s="196">
        <f>G588+Sheet!G582</f>
        <v>0</v>
      </c>
      <c r="H589" s="199">
        <v>0.0</v>
      </c>
      <c r="I589" s="195">
        <f>I588+Sheet!I582</f>
        <v>0</v>
      </c>
      <c r="J589" s="196">
        <f>J588+Sheet!J582</f>
        <v>0</v>
      </c>
      <c r="K589" s="180">
        <f>K588+Sheet!K582</f>
        <v>0</v>
      </c>
      <c r="L589" s="180">
        <f>L588+Sheet!L582</f>
        <v>0</v>
      </c>
      <c r="M589" s="180">
        <f>M588+Sheet!M582</f>
        <v>0</v>
      </c>
      <c r="N589" s="180">
        <f>N588+Sheet!N582</f>
        <v>0</v>
      </c>
      <c r="O589" s="167">
        <f>O588+Sheet!O582</f>
        <v>515023.8364</v>
      </c>
      <c r="P589" s="167">
        <f>P588+Sheet!P582</f>
        <v>309655.5108</v>
      </c>
      <c r="Q589" s="167">
        <f>Q588+Sheet!Q582</f>
        <v>830349.5893</v>
      </c>
      <c r="R589" s="167">
        <f>R588+Sheet!R582</f>
        <v>0</v>
      </c>
      <c r="S589" s="159"/>
      <c r="T589" s="159"/>
      <c r="U589" s="159"/>
      <c r="V589" s="159"/>
      <c r="W589" s="159"/>
      <c r="X589" s="159"/>
    </row>
    <row r="590" ht="15.75" customHeight="1">
      <c r="A590" s="186" t="str">
        <f>'PROP DAILY PNL'!A584</f>
        <v/>
      </c>
      <c r="B590" s="190">
        <f t="shared" si="9"/>
        <v>10461574.55</v>
      </c>
      <c r="C590" s="194">
        <f>C589+Sheet!C583</f>
        <v>6158283.984</v>
      </c>
      <c r="D590" s="195">
        <f>D589+Sheet!D583</f>
        <v>1508005.48</v>
      </c>
      <c r="E590" s="195">
        <f>E589+Sheet!E583</f>
        <v>1140256.15</v>
      </c>
      <c r="F590" s="196">
        <f>F589+Sheet!F583</f>
        <v>0</v>
      </c>
      <c r="G590" s="196">
        <f>G589+Sheet!G583</f>
        <v>0</v>
      </c>
      <c r="H590" s="199">
        <v>0.0</v>
      </c>
      <c r="I590" s="195">
        <f>I589+Sheet!I583</f>
        <v>0</v>
      </c>
      <c r="J590" s="196">
        <f>J589+Sheet!J583</f>
        <v>0</v>
      </c>
      <c r="K590" s="180">
        <f>K589+Sheet!K583</f>
        <v>0</v>
      </c>
      <c r="L590" s="180">
        <f>L589+Sheet!L583</f>
        <v>0</v>
      </c>
      <c r="M590" s="180">
        <f>M589+Sheet!M583</f>
        <v>0</v>
      </c>
      <c r="N590" s="180">
        <f>N589+Sheet!N583</f>
        <v>0</v>
      </c>
      <c r="O590" s="167">
        <f>O589+Sheet!O583</f>
        <v>515023.8364</v>
      </c>
      <c r="P590" s="167">
        <f>P589+Sheet!P583</f>
        <v>309655.5108</v>
      </c>
      <c r="Q590" s="167">
        <f>Q589+Sheet!Q583</f>
        <v>830349.5893</v>
      </c>
      <c r="R590" s="167">
        <f>R589+Sheet!R583</f>
        <v>0</v>
      </c>
      <c r="S590" s="159"/>
      <c r="T590" s="159"/>
      <c r="U590" s="159"/>
      <c r="V590" s="159"/>
      <c r="W590" s="159"/>
      <c r="X590" s="159"/>
    </row>
    <row r="591" ht="15.75" customHeight="1">
      <c r="A591" s="186" t="str">
        <f>'PROP DAILY PNL'!A585</f>
        <v/>
      </c>
      <c r="B591" s="190">
        <f t="shared" si="9"/>
        <v>10461574.55</v>
      </c>
      <c r="C591" s="194">
        <f>C590+Sheet!C584</f>
        <v>6158283.984</v>
      </c>
      <c r="D591" s="195">
        <f>D590+Sheet!D584</f>
        <v>1508005.48</v>
      </c>
      <c r="E591" s="195">
        <f>E590+Sheet!E584</f>
        <v>1140256.15</v>
      </c>
      <c r="F591" s="196">
        <f>F590+Sheet!F584</f>
        <v>0</v>
      </c>
      <c r="G591" s="196">
        <f>G590+Sheet!G584</f>
        <v>0</v>
      </c>
      <c r="H591" s="199">
        <v>0.0</v>
      </c>
      <c r="I591" s="195">
        <f>I590+Sheet!I584</f>
        <v>0</v>
      </c>
      <c r="J591" s="196">
        <f>J590+Sheet!J584</f>
        <v>0</v>
      </c>
      <c r="K591" s="180">
        <f>K590+Sheet!K584</f>
        <v>0</v>
      </c>
      <c r="L591" s="180">
        <f>L590+Sheet!L584</f>
        <v>0</v>
      </c>
      <c r="M591" s="180">
        <f>M590+Sheet!M584</f>
        <v>0</v>
      </c>
      <c r="N591" s="180">
        <f>N590+Sheet!N584</f>
        <v>0</v>
      </c>
      <c r="O591" s="167">
        <f>O590+Sheet!O584</f>
        <v>515023.8364</v>
      </c>
      <c r="P591" s="167">
        <f>P590+Sheet!P584</f>
        <v>309655.5108</v>
      </c>
      <c r="Q591" s="167">
        <f>Q590+Sheet!Q584</f>
        <v>830349.5893</v>
      </c>
      <c r="R591" s="167">
        <f>R590+Sheet!R584</f>
        <v>0</v>
      </c>
      <c r="S591" s="159"/>
      <c r="T591" s="159"/>
      <c r="U591" s="159"/>
      <c r="V591" s="159"/>
      <c r="W591" s="159"/>
      <c r="X591" s="159"/>
    </row>
    <row r="592" ht="15.75" customHeight="1">
      <c r="A592" s="186" t="str">
        <f>'PROP DAILY PNL'!A586</f>
        <v/>
      </c>
      <c r="B592" s="190">
        <f t="shared" si="9"/>
        <v>10461574.55</v>
      </c>
      <c r="C592" s="194">
        <f>C591+Sheet!C585</f>
        <v>6158283.984</v>
      </c>
      <c r="D592" s="195">
        <f>D591+Sheet!D585</f>
        <v>1508005.48</v>
      </c>
      <c r="E592" s="195">
        <f>E591+Sheet!E585</f>
        <v>1140256.15</v>
      </c>
      <c r="F592" s="196">
        <f>F591+Sheet!F585</f>
        <v>0</v>
      </c>
      <c r="G592" s="196">
        <f>G591+Sheet!G585</f>
        <v>0</v>
      </c>
      <c r="H592" s="199">
        <v>0.0</v>
      </c>
      <c r="I592" s="195">
        <f>I591+Sheet!I585</f>
        <v>0</v>
      </c>
      <c r="J592" s="196">
        <f>J591+Sheet!J585</f>
        <v>0</v>
      </c>
      <c r="K592" s="180">
        <f>K591+Sheet!K585</f>
        <v>0</v>
      </c>
      <c r="L592" s="180">
        <f>L591+Sheet!L585</f>
        <v>0</v>
      </c>
      <c r="M592" s="180">
        <f>M591+Sheet!M585</f>
        <v>0</v>
      </c>
      <c r="N592" s="180">
        <f>N591+Sheet!N585</f>
        <v>0</v>
      </c>
      <c r="O592" s="167">
        <f>O591+Sheet!O585</f>
        <v>515023.8364</v>
      </c>
      <c r="P592" s="167">
        <f>P591+Sheet!P585</f>
        <v>309655.5108</v>
      </c>
      <c r="Q592" s="167">
        <f>Q591+Sheet!Q585</f>
        <v>830349.5893</v>
      </c>
      <c r="R592" s="167">
        <f>R591+Sheet!R585</f>
        <v>0</v>
      </c>
      <c r="S592" s="159"/>
      <c r="T592" s="159"/>
      <c r="U592" s="159"/>
      <c r="V592" s="159"/>
      <c r="W592" s="159"/>
      <c r="X592" s="159"/>
    </row>
    <row r="593" ht="15.75" customHeight="1">
      <c r="A593" s="186" t="str">
        <f>'PROP DAILY PNL'!A587</f>
        <v/>
      </c>
      <c r="B593" s="190">
        <f t="shared" si="9"/>
        <v>10461574.55</v>
      </c>
      <c r="C593" s="194">
        <f>C592+Sheet!C586</f>
        <v>6158283.984</v>
      </c>
      <c r="D593" s="195">
        <f>D592+Sheet!D586</f>
        <v>1508005.48</v>
      </c>
      <c r="E593" s="195">
        <f>E592+Sheet!E586</f>
        <v>1140256.15</v>
      </c>
      <c r="F593" s="196">
        <f>F592+Sheet!F586</f>
        <v>0</v>
      </c>
      <c r="G593" s="196">
        <f>G592+Sheet!G586</f>
        <v>0</v>
      </c>
      <c r="H593" s="199">
        <v>0.0</v>
      </c>
      <c r="I593" s="195">
        <f>I592+Sheet!I586</f>
        <v>0</v>
      </c>
      <c r="J593" s="196">
        <f>J592+Sheet!J586</f>
        <v>0</v>
      </c>
      <c r="K593" s="180">
        <f>K592+Sheet!K586</f>
        <v>0</v>
      </c>
      <c r="L593" s="180">
        <f>L592+Sheet!L586</f>
        <v>0</v>
      </c>
      <c r="M593" s="180">
        <f>M592+Sheet!M586</f>
        <v>0</v>
      </c>
      <c r="N593" s="180">
        <f>N592+Sheet!N586</f>
        <v>0</v>
      </c>
      <c r="O593" s="167">
        <f>O592+Sheet!O586</f>
        <v>515023.8364</v>
      </c>
      <c r="P593" s="167">
        <f>P592+Sheet!P586</f>
        <v>309655.5108</v>
      </c>
      <c r="Q593" s="167">
        <f>Q592+Sheet!Q586</f>
        <v>830349.5893</v>
      </c>
      <c r="R593" s="167">
        <f>R592+Sheet!R586</f>
        <v>0</v>
      </c>
      <c r="S593" s="159"/>
      <c r="T593" s="159"/>
      <c r="U593" s="159"/>
      <c r="V593" s="159"/>
      <c r="W593" s="159"/>
      <c r="X593" s="159"/>
    </row>
    <row r="594" ht="15.75" customHeight="1">
      <c r="A594" s="186" t="str">
        <f>'PROP DAILY PNL'!A588</f>
        <v/>
      </c>
      <c r="B594" s="190">
        <f t="shared" si="9"/>
        <v>10461574.55</v>
      </c>
      <c r="C594" s="194">
        <f>C593+Sheet!C587</f>
        <v>6158283.984</v>
      </c>
      <c r="D594" s="195">
        <f>D593+Sheet!D587</f>
        <v>1508005.48</v>
      </c>
      <c r="E594" s="195">
        <f>E593+Sheet!E587</f>
        <v>1140256.15</v>
      </c>
      <c r="F594" s="196">
        <f>F593+Sheet!F587</f>
        <v>0</v>
      </c>
      <c r="G594" s="196">
        <f>G593+Sheet!G587</f>
        <v>0</v>
      </c>
      <c r="H594" s="199">
        <v>0.0</v>
      </c>
      <c r="I594" s="195">
        <f>I593+Sheet!I587</f>
        <v>0</v>
      </c>
      <c r="J594" s="196">
        <f>J593+Sheet!J587</f>
        <v>0</v>
      </c>
      <c r="K594" s="180">
        <f>K593+Sheet!K587</f>
        <v>0</v>
      </c>
      <c r="L594" s="180">
        <f>L593+Sheet!L587</f>
        <v>0</v>
      </c>
      <c r="M594" s="180">
        <f>M593+Sheet!M587</f>
        <v>0</v>
      </c>
      <c r="N594" s="180">
        <f>N593+Sheet!N587</f>
        <v>0</v>
      </c>
      <c r="O594" s="167">
        <f>O593+Sheet!O587</f>
        <v>515023.8364</v>
      </c>
      <c r="P594" s="167">
        <f>P593+Sheet!P587</f>
        <v>309655.5108</v>
      </c>
      <c r="Q594" s="167">
        <f>Q593+Sheet!Q587</f>
        <v>830349.5893</v>
      </c>
      <c r="R594" s="167">
        <f>R593+Sheet!R587</f>
        <v>0</v>
      </c>
      <c r="S594" s="159"/>
      <c r="T594" s="159"/>
      <c r="U594" s="159"/>
      <c r="V594" s="159"/>
      <c r="W594" s="159"/>
      <c r="X594" s="159"/>
    </row>
    <row r="595" ht="15.75" customHeight="1">
      <c r="A595" s="186" t="str">
        <f>'PROP DAILY PNL'!A589</f>
        <v/>
      </c>
      <c r="B595" s="190">
        <f t="shared" si="9"/>
        <v>10461574.55</v>
      </c>
      <c r="C595" s="194">
        <f>C594+Sheet!C588</f>
        <v>6158283.984</v>
      </c>
      <c r="D595" s="195">
        <f>D594+Sheet!D588</f>
        <v>1508005.48</v>
      </c>
      <c r="E595" s="195">
        <f>E594+Sheet!E588</f>
        <v>1140256.15</v>
      </c>
      <c r="F595" s="196">
        <f>F594+Sheet!F588</f>
        <v>0</v>
      </c>
      <c r="G595" s="196">
        <f>G594+Sheet!G588</f>
        <v>0</v>
      </c>
      <c r="H595" s="199">
        <v>0.0</v>
      </c>
      <c r="I595" s="195">
        <f>I594+Sheet!I588</f>
        <v>0</v>
      </c>
      <c r="J595" s="196">
        <f>J594+Sheet!J588</f>
        <v>0</v>
      </c>
      <c r="K595" s="180">
        <f>K594+Sheet!K588</f>
        <v>0</v>
      </c>
      <c r="L595" s="180">
        <f>L594+Sheet!L588</f>
        <v>0</v>
      </c>
      <c r="M595" s="180">
        <f>M594+Sheet!M588</f>
        <v>0</v>
      </c>
      <c r="N595" s="180">
        <f>N594+Sheet!N588</f>
        <v>0</v>
      </c>
      <c r="O595" s="167">
        <f>O594+Sheet!O588</f>
        <v>515023.8364</v>
      </c>
      <c r="P595" s="167">
        <f>P594+Sheet!P588</f>
        <v>309655.5108</v>
      </c>
      <c r="Q595" s="167">
        <f>Q594+Sheet!Q588</f>
        <v>830349.5893</v>
      </c>
      <c r="R595" s="167">
        <f>R594+Sheet!R588</f>
        <v>0</v>
      </c>
      <c r="S595" s="159"/>
      <c r="T595" s="159"/>
      <c r="U595" s="159"/>
      <c r="V595" s="159"/>
      <c r="W595" s="159"/>
      <c r="X595" s="159"/>
    </row>
    <row r="596" ht="15.75" customHeight="1">
      <c r="A596" s="186" t="str">
        <f>'PROP DAILY PNL'!A590</f>
        <v/>
      </c>
      <c r="B596" s="190">
        <f t="shared" si="9"/>
        <v>10461574.55</v>
      </c>
      <c r="C596" s="194">
        <f>C595+Sheet!C589</f>
        <v>6158283.984</v>
      </c>
      <c r="D596" s="195">
        <f>D595+Sheet!D589</f>
        <v>1508005.48</v>
      </c>
      <c r="E596" s="195">
        <f>E595+Sheet!E589</f>
        <v>1140256.15</v>
      </c>
      <c r="F596" s="196">
        <f>F595+Sheet!F589</f>
        <v>0</v>
      </c>
      <c r="G596" s="196">
        <f>G595+Sheet!G589</f>
        <v>0</v>
      </c>
      <c r="H596" s="199">
        <v>0.0</v>
      </c>
      <c r="I596" s="195">
        <f>I595+Sheet!I589</f>
        <v>0</v>
      </c>
      <c r="J596" s="196">
        <f>J595+Sheet!J589</f>
        <v>0</v>
      </c>
      <c r="K596" s="180">
        <f>K595+Sheet!K589</f>
        <v>0</v>
      </c>
      <c r="L596" s="180">
        <f>L595+Sheet!L589</f>
        <v>0</v>
      </c>
      <c r="M596" s="180">
        <f>M595+Sheet!M589</f>
        <v>0</v>
      </c>
      <c r="N596" s="180">
        <f>N595+Sheet!N589</f>
        <v>0</v>
      </c>
      <c r="O596" s="167">
        <f>O595+Sheet!O589</f>
        <v>515023.8364</v>
      </c>
      <c r="P596" s="167">
        <f>P595+Sheet!P589</f>
        <v>309655.5108</v>
      </c>
      <c r="Q596" s="167">
        <f>Q595+Sheet!Q589</f>
        <v>830349.5893</v>
      </c>
      <c r="R596" s="167">
        <f>R595+Sheet!R589</f>
        <v>0</v>
      </c>
      <c r="S596" s="159"/>
      <c r="T596" s="159"/>
      <c r="U596" s="159"/>
      <c r="V596" s="159"/>
      <c r="W596" s="159"/>
      <c r="X596" s="159"/>
    </row>
    <row r="597" ht="15.75" customHeight="1">
      <c r="A597" s="186" t="str">
        <f>'PROP DAILY PNL'!A591</f>
        <v/>
      </c>
      <c r="B597" s="190">
        <f t="shared" si="9"/>
        <v>10461574.55</v>
      </c>
      <c r="C597" s="194">
        <f>C596+Sheet!C590</f>
        <v>6158283.984</v>
      </c>
      <c r="D597" s="195">
        <f>D596+Sheet!D590</f>
        <v>1508005.48</v>
      </c>
      <c r="E597" s="195">
        <f>E596+Sheet!E590</f>
        <v>1140256.15</v>
      </c>
      <c r="F597" s="196">
        <f>F596+Sheet!F590</f>
        <v>0</v>
      </c>
      <c r="G597" s="196">
        <f>G596+Sheet!G590</f>
        <v>0</v>
      </c>
      <c r="H597" s="199">
        <v>0.0</v>
      </c>
      <c r="I597" s="195">
        <f>I596+Sheet!I590</f>
        <v>0</v>
      </c>
      <c r="J597" s="196">
        <f>J596+Sheet!J590</f>
        <v>0</v>
      </c>
      <c r="K597" s="180">
        <f>K596+Sheet!K590</f>
        <v>0</v>
      </c>
      <c r="L597" s="180">
        <f>L596+Sheet!L590</f>
        <v>0</v>
      </c>
      <c r="M597" s="180">
        <f>M596+Sheet!M590</f>
        <v>0</v>
      </c>
      <c r="N597" s="180">
        <f>N596+Sheet!N590</f>
        <v>0</v>
      </c>
      <c r="O597" s="167">
        <f>O596+Sheet!O590</f>
        <v>515023.8364</v>
      </c>
      <c r="P597" s="167">
        <f>P596+Sheet!P590</f>
        <v>309655.5108</v>
      </c>
      <c r="Q597" s="167">
        <f>Q596+Sheet!Q590</f>
        <v>830349.5893</v>
      </c>
      <c r="R597" s="167">
        <f>R596+Sheet!R590</f>
        <v>0</v>
      </c>
      <c r="S597" s="159"/>
      <c r="T597" s="159"/>
      <c r="U597" s="159"/>
      <c r="V597" s="159"/>
      <c r="W597" s="159"/>
      <c r="X597" s="159"/>
    </row>
    <row r="598" ht="15.75" customHeight="1">
      <c r="A598" s="186" t="str">
        <f>'PROP DAILY PNL'!A592</f>
        <v/>
      </c>
      <c r="B598" s="190">
        <f t="shared" si="9"/>
        <v>10461574.55</v>
      </c>
      <c r="C598" s="194">
        <f>C597+Sheet!C591</f>
        <v>6158283.984</v>
      </c>
      <c r="D598" s="195">
        <f>D597+Sheet!D591</f>
        <v>1508005.48</v>
      </c>
      <c r="E598" s="195">
        <f>E597+Sheet!E591</f>
        <v>1140256.15</v>
      </c>
      <c r="F598" s="196">
        <f>F597+Sheet!F591</f>
        <v>0</v>
      </c>
      <c r="G598" s="196">
        <f>G597+Sheet!G591</f>
        <v>0</v>
      </c>
      <c r="H598" s="199">
        <v>0.0</v>
      </c>
      <c r="I598" s="195">
        <f>I597+Sheet!I591</f>
        <v>0</v>
      </c>
      <c r="J598" s="196">
        <f>J597+Sheet!J591</f>
        <v>0</v>
      </c>
      <c r="K598" s="180">
        <f>K597+Sheet!K591</f>
        <v>0</v>
      </c>
      <c r="L598" s="180">
        <f>L597+Sheet!L591</f>
        <v>0</v>
      </c>
      <c r="M598" s="180">
        <f>M597+Sheet!M591</f>
        <v>0</v>
      </c>
      <c r="N598" s="180">
        <f>N597+Sheet!N591</f>
        <v>0</v>
      </c>
      <c r="O598" s="167">
        <f>O597+Sheet!O591</f>
        <v>515023.8364</v>
      </c>
      <c r="P598" s="167">
        <f>P597+Sheet!P591</f>
        <v>309655.5108</v>
      </c>
      <c r="Q598" s="167">
        <f>Q597+Sheet!Q591</f>
        <v>830349.5893</v>
      </c>
      <c r="R598" s="167">
        <f>R597+Sheet!R591</f>
        <v>0</v>
      </c>
      <c r="S598" s="159"/>
      <c r="T598" s="159"/>
      <c r="U598" s="159"/>
      <c r="V598" s="159"/>
      <c r="W598" s="159"/>
      <c r="X598" s="159"/>
    </row>
    <row r="599" ht="15.75" customHeight="1">
      <c r="A599" s="186" t="str">
        <f>'PROP DAILY PNL'!A593</f>
        <v/>
      </c>
      <c r="B599" s="190">
        <f t="shared" si="9"/>
        <v>10461574.55</v>
      </c>
      <c r="C599" s="194">
        <f>C598+Sheet!C592</f>
        <v>6158283.984</v>
      </c>
      <c r="D599" s="195">
        <f>D598+Sheet!D592</f>
        <v>1508005.48</v>
      </c>
      <c r="E599" s="195">
        <f>E598+Sheet!E592</f>
        <v>1140256.15</v>
      </c>
      <c r="F599" s="196">
        <f>F598+Sheet!F592</f>
        <v>0</v>
      </c>
      <c r="G599" s="196">
        <f>G598+Sheet!G592</f>
        <v>0</v>
      </c>
      <c r="H599" s="199">
        <v>0.0</v>
      </c>
      <c r="I599" s="195">
        <f>I598+Sheet!I592</f>
        <v>0</v>
      </c>
      <c r="J599" s="196">
        <f>J598+Sheet!J592</f>
        <v>0</v>
      </c>
      <c r="K599" s="180">
        <f>K598+Sheet!K592</f>
        <v>0</v>
      </c>
      <c r="L599" s="180">
        <f>L598+Sheet!L592</f>
        <v>0</v>
      </c>
      <c r="M599" s="180">
        <f>M598+Sheet!M592</f>
        <v>0</v>
      </c>
      <c r="N599" s="180">
        <f>N598+Sheet!N592</f>
        <v>0</v>
      </c>
      <c r="O599" s="167">
        <f>O598+Sheet!O592</f>
        <v>515023.8364</v>
      </c>
      <c r="P599" s="167">
        <f>P598+Sheet!P592</f>
        <v>309655.5108</v>
      </c>
      <c r="Q599" s="167">
        <f>Q598+Sheet!Q592</f>
        <v>830349.5893</v>
      </c>
      <c r="R599" s="167">
        <f>R598+Sheet!R592</f>
        <v>0</v>
      </c>
      <c r="S599" s="159"/>
      <c r="T599" s="159"/>
      <c r="U599" s="159"/>
      <c r="V599" s="159"/>
      <c r="W599" s="159"/>
      <c r="X599" s="159"/>
    </row>
    <row r="600" ht="15.75" customHeight="1">
      <c r="A600" s="186" t="str">
        <f>'PROP DAILY PNL'!A594</f>
        <v/>
      </c>
      <c r="B600" s="190">
        <f t="shared" si="9"/>
        <v>10461574.55</v>
      </c>
      <c r="C600" s="194">
        <f>C599+Sheet!C593</f>
        <v>6158283.984</v>
      </c>
      <c r="D600" s="195">
        <f>D599+Sheet!D593</f>
        <v>1508005.48</v>
      </c>
      <c r="E600" s="195">
        <f>E599+Sheet!E593</f>
        <v>1140256.15</v>
      </c>
      <c r="F600" s="196">
        <f>F599+Sheet!F593</f>
        <v>0</v>
      </c>
      <c r="G600" s="196">
        <f>G599+Sheet!G593</f>
        <v>0</v>
      </c>
      <c r="H600" s="199">
        <v>0.0</v>
      </c>
      <c r="I600" s="195">
        <f>I599+Sheet!I593</f>
        <v>0</v>
      </c>
      <c r="J600" s="196">
        <f>J599+Sheet!J593</f>
        <v>0</v>
      </c>
      <c r="K600" s="180">
        <f>K599+Sheet!K593</f>
        <v>0</v>
      </c>
      <c r="L600" s="180">
        <f>L599+Sheet!L593</f>
        <v>0</v>
      </c>
      <c r="M600" s="180">
        <f>M599+Sheet!M593</f>
        <v>0</v>
      </c>
      <c r="N600" s="180">
        <f>N599+Sheet!N593</f>
        <v>0</v>
      </c>
      <c r="O600" s="167">
        <f>O599+Sheet!O593</f>
        <v>515023.8364</v>
      </c>
      <c r="P600" s="167">
        <f>P599+Sheet!P593</f>
        <v>309655.5108</v>
      </c>
      <c r="Q600" s="167">
        <f>Q599+Sheet!Q593</f>
        <v>830349.5893</v>
      </c>
      <c r="R600" s="167">
        <f>R599+Sheet!R593</f>
        <v>0</v>
      </c>
      <c r="S600" s="159"/>
      <c r="T600" s="159"/>
      <c r="U600" s="159"/>
      <c r="V600" s="159"/>
      <c r="W600" s="159"/>
      <c r="X600" s="159"/>
    </row>
    <row r="601" ht="15.75" customHeight="1">
      <c r="A601" s="186" t="str">
        <f>'PROP DAILY PNL'!A595</f>
        <v/>
      </c>
      <c r="B601" s="190">
        <f t="shared" si="9"/>
        <v>10461574.55</v>
      </c>
      <c r="C601" s="194">
        <f>C600+Sheet!C594</f>
        <v>6158283.984</v>
      </c>
      <c r="D601" s="195">
        <f>D600+Sheet!D594</f>
        <v>1508005.48</v>
      </c>
      <c r="E601" s="195">
        <f>E600+Sheet!E594</f>
        <v>1140256.15</v>
      </c>
      <c r="F601" s="196">
        <f>F600+Sheet!F594</f>
        <v>0</v>
      </c>
      <c r="G601" s="196">
        <f>G600+Sheet!G594</f>
        <v>0</v>
      </c>
      <c r="H601" s="199">
        <v>0.0</v>
      </c>
      <c r="I601" s="195">
        <f>I600+Sheet!I594</f>
        <v>0</v>
      </c>
      <c r="J601" s="196">
        <f>J600+Sheet!J594</f>
        <v>0</v>
      </c>
      <c r="K601" s="180">
        <f>K600+Sheet!K594</f>
        <v>0</v>
      </c>
      <c r="L601" s="180">
        <f>L600+Sheet!L594</f>
        <v>0</v>
      </c>
      <c r="M601" s="180">
        <f>M600+Sheet!M594</f>
        <v>0</v>
      </c>
      <c r="N601" s="180">
        <f>N600+Sheet!N594</f>
        <v>0</v>
      </c>
      <c r="O601" s="167">
        <f>O600+Sheet!O594</f>
        <v>515023.8364</v>
      </c>
      <c r="P601" s="167">
        <f>P600+Sheet!P594</f>
        <v>309655.5108</v>
      </c>
      <c r="Q601" s="167">
        <f>Q600+Sheet!Q594</f>
        <v>830349.5893</v>
      </c>
      <c r="R601" s="167">
        <f>R600+Sheet!R594</f>
        <v>0</v>
      </c>
      <c r="S601" s="159"/>
      <c r="T601" s="159"/>
      <c r="U601" s="159"/>
      <c r="V601" s="159"/>
      <c r="W601" s="159"/>
      <c r="X601" s="159"/>
    </row>
    <row r="602" ht="15.75" customHeight="1">
      <c r="A602" s="186" t="str">
        <f>'PROP DAILY PNL'!A596</f>
        <v/>
      </c>
      <c r="B602" s="190">
        <f t="shared" si="9"/>
        <v>10461574.55</v>
      </c>
      <c r="C602" s="194">
        <f>C601+Sheet!C595</f>
        <v>6158283.984</v>
      </c>
      <c r="D602" s="195">
        <f>D601+Sheet!D595</f>
        <v>1508005.48</v>
      </c>
      <c r="E602" s="195">
        <f>E601+Sheet!E595</f>
        <v>1140256.15</v>
      </c>
      <c r="F602" s="196">
        <f>F601+Sheet!F595</f>
        <v>0</v>
      </c>
      <c r="G602" s="196">
        <f>G601+Sheet!G595</f>
        <v>0</v>
      </c>
      <c r="H602" s="199">
        <v>0.0</v>
      </c>
      <c r="I602" s="195">
        <f>I601+Sheet!I595</f>
        <v>0</v>
      </c>
      <c r="J602" s="196">
        <f>J601+Sheet!J595</f>
        <v>0</v>
      </c>
      <c r="K602" s="180">
        <f>K601+Sheet!K595</f>
        <v>0</v>
      </c>
      <c r="L602" s="180">
        <f>L601+Sheet!L595</f>
        <v>0</v>
      </c>
      <c r="M602" s="180">
        <f>M601+Sheet!M595</f>
        <v>0</v>
      </c>
      <c r="N602" s="180">
        <f>N601+Sheet!N595</f>
        <v>0</v>
      </c>
      <c r="O602" s="167">
        <f>O601+Sheet!O595</f>
        <v>515023.8364</v>
      </c>
      <c r="P602" s="167">
        <f>P601+Sheet!P595</f>
        <v>309655.5108</v>
      </c>
      <c r="Q602" s="167">
        <f>Q601+Sheet!Q595</f>
        <v>830349.5893</v>
      </c>
      <c r="R602" s="167">
        <f>R601+Sheet!R595</f>
        <v>0</v>
      </c>
      <c r="S602" s="159"/>
      <c r="T602" s="159"/>
      <c r="U602" s="159"/>
      <c r="V602" s="159"/>
      <c r="W602" s="159"/>
      <c r="X602" s="159"/>
    </row>
    <row r="603" ht="15.75" customHeight="1">
      <c r="A603" s="186" t="str">
        <f>'PROP DAILY PNL'!A597</f>
        <v/>
      </c>
      <c r="B603" s="190">
        <f t="shared" si="9"/>
        <v>10461574.55</v>
      </c>
      <c r="C603" s="194">
        <f>C602+Sheet!C596</f>
        <v>6158283.984</v>
      </c>
      <c r="D603" s="195">
        <f>D602+Sheet!D596</f>
        <v>1508005.48</v>
      </c>
      <c r="E603" s="195">
        <f>E602+Sheet!E596</f>
        <v>1140256.15</v>
      </c>
      <c r="F603" s="196">
        <f>F602+Sheet!F596</f>
        <v>0</v>
      </c>
      <c r="G603" s="196">
        <f>G602+Sheet!G596</f>
        <v>0</v>
      </c>
      <c r="H603" s="199">
        <v>0.0</v>
      </c>
      <c r="I603" s="195">
        <f>I602+Sheet!I596</f>
        <v>0</v>
      </c>
      <c r="J603" s="196">
        <f>J602+Sheet!J596</f>
        <v>0</v>
      </c>
      <c r="K603" s="180">
        <f>K602+Sheet!K596</f>
        <v>0</v>
      </c>
      <c r="L603" s="180">
        <f>L602+Sheet!L596</f>
        <v>0</v>
      </c>
      <c r="M603" s="180">
        <f>M602+Sheet!M596</f>
        <v>0</v>
      </c>
      <c r="N603" s="180">
        <f>N602+Sheet!N596</f>
        <v>0</v>
      </c>
      <c r="O603" s="167">
        <f>O602+Sheet!O596</f>
        <v>515023.8364</v>
      </c>
      <c r="P603" s="167">
        <f>P602+Sheet!P596</f>
        <v>309655.5108</v>
      </c>
      <c r="Q603" s="167">
        <f>Q602+Sheet!Q596</f>
        <v>830349.5893</v>
      </c>
      <c r="R603" s="167">
        <f>R602+Sheet!R596</f>
        <v>0</v>
      </c>
      <c r="S603" s="159"/>
      <c r="T603" s="159"/>
      <c r="U603" s="159"/>
      <c r="V603" s="159"/>
      <c r="W603" s="159"/>
      <c r="X603" s="159"/>
    </row>
    <row r="604" ht="15.75" customHeight="1">
      <c r="A604" s="186" t="str">
        <f>'PROP DAILY PNL'!A598</f>
        <v/>
      </c>
      <c r="B604" s="190">
        <f t="shared" si="9"/>
        <v>10461574.55</v>
      </c>
      <c r="C604" s="194">
        <f>C603+Sheet!C597</f>
        <v>6158283.984</v>
      </c>
      <c r="D604" s="195">
        <f>D603+Sheet!D597</f>
        <v>1508005.48</v>
      </c>
      <c r="E604" s="195">
        <f>E603+Sheet!E597</f>
        <v>1140256.15</v>
      </c>
      <c r="F604" s="196">
        <f>F603+Sheet!F597</f>
        <v>0</v>
      </c>
      <c r="G604" s="196">
        <f>G603+Sheet!G597</f>
        <v>0</v>
      </c>
      <c r="H604" s="199">
        <v>0.0</v>
      </c>
      <c r="I604" s="195">
        <f>I603+Sheet!I597</f>
        <v>0</v>
      </c>
      <c r="J604" s="196">
        <f>J603+Sheet!J597</f>
        <v>0</v>
      </c>
      <c r="K604" s="180">
        <f>K603+Sheet!K597</f>
        <v>0</v>
      </c>
      <c r="L604" s="180">
        <f>L603+Sheet!L597</f>
        <v>0</v>
      </c>
      <c r="M604" s="180">
        <f>M603+Sheet!M597</f>
        <v>0</v>
      </c>
      <c r="N604" s="180">
        <f>N603+Sheet!N597</f>
        <v>0</v>
      </c>
      <c r="O604" s="167">
        <f>O603+Sheet!O597</f>
        <v>515023.8364</v>
      </c>
      <c r="P604" s="167">
        <f>P603+Sheet!P597</f>
        <v>309655.5108</v>
      </c>
      <c r="Q604" s="167">
        <f>Q603+Sheet!Q597</f>
        <v>830349.5893</v>
      </c>
      <c r="R604" s="167">
        <f>R603+Sheet!R597</f>
        <v>0</v>
      </c>
      <c r="S604" s="159"/>
      <c r="T604" s="159"/>
      <c r="U604" s="159"/>
      <c r="V604" s="159"/>
      <c r="W604" s="159"/>
      <c r="X604" s="159"/>
    </row>
    <row r="605" ht="15.75" customHeight="1">
      <c r="A605" s="186" t="str">
        <f>'PROP DAILY PNL'!A599</f>
        <v/>
      </c>
      <c r="B605" s="190">
        <f t="shared" si="9"/>
        <v>10461574.55</v>
      </c>
      <c r="C605" s="194">
        <f>C604+Sheet!C598</f>
        <v>6158283.984</v>
      </c>
      <c r="D605" s="195">
        <f>D604+Sheet!D598</f>
        <v>1508005.48</v>
      </c>
      <c r="E605" s="195">
        <f>E604+Sheet!E598</f>
        <v>1140256.15</v>
      </c>
      <c r="F605" s="196">
        <f>F604+Sheet!F598</f>
        <v>0</v>
      </c>
      <c r="G605" s="196">
        <f>G604+Sheet!G598</f>
        <v>0</v>
      </c>
      <c r="H605" s="199">
        <v>0.0</v>
      </c>
      <c r="I605" s="195">
        <f>I604+Sheet!I598</f>
        <v>0</v>
      </c>
      <c r="J605" s="196">
        <f>J604+Sheet!J598</f>
        <v>0</v>
      </c>
      <c r="K605" s="180">
        <f>K604+Sheet!K598</f>
        <v>0</v>
      </c>
      <c r="L605" s="180">
        <f>L604+Sheet!L598</f>
        <v>0</v>
      </c>
      <c r="M605" s="180">
        <f>M604+Sheet!M598</f>
        <v>0</v>
      </c>
      <c r="N605" s="180">
        <f>N604+Sheet!N598</f>
        <v>0</v>
      </c>
      <c r="O605" s="167">
        <f>O604+Sheet!O598</f>
        <v>515023.8364</v>
      </c>
      <c r="P605" s="167">
        <f>P604+Sheet!P598</f>
        <v>309655.5108</v>
      </c>
      <c r="Q605" s="167">
        <f>Q604+Sheet!Q598</f>
        <v>830349.5893</v>
      </c>
      <c r="R605" s="167">
        <f>R604+Sheet!R598</f>
        <v>0</v>
      </c>
      <c r="S605" s="159"/>
      <c r="T605" s="159"/>
      <c r="U605" s="159"/>
      <c r="V605" s="159"/>
      <c r="W605" s="159"/>
      <c r="X605" s="159"/>
    </row>
    <row r="606" ht="15.75" customHeight="1">
      <c r="A606" s="186" t="str">
        <f>'PROP DAILY PNL'!A600</f>
        <v/>
      </c>
      <c r="B606" s="190">
        <f t="shared" si="9"/>
        <v>10461574.55</v>
      </c>
      <c r="C606" s="194">
        <f>C605+Sheet!C599</f>
        <v>6158283.984</v>
      </c>
      <c r="D606" s="195">
        <f>D605+Sheet!D599</f>
        <v>1508005.48</v>
      </c>
      <c r="E606" s="195">
        <f>E605+Sheet!E599</f>
        <v>1140256.15</v>
      </c>
      <c r="F606" s="196">
        <f>F605+Sheet!F599</f>
        <v>0</v>
      </c>
      <c r="G606" s="196">
        <f>G605+Sheet!G599</f>
        <v>0</v>
      </c>
      <c r="H606" s="199">
        <v>0.0</v>
      </c>
      <c r="I606" s="195">
        <f>I605+Sheet!I599</f>
        <v>0</v>
      </c>
      <c r="J606" s="196">
        <f>J605+Sheet!J599</f>
        <v>0</v>
      </c>
      <c r="K606" s="180">
        <f>K605+Sheet!K599</f>
        <v>0</v>
      </c>
      <c r="L606" s="180">
        <f>L605+Sheet!L599</f>
        <v>0</v>
      </c>
      <c r="M606" s="180">
        <f>M605+Sheet!M599</f>
        <v>0</v>
      </c>
      <c r="N606" s="180">
        <f>N605+Sheet!N599</f>
        <v>0</v>
      </c>
      <c r="O606" s="167">
        <f>O605+Sheet!O599</f>
        <v>515023.8364</v>
      </c>
      <c r="P606" s="167">
        <f>P605+Sheet!P599</f>
        <v>309655.5108</v>
      </c>
      <c r="Q606" s="167">
        <f>Q605+Sheet!Q599</f>
        <v>830349.5893</v>
      </c>
      <c r="R606" s="167">
        <f>R605+Sheet!R599</f>
        <v>0</v>
      </c>
      <c r="S606" s="159"/>
      <c r="T606" s="159"/>
      <c r="U606" s="159"/>
      <c r="V606" s="159"/>
      <c r="W606" s="159"/>
      <c r="X606" s="159"/>
    </row>
    <row r="607" ht="15.75" customHeight="1">
      <c r="A607" s="186" t="str">
        <f>'PROP DAILY PNL'!A601</f>
        <v/>
      </c>
      <c r="B607" s="190">
        <f t="shared" si="9"/>
        <v>10461574.55</v>
      </c>
      <c r="C607" s="194">
        <f>C606+Sheet!C600</f>
        <v>6158283.984</v>
      </c>
      <c r="D607" s="195">
        <f>D606+Sheet!D600</f>
        <v>1508005.48</v>
      </c>
      <c r="E607" s="195">
        <f>E606+Sheet!E600</f>
        <v>1140256.15</v>
      </c>
      <c r="F607" s="196">
        <f>F606+Sheet!F600</f>
        <v>0</v>
      </c>
      <c r="G607" s="196">
        <f>G606+Sheet!G600</f>
        <v>0</v>
      </c>
      <c r="H607" s="199">
        <v>0.0</v>
      </c>
      <c r="I607" s="195">
        <f>I606+Sheet!I600</f>
        <v>0</v>
      </c>
      <c r="J607" s="196">
        <f>J606+Sheet!J600</f>
        <v>0</v>
      </c>
      <c r="K607" s="180">
        <f>K606+Sheet!K600</f>
        <v>0</v>
      </c>
      <c r="L607" s="180">
        <f>L606+Sheet!L600</f>
        <v>0</v>
      </c>
      <c r="M607" s="180">
        <f>M606+Sheet!M600</f>
        <v>0</v>
      </c>
      <c r="N607" s="180">
        <f>N606+Sheet!N600</f>
        <v>0</v>
      </c>
      <c r="O607" s="167">
        <f>O606+Sheet!O600</f>
        <v>515023.8364</v>
      </c>
      <c r="P607" s="167">
        <f>P606+Sheet!P600</f>
        <v>309655.5108</v>
      </c>
      <c r="Q607" s="167">
        <f>Q606+Sheet!Q600</f>
        <v>830349.5893</v>
      </c>
      <c r="R607" s="167">
        <f>R606+Sheet!R600</f>
        <v>0</v>
      </c>
      <c r="S607" s="159"/>
      <c r="T607" s="159"/>
      <c r="U607" s="159"/>
      <c r="V607" s="159"/>
      <c r="W607" s="159"/>
      <c r="X607" s="159"/>
    </row>
    <row r="608" ht="15.75" customHeight="1">
      <c r="A608" s="186" t="str">
        <f>'PROP DAILY PNL'!A602</f>
        <v/>
      </c>
      <c r="B608" s="190">
        <f t="shared" si="9"/>
        <v>10461574.55</v>
      </c>
      <c r="C608" s="194">
        <f>C607+Sheet!C601</f>
        <v>6158283.984</v>
      </c>
      <c r="D608" s="195">
        <f>D607+Sheet!D601</f>
        <v>1508005.48</v>
      </c>
      <c r="E608" s="195">
        <f>E607+Sheet!E601</f>
        <v>1140256.15</v>
      </c>
      <c r="F608" s="196">
        <f>F607+Sheet!F601</f>
        <v>0</v>
      </c>
      <c r="G608" s="196">
        <f>G607+Sheet!G601</f>
        <v>0</v>
      </c>
      <c r="H608" s="199">
        <v>0.0</v>
      </c>
      <c r="I608" s="195">
        <f>I607+Sheet!I601</f>
        <v>0</v>
      </c>
      <c r="J608" s="196">
        <f>J607+Sheet!J601</f>
        <v>0</v>
      </c>
      <c r="K608" s="180">
        <f>K607+Sheet!K601</f>
        <v>0</v>
      </c>
      <c r="L608" s="180">
        <f>L607+Sheet!L601</f>
        <v>0</v>
      </c>
      <c r="M608" s="180">
        <f>M607+Sheet!M601</f>
        <v>0</v>
      </c>
      <c r="N608" s="180">
        <f>N607+Sheet!N601</f>
        <v>0</v>
      </c>
      <c r="O608" s="167">
        <f>O607+Sheet!O601</f>
        <v>515023.8364</v>
      </c>
      <c r="P608" s="167">
        <f>P607+Sheet!P601</f>
        <v>309655.5108</v>
      </c>
      <c r="Q608" s="167">
        <f>Q607+Sheet!Q601</f>
        <v>830349.5893</v>
      </c>
      <c r="R608" s="167">
        <f>R607+Sheet!R601</f>
        <v>0</v>
      </c>
      <c r="S608" s="159"/>
      <c r="T608" s="159"/>
      <c r="U608" s="159"/>
      <c r="V608" s="159"/>
      <c r="W608" s="159"/>
      <c r="X608" s="159"/>
    </row>
    <row r="609" ht="15.75" customHeight="1">
      <c r="A609" s="186" t="str">
        <f>'PROP DAILY PNL'!A603</f>
        <v/>
      </c>
      <c r="B609" s="190">
        <f t="shared" si="9"/>
        <v>10461574.55</v>
      </c>
      <c r="C609" s="194">
        <f>C608+Sheet!C602</f>
        <v>6158283.984</v>
      </c>
      <c r="D609" s="195">
        <f>D608+Sheet!D602</f>
        <v>1508005.48</v>
      </c>
      <c r="E609" s="195">
        <f>E608+Sheet!E602</f>
        <v>1140256.15</v>
      </c>
      <c r="F609" s="196">
        <f>F608+Sheet!F602</f>
        <v>0</v>
      </c>
      <c r="G609" s="196">
        <f>G608+Sheet!G602</f>
        <v>0</v>
      </c>
      <c r="H609" s="199">
        <v>0.0</v>
      </c>
      <c r="I609" s="195">
        <f>I608+Sheet!I602</f>
        <v>0</v>
      </c>
      <c r="J609" s="196">
        <f>J608+Sheet!J602</f>
        <v>0</v>
      </c>
      <c r="K609" s="180">
        <f>K608+Sheet!K602</f>
        <v>0</v>
      </c>
      <c r="L609" s="180">
        <f>L608+Sheet!L602</f>
        <v>0</v>
      </c>
      <c r="M609" s="180">
        <f>M608+Sheet!M602</f>
        <v>0</v>
      </c>
      <c r="N609" s="180">
        <f>N608+Sheet!N602</f>
        <v>0</v>
      </c>
      <c r="O609" s="167">
        <f>O608+Sheet!O602</f>
        <v>515023.8364</v>
      </c>
      <c r="P609" s="167">
        <f>P608+Sheet!P602</f>
        <v>309655.5108</v>
      </c>
      <c r="Q609" s="167">
        <f>Q608+Sheet!Q602</f>
        <v>830349.5893</v>
      </c>
      <c r="R609" s="167">
        <f>R608+Sheet!R602</f>
        <v>0</v>
      </c>
      <c r="S609" s="159"/>
      <c r="T609" s="159"/>
      <c r="U609" s="159"/>
      <c r="V609" s="159"/>
      <c r="W609" s="159"/>
      <c r="X609" s="159"/>
    </row>
    <row r="610" ht="15.75" customHeight="1">
      <c r="A610" s="186" t="str">
        <f>'PROP DAILY PNL'!A604</f>
        <v/>
      </c>
      <c r="B610" s="190">
        <f t="shared" si="9"/>
        <v>10461574.55</v>
      </c>
      <c r="C610" s="194">
        <f>C609+Sheet!C603</f>
        <v>6158283.984</v>
      </c>
      <c r="D610" s="195">
        <f>D609+Sheet!D603</f>
        <v>1508005.48</v>
      </c>
      <c r="E610" s="195">
        <f>E609+Sheet!E603</f>
        <v>1140256.15</v>
      </c>
      <c r="F610" s="196">
        <f>F609+Sheet!F603</f>
        <v>0</v>
      </c>
      <c r="G610" s="196">
        <f>G609+Sheet!G603</f>
        <v>0</v>
      </c>
      <c r="H610" s="199">
        <v>0.0</v>
      </c>
      <c r="I610" s="195">
        <f>I609+Sheet!I603</f>
        <v>0</v>
      </c>
      <c r="J610" s="196">
        <f>J609+Sheet!J603</f>
        <v>0</v>
      </c>
      <c r="K610" s="180">
        <f>K609+Sheet!K603</f>
        <v>0</v>
      </c>
      <c r="L610" s="180">
        <f>L609+Sheet!L603</f>
        <v>0</v>
      </c>
      <c r="M610" s="180">
        <f>M609+Sheet!M603</f>
        <v>0</v>
      </c>
      <c r="N610" s="180">
        <f>N609+Sheet!N603</f>
        <v>0</v>
      </c>
      <c r="O610" s="167">
        <f>O609+Sheet!O603</f>
        <v>515023.8364</v>
      </c>
      <c r="P610" s="167">
        <f>P609+Sheet!P603</f>
        <v>309655.5108</v>
      </c>
      <c r="Q610" s="167">
        <f>Q609+Sheet!Q603</f>
        <v>830349.5893</v>
      </c>
      <c r="R610" s="167">
        <f>R609+Sheet!R603</f>
        <v>0</v>
      </c>
      <c r="S610" s="159"/>
      <c r="T610" s="159"/>
      <c r="U610" s="159"/>
      <c r="V610" s="159"/>
      <c r="W610" s="159"/>
      <c r="X610" s="159"/>
    </row>
    <row r="611" ht="15.75" customHeight="1">
      <c r="A611" s="186" t="str">
        <f>'PROP DAILY PNL'!A605</f>
        <v/>
      </c>
      <c r="B611" s="190">
        <f t="shared" si="9"/>
        <v>10461574.55</v>
      </c>
      <c r="C611" s="194">
        <f>C610+Sheet!C604</f>
        <v>6158283.984</v>
      </c>
      <c r="D611" s="195">
        <f>D610+Sheet!D604</f>
        <v>1508005.48</v>
      </c>
      <c r="E611" s="195">
        <f>E610+Sheet!E604</f>
        <v>1140256.15</v>
      </c>
      <c r="F611" s="196">
        <f>F610+Sheet!F604</f>
        <v>0</v>
      </c>
      <c r="G611" s="196">
        <f>G610+Sheet!G604</f>
        <v>0</v>
      </c>
      <c r="H611" s="199">
        <v>0.0</v>
      </c>
      <c r="I611" s="195">
        <f>I610+Sheet!I604</f>
        <v>0</v>
      </c>
      <c r="J611" s="196">
        <f>J610+Sheet!J604</f>
        <v>0</v>
      </c>
      <c r="K611" s="180">
        <f>K610+Sheet!K604</f>
        <v>0</v>
      </c>
      <c r="L611" s="180">
        <f>L610+Sheet!L604</f>
        <v>0</v>
      </c>
      <c r="M611" s="180">
        <f>M610+Sheet!M604</f>
        <v>0</v>
      </c>
      <c r="N611" s="180">
        <f>N610+Sheet!N604</f>
        <v>0</v>
      </c>
      <c r="O611" s="167">
        <f>O610+Sheet!O604</f>
        <v>515023.8364</v>
      </c>
      <c r="P611" s="167">
        <f>P610+Sheet!P604</f>
        <v>309655.5108</v>
      </c>
      <c r="Q611" s="167">
        <f>Q610+Sheet!Q604</f>
        <v>830349.5893</v>
      </c>
      <c r="R611" s="167">
        <f>R610+Sheet!R604</f>
        <v>0</v>
      </c>
      <c r="S611" s="159"/>
      <c r="T611" s="159"/>
      <c r="U611" s="159"/>
      <c r="V611" s="159"/>
      <c r="W611" s="159"/>
      <c r="X611" s="159"/>
    </row>
    <row r="612" ht="15.75" customHeight="1">
      <c r="A612" s="186" t="str">
        <f>'PROP DAILY PNL'!A606</f>
        <v/>
      </c>
      <c r="B612" s="190">
        <f t="shared" si="9"/>
        <v>10461574.55</v>
      </c>
      <c r="C612" s="194">
        <f>C611+Sheet!C605</f>
        <v>6158283.984</v>
      </c>
      <c r="D612" s="195">
        <f>D611+Sheet!D605</f>
        <v>1508005.48</v>
      </c>
      <c r="E612" s="195">
        <f>E611+Sheet!E605</f>
        <v>1140256.15</v>
      </c>
      <c r="F612" s="196">
        <f>F611+Sheet!F605</f>
        <v>0</v>
      </c>
      <c r="G612" s="196">
        <f>G611+Sheet!G605</f>
        <v>0</v>
      </c>
      <c r="H612" s="199">
        <v>0.0</v>
      </c>
      <c r="I612" s="195">
        <f>I611+Sheet!I605</f>
        <v>0</v>
      </c>
      <c r="J612" s="196">
        <f>J611+Sheet!J605</f>
        <v>0</v>
      </c>
      <c r="K612" s="180">
        <f>K611+Sheet!K605</f>
        <v>0</v>
      </c>
      <c r="L612" s="180">
        <f>L611+Sheet!L605</f>
        <v>0</v>
      </c>
      <c r="M612" s="180">
        <f>M611+Sheet!M605</f>
        <v>0</v>
      </c>
      <c r="N612" s="180">
        <f>N611+Sheet!N605</f>
        <v>0</v>
      </c>
      <c r="O612" s="167">
        <f>O611+Sheet!O605</f>
        <v>515023.8364</v>
      </c>
      <c r="P612" s="167">
        <f>P611+Sheet!P605</f>
        <v>309655.5108</v>
      </c>
      <c r="Q612" s="167">
        <f>Q611+Sheet!Q605</f>
        <v>830349.5893</v>
      </c>
      <c r="R612" s="167">
        <f>R611+Sheet!R605</f>
        <v>0</v>
      </c>
      <c r="S612" s="159"/>
      <c r="T612" s="159"/>
      <c r="U612" s="159"/>
      <c r="V612" s="159"/>
      <c r="W612" s="159"/>
      <c r="X612" s="159"/>
    </row>
    <row r="613" ht="15.75" customHeight="1">
      <c r="A613" s="186" t="str">
        <f>'PROP DAILY PNL'!A607</f>
        <v/>
      </c>
      <c r="B613" s="190">
        <f t="shared" si="9"/>
        <v>10461574.55</v>
      </c>
      <c r="C613" s="194">
        <f>C612+Sheet!C606</f>
        <v>6158283.984</v>
      </c>
      <c r="D613" s="195">
        <f>D612+Sheet!D606</f>
        <v>1508005.48</v>
      </c>
      <c r="E613" s="195">
        <f>E612+Sheet!E606</f>
        <v>1140256.15</v>
      </c>
      <c r="F613" s="196">
        <f>F612+Sheet!F606</f>
        <v>0</v>
      </c>
      <c r="G613" s="196">
        <f>G612+Sheet!G606</f>
        <v>0</v>
      </c>
      <c r="H613" s="199">
        <v>0.0</v>
      </c>
      <c r="I613" s="195">
        <f>I612+Sheet!I606</f>
        <v>0</v>
      </c>
      <c r="J613" s="196">
        <f>J612+Sheet!J606</f>
        <v>0</v>
      </c>
      <c r="K613" s="180">
        <f>K612+Sheet!K606</f>
        <v>0</v>
      </c>
      <c r="L613" s="180">
        <f>L612+Sheet!L606</f>
        <v>0</v>
      </c>
      <c r="M613" s="180">
        <f>M612+Sheet!M606</f>
        <v>0</v>
      </c>
      <c r="N613" s="180">
        <f>N612+Sheet!N606</f>
        <v>0</v>
      </c>
      <c r="O613" s="167">
        <f>O612+Sheet!O606</f>
        <v>515023.8364</v>
      </c>
      <c r="P613" s="167">
        <f>P612+Sheet!P606</f>
        <v>309655.5108</v>
      </c>
      <c r="Q613" s="167">
        <f>Q612+Sheet!Q606</f>
        <v>830349.5893</v>
      </c>
      <c r="R613" s="167">
        <f>R612+Sheet!R606</f>
        <v>0</v>
      </c>
      <c r="S613" s="159"/>
      <c r="T613" s="159"/>
      <c r="U613" s="159"/>
      <c r="V613" s="159"/>
      <c r="W613" s="159"/>
      <c r="X613" s="159"/>
    </row>
    <row r="614" ht="15.75" customHeight="1">
      <c r="A614" s="186" t="str">
        <f>'PROP DAILY PNL'!A608</f>
        <v/>
      </c>
      <c r="B614" s="190">
        <f t="shared" si="9"/>
        <v>10461574.55</v>
      </c>
      <c r="C614" s="194">
        <f>C613+Sheet!C607</f>
        <v>6158283.984</v>
      </c>
      <c r="D614" s="195">
        <f>D613+Sheet!D607</f>
        <v>1508005.48</v>
      </c>
      <c r="E614" s="195">
        <f>E613+Sheet!E607</f>
        <v>1140256.15</v>
      </c>
      <c r="F614" s="196">
        <f>F613+Sheet!F607</f>
        <v>0</v>
      </c>
      <c r="G614" s="196">
        <f>G613+Sheet!G607</f>
        <v>0</v>
      </c>
      <c r="H614" s="199">
        <v>0.0</v>
      </c>
      <c r="I614" s="195">
        <f>I613+Sheet!I607</f>
        <v>0</v>
      </c>
      <c r="J614" s="196">
        <f>J613+Sheet!J607</f>
        <v>0</v>
      </c>
      <c r="K614" s="180">
        <f>K613+Sheet!K607</f>
        <v>0</v>
      </c>
      <c r="L614" s="180">
        <f>L613+Sheet!L607</f>
        <v>0</v>
      </c>
      <c r="M614" s="180">
        <f>M613+Sheet!M607</f>
        <v>0</v>
      </c>
      <c r="N614" s="180">
        <f>N613+Sheet!N607</f>
        <v>0</v>
      </c>
      <c r="O614" s="167">
        <f>O613+Sheet!O607</f>
        <v>515023.8364</v>
      </c>
      <c r="P614" s="167">
        <f>P613+Sheet!P607</f>
        <v>309655.5108</v>
      </c>
      <c r="Q614" s="167">
        <f>Q613+Sheet!Q607</f>
        <v>830349.5893</v>
      </c>
      <c r="R614" s="167">
        <f>R613+Sheet!R607</f>
        <v>0</v>
      </c>
      <c r="S614" s="159"/>
      <c r="T614" s="159"/>
      <c r="U614" s="159"/>
      <c r="V614" s="159"/>
      <c r="W614" s="159"/>
      <c r="X614" s="159"/>
    </row>
    <row r="615" ht="15.75" customHeight="1">
      <c r="A615" s="186" t="str">
        <f>'PROP DAILY PNL'!A609</f>
        <v/>
      </c>
      <c r="B615" s="190">
        <f t="shared" si="9"/>
        <v>10461574.55</v>
      </c>
      <c r="C615" s="194">
        <f>C614+Sheet!C608</f>
        <v>6158283.984</v>
      </c>
      <c r="D615" s="195">
        <f>D614+Sheet!D608</f>
        <v>1508005.48</v>
      </c>
      <c r="E615" s="195">
        <f>E614+Sheet!E608</f>
        <v>1140256.15</v>
      </c>
      <c r="F615" s="196">
        <f>F614+Sheet!F608</f>
        <v>0</v>
      </c>
      <c r="G615" s="196">
        <f>G614+Sheet!G608</f>
        <v>0</v>
      </c>
      <c r="H615" s="199">
        <v>0.0</v>
      </c>
      <c r="I615" s="195">
        <f>I614+Sheet!I608</f>
        <v>0</v>
      </c>
      <c r="J615" s="196">
        <f>J614+Sheet!J608</f>
        <v>0</v>
      </c>
      <c r="K615" s="180">
        <f>K614+Sheet!K608</f>
        <v>0</v>
      </c>
      <c r="L615" s="180">
        <f>L614+Sheet!L608</f>
        <v>0</v>
      </c>
      <c r="M615" s="180">
        <f>M614+Sheet!M608</f>
        <v>0</v>
      </c>
      <c r="N615" s="180">
        <f>N614+Sheet!N608</f>
        <v>0</v>
      </c>
      <c r="O615" s="167">
        <f>O614+Sheet!O608</f>
        <v>515023.8364</v>
      </c>
      <c r="P615" s="167">
        <f>P614+Sheet!P608</f>
        <v>309655.5108</v>
      </c>
      <c r="Q615" s="167">
        <f>Q614+Sheet!Q608</f>
        <v>830349.5893</v>
      </c>
      <c r="R615" s="167">
        <f>R614+Sheet!R608</f>
        <v>0</v>
      </c>
      <c r="S615" s="159"/>
      <c r="T615" s="159"/>
      <c r="U615" s="159"/>
      <c r="V615" s="159"/>
      <c r="W615" s="159"/>
      <c r="X615" s="159"/>
    </row>
    <row r="616" ht="15.75" customHeight="1">
      <c r="A616" s="186" t="str">
        <f>'PROP DAILY PNL'!A610</f>
        <v/>
      </c>
      <c r="B616" s="190">
        <f t="shared" si="9"/>
        <v>10461574.55</v>
      </c>
      <c r="C616" s="194">
        <f>C615+Sheet!C609</f>
        <v>6158283.984</v>
      </c>
      <c r="D616" s="195">
        <f>D615+Sheet!D609</f>
        <v>1508005.48</v>
      </c>
      <c r="E616" s="195">
        <f>E615+Sheet!E609</f>
        <v>1140256.15</v>
      </c>
      <c r="F616" s="196">
        <f>F615+Sheet!F609</f>
        <v>0</v>
      </c>
      <c r="G616" s="196">
        <f>G615+Sheet!G609</f>
        <v>0</v>
      </c>
      <c r="H616" s="199">
        <v>0.0</v>
      </c>
      <c r="I616" s="195">
        <f>I615+Sheet!I609</f>
        <v>0</v>
      </c>
      <c r="J616" s="196">
        <f>J615+Sheet!J609</f>
        <v>0</v>
      </c>
      <c r="K616" s="180">
        <f>K615+Sheet!K609</f>
        <v>0</v>
      </c>
      <c r="L616" s="180">
        <f>L615+Sheet!L609</f>
        <v>0</v>
      </c>
      <c r="M616" s="180">
        <f>M615+Sheet!M609</f>
        <v>0</v>
      </c>
      <c r="N616" s="180">
        <f>N615+Sheet!N609</f>
        <v>0</v>
      </c>
      <c r="O616" s="167">
        <f>O615+Sheet!O609</f>
        <v>515023.8364</v>
      </c>
      <c r="P616" s="167">
        <f>P615+Sheet!P609</f>
        <v>309655.5108</v>
      </c>
      <c r="Q616" s="167">
        <f>Q615+Sheet!Q609</f>
        <v>830349.5893</v>
      </c>
      <c r="R616" s="167">
        <f>R615+Sheet!R609</f>
        <v>0</v>
      </c>
      <c r="S616" s="159"/>
      <c r="T616" s="159"/>
      <c r="U616" s="159"/>
      <c r="V616" s="159"/>
      <c r="W616" s="159"/>
      <c r="X616" s="159"/>
    </row>
    <row r="617" ht="15.75" customHeight="1">
      <c r="A617" s="186" t="str">
        <f>'PROP DAILY PNL'!A611</f>
        <v/>
      </c>
      <c r="B617" s="190">
        <f t="shared" si="9"/>
        <v>10461574.55</v>
      </c>
      <c r="C617" s="194">
        <f>C616+Sheet!C610</f>
        <v>6158283.984</v>
      </c>
      <c r="D617" s="195">
        <f>D616+Sheet!D610</f>
        <v>1508005.48</v>
      </c>
      <c r="E617" s="195">
        <f>E616+Sheet!E610</f>
        <v>1140256.15</v>
      </c>
      <c r="F617" s="196">
        <f>F616+Sheet!F610</f>
        <v>0</v>
      </c>
      <c r="G617" s="196">
        <f>G616+Sheet!G610</f>
        <v>0</v>
      </c>
      <c r="H617" s="199">
        <v>0.0</v>
      </c>
      <c r="I617" s="195">
        <f>I616+Sheet!I610</f>
        <v>0</v>
      </c>
      <c r="J617" s="196">
        <f>J616+Sheet!J610</f>
        <v>0</v>
      </c>
      <c r="K617" s="180">
        <f>K616+Sheet!K610</f>
        <v>0</v>
      </c>
      <c r="L617" s="180">
        <f>L616+Sheet!L610</f>
        <v>0</v>
      </c>
      <c r="M617" s="180">
        <f>M616+Sheet!M610</f>
        <v>0</v>
      </c>
      <c r="N617" s="180">
        <f>N616+Sheet!N610</f>
        <v>0</v>
      </c>
      <c r="O617" s="167">
        <f>O616+Sheet!O610</f>
        <v>515023.8364</v>
      </c>
      <c r="P617" s="167">
        <f>P616+Sheet!P610</f>
        <v>309655.5108</v>
      </c>
      <c r="Q617" s="167">
        <f>Q616+Sheet!Q610</f>
        <v>830349.5893</v>
      </c>
      <c r="R617" s="167">
        <f>R616+Sheet!R610</f>
        <v>0</v>
      </c>
      <c r="S617" s="159"/>
      <c r="T617" s="159"/>
      <c r="U617" s="159"/>
      <c r="V617" s="159"/>
      <c r="W617" s="159"/>
      <c r="X617" s="159"/>
    </row>
    <row r="618" ht="15.75" customHeight="1">
      <c r="A618" s="186" t="str">
        <f>'PROP DAILY PNL'!A612</f>
        <v/>
      </c>
      <c r="B618" s="190">
        <f t="shared" si="9"/>
        <v>10461574.55</v>
      </c>
      <c r="C618" s="194">
        <f>C617+Sheet!C611</f>
        <v>6158283.984</v>
      </c>
      <c r="D618" s="195">
        <f>D617+Sheet!D611</f>
        <v>1508005.48</v>
      </c>
      <c r="E618" s="195">
        <f>E617+Sheet!E611</f>
        <v>1140256.15</v>
      </c>
      <c r="F618" s="196">
        <f>F617+Sheet!F611</f>
        <v>0</v>
      </c>
      <c r="G618" s="196">
        <f>G617+Sheet!G611</f>
        <v>0</v>
      </c>
      <c r="H618" s="199">
        <v>0.0</v>
      </c>
      <c r="I618" s="195">
        <f>I617+Sheet!I611</f>
        <v>0</v>
      </c>
      <c r="J618" s="196">
        <f>J617+Sheet!J611</f>
        <v>0</v>
      </c>
      <c r="K618" s="180">
        <f>K617+Sheet!K611</f>
        <v>0</v>
      </c>
      <c r="L618" s="180">
        <f>L617+Sheet!L611</f>
        <v>0</v>
      </c>
      <c r="M618" s="180">
        <f>M617+Sheet!M611</f>
        <v>0</v>
      </c>
      <c r="N618" s="180">
        <f>N617+Sheet!N611</f>
        <v>0</v>
      </c>
      <c r="O618" s="167">
        <f>O617+Sheet!O611</f>
        <v>515023.8364</v>
      </c>
      <c r="P618" s="167">
        <f>P617+Sheet!P611</f>
        <v>309655.5108</v>
      </c>
      <c r="Q618" s="167">
        <f>Q617+Sheet!Q611</f>
        <v>830349.5893</v>
      </c>
      <c r="R618" s="167">
        <f>R617+Sheet!R611</f>
        <v>0</v>
      </c>
      <c r="S618" s="159"/>
      <c r="T618" s="159"/>
      <c r="U618" s="159"/>
      <c r="V618" s="159"/>
      <c r="W618" s="159"/>
      <c r="X618" s="159"/>
    </row>
    <row r="619" ht="15.75" customHeight="1">
      <c r="A619" s="186" t="str">
        <f>'PROP DAILY PNL'!A613</f>
        <v/>
      </c>
      <c r="B619" s="190">
        <f t="shared" si="9"/>
        <v>10461574.55</v>
      </c>
      <c r="C619" s="194">
        <f>C618+Sheet!C612</f>
        <v>6158283.984</v>
      </c>
      <c r="D619" s="195">
        <f>D618+Sheet!D612</f>
        <v>1508005.48</v>
      </c>
      <c r="E619" s="195">
        <f>E618+Sheet!E612</f>
        <v>1140256.15</v>
      </c>
      <c r="F619" s="196">
        <f>F618+Sheet!F612</f>
        <v>0</v>
      </c>
      <c r="G619" s="196">
        <f>G618+Sheet!G612</f>
        <v>0</v>
      </c>
      <c r="H619" s="199">
        <v>0.0</v>
      </c>
      <c r="I619" s="195">
        <f>I618+Sheet!I612</f>
        <v>0</v>
      </c>
      <c r="J619" s="196">
        <f>J618+Sheet!J612</f>
        <v>0</v>
      </c>
      <c r="K619" s="180">
        <f>K618+Sheet!K612</f>
        <v>0</v>
      </c>
      <c r="L619" s="180">
        <f>L618+Sheet!L612</f>
        <v>0</v>
      </c>
      <c r="M619" s="180">
        <f>M618+Sheet!M612</f>
        <v>0</v>
      </c>
      <c r="N619" s="180">
        <f>N618+Sheet!N612</f>
        <v>0</v>
      </c>
      <c r="O619" s="167">
        <f>O618+Sheet!O612</f>
        <v>515023.8364</v>
      </c>
      <c r="P619" s="167">
        <f>P618+Sheet!P612</f>
        <v>309655.5108</v>
      </c>
      <c r="Q619" s="167">
        <f>Q618+Sheet!Q612</f>
        <v>830349.5893</v>
      </c>
      <c r="R619" s="167">
        <f>R618+Sheet!R612</f>
        <v>0</v>
      </c>
      <c r="S619" s="159"/>
      <c r="T619" s="159"/>
      <c r="U619" s="159"/>
      <c r="V619" s="159"/>
      <c r="W619" s="159"/>
      <c r="X619" s="159"/>
    </row>
    <row r="620" ht="15.75" customHeight="1">
      <c r="A620" s="186" t="str">
        <f>'PROP DAILY PNL'!A614</f>
        <v/>
      </c>
      <c r="B620" s="190">
        <f t="shared" si="9"/>
        <v>10461574.55</v>
      </c>
      <c r="C620" s="194">
        <f>C619+Sheet!C613</f>
        <v>6158283.984</v>
      </c>
      <c r="D620" s="195">
        <f>D619+Sheet!D613</f>
        <v>1508005.48</v>
      </c>
      <c r="E620" s="195">
        <f>E619+Sheet!E613</f>
        <v>1140256.15</v>
      </c>
      <c r="F620" s="196">
        <f>F619+Sheet!F613</f>
        <v>0</v>
      </c>
      <c r="G620" s="196">
        <f>G619+Sheet!G613</f>
        <v>0</v>
      </c>
      <c r="H620" s="199">
        <v>0.0</v>
      </c>
      <c r="I620" s="195">
        <f>I619+Sheet!I613</f>
        <v>0</v>
      </c>
      <c r="J620" s="196">
        <f>J619+Sheet!J613</f>
        <v>0</v>
      </c>
      <c r="K620" s="180">
        <f>K619+Sheet!K613</f>
        <v>0</v>
      </c>
      <c r="L620" s="180">
        <f>L619+Sheet!L613</f>
        <v>0</v>
      </c>
      <c r="M620" s="180">
        <f>M619+Sheet!M613</f>
        <v>0</v>
      </c>
      <c r="N620" s="180">
        <f>N619+Sheet!N613</f>
        <v>0</v>
      </c>
      <c r="O620" s="167">
        <f>O619+Sheet!O613</f>
        <v>515023.8364</v>
      </c>
      <c r="P620" s="167">
        <f>P619+Sheet!P613</f>
        <v>309655.5108</v>
      </c>
      <c r="Q620" s="167">
        <f>Q619+Sheet!Q613</f>
        <v>830349.5893</v>
      </c>
      <c r="R620" s="167">
        <f>R619+Sheet!R613</f>
        <v>0</v>
      </c>
      <c r="S620" s="159"/>
      <c r="T620" s="159"/>
      <c r="U620" s="159"/>
      <c r="V620" s="159"/>
      <c r="W620" s="159"/>
      <c r="X620" s="159"/>
    </row>
    <row r="621" ht="15.75" customHeight="1">
      <c r="A621" s="186" t="str">
        <f>'PROP DAILY PNL'!A615</f>
        <v/>
      </c>
      <c r="B621" s="190">
        <f t="shared" si="9"/>
        <v>10461574.55</v>
      </c>
      <c r="C621" s="194">
        <f>C620+Sheet!C614</f>
        <v>6158283.984</v>
      </c>
      <c r="D621" s="195">
        <f>D620+Sheet!D614</f>
        <v>1508005.48</v>
      </c>
      <c r="E621" s="195">
        <f>E620+Sheet!E614</f>
        <v>1140256.15</v>
      </c>
      <c r="F621" s="196">
        <f>F620+Sheet!F614</f>
        <v>0</v>
      </c>
      <c r="G621" s="196">
        <f>G620+Sheet!G614</f>
        <v>0</v>
      </c>
      <c r="H621" s="199">
        <v>0.0</v>
      </c>
      <c r="I621" s="195">
        <f>I620+Sheet!I614</f>
        <v>0</v>
      </c>
      <c r="J621" s="196">
        <f>J620+Sheet!J614</f>
        <v>0</v>
      </c>
      <c r="K621" s="180">
        <f>K620+Sheet!K614</f>
        <v>0</v>
      </c>
      <c r="L621" s="180">
        <f>L620+Sheet!L614</f>
        <v>0</v>
      </c>
      <c r="M621" s="180">
        <f>M620+Sheet!M614</f>
        <v>0</v>
      </c>
      <c r="N621" s="180">
        <f>N620+Sheet!N614</f>
        <v>0</v>
      </c>
      <c r="O621" s="167">
        <f>O620+Sheet!O614</f>
        <v>515023.8364</v>
      </c>
      <c r="P621" s="167">
        <f>P620+Sheet!P614</f>
        <v>309655.5108</v>
      </c>
      <c r="Q621" s="167">
        <f>Q620+Sheet!Q614</f>
        <v>830349.5893</v>
      </c>
      <c r="R621" s="167">
        <f>R620+Sheet!R614</f>
        <v>0</v>
      </c>
      <c r="S621" s="159"/>
      <c r="T621" s="159"/>
      <c r="U621" s="159"/>
      <c r="V621" s="159"/>
      <c r="W621" s="159"/>
      <c r="X621" s="159"/>
    </row>
    <row r="622" ht="15.75" customHeight="1">
      <c r="A622" s="186" t="str">
        <f>'PROP DAILY PNL'!A616</f>
        <v/>
      </c>
      <c r="B622" s="190">
        <f t="shared" si="9"/>
        <v>10461574.55</v>
      </c>
      <c r="C622" s="194">
        <f>C621+Sheet!C615</f>
        <v>6158283.984</v>
      </c>
      <c r="D622" s="195">
        <f>D621+Sheet!D615</f>
        <v>1508005.48</v>
      </c>
      <c r="E622" s="195">
        <f>E621+Sheet!E615</f>
        <v>1140256.15</v>
      </c>
      <c r="F622" s="196">
        <f>F621+Sheet!F615</f>
        <v>0</v>
      </c>
      <c r="G622" s="196">
        <f>G621+Sheet!G615</f>
        <v>0</v>
      </c>
      <c r="H622" s="199">
        <v>0.0</v>
      </c>
      <c r="I622" s="195">
        <f>I621+Sheet!I615</f>
        <v>0</v>
      </c>
      <c r="J622" s="196">
        <f>J621+Sheet!J615</f>
        <v>0</v>
      </c>
      <c r="K622" s="180">
        <f>K621+Sheet!K615</f>
        <v>0</v>
      </c>
      <c r="L622" s="180">
        <f>L621+Sheet!L615</f>
        <v>0</v>
      </c>
      <c r="M622" s="180">
        <f>M621+Sheet!M615</f>
        <v>0</v>
      </c>
      <c r="N622" s="180">
        <f>N621+Sheet!N615</f>
        <v>0</v>
      </c>
      <c r="O622" s="167">
        <f>O621+Sheet!O615</f>
        <v>515023.8364</v>
      </c>
      <c r="P622" s="167">
        <f>P621+Sheet!P615</f>
        <v>309655.5108</v>
      </c>
      <c r="Q622" s="167">
        <f>Q621+Sheet!Q615</f>
        <v>830349.5893</v>
      </c>
      <c r="R622" s="167">
        <f>R621+Sheet!R615</f>
        <v>0</v>
      </c>
      <c r="S622" s="159"/>
      <c r="T622" s="159"/>
      <c r="U622" s="159"/>
      <c r="V622" s="159"/>
      <c r="W622" s="159"/>
      <c r="X622" s="159"/>
    </row>
    <row r="623" ht="15.75" customHeight="1">
      <c r="A623" s="186" t="str">
        <f>'PROP DAILY PNL'!A617</f>
        <v/>
      </c>
      <c r="B623" s="190">
        <f t="shared" si="9"/>
        <v>10461574.55</v>
      </c>
      <c r="C623" s="194">
        <f>C622+Sheet!C616</f>
        <v>6158283.984</v>
      </c>
      <c r="D623" s="195">
        <f>D622+Sheet!D616</f>
        <v>1508005.48</v>
      </c>
      <c r="E623" s="195">
        <f>E622+Sheet!E616</f>
        <v>1140256.15</v>
      </c>
      <c r="F623" s="196">
        <f>F622+Sheet!F616</f>
        <v>0</v>
      </c>
      <c r="G623" s="196">
        <f>G622+Sheet!G616</f>
        <v>0</v>
      </c>
      <c r="H623" s="199">
        <v>0.0</v>
      </c>
      <c r="I623" s="195">
        <f>I622+Sheet!I616</f>
        <v>0</v>
      </c>
      <c r="J623" s="196">
        <f>J622+Sheet!J616</f>
        <v>0</v>
      </c>
      <c r="K623" s="180">
        <f>K622+Sheet!K616</f>
        <v>0</v>
      </c>
      <c r="L623" s="180">
        <f>L622+Sheet!L616</f>
        <v>0</v>
      </c>
      <c r="M623" s="180">
        <f>M622+Sheet!M616</f>
        <v>0</v>
      </c>
      <c r="N623" s="180">
        <f>N622+Sheet!N616</f>
        <v>0</v>
      </c>
      <c r="O623" s="167">
        <f>O622+Sheet!O616</f>
        <v>515023.8364</v>
      </c>
      <c r="P623" s="167">
        <f>P622+Sheet!P616</f>
        <v>309655.5108</v>
      </c>
      <c r="Q623" s="167">
        <f>Q622+Sheet!Q616</f>
        <v>830349.5893</v>
      </c>
      <c r="R623" s="167">
        <f>R622+Sheet!R616</f>
        <v>0</v>
      </c>
      <c r="S623" s="159"/>
      <c r="T623" s="159"/>
      <c r="U623" s="159"/>
      <c r="V623" s="159"/>
      <c r="W623" s="159"/>
      <c r="X623" s="159"/>
    </row>
    <row r="624" ht="15.75" customHeight="1">
      <c r="A624" s="186" t="str">
        <f>'PROP DAILY PNL'!A618</f>
        <v/>
      </c>
      <c r="B624" s="190">
        <f t="shared" si="9"/>
        <v>10461574.55</v>
      </c>
      <c r="C624" s="194">
        <f>C623+Sheet!C617</f>
        <v>6158283.984</v>
      </c>
      <c r="D624" s="195">
        <f>D623+Sheet!D617</f>
        <v>1508005.48</v>
      </c>
      <c r="E624" s="195">
        <f>E623+Sheet!E617</f>
        <v>1140256.15</v>
      </c>
      <c r="F624" s="196">
        <f>F623+Sheet!F617</f>
        <v>0</v>
      </c>
      <c r="G624" s="196">
        <f>G623+Sheet!G617</f>
        <v>0</v>
      </c>
      <c r="H624" s="199">
        <v>0.0</v>
      </c>
      <c r="I624" s="195">
        <f>I623+Sheet!I617</f>
        <v>0</v>
      </c>
      <c r="J624" s="196">
        <f>J623+Sheet!J617</f>
        <v>0</v>
      </c>
      <c r="K624" s="180">
        <f>K623+Sheet!K617</f>
        <v>0</v>
      </c>
      <c r="L624" s="180">
        <f>L623+Sheet!L617</f>
        <v>0</v>
      </c>
      <c r="M624" s="180">
        <f>M623+Sheet!M617</f>
        <v>0</v>
      </c>
      <c r="N624" s="180">
        <f>N623+Sheet!N617</f>
        <v>0</v>
      </c>
      <c r="O624" s="167">
        <f>O623+Sheet!O617</f>
        <v>515023.8364</v>
      </c>
      <c r="P624" s="167">
        <f>P623+Sheet!P617</f>
        <v>309655.5108</v>
      </c>
      <c r="Q624" s="167">
        <f>Q623+Sheet!Q617</f>
        <v>830349.5893</v>
      </c>
      <c r="R624" s="167">
        <f>R623+Sheet!R617</f>
        <v>0</v>
      </c>
      <c r="S624" s="159"/>
      <c r="T624" s="159"/>
      <c r="U624" s="159"/>
      <c r="V624" s="159"/>
      <c r="W624" s="159"/>
      <c r="X624" s="159"/>
    </row>
    <row r="625" ht="15.75" customHeight="1">
      <c r="A625" s="186" t="str">
        <f>'PROP DAILY PNL'!A619</f>
        <v/>
      </c>
      <c r="B625" s="190">
        <f t="shared" si="9"/>
        <v>10461574.55</v>
      </c>
      <c r="C625" s="194">
        <f>C624+Sheet!C618</f>
        <v>6158283.984</v>
      </c>
      <c r="D625" s="195">
        <f>D624+Sheet!D618</f>
        <v>1508005.48</v>
      </c>
      <c r="E625" s="195">
        <f>E624+Sheet!E618</f>
        <v>1140256.15</v>
      </c>
      <c r="F625" s="196">
        <f>F624+Sheet!F618</f>
        <v>0</v>
      </c>
      <c r="G625" s="196">
        <f>G624+Sheet!G618</f>
        <v>0</v>
      </c>
      <c r="H625" s="199">
        <v>0.0</v>
      </c>
      <c r="I625" s="195">
        <f>I624+Sheet!I618</f>
        <v>0</v>
      </c>
      <c r="J625" s="196">
        <f>J624+Sheet!J618</f>
        <v>0</v>
      </c>
      <c r="K625" s="180">
        <f>K624+Sheet!K618</f>
        <v>0</v>
      </c>
      <c r="L625" s="180">
        <f>L624+Sheet!L618</f>
        <v>0</v>
      </c>
      <c r="M625" s="180">
        <f>M624+Sheet!M618</f>
        <v>0</v>
      </c>
      <c r="N625" s="180">
        <f>N624+Sheet!N618</f>
        <v>0</v>
      </c>
      <c r="O625" s="167">
        <f>O624+Sheet!O618</f>
        <v>515023.8364</v>
      </c>
      <c r="P625" s="167">
        <f>P624+Sheet!P618</f>
        <v>309655.5108</v>
      </c>
      <c r="Q625" s="167">
        <f>Q624+Sheet!Q618</f>
        <v>830349.5893</v>
      </c>
      <c r="R625" s="167">
        <f>R624+Sheet!R618</f>
        <v>0</v>
      </c>
      <c r="S625" s="159"/>
      <c r="T625" s="159"/>
      <c r="U625" s="159"/>
      <c r="V625" s="159"/>
      <c r="W625" s="159"/>
      <c r="X625" s="159"/>
    </row>
    <row r="626" ht="15.75" customHeight="1">
      <c r="A626" s="186" t="str">
        <f>'PROP DAILY PNL'!A620</f>
        <v/>
      </c>
      <c r="B626" s="190">
        <f t="shared" si="9"/>
        <v>10461574.55</v>
      </c>
      <c r="C626" s="194">
        <f>C625+Sheet!C619</f>
        <v>6158283.984</v>
      </c>
      <c r="D626" s="195">
        <f>D625+Sheet!D619</f>
        <v>1508005.48</v>
      </c>
      <c r="E626" s="195">
        <f>E625+Sheet!E619</f>
        <v>1140256.15</v>
      </c>
      <c r="F626" s="196">
        <f>F625+Sheet!F619</f>
        <v>0</v>
      </c>
      <c r="G626" s="196">
        <f>G625+Sheet!G619</f>
        <v>0</v>
      </c>
      <c r="H626" s="199">
        <v>0.0</v>
      </c>
      <c r="I626" s="195">
        <f>I625+Sheet!I619</f>
        <v>0</v>
      </c>
      <c r="J626" s="196">
        <f>J625+Sheet!J619</f>
        <v>0</v>
      </c>
      <c r="K626" s="180">
        <f>K625+Sheet!K619</f>
        <v>0</v>
      </c>
      <c r="L626" s="180">
        <f>L625+Sheet!L619</f>
        <v>0</v>
      </c>
      <c r="M626" s="180">
        <f>M625+Sheet!M619</f>
        <v>0</v>
      </c>
      <c r="N626" s="180">
        <f>N625+Sheet!N619</f>
        <v>0</v>
      </c>
      <c r="O626" s="167">
        <f>O625+Sheet!O619</f>
        <v>515023.8364</v>
      </c>
      <c r="P626" s="167">
        <f>P625+Sheet!P619</f>
        <v>309655.5108</v>
      </c>
      <c r="Q626" s="167">
        <f>Q625+Sheet!Q619</f>
        <v>830349.5893</v>
      </c>
      <c r="R626" s="167">
        <f>R625+Sheet!R619</f>
        <v>0</v>
      </c>
      <c r="S626" s="159"/>
      <c r="T626" s="159"/>
      <c r="U626" s="159"/>
      <c r="V626" s="159"/>
      <c r="W626" s="159"/>
      <c r="X626" s="159"/>
    </row>
    <row r="627" ht="15.75" customHeight="1">
      <c r="A627" s="186" t="str">
        <f>'PROP DAILY PNL'!A621</f>
        <v/>
      </c>
      <c r="B627" s="190">
        <f t="shared" si="9"/>
        <v>10461574.55</v>
      </c>
      <c r="C627" s="194">
        <f>C626+Sheet!C620</f>
        <v>6158283.984</v>
      </c>
      <c r="D627" s="195">
        <f>D626+Sheet!D620</f>
        <v>1508005.48</v>
      </c>
      <c r="E627" s="195">
        <f>E626+Sheet!E620</f>
        <v>1140256.15</v>
      </c>
      <c r="F627" s="196">
        <f>F626+Sheet!F620</f>
        <v>0</v>
      </c>
      <c r="G627" s="196">
        <f>G626+Sheet!G620</f>
        <v>0</v>
      </c>
      <c r="H627" s="199">
        <v>0.0</v>
      </c>
      <c r="I627" s="195">
        <f>I626+Sheet!I620</f>
        <v>0</v>
      </c>
      <c r="J627" s="196">
        <f>J626+Sheet!J620</f>
        <v>0</v>
      </c>
      <c r="K627" s="180">
        <f>K626+Sheet!K620</f>
        <v>0</v>
      </c>
      <c r="L627" s="180">
        <f>L626+Sheet!L620</f>
        <v>0</v>
      </c>
      <c r="M627" s="180">
        <f>M626+Sheet!M620</f>
        <v>0</v>
      </c>
      <c r="N627" s="180">
        <f>N626+Sheet!N620</f>
        <v>0</v>
      </c>
      <c r="O627" s="167">
        <f>O626+Sheet!O620</f>
        <v>515023.8364</v>
      </c>
      <c r="P627" s="167">
        <f>P626+Sheet!P620</f>
        <v>309655.5108</v>
      </c>
      <c r="Q627" s="167">
        <f>Q626+Sheet!Q620</f>
        <v>830349.5893</v>
      </c>
      <c r="R627" s="167">
        <f>R626+Sheet!R620</f>
        <v>0</v>
      </c>
      <c r="S627" s="159"/>
      <c r="T627" s="159"/>
      <c r="U627" s="159"/>
      <c r="V627" s="159"/>
      <c r="W627" s="159"/>
      <c r="X627" s="159"/>
    </row>
    <row r="628" ht="15.75" customHeight="1">
      <c r="A628" s="186" t="str">
        <f>'PROP DAILY PNL'!A622</f>
        <v/>
      </c>
      <c r="B628" s="190">
        <f t="shared" si="9"/>
        <v>10461574.55</v>
      </c>
      <c r="C628" s="194">
        <f>C627+Sheet!C621</f>
        <v>6158283.984</v>
      </c>
      <c r="D628" s="195">
        <f>D627+Sheet!D621</f>
        <v>1508005.48</v>
      </c>
      <c r="E628" s="195">
        <f>E627+Sheet!E621</f>
        <v>1140256.15</v>
      </c>
      <c r="F628" s="196">
        <f>F627+Sheet!F621</f>
        <v>0</v>
      </c>
      <c r="G628" s="196">
        <f>G627+Sheet!G621</f>
        <v>0</v>
      </c>
      <c r="H628" s="199">
        <v>0.0</v>
      </c>
      <c r="I628" s="195">
        <f>I627+Sheet!I621</f>
        <v>0</v>
      </c>
      <c r="J628" s="196">
        <f>J627+Sheet!J621</f>
        <v>0</v>
      </c>
      <c r="K628" s="180">
        <f>K627+Sheet!K621</f>
        <v>0</v>
      </c>
      <c r="L628" s="180">
        <f>L627+Sheet!L621</f>
        <v>0</v>
      </c>
      <c r="M628" s="180">
        <f>M627+Sheet!M621</f>
        <v>0</v>
      </c>
      <c r="N628" s="180">
        <f>N627+Sheet!N621</f>
        <v>0</v>
      </c>
      <c r="O628" s="167">
        <f>O627+Sheet!O621</f>
        <v>515023.8364</v>
      </c>
      <c r="P628" s="167">
        <f>P627+Sheet!P621</f>
        <v>309655.5108</v>
      </c>
      <c r="Q628" s="167">
        <f>Q627+Sheet!Q621</f>
        <v>830349.5893</v>
      </c>
      <c r="R628" s="167">
        <f>R627+Sheet!R621</f>
        <v>0</v>
      </c>
      <c r="S628" s="159"/>
      <c r="T628" s="159"/>
      <c r="U628" s="159"/>
      <c r="V628" s="159"/>
      <c r="W628" s="159"/>
      <c r="X628" s="159"/>
    </row>
    <row r="629" ht="15.75" customHeight="1">
      <c r="A629" s="186" t="str">
        <f>'PROP DAILY PNL'!A623</f>
        <v/>
      </c>
      <c r="B629" s="190">
        <f t="shared" si="9"/>
        <v>10461574.55</v>
      </c>
      <c r="C629" s="194">
        <f>C628+Sheet!C622</f>
        <v>6158283.984</v>
      </c>
      <c r="D629" s="195">
        <f>D628+Sheet!D622</f>
        <v>1508005.48</v>
      </c>
      <c r="E629" s="195">
        <f>E628+Sheet!E622</f>
        <v>1140256.15</v>
      </c>
      <c r="F629" s="196">
        <f>F628+Sheet!F622</f>
        <v>0</v>
      </c>
      <c r="G629" s="196">
        <f>G628+Sheet!G622</f>
        <v>0</v>
      </c>
      <c r="H629" s="199">
        <v>0.0</v>
      </c>
      <c r="I629" s="195">
        <f>I628+Sheet!I622</f>
        <v>0</v>
      </c>
      <c r="J629" s="196">
        <f>J628+Sheet!J622</f>
        <v>0</v>
      </c>
      <c r="K629" s="180">
        <f>K628+Sheet!K622</f>
        <v>0</v>
      </c>
      <c r="L629" s="180">
        <f>L628+Sheet!L622</f>
        <v>0</v>
      </c>
      <c r="M629" s="180">
        <f>M628+Sheet!M622</f>
        <v>0</v>
      </c>
      <c r="N629" s="180">
        <f>N628+Sheet!N622</f>
        <v>0</v>
      </c>
      <c r="O629" s="167">
        <f>O628+Sheet!O622</f>
        <v>515023.8364</v>
      </c>
      <c r="P629" s="167">
        <f>P628+Sheet!P622</f>
        <v>309655.5108</v>
      </c>
      <c r="Q629" s="167">
        <f>Q628+Sheet!Q622</f>
        <v>830349.5893</v>
      </c>
      <c r="R629" s="167">
        <f>R628+Sheet!R622</f>
        <v>0</v>
      </c>
      <c r="S629" s="159"/>
      <c r="T629" s="159"/>
      <c r="U629" s="159"/>
      <c r="V629" s="159"/>
      <c r="W629" s="159"/>
      <c r="X629" s="159"/>
    </row>
    <row r="630" ht="15.75" customHeight="1">
      <c r="A630" s="186" t="str">
        <f>'PROP DAILY PNL'!A624</f>
        <v/>
      </c>
      <c r="B630" s="190">
        <f t="shared" si="9"/>
        <v>10461574.55</v>
      </c>
      <c r="C630" s="194">
        <f>C629+Sheet!C623</f>
        <v>6158283.984</v>
      </c>
      <c r="D630" s="195">
        <f>D629+Sheet!D623</f>
        <v>1508005.48</v>
      </c>
      <c r="E630" s="195">
        <f>E629+Sheet!E623</f>
        <v>1140256.15</v>
      </c>
      <c r="F630" s="196">
        <f>F629+Sheet!F623</f>
        <v>0</v>
      </c>
      <c r="G630" s="196">
        <f>G629+Sheet!G623</f>
        <v>0</v>
      </c>
      <c r="H630" s="199">
        <v>0.0</v>
      </c>
      <c r="I630" s="195">
        <f>I629+Sheet!I623</f>
        <v>0</v>
      </c>
      <c r="J630" s="196">
        <f>J629+Sheet!J623</f>
        <v>0</v>
      </c>
      <c r="K630" s="180">
        <f>K629+Sheet!K623</f>
        <v>0</v>
      </c>
      <c r="L630" s="180">
        <f>L629+Sheet!L623</f>
        <v>0</v>
      </c>
      <c r="M630" s="180">
        <f>M629+Sheet!M623</f>
        <v>0</v>
      </c>
      <c r="N630" s="180">
        <f>N629+Sheet!N623</f>
        <v>0</v>
      </c>
      <c r="O630" s="167">
        <f>O629+Sheet!O623</f>
        <v>515023.8364</v>
      </c>
      <c r="P630" s="167">
        <f>P629+Sheet!P623</f>
        <v>309655.5108</v>
      </c>
      <c r="Q630" s="167">
        <f>Q629+Sheet!Q623</f>
        <v>830349.5893</v>
      </c>
      <c r="R630" s="167">
        <f>R629+Sheet!R623</f>
        <v>0</v>
      </c>
      <c r="S630" s="159"/>
      <c r="T630" s="159"/>
      <c r="U630" s="159"/>
      <c r="V630" s="159"/>
      <c r="W630" s="159"/>
      <c r="X630" s="159"/>
    </row>
    <row r="631" ht="15.75" customHeight="1">
      <c r="A631" s="186" t="str">
        <f>'PROP DAILY PNL'!A625</f>
        <v/>
      </c>
      <c r="B631" s="190">
        <f t="shared" si="9"/>
        <v>10461574.55</v>
      </c>
      <c r="C631" s="194">
        <f>C630+Sheet!C624</f>
        <v>6158283.984</v>
      </c>
      <c r="D631" s="195">
        <f>D630+Sheet!D624</f>
        <v>1508005.48</v>
      </c>
      <c r="E631" s="195">
        <f>E630+Sheet!E624</f>
        <v>1140256.15</v>
      </c>
      <c r="F631" s="196">
        <f>F630+Sheet!F624</f>
        <v>0</v>
      </c>
      <c r="G631" s="196">
        <f>G630+Sheet!G624</f>
        <v>0</v>
      </c>
      <c r="H631" s="199">
        <v>0.0</v>
      </c>
      <c r="I631" s="195">
        <f>I630+Sheet!I624</f>
        <v>0</v>
      </c>
      <c r="J631" s="196">
        <f>J630+Sheet!J624</f>
        <v>0</v>
      </c>
      <c r="K631" s="180">
        <f>K630+Sheet!K624</f>
        <v>0</v>
      </c>
      <c r="L631" s="180">
        <f>L630+Sheet!L624</f>
        <v>0</v>
      </c>
      <c r="M631" s="180">
        <f>M630+Sheet!M624</f>
        <v>0</v>
      </c>
      <c r="N631" s="180">
        <f>N630+Sheet!N624</f>
        <v>0</v>
      </c>
      <c r="O631" s="167">
        <f>O630+Sheet!O624</f>
        <v>515023.8364</v>
      </c>
      <c r="P631" s="167">
        <f>P630+Sheet!P624</f>
        <v>309655.5108</v>
      </c>
      <c r="Q631" s="167">
        <f>Q630+Sheet!Q624</f>
        <v>830349.5893</v>
      </c>
      <c r="R631" s="167">
        <f>R630+Sheet!R624</f>
        <v>0</v>
      </c>
      <c r="S631" s="159"/>
      <c r="T631" s="159"/>
      <c r="U631" s="159"/>
      <c r="V631" s="159"/>
      <c r="W631" s="159"/>
      <c r="X631" s="159"/>
    </row>
    <row r="632" ht="15.75" customHeight="1">
      <c r="A632" s="186" t="str">
        <f>'PROP DAILY PNL'!A626</f>
        <v/>
      </c>
      <c r="B632" s="190">
        <f t="shared" si="9"/>
        <v>10461574.55</v>
      </c>
      <c r="C632" s="194">
        <f>C631+Sheet!C625</f>
        <v>6158283.984</v>
      </c>
      <c r="D632" s="195">
        <f>D631+Sheet!D625</f>
        <v>1508005.48</v>
      </c>
      <c r="E632" s="195">
        <f>E631+Sheet!E625</f>
        <v>1140256.15</v>
      </c>
      <c r="F632" s="196">
        <f>F631+Sheet!F625</f>
        <v>0</v>
      </c>
      <c r="G632" s="196">
        <f>G631+Sheet!G625</f>
        <v>0</v>
      </c>
      <c r="H632" s="199">
        <v>0.0</v>
      </c>
      <c r="I632" s="195">
        <f>I631+Sheet!I625</f>
        <v>0</v>
      </c>
      <c r="J632" s="196">
        <f>J631+Sheet!J625</f>
        <v>0</v>
      </c>
      <c r="K632" s="180">
        <f>K631+Sheet!K625</f>
        <v>0</v>
      </c>
      <c r="L632" s="180">
        <f>L631+Sheet!L625</f>
        <v>0</v>
      </c>
      <c r="M632" s="180">
        <f>M631+Sheet!M625</f>
        <v>0</v>
      </c>
      <c r="N632" s="180">
        <f>N631+Sheet!N625</f>
        <v>0</v>
      </c>
      <c r="O632" s="167">
        <f>O631+Sheet!O625</f>
        <v>515023.8364</v>
      </c>
      <c r="P632" s="167">
        <f>P631+Sheet!P625</f>
        <v>309655.5108</v>
      </c>
      <c r="Q632" s="167">
        <f>Q631+Sheet!Q625</f>
        <v>830349.5893</v>
      </c>
      <c r="R632" s="167">
        <f>R631+Sheet!R625</f>
        <v>0</v>
      </c>
      <c r="S632" s="159"/>
      <c r="T632" s="159"/>
      <c r="U632" s="159"/>
      <c r="V632" s="159"/>
      <c r="W632" s="159"/>
      <c r="X632" s="159"/>
    </row>
    <row r="633" ht="15.75" customHeight="1">
      <c r="A633" s="186" t="str">
        <f>'PROP DAILY PNL'!A627</f>
        <v/>
      </c>
      <c r="B633" s="190">
        <f t="shared" si="9"/>
        <v>10461574.55</v>
      </c>
      <c r="C633" s="194">
        <f>C632+Sheet!C626</f>
        <v>6158283.984</v>
      </c>
      <c r="D633" s="195">
        <f>D632+Sheet!D626</f>
        <v>1508005.48</v>
      </c>
      <c r="E633" s="195">
        <f>E632+Sheet!E626</f>
        <v>1140256.15</v>
      </c>
      <c r="F633" s="196">
        <f>F632+Sheet!F626</f>
        <v>0</v>
      </c>
      <c r="G633" s="196">
        <f>G632+Sheet!G626</f>
        <v>0</v>
      </c>
      <c r="H633" s="199">
        <v>0.0</v>
      </c>
      <c r="I633" s="195">
        <f>I632+Sheet!I626</f>
        <v>0</v>
      </c>
      <c r="J633" s="196">
        <f>J632+Sheet!J626</f>
        <v>0</v>
      </c>
      <c r="K633" s="180">
        <f>K632+Sheet!K626</f>
        <v>0</v>
      </c>
      <c r="L633" s="180">
        <f>L632+Sheet!L626</f>
        <v>0</v>
      </c>
      <c r="M633" s="180">
        <f>M632+Sheet!M626</f>
        <v>0</v>
      </c>
      <c r="N633" s="180">
        <f>N632+Sheet!N626</f>
        <v>0</v>
      </c>
      <c r="O633" s="167">
        <f>O632+Sheet!O626</f>
        <v>515023.8364</v>
      </c>
      <c r="P633" s="167">
        <f>P632+Sheet!P626</f>
        <v>309655.5108</v>
      </c>
      <c r="Q633" s="167">
        <f>Q632+Sheet!Q626</f>
        <v>830349.5893</v>
      </c>
      <c r="R633" s="167">
        <f>R632+Sheet!R626</f>
        <v>0</v>
      </c>
      <c r="S633" s="159"/>
      <c r="T633" s="159"/>
      <c r="U633" s="159"/>
      <c r="V633" s="159"/>
      <c r="W633" s="159"/>
      <c r="X633" s="159"/>
    </row>
    <row r="634" ht="15.75" customHeight="1">
      <c r="A634" s="186" t="str">
        <f>'PROP DAILY PNL'!A628</f>
        <v/>
      </c>
      <c r="B634" s="190">
        <f t="shared" si="9"/>
        <v>10461574.55</v>
      </c>
      <c r="C634" s="194">
        <f>C633+Sheet!C627</f>
        <v>6158283.984</v>
      </c>
      <c r="D634" s="195">
        <f>D633+Sheet!D627</f>
        <v>1508005.48</v>
      </c>
      <c r="E634" s="195">
        <f>E633+Sheet!E627</f>
        <v>1140256.15</v>
      </c>
      <c r="F634" s="196">
        <f>F633+Sheet!F627</f>
        <v>0</v>
      </c>
      <c r="G634" s="196">
        <f>G633+Sheet!G627</f>
        <v>0</v>
      </c>
      <c r="H634" s="199">
        <v>0.0</v>
      </c>
      <c r="I634" s="195">
        <f>I633+Sheet!I627</f>
        <v>0</v>
      </c>
      <c r="J634" s="196">
        <f>J633+Sheet!J627</f>
        <v>0</v>
      </c>
      <c r="K634" s="180">
        <f>K633+Sheet!K627</f>
        <v>0</v>
      </c>
      <c r="L634" s="180">
        <f>L633+Sheet!L627</f>
        <v>0</v>
      </c>
      <c r="M634" s="180">
        <f>M633+Sheet!M627</f>
        <v>0</v>
      </c>
      <c r="N634" s="180">
        <f>N633+Sheet!N627</f>
        <v>0</v>
      </c>
      <c r="O634" s="167">
        <f>O633+Sheet!O627</f>
        <v>515023.8364</v>
      </c>
      <c r="P634" s="167">
        <f>P633+Sheet!P627</f>
        <v>309655.5108</v>
      </c>
      <c r="Q634" s="167">
        <f>Q633+Sheet!Q627</f>
        <v>830349.5893</v>
      </c>
      <c r="R634" s="167">
        <f>R633+Sheet!R627</f>
        <v>0</v>
      </c>
      <c r="S634" s="159"/>
      <c r="T634" s="159"/>
      <c r="U634" s="159"/>
      <c r="V634" s="159"/>
      <c r="W634" s="159"/>
      <c r="X634" s="159"/>
    </row>
    <row r="635" ht="15.75" customHeight="1">
      <c r="A635" s="186" t="str">
        <f>'PROP DAILY PNL'!A629</f>
        <v/>
      </c>
      <c r="B635" s="190">
        <f t="shared" si="9"/>
        <v>10461574.55</v>
      </c>
      <c r="C635" s="194">
        <f>C634+Sheet!C628</f>
        <v>6158283.984</v>
      </c>
      <c r="D635" s="195">
        <f>D634+Sheet!D628</f>
        <v>1508005.48</v>
      </c>
      <c r="E635" s="195">
        <f>E634+Sheet!E628</f>
        <v>1140256.15</v>
      </c>
      <c r="F635" s="196">
        <f>F634+Sheet!F628</f>
        <v>0</v>
      </c>
      <c r="G635" s="196">
        <f>G634+Sheet!G628</f>
        <v>0</v>
      </c>
      <c r="H635" s="199">
        <v>0.0</v>
      </c>
      <c r="I635" s="195">
        <f>I634+Sheet!I628</f>
        <v>0</v>
      </c>
      <c r="J635" s="196">
        <f>J634+Sheet!J628</f>
        <v>0</v>
      </c>
      <c r="K635" s="180">
        <f>K634+Sheet!K628</f>
        <v>0</v>
      </c>
      <c r="L635" s="180">
        <f>L634+Sheet!L628</f>
        <v>0</v>
      </c>
      <c r="M635" s="180">
        <f>M634+Sheet!M628</f>
        <v>0</v>
      </c>
      <c r="N635" s="180">
        <f>N634+Sheet!N628</f>
        <v>0</v>
      </c>
      <c r="O635" s="167">
        <f>O634+Sheet!O628</f>
        <v>515023.8364</v>
      </c>
      <c r="P635" s="167">
        <f>P634+Sheet!P628</f>
        <v>309655.5108</v>
      </c>
      <c r="Q635" s="167">
        <f>Q634+Sheet!Q628</f>
        <v>830349.5893</v>
      </c>
      <c r="R635" s="167">
        <f>R634+Sheet!R628</f>
        <v>0</v>
      </c>
      <c r="S635" s="159"/>
      <c r="T635" s="159"/>
      <c r="U635" s="159"/>
      <c r="V635" s="159"/>
      <c r="W635" s="159"/>
      <c r="X635" s="159"/>
    </row>
    <row r="636" ht="15.75" customHeight="1">
      <c r="A636" s="186" t="str">
        <f>'PROP DAILY PNL'!A630</f>
        <v/>
      </c>
      <c r="B636" s="190">
        <f t="shared" si="9"/>
        <v>10461574.55</v>
      </c>
      <c r="C636" s="194">
        <f>C635+Sheet!C629</f>
        <v>6158283.984</v>
      </c>
      <c r="D636" s="195">
        <f>D635+Sheet!D629</f>
        <v>1508005.48</v>
      </c>
      <c r="E636" s="195">
        <f>E635+Sheet!E629</f>
        <v>1140256.15</v>
      </c>
      <c r="F636" s="196">
        <f>F635+Sheet!F629</f>
        <v>0</v>
      </c>
      <c r="G636" s="196">
        <f>G635+Sheet!G629</f>
        <v>0</v>
      </c>
      <c r="H636" s="199">
        <v>0.0</v>
      </c>
      <c r="I636" s="195">
        <f>I635+Sheet!I629</f>
        <v>0</v>
      </c>
      <c r="J636" s="196">
        <f>J635+Sheet!J629</f>
        <v>0</v>
      </c>
      <c r="K636" s="180">
        <f>K635+Sheet!K629</f>
        <v>0</v>
      </c>
      <c r="L636" s="180">
        <f>L635+Sheet!L629</f>
        <v>0</v>
      </c>
      <c r="M636" s="180">
        <f>M635+Sheet!M629</f>
        <v>0</v>
      </c>
      <c r="N636" s="180">
        <f>N635+Sheet!N629</f>
        <v>0</v>
      </c>
      <c r="O636" s="167">
        <f>O635+Sheet!O629</f>
        <v>515023.8364</v>
      </c>
      <c r="P636" s="167">
        <f>P635+Sheet!P629</f>
        <v>309655.5108</v>
      </c>
      <c r="Q636" s="167">
        <f>Q635+Sheet!Q629</f>
        <v>830349.5893</v>
      </c>
      <c r="R636" s="167">
        <f>R635+Sheet!R629</f>
        <v>0</v>
      </c>
      <c r="S636" s="159"/>
      <c r="T636" s="159"/>
      <c r="U636" s="159"/>
      <c r="V636" s="159"/>
      <c r="W636" s="159"/>
      <c r="X636" s="159"/>
    </row>
    <row r="637" ht="15.75" customHeight="1">
      <c r="A637" s="186" t="str">
        <f>'PROP DAILY PNL'!A631</f>
        <v/>
      </c>
      <c r="B637" s="190">
        <f t="shared" si="9"/>
        <v>10461574.55</v>
      </c>
      <c r="C637" s="194">
        <f>C636+Sheet!C630</f>
        <v>6158283.984</v>
      </c>
      <c r="D637" s="195">
        <f>D636+Sheet!D630</f>
        <v>1508005.48</v>
      </c>
      <c r="E637" s="195">
        <f>E636+Sheet!E630</f>
        <v>1140256.15</v>
      </c>
      <c r="F637" s="196">
        <f>F636+Sheet!F630</f>
        <v>0</v>
      </c>
      <c r="G637" s="196">
        <f>G636+Sheet!G630</f>
        <v>0</v>
      </c>
      <c r="H637" s="199">
        <v>0.0</v>
      </c>
      <c r="I637" s="195">
        <f>I636+Sheet!I630</f>
        <v>0</v>
      </c>
      <c r="J637" s="196">
        <f>J636+Sheet!J630</f>
        <v>0</v>
      </c>
      <c r="K637" s="180">
        <f>K636+Sheet!K630</f>
        <v>0</v>
      </c>
      <c r="L637" s="180">
        <f>L636+Sheet!L630</f>
        <v>0</v>
      </c>
      <c r="M637" s="180">
        <f>M636+Sheet!M630</f>
        <v>0</v>
      </c>
      <c r="N637" s="180">
        <f>N636+Sheet!N630</f>
        <v>0</v>
      </c>
      <c r="O637" s="167">
        <f>O636+Sheet!O630</f>
        <v>515023.8364</v>
      </c>
      <c r="P637" s="167">
        <f>P636+Sheet!P630</f>
        <v>309655.5108</v>
      </c>
      <c r="Q637" s="167">
        <f>Q636+Sheet!Q630</f>
        <v>830349.5893</v>
      </c>
      <c r="R637" s="167">
        <f>R636+Sheet!R630</f>
        <v>0</v>
      </c>
      <c r="S637" s="159"/>
      <c r="T637" s="159"/>
      <c r="U637" s="159"/>
      <c r="V637" s="159"/>
      <c r="W637" s="159"/>
      <c r="X637" s="159"/>
    </row>
    <row r="638" ht="15.75" customHeight="1">
      <c r="A638" s="186" t="str">
        <f>'PROP DAILY PNL'!A632</f>
        <v/>
      </c>
      <c r="B638" s="190">
        <f t="shared" si="9"/>
        <v>10461574.55</v>
      </c>
      <c r="C638" s="194">
        <f>C637+Sheet!C631</f>
        <v>6158283.984</v>
      </c>
      <c r="D638" s="195">
        <f>D637+Sheet!D631</f>
        <v>1508005.48</v>
      </c>
      <c r="E638" s="195">
        <f>E637+Sheet!E631</f>
        <v>1140256.15</v>
      </c>
      <c r="F638" s="196">
        <f>F637+Sheet!F631</f>
        <v>0</v>
      </c>
      <c r="G638" s="196">
        <f>G637+Sheet!G631</f>
        <v>0</v>
      </c>
      <c r="H638" s="199">
        <v>0.0</v>
      </c>
      <c r="I638" s="195">
        <f>I637+Sheet!I631</f>
        <v>0</v>
      </c>
      <c r="J638" s="196">
        <f>J637+Sheet!J631</f>
        <v>0</v>
      </c>
      <c r="K638" s="180">
        <f>K637+Sheet!K631</f>
        <v>0</v>
      </c>
      <c r="L638" s="180">
        <f>L637+Sheet!L631</f>
        <v>0</v>
      </c>
      <c r="M638" s="180">
        <f>M637+Sheet!M631</f>
        <v>0</v>
      </c>
      <c r="N638" s="180">
        <f>N637+Sheet!N631</f>
        <v>0</v>
      </c>
      <c r="O638" s="167">
        <f>O637+Sheet!O631</f>
        <v>515023.8364</v>
      </c>
      <c r="P638" s="167">
        <f>P637+Sheet!P631</f>
        <v>309655.5108</v>
      </c>
      <c r="Q638" s="167">
        <f>Q637+Sheet!Q631</f>
        <v>830349.5893</v>
      </c>
      <c r="R638" s="167">
        <f>R637+Sheet!R631</f>
        <v>0</v>
      </c>
      <c r="S638" s="159"/>
      <c r="T638" s="159"/>
      <c r="U638" s="159"/>
      <c r="V638" s="159"/>
      <c r="W638" s="159"/>
      <c r="X638" s="159"/>
    </row>
    <row r="639" ht="15.75" customHeight="1">
      <c r="A639" s="186" t="str">
        <f>'PROP DAILY PNL'!A633</f>
        <v/>
      </c>
      <c r="B639" s="190">
        <f t="shared" si="9"/>
        <v>10461574.55</v>
      </c>
      <c r="C639" s="194">
        <f>C638+Sheet!C632</f>
        <v>6158283.984</v>
      </c>
      <c r="D639" s="195">
        <f>D638+Sheet!D632</f>
        <v>1508005.48</v>
      </c>
      <c r="E639" s="195">
        <f>E638+Sheet!E632</f>
        <v>1140256.15</v>
      </c>
      <c r="F639" s="196">
        <f>F638+Sheet!F632</f>
        <v>0</v>
      </c>
      <c r="G639" s="196">
        <f>G638+Sheet!G632</f>
        <v>0</v>
      </c>
      <c r="H639" s="199">
        <v>0.0</v>
      </c>
      <c r="I639" s="195">
        <f>I638+Sheet!I632</f>
        <v>0</v>
      </c>
      <c r="J639" s="196">
        <f>J638+Sheet!J632</f>
        <v>0</v>
      </c>
      <c r="K639" s="180">
        <f>K638+Sheet!K632</f>
        <v>0</v>
      </c>
      <c r="L639" s="180">
        <f>L638+Sheet!L632</f>
        <v>0</v>
      </c>
      <c r="M639" s="180">
        <f>M638+Sheet!M632</f>
        <v>0</v>
      </c>
      <c r="N639" s="180">
        <f>N638+Sheet!N632</f>
        <v>0</v>
      </c>
      <c r="O639" s="167">
        <f>O638+Sheet!O632</f>
        <v>515023.8364</v>
      </c>
      <c r="P639" s="167">
        <f>P638+Sheet!P632</f>
        <v>309655.5108</v>
      </c>
      <c r="Q639" s="167">
        <f>Q638+Sheet!Q632</f>
        <v>830349.5893</v>
      </c>
      <c r="R639" s="167">
        <f>R638+Sheet!R632</f>
        <v>0</v>
      </c>
      <c r="S639" s="159"/>
      <c r="T639" s="159"/>
      <c r="U639" s="159"/>
      <c r="V639" s="159"/>
      <c r="W639" s="159"/>
      <c r="X639" s="159"/>
    </row>
    <row r="640" ht="15.75" customHeight="1">
      <c r="A640" s="186" t="str">
        <f>'PROP DAILY PNL'!A634</f>
        <v/>
      </c>
      <c r="B640" s="190">
        <f t="shared" si="9"/>
        <v>10461574.55</v>
      </c>
      <c r="C640" s="194">
        <f>C639+Sheet!C633</f>
        <v>6158283.984</v>
      </c>
      <c r="D640" s="195">
        <f>D639+Sheet!D633</f>
        <v>1508005.48</v>
      </c>
      <c r="E640" s="195">
        <f>E639+Sheet!E633</f>
        <v>1140256.15</v>
      </c>
      <c r="F640" s="196">
        <f>F639+Sheet!F633</f>
        <v>0</v>
      </c>
      <c r="G640" s="196">
        <f>G639+Sheet!G633</f>
        <v>0</v>
      </c>
      <c r="H640" s="199">
        <v>0.0</v>
      </c>
      <c r="I640" s="195">
        <f>I639+Sheet!I633</f>
        <v>0</v>
      </c>
      <c r="J640" s="196">
        <f>J639+Sheet!J633</f>
        <v>0</v>
      </c>
      <c r="K640" s="180">
        <f>K639+Sheet!K633</f>
        <v>0</v>
      </c>
      <c r="L640" s="180">
        <f>L639+Sheet!L633</f>
        <v>0</v>
      </c>
      <c r="M640" s="180">
        <f>M639+Sheet!M633</f>
        <v>0</v>
      </c>
      <c r="N640" s="180">
        <f>N639+Sheet!N633</f>
        <v>0</v>
      </c>
      <c r="O640" s="167">
        <f>O639+Sheet!O633</f>
        <v>515023.8364</v>
      </c>
      <c r="P640" s="167">
        <f>P639+Sheet!P633</f>
        <v>309655.5108</v>
      </c>
      <c r="Q640" s="167">
        <f>Q639+Sheet!Q633</f>
        <v>830349.5893</v>
      </c>
      <c r="R640" s="167">
        <f>R639+Sheet!R633</f>
        <v>0</v>
      </c>
      <c r="S640" s="159"/>
      <c r="T640" s="159"/>
      <c r="U640" s="159"/>
      <c r="V640" s="159"/>
      <c r="W640" s="159"/>
      <c r="X640" s="159"/>
    </row>
    <row r="641" ht="15.75" customHeight="1">
      <c r="A641" s="186" t="str">
        <f>'PROP DAILY PNL'!A635</f>
        <v/>
      </c>
      <c r="B641" s="190">
        <f t="shared" si="9"/>
        <v>10461574.55</v>
      </c>
      <c r="C641" s="194">
        <f>C640+Sheet!C634</f>
        <v>6158283.984</v>
      </c>
      <c r="D641" s="195">
        <f>D640+Sheet!D634</f>
        <v>1508005.48</v>
      </c>
      <c r="E641" s="195">
        <f>E640+Sheet!E634</f>
        <v>1140256.15</v>
      </c>
      <c r="F641" s="196">
        <f>F640+Sheet!F634</f>
        <v>0</v>
      </c>
      <c r="G641" s="196">
        <f>G640+Sheet!G634</f>
        <v>0</v>
      </c>
      <c r="H641" s="199">
        <v>0.0</v>
      </c>
      <c r="I641" s="195">
        <f>I640+Sheet!I634</f>
        <v>0</v>
      </c>
      <c r="J641" s="196">
        <f>J640+Sheet!J634</f>
        <v>0</v>
      </c>
      <c r="K641" s="180">
        <f>K640+Sheet!K634</f>
        <v>0</v>
      </c>
      <c r="L641" s="180">
        <f>L640+Sheet!L634</f>
        <v>0</v>
      </c>
      <c r="M641" s="180">
        <f>M640+Sheet!M634</f>
        <v>0</v>
      </c>
      <c r="N641" s="180">
        <f>N640+Sheet!N634</f>
        <v>0</v>
      </c>
      <c r="O641" s="167">
        <f>O640+Sheet!O634</f>
        <v>515023.8364</v>
      </c>
      <c r="P641" s="167">
        <f>P640+Sheet!P634</f>
        <v>309655.5108</v>
      </c>
      <c r="Q641" s="167">
        <f>Q640+Sheet!Q634</f>
        <v>830349.5893</v>
      </c>
      <c r="R641" s="167">
        <f>R640+Sheet!R634</f>
        <v>0</v>
      </c>
      <c r="S641" s="159"/>
      <c r="T641" s="159"/>
      <c r="U641" s="159"/>
      <c r="V641" s="159"/>
      <c r="W641" s="159"/>
      <c r="X641" s="159"/>
    </row>
    <row r="642" ht="15.75" customHeight="1">
      <c r="A642" s="186" t="str">
        <f>'PROP DAILY PNL'!A636</f>
        <v/>
      </c>
      <c r="B642" s="190">
        <f t="shared" si="9"/>
        <v>10461574.55</v>
      </c>
      <c r="C642" s="194">
        <f>C641+Sheet!C635</f>
        <v>6158283.984</v>
      </c>
      <c r="D642" s="195">
        <f>D641+Sheet!D635</f>
        <v>1508005.48</v>
      </c>
      <c r="E642" s="195">
        <f>E641+Sheet!E635</f>
        <v>1140256.15</v>
      </c>
      <c r="F642" s="196">
        <f>F641+Sheet!F635</f>
        <v>0</v>
      </c>
      <c r="G642" s="196">
        <f>G641+Sheet!G635</f>
        <v>0</v>
      </c>
      <c r="H642" s="199">
        <v>0.0</v>
      </c>
      <c r="I642" s="195">
        <f>I641+Sheet!I635</f>
        <v>0</v>
      </c>
      <c r="J642" s="196">
        <f>J641+Sheet!J635</f>
        <v>0</v>
      </c>
      <c r="K642" s="180">
        <f>K641+Sheet!K635</f>
        <v>0</v>
      </c>
      <c r="L642" s="180">
        <f>L641+Sheet!L635</f>
        <v>0</v>
      </c>
      <c r="M642" s="180">
        <f>M641+Sheet!M635</f>
        <v>0</v>
      </c>
      <c r="N642" s="180">
        <f>N641+Sheet!N635</f>
        <v>0</v>
      </c>
      <c r="O642" s="167">
        <f>O641+Sheet!O635</f>
        <v>515023.8364</v>
      </c>
      <c r="P642" s="167">
        <f>P641+Sheet!P635</f>
        <v>309655.5108</v>
      </c>
      <c r="Q642" s="167">
        <f>Q641+Sheet!Q635</f>
        <v>830349.5893</v>
      </c>
      <c r="R642" s="167">
        <f>R641+Sheet!R635</f>
        <v>0</v>
      </c>
      <c r="S642" s="159"/>
      <c r="T642" s="159"/>
      <c r="U642" s="159"/>
      <c r="V642" s="159"/>
      <c r="W642" s="159"/>
      <c r="X642" s="159"/>
    </row>
    <row r="643" ht="15.75" customHeight="1">
      <c r="A643" s="186" t="str">
        <f>'PROP DAILY PNL'!A637</f>
        <v/>
      </c>
      <c r="B643" s="190">
        <f t="shared" si="9"/>
        <v>10461574.55</v>
      </c>
      <c r="C643" s="194">
        <f>C642+Sheet!C636</f>
        <v>6158283.984</v>
      </c>
      <c r="D643" s="195">
        <f>D642+Sheet!D636</f>
        <v>1508005.48</v>
      </c>
      <c r="E643" s="195">
        <f>E642+Sheet!E636</f>
        <v>1140256.15</v>
      </c>
      <c r="F643" s="196">
        <f>F642+Sheet!F636</f>
        <v>0</v>
      </c>
      <c r="G643" s="196">
        <f>G642+Sheet!G636</f>
        <v>0</v>
      </c>
      <c r="H643" s="199">
        <v>0.0</v>
      </c>
      <c r="I643" s="195">
        <f>I642+Sheet!I636</f>
        <v>0</v>
      </c>
      <c r="J643" s="196">
        <f>J642+Sheet!J636</f>
        <v>0</v>
      </c>
      <c r="K643" s="180">
        <f>K642+Sheet!K636</f>
        <v>0</v>
      </c>
      <c r="L643" s="180">
        <f>L642+Sheet!L636</f>
        <v>0</v>
      </c>
      <c r="M643" s="180">
        <f>M642+Sheet!M636</f>
        <v>0</v>
      </c>
      <c r="N643" s="180">
        <f>N642+Sheet!N636</f>
        <v>0</v>
      </c>
      <c r="O643" s="167">
        <f>O642+Sheet!O636</f>
        <v>515023.8364</v>
      </c>
      <c r="P643" s="167">
        <f>P642+Sheet!P636</f>
        <v>309655.5108</v>
      </c>
      <c r="Q643" s="167">
        <f>Q642+Sheet!Q636</f>
        <v>830349.5893</v>
      </c>
      <c r="R643" s="167">
        <f>R642+Sheet!R636</f>
        <v>0</v>
      </c>
      <c r="S643" s="159"/>
      <c r="T643" s="159"/>
      <c r="U643" s="159"/>
      <c r="V643" s="159"/>
      <c r="W643" s="159"/>
      <c r="X643" s="159"/>
    </row>
    <row r="644" ht="15.75" customHeight="1">
      <c r="A644" s="186" t="str">
        <f>'PROP DAILY PNL'!A638</f>
        <v/>
      </c>
      <c r="B644" s="190">
        <f t="shared" si="9"/>
        <v>10461574.55</v>
      </c>
      <c r="C644" s="194">
        <f>C643+Sheet!C637</f>
        <v>6158283.984</v>
      </c>
      <c r="D644" s="195">
        <f>D643+Sheet!D637</f>
        <v>1508005.48</v>
      </c>
      <c r="E644" s="195">
        <f>E643+Sheet!E637</f>
        <v>1140256.15</v>
      </c>
      <c r="F644" s="196">
        <f>F643+Sheet!F637</f>
        <v>0</v>
      </c>
      <c r="G644" s="196">
        <f>G643+Sheet!G637</f>
        <v>0</v>
      </c>
      <c r="H644" s="199">
        <v>0.0</v>
      </c>
      <c r="I644" s="195">
        <f>I643+Sheet!I637</f>
        <v>0</v>
      </c>
      <c r="J644" s="196">
        <f>J643+Sheet!J637</f>
        <v>0</v>
      </c>
      <c r="K644" s="180">
        <f>K643+Sheet!K637</f>
        <v>0</v>
      </c>
      <c r="L644" s="180">
        <f>L643+Sheet!L637</f>
        <v>0</v>
      </c>
      <c r="M644" s="180">
        <f>M643+Sheet!M637</f>
        <v>0</v>
      </c>
      <c r="N644" s="180">
        <f>N643+Sheet!N637</f>
        <v>0</v>
      </c>
      <c r="O644" s="167">
        <f>O643+Sheet!O637</f>
        <v>515023.8364</v>
      </c>
      <c r="P644" s="167">
        <f>P643+Sheet!P637</f>
        <v>309655.5108</v>
      </c>
      <c r="Q644" s="167">
        <f>Q643+Sheet!Q637</f>
        <v>830349.5893</v>
      </c>
      <c r="R644" s="167">
        <f>R643+Sheet!R637</f>
        <v>0</v>
      </c>
      <c r="S644" s="159"/>
      <c r="T644" s="159"/>
      <c r="U644" s="159"/>
      <c r="V644" s="159"/>
      <c r="W644" s="159"/>
      <c r="X644" s="159"/>
    </row>
    <row r="645" ht="15.75" customHeight="1">
      <c r="A645" s="186" t="str">
        <f>'PROP DAILY PNL'!A639</f>
        <v/>
      </c>
      <c r="B645" s="190">
        <f t="shared" si="9"/>
        <v>10461574.55</v>
      </c>
      <c r="C645" s="194">
        <f>C644+Sheet!C638</f>
        <v>6158283.984</v>
      </c>
      <c r="D645" s="195">
        <f>D644+Sheet!D638</f>
        <v>1508005.48</v>
      </c>
      <c r="E645" s="195">
        <f>E644+Sheet!E638</f>
        <v>1140256.15</v>
      </c>
      <c r="F645" s="196">
        <f>F644+Sheet!F638</f>
        <v>0</v>
      </c>
      <c r="G645" s="196">
        <f>G644+Sheet!G638</f>
        <v>0</v>
      </c>
      <c r="H645" s="199">
        <v>0.0</v>
      </c>
      <c r="I645" s="195">
        <f>I644+Sheet!I638</f>
        <v>0</v>
      </c>
      <c r="J645" s="196">
        <f>J644+Sheet!J638</f>
        <v>0</v>
      </c>
      <c r="K645" s="180">
        <f>K644+Sheet!K638</f>
        <v>0</v>
      </c>
      <c r="L645" s="180">
        <f>L644+Sheet!L638</f>
        <v>0</v>
      </c>
      <c r="M645" s="180">
        <f>M644+Sheet!M638</f>
        <v>0</v>
      </c>
      <c r="N645" s="180">
        <f>N644+Sheet!N638</f>
        <v>0</v>
      </c>
      <c r="O645" s="167">
        <f>O644+Sheet!O638</f>
        <v>515023.8364</v>
      </c>
      <c r="P645" s="167">
        <f>P644+Sheet!P638</f>
        <v>309655.5108</v>
      </c>
      <c r="Q645" s="167">
        <f>Q644+Sheet!Q638</f>
        <v>830349.5893</v>
      </c>
      <c r="R645" s="167">
        <f>R644+Sheet!R638</f>
        <v>0</v>
      </c>
      <c r="S645" s="159"/>
      <c r="T645" s="159"/>
      <c r="U645" s="159"/>
      <c r="V645" s="159"/>
      <c r="W645" s="159"/>
      <c r="X645" s="159"/>
    </row>
    <row r="646" ht="15.75" customHeight="1">
      <c r="A646" s="186" t="str">
        <f>'PROP DAILY PNL'!A640</f>
        <v/>
      </c>
      <c r="B646" s="190">
        <f t="shared" si="9"/>
        <v>10461574.55</v>
      </c>
      <c r="C646" s="194">
        <f>C645+Sheet!C639</f>
        <v>6158283.984</v>
      </c>
      <c r="D646" s="195">
        <f>D645+Sheet!D639</f>
        <v>1508005.48</v>
      </c>
      <c r="E646" s="195">
        <f>E645+Sheet!E639</f>
        <v>1140256.15</v>
      </c>
      <c r="F646" s="196">
        <f>F645+Sheet!F639</f>
        <v>0</v>
      </c>
      <c r="G646" s="196">
        <f>G645+Sheet!G639</f>
        <v>0</v>
      </c>
      <c r="H646" s="199">
        <v>0.0</v>
      </c>
      <c r="I646" s="195">
        <f>I645+Sheet!I639</f>
        <v>0</v>
      </c>
      <c r="J646" s="196">
        <f>J645+Sheet!J639</f>
        <v>0</v>
      </c>
      <c r="K646" s="180">
        <f>K645+Sheet!K639</f>
        <v>0</v>
      </c>
      <c r="L646" s="180">
        <f>L645+Sheet!L639</f>
        <v>0</v>
      </c>
      <c r="M646" s="180">
        <f>M645+Sheet!M639</f>
        <v>0</v>
      </c>
      <c r="N646" s="180">
        <f>N645+Sheet!N639</f>
        <v>0</v>
      </c>
      <c r="O646" s="167">
        <f>O645+Sheet!O639</f>
        <v>515023.8364</v>
      </c>
      <c r="P646" s="167">
        <f>P645+Sheet!P639</f>
        <v>309655.5108</v>
      </c>
      <c r="Q646" s="167">
        <f>Q645+Sheet!Q639</f>
        <v>830349.5893</v>
      </c>
      <c r="R646" s="167">
        <f>R645+Sheet!R639</f>
        <v>0</v>
      </c>
      <c r="S646" s="159"/>
      <c r="T646" s="159"/>
      <c r="U646" s="159"/>
      <c r="V646" s="159"/>
      <c r="W646" s="159"/>
      <c r="X646" s="159"/>
    </row>
    <row r="647" ht="15.75" customHeight="1">
      <c r="A647" s="186" t="str">
        <f>'PROP DAILY PNL'!A641</f>
        <v/>
      </c>
      <c r="B647" s="190">
        <f t="shared" si="9"/>
        <v>10461574.55</v>
      </c>
      <c r="C647" s="194">
        <f>C646+Sheet!C640</f>
        <v>6158283.984</v>
      </c>
      <c r="D647" s="195">
        <f>D646+Sheet!D640</f>
        <v>1508005.48</v>
      </c>
      <c r="E647" s="195">
        <f>E646+Sheet!E640</f>
        <v>1140256.15</v>
      </c>
      <c r="F647" s="196">
        <f>F646+Sheet!F640</f>
        <v>0</v>
      </c>
      <c r="G647" s="196">
        <f>G646+Sheet!G640</f>
        <v>0</v>
      </c>
      <c r="H647" s="199">
        <v>0.0</v>
      </c>
      <c r="I647" s="195">
        <f>I646+Sheet!I640</f>
        <v>0</v>
      </c>
      <c r="J647" s="196">
        <f>J646+Sheet!J640</f>
        <v>0</v>
      </c>
      <c r="K647" s="180">
        <f>K646+Sheet!K640</f>
        <v>0</v>
      </c>
      <c r="L647" s="180">
        <f>L646+Sheet!L640</f>
        <v>0</v>
      </c>
      <c r="M647" s="180">
        <f>M646+Sheet!M640</f>
        <v>0</v>
      </c>
      <c r="N647" s="180">
        <f>N646+Sheet!N640</f>
        <v>0</v>
      </c>
      <c r="O647" s="167">
        <f>O646+Sheet!O640</f>
        <v>515023.8364</v>
      </c>
      <c r="P647" s="167">
        <f>P646+Sheet!P640</f>
        <v>309655.5108</v>
      </c>
      <c r="Q647" s="167">
        <f>Q646+Sheet!Q640</f>
        <v>830349.5893</v>
      </c>
      <c r="R647" s="167">
        <f>R646+Sheet!R640</f>
        <v>0</v>
      </c>
      <c r="S647" s="159"/>
      <c r="T647" s="159"/>
      <c r="U647" s="159"/>
      <c r="V647" s="159"/>
      <c r="W647" s="159"/>
      <c r="X647" s="159"/>
    </row>
    <row r="648" ht="15.75" customHeight="1">
      <c r="A648" s="186" t="str">
        <f>'PROP DAILY PNL'!A642</f>
        <v/>
      </c>
      <c r="B648" s="190">
        <f t="shared" si="9"/>
        <v>10461574.55</v>
      </c>
      <c r="C648" s="194">
        <f>C647+Sheet!C641</f>
        <v>6158283.984</v>
      </c>
      <c r="D648" s="195">
        <f>D647+Sheet!D641</f>
        <v>1508005.48</v>
      </c>
      <c r="E648" s="195">
        <f>E647+Sheet!E641</f>
        <v>1140256.15</v>
      </c>
      <c r="F648" s="196">
        <f>F647+Sheet!F641</f>
        <v>0</v>
      </c>
      <c r="G648" s="196">
        <f>G647+Sheet!G641</f>
        <v>0</v>
      </c>
      <c r="H648" s="199">
        <v>0.0</v>
      </c>
      <c r="I648" s="195">
        <f>I647+Sheet!I641</f>
        <v>0</v>
      </c>
      <c r="J648" s="196">
        <f>J647+Sheet!J641</f>
        <v>0</v>
      </c>
      <c r="K648" s="180">
        <f>K647+Sheet!K641</f>
        <v>0</v>
      </c>
      <c r="L648" s="180">
        <f>L647+Sheet!L641</f>
        <v>0</v>
      </c>
      <c r="M648" s="180">
        <f>M647+Sheet!M641</f>
        <v>0</v>
      </c>
      <c r="N648" s="180">
        <f>N647+Sheet!N641</f>
        <v>0</v>
      </c>
      <c r="O648" s="167">
        <f>O647+Sheet!O641</f>
        <v>515023.8364</v>
      </c>
      <c r="P648" s="167">
        <f>P647+Sheet!P641</f>
        <v>309655.5108</v>
      </c>
      <c r="Q648" s="167">
        <f>Q647+Sheet!Q641</f>
        <v>830349.5893</v>
      </c>
      <c r="R648" s="167">
        <f>R647+Sheet!R641</f>
        <v>0</v>
      </c>
      <c r="S648" s="159"/>
      <c r="T648" s="159"/>
      <c r="U648" s="159"/>
      <c r="V648" s="159"/>
      <c r="W648" s="159"/>
      <c r="X648" s="159"/>
    </row>
    <row r="649" ht="15.75" customHeight="1">
      <c r="A649" s="186" t="str">
        <f>'PROP DAILY PNL'!A643</f>
        <v/>
      </c>
      <c r="B649" s="190">
        <f t="shared" si="9"/>
        <v>10461574.55</v>
      </c>
      <c r="C649" s="194">
        <f>C648+Sheet!C642</f>
        <v>6158283.984</v>
      </c>
      <c r="D649" s="195">
        <f>D648+Sheet!D642</f>
        <v>1508005.48</v>
      </c>
      <c r="E649" s="195">
        <f>E648+Sheet!E642</f>
        <v>1140256.15</v>
      </c>
      <c r="F649" s="196">
        <f>F648+Sheet!F642</f>
        <v>0</v>
      </c>
      <c r="G649" s="196">
        <f>G648+Sheet!G642</f>
        <v>0</v>
      </c>
      <c r="H649" s="199">
        <v>0.0</v>
      </c>
      <c r="I649" s="195">
        <f>I648+Sheet!I642</f>
        <v>0</v>
      </c>
      <c r="J649" s="196">
        <f>J648+Sheet!J642</f>
        <v>0</v>
      </c>
      <c r="K649" s="180">
        <f>K648+Sheet!K642</f>
        <v>0</v>
      </c>
      <c r="L649" s="180">
        <f>L648+Sheet!L642</f>
        <v>0</v>
      </c>
      <c r="M649" s="180">
        <f>M648+Sheet!M642</f>
        <v>0</v>
      </c>
      <c r="N649" s="180">
        <f>N648+Sheet!N642</f>
        <v>0</v>
      </c>
      <c r="O649" s="167">
        <f>O648+Sheet!O642</f>
        <v>515023.8364</v>
      </c>
      <c r="P649" s="167">
        <f>P648+Sheet!P642</f>
        <v>309655.5108</v>
      </c>
      <c r="Q649" s="167">
        <f>Q648+Sheet!Q642</f>
        <v>830349.5893</v>
      </c>
      <c r="R649" s="167">
        <f>R648+Sheet!R642</f>
        <v>0</v>
      </c>
      <c r="S649" s="159"/>
      <c r="T649" s="159"/>
      <c r="U649" s="159"/>
      <c r="V649" s="159"/>
      <c r="W649" s="159"/>
      <c r="X649" s="159"/>
    </row>
    <row r="650" ht="15.75" customHeight="1">
      <c r="A650" s="186" t="str">
        <f>'PROP DAILY PNL'!A644</f>
        <v/>
      </c>
      <c r="B650" s="190">
        <f t="shared" si="9"/>
        <v>10461574.55</v>
      </c>
      <c r="C650" s="194">
        <f>C649+Sheet!C643</f>
        <v>6158283.984</v>
      </c>
      <c r="D650" s="195">
        <f>D649+Sheet!D643</f>
        <v>1508005.48</v>
      </c>
      <c r="E650" s="195">
        <f>E649+Sheet!E643</f>
        <v>1140256.15</v>
      </c>
      <c r="F650" s="196">
        <f>F649+Sheet!F643</f>
        <v>0</v>
      </c>
      <c r="G650" s="196">
        <f>G649+Sheet!G643</f>
        <v>0</v>
      </c>
      <c r="H650" s="199">
        <v>0.0</v>
      </c>
      <c r="I650" s="195">
        <f>I649+Sheet!I643</f>
        <v>0</v>
      </c>
      <c r="J650" s="196">
        <f>J649+Sheet!J643</f>
        <v>0</v>
      </c>
      <c r="K650" s="180">
        <f>K649+Sheet!K643</f>
        <v>0</v>
      </c>
      <c r="L650" s="180">
        <f>L649+Sheet!L643</f>
        <v>0</v>
      </c>
      <c r="M650" s="180">
        <f>M649+Sheet!M643</f>
        <v>0</v>
      </c>
      <c r="N650" s="180">
        <f>N649+Sheet!N643</f>
        <v>0</v>
      </c>
      <c r="O650" s="167">
        <f>O649+Sheet!O643</f>
        <v>515023.8364</v>
      </c>
      <c r="P650" s="167">
        <f>P649+Sheet!P643</f>
        <v>309655.5108</v>
      </c>
      <c r="Q650" s="167">
        <f>Q649+Sheet!Q643</f>
        <v>830349.5893</v>
      </c>
      <c r="R650" s="167">
        <f>R649+Sheet!R643</f>
        <v>0</v>
      </c>
      <c r="S650" s="159"/>
      <c r="T650" s="159"/>
      <c r="U650" s="159"/>
      <c r="V650" s="159"/>
      <c r="W650" s="159"/>
      <c r="X650" s="159"/>
    </row>
    <row r="651" ht="15.75" customHeight="1">
      <c r="A651" s="186" t="str">
        <f>'PROP DAILY PNL'!A645</f>
        <v/>
      </c>
      <c r="B651" s="190">
        <f t="shared" si="9"/>
        <v>10461574.55</v>
      </c>
      <c r="C651" s="194">
        <f>C650+Sheet!C644</f>
        <v>6158283.984</v>
      </c>
      <c r="D651" s="195">
        <f>D650+Sheet!D644</f>
        <v>1508005.48</v>
      </c>
      <c r="E651" s="195">
        <f>E650+Sheet!E644</f>
        <v>1140256.15</v>
      </c>
      <c r="F651" s="196">
        <f>F650+Sheet!F644</f>
        <v>0</v>
      </c>
      <c r="G651" s="196">
        <f>G650+Sheet!G644</f>
        <v>0</v>
      </c>
      <c r="H651" s="199">
        <v>0.0</v>
      </c>
      <c r="I651" s="195">
        <f>I650+Sheet!I644</f>
        <v>0</v>
      </c>
      <c r="J651" s="196">
        <f>J650+Sheet!J644</f>
        <v>0</v>
      </c>
      <c r="K651" s="180">
        <f>K650+Sheet!K644</f>
        <v>0</v>
      </c>
      <c r="L651" s="180">
        <f>L650+Sheet!L644</f>
        <v>0</v>
      </c>
      <c r="M651" s="180">
        <f>M650+Sheet!M644</f>
        <v>0</v>
      </c>
      <c r="N651" s="180">
        <f>N650+Sheet!N644</f>
        <v>0</v>
      </c>
      <c r="O651" s="167">
        <f>O650+Sheet!O644</f>
        <v>515023.8364</v>
      </c>
      <c r="P651" s="167">
        <f>P650+Sheet!P644</f>
        <v>309655.5108</v>
      </c>
      <c r="Q651" s="167">
        <f>Q650+Sheet!Q644</f>
        <v>830349.5893</v>
      </c>
      <c r="R651" s="167">
        <f>R650+Sheet!R644</f>
        <v>0</v>
      </c>
      <c r="S651" s="159"/>
      <c r="T651" s="159"/>
      <c r="U651" s="159"/>
      <c r="V651" s="159"/>
      <c r="W651" s="159"/>
      <c r="X651" s="159"/>
    </row>
    <row r="652" ht="15.75" customHeight="1">
      <c r="A652" s="186" t="str">
        <f>'PROP DAILY PNL'!A646</f>
        <v/>
      </c>
      <c r="B652" s="190">
        <f t="shared" si="9"/>
        <v>10461574.55</v>
      </c>
      <c r="C652" s="194">
        <f>C651+Sheet!C645</f>
        <v>6158283.984</v>
      </c>
      <c r="D652" s="195">
        <f>D651+Sheet!D645</f>
        <v>1508005.48</v>
      </c>
      <c r="E652" s="195">
        <f>E651+Sheet!E645</f>
        <v>1140256.15</v>
      </c>
      <c r="F652" s="196">
        <f>F651+Sheet!F645</f>
        <v>0</v>
      </c>
      <c r="G652" s="196">
        <f>G651+Sheet!G645</f>
        <v>0</v>
      </c>
      <c r="H652" s="199">
        <v>0.0</v>
      </c>
      <c r="I652" s="195">
        <f>I651+Sheet!I645</f>
        <v>0</v>
      </c>
      <c r="J652" s="196">
        <f>J651+Sheet!J645</f>
        <v>0</v>
      </c>
      <c r="K652" s="180">
        <f>K651+Sheet!K645</f>
        <v>0</v>
      </c>
      <c r="L652" s="180">
        <f>L651+Sheet!L645</f>
        <v>0</v>
      </c>
      <c r="M652" s="180">
        <f>M651+Sheet!M645</f>
        <v>0</v>
      </c>
      <c r="N652" s="180">
        <f>N651+Sheet!N645</f>
        <v>0</v>
      </c>
      <c r="O652" s="167">
        <f>O651+Sheet!O645</f>
        <v>515023.8364</v>
      </c>
      <c r="P652" s="167">
        <f>P651+Sheet!P645</f>
        <v>309655.5108</v>
      </c>
      <c r="Q652" s="167">
        <f>Q651+Sheet!Q645</f>
        <v>830349.5893</v>
      </c>
      <c r="R652" s="167">
        <f>R651+Sheet!R645</f>
        <v>0</v>
      </c>
      <c r="S652" s="159"/>
      <c r="T652" s="159"/>
      <c r="U652" s="159"/>
      <c r="V652" s="159"/>
      <c r="W652" s="159"/>
      <c r="X652" s="159"/>
    </row>
    <row r="653" ht="15.75" customHeight="1">
      <c r="A653" s="186" t="str">
        <f>'PROP DAILY PNL'!A647</f>
        <v/>
      </c>
      <c r="B653" s="190">
        <f t="shared" si="9"/>
        <v>10461574.55</v>
      </c>
      <c r="C653" s="194">
        <f>C652+Sheet!C646</f>
        <v>6158283.984</v>
      </c>
      <c r="D653" s="195">
        <f>D652+Sheet!D646</f>
        <v>1508005.48</v>
      </c>
      <c r="E653" s="195">
        <f>E652+Sheet!E646</f>
        <v>1140256.15</v>
      </c>
      <c r="F653" s="196">
        <f>F652+Sheet!F646</f>
        <v>0</v>
      </c>
      <c r="G653" s="196">
        <f>G652+Sheet!G646</f>
        <v>0</v>
      </c>
      <c r="H653" s="199">
        <v>0.0</v>
      </c>
      <c r="I653" s="195">
        <f>I652+Sheet!I646</f>
        <v>0</v>
      </c>
      <c r="J653" s="196">
        <f>J652+Sheet!J646</f>
        <v>0</v>
      </c>
      <c r="K653" s="180">
        <f>K652+Sheet!K646</f>
        <v>0</v>
      </c>
      <c r="L653" s="180">
        <f>L652+Sheet!L646</f>
        <v>0</v>
      </c>
      <c r="M653" s="180">
        <f>M652+Sheet!M646</f>
        <v>0</v>
      </c>
      <c r="N653" s="180">
        <f>N652+Sheet!N646</f>
        <v>0</v>
      </c>
      <c r="O653" s="167">
        <f>O652+Sheet!O646</f>
        <v>515023.8364</v>
      </c>
      <c r="P653" s="167">
        <f>P652+Sheet!P646</f>
        <v>309655.5108</v>
      </c>
      <c r="Q653" s="167">
        <f>Q652+Sheet!Q646</f>
        <v>830349.5893</v>
      </c>
      <c r="R653" s="167">
        <f>R652+Sheet!R646</f>
        <v>0</v>
      </c>
      <c r="S653" s="159"/>
      <c r="T653" s="159"/>
      <c r="U653" s="159"/>
      <c r="V653" s="159"/>
      <c r="W653" s="159"/>
      <c r="X653" s="159"/>
    </row>
    <row r="654" ht="15.75" customHeight="1">
      <c r="A654" s="186" t="str">
        <f>'PROP DAILY PNL'!A648</f>
        <v/>
      </c>
      <c r="B654" s="190">
        <f t="shared" si="9"/>
        <v>10461574.55</v>
      </c>
      <c r="C654" s="194">
        <f>C653+Sheet!C647</f>
        <v>6158283.984</v>
      </c>
      <c r="D654" s="195">
        <f>D653+Sheet!D647</f>
        <v>1508005.48</v>
      </c>
      <c r="E654" s="195">
        <f>E653+Sheet!E647</f>
        <v>1140256.15</v>
      </c>
      <c r="F654" s="196">
        <f>F653+Sheet!F647</f>
        <v>0</v>
      </c>
      <c r="G654" s="196">
        <f>G653+Sheet!G647</f>
        <v>0</v>
      </c>
      <c r="H654" s="199">
        <v>0.0</v>
      </c>
      <c r="I654" s="195">
        <f>I653+Sheet!I647</f>
        <v>0</v>
      </c>
      <c r="J654" s="196">
        <f>J653+Sheet!J647</f>
        <v>0</v>
      </c>
      <c r="K654" s="180">
        <f>K653+Sheet!K647</f>
        <v>0</v>
      </c>
      <c r="L654" s="180">
        <f>L653+Sheet!L647</f>
        <v>0</v>
      </c>
      <c r="M654" s="180">
        <f>M653+Sheet!M647</f>
        <v>0</v>
      </c>
      <c r="N654" s="180">
        <f>N653+Sheet!N647</f>
        <v>0</v>
      </c>
      <c r="O654" s="167">
        <f>O653+Sheet!O647</f>
        <v>515023.8364</v>
      </c>
      <c r="P654" s="167">
        <f>P653+Sheet!P647</f>
        <v>309655.5108</v>
      </c>
      <c r="Q654" s="167">
        <f>Q653+Sheet!Q647</f>
        <v>830349.5893</v>
      </c>
      <c r="R654" s="167">
        <f>R653+Sheet!R647</f>
        <v>0</v>
      </c>
      <c r="S654" s="159"/>
      <c r="T654" s="159"/>
      <c r="U654" s="159"/>
      <c r="V654" s="159"/>
      <c r="W654" s="159"/>
      <c r="X654" s="159"/>
    </row>
    <row r="655" ht="15.75" customHeight="1">
      <c r="A655" s="186" t="str">
        <f>'PROP DAILY PNL'!A649</f>
        <v/>
      </c>
      <c r="B655" s="190">
        <f t="shared" si="9"/>
        <v>10461574.55</v>
      </c>
      <c r="C655" s="194">
        <f>C654+Sheet!C648</f>
        <v>6158283.984</v>
      </c>
      <c r="D655" s="195">
        <f>D654+Sheet!D648</f>
        <v>1508005.48</v>
      </c>
      <c r="E655" s="195">
        <f>E654+Sheet!E648</f>
        <v>1140256.15</v>
      </c>
      <c r="F655" s="196">
        <f>F654+Sheet!F648</f>
        <v>0</v>
      </c>
      <c r="G655" s="196">
        <f>G654+Sheet!G648</f>
        <v>0</v>
      </c>
      <c r="H655" s="199">
        <v>0.0</v>
      </c>
      <c r="I655" s="195">
        <f>I654+Sheet!I648</f>
        <v>0</v>
      </c>
      <c r="J655" s="196">
        <f>J654+Sheet!J648</f>
        <v>0</v>
      </c>
      <c r="K655" s="180">
        <f>K654+Sheet!K648</f>
        <v>0</v>
      </c>
      <c r="L655" s="180">
        <f>L654+Sheet!L648</f>
        <v>0</v>
      </c>
      <c r="M655" s="180">
        <f>M654+Sheet!M648</f>
        <v>0</v>
      </c>
      <c r="N655" s="180">
        <f>N654+Sheet!N648</f>
        <v>0</v>
      </c>
      <c r="O655" s="167">
        <f>O654+Sheet!O648</f>
        <v>515023.8364</v>
      </c>
      <c r="P655" s="167">
        <f>P654+Sheet!P648</f>
        <v>309655.5108</v>
      </c>
      <c r="Q655" s="167">
        <f>Q654+Sheet!Q648</f>
        <v>830349.5893</v>
      </c>
      <c r="R655" s="167">
        <f>R654+Sheet!R648</f>
        <v>0</v>
      </c>
      <c r="S655" s="159"/>
      <c r="T655" s="159"/>
      <c r="U655" s="159"/>
      <c r="V655" s="159"/>
      <c r="W655" s="159"/>
      <c r="X655" s="159"/>
    </row>
    <row r="656" ht="15.75" customHeight="1">
      <c r="A656" s="186" t="str">
        <f>'PROP DAILY PNL'!A650</f>
        <v/>
      </c>
      <c r="B656" s="190">
        <f t="shared" si="9"/>
        <v>10461574.55</v>
      </c>
      <c r="C656" s="194">
        <f>C655+Sheet!C649</f>
        <v>6158283.984</v>
      </c>
      <c r="D656" s="195">
        <f>D655+Sheet!D649</f>
        <v>1508005.48</v>
      </c>
      <c r="E656" s="195">
        <f>E655+Sheet!E649</f>
        <v>1140256.15</v>
      </c>
      <c r="F656" s="196">
        <f>F655+Sheet!F649</f>
        <v>0</v>
      </c>
      <c r="G656" s="196">
        <f>G655+Sheet!G649</f>
        <v>0</v>
      </c>
      <c r="H656" s="199">
        <v>0.0</v>
      </c>
      <c r="I656" s="195">
        <f>I655+Sheet!I649</f>
        <v>0</v>
      </c>
      <c r="J656" s="196">
        <f>J655+Sheet!J649</f>
        <v>0</v>
      </c>
      <c r="K656" s="180">
        <f>K655+Sheet!K649</f>
        <v>0</v>
      </c>
      <c r="L656" s="180">
        <f>L655+Sheet!L649</f>
        <v>0</v>
      </c>
      <c r="M656" s="180">
        <f>M655+Sheet!M649</f>
        <v>0</v>
      </c>
      <c r="N656" s="180">
        <f>N655+Sheet!N649</f>
        <v>0</v>
      </c>
      <c r="O656" s="167">
        <f>O655+Sheet!O649</f>
        <v>515023.8364</v>
      </c>
      <c r="P656" s="167">
        <f>P655+Sheet!P649</f>
        <v>309655.5108</v>
      </c>
      <c r="Q656" s="167">
        <f>Q655+Sheet!Q649</f>
        <v>830349.5893</v>
      </c>
      <c r="R656" s="167">
        <f>R655+Sheet!R649</f>
        <v>0</v>
      </c>
      <c r="S656" s="159"/>
      <c r="T656" s="159"/>
      <c r="U656" s="159"/>
      <c r="V656" s="159"/>
      <c r="W656" s="159"/>
      <c r="X656" s="159"/>
    </row>
    <row r="657" ht="15.75" customHeight="1">
      <c r="A657" s="186" t="str">
        <f>'PROP DAILY PNL'!A651</f>
        <v/>
      </c>
      <c r="B657" s="190">
        <f t="shared" si="9"/>
        <v>10461574.55</v>
      </c>
      <c r="C657" s="194">
        <f>C656+Sheet!C650</f>
        <v>6158283.984</v>
      </c>
      <c r="D657" s="195">
        <f>D656+Sheet!D650</f>
        <v>1508005.48</v>
      </c>
      <c r="E657" s="195">
        <f>E656+Sheet!E650</f>
        <v>1140256.15</v>
      </c>
      <c r="F657" s="196">
        <f>F656+Sheet!F650</f>
        <v>0</v>
      </c>
      <c r="G657" s="196">
        <f>G656+Sheet!G650</f>
        <v>0</v>
      </c>
      <c r="H657" s="199">
        <v>0.0</v>
      </c>
      <c r="I657" s="195">
        <f>I656+Sheet!I650</f>
        <v>0</v>
      </c>
      <c r="J657" s="196">
        <f>J656+Sheet!J650</f>
        <v>0</v>
      </c>
      <c r="K657" s="180">
        <f>K656+Sheet!K650</f>
        <v>0</v>
      </c>
      <c r="L657" s="180">
        <f>L656+Sheet!L650</f>
        <v>0</v>
      </c>
      <c r="M657" s="180">
        <f>M656+Sheet!M650</f>
        <v>0</v>
      </c>
      <c r="N657" s="180">
        <f>N656+Sheet!N650</f>
        <v>0</v>
      </c>
      <c r="O657" s="167">
        <f>O656+Sheet!O650</f>
        <v>515023.8364</v>
      </c>
      <c r="P657" s="167">
        <f>P656+Sheet!P650</f>
        <v>309655.5108</v>
      </c>
      <c r="Q657" s="167">
        <f>Q656+Sheet!Q650</f>
        <v>830349.5893</v>
      </c>
      <c r="R657" s="167">
        <f>R656+Sheet!R650</f>
        <v>0</v>
      </c>
      <c r="S657" s="159"/>
      <c r="T657" s="159"/>
      <c r="U657" s="159"/>
      <c r="V657" s="159"/>
      <c r="W657" s="159"/>
      <c r="X657" s="159"/>
    </row>
    <row r="658" ht="15.75" customHeight="1">
      <c r="A658" s="186" t="str">
        <f>'PROP DAILY PNL'!A652</f>
        <v/>
      </c>
      <c r="B658" s="190">
        <f t="shared" si="9"/>
        <v>10461574.55</v>
      </c>
      <c r="C658" s="194">
        <f>C657+Sheet!C651</f>
        <v>6158283.984</v>
      </c>
      <c r="D658" s="195">
        <f>D657+Sheet!D651</f>
        <v>1508005.48</v>
      </c>
      <c r="E658" s="195">
        <f>E657+Sheet!E651</f>
        <v>1140256.15</v>
      </c>
      <c r="F658" s="196">
        <f>F657+Sheet!F651</f>
        <v>0</v>
      </c>
      <c r="G658" s="196">
        <f>G657+Sheet!G651</f>
        <v>0</v>
      </c>
      <c r="H658" s="199">
        <v>0.0</v>
      </c>
      <c r="I658" s="195">
        <f>I657+Sheet!I651</f>
        <v>0</v>
      </c>
      <c r="J658" s="196">
        <f>J657+Sheet!J651</f>
        <v>0</v>
      </c>
      <c r="K658" s="180">
        <f>K657+Sheet!K651</f>
        <v>0</v>
      </c>
      <c r="L658" s="180">
        <f>L657+Sheet!L651</f>
        <v>0</v>
      </c>
      <c r="M658" s="180">
        <f>M657+Sheet!M651</f>
        <v>0</v>
      </c>
      <c r="N658" s="180">
        <f>N657+Sheet!N651</f>
        <v>0</v>
      </c>
      <c r="O658" s="167">
        <f>O657+Sheet!O651</f>
        <v>515023.8364</v>
      </c>
      <c r="P658" s="167">
        <f>P657+Sheet!P651</f>
        <v>309655.5108</v>
      </c>
      <c r="Q658" s="167">
        <f>Q657+Sheet!Q651</f>
        <v>830349.5893</v>
      </c>
      <c r="R658" s="167">
        <f>R657+Sheet!R651</f>
        <v>0</v>
      </c>
      <c r="S658" s="159"/>
      <c r="T658" s="159"/>
      <c r="U658" s="159"/>
      <c r="V658" s="159"/>
      <c r="W658" s="159"/>
      <c r="X658" s="159"/>
    </row>
    <row r="659" ht="15.75" customHeight="1">
      <c r="A659" s="186" t="str">
        <f>'PROP DAILY PNL'!A653</f>
        <v/>
      </c>
      <c r="B659" s="190">
        <f t="shared" si="9"/>
        <v>10461574.55</v>
      </c>
      <c r="C659" s="194">
        <f>C658+Sheet!C652</f>
        <v>6158283.984</v>
      </c>
      <c r="D659" s="195">
        <f>D658+Sheet!D652</f>
        <v>1508005.48</v>
      </c>
      <c r="E659" s="195">
        <f>E658+Sheet!E652</f>
        <v>1140256.15</v>
      </c>
      <c r="F659" s="196">
        <f>F658+Sheet!F652</f>
        <v>0</v>
      </c>
      <c r="G659" s="196">
        <f>G658+Sheet!G652</f>
        <v>0</v>
      </c>
      <c r="H659" s="199">
        <v>0.0</v>
      </c>
      <c r="I659" s="195">
        <f>I658+Sheet!I652</f>
        <v>0</v>
      </c>
      <c r="J659" s="196">
        <f>J658+Sheet!J652</f>
        <v>0</v>
      </c>
      <c r="K659" s="180">
        <f>K658+Sheet!K652</f>
        <v>0</v>
      </c>
      <c r="L659" s="180">
        <f>L658+Sheet!L652</f>
        <v>0</v>
      </c>
      <c r="M659" s="180">
        <f>M658+Sheet!M652</f>
        <v>0</v>
      </c>
      <c r="N659" s="180">
        <f>N658+Sheet!N652</f>
        <v>0</v>
      </c>
      <c r="O659" s="167">
        <f>O658+Sheet!O652</f>
        <v>515023.8364</v>
      </c>
      <c r="P659" s="167">
        <f>P658+Sheet!P652</f>
        <v>309655.5108</v>
      </c>
      <c r="Q659" s="167">
        <f>Q658+Sheet!Q652</f>
        <v>830349.5893</v>
      </c>
      <c r="R659" s="167">
        <f>R658+Sheet!R652</f>
        <v>0</v>
      </c>
      <c r="S659" s="159"/>
      <c r="T659" s="159"/>
      <c r="U659" s="159"/>
      <c r="V659" s="159"/>
      <c r="W659" s="159"/>
      <c r="X659" s="159"/>
    </row>
    <row r="660" ht="15.75" customHeight="1">
      <c r="A660" s="186" t="str">
        <f>'PROP DAILY PNL'!A654</f>
        <v/>
      </c>
      <c r="B660" s="190">
        <f t="shared" si="9"/>
        <v>10461574.55</v>
      </c>
      <c r="C660" s="194">
        <f>C659+Sheet!C653</f>
        <v>6158283.984</v>
      </c>
      <c r="D660" s="195">
        <f>D659+Sheet!D653</f>
        <v>1508005.48</v>
      </c>
      <c r="E660" s="195">
        <f>E659+Sheet!E653</f>
        <v>1140256.15</v>
      </c>
      <c r="F660" s="196">
        <f>F659+Sheet!F653</f>
        <v>0</v>
      </c>
      <c r="G660" s="196">
        <f>G659+Sheet!G653</f>
        <v>0</v>
      </c>
      <c r="H660" s="199">
        <v>0.0</v>
      </c>
      <c r="I660" s="195">
        <f>I659+Sheet!I653</f>
        <v>0</v>
      </c>
      <c r="J660" s="196">
        <f>J659+Sheet!J653</f>
        <v>0</v>
      </c>
      <c r="K660" s="180">
        <f>K659+Sheet!K653</f>
        <v>0</v>
      </c>
      <c r="L660" s="180">
        <f>L659+Sheet!L653</f>
        <v>0</v>
      </c>
      <c r="M660" s="180">
        <f>M659+Sheet!M653</f>
        <v>0</v>
      </c>
      <c r="N660" s="180">
        <f>N659+Sheet!N653</f>
        <v>0</v>
      </c>
      <c r="O660" s="167">
        <f>O659+Sheet!O653</f>
        <v>515023.8364</v>
      </c>
      <c r="P660" s="167">
        <f>P659+Sheet!P653</f>
        <v>309655.5108</v>
      </c>
      <c r="Q660" s="167">
        <f>Q659+Sheet!Q653</f>
        <v>830349.5893</v>
      </c>
      <c r="R660" s="167">
        <f>R659+Sheet!R653</f>
        <v>0</v>
      </c>
      <c r="S660" s="159"/>
      <c r="T660" s="159"/>
      <c r="U660" s="159"/>
      <c r="V660" s="159"/>
      <c r="W660" s="159"/>
      <c r="X660" s="159"/>
    </row>
    <row r="661" ht="15.75" customHeight="1">
      <c r="A661" s="186" t="str">
        <f>'PROP DAILY PNL'!A655</f>
        <v/>
      </c>
      <c r="B661" s="190">
        <f t="shared" si="9"/>
        <v>10461574.55</v>
      </c>
      <c r="C661" s="194">
        <f>C660+Sheet!C654</f>
        <v>6158283.984</v>
      </c>
      <c r="D661" s="195">
        <f>D660+Sheet!D654</f>
        <v>1508005.48</v>
      </c>
      <c r="E661" s="195">
        <f>E660+Sheet!E654</f>
        <v>1140256.15</v>
      </c>
      <c r="F661" s="196">
        <f>F660+Sheet!F654</f>
        <v>0</v>
      </c>
      <c r="G661" s="196">
        <f>G660+Sheet!G654</f>
        <v>0</v>
      </c>
      <c r="H661" s="199">
        <v>0.0</v>
      </c>
      <c r="I661" s="195">
        <f>I660+Sheet!I654</f>
        <v>0</v>
      </c>
      <c r="J661" s="196">
        <f>J660+Sheet!J654</f>
        <v>0</v>
      </c>
      <c r="K661" s="180">
        <f>K660+Sheet!K654</f>
        <v>0</v>
      </c>
      <c r="L661" s="180">
        <f>L660+Sheet!L654</f>
        <v>0</v>
      </c>
      <c r="M661" s="180">
        <f>M660+Sheet!M654</f>
        <v>0</v>
      </c>
      <c r="N661" s="180">
        <f>N660+Sheet!N654</f>
        <v>0</v>
      </c>
      <c r="O661" s="167">
        <f>O660+Sheet!O654</f>
        <v>515023.8364</v>
      </c>
      <c r="P661" s="167">
        <f>P660+Sheet!P654</f>
        <v>309655.5108</v>
      </c>
      <c r="Q661" s="167">
        <f>Q660+Sheet!Q654</f>
        <v>830349.5893</v>
      </c>
      <c r="R661" s="167">
        <f>R660+Sheet!R654</f>
        <v>0</v>
      </c>
      <c r="S661" s="159"/>
      <c r="T661" s="159"/>
      <c r="U661" s="159"/>
      <c r="V661" s="159"/>
      <c r="W661" s="159"/>
      <c r="X661" s="159"/>
    </row>
    <row r="662" ht="15.75" customHeight="1">
      <c r="A662" s="186" t="str">
        <f>'PROP DAILY PNL'!A656</f>
        <v/>
      </c>
      <c r="B662" s="190">
        <f t="shared" si="9"/>
        <v>10461574.55</v>
      </c>
      <c r="C662" s="194">
        <f>C661+Sheet!C655</f>
        <v>6158283.984</v>
      </c>
      <c r="D662" s="195">
        <f>D661+Sheet!D655</f>
        <v>1508005.48</v>
      </c>
      <c r="E662" s="195">
        <f>E661+Sheet!E655</f>
        <v>1140256.15</v>
      </c>
      <c r="F662" s="196">
        <f>F661+Sheet!F655</f>
        <v>0</v>
      </c>
      <c r="G662" s="196">
        <f>G661+Sheet!G655</f>
        <v>0</v>
      </c>
      <c r="H662" s="199">
        <v>0.0</v>
      </c>
      <c r="I662" s="195">
        <f>I661+Sheet!I655</f>
        <v>0</v>
      </c>
      <c r="J662" s="196">
        <f>J661+Sheet!J655</f>
        <v>0</v>
      </c>
      <c r="K662" s="180">
        <f>K661+Sheet!K655</f>
        <v>0</v>
      </c>
      <c r="L662" s="180">
        <f>L661+Sheet!L655</f>
        <v>0</v>
      </c>
      <c r="M662" s="180">
        <f>M661+Sheet!M655</f>
        <v>0</v>
      </c>
      <c r="N662" s="180">
        <f>N661+Sheet!N655</f>
        <v>0</v>
      </c>
      <c r="O662" s="167">
        <f>O661+Sheet!O655</f>
        <v>515023.8364</v>
      </c>
      <c r="P662" s="167">
        <f>P661+Sheet!P655</f>
        <v>309655.5108</v>
      </c>
      <c r="Q662" s="167">
        <f>Q661+Sheet!Q655</f>
        <v>830349.5893</v>
      </c>
      <c r="R662" s="167">
        <f>R661+Sheet!R655</f>
        <v>0</v>
      </c>
      <c r="S662" s="159"/>
      <c r="T662" s="159"/>
      <c r="U662" s="159"/>
      <c r="V662" s="159"/>
      <c r="W662" s="159"/>
      <c r="X662" s="159"/>
    </row>
    <row r="663" ht="15.75" customHeight="1">
      <c r="A663" s="186" t="str">
        <f>'PROP DAILY PNL'!A657</f>
        <v/>
      </c>
      <c r="B663" s="190">
        <f t="shared" si="9"/>
        <v>10461574.55</v>
      </c>
      <c r="C663" s="194">
        <f>C662+Sheet!C656</f>
        <v>6158283.984</v>
      </c>
      <c r="D663" s="195">
        <f>D662+Sheet!D656</f>
        <v>1508005.48</v>
      </c>
      <c r="E663" s="195">
        <f>E662+Sheet!E656</f>
        <v>1140256.15</v>
      </c>
      <c r="F663" s="196">
        <f>F662+Sheet!F656</f>
        <v>0</v>
      </c>
      <c r="G663" s="196">
        <f>G662+Sheet!G656</f>
        <v>0</v>
      </c>
      <c r="H663" s="199">
        <v>0.0</v>
      </c>
      <c r="I663" s="195">
        <f>I662+Sheet!I656</f>
        <v>0</v>
      </c>
      <c r="J663" s="196">
        <f>J662+Sheet!J656</f>
        <v>0</v>
      </c>
      <c r="K663" s="180">
        <f>K662+Sheet!K656</f>
        <v>0</v>
      </c>
      <c r="L663" s="180">
        <f>L662+Sheet!L656</f>
        <v>0</v>
      </c>
      <c r="M663" s="180">
        <f>M662+Sheet!M656</f>
        <v>0</v>
      </c>
      <c r="N663" s="180">
        <f>N662+Sheet!N656</f>
        <v>0</v>
      </c>
      <c r="O663" s="167">
        <f>O662+Sheet!O656</f>
        <v>515023.8364</v>
      </c>
      <c r="P663" s="167">
        <f>P662+Sheet!P656</f>
        <v>309655.5108</v>
      </c>
      <c r="Q663" s="167">
        <f>Q662+Sheet!Q656</f>
        <v>830349.5893</v>
      </c>
      <c r="R663" s="167">
        <f>R662+Sheet!R656</f>
        <v>0</v>
      </c>
      <c r="S663" s="159"/>
      <c r="T663" s="159"/>
      <c r="U663" s="159"/>
      <c r="V663" s="159"/>
      <c r="W663" s="159"/>
      <c r="X663" s="159"/>
    </row>
    <row r="664" ht="15.75" customHeight="1">
      <c r="A664" s="186" t="str">
        <f>'PROP DAILY PNL'!A658</f>
        <v/>
      </c>
      <c r="B664" s="190">
        <f t="shared" si="9"/>
        <v>10461574.55</v>
      </c>
      <c r="C664" s="194">
        <f>C663+Sheet!C657</f>
        <v>6158283.984</v>
      </c>
      <c r="D664" s="195">
        <f>D663+Sheet!D657</f>
        <v>1508005.48</v>
      </c>
      <c r="E664" s="195">
        <f>E663+Sheet!E657</f>
        <v>1140256.15</v>
      </c>
      <c r="F664" s="196">
        <f>F663+Sheet!F657</f>
        <v>0</v>
      </c>
      <c r="G664" s="196">
        <f>G663+Sheet!G657</f>
        <v>0</v>
      </c>
      <c r="H664" s="199">
        <v>0.0</v>
      </c>
      <c r="I664" s="195">
        <f>I663+Sheet!I657</f>
        <v>0</v>
      </c>
      <c r="J664" s="196">
        <f>J663+Sheet!J657</f>
        <v>0</v>
      </c>
      <c r="K664" s="180">
        <f>K663+Sheet!K657</f>
        <v>0</v>
      </c>
      <c r="L664" s="180">
        <f>L663+Sheet!L657</f>
        <v>0</v>
      </c>
      <c r="M664" s="180">
        <f>M663+Sheet!M657</f>
        <v>0</v>
      </c>
      <c r="N664" s="180">
        <f>N663+Sheet!N657</f>
        <v>0</v>
      </c>
      <c r="O664" s="167">
        <f>O663+Sheet!O657</f>
        <v>515023.8364</v>
      </c>
      <c r="P664" s="167">
        <f>P663+Sheet!P657</f>
        <v>309655.5108</v>
      </c>
      <c r="Q664" s="167">
        <f>Q663+Sheet!Q657</f>
        <v>830349.5893</v>
      </c>
      <c r="R664" s="167">
        <f>R663+Sheet!R657</f>
        <v>0</v>
      </c>
      <c r="S664" s="159"/>
      <c r="T664" s="159"/>
      <c r="U664" s="159"/>
      <c r="V664" s="159"/>
      <c r="W664" s="159"/>
      <c r="X664" s="159"/>
    </row>
    <row r="665" ht="15.75" customHeight="1">
      <c r="A665" s="186" t="str">
        <f>'PROP DAILY PNL'!A659</f>
        <v/>
      </c>
      <c r="B665" s="190">
        <f t="shared" si="9"/>
        <v>10461574.55</v>
      </c>
      <c r="C665" s="194">
        <f>C664+Sheet!C658</f>
        <v>6158283.984</v>
      </c>
      <c r="D665" s="195">
        <f>D664+Sheet!D658</f>
        <v>1508005.48</v>
      </c>
      <c r="E665" s="195">
        <f>E664+Sheet!E658</f>
        <v>1140256.15</v>
      </c>
      <c r="F665" s="196">
        <f>F664+Sheet!F658</f>
        <v>0</v>
      </c>
      <c r="G665" s="196">
        <f>G664+Sheet!G658</f>
        <v>0</v>
      </c>
      <c r="H665" s="199">
        <v>0.0</v>
      </c>
      <c r="I665" s="195">
        <f>I664+Sheet!I658</f>
        <v>0</v>
      </c>
      <c r="J665" s="196">
        <f>J664+Sheet!J658</f>
        <v>0</v>
      </c>
      <c r="K665" s="180">
        <f>K664+Sheet!K658</f>
        <v>0</v>
      </c>
      <c r="L665" s="180">
        <f>L664+Sheet!L658</f>
        <v>0</v>
      </c>
      <c r="M665" s="180">
        <f>M664+Sheet!M658</f>
        <v>0</v>
      </c>
      <c r="N665" s="180">
        <f>N664+Sheet!N658</f>
        <v>0</v>
      </c>
      <c r="O665" s="167">
        <f>O664+Sheet!O658</f>
        <v>515023.8364</v>
      </c>
      <c r="P665" s="167">
        <f>P664+Sheet!P658</f>
        <v>309655.5108</v>
      </c>
      <c r="Q665" s="167">
        <f>Q664+Sheet!Q658</f>
        <v>830349.5893</v>
      </c>
      <c r="R665" s="167">
        <f>R664+Sheet!R658</f>
        <v>0</v>
      </c>
      <c r="S665" s="159"/>
      <c r="T665" s="159"/>
      <c r="U665" s="159"/>
      <c r="V665" s="159"/>
      <c r="W665" s="159"/>
      <c r="X665" s="159"/>
    </row>
    <row r="666" ht="15.75" customHeight="1">
      <c r="A666" s="186" t="str">
        <f>'PROP DAILY PNL'!A660</f>
        <v/>
      </c>
      <c r="B666" s="190">
        <f t="shared" si="9"/>
        <v>10461574.55</v>
      </c>
      <c r="C666" s="194">
        <f>C665+Sheet!C659</f>
        <v>6158283.984</v>
      </c>
      <c r="D666" s="195">
        <f>D665+Sheet!D659</f>
        <v>1508005.48</v>
      </c>
      <c r="E666" s="195">
        <f>E665+Sheet!E659</f>
        <v>1140256.15</v>
      </c>
      <c r="F666" s="196">
        <f>F665+Sheet!F659</f>
        <v>0</v>
      </c>
      <c r="G666" s="196">
        <f>G665+Sheet!G659</f>
        <v>0</v>
      </c>
      <c r="H666" s="199">
        <v>0.0</v>
      </c>
      <c r="I666" s="195">
        <f>I665+Sheet!I659</f>
        <v>0</v>
      </c>
      <c r="J666" s="196">
        <f>J665+Sheet!J659</f>
        <v>0</v>
      </c>
      <c r="K666" s="180">
        <f>K665+Sheet!K659</f>
        <v>0</v>
      </c>
      <c r="L666" s="180">
        <f>L665+Sheet!L659</f>
        <v>0</v>
      </c>
      <c r="M666" s="180">
        <f>M665+Sheet!M659</f>
        <v>0</v>
      </c>
      <c r="N666" s="180">
        <f>N665+Sheet!N659</f>
        <v>0</v>
      </c>
      <c r="O666" s="167">
        <f>O665+Sheet!O659</f>
        <v>515023.8364</v>
      </c>
      <c r="P666" s="167">
        <f>P665+Sheet!P659</f>
        <v>309655.5108</v>
      </c>
      <c r="Q666" s="167">
        <f>Q665+Sheet!Q659</f>
        <v>830349.5893</v>
      </c>
      <c r="R666" s="167">
        <f>R665+Sheet!R659</f>
        <v>0</v>
      </c>
      <c r="S666" s="159"/>
      <c r="T666" s="159"/>
      <c r="U666" s="159"/>
      <c r="V666" s="159"/>
      <c r="W666" s="159"/>
      <c r="X666" s="159"/>
    </row>
    <row r="667" ht="15.75" customHeight="1">
      <c r="A667" s="186" t="str">
        <f>'PROP DAILY PNL'!A661</f>
        <v/>
      </c>
      <c r="B667" s="190">
        <f t="shared" si="9"/>
        <v>10461574.55</v>
      </c>
      <c r="C667" s="194">
        <f>C666+Sheet!C660</f>
        <v>6158283.984</v>
      </c>
      <c r="D667" s="195">
        <f>D666+Sheet!D660</f>
        <v>1508005.48</v>
      </c>
      <c r="E667" s="195">
        <f>E666+Sheet!E660</f>
        <v>1140256.15</v>
      </c>
      <c r="F667" s="196">
        <f>F666+Sheet!F660</f>
        <v>0</v>
      </c>
      <c r="G667" s="196">
        <f>G666+Sheet!G660</f>
        <v>0</v>
      </c>
      <c r="H667" s="199">
        <v>0.0</v>
      </c>
      <c r="I667" s="195">
        <f>I666+Sheet!I660</f>
        <v>0</v>
      </c>
      <c r="J667" s="196">
        <f>J666+Sheet!J660</f>
        <v>0</v>
      </c>
      <c r="K667" s="180">
        <f>K666+Sheet!K660</f>
        <v>0</v>
      </c>
      <c r="L667" s="180">
        <f>L666+Sheet!L660</f>
        <v>0</v>
      </c>
      <c r="M667" s="180">
        <f>M666+Sheet!M660</f>
        <v>0</v>
      </c>
      <c r="N667" s="180">
        <f>N666+Sheet!N660</f>
        <v>0</v>
      </c>
      <c r="O667" s="167">
        <f>O666+Sheet!O660</f>
        <v>515023.8364</v>
      </c>
      <c r="P667" s="167">
        <f>P666+Sheet!P660</f>
        <v>309655.5108</v>
      </c>
      <c r="Q667" s="167">
        <f>Q666+Sheet!Q660</f>
        <v>830349.5893</v>
      </c>
      <c r="R667" s="167">
        <f>R666+Sheet!R660</f>
        <v>0</v>
      </c>
      <c r="S667" s="159"/>
      <c r="T667" s="159"/>
      <c r="U667" s="159"/>
      <c r="V667" s="159"/>
      <c r="W667" s="159"/>
      <c r="X667" s="159"/>
    </row>
    <row r="668" ht="15.75" customHeight="1">
      <c r="A668" s="186" t="str">
        <f>'PROP DAILY PNL'!A662</f>
        <v/>
      </c>
      <c r="B668" s="190">
        <f t="shared" si="9"/>
        <v>10461574.55</v>
      </c>
      <c r="C668" s="194">
        <f>C667+Sheet!C661</f>
        <v>6158283.984</v>
      </c>
      <c r="D668" s="195">
        <f>D667+Sheet!D661</f>
        <v>1508005.48</v>
      </c>
      <c r="E668" s="195">
        <f>E667+Sheet!E661</f>
        <v>1140256.15</v>
      </c>
      <c r="F668" s="196">
        <f>F667+Sheet!F661</f>
        <v>0</v>
      </c>
      <c r="G668" s="196">
        <f>G667+Sheet!G661</f>
        <v>0</v>
      </c>
      <c r="H668" s="199">
        <v>0.0</v>
      </c>
      <c r="I668" s="195">
        <f>I667+Sheet!I661</f>
        <v>0</v>
      </c>
      <c r="J668" s="196">
        <f>J667+Sheet!J661</f>
        <v>0</v>
      </c>
      <c r="K668" s="180">
        <f>K667+Sheet!K661</f>
        <v>0</v>
      </c>
      <c r="L668" s="180">
        <f>L667+Sheet!L661</f>
        <v>0</v>
      </c>
      <c r="M668" s="180">
        <f>M667+Sheet!M661</f>
        <v>0</v>
      </c>
      <c r="N668" s="180">
        <f>N667+Sheet!N661</f>
        <v>0</v>
      </c>
      <c r="O668" s="167">
        <f>O667+Sheet!O661</f>
        <v>515023.8364</v>
      </c>
      <c r="P668" s="167">
        <f>P667+Sheet!P661</f>
        <v>309655.5108</v>
      </c>
      <c r="Q668" s="167">
        <f>Q667+Sheet!Q661</f>
        <v>830349.5893</v>
      </c>
      <c r="R668" s="167">
        <f>R667+Sheet!R661</f>
        <v>0</v>
      </c>
      <c r="S668" s="159"/>
      <c r="T668" s="159"/>
      <c r="U668" s="159"/>
      <c r="V668" s="159"/>
      <c r="W668" s="159"/>
      <c r="X668" s="159"/>
    </row>
    <row r="669" ht="15.75" customHeight="1">
      <c r="A669" s="186" t="str">
        <f>'PROP DAILY PNL'!A663</f>
        <v/>
      </c>
      <c r="B669" s="190">
        <f t="shared" si="9"/>
        <v>10461574.55</v>
      </c>
      <c r="C669" s="194">
        <f>C668+Sheet!C662</f>
        <v>6158283.984</v>
      </c>
      <c r="D669" s="195">
        <f>D668+Sheet!D662</f>
        <v>1508005.48</v>
      </c>
      <c r="E669" s="195">
        <f>E668+Sheet!E662</f>
        <v>1140256.15</v>
      </c>
      <c r="F669" s="196">
        <f>F668+Sheet!F662</f>
        <v>0</v>
      </c>
      <c r="G669" s="196">
        <f>G668+Sheet!G662</f>
        <v>0</v>
      </c>
      <c r="H669" s="199">
        <v>0.0</v>
      </c>
      <c r="I669" s="195">
        <f>I668+Sheet!I662</f>
        <v>0</v>
      </c>
      <c r="J669" s="196">
        <f>J668+Sheet!J662</f>
        <v>0</v>
      </c>
      <c r="K669" s="180">
        <f>K668+Sheet!K662</f>
        <v>0</v>
      </c>
      <c r="L669" s="180">
        <f>L668+Sheet!L662</f>
        <v>0</v>
      </c>
      <c r="M669" s="180">
        <f>M668+Sheet!M662</f>
        <v>0</v>
      </c>
      <c r="N669" s="180">
        <f>N668+Sheet!N662</f>
        <v>0</v>
      </c>
      <c r="O669" s="167">
        <f>O668+Sheet!O662</f>
        <v>515023.8364</v>
      </c>
      <c r="P669" s="167">
        <f>P668+Sheet!P662</f>
        <v>309655.5108</v>
      </c>
      <c r="Q669" s="167">
        <f>Q668+Sheet!Q662</f>
        <v>830349.5893</v>
      </c>
      <c r="R669" s="167">
        <f>R668+Sheet!R662</f>
        <v>0</v>
      </c>
      <c r="S669" s="159"/>
      <c r="T669" s="159"/>
      <c r="U669" s="159"/>
      <c r="V669" s="159"/>
      <c r="W669" s="159"/>
      <c r="X669" s="159"/>
    </row>
    <row r="670" ht="15.75" customHeight="1">
      <c r="A670" s="186" t="str">
        <f>'PROP DAILY PNL'!A664</f>
        <v/>
      </c>
      <c r="B670" s="190">
        <f t="shared" si="9"/>
        <v>10461574.55</v>
      </c>
      <c r="C670" s="194">
        <f>C669+Sheet!C663</f>
        <v>6158283.984</v>
      </c>
      <c r="D670" s="195">
        <f>D669+Sheet!D663</f>
        <v>1508005.48</v>
      </c>
      <c r="E670" s="195">
        <f>E669+Sheet!E663</f>
        <v>1140256.15</v>
      </c>
      <c r="F670" s="196">
        <f>F669+Sheet!F663</f>
        <v>0</v>
      </c>
      <c r="G670" s="196">
        <f>G669+Sheet!G663</f>
        <v>0</v>
      </c>
      <c r="H670" s="199">
        <v>0.0</v>
      </c>
      <c r="I670" s="195">
        <f>I669+Sheet!I663</f>
        <v>0</v>
      </c>
      <c r="J670" s="196">
        <f>J669+Sheet!J663</f>
        <v>0</v>
      </c>
      <c r="K670" s="180">
        <f>K669+Sheet!K663</f>
        <v>0</v>
      </c>
      <c r="L670" s="180">
        <f>L669+Sheet!L663</f>
        <v>0</v>
      </c>
      <c r="M670" s="180">
        <f>M669+Sheet!M663</f>
        <v>0</v>
      </c>
      <c r="N670" s="180">
        <f>N669+Sheet!N663</f>
        <v>0</v>
      </c>
      <c r="O670" s="167">
        <f>O669+Sheet!O663</f>
        <v>515023.8364</v>
      </c>
      <c r="P670" s="167">
        <f>P669+Sheet!P663</f>
        <v>309655.5108</v>
      </c>
      <c r="Q670" s="167">
        <f>Q669+Sheet!Q663</f>
        <v>830349.5893</v>
      </c>
      <c r="R670" s="167">
        <f>R669+Sheet!R663</f>
        <v>0</v>
      </c>
      <c r="S670" s="159"/>
      <c r="T670" s="159"/>
      <c r="U670" s="159"/>
      <c r="V670" s="159"/>
      <c r="W670" s="159"/>
      <c r="X670" s="159"/>
    </row>
    <row r="671" ht="15.75" customHeight="1">
      <c r="A671" s="186" t="str">
        <f>'PROP DAILY PNL'!A665</f>
        <v/>
      </c>
      <c r="B671" s="190">
        <f t="shared" si="9"/>
        <v>10461574.55</v>
      </c>
      <c r="C671" s="194">
        <f>C670+Sheet!C664</f>
        <v>6158283.984</v>
      </c>
      <c r="D671" s="195">
        <f>D670+Sheet!D664</f>
        <v>1508005.48</v>
      </c>
      <c r="E671" s="195">
        <f>E670+Sheet!E664</f>
        <v>1140256.15</v>
      </c>
      <c r="F671" s="196">
        <f>F670+Sheet!F664</f>
        <v>0</v>
      </c>
      <c r="G671" s="196">
        <f>G670+Sheet!G664</f>
        <v>0</v>
      </c>
      <c r="H671" s="199">
        <v>0.0</v>
      </c>
      <c r="I671" s="195">
        <f>I670+Sheet!I664</f>
        <v>0</v>
      </c>
      <c r="J671" s="196">
        <f>J670+Sheet!J664</f>
        <v>0</v>
      </c>
      <c r="K671" s="180">
        <f>K670+Sheet!K664</f>
        <v>0</v>
      </c>
      <c r="L671" s="180">
        <f>L670+Sheet!L664</f>
        <v>0</v>
      </c>
      <c r="M671" s="180">
        <f>M670+Sheet!M664</f>
        <v>0</v>
      </c>
      <c r="N671" s="180">
        <f>N670+Sheet!N664</f>
        <v>0</v>
      </c>
      <c r="O671" s="167">
        <f>O670+Sheet!O664</f>
        <v>515023.8364</v>
      </c>
      <c r="P671" s="167">
        <f>P670+Sheet!P664</f>
        <v>309655.5108</v>
      </c>
      <c r="Q671" s="167">
        <f>Q670+Sheet!Q664</f>
        <v>830349.5893</v>
      </c>
      <c r="R671" s="167">
        <f>R670+Sheet!R664</f>
        <v>0</v>
      </c>
      <c r="S671" s="159"/>
      <c r="T671" s="159"/>
      <c r="U671" s="159"/>
      <c r="V671" s="159"/>
      <c r="W671" s="159"/>
      <c r="X671" s="159"/>
    </row>
    <row r="672" ht="15.75" customHeight="1">
      <c r="A672" s="186" t="str">
        <f>'PROP DAILY PNL'!A666</f>
        <v/>
      </c>
      <c r="B672" s="190">
        <f t="shared" si="9"/>
        <v>10461574.55</v>
      </c>
      <c r="C672" s="194">
        <f>C671+Sheet!C665</f>
        <v>6158283.984</v>
      </c>
      <c r="D672" s="195">
        <f>D671+Sheet!D665</f>
        <v>1508005.48</v>
      </c>
      <c r="E672" s="195">
        <f>E671+Sheet!E665</f>
        <v>1140256.15</v>
      </c>
      <c r="F672" s="196">
        <f>F671+Sheet!F665</f>
        <v>0</v>
      </c>
      <c r="G672" s="196">
        <f>G671+Sheet!G665</f>
        <v>0</v>
      </c>
      <c r="H672" s="199">
        <v>0.0</v>
      </c>
      <c r="I672" s="195">
        <f>I671+Sheet!I665</f>
        <v>0</v>
      </c>
      <c r="J672" s="196">
        <f>J671+Sheet!J665</f>
        <v>0</v>
      </c>
      <c r="K672" s="180">
        <f>K671+Sheet!K665</f>
        <v>0</v>
      </c>
      <c r="L672" s="180">
        <f>L671+Sheet!L665</f>
        <v>0</v>
      </c>
      <c r="M672" s="180">
        <f>M671+Sheet!M665</f>
        <v>0</v>
      </c>
      <c r="N672" s="180">
        <f>N671+Sheet!N665</f>
        <v>0</v>
      </c>
      <c r="O672" s="167">
        <f>O671+Sheet!O665</f>
        <v>515023.8364</v>
      </c>
      <c r="P672" s="167">
        <f>P671+Sheet!P665</f>
        <v>309655.5108</v>
      </c>
      <c r="Q672" s="167">
        <f>Q671+Sheet!Q665</f>
        <v>830349.5893</v>
      </c>
      <c r="R672" s="167">
        <f>R671+Sheet!R665</f>
        <v>0</v>
      </c>
      <c r="S672" s="159"/>
      <c r="T672" s="159"/>
      <c r="U672" s="159"/>
      <c r="V672" s="159"/>
      <c r="W672" s="159"/>
      <c r="X672" s="159"/>
    </row>
    <row r="673" ht="15.75" customHeight="1">
      <c r="A673" s="186" t="str">
        <f>'PROP DAILY PNL'!A667</f>
        <v/>
      </c>
      <c r="B673" s="190">
        <f t="shared" si="9"/>
        <v>10461574.55</v>
      </c>
      <c r="C673" s="194">
        <f>C672+Sheet!C666</f>
        <v>6158283.984</v>
      </c>
      <c r="D673" s="195">
        <f>D672+Sheet!D666</f>
        <v>1508005.48</v>
      </c>
      <c r="E673" s="195">
        <f>E672+Sheet!E666</f>
        <v>1140256.15</v>
      </c>
      <c r="F673" s="196">
        <f>F672+Sheet!F666</f>
        <v>0</v>
      </c>
      <c r="G673" s="196">
        <f>G672+Sheet!G666</f>
        <v>0</v>
      </c>
      <c r="H673" s="199">
        <v>0.0</v>
      </c>
      <c r="I673" s="195">
        <f>I672+Sheet!I666</f>
        <v>0</v>
      </c>
      <c r="J673" s="196">
        <f>J672+Sheet!J666</f>
        <v>0</v>
      </c>
      <c r="K673" s="180">
        <f>K672+Sheet!K666</f>
        <v>0</v>
      </c>
      <c r="L673" s="180">
        <f>L672+Sheet!L666</f>
        <v>0</v>
      </c>
      <c r="M673" s="180">
        <f>M672+Sheet!M666</f>
        <v>0</v>
      </c>
      <c r="N673" s="180">
        <f>N672+Sheet!N666</f>
        <v>0</v>
      </c>
      <c r="O673" s="167">
        <f>O672+Sheet!O666</f>
        <v>515023.8364</v>
      </c>
      <c r="P673" s="167">
        <f>P672+Sheet!P666</f>
        <v>309655.5108</v>
      </c>
      <c r="Q673" s="167">
        <f>Q672+Sheet!Q666</f>
        <v>830349.5893</v>
      </c>
      <c r="R673" s="167">
        <f>R672+Sheet!R666</f>
        <v>0</v>
      </c>
      <c r="S673" s="159"/>
      <c r="T673" s="159"/>
      <c r="U673" s="159"/>
      <c r="V673" s="159"/>
      <c r="W673" s="159"/>
      <c r="X673" s="159"/>
    </row>
    <row r="674" ht="15.75" customHeight="1">
      <c r="A674" s="186" t="str">
        <f>'PROP DAILY PNL'!A668</f>
        <v/>
      </c>
      <c r="B674" s="190">
        <f t="shared" si="9"/>
        <v>10461574.55</v>
      </c>
      <c r="C674" s="194">
        <f>C673+Sheet!C667</f>
        <v>6158283.984</v>
      </c>
      <c r="D674" s="195">
        <f>D673+Sheet!D667</f>
        <v>1508005.48</v>
      </c>
      <c r="E674" s="195">
        <f>E673+Sheet!E667</f>
        <v>1140256.15</v>
      </c>
      <c r="F674" s="196">
        <f>F673+Sheet!F667</f>
        <v>0</v>
      </c>
      <c r="G674" s="196">
        <f>G673+Sheet!G667</f>
        <v>0</v>
      </c>
      <c r="H674" s="199">
        <v>0.0</v>
      </c>
      <c r="I674" s="195">
        <f>I673+Sheet!I667</f>
        <v>0</v>
      </c>
      <c r="J674" s="196">
        <f>J673+Sheet!J667</f>
        <v>0</v>
      </c>
      <c r="K674" s="180">
        <f>K673+Sheet!K667</f>
        <v>0</v>
      </c>
      <c r="L674" s="180">
        <f>L673+Sheet!L667</f>
        <v>0</v>
      </c>
      <c r="M674" s="180">
        <f>M673+Sheet!M667</f>
        <v>0</v>
      </c>
      <c r="N674" s="180">
        <f>N673+Sheet!N667</f>
        <v>0</v>
      </c>
      <c r="O674" s="167">
        <f>O673+Sheet!O667</f>
        <v>515023.8364</v>
      </c>
      <c r="P674" s="167">
        <f>P673+Sheet!P667</f>
        <v>309655.5108</v>
      </c>
      <c r="Q674" s="167">
        <f>Q673+Sheet!Q667</f>
        <v>830349.5893</v>
      </c>
      <c r="R674" s="167">
        <f>R673+Sheet!R667</f>
        <v>0</v>
      </c>
      <c r="S674" s="159"/>
      <c r="T674" s="159"/>
      <c r="U674" s="159"/>
      <c r="V674" s="159"/>
      <c r="W674" s="159"/>
      <c r="X674" s="159"/>
    </row>
    <row r="675" ht="15.75" customHeight="1">
      <c r="A675" s="186" t="str">
        <f>'PROP DAILY PNL'!A669</f>
        <v/>
      </c>
      <c r="B675" s="190">
        <f t="shared" si="9"/>
        <v>10461574.55</v>
      </c>
      <c r="C675" s="194">
        <f>C674+Sheet!C668</f>
        <v>6158283.984</v>
      </c>
      <c r="D675" s="195">
        <f>D674+Sheet!D668</f>
        <v>1508005.48</v>
      </c>
      <c r="E675" s="195">
        <f>E674+Sheet!E668</f>
        <v>1140256.15</v>
      </c>
      <c r="F675" s="196">
        <f>F674+Sheet!F668</f>
        <v>0</v>
      </c>
      <c r="G675" s="196">
        <f>G674+Sheet!G668</f>
        <v>0</v>
      </c>
      <c r="H675" s="199">
        <v>0.0</v>
      </c>
      <c r="I675" s="195">
        <f>I674+Sheet!I668</f>
        <v>0</v>
      </c>
      <c r="J675" s="196">
        <f>J674+Sheet!J668</f>
        <v>0</v>
      </c>
      <c r="K675" s="180">
        <f>K674+Sheet!K668</f>
        <v>0</v>
      </c>
      <c r="L675" s="180">
        <f>L674+Sheet!L668</f>
        <v>0</v>
      </c>
      <c r="M675" s="180">
        <f>M674+Sheet!M668</f>
        <v>0</v>
      </c>
      <c r="N675" s="180">
        <f>N674+Sheet!N668</f>
        <v>0</v>
      </c>
      <c r="O675" s="167">
        <f>O674+Sheet!O668</f>
        <v>515023.8364</v>
      </c>
      <c r="P675" s="167">
        <f>P674+Sheet!P668</f>
        <v>309655.5108</v>
      </c>
      <c r="Q675" s="167">
        <f>Q674+Sheet!Q668</f>
        <v>830349.5893</v>
      </c>
      <c r="R675" s="167">
        <f>R674+Sheet!R668</f>
        <v>0</v>
      </c>
      <c r="S675" s="159"/>
      <c r="T675" s="159"/>
      <c r="U675" s="159"/>
      <c r="V675" s="159"/>
      <c r="W675" s="159"/>
      <c r="X675" s="159"/>
    </row>
    <row r="676" ht="15.75" customHeight="1">
      <c r="A676" s="186" t="str">
        <f>'PROP DAILY PNL'!A670</f>
        <v/>
      </c>
      <c r="B676" s="190">
        <f t="shared" si="9"/>
        <v>10461574.55</v>
      </c>
      <c r="C676" s="194">
        <f>C675+Sheet!C669</f>
        <v>6158283.984</v>
      </c>
      <c r="D676" s="195">
        <f>D675+Sheet!D669</f>
        <v>1508005.48</v>
      </c>
      <c r="E676" s="195">
        <f>E675+Sheet!E669</f>
        <v>1140256.15</v>
      </c>
      <c r="F676" s="196">
        <f>F675+Sheet!F669</f>
        <v>0</v>
      </c>
      <c r="G676" s="196">
        <f>G675+Sheet!G669</f>
        <v>0</v>
      </c>
      <c r="H676" s="199">
        <v>0.0</v>
      </c>
      <c r="I676" s="195">
        <f>I675+Sheet!I669</f>
        <v>0</v>
      </c>
      <c r="J676" s="196">
        <f>J675+Sheet!J669</f>
        <v>0</v>
      </c>
      <c r="K676" s="180">
        <f>K675+Sheet!K669</f>
        <v>0</v>
      </c>
      <c r="L676" s="180">
        <f>L675+Sheet!L669</f>
        <v>0</v>
      </c>
      <c r="M676" s="180">
        <f>M675+Sheet!M669</f>
        <v>0</v>
      </c>
      <c r="N676" s="180">
        <f>N675+Sheet!N669</f>
        <v>0</v>
      </c>
      <c r="O676" s="167">
        <f>O675+Sheet!O669</f>
        <v>515023.8364</v>
      </c>
      <c r="P676" s="167">
        <f>P675+Sheet!P669</f>
        <v>309655.5108</v>
      </c>
      <c r="Q676" s="167">
        <f>Q675+Sheet!Q669</f>
        <v>830349.5893</v>
      </c>
      <c r="R676" s="167">
        <f>R675+Sheet!R669</f>
        <v>0</v>
      </c>
      <c r="S676" s="159"/>
      <c r="T676" s="159"/>
      <c r="U676" s="159"/>
      <c r="V676" s="159"/>
      <c r="W676" s="159"/>
      <c r="X676" s="159"/>
    </row>
    <row r="677" ht="15.75" customHeight="1">
      <c r="A677" s="186" t="str">
        <f>'PROP DAILY PNL'!A671</f>
        <v/>
      </c>
      <c r="B677" s="190">
        <f t="shared" si="9"/>
        <v>10461574.55</v>
      </c>
      <c r="C677" s="194">
        <f>C676+Sheet!C670</f>
        <v>6158283.984</v>
      </c>
      <c r="D677" s="195">
        <f>D676+Sheet!D670</f>
        <v>1508005.48</v>
      </c>
      <c r="E677" s="195">
        <f>E676+Sheet!E670</f>
        <v>1140256.15</v>
      </c>
      <c r="F677" s="196">
        <f>F676+Sheet!F670</f>
        <v>0</v>
      </c>
      <c r="G677" s="196">
        <f>G676+Sheet!G670</f>
        <v>0</v>
      </c>
      <c r="H677" s="199">
        <v>0.0</v>
      </c>
      <c r="I677" s="195">
        <f>I676+Sheet!I670</f>
        <v>0</v>
      </c>
      <c r="J677" s="196">
        <f>J676+Sheet!J670</f>
        <v>0</v>
      </c>
      <c r="K677" s="180">
        <f>K676+Sheet!K670</f>
        <v>0</v>
      </c>
      <c r="L677" s="180">
        <f>L676+Sheet!L670</f>
        <v>0</v>
      </c>
      <c r="M677" s="180">
        <f>M676+Sheet!M670</f>
        <v>0</v>
      </c>
      <c r="N677" s="180">
        <f>N676+Sheet!N670</f>
        <v>0</v>
      </c>
      <c r="O677" s="167">
        <f>O676+Sheet!O670</f>
        <v>515023.8364</v>
      </c>
      <c r="P677" s="167">
        <f>P676+Sheet!P670</f>
        <v>309655.5108</v>
      </c>
      <c r="Q677" s="167">
        <f>Q676+Sheet!Q670</f>
        <v>830349.5893</v>
      </c>
      <c r="R677" s="167">
        <f>R676+Sheet!R670</f>
        <v>0</v>
      </c>
      <c r="S677" s="159"/>
      <c r="T677" s="159"/>
      <c r="U677" s="159"/>
      <c r="V677" s="159"/>
      <c r="W677" s="159"/>
      <c r="X677" s="159"/>
    </row>
    <row r="678" ht="15.75" customHeight="1">
      <c r="A678" s="186" t="str">
        <f>'PROP DAILY PNL'!A672</f>
        <v/>
      </c>
      <c r="B678" s="190">
        <f t="shared" si="9"/>
        <v>10461574.55</v>
      </c>
      <c r="C678" s="194">
        <f>C677+Sheet!C671</f>
        <v>6158283.984</v>
      </c>
      <c r="D678" s="195">
        <f>D677+Sheet!D671</f>
        <v>1508005.48</v>
      </c>
      <c r="E678" s="195">
        <f>E677+Sheet!E671</f>
        <v>1140256.15</v>
      </c>
      <c r="F678" s="196">
        <f>F677+Sheet!F671</f>
        <v>0</v>
      </c>
      <c r="G678" s="196">
        <f>G677+Sheet!G671</f>
        <v>0</v>
      </c>
      <c r="H678" s="199">
        <v>0.0</v>
      </c>
      <c r="I678" s="195">
        <f>I677+Sheet!I671</f>
        <v>0</v>
      </c>
      <c r="J678" s="196">
        <f>J677+Sheet!J671</f>
        <v>0</v>
      </c>
      <c r="K678" s="180">
        <f>K677+Sheet!K671</f>
        <v>0</v>
      </c>
      <c r="L678" s="180">
        <f>L677+Sheet!L671</f>
        <v>0</v>
      </c>
      <c r="M678" s="180">
        <f>M677+Sheet!M671</f>
        <v>0</v>
      </c>
      <c r="N678" s="180">
        <f>N677+Sheet!N671</f>
        <v>0</v>
      </c>
      <c r="O678" s="167">
        <f>O677+Sheet!O671</f>
        <v>515023.8364</v>
      </c>
      <c r="P678" s="167">
        <f>P677+Sheet!P671</f>
        <v>309655.5108</v>
      </c>
      <c r="Q678" s="167">
        <f>Q677+Sheet!Q671</f>
        <v>830349.5893</v>
      </c>
      <c r="R678" s="167">
        <f>R677+Sheet!R671</f>
        <v>0</v>
      </c>
      <c r="S678" s="159"/>
      <c r="T678" s="159"/>
      <c r="U678" s="159"/>
      <c r="V678" s="159"/>
      <c r="W678" s="159"/>
      <c r="X678" s="159"/>
    </row>
    <row r="679" ht="15.75" customHeight="1">
      <c r="A679" s="186" t="str">
        <f>'PROP DAILY PNL'!A673</f>
        <v/>
      </c>
      <c r="B679" s="190">
        <f t="shared" si="9"/>
        <v>10461574.55</v>
      </c>
      <c r="C679" s="194">
        <f>C678+Sheet!C672</f>
        <v>6158283.984</v>
      </c>
      <c r="D679" s="195">
        <f>D678+Sheet!D672</f>
        <v>1508005.48</v>
      </c>
      <c r="E679" s="195">
        <f>E678+Sheet!E672</f>
        <v>1140256.15</v>
      </c>
      <c r="F679" s="196">
        <f>F678+Sheet!F672</f>
        <v>0</v>
      </c>
      <c r="G679" s="196">
        <f>G678+Sheet!G672</f>
        <v>0</v>
      </c>
      <c r="H679" s="199">
        <v>0.0</v>
      </c>
      <c r="I679" s="195">
        <f>I678+Sheet!I672</f>
        <v>0</v>
      </c>
      <c r="J679" s="196">
        <f>J678+Sheet!J672</f>
        <v>0</v>
      </c>
      <c r="K679" s="180">
        <f>K678+Sheet!K672</f>
        <v>0</v>
      </c>
      <c r="L679" s="180">
        <f>L678+Sheet!L672</f>
        <v>0</v>
      </c>
      <c r="M679" s="180">
        <f>M678+Sheet!M672</f>
        <v>0</v>
      </c>
      <c r="N679" s="180">
        <f>N678+Sheet!N672</f>
        <v>0</v>
      </c>
      <c r="O679" s="167">
        <f>O678+Sheet!O672</f>
        <v>515023.8364</v>
      </c>
      <c r="P679" s="167">
        <f>P678+Sheet!P672</f>
        <v>309655.5108</v>
      </c>
      <c r="Q679" s="167">
        <f>Q678+Sheet!Q672</f>
        <v>830349.5893</v>
      </c>
      <c r="R679" s="167">
        <f>R678+Sheet!R672</f>
        <v>0</v>
      </c>
      <c r="S679" s="159"/>
      <c r="T679" s="159"/>
      <c r="U679" s="159"/>
      <c r="V679" s="159"/>
      <c r="W679" s="159"/>
      <c r="X679" s="159"/>
    </row>
    <row r="680" ht="15.75" customHeight="1">
      <c r="A680" s="186" t="str">
        <f>'PROP DAILY PNL'!A674</f>
        <v/>
      </c>
      <c r="B680" s="190">
        <f t="shared" si="9"/>
        <v>10461574.55</v>
      </c>
      <c r="C680" s="194">
        <f>C679+Sheet!C673</f>
        <v>6158283.984</v>
      </c>
      <c r="D680" s="195">
        <f>D679+Sheet!D673</f>
        <v>1508005.48</v>
      </c>
      <c r="E680" s="195">
        <f>E679+Sheet!E673</f>
        <v>1140256.15</v>
      </c>
      <c r="F680" s="196">
        <f>F679+Sheet!F673</f>
        <v>0</v>
      </c>
      <c r="G680" s="196">
        <f>G679+Sheet!G673</f>
        <v>0</v>
      </c>
      <c r="H680" s="199">
        <v>0.0</v>
      </c>
      <c r="I680" s="195">
        <f>I679+Sheet!I673</f>
        <v>0</v>
      </c>
      <c r="J680" s="196">
        <f>J679+Sheet!J673</f>
        <v>0</v>
      </c>
      <c r="K680" s="180">
        <f>K679+Sheet!K673</f>
        <v>0</v>
      </c>
      <c r="L680" s="180">
        <f>L679+Sheet!L673</f>
        <v>0</v>
      </c>
      <c r="M680" s="180">
        <f>M679+Sheet!M673</f>
        <v>0</v>
      </c>
      <c r="N680" s="180">
        <f>N679+Sheet!N673</f>
        <v>0</v>
      </c>
      <c r="O680" s="167">
        <f>O679+Sheet!O673</f>
        <v>515023.8364</v>
      </c>
      <c r="P680" s="167">
        <f>P679+Sheet!P673</f>
        <v>309655.5108</v>
      </c>
      <c r="Q680" s="167">
        <f>Q679+Sheet!Q673</f>
        <v>830349.5893</v>
      </c>
      <c r="R680" s="167">
        <f>R679+Sheet!R673</f>
        <v>0</v>
      </c>
      <c r="S680" s="159"/>
      <c r="T680" s="159"/>
      <c r="U680" s="159"/>
      <c r="V680" s="159"/>
      <c r="W680" s="159"/>
      <c r="X680" s="159"/>
    </row>
    <row r="681" ht="15.75" customHeight="1">
      <c r="A681" s="186" t="str">
        <f>'PROP DAILY PNL'!A675</f>
        <v/>
      </c>
      <c r="B681" s="190">
        <f t="shared" si="9"/>
        <v>10461574.55</v>
      </c>
      <c r="C681" s="194">
        <f>C680+Sheet!C674</f>
        <v>6158283.984</v>
      </c>
      <c r="D681" s="195">
        <f>D680+Sheet!D674</f>
        <v>1508005.48</v>
      </c>
      <c r="E681" s="195">
        <f>E680+Sheet!E674</f>
        <v>1140256.15</v>
      </c>
      <c r="F681" s="196">
        <f>F680+Sheet!F674</f>
        <v>0</v>
      </c>
      <c r="G681" s="196">
        <f>G680+Sheet!G674</f>
        <v>0</v>
      </c>
      <c r="H681" s="199">
        <v>0.0</v>
      </c>
      <c r="I681" s="195">
        <f>I680+Sheet!I674</f>
        <v>0</v>
      </c>
      <c r="J681" s="196">
        <f>J680+Sheet!J674</f>
        <v>0</v>
      </c>
      <c r="K681" s="180">
        <f>K680+Sheet!K674</f>
        <v>0</v>
      </c>
      <c r="L681" s="180">
        <f>L680+Sheet!L674</f>
        <v>0</v>
      </c>
      <c r="M681" s="180">
        <f>M680+Sheet!M674</f>
        <v>0</v>
      </c>
      <c r="N681" s="180">
        <f>N680+Sheet!N674</f>
        <v>0</v>
      </c>
      <c r="O681" s="167">
        <f>O680+Sheet!O674</f>
        <v>515023.8364</v>
      </c>
      <c r="P681" s="167">
        <f>P680+Sheet!P674</f>
        <v>309655.5108</v>
      </c>
      <c r="Q681" s="167">
        <f>Q680+Sheet!Q674</f>
        <v>830349.5893</v>
      </c>
      <c r="R681" s="167">
        <f>R680+Sheet!R674</f>
        <v>0</v>
      </c>
      <c r="S681" s="159"/>
      <c r="T681" s="159"/>
      <c r="U681" s="159"/>
      <c r="V681" s="159"/>
      <c r="W681" s="159"/>
      <c r="X681" s="159"/>
    </row>
    <row r="682" ht="15.75" customHeight="1">
      <c r="A682" s="186" t="str">
        <f>'PROP DAILY PNL'!A676</f>
        <v/>
      </c>
      <c r="B682" s="190">
        <f t="shared" si="9"/>
        <v>10461574.55</v>
      </c>
      <c r="C682" s="194">
        <f>C681+Sheet!C675</f>
        <v>6158283.984</v>
      </c>
      <c r="D682" s="195">
        <f>D681+Sheet!D675</f>
        <v>1508005.48</v>
      </c>
      <c r="E682" s="195">
        <f>E681+Sheet!E675</f>
        <v>1140256.15</v>
      </c>
      <c r="F682" s="196">
        <f>F681+Sheet!F675</f>
        <v>0</v>
      </c>
      <c r="G682" s="196">
        <f>G681+Sheet!G675</f>
        <v>0</v>
      </c>
      <c r="H682" s="199">
        <v>0.0</v>
      </c>
      <c r="I682" s="195">
        <f>I681+Sheet!I675</f>
        <v>0</v>
      </c>
      <c r="J682" s="196">
        <f>J681+Sheet!J675</f>
        <v>0</v>
      </c>
      <c r="K682" s="180">
        <f>K681+Sheet!K675</f>
        <v>0</v>
      </c>
      <c r="L682" s="180">
        <f>L681+Sheet!L675</f>
        <v>0</v>
      </c>
      <c r="M682" s="180">
        <f>M681+Sheet!M675</f>
        <v>0</v>
      </c>
      <c r="N682" s="180">
        <f>N681+Sheet!N675</f>
        <v>0</v>
      </c>
      <c r="O682" s="167">
        <f>O681+Sheet!O675</f>
        <v>515023.8364</v>
      </c>
      <c r="P682" s="167">
        <f>P681+Sheet!P675</f>
        <v>309655.5108</v>
      </c>
      <c r="Q682" s="167">
        <f>Q681+Sheet!Q675</f>
        <v>830349.5893</v>
      </c>
      <c r="R682" s="167">
        <f>R681+Sheet!R675</f>
        <v>0</v>
      </c>
      <c r="S682" s="159"/>
      <c r="T682" s="159"/>
      <c r="U682" s="159"/>
      <c r="V682" s="159"/>
      <c r="W682" s="159"/>
      <c r="X682" s="159"/>
    </row>
    <row r="683" ht="15.75" customHeight="1">
      <c r="A683" s="186" t="str">
        <f>'PROP DAILY PNL'!A677</f>
        <v/>
      </c>
      <c r="B683" s="190">
        <f t="shared" si="9"/>
        <v>10461574.55</v>
      </c>
      <c r="C683" s="194">
        <f>C682+Sheet!C676</f>
        <v>6158283.984</v>
      </c>
      <c r="D683" s="195">
        <f>D682+Sheet!D676</f>
        <v>1508005.48</v>
      </c>
      <c r="E683" s="195">
        <f>E682+Sheet!E676</f>
        <v>1140256.15</v>
      </c>
      <c r="F683" s="196">
        <f>F682+Sheet!F676</f>
        <v>0</v>
      </c>
      <c r="G683" s="196">
        <f>G682+Sheet!G676</f>
        <v>0</v>
      </c>
      <c r="H683" s="199">
        <v>0.0</v>
      </c>
      <c r="I683" s="195">
        <f>I682+Sheet!I676</f>
        <v>0</v>
      </c>
      <c r="J683" s="196">
        <f>J682+Sheet!J676</f>
        <v>0</v>
      </c>
      <c r="K683" s="180">
        <f>K682+Sheet!K676</f>
        <v>0</v>
      </c>
      <c r="L683" s="180">
        <f>L682+Sheet!L676</f>
        <v>0</v>
      </c>
      <c r="M683" s="180">
        <f>M682+Sheet!M676</f>
        <v>0</v>
      </c>
      <c r="N683" s="180">
        <f>N682+Sheet!N676</f>
        <v>0</v>
      </c>
      <c r="O683" s="167">
        <f>O682+Sheet!O676</f>
        <v>515023.8364</v>
      </c>
      <c r="P683" s="167">
        <f>P682+Sheet!P676</f>
        <v>309655.5108</v>
      </c>
      <c r="Q683" s="167">
        <f>Q682+Sheet!Q676</f>
        <v>830349.5893</v>
      </c>
      <c r="R683" s="167">
        <f>R682+Sheet!R676</f>
        <v>0</v>
      </c>
      <c r="S683" s="159"/>
      <c r="T683" s="159"/>
      <c r="U683" s="159"/>
      <c r="V683" s="159"/>
      <c r="W683" s="159"/>
      <c r="X683" s="159"/>
    </row>
    <row r="684" ht="15.75" customHeight="1">
      <c r="A684" s="186" t="str">
        <f>'PROP DAILY PNL'!A678</f>
        <v/>
      </c>
      <c r="B684" s="190">
        <f t="shared" si="9"/>
        <v>10461574.55</v>
      </c>
      <c r="C684" s="194">
        <f>C683+Sheet!C677</f>
        <v>6158283.984</v>
      </c>
      <c r="D684" s="195">
        <f>D683+Sheet!D677</f>
        <v>1508005.48</v>
      </c>
      <c r="E684" s="195">
        <f>E683+Sheet!E677</f>
        <v>1140256.15</v>
      </c>
      <c r="F684" s="196">
        <f>F683+Sheet!F677</f>
        <v>0</v>
      </c>
      <c r="G684" s="196">
        <f>G683+Sheet!G677</f>
        <v>0</v>
      </c>
      <c r="H684" s="199">
        <v>0.0</v>
      </c>
      <c r="I684" s="195">
        <f>I683+Sheet!I677</f>
        <v>0</v>
      </c>
      <c r="J684" s="196">
        <f>J683+Sheet!J677</f>
        <v>0</v>
      </c>
      <c r="K684" s="180">
        <f>K683+Sheet!K677</f>
        <v>0</v>
      </c>
      <c r="L684" s="180">
        <f>L683+Sheet!L677</f>
        <v>0</v>
      </c>
      <c r="M684" s="180">
        <f>M683+Sheet!M677</f>
        <v>0</v>
      </c>
      <c r="N684" s="180">
        <f>N683+Sheet!N677</f>
        <v>0</v>
      </c>
      <c r="O684" s="167">
        <f>O683+Sheet!O677</f>
        <v>515023.8364</v>
      </c>
      <c r="P684" s="167">
        <f>P683+Sheet!P677</f>
        <v>309655.5108</v>
      </c>
      <c r="Q684" s="167">
        <f>Q683+Sheet!Q677</f>
        <v>830349.5893</v>
      </c>
      <c r="R684" s="167">
        <f>R683+Sheet!R677</f>
        <v>0</v>
      </c>
      <c r="S684" s="159"/>
      <c r="T684" s="159"/>
      <c r="U684" s="159"/>
      <c r="V684" s="159"/>
      <c r="W684" s="159"/>
      <c r="X684" s="159"/>
    </row>
    <row r="685" ht="15.75" customHeight="1">
      <c r="A685" s="186" t="str">
        <f>'PROP DAILY PNL'!A679</f>
        <v/>
      </c>
      <c r="B685" s="190">
        <f t="shared" si="9"/>
        <v>10461574.55</v>
      </c>
      <c r="C685" s="194">
        <f>C684+Sheet!C678</f>
        <v>6158283.984</v>
      </c>
      <c r="D685" s="195">
        <f>D684+Sheet!D678</f>
        <v>1508005.48</v>
      </c>
      <c r="E685" s="195">
        <f>E684+Sheet!E678</f>
        <v>1140256.15</v>
      </c>
      <c r="F685" s="196">
        <f>F684+Sheet!F678</f>
        <v>0</v>
      </c>
      <c r="G685" s="196">
        <f>G684+Sheet!G678</f>
        <v>0</v>
      </c>
      <c r="H685" s="199">
        <v>0.0</v>
      </c>
      <c r="I685" s="195">
        <f>I684+Sheet!I678</f>
        <v>0</v>
      </c>
      <c r="J685" s="196">
        <f>J684+Sheet!J678</f>
        <v>0</v>
      </c>
      <c r="K685" s="180">
        <f>K684+Sheet!K678</f>
        <v>0</v>
      </c>
      <c r="L685" s="180">
        <f>L684+Sheet!L678</f>
        <v>0</v>
      </c>
      <c r="M685" s="180">
        <f>M684+Sheet!M678</f>
        <v>0</v>
      </c>
      <c r="N685" s="180">
        <f>N684+Sheet!N678</f>
        <v>0</v>
      </c>
      <c r="O685" s="167">
        <f>O684+Sheet!O678</f>
        <v>515023.8364</v>
      </c>
      <c r="P685" s="167">
        <f>P684+Sheet!P678</f>
        <v>309655.5108</v>
      </c>
      <c r="Q685" s="167">
        <f>Q684+Sheet!Q678</f>
        <v>830349.5893</v>
      </c>
      <c r="R685" s="167">
        <f>R684+Sheet!R678</f>
        <v>0</v>
      </c>
      <c r="S685" s="159"/>
      <c r="T685" s="159"/>
      <c r="U685" s="159"/>
      <c r="V685" s="159"/>
      <c r="W685" s="159"/>
      <c r="X685" s="159"/>
    </row>
    <row r="686" ht="15.75" customHeight="1">
      <c r="A686" s="186" t="str">
        <f>'PROP DAILY PNL'!A680</f>
        <v/>
      </c>
      <c r="B686" s="190">
        <f t="shared" si="9"/>
        <v>10461574.55</v>
      </c>
      <c r="C686" s="194">
        <f>C685+Sheet!C679</f>
        <v>6158283.984</v>
      </c>
      <c r="D686" s="195">
        <f>D685+Sheet!D679</f>
        <v>1508005.48</v>
      </c>
      <c r="E686" s="195">
        <f>E685+Sheet!E679</f>
        <v>1140256.15</v>
      </c>
      <c r="F686" s="196">
        <f>F685+Sheet!F679</f>
        <v>0</v>
      </c>
      <c r="G686" s="196">
        <f>G685+Sheet!G679</f>
        <v>0</v>
      </c>
      <c r="H686" s="199">
        <v>0.0</v>
      </c>
      <c r="I686" s="195">
        <f>I685+Sheet!I679</f>
        <v>0</v>
      </c>
      <c r="J686" s="196">
        <f>J685+Sheet!J679</f>
        <v>0</v>
      </c>
      <c r="K686" s="180">
        <f>K685+Sheet!K679</f>
        <v>0</v>
      </c>
      <c r="L686" s="180">
        <f>L685+Sheet!L679</f>
        <v>0</v>
      </c>
      <c r="M686" s="180">
        <f>M685+Sheet!M679</f>
        <v>0</v>
      </c>
      <c r="N686" s="180">
        <f>N685+Sheet!N679</f>
        <v>0</v>
      </c>
      <c r="O686" s="167">
        <f>O685+Sheet!O679</f>
        <v>515023.8364</v>
      </c>
      <c r="P686" s="167">
        <f>P685+Sheet!P679</f>
        <v>309655.5108</v>
      </c>
      <c r="Q686" s="167">
        <f>Q685+Sheet!Q679</f>
        <v>830349.5893</v>
      </c>
      <c r="R686" s="167">
        <f>R685+Sheet!R679</f>
        <v>0</v>
      </c>
      <c r="S686" s="159"/>
      <c r="T686" s="159"/>
      <c r="U686" s="159"/>
      <c r="V686" s="159"/>
      <c r="W686" s="159"/>
      <c r="X686" s="159"/>
    </row>
    <row r="687" ht="15.75" customHeight="1">
      <c r="A687" s="186" t="str">
        <f>'PROP DAILY PNL'!A681</f>
        <v/>
      </c>
      <c r="B687" s="190">
        <f t="shared" si="9"/>
        <v>10461574.55</v>
      </c>
      <c r="C687" s="194">
        <f>C686+Sheet!C680</f>
        <v>6158283.984</v>
      </c>
      <c r="D687" s="195">
        <f>D686+Sheet!D680</f>
        <v>1508005.48</v>
      </c>
      <c r="E687" s="195">
        <f>E686+Sheet!E680</f>
        <v>1140256.15</v>
      </c>
      <c r="F687" s="196">
        <f>F686+Sheet!F680</f>
        <v>0</v>
      </c>
      <c r="G687" s="196">
        <f>G686+Sheet!G680</f>
        <v>0</v>
      </c>
      <c r="H687" s="199">
        <v>0.0</v>
      </c>
      <c r="I687" s="195">
        <f>I686+Sheet!I680</f>
        <v>0</v>
      </c>
      <c r="J687" s="196">
        <f>J686+Sheet!J680</f>
        <v>0</v>
      </c>
      <c r="K687" s="180">
        <f>K686+Sheet!K680</f>
        <v>0</v>
      </c>
      <c r="L687" s="180">
        <f>L686+Sheet!L680</f>
        <v>0</v>
      </c>
      <c r="M687" s="180">
        <f>M686+Sheet!M680</f>
        <v>0</v>
      </c>
      <c r="N687" s="180">
        <f>N686+Sheet!N680</f>
        <v>0</v>
      </c>
      <c r="O687" s="167">
        <f>O686+Sheet!O680</f>
        <v>515023.8364</v>
      </c>
      <c r="P687" s="167">
        <f>P686+Sheet!P680</f>
        <v>309655.5108</v>
      </c>
      <c r="Q687" s="167">
        <f>Q686+Sheet!Q680</f>
        <v>830349.5893</v>
      </c>
      <c r="R687" s="167">
        <f>R686+Sheet!R680</f>
        <v>0</v>
      </c>
      <c r="S687" s="159"/>
      <c r="T687" s="159"/>
      <c r="U687" s="159"/>
      <c r="V687" s="159"/>
      <c r="W687" s="159"/>
      <c r="X687" s="159"/>
    </row>
    <row r="688" ht="15.75" customHeight="1">
      <c r="A688" s="186" t="str">
        <f>'PROP DAILY PNL'!A682</f>
        <v/>
      </c>
      <c r="B688" s="190">
        <f t="shared" si="9"/>
        <v>10461574.55</v>
      </c>
      <c r="C688" s="194">
        <f>C687+Sheet!C681</f>
        <v>6158283.984</v>
      </c>
      <c r="D688" s="195">
        <f>D687+Sheet!D681</f>
        <v>1508005.48</v>
      </c>
      <c r="E688" s="195">
        <f>E687+Sheet!E681</f>
        <v>1140256.15</v>
      </c>
      <c r="F688" s="196">
        <f>F687+Sheet!F681</f>
        <v>0</v>
      </c>
      <c r="G688" s="196">
        <f>G687+Sheet!G681</f>
        <v>0</v>
      </c>
      <c r="H688" s="199">
        <v>0.0</v>
      </c>
      <c r="I688" s="195">
        <f>I687+Sheet!I681</f>
        <v>0</v>
      </c>
      <c r="J688" s="196">
        <f>J687+Sheet!J681</f>
        <v>0</v>
      </c>
      <c r="K688" s="180">
        <f>K687+Sheet!K681</f>
        <v>0</v>
      </c>
      <c r="L688" s="180">
        <f>L687+Sheet!L681</f>
        <v>0</v>
      </c>
      <c r="M688" s="180">
        <f>M687+Sheet!M681</f>
        <v>0</v>
      </c>
      <c r="N688" s="180">
        <f>N687+Sheet!N681</f>
        <v>0</v>
      </c>
      <c r="O688" s="167">
        <f>O687+Sheet!O681</f>
        <v>515023.8364</v>
      </c>
      <c r="P688" s="167">
        <f>P687+Sheet!P681</f>
        <v>309655.5108</v>
      </c>
      <c r="Q688" s="167">
        <f>Q687+Sheet!Q681</f>
        <v>830349.5893</v>
      </c>
      <c r="R688" s="167">
        <f>R687+Sheet!R681</f>
        <v>0</v>
      </c>
      <c r="S688" s="159"/>
      <c r="T688" s="159"/>
      <c r="U688" s="159"/>
      <c r="V688" s="159"/>
      <c r="W688" s="159"/>
      <c r="X688" s="159"/>
    </row>
    <row r="689" ht="15.75" customHeight="1">
      <c r="A689" s="186" t="str">
        <f>'PROP DAILY PNL'!A683</f>
        <v/>
      </c>
      <c r="B689" s="190">
        <f t="shared" si="9"/>
        <v>10461574.55</v>
      </c>
      <c r="C689" s="194">
        <f>C688+Sheet!C682</f>
        <v>6158283.984</v>
      </c>
      <c r="D689" s="195">
        <f>D688+Sheet!D682</f>
        <v>1508005.48</v>
      </c>
      <c r="E689" s="195">
        <f>E688+Sheet!E682</f>
        <v>1140256.15</v>
      </c>
      <c r="F689" s="196">
        <f>F688+Sheet!F682</f>
        <v>0</v>
      </c>
      <c r="G689" s="196">
        <f>G688+Sheet!G682</f>
        <v>0</v>
      </c>
      <c r="H689" s="199">
        <v>0.0</v>
      </c>
      <c r="I689" s="195">
        <f>I688+Sheet!I682</f>
        <v>0</v>
      </c>
      <c r="J689" s="196">
        <f>J688+Sheet!J682</f>
        <v>0</v>
      </c>
      <c r="K689" s="180">
        <f>K688+Sheet!K682</f>
        <v>0</v>
      </c>
      <c r="L689" s="180">
        <f>L688+Sheet!L682</f>
        <v>0</v>
      </c>
      <c r="M689" s="180">
        <f>M688+Sheet!M682</f>
        <v>0</v>
      </c>
      <c r="N689" s="180">
        <f>N688+Sheet!N682</f>
        <v>0</v>
      </c>
      <c r="O689" s="167">
        <f>O688+Sheet!O682</f>
        <v>515023.8364</v>
      </c>
      <c r="P689" s="167">
        <f>P688+Sheet!P682</f>
        <v>309655.5108</v>
      </c>
      <c r="Q689" s="167">
        <f>Q688+Sheet!Q682</f>
        <v>830349.5893</v>
      </c>
      <c r="R689" s="167">
        <f>R688+Sheet!R682</f>
        <v>0</v>
      </c>
      <c r="S689" s="159"/>
      <c r="T689" s="159"/>
      <c r="U689" s="159"/>
      <c r="V689" s="159"/>
      <c r="W689" s="159"/>
      <c r="X689" s="159"/>
    </row>
    <row r="690" ht="15.75" customHeight="1">
      <c r="A690" s="186" t="str">
        <f>'PROP DAILY PNL'!A684</f>
        <v/>
      </c>
      <c r="B690" s="190">
        <f t="shared" si="9"/>
        <v>10461574.55</v>
      </c>
      <c r="C690" s="194">
        <f>C689+Sheet!C683</f>
        <v>6158283.984</v>
      </c>
      <c r="D690" s="195">
        <f>D689+Sheet!D683</f>
        <v>1508005.48</v>
      </c>
      <c r="E690" s="195">
        <f>E689+Sheet!E683</f>
        <v>1140256.15</v>
      </c>
      <c r="F690" s="196">
        <f>F689+Sheet!F683</f>
        <v>0</v>
      </c>
      <c r="G690" s="196">
        <f>G689+Sheet!G683</f>
        <v>0</v>
      </c>
      <c r="H690" s="199">
        <v>0.0</v>
      </c>
      <c r="I690" s="195">
        <f>I689+Sheet!I683</f>
        <v>0</v>
      </c>
      <c r="J690" s="196">
        <f>J689+Sheet!J683</f>
        <v>0</v>
      </c>
      <c r="K690" s="180">
        <f>K689+Sheet!K683</f>
        <v>0</v>
      </c>
      <c r="L690" s="180">
        <f>L689+Sheet!L683</f>
        <v>0</v>
      </c>
      <c r="M690" s="180">
        <f>M689+Sheet!M683</f>
        <v>0</v>
      </c>
      <c r="N690" s="180">
        <f>N689+Sheet!N683</f>
        <v>0</v>
      </c>
      <c r="O690" s="167">
        <f>O689+Sheet!O683</f>
        <v>515023.8364</v>
      </c>
      <c r="P690" s="167">
        <f>P689+Sheet!P683</f>
        <v>309655.5108</v>
      </c>
      <c r="Q690" s="167">
        <f>Q689+Sheet!Q683</f>
        <v>830349.5893</v>
      </c>
      <c r="R690" s="167">
        <f>R689+Sheet!R683</f>
        <v>0</v>
      </c>
      <c r="S690" s="159"/>
      <c r="T690" s="159"/>
      <c r="U690" s="159"/>
      <c r="V690" s="159"/>
      <c r="W690" s="159"/>
      <c r="X690" s="159"/>
    </row>
    <row r="691" ht="15.75" customHeight="1">
      <c r="A691" s="186" t="str">
        <f>'PROP DAILY PNL'!A685</f>
        <v/>
      </c>
      <c r="B691" s="190">
        <f t="shared" si="9"/>
        <v>10461574.55</v>
      </c>
      <c r="C691" s="194">
        <f>C690+Sheet!C684</f>
        <v>6158283.984</v>
      </c>
      <c r="D691" s="195">
        <f>D690+Sheet!D684</f>
        <v>1508005.48</v>
      </c>
      <c r="E691" s="195">
        <f>E690+Sheet!E684</f>
        <v>1140256.15</v>
      </c>
      <c r="F691" s="196">
        <f>F690+Sheet!F684</f>
        <v>0</v>
      </c>
      <c r="G691" s="196">
        <f>G690+Sheet!G684</f>
        <v>0</v>
      </c>
      <c r="H691" s="199">
        <v>0.0</v>
      </c>
      <c r="I691" s="195">
        <f>I690+Sheet!I684</f>
        <v>0</v>
      </c>
      <c r="J691" s="196">
        <f>J690+Sheet!J684</f>
        <v>0</v>
      </c>
      <c r="K691" s="180">
        <f>K690+Sheet!K684</f>
        <v>0</v>
      </c>
      <c r="L691" s="180">
        <f>L690+Sheet!L684</f>
        <v>0</v>
      </c>
      <c r="M691" s="180">
        <f>M690+Sheet!M684</f>
        <v>0</v>
      </c>
      <c r="N691" s="180">
        <f>N690+Sheet!N684</f>
        <v>0</v>
      </c>
      <c r="O691" s="167">
        <f>O690+Sheet!O684</f>
        <v>515023.8364</v>
      </c>
      <c r="P691" s="167">
        <f>P690+Sheet!P684</f>
        <v>309655.5108</v>
      </c>
      <c r="Q691" s="167">
        <f>Q690+Sheet!Q684</f>
        <v>830349.5893</v>
      </c>
      <c r="R691" s="167">
        <f>R690+Sheet!R684</f>
        <v>0</v>
      </c>
      <c r="S691" s="159"/>
      <c r="T691" s="159"/>
      <c r="U691" s="159"/>
      <c r="V691" s="159"/>
      <c r="W691" s="159"/>
      <c r="X691" s="159"/>
    </row>
    <row r="692" ht="15.75" customHeight="1">
      <c r="A692" s="186" t="str">
        <f>'PROP DAILY PNL'!A686</f>
        <v/>
      </c>
      <c r="B692" s="190">
        <f t="shared" si="9"/>
        <v>10461574.55</v>
      </c>
      <c r="C692" s="194">
        <f>C691+Sheet!C685</f>
        <v>6158283.984</v>
      </c>
      <c r="D692" s="195">
        <f>D691+Sheet!D685</f>
        <v>1508005.48</v>
      </c>
      <c r="E692" s="195">
        <f>E691+Sheet!E685</f>
        <v>1140256.15</v>
      </c>
      <c r="F692" s="196">
        <f>F691+Sheet!F685</f>
        <v>0</v>
      </c>
      <c r="G692" s="196">
        <f>G691+Sheet!G685</f>
        <v>0</v>
      </c>
      <c r="H692" s="199">
        <v>0.0</v>
      </c>
      <c r="I692" s="195">
        <f>I691+Sheet!I685</f>
        <v>0</v>
      </c>
      <c r="J692" s="196">
        <f>J691+Sheet!J685</f>
        <v>0</v>
      </c>
      <c r="K692" s="180">
        <f>K691+Sheet!K685</f>
        <v>0</v>
      </c>
      <c r="L692" s="180">
        <f>L691+Sheet!L685</f>
        <v>0</v>
      </c>
      <c r="M692" s="180">
        <f>M691+Sheet!M685</f>
        <v>0</v>
      </c>
      <c r="N692" s="180">
        <f>N691+Sheet!N685</f>
        <v>0</v>
      </c>
      <c r="O692" s="167">
        <f>O691+Sheet!O685</f>
        <v>515023.8364</v>
      </c>
      <c r="P692" s="167">
        <f>P691+Sheet!P685</f>
        <v>309655.5108</v>
      </c>
      <c r="Q692" s="167">
        <f>Q691+Sheet!Q685</f>
        <v>830349.5893</v>
      </c>
      <c r="R692" s="167">
        <f>R691+Sheet!R685</f>
        <v>0</v>
      </c>
      <c r="S692" s="159"/>
      <c r="T692" s="159"/>
      <c r="U692" s="159"/>
      <c r="V692" s="159"/>
      <c r="W692" s="159"/>
      <c r="X692" s="159"/>
    </row>
    <row r="693" ht="15.75" customHeight="1">
      <c r="A693" s="186" t="str">
        <f>'PROP DAILY PNL'!A687</f>
        <v/>
      </c>
      <c r="B693" s="190">
        <f t="shared" si="9"/>
        <v>10461574.55</v>
      </c>
      <c r="C693" s="194">
        <f>C692+Sheet!C686</f>
        <v>6158283.984</v>
      </c>
      <c r="D693" s="195">
        <f>D692+Sheet!D686</f>
        <v>1508005.48</v>
      </c>
      <c r="E693" s="195">
        <f>E692+Sheet!E686</f>
        <v>1140256.15</v>
      </c>
      <c r="F693" s="196">
        <f>F692+Sheet!F686</f>
        <v>0</v>
      </c>
      <c r="G693" s="196">
        <f>G692+Sheet!G686</f>
        <v>0</v>
      </c>
      <c r="H693" s="199">
        <v>0.0</v>
      </c>
      <c r="I693" s="195">
        <f>I692+Sheet!I686</f>
        <v>0</v>
      </c>
      <c r="J693" s="196">
        <f>J692+Sheet!J686</f>
        <v>0</v>
      </c>
      <c r="K693" s="180">
        <f>K692+Sheet!K686</f>
        <v>0</v>
      </c>
      <c r="L693" s="180">
        <f>L692+Sheet!L686</f>
        <v>0</v>
      </c>
      <c r="M693" s="180">
        <f>M692+Sheet!M686</f>
        <v>0</v>
      </c>
      <c r="N693" s="180">
        <f>N692+Sheet!N686</f>
        <v>0</v>
      </c>
      <c r="O693" s="167">
        <f>O692+Sheet!O686</f>
        <v>515023.8364</v>
      </c>
      <c r="P693" s="167">
        <f>P692+Sheet!P686</f>
        <v>309655.5108</v>
      </c>
      <c r="Q693" s="167">
        <f>Q692+Sheet!Q686</f>
        <v>830349.5893</v>
      </c>
      <c r="R693" s="167">
        <f>R692+Sheet!R686</f>
        <v>0</v>
      </c>
      <c r="S693" s="159"/>
      <c r="T693" s="159"/>
      <c r="U693" s="159"/>
      <c r="V693" s="159"/>
      <c r="W693" s="159"/>
      <c r="X693" s="159"/>
    </row>
    <row r="694" ht="15.75" customHeight="1">
      <c r="A694" s="186" t="str">
        <f>'PROP DAILY PNL'!A688</f>
        <v/>
      </c>
      <c r="B694" s="190">
        <f t="shared" si="9"/>
        <v>10461574.55</v>
      </c>
      <c r="C694" s="194">
        <f>C693+Sheet!C687</f>
        <v>6158283.984</v>
      </c>
      <c r="D694" s="195">
        <f>D693+Sheet!D687</f>
        <v>1508005.48</v>
      </c>
      <c r="E694" s="195">
        <f>E693+Sheet!E687</f>
        <v>1140256.15</v>
      </c>
      <c r="F694" s="196">
        <f>F693+Sheet!F687</f>
        <v>0</v>
      </c>
      <c r="G694" s="196">
        <f>G693+Sheet!G687</f>
        <v>0</v>
      </c>
      <c r="H694" s="199">
        <v>0.0</v>
      </c>
      <c r="I694" s="195">
        <f>I693+Sheet!I687</f>
        <v>0</v>
      </c>
      <c r="J694" s="196">
        <f>J693+Sheet!J687</f>
        <v>0</v>
      </c>
      <c r="K694" s="180">
        <f>K693+Sheet!K687</f>
        <v>0</v>
      </c>
      <c r="L694" s="180">
        <f>L693+Sheet!L687</f>
        <v>0</v>
      </c>
      <c r="M694" s="180">
        <f>M693+Sheet!M687</f>
        <v>0</v>
      </c>
      <c r="N694" s="180">
        <f>N693+Sheet!N687</f>
        <v>0</v>
      </c>
      <c r="O694" s="167">
        <f>O693+Sheet!O687</f>
        <v>515023.8364</v>
      </c>
      <c r="P694" s="167">
        <f>P693+Sheet!P687</f>
        <v>309655.5108</v>
      </c>
      <c r="Q694" s="167">
        <f>Q693+Sheet!Q687</f>
        <v>830349.5893</v>
      </c>
      <c r="R694" s="167">
        <f>R693+Sheet!R687</f>
        <v>0</v>
      </c>
      <c r="S694" s="159"/>
      <c r="T694" s="159"/>
      <c r="U694" s="159"/>
      <c r="V694" s="159"/>
      <c r="W694" s="159"/>
      <c r="X694" s="159"/>
    </row>
    <row r="695" ht="15.75" customHeight="1">
      <c r="A695" s="186" t="str">
        <f>'PROP DAILY PNL'!A689</f>
        <v/>
      </c>
      <c r="B695" s="190">
        <f t="shared" si="9"/>
        <v>10461574.55</v>
      </c>
      <c r="C695" s="194">
        <f>C694+Sheet!C688</f>
        <v>6158283.984</v>
      </c>
      <c r="D695" s="195">
        <f>D694+Sheet!D688</f>
        <v>1508005.48</v>
      </c>
      <c r="E695" s="195">
        <f>E694+Sheet!E688</f>
        <v>1140256.15</v>
      </c>
      <c r="F695" s="196">
        <f>F694+Sheet!F688</f>
        <v>0</v>
      </c>
      <c r="G695" s="196">
        <f>G694+Sheet!G688</f>
        <v>0</v>
      </c>
      <c r="H695" s="199">
        <v>0.0</v>
      </c>
      <c r="I695" s="195">
        <f>I694+Sheet!I688</f>
        <v>0</v>
      </c>
      <c r="J695" s="196">
        <f>J694+Sheet!J688</f>
        <v>0</v>
      </c>
      <c r="K695" s="180">
        <f>K694+Sheet!K688</f>
        <v>0</v>
      </c>
      <c r="L695" s="180">
        <f>L694+Sheet!L688</f>
        <v>0</v>
      </c>
      <c r="M695" s="180">
        <f>M694+Sheet!M688</f>
        <v>0</v>
      </c>
      <c r="N695" s="180">
        <f>N694+Sheet!N688</f>
        <v>0</v>
      </c>
      <c r="O695" s="167">
        <f>O694+Sheet!O688</f>
        <v>515023.8364</v>
      </c>
      <c r="P695" s="167">
        <f>P694+Sheet!P688</f>
        <v>309655.5108</v>
      </c>
      <c r="Q695" s="167">
        <f>Q694+Sheet!Q688</f>
        <v>830349.5893</v>
      </c>
      <c r="R695" s="167">
        <f>R694+Sheet!R688</f>
        <v>0</v>
      </c>
      <c r="S695" s="159"/>
      <c r="T695" s="159"/>
      <c r="U695" s="159"/>
      <c r="V695" s="159"/>
      <c r="W695" s="159"/>
      <c r="X695" s="159"/>
    </row>
    <row r="696" ht="15.75" customHeight="1">
      <c r="A696" s="186" t="str">
        <f>'PROP DAILY PNL'!A690</f>
        <v/>
      </c>
      <c r="B696" s="190">
        <f t="shared" si="9"/>
        <v>10461574.55</v>
      </c>
      <c r="C696" s="194">
        <f>C695+Sheet!C689</f>
        <v>6158283.984</v>
      </c>
      <c r="D696" s="195">
        <f>D695+Sheet!D689</f>
        <v>1508005.48</v>
      </c>
      <c r="E696" s="195">
        <f>E695+Sheet!E689</f>
        <v>1140256.15</v>
      </c>
      <c r="F696" s="196">
        <f>F695+Sheet!F689</f>
        <v>0</v>
      </c>
      <c r="G696" s="196">
        <f>G695+Sheet!G689</f>
        <v>0</v>
      </c>
      <c r="H696" s="199">
        <v>0.0</v>
      </c>
      <c r="I696" s="195">
        <f>I695+Sheet!I689</f>
        <v>0</v>
      </c>
      <c r="J696" s="196">
        <f>J695+Sheet!J689</f>
        <v>0</v>
      </c>
      <c r="K696" s="180">
        <f>K695+Sheet!K689</f>
        <v>0</v>
      </c>
      <c r="L696" s="180">
        <f>L695+Sheet!L689</f>
        <v>0</v>
      </c>
      <c r="M696" s="180">
        <f>M695+Sheet!M689</f>
        <v>0</v>
      </c>
      <c r="N696" s="180">
        <f>N695+Sheet!N689</f>
        <v>0</v>
      </c>
      <c r="O696" s="167">
        <f>O695+Sheet!O689</f>
        <v>515023.8364</v>
      </c>
      <c r="P696" s="167">
        <f>P695+Sheet!P689</f>
        <v>309655.5108</v>
      </c>
      <c r="Q696" s="167">
        <f>Q695+Sheet!Q689</f>
        <v>830349.5893</v>
      </c>
      <c r="R696" s="167">
        <f>R695+Sheet!R689</f>
        <v>0</v>
      </c>
      <c r="S696" s="159"/>
      <c r="T696" s="159"/>
      <c r="U696" s="159"/>
      <c r="V696" s="159"/>
      <c r="W696" s="159"/>
      <c r="X696" s="159"/>
    </row>
    <row r="697" ht="15.75" customHeight="1">
      <c r="A697" s="186" t="str">
        <f>'PROP DAILY PNL'!A691</f>
        <v/>
      </c>
      <c r="B697" s="190">
        <f t="shared" si="9"/>
        <v>10461574.55</v>
      </c>
      <c r="C697" s="194">
        <f>C696+Sheet!C690</f>
        <v>6158283.984</v>
      </c>
      <c r="D697" s="195">
        <f>D696+Sheet!D690</f>
        <v>1508005.48</v>
      </c>
      <c r="E697" s="195">
        <f>E696+Sheet!E690</f>
        <v>1140256.15</v>
      </c>
      <c r="F697" s="196">
        <f>F696+Sheet!F690</f>
        <v>0</v>
      </c>
      <c r="G697" s="196">
        <f>G696+Sheet!G690</f>
        <v>0</v>
      </c>
      <c r="H697" s="199">
        <v>0.0</v>
      </c>
      <c r="I697" s="195">
        <f>I696+Sheet!I690</f>
        <v>0</v>
      </c>
      <c r="J697" s="196">
        <f>J696+Sheet!J690</f>
        <v>0</v>
      </c>
      <c r="K697" s="180">
        <f>K696+Sheet!K690</f>
        <v>0</v>
      </c>
      <c r="L697" s="180">
        <f>L696+Sheet!L690</f>
        <v>0</v>
      </c>
      <c r="M697" s="180">
        <f>M696+Sheet!M690</f>
        <v>0</v>
      </c>
      <c r="N697" s="180">
        <f>N696+Sheet!N690</f>
        <v>0</v>
      </c>
      <c r="O697" s="167">
        <f>O696+Sheet!O690</f>
        <v>515023.8364</v>
      </c>
      <c r="P697" s="167">
        <f>P696+Sheet!P690</f>
        <v>309655.5108</v>
      </c>
      <c r="Q697" s="167">
        <f>Q696+Sheet!Q690</f>
        <v>830349.5893</v>
      </c>
      <c r="R697" s="167">
        <f>R696+Sheet!R690</f>
        <v>0</v>
      </c>
      <c r="S697" s="159"/>
      <c r="T697" s="159"/>
      <c r="U697" s="159"/>
      <c r="V697" s="159"/>
      <c r="W697" s="159"/>
      <c r="X697" s="159"/>
    </row>
    <row r="698" ht="15.75" customHeight="1">
      <c r="A698" s="186" t="str">
        <f>'PROP DAILY PNL'!A692</f>
        <v/>
      </c>
      <c r="B698" s="190">
        <f t="shared" si="9"/>
        <v>10461574.55</v>
      </c>
      <c r="C698" s="194">
        <f>C697+Sheet!C691</f>
        <v>6158283.984</v>
      </c>
      <c r="D698" s="195">
        <f>D697+Sheet!D691</f>
        <v>1508005.48</v>
      </c>
      <c r="E698" s="195">
        <f>E697+Sheet!E691</f>
        <v>1140256.15</v>
      </c>
      <c r="F698" s="196">
        <f>F697+Sheet!F691</f>
        <v>0</v>
      </c>
      <c r="G698" s="196">
        <f>G697+Sheet!G691</f>
        <v>0</v>
      </c>
      <c r="H698" s="199">
        <v>0.0</v>
      </c>
      <c r="I698" s="195">
        <f>I697+Sheet!I691</f>
        <v>0</v>
      </c>
      <c r="J698" s="196">
        <f>J697+Sheet!J691</f>
        <v>0</v>
      </c>
      <c r="K698" s="180">
        <f>K697+Sheet!K691</f>
        <v>0</v>
      </c>
      <c r="L698" s="180">
        <f>L697+Sheet!L691</f>
        <v>0</v>
      </c>
      <c r="M698" s="180">
        <f>M697+Sheet!M691</f>
        <v>0</v>
      </c>
      <c r="N698" s="180">
        <f>N697+Sheet!N691</f>
        <v>0</v>
      </c>
      <c r="O698" s="167">
        <f>O697+Sheet!O691</f>
        <v>515023.8364</v>
      </c>
      <c r="P698" s="167">
        <f>P697+Sheet!P691</f>
        <v>309655.5108</v>
      </c>
      <c r="Q698" s="167">
        <f>Q697+Sheet!Q691</f>
        <v>830349.5893</v>
      </c>
      <c r="R698" s="167">
        <f>R697+Sheet!R691</f>
        <v>0</v>
      </c>
      <c r="S698" s="159"/>
      <c r="T698" s="159"/>
      <c r="U698" s="159"/>
      <c r="V698" s="159"/>
      <c r="W698" s="159"/>
      <c r="X698" s="159"/>
    </row>
    <row r="699" ht="15.75" customHeight="1">
      <c r="A699" s="186" t="str">
        <f>'PROP DAILY PNL'!A693</f>
        <v/>
      </c>
      <c r="B699" s="190">
        <f t="shared" si="9"/>
        <v>10461574.55</v>
      </c>
      <c r="C699" s="194">
        <f>C698+Sheet!C692</f>
        <v>6158283.984</v>
      </c>
      <c r="D699" s="195">
        <f>D698+Sheet!D692</f>
        <v>1508005.48</v>
      </c>
      <c r="E699" s="195">
        <f>E698+Sheet!E692</f>
        <v>1140256.15</v>
      </c>
      <c r="F699" s="196">
        <f>F698+Sheet!F692</f>
        <v>0</v>
      </c>
      <c r="G699" s="196">
        <f>G698+Sheet!G692</f>
        <v>0</v>
      </c>
      <c r="H699" s="199">
        <v>0.0</v>
      </c>
      <c r="I699" s="195">
        <f>I698+Sheet!I692</f>
        <v>0</v>
      </c>
      <c r="J699" s="196">
        <f>J698+Sheet!J692</f>
        <v>0</v>
      </c>
      <c r="K699" s="180">
        <f>K698+Sheet!K692</f>
        <v>0</v>
      </c>
      <c r="L699" s="180">
        <f>L698+Sheet!L692</f>
        <v>0</v>
      </c>
      <c r="M699" s="180">
        <f>M698+Sheet!M692</f>
        <v>0</v>
      </c>
      <c r="N699" s="180">
        <f>N698+Sheet!N692</f>
        <v>0</v>
      </c>
      <c r="O699" s="167">
        <f>O698+Sheet!O692</f>
        <v>515023.8364</v>
      </c>
      <c r="P699" s="167">
        <f>P698+Sheet!P692</f>
        <v>309655.5108</v>
      </c>
      <c r="Q699" s="167">
        <f>Q698+Sheet!Q692</f>
        <v>830349.5893</v>
      </c>
      <c r="R699" s="167">
        <f>R698+Sheet!R692</f>
        <v>0</v>
      </c>
      <c r="S699" s="159"/>
      <c r="T699" s="159"/>
      <c r="U699" s="159"/>
      <c r="V699" s="159"/>
      <c r="W699" s="159"/>
      <c r="X699" s="159"/>
    </row>
    <row r="700" ht="15.75" customHeight="1">
      <c r="A700" s="186" t="str">
        <f>'PROP DAILY PNL'!A694</f>
        <v/>
      </c>
      <c r="B700" s="190">
        <f t="shared" si="9"/>
        <v>10461574.55</v>
      </c>
      <c r="C700" s="194">
        <f>C699+Sheet!C693</f>
        <v>6158283.984</v>
      </c>
      <c r="D700" s="195">
        <f>D699+Sheet!D693</f>
        <v>1508005.48</v>
      </c>
      <c r="E700" s="195">
        <f>E699+Sheet!E693</f>
        <v>1140256.15</v>
      </c>
      <c r="F700" s="196">
        <f>F699+Sheet!F693</f>
        <v>0</v>
      </c>
      <c r="G700" s="196">
        <f>G699+Sheet!G693</f>
        <v>0</v>
      </c>
      <c r="H700" s="199">
        <v>0.0</v>
      </c>
      <c r="I700" s="195">
        <f>I699+Sheet!I693</f>
        <v>0</v>
      </c>
      <c r="J700" s="196">
        <f>J699+Sheet!J693</f>
        <v>0</v>
      </c>
      <c r="K700" s="180">
        <f>K699+Sheet!K693</f>
        <v>0</v>
      </c>
      <c r="L700" s="180">
        <f>L699+Sheet!L693</f>
        <v>0</v>
      </c>
      <c r="M700" s="180">
        <f>M699+Sheet!M693</f>
        <v>0</v>
      </c>
      <c r="N700" s="180">
        <f>N699+Sheet!N693</f>
        <v>0</v>
      </c>
      <c r="O700" s="167">
        <f>O699+Sheet!O693</f>
        <v>515023.8364</v>
      </c>
      <c r="P700" s="167">
        <f>P699+Sheet!P693</f>
        <v>309655.5108</v>
      </c>
      <c r="Q700" s="167">
        <f>Q699+Sheet!Q693</f>
        <v>830349.5893</v>
      </c>
      <c r="R700" s="167">
        <f>R699+Sheet!R693</f>
        <v>0</v>
      </c>
      <c r="S700" s="159"/>
      <c r="T700" s="159"/>
      <c r="U700" s="159"/>
      <c r="V700" s="159"/>
      <c r="W700" s="159"/>
      <c r="X700" s="159"/>
    </row>
    <row r="701" ht="15.75" customHeight="1">
      <c r="A701" s="186" t="str">
        <f>'PROP DAILY PNL'!A695</f>
        <v/>
      </c>
      <c r="B701" s="190">
        <f t="shared" si="9"/>
        <v>10461574.55</v>
      </c>
      <c r="C701" s="194">
        <f>C700+Sheet!C694</f>
        <v>6158283.984</v>
      </c>
      <c r="D701" s="195">
        <f>D700+Sheet!D694</f>
        <v>1508005.48</v>
      </c>
      <c r="E701" s="195">
        <f>E700+Sheet!E694</f>
        <v>1140256.15</v>
      </c>
      <c r="F701" s="196">
        <f>F700+Sheet!F694</f>
        <v>0</v>
      </c>
      <c r="G701" s="196">
        <f>G700+Sheet!G694</f>
        <v>0</v>
      </c>
      <c r="H701" s="199">
        <v>0.0</v>
      </c>
      <c r="I701" s="195">
        <f>I700+Sheet!I694</f>
        <v>0</v>
      </c>
      <c r="J701" s="196">
        <f>J700+Sheet!J694</f>
        <v>0</v>
      </c>
      <c r="K701" s="180">
        <f>K700+Sheet!K694</f>
        <v>0</v>
      </c>
      <c r="L701" s="180">
        <f>L700+Sheet!L694</f>
        <v>0</v>
      </c>
      <c r="M701" s="180">
        <f>M700+Sheet!M694</f>
        <v>0</v>
      </c>
      <c r="N701" s="180">
        <f>N700+Sheet!N694</f>
        <v>0</v>
      </c>
      <c r="O701" s="167">
        <f>O700+Sheet!O694</f>
        <v>515023.8364</v>
      </c>
      <c r="P701" s="167">
        <f>P700+Sheet!P694</f>
        <v>309655.5108</v>
      </c>
      <c r="Q701" s="167">
        <f>Q700+Sheet!Q694</f>
        <v>830349.5893</v>
      </c>
      <c r="R701" s="167">
        <f>R700+Sheet!R694</f>
        <v>0</v>
      </c>
      <c r="S701" s="159"/>
      <c r="T701" s="159"/>
      <c r="U701" s="159"/>
      <c r="V701" s="159"/>
      <c r="W701" s="159"/>
      <c r="X701" s="159"/>
    </row>
    <row r="702" ht="15.75" customHeight="1">
      <c r="A702" s="186" t="str">
        <f>'PROP DAILY PNL'!A696</f>
        <v/>
      </c>
      <c r="B702" s="190">
        <f t="shared" si="9"/>
        <v>10461574.55</v>
      </c>
      <c r="C702" s="194">
        <f>C701+Sheet!C695</f>
        <v>6158283.984</v>
      </c>
      <c r="D702" s="195">
        <f>D701+Sheet!D695</f>
        <v>1508005.48</v>
      </c>
      <c r="E702" s="195">
        <f>E701+Sheet!E695</f>
        <v>1140256.15</v>
      </c>
      <c r="F702" s="196">
        <f>F701+Sheet!F695</f>
        <v>0</v>
      </c>
      <c r="G702" s="196">
        <f>G701+Sheet!G695</f>
        <v>0</v>
      </c>
      <c r="H702" s="199">
        <v>0.0</v>
      </c>
      <c r="I702" s="195">
        <f>I701+Sheet!I695</f>
        <v>0</v>
      </c>
      <c r="J702" s="196">
        <f>J701+Sheet!J695</f>
        <v>0</v>
      </c>
      <c r="K702" s="180">
        <f>K701+Sheet!K695</f>
        <v>0</v>
      </c>
      <c r="L702" s="180">
        <f>L701+Sheet!L695</f>
        <v>0</v>
      </c>
      <c r="M702" s="180">
        <f>M701+Sheet!M695</f>
        <v>0</v>
      </c>
      <c r="N702" s="180">
        <f>N701+Sheet!N695</f>
        <v>0</v>
      </c>
      <c r="O702" s="167">
        <f>O701+Sheet!O695</f>
        <v>515023.8364</v>
      </c>
      <c r="P702" s="167">
        <f>P701+Sheet!P695</f>
        <v>309655.5108</v>
      </c>
      <c r="Q702" s="167">
        <f>Q701+Sheet!Q695</f>
        <v>830349.5893</v>
      </c>
      <c r="R702" s="167">
        <f>R701+Sheet!R695</f>
        <v>0</v>
      </c>
      <c r="S702" s="159"/>
      <c r="T702" s="159"/>
      <c r="U702" s="159"/>
      <c r="V702" s="159"/>
      <c r="W702" s="159"/>
      <c r="X702" s="159"/>
    </row>
    <row r="703" ht="15.75" customHeight="1">
      <c r="A703" s="186" t="str">
        <f>'PROP DAILY PNL'!A697</f>
        <v/>
      </c>
      <c r="B703" s="190">
        <f t="shared" si="9"/>
        <v>10461574.55</v>
      </c>
      <c r="C703" s="194">
        <f>C702+Sheet!C696</f>
        <v>6158283.984</v>
      </c>
      <c r="D703" s="195">
        <f>D702+Sheet!D696</f>
        <v>1508005.48</v>
      </c>
      <c r="E703" s="195">
        <f>E702+Sheet!E696</f>
        <v>1140256.15</v>
      </c>
      <c r="F703" s="196">
        <f>F702+Sheet!F696</f>
        <v>0</v>
      </c>
      <c r="G703" s="196">
        <f>G702+Sheet!G696</f>
        <v>0</v>
      </c>
      <c r="H703" s="199">
        <v>0.0</v>
      </c>
      <c r="I703" s="195">
        <f>I702+Sheet!I696</f>
        <v>0</v>
      </c>
      <c r="J703" s="196">
        <f>J702+Sheet!J696</f>
        <v>0</v>
      </c>
      <c r="K703" s="180">
        <f>K702+Sheet!K696</f>
        <v>0</v>
      </c>
      <c r="L703" s="180">
        <f>L702+Sheet!L696</f>
        <v>0</v>
      </c>
      <c r="M703" s="180">
        <f>M702+Sheet!M696</f>
        <v>0</v>
      </c>
      <c r="N703" s="180">
        <f>N702+Sheet!N696</f>
        <v>0</v>
      </c>
      <c r="O703" s="167">
        <f>O702+Sheet!O696</f>
        <v>515023.8364</v>
      </c>
      <c r="P703" s="167">
        <f>P702+Sheet!P696</f>
        <v>309655.5108</v>
      </c>
      <c r="Q703" s="167">
        <f>Q702+Sheet!Q696</f>
        <v>830349.5893</v>
      </c>
      <c r="R703" s="167">
        <f>R702+Sheet!R696</f>
        <v>0</v>
      </c>
      <c r="S703" s="159"/>
      <c r="T703" s="159"/>
      <c r="U703" s="159"/>
      <c r="V703" s="159"/>
      <c r="W703" s="159"/>
      <c r="X703" s="159"/>
    </row>
    <row r="704" ht="15.75" customHeight="1">
      <c r="A704" s="186" t="str">
        <f>'PROP DAILY PNL'!A698</f>
        <v/>
      </c>
      <c r="B704" s="190">
        <f t="shared" si="9"/>
        <v>10461574.55</v>
      </c>
      <c r="C704" s="194">
        <f>C703+Sheet!C697</f>
        <v>6158283.984</v>
      </c>
      <c r="D704" s="195">
        <f>D703+Sheet!D697</f>
        <v>1508005.48</v>
      </c>
      <c r="E704" s="195">
        <f>E703+Sheet!E697</f>
        <v>1140256.15</v>
      </c>
      <c r="F704" s="196">
        <f>F703+Sheet!F697</f>
        <v>0</v>
      </c>
      <c r="G704" s="196">
        <f>G703+Sheet!G697</f>
        <v>0</v>
      </c>
      <c r="H704" s="199">
        <v>0.0</v>
      </c>
      <c r="I704" s="195">
        <f>I703+Sheet!I697</f>
        <v>0</v>
      </c>
      <c r="J704" s="196">
        <f>J703+Sheet!J697</f>
        <v>0</v>
      </c>
      <c r="K704" s="180">
        <f>K703+Sheet!K697</f>
        <v>0</v>
      </c>
      <c r="L704" s="180">
        <f>L703+Sheet!L697</f>
        <v>0</v>
      </c>
      <c r="M704" s="180">
        <f>M703+Sheet!M697</f>
        <v>0</v>
      </c>
      <c r="N704" s="180">
        <f>N703+Sheet!N697</f>
        <v>0</v>
      </c>
      <c r="O704" s="167">
        <f>O703+Sheet!O697</f>
        <v>515023.8364</v>
      </c>
      <c r="P704" s="167">
        <f>P703+Sheet!P697</f>
        <v>309655.5108</v>
      </c>
      <c r="Q704" s="167">
        <f>Q703+Sheet!Q697</f>
        <v>830349.5893</v>
      </c>
      <c r="R704" s="167">
        <f>R703+Sheet!R697</f>
        <v>0</v>
      </c>
      <c r="S704" s="159"/>
      <c r="T704" s="159"/>
      <c r="U704" s="159"/>
      <c r="V704" s="159"/>
      <c r="W704" s="159"/>
      <c r="X704" s="159"/>
    </row>
    <row r="705" ht="15.75" customHeight="1">
      <c r="A705" s="186" t="str">
        <f>'PROP DAILY PNL'!A699</f>
        <v/>
      </c>
      <c r="B705" s="190">
        <f t="shared" si="9"/>
        <v>10461574.55</v>
      </c>
      <c r="C705" s="194">
        <f>C704+Sheet!C698</f>
        <v>6158283.984</v>
      </c>
      <c r="D705" s="195">
        <f>D704+Sheet!D698</f>
        <v>1508005.48</v>
      </c>
      <c r="E705" s="195">
        <f>E704+Sheet!E698</f>
        <v>1140256.15</v>
      </c>
      <c r="F705" s="196">
        <f>F704+Sheet!F698</f>
        <v>0</v>
      </c>
      <c r="G705" s="196">
        <f>G704+Sheet!G698</f>
        <v>0</v>
      </c>
      <c r="H705" s="199">
        <v>0.0</v>
      </c>
      <c r="I705" s="195">
        <f>I704+Sheet!I698</f>
        <v>0</v>
      </c>
      <c r="J705" s="196">
        <f>J704+Sheet!J698</f>
        <v>0</v>
      </c>
      <c r="K705" s="180">
        <f>K704+Sheet!K698</f>
        <v>0</v>
      </c>
      <c r="L705" s="180">
        <f>L704+Sheet!L698</f>
        <v>0</v>
      </c>
      <c r="M705" s="180">
        <f>M704+Sheet!M698</f>
        <v>0</v>
      </c>
      <c r="N705" s="180">
        <f>N704+Sheet!N698</f>
        <v>0</v>
      </c>
      <c r="O705" s="167">
        <f>O704+Sheet!O698</f>
        <v>515023.8364</v>
      </c>
      <c r="P705" s="167">
        <f>P704+Sheet!P698</f>
        <v>309655.5108</v>
      </c>
      <c r="Q705" s="167">
        <f>Q704+Sheet!Q698</f>
        <v>830349.5893</v>
      </c>
      <c r="R705" s="167">
        <f>R704+Sheet!R698</f>
        <v>0</v>
      </c>
      <c r="S705" s="159"/>
      <c r="T705" s="159"/>
      <c r="U705" s="159"/>
      <c r="V705" s="159"/>
      <c r="W705" s="159"/>
      <c r="X705" s="159"/>
    </row>
    <row r="706" ht="15.75" customHeight="1">
      <c r="A706" s="186" t="str">
        <f>'PROP DAILY PNL'!A700</f>
        <v/>
      </c>
      <c r="B706" s="190">
        <f t="shared" si="9"/>
        <v>10461574.55</v>
      </c>
      <c r="C706" s="194">
        <f>C705+Sheet!C699</f>
        <v>6158283.984</v>
      </c>
      <c r="D706" s="195">
        <f>D705+Sheet!D699</f>
        <v>1508005.48</v>
      </c>
      <c r="E706" s="195">
        <f>E705+Sheet!E699</f>
        <v>1140256.15</v>
      </c>
      <c r="F706" s="196">
        <f>F705+Sheet!F699</f>
        <v>0</v>
      </c>
      <c r="G706" s="196">
        <f>G705+Sheet!G699</f>
        <v>0</v>
      </c>
      <c r="H706" s="199">
        <v>0.0</v>
      </c>
      <c r="I706" s="195">
        <f>I705+Sheet!I699</f>
        <v>0</v>
      </c>
      <c r="J706" s="196">
        <f>J705+Sheet!J699</f>
        <v>0</v>
      </c>
      <c r="K706" s="180">
        <f>K705+Sheet!K699</f>
        <v>0</v>
      </c>
      <c r="L706" s="180">
        <f>L705+Sheet!L699</f>
        <v>0</v>
      </c>
      <c r="M706" s="180">
        <f>M705+Sheet!M699</f>
        <v>0</v>
      </c>
      <c r="N706" s="180">
        <f>N705+Sheet!N699</f>
        <v>0</v>
      </c>
      <c r="O706" s="167">
        <f>O705+Sheet!O699</f>
        <v>515023.8364</v>
      </c>
      <c r="P706" s="167">
        <f>P705+Sheet!P699</f>
        <v>309655.5108</v>
      </c>
      <c r="Q706" s="167">
        <f>Q705+Sheet!Q699</f>
        <v>830349.5893</v>
      </c>
      <c r="R706" s="167">
        <f>R705+Sheet!R699</f>
        <v>0</v>
      </c>
      <c r="S706" s="159"/>
      <c r="T706" s="159"/>
      <c r="U706" s="159"/>
      <c r="V706" s="159"/>
      <c r="W706" s="159"/>
      <c r="X706" s="159"/>
    </row>
    <row r="707" ht="15.75" customHeight="1">
      <c r="A707" s="186" t="str">
        <f>'PROP DAILY PNL'!A701</f>
        <v/>
      </c>
      <c r="B707" s="190">
        <f t="shared" si="9"/>
        <v>10461574.55</v>
      </c>
      <c r="C707" s="194">
        <f>C706+Sheet!C700</f>
        <v>6158283.984</v>
      </c>
      <c r="D707" s="195">
        <f>D706+Sheet!D700</f>
        <v>1508005.48</v>
      </c>
      <c r="E707" s="195">
        <f>E706+Sheet!E700</f>
        <v>1140256.15</v>
      </c>
      <c r="F707" s="196">
        <f>F706+Sheet!F700</f>
        <v>0</v>
      </c>
      <c r="G707" s="196">
        <f>G706+Sheet!G700</f>
        <v>0</v>
      </c>
      <c r="H707" s="199">
        <v>0.0</v>
      </c>
      <c r="I707" s="195">
        <f>I706+Sheet!I700</f>
        <v>0</v>
      </c>
      <c r="J707" s="196">
        <f>J706+Sheet!J700</f>
        <v>0</v>
      </c>
      <c r="K707" s="180">
        <f>K706+Sheet!K700</f>
        <v>0</v>
      </c>
      <c r="L707" s="180">
        <f>L706+Sheet!L700</f>
        <v>0</v>
      </c>
      <c r="M707" s="180">
        <f>M706+Sheet!M700</f>
        <v>0</v>
      </c>
      <c r="N707" s="180">
        <f>N706+Sheet!N700</f>
        <v>0</v>
      </c>
      <c r="O707" s="167">
        <f>O706+Sheet!O700</f>
        <v>515023.8364</v>
      </c>
      <c r="P707" s="167">
        <f>P706+Sheet!P700</f>
        <v>309655.5108</v>
      </c>
      <c r="Q707" s="167">
        <f>Q706+Sheet!Q700</f>
        <v>830349.5893</v>
      </c>
      <c r="R707" s="167">
        <f>R706+Sheet!R700</f>
        <v>0</v>
      </c>
      <c r="S707" s="159"/>
      <c r="T707" s="159"/>
      <c r="U707" s="159"/>
      <c r="V707" s="159"/>
      <c r="W707" s="159"/>
      <c r="X707" s="159"/>
    </row>
    <row r="708" ht="15.75" customHeight="1">
      <c r="A708" s="186" t="str">
        <f>'PROP DAILY PNL'!A702</f>
        <v/>
      </c>
      <c r="B708" s="190">
        <f t="shared" si="9"/>
        <v>10461574.55</v>
      </c>
      <c r="C708" s="194">
        <f>C707+Sheet!C701</f>
        <v>6158283.984</v>
      </c>
      <c r="D708" s="195">
        <f>D707+Sheet!D701</f>
        <v>1508005.48</v>
      </c>
      <c r="E708" s="195">
        <f>E707+Sheet!E701</f>
        <v>1140256.15</v>
      </c>
      <c r="F708" s="196">
        <f>F707+Sheet!F701</f>
        <v>0</v>
      </c>
      <c r="G708" s="196">
        <f>G707+Sheet!G701</f>
        <v>0</v>
      </c>
      <c r="H708" s="199">
        <v>0.0</v>
      </c>
      <c r="I708" s="195">
        <f>I707+Sheet!I701</f>
        <v>0</v>
      </c>
      <c r="J708" s="196">
        <f>J707+Sheet!J701</f>
        <v>0</v>
      </c>
      <c r="K708" s="180">
        <f>K707+Sheet!K701</f>
        <v>0</v>
      </c>
      <c r="L708" s="180">
        <f>L707+Sheet!L701</f>
        <v>0</v>
      </c>
      <c r="M708" s="180">
        <f>M707+Sheet!M701</f>
        <v>0</v>
      </c>
      <c r="N708" s="180">
        <f>N707+Sheet!N701</f>
        <v>0</v>
      </c>
      <c r="O708" s="167">
        <f>O707+Sheet!O701</f>
        <v>515023.8364</v>
      </c>
      <c r="P708" s="167">
        <f>P707+Sheet!P701</f>
        <v>309655.5108</v>
      </c>
      <c r="Q708" s="167">
        <f>Q707+Sheet!Q701</f>
        <v>830349.5893</v>
      </c>
      <c r="R708" s="167">
        <f>R707+Sheet!R701</f>
        <v>0</v>
      </c>
      <c r="S708" s="159"/>
      <c r="T708" s="159"/>
      <c r="U708" s="159"/>
      <c r="V708" s="159"/>
      <c r="W708" s="159"/>
      <c r="X708" s="159"/>
    </row>
    <row r="709" ht="15.75" customHeight="1">
      <c r="A709" s="186" t="str">
        <f>'PROP DAILY PNL'!A703</f>
        <v/>
      </c>
      <c r="B709" s="190">
        <f t="shared" si="9"/>
        <v>10461574.55</v>
      </c>
      <c r="C709" s="194">
        <f>C708+Sheet!C702</f>
        <v>6158283.984</v>
      </c>
      <c r="D709" s="195">
        <f>D708+Sheet!D702</f>
        <v>1508005.48</v>
      </c>
      <c r="E709" s="195">
        <f>E708+Sheet!E702</f>
        <v>1140256.15</v>
      </c>
      <c r="F709" s="196">
        <f>F708+Sheet!F702</f>
        <v>0</v>
      </c>
      <c r="G709" s="196">
        <f>G708+Sheet!G702</f>
        <v>0</v>
      </c>
      <c r="H709" s="199">
        <v>0.0</v>
      </c>
      <c r="I709" s="195">
        <f>I708+Sheet!I702</f>
        <v>0</v>
      </c>
      <c r="J709" s="196">
        <f>J708+Sheet!J702</f>
        <v>0</v>
      </c>
      <c r="K709" s="180">
        <f>K708+Sheet!K702</f>
        <v>0</v>
      </c>
      <c r="L709" s="180">
        <f>L708+Sheet!L702</f>
        <v>0</v>
      </c>
      <c r="M709" s="180">
        <f>M708+Sheet!M702</f>
        <v>0</v>
      </c>
      <c r="N709" s="180">
        <f>N708+Sheet!N702</f>
        <v>0</v>
      </c>
      <c r="O709" s="167">
        <f>O708+Sheet!O702</f>
        <v>515023.8364</v>
      </c>
      <c r="P709" s="167">
        <f>P708+Sheet!P702</f>
        <v>309655.5108</v>
      </c>
      <c r="Q709" s="167">
        <f>Q708+Sheet!Q702</f>
        <v>830349.5893</v>
      </c>
      <c r="R709" s="167">
        <f>R708+Sheet!R702</f>
        <v>0</v>
      </c>
      <c r="S709" s="159"/>
      <c r="T709" s="159"/>
      <c r="U709" s="159"/>
      <c r="V709" s="159"/>
      <c r="W709" s="159"/>
      <c r="X709" s="159"/>
    </row>
    <row r="710" ht="15.75" customHeight="1">
      <c r="A710" s="186" t="str">
        <f>'PROP DAILY PNL'!A704</f>
        <v/>
      </c>
      <c r="B710" s="190">
        <f t="shared" si="9"/>
        <v>10461574.55</v>
      </c>
      <c r="C710" s="194">
        <f>C709+Sheet!C703</f>
        <v>6158283.984</v>
      </c>
      <c r="D710" s="195">
        <f>D709+Sheet!D703</f>
        <v>1508005.48</v>
      </c>
      <c r="E710" s="195">
        <f>E709+Sheet!E703</f>
        <v>1140256.15</v>
      </c>
      <c r="F710" s="196">
        <f>F709+Sheet!F703</f>
        <v>0</v>
      </c>
      <c r="G710" s="196">
        <f>G709+Sheet!G703</f>
        <v>0</v>
      </c>
      <c r="H710" s="199">
        <v>0.0</v>
      </c>
      <c r="I710" s="195">
        <f>I709+Sheet!I703</f>
        <v>0</v>
      </c>
      <c r="J710" s="196">
        <f>J709+Sheet!J703</f>
        <v>0</v>
      </c>
      <c r="K710" s="180">
        <f>K709+Sheet!K703</f>
        <v>0</v>
      </c>
      <c r="L710" s="180">
        <f>L709+Sheet!L703</f>
        <v>0</v>
      </c>
      <c r="M710" s="180">
        <f>M709+Sheet!M703</f>
        <v>0</v>
      </c>
      <c r="N710" s="180">
        <f>N709+Sheet!N703</f>
        <v>0</v>
      </c>
      <c r="O710" s="167">
        <f>O709+Sheet!O703</f>
        <v>515023.8364</v>
      </c>
      <c r="P710" s="167">
        <f>P709+Sheet!P703</f>
        <v>309655.5108</v>
      </c>
      <c r="Q710" s="167">
        <f>Q709+Sheet!Q703</f>
        <v>830349.5893</v>
      </c>
      <c r="R710" s="167">
        <f>R709+Sheet!R703</f>
        <v>0</v>
      </c>
      <c r="S710" s="159"/>
      <c r="T710" s="159"/>
      <c r="U710" s="159"/>
      <c r="V710" s="159"/>
      <c r="W710" s="159"/>
      <c r="X710" s="159"/>
    </row>
    <row r="711" ht="15.75" customHeight="1">
      <c r="A711" s="186" t="str">
        <f>'PROP DAILY PNL'!A705</f>
        <v/>
      </c>
      <c r="B711" s="190">
        <f t="shared" si="9"/>
        <v>10461574.55</v>
      </c>
      <c r="C711" s="194">
        <f>C710+Sheet!C704</f>
        <v>6158283.984</v>
      </c>
      <c r="D711" s="195">
        <f>D710+Sheet!D704</f>
        <v>1508005.48</v>
      </c>
      <c r="E711" s="195">
        <f>E710+Sheet!E704</f>
        <v>1140256.15</v>
      </c>
      <c r="F711" s="196">
        <f>F710+Sheet!F704</f>
        <v>0</v>
      </c>
      <c r="G711" s="196">
        <f>G710+Sheet!G704</f>
        <v>0</v>
      </c>
      <c r="H711" s="199">
        <v>0.0</v>
      </c>
      <c r="I711" s="195">
        <f>I710+Sheet!I704</f>
        <v>0</v>
      </c>
      <c r="J711" s="196">
        <f>J710+Sheet!J704</f>
        <v>0</v>
      </c>
      <c r="K711" s="180">
        <f>K710+Sheet!K704</f>
        <v>0</v>
      </c>
      <c r="L711" s="180">
        <f>L710+Sheet!L704</f>
        <v>0</v>
      </c>
      <c r="M711" s="180">
        <f>M710+Sheet!M704</f>
        <v>0</v>
      </c>
      <c r="N711" s="180">
        <f>N710+Sheet!N704</f>
        <v>0</v>
      </c>
      <c r="O711" s="167">
        <f>O710+Sheet!O704</f>
        <v>515023.8364</v>
      </c>
      <c r="P711" s="167">
        <f>P710+Sheet!P704</f>
        <v>309655.5108</v>
      </c>
      <c r="Q711" s="167">
        <f>Q710+Sheet!Q704</f>
        <v>830349.5893</v>
      </c>
      <c r="R711" s="167">
        <f>R710+Sheet!R704</f>
        <v>0</v>
      </c>
      <c r="S711" s="159"/>
      <c r="T711" s="159"/>
      <c r="U711" s="159"/>
      <c r="V711" s="159"/>
      <c r="W711" s="159"/>
      <c r="X711" s="159"/>
    </row>
    <row r="712" ht="15.75" customHeight="1">
      <c r="A712" s="186" t="str">
        <f>'PROP DAILY PNL'!A706</f>
        <v/>
      </c>
      <c r="B712" s="190">
        <f t="shared" si="9"/>
        <v>10461574.55</v>
      </c>
      <c r="C712" s="194">
        <f>C711+Sheet!C705</f>
        <v>6158283.984</v>
      </c>
      <c r="D712" s="195">
        <f>D711+Sheet!D705</f>
        <v>1508005.48</v>
      </c>
      <c r="E712" s="195">
        <f>E711+Sheet!E705</f>
        <v>1140256.15</v>
      </c>
      <c r="F712" s="196">
        <f>F711+Sheet!F705</f>
        <v>0</v>
      </c>
      <c r="G712" s="196">
        <f>G711+Sheet!G705</f>
        <v>0</v>
      </c>
      <c r="H712" s="199">
        <v>0.0</v>
      </c>
      <c r="I712" s="195">
        <f>I711+Sheet!I705</f>
        <v>0</v>
      </c>
      <c r="J712" s="196">
        <f>J711+Sheet!J705</f>
        <v>0</v>
      </c>
      <c r="K712" s="180">
        <f>K711+Sheet!K705</f>
        <v>0</v>
      </c>
      <c r="L712" s="180">
        <f>L711+Sheet!L705</f>
        <v>0</v>
      </c>
      <c r="M712" s="180">
        <f>M711+Sheet!M705</f>
        <v>0</v>
      </c>
      <c r="N712" s="180">
        <f>N711+Sheet!N705</f>
        <v>0</v>
      </c>
      <c r="O712" s="167">
        <f>O711+Sheet!O705</f>
        <v>515023.8364</v>
      </c>
      <c r="P712" s="167">
        <f>P711+Sheet!P705</f>
        <v>309655.5108</v>
      </c>
      <c r="Q712" s="167">
        <f>Q711+Sheet!Q705</f>
        <v>830349.5893</v>
      </c>
      <c r="R712" s="167">
        <f>R711+Sheet!R705</f>
        <v>0</v>
      </c>
      <c r="S712" s="159"/>
      <c r="T712" s="159"/>
      <c r="U712" s="159"/>
      <c r="V712" s="159"/>
      <c r="W712" s="159"/>
      <c r="X712" s="159"/>
    </row>
    <row r="713" ht="15.75" customHeight="1">
      <c r="A713" s="186" t="str">
        <f>'PROP DAILY PNL'!A707</f>
        <v/>
      </c>
      <c r="B713" s="190">
        <f t="shared" si="9"/>
        <v>10461574.55</v>
      </c>
      <c r="C713" s="194">
        <f>C712+Sheet!C706</f>
        <v>6158283.984</v>
      </c>
      <c r="D713" s="195">
        <f>D712+Sheet!D706</f>
        <v>1508005.48</v>
      </c>
      <c r="E713" s="195">
        <f>E712+Sheet!E706</f>
        <v>1140256.15</v>
      </c>
      <c r="F713" s="196">
        <f>F712+Sheet!F706</f>
        <v>0</v>
      </c>
      <c r="G713" s="196">
        <f>G712+Sheet!G706</f>
        <v>0</v>
      </c>
      <c r="H713" s="199">
        <v>0.0</v>
      </c>
      <c r="I713" s="195">
        <f>I712+Sheet!I706</f>
        <v>0</v>
      </c>
      <c r="J713" s="196">
        <f>J712+Sheet!J706</f>
        <v>0</v>
      </c>
      <c r="K713" s="180">
        <f>K712+Sheet!K706</f>
        <v>0</v>
      </c>
      <c r="L713" s="180">
        <f>L712+Sheet!L706</f>
        <v>0</v>
      </c>
      <c r="M713" s="180">
        <f>M712+Sheet!M706</f>
        <v>0</v>
      </c>
      <c r="N713" s="180">
        <f>N712+Sheet!N706</f>
        <v>0</v>
      </c>
      <c r="O713" s="167">
        <f>O712+Sheet!O706</f>
        <v>515023.8364</v>
      </c>
      <c r="P713" s="167">
        <f>P712+Sheet!P706</f>
        <v>309655.5108</v>
      </c>
      <c r="Q713" s="167">
        <f>Q712+Sheet!Q706</f>
        <v>830349.5893</v>
      </c>
      <c r="R713" s="167">
        <f>R712+Sheet!R706</f>
        <v>0</v>
      </c>
      <c r="S713" s="159"/>
      <c r="T713" s="159"/>
      <c r="U713" s="159"/>
      <c r="V713" s="159"/>
      <c r="W713" s="159"/>
      <c r="X713" s="159"/>
    </row>
    <row r="714" ht="15.75" customHeight="1">
      <c r="A714" s="186" t="str">
        <f>'PROP DAILY PNL'!A708</f>
        <v/>
      </c>
      <c r="B714" s="190">
        <f t="shared" si="9"/>
        <v>10461574.55</v>
      </c>
      <c r="C714" s="194">
        <f>C713+Sheet!C707</f>
        <v>6158283.984</v>
      </c>
      <c r="D714" s="195">
        <f>D713+Sheet!D707</f>
        <v>1508005.48</v>
      </c>
      <c r="E714" s="195">
        <f>E713+Sheet!E707</f>
        <v>1140256.15</v>
      </c>
      <c r="F714" s="196">
        <f>F713+Sheet!F707</f>
        <v>0</v>
      </c>
      <c r="G714" s="196">
        <f>G713+Sheet!G707</f>
        <v>0</v>
      </c>
      <c r="H714" s="199">
        <v>0.0</v>
      </c>
      <c r="I714" s="195">
        <f>I713+Sheet!I707</f>
        <v>0</v>
      </c>
      <c r="J714" s="196">
        <f>J713+Sheet!J707</f>
        <v>0</v>
      </c>
      <c r="K714" s="180">
        <f>K713+Sheet!K707</f>
        <v>0</v>
      </c>
      <c r="L714" s="180">
        <f>L713+Sheet!L707</f>
        <v>0</v>
      </c>
      <c r="M714" s="180">
        <f>M713+Sheet!M707</f>
        <v>0</v>
      </c>
      <c r="N714" s="180">
        <f>N713+Sheet!N707</f>
        <v>0</v>
      </c>
      <c r="O714" s="167">
        <f>O713+Sheet!O707</f>
        <v>515023.8364</v>
      </c>
      <c r="P714" s="167">
        <f>P713+Sheet!P707</f>
        <v>309655.5108</v>
      </c>
      <c r="Q714" s="167">
        <f>Q713+Sheet!Q707</f>
        <v>830349.5893</v>
      </c>
      <c r="R714" s="167">
        <f>R713+Sheet!R707</f>
        <v>0</v>
      </c>
      <c r="S714" s="159"/>
      <c r="T714" s="159"/>
      <c r="U714" s="159"/>
      <c r="V714" s="159"/>
      <c r="W714" s="159"/>
      <c r="X714" s="159"/>
    </row>
    <row r="715" ht="15.75" customHeight="1">
      <c r="A715" s="186" t="str">
        <f>'PROP DAILY PNL'!A709</f>
        <v/>
      </c>
      <c r="B715" s="190">
        <f t="shared" si="9"/>
        <v>10461574.55</v>
      </c>
      <c r="C715" s="194">
        <f>C714+Sheet!C708</f>
        <v>6158283.984</v>
      </c>
      <c r="D715" s="195">
        <f>D714+Sheet!D708</f>
        <v>1508005.48</v>
      </c>
      <c r="E715" s="195">
        <f>E714+Sheet!E708</f>
        <v>1140256.15</v>
      </c>
      <c r="F715" s="196">
        <f>F714+Sheet!F708</f>
        <v>0</v>
      </c>
      <c r="G715" s="196">
        <f>G714+Sheet!G708</f>
        <v>0</v>
      </c>
      <c r="H715" s="199">
        <v>0.0</v>
      </c>
      <c r="I715" s="195">
        <f>I714+Sheet!I708</f>
        <v>0</v>
      </c>
      <c r="J715" s="196">
        <f>J714+Sheet!J708</f>
        <v>0</v>
      </c>
      <c r="K715" s="180">
        <f>K714+Sheet!K708</f>
        <v>0</v>
      </c>
      <c r="L715" s="180">
        <f>L714+Sheet!L708</f>
        <v>0</v>
      </c>
      <c r="M715" s="180">
        <f>M714+Sheet!M708</f>
        <v>0</v>
      </c>
      <c r="N715" s="180">
        <f>N714+Sheet!N708</f>
        <v>0</v>
      </c>
      <c r="O715" s="167">
        <f>O714+Sheet!O708</f>
        <v>515023.8364</v>
      </c>
      <c r="P715" s="167">
        <f>P714+Sheet!P708</f>
        <v>309655.5108</v>
      </c>
      <c r="Q715" s="167">
        <f>Q714+Sheet!Q708</f>
        <v>830349.5893</v>
      </c>
      <c r="R715" s="167">
        <f>R714+Sheet!R708</f>
        <v>0</v>
      </c>
      <c r="S715" s="159"/>
      <c r="T715" s="159"/>
      <c r="U715" s="159"/>
      <c r="V715" s="159"/>
      <c r="W715" s="159"/>
      <c r="X715" s="159"/>
    </row>
    <row r="716" ht="15.75" customHeight="1">
      <c r="A716" s="186" t="str">
        <f>'PROP DAILY PNL'!A710</f>
        <v/>
      </c>
      <c r="B716" s="190">
        <f t="shared" si="9"/>
        <v>10461574.55</v>
      </c>
      <c r="C716" s="194">
        <f>C715+Sheet!C709</f>
        <v>6158283.984</v>
      </c>
      <c r="D716" s="195">
        <f>D715+Sheet!D709</f>
        <v>1508005.48</v>
      </c>
      <c r="E716" s="195">
        <f>E715+Sheet!E709</f>
        <v>1140256.15</v>
      </c>
      <c r="F716" s="196">
        <f>F715+Sheet!F709</f>
        <v>0</v>
      </c>
      <c r="G716" s="196">
        <f>G715+Sheet!G709</f>
        <v>0</v>
      </c>
      <c r="H716" s="199">
        <v>0.0</v>
      </c>
      <c r="I716" s="195">
        <f>I715+Sheet!I709</f>
        <v>0</v>
      </c>
      <c r="J716" s="196">
        <f>J715+Sheet!J709</f>
        <v>0</v>
      </c>
      <c r="K716" s="180">
        <f>K715+Sheet!K709</f>
        <v>0</v>
      </c>
      <c r="L716" s="180">
        <f>L715+Sheet!L709</f>
        <v>0</v>
      </c>
      <c r="M716" s="180">
        <f>M715+Sheet!M709</f>
        <v>0</v>
      </c>
      <c r="N716" s="180">
        <f>N715+Sheet!N709</f>
        <v>0</v>
      </c>
      <c r="O716" s="167">
        <f>O715+Sheet!O709</f>
        <v>515023.8364</v>
      </c>
      <c r="P716" s="167">
        <f>P715+Sheet!P709</f>
        <v>309655.5108</v>
      </c>
      <c r="Q716" s="167">
        <f>Q715+Sheet!Q709</f>
        <v>830349.5893</v>
      </c>
      <c r="R716" s="167">
        <f>R715+Sheet!R709</f>
        <v>0</v>
      </c>
      <c r="S716" s="159"/>
      <c r="T716" s="159"/>
      <c r="U716" s="159"/>
      <c r="V716" s="159"/>
      <c r="W716" s="159"/>
      <c r="X716" s="159"/>
    </row>
    <row r="717" ht="15.75" customHeight="1">
      <c r="A717" s="186" t="str">
        <f>'PROP DAILY PNL'!A711</f>
        <v/>
      </c>
      <c r="B717" s="190">
        <f t="shared" si="9"/>
        <v>10461574.55</v>
      </c>
      <c r="C717" s="194">
        <f>C716+Sheet!C710</f>
        <v>6158283.984</v>
      </c>
      <c r="D717" s="195">
        <f>D716+Sheet!D710</f>
        <v>1508005.48</v>
      </c>
      <c r="E717" s="195">
        <f>E716+Sheet!E710</f>
        <v>1140256.15</v>
      </c>
      <c r="F717" s="196">
        <f>F716+Sheet!F710</f>
        <v>0</v>
      </c>
      <c r="G717" s="196">
        <f>G716+Sheet!G710</f>
        <v>0</v>
      </c>
      <c r="H717" s="199">
        <v>0.0</v>
      </c>
      <c r="I717" s="195">
        <f>I716+Sheet!I710</f>
        <v>0</v>
      </c>
      <c r="J717" s="196">
        <f>J716+Sheet!J710</f>
        <v>0</v>
      </c>
      <c r="K717" s="180">
        <f>K716+Sheet!K710</f>
        <v>0</v>
      </c>
      <c r="L717" s="180">
        <f>L716+Sheet!L710</f>
        <v>0</v>
      </c>
      <c r="M717" s="180">
        <f>M716+Sheet!M710</f>
        <v>0</v>
      </c>
      <c r="N717" s="180">
        <f>N716+Sheet!N710</f>
        <v>0</v>
      </c>
      <c r="O717" s="167">
        <f>O716+Sheet!O710</f>
        <v>515023.8364</v>
      </c>
      <c r="P717" s="167">
        <f>P716+Sheet!P710</f>
        <v>309655.5108</v>
      </c>
      <c r="Q717" s="167">
        <f>Q716+Sheet!Q710</f>
        <v>830349.5893</v>
      </c>
      <c r="R717" s="167">
        <f>R716+Sheet!R710</f>
        <v>0</v>
      </c>
      <c r="S717" s="159"/>
      <c r="T717" s="159"/>
      <c r="U717" s="159"/>
      <c r="V717" s="159"/>
      <c r="W717" s="159"/>
      <c r="X717" s="159"/>
    </row>
    <row r="718" ht="15.75" customHeight="1">
      <c r="A718" s="186" t="str">
        <f>'PROP DAILY PNL'!A712</f>
        <v/>
      </c>
      <c r="B718" s="190">
        <f t="shared" si="9"/>
        <v>10461574.55</v>
      </c>
      <c r="C718" s="194">
        <f>C717+Sheet!C711</f>
        <v>6158283.984</v>
      </c>
      <c r="D718" s="195">
        <f>D717+Sheet!D711</f>
        <v>1508005.48</v>
      </c>
      <c r="E718" s="195">
        <f>E717+Sheet!E711</f>
        <v>1140256.15</v>
      </c>
      <c r="F718" s="196">
        <f>F717+Sheet!F711</f>
        <v>0</v>
      </c>
      <c r="G718" s="196">
        <f>G717+Sheet!G711</f>
        <v>0</v>
      </c>
      <c r="H718" s="199">
        <v>0.0</v>
      </c>
      <c r="I718" s="195">
        <f>I717+Sheet!I711</f>
        <v>0</v>
      </c>
      <c r="J718" s="196">
        <f>J717+Sheet!J711</f>
        <v>0</v>
      </c>
      <c r="K718" s="180">
        <f>K717+Sheet!K711</f>
        <v>0</v>
      </c>
      <c r="L718" s="180">
        <f>L717+Sheet!L711</f>
        <v>0</v>
      </c>
      <c r="M718" s="180">
        <f>M717+Sheet!M711</f>
        <v>0</v>
      </c>
      <c r="N718" s="180">
        <f>N717+Sheet!N711</f>
        <v>0</v>
      </c>
      <c r="O718" s="167">
        <f>O717+Sheet!O711</f>
        <v>515023.8364</v>
      </c>
      <c r="P718" s="167">
        <f>P717+Sheet!P711</f>
        <v>309655.5108</v>
      </c>
      <c r="Q718" s="167">
        <f>Q717+Sheet!Q711</f>
        <v>830349.5893</v>
      </c>
      <c r="R718" s="167">
        <f>R717+Sheet!R711</f>
        <v>0</v>
      </c>
      <c r="S718" s="159"/>
      <c r="T718" s="159"/>
      <c r="U718" s="159"/>
      <c r="V718" s="159"/>
      <c r="W718" s="159"/>
      <c r="X718" s="159"/>
    </row>
    <row r="719" ht="15.75" customHeight="1">
      <c r="A719" s="186" t="str">
        <f>'PROP DAILY PNL'!A713</f>
        <v/>
      </c>
      <c r="B719" s="190">
        <f t="shared" si="9"/>
        <v>10461574.55</v>
      </c>
      <c r="C719" s="194">
        <f>C718+Sheet!C712</f>
        <v>6158283.984</v>
      </c>
      <c r="D719" s="195">
        <f>D718+Sheet!D712</f>
        <v>1508005.48</v>
      </c>
      <c r="E719" s="195">
        <f>E718+Sheet!E712</f>
        <v>1140256.15</v>
      </c>
      <c r="F719" s="196">
        <f>F718+Sheet!F712</f>
        <v>0</v>
      </c>
      <c r="G719" s="196">
        <f>G718+Sheet!G712</f>
        <v>0</v>
      </c>
      <c r="H719" s="199">
        <v>0.0</v>
      </c>
      <c r="I719" s="195">
        <f>I718+Sheet!I712</f>
        <v>0</v>
      </c>
      <c r="J719" s="196">
        <f>J718+Sheet!J712</f>
        <v>0</v>
      </c>
      <c r="K719" s="180">
        <f>K718+Sheet!K712</f>
        <v>0</v>
      </c>
      <c r="L719" s="180">
        <f>L718+Sheet!L712</f>
        <v>0</v>
      </c>
      <c r="M719" s="180">
        <f>M718+Sheet!M712</f>
        <v>0</v>
      </c>
      <c r="N719" s="180">
        <f>N718+Sheet!N712</f>
        <v>0</v>
      </c>
      <c r="O719" s="167">
        <f>O718+Sheet!O712</f>
        <v>515023.8364</v>
      </c>
      <c r="P719" s="167">
        <f>P718+Sheet!P712</f>
        <v>309655.5108</v>
      </c>
      <c r="Q719" s="167">
        <f>Q718+Sheet!Q712</f>
        <v>830349.5893</v>
      </c>
      <c r="R719" s="167">
        <f>R718+Sheet!R712</f>
        <v>0</v>
      </c>
      <c r="S719" s="159"/>
      <c r="T719" s="159"/>
      <c r="U719" s="159"/>
      <c r="V719" s="159"/>
      <c r="W719" s="159"/>
      <c r="X719" s="159"/>
    </row>
    <row r="720" ht="15.75" customHeight="1">
      <c r="A720" s="186" t="str">
        <f>'PROP DAILY PNL'!A714</f>
        <v/>
      </c>
      <c r="B720" s="190">
        <f t="shared" si="9"/>
        <v>10461574.55</v>
      </c>
      <c r="C720" s="194">
        <f>C719+Sheet!C713</f>
        <v>6158283.984</v>
      </c>
      <c r="D720" s="195">
        <f>D719+Sheet!D713</f>
        <v>1508005.48</v>
      </c>
      <c r="E720" s="195">
        <f>E719+Sheet!E713</f>
        <v>1140256.15</v>
      </c>
      <c r="F720" s="196">
        <f>F719+Sheet!F713</f>
        <v>0</v>
      </c>
      <c r="G720" s="196">
        <f>G719+Sheet!G713</f>
        <v>0</v>
      </c>
      <c r="H720" s="199">
        <v>0.0</v>
      </c>
      <c r="I720" s="195">
        <f>I719+Sheet!I713</f>
        <v>0</v>
      </c>
      <c r="J720" s="196">
        <f>J719+Sheet!J713</f>
        <v>0</v>
      </c>
      <c r="K720" s="180">
        <f>K719+Sheet!K713</f>
        <v>0</v>
      </c>
      <c r="L720" s="180">
        <f>L719+Sheet!L713</f>
        <v>0</v>
      </c>
      <c r="M720" s="180">
        <f>M719+Sheet!M713</f>
        <v>0</v>
      </c>
      <c r="N720" s="180">
        <f>N719+Sheet!N713</f>
        <v>0</v>
      </c>
      <c r="O720" s="167">
        <f>O719+Sheet!O713</f>
        <v>515023.8364</v>
      </c>
      <c r="P720" s="167">
        <f>P719+Sheet!P713</f>
        <v>309655.5108</v>
      </c>
      <c r="Q720" s="167">
        <f>Q719+Sheet!Q713</f>
        <v>830349.5893</v>
      </c>
      <c r="R720" s="167">
        <f>R719+Sheet!R713</f>
        <v>0</v>
      </c>
      <c r="S720" s="159"/>
      <c r="T720" s="159"/>
      <c r="U720" s="159"/>
      <c r="V720" s="159"/>
      <c r="W720" s="159"/>
      <c r="X720" s="159"/>
    </row>
    <row r="721" ht="15.75" customHeight="1">
      <c r="A721" s="186" t="str">
        <f>'PROP DAILY PNL'!A715</f>
        <v/>
      </c>
      <c r="B721" s="190">
        <f t="shared" si="9"/>
        <v>10461574.55</v>
      </c>
      <c r="C721" s="194">
        <f>C720+Sheet!C714</f>
        <v>6158283.984</v>
      </c>
      <c r="D721" s="195">
        <f>D720+Sheet!D714</f>
        <v>1508005.48</v>
      </c>
      <c r="E721" s="195">
        <f>E720+Sheet!E714</f>
        <v>1140256.15</v>
      </c>
      <c r="F721" s="196">
        <f>F720+Sheet!F714</f>
        <v>0</v>
      </c>
      <c r="G721" s="196">
        <f>G720+Sheet!G714</f>
        <v>0</v>
      </c>
      <c r="H721" s="199">
        <v>0.0</v>
      </c>
      <c r="I721" s="195">
        <f>I720+Sheet!I714</f>
        <v>0</v>
      </c>
      <c r="J721" s="196">
        <f>J720+Sheet!J714</f>
        <v>0</v>
      </c>
      <c r="K721" s="180">
        <f>K720+Sheet!K714</f>
        <v>0</v>
      </c>
      <c r="L721" s="180">
        <f>L720+Sheet!L714</f>
        <v>0</v>
      </c>
      <c r="M721" s="180">
        <f>M720+Sheet!M714</f>
        <v>0</v>
      </c>
      <c r="N721" s="180">
        <f>N720+Sheet!N714</f>
        <v>0</v>
      </c>
      <c r="O721" s="167">
        <f>O720+Sheet!O714</f>
        <v>515023.8364</v>
      </c>
      <c r="P721" s="167">
        <f>P720+Sheet!P714</f>
        <v>309655.5108</v>
      </c>
      <c r="Q721" s="167">
        <f>Q720+Sheet!Q714</f>
        <v>830349.5893</v>
      </c>
      <c r="R721" s="167">
        <f>R720+Sheet!R714</f>
        <v>0</v>
      </c>
      <c r="S721" s="159"/>
      <c r="T721" s="159"/>
      <c r="U721" s="159"/>
      <c r="V721" s="159"/>
      <c r="W721" s="159"/>
      <c r="X721" s="159"/>
    </row>
    <row r="722" ht="15.75" customHeight="1">
      <c r="A722" s="186" t="str">
        <f>'PROP DAILY PNL'!A716</f>
        <v/>
      </c>
      <c r="B722" s="190">
        <f t="shared" si="9"/>
        <v>10461574.55</v>
      </c>
      <c r="C722" s="194">
        <f>C721+Sheet!C715</f>
        <v>6158283.984</v>
      </c>
      <c r="D722" s="195">
        <f>D721+Sheet!D715</f>
        <v>1508005.48</v>
      </c>
      <c r="E722" s="195">
        <f>E721+Sheet!E715</f>
        <v>1140256.15</v>
      </c>
      <c r="F722" s="196">
        <f>F721+Sheet!F715</f>
        <v>0</v>
      </c>
      <c r="G722" s="196">
        <f>G721+Sheet!G715</f>
        <v>0</v>
      </c>
      <c r="H722" s="199">
        <v>0.0</v>
      </c>
      <c r="I722" s="195">
        <f>I721+Sheet!I715</f>
        <v>0</v>
      </c>
      <c r="J722" s="196">
        <f>J721+Sheet!J715</f>
        <v>0</v>
      </c>
      <c r="K722" s="180">
        <f>K721+Sheet!K715</f>
        <v>0</v>
      </c>
      <c r="L722" s="180">
        <f>L721+Sheet!L715</f>
        <v>0</v>
      </c>
      <c r="M722" s="180">
        <f>M721+Sheet!M715</f>
        <v>0</v>
      </c>
      <c r="N722" s="180">
        <f>N721+Sheet!N715</f>
        <v>0</v>
      </c>
      <c r="O722" s="167">
        <f>O721+Sheet!O715</f>
        <v>515023.8364</v>
      </c>
      <c r="P722" s="167">
        <f>P721+Sheet!P715</f>
        <v>309655.5108</v>
      </c>
      <c r="Q722" s="167">
        <f>Q721+Sheet!Q715</f>
        <v>830349.5893</v>
      </c>
      <c r="R722" s="167">
        <f>R721+Sheet!R715</f>
        <v>0</v>
      </c>
      <c r="S722" s="159"/>
      <c r="T722" s="159"/>
      <c r="U722" s="159"/>
      <c r="V722" s="159"/>
      <c r="W722" s="159"/>
      <c r="X722" s="159"/>
    </row>
    <row r="723" ht="15.75" customHeight="1">
      <c r="A723" s="186" t="str">
        <f>'PROP DAILY PNL'!A717</f>
        <v/>
      </c>
      <c r="B723" s="190">
        <f t="shared" si="9"/>
        <v>10461574.55</v>
      </c>
      <c r="C723" s="194">
        <f>C722+Sheet!C716</f>
        <v>6158283.984</v>
      </c>
      <c r="D723" s="195">
        <f>D722+Sheet!D716</f>
        <v>1508005.48</v>
      </c>
      <c r="E723" s="195">
        <f>E722+Sheet!E716</f>
        <v>1140256.15</v>
      </c>
      <c r="F723" s="196">
        <f>F722+Sheet!F716</f>
        <v>0</v>
      </c>
      <c r="G723" s="196">
        <f>G722+Sheet!G716</f>
        <v>0</v>
      </c>
      <c r="H723" s="199">
        <v>0.0</v>
      </c>
      <c r="I723" s="195">
        <f>I722+Sheet!I716</f>
        <v>0</v>
      </c>
      <c r="J723" s="196">
        <f>J722+Sheet!J716</f>
        <v>0</v>
      </c>
      <c r="K723" s="180">
        <f>K722+Sheet!K716</f>
        <v>0</v>
      </c>
      <c r="L723" s="180">
        <f>L722+Sheet!L716</f>
        <v>0</v>
      </c>
      <c r="M723" s="180">
        <f>M722+Sheet!M716</f>
        <v>0</v>
      </c>
      <c r="N723" s="180">
        <f>N722+Sheet!N716</f>
        <v>0</v>
      </c>
      <c r="O723" s="167">
        <f>O722+Sheet!O716</f>
        <v>515023.8364</v>
      </c>
      <c r="P723" s="167">
        <f>P722+Sheet!P716</f>
        <v>309655.5108</v>
      </c>
      <c r="Q723" s="167">
        <f>Q722+Sheet!Q716</f>
        <v>830349.5893</v>
      </c>
      <c r="R723" s="167">
        <f>R722+Sheet!R716</f>
        <v>0</v>
      </c>
      <c r="S723" s="159"/>
      <c r="T723" s="159"/>
      <c r="U723" s="159"/>
      <c r="V723" s="159"/>
      <c r="W723" s="159"/>
      <c r="X723" s="159"/>
    </row>
    <row r="724" ht="15.75" customHeight="1">
      <c r="A724" s="186" t="str">
        <f>'PROP DAILY PNL'!A718</f>
        <v/>
      </c>
      <c r="B724" s="190">
        <f t="shared" si="9"/>
        <v>10461574.55</v>
      </c>
      <c r="C724" s="194">
        <f>C723+Sheet!C717</f>
        <v>6158283.984</v>
      </c>
      <c r="D724" s="195">
        <f>D723+Sheet!D717</f>
        <v>1508005.48</v>
      </c>
      <c r="E724" s="195">
        <f>E723+Sheet!E717</f>
        <v>1140256.15</v>
      </c>
      <c r="F724" s="196">
        <f>F723+Sheet!F717</f>
        <v>0</v>
      </c>
      <c r="G724" s="196">
        <f>G723+Sheet!G717</f>
        <v>0</v>
      </c>
      <c r="H724" s="199">
        <v>0.0</v>
      </c>
      <c r="I724" s="195">
        <f>I723+Sheet!I717</f>
        <v>0</v>
      </c>
      <c r="J724" s="196">
        <f>J723+Sheet!J717</f>
        <v>0</v>
      </c>
      <c r="K724" s="180">
        <f>K723+Sheet!K717</f>
        <v>0</v>
      </c>
      <c r="L724" s="180">
        <f>L723+Sheet!L717</f>
        <v>0</v>
      </c>
      <c r="M724" s="180">
        <f>M723+Sheet!M717</f>
        <v>0</v>
      </c>
      <c r="N724" s="180">
        <f>N723+Sheet!N717</f>
        <v>0</v>
      </c>
      <c r="O724" s="167">
        <f>O723+Sheet!O717</f>
        <v>515023.8364</v>
      </c>
      <c r="P724" s="167">
        <f>P723+Sheet!P717</f>
        <v>309655.5108</v>
      </c>
      <c r="Q724" s="167">
        <f>Q723+Sheet!Q717</f>
        <v>830349.5893</v>
      </c>
      <c r="R724" s="167">
        <f>R723+Sheet!R717</f>
        <v>0</v>
      </c>
      <c r="S724" s="159"/>
      <c r="T724" s="159"/>
      <c r="U724" s="159"/>
      <c r="V724" s="159"/>
      <c r="W724" s="159"/>
      <c r="X724" s="159"/>
    </row>
    <row r="725" ht="15.75" customHeight="1">
      <c r="A725" s="186" t="str">
        <f>'PROP DAILY PNL'!A719</f>
        <v/>
      </c>
      <c r="B725" s="190">
        <f t="shared" si="9"/>
        <v>10461574.55</v>
      </c>
      <c r="C725" s="194">
        <f>C724+Sheet!C718</f>
        <v>6158283.984</v>
      </c>
      <c r="D725" s="195">
        <f>D724+Sheet!D718</f>
        <v>1508005.48</v>
      </c>
      <c r="E725" s="195">
        <f>E724+Sheet!E718</f>
        <v>1140256.15</v>
      </c>
      <c r="F725" s="196">
        <f>F724+Sheet!F718</f>
        <v>0</v>
      </c>
      <c r="G725" s="196">
        <f>G724+Sheet!G718</f>
        <v>0</v>
      </c>
      <c r="H725" s="199">
        <v>0.0</v>
      </c>
      <c r="I725" s="195">
        <f>I724+Sheet!I718</f>
        <v>0</v>
      </c>
      <c r="J725" s="196">
        <f>J724+Sheet!J718</f>
        <v>0</v>
      </c>
      <c r="K725" s="180">
        <f>K724+Sheet!K718</f>
        <v>0</v>
      </c>
      <c r="L725" s="180">
        <f>L724+Sheet!L718</f>
        <v>0</v>
      </c>
      <c r="M725" s="180">
        <f>M724+Sheet!M718</f>
        <v>0</v>
      </c>
      <c r="N725" s="180">
        <f>N724+Sheet!N718</f>
        <v>0</v>
      </c>
      <c r="O725" s="167">
        <f>O724+Sheet!O718</f>
        <v>515023.8364</v>
      </c>
      <c r="P725" s="167">
        <f>P724+Sheet!P718</f>
        <v>309655.5108</v>
      </c>
      <c r="Q725" s="167">
        <f>Q724+Sheet!Q718</f>
        <v>830349.5893</v>
      </c>
      <c r="R725" s="167">
        <f>R724+Sheet!R718</f>
        <v>0</v>
      </c>
      <c r="S725" s="159"/>
      <c r="T725" s="159"/>
      <c r="U725" s="159"/>
      <c r="V725" s="159"/>
      <c r="W725" s="159"/>
      <c r="X725" s="159"/>
    </row>
    <row r="726" ht="15.75" customHeight="1">
      <c r="A726" s="186" t="str">
        <f>'PROP DAILY PNL'!A720</f>
        <v/>
      </c>
      <c r="B726" s="190">
        <f t="shared" si="9"/>
        <v>10461574.55</v>
      </c>
      <c r="C726" s="194">
        <f>C725+Sheet!C719</f>
        <v>6158283.984</v>
      </c>
      <c r="D726" s="195">
        <f>D725+Sheet!D719</f>
        <v>1508005.48</v>
      </c>
      <c r="E726" s="195">
        <f>E725+Sheet!E719</f>
        <v>1140256.15</v>
      </c>
      <c r="F726" s="196">
        <f>F725+Sheet!F719</f>
        <v>0</v>
      </c>
      <c r="G726" s="196">
        <f>G725+Sheet!G719</f>
        <v>0</v>
      </c>
      <c r="H726" s="199">
        <v>0.0</v>
      </c>
      <c r="I726" s="195">
        <f>I725+Sheet!I719</f>
        <v>0</v>
      </c>
      <c r="J726" s="196">
        <f>J725+Sheet!J719</f>
        <v>0</v>
      </c>
      <c r="K726" s="180">
        <f>K725+Sheet!K719</f>
        <v>0</v>
      </c>
      <c r="L726" s="180">
        <f>L725+Sheet!L719</f>
        <v>0</v>
      </c>
      <c r="M726" s="180">
        <f>M725+Sheet!M719</f>
        <v>0</v>
      </c>
      <c r="N726" s="180">
        <f>N725+Sheet!N719</f>
        <v>0</v>
      </c>
      <c r="O726" s="167">
        <f>O725+Sheet!O719</f>
        <v>515023.8364</v>
      </c>
      <c r="P726" s="167">
        <f>P725+Sheet!P719</f>
        <v>309655.5108</v>
      </c>
      <c r="Q726" s="167">
        <f>Q725+Sheet!Q719</f>
        <v>830349.5893</v>
      </c>
      <c r="R726" s="167">
        <f>R725+Sheet!R719</f>
        <v>0</v>
      </c>
      <c r="S726" s="159"/>
      <c r="T726" s="159"/>
      <c r="U726" s="159"/>
      <c r="V726" s="159"/>
      <c r="W726" s="159"/>
      <c r="X726" s="159"/>
    </row>
    <row r="727" ht="15.75" customHeight="1">
      <c r="A727" s="186" t="str">
        <f>'PROP DAILY PNL'!A721</f>
        <v/>
      </c>
      <c r="B727" s="190">
        <f t="shared" si="9"/>
        <v>10461574.55</v>
      </c>
      <c r="C727" s="194">
        <f>C726+Sheet!C720</f>
        <v>6158283.984</v>
      </c>
      <c r="D727" s="195">
        <f>D726+Sheet!D720</f>
        <v>1508005.48</v>
      </c>
      <c r="E727" s="195">
        <f>E726+Sheet!E720</f>
        <v>1140256.15</v>
      </c>
      <c r="F727" s="196">
        <f>F726+Sheet!F720</f>
        <v>0</v>
      </c>
      <c r="G727" s="196">
        <f>G726+Sheet!G720</f>
        <v>0</v>
      </c>
      <c r="H727" s="199">
        <v>0.0</v>
      </c>
      <c r="I727" s="195">
        <f>I726+Sheet!I720</f>
        <v>0</v>
      </c>
      <c r="J727" s="196">
        <f>J726+Sheet!J720</f>
        <v>0</v>
      </c>
      <c r="K727" s="180">
        <f>K726+Sheet!K720</f>
        <v>0</v>
      </c>
      <c r="L727" s="180">
        <f>L726+Sheet!L720</f>
        <v>0</v>
      </c>
      <c r="M727" s="180">
        <f>M726+Sheet!M720</f>
        <v>0</v>
      </c>
      <c r="N727" s="180">
        <f>N726+Sheet!N720</f>
        <v>0</v>
      </c>
      <c r="O727" s="167">
        <f>O726+Sheet!O720</f>
        <v>515023.8364</v>
      </c>
      <c r="P727" s="167">
        <f>P726+Sheet!P720</f>
        <v>309655.5108</v>
      </c>
      <c r="Q727" s="167">
        <f>Q726+Sheet!Q720</f>
        <v>830349.5893</v>
      </c>
      <c r="R727" s="167">
        <f>R726+Sheet!R720</f>
        <v>0</v>
      </c>
      <c r="S727" s="159"/>
      <c r="T727" s="159"/>
      <c r="U727" s="159"/>
      <c r="V727" s="159"/>
      <c r="W727" s="159"/>
      <c r="X727" s="159"/>
    </row>
    <row r="728" ht="15.75" customHeight="1">
      <c r="A728" s="186" t="str">
        <f>'PROP DAILY PNL'!A722</f>
        <v/>
      </c>
      <c r="B728" s="190">
        <f t="shared" si="9"/>
        <v>10461574.55</v>
      </c>
      <c r="C728" s="194">
        <f>C727+Sheet!C721</f>
        <v>6158283.984</v>
      </c>
      <c r="D728" s="195">
        <f>D727+Sheet!D721</f>
        <v>1508005.48</v>
      </c>
      <c r="E728" s="195">
        <f>E727+Sheet!E721</f>
        <v>1140256.15</v>
      </c>
      <c r="F728" s="196">
        <f>F727+Sheet!F721</f>
        <v>0</v>
      </c>
      <c r="G728" s="196">
        <f>G727+Sheet!G721</f>
        <v>0</v>
      </c>
      <c r="H728" s="199">
        <v>0.0</v>
      </c>
      <c r="I728" s="195">
        <f>I727+Sheet!I721</f>
        <v>0</v>
      </c>
      <c r="J728" s="196">
        <f>J727+Sheet!J721</f>
        <v>0</v>
      </c>
      <c r="K728" s="180">
        <f>K727+Sheet!K721</f>
        <v>0</v>
      </c>
      <c r="L728" s="180">
        <f>L727+Sheet!L721</f>
        <v>0</v>
      </c>
      <c r="M728" s="180">
        <f>M727+Sheet!M721</f>
        <v>0</v>
      </c>
      <c r="N728" s="180">
        <f>N727+Sheet!N721</f>
        <v>0</v>
      </c>
      <c r="O728" s="167">
        <f>O727+Sheet!O721</f>
        <v>515023.8364</v>
      </c>
      <c r="P728" s="167">
        <f>P727+Sheet!P721</f>
        <v>309655.5108</v>
      </c>
      <c r="Q728" s="167">
        <f>Q727+Sheet!Q721</f>
        <v>830349.5893</v>
      </c>
      <c r="R728" s="167">
        <f>R727+Sheet!R721</f>
        <v>0</v>
      </c>
      <c r="S728" s="159"/>
      <c r="T728" s="159"/>
      <c r="U728" s="159"/>
      <c r="V728" s="159"/>
      <c r="W728" s="159"/>
      <c r="X728" s="159"/>
    </row>
    <row r="729" ht="15.75" customHeight="1">
      <c r="A729" s="186" t="str">
        <f>'PROP DAILY PNL'!A723</f>
        <v/>
      </c>
      <c r="B729" s="190">
        <f t="shared" si="9"/>
        <v>10461574.55</v>
      </c>
      <c r="C729" s="194">
        <f>C728+Sheet!C722</f>
        <v>6158283.984</v>
      </c>
      <c r="D729" s="195">
        <f>D728+Sheet!D722</f>
        <v>1508005.48</v>
      </c>
      <c r="E729" s="195">
        <f>E728+Sheet!E722</f>
        <v>1140256.15</v>
      </c>
      <c r="F729" s="196">
        <f>F728+Sheet!F722</f>
        <v>0</v>
      </c>
      <c r="G729" s="196">
        <f>G728+Sheet!G722</f>
        <v>0</v>
      </c>
      <c r="H729" s="199">
        <v>0.0</v>
      </c>
      <c r="I729" s="195">
        <f>I728+Sheet!I722</f>
        <v>0</v>
      </c>
      <c r="J729" s="196">
        <f>J728+Sheet!J722</f>
        <v>0</v>
      </c>
      <c r="K729" s="180">
        <f>K728+Sheet!K722</f>
        <v>0</v>
      </c>
      <c r="L729" s="180">
        <f>L728+Sheet!L722</f>
        <v>0</v>
      </c>
      <c r="M729" s="180">
        <f>M728+Sheet!M722</f>
        <v>0</v>
      </c>
      <c r="N729" s="180">
        <f>N728+Sheet!N722</f>
        <v>0</v>
      </c>
      <c r="O729" s="167">
        <f>O728+Sheet!O722</f>
        <v>515023.8364</v>
      </c>
      <c r="P729" s="167">
        <f>P728+Sheet!P722</f>
        <v>309655.5108</v>
      </c>
      <c r="Q729" s="167">
        <f>Q728+Sheet!Q722</f>
        <v>830349.5893</v>
      </c>
      <c r="R729" s="167">
        <f>R728+Sheet!R722</f>
        <v>0</v>
      </c>
      <c r="S729" s="159"/>
      <c r="T729" s="159"/>
      <c r="U729" s="159"/>
      <c r="V729" s="159"/>
      <c r="W729" s="159"/>
      <c r="X729" s="159"/>
    </row>
    <row r="730" ht="15.75" customHeight="1">
      <c r="A730" s="186" t="str">
        <f>'PROP DAILY PNL'!A724</f>
        <v/>
      </c>
      <c r="B730" s="190">
        <f t="shared" si="9"/>
        <v>10461574.55</v>
      </c>
      <c r="C730" s="194">
        <f>C729+Sheet!C723</f>
        <v>6158283.984</v>
      </c>
      <c r="D730" s="195">
        <f>D729+Sheet!D723</f>
        <v>1508005.48</v>
      </c>
      <c r="E730" s="195">
        <f>E729+Sheet!E723</f>
        <v>1140256.15</v>
      </c>
      <c r="F730" s="196">
        <f>F729+Sheet!F723</f>
        <v>0</v>
      </c>
      <c r="G730" s="196">
        <f>G729+Sheet!G723</f>
        <v>0</v>
      </c>
      <c r="H730" s="199">
        <v>0.0</v>
      </c>
      <c r="I730" s="195">
        <f>I729+Sheet!I723</f>
        <v>0</v>
      </c>
      <c r="J730" s="196">
        <f>J729+Sheet!J723</f>
        <v>0</v>
      </c>
      <c r="K730" s="180">
        <f>K729+Sheet!K723</f>
        <v>0</v>
      </c>
      <c r="L730" s="180">
        <f>L729+Sheet!L723</f>
        <v>0</v>
      </c>
      <c r="M730" s="180">
        <f>M729+Sheet!M723</f>
        <v>0</v>
      </c>
      <c r="N730" s="180">
        <f>N729+Sheet!N723</f>
        <v>0</v>
      </c>
      <c r="O730" s="167">
        <f>O729+Sheet!O723</f>
        <v>515023.8364</v>
      </c>
      <c r="P730" s="167">
        <f>P729+Sheet!P723</f>
        <v>309655.5108</v>
      </c>
      <c r="Q730" s="167">
        <f>Q729+Sheet!Q723</f>
        <v>830349.5893</v>
      </c>
      <c r="R730" s="167">
        <f>R729+Sheet!R723</f>
        <v>0</v>
      </c>
      <c r="S730" s="159"/>
      <c r="T730" s="159"/>
      <c r="U730" s="159"/>
      <c r="V730" s="159"/>
      <c r="W730" s="159"/>
      <c r="X730" s="159"/>
    </row>
    <row r="731" ht="15.75" customHeight="1">
      <c r="A731" s="186" t="str">
        <f>'PROP DAILY PNL'!A725</f>
        <v/>
      </c>
      <c r="B731" s="190">
        <f t="shared" si="9"/>
        <v>10461574.55</v>
      </c>
      <c r="C731" s="194">
        <f>C730+Sheet!C724</f>
        <v>6158283.984</v>
      </c>
      <c r="D731" s="195">
        <f>D730+Sheet!D724</f>
        <v>1508005.48</v>
      </c>
      <c r="E731" s="195">
        <f>E730+Sheet!E724</f>
        <v>1140256.15</v>
      </c>
      <c r="F731" s="196">
        <f>F730+Sheet!F724</f>
        <v>0</v>
      </c>
      <c r="G731" s="196">
        <f>G730+Sheet!G724</f>
        <v>0</v>
      </c>
      <c r="H731" s="199">
        <v>0.0</v>
      </c>
      <c r="I731" s="195">
        <f>I730+Sheet!I724</f>
        <v>0</v>
      </c>
      <c r="J731" s="196">
        <f>J730+Sheet!J724</f>
        <v>0</v>
      </c>
      <c r="K731" s="180">
        <f>K730+Sheet!K724</f>
        <v>0</v>
      </c>
      <c r="L731" s="180">
        <f>L730+Sheet!L724</f>
        <v>0</v>
      </c>
      <c r="M731" s="180">
        <f>M730+Sheet!M724</f>
        <v>0</v>
      </c>
      <c r="N731" s="180">
        <f>N730+Sheet!N724</f>
        <v>0</v>
      </c>
      <c r="O731" s="167">
        <f>O730+Sheet!O724</f>
        <v>515023.8364</v>
      </c>
      <c r="P731" s="167">
        <f>P730+Sheet!P724</f>
        <v>309655.5108</v>
      </c>
      <c r="Q731" s="167">
        <f>Q730+Sheet!Q724</f>
        <v>830349.5893</v>
      </c>
      <c r="R731" s="167">
        <f>R730+Sheet!R724</f>
        <v>0</v>
      </c>
      <c r="S731" s="159"/>
      <c r="T731" s="159"/>
      <c r="U731" s="159"/>
      <c r="V731" s="159"/>
      <c r="W731" s="159"/>
      <c r="X731" s="159"/>
    </row>
    <row r="732" ht="15.75" customHeight="1">
      <c r="A732" s="186" t="str">
        <f>'PROP DAILY PNL'!A726</f>
        <v/>
      </c>
      <c r="B732" s="190">
        <f t="shared" si="9"/>
        <v>10461574.55</v>
      </c>
      <c r="C732" s="194">
        <f>C731+Sheet!C725</f>
        <v>6158283.984</v>
      </c>
      <c r="D732" s="195">
        <f>D731+Sheet!D725</f>
        <v>1508005.48</v>
      </c>
      <c r="E732" s="195">
        <f>E731+Sheet!E725</f>
        <v>1140256.15</v>
      </c>
      <c r="F732" s="196">
        <f>F731+Sheet!F725</f>
        <v>0</v>
      </c>
      <c r="G732" s="196">
        <f>G731+Sheet!G725</f>
        <v>0</v>
      </c>
      <c r="H732" s="199">
        <v>0.0</v>
      </c>
      <c r="I732" s="195">
        <f>I731+Sheet!I725</f>
        <v>0</v>
      </c>
      <c r="J732" s="196">
        <f>J731+Sheet!J725</f>
        <v>0</v>
      </c>
      <c r="K732" s="180">
        <f>K731+Sheet!K725</f>
        <v>0</v>
      </c>
      <c r="L732" s="180">
        <f>L731+Sheet!L725</f>
        <v>0</v>
      </c>
      <c r="M732" s="180">
        <f>M731+Sheet!M725</f>
        <v>0</v>
      </c>
      <c r="N732" s="180">
        <f>N731+Sheet!N725</f>
        <v>0</v>
      </c>
      <c r="O732" s="167">
        <f>O731+Sheet!O725</f>
        <v>515023.8364</v>
      </c>
      <c r="P732" s="167">
        <f>P731+Sheet!P725</f>
        <v>309655.5108</v>
      </c>
      <c r="Q732" s="167">
        <f>Q731+Sheet!Q725</f>
        <v>830349.5893</v>
      </c>
      <c r="R732" s="167">
        <f>R731+Sheet!R725</f>
        <v>0</v>
      </c>
      <c r="S732" s="159"/>
      <c r="T732" s="159"/>
      <c r="U732" s="159"/>
      <c r="V732" s="159"/>
      <c r="W732" s="159"/>
      <c r="X732" s="159"/>
    </row>
    <row r="733" ht="15.75" customHeight="1">
      <c r="A733" s="186" t="str">
        <f>'PROP DAILY PNL'!A727</f>
        <v/>
      </c>
      <c r="B733" s="190">
        <f t="shared" si="9"/>
        <v>10461574.55</v>
      </c>
      <c r="C733" s="194">
        <f>C732+Sheet!C726</f>
        <v>6158283.984</v>
      </c>
      <c r="D733" s="195">
        <f>D732+Sheet!D726</f>
        <v>1508005.48</v>
      </c>
      <c r="E733" s="195">
        <f>E732+Sheet!E726</f>
        <v>1140256.15</v>
      </c>
      <c r="F733" s="196">
        <f>F732+Sheet!F726</f>
        <v>0</v>
      </c>
      <c r="G733" s="196">
        <f>G732+Sheet!G726</f>
        <v>0</v>
      </c>
      <c r="H733" s="199">
        <v>0.0</v>
      </c>
      <c r="I733" s="195">
        <f>I732+Sheet!I726</f>
        <v>0</v>
      </c>
      <c r="J733" s="196">
        <f>J732+Sheet!J726</f>
        <v>0</v>
      </c>
      <c r="K733" s="180">
        <f>K732+Sheet!K726</f>
        <v>0</v>
      </c>
      <c r="L733" s="180">
        <f>L732+Sheet!L726</f>
        <v>0</v>
      </c>
      <c r="M733" s="180">
        <f>M732+Sheet!M726</f>
        <v>0</v>
      </c>
      <c r="N733" s="180">
        <f>N732+Sheet!N726</f>
        <v>0</v>
      </c>
      <c r="O733" s="167">
        <f>O732+Sheet!O726</f>
        <v>515023.8364</v>
      </c>
      <c r="P733" s="167">
        <f>P732+Sheet!P726</f>
        <v>309655.5108</v>
      </c>
      <c r="Q733" s="167">
        <f>Q732+Sheet!Q726</f>
        <v>830349.5893</v>
      </c>
      <c r="R733" s="167">
        <f>R732+Sheet!R726</f>
        <v>0</v>
      </c>
      <c r="S733" s="159"/>
      <c r="T733" s="159"/>
      <c r="U733" s="159"/>
      <c r="V733" s="159"/>
      <c r="W733" s="159"/>
      <c r="X733" s="159"/>
    </row>
    <row r="734" ht="15.75" customHeight="1">
      <c r="A734" s="186" t="str">
        <f>'PROP DAILY PNL'!A728</f>
        <v/>
      </c>
      <c r="B734" s="190">
        <f t="shared" si="9"/>
        <v>10461574.55</v>
      </c>
      <c r="C734" s="194">
        <f>C733+Sheet!C727</f>
        <v>6158283.984</v>
      </c>
      <c r="D734" s="195">
        <f>D733+Sheet!D727</f>
        <v>1508005.48</v>
      </c>
      <c r="E734" s="195">
        <f>E733+Sheet!E727</f>
        <v>1140256.15</v>
      </c>
      <c r="F734" s="196">
        <f>F733+Sheet!F727</f>
        <v>0</v>
      </c>
      <c r="G734" s="196">
        <f>G733+Sheet!G727</f>
        <v>0</v>
      </c>
      <c r="H734" s="199">
        <v>0.0</v>
      </c>
      <c r="I734" s="195">
        <f>I733+Sheet!I727</f>
        <v>0</v>
      </c>
      <c r="J734" s="196">
        <f>J733+Sheet!J727</f>
        <v>0</v>
      </c>
      <c r="K734" s="180">
        <f>K733+Sheet!K727</f>
        <v>0</v>
      </c>
      <c r="L734" s="180">
        <f>L733+Sheet!L727</f>
        <v>0</v>
      </c>
      <c r="M734" s="180">
        <f>M733+Sheet!M727</f>
        <v>0</v>
      </c>
      <c r="N734" s="180">
        <f>N733+Sheet!N727</f>
        <v>0</v>
      </c>
      <c r="O734" s="167">
        <f>O733+Sheet!O727</f>
        <v>515023.8364</v>
      </c>
      <c r="P734" s="167">
        <f>P733+Sheet!P727</f>
        <v>309655.5108</v>
      </c>
      <c r="Q734" s="167">
        <f>Q733+Sheet!Q727</f>
        <v>830349.5893</v>
      </c>
      <c r="R734" s="167">
        <f>R733+Sheet!R727</f>
        <v>0</v>
      </c>
      <c r="S734" s="159"/>
      <c r="T734" s="159"/>
      <c r="U734" s="159"/>
      <c r="V734" s="159"/>
      <c r="W734" s="159"/>
      <c r="X734" s="159"/>
    </row>
    <row r="735" ht="15.75" customHeight="1">
      <c r="A735" s="186" t="str">
        <f>'PROP DAILY PNL'!A729</f>
        <v/>
      </c>
      <c r="B735" s="190">
        <f t="shared" si="9"/>
        <v>10461574.55</v>
      </c>
      <c r="C735" s="194">
        <f>C734+Sheet!C728</f>
        <v>6158283.984</v>
      </c>
      <c r="D735" s="195">
        <f>D734+Sheet!D728</f>
        <v>1508005.48</v>
      </c>
      <c r="E735" s="195">
        <f>E734+Sheet!E728</f>
        <v>1140256.15</v>
      </c>
      <c r="F735" s="196">
        <f>F734+Sheet!F728</f>
        <v>0</v>
      </c>
      <c r="G735" s="196">
        <f>G734+Sheet!G728</f>
        <v>0</v>
      </c>
      <c r="H735" s="199">
        <v>0.0</v>
      </c>
      <c r="I735" s="195">
        <f>I734+Sheet!I728</f>
        <v>0</v>
      </c>
      <c r="J735" s="196">
        <f>J734+Sheet!J728</f>
        <v>0</v>
      </c>
      <c r="K735" s="180">
        <f>K734+Sheet!K728</f>
        <v>0</v>
      </c>
      <c r="L735" s="180">
        <f>L734+Sheet!L728</f>
        <v>0</v>
      </c>
      <c r="M735" s="180">
        <f>M734+Sheet!M728</f>
        <v>0</v>
      </c>
      <c r="N735" s="180">
        <f>N734+Sheet!N728</f>
        <v>0</v>
      </c>
      <c r="O735" s="167">
        <f>O734+Sheet!O728</f>
        <v>515023.8364</v>
      </c>
      <c r="P735" s="167">
        <f>P734+Sheet!P728</f>
        <v>309655.5108</v>
      </c>
      <c r="Q735" s="167">
        <f>Q734+Sheet!Q728</f>
        <v>830349.5893</v>
      </c>
      <c r="R735" s="167">
        <f>R734+Sheet!R728</f>
        <v>0</v>
      </c>
      <c r="S735" s="159"/>
      <c r="T735" s="159"/>
      <c r="U735" s="159"/>
      <c r="V735" s="159"/>
      <c r="W735" s="159"/>
      <c r="X735" s="159"/>
    </row>
    <row r="736" ht="15.75" customHeight="1">
      <c r="A736" s="186" t="str">
        <f>'PROP DAILY PNL'!A730</f>
        <v/>
      </c>
      <c r="B736" s="190">
        <f t="shared" si="9"/>
        <v>10461574.55</v>
      </c>
      <c r="C736" s="194">
        <f>C735+Sheet!C729</f>
        <v>6158283.984</v>
      </c>
      <c r="D736" s="195">
        <f>D735+Sheet!D729</f>
        <v>1508005.48</v>
      </c>
      <c r="E736" s="195">
        <f>E735+Sheet!E729</f>
        <v>1140256.15</v>
      </c>
      <c r="F736" s="196">
        <f>F735+Sheet!F729</f>
        <v>0</v>
      </c>
      <c r="G736" s="196">
        <f>G735+Sheet!G729</f>
        <v>0</v>
      </c>
      <c r="H736" s="199">
        <v>0.0</v>
      </c>
      <c r="I736" s="195">
        <f>I735+Sheet!I729</f>
        <v>0</v>
      </c>
      <c r="J736" s="196">
        <f>J735+Sheet!J729</f>
        <v>0</v>
      </c>
      <c r="K736" s="180">
        <f>K735+Sheet!K729</f>
        <v>0</v>
      </c>
      <c r="L736" s="180">
        <f>L735+Sheet!L729</f>
        <v>0</v>
      </c>
      <c r="M736" s="180">
        <f>M735+Sheet!M729</f>
        <v>0</v>
      </c>
      <c r="N736" s="180">
        <f>N735+Sheet!N729</f>
        <v>0</v>
      </c>
      <c r="O736" s="167">
        <f>O735+Sheet!O729</f>
        <v>515023.8364</v>
      </c>
      <c r="P736" s="167">
        <f>P735+Sheet!P729</f>
        <v>309655.5108</v>
      </c>
      <c r="Q736" s="167">
        <f>Q735+Sheet!Q729</f>
        <v>830349.5893</v>
      </c>
      <c r="R736" s="167">
        <f>R735+Sheet!R729</f>
        <v>0</v>
      </c>
      <c r="S736" s="159"/>
      <c r="T736" s="159"/>
      <c r="U736" s="159"/>
      <c r="V736" s="159"/>
      <c r="W736" s="159"/>
      <c r="X736" s="159"/>
    </row>
    <row r="737" ht="15.75" customHeight="1">
      <c r="A737" s="186" t="str">
        <f>'PROP DAILY PNL'!A731</f>
        <v/>
      </c>
      <c r="B737" s="190">
        <f t="shared" si="9"/>
        <v>10461574.55</v>
      </c>
      <c r="C737" s="194">
        <f>C736+Sheet!C730</f>
        <v>6158283.984</v>
      </c>
      <c r="D737" s="195">
        <f>D736+Sheet!D730</f>
        <v>1508005.48</v>
      </c>
      <c r="E737" s="195">
        <f>E736+Sheet!E730</f>
        <v>1140256.15</v>
      </c>
      <c r="F737" s="196">
        <f>F736+Sheet!F730</f>
        <v>0</v>
      </c>
      <c r="G737" s="196">
        <f>G736+Sheet!G730</f>
        <v>0</v>
      </c>
      <c r="H737" s="199">
        <v>0.0</v>
      </c>
      <c r="I737" s="195">
        <f>I736+Sheet!I730</f>
        <v>0</v>
      </c>
      <c r="J737" s="196">
        <f>J736+Sheet!J730</f>
        <v>0</v>
      </c>
      <c r="K737" s="180">
        <f>K736+Sheet!K730</f>
        <v>0</v>
      </c>
      <c r="L737" s="180">
        <f>L736+Sheet!L730</f>
        <v>0</v>
      </c>
      <c r="M737" s="180">
        <f>M736+Sheet!M730</f>
        <v>0</v>
      </c>
      <c r="N737" s="180">
        <f>N736+Sheet!N730</f>
        <v>0</v>
      </c>
      <c r="O737" s="167">
        <f>O736+Sheet!O730</f>
        <v>515023.8364</v>
      </c>
      <c r="P737" s="167">
        <f>P736+Sheet!P730</f>
        <v>309655.5108</v>
      </c>
      <c r="Q737" s="167">
        <f>Q736+Sheet!Q730</f>
        <v>830349.5893</v>
      </c>
      <c r="R737" s="167">
        <f>R736+Sheet!R730</f>
        <v>0</v>
      </c>
      <c r="S737" s="159"/>
      <c r="T737" s="159"/>
      <c r="U737" s="159"/>
      <c r="V737" s="159"/>
      <c r="W737" s="159"/>
      <c r="X737" s="159"/>
    </row>
    <row r="738" ht="15.75" customHeight="1">
      <c r="A738" s="186" t="str">
        <f>'PROP DAILY PNL'!A732</f>
        <v/>
      </c>
      <c r="B738" s="190">
        <f t="shared" si="9"/>
        <v>10461574.55</v>
      </c>
      <c r="C738" s="194">
        <f>C737+Sheet!C731</f>
        <v>6158283.984</v>
      </c>
      <c r="D738" s="195">
        <f>D737+Sheet!D731</f>
        <v>1508005.48</v>
      </c>
      <c r="E738" s="195">
        <f>E737+Sheet!E731</f>
        <v>1140256.15</v>
      </c>
      <c r="F738" s="196">
        <f>F737+Sheet!F731</f>
        <v>0</v>
      </c>
      <c r="G738" s="196">
        <f>G737+Sheet!G731</f>
        <v>0</v>
      </c>
      <c r="H738" s="199">
        <v>0.0</v>
      </c>
      <c r="I738" s="195">
        <f>I737+Sheet!I731</f>
        <v>0</v>
      </c>
      <c r="J738" s="196">
        <f>J737+Sheet!J731</f>
        <v>0</v>
      </c>
      <c r="K738" s="180">
        <f>K737+Sheet!K731</f>
        <v>0</v>
      </c>
      <c r="L738" s="180">
        <f>L737+Sheet!L731</f>
        <v>0</v>
      </c>
      <c r="M738" s="180">
        <f>M737+Sheet!M731</f>
        <v>0</v>
      </c>
      <c r="N738" s="180">
        <f>N737+Sheet!N731</f>
        <v>0</v>
      </c>
      <c r="O738" s="167">
        <f>O737+Sheet!O731</f>
        <v>515023.8364</v>
      </c>
      <c r="P738" s="167">
        <f>P737+Sheet!P731</f>
        <v>309655.5108</v>
      </c>
      <c r="Q738" s="167">
        <f>Q737+Sheet!Q731</f>
        <v>830349.5893</v>
      </c>
      <c r="R738" s="167">
        <f>R737+Sheet!R731</f>
        <v>0</v>
      </c>
      <c r="S738" s="159"/>
      <c r="T738" s="159"/>
      <c r="U738" s="159"/>
      <c r="V738" s="159"/>
      <c r="W738" s="159"/>
      <c r="X738" s="159"/>
    </row>
    <row r="739" ht="15.75" customHeight="1">
      <c r="A739" s="186" t="str">
        <f>'PROP DAILY PNL'!A733</f>
        <v/>
      </c>
      <c r="B739" s="190">
        <f t="shared" si="9"/>
        <v>10461574.55</v>
      </c>
      <c r="C739" s="194">
        <f>C738+Sheet!C732</f>
        <v>6158283.984</v>
      </c>
      <c r="D739" s="195">
        <f>D738+Sheet!D732</f>
        <v>1508005.48</v>
      </c>
      <c r="E739" s="195">
        <f>E738+Sheet!E732</f>
        <v>1140256.15</v>
      </c>
      <c r="F739" s="196">
        <f>F738+Sheet!F732</f>
        <v>0</v>
      </c>
      <c r="G739" s="196">
        <f>G738+Sheet!G732</f>
        <v>0</v>
      </c>
      <c r="H739" s="199">
        <v>0.0</v>
      </c>
      <c r="I739" s="195">
        <f>I738+Sheet!I732</f>
        <v>0</v>
      </c>
      <c r="J739" s="196">
        <f>J738+Sheet!J732</f>
        <v>0</v>
      </c>
      <c r="K739" s="180">
        <f>K738+Sheet!K732</f>
        <v>0</v>
      </c>
      <c r="L739" s="180">
        <f>L738+Sheet!L732</f>
        <v>0</v>
      </c>
      <c r="M739" s="180">
        <f>M738+Sheet!M732</f>
        <v>0</v>
      </c>
      <c r="N739" s="180">
        <f>N738+Sheet!N732</f>
        <v>0</v>
      </c>
      <c r="O739" s="167">
        <f>O738+Sheet!O732</f>
        <v>515023.8364</v>
      </c>
      <c r="P739" s="167">
        <f>P738+Sheet!P732</f>
        <v>309655.5108</v>
      </c>
      <c r="Q739" s="167">
        <f>Q738+Sheet!Q732</f>
        <v>830349.5893</v>
      </c>
      <c r="R739" s="167">
        <f>R738+Sheet!R732</f>
        <v>0</v>
      </c>
      <c r="S739" s="159"/>
      <c r="T739" s="159"/>
      <c r="U739" s="159"/>
      <c r="V739" s="159"/>
      <c r="W739" s="159"/>
      <c r="X739" s="159"/>
    </row>
    <row r="740" ht="15.75" customHeight="1">
      <c r="A740" s="186" t="str">
        <f>'PROP DAILY PNL'!A734</f>
        <v/>
      </c>
      <c r="B740" s="190">
        <f t="shared" si="9"/>
        <v>10461574.55</v>
      </c>
      <c r="C740" s="194">
        <f>C739+Sheet!C733</f>
        <v>6158283.984</v>
      </c>
      <c r="D740" s="195">
        <f>D739+Sheet!D733</f>
        <v>1508005.48</v>
      </c>
      <c r="E740" s="195">
        <f>E739+Sheet!E733</f>
        <v>1140256.15</v>
      </c>
      <c r="F740" s="196">
        <f>F739+Sheet!F733</f>
        <v>0</v>
      </c>
      <c r="G740" s="196">
        <f>G739+Sheet!G733</f>
        <v>0</v>
      </c>
      <c r="H740" s="199">
        <v>0.0</v>
      </c>
      <c r="I740" s="195">
        <f>I739+Sheet!I733</f>
        <v>0</v>
      </c>
      <c r="J740" s="196">
        <f>J739+Sheet!J733</f>
        <v>0</v>
      </c>
      <c r="K740" s="180">
        <f>K739+Sheet!K733</f>
        <v>0</v>
      </c>
      <c r="L740" s="180">
        <f>L739+Sheet!L733</f>
        <v>0</v>
      </c>
      <c r="M740" s="180">
        <f>M739+Sheet!M733</f>
        <v>0</v>
      </c>
      <c r="N740" s="180">
        <f>N739+Sheet!N733</f>
        <v>0</v>
      </c>
      <c r="O740" s="167">
        <f>O739+Sheet!O733</f>
        <v>515023.8364</v>
      </c>
      <c r="P740" s="167">
        <f>P739+Sheet!P733</f>
        <v>309655.5108</v>
      </c>
      <c r="Q740" s="167">
        <f>Q739+Sheet!Q733</f>
        <v>830349.5893</v>
      </c>
      <c r="R740" s="167">
        <f>R739+Sheet!R733</f>
        <v>0</v>
      </c>
      <c r="S740" s="159"/>
      <c r="T740" s="159"/>
      <c r="U740" s="159"/>
      <c r="V740" s="159"/>
      <c r="W740" s="159"/>
      <c r="X740" s="159"/>
    </row>
    <row r="741" ht="15.75" customHeight="1">
      <c r="A741" s="186" t="str">
        <f>'PROP DAILY PNL'!A735</f>
        <v/>
      </c>
      <c r="B741" s="190">
        <f t="shared" si="9"/>
        <v>10461574.55</v>
      </c>
      <c r="C741" s="194">
        <f>C740+Sheet!C734</f>
        <v>6158283.984</v>
      </c>
      <c r="D741" s="195">
        <f>D740+Sheet!D734</f>
        <v>1508005.48</v>
      </c>
      <c r="E741" s="195">
        <f>E740+Sheet!E734</f>
        <v>1140256.15</v>
      </c>
      <c r="F741" s="196">
        <f>F740+Sheet!F734</f>
        <v>0</v>
      </c>
      <c r="G741" s="196">
        <f>G740+Sheet!G734</f>
        <v>0</v>
      </c>
      <c r="H741" s="199">
        <v>0.0</v>
      </c>
      <c r="I741" s="195">
        <f>I740+Sheet!I734</f>
        <v>0</v>
      </c>
      <c r="J741" s="196">
        <f>J740+Sheet!J734</f>
        <v>0</v>
      </c>
      <c r="K741" s="180">
        <f>K740+Sheet!K734</f>
        <v>0</v>
      </c>
      <c r="L741" s="180">
        <f>L740+Sheet!L734</f>
        <v>0</v>
      </c>
      <c r="M741" s="180">
        <f>M740+Sheet!M734</f>
        <v>0</v>
      </c>
      <c r="N741" s="180">
        <f>N740+Sheet!N734</f>
        <v>0</v>
      </c>
      <c r="O741" s="167">
        <f>O740+Sheet!O734</f>
        <v>515023.8364</v>
      </c>
      <c r="P741" s="167">
        <f>P740+Sheet!P734</f>
        <v>309655.5108</v>
      </c>
      <c r="Q741" s="167">
        <f>Q740+Sheet!Q734</f>
        <v>830349.5893</v>
      </c>
      <c r="R741" s="167">
        <f>R740+Sheet!R734</f>
        <v>0</v>
      </c>
      <c r="S741" s="159"/>
      <c r="T741" s="159"/>
      <c r="U741" s="159"/>
      <c r="V741" s="159"/>
      <c r="W741" s="159"/>
      <c r="X741" s="159"/>
    </row>
    <row r="742" ht="15.75" customHeight="1">
      <c r="A742" s="186" t="str">
        <f>'PROP DAILY PNL'!A736</f>
        <v/>
      </c>
      <c r="B742" s="190">
        <f t="shared" si="9"/>
        <v>10461574.55</v>
      </c>
      <c r="C742" s="194">
        <f>C741+Sheet!C735</f>
        <v>6158283.984</v>
      </c>
      <c r="D742" s="195">
        <f>D741+Sheet!D735</f>
        <v>1508005.48</v>
      </c>
      <c r="E742" s="195">
        <f>E741+Sheet!E735</f>
        <v>1140256.15</v>
      </c>
      <c r="F742" s="196">
        <f>F741+Sheet!F735</f>
        <v>0</v>
      </c>
      <c r="G742" s="196">
        <f>G741+Sheet!G735</f>
        <v>0</v>
      </c>
      <c r="H742" s="199">
        <v>0.0</v>
      </c>
      <c r="I742" s="195">
        <f>I741+Sheet!I735</f>
        <v>0</v>
      </c>
      <c r="J742" s="196">
        <f>J741+Sheet!J735</f>
        <v>0</v>
      </c>
      <c r="K742" s="180">
        <f>K741+Sheet!K735</f>
        <v>0</v>
      </c>
      <c r="L742" s="180">
        <f>L741+Sheet!L735</f>
        <v>0</v>
      </c>
      <c r="M742" s="180">
        <f>M741+Sheet!M735</f>
        <v>0</v>
      </c>
      <c r="N742" s="180">
        <f>N741+Sheet!N735</f>
        <v>0</v>
      </c>
      <c r="O742" s="167">
        <f>O741+Sheet!O735</f>
        <v>515023.8364</v>
      </c>
      <c r="P742" s="167">
        <f>P741+Sheet!P735</f>
        <v>309655.5108</v>
      </c>
      <c r="Q742" s="167">
        <f>Q741+Sheet!Q735</f>
        <v>830349.5893</v>
      </c>
      <c r="R742" s="167">
        <f>R741+Sheet!R735</f>
        <v>0</v>
      </c>
      <c r="S742" s="159"/>
      <c r="T742" s="159"/>
      <c r="U742" s="159"/>
      <c r="V742" s="159"/>
      <c r="W742" s="159"/>
      <c r="X742" s="159"/>
    </row>
    <row r="743" ht="15.75" customHeight="1">
      <c r="A743" s="186" t="str">
        <f>'PROP DAILY PNL'!A737</f>
        <v/>
      </c>
      <c r="B743" s="190">
        <f t="shared" si="9"/>
        <v>10461574.55</v>
      </c>
      <c r="C743" s="194">
        <f>C742+Sheet!C736</f>
        <v>6158283.984</v>
      </c>
      <c r="D743" s="195">
        <f>D742+Sheet!D736</f>
        <v>1508005.48</v>
      </c>
      <c r="E743" s="195">
        <f>E742+Sheet!E736</f>
        <v>1140256.15</v>
      </c>
      <c r="F743" s="196">
        <f>F742+Sheet!F736</f>
        <v>0</v>
      </c>
      <c r="G743" s="196">
        <f>G742+Sheet!G736</f>
        <v>0</v>
      </c>
      <c r="H743" s="199">
        <v>0.0</v>
      </c>
      <c r="I743" s="195">
        <f>I742+Sheet!I736</f>
        <v>0</v>
      </c>
      <c r="J743" s="196">
        <f>J742+Sheet!J736</f>
        <v>0</v>
      </c>
      <c r="K743" s="180">
        <f>K742+Sheet!K736</f>
        <v>0</v>
      </c>
      <c r="L743" s="180">
        <f>L742+Sheet!L736</f>
        <v>0</v>
      </c>
      <c r="M743" s="180">
        <f>M742+Sheet!M736</f>
        <v>0</v>
      </c>
      <c r="N743" s="180">
        <f>N742+Sheet!N736</f>
        <v>0</v>
      </c>
      <c r="O743" s="167">
        <f>O742+Sheet!O736</f>
        <v>515023.8364</v>
      </c>
      <c r="P743" s="167">
        <f>P742+Sheet!P736</f>
        <v>309655.5108</v>
      </c>
      <c r="Q743" s="167">
        <f>Q742+Sheet!Q736</f>
        <v>830349.5893</v>
      </c>
      <c r="R743" s="167">
        <f>R742+Sheet!R736</f>
        <v>0</v>
      </c>
      <c r="S743" s="159"/>
      <c r="T743" s="159"/>
      <c r="U743" s="159"/>
      <c r="V743" s="159"/>
      <c r="W743" s="159"/>
      <c r="X743" s="159"/>
    </row>
    <row r="744" ht="15.75" customHeight="1">
      <c r="A744" s="186" t="str">
        <f>'PROP DAILY PNL'!A738</f>
        <v/>
      </c>
      <c r="B744" s="190">
        <f t="shared" si="9"/>
        <v>10461574.55</v>
      </c>
      <c r="C744" s="194">
        <f>C743+Sheet!C737</f>
        <v>6158283.984</v>
      </c>
      <c r="D744" s="195">
        <f>D743+Sheet!D737</f>
        <v>1508005.48</v>
      </c>
      <c r="E744" s="195">
        <f>E743+Sheet!E737</f>
        <v>1140256.15</v>
      </c>
      <c r="F744" s="196">
        <f>F743+Sheet!F737</f>
        <v>0</v>
      </c>
      <c r="G744" s="196">
        <f>G743+Sheet!G737</f>
        <v>0</v>
      </c>
      <c r="H744" s="199">
        <v>0.0</v>
      </c>
      <c r="I744" s="195">
        <f>I743+Sheet!I737</f>
        <v>0</v>
      </c>
      <c r="J744" s="196">
        <f>J743+Sheet!J737</f>
        <v>0</v>
      </c>
      <c r="K744" s="180">
        <f>K743+Sheet!K737</f>
        <v>0</v>
      </c>
      <c r="L744" s="180">
        <f>L743+Sheet!L737</f>
        <v>0</v>
      </c>
      <c r="M744" s="180">
        <f>M743+Sheet!M737</f>
        <v>0</v>
      </c>
      <c r="N744" s="180">
        <f>N743+Sheet!N737</f>
        <v>0</v>
      </c>
      <c r="O744" s="167">
        <f>O743+Sheet!O737</f>
        <v>515023.8364</v>
      </c>
      <c r="P744" s="167">
        <f>P743+Sheet!P737</f>
        <v>309655.5108</v>
      </c>
      <c r="Q744" s="167">
        <f>Q743+Sheet!Q737</f>
        <v>830349.5893</v>
      </c>
      <c r="R744" s="167">
        <f>R743+Sheet!R737</f>
        <v>0</v>
      </c>
      <c r="S744" s="159"/>
      <c r="T744" s="159"/>
      <c r="U744" s="159"/>
      <c r="V744" s="159"/>
      <c r="W744" s="159"/>
      <c r="X744" s="159"/>
    </row>
    <row r="745" ht="15.75" customHeight="1">
      <c r="A745" s="186" t="str">
        <f>'PROP DAILY PNL'!A739</f>
        <v/>
      </c>
      <c r="B745" s="190">
        <f t="shared" si="9"/>
        <v>10461574.55</v>
      </c>
      <c r="C745" s="194">
        <f>C744+Sheet!C738</f>
        <v>6158283.984</v>
      </c>
      <c r="D745" s="195">
        <f>D744+Sheet!D738</f>
        <v>1508005.48</v>
      </c>
      <c r="E745" s="195">
        <f>E744+Sheet!E738</f>
        <v>1140256.15</v>
      </c>
      <c r="F745" s="196">
        <f>F744+Sheet!F738</f>
        <v>0</v>
      </c>
      <c r="G745" s="196">
        <f>G744+Sheet!G738</f>
        <v>0</v>
      </c>
      <c r="H745" s="199">
        <v>0.0</v>
      </c>
      <c r="I745" s="195">
        <f>I744+Sheet!I738</f>
        <v>0</v>
      </c>
      <c r="J745" s="196">
        <f>J744+Sheet!J738</f>
        <v>0</v>
      </c>
      <c r="K745" s="180">
        <f>K744+Sheet!K738</f>
        <v>0</v>
      </c>
      <c r="L745" s="180">
        <f>L744+Sheet!L738</f>
        <v>0</v>
      </c>
      <c r="M745" s="180">
        <f>M744+Sheet!M738</f>
        <v>0</v>
      </c>
      <c r="N745" s="180">
        <f>N744+Sheet!N738</f>
        <v>0</v>
      </c>
      <c r="O745" s="167">
        <f>O744+Sheet!O738</f>
        <v>515023.8364</v>
      </c>
      <c r="P745" s="167">
        <f>P744+Sheet!P738</f>
        <v>309655.5108</v>
      </c>
      <c r="Q745" s="167">
        <f>Q744+Sheet!Q738</f>
        <v>830349.5893</v>
      </c>
      <c r="R745" s="167">
        <f>R744+Sheet!R738</f>
        <v>0</v>
      </c>
      <c r="S745" s="159"/>
      <c r="T745" s="159"/>
      <c r="U745" s="159"/>
      <c r="V745" s="159"/>
      <c r="W745" s="159"/>
      <c r="X745" s="159"/>
    </row>
    <row r="746" ht="15.75" customHeight="1">
      <c r="A746" s="186" t="str">
        <f>'PROP DAILY PNL'!A740</f>
        <v/>
      </c>
      <c r="B746" s="190">
        <f t="shared" si="9"/>
        <v>10461574.55</v>
      </c>
      <c r="C746" s="194">
        <f>C745+Sheet!C739</f>
        <v>6158283.984</v>
      </c>
      <c r="D746" s="195">
        <f>D745+Sheet!D739</f>
        <v>1508005.48</v>
      </c>
      <c r="E746" s="195">
        <f>E745+Sheet!E739</f>
        <v>1140256.15</v>
      </c>
      <c r="F746" s="196">
        <f>F745+Sheet!F739</f>
        <v>0</v>
      </c>
      <c r="G746" s="196">
        <f>G745+Sheet!G739</f>
        <v>0</v>
      </c>
      <c r="H746" s="199">
        <v>0.0</v>
      </c>
      <c r="I746" s="195">
        <f>I745+Sheet!I739</f>
        <v>0</v>
      </c>
      <c r="J746" s="196">
        <f>J745+Sheet!J739</f>
        <v>0</v>
      </c>
      <c r="K746" s="180">
        <f>K745+Sheet!K739</f>
        <v>0</v>
      </c>
      <c r="L746" s="180">
        <f>L745+Sheet!L739</f>
        <v>0</v>
      </c>
      <c r="M746" s="180">
        <f>M745+Sheet!M739</f>
        <v>0</v>
      </c>
      <c r="N746" s="180">
        <f>N745+Sheet!N739</f>
        <v>0</v>
      </c>
      <c r="O746" s="167">
        <f>O745+Sheet!O739</f>
        <v>515023.8364</v>
      </c>
      <c r="P746" s="167">
        <f>P745+Sheet!P739</f>
        <v>309655.5108</v>
      </c>
      <c r="Q746" s="167">
        <f>Q745+Sheet!Q739</f>
        <v>830349.5893</v>
      </c>
      <c r="R746" s="167">
        <f>R745+Sheet!R739</f>
        <v>0</v>
      </c>
      <c r="S746" s="159"/>
      <c r="T746" s="159"/>
      <c r="U746" s="159"/>
      <c r="V746" s="159"/>
      <c r="W746" s="159"/>
      <c r="X746" s="159"/>
    </row>
    <row r="747" ht="15.75" customHeight="1">
      <c r="A747" s="186" t="str">
        <f>'PROP DAILY PNL'!A741</f>
        <v/>
      </c>
      <c r="B747" s="190">
        <f t="shared" si="9"/>
        <v>10461574.55</v>
      </c>
      <c r="C747" s="194">
        <f>C746+Sheet!C740</f>
        <v>6158283.984</v>
      </c>
      <c r="D747" s="195">
        <f>D746+Sheet!D740</f>
        <v>1508005.48</v>
      </c>
      <c r="E747" s="195">
        <f>E746+Sheet!E740</f>
        <v>1140256.15</v>
      </c>
      <c r="F747" s="196">
        <f>F746+Sheet!F740</f>
        <v>0</v>
      </c>
      <c r="G747" s="196">
        <f>G746+Sheet!G740</f>
        <v>0</v>
      </c>
      <c r="H747" s="199">
        <v>0.0</v>
      </c>
      <c r="I747" s="195">
        <f>I746+Sheet!I740</f>
        <v>0</v>
      </c>
      <c r="J747" s="196">
        <f>J746+Sheet!J740</f>
        <v>0</v>
      </c>
      <c r="K747" s="180">
        <f>K746+Sheet!K740</f>
        <v>0</v>
      </c>
      <c r="L747" s="180">
        <f>L746+Sheet!L740</f>
        <v>0</v>
      </c>
      <c r="M747" s="180">
        <f>M746+Sheet!M740</f>
        <v>0</v>
      </c>
      <c r="N747" s="180">
        <f>N746+Sheet!N740</f>
        <v>0</v>
      </c>
      <c r="O747" s="167">
        <f>O746+Sheet!O740</f>
        <v>515023.8364</v>
      </c>
      <c r="P747" s="167">
        <f>P746+Sheet!P740</f>
        <v>309655.5108</v>
      </c>
      <c r="Q747" s="167">
        <f>Q746+Sheet!Q740</f>
        <v>830349.5893</v>
      </c>
      <c r="R747" s="167">
        <f>R746+Sheet!R740</f>
        <v>0</v>
      </c>
      <c r="S747" s="159"/>
      <c r="T747" s="159"/>
      <c r="U747" s="159"/>
      <c r="V747" s="159"/>
      <c r="W747" s="159"/>
      <c r="X747" s="159"/>
    </row>
    <row r="748" ht="15.75" customHeight="1">
      <c r="A748" s="186" t="str">
        <f>'PROP DAILY PNL'!A742</f>
        <v/>
      </c>
      <c r="B748" s="190">
        <f t="shared" si="9"/>
        <v>10461574.55</v>
      </c>
      <c r="C748" s="194">
        <f>C747+Sheet!C741</f>
        <v>6158283.984</v>
      </c>
      <c r="D748" s="195">
        <f>D747+Sheet!D741</f>
        <v>1508005.48</v>
      </c>
      <c r="E748" s="195">
        <f>E747+Sheet!E741</f>
        <v>1140256.15</v>
      </c>
      <c r="F748" s="196">
        <f>F747+Sheet!F741</f>
        <v>0</v>
      </c>
      <c r="G748" s="196">
        <f>G747+Sheet!G741</f>
        <v>0</v>
      </c>
      <c r="H748" s="199">
        <v>0.0</v>
      </c>
      <c r="I748" s="195">
        <f>I747+Sheet!I741</f>
        <v>0</v>
      </c>
      <c r="J748" s="196">
        <f>J747+Sheet!J741</f>
        <v>0</v>
      </c>
      <c r="K748" s="180">
        <f>K747+Sheet!K741</f>
        <v>0</v>
      </c>
      <c r="L748" s="180">
        <f>L747+Sheet!L741</f>
        <v>0</v>
      </c>
      <c r="M748" s="180">
        <f>M747+Sheet!M741</f>
        <v>0</v>
      </c>
      <c r="N748" s="180">
        <f>N747+Sheet!N741</f>
        <v>0</v>
      </c>
      <c r="O748" s="167">
        <f>O747+Sheet!O741</f>
        <v>515023.8364</v>
      </c>
      <c r="P748" s="167">
        <f>P747+Sheet!P741</f>
        <v>309655.5108</v>
      </c>
      <c r="Q748" s="167">
        <f>Q747+Sheet!Q741</f>
        <v>830349.5893</v>
      </c>
      <c r="R748" s="167">
        <f>R747+Sheet!R741</f>
        <v>0</v>
      </c>
      <c r="S748" s="159"/>
      <c r="T748" s="159"/>
      <c r="U748" s="159"/>
      <c r="V748" s="159"/>
      <c r="W748" s="159"/>
      <c r="X748" s="159"/>
    </row>
    <row r="749" ht="15.75" customHeight="1">
      <c r="A749" s="186" t="str">
        <f>'PROP DAILY PNL'!A743</f>
        <v/>
      </c>
      <c r="B749" s="190">
        <f t="shared" si="9"/>
        <v>10461574.55</v>
      </c>
      <c r="C749" s="194">
        <f>C748+Sheet!C742</f>
        <v>6158283.984</v>
      </c>
      <c r="D749" s="195">
        <f>D748+Sheet!D742</f>
        <v>1508005.48</v>
      </c>
      <c r="E749" s="195">
        <f>E748+Sheet!E742</f>
        <v>1140256.15</v>
      </c>
      <c r="F749" s="196">
        <f>F748+Sheet!F742</f>
        <v>0</v>
      </c>
      <c r="G749" s="196">
        <f>G748+Sheet!G742</f>
        <v>0</v>
      </c>
      <c r="H749" s="199">
        <v>0.0</v>
      </c>
      <c r="I749" s="195">
        <f>I748+Sheet!I742</f>
        <v>0</v>
      </c>
      <c r="J749" s="196">
        <f>J748+Sheet!J742</f>
        <v>0</v>
      </c>
      <c r="K749" s="180">
        <f>K748+Sheet!K742</f>
        <v>0</v>
      </c>
      <c r="L749" s="180">
        <f>L748+Sheet!L742</f>
        <v>0</v>
      </c>
      <c r="M749" s="180">
        <f>M748+Sheet!M742</f>
        <v>0</v>
      </c>
      <c r="N749" s="180">
        <f>N748+Sheet!N742</f>
        <v>0</v>
      </c>
      <c r="O749" s="167">
        <f>O748+Sheet!O742</f>
        <v>515023.8364</v>
      </c>
      <c r="P749" s="167">
        <f>P748+Sheet!P742</f>
        <v>309655.5108</v>
      </c>
      <c r="Q749" s="167">
        <f>Q748+Sheet!Q742</f>
        <v>830349.5893</v>
      </c>
      <c r="R749" s="167">
        <f>R748+Sheet!R742</f>
        <v>0</v>
      </c>
      <c r="S749" s="159"/>
      <c r="T749" s="159"/>
      <c r="U749" s="159"/>
      <c r="V749" s="159"/>
      <c r="W749" s="159"/>
      <c r="X749" s="159"/>
    </row>
    <row r="750" ht="15.75" customHeight="1">
      <c r="A750" s="186" t="str">
        <f>'PROP DAILY PNL'!A744</f>
        <v/>
      </c>
      <c r="B750" s="190">
        <f t="shared" si="9"/>
        <v>10461574.55</v>
      </c>
      <c r="C750" s="194">
        <f>C749+Sheet!C743</f>
        <v>6158283.984</v>
      </c>
      <c r="D750" s="195">
        <f>D749+Sheet!D743</f>
        <v>1508005.48</v>
      </c>
      <c r="E750" s="195">
        <f>E749+Sheet!E743</f>
        <v>1140256.15</v>
      </c>
      <c r="F750" s="196">
        <f>F749+Sheet!F743</f>
        <v>0</v>
      </c>
      <c r="G750" s="196">
        <f>G749+Sheet!G743</f>
        <v>0</v>
      </c>
      <c r="H750" s="199">
        <v>0.0</v>
      </c>
      <c r="I750" s="195">
        <f>I749+Sheet!I743</f>
        <v>0</v>
      </c>
      <c r="J750" s="196">
        <f>J749+Sheet!J743</f>
        <v>0</v>
      </c>
      <c r="K750" s="180">
        <f>K749+Sheet!K743</f>
        <v>0</v>
      </c>
      <c r="L750" s="180">
        <f>L749+Sheet!L743</f>
        <v>0</v>
      </c>
      <c r="M750" s="180">
        <f>M749+Sheet!M743</f>
        <v>0</v>
      </c>
      <c r="N750" s="180">
        <f>N749+Sheet!N743</f>
        <v>0</v>
      </c>
      <c r="O750" s="167">
        <f>O749+Sheet!O743</f>
        <v>515023.8364</v>
      </c>
      <c r="P750" s="167">
        <f>P749+Sheet!P743</f>
        <v>309655.5108</v>
      </c>
      <c r="Q750" s="167">
        <f>Q749+Sheet!Q743</f>
        <v>830349.5893</v>
      </c>
      <c r="R750" s="167">
        <f>R749+Sheet!R743</f>
        <v>0</v>
      </c>
      <c r="S750" s="159"/>
      <c r="T750" s="159"/>
      <c r="U750" s="159"/>
      <c r="V750" s="159"/>
      <c r="W750" s="159"/>
      <c r="X750" s="159"/>
    </row>
    <row r="751" ht="15.75" customHeight="1">
      <c r="A751" s="186" t="str">
        <f>'PROP DAILY PNL'!A745</f>
        <v/>
      </c>
      <c r="B751" s="190">
        <f t="shared" si="9"/>
        <v>10461574.55</v>
      </c>
      <c r="C751" s="194">
        <f>C750+Sheet!C744</f>
        <v>6158283.984</v>
      </c>
      <c r="D751" s="195">
        <f>D750+Sheet!D744</f>
        <v>1508005.48</v>
      </c>
      <c r="E751" s="195">
        <f>E750+Sheet!E744</f>
        <v>1140256.15</v>
      </c>
      <c r="F751" s="196">
        <f>F750+Sheet!F744</f>
        <v>0</v>
      </c>
      <c r="G751" s="196">
        <f>G750+Sheet!G744</f>
        <v>0</v>
      </c>
      <c r="H751" s="199">
        <v>0.0</v>
      </c>
      <c r="I751" s="195">
        <f>I750+Sheet!I744</f>
        <v>0</v>
      </c>
      <c r="J751" s="196">
        <f>J750+Sheet!J744</f>
        <v>0</v>
      </c>
      <c r="K751" s="180">
        <f>K750+Sheet!K744</f>
        <v>0</v>
      </c>
      <c r="L751" s="180">
        <f>L750+Sheet!L744</f>
        <v>0</v>
      </c>
      <c r="M751" s="180">
        <f>M750+Sheet!M744</f>
        <v>0</v>
      </c>
      <c r="N751" s="180">
        <f>N750+Sheet!N744</f>
        <v>0</v>
      </c>
      <c r="O751" s="167">
        <f>O750+Sheet!O744</f>
        <v>515023.8364</v>
      </c>
      <c r="P751" s="167">
        <f>P750+Sheet!P744</f>
        <v>309655.5108</v>
      </c>
      <c r="Q751" s="167">
        <f>Q750+Sheet!Q744</f>
        <v>830349.5893</v>
      </c>
      <c r="R751" s="167">
        <f>R750+Sheet!R744</f>
        <v>0</v>
      </c>
      <c r="S751" s="159"/>
      <c r="T751" s="159"/>
      <c r="U751" s="159"/>
      <c r="V751" s="159"/>
      <c r="W751" s="159"/>
      <c r="X751" s="159"/>
    </row>
    <row r="752" ht="15.75" customHeight="1">
      <c r="A752" s="186" t="str">
        <f>'PROP DAILY PNL'!A746</f>
        <v/>
      </c>
      <c r="B752" s="190">
        <f t="shared" si="9"/>
        <v>10461574.55</v>
      </c>
      <c r="C752" s="194">
        <f>C751+Sheet!C745</f>
        <v>6158283.984</v>
      </c>
      <c r="D752" s="195">
        <f>D751+Sheet!D745</f>
        <v>1508005.48</v>
      </c>
      <c r="E752" s="195">
        <f>E751+Sheet!E745</f>
        <v>1140256.15</v>
      </c>
      <c r="F752" s="196">
        <f>F751+Sheet!F745</f>
        <v>0</v>
      </c>
      <c r="G752" s="196">
        <f>G751+Sheet!G745</f>
        <v>0</v>
      </c>
      <c r="H752" s="199">
        <v>0.0</v>
      </c>
      <c r="I752" s="195">
        <f>I751+Sheet!I745</f>
        <v>0</v>
      </c>
      <c r="J752" s="196">
        <f>J751+Sheet!J745</f>
        <v>0</v>
      </c>
      <c r="K752" s="180">
        <f>K751+Sheet!K745</f>
        <v>0</v>
      </c>
      <c r="L752" s="180">
        <f>L751+Sheet!L745</f>
        <v>0</v>
      </c>
      <c r="M752" s="180">
        <f>M751+Sheet!M745</f>
        <v>0</v>
      </c>
      <c r="N752" s="180">
        <f>N751+Sheet!N745</f>
        <v>0</v>
      </c>
      <c r="O752" s="167">
        <f>O751+Sheet!O745</f>
        <v>515023.8364</v>
      </c>
      <c r="P752" s="167">
        <f>P751+Sheet!P745</f>
        <v>309655.5108</v>
      </c>
      <c r="Q752" s="167">
        <f>Q751+Sheet!Q745</f>
        <v>830349.5893</v>
      </c>
      <c r="R752" s="167">
        <f>R751+Sheet!R745</f>
        <v>0</v>
      </c>
      <c r="S752" s="159"/>
      <c r="T752" s="159"/>
      <c r="U752" s="159"/>
      <c r="V752" s="159"/>
      <c r="W752" s="159"/>
      <c r="X752" s="159"/>
    </row>
    <row r="753" ht="15.75" customHeight="1">
      <c r="A753" s="186" t="str">
        <f>'PROP DAILY PNL'!A747</f>
        <v/>
      </c>
      <c r="B753" s="190">
        <f t="shared" si="9"/>
        <v>10461574.55</v>
      </c>
      <c r="C753" s="194">
        <f>C752+Sheet!C746</f>
        <v>6158283.984</v>
      </c>
      <c r="D753" s="195">
        <f>D752+Sheet!D746</f>
        <v>1508005.48</v>
      </c>
      <c r="E753" s="195">
        <f>E752+Sheet!E746</f>
        <v>1140256.15</v>
      </c>
      <c r="F753" s="196">
        <f>F752+Sheet!F746</f>
        <v>0</v>
      </c>
      <c r="G753" s="196">
        <f>G752+Sheet!G746</f>
        <v>0</v>
      </c>
      <c r="H753" s="199">
        <v>0.0</v>
      </c>
      <c r="I753" s="195">
        <f>I752+Sheet!I746</f>
        <v>0</v>
      </c>
      <c r="J753" s="196">
        <f>J752+Sheet!J746</f>
        <v>0</v>
      </c>
      <c r="K753" s="180">
        <f>K752+Sheet!K746</f>
        <v>0</v>
      </c>
      <c r="L753" s="180">
        <f>L752+Sheet!L746</f>
        <v>0</v>
      </c>
      <c r="M753" s="180">
        <f>M752+Sheet!M746</f>
        <v>0</v>
      </c>
      <c r="N753" s="180">
        <f>N752+Sheet!N746</f>
        <v>0</v>
      </c>
      <c r="O753" s="167">
        <f>O752+Sheet!O746</f>
        <v>515023.8364</v>
      </c>
      <c r="P753" s="167">
        <f>P752+Sheet!P746</f>
        <v>309655.5108</v>
      </c>
      <c r="Q753" s="167">
        <f>Q752+Sheet!Q746</f>
        <v>830349.5893</v>
      </c>
      <c r="R753" s="167">
        <f>R752+Sheet!R746</f>
        <v>0</v>
      </c>
      <c r="S753" s="159"/>
      <c r="T753" s="159"/>
      <c r="U753" s="159"/>
      <c r="V753" s="159"/>
      <c r="W753" s="159"/>
      <c r="X753" s="159"/>
    </row>
    <row r="754" ht="15.75" customHeight="1">
      <c r="A754" s="186" t="str">
        <f>'PROP DAILY PNL'!A748</f>
        <v/>
      </c>
      <c r="B754" s="190">
        <f t="shared" si="9"/>
        <v>10461574.55</v>
      </c>
      <c r="C754" s="194">
        <f>C753+Sheet!C747</f>
        <v>6158283.984</v>
      </c>
      <c r="D754" s="195">
        <f>D753+Sheet!D747</f>
        <v>1508005.48</v>
      </c>
      <c r="E754" s="195">
        <f>E753+Sheet!E747</f>
        <v>1140256.15</v>
      </c>
      <c r="F754" s="196">
        <f>F753+Sheet!F747</f>
        <v>0</v>
      </c>
      <c r="G754" s="196">
        <f>G753+Sheet!G747</f>
        <v>0</v>
      </c>
      <c r="H754" s="199">
        <v>0.0</v>
      </c>
      <c r="I754" s="195">
        <f>I753+Sheet!I747</f>
        <v>0</v>
      </c>
      <c r="J754" s="196">
        <f>J753+Sheet!J747</f>
        <v>0</v>
      </c>
      <c r="K754" s="180">
        <f>K753+Sheet!K747</f>
        <v>0</v>
      </c>
      <c r="L754" s="180">
        <f>L753+Sheet!L747</f>
        <v>0</v>
      </c>
      <c r="M754" s="180">
        <f>M753+Sheet!M747</f>
        <v>0</v>
      </c>
      <c r="N754" s="180">
        <f>N753+Sheet!N747</f>
        <v>0</v>
      </c>
      <c r="O754" s="167">
        <f>O753+Sheet!O747</f>
        <v>515023.8364</v>
      </c>
      <c r="P754" s="167">
        <f>P753+Sheet!P747</f>
        <v>309655.5108</v>
      </c>
      <c r="Q754" s="167">
        <f>Q753+Sheet!Q747</f>
        <v>830349.5893</v>
      </c>
      <c r="R754" s="167">
        <f>R753+Sheet!R747</f>
        <v>0</v>
      </c>
      <c r="S754" s="159"/>
      <c r="T754" s="159"/>
      <c r="U754" s="159"/>
      <c r="V754" s="159"/>
      <c r="W754" s="159"/>
      <c r="X754" s="159"/>
    </row>
    <row r="755" ht="15.75" customHeight="1">
      <c r="A755" s="186" t="str">
        <f>'PROP DAILY PNL'!A749</f>
        <v/>
      </c>
      <c r="B755" s="190">
        <f t="shared" si="9"/>
        <v>10461574.55</v>
      </c>
      <c r="C755" s="194">
        <f>C754+Sheet!C748</f>
        <v>6158283.984</v>
      </c>
      <c r="D755" s="195">
        <f>D754+Sheet!D748</f>
        <v>1508005.48</v>
      </c>
      <c r="E755" s="195">
        <f>E754+Sheet!E748</f>
        <v>1140256.15</v>
      </c>
      <c r="F755" s="196">
        <f>F754+Sheet!F748</f>
        <v>0</v>
      </c>
      <c r="G755" s="196">
        <f>G754+Sheet!G748</f>
        <v>0</v>
      </c>
      <c r="H755" s="199">
        <v>0.0</v>
      </c>
      <c r="I755" s="195">
        <f>I754+Sheet!I748</f>
        <v>0</v>
      </c>
      <c r="J755" s="196">
        <f>J754+Sheet!J748</f>
        <v>0</v>
      </c>
      <c r="K755" s="180">
        <f>K754+Sheet!K748</f>
        <v>0</v>
      </c>
      <c r="L755" s="180">
        <f>L754+Sheet!L748</f>
        <v>0</v>
      </c>
      <c r="M755" s="180">
        <f>M754+Sheet!M748</f>
        <v>0</v>
      </c>
      <c r="N755" s="180">
        <f>N754+Sheet!N748</f>
        <v>0</v>
      </c>
      <c r="O755" s="167">
        <f>O754+Sheet!O748</f>
        <v>515023.8364</v>
      </c>
      <c r="P755" s="167">
        <f>P754+Sheet!P748</f>
        <v>309655.5108</v>
      </c>
      <c r="Q755" s="167">
        <f>Q754+Sheet!Q748</f>
        <v>830349.5893</v>
      </c>
      <c r="R755" s="167">
        <f>R754+Sheet!R748</f>
        <v>0</v>
      </c>
      <c r="S755" s="159"/>
      <c r="T755" s="159"/>
      <c r="U755" s="159"/>
      <c r="V755" s="159"/>
      <c r="W755" s="159"/>
      <c r="X755" s="159"/>
    </row>
    <row r="756" ht="15.75" customHeight="1">
      <c r="A756" s="186" t="str">
        <f>'PROP DAILY PNL'!A750</f>
        <v/>
      </c>
      <c r="B756" s="190">
        <f t="shared" si="9"/>
        <v>10461574.55</v>
      </c>
      <c r="C756" s="194">
        <f>C755+Sheet!C749</f>
        <v>6158283.984</v>
      </c>
      <c r="D756" s="195">
        <f>D755+Sheet!D749</f>
        <v>1508005.48</v>
      </c>
      <c r="E756" s="195">
        <f>E755+Sheet!E749</f>
        <v>1140256.15</v>
      </c>
      <c r="F756" s="196">
        <f>F755+Sheet!F749</f>
        <v>0</v>
      </c>
      <c r="G756" s="196">
        <f>G755+Sheet!G749</f>
        <v>0</v>
      </c>
      <c r="H756" s="199">
        <v>0.0</v>
      </c>
      <c r="I756" s="195">
        <f>I755+Sheet!I749</f>
        <v>0</v>
      </c>
      <c r="J756" s="196">
        <f>J755+Sheet!J749</f>
        <v>0</v>
      </c>
      <c r="K756" s="180">
        <f>K755+Sheet!K749</f>
        <v>0</v>
      </c>
      <c r="L756" s="180">
        <f>L755+Sheet!L749</f>
        <v>0</v>
      </c>
      <c r="M756" s="180">
        <f>M755+Sheet!M749</f>
        <v>0</v>
      </c>
      <c r="N756" s="180">
        <f>N755+Sheet!N749</f>
        <v>0</v>
      </c>
      <c r="O756" s="167">
        <f>O755+Sheet!O749</f>
        <v>515023.8364</v>
      </c>
      <c r="P756" s="167">
        <f>P755+Sheet!P749</f>
        <v>309655.5108</v>
      </c>
      <c r="Q756" s="167">
        <f>Q755+Sheet!Q749</f>
        <v>830349.5893</v>
      </c>
      <c r="R756" s="167">
        <f>R755+Sheet!R749</f>
        <v>0</v>
      </c>
      <c r="S756" s="159"/>
      <c r="T756" s="159"/>
      <c r="U756" s="159"/>
      <c r="V756" s="159"/>
      <c r="W756" s="159"/>
      <c r="X756" s="159"/>
    </row>
    <row r="757" ht="15.75" customHeight="1">
      <c r="A757" s="186" t="str">
        <f>'PROP DAILY PNL'!A751</f>
        <v/>
      </c>
      <c r="B757" s="190">
        <f t="shared" si="9"/>
        <v>10461574.55</v>
      </c>
      <c r="C757" s="194">
        <f>C756+Sheet!C750</f>
        <v>6158283.984</v>
      </c>
      <c r="D757" s="195">
        <f>D756+Sheet!D750</f>
        <v>1508005.48</v>
      </c>
      <c r="E757" s="195">
        <f>E756+Sheet!E750</f>
        <v>1140256.15</v>
      </c>
      <c r="F757" s="196">
        <f>F756+Sheet!F750</f>
        <v>0</v>
      </c>
      <c r="G757" s="196">
        <f>G756+Sheet!G750</f>
        <v>0</v>
      </c>
      <c r="H757" s="199">
        <v>0.0</v>
      </c>
      <c r="I757" s="195">
        <f>I756+Sheet!I750</f>
        <v>0</v>
      </c>
      <c r="J757" s="196">
        <f>J756+Sheet!J750</f>
        <v>0</v>
      </c>
      <c r="K757" s="180">
        <f>K756+Sheet!K750</f>
        <v>0</v>
      </c>
      <c r="L757" s="180">
        <f>L756+Sheet!L750</f>
        <v>0</v>
      </c>
      <c r="M757" s="180">
        <f>M756+Sheet!M750</f>
        <v>0</v>
      </c>
      <c r="N757" s="180">
        <f>N756+Sheet!N750</f>
        <v>0</v>
      </c>
      <c r="O757" s="167">
        <f>O756+Sheet!O750</f>
        <v>515023.8364</v>
      </c>
      <c r="P757" s="167">
        <f>P756+Sheet!P750</f>
        <v>309655.5108</v>
      </c>
      <c r="Q757" s="167">
        <f>Q756+Sheet!Q750</f>
        <v>830349.5893</v>
      </c>
      <c r="R757" s="167">
        <f>R756+Sheet!R750</f>
        <v>0</v>
      </c>
      <c r="S757" s="159"/>
      <c r="T757" s="159"/>
      <c r="U757" s="159"/>
      <c r="V757" s="159"/>
      <c r="W757" s="159"/>
      <c r="X757" s="159"/>
    </row>
    <row r="758" ht="15.75" customHeight="1">
      <c r="A758" s="186" t="str">
        <f>'PROP DAILY PNL'!A752</f>
        <v/>
      </c>
      <c r="B758" s="190">
        <f t="shared" si="9"/>
        <v>10461574.55</v>
      </c>
      <c r="C758" s="194">
        <f>C757+Sheet!C751</f>
        <v>6158283.984</v>
      </c>
      <c r="D758" s="195">
        <f>D757+Sheet!D751</f>
        <v>1508005.48</v>
      </c>
      <c r="E758" s="195">
        <f>E757+Sheet!E751</f>
        <v>1140256.15</v>
      </c>
      <c r="F758" s="196">
        <f>F757+Sheet!F751</f>
        <v>0</v>
      </c>
      <c r="G758" s="196">
        <f>G757+Sheet!G751</f>
        <v>0</v>
      </c>
      <c r="H758" s="199">
        <v>0.0</v>
      </c>
      <c r="I758" s="195">
        <f>I757+Sheet!I751</f>
        <v>0</v>
      </c>
      <c r="J758" s="196">
        <f>J757+Sheet!J751</f>
        <v>0</v>
      </c>
      <c r="K758" s="180">
        <f>K757+Sheet!K751</f>
        <v>0</v>
      </c>
      <c r="L758" s="180">
        <f>L757+Sheet!L751</f>
        <v>0</v>
      </c>
      <c r="M758" s="180">
        <f>M757+Sheet!M751</f>
        <v>0</v>
      </c>
      <c r="N758" s="180">
        <f>N757+Sheet!N751</f>
        <v>0</v>
      </c>
      <c r="O758" s="167">
        <f>O757+Sheet!O751</f>
        <v>515023.8364</v>
      </c>
      <c r="P758" s="167">
        <f>P757+Sheet!P751</f>
        <v>309655.5108</v>
      </c>
      <c r="Q758" s="167">
        <f>Q757+Sheet!Q751</f>
        <v>830349.5893</v>
      </c>
      <c r="R758" s="167">
        <f>R757+Sheet!R751</f>
        <v>0</v>
      </c>
      <c r="S758" s="159"/>
      <c r="T758" s="159"/>
      <c r="U758" s="159"/>
      <c r="V758" s="159"/>
      <c r="W758" s="159"/>
      <c r="X758" s="159"/>
    </row>
    <row r="759" ht="15.75" customHeight="1">
      <c r="A759" s="186" t="str">
        <f>'PROP DAILY PNL'!A753</f>
        <v/>
      </c>
      <c r="B759" s="190">
        <f t="shared" si="9"/>
        <v>10461574.55</v>
      </c>
      <c r="C759" s="194">
        <f>C758+Sheet!C752</f>
        <v>6158283.984</v>
      </c>
      <c r="D759" s="195">
        <f>D758+Sheet!D752</f>
        <v>1508005.48</v>
      </c>
      <c r="E759" s="195">
        <f>E758+Sheet!E752</f>
        <v>1140256.15</v>
      </c>
      <c r="F759" s="196">
        <f>F758+Sheet!F752</f>
        <v>0</v>
      </c>
      <c r="G759" s="196">
        <f>G758+Sheet!G752</f>
        <v>0</v>
      </c>
      <c r="H759" s="199">
        <v>0.0</v>
      </c>
      <c r="I759" s="195">
        <f>I758+Sheet!I752</f>
        <v>0</v>
      </c>
      <c r="J759" s="196">
        <f>J758+Sheet!J752</f>
        <v>0</v>
      </c>
      <c r="K759" s="180">
        <f>K758+Sheet!K752</f>
        <v>0</v>
      </c>
      <c r="L759" s="180">
        <f>L758+Sheet!L752</f>
        <v>0</v>
      </c>
      <c r="M759" s="180">
        <f>M758+Sheet!M752</f>
        <v>0</v>
      </c>
      <c r="N759" s="180">
        <f>N758+Sheet!N752</f>
        <v>0</v>
      </c>
      <c r="O759" s="167">
        <f>O758+Sheet!O752</f>
        <v>515023.8364</v>
      </c>
      <c r="P759" s="167">
        <f>P758+Sheet!P752</f>
        <v>309655.5108</v>
      </c>
      <c r="Q759" s="167">
        <f>Q758+Sheet!Q752</f>
        <v>830349.5893</v>
      </c>
      <c r="R759" s="167">
        <f>R758+Sheet!R752</f>
        <v>0</v>
      </c>
      <c r="S759" s="159"/>
      <c r="T759" s="159"/>
      <c r="U759" s="159"/>
      <c r="V759" s="159"/>
      <c r="W759" s="159"/>
      <c r="X759" s="159"/>
    </row>
    <row r="760" ht="15.75" customHeight="1">
      <c r="A760" s="186" t="str">
        <f>'PROP DAILY PNL'!A754</f>
        <v/>
      </c>
      <c r="B760" s="190">
        <f t="shared" si="9"/>
        <v>10461574.55</v>
      </c>
      <c r="C760" s="194">
        <f>C759+Sheet!C753</f>
        <v>6158283.984</v>
      </c>
      <c r="D760" s="195">
        <f>D759+Sheet!D753</f>
        <v>1508005.48</v>
      </c>
      <c r="E760" s="195">
        <f>E759+Sheet!E753</f>
        <v>1140256.15</v>
      </c>
      <c r="F760" s="196">
        <f>F759+Sheet!F753</f>
        <v>0</v>
      </c>
      <c r="G760" s="196">
        <f>G759+Sheet!G753</f>
        <v>0</v>
      </c>
      <c r="H760" s="199">
        <v>0.0</v>
      </c>
      <c r="I760" s="195">
        <f>I759+Sheet!I753</f>
        <v>0</v>
      </c>
      <c r="J760" s="196">
        <f>J759+Sheet!J753</f>
        <v>0</v>
      </c>
      <c r="K760" s="180">
        <f>K759+Sheet!K753</f>
        <v>0</v>
      </c>
      <c r="L760" s="180">
        <f>L759+Sheet!L753</f>
        <v>0</v>
      </c>
      <c r="M760" s="180">
        <f>M759+Sheet!M753</f>
        <v>0</v>
      </c>
      <c r="N760" s="180">
        <f>N759+Sheet!N753</f>
        <v>0</v>
      </c>
      <c r="O760" s="167">
        <f>O759+Sheet!O753</f>
        <v>515023.8364</v>
      </c>
      <c r="P760" s="167">
        <f>P759+Sheet!P753</f>
        <v>309655.5108</v>
      </c>
      <c r="Q760" s="167">
        <f>Q759+Sheet!Q753</f>
        <v>830349.5893</v>
      </c>
      <c r="R760" s="167">
        <f>R759+Sheet!R753</f>
        <v>0</v>
      </c>
      <c r="S760" s="159"/>
      <c r="T760" s="159"/>
      <c r="U760" s="159"/>
      <c r="V760" s="159"/>
      <c r="W760" s="159"/>
      <c r="X760" s="159"/>
    </row>
    <row r="761" ht="15.75" customHeight="1">
      <c r="A761" s="186" t="str">
        <f>'PROP DAILY PNL'!A755</f>
        <v/>
      </c>
      <c r="B761" s="190">
        <f t="shared" si="9"/>
        <v>10461574.55</v>
      </c>
      <c r="C761" s="194">
        <f>C760+Sheet!C754</f>
        <v>6158283.984</v>
      </c>
      <c r="D761" s="195">
        <f>D760+Sheet!D754</f>
        <v>1508005.48</v>
      </c>
      <c r="E761" s="195">
        <f>E760+Sheet!E754</f>
        <v>1140256.15</v>
      </c>
      <c r="F761" s="196">
        <f>F760+Sheet!F754</f>
        <v>0</v>
      </c>
      <c r="G761" s="196">
        <f>G760+Sheet!G754</f>
        <v>0</v>
      </c>
      <c r="H761" s="199">
        <v>0.0</v>
      </c>
      <c r="I761" s="195">
        <f>I760+Sheet!I754</f>
        <v>0</v>
      </c>
      <c r="J761" s="196">
        <f>J760+Sheet!J754</f>
        <v>0</v>
      </c>
      <c r="K761" s="180">
        <f>K760+Sheet!K754</f>
        <v>0</v>
      </c>
      <c r="L761" s="180">
        <f>L760+Sheet!L754</f>
        <v>0</v>
      </c>
      <c r="M761" s="180">
        <f>M760+Sheet!M754</f>
        <v>0</v>
      </c>
      <c r="N761" s="180">
        <f>N760+Sheet!N754</f>
        <v>0</v>
      </c>
      <c r="O761" s="167">
        <f>O760+Sheet!O754</f>
        <v>515023.8364</v>
      </c>
      <c r="P761" s="167">
        <f>P760+Sheet!P754</f>
        <v>309655.5108</v>
      </c>
      <c r="Q761" s="167">
        <f>Q760+Sheet!Q754</f>
        <v>830349.5893</v>
      </c>
      <c r="R761" s="167">
        <f>R760+Sheet!R754</f>
        <v>0</v>
      </c>
      <c r="S761" s="159"/>
      <c r="T761" s="159"/>
      <c r="U761" s="159"/>
      <c r="V761" s="159"/>
      <c r="W761" s="159"/>
      <c r="X761" s="159"/>
    </row>
    <row r="762" ht="15.75" customHeight="1">
      <c r="A762" s="186" t="str">
        <f>'PROP DAILY PNL'!A756</f>
        <v/>
      </c>
      <c r="B762" s="190">
        <f t="shared" si="9"/>
        <v>10461574.55</v>
      </c>
      <c r="C762" s="194">
        <f>C761+Sheet!C755</f>
        <v>6158283.984</v>
      </c>
      <c r="D762" s="195">
        <f>D761+Sheet!D755</f>
        <v>1508005.48</v>
      </c>
      <c r="E762" s="195">
        <f>E761+Sheet!E755</f>
        <v>1140256.15</v>
      </c>
      <c r="F762" s="196">
        <f>F761+Sheet!F755</f>
        <v>0</v>
      </c>
      <c r="G762" s="196">
        <f>G761+Sheet!G755</f>
        <v>0</v>
      </c>
      <c r="H762" s="199">
        <v>0.0</v>
      </c>
      <c r="I762" s="195">
        <f>I761+Sheet!I755</f>
        <v>0</v>
      </c>
      <c r="J762" s="196">
        <f>J761+Sheet!J755</f>
        <v>0</v>
      </c>
      <c r="K762" s="180">
        <f>K761+Sheet!K755</f>
        <v>0</v>
      </c>
      <c r="L762" s="180">
        <f>L761+Sheet!L755</f>
        <v>0</v>
      </c>
      <c r="M762" s="180">
        <f>M761+Sheet!M755</f>
        <v>0</v>
      </c>
      <c r="N762" s="180">
        <f>N761+Sheet!N755</f>
        <v>0</v>
      </c>
      <c r="O762" s="167">
        <f>O761+Sheet!O755</f>
        <v>515023.8364</v>
      </c>
      <c r="P762" s="167">
        <f>P761+Sheet!P755</f>
        <v>309655.5108</v>
      </c>
      <c r="Q762" s="167">
        <f>Q761+Sheet!Q755</f>
        <v>830349.5893</v>
      </c>
      <c r="R762" s="167">
        <f>R761+Sheet!R755</f>
        <v>0</v>
      </c>
      <c r="S762" s="159"/>
      <c r="T762" s="159"/>
      <c r="U762" s="159"/>
      <c r="V762" s="159"/>
      <c r="W762" s="159"/>
      <c r="X762" s="159"/>
    </row>
    <row r="763" ht="15.75" customHeight="1">
      <c r="A763" s="186" t="str">
        <f>'PROP DAILY PNL'!A757</f>
        <v/>
      </c>
      <c r="B763" s="190">
        <f t="shared" si="9"/>
        <v>10461574.55</v>
      </c>
      <c r="C763" s="194">
        <f>C762+Sheet!C756</f>
        <v>6158283.984</v>
      </c>
      <c r="D763" s="195">
        <f>D762+Sheet!D756</f>
        <v>1508005.48</v>
      </c>
      <c r="E763" s="195">
        <f>E762+Sheet!E756</f>
        <v>1140256.15</v>
      </c>
      <c r="F763" s="196">
        <f>F762+Sheet!F756</f>
        <v>0</v>
      </c>
      <c r="G763" s="196">
        <f>G762+Sheet!G756</f>
        <v>0</v>
      </c>
      <c r="H763" s="199">
        <v>0.0</v>
      </c>
      <c r="I763" s="195">
        <f>I762+Sheet!I756</f>
        <v>0</v>
      </c>
      <c r="J763" s="196">
        <f>J762+Sheet!J756</f>
        <v>0</v>
      </c>
      <c r="K763" s="180">
        <f>K762+Sheet!K756</f>
        <v>0</v>
      </c>
      <c r="L763" s="180">
        <f>L762+Sheet!L756</f>
        <v>0</v>
      </c>
      <c r="M763" s="180">
        <f>M762+Sheet!M756</f>
        <v>0</v>
      </c>
      <c r="N763" s="180">
        <f>N762+Sheet!N756</f>
        <v>0</v>
      </c>
      <c r="O763" s="167">
        <f>O762+Sheet!O756</f>
        <v>515023.8364</v>
      </c>
      <c r="P763" s="167">
        <f>P762+Sheet!P756</f>
        <v>309655.5108</v>
      </c>
      <c r="Q763" s="167">
        <f>Q762+Sheet!Q756</f>
        <v>830349.5893</v>
      </c>
      <c r="R763" s="167">
        <f>R762+Sheet!R756</f>
        <v>0</v>
      </c>
      <c r="S763" s="159"/>
      <c r="T763" s="159"/>
      <c r="U763" s="159"/>
      <c r="V763" s="159"/>
      <c r="W763" s="159"/>
      <c r="X763" s="159"/>
    </row>
    <row r="764" ht="15.75" customHeight="1">
      <c r="A764" s="186" t="str">
        <f>'PROP DAILY PNL'!A758</f>
        <v/>
      </c>
      <c r="B764" s="190">
        <f t="shared" si="9"/>
        <v>10461574.55</v>
      </c>
      <c r="C764" s="194">
        <f>C763+Sheet!C757</f>
        <v>6158283.984</v>
      </c>
      <c r="D764" s="195">
        <f>D763+Sheet!D757</f>
        <v>1508005.48</v>
      </c>
      <c r="E764" s="195">
        <f>E763+Sheet!E757</f>
        <v>1140256.15</v>
      </c>
      <c r="F764" s="196">
        <f>F763+Sheet!F757</f>
        <v>0</v>
      </c>
      <c r="G764" s="196">
        <f>G763+Sheet!G757</f>
        <v>0</v>
      </c>
      <c r="H764" s="199">
        <v>0.0</v>
      </c>
      <c r="I764" s="195">
        <f>I763+Sheet!I757</f>
        <v>0</v>
      </c>
      <c r="J764" s="196">
        <f>J763+Sheet!J757</f>
        <v>0</v>
      </c>
      <c r="K764" s="180">
        <f>K763+Sheet!K757</f>
        <v>0</v>
      </c>
      <c r="L764" s="180">
        <f>L763+Sheet!L757</f>
        <v>0</v>
      </c>
      <c r="M764" s="180">
        <f>M763+Sheet!M757</f>
        <v>0</v>
      </c>
      <c r="N764" s="180">
        <f>N763+Sheet!N757</f>
        <v>0</v>
      </c>
      <c r="O764" s="167">
        <f>O763+Sheet!O757</f>
        <v>515023.8364</v>
      </c>
      <c r="P764" s="167">
        <f>P763+Sheet!P757</f>
        <v>309655.5108</v>
      </c>
      <c r="Q764" s="167">
        <f>Q763+Sheet!Q757</f>
        <v>830349.5893</v>
      </c>
      <c r="R764" s="167">
        <f>R763+Sheet!R757</f>
        <v>0</v>
      </c>
      <c r="S764" s="159"/>
      <c r="T764" s="159"/>
      <c r="U764" s="159"/>
      <c r="V764" s="159"/>
      <c r="W764" s="159"/>
      <c r="X764" s="159"/>
    </row>
    <row r="765" ht="15.75" customHeight="1">
      <c r="A765" s="186" t="str">
        <f>'PROP DAILY PNL'!A759</f>
        <v/>
      </c>
      <c r="B765" s="190">
        <f t="shared" si="9"/>
        <v>10461574.55</v>
      </c>
      <c r="C765" s="194">
        <f>C764+Sheet!C758</f>
        <v>6158283.984</v>
      </c>
      <c r="D765" s="195">
        <f>D764+Sheet!D758</f>
        <v>1508005.48</v>
      </c>
      <c r="E765" s="195">
        <f>E764+Sheet!E758</f>
        <v>1140256.15</v>
      </c>
      <c r="F765" s="196">
        <f>F764+Sheet!F758</f>
        <v>0</v>
      </c>
      <c r="G765" s="196">
        <f>G764+Sheet!G758</f>
        <v>0</v>
      </c>
      <c r="H765" s="199">
        <v>0.0</v>
      </c>
      <c r="I765" s="195">
        <f>I764+Sheet!I758</f>
        <v>0</v>
      </c>
      <c r="J765" s="196">
        <f>J764+Sheet!J758</f>
        <v>0</v>
      </c>
      <c r="K765" s="180">
        <f>K764+Sheet!K758</f>
        <v>0</v>
      </c>
      <c r="L765" s="180">
        <f>L764+Sheet!L758</f>
        <v>0</v>
      </c>
      <c r="M765" s="180">
        <f>M764+Sheet!M758</f>
        <v>0</v>
      </c>
      <c r="N765" s="180">
        <f>N764+Sheet!N758</f>
        <v>0</v>
      </c>
      <c r="O765" s="167">
        <f>O764+Sheet!O758</f>
        <v>515023.8364</v>
      </c>
      <c r="P765" s="167">
        <f>P764+Sheet!P758</f>
        <v>309655.5108</v>
      </c>
      <c r="Q765" s="167">
        <f>Q764+Sheet!Q758</f>
        <v>830349.5893</v>
      </c>
      <c r="R765" s="167">
        <f>R764+Sheet!R758</f>
        <v>0</v>
      </c>
      <c r="S765" s="159"/>
      <c r="T765" s="159"/>
      <c r="U765" s="159"/>
      <c r="V765" s="159"/>
      <c r="W765" s="159"/>
      <c r="X765" s="159"/>
    </row>
    <row r="766" ht="15.75" customHeight="1">
      <c r="A766" s="186" t="str">
        <f>'PROP DAILY PNL'!A760</f>
        <v/>
      </c>
      <c r="B766" s="190">
        <f t="shared" si="9"/>
        <v>10461574.55</v>
      </c>
      <c r="C766" s="194">
        <f>C765+Sheet!C759</f>
        <v>6158283.984</v>
      </c>
      <c r="D766" s="195">
        <f>D765+Sheet!D759</f>
        <v>1508005.48</v>
      </c>
      <c r="E766" s="195">
        <f>E765+Sheet!E759</f>
        <v>1140256.15</v>
      </c>
      <c r="F766" s="196">
        <f>F765+Sheet!F759</f>
        <v>0</v>
      </c>
      <c r="G766" s="196">
        <f>G765+Sheet!G759</f>
        <v>0</v>
      </c>
      <c r="H766" s="199">
        <v>0.0</v>
      </c>
      <c r="I766" s="195">
        <f>I765+Sheet!I759</f>
        <v>0</v>
      </c>
      <c r="J766" s="196">
        <f>J765+Sheet!J759</f>
        <v>0</v>
      </c>
      <c r="K766" s="180">
        <f>K765+Sheet!K759</f>
        <v>0</v>
      </c>
      <c r="L766" s="180">
        <f>L765+Sheet!L759</f>
        <v>0</v>
      </c>
      <c r="M766" s="180">
        <f>M765+Sheet!M759</f>
        <v>0</v>
      </c>
      <c r="N766" s="180">
        <f>N765+Sheet!N759</f>
        <v>0</v>
      </c>
      <c r="O766" s="167">
        <f>O765+Sheet!O759</f>
        <v>515023.8364</v>
      </c>
      <c r="P766" s="167">
        <f>P765+Sheet!P759</f>
        <v>309655.5108</v>
      </c>
      <c r="Q766" s="167">
        <f>Q765+Sheet!Q759</f>
        <v>830349.5893</v>
      </c>
      <c r="R766" s="167">
        <f>R765+Sheet!R759</f>
        <v>0</v>
      </c>
      <c r="S766" s="159"/>
      <c r="T766" s="159"/>
      <c r="U766" s="159"/>
      <c r="V766" s="159"/>
      <c r="W766" s="159"/>
      <c r="X766" s="159"/>
    </row>
    <row r="767" ht="15.75" customHeight="1">
      <c r="A767" s="186" t="str">
        <f>'PROP DAILY PNL'!A761</f>
        <v/>
      </c>
      <c r="B767" s="190">
        <f t="shared" si="9"/>
        <v>10461574.55</v>
      </c>
      <c r="C767" s="194">
        <f>C766+Sheet!C760</f>
        <v>6158283.984</v>
      </c>
      <c r="D767" s="195">
        <f>D766+Sheet!D760</f>
        <v>1508005.48</v>
      </c>
      <c r="E767" s="195">
        <f>E766+Sheet!E760</f>
        <v>1140256.15</v>
      </c>
      <c r="F767" s="196">
        <f>F766+Sheet!F760</f>
        <v>0</v>
      </c>
      <c r="G767" s="196">
        <f>G766+Sheet!G760</f>
        <v>0</v>
      </c>
      <c r="H767" s="199">
        <v>0.0</v>
      </c>
      <c r="I767" s="195">
        <f>I766+Sheet!I760</f>
        <v>0</v>
      </c>
      <c r="J767" s="196">
        <f>J766+Sheet!J760</f>
        <v>0</v>
      </c>
      <c r="K767" s="180">
        <f>K766+Sheet!K760</f>
        <v>0</v>
      </c>
      <c r="L767" s="180">
        <f>L766+Sheet!L760</f>
        <v>0</v>
      </c>
      <c r="M767" s="180">
        <f>M766+Sheet!M760</f>
        <v>0</v>
      </c>
      <c r="N767" s="180">
        <f>N766+Sheet!N760</f>
        <v>0</v>
      </c>
      <c r="O767" s="167">
        <f>O766+Sheet!O760</f>
        <v>515023.8364</v>
      </c>
      <c r="P767" s="167">
        <f>P766+Sheet!P760</f>
        <v>309655.5108</v>
      </c>
      <c r="Q767" s="167">
        <f>Q766+Sheet!Q760</f>
        <v>830349.5893</v>
      </c>
      <c r="R767" s="167">
        <f>R766+Sheet!R760</f>
        <v>0</v>
      </c>
      <c r="S767" s="159"/>
      <c r="T767" s="159"/>
      <c r="U767" s="159"/>
      <c r="V767" s="159"/>
      <c r="W767" s="159"/>
      <c r="X767" s="159"/>
    </row>
    <row r="768" ht="15.75" customHeight="1">
      <c r="A768" s="186" t="str">
        <f>'PROP DAILY PNL'!A762</f>
        <v/>
      </c>
      <c r="B768" s="190">
        <f t="shared" si="9"/>
        <v>10461574.55</v>
      </c>
      <c r="C768" s="194">
        <f>C767+Sheet!C761</f>
        <v>6158283.984</v>
      </c>
      <c r="D768" s="195">
        <f>D767+Sheet!D761</f>
        <v>1508005.48</v>
      </c>
      <c r="E768" s="195">
        <f>E767+Sheet!E761</f>
        <v>1140256.15</v>
      </c>
      <c r="F768" s="196">
        <f>F767+Sheet!F761</f>
        <v>0</v>
      </c>
      <c r="G768" s="196">
        <f>G767+Sheet!G761</f>
        <v>0</v>
      </c>
      <c r="H768" s="199">
        <v>0.0</v>
      </c>
      <c r="I768" s="195">
        <f>I767+Sheet!I761</f>
        <v>0</v>
      </c>
      <c r="J768" s="196">
        <f>J767+Sheet!J761</f>
        <v>0</v>
      </c>
      <c r="K768" s="180">
        <f>K767+Sheet!K761</f>
        <v>0</v>
      </c>
      <c r="L768" s="180">
        <f>L767+Sheet!L761</f>
        <v>0</v>
      </c>
      <c r="M768" s="180">
        <f>M767+Sheet!M761</f>
        <v>0</v>
      </c>
      <c r="N768" s="180">
        <f>N767+Sheet!N761</f>
        <v>0</v>
      </c>
      <c r="O768" s="167">
        <f>O767+Sheet!O761</f>
        <v>515023.8364</v>
      </c>
      <c r="P768" s="167">
        <f>P767+Sheet!P761</f>
        <v>309655.5108</v>
      </c>
      <c r="Q768" s="167">
        <f>Q767+Sheet!Q761</f>
        <v>830349.5893</v>
      </c>
      <c r="R768" s="167">
        <f>R767+Sheet!R761</f>
        <v>0</v>
      </c>
      <c r="S768" s="159"/>
      <c r="T768" s="159"/>
      <c r="U768" s="159"/>
      <c r="V768" s="159"/>
      <c r="W768" s="159"/>
      <c r="X768" s="159"/>
    </row>
    <row r="769" ht="15.75" customHeight="1">
      <c r="A769" s="186" t="str">
        <f>'PROP DAILY PNL'!A763</f>
        <v/>
      </c>
      <c r="B769" s="190">
        <f t="shared" si="9"/>
        <v>10461574.55</v>
      </c>
      <c r="C769" s="194">
        <f>C768+Sheet!C762</f>
        <v>6158283.984</v>
      </c>
      <c r="D769" s="195">
        <f>D768+Sheet!D762</f>
        <v>1508005.48</v>
      </c>
      <c r="E769" s="195">
        <f>E768+Sheet!E762</f>
        <v>1140256.15</v>
      </c>
      <c r="F769" s="196">
        <f>F768+Sheet!F762</f>
        <v>0</v>
      </c>
      <c r="G769" s="196">
        <f>G768+Sheet!G762</f>
        <v>0</v>
      </c>
      <c r="H769" s="199">
        <v>0.0</v>
      </c>
      <c r="I769" s="195">
        <f>I768+Sheet!I762</f>
        <v>0</v>
      </c>
      <c r="J769" s="196">
        <f>J768+Sheet!J762</f>
        <v>0</v>
      </c>
      <c r="K769" s="180">
        <f>K768+Sheet!K762</f>
        <v>0</v>
      </c>
      <c r="L769" s="180">
        <f>L768+Sheet!L762</f>
        <v>0</v>
      </c>
      <c r="M769" s="180">
        <f>M768+Sheet!M762</f>
        <v>0</v>
      </c>
      <c r="N769" s="180">
        <f>N768+Sheet!N762</f>
        <v>0</v>
      </c>
      <c r="O769" s="167">
        <f>O768+Sheet!O762</f>
        <v>515023.8364</v>
      </c>
      <c r="P769" s="167">
        <f>P768+Sheet!P762</f>
        <v>309655.5108</v>
      </c>
      <c r="Q769" s="167">
        <f>Q768+Sheet!Q762</f>
        <v>830349.5893</v>
      </c>
      <c r="R769" s="167">
        <f>R768+Sheet!R762</f>
        <v>0</v>
      </c>
      <c r="S769" s="159"/>
      <c r="T769" s="159"/>
      <c r="U769" s="159"/>
      <c r="V769" s="159"/>
      <c r="W769" s="159"/>
      <c r="X769" s="159"/>
    </row>
    <row r="770" ht="15.75" customHeight="1">
      <c r="A770" s="186" t="str">
        <f>'PROP DAILY PNL'!A764</f>
        <v/>
      </c>
      <c r="B770" s="190">
        <f t="shared" si="9"/>
        <v>10461574.55</v>
      </c>
      <c r="C770" s="194">
        <f>C769+Sheet!C763</f>
        <v>6158283.984</v>
      </c>
      <c r="D770" s="195">
        <f>D769+Sheet!D763</f>
        <v>1508005.48</v>
      </c>
      <c r="E770" s="195">
        <f>E769+Sheet!E763</f>
        <v>1140256.15</v>
      </c>
      <c r="F770" s="196">
        <f>F769+Sheet!F763</f>
        <v>0</v>
      </c>
      <c r="G770" s="196">
        <f>G769+Sheet!G763</f>
        <v>0</v>
      </c>
      <c r="H770" s="199">
        <v>0.0</v>
      </c>
      <c r="I770" s="195">
        <f>I769+Sheet!I763</f>
        <v>0</v>
      </c>
      <c r="J770" s="196">
        <f>J769+Sheet!J763</f>
        <v>0</v>
      </c>
      <c r="K770" s="180">
        <f>K769+Sheet!K763</f>
        <v>0</v>
      </c>
      <c r="L770" s="180">
        <f>L769+Sheet!L763</f>
        <v>0</v>
      </c>
      <c r="M770" s="180">
        <f>M769+Sheet!M763</f>
        <v>0</v>
      </c>
      <c r="N770" s="180">
        <f>N769+Sheet!N763</f>
        <v>0</v>
      </c>
      <c r="O770" s="167">
        <f>O769+Sheet!O763</f>
        <v>515023.8364</v>
      </c>
      <c r="P770" s="167">
        <f>P769+Sheet!P763</f>
        <v>309655.5108</v>
      </c>
      <c r="Q770" s="167">
        <f>Q769+Sheet!Q763</f>
        <v>830349.5893</v>
      </c>
      <c r="R770" s="167">
        <f>R769+Sheet!R763</f>
        <v>0</v>
      </c>
      <c r="S770" s="159"/>
      <c r="T770" s="159"/>
      <c r="U770" s="159"/>
      <c r="V770" s="159"/>
      <c r="W770" s="159"/>
      <c r="X770" s="159"/>
    </row>
    <row r="771" ht="15.75" customHeight="1">
      <c r="A771" s="186" t="str">
        <f>'PROP DAILY PNL'!A765</f>
        <v/>
      </c>
      <c r="B771" s="190">
        <f t="shared" si="9"/>
        <v>10461574.55</v>
      </c>
      <c r="C771" s="194">
        <f>C770+Sheet!C764</f>
        <v>6158283.984</v>
      </c>
      <c r="D771" s="195">
        <f>D770+Sheet!D764</f>
        <v>1508005.48</v>
      </c>
      <c r="E771" s="195">
        <f>E770+Sheet!E764</f>
        <v>1140256.15</v>
      </c>
      <c r="F771" s="196">
        <f>F770+Sheet!F764</f>
        <v>0</v>
      </c>
      <c r="G771" s="196">
        <f>G770+Sheet!G764</f>
        <v>0</v>
      </c>
      <c r="H771" s="199">
        <v>0.0</v>
      </c>
      <c r="I771" s="195">
        <f>I770+Sheet!I764</f>
        <v>0</v>
      </c>
      <c r="J771" s="196">
        <f>J770+Sheet!J764</f>
        <v>0</v>
      </c>
      <c r="K771" s="180">
        <f>K770+Sheet!K764</f>
        <v>0</v>
      </c>
      <c r="L771" s="180">
        <f>L770+Sheet!L764</f>
        <v>0</v>
      </c>
      <c r="M771" s="180">
        <f>M770+Sheet!M764</f>
        <v>0</v>
      </c>
      <c r="N771" s="180">
        <f>N770+Sheet!N764</f>
        <v>0</v>
      </c>
      <c r="O771" s="167">
        <f>O770+Sheet!O764</f>
        <v>515023.8364</v>
      </c>
      <c r="P771" s="167">
        <f>P770+Sheet!P764</f>
        <v>309655.5108</v>
      </c>
      <c r="Q771" s="167">
        <f>Q770+Sheet!Q764</f>
        <v>830349.5893</v>
      </c>
      <c r="R771" s="167">
        <f>R770+Sheet!R764</f>
        <v>0</v>
      </c>
      <c r="S771" s="159"/>
      <c r="T771" s="159"/>
      <c r="U771" s="159"/>
      <c r="V771" s="159"/>
      <c r="W771" s="159"/>
      <c r="X771" s="159"/>
    </row>
    <row r="772" ht="15.75" customHeight="1">
      <c r="A772" s="186" t="str">
        <f>'PROP DAILY PNL'!A766</f>
        <v/>
      </c>
      <c r="B772" s="190">
        <f t="shared" si="9"/>
        <v>10461574.55</v>
      </c>
      <c r="C772" s="194">
        <f>C771+Sheet!C765</f>
        <v>6158283.984</v>
      </c>
      <c r="D772" s="195">
        <f>D771+Sheet!D765</f>
        <v>1508005.48</v>
      </c>
      <c r="E772" s="195">
        <f>E771+Sheet!E765</f>
        <v>1140256.15</v>
      </c>
      <c r="F772" s="196">
        <f>F771+Sheet!F765</f>
        <v>0</v>
      </c>
      <c r="G772" s="196">
        <f>G771+Sheet!G765</f>
        <v>0</v>
      </c>
      <c r="H772" s="199">
        <v>0.0</v>
      </c>
      <c r="I772" s="195">
        <f>I771+Sheet!I765</f>
        <v>0</v>
      </c>
      <c r="J772" s="196">
        <f>J771+Sheet!J765</f>
        <v>0</v>
      </c>
      <c r="K772" s="180">
        <f>K771+Sheet!K765</f>
        <v>0</v>
      </c>
      <c r="L772" s="180">
        <f>L771+Sheet!L765</f>
        <v>0</v>
      </c>
      <c r="M772" s="180">
        <f>M771+Sheet!M765</f>
        <v>0</v>
      </c>
      <c r="N772" s="180">
        <f>N771+Sheet!N765</f>
        <v>0</v>
      </c>
      <c r="O772" s="167">
        <f>O771+Sheet!O765</f>
        <v>515023.8364</v>
      </c>
      <c r="P772" s="167">
        <f>P771+Sheet!P765</f>
        <v>309655.5108</v>
      </c>
      <c r="Q772" s="167">
        <f>Q771+Sheet!Q765</f>
        <v>830349.5893</v>
      </c>
      <c r="R772" s="167">
        <f>R771+Sheet!R765</f>
        <v>0</v>
      </c>
      <c r="S772" s="159"/>
      <c r="T772" s="159"/>
      <c r="U772" s="159"/>
      <c r="V772" s="159"/>
      <c r="W772" s="159"/>
      <c r="X772" s="159"/>
    </row>
    <row r="773" ht="15.75" customHeight="1">
      <c r="A773" s="186" t="str">
        <f>'PROP DAILY PNL'!A767</f>
        <v/>
      </c>
      <c r="B773" s="190">
        <f t="shared" si="9"/>
        <v>10461574.55</v>
      </c>
      <c r="C773" s="194">
        <f>C772+Sheet!C766</f>
        <v>6158283.984</v>
      </c>
      <c r="D773" s="195">
        <f>D772+Sheet!D766</f>
        <v>1508005.48</v>
      </c>
      <c r="E773" s="195">
        <f>E772+Sheet!E766</f>
        <v>1140256.15</v>
      </c>
      <c r="F773" s="196">
        <f>F772+Sheet!F766</f>
        <v>0</v>
      </c>
      <c r="G773" s="196">
        <f>G772+Sheet!G766</f>
        <v>0</v>
      </c>
      <c r="H773" s="199">
        <v>0.0</v>
      </c>
      <c r="I773" s="195">
        <f>I772+Sheet!I766</f>
        <v>0</v>
      </c>
      <c r="J773" s="196">
        <f>J772+Sheet!J766</f>
        <v>0</v>
      </c>
      <c r="K773" s="180">
        <f>K772+Sheet!K766</f>
        <v>0</v>
      </c>
      <c r="L773" s="180">
        <f>L772+Sheet!L766</f>
        <v>0</v>
      </c>
      <c r="M773" s="180">
        <f>M772+Sheet!M766</f>
        <v>0</v>
      </c>
      <c r="N773" s="180">
        <f>N772+Sheet!N766</f>
        <v>0</v>
      </c>
      <c r="O773" s="167">
        <f>O772+Sheet!O766</f>
        <v>515023.8364</v>
      </c>
      <c r="P773" s="167">
        <f>P772+Sheet!P766</f>
        <v>309655.5108</v>
      </c>
      <c r="Q773" s="167">
        <f>Q772+Sheet!Q766</f>
        <v>830349.5893</v>
      </c>
      <c r="R773" s="167">
        <f>R772+Sheet!R766</f>
        <v>0</v>
      </c>
      <c r="S773" s="159"/>
      <c r="T773" s="159"/>
      <c r="U773" s="159"/>
      <c r="V773" s="159"/>
      <c r="W773" s="159"/>
      <c r="X773" s="159"/>
    </row>
    <row r="774" ht="15.75" customHeight="1">
      <c r="A774" s="186" t="str">
        <f>'PROP DAILY PNL'!A768</f>
        <v/>
      </c>
      <c r="B774" s="190">
        <f t="shared" si="9"/>
        <v>10461574.55</v>
      </c>
      <c r="C774" s="194">
        <f>C773+Sheet!C767</f>
        <v>6158283.984</v>
      </c>
      <c r="D774" s="195">
        <f>D773+Sheet!D767</f>
        <v>1508005.48</v>
      </c>
      <c r="E774" s="195">
        <f>E773+Sheet!E767</f>
        <v>1140256.15</v>
      </c>
      <c r="F774" s="196">
        <f>F773+Sheet!F767</f>
        <v>0</v>
      </c>
      <c r="G774" s="196">
        <f>G773+Sheet!G767</f>
        <v>0</v>
      </c>
      <c r="H774" s="199">
        <v>0.0</v>
      </c>
      <c r="I774" s="195">
        <f>I773+Sheet!I767</f>
        <v>0</v>
      </c>
      <c r="J774" s="196">
        <f>J773+Sheet!J767</f>
        <v>0</v>
      </c>
      <c r="K774" s="180">
        <f>K773+Sheet!K767</f>
        <v>0</v>
      </c>
      <c r="L774" s="180">
        <f>L773+Sheet!L767</f>
        <v>0</v>
      </c>
      <c r="M774" s="180">
        <f>M773+Sheet!M767</f>
        <v>0</v>
      </c>
      <c r="N774" s="180">
        <f>N773+Sheet!N767</f>
        <v>0</v>
      </c>
      <c r="O774" s="167">
        <f>O773+Sheet!O767</f>
        <v>515023.8364</v>
      </c>
      <c r="P774" s="167">
        <f>P773+Sheet!P767</f>
        <v>309655.5108</v>
      </c>
      <c r="Q774" s="167">
        <f>Q773+Sheet!Q767</f>
        <v>830349.5893</v>
      </c>
      <c r="R774" s="167">
        <f>R773+Sheet!R767</f>
        <v>0</v>
      </c>
      <c r="S774" s="159"/>
      <c r="T774" s="159"/>
      <c r="U774" s="159"/>
      <c r="V774" s="159"/>
      <c r="W774" s="159"/>
      <c r="X774" s="159"/>
    </row>
    <row r="775" ht="15.75" customHeight="1">
      <c r="A775" s="186" t="str">
        <f>'PROP DAILY PNL'!A769</f>
        <v/>
      </c>
      <c r="B775" s="190">
        <f t="shared" si="9"/>
        <v>10461574.55</v>
      </c>
      <c r="C775" s="194">
        <f>C774+Sheet!C768</f>
        <v>6158283.984</v>
      </c>
      <c r="D775" s="195">
        <f>D774+Sheet!D768</f>
        <v>1508005.48</v>
      </c>
      <c r="E775" s="195">
        <f>E774+Sheet!E768</f>
        <v>1140256.15</v>
      </c>
      <c r="F775" s="196">
        <f>F774+Sheet!F768</f>
        <v>0</v>
      </c>
      <c r="G775" s="196">
        <f>G774+Sheet!G768</f>
        <v>0</v>
      </c>
      <c r="H775" s="199">
        <v>0.0</v>
      </c>
      <c r="I775" s="195">
        <f>I774+Sheet!I768</f>
        <v>0</v>
      </c>
      <c r="J775" s="196">
        <f>J774+Sheet!J768</f>
        <v>0</v>
      </c>
      <c r="K775" s="180">
        <f>K774+Sheet!K768</f>
        <v>0</v>
      </c>
      <c r="L775" s="180">
        <f>L774+Sheet!L768</f>
        <v>0</v>
      </c>
      <c r="M775" s="180">
        <f>M774+Sheet!M768</f>
        <v>0</v>
      </c>
      <c r="N775" s="180">
        <f>N774+Sheet!N768</f>
        <v>0</v>
      </c>
      <c r="O775" s="167">
        <f>O774+Sheet!O768</f>
        <v>515023.8364</v>
      </c>
      <c r="P775" s="167">
        <f>P774+Sheet!P768</f>
        <v>309655.5108</v>
      </c>
      <c r="Q775" s="167">
        <f>Q774+Sheet!Q768</f>
        <v>830349.5893</v>
      </c>
      <c r="R775" s="167">
        <f>R774+Sheet!R768</f>
        <v>0</v>
      </c>
      <c r="S775" s="159"/>
      <c r="T775" s="159"/>
      <c r="U775" s="159"/>
      <c r="V775" s="159"/>
      <c r="W775" s="159"/>
      <c r="X775" s="159"/>
    </row>
    <row r="776" ht="15.75" customHeight="1">
      <c r="A776" s="186" t="str">
        <f>'PROP DAILY PNL'!A770</f>
        <v/>
      </c>
      <c r="B776" s="190">
        <f t="shared" si="9"/>
        <v>10461574.55</v>
      </c>
      <c r="C776" s="194">
        <f>C775+Sheet!C769</f>
        <v>6158283.984</v>
      </c>
      <c r="D776" s="195">
        <f>D775+Sheet!D769</f>
        <v>1508005.48</v>
      </c>
      <c r="E776" s="195">
        <f>E775+Sheet!E769</f>
        <v>1140256.15</v>
      </c>
      <c r="F776" s="196">
        <f>F775+Sheet!F769</f>
        <v>0</v>
      </c>
      <c r="G776" s="196">
        <f>G775+Sheet!G769</f>
        <v>0</v>
      </c>
      <c r="H776" s="199">
        <v>0.0</v>
      </c>
      <c r="I776" s="195">
        <f>I775+Sheet!I769</f>
        <v>0</v>
      </c>
      <c r="J776" s="196">
        <f>J775+Sheet!J769</f>
        <v>0</v>
      </c>
      <c r="K776" s="180">
        <f>K775+Sheet!K769</f>
        <v>0</v>
      </c>
      <c r="L776" s="180">
        <f>L775+Sheet!L769</f>
        <v>0</v>
      </c>
      <c r="M776" s="180">
        <f>M775+Sheet!M769</f>
        <v>0</v>
      </c>
      <c r="N776" s="180">
        <f>N775+Sheet!N769</f>
        <v>0</v>
      </c>
      <c r="O776" s="167">
        <f>O775+Sheet!O769</f>
        <v>515023.8364</v>
      </c>
      <c r="P776" s="167">
        <f>P775+Sheet!P769</f>
        <v>309655.5108</v>
      </c>
      <c r="Q776" s="167">
        <f>Q775+Sheet!Q769</f>
        <v>830349.5893</v>
      </c>
      <c r="R776" s="167">
        <f>R775+Sheet!R769</f>
        <v>0</v>
      </c>
      <c r="S776" s="159"/>
      <c r="T776" s="159"/>
      <c r="U776" s="159"/>
      <c r="V776" s="159"/>
      <c r="W776" s="159"/>
      <c r="X776" s="159"/>
    </row>
    <row r="777" ht="15.75" customHeight="1">
      <c r="A777" s="186" t="str">
        <f>'PROP DAILY PNL'!A771</f>
        <v/>
      </c>
      <c r="B777" s="190">
        <f t="shared" si="9"/>
        <v>10461574.55</v>
      </c>
      <c r="C777" s="194">
        <f>C776+Sheet!C770</f>
        <v>6158283.984</v>
      </c>
      <c r="D777" s="195">
        <f>D776+Sheet!D770</f>
        <v>1508005.48</v>
      </c>
      <c r="E777" s="195">
        <f>E776+Sheet!E770</f>
        <v>1140256.15</v>
      </c>
      <c r="F777" s="196">
        <f>F776+Sheet!F770</f>
        <v>0</v>
      </c>
      <c r="G777" s="196">
        <f>G776+Sheet!G770</f>
        <v>0</v>
      </c>
      <c r="H777" s="199">
        <v>0.0</v>
      </c>
      <c r="I777" s="195">
        <f>I776+Sheet!I770</f>
        <v>0</v>
      </c>
      <c r="J777" s="196">
        <f>J776+Sheet!J770</f>
        <v>0</v>
      </c>
      <c r="K777" s="180">
        <f>K776+Sheet!K770</f>
        <v>0</v>
      </c>
      <c r="L777" s="180">
        <f>L776+Sheet!L770</f>
        <v>0</v>
      </c>
      <c r="M777" s="180">
        <f>M776+Sheet!M770</f>
        <v>0</v>
      </c>
      <c r="N777" s="180">
        <f>N776+Sheet!N770</f>
        <v>0</v>
      </c>
      <c r="O777" s="167">
        <f>O776+Sheet!O770</f>
        <v>515023.8364</v>
      </c>
      <c r="P777" s="167">
        <f>P776+Sheet!P770</f>
        <v>309655.5108</v>
      </c>
      <c r="Q777" s="167">
        <f>Q776+Sheet!Q770</f>
        <v>830349.5893</v>
      </c>
      <c r="R777" s="167">
        <f>R776+Sheet!R770</f>
        <v>0</v>
      </c>
      <c r="S777" s="159"/>
      <c r="T777" s="159"/>
      <c r="U777" s="159"/>
      <c r="V777" s="159"/>
      <c r="W777" s="159"/>
      <c r="X777" s="159"/>
    </row>
    <row r="778" ht="15.75" customHeight="1">
      <c r="A778" s="186" t="str">
        <f>'PROP DAILY PNL'!A772</f>
        <v/>
      </c>
      <c r="B778" s="190">
        <f t="shared" si="9"/>
        <v>10461574.55</v>
      </c>
      <c r="C778" s="194">
        <f>C777+Sheet!C771</f>
        <v>6158283.984</v>
      </c>
      <c r="D778" s="195">
        <f>D777+Sheet!D771</f>
        <v>1508005.48</v>
      </c>
      <c r="E778" s="195">
        <f>E777+Sheet!E771</f>
        <v>1140256.15</v>
      </c>
      <c r="F778" s="196">
        <f>F777+Sheet!F771</f>
        <v>0</v>
      </c>
      <c r="G778" s="196">
        <f>G777+Sheet!G771</f>
        <v>0</v>
      </c>
      <c r="H778" s="199">
        <v>0.0</v>
      </c>
      <c r="I778" s="195">
        <f>I777+Sheet!I771</f>
        <v>0</v>
      </c>
      <c r="J778" s="196">
        <f>J777+Sheet!J771</f>
        <v>0</v>
      </c>
      <c r="K778" s="180">
        <f>K777+Sheet!K771</f>
        <v>0</v>
      </c>
      <c r="L778" s="180">
        <f>L777+Sheet!L771</f>
        <v>0</v>
      </c>
      <c r="M778" s="180">
        <f>M777+Sheet!M771</f>
        <v>0</v>
      </c>
      <c r="N778" s="180">
        <f>N777+Sheet!N771</f>
        <v>0</v>
      </c>
      <c r="O778" s="167">
        <f>O777+Sheet!O771</f>
        <v>515023.8364</v>
      </c>
      <c r="P778" s="167">
        <f>P777+Sheet!P771</f>
        <v>309655.5108</v>
      </c>
      <c r="Q778" s="167">
        <f>Q777+Sheet!Q771</f>
        <v>830349.5893</v>
      </c>
      <c r="R778" s="167">
        <f>R777+Sheet!R771</f>
        <v>0</v>
      </c>
      <c r="S778" s="159"/>
      <c r="T778" s="159"/>
      <c r="U778" s="159"/>
      <c r="V778" s="159"/>
      <c r="W778" s="159"/>
      <c r="X778" s="159"/>
    </row>
    <row r="779" ht="15.75" customHeight="1">
      <c r="A779" s="186" t="str">
        <f>'PROP DAILY PNL'!A773</f>
        <v/>
      </c>
      <c r="B779" s="190">
        <f t="shared" si="9"/>
        <v>10461574.55</v>
      </c>
      <c r="C779" s="194">
        <f>C778+Sheet!C772</f>
        <v>6158283.984</v>
      </c>
      <c r="D779" s="195">
        <f>D778+Sheet!D772</f>
        <v>1508005.48</v>
      </c>
      <c r="E779" s="195">
        <f>E778+Sheet!E772</f>
        <v>1140256.15</v>
      </c>
      <c r="F779" s="196">
        <f>F778+Sheet!F772</f>
        <v>0</v>
      </c>
      <c r="G779" s="196">
        <f>G778+Sheet!G772</f>
        <v>0</v>
      </c>
      <c r="H779" s="199">
        <v>0.0</v>
      </c>
      <c r="I779" s="195">
        <f>I778+Sheet!I772</f>
        <v>0</v>
      </c>
      <c r="J779" s="196">
        <f>J778+Sheet!J772</f>
        <v>0</v>
      </c>
      <c r="K779" s="180">
        <f>K778+Sheet!K772</f>
        <v>0</v>
      </c>
      <c r="L779" s="180">
        <f>L778+Sheet!L772</f>
        <v>0</v>
      </c>
      <c r="M779" s="180">
        <f>M778+Sheet!M772</f>
        <v>0</v>
      </c>
      <c r="N779" s="180">
        <f>N778+Sheet!N772</f>
        <v>0</v>
      </c>
      <c r="O779" s="167">
        <f>O778+Sheet!O772</f>
        <v>515023.8364</v>
      </c>
      <c r="P779" s="167">
        <f>P778+Sheet!P772</f>
        <v>309655.5108</v>
      </c>
      <c r="Q779" s="167">
        <f>Q778+Sheet!Q772</f>
        <v>830349.5893</v>
      </c>
      <c r="R779" s="167">
        <f>R778+Sheet!R772</f>
        <v>0</v>
      </c>
      <c r="S779" s="159"/>
      <c r="T779" s="159"/>
      <c r="U779" s="159"/>
      <c r="V779" s="159"/>
      <c r="W779" s="159"/>
      <c r="X779" s="159"/>
    </row>
    <row r="780" ht="15.75" customHeight="1">
      <c r="A780" s="186" t="str">
        <f>'PROP DAILY PNL'!A774</f>
        <v/>
      </c>
      <c r="B780" s="190">
        <f t="shared" si="9"/>
        <v>10461574.55</v>
      </c>
      <c r="C780" s="194">
        <f>C779+Sheet!C773</f>
        <v>6158283.984</v>
      </c>
      <c r="D780" s="195">
        <f>D779+Sheet!D773</f>
        <v>1508005.48</v>
      </c>
      <c r="E780" s="195">
        <f>E779+Sheet!E773</f>
        <v>1140256.15</v>
      </c>
      <c r="F780" s="196">
        <f>F779+Sheet!F773</f>
        <v>0</v>
      </c>
      <c r="G780" s="196">
        <f>G779+Sheet!G773</f>
        <v>0</v>
      </c>
      <c r="H780" s="199">
        <v>0.0</v>
      </c>
      <c r="I780" s="195">
        <f>I779+Sheet!I773</f>
        <v>0</v>
      </c>
      <c r="J780" s="196">
        <f>J779+Sheet!J773</f>
        <v>0</v>
      </c>
      <c r="K780" s="180">
        <f>K779+Sheet!K773</f>
        <v>0</v>
      </c>
      <c r="L780" s="180">
        <f>L779+Sheet!L773</f>
        <v>0</v>
      </c>
      <c r="M780" s="180">
        <f>M779+Sheet!M773</f>
        <v>0</v>
      </c>
      <c r="N780" s="180">
        <f>N779+Sheet!N773</f>
        <v>0</v>
      </c>
      <c r="O780" s="167">
        <f>O779+Sheet!O773</f>
        <v>515023.8364</v>
      </c>
      <c r="P780" s="167">
        <f>P779+Sheet!P773</f>
        <v>309655.5108</v>
      </c>
      <c r="Q780" s="167">
        <f>Q779+Sheet!Q773</f>
        <v>830349.5893</v>
      </c>
      <c r="R780" s="167">
        <f>R779+Sheet!R773</f>
        <v>0</v>
      </c>
      <c r="S780" s="159"/>
      <c r="T780" s="159"/>
      <c r="U780" s="159"/>
      <c r="V780" s="159"/>
      <c r="W780" s="159"/>
      <c r="X780" s="159"/>
    </row>
    <row r="781" ht="15.75" customHeight="1">
      <c r="A781" s="186" t="str">
        <f>'PROP DAILY PNL'!A775</f>
        <v/>
      </c>
      <c r="B781" s="190">
        <f t="shared" si="9"/>
        <v>10461574.55</v>
      </c>
      <c r="C781" s="194">
        <f>C780+Sheet!C774</f>
        <v>6158283.984</v>
      </c>
      <c r="D781" s="195">
        <f>D780+Sheet!D774</f>
        <v>1508005.48</v>
      </c>
      <c r="E781" s="195">
        <f>E780+Sheet!E774</f>
        <v>1140256.15</v>
      </c>
      <c r="F781" s="196">
        <f>F780+Sheet!F774</f>
        <v>0</v>
      </c>
      <c r="G781" s="196">
        <f>G780+Sheet!G774</f>
        <v>0</v>
      </c>
      <c r="H781" s="199">
        <v>0.0</v>
      </c>
      <c r="I781" s="195">
        <f>I780+Sheet!I774</f>
        <v>0</v>
      </c>
      <c r="J781" s="196">
        <f>J780+Sheet!J774</f>
        <v>0</v>
      </c>
      <c r="K781" s="180">
        <f>K780+Sheet!K774</f>
        <v>0</v>
      </c>
      <c r="L781" s="180">
        <f>L780+Sheet!L774</f>
        <v>0</v>
      </c>
      <c r="M781" s="180">
        <f>M780+Sheet!M774</f>
        <v>0</v>
      </c>
      <c r="N781" s="180">
        <f>N780+Sheet!N774</f>
        <v>0</v>
      </c>
      <c r="O781" s="167">
        <f>O780+Sheet!O774</f>
        <v>515023.8364</v>
      </c>
      <c r="P781" s="167">
        <f>P780+Sheet!P774</f>
        <v>309655.5108</v>
      </c>
      <c r="Q781" s="167">
        <f>Q780+Sheet!Q774</f>
        <v>830349.5893</v>
      </c>
      <c r="R781" s="167">
        <f>R780+Sheet!R774</f>
        <v>0</v>
      </c>
      <c r="S781" s="159"/>
      <c r="T781" s="159"/>
      <c r="U781" s="159"/>
      <c r="V781" s="159"/>
      <c r="W781" s="159"/>
      <c r="X781" s="159"/>
    </row>
    <row r="782" ht="15.75" customHeight="1">
      <c r="A782" s="186" t="str">
        <f>'PROP DAILY PNL'!A776</f>
        <v/>
      </c>
      <c r="B782" s="190">
        <f t="shared" si="9"/>
        <v>10461574.55</v>
      </c>
      <c r="C782" s="194">
        <f>C781+Sheet!C775</f>
        <v>6158283.984</v>
      </c>
      <c r="D782" s="195">
        <f>D781+Sheet!D775</f>
        <v>1508005.48</v>
      </c>
      <c r="E782" s="195">
        <f>E781+Sheet!E775</f>
        <v>1140256.15</v>
      </c>
      <c r="F782" s="196">
        <f>F781+Sheet!F775</f>
        <v>0</v>
      </c>
      <c r="G782" s="196">
        <f>G781+Sheet!G775</f>
        <v>0</v>
      </c>
      <c r="H782" s="199">
        <v>0.0</v>
      </c>
      <c r="I782" s="195">
        <f>I781+Sheet!I775</f>
        <v>0</v>
      </c>
      <c r="J782" s="196">
        <f>J781+Sheet!J775</f>
        <v>0</v>
      </c>
      <c r="K782" s="180">
        <f>K781+Sheet!K775</f>
        <v>0</v>
      </c>
      <c r="L782" s="180">
        <f>L781+Sheet!L775</f>
        <v>0</v>
      </c>
      <c r="M782" s="180">
        <f>M781+Sheet!M775</f>
        <v>0</v>
      </c>
      <c r="N782" s="180">
        <f>N781+Sheet!N775</f>
        <v>0</v>
      </c>
      <c r="O782" s="167">
        <f>O781+Sheet!O775</f>
        <v>515023.8364</v>
      </c>
      <c r="P782" s="167">
        <f>P781+Sheet!P775</f>
        <v>309655.5108</v>
      </c>
      <c r="Q782" s="167">
        <f>Q781+Sheet!Q775</f>
        <v>830349.5893</v>
      </c>
      <c r="R782" s="167">
        <f>R781+Sheet!R775</f>
        <v>0</v>
      </c>
      <c r="S782" s="159"/>
      <c r="T782" s="159"/>
      <c r="U782" s="159"/>
      <c r="V782" s="159"/>
      <c r="W782" s="159"/>
      <c r="X782" s="159"/>
    </row>
    <row r="783" ht="15.75" customHeight="1">
      <c r="A783" s="186" t="str">
        <f>'PROP DAILY PNL'!A777</f>
        <v/>
      </c>
      <c r="B783" s="190">
        <f t="shared" si="9"/>
        <v>10461574.55</v>
      </c>
      <c r="C783" s="194">
        <f>C782+Sheet!C776</f>
        <v>6158283.984</v>
      </c>
      <c r="D783" s="195">
        <f>D782+Sheet!D776</f>
        <v>1508005.48</v>
      </c>
      <c r="E783" s="195">
        <f>E782+Sheet!E776</f>
        <v>1140256.15</v>
      </c>
      <c r="F783" s="196">
        <f>F782+Sheet!F776</f>
        <v>0</v>
      </c>
      <c r="G783" s="196">
        <f>G782+Sheet!G776</f>
        <v>0</v>
      </c>
      <c r="H783" s="199">
        <v>0.0</v>
      </c>
      <c r="I783" s="195">
        <f>I782+Sheet!I776</f>
        <v>0</v>
      </c>
      <c r="J783" s="196">
        <f>J782+Sheet!J776</f>
        <v>0</v>
      </c>
      <c r="K783" s="180">
        <f>K782+Sheet!K776</f>
        <v>0</v>
      </c>
      <c r="L783" s="180">
        <f>L782+Sheet!L776</f>
        <v>0</v>
      </c>
      <c r="M783" s="180">
        <f>M782+Sheet!M776</f>
        <v>0</v>
      </c>
      <c r="N783" s="180">
        <f>N782+Sheet!N776</f>
        <v>0</v>
      </c>
      <c r="O783" s="167">
        <f>O782+Sheet!O776</f>
        <v>515023.8364</v>
      </c>
      <c r="P783" s="167">
        <f>P782+Sheet!P776</f>
        <v>309655.5108</v>
      </c>
      <c r="Q783" s="167">
        <f>Q782+Sheet!Q776</f>
        <v>830349.5893</v>
      </c>
      <c r="R783" s="167">
        <f>R782+Sheet!R776</f>
        <v>0</v>
      </c>
      <c r="S783" s="159"/>
      <c r="T783" s="159"/>
      <c r="U783" s="159"/>
      <c r="V783" s="159"/>
      <c r="W783" s="159"/>
      <c r="X783" s="159"/>
    </row>
    <row r="784" ht="15.75" customHeight="1">
      <c r="A784" s="186" t="str">
        <f>'PROP DAILY PNL'!A778</f>
        <v/>
      </c>
      <c r="B784" s="190">
        <f t="shared" si="9"/>
        <v>10461574.55</v>
      </c>
      <c r="C784" s="194">
        <f>C783+Sheet!C777</f>
        <v>6158283.984</v>
      </c>
      <c r="D784" s="195">
        <f>D783+Sheet!D777</f>
        <v>1508005.48</v>
      </c>
      <c r="E784" s="195">
        <f>E783+Sheet!E777</f>
        <v>1140256.15</v>
      </c>
      <c r="F784" s="196">
        <f>F783+Sheet!F777</f>
        <v>0</v>
      </c>
      <c r="G784" s="196">
        <f>G783+Sheet!G777</f>
        <v>0</v>
      </c>
      <c r="H784" s="199">
        <v>0.0</v>
      </c>
      <c r="I784" s="195">
        <f>I783+Sheet!I777</f>
        <v>0</v>
      </c>
      <c r="J784" s="196">
        <f>J783+Sheet!J777</f>
        <v>0</v>
      </c>
      <c r="K784" s="180">
        <f>K783+Sheet!K777</f>
        <v>0</v>
      </c>
      <c r="L784" s="180">
        <f>L783+Sheet!L777</f>
        <v>0</v>
      </c>
      <c r="M784" s="180">
        <f>M783+Sheet!M777</f>
        <v>0</v>
      </c>
      <c r="N784" s="180">
        <f>N783+Sheet!N777</f>
        <v>0</v>
      </c>
      <c r="O784" s="167">
        <f>O783+Sheet!O777</f>
        <v>515023.8364</v>
      </c>
      <c r="P784" s="167">
        <f>P783+Sheet!P777</f>
        <v>309655.5108</v>
      </c>
      <c r="Q784" s="167">
        <f>Q783+Sheet!Q777</f>
        <v>830349.5893</v>
      </c>
      <c r="R784" s="167">
        <f>R783+Sheet!R777</f>
        <v>0</v>
      </c>
      <c r="S784" s="159"/>
      <c r="T784" s="159"/>
      <c r="U784" s="159"/>
      <c r="V784" s="159"/>
      <c r="W784" s="159"/>
      <c r="X784" s="159"/>
    </row>
    <row r="785" ht="15.75" customHeight="1">
      <c r="A785" s="186" t="str">
        <f>'PROP DAILY PNL'!A779</f>
        <v/>
      </c>
      <c r="B785" s="190">
        <f t="shared" si="9"/>
        <v>10461574.55</v>
      </c>
      <c r="C785" s="194">
        <f>C784+Sheet!C778</f>
        <v>6158283.984</v>
      </c>
      <c r="D785" s="195">
        <f>D784+Sheet!D778</f>
        <v>1508005.48</v>
      </c>
      <c r="E785" s="195">
        <f>E784+Sheet!E778</f>
        <v>1140256.15</v>
      </c>
      <c r="F785" s="196">
        <f>F784+Sheet!F778</f>
        <v>0</v>
      </c>
      <c r="G785" s="196">
        <f>G784+Sheet!G778</f>
        <v>0</v>
      </c>
      <c r="H785" s="199">
        <v>0.0</v>
      </c>
      <c r="I785" s="195">
        <f>I784+Sheet!I778</f>
        <v>0</v>
      </c>
      <c r="J785" s="196">
        <f>J784+Sheet!J778</f>
        <v>0</v>
      </c>
      <c r="K785" s="180">
        <f>K784+Sheet!K778</f>
        <v>0</v>
      </c>
      <c r="L785" s="180">
        <f>L784+Sheet!L778</f>
        <v>0</v>
      </c>
      <c r="M785" s="180">
        <f>M784+Sheet!M778</f>
        <v>0</v>
      </c>
      <c r="N785" s="180">
        <f>N784+Sheet!N778</f>
        <v>0</v>
      </c>
      <c r="O785" s="167">
        <f>O784+Sheet!O778</f>
        <v>515023.8364</v>
      </c>
      <c r="P785" s="167">
        <f>P784+Sheet!P778</f>
        <v>309655.5108</v>
      </c>
      <c r="Q785" s="167">
        <f>Q784+Sheet!Q778</f>
        <v>830349.5893</v>
      </c>
      <c r="R785" s="167">
        <f>R784+Sheet!R778</f>
        <v>0</v>
      </c>
      <c r="S785" s="159"/>
      <c r="T785" s="159"/>
      <c r="U785" s="159"/>
      <c r="V785" s="159"/>
      <c r="W785" s="159"/>
      <c r="X785" s="159"/>
    </row>
    <row r="786" ht="15.75" customHeight="1">
      <c r="A786" s="186" t="str">
        <f>'PROP DAILY PNL'!A780</f>
        <v/>
      </c>
      <c r="B786" s="190">
        <f t="shared" si="9"/>
        <v>10461574.55</v>
      </c>
      <c r="C786" s="194">
        <f>C785+Sheet!C779</f>
        <v>6158283.984</v>
      </c>
      <c r="D786" s="195">
        <f>D785+Sheet!D779</f>
        <v>1508005.48</v>
      </c>
      <c r="E786" s="195">
        <f>E785+Sheet!E779</f>
        <v>1140256.15</v>
      </c>
      <c r="F786" s="196">
        <f>F785+Sheet!F779</f>
        <v>0</v>
      </c>
      <c r="G786" s="196">
        <f>G785+Sheet!G779</f>
        <v>0</v>
      </c>
      <c r="H786" s="199">
        <v>0.0</v>
      </c>
      <c r="I786" s="195">
        <f>I785+Sheet!I779</f>
        <v>0</v>
      </c>
      <c r="J786" s="196">
        <f>J785+Sheet!J779</f>
        <v>0</v>
      </c>
      <c r="K786" s="180">
        <f>K785+Sheet!K779</f>
        <v>0</v>
      </c>
      <c r="L786" s="180">
        <f>L785+Sheet!L779</f>
        <v>0</v>
      </c>
      <c r="M786" s="180">
        <f>M785+Sheet!M779</f>
        <v>0</v>
      </c>
      <c r="N786" s="180">
        <f>N785+Sheet!N779</f>
        <v>0</v>
      </c>
      <c r="O786" s="167">
        <f>O785+Sheet!O779</f>
        <v>515023.8364</v>
      </c>
      <c r="P786" s="167">
        <f>P785+Sheet!P779</f>
        <v>309655.5108</v>
      </c>
      <c r="Q786" s="167">
        <f>Q785+Sheet!Q779</f>
        <v>830349.5893</v>
      </c>
      <c r="R786" s="167">
        <f>R785+Sheet!R779</f>
        <v>0</v>
      </c>
      <c r="S786" s="159"/>
      <c r="T786" s="159"/>
      <c r="U786" s="159"/>
      <c r="V786" s="159"/>
      <c r="W786" s="159"/>
      <c r="X786" s="159"/>
    </row>
    <row r="787" ht="15.75" customHeight="1">
      <c r="A787" s="186" t="str">
        <f>'PROP DAILY PNL'!A781</f>
        <v/>
      </c>
      <c r="B787" s="190">
        <f t="shared" si="9"/>
        <v>10461574.55</v>
      </c>
      <c r="C787" s="194">
        <f>C786+Sheet!C780</f>
        <v>6158283.984</v>
      </c>
      <c r="D787" s="195">
        <f>D786+Sheet!D780</f>
        <v>1508005.48</v>
      </c>
      <c r="E787" s="195">
        <f>E786+Sheet!E780</f>
        <v>1140256.15</v>
      </c>
      <c r="F787" s="196">
        <f>F786+Sheet!F780</f>
        <v>0</v>
      </c>
      <c r="G787" s="196">
        <f>G786+Sheet!G780</f>
        <v>0</v>
      </c>
      <c r="H787" s="199">
        <v>0.0</v>
      </c>
      <c r="I787" s="195">
        <f>I786+Sheet!I780</f>
        <v>0</v>
      </c>
      <c r="J787" s="196">
        <f>J786+Sheet!J780</f>
        <v>0</v>
      </c>
      <c r="K787" s="180">
        <f>K786+Sheet!K780</f>
        <v>0</v>
      </c>
      <c r="L787" s="180">
        <f>L786+Sheet!L780</f>
        <v>0</v>
      </c>
      <c r="M787" s="180">
        <f>M786+Sheet!M780</f>
        <v>0</v>
      </c>
      <c r="N787" s="180">
        <f>N786+Sheet!N780</f>
        <v>0</v>
      </c>
      <c r="O787" s="167">
        <f>O786+Sheet!O780</f>
        <v>515023.8364</v>
      </c>
      <c r="P787" s="167">
        <f>P786+Sheet!P780</f>
        <v>309655.5108</v>
      </c>
      <c r="Q787" s="167">
        <f>Q786+Sheet!Q780</f>
        <v>830349.5893</v>
      </c>
      <c r="R787" s="167">
        <f>R786+Sheet!R780</f>
        <v>0</v>
      </c>
      <c r="S787" s="159"/>
      <c r="T787" s="159"/>
      <c r="U787" s="159"/>
      <c r="V787" s="159"/>
      <c r="W787" s="159"/>
      <c r="X787" s="159"/>
    </row>
    <row r="788" ht="15.75" customHeight="1">
      <c r="A788" s="186" t="str">
        <f>'PROP DAILY PNL'!A782</f>
        <v/>
      </c>
      <c r="B788" s="190">
        <f t="shared" si="9"/>
        <v>10461574.55</v>
      </c>
      <c r="C788" s="194">
        <f>C787+Sheet!C781</f>
        <v>6158283.984</v>
      </c>
      <c r="D788" s="195">
        <f>D787+Sheet!D781</f>
        <v>1508005.48</v>
      </c>
      <c r="E788" s="195">
        <f>E787+Sheet!E781</f>
        <v>1140256.15</v>
      </c>
      <c r="F788" s="196">
        <f>F787+Sheet!F781</f>
        <v>0</v>
      </c>
      <c r="G788" s="196">
        <f>G787+Sheet!G781</f>
        <v>0</v>
      </c>
      <c r="H788" s="199">
        <v>0.0</v>
      </c>
      <c r="I788" s="195">
        <f>I787+Sheet!I781</f>
        <v>0</v>
      </c>
      <c r="J788" s="196">
        <f>J787+Sheet!J781</f>
        <v>0</v>
      </c>
      <c r="K788" s="180">
        <f>K787+Sheet!K781</f>
        <v>0</v>
      </c>
      <c r="L788" s="180">
        <f>L787+Sheet!L781</f>
        <v>0</v>
      </c>
      <c r="M788" s="180">
        <f>M787+Sheet!M781</f>
        <v>0</v>
      </c>
      <c r="N788" s="180">
        <f>N787+Sheet!N781</f>
        <v>0</v>
      </c>
      <c r="O788" s="167">
        <f>O787+Sheet!O781</f>
        <v>515023.8364</v>
      </c>
      <c r="P788" s="167">
        <f>P787+Sheet!P781</f>
        <v>309655.5108</v>
      </c>
      <c r="Q788" s="167">
        <f>Q787+Sheet!Q781</f>
        <v>830349.5893</v>
      </c>
      <c r="R788" s="167">
        <f>R787+Sheet!R781</f>
        <v>0</v>
      </c>
      <c r="S788" s="159"/>
      <c r="T788" s="159"/>
      <c r="U788" s="159"/>
      <c r="V788" s="159"/>
      <c r="W788" s="159"/>
      <c r="X788" s="159"/>
    </row>
    <row r="789" ht="15.75" customHeight="1">
      <c r="A789" s="186" t="str">
        <f>'PROP DAILY PNL'!A783</f>
        <v/>
      </c>
      <c r="B789" s="190">
        <f t="shared" si="9"/>
        <v>10461574.55</v>
      </c>
      <c r="C789" s="194">
        <f>C788+Sheet!C782</f>
        <v>6158283.984</v>
      </c>
      <c r="D789" s="195">
        <f>D788+Sheet!D782</f>
        <v>1508005.48</v>
      </c>
      <c r="E789" s="195">
        <f>E788+Sheet!E782</f>
        <v>1140256.15</v>
      </c>
      <c r="F789" s="196">
        <f>F788+Sheet!F782</f>
        <v>0</v>
      </c>
      <c r="G789" s="196">
        <f>G788+Sheet!G782</f>
        <v>0</v>
      </c>
      <c r="H789" s="199">
        <v>0.0</v>
      </c>
      <c r="I789" s="195">
        <f>I788+Sheet!I782</f>
        <v>0</v>
      </c>
      <c r="J789" s="196">
        <f>J788+Sheet!J782</f>
        <v>0</v>
      </c>
      <c r="K789" s="180">
        <f>K788+Sheet!K782</f>
        <v>0</v>
      </c>
      <c r="L789" s="180">
        <f>L788+Sheet!L782</f>
        <v>0</v>
      </c>
      <c r="M789" s="180">
        <f>M788+Sheet!M782</f>
        <v>0</v>
      </c>
      <c r="N789" s="180">
        <f>N788+Sheet!N782</f>
        <v>0</v>
      </c>
      <c r="O789" s="167">
        <f>O788+Sheet!O782</f>
        <v>515023.8364</v>
      </c>
      <c r="P789" s="167">
        <f>P788+Sheet!P782</f>
        <v>309655.5108</v>
      </c>
      <c r="Q789" s="167">
        <f>Q788+Sheet!Q782</f>
        <v>830349.5893</v>
      </c>
      <c r="R789" s="167">
        <f>R788+Sheet!R782</f>
        <v>0</v>
      </c>
      <c r="S789" s="159"/>
      <c r="T789" s="159"/>
      <c r="U789" s="159"/>
      <c r="V789" s="159"/>
      <c r="W789" s="159"/>
      <c r="X789" s="159"/>
    </row>
    <row r="790" ht="15.75" customHeight="1">
      <c r="A790" s="186" t="str">
        <f>'PROP DAILY PNL'!A784</f>
        <v/>
      </c>
      <c r="B790" s="190">
        <f t="shared" si="9"/>
        <v>10461574.55</v>
      </c>
      <c r="C790" s="194">
        <f>C789+Sheet!C783</f>
        <v>6158283.984</v>
      </c>
      <c r="D790" s="195">
        <f>D789+Sheet!D783</f>
        <v>1508005.48</v>
      </c>
      <c r="E790" s="195">
        <f>E789+Sheet!E783</f>
        <v>1140256.15</v>
      </c>
      <c r="F790" s="196">
        <f>F789+Sheet!F783</f>
        <v>0</v>
      </c>
      <c r="G790" s="196">
        <f>G789+Sheet!G783</f>
        <v>0</v>
      </c>
      <c r="H790" s="199">
        <v>0.0</v>
      </c>
      <c r="I790" s="195">
        <f>I789+Sheet!I783</f>
        <v>0</v>
      </c>
      <c r="J790" s="196">
        <f>J789+Sheet!J783</f>
        <v>0</v>
      </c>
      <c r="K790" s="180">
        <f>K789+Sheet!K783</f>
        <v>0</v>
      </c>
      <c r="L790" s="180">
        <f>L789+Sheet!L783</f>
        <v>0</v>
      </c>
      <c r="M790" s="180">
        <f>M789+Sheet!M783</f>
        <v>0</v>
      </c>
      <c r="N790" s="180">
        <f>N789+Sheet!N783</f>
        <v>0</v>
      </c>
      <c r="O790" s="167">
        <f>O789+Sheet!O783</f>
        <v>515023.8364</v>
      </c>
      <c r="P790" s="167">
        <f>P789+Sheet!P783</f>
        <v>309655.5108</v>
      </c>
      <c r="Q790" s="167">
        <f>Q789+Sheet!Q783</f>
        <v>830349.5893</v>
      </c>
      <c r="R790" s="167">
        <f>R789+Sheet!R783</f>
        <v>0</v>
      </c>
      <c r="S790" s="159"/>
      <c r="T790" s="159"/>
      <c r="U790" s="159"/>
      <c r="V790" s="159"/>
      <c r="W790" s="159"/>
      <c r="X790" s="159"/>
    </row>
    <row r="791" ht="15.75" customHeight="1">
      <c r="A791" s="186" t="str">
        <f>'PROP DAILY PNL'!A785</f>
        <v/>
      </c>
      <c r="B791" s="190">
        <f t="shared" si="9"/>
        <v>10461574.55</v>
      </c>
      <c r="C791" s="194">
        <f>C790+Sheet!C784</f>
        <v>6158283.984</v>
      </c>
      <c r="D791" s="195">
        <f>D790+Sheet!D784</f>
        <v>1508005.48</v>
      </c>
      <c r="E791" s="195">
        <f>E790+Sheet!E784</f>
        <v>1140256.15</v>
      </c>
      <c r="F791" s="196">
        <f>F790+Sheet!F784</f>
        <v>0</v>
      </c>
      <c r="G791" s="196">
        <f>G790+Sheet!G784</f>
        <v>0</v>
      </c>
      <c r="H791" s="199">
        <v>0.0</v>
      </c>
      <c r="I791" s="195">
        <f>I790+Sheet!I784</f>
        <v>0</v>
      </c>
      <c r="J791" s="196">
        <f>J790+Sheet!J784</f>
        <v>0</v>
      </c>
      <c r="K791" s="180">
        <f>K790+Sheet!K784</f>
        <v>0</v>
      </c>
      <c r="L791" s="180">
        <f>L790+Sheet!L784</f>
        <v>0</v>
      </c>
      <c r="M791" s="180">
        <f>M790+Sheet!M784</f>
        <v>0</v>
      </c>
      <c r="N791" s="180">
        <f>N790+Sheet!N784</f>
        <v>0</v>
      </c>
      <c r="O791" s="167">
        <f>O790+Sheet!O784</f>
        <v>515023.8364</v>
      </c>
      <c r="P791" s="167">
        <f>P790+Sheet!P784</f>
        <v>309655.5108</v>
      </c>
      <c r="Q791" s="167">
        <f>Q790+Sheet!Q784</f>
        <v>830349.5893</v>
      </c>
      <c r="R791" s="167">
        <f>R790+Sheet!R784</f>
        <v>0</v>
      </c>
      <c r="S791" s="159"/>
      <c r="T791" s="159"/>
      <c r="U791" s="159"/>
      <c r="V791" s="159"/>
      <c r="W791" s="159"/>
      <c r="X791" s="159"/>
    </row>
    <row r="792" ht="15.75" customHeight="1">
      <c r="A792" s="186" t="str">
        <f>'PROP DAILY PNL'!A786</f>
        <v/>
      </c>
      <c r="B792" s="190">
        <f t="shared" si="9"/>
        <v>10461574.55</v>
      </c>
      <c r="C792" s="194">
        <f>C791+Sheet!C785</f>
        <v>6158283.984</v>
      </c>
      <c r="D792" s="195">
        <f>D791+Sheet!D785</f>
        <v>1508005.48</v>
      </c>
      <c r="E792" s="195">
        <f>E791+Sheet!E785</f>
        <v>1140256.15</v>
      </c>
      <c r="F792" s="196">
        <f>F791+Sheet!F785</f>
        <v>0</v>
      </c>
      <c r="G792" s="196">
        <f>G791+Sheet!G785</f>
        <v>0</v>
      </c>
      <c r="H792" s="199">
        <v>0.0</v>
      </c>
      <c r="I792" s="195">
        <f>I791+Sheet!I785</f>
        <v>0</v>
      </c>
      <c r="J792" s="196">
        <f>J791+Sheet!J785</f>
        <v>0</v>
      </c>
      <c r="K792" s="180">
        <f>K791+Sheet!K785</f>
        <v>0</v>
      </c>
      <c r="L792" s="180">
        <f>L791+Sheet!L785</f>
        <v>0</v>
      </c>
      <c r="M792" s="180">
        <f>M791+Sheet!M785</f>
        <v>0</v>
      </c>
      <c r="N792" s="180">
        <f>N791+Sheet!N785</f>
        <v>0</v>
      </c>
      <c r="O792" s="167">
        <f>O791+Sheet!O785</f>
        <v>515023.8364</v>
      </c>
      <c r="P792" s="167">
        <f>P791+Sheet!P785</f>
        <v>309655.5108</v>
      </c>
      <c r="Q792" s="167">
        <f>Q791+Sheet!Q785</f>
        <v>830349.5893</v>
      </c>
      <c r="R792" s="167">
        <f>R791+Sheet!R785</f>
        <v>0</v>
      </c>
      <c r="S792" s="159"/>
      <c r="T792" s="159"/>
      <c r="U792" s="159"/>
      <c r="V792" s="159"/>
      <c r="W792" s="159"/>
      <c r="X792" s="159"/>
    </row>
    <row r="793" ht="15.75" customHeight="1">
      <c r="A793" s="186" t="str">
        <f>'PROP DAILY PNL'!A787</f>
        <v/>
      </c>
      <c r="B793" s="190">
        <f t="shared" si="9"/>
        <v>10461574.55</v>
      </c>
      <c r="C793" s="194">
        <f>C792+Sheet!C786</f>
        <v>6158283.984</v>
      </c>
      <c r="D793" s="195">
        <f>D792+Sheet!D786</f>
        <v>1508005.48</v>
      </c>
      <c r="E793" s="195">
        <f>E792+Sheet!E786</f>
        <v>1140256.15</v>
      </c>
      <c r="F793" s="196">
        <f>F792+Sheet!F786</f>
        <v>0</v>
      </c>
      <c r="G793" s="196">
        <f>G792+Sheet!G786</f>
        <v>0</v>
      </c>
      <c r="H793" s="199">
        <v>0.0</v>
      </c>
      <c r="I793" s="195">
        <f>I792+Sheet!I786</f>
        <v>0</v>
      </c>
      <c r="J793" s="196">
        <f>J792+Sheet!J786</f>
        <v>0</v>
      </c>
      <c r="K793" s="180">
        <f>K792+Sheet!K786</f>
        <v>0</v>
      </c>
      <c r="L793" s="180">
        <f>L792+Sheet!L786</f>
        <v>0</v>
      </c>
      <c r="M793" s="180">
        <f>M792+Sheet!M786</f>
        <v>0</v>
      </c>
      <c r="N793" s="180">
        <f>N792+Sheet!N786</f>
        <v>0</v>
      </c>
      <c r="O793" s="167">
        <f>O792+Sheet!O786</f>
        <v>515023.8364</v>
      </c>
      <c r="P793" s="167">
        <f>P792+Sheet!P786</f>
        <v>309655.5108</v>
      </c>
      <c r="Q793" s="167">
        <f>Q792+Sheet!Q786</f>
        <v>830349.5893</v>
      </c>
      <c r="R793" s="167">
        <f>R792+Sheet!R786</f>
        <v>0</v>
      </c>
      <c r="S793" s="159"/>
      <c r="T793" s="159"/>
      <c r="U793" s="159"/>
      <c r="V793" s="159"/>
      <c r="W793" s="159"/>
      <c r="X793" s="159"/>
    </row>
    <row r="794" ht="15.75" customHeight="1">
      <c r="A794" s="186" t="str">
        <f>'PROP DAILY PNL'!A788</f>
        <v/>
      </c>
      <c r="B794" s="190">
        <f t="shared" si="9"/>
        <v>10461574.55</v>
      </c>
      <c r="C794" s="194">
        <f>C793+Sheet!C787</f>
        <v>6158283.984</v>
      </c>
      <c r="D794" s="195">
        <f>D793+Sheet!D787</f>
        <v>1508005.48</v>
      </c>
      <c r="E794" s="195">
        <f>E793+Sheet!E787</f>
        <v>1140256.15</v>
      </c>
      <c r="F794" s="196">
        <f>F793+Sheet!F787</f>
        <v>0</v>
      </c>
      <c r="G794" s="196">
        <f>G793+Sheet!G787</f>
        <v>0</v>
      </c>
      <c r="H794" s="199">
        <v>0.0</v>
      </c>
      <c r="I794" s="195">
        <f>I793+Sheet!I787</f>
        <v>0</v>
      </c>
      <c r="J794" s="196">
        <f>J793+Sheet!J787</f>
        <v>0</v>
      </c>
      <c r="K794" s="180">
        <f>K793+Sheet!K787</f>
        <v>0</v>
      </c>
      <c r="L794" s="180">
        <f>L793+Sheet!L787</f>
        <v>0</v>
      </c>
      <c r="M794" s="180">
        <f>M793+Sheet!M787</f>
        <v>0</v>
      </c>
      <c r="N794" s="180">
        <f>N793+Sheet!N787</f>
        <v>0</v>
      </c>
      <c r="O794" s="167">
        <f>O793+Sheet!O787</f>
        <v>515023.8364</v>
      </c>
      <c r="P794" s="167">
        <f>P793+Sheet!P787</f>
        <v>309655.5108</v>
      </c>
      <c r="Q794" s="167">
        <f>Q793+Sheet!Q787</f>
        <v>830349.5893</v>
      </c>
      <c r="R794" s="167">
        <f>R793+Sheet!R787</f>
        <v>0</v>
      </c>
      <c r="S794" s="159"/>
      <c r="T794" s="159"/>
      <c r="U794" s="159"/>
      <c r="V794" s="159"/>
      <c r="W794" s="159"/>
      <c r="X794" s="159"/>
    </row>
    <row r="795" ht="15.75" customHeight="1">
      <c r="A795" s="186" t="str">
        <f>'PROP DAILY PNL'!A789</f>
        <v/>
      </c>
      <c r="B795" s="190">
        <f t="shared" si="9"/>
        <v>10461574.55</v>
      </c>
      <c r="C795" s="194">
        <f>C794+Sheet!C788</f>
        <v>6158283.984</v>
      </c>
      <c r="D795" s="195">
        <f>D794+Sheet!D788</f>
        <v>1508005.48</v>
      </c>
      <c r="E795" s="195">
        <f>E794+Sheet!E788</f>
        <v>1140256.15</v>
      </c>
      <c r="F795" s="196">
        <f>F794+Sheet!F788</f>
        <v>0</v>
      </c>
      <c r="G795" s="196">
        <f>G794+Sheet!G788</f>
        <v>0</v>
      </c>
      <c r="H795" s="199">
        <v>0.0</v>
      </c>
      <c r="I795" s="195">
        <f>I794+Sheet!I788</f>
        <v>0</v>
      </c>
      <c r="J795" s="196">
        <f>J794+Sheet!J788</f>
        <v>0</v>
      </c>
      <c r="K795" s="180">
        <f>K794+Sheet!K788</f>
        <v>0</v>
      </c>
      <c r="L795" s="180">
        <f>L794+Sheet!L788</f>
        <v>0</v>
      </c>
      <c r="M795" s="180">
        <f>M794+Sheet!M788</f>
        <v>0</v>
      </c>
      <c r="N795" s="180">
        <f>N794+Sheet!N788</f>
        <v>0</v>
      </c>
      <c r="O795" s="167">
        <f>O794+Sheet!O788</f>
        <v>515023.8364</v>
      </c>
      <c r="P795" s="167">
        <f>P794+Sheet!P788</f>
        <v>309655.5108</v>
      </c>
      <c r="Q795" s="167">
        <f>Q794+Sheet!Q788</f>
        <v>830349.5893</v>
      </c>
      <c r="R795" s="167">
        <f>R794+Sheet!R788</f>
        <v>0</v>
      </c>
      <c r="S795" s="159"/>
      <c r="T795" s="159"/>
      <c r="U795" s="159"/>
      <c r="V795" s="159"/>
      <c r="W795" s="159"/>
      <c r="X795" s="159"/>
    </row>
    <row r="796" ht="15.75" customHeight="1">
      <c r="A796" s="186" t="str">
        <f>'PROP DAILY PNL'!A790</f>
        <v/>
      </c>
      <c r="B796" s="190">
        <f t="shared" si="9"/>
        <v>10461574.55</v>
      </c>
      <c r="C796" s="194">
        <f>C795+Sheet!C789</f>
        <v>6158283.984</v>
      </c>
      <c r="D796" s="195">
        <f>D795+Sheet!D789</f>
        <v>1508005.48</v>
      </c>
      <c r="E796" s="195">
        <f>E795+Sheet!E789</f>
        <v>1140256.15</v>
      </c>
      <c r="F796" s="196">
        <f>F795+Sheet!F789</f>
        <v>0</v>
      </c>
      <c r="G796" s="196">
        <f>G795+Sheet!G789</f>
        <v>0</v>
      </c>
      <c r="H796" s="199">
        <v>0.0</v>
      </c>
      <c r="I796" s="195">
        <f>I795+Sheet!I789</f>
        <v>0</v>
      </c>
      <c r="J796" s="196">
        <f>J795+Sheet!J789</f>
        <v>0</v>
      </c>
      <c r="K796" s="180">
        <f>K795+Sheet!K789</f>
        <v>0</v>
      </c>
      <c r="L796" s="180">
        <f>L795+Sheet!L789</f>
        <v>0</v>
      </c>
      <c r="M796" s="180">
        <f>M795+Sheet!M789</f>
        <v>0</v>
      </c>
      <c r="N796" s="180">
        <f>N795+Sheet!N789</f>
        <v>0</v>
      </c>
      <c r="O796" s="167">
        <f>O795+Sheet!O789</f>
        <v>515023.8364</v>
      </c>
      <c r="P796" s="167">
        <f>P795+Sheet!P789</f>
        <v>309655.5108</v>
      </c>
      <c r="Q796" s="167">
        <f>Q795+Sheet!Q789</f>
        <v>830349.5893</v>
      </c>
      <c r="R796" s="167">
        <f>R795+Sheet!R789</f>
        <v>0</v>
      </c>
      <c r="S796" s="159"/>
      <c r="T796" s="159"/>
      <c r="U796" s="159"/>
      <c r="V796" s="159"/>
      <c r="W796" s="159"/>
      <c r="X796" s="159"/>
    </row>
    <row r="797" ht="15.75" customHeight="1">
      <c r="A797" s="186" t="str">
        <f>'PROP DAILY PNL'!A791</f>
        <v/>
      </c>
      <c r="B797" s="190">
        <f t="shared" si="9"/>
        <v>10461574.55</v>
      </c>
      <c r="C797" s="194">
        <f>C796+Sheet!C790</f>
        <v>6158283.984</v>
      </c>
      <c r="D797" s="195">
        <f>D796+Sheet!D790</f>
        <v>1508005.48</v>
      </c>
      <c r="E797" s="195">
        <f>E796+Sheet!E790</f>
        <v>1140256.15</v>
      </c>
      <c r="F797" s="196">
        <f>F796+Sheet!F790</f>
        <v>0</v>
      </c>
      <c r="G797" s="196">
        <f>G796+Sheet!G790</f>
        <v>0</v>
      </c>
      <c r="H797" s="199">
        <v>0.0</v>
      </c>
      <c r="I797" s="195">
        <f>I796+Sheet!I790</f>
        <v>0</v>
      </c>
      <c r="J797" s="196">
        <f>J796+Sheet!J790</f>
        <v>0</v>
      </c>
      <c r="K797" s="180">
        <f>K796+Sheet!K790</f>
        <v>0</v>
      </c>
      <c r="L797" s="180">
        <f>L796+Sheet!L790</f>
        <v>0</v>
      </c>
      <c r="M797" s="180">
        <f>M796+Sheet!M790</f>
        <v>0</v>
      </c>
      <c r="N797" s="180">
        <f>N796+Sheet!N790</f>
        <v>0</v>
      </c>
      <c r="O797" s="167">
        <f>O796+Sheet!O790</f>
        <v>515023.8364</v>
      </c>
      <c r="P797" s="167">
        <f>P796+Sheet!P790</f>
        <v>309655.5108</v>
      </c>
      <c r="Q797" s="167">
        <f>Q796+Sheet!Q790</f>
        <v>830349.5893</v>
      </c>
      <c r="R797" s="167">
        <f>R796+Sheet!R790</f>
        <v>0</v>
      </c>
      <c r="S797" s="159"/>
      <c r="T797" s="159"/>
      <c r="U797" s="159"/>
      <c r="V797" s="159"/>
      <c r="W797" s="159"/>
      <c r="X797" s="159"/>
    </row>
    <row r="798" ht="15.75" customHeight="1">
      <c r="A798" s="186" t="str">
        <f>'PROP DAILY PNL'!A792</f>
        <v/>
      </c>
      <c r="B798" s="190">
        <f t="shared" si="9"/>
        <v>10461574.55</v>
      </c>
      <c r="C798" s="194">
        <f>C797+Sheet!C791</f>
        <v>6158283.984</v>
      </c>
      <c r="D798" s="195">
        <f>D797+Sheet!D791</f>
        <v>1508005.48</v>
      </c>
      <c r="E798" s="195">
        <f>E797+Sheet!E791</f>
        <v>1140256.15</v>
      </c>
      <c r="F798" s="196">
        <f>F797+Sheet!F791</f>
        <v>0</v>
      </c>
      <c r="G798" s="196">
        <f>G797+Sheet!G791</f>
        <v>0</v>
      </c>
      <c r="H798" s="199">
        <v>0.0</v>
      </c>
      <c r="I798" s="195">
        <f>I797+Sheet!I791</f>
        <v>0</v>
      </c>
      <c r="J798" s="196">
        <f>J797+Sheet!J791</f>
        <v>0</v>
      </c>
      <c r="K798" s="180">
        <f>K797+Sheet!K791</f>
        <v>0</v>
      </c>
      <c r="L798" s="180">
        <f>L797+Sheet!L791</f>
        <v>0</v>
      </c>
      <c r="M798" s="180">
        <f>M797+Sheet!M791</f>
        <v>0</v>
      </c>
      <c r="N798" s="180">
        <f>N797+Sheet!N791</f>
        <v>0</v>
      </c>
      <c r="O798" s="167">
        <f>O797+Sheet!O791</f>
        <v>515023.8364</v>
      </c>
      <c r="P798" s="167">
        <f>P797+Sheet!P791</f>
        <v>309655.5108</v>
      </c>
      <c r="Q798" s="167">
        <f>Q797+Sheet!Q791</f>
        <v>830349.5893</v>
      </c>
      <c r="R798" s="167">
        <f>R797+Sheet!R791</f>
        <v>0</v>
      </c>
      <c r="S798" s="159"/>
      <c r="T798" s="159"/>
      <c r="U798" s="159"/>
      <c r="V798" s="159"/>
      <c r="W798" s="159"/>
      <c r="X798" s="159"/>
    </row>
    <row r="799" ht="15.75" customHeight="1">
      <c r="A799" s="186" t="str">
        <f>'PROP DAILY PNL'!A793</f>
        <v/>
      </c>
      <c r="B799" s="190">
        <f t="shared" si="9"/>
        <v>10461574.55</v>
      </c>
      <c r="C799" s="194">
        <f>C798+Sheet!C792</f>
        <v>6158283.984</v>
      </c>
      <c r="D799" s="195">
        <f>D798+Sheet!D792</f>
        <v>1508005.48</v>
      </c>
      <c r="E799" s="195">
        <f>E798+Sheet!E792</f>
        <v>1140256.15</v>
      </c>
      <c r="F799" s="196">
        <f>F798+Sheet!F792</f>
        <v>0</v>
      </c>
      <c r="G799" s="196">
        <f>G798+Sheet!G792</f>
        <v>0</v>
      </c>
      <c r="H799" s="199">
        <v>0.0</v>
      </c>
      <c r="I799" s="195">
        <f>I798+Sheet!I792</f>
        <v>0</v>
      </c>
      <c r="J799" s="196">
        <f>J798+Sheet!J792</f>
        <v>0</v>
      </c>
      <c r="K799" s="180">
        <f>K798+Sheet!K792</f>
        <v>0</v>
      </c>
      <c r="L799" s="180">
        <f>L798+Sheet!L792</f>
        <v>0</v>
      </c>
      <c r="M799" s="180">
        <f>M798+Sheet!M792</f>
        <v>0</v>
      </c>
      <c r="N799" s="180">
        <f>N798+Sheet!N792</f>
        <v>0</v>
      </c>
      <c r="O799" s="167">
        <f>O798+Sheet!O792</f>
        <v>515023.8364</v>
      </c>
      <c r="P799" s="167">
        <f>P798+Sheet!P792</f>
        <v>309655.5108</v>
      </c>
      <c r="Q799" s="167">
        <f>Q798+Sheet!Q792</f>
        <v>830349.5893</v>
      </c>
      <c r="R799" s="167">
        <f>R798+Sheet!R792</f>
        <v>0</v>
      </c>
      <c r="S799" s="159"/>
      <c r="T799" s="159"/>
      <c r="U799" s="159"/>
      <c r="V799" s="159"/>
      <c r="W799" s="159"/>
      <c r="X799" s="159"/>
    </row>
    <row r="800" ht="15.75" customHeight="1">
      <c r="A800" s="186" t="str">
        <f>'PROP DAILY PNL'!A794</f>
        <v/>
      </c>
      <c r="B800" s="190">
        <f t="shared" si="9"/>
        <v>10461574.55</v>
      </c>
      <c r="C800" s="194">
        <f>C799+Sheet!C793</f>
        <v>6158283.984</v>
      </c>
      <c r="D800" s="195">
        <f>D799+Sheet!D793</f>
        <v>1508005.48</v>
      </c>
      <c r="E800" s="195">
        <f>E799+Sheet!E793</f>
        <v>1140256.15</v>
      </c>
      <c r="F800" s="196">
        <f>F799+Sheet!F793</f>
        <v>0</v>
      </c>
      <c r="G800" s="196">
        <f>G799+Sheet!G793</f>
        <v>0</v>
      </c>
      <c r="H800" s="199">
        <v>0.0</v>
      </c>
      <c r="I800" s="195">
        <f>I799+Sheet!I793</f>
        <v>0</v>
      </c>
      <c r="J800" s="196">
        <f>J799+Sheet!J793</f>
        <v>0</v>
      </c>
      <c r="K800" s="180">
        <f>K799+Sheet!K793</f>
        <v>0</v>
      </c>
      <c r="L800" s="180">
        <f>L799+Sheet!L793</f>
        <v>0</v>
      </c>
      <c r="M800" s="180">
        <f>M799+Sheet!M793</f>
        <v>0</v>
      </c>
      <c r="N800" s="180">
        <f>N799+Sheet!N793</f>
        <v>0</v>
      </c>
      <c r="O800" s="167">
        <f>O799+Sheet!O793</f>
        <v>515023.8364</v>
      </c>
      <c r="P800" s="167">
        <f>P799+Sheet!P793</f>
        <v>309655.5108</v>
      </c>
      <c r="Q800" s="167">
        <f>Q799+Sheet!Q793</f>
        <v>830349.5893</v>
      </c>
      <c r="R800" s="167">
        <f>R799+Sheet!R793</f>
        <v>0</v>
      </c>
      <c r="S800" s="159"/>
      <c r="T800" s="159"/>
      <c r="U800" s="159"/>
      <c r="V800" s="159"/>
      <c r="W800" s="159"/>
      <c r="X800" s="159"/>
    </row>
    <row r="801" ht="15.75" customHeight="1">
      <c r="A801" s="186" t="str">
        <f>'PROP DAILY PNL'!A795</f>
        <v/>
      </c>
      <c r="B801" s="190">
        <f t="shared" si="9"/>
        <v>10461574.55</v>
      </c>
      <c r="C801" s="194">
        <f>C800+Sheet!C794</f>
        <v>6158283.984</v>
      </c>
      <c r="D801" s="195">
        <f>D800+Sheet!D794</f>
        <v>1508005.48</v>
      </c>
      <c r="E801" s="195">
        <f>E800+Sheet!E794</f>
        <v>1140256.15</v>
      </c>
      <c r="F801" s="196">
        <f>F800+Sheet!F794</f>
        <v>0</v>
      </c>
      <c r="G801" s="196">
        <f>G800+Sheet!G794</f>
        <v>0</v>
      </c>
      <c r="H801" s="199">
        <v>0.0</v>
      </c>
      <c r="I801" s="195">
        <f>I800+Sheet!I794</f>
        <v>0</v>
      </c>
      <c r="J801" s="196">
        <f>J800+Sheet!J794</f>
        <v>0</v>
      </c>
      <c r="K801" s="180">
        <f>K800+Sheet!K794</f>
        <v>0</v>
      </c>
      <c r="L801" s="180">
        <f>L800+Sheet!L794</f>
        <v>0</v>
      </c>
      <c r="M801" s="180">
        <f>M800+Sheet!M794</f>
        <v>0</v>
      </c>
      <c r="N801" s="180">
        <f>N800+Sheet!N794</f>
        <v>0</v>
      </c>
      <c r="O801" s="167">
        <f>O800+Sheet!O794</f>
        <v>515023.8364</v>
      </c>
      <c r="P801" s="167">
        <f>P800+Sheet!P794</f>
        <v>309655.5108</v>
      </c>
      <c r="Q801" s="167">
        <f>Q800+Sheet!Q794</f>
        <v>830349.5893</v>
      </c>
      <c r="R801" s="167">
        <f>R800+Sheet!R794</f>
        <v>0</v>
      </c>
      <c r="S801" s="159"/>
      <c r="T801" s="159"/>
      <c r="U801" s="159"/>
      <c r="V801" s="159"/>
      <c r="W801" s="159"/>
      <c r="X801" s="159"/>
    </row>
    <row r="802" ht="15.75" customHeight="1">
      <c r="A802" s="186" t="str">
        <f>'PROP DAILY PNL'!A796</f>
        <v/>
      </c>
      <c r="B802" s="190">
        <f t="shared" si="9"/>
        <v>10461574.55</v>
      </c>
      <c r="C802" s="194">
        <f>C801+Sheet!C795</f>
        <v>6158283.984</v>
      </c>
      <c r="D802" s="195">
        <f>D801+Sheet!D795</f>
        <v>1508005.48</v>
      </c>
      <c r="E802" s="195">
        <f>E801+Sheet!E795</f>
        <v>1140256.15</v>
      </c>
      <c r="F802" s="196">
        <f>F801+Sheet!F795</f>
        <v>0</v>
      </c>
      <c r="G802" s="196">
        <f>G801+Sheet!G795</f>
        <v>0</v>
      </c>
      <c r="H802" s="199">
        <v>0.0</v>
      </c>
      <c r="I802" s="195">
        <f>I801+Sheet!I795</f>
        <v>0</v>
      </c>
      <c r="J802" s="196">
        <f>J801+Sheet!J795</f>
        <v>0</v>
      </c>
      <c r="K802" s="180">
        <f>K801+Sheet!K795</f>
        <v>0</v>
      </c>
      <c r="L802" s="180">
        <f>L801+Sheet!L795</f>
        <v>0</v>
      </c>
      <c r="M802" s="180">
        <f>M801+Sheet!M795</f>
        <v>0</v>
      </c>
      <c r="N802" s="180">
        <f>N801+Sheet!N795</f>
        <v>0</v>
      </c>
      <c r="O802" s="167">
        <f>O801+Sheet!O795</f>
        <v>515023.8364</v>
      </c>
      <c r="P802" s="167">
        <f>P801+Sheet!P795</f>
        <v>309655.5108</v>
      </c>
      <c r="Q802" s="167">
        <f>Q801+Sheet!Q795</f>
        <v>830349.5893</v>
      </c>
      <c r="R802" s="167">
        <f>R801+Sheet!R795</f>
        <v>0</v>
      </c>
      <c r="S802" s="159"/>
      <c r="T802" s="159"/>
      <c r="U802" s="159"/>
      <c r="V802" s="159"/>
      <c r="W802" s="159"/>
      <c r="X802" s="159"/>
    </row>
    <row r="803" ht="15.75" customHeight="1">
      <c r="A803" s="186" t="str">
        <f>'PROP DAILY PNL'!A797</f>
        <v/>
      </c>
      <c r="B803" s="190">
        <f t="shared" si="9"/>
        <v>10461574.55</v>
      </c>
      <c r="C803" s="194">
        <f>C802+Sheet!C796</f>
        <v>6158283.984</v>
      </c>
      <c r="D803" s="195">
        <f>D802+Sheet!D796</f>
        <v>1508005.48</v>
      </c>
      <c r="E803" s="195">
        <f>E802+Sheet!E796</f>
        <v>1140256.15</v>
      </c>
      <c r="F803" s="196">
        <f>F802+Sheet!F796</f>
        <v>0</v>
      </c>
      <c r="G803" s="196">
        <f>G802+Sheet!G796</f>
        <v>0</v>
      </c>
      <c r="H803" s="199">
        <v>0.0</v>
      </c>
      <c r="I803" s="195">
        <f>I802+Sheet!I796</f>
        <v>0</v>
      </c>
      <c r="J803" s="196">
        <f>J802+Sheet!J796</f>
        <v>0</v>
      </c>
      <c r="K803" s="180">
        <f>K802+Sheet!K796</f>
        <v>0</v>
      </c>
      <c r="L803" s="180">
        <f>L802+Sheet!L796</f>
        <v>0</v>
      </c>
      <c r="M803" s="180">
        <f>M802+Sheet!M796</f>
        <v>0</v>
      </c>
      <c r="N803" s="180">
        <f>N802+Sheet!N796</f>
        <v>0</v>
      </c>
      <c r="O803" s="167">
        <f>O802+Sheet!O796</f>
        <v>515023.8364</v>
      </c>
      <c r="P803" s="167">
        <f>P802+Sheet!P796</f>
        <v>309655.5108</v>
      </c>
      <c r="Q803" s="167">
        <f>Q802+Sheet!Q796</f>
        <v>830349.5893</v>
      </c>
      <c r="R803" s="167">
        <f>R802+Sheet!R796</f>
        <v>0</v>
      </c>
      <c r="S803" s="159"/>
      <c r="T803" s="159"/>
      <c r="U803" s="159"/>
      <c r="V803" s="159"/>
      <c r="W803" s="159"/>
      <c r="X803" s="159"/>
    </row>
    <row r="804" ht="15.75" customHeight="1">
      <c r="A804" s="186" t="str">
        <f>'PROP DAILY PNL'!A798</f>
        <v/>
      </c>
      <c r="B804" s="190">
        <f t="shared" si="9"/>
        <v>10461574.55</v>
      </c>
      <c r="C804" s="194">
        <f>C803+Sheet!C797</f>
        <v>6158283.984</v>
      </c>
      <c r="D804" s="195">
        <f>D803+Sheet!D797</f>
        <v>1508005.48</v>
      </c>
      <c r="E804" s="195">
        <f>E803+Sheet!E797</f>
        <v>1140256.15</v>
      </c>
      <c r="F804" s="196">
        <f>F803+Sheet!F797</f>
        <v>0</v>
      </c>
      <c r="G804" s="196">
        <f>G803+Sheet!G797</f>
        <v>0</v>
      </c>
      <c r="H804" s="199">
        <v>0.0</v>
      </c>
      <c r="I804" s="195">
        <f>I803+Sheet!I797</f>
        <v>0</v>
      </c>
      <c r="J804" s="196">
        <f>J803+Sheet!J797</f>
        <v>0</v>
      </c>
      <c r="K804" s="180">
        <f>K803+Sheet!K797</f>
        <v>0</v>
      </c>
      <c r="L804" s="180">
        <f>L803+Sheet!L797</f>
        <v>0</v>
      </c>
      <c r="M804" s="180">
        <f>M803+Sheet!M797</f>
        <v>0</v>
      </c>
      <c r="N804" s="180">
        <f>N803+Sheet!N797</f>
        <v>0</v>
      </c>
      <c r="O804" s="167">
        <f>O803+Sheet!O797</f>
        <v>515023.8364</v>
      </c>
      <c r="P804" s="167">
        <f>P803+Sheet!P797</f>
        <v>309655.5108</v>
      </c>
      <c r="Q804" s="167">
        <f>Q803+Sheet!Q797</f>
        <v>830349.5893</v>
      </c>
      <c r="R804" s="167">
        <f>R803+Sheet!R797</f>
        <v>0</v>
      </c>
      <c r="S804" s="159"/>
      <c r="T804" s="159"/>
      <c r="U804" s="159"/>
      <c r="V804" s="159"/>
      <c r="W804" s="159"/>
      <c r="X804" s="159"/>
    </row>
    <row r="805" ht="15.75" customHeight="1">
      <c r="A805" s="186" t="str">
        <f>'PROP DAILY PNL'!A799</f>
        <v/>
      </c>
      <c r="B805" s="190">
        <f t="shared" si="9"/>
        <v>10461574.55</v>
      </c>
      <c r="C805" s="194">
        <f>C804+Sheet!C798</f>
        <v>6158283.984</v>
      </c>
      <c r="D805" s="195">
        <f>D804+Sheet!D798</f>
        <v>1508005.48</v>
      </c>
      <c r="E805" s="195">
        <f>E804+Sheet!E798</f>
        <v>1140256.15</v>
      </c>
      <c r="F805" s="196">
        <f>F804+Sheet!F798</f>
        <v>0</v>
      </c>
      <c r="G805" s="196">
        <f>G804+Sheet!G798</f>
        <v>0</v>
      </c>
      <c r="H805" s="199">
        <v>0.0</v>
      </c>
      <c r="I805" s="195">
        <f>I804+Sheet!I798</f>
        <v>0</v>
      </c>
      <c r="J805" s="196">
        <f>J804+Sheet!J798</f>
        <v>0</v>
      </c>
      <c r="K805" s="180">
        <f>K804+Sheet!K798</f>
        <v>0</v>
      </c>
      <c r="L805" s="180">
        <f>L804+Sheet!L798</f>
        <v>0</v>
      </c>
      <c r="M805" s="180">
        <f>M804+Sheet!M798</f>
        <v>0</v>
      </c>
      <c r="N805" s="180">
        <f>N804+Sheet!N798</f>
        <v>0</v>
      </c>
      <c r="O805" s="167">
        <f>O804+Sheet!O798</f>
        <v>515023.8364</v>
      </c>
      <c r="P805" s="167">
        <f>P804+Sheet!P798</f>
        <v>309655.5108</v>
      </c>
      <c r="Q805" s="167">
        <f>Q804+Sheet!Q798</f>
        <v>830349.5893</v>
      </c>
      <c r="R805" s="167">
        <f>R804+Sheet!R798</f>
        <v>0</v>
      </c>
      <c r="S805" s="159"/>
      <c r="T805" s="159"/>
      <c r="U805" s="159"/>
      <c r="V805" s="159"/>
      <c r="W805" s="159"/>
      <c r="X805" s="159"/>
    </row>
    <row r="806" ht="15.75" customHeight="1">
      <c r="A806" s="186" t="str">
        <f>'PROP DAILY PNL'!A800</f>
        <v/>
      </c>
      <c r="B806" s="190">
        <f t="shared" si="9"/>
        <v>10461574.55</v>
      </c>
      <c r="C806" s="194">
        <f>C805+Sheet!C799</f>
        <v>6158283.984</v>
      </c>
      <c r="D806" s="195">
        <f>D805+Sheet!D799</f>
        <v>1508005.48</v>
      </c>
      <c r="E806" s="195">
        <f>E805+Sheet!E799</f>
        <v>1140256.15</v>
      </c>
      <c r="F806" s="196">
        <f>F805+Sheet!F799</f>
        <v>0</v>
      </c>
      <c r="G806" s="196">
        <f>G805+Sheet!G799</f>
        <v>0</v>
      </c>
      <c r="H806" s="199">
        <v>0.0</v>
      </c>
      <c r="I806" s="195">
        <f>I805+Sheet!I799</f>
        <v>0</v>
      </c>
      <c r="J806" s="196">
        <f>J805+Sheet!J799</f>
        <v>0</v>
      </c>
      <c r="K806" s="180">
        <f>K805+Sheet!K799</f>
        <v>0</v>
      </c>
      <c r="L806" s="180">
        <f>L805+Sheet!L799</f>
        <v>0</v>
      </c>
      <c r="M806" s="180">
        <f>M805+Sheet!M799</f>
        <v>0</v>
      </c>
      <c r="N806" s="180">
        <f>N805+Sheet!N799</f>
        <v>0</v>
      </c>
      <c r="O806" s="167">
        <f>O805+Sheet!O799</f>
        <v>515023.8364</v>
      </c>
      <c r="P806" s="167">
        <f>P805+Sheet!P799</f>
        <v>309655.5108</v>
      </c>
      <c r="Q806" s="167">
        <f>Q805+Sheet!Q799</f>
        <v>830349.5893</v>
      </c>
      <c r="R806" s="167">
        <f>R805+Sheet!R799</f>
        <v>0</v>
      </c>
      <c r="S806" s="159"/>
      <c r="T806" s="159"/>
      <c r="U806" s="159"/>
      <c r="V806" s="159"/>
      <c r="W806" s="159"/>
      <c r="X806" s="159"/>
    </row>
    <row r="807" ht="15.75" customHeight="1">
      <c r="A807" s="186" t="str">
        <f>'PROP DAILY PNL'!A801</f>
        <v/>
      </c>
      <c r="B807" s="190">
        <f t="shared" si="9"/>
        <v>10461574.55</v>
      </c>
      <c r="C807" s="194">
        <f>C806+Sheet!C800</f>
        <v>6158283.984</v>
      </c>
      <c r="D807" s="195">
        <f>D806+Sheet!D800</f>
        <v>1508005.48</v>
      </c>
      <c r="E807" s="195">
        <f>E806+Sheet!E800</f>
        <v>1140256.15</v>
      </c>
      <c r="F807" s="196">
        <f>F806+Sheet!F800</f>
        <v>0</v>
      </c>
      <c r="G807" s="196">
        <f>G806+Sheet!G800</f>
        <v>0</v>
      </c>
      <c r="H807" s="199">
        <v>0.0</v>
      </c>
      <c r="I807" s="195">
        <f>I806+Sheet!I800</f>
        <v>0</v>
      </c>
      <c r="J807" s="196">
        <f>J806+Sheet!J800</f>
        <v>0</v>
      </c>
      <c r="K807" s="180">
        <f>K806+Sheet!K800</f>
        <v>0</v>
      </c>
      <c r="L807" s="180">
        <f>L806+Sheet!L800</f>
        <v>0</v>
      </c>
      <c r="M807" s="180">
        <f>M806+Sheet!M800</f>
        <v>0</v>
      </c>
      <c r="N807" s="180">
        <f>N806+Sheet!N800</f>
        <v>0</v>
      </c>
      <c r="O807" s="167">
        <f>O806+Sheet!O800</f>
        <v>515023.8364</v>
      </c>
      <c r="P807" s="167">
        <f>P806+Sheet!P800</f>
        <v>309655.5108</v>
      </c>
      <c r="Q807" s="167">
        <f>Q806+Sheet!Q800</f>
        <v>830349.5893</v>
      </c>
      <c r="R807" s="167">
        <f>R806+Sheet!R800</f>
        <v>0</v>
      </c>
      <c r="S807" s="159"/>
      <c r="T807" s="159"/>
      <c r="U807" s="159"/>
      <c r="V807" s="159"/>
      <c r="W807" s="159"/>
      <c r="X807" s="159"/>
    </row>
    <row r="808" ht="15.75" customHeight="1">
      <c r="A808" s="186" t="str">
        <f>'PROP DAILY PNL'!A802</f>
        <v/>
      </c>
      <c r="B808" s="190">
        <f t="shared" si="9"/>
        <v>10461574.55</v>
      </c>
      <c r="C808" s="194">
        <f>C807+Sheet!C801</f>
        <v>6158283.984</v>
      </c>
      <c r="D808" s="195">
        <f>D807+Sheet!D801</f>
        <v>1508005.48</v>
      </c>
      <c r="E808" s="195">
        <f>E807+Sheet!E801</f>
        <v>1140256.15</v>
      </c>
      <c r="F808" s="196">
        <f>F807+Sheet!F801</f>
        <v>0</v>
      </c>
      <c r="G808" s="196">
        <f>G807+Sheet!G801</f>
        <v>0</v>
      </c>
      <c r="H808" s="199">
        <v>0.0</v>
      </c>
      <c r="I808" s="195">
        <f>I807+Sheet!I801</f>
        <v>0</v>
      </c>
      <c r="J808" s="196">
        <f>J807+Sheet!J801</f>
        <v>0</v>
      </c>
      <c r="K808" s="180">
        <f>K807+Sheet!K801</f>
        <v>0</v>
      </c>
      <c r="L808" s="180">
        <f>L807+Sheet!L801</f>
        <v>0</v>
      </c>
      <c r="M808" s="180">
        <f>M807+Sheet!M801</f>
        <v>0</v>
      </c>
      <c r="N808" s="180">
        <f>N807+Sheet!N801</f>
        <v>0</v>
      </c>
      <c r="O808" s="167">
        <f>O807+Sheet!O801</f>
        <v>515023.8364</v>
      </c>
      <c r="P808" s="167">
        <f>P807+Sheet!P801</f>
        <v>309655.5108</v>
      </c>
      <c r="Q808" s="167">
        <f>Q807+Sheet!Q801</f>
        <v>830349.5893</v>
      </c>
      <c r="R808" s="167">
        <f>R807+Sheet!R801</f>
        <v>0</v>
      </c>
      <c r="S808" s="159"/>
      <c r="T808" s="159"/>
      <c r="U808" s="159"/>
      <c r="V808" s="159"/>
      <c r="W808" s="159"/>
      <c r="X808" s="159"/>
    </row>
    <row r="809" ht="15.75" customHeight="1">
      <c r="A809" s="186" t="str">
        <f>'PROP DAILY PNL'!A803</f>
        <v/>
      </c>
      <c r="B809" s="190">
        <f t="shared" si="9"/>
        <v>10461574.55</v>
      </c>
      <c r="C809" s="194">
        <f>C808+Sheet!C802</f>
        <v>6158283.984</v>
      </c>
      <c r="D809" s="195">
        <f>D808+Sheet!D802</f>
        <v>1508005.48</v>
      </c>
      <c r="E809" s="195">
        <f>E808+Sheet!E802</f>
        <v>1140256.15</v>
      </c>
      <c r="F809" s="196">
        <f>F808+Sheet!F802</f>
        <v>0</v>
      </c>
      <c r="G809" s="196">
        <f>G808+Sheet!G802</f>
        <v>0</v>
      </c>
      <c r="H809" s="199">
        <v>0.0</v>
      </c>
      <c r="I809" s="195">
        <f>I808+Sheet!I802</f>
        <v>0</v>
      </c>
      <c r="J809" s="196">
        <f>J808+Sheet!J802</f>
        <v>0</v>
      </c>
      <c r="K809" s="180">
        <f>K808+Sheet!K802</f>
        <v>0</v>
      </c>
      <c r="L809" s="180">
        <f>L808+Sheet!L802</f>
        <v>0</v>
      </c>
      <c r="M809" s="180">
        <f>M808+Sheet!M802</f>
        <v>0</v>
      </c>
      <c r="N809" s="180">
        <f>N808+Sheet!N802</f>
        <v>0</v>
      </c>
      <c r="O809" s="167">
        <f>O808+Sheet!O802</f>
        <v>515023.8364</v>
      </c>
      <c r="P809" s="167">
        <f>P808+Sheet!P802</f>
        <v>309655.5108</v>
      </c>
      <c r="Q809" s="167">
        <f>Q808+Sheet!Q802</f>
        <v>830349.5893</v>
      </c>
      <c r="R809" s="167">
        <f>R808+Sheet!R802</f>
        <v>0</v>
      </c>
      <c r="S809" s="159"/>
      <c r="T809" s="159"/>
      <c r="U809" s="159"/>
      <c r="V809" s="159"/>
      <c r="W809" s="159"/>
      <c r="X809" s="159"/>
    </row>
    <row r="810" ht="15.75" customHeight="1">
      <c r="A810" s="186" t="str">
        <f>'PROP DAILY PNL'!A804</f>
        <v/>
      </c>
      <c r="B810" s="190">
        <f t="shared" si="9"/>
        <v>10461574.55</v>
      </c>
      <c r="C810" s="194">
        <f>C809+Sheet!C803</f>
        <v>6158283.984</v>
      </c>
      <c r="D810" s="195">
        <f>D809+Sheet!D803</f>
        <v>1508005.48</v>
      </c>
      <c r="E810" s="195">
        <f>E809+Sheet!E803</f>
        <v>1140256.15</v>
      </c>
      <c r="F810" s="196">
        <f>F809+Sheet!F803</f>
        <v>0</v>
      </c>
      <c r="G810" s="196">
        <f>G809+Sheet!G803</f>
        <v>0</v>
      </c>
      <c r="H810" s="199">
        <v>0.0</v>
      </c>
      <c r="I810" s="195">
        <f>I809+Sheet!I803</f>
        <v>0</v>
      </c>
      <c r="J810" s="196">
        <f>J809+Sheet!J803</f>
        <v>0</v>
      </c>
      <c r="K810" s="180">
        <f>K809+Sheet!K803</f>
        <v>0</v>
      </c>
      <c r="L810" s="180">
        <f>L809+Sheet!L803</f>
        <v>0</v>
      </c>
      <c r="M810" s="180">
        <f>M809+Sheet!M803</f>
        <v>0</v>
      </c>
      <c r="N810" s="180">
        <f>N809+Sheet!N803</f>
        <v>0</v>
      </c>
      <c r="O810" s="167">
        <f>O809+Sheet!O803</f>
        <v>515023.8364</v>
      </c>
      <c r="P810" s="167">
        <f>P809+Sheet!P803</f>
        <v>309655.5108</v>
      </c>
      <c r="Q810" s="167">
        <f>Q809+Sheet!Q803</f>
        <v>830349.5893</v>
      </c>
      <c r="R810" s="167">
        <f>R809+Sheet!R803</f>
        <v>0</v>
      </c>
      <c r="S810" s="159"/>
      <c r="T810" s="159"/>
      <c r="U810" s="159"/>
      <c r="V810" s="159"/>
      <c r="W810" s="159"/>
      <c r="X810" s="159"/>
    </row>
    <row r="811" ht="15.75" customHeight="1">
      <c r="A811" s="186" t="str">
        <f>'PROP DAILY PNL'!A805</f>
        <v/>
      </c>
      <c r="B811" s="190">
        <f t="shared" si="9"/>
        <v>10461574.55</v>
      </c>
      <c r="C811" s="194">
        <f>C810+Sheet!C804</f>
        <v>6158283.984</v>
      </c>
      <c r="D811" s="195">
        <f>D810+Sheet!D804</f>
        <v>1508005.48</v>
      </c>
      <c r="E811" s="195">
        <f>E810+Sheet!E804</f>
        <v>1140256.15</v>
      </c>
      <c r="F811" s="196">
        <f>F810+Sheet!F804</f>
        <v>0</v>
      </c>
      <c r="G811" s="196">
        <f>G810+Sheet!G804</f>
        <v>0</v>
      </c>
      <c r="H811" s="199">
        <v>0.0</v>
      </c>
      <c r="I811" s="195">
        <f>I810+Sheet!I804</f>
        <v>0</v>
      </c>
      <c r="J811" s="196">
        <f>J810+Sheet!J804</f>
        <v>0</v>
      </c>
      <c r="K811" s="180">
        <f>K810+Sheet!K804</f>
        <v>0</v>
      </c>
      <c r="L811" s="180">
        <f>L810+Sheet!L804</f>
        <v>0</v>
      </c>
      <c r="M811" s="180">
        <f>M810+Sheet!M804</f>
        <v>0</v>
      </c>
      <c r="N811" s="180">
        <f>N810+Sheet!N804</f>
        <v>0</v>
      </c>
      <c r="O811" s="167">
        <f>O810+Sheet!O804</f>
        <v>515023.8364</v>
      </c>
      <c r="P811" s="167">
        <f>P810+Sheet!P804</f>
        <v>309655.5108</v>
      </c>
      <c r="Q811" s="167">
        <f>Q810+Sheet!Q804</f>
        <v>830349.5893</v>
      </c>
      <c r="R811" s="167">
        <f>R810+Sheet!R804</f>
        <v>0</v>
      </c>
      <c r="S811" s="159"/>
      <c r="T811" s="159"/>
      <c r="U811" s="159"/>
      <c r="V811" s="159"/>
      <c r="W811" s="159"/>
      <c r="X811" s="159"/>
    </row>
    <row r="812" ht="15.75" customHeight="1">
      <c r="A812" s="186" t="str">
        <f>'PROP DAILY PNL'!A806</f>
        <v/>
      </c>
      <c r="B812" s="190">
        <f t="shared" si="9"/>
        <v>10461574.55</v>
      </c>
      <c r="C812" s="194">
        <f>C811+Sheet!C805</f>
        <v>6158283.984</v>
      </c>
      <c r="D812" s="195">
        <f>D811+Sheet!D805</f>
        <v>1508005.48</v>
      </c>
      <c r="E812" s="195">
        <f>E811+Sheet!E805</f>
        <v>1140256.15</v>
      </c>
      <c r="F812" s="196">
        <f>F811+Sheet!F805</f>
        <v>0</v>
      </c>
      <c r="G812" s="196">
        <f>G811+Sheet!G805</f>
        <v>0</v>
      </c>
      <c r="H812" s="199">
        <v>0.0</v>
      </c>
      <c r="I812" s="195">
        <f>I811+Sheet!I805</f>
        <v>0</v>
      </c>
      <c r="J812" s="196">
        <f>J811+Sheet!J805</f>
        <v>0</v>
      </c>
      <c r="K812" s="180">
        <f>K811+Sheet!K805</f>
        <v>0</v>
      </c>
      <c r="L812" s="180">
        <f>L811+Sheet!L805</f>
        <v>0</v>
      </c>
      <c r="M812" s="180">
        <f>M811+Sheet!M805</f>
        <v>0</v>
      </c>
      <c r="N812" s="180">
        <f>N811+Sheet!N805</f>
        <v>0</v>
      </c>
      <c r="O812" s="167">
        <f>O811+Sheet!O805</f>
        <v>515023.8364</v>
      </c>
      <c r="P812" s="167">
        <f>P811+Sheet!P805</f>
        <v>309655.5108</v>
      </c>
      <c r="Q812" s="167">
        <f>Q811+Sheet!Q805</f>
        <v>830349.5893</v>
      </c>
      <c r="R812" s="167">
        <f>R811+Sheet!R805</f>
        <v>0</v>
      </c>
      <c r="S812" s="159"/>
      <c r="T812" s="159"/>
      <c r="U812" s="159"/>
      <c r="V812" s="159"/>
      <c r="W812" s="159"/>
      <c r="X812" s="159"/>
    </row>
    <row r="813" ht="15.75" customHeight="1">
      <c r="A813" s="186" t="str">
        <f>'PROP DAILY PNL'!A807</f>
        <v/>
      </c>
      <c r="B813" s="190">
        <f t="shared" si="9"/>
        <v>10461574.55</v>
      </c>
      <c r="C813" s="194">
        <f>C812+Sheet!C806</f>
        <v>6158283.984</v>
      </c>
      <c r="D813" s="195">
        <f>D812+Sheet!D806</f>
        <v>1508005.48</v>
      </c>
      <c r="E813" s="195">
        <f>E812+Sheet!E806</f>
        <v>1140256.15</v>
      </c>
      <c r="F813" s="196">
        <f>F812+Sheet!F806</f>
        <v>0</v>
      </c>
      <c r="G813" s="196">
        <f>G812+Sheet!G806</f>
        <v>0</v>
      </c>
      <c r="H813" s="199">
        <v>0.0</v>
      </c>
      <c r="I813" s="195">
        <f>I812+Sheet!I806</f>
        <v>0</v>
      </c>
      <c r="J813" s="196">
        <f>J812+Sheet!J806</f>
        <v>0</v>
      </c>
      <c r="K813" s="180">
        <f>K812+Sheet!K806</f>
        <v>0</v>
      </c>
      <c r="L813" s="180">
        <f>L812+Sheet!L806</f>
        <v>0</v>
      </c>
      <c r="M813" s="180">
        <f>M812+Sheet!M806</f>
        <v>0</v>
      </c>
      <c r="N813" s="180">
        <f>N812+Sheet!N806</f>
        <v>0</v>
      </c>
      <c r="O813" s="167">
        <f>O812+Sheet!O806</f>
        <v>515023.8364</v>
      </c>
      <c r="P813" s="167">
        <f>P812+Sheet!P806</f>
        <v>309655.5108</v>
      </c>
      <c r="Q813" s="167">
        <f>Q812+Sheet!Q806</f>
        <v>830349.5893</v>
      </c>
      <c r="R813" s="167">
        <f>R812+Sheet!R806</f>
        <v>0</v>
      </c>
      <c r="S813" s="159"/>
      <c r="T813" s="159"/>
      <c r="U813" s="159"/>
      <c r="V813" s="159"/>
      <c r="W813" s="159"/>
      <c r="X813" s="159"/>
    </row>
    <row r="814" ht="15.75" customHeight="1">
      <c r="A814" s="186" t="str">
        <f>'PROP DAILY PNL'!A808</f>
        <v/>
      </c>
      <c r="B814" s="190">
        <f t="shared" si="9"/>
        <v>10461574.55</v>
      </c>
      <c r="C814" s="194">
        <f>C813+Sheet!C807</f>
        <v>6158283.984</v>
      </c>
      <c r="D814" s="195">
        <f>D813+Sheet!D807</f>
        <v>1508005.48</v>
      </c>
      <c r="E814" s="195">
        <f>E813+Sheet!E807</f>
        <v>1140256.15</v>
      </c>
      <c r="F814" s="196">
        <f>F813+Sheet!F807</f>
        <v>0</v>
      </c>
      <c r="G814" s="196">
        <f>G813+Sheet!G807</f>
        <v>0</v>
      </c>
      <c r="H814" s="199">
        <v>0.0</v>
      </c>
      <c r="I814" s="195">
        <f>I813+Sheet!I807</f>
        <v>0</v>
      </c>
      <c r="J814" s="196">
        <f>J813+Sheet!J807</f>
        <v>0</v>
      </c>
      <c r="K814" s="180">
        <f>K813+Sheet!K807</f>
        <v>0</v>
      </c>
      <c r="L814" s="180">
        <f>L813+Sheet!L807</f>
        <v>0</v>
      </c>
      <c r="M814" s="180">
        <f>M813+Sheet!M807</f>
        <v>0</v>
      </c>
      <c r="N814" s="180">
        <f>N813+Sheet!N807</f>
        <v>0</v>
      </c>
      <c r="O814" s="167">
        <f>O813+Sheet!O807</f>
        <v>515023.8364</v>
      </c>
      <c r="P814" s="167">
        <f>P813+Sheet!P807</f>
        <v>309655.5108</v>
      </c>
      <c r="Q814" s="167">
        <f>Q813+Sheet!Q807</f>
        <v>830349.5893</v>
      </c>
      <c r="R814" s="167">
        <f>R813+Sheet!R807</f>
        <v>0</v>
      </c>
      <c r="S814" s="159"/>
      <c r="T814" s="159"/>
      <c r="U814" s="159"/>
      <c r="V814" s="159"/>
      <c r="W814" s="159"/>
      <c r="X814" s="159"/>
    </row>
    <row r="815" ht="15.75" customHeight="1">
      <c r="A815" s="186" t="str">
        <f>'PROP DAILY PNL'!A809</f>
        <v/>
      </c>
      <c r="B815" s="190">
        <f t="shared" si="9"/>
        <v>10461574.55</v>
      </c>
      <c r="C815" s="194">
        <f>C814+Sheet!C808</f>
        <v>6158283.984</v>
      </c>
      <c r="D815" s="195">
        <f>D814+Sheet!D808</f>
        <v>1508005.48</v>
      </c>
      <c r="E815" s="195">
        <f>E814+Sheet!E808</f>
        <v>1140256.15</v>
      </c>
      <c r="F815" s="196">
        <f>F814+Sheet!F808</f>
        <v>0</v>
      </c>
      <c r="G815" s="196">
        <f>G814+Sheet!G808</f>
        <v>0</v>
      </c>
      <c r="H815" s="199">
        <v>0.0</v>
      </c>
      <c r="I815" s="195">
        <f>I814+Sheet!I808</f>
        <v>0</v>
      </c>
      <c r="J815" s="196">
        <f>J814+Sheet!J808</f>
        <v>0</v>
      </c>
      <c r="K815" s="180">
        <f>K814+Sheet!K808</f>
        <v>0</v>
      </c>
      <c r="L815" s="180">
        <f>L814+Sheet!L808</f>
        <v>0</v>
      </c>
      <c r="M815" s="180">
        <f>M814+Sheet!M808</f>
        <v>0</v>
      </c>
      <c r="N815" s="180">
        <f>N814+Sheet!N808</f>
        <v>0</v>
      </c>
      <c r="O815" s="167">
        <f>O814+Sheet!O808</f>
        <v>515023.8364</v>
      </c>
      <c r="P815" s="167">
        <f>P814+Sheet!P808</f>
        <v>309655.5108</v>
      </c>
      <c r="Q815" s="167">
        <f>Q814+Sheet!Q808</f>
        <v>830349.5893</v>
      </c>
      <c r="R815" s="167">
        <f>R814+Sheet!R808</f>
        <v>0</v>
      </c>
      <c r="S815" s="159"/>
      <c r="T815" s="159"/>
      <c r="U815" s="159"/>
      <c r="V815" s="159"/>
      <c r="W815" s="159"/>
      <c r="X815" s="159"/>
    </row>
    <row r="816" ht="15.75" customHeight="1">
      <c r="A816" s="186" t="str">
        <f>'PROP DAILY PNL'!A810</f>
        <v/>
      </c>
      <c r="B816" s="190">
        <f t="shared" si="9"/>
        <v>10461574.55</v>
      </c>
      <c r="C816" s="194">
        <f>C815+Sheet!C809</f>
        <v>6158283.984</v>
      </c>
      <c r="D816" s="195">
        <f>D815+Sheet!D809</f>
        <v>1508005.48</v>
      </c>
      <c r="E816" s="195">
        <f>E815+Sheet!E809</f>
        <v>1140256.15</v>
      </c>
      <c r="F816" s="196">
        <f>F815+Sheet!F809</f>
        <v>0</v>
      </c>
      <c r="G816" s="196">
        <f>G815+Sheet!G809</f>
        <v>0</v>
      </c>
      <c r="H816" s="199">
        <v>0.0</v>
      </c>
      <c r="I816" s="195">
        <f>I815+Sheet!I809</f>
        <v>0</v>
      </c>
      <c r="J816" s="196">
        <f>J815+Sheet!J809</f>
        <v>0</v>
      </c>
      <c r="K816" s="180">
        <f>K815+Sheet!K809</f>
        <v>0</v>
      </c>
      <c r="L816" s="180">
        <f>L815+Sheet!L809</f>
        <v>0</v>
      </c>
      <c r="M816" s="180">
        <f>M815+Sheet!M809</f>
        <v>0</v>
      </c>
      <c r="N816" s="180">
        <f>N815+Sheet!N809</f>
        <v>0</v>
      </c>
      <c r="O816" s="167">
        <f>O815+Sheet!O809</f>
        <v>515023.8364</v>
      </c>
      <c r="P816" s="167">
        <f>P815+Sheet!P809</f>
        <v>309655.5108</v>
      </c>
      <c r="Q816" s="167">
        <f>Q815+Sheet!Q809</f>
        <v>830349.5893</v>
      </c>
      <c r="R816" s="167">
        <f>R815+Sheet!R809</f>
        <v>0</v>
      </c>
      <c r="S816" s="159"/>
      <c r="T816" s="159"/>
      <c r="U816" s="159"/>
      <c r="V816" s="159"/>
      <c r="W816" s="159"/>
      <c r="X816" s="159"/>
    </row>
    <row r="817" ht="15.75" customHeight="1">
      <c r="A817" s="186" t="str">
        <f>'PROP DAILY PNL'!A811</f>
        <v/>
      </c>
      <c r="B817" s="190">
        <f t="shared" si="9"/>
        <v>10461574.55</v>
      </c>
      <c r="C817" s="194">
        <f>C816+Sheet!C810</f>
        <v>6158283.984</v>
      </c>
      <c r="D817" s="195">
        <f>D816+Sheet!D810</f>
        <v>1508005.48</v>
      </c>
      <c r="E817" s="195">
        <f>E816+Sheet!E810</f>
        <v>1140256.15</v>
      </c>
      <c r="F817" s="196">
        <f>F816+Sheet!F810</f>
        <v>0</v>
      </c>
      <c r="G817" s="196">
        <f>G816+Sheet!G810</f>
        <v>0</v>
      </c>
      <c r="H817" s="199">
        <v>0.0</v>
      </c>
      <c r="I817" s="195">
        <f>I816+Sheet!I810</f>
        <v>0</v>
      </c>
      <c r="J817" s="196">
        <f>J816+Sheet!J810</f>
        <v>0</v>
      </c>
      <c r="K817" s="180">
        <f>K816+Sheet!K810</f>
        <v>0</v>
      </c>
      <c r="L817" s="180">
        <f>L816+Sheet!L810</f>
        <v>0</v>
      </c>
      <c r="M817" s="180">
        <f>M816+Sheet!M810</f>
        <v>0</v>
      </c>
      <c r="N817" s="180">
        <f>N816+Sheet!N810</f>
        <v>0</v>
      </c>
      <c r="O817" s="167">
        <f>O816+Sheet!O810</f>
        <v>515023.8364</v>
      </c>
      <c r="P817" s="167">
        <f>P816+Sheet!P810</f>
        <v>309655.5108</v>
      </c>
      <c r="Q817" s="167">
        <f>Q816+Sheet!Q810</f>
        <v>830349.5893</v>
      </c>
      <c r="R817" s="167">
        <f>R816+Sheet!R810</f>
        <v>0</v>
      </c>
      <c r="S817" s="159"/>
      <c r="T817" s="159"/>
      <c r="U817" s="159"/>
      <c r="V817" s="159"/>
      <c r="W817" s="159"/>
      <c r="X817" s="159"/>
    </row>
    <row r="818" ht="15.75" customHeight="1">
      <c r="A818" s="186" t="str">
        <f>'PROP DAILY PNL'!A812</f>
        <v/>
      </c>
      <c r="B818" s="190">
        <f t="shared" si="9"/>
        <v>10461574.55</v>
      </c>
      <c r="C818" s="194">
        <f>C817+Sheet!C811</f>
        <v>6158283.984</v>
      </c>
      <c r="D818" s="195">
        <f>D817+Sheet!D811</f>
        <v>1508005.48</v>
      </c>
      <c r="E818" s="195">
        <f>E817+Sheet!E811</f>
        <v>1140256.15</v>
      </c>
      <c r="F818" s="196">
        <f>F817+Sheet!F811</f>
        <v>0</v>
      </c>
      <c r="G818" s="196">
        <f>G817+Sheet!G811</f>
        <v>0</v>
      </c>
      <c r="H818" s="199">
        <v>0.0</v>
      </c>
      <c r="I818" s="195">
        <f>I817+Sheet!I811</f>
        <v>0</v>
      </c>
      <c r="J818" s="196">
        <f>J817+Sheet!J811</f>
        <v>0</v>
      </c>
      <c r="K818" s="180">
        <f>K817+Sheet!K811</f>
        <v>0</v>
      </c>
      <c r="L818" s="180">
        <f>L817+Sheet!L811</f>
        <v>0</v>
      </c>
      <c r="M818" s="180">
        <f>M817+Sheet!M811</f>
        <v>0</v>
      </c>
      <c r="N818" s="180">
        <f>N817+Sheet!N811</f>
        <v>0</v>
      </c>
      <c r="O818" s="167">
        <f>O817+Sheet!O811</f>
        <v>515023.8364</v>
      </c>
      <c r="P818" s="167">
        <f>P817+Sheet!P811</f>
        <v>309655.5108</v>
      </c>
      <c r="Q818" s="167">
        <f>Q817+Sheet!Q811</f>
        <v>830349.5893</v>
      </c>
      <c r="R818" s="167">
        <f>R817+Sheet!R811</f>
        <v>0</v>
      </c>
      <c r="S818" s="159"/>
      <c r="T818" s="159"/>
      <c r="U818" s="159"/>
      <c r="V818" s="159"/>
      <c r="W818" s="159"/>
      <c r="X818" s="159"/>
    </row>
    <row r="819" ht="15.75" customHeight="1">
      <c r="A819" s="186" t="str">
        <f>'PROP DAILY PNL'!A813</f>
        <v/>
      </c>
      <c r="B819" s="190">
        <f t="shared" si="9"/>
        <v>10461574.55</v>
      </c>
      <c r="C819" s="194">
        <f>C818+Sheet!C812</f>
        <v>6158283.984</v>
      </c>
      <c r="D819" s="195">
        <f>D818+Sheet!D812</f>
        <v>1508005.48</v>
      </c>
      <c r="E819" s="195">
        <f>E818+Sheet!E812</f>
        <v>1140256.15</v>
      </c>
      <c r="F819" s="196">
        <f>F818+Sheet!F812</f>
        <v>0</v>
      </c>
      <c r="G819" s="196">
        <f>G818+Sheet!G812</f>
        <v>0</v>
      </c>
      <c r="H819" s="199">
        <v>0.0</v>
      </c>
      <c r="I819" s="195">
        <f>I818+Sheet!I812</f>
        <v>0</v>
      </c>
      <c r="J819" s="196">
        <f>J818+Sheet!J812</f>
        <v>0</v>
      </c>
      <c r="K819" s="180">
        <f>K818+Sheet!K812</f>
        <v>0</v>
      </c>
      <c r="L819" s="180">
        <f>L818+Sheet!L812</f>
        <v>0</v>
      </c>
      <c r="M819" s="180">
        <f>M818+Sheet!M812</f>
        <v>0</v>
      </c>
      <c r="N819" s="180">
        <f>N818+Sheet!N812</f>
        <v>0</v>
      </c>
      <c r="O819" s="167">
        <f>O818+Sheet!O812</f>
        <v>515023.8364</v>
      </c>
      <c r="P819" s="167">
        <f>P818+Sheet!P812</f>
        <v>309655.5108</v>
      </c>
      <c r="Q819" s="167">
        <f>Q818+Sheet!Q812</f>
        <v>830349.5893</v>
      </c>
      <c r="R819" s="167">
        <f>R818+Sheet!R812</f>
        <v>0</v>
      </c>
      <c r="S819" s="159"/>
      <c r="T819" s="159"/>
      <c r="U819" s="159"/>
      <c r="V819" s="159"/>
      <c r="W819" s="159"/>
      <c r="X819" s="159"/>
    </row>
    <row r="820" ht="15.75" customHeight="1">
      <c r="A820" s="186" t="str">
        <f>'PROP DAILY PNL'!A814</f>
        <v/>
      </c>
      <c r="B820" s="190">
        <f t="shared" si="9"/>
        <v>10461574.55</v>
      </c>
      <c r="C820" s="194">
        <f>C819+Sheet!C813</f>
        <v>6158283.984</v>
      </c>
      <c r="D820" s="195">
        <f>D819+Sheet!D813</f>
        <v>1508005.48</v>
      </c>
      <c r="E820" s="195">
        <f>E819+Sheet!E813</f>
        <v>1140256.15</v>
      </c>
      <c r="F820" s="196">
        <f>F819+Sheet!F813</f>
        <v>0</v>
      </c>
      <c r="G820" s="196">
        <f>G819+Sheet!G813</f>
        <v>0</v>
      </c>
      <c r="H820" s="199">
        <v>0.0</v>
      </c>
      <c r="I820" s="195">
        <f>I819+Sheet!I813</f>
        <v>0</v>
      </c>
      <c r="J820" s="196">
        <f>J819+Sheet!J813</f>
        <v>0</v>
      </c>
      <c r="K820" s="180">
        <f>K819+Sheet!K813</f>
        <v>0</v>
      </c>
      <c r="L820" s="180">
        <f>L819+Sheet!L813</f>
        <v>0</v>
      </c>
      <c r="M820" s="180">
        <f>M819+Sheet!M813</f>
        <v>0</v>
      </c>
      <c r="N820" s="180">
        <f>N819+Sheet!N813</f>
        <v>0</v>
      </c>
      <c r="O820" s="167">
        <f>O819+Sheet!O813</f>
        <v>515023.8364</v>
      </c>
      <c r="P820" s="167">
        <f>P819+Sheet!P813</f>
        <v>309655.5108</v>
      </c>
      <c r="Q820" s="167">
        <f>Q819+Sheet!Q813</f>
        <v>830349.5893</v>
      </c>
      <c r="R820" s="167">
        <f>R819+Sheet!R813</f>
        <v>0</v>
      </c>
      <c r="S820" s="159"/>
      <c r="T820" s="159"/>
      <c r="U820" s="159"/>
      <c r="V820" s="159"/>
      <c r="W820" s="159"/>
      <c r="X820" s="159"/>
    </row>
    <row r="821" ht="15.75" customHeight="1">
      <c r="A821" s="186" t="str">
        <f>'PROP DAILY PNL'!A815</f>
        <v/>
      </c>
      <c r="B821" s="190">
        <f t="shared" si="9"/>
        <v>10461574.55</v>
      </c>
      <c r="C821" s="194">
        <f>C820+Sheet!C814</f>
        <v>6158283.984</v>
      </c>
      <c r="D821" s="195">
        <f>D820+Sheet!D814</f>
        <v>1508005.48</v>
      </c>
      <c r="E821" s="195">
        <f>E820+Sheet!E814</f>
        <v>1140256.15</v>
      </c>
      <c r="F821" s="196">
        <f>F820+Sheet!F814</f>
        <v>0</v>
      </c>
      <c r="G821" s="196">
        <f>G820+Sheet!G814</f>
        <v>0</v>
      </c>
      <c r="H821" s="199">
        <v>0.0</v>
      </c>
      <c r="I821" s="195">
        <f>I820+Sheet!I814</f>
        <v>0</v>
      </c>
      <c r="J821" s="196">
        <f>J820+Sheet!J814</f>
        <v>0</v>
      </c>
      <c r="K821" s="180">
        <f>K820+Sheet!K814</f>
        <v>0</v>
      </c>
      <c r="L821" s="180">
        <f>L820+Sheet!L814</f>
        <v>0</v>
      </c>
      <c r="M821" s="180">
        <f>M820+Sheet!M814</f>
        <v>0</v>
      </c>
      <c r="N821" s="180">
        <f>N820+Sheet!N814</f>
        <v>0</v>
      </c>
      <c r="O821" s="167">
        <f>O820+Sheet!O814</f>
        <v>515023.8364</v>
      </c>
      <c r="P821" s="167">
        <f>P820+Sheet!P814</f>
        <v>309655.5108</v>
      </c>
      <c r="Q821" s="167">
        <f>Q820+Sheet!Q814</f>
        <v>830349.5893</v>
      </c>
      <c r="R821" s="167">
        <f>R820+Sheet!R814</f>
        <v>0</v>
      </c>
      <c r="S821" s="159"/>
      <c r="T821" s="159"/>
      <c r="U821" s="159"/>
      <c r="V821" s="159"/>
      <c r="W821" s="159"/>
      <c r="X821" s="159"/>
    </row>
    <row r="822" ht="15.75" customHeight="1">
      <c r="A822" s="186" t="str">
        <f>'PROP DAILY PNL'!A816</f>
        <v/>
      </c>
      <c r="B822" s="190">
        <f t="shared" si="9"/>
        <v>10461574.55</v>
      </c>
      <c r="C822" s="194">
        <f>C821+Sheet!C815</f>
        <v>6158283.984</v>
      </c>
      <c r="D822" s="195">
        <f>D821+Sheet!D815</f>
        <v>1508005.48</v>
      </c>
      <c r="E822" s="195">
        <f>E821+Sheet!E815</f>
        <v>1140256.15</v>
      </c>
      <c r="F822" s="196">
        <f>F821+Sheet!F815</f>
        <v>0</v>
      </c>
      <c r="G822" s="196">
        <f>G821+Sheet!G815</f>
        <v>0</v>
      </c>
      <c r="H822" s="199">
        <v>0.0</v>
      </c>
      <c r="I822" s="195">
        <f>I821+Sheet!I815</f>
        <v>0</v>
      </c>
      <c r="J822" s="196">
        <f>J821+Sheet!J815</f>
        <v>0</v>
      </c>
      <c r="K822" s="180">
        <f>K821+Sheet!K815</f>
        <v>0</v>
      </c>
      <c r="L822" s="180">
        <f>L821+Sheet!L815</f>
        <v>0</v>
      </c>
      <c r="M822" s="180">
        <f>M821+Sheet!M815</f>
        <v>0</v>
      </c>
      <c r="N822" s="180">
        <f>N821+Sheet!N815</f>
        <v>0</v>
      </c>
      <c r="O822" s="167">
        <f>O821+Sheet!O815</f>
        <v>515023.8364</v>
      </c>
      <c r="P822" s="167">
        <f>P821+Sheet!P815</f>
        <v>309655.5108</v>
      </c>
      <c r="Q822" s="167">
        <f>Q821+Sheet!Q815</f>
        <v>830349.5893</v>
      </c>
      <c r="R822" s="167">
        <f>R821+Sheet!R815</f>
        <v>0</v>
      </c>
      <c r="S822" s="159"/>
      <c r="T822" s="159"/>
      <c r="U822" s="159"/>
      <c r="V822" s="159"/>
      <c r="W822" s="159"/>
      <c r="X822" s="159"/>
    </row>
    <row r="823" ht="15.75" customHeight="1">
      <c r="A823" s="186" t="str">
        <f>'PROP DAILY PNL'!A817</f>
        <v/>
      </c>
      <c r="B823" s="190">
        <f t="shared" si="9"/>
        <v>10461574.55</v>
      </c>
      <c r="C823" s="194">
        <f>C822+Sheet!C816</f>
        <v>6158283.984</v>
      </c>
      <c r="D823" s="195">
        <f>D822+Sheet!D816</f>
        <v>1508005.48</v>
      </c>
      <c r="E823" s="195">
        <f>E822+Sheet!E816</f>
        <v>1140256.15</v>
      </c>
      <c r="F823" s="196">
        <f>F822+Sheet!F816</f>
        <v>0</v>
      </c>
      <c r="G823" s="196">
        <f>G822+Sheet!G816</f>
        <v>0</v>
      </c>
      <c r="H823" s="199">
        <v>0.0</v>
      </c>
      <c r="I823" s="195">
        <f>I822+Sheet!I816</f>
        <v>0</v>
      </c>
      <c r="J823" s="196">
        <f>J822+Sheet!J816</f>
        <v>0</v>
      </c>
      <c r="K823" s="180">
        <f>K822+Sheet!K816</f>
        <v>0</v>
      </c>
      <c r="L823" s="180">
        <f>L822+Sheet!L816</f>
        <v>0</v>
      </c>
      <c r="M823" s="180">
        <f>M822+Sheet!M816</f>
        <v>0</v>
      </c>
      <c r="N823" s="180">
        <f>N822+Sheet!N816</f>
        <v>0</v>
      </c>
      <c r="O823" s="167">
        <f>O822+Sheet!O816</f>
        <v>515023.8364</v>
      </c>
      <c r="P823" s="167">
        <f>P822+Sheet!P816</f>
        <v>309655.5108</v>
      </c>
      <c r="Q823" s="167">
        <f>Q822+Sheet!Q816</f>
        <v>830349.5893</v>
      </c>
      <c r="R823" s="167">
        <f>R822+Sheet!R816</f>
        <v>0</v>
      </c>
      <c r="S823" s="159"/>
      <c r="T823" s="159"/>
      <c r="U823" s="159"/>
      <c r="V823" s="159"/>
      <c r="W823" s="159"/>
      <c r="X823" s="159"/>
    </row>
    <row r="824" ht="15.75" customHeight="1">
      <c r="A824" s="186" t="str">
        <f>'PROP DAILY PNL'!A818</f>
        <v/>
      </c>
      <c r="B824" s="190">
        <f t="shared" si="9"/>
        <v>10461574.55</v>
      </c>
      <c r="C824" s="194">
        <f>C823+Sheet!C817</f>
        <v>6158283.984</v>
      </c>
      <c r="D824" s="195">
        <f>D823+Sheet!D817</f>
        <v>1508005.48</v>
      </c>
      <c r="E824" s="195">
        <f>E823+Sheet!E817</f>
        <v>1140256.15</v>
      </c>
      <c r="F824" s="196">
        <f>F823+Sheet!F817</f>
        <v>0</v>
      </c>
      <c r="G824" s="196">
        <f>G823+Sheet!G817</f>
        <v>0</v>
      </c>
      <c r="H824" s="199">
        <v>0.0</v>
      </c>
      <c r="I824" s="195">
        <f>I823+Sheet!I817</f>
        <v>0</v>
      </c>
      <c r="J824" s="196">
        <f>J823+Sheet!J817</f>
        <v>0</v>
      </c>
      <c r="K824" s="180">
        <f>K823+Sheet!K817</f>
        <v>0</v>
      </c>
      <c r="L824" s="180">
        <f>L823+Sheet!L817</f>
        <v>0</v>
      </c>
      <c r="M824" s="180">
        <f>M823+Sheet!M817</f>
        <v>0</v>
      </c>
      <c r="N824" s="180">
        <f>N823+Sheet!N817</f>
        <v>0</v>
      </c>
      <c r="O824" s="167">
        <f>O823+Sheet!O817</f>
        <v>515023.8364</v>
      </c>
      <c r="P824" s="167">
        <f>P823+Sheet!P817</f>
        <v>309655.5108</v>
      </c>
      <c r="Q824" s="167">
        <f>Q823+Sheet!Q817</f>
        <v>830349.5893</v>
      </c>
      <c r="R824" s="167">
        <f>R823+Sheet!R817</f>
        <v>0</v>
      </c>
      <c r="S824" s="159"/>
      <c r="T824" s="159"/>
      <c r="U824" s="159"/>
      <c r="V824" s="159"/>
      <c r="W824" s="159"/>
      <c r="X824" s="159"/>
    </row>
    <row r="825" ht="15.75" customHeight="1">
      <c r="A825" s="186" t="str">
        <f>'PROP DAILY PNL'!A819</f>
        <v/>
      </c>
      <c r="B825" s="190">
        <f t="shared" si="9"/>
        <v>10461574.55</v>
      </c>
      <c r="C825" s="194">
        <f>C824+Sheet!C818</f>
        <v>6158283.984</v>
      </c>
      <c r="D825" s="195">
        <f>D824+Sheet!D818</f>
        <v>1508005.48</v>
      </c>
      <c r="E825" s="195">
        <f>E824+Sheet!E818</f>
        <v>1140256.15</v>
      </c>
      <c r="F825" s="196">
        <f>F824+Sheet!F818</f>
        <v>0</v>
      </c>
      <c r="G825" s="196">
        <f>G824+Sheet!G818</f>
        <v>0</v>
      </c>
      <c r="H825" s="199">
        <v>0.0</v>
      </c>
      <c r="I825" s="195">
        <f>I824+Sheet!I818</f>
        <v>0</v>
      </c>
      <c r="J825" s="196">
        <f>J824+Sheet!J818</f>
        <v>0</v>
      </c>
      <c r="K825" s="180">
        <f>K824+Sheet!K818</f>
        <v>0</v>
      </c>
      <c r="L825" s="180">
        <f>L824+Sheet!L818</f>
        <v>0</v>
      </c>
      <c r="M825" s="180">
        <f>M824+Sheet!M818</f>
        <v>0</v>
      </c>
      <c r="N825" s="180">
        <f>N824+Sheet!N818</f>
        <v>0</v>
      </c>
      <c r="O825" s="167">
        <f>O824+Sheet!O818</f>
        <v>515023.8364</v>
      </c>
      <c r="P825" s="167">
        <f>P824+Sheet!P818</f>
        <v>309655.5108</v>
      </c>
      <c r="Q825" s="167">
        <f>Q824+Sheet!Q818</f>
        <v>830349.5893</v>
      </c>
      <c r="R825" s="167">
        <f>R824+Sheet!R818</f>
        <v>0</v>
      </c>
      <c r="S825" s="159"/>
      <c r="T825" s="159"/>
      <c r="U825" s="159"/>
      <c r="V825" s="159"/>
      <c r="W825" s="159"/>
      <c r="X825" s="159"/>
    </row>
    <row r="826" ht="15.75" customHeight="1">
      <c r="A826" s="186" t="str">
        <f>'PROP DAILY PNL'!A820</f>
        <v/>
      </c>
      <c r="B826" s="190">
        <f t="shared" si="9"/>
        <v>10461574.55</v>
      </c>
      <c r="C826" s="194">
        <f>C825+Sheet!C819</f>
        <v>6158283.984</v>
      </c>
      <c r="D826" s="195">
        <f>D825+Sheet!D819</f>
        <v>1508005.48</v>
      </c>
      <c r="E826" s="195">
        <f>E825+Sheet!E819</f>
        <v>1140256.15</v>
      </c>
      <c r="F826" s="196">
        <f>F825+Sheet!F819</f>
        <v>0</v>
      </c>
      <c r="G826" s="196">
        <f>G825+Sheet!G819</f>
        <v>0</v>
      </c>
      <c r="H826" s="199">
        <v>0.0</v>
      </c>
      <c r="I826" s="195">
        <f>I825+Sheet!I819</f>
        <v>0</v>
      </c>
      <c r="J826" s="196">
        <f>J825+Sheet!J819</f>
        <v>0</v>
      </c>
      <c r="K826" s="180">
        <f>K825+Sheet!K819</f>
        <v>0</v>
      </c>
      <c r="L826" s="180">
        <f>L825+Sheet!L819</f>
        <v>0</v>
      </c>
      <c r="M826" s="180">
        <f>M825+Sheet!M819</f>
        <v>0</v>
      </c>
      <c r="N826" s="180">
        <f>N825+Sheet!N819</f>
        <v>0</v>
      </c>
      <c r="O826" s="167">
        <f>O825+Sheet!O819</f>
        <v>515023.8364</v>
      </c>
      <c r="P826" s="167">
        <f>P825+Sheet!P819</f>
        <v>309655.5108</v>
      </c>
      <c r="Q826" s="167">
        <f>Q825+Sheet!Q819</f>
        <v>830349.5893</v>
      </c>
      <c r="R826" s="167">
        <f>R825+Sheet!R819</f>
        <v>0</v>
      </c>
      <c r="S826" s="159"/>
      <c r="T826" s="159"/>
      <c r="U826" s="159"/>
      <c r="V826" s="159"/>
      <c r="W826" s="159"/>
      <c r="X826" s="159"/>
    </row>
    <row r="827" ht="15.75" customHeight="1">
      <c r="A827" s="186" t="str">
        <f>'PROP DAILY PNL'!A821</f>
        <v/>
      </c>
      <c r="B827" s="190">
        <f t="shared" si="9"/>
        <v>10461574.55</v>
      </c>
      <c r="C827" s="194">
        <f>C826+Sheet!C820</f>
        <v>6158283.984</v>
      </c>
      <c r="D827" s="195">
        <f>D826+Sheet!D820</f>
        <v>1508005.48</v>
      </c>
      <c r="E827" s="195">
        <f>E826+Sheet!E820</f>
        <v>1140256.15</v>
      </c>
      <c r="F827" s="196">
        <f>F826+Sheet!F820</f>
        <v>0</v>
      </c>
      <c r="G827" s="196">
        <f>G826+Sheet!G820</f>
        <v>0</v>
      </c>
      <c r="H827" s="199">
        <v>0.0</v>
      </c>
      <c r="I827" s="195">
        <f>I826+Sheet!I820</f>
        <v>0</v>
      </c>
      <c r="J827" s="196">
        <f>J826+Sheet!J820</f>
        <v>0</v>
      </c>
      <c r="K827" s="180">
        <f>K826+Sheet!K820</f>
        <v>0</v>
      </c>
      <c r="L827" s="180">
        <f>L826+Sheet!L820</f>
        <v>0</v>
      </c>
      <c r="M827" s="180">
        <f>M826+Sheet!M820</f>
        <v>0</v>
      </c>
      <c r="N827" s="180">
        <f>N826+Sheet!N820</f>
        <v>0</v>
      </c>
      <c r="O827" s="167">
        <f>O826+Sheet!O820</f>
        <v>515023.8364</v>
      </c>
      <c r="P827" s="167">
        <f>P826+Sheet!P820</f>
        <v>309655.5108</v>
      </c>
      <c r="Q827" s="167">
        <f>Q826+Sheet!Q820</f>
        <v>830349.5893</v>
      </c>
      <c r="R827" s="167">
        <f>R826+Sheet!R820</f>
        <v>0</v>
      </c>
      <c r="S827" s="159"/>
      <c r="T827" s="159"/>
      <c r="U827" s="159"/>
      <c r="V827" s="159"/>
      <c r="W827" s="159"/>
      <c r="X827" s="159"/>
    </row>
    <row r="828" ht="15.75" customHeight="1">
      <c r="A828" s="186" t="str">
        <f>'PROP DAILY PNL'!A822</f>
        <v/>
      </c>
      <c r="B828" s="190">
        <f t="shared" si="9"/>
        <v>10461574.55</v>
      </c>
      <c r="C828" s="194">
        <f>C827+Sheet!C821</f>
        <v>6158283.984</v>
      </c>
      <c r="D828" s="195">
        <f>D827+Sheet!D821</f>
        <v>1508005.48</v>
      </c>
      <c r="E828" s="195">
        <f>E827+Sheet!E821</f>
        <v>1140256.15</v>
      </c>
      <c r="F828" s="196">
        <f>F827+Sheet!F821</f>
        <v>0</v>
      </c>
      <c r="G828" s="196">
        <f>G827+Sheet!G821</f>
        <v>0</v>
      </c>
      <c r="H828" s="199">
        <v>0.0</v>
      </c>
      <c r="I828" s="195">
        <f>I827+Sheet!I821</f>
        <v>0</v>
      </c>
      <c r="J828" s="196">
        <f>J827+Sheet!J821</f>
        <v>0</v>
      </c>
      <c r="K828" s="180">
        <f>K827+Sheet!K821</f>
        <v>0</v>
      </c>
      <c r="L828" s="180">
        <f>L827+Sheet!L821</f>
        <v>0</v>
      </c>
      <c r="M828" s="180">
        <f>M827+Sheet!M821</f>
        <v>0</v>
      </c>
      <c r="N828" s="180">
        <f>N827+Sheet!N821</f>
        <v>0</v>
      </c>
      <c r="O828" s="167">
        <f>O827+Sheet!O821</f>
        <v>515023.8364</v>
      </c>
      <c r="P828" s="167">
        <f>P827+Sheet!P821</f>
        <v>309655.5108</v>
      </c>
      <c r="Q828" s="167">
        <f>Q827+Sheet!Q821</f>
        <v>830349.5893</v>
      </c>
      <c r="R828" s="167">
        <f>R827+Sheet!R821</f>
        <v>0</v>
      </c>
      <c r="S828" s="159"/>
      <c r="T828" s="159"/>
      <c r="U828" s="159"/>
      <c r="V828" s="159"/>
      <c r="W828" s="159"/>
      <c r="X828" s="159"/>
    </row>
    <row r="829" ht="15.75" customHeight="1">
      <c r="A829" s="186" t="str">
        <f>'PROP DAILY PNL'!A823</f>
        <v/>
      </c>
      <c r="B829" s="190">
        <f t="shared" si="9"/>
        <v>10461574.55</v>
      </c>
      <c r="C829" s="194">
        <f>C828+Sheet!C822</f>
        <v>6158283.984</v>
      </c>
      <c r="D829" s="195">
        <f>D828+Sheet!D822</f>
        <v>1508005.48</v>
      </c>
      <c r="E829" s="195">
        <f>E828+Sheet!E822</f>
        <v>1140256.15</v>
      </c>
      <c r="F829" s="196">
        <f>F828+Sheet!F822</f>
        <v>0</v>
      </c>
      <c r="G829" s="196">
        <f>G828+Sheet!G822</f>
        <v>0</v>
      </c>
      <c r="H829" s="199">
        <v>0.0</v>
      </c>
      <c r="I829" s="195">
        <f>I828+Sheet!I822</f>
        <v>0</v>
      </c>
      <c r="J829" s="196">
        <f>J828+Sheet!J822</f>
        <v>0</v>
      </c>
      <c r="K829" s="180">
        <f>K828+Sheet!K822</f>
        <v>0</v>
      </c>
      <c r="L829" s="180">
        <f>L828+Sheet!L822</f>
        <v>0</v>
      </c>
      <c r="M829" s="180">
        <f>M828+Sheet!M822</f>
        <v>0</v>
      </c>
      <c r="N829" s="180">
        <f>N828+Sheet!N822</f>
        <v>0</v>
      </c>
      <c r="O829" s="167">
        <f>O828+Sheet!O822</f>
        <v>515023.8364</v>
      </c>
      <c r="P829" s="167">
        <f>P828+Sheet!P822</f>
        <v>309655.5108</v>
      </c>
      <c r="Q829" s="167">
        <f>Q828+Sheet!Q822</f>
        <v>830349.5893</v>
      </c>
      <c r="R829" s="167">
        <f>R828+Sheet!R822</f>
        <v>0</v>
      </c>
      <c r="S829" s="159"/>
      <c r="T829" s="159"/>
      <c r="U829" s="159"/>
      <c r="V829" s="159"/>
      <c r="W829" s="159"/>
      <c r="X829" s="159"/>
    </row>
    <row r="830" ht="15.75" customHeight="1">
      <c r="A830" s="186" t="str">
        <f>'PROP DAILY PNL'!A824</f>
        <v/>
      </c>
      <c r="B830" s="190">
        <f t="shared" si="9"/>
        <v>10461574.55</v>
      </c>
      <c r="C830" s="194">
        <f>C829+Sheet!C823</f>
        <v>6158283.984</v>
      </c>
      <c r="D830" s="195">
        <f>D829+Sheet!D823</f>
        <v>1508005.48</v>
      </c>
      <c r="E830" s="195">
        <f>E829+Sheet!E823</f>
        <v>1140256.15</v>
      </c>
      <c r="F830" s="196">
        <f>F829+Sheet!F823</f>
        <v>0</v>
      </c>
      <c r="G830" s="196">
        <f>G829+Sheet!G823</f>
        <v>0</v>
      </c>
      <c r="H830" s="199">
        <v>0.0</v>
      </c>
      <c r="I830" s="195">
        <f>I829+Sheet!I823</f>
        <v>0</v>
      </c>
      <c r="J830" s="196">
        <f>J829+Sheet!J823</f>
        <v>0</v>
      </c>
      <c r="K830" s="180">
        <f>K829+Sheet!K823</f>
        <v>0</v>
      </c>
      <c r="L830" s="180">
        <f>L829+Sheet!L823</f>
        <v>0</v>
      </c>
      <c r="M830" s="180">
        <f>M829+Sheet!M823</f>
        <v>0</v>
      </c>
      <c r="N830" s="180">
        <f>N829+Sheet!N823</f>
        <v>0</v>
      </c>
      <c r="O830" s="167">
        <f>O829+Sheet!O823</f>
        <v>515023.8364</v>
      </c>
      <c r="P830" s="167">
        <f>P829+Sheet!P823</f>
        <v>309655.5108</v>
      </c>
      <c r="Q830" s="167">
        <f>Q829+Sheet!Q823</f>
        <v>830349.5893</v>
      </c>
      <c r="R830" s="167">
        <f>R829+Sheet!R823</f>
        <v>0</v>
      </c>
      <c r="S830" s="159"/>
      <c r="T830" s="159"/>
      <c r="U830" s="159"/>
      <c r="V830" s="159"/>
      <c r="W830" s="159"/>
      <c r="X830" s="159"/>
    </row>
    <row r="831" ht="15.75" customHeight="1">
      <c r="A831" s="186" t="str">
        <f>'PROP DAILY PNL'!A825</f>
        <v/>
      </c>
      <c r="B831" s="190">
        <f t="shared" si="9"/>
        <v>10461574.55</v>
      </c>
      <c r="C831" s="194">
        <f>C830+Sheet!C824</f>
        <v>6158283.984</v>
      </c>
      <c r="D831" s="195">
        <f>D830+Sheet!D824</f>
        <v>1508005.48</v>
      </c>
      <c r="E831" s="195">
        <f>E830+Sheet!E824</f>
        <v>1140256.15</v>
      </c>
      <c r="F831" s="196">
        <f>F830+Sheet!F824</f>
        <v>0</v>
      </c>
      <c r="G831" s="196">
        <f>G830+Sheet!G824</f>
        <v>0</v>
      </c>
      <c r="H831" s="199">
        <v>0.0</v>
      </c>
      <c r="I831" s="195">
        <f>I830+Sheet!I824</f>
        <v>0</v>
      </c>
      <c r="J831" s="196">
        <f>J830+Sheet!J824</f>
        <v>0</v>
      </c>
      <c r="K831" s="180">
        <f>K830+Sheet!K824</f>
        <v>0</v>
      </c>
      <c r="L831" s="180">
        <f>L830+Sheet!L824</f>
        <v>0</v>
      </c>
      <c r="M831" s="180">
        <f>M830+Sheet!M824</f>
        <v>0</v>
      </c>
      <c r="N831" s="180">
        <f>N830+Sheet!N824</f>
        <v>0</v>
      </c>
      <c r="O831" s="167">
        <f>O830+Sheet!O824</f>
        <v>515023.8364</v>
      </c>
      <c r="P831" s="167">
        <f>P830+Sheet!P824</f>
        <v>309655.5108</v>
      </c>
      <c r="Q831" s="167">
        <f>Q830+Sheet!Q824</f>
        <v>830349.5893</v>
      </c>
      <c r="R831" s="167">
        <f>R830+Sheet!R824</f>
        <v>0</v>
      </c>
      <c r="S831" s="159"/>
      <c r="T831" s="159"/>
      <c r="U831" s="159"/>
      <c r="V831" s="159"/>
      <c r="W831" s="159"/>
      <c r="X831" s="159"/>
    </row>
    <row r="832" ht="15.75" customHeight="1">
      <c r="A832" s="186" t="str">
        <f>'PROP DAILY PNL'!A826</f>
        <v/>
      </c>
      <c r="B832" s="190">
        <f t="shared" si="9"/>
        <v>10461574.55</v>
      </c>
      <c r="C832" s="194">
        <f>C831+Sheet!C825</f>
        <v>6158283.984</v>
      </c>
      <c r="D832" s="195">
        <f>D831+Sheet!D825</f>
        <v>1508005.48</v>
      </c>
      <c r="E832" s="195">
        <f>E831+Sheet!E825</f>
        <v>1140256.15</v>
      </c>
      <c r="F832" s="196">
        <f>F831+Sheet!F825</f>
        <v>0</v>
      </c>
      <c r="G832" s="196">
        <f>G831+Sheet!G825</f>
        <v>0</v>
      </c>
      <c r="H832" s="199">
        <v>0.0</v>
      </c>
      <c r="I832" s="195">
        <f>I831+Sheet!I825</f>
        <v>0</v>
      </c>
      <c r="J832" s="196">
        <f>J831+Sheet!J825</f>
        <v>0</v>
      </c>
      <c r="K832" s="180">
        <f>K831+Sheet!K825</f>
        <v>0</v>
      </c>
      <c r="L832" s="180">
        <f>L831+Sheet!L825</f>
        <v>0</v>
      </c>
      <c r="M832" s="180">
        <f>M831+Sheet!M825</f>
        <v>0</v>
      </c>
      <c r="N832" s="180">
        <f>N831+Sheet!N825</f>
        <v>0</v>
      </c>
      <c r="O832" s="167">
        <f>O831+Sheet!O825</f>
        <v>515023.8364</v>
      </c>
      <c r="P832" s="167">
        <f>P831+Sheet!P825</f>
        <v>309655.5108</v>
      </c>
      <c r="Q832" s="167">
        <f>Q831+Sheet!Q825</f>
        <v>830349.5893</v>
      </c>
      <c r="R832" s="167">
        <f>R831+Sheet!R825</f>
        <v>0</v>
      </c>
      <c r="S832" s="159"/>
      <c r="T832" s="159"/>
      <c r="U832" s="159"/>
      <c r="V832" s="159"/>
      <c r="W832" s="159"/>
      <c r="X832" s="159"/>
    </row>
    <row r="833" ht="15.75" customHeight="1">
      <c r="A833" s="186" t="str">
        <f>'PROP DAILY PNL'!A827</f>
        <v/>
      </c>
      <c r="B833" s="190">
        <f t="shared" si="9"/>
        <v>10461574.55</v>
      </c>
      <c r="C833" s="194">
        <f>C832+Sheet!C826</f>
        <v>6158283.984</v>
      </c>
      <c r="D833" s="195">
        <f>D832+Sheet!D826</f>
        <v>1508005.48</v>
      </c>
      <c r="E833" s="195">
        <f>E832+Sheet!E826</f>
        <v>1140256.15</v>
      </c>
      <c r="F833" s="196">
        <f>F832+Sheet!F826</f>
        <v>0</v>
      </c>
      <c r="G833" s="196">
        <f>G832+Sheet!G826</f>
        <v>0</v>
      </c>
      <c r="H833" s="199">
        <v>0.0</v>
      </c>
      <c r="I833" s="195">
        <f>I832+Sheet!I826</f>
        <v>0</v>
      </c>
      <c r="J833" s="196">
        <f>J832+Sheet!J826</f>
        <v>0</v>
      </c>
      <c r="K833" s="180">
        <f>K832+Sheet!K826</f>
        <v>0</v>
      </c>
      <c r="L833" s="180">
        <f>L832+Sheet!L826</f>
        <v>0</v>
      </c>
      <c r="M833" s="180">
        <f>M832+Sheet!M826</f>
        <v>0</v>
      </c>
      <c r="N833" s="180">
        <f>N832+Sheet!N826</f>
        <v>0</v>
      </c>
      <c r="O833" s="167">
        <f>O832+Sheet!O826</f>
        <v>515023.8364</v>
      </c>
      <c r="P833" s="167">
        <f>P832+Sheet!P826</f>
        <v>309655.5108</v>
      </c>
      <c r="Q833" s="167">
        <f>Q832+Sheet!Q826</f>
        <v>830349.5893</v>
      </c>
      <c r="R833" s="167">
        <f>R832+Sheet!R826</f>
        <v>0</v>
      </c>
      <c r="S833" s="159"/>
      <c r="T833" s="159"/>
      <c r="U833" s="159"/>
      <c r="V833" s="159"/>
      <c r="W833" s="159"/>
      <c r="X833" s="159"/>
    </row>
    <row r="834" ht="15.75" customHeight="1">
      <c r="A834" s="186" t="str">
        <f>'PROP DAILY PNL'!A828</f>
        <v/>
      </c>
      <c r="B834" s="190">
        <f t="shared" si="9"/>
        <v>10461574.55</v>
      </c>
      <c r="C834" s="194">
        <f>C833+Sheet!C827</f>
        <v>6158283.984</v>
      </c>
      <c r="D834" s="195">
        <f>D833+Sheet!D827</f>
        <v>1508005.48</v>
      </c>
      <c r="E834" s="195">
        <f>E833+Sheet!E827</f>
        <v>1140256.15</v>
      </c>
      <c r="F834" s="196">
        <f>F833+Sheet!F827</f>
        <v>0</v>
      </c>
      <c r="G834" s="196">
        <f>G833+Sheet!G827</f>
        <v>0</v>
      </c>
      <c r="H834" s="199">
        <v>0.0</v>
      </c>
      <c r="I834" s="195">
        <f>I833+Sheet!I827</f>
        <v>0</v>
      </c>
      <c r="J834" s="196">
        <f>J833+Sheet!J827</f>
        <v>0</v>
      </c>
      <c r="K834" s="180">
        <f>K833+Sheet!K827</f>
        <v>0</v>
      </c>
      <c r="L834" s="180">
        <f>L833+Sheet!L827</f>
        <v>0</v>
      </c>
      <c r="M834" s="180">
        <f>M833+Sheet!M827</f>
        <v>0</v>
      </c>
      <c r="N834" s="180">
        <f>N833+Sheet!N827</f>
        <v>0</v>
      </c>
      <c r="O834" s="167">
        <f>O833+Sheet!O827</f>
        <v>515023.8364</v>
      </c>
      <c r="P834" s="167">
        <f>P833+Sheet!P827</f>
        <v>309655.5108</v>
      </c>
      <c r="Q834" s="167">
        <f>Q833+Sheet!Q827</f>
        <v>830349.5893</v>
      </c>
      <c r="R834" s="167">
        <f>R833+Sheet!R827</f>
        <v>0</v>
      </c>
      <c r="S834" s="159"/>
      <c r="T834" s="159"/>
      <c r="U834" s="159"/>
      <c r="V834" s="159"/>
      <c r="W834" s="159"/>
      <c r="X834" s="159"/>
    </row>
    <row r="835" ht="15.75" customHeight="1">
      <c r="A835" s="186" t="str">
        <f>'PROP DAILY PNL'!A829</f>
        <v/>
      </c>
      <c r="B835" s="190">
        <f t="shared" si="9"/>
        <v>10461574.55</v>
      </c>
      <c r="C835" s="194">
        <f>C834+Sheet!C828</f>
        <v>6158283.984</v>
      </c>
      <c r="D835" s="195">
        <f>D834+Sheet!D828</f>
        <v>1508005.48</v>
      </c>
      <c r="E835" s="195">
        <f>E834+Sheet!E828</f>
        <v>1140256.15</v>
      </c>
      <c r="F835" s="196">
        <f>F834+Sheet!F828</f>
        <v>0</v>
      </c>
      <c r="G835" s="196">
        <f>G834+Sheet!G828</f>
        <v>0</v>
      </c>
      <c r="H835" s="199">
        <v>0.0</v>
      </c>
      <c r="I835" s="195">
        <f>I834+Sheet!I828</f>
        <v>0</v>
      </c>
      <c r="J835" s="196">
        <f>J834+Sheet!J828</f>
        <v>0</v>
      </c>
      <c r="K835" s="180">
        <f>K834+Sheet!K828</f>
        <v>0</v>
      </c>
      <c r="L835" s="180">
        <f>L834+Sheet!L828</f>
        <v>0</v>
      </c>
      <c r="M835" s="180">
        <f>M834+Sheet!M828</f>
        <v>0</v>
      </c>
      <c r="N835" s="180">
        <f>N834+Sheet!N828</f>
        <v>0</v>
      </c>
      <c r="O835" s="167">
        <f>O834+Sheet!O828</f>
        <v>515023.8364</v>
      </c>
      <c r="P835" s="167">
        <f>P834+Sheet!P828</f>
        <v>309655.5108</v>
      </c>
      <c r="Q835" s="167">
        <f>Q834+Sheet!Q828</f>
        <v>830349.5893</v>
      </c>
      <c r="R835" s="167">
        <f>R834+Sheet!R828</f>
        <v>0</v>
      </c>
      <c r="S835" s="159"/>
      <c r="T835" s="159"/>
      <c r="U835" s="159"/>
      <c r="V835" s="159"/>
      <c r="W835" s="159"/>
      <c r="X835" s="159"/>
    </row>
    <row r="836" ht="15.75" customHeight="1">
      <c r="A836" s="186" t="str">
        <f>'PROP DAILY PNL'!A830</f>
        <v/>
      </c>
      <c r="B836" s="190">
        <f t="shared" si="9"/>
        <v>10461574.55</v>
      </c>
      <c r="C836" s="194">
        <f>C835+Sheet!C829</f>
        <v>6158283.984</v>
      </c>
      <c r="D836" s="195">
        <f>D835+Sheet!D829</f>
        <v>1508005.48</v>
      </c>
      <c r="E836" s="195">
        <f>E835+Sheet!E829</f>
        <v>1140256.15</v>
      </c>
      <c r="F836" s="196">
        <f>F835+Sheet!F829</f>
        <v>0</v>
      </c>
      <c r="G836" s="196">
        <f>G835+Sheet!G829</f>
        <v>0</v>
      </c>
      <c r="H836" s="199">
        <v>0.0</v>
      </c>
      <c r="I836" s="195">
        <f>I835+Sheet!I829</f>
        <v>0</v>
      </c>
      <c r="J836" s="196">
        <f>J835+Sheet!J829</f>
        <v>0</v>
      </c>
      <c r="K836" s="180">
        <f>K835+Sheet!K829</f>
        <v>0</v>
      </c>
      <c r="L836" s="180">
        <f>L835+Sheet!L829</f>
        <v>0</v>
      </c>
      <c r="M836" s="180">
        <f>M835+Sheet!M829</f>
        <v>0</v>
      </c>
      <c r="N836" s="180">
        <f>N835+Sheet!N829</f>
        <v>0</v>
      </c>
      <c r="O836" s="167">
        <f>O835+Sheet!O829</f>
        <v>515023.8364</v>
      </c>
      <c r="P836" s="167">
        <f>P835+Sheet!P829</f>
        <v>309655.5108</v>
      </c>
      <c r="Q836" s="167">
        <f>Q835+Sheet!Q829</f>
        <v>830349.5893</v>
      </c>
      <c r="R836" s="167">
        <f>R835+Sheet!R829</f>
        <v>0</v>
      </c>
      <c r="S836" s="159"/>
      <c r="T836" s="159"/>
      <c r="U836" s="159"/>
      <c r="V836" s="159"/>
      <c r="W836" s="159"/>
      <c r="X836" s="159"/>
    </row>
    <row r="837" ht="15.75" customHeight="1">
      <c r="A837" s="186" t="str">
        <f>'PROP DAILY PNL'!A831</f>
        <v/>
      </c>
      <c r="B837" s="190">
        <f t="shared" si="9"/>
        <v>10461574.55</v>
      </c>
      <c r="C837" s="194">
        <f>C836+Sheet!C830</f>
        <v>6158283.984</v>
      </c>
      <c r="D837" s="195">
        <f>D836+Sheet!D830</f>
        <v>1508005.48</v>
      </c>
      <c r="E837" s="195">
        <f>E836+Sheet!E830</f>
        <v>1140256.15</v>
      </c>
      <c r="F837" s="196">
        <f>F836+Sheet!F830</f>
        <v>0</v>
      </c>
      <c r="G837" s="196">
        <f>G836+Sheet!G830</f>
        <v>0</v>
      </c>
      <c r="H837" s="199">
        <v>0.0</v>
      </c>
      <c r="I837" s="195">
        <f>I836+Sheet!I830</f>
        <v>0</v>
      </c>
      <c r="J837" s="196">
        <f>J836+Sheet!J830</f>
        <v>0</v>
      </c>
      <c r="K837" s="180">
        <f>K836+Sheet!K830</f>
        <v>0</v>
      </c>
      <c r="L837" s="180">
        <f>L836+Sheet!L830</f>
        <v>0</v>
      </c>
      <c r="M837" s="180">
        <f>M836+Sheet!M830</f>
        <v>0</v>
      </c>
      <c r="N837" s="180">
        <f>N836+Sheet!N830</f>
        <v>0</v>
      </c>
      <c r="O837" s="167">
        <f>O836+Sheet!O830</f>
        <v>515023.8364</v>
      </c>
      <c r="P837" s="167">
        <f>P836+Sheet!P830</f>
        <v>309655.5108</v>
      </c>
      <c r="Q837" s="167">
        <f>Q836+Sheet!Q830</f>
        <v>830349.5893</v>
      </c>
      <c r="R837" s="167">
        <f>R836+Sheet!R830</f>
        <v>0</v>
      </c>
      <c r="S837" s="159"/>
      <c r="T837" s="159"/>
      <c r="U837" s="159"/>
      <c r="V837" s="159"/>
      <c r="W837" s="159"/>
      <c r="X837" s="159"/>
    </row>
    <row r="838" ht="15.75" customHeight="1">
      <c r="A838" s="186" t="str">
        <f>'PROP DAILY PNL'!A832</f>
        <v/>
      </c>
      <c r="B838" s="190">
        <f t="shared" si="9"/>
        <v>10461574.55</v>
      </c>
      <c r="C838" s="194">
        <f>C837+Sheet!C831</f>
        <v>6158283.984</v>
      </c>
      <c r="D838" s="195">
        <f>D837+Sheet!D831</f>
        <v>1508005.48</v>
      </c>
      <c r="E838" s="195">
        <f>E837+Sheet!E831</f>
        <v>1140256.15</v>
      </c>
      <c r="F838" s="196">
        <f>F837+Sheet!F831</f>
        <v>0</v>
      </c>
      <c r="G838" s="196">
        <f>G837+Sheet!G831</f>
        <v>0</v>
      </c>
      <c r="H838" s="199">
        <v>0.0</v>
      </c>
      <c r="I838" s="195">
        <f>I837+Sheet!I831</f>
        <v>0</v>
      </c>
      <c r="J838" s="196">
        <f>J837+Sheet!J831</f>
        <v>0</v>
      </c>
      <c r="K838" s="180">
        <f>K837+Sheet!K831</f>
        <v>0</v>
      </c>
      <c r="L838" s="180">
        <f>L837+Sheet!L831</f>
        <v>0</v>
      </c>
      <c r="M838" s="180">
        <f>M837+Sheet!M831</f>
        <v>0</v>
      </c>
      <c r="N838" s="180">
        <f>N837+Sheet!N831</f>
        <v>0</v>
      </c>
      <c r="O838" s="167">
        <f>O837+Sheet!O831</f>
        <v>515023.8364</v>
      </c>
      <c r="P838" s="167">
        <f>P837+Sheet!P831</f>
        <v>309655.5108</v>
      </c>
      <c r="Q838" s="167">
        <f>Q837+Sheet!Q831</f>
        <v>830349.5893</v>
      </c>
      <c r="R838" s="167">
        <f>R837+Sheet!R831</f>
        <v>0</v>
      </c>
      <c r="S838" s="159"/>
      <c r="T838" s="159"/>
      <c r="U838" s="159"/>
      <c r="V838" s="159"/>
      <c r="W838" s="159"/>
      <c r="X838" s="159"/>
    </row>
    <row r="839" ht="15.75" customHeight="1">
      <c r="A839" s="186" t="str">
        <f>'PROP DAILY PNL'!A833</f>
        <v/>
      </c>
      <c r="B839" s="190">
        <f t="shared" si="9"/>
        <v>10461574.55</v>
      </c>
      <c r="C839" s="194">
        <f>C838+Sheet!C832</f>
        <v>6158283.984</v>
      </c>
      <c r="D839" s="195">
        <f>D838+Sheet!D832</f>
        <v>1508005.48</v>
      </c>
      <c r="E839" s="195">
        <f>E838+Sheet!E832</f>
        <v>1140256.15</v>
      </c>
      <c r="F839" s="196">
        <f>F838+Sheet!F832</f>
        <v>0</v>
      </c>
      <c r="G839" s="196">
        <f>G838+Sheet!G832</f>
        <v>0</v>
      </c>
      <c r="H839" s="199">
        <v>0.0</v>
      </c>
      <c r="I839" s="195">
        <f>I838+Sheet!I832</f>
        <v>0</v>
      </c>
      <c r="J839" s="196">
        <f>J838+Sheet!J832</f>
        <v>0</v>
      </c>
      <c r="K839" s="180">
        <f>K838+Sheet!K832</f>
        <v>0</v>
      </c>
      <c r="L839" s="180">
        <f>L838+Sheet!L832</f>
        <v>0</v>
      </c>
      <c r="M839" s="180">
        <f>M838+Sheet!M832</f>
        <v>0</v>
      </c>
      <c r="N839" s="180">
        <f>N838+Sheet!N832</f>
        <v>0</v>
      </c>
      <c r="O839" s="167">
        <f>O838+Sheet!O832</f>
        <v>515023.8364</v>
      </c>
      <c r="P839" s="167">
        <f>P838+Sheet!P832</f>
        <v>309655.5108</v>
      </c>
      <c r="Q839" s="167">
        <f>Q838+Sheet!Q832</f>
        <v>830349.5893</v>
      </c>
      <c r="R839" s="167">
        <f>R838+Sheet!R832</f>
        <v>0</v>
      </c>
      <c r="S839" s="159"/>
      <c r="T839" s="159"/>
      <c r="U839" s="159"/>
      <c r="V839" s="159"/>
      <c r="W839" s="159"/>
      <c r="X839" s="159"/>
    </row>
    <row r="840" ht="15.75" customHeight="1">
      <c r="A840" s="186" t="str">
        <f>'PROP DAILY PNL'!A834</f>
        <v/>
      </c>
      <c r="B840" s="190">
        <f t="shared" si="9"/>
        <v>10461574.55</v>
      </c>
      <c r="C840" s="194">
        <f>C839+Sheet!C833</f>
        <v>6158283.984</v>
      </c>
      <c r="D840" s="195">
        <f>D839+Sheet!D833</f>
        <v>1508005.48</v>
      </c>
      <c r="E840" s="195">
        <f>E839+Sheet!E833</f>
        <v>1140256.15</v>
      </c>
      <c r="F840" s="196">
        <f>F839+Sheet!F833</f>
        <v>0</v>
      </c>
      <c r="G840" s="196">
        <f>G839+Sheet!G833</f>
        <v>0</v>
      </c>
      <c r="H840" s="199">
        <v>0.0</v>
      </c>
      <c r="I840" s="195">
        <f>I839+Sheet!I833</f>
        <v>0</v>
      </c>
      <c r="J840" s="196">
        <f>J839+Sheet!J833</f>
        <v>0</v>
      </c>
      <c r="K840" s="180">
        <f>K839+Sheet!K833</f>
        <v>0</v>
      </c>
      <c r="L840" s="180">
        <f>L839+Sheet!L833</f>
        <v>0</v>
      </c>
      <c r="M840" s="180">
        <f>M839+Sheet!M833</f>
        <v>0</v>
      </c>
      <c r="N840" s="180">
        <f>N839+Sheet!N833</f>
        <v>0</v>
      </c>
      <c r="O840" s="167">
        <f>O839+Sheet!O833</f>
        <v>515023.8364</v>
      </c>
      <c r="P840" s="167">
        <f>P839+Sheet!P833</f>
        <v>309655.5108</v>
      </c>
      <c r="Q840" s="167">
        <f>Q839+Sheet!Q833</f>
        <v>830349.5893</v>
      </c>
      <c r="R840" s="167">
        <f>R839+Sheet!R833</f>
        <v>0</v>
      </c>
      <c r="S840" s="159"/>
      <c r="T840" s="159"/>
      <c r="U840" s="159"/>
      <c r="V840" s="159"/>
      <c r="W840" s="159"/>
      <c r="X840" s="159"/>
    </row>
    <row r="841" ht="15.75" customHeight="1">
      <c r="A841" s="186" t="str">
        <f>'PROP DAILY PNL'!A835</f>
        <v/>
      </c>
      <c r="B841" s="190">
        <f t="shared" si="9"/>
        <v>10461574.55</v>
      </c>
      <c r="C841" s="194">
        <f>C840+Sheet!C834</f>
        <v>6158283.984</v>
      </c>
      <c r="D841" s="195">
        <f>D840+Sheet!D834</f>
        <v>1508005.48</v>
      </c>
      <c r="E841" s="195">
        <f>E840+Sheet!E834</f>
        <v>1140256.15</v>
      </c>
      <c r="F841" s="196">
        <f>F840+Sheet!F834</f>
        <v>0</v>
      </c>
      <c r="G841" s="196">
        <f>G840+Sheet!G834</f>
        <v>0</v>
      </c>
      <c r="H841" s="199">
        <v>0.0</v>
      </c>
      <c r="I841" s="195">
        <f>I840+Sheet!I834</f>
        <v>0</v>
      </c>
      <c r="J841" s="196">
        <f>J840+Sheet!J834</f>
        <v>0</v>
      </c>
      <c r="K841" s="180">
        <f>K840+Sheet!K834</f>
        <v>0</v>
      </c>
      <c r="L841" s="180">
        <f>L840+Sheet!L834</f>
        <v>0</v>
      </c>
      <c r="M841" s="180">
        <f>M840+Sheet!M834</f>
        <v>0</v>
      </c>
      <c r="N841" s="180">
        <f>N840+Sheet!N834</f>
        <v>0</v>
      </c>
      <c r="O841" s="167">
        <f>O840+Sheet!O834</f>
        <v>515023.8364</v>
      </c>
      <c r="P841" s="167">
        <f>P840+Sheet!P834</f>
        <v>309655.5108</v>
      </c>
      <c r="Q841" s="167">
        <f>Q840+Sheet!Q834</f>
        <v>830349.5893</v>
      </c>
      <c r="R841" s="167">
        <f>R840+Sheet!R834</f>
        <v>0</v>
      </c>
      <c r="S841" s="159"/>
      <c r="T841" s="159"/>
      <c r="U841" s="159"/>
      <c r="V841" s="159"/>
      <c r="W841" s="159"/>
      <c r="X841" s="159"/>
    </row>
    <row r="842" ht="15.75" customHeight="1">
      <c r="A842" s="186" t="str">
        <f>'PROP DAILY PNL'!A836</f>
        <v/>
      </c>
      <c r="B842" s="190">
        <f t="shared" si="9"/>
        <v>10461574.55</v>
      </c>
      <c r="C842" s="194">
        <f>C841+Sheet!C835</f>
        <v>6158283.984</v>
      </c>
      <c r="D842" s="195">
        <f>D841+Sheet!D835</f>
        <v>1508005.48</v>
      </c>
      <c r="E842" s="195">
        <f>E841+Sheet!E835</f>
        <v>1140256.15</v>
      </c>
      <c r="F842" s="196">
        <f>F841+Sheet!F835</f>
        <v>0</v>
      </c>
      <c r="G842" s="196">
        <f>G841+Sheet!G835</f>
        <v>0</v>
      </c>
      <c r="H842" s="199">
        <v>0.0</v>
      </c>
      <c r="I842" s="195">
        <f>I841+Sheet!I835</f>
        <v>0</v>
      </c>
      <c r="J842" s="196">
        <f>J841+Sheet!J835</f>
        <v>0</v>
      </c>
      <c r="K842" s="180">
        <f>K841+Sheet!K835</f>
        <v>0</v>
      </c>
      <c r="L842" s="180">
        <f>L841+Sheet!L835</f>
        <v>0</v>
      </c>
      <c r="M842" s="180">
        <f>M841+Sheet!M835</f>
        <v>0</v>
      </c>
      <c r="N842" s="180">
        <f>N841+Sheet!N835</f>
        <v>0</v>
      </c>
      <c r="O842" s="167">
        <f>O841+Sheet!O835</f>
        <v>515023.8364</v>
      </c>
      <c r="P842" s="167">
        <f>P841+Sheet!P835</f>
        <v>309655.5108</v>
      </c>
      <c r="Q842" s="167">
        <f>Q841+Sheet!Q835</f>
        <v>830349.5893</v>
      </c>
      <c r="R842" s="167">
        <f>R841+Sheet!R835</f>
        <v>0</v>
      </c>
      <c r="S842" s="159"/>
      <c r="T842" s="159"/>
      <c r="U842" s="159"/>
      <c r="V842" s="159"/>
      <c r="W842" s="159"/>
      <c r="X842" s="159"/>
    </row>
    <row r="843" ht="15.75" customHeight="1">
      <c r="A843" s="186" t="str">
        <f>'PROP DAILY PNL'!A837</f>
        <v/>
      </c>
      <c r="B843" s="190">
        <f t="shared" si="9"/>
        <v>10461574.55</v>
      </c>
      <c r="C843" s="194">
        <f>C842+Sheet!C836</f>
        <v>6158283.984</v>
      </c>
      <c r="D843" s="195">
        <f>D842+Sheet!D836</f>
        <v>1508005.48</v>
      </c>
      <c r="E843" s="195">
        <f>E842+Sheet!E836</f>
        <v>1140256.15</v>
      </c>
      <c r="F843" s="196">
        <f>F842+Sheet!F836</f>
        <v>0</v>
      </c>
      <c r="G843" s="196">
        <f>G842+Sheet!G836</f>
        <v>0</v>
      </c>
      <c r="H843" s="199">
        <v>0.0</v>
      </c>
      <c r="I843" s="195">
        <f>I842+Sheet!I836</f>
        <v>0</v>
      </c>
      <c r="J843" s="196">
        <f>J842+Sheet!J836</f>
        <v>0</v>
      </c>
      <c r="K843" s="180">
        <f>K842+Sheet!K836</f>
        <v>0</v>
      </c>
      <c r="L843" s="180">
        <f>L842+Sheet!L836</f>
        <v>0</v>
      </c>
      <c r="M843" s="180">
        <f>M842+Sheet!M836</f>
        <v>0</v>
      </c>
      <c r="N843" s="180">
        <f>N842+Sheet!N836</f>
        <v>0</v>
      </c>
      <c r="O843" s="167">
        <f>O842+Sheet!O836</f>
        <v>515023.8364</v>
      </c>
      <c r="P843" s="167">
        <f>P842+Sheet!P836</f>
        <v>309655.5108</v>
      </c>
      <c r="Q843" s="167">
        <f>Q842+Sheet!Q836</f>
        <v>830349.5893</v>
      </c>
      <c r="R843" s="167">
        <f>R842+Sheet!R836</f>
        <v>0</v>
      </c>
      <c r="S843" s="159"/>
      <c r="T843" s="159"/>
      <c r="U843" s="159"/>
      <c r="V843" s="159"/>
      <c r="W843" s="159"/>
      <c r="X843" s="159"/>
    </row>
    <row r="844" ht="15.75" customHeight="1">
      <c r="A844" s="186" t="str">
        <f>'PROP DAILY PNL'!A838</f>
        <v/>
      </c>
      <c r="B844" s="190">
        <f t="shared" si="9"/>
        <v>10461574.55</v>
      </c>
      <c r="C844" s="194">
        <f>C843+Sheet!C837</f>
        <v>6158283.984</v>
      </c>
      <c r="D844" s="195">
        <f>D843+Sheet!D837</f>
        <v>1508005.48</v>
      </c>
      <c r="E844" s="195">
        <f>E843+Sheet!E837</f>
        <v>1140256.15</v>
      </c>
      <c r="F844" s="196">
        <f>F843+Sheet!F837</f>
        <v>0</v>
      </c>
      <c r="G844" s="196">
        <f>G843+Sheet!G837</f>
        <v>0</v>
      </c>
      <c r="H844" s="199">
        <v>0.0</v>
      </c>
      <c r="I844" s="195">
        <f>I843+Sheet!I837</f>
        <v>0</v>
      </c>
      <c r="J844" s="196">
        <f>J843+Sheet!J837</f>
        <v>0</v>
      </c>
      <c r="K844" s="180">
        <f>K843+Sheet!K837</f>
        <v>0</v>
      </c>
      <c r="L844" s="180">
        <f>L843+Sheet!L837</f>
        <v>0</v>
      </c>
      <c r="M844" s="180">
        <f>M843+Sheet!M837</f>
        <v>0</v>
      </c>
      <c r="N844" s="180">
        <f>N843+Sheet!N837</f>
        <v>0</v>
      </c>
      <c r="O844" s="167">
        <f>O843+Sheet!O837</f>
        <v>515023.8364</v>
      </c>
      <c r="P844" s="167">
        <f>P843+Sheet!P837</f>
        <v>309655.5108</v>
      </c>
      <c r="Q844" s="167">
        <f>Q843+Sheet!Q837</f>
        <v>830349.5893</v>
      </c>
      <c r="R844" s="167">
        <f>R843+Sheet!R837</f>
        <v>0</v>
      </c>
      <c r="S844" s="159"/>
      <c r="T844" s="159"/>
      <c r="U844" s="159"/>
      <c r="V844" s="159"/>
      <c r="W844" s="159"/>
      <c r="X844" s="159"/>
    </row>
    <row r="845" ht="15.75" customHeight="1">
      <c r="A845" s="186" t="str">
        <f>'PROP DAILY PNL'!A839</f>
        <v/>
      </c>
      <c r="B845" s="190">
        <f t="shared" si="9"/>
        <v>10461574.55</v>
      </c>
      <c r="C845" s="194">
        <f>C844+Sheet!C838</f>
        <v>6158283.984</v>
      </c>
      <c r="D845" s="195">
        <f>D844+Sheet!D838</f>
        <v>1508005.48</v>
      </c>
      <c r="E845" s="195">
        <f>E844+Sheet!E838</f>
        <v>1140256.15</v>
      </c>
      <c r="F845" s="196">
        <f>F844+Sheet!F838</f>
        <v>0</v>
      </c>
      <c r="G845" s="196">
        <f>G844+Sheet!G838</f>
        <v>0</v>
      </c>
      <c r="H845" s="199">
        <v>0.0</v>
      </c>
      <c r="I845" s="195">
        <f>I844+Sheet!I838</f>
        <v>0</v>
      </c>
      <c r="J845" s="196">
        <f>J844+Sheet!J838</f>
        <v>0</v>
      </c>
      <c r="K845" s="180">
        <f>K844+Sheet!K838</f>
        <v>0</v>
      </c>
      <c r="L845" s="180">
        <f>L844+Sheet!L838</f>
        <v>0</v>
      </c>
      <c r="M845" s="180">
        <f>M844+Sheet!M838</f>
        <v>0</v>
      </c>
      <c r="N845" s="180">
        <f>N844+Sheet!N838</f>
        <v>0</v>
      </c>
      <c r="O845" s="167">
        <f>O844+Sheet!O838</f>
        <v>515023.8364</v>
      </c>
      <c r="P845" s="167">
        <f>P844+Sheet!P838</f>
        <v>309655.5108</v>
      </c>
      <c r="Q845" s="167">
        <f>Q844+Sheet!Q838</f>
        <v>830349.5893</v>
      </c>
      <c r="R845" s="167">
        <f>R844+Sheet!R838</f>
        <v>0</v>
      </c>
      <c r="S845" s="159"/>
      <c r="T845" s="159"/>
      <c r="U845" s="159"/>
      <c r="V845" s="159"/>
      <c r="W845" s="159"/>
      <c r="X845" s="159"/>
    </row>
    <row r="846" ht="15.75" customHeight="1">
      <c r="A846" s="186" t="str">
        <f>'PROP DAILY PNL'!A840</f>
        <v/>
      </c>
      <c r="B846" s="190">
        <f t="shared" si="9"/>
        <v>10461574.55</v>
      </c>
      <c r="C846" s="194">
        <f>C845+Sheet!C839</f>
        <v>6158283.984</v>
      </c>
      <c r="D846" s="195">
        <f>D845+Sheet!D839</f>
        <v>1508005.48</v>
      </c>
      <c r="E846" s="195">
        <f>E845+Sheet!E839</f>
        <v>1140256.15</v>
      </c>
      <c r="F846" s="196">
        <f>F845+Sheet!F839</f>
        <v>0</v>
      </c>
      <c r="G846" s="196">
        <f>G845+Sheet!G839</f>
        <v>0</v>
      </c>
      <c r="H846" s="199">
        <v>0.0</v>
      </c>
      <c r="I846" s="195">
        <f>I845+Sheet!I839</f>
        <v>0</v>
      </c>
      <c r="J846" s="196">
        <f>J845+Sheet!J839</f>
        <v>0</v>
      </c>
      <c r="K846" s="180">
        <f>K845+Sheet!K839</f>
        <v>0</v>
      </c>
      <c r="L846" s="180">
        <f>L845+Sheet!L839</f>
        <v>0</v>
      </c>
      <c r="M846" s="180">
        <f>M845+Sheet!M839</f>
        <v>0</v>
      </c>
      <c r="N846" s="180">
        <f>N845+Sheet!N839</f>
        <v>0</v>
      </c>
      <c r="O846" s="167">
        <f>O845+Sheet!O839</f>
        <v>515023.8364</v>
      </c>
      <c r="P846" s="167">
        <f>P845+Sheet!P839</f>
        <v>309655.5108</v>
      </c>
      <c r="Q846" s="167">
        <f>Q845+Sheet!Q839</f>
        <v>830349.5893</v>
      </c>
      <c r="R846" s="167">
        <f>R845+Sheet!R839</f>
        <v>0</v>
      </c>
      <c r="S846" s="159"/>
      <c r="T846" s="159"/>
      <c r="U846" s="159"/>
      <c r="V846" s="159"/>
      <c r="W846" s="159"/>
      <c r="X846" s="159"/>
    </row>
    <row r="847" ht="15.75" customHeight="1">
      <c r="A847" s="186" t="str">
        <f>'PROP DAILY PNL'!A841</f>
        <v/>
      </c>
      <c r="B847" s="190">
        <f t="shared" si="9"/>
        <v>10461574.55</v>
      </c>
      <c r="C847" s="194">
        <f>C846+Sheet!C840</f>
        <v>6158283.984</v>
      </c>
      <c r="D847" s="195">
        <f>D846+Sheet!D840</f>
        <v>1508005.48</v>
      </c>
      <c r="E847" s="195">
        <f>E846+Sheet!E840</f>
        <v>1140256.15</v>
      </c>
      <c r="F847" s="196">
        <f>F846+Sheet!F840</f>
        <v>0</v>
      </c>
      <c r="G847" s="196">
        <f>G846+Sheet!G840</f>
        <v>0</v>
      </c>
      <c r="H847" s="199">
        <v>0.0</v>
      </c>
      <c r="I847" s="195">
        <f>I846+Sheet!I840</f>
        <v>0</v>
      </c>
      <c r="J847" s="196">
        <f>J846+Sheet!J840</f>
        <v>0</v>
      </c>
      <c r="K847" s="180">
        <f>K846+Sheet!K840</f>
        <v>0</v>
      </c>
      <c r="L847" s="180">
        <f>L846+Sheet!L840</f>
        <v>0</v>
      </c>
      <c r="M847" s="180">
        <f>M846+Sheet!M840</f>
        <v>0</v>
      </c>
      <c r="N847" s="180">
        <f>N846+Sheet!N840</f>
        <v>0</v>
      </c>
      <c r="O847" s="167">
        <f>O846+Sheet!O840</f>
        <v>515023.8364</v>
      </c>
      <c r="P847" s="167">
        <f>P846+Sheet!P840</f>
        <v>309655.5108</v>
      </c>
      <c r="Q847" s="167">
        <f>Q846+Sheet!Q840</f>
        <v>830349.5893</v>
      </c>
      <c r="R847" s="167">
        <f>R846+Sheet!R840</f>
        <v>0</v>
      </c>
      <c r="S847" s="159"/>
      <c r="T847" s="159"/>
      <c r="U847" s="159"/>
      <c r="V847" s="159"/>
      <c r="W847" s="159"/>
      <c r="X847" s="159"/>
    </row>
    <row r="848" ht="15.75" customHeight="1">
      <c r="A848" s="186" t="str">
        <f>'PROP DAILY PNL'!A842</f>
        <v/>
      </c>
      <c r="B848" s="190">
        <f t="shared" si="9"/>
        <v>10461574.55</v>
      </c>
      <c r="C848" s="194">
        <f>C847+Sheet!C841</f>
        <v>6158283.984</v>
      </c>
      <c r="D848" s="195">
        <f>D847+Sheet!D841</f>
        <v>1508005.48</v>
      </c>
      <c r="E848" s="195">
        <f>E847+Sheet!E841</f>
        <v>1140256.15</v>
      </c>
      <c r="F848" s="196">
        <f>F847+Sheet!F841</f>
        <v>0</v>
      </c>
      <c r="G848" s="196">
        <f>G847+Sheet!G841</f>
        <v>0</v>
      </c>
      <c r="H848" s="199">
        <v>0.0</v>
      </c>
      <c r="I848" s="195">
        <f>I847+Sheet!I841</f>
        <v>0</v>
      </c>
      <c r="J848" s="196">
        <f>J847+Sheet!J841</f>
        <v>0</v>
      </c>
      <c r="K848" s="180">
        <f>K847+Sheet!K841</f>
        <v>0</v>
      </c>
      <c r="L848" s="180">
        <f>L847+Sheet!L841</f>
        <v>0</v>
      </c>
      <c r="M848" s="180">
        <f>M847+Sheet!M841</f>
        <v>0</v>
      </c>
      <c r="N848" s="180">
        <f>N847+Sheet!N841</f>
        <v>0</v>
      </c>
      <c r="O848" s="167">
        <f>O847+Sheet!O841</f>
        <v>515023.8364</v>
      </c>
      <c r="P848" s="167">
        <f>P847+Sheet!P841</f>
        <v>309655.5108</v>
      </c>
      <c r="Q848" s="167">
        <f>Q847+Sheet!Q841</f>
        <v>830349.5893</v>
      </c>
      <c r="R848" s="167">
        <f>R847+Sheet!R841</f>
        <v>0</v>
      </c>
      <c r="S848" s="159"/>
      <c r="T848" s="159"/>
      <c r="U848" s="159"/>
      <c r="V848" s="159"/>
      <c r="W848" s="159"/>
      <c r="X848" s="159"/>
    </row>
    <row r="849" ht="15.75" customHeight="1">
      <c r="A849" s="186" t="str">
        <f>'PROP DAILY PNL'!A843</f>
        <v/>
      </c>
      <c r="B849" s="190">
        <f t="shared" si="9"/>
        <v>10461574.55</v>
      </c>
      <c r="C849" s="194">
        <f>C848+Sheet!C842</f>
        <v>6158283.984</v>
      </c>
      <c r="D849" s="195">
        <f>D848+Sheet!D842</f>
        <v>1508005.48</v>
      </c>
      <c r="E849" s="195">
        <f>E848+Sheet!E842</f>
        <v>1140256.15</v>
      </c>
      <c r="F849" s="196">
        <f>F848+Sheet!F842</f>
        <v>0</v>
      </c>
      <c r="G849" s="196">
        <f>G848+Sheet!G842</f>
        <v>0</v>
      </c>
      <c r="H849" s="199">
        <v>0.0</v>
      </c>
      <c r="I849" s="195">
        <f>I848+Sheet!I842</f>
        <v>0</v>
      </c>
      <c r="J849" s="196">
        <f>J848+Sheet!J842</f>
        <v>0</v>
      </c>
      <c r="K849" s="180">
        <f>K848+Sheet!K842</f>
        <v>0</v>
      </c>
      <c r="L849" s="180">
        <f>L848+Sheet!L842</f>
        <v>0</v>
      </c>
      <c r="M849" s="180">
        <f>M848+Sheet!M842</f>
        <v>0</v>
      </c>
      <c r="N849" s="180">
        <f>N848+Sheet!N842</f>
        <v>0</v>
      </c>
      <c r="O849" s="167">
        <f>O848+Sheet!O842</f>
        <v>515023.8364</v>
      </c>
      <c r="P849" s="167">
        <f>P848+Sheet!P842</f>
        <v>309655.5108</v>
      </c>
      <c r="Q849" s="167">
        <f>Q848+Sheet!Q842</f>
        <v>830349.5893</v>
      </c>
      <c r="R849" s="167">
        <f>R848+Sheet!R842</f>
        <v>0</v>
      </c>
      <c r="S849" s="159"/>
      <c r="T849" s="159"/>
      <c r="U849" s="159"/>
      <c r="V849" s="159"/>
      <c r="W849" s="159"/>
      <c r="X849" s="159"/>
    </row>
    <row r="850" ht="15.75" customHeight="1">
      <c r="A850" s="186" t="str">
        <f>'PROP DAILY PNL'!A844</f>
        <v/>
      </c>
      <c r="B850" s="190">
        <f t="shared" si="9"/>
        <v>10461574.55</v>
      </c>
      <c r="C850" s="194">
        <f>C849+Sheet!C843</f>
        <v>6158283.984</v>
      </c>
      <c r="D850" s="195">
        <f>D849+Sheet!D843</f>
        <v>1508005.48</v>
      </c>
      <c r="E850" s="195">
        <f>E849+Sheet!E843</f>
        <v>1140256.15</v>
      </c>
      <c r="F850" s="196">
        <f>F849+Sheet!F843</f>
        <v>0</v>
      </c>
      <c r="G850" s="196">
        <f>G849+Sheet!G843</f>
        <v>0</v>
      </c>
      <c r="H850" s="199">
        <v>0.0</v>
      </c>
      <c r="I850" s="195">
        <f>I849+Sheet!I843</f>
        <v>0</v>
      </c>
      <c r="J850" s="196">
        <f>J849+Sheet!J843</f>
        <v>0</v>
      </c>
      <c r="K850" s="180">
        <f>K849+Sheet!K843</f>
        <v>0</v>
      </c>
      <c r="L850" s="180">
        <f>L849+Sheet!L843</f>
        <v>0</v>
      </c>
      <c r="M850" s="180">
        <f>M849+Sheet!M843</f>
        <v>0</v>
      </c>
      <c r="N850" s="180">
        <f>N849+Sheet!N843</f>
        <v>0</v>
      </c>
      <c r="O850" s="167">
        <f>O849+Sheet!O843</f>
        <v>515023.8364</v>
      </c>
      <c r="P850" s="167">
        <f>P849+Sheet!P843</f>
        <v>309655.5108</v>
      </c>
      <c r="Q850" s="167">
        <f>Q849+Sheet!Q843</f>
        <v>830349.5893</v>
      </c>
      <c r="R850" s="167">
        <f>R849+Sheet!R843</f>
        <v>0</v>
      </c>
      <c r="S850" s="159"/>
      <c r="T850" s="159"/>
      <c r="U850" s="159"/>
      <c r="V850" s="159"/>
      <c r="W850" s="159"/>
      <c r="X850" s="159"/>
    </row>
    <row r="851" ht="15.75" customHeight="1">
      <c r="A851" s="186" t="str">
        <f>'PROP DAILY PNL'!A845</f>
        <v/>
      </c>
      <c r="B851" s="190">
        <f t="shared" si="9"/>
        <v>10461574.55</v>
      </c>
      <c r="C851" s="194">
        <f>C850+Sheet!C844</f>
        <v>6158283.984</v>
      </c>
      <c r="D851" s="195">
        <f>D850+Sheet!D844</f>
        <v>1508005.48</v>
      </c>
      <c r="E851" s="195">
        <f>E850+Sheet!E844</f>
        <v>1140256.15</v>
      </c>
      <c r="F851" s="196">
        <f>F850+Sheet!F844</f>
        <v>0</v>
      </c>
      <c r="G851" s="196">
        <f>G850+Sheet!G844</f>
        <v>0</v>
      </c>
      <c r="H851" s="199">
        <v>0.0</v>
      </c>
      <c r="I851" s="195">
        <f>I850+Sheet!I844</f>
        <v>0</v>
      </c>
      <c r="J851" s="196">
        <f>J850+Sheet!J844</f>
        <v>0</v>
      </c>
      <c r="K851" s="180">
        <f>K850+Sheet!K844</f>
        <v>0</v>
      </c>
      <c r="L851" s="180">
        <f>L850+Sheet!L844</f>
        <v>0</v>
      </c>
      <c r="M851" s="180">
        <f>M850+Sheet!M844</f>
        <v>0</v>
      </c>
      <c r="N851" s="180">
        <f>N850+Sheet!N844</f>
        <v>0</v>
      </c>
      <c r="O851" s="167">
        <f>O850+Sheet!O844</f>
        <v>515023.8364</v>
      </c>
      <c r="P851" s="167">
        <f>P850+Sheet!P844</f>
        <v>309655.5108</v>
      </c>
      <c r="Q851" s="167">
        <f>Q850+Sheet!Q844</f>
        <v>830349.5893</v>
      </c>
      <c r="R851" s="167">
        <f>R850+Sheet!R844</f>
        <v>0</v>
      </c>
      <c r="S851" s="159"/>
      <c r="T851" s="159"/>
      <c r="U851" s="159"/>
      <c r="V851" s="159"/>
      <c r="W851" s="159"/>
      <c r="X851" s="159"/>
    </row>
    <row r="852" ht="15.75" customHeight="1">
      <c r="A852" s="186" t="str">
        <f>'PROP DAILY PNL'!A846</f>
        <v/>
      </c>
      <c r="B852" s="190">
        <f t="shared" si="9"/>
        <v>10461574.55</v>
      </c>
      <c r="C852" s="194">
        <f>C851+Sheet!C845</f>
        <v>6158283.984</v>
      </c>
      <c r="D852" s="195">
        <f>D851+Sheet!D845</f>
        <v>1508005.48</v>
      </c>
      <c r="E852" s="195">
        <f>E851+Sheet!E845</f>
        <v>1140256.15</v>
      </c>
      <c r="F852" s="196">
        <f>F851+Sheet!F845</f>
        <v>0</v>
      </c>
      <c r="G852" s="196">
        <f>G851+Sheet!G845</f>
        <v>0</v>
      </c>
      <c r="H852" s="199">
        <v>0.0</v>
      </c>
      <c r="I852" s="195">
        <f>I851+Sheet!I845</f>
        <v>0</v>
      </c>
      <c r="J852" s="196">
        <f>J851+Sheet!J845</f>
        <v>0</v>
      </c>
      <c r="K852" s="180">
        <f>K851+Sheet!K845</f>
        <v>0</v>
      </c>
      <c r="L852" s="180">
        <f>L851+Sheet!L845</f>
        <v>0</v>
      </c>
      <c r="M852" s="180">
        <f>M851+Sheet!M845</f>
        <v>0</v>
      </c>
      <c r="N852" s="180">
        <f>N851+Sheet!N845</f>
        <v>0</v>
      </c>
      <c r="O852" s="167">
        <f>O851+Sheet!O845</f>
        <v>515023.8364</v>
      </c>
      <c r="P852" s="167">
        <f>P851+Sheet!P845</f>
        <v>309655.5108</v>
      </c>
      <c r="Q852" s="167">
        <f>Q851+Sheet!Q845</f>
        <v>830349.5893</v>
      </c>
      <c r="R852" s="167">
        <f>R851+Sheet!R845</f>
        <v>0</v>
      </c>
      <c r="S852" s="159"/>
      <c r="T852" s="159"/>
      <c r="U852" s="159"/>
      <c r="V852" s="159"/>
      <c r="W852" s="159"/>
      <c r="X852" s="159"/>
    </row>
    <row r="853" ht="15.75" customHeight="1">
      <c r="A853" s="186" t="str">
        <f>'PROP DAILY PNL'!A847</f>
        <v/>
      </c>
      <c r="B853" s="190">
        <f t="shared" si="9"/>
        <v>10461574.55</v>
      </c>
      <c r="C853" s="194">
        <f>C852+Sheet!C846</f>
        <v>6158283.984</v>
      </c>
      <c r="D853" s="195">
        <f>D852+Sheet!D846</f>
        <v>1508005.48</v>
      </c>
      <c r="E853" s="195">
        <f>E852+Sheet!E846</f>
        <v>1140256.15</v>
      </c>
      <c r="F853" s="196">
        <f>F852+Sheet!F846</f>
        <v>0</v>
      </c>
      <c r="G853" s="196">
        <f>G852+Sheet!G846</f>
        <v>0</v>
      </c>
      <c r="H853" s="199">
        <v>0.0</v>
      </c>
      <c r="I853" s="195">
        <f>I852+Sheet!I846</f>
        <v>0</v>
      </c>
      <c r="J853" s="196">
        <f>J852+Sheet!J846</f>
        <v>0</v>
      </c>
      <c r="K853" s="180">
        <f>K852+Sheet!K846</f>
        <v>0</v>
      </c>
      <c r="L853" s="180">
        <f>L852+Sheet!L846</f>
        <v>0</v>
      </c>
      <c r="M853" s="180">
        <f>M852+Sheet!M846</f>
        <v>0</v>
      </c>
      <c r="N853" s="180">
        <f>N852+Sheet!N846</f>
        <v>0</v>
      </c>
      <c r="O853" s="167">
        <f>O852+Sheet!O846</f>
        <v>515023.8364</v>
      </c>
      <c r="P853" s="167">
        <f>P852+Sheet!P846</f>
        <v>309655.5108</v>
      </c>
      <c r="Q853" s="167">
        <f>Q852+Sheet!Q846</f>
        <v>830349.5893</v>
      </c>
      <c r="R853" s="167">
        <f>R852+Sheet!R846</f>
        <v>0</v>
      </c>
      <c r="S853" s="159"/>
      <c r="T853" s="159"/>
      <c r="U853" s="159"/>
      <c r="V853" s="159"/>
      <c r="W853" s="159"/>
      <c r="X853" s="159"/>
    </row>
    <row r="854" ht="15.75" customHeight="1">
      <c r="A854" s="186" t="str">
        <f>'PROP DAILY PNL'!A848</f>
        <v/>
      </c>
      <c r="B854" s="190">
        <f t="shared" si="9"/>
        <v>10461574.55</v>
      </c>
      <c r="C854" s="194">
        <f>C853+Sheet!C847</f>
        <v>6158283.984</v>
      </c>
      <c r="D854" s="195">
        <f>D853+Sheet!D847</f>
        <v>1508005.48</v>
      </c>
      <c r="E854" s="195">
        <f>E853+Sheet!E847</f>
        <v>1140256.15</v>
      </c>
      <c r="F854" s="196">
        <f>F853+Sheet!F847</f>
        <v>0</v>
      </c>
      <c r="G854" s="196">
        <f>G853+Sheet!G847</f>
        <v>0</v>
      </c>
      <c r="H854" s="199">
        <v>0.0</v>
      </c>
      <c r="I854" s="195">
        <f>I853+Sheet!I847</f>
        <v>0</v>
      </c>
      <c r="J854" s="196">
        <f>J853+Sheet!J847</f>
        <v>0</v>
      </c>
      <c r="K854" s="180">
        <f>K853+Sheet!K847</f>
        <v>0</v>
      </c>
      <c r="L854" s="180">
        <f>L853+Sheet!L847</f>
        <v>0</v>
      </c>
      <c r="M854" s="180">
        <f>M853+Sheet!M847</f>
        <v>0</v>
      </c>
      <c r="N854" s="180">
        <f>N853+Sheet!N847</f>
        <v>0</v>
      </c>
      <c r="O854" s="167">
        <f>O853+Sheet!O847</f>
        <v>515023.8364</v>
      </c>
      <c r="P854" s="167">
        <f>P853+Sheet!P847</f>
        <v>309655.5108</v>
      </c>
      <c r="Q854" s="167">
        <f>Q853+Sheet!Q847</f>
        <v>830349.5893</v>
      </c>
      <c r="R854" s="167">
        <f>R853+Sheet!R847</f>
        <v>0</v>
      </c>
      <c r="S854" s="159"/>
      <c r="T854" s="159"/>
      <c r="U854" s="159"/>
      <c r="V854" s="159"/>
      <c r="W854" s="159"/>
      <c r="X854" s="159"/>
    </row>
    <row r="855" ht="15.75" customHeight="1">
      <c r="A855" s="186" t="str">
        <f>'PROP DAILY PNL'!A849</f>
        <v/>
      </c>
      <c r="B855" s="190">
        <f t="shared" si="9"/>
        <v>10461574.55</v>
      </c>
      <c r="C855" s="194">
        <f>C854+Sheet!C848</f>
        <v>6158283.984</v>
      </c>
      <c r="D855" s="195">
        <f>D854+Sheet!D848</f>
        <v>1508005.48</v>
      </c>
      <c r="E855" s="195">
        <f>E854+Sheet!E848</f>
        <v>1140256.15</v>
      </c>
      <c r="F855" s="196">
        <f>F854+Sheet!F848</f>
        <v>0</v>
      </c>
      <c r="G855" s="196">
        <f>G854+Sheet!G848</f>
        <v>0</v>
      </c>
      <c r="H855" s="199">
        <v>0.0</v>
      </c>
      <c r="I855" s="195">
        <f>I854+Sheet!I848</f>
        <v>0</v>
      </c>
      <c r="J855" s="196">
        <f>J854+Sheet!J848</f>
        <v>0</v>
      </c>
      <c r="K855" s="180">
        <f>K854+Sheet!K848</f>
        <v>0</v>
      </c>
      <c r="L855" s="180">
        <f>L854+Sheet!L848</f>
        <v>0</v>
      </c>
      <c r="M855" s="180">
        <f>M854+Sheet!M848</f>
        <v>0</v>
      </c>
      <c r="N855" s="180">
        <f>N854+Sheet!N848</f>
        <v>0</v>
      </c>
      <c r="O855" s="167">
        <f>O854+Sheet!O848</f>
        <v>515023.8364</v>
      </c>
      <c r="P855" s="167">
        <f>P854+Sheet!P848</f>
        <v>309655.5108</v>
      </c>
      <c r="Q855" s="167">
        <f>Q854+Sheet!Q848</f>
        <v>830349.5893</v>
      </c>
      <c r="R855" s="167">
        <f>R854+Sheet!R848</f>
        <v>0</v>
      </c>
      <c r="S855" s="159"/>
      <c r="T855" s="159"/>
      <c r="U855" s="159"/>
      <c r="V855" s="159"/>
      <c r="W855" s="159"/>
      <c r="X855" s="159"/>
    </row>
    <row r="856" ht="15.75" customHeight="1">
      <c r="A856" s="186" t="str">
        <f>'PROP DAILY PNL'!A850</f>
        <v/>
      </c>
      <c r="B856" s="190">
        <f t="shared" si="9"/>
        <v>10461574.55</v>
      </c>
      <c r="C856" s="194">
        <f>C855+Sheet!C849</f>
        <v>6158283.984</v>
      </c>
      <c r="D856" s="195">
        <f>D855+Sheet!D849</f>
        <v>1508005.48</v>
      </c>
      <c r="E856" s="195">
        <f>E855+Sheet!E849</f>
        <v>1140256.15</v>
      </c>
      <c r="F856" s="196">
        <f>F855+Sheet!F849</f>
        <v>0</v>
      </c>
      <c r="G856" s="196">
        <f>G855+Sheet!G849</f>
        <v>0</v>
      </c>
      <c r="H856" s="199">
        <v>0.0</v>
      </c>
      <c r="I856" s="195">
        <f>I855+Sheet!I849</f>
        <v>0</v>
      </c>
      <c r="J856" s="196">
        <f>J855+Sheet!J849</f>
        <v>0</v>
      </c>
      <c r="K856" s="180">
        <f>K855+Sheet!K849</f>
        <v>0</v>
      </c>
      <c r="L856" s="180">
        <f>L855+Sheet!L849</f>
        <v>0</v>
      </c>
      <c r="M856" s="180">
        <f>M855+Sheet!M849</f>
        <v>0</v>
      </c>
      <c r="N856" s="180">
        <f>N855+Sheet!N849</f>
        <v>0</v>
      </c>
      <c r="O856" s="167">
        <f>O855+Sheet!O849</f>
        <v>515023.8364</v>
      </c>
      <c r="P856" s="167">
        <f>P855+Sheet!P849</f>
        <v>309655.5108</v>
      </c>
      <c r="Q856" s="167">
        <f>Q855+Sheet!Q849</f>
        <v>830349.5893</v>
      </c>
      <c r="R856" s="167">
        <f>R855+Sheet!R849</f>
        <v>0</v>
      </c>
      <c r="S856" s="159"/>
      <c r="T856" s="159"/>
      <c r="U856" s="159"/>
      <c r="V856" s="159"/>
      <c r="W856" s="159"/>
      <c r="X856" s="159"/>
    </row>
    <row r="857" ht="15.75" customHeight="1">
      <c r="A857" s="186" t="str">
        <f>'PROP DAILY PNL'!A851</f>
        <v/>
      </c>
      <c r="B857" s="190">
        <f t="shared" si="9"/>
        <v>10461574.55</v>
      </c>
      <c r="C857" s="194">
        <f>C856+Sheet!C850</f>
        <v>6158283.984</v>
      </c>
      <c r="D857" s="195">
        <f>D856+Sheet!D850</f>
        <v>1508005.48</v>
      </c>
      <c r="E857" s="195">
        <f>E856+Sheet!E850</f>
        <v>1140256.15</v>
      </c>
      <c r="F857" s="196">
        <f>F856+Sheet!F850</f>
        <v>0</v>
      </c>
      <c r="G857" s="196">
        <f>G856+Sheet!G850</f>
        <v>0</v>
      </c>
      <c r="H857" s="199">
        <v>0.0</v>
      </c>
      <c r="I857" s="195">
        <f>I856+Sheet!I850</f>
        <v>0</v>
      </c>
      <c r="J857" s="196">
        <f>J856+Sheet!J850</f>
        <v>0</v>
      </c>
      <c r="K857" s="180">
        <f>K856+Sheet!K850</f>
        <v>0</v>
      </c>
      <c r="L857" s="180">
        <f>L856+Sheet!L850</f>
        <v>0</v>
      </c>
      <c r="M857" s="180">
        <f>M856+Sheet!M850</f>
        <v>0</v>
      </c>
      <c r="N857" s="180">
        <f>N856+Sheet!N850</f>
        <v>0</v>
      </c>
      <c r="O857" s="167">
        <f>O856+Sheet!O850</f>
        <v>515023.8364</v>
      </c>
      <c r="P857" s="167">
        <f>P856+Sheet!P850</f>
        <v>309655.5108</v>
      </c>
      <c r="Q857" s="167">
        <f>Q856+Sheet!Q850</f>
        <v>830349.5893</v>
      </c>
      <c r="R857" s="167">
        <f>R856+Sheet!R850</f>
        <v>0</v>
      </c>
      <c r="S857" s="159"/>
      <c r="T857" s="159"/>
      <c r="U857" s="159"/>
      <c r="V857" s="159"/>
      <c r="W857" s="159"/>
      <c r="X857" s="159"/>
    </row>
    <row r="858" ht="15.75" customHeight="1">
      <c r="A858" s="186" t="str">
        <f>'PROP DAILY PNL'!A852</f>
        <v/>
      </c>
      <c r="B858" s="190">
        <f t="shared" si="9"/>
        <v>10461574.55</v>
      </c>
      <c r="C858" s="194">
        <f>C857+Sheet!C851</f>
        <v>6158283.984</v>
      </c>
      <c r="D858" s="195">
        <f>D857+Sheet!D851</f>
        <v>1508005.48</v>
      </c>
      <c r="E858" s="195">
        <f>E857+Sheet!E851</f>
        <v>1140256.15</v>
      </c>
      <c r="F858" s="196">
        <f>F857+Sheet!F851</f>
        <v>0</v>
      </c>
      <c r="G858" s="196">
        <f>G857+Sheet!G851</f>
        <v>0</v>
      </c>
      <c r="H858" s="199">
        <v>0.0</v>
      </c>
      <c r="I858" s="195">
        <f>I857+Sheet!I851</f>
        <v>0</v>
      </c>
      <c r="J858" s="196">
        <f>J857+Sheet!J851</f>
        <v>0</v>
      </c>
      <c r="K858" s="180">
        <f>K857+Sheet!K851</f>
        <v>0</v>
      </c>
      <c r="L858" s="180">
        <f>L857+Sheet!L851</f>
        <v>0</v>
      </c>
      <c r="M858" s="180">
        <f>M857+Sheet!M851</f>
        <v>0</v>
      </c>
      <c r="N858" s="180">
        <f>N857+Sheet!N851</f>
        <v>0</v>
      </c>
      <c r="O858" s="167">
        <f>O857+Sheet!O851</f>
        <v>515023.8364</v>
      </c>
      <c r="P858" s="167">
        <f>P857+Sheet!P851</f>
        <v>309655.5108</v>
      </c>
      <c r="Q858" s="167">
        <f>Q857+Sheet!Q851</f>
        <v>830349.5893</v>
      </c>
      <c r="R858" s="167">
        <f>R857+Sheet!R851</f>
        <v>0</v>
      </c>
      <c r="S858" s="159"/>
      <c r="T858" s="159"/>
      <c r="U858" s="159"/>
      <c r="V858" s="159"/>
      <c r="W858" s="159"/>
      <c r="X858" s="159"/>
    </row>
    <row r="859" ht="15.75" customHeight="1">
      <c r="A859" s="186" t="str">
        <f>'PROP DAILY PNL'!A853</f>
        <v/>
      </c>
      <c r="B859" s="190">
        <f t="shared" si="9"/>
        <v>10461574.55</v>
      </c>
      <c r="C859" s="194">
        <f>C858+Sheet!C852</f>
        <v>6158283.984</v>
      </c>
      <c r="D859" s="195">
        <f>D858+Sheet!D852</f>
        <v>1508005.48</v>
      </c>
      <c r="E859" s="195">
        <f>E858+Sheet!E852</f>
        <v>1140256.15</v>
      </c>
      <c r="F859" s="196">
        <f>F858+Sheet!F852</f>
        <v>0</v>
      </c>
      <c r="G859" s="196">
        <f>G858+Sheet!G852</f>
        <v>0</v>
      </c>
      <c r="H859" s="199">
        <v>0.0</v>
      </c>
      <c r="I859" s="195">
        <f>I858+Sheet!I852</f>
        <v>0</v>
      </c>
      <c r="J859" s="196">
        <f>J858+Sheet!J852</f>
        <v>0</v>
      </c>
      <c r="K859" s="180">
        <f>K858+Sheet!K852</f>
        <v>0</v>
      </c>
      <c r="L859" s="180">
        <f>L858+Sheet!L852</f>
        <v>0</v>
      </c>
      <c r="M859" s="180">
        <f>M858+Sheet!M852</f>
        <v>0</v>
      </c>
      <c r="N859" s="180">
        <f>N858+Sheet!N852</f>
        <v>0</v>
      </c>
      <c r="O859" s="167">
        <f>O858+Sheet!O852</f>
        <v>515023.8364</v>
      </c>
      <c r="P859" s="167">
        <f>P858+Sheet!P852</f>
        <v>309655.5108</v>
      </c>
      <c r="Q859" s="167">
        <f>Q858+Sheet!Q852</f>
        <v>830349.5893</v>
      </c>
      <c r="R859" s="167">
        <f>R858+Sheet!R852</f>
        <v>0</v>
      </c>
      <c r="S859" s="159"/>
      <c r="T859" s="159"/>
      <c r="U859" s="159"/>
      <c r="V859" s="159"/>
      <c r="W859" s="159"/>
      <c r="X859" s="159"/>
    </row>
    <row r="860" ht="15.75" customHeight="1">
      <c r="A860" s="186" t="str">
        <f>'PROP DAILY PNL'!A854</f>
        <v/>
      </c>
      <c r="B860" s="190">
        <f t="shared" si="9"/>
        <v>10461574.55</v>
      </c>
      <c r="C860" s="194">
        <f>C859+Sheet!C853</f>
        <v>6158283.984</v>
      </c>
      <c r="D860" s="195">
        <f>D859+Sheet!D853</f>
        <v>1508005.48</v>
      </c>
      <c r="E860" s="195">
        <f>E859+Sheet!E853</f>
        <v>1140256.15</v>
      </c>
      <c r="F860" s="196">
        <f>F859+Sheet!F853</f>
        <v>0</v>
      </c>
      <c r="G860" s="196">
        <f>G859+Sheet!G853</f>
        <v>0</v>
      </c>
      <c r="H860" s="199">
        <v>0.0</v>
      </c>
      <c r="I860" s="195">
        <f>I859+Sheet!I853</f>
        <v>0</v>
      </c>
      <c r="J860" s="196">
        <f>J859+Sheet!J853</f>
        <v>0</v>
      </c>
      <c r="K860" s="180">
        <f>K859+Sheet!K853</f>
        <v>0</v>
      </c>
      <c r="L860" s="180">
        <f>L859+Sheet!L853</f>
        <v>0</v>
      </c>
      <c r="M860" s="180">
        <f>M859+Sheet!M853</f>
        <v>0</v>
      </c>
      <c r="N860" s="180">
        <f>N859+Sheet!N853</f>
        <v>0</v>
      </c>
      <c r="O860" s="167">
        <f>O859+Sheet!O853</f>
        <v>515023.8364</v>
      </c>
      <c r="P860" s="167">
        <f>P859+Sheet!P853</f>
        <v>309655.5108</v>
      </c>
      <c r="Q860" s="167">
        <f>Q859+Sheet!Q853</f>
        <v>830349.5893</v>
      </c>
      <c r="R860" s="167">
        <f>R859+Sheet!R853</f>
        <v>0</v>
      </c>
      <c r="S860" s="159"/>
      <c r="T860" s="159"/>
      <c r="U860" s="159"/>
      <c r="V860" s="159"/>
      <c r="W860" s="159"/>
      <c r="X860" s="159"/>
    </row>
    <row r="861" ht="15.75" customHeight="1">
      <c r="A861" s="186" t="str">
        <f>'PROP DAILY PNL'!A855</f>
        <v/>
      </c>
      <c r="B861" s="190">
        <f t="shared" si="9"/>
        <v>10461574.55</v>
      </c>
      <c r="C861" s="194">
        <f>C860+Sheet!C854</f>
        <v>6158283.984</v>
      </c>
      <c r="D861" s="195">
        <f>D860+Sheet!D854</f>
        <v>1508005.48</v>
      </c>
      <c r="E861" s="195">
        <f>E860+Sheet!E854</f>
        <v>1140256.15</v>
      </c>
      <c r="F861" s="196">
        <f>F860+Sheet!F854</f>
        <v>0</v>
      </c>
      <c r="G861" s="196">
        <f>G860+Sheet!G854</f>
        <v>0</v>
      </c>
      <c r="H861" s="199">
        <v>0.0</v>
      </c>
      <c r="I861" s="195">
        <f>I860+Sheet!I854</f>
        <v>0</v>
      </c>
      <c r="J861" s="196">
        <f>J860+Sheet!J854</f>
        <v>0</v>
      </c>
      <c r="K861" s="180">
        <f>K860+Sheet!K854</f>
        <v>0</v>
      </c>
      <c r="L861" s="180">
        <f>L860+Sheet!L854</f>
        <v>0</v>
      </c>
      <c r="M861" s="180">
        <f>M860+Sheet!M854</f>
        <v>0</v>
      </c>
      <c r="N861" s="180">
        <f>N860+Sheet!N854</f>
        <v>0</v>
      </c>
      <c r="O861" s="167">
        <f>O860+Sheet!O854</f>
        <v>515023.8364</v>
      </c>
      <c r="P861" s="167">
        <f>P860+Sheet!P854</f>
        <v>309655.5108</v>
      </c>
      <c r="Q861" s="167">
        <f>Q860+Sheet!Q854</f>
        <v>830349.5893</v>
      </c>
      <c r="R861" s="167">
        <f>R860+Sheet!R854</f>
        <v>0</v>
      </c>
      <c r="S861" s="159"/>
      <c r="T861" s="159"/>
      <c r="U861" s="159"/>
      <c r="V861" s="159"/>
      <c r="W861" s="159"/>
      <c r="X861" s="159"/>
    </row>
    <row r="862" ht="15.75" customHeight="1">
      <c r="A862" s="186" t="str">
        <f>'PROP DAILY PNL'!A856</f>
        <v/>
      </c>
      <c r="B862" s="190">
        <f t="shared" si="9"/>
        <v>10461574.55</v>
      </c>
      <c r="C862" s="194">
        <f>C861+Sheet!C855</f>
        <v>6158283.984</v>
      </c>
      <c r="D862" s="195">
        <f>D861+Sheet!D855</f>
        <v>1508005.48</v>
      </c>
      <c r="E862" s="195">
        <f>E861+Sheet!E855</f>
        <v>1140256.15</v>
      </c>
      <c r="F862" s="196">
        <f>F861+Sheet!F855</f>
        <v>0</v>
      </c>
      <c r="G862" s="196">
        <f>G861+Sheet!G855</f>
        <v>0</v>
      </c>
      <c r="H862" s="199">
        <v>0.0</v>
      </c>
      <c r="I862" s="195">
        <f>I861+Sheet!I855</f>
        <v>0</v>
      </c>
      <c r="J862" s="196">
        <f>J861+Sheet!J855</f>
        <v>0</v>
      </c>
      <c r="K862" s="180">
        <f>K861+Sheet!K855</f>
        <v>0</v>
      </c>
      <c r="L862" s="180">
        <f>L861+Sheet!L855</f>
        <v>0</v>
      </c>
      <c r="M862" s="180">
        <f>M861+Sheet!M855</f>
        <v>0</v>
      </c>
      <c r="N862" s="180">
        <f>N861+Sheet!N855</f>
        <v>0</v>
      </c>
      <c r="O862" s="167">
        <f>O861+Sheet!O855</f>
        <v>515023.8364</v>
      </c>
      <c r="P862" s="167">
        <f>P861+Sheet!P855</f>
        <v>309655.5108</v>
      </c>
      <c r="Q862" s="167">
        <f>Q861+Sheet!Q855</f>
        <v>830349.5893</v>
      </c>
      <c r="R862" s="167">
        <f>R861+Sheet!R855</f>
        <v>0</v>
      </c>
      <c r="S862" s="159"/>
      <c r="T862" s="159"/>
      <c r="U862" s="159"/>
      <c r="V862" s="159"/>
      <c r="W862" s="159"/>
      <c r="X862" s="159"/>
    </row>
    <row r="863" ht="15.75" customHeight="1">
      <c r="A863" s="186" t="str">
        <f>'PROP DAILY PNL'!A857</f>
        <v/>
      </c>
      <c r="B863" s="190">
        <f t="shared" si="9"/>
        <v>10461574.55</v>
      </c>
      <c r="C863" s="194">
        <f>C862+Sheet!C856</f>
        <v>6158283.984</v>
      </c>
      <c r="D863" s="195">
        <f>D862+Sheet!D856</f>
        <v>1508005.48</v>
      </c>
      <c r="E863" s="195">
        <f>E862+Sheet!E856</f>
        <v>1140256.15</v>
      </c>
      <c r="F863" s="196">
        <f>F862+Sheet!F856</f>
        <v>0</v>
      </c>
      <c r="G863" s="196">
        <f>G862+Sheet!G856</f>
        <v>0</v>
      </c>
      <c r="H863" s="199">
        <v>0.0</v>
      </c>
      <c r="I863" s="195">
        <f>I862+Sheet!I856</f>
        <v>0</v>
      </c>
      <c r="J863" s="196">
        <f>J862+Sheet!J856</f>
        <v>0</v>
      </c>
      <c r="K863" s="180">
        <f>K862+Sheet!K856</f>
        <v>0</v>
      </c>
      <c r="L863" s="180">
        <f>L862+Sheet!L856</f>
        <v>0</v>
      </c>
      <c r="M863" s="180">
        <f>M862+Sheet!M856</f>
        <v>0</v>
      </c>
      <c r="N863" s="180">
        <f>N862+Sheet!N856</f>
        <v>0</v>
      </c>
      <c r="O863" s="167">
        <f>O862+Sheet!O856</f>
        <v>515023.8364</v>
      </c>
      <c r="P863" s="167">
        <f>P862+Sheet!P856</f>
        <v>309655.5108</v>
      </c>
      <c r="Q863" s="167">
        <f>Q862+Sheet!Q856</f>
        <v>830349.5893</v>
      </c>
      <c r="R863" s="167">
        <f>R862+Sheet!R856</f>
        <v>0</v>
      </c>
      <c r="S863" s="159"/>
      <c r="T863" s="159"/>
      <c r="U863" s="159"/>
      <c r="V863" s="159"/>
      <c r="W863" s="159"/>
      <c r="X863" s="159"/>
    </row>
    <row r="864" ht="15.75" customHeight="1">
      <c r="A864" s="186" t="str">
        <f>'PROP DAILY PNL'!A858</f>
        <v/>
      </c>
      <c r="B864" s="190">
        <f t="shared" si="9"/>
        <v>10461574.55</v>
      </c>
      <c r="C864" s="194">
        <f>C863+Sheet!C857</f>
        <v>6158283.984</v>
      </c>
      <c r="D864" s="195">
        <f>D863+Sheet!D857</f>
        <v>1508005.48</v>
      </c>
      <c r="E864" s="195">
        <f>E863+Sheet!E857</f>
        <v>1140256.15</v>
      </c>
      <c r="F864" s="196">
        <f>F863+Sheet!F857</f>
        <v>0</v>
      </c>
      <c r="G864" s="196">
        <f>G863+Sheet!G857</f>
        <v>0</v>
      </c>
      <c r="H864" s="199">
        <v>0.0</v>
      </c>
      <c r="I864" s="195">
        <f>I863+Sheet!I857</f>
        <v>0</v>
      </c>
      <c r="J864" s="196">
        <f>J863+Sheet!J857</f>
        <v>0</v>
      </c>
      <c r="K864" s="180">
        <f>K863+Sheet!K857</f>
        <v>0</v>
      </c>
      <c r="L864" s="180">
        <f>L863+Sheet!L857</f>
        <v>0</v>
      </c>
      <c r="M864" s="180">
        <f>M863+Sheet!M857</f>
        <v>0</v>
      </c>
      <c r="N864" s="180">
        <f>N863+Sheet!N857</f>
        <v>0</v>
      </c>
      <c r="O864" s="167">
        <f>O863+Sheet!O857</f>
        <v>515023.8364</v>
      </c>
      <c r="P864" s="167">
        <f>P863+Sheet!P857</f>
        <v>309655.5108</v>
      </c>
      <c r="Q864" s="167">
        <f>Q863+Sheet!Q857</f>
        <v>830349.5893</v>
      </c>
      <c r="R864" s="167">
        <f>R863+Sheet!R857</f>
        <v>0</v>
      </c>
      <c r="S864" s="159"/>
      <c r="T864" s="159"/>
      <c r="U864" s="159"/>
      <c r="V864" s="159"/>
      <c r="W864" s="159"/>
      <c r="X864" s="159"/>
    </row>
    <row r="865" ht="15.75" customHeight="1">
      <c r="A865" s="186" t="str">
        <f>'PROP DAILY PNL'!A859</f>
        <v/>
      </c>
      <c r="B865" s="190">
        <f t="shared" si="9"/>
        <v>10461574.55</v>
      </c>
      <c r="C865" s="194">
        <f>C864+Sheet!C858</f>
        <v>6158283.984</v>
      </c>
      <c r="D865" s="195">
        <f>D864+Sheet!D858</f>
        <v>1508005.48</v>
      </c>
      <c r="E865" s="195">
        <f>E864+Sheet!E858</f>
        <v>1140256.15</v>
      </c>
      <c r="F865" s="196">
        <f>F864+Sheet!F858</f>
        <v>0</v>
      </c>
      <c r="G865" s="196">
        <f>G864+Sheet!G858</f>
        <v>0</v>
      </c>
      <c r="H865" s="199">
        <v>0.0</v>
      </c>
      <c r="I865" s="195">
        <f>I864+Sheet!I858</f>
        <v>0</v>
      </c>
      <c r="J865" s="196">
        <f>J864+Sheet!J858</f>
        <v>0</v>
      </c>
      <c r="K865" s="180">
        <f>K864+Sheet!K858</f>
        <v>0</v>
      </c>
      <c r="L865" s="180">
        <f>L864+Sheet!L858</f>
        <v>0</v>
      </c>
      <c r="M865" s="180">
        <f>M864+Sheet!M858</f>
        <v>0</v>
      </c>
      <c r="N865" s="180">
        <f>N864+Sheet!N858</f>
        <v>0</v>
      </c>
      <c r="O865" s="167">
        <f>O864+Sheet!O858</f>
        <v>515023.8364</v>
      </c>
      <c r="P865" s="167">
        <f>P864+Sheet!P858</f>
        <v>309655.5108</v>
      </c>
      <c r="Q865" s="167">
        <f>Q864+Sheet!Q858</f>
        <v>830349.5893</v>
      </c>
      <c r="R865" s="167">
        <f>R864+Sheet!R858</f>
        <v>0</v>
      </c>
      <c r="S865" s="159"/>
      <c r="T865" s="159"/>
      <c r="U865" s="159"/>
      <c r="V865" s="159"/>
      <c r="W865" s="159"/>
      <c r="X865" s="159"/>
    </row>
    <row r="866" ht="15.75" customHeight="1">
      <c r="A866" s="186" t="str">
        <f>'PROP DAILY PNL'!A860</f>
        <v/>
      </c>
      <c r="B866" s="190">
        <f t="shared" si="9"/>
        <v>10461574.55</v>
      </c>
      <c r="C866" s="194">
        <f>C865+Sheet!C859</f>
        <v>6158283.984</v>
      </c>
      <c r="D866" s="195">
        <f>D865+Sheet!D859</f>
        <v>1508005.48</v>
      </c>
      <c r="E866" s="195">
        <f>E865+Sheet!E859</f>
        <v>1140256.15</v>
      </c>
      <c r="F866" s="196">
        <f>F865+Sheet!F859</f>
        <v>0</v>
      </c>
      <c r="G866" s="196">
        <f>G865+Sheet!G859</f>
        <v>0</v>
      </c>
      <c r="H866" s="199">
        <v>0.0</v>
      </c>
      <c r="I866" s="195">
        <f>I865+Sheet!I859</f>
        <v>0</v>
      </c>
      <c r="J866" s="196">
        <f>J865+Sheet!J859</f>
        <v>0</v>
      </c>
      <c r="K866" s="180">
        <f>K865+Sheet!K859</f>
        <v>0</v>
      </c>
      <c r="L866" s="180">
        <f>L865+Sheet!L859</f>
        <v>0</v>
      </c>
      <c r="M866" s="180">
        <f>M865+Sheet!M859</f>
        <v>0</v>
      </c>
      <c r="N866" s="180">
        <f>N865+Sheet!N859</f>
        <v>0</v>
      </c>
      <c r="O866" s="167">
        <f>O865+Sheet!O859</f>
        <v>515023.8364</v>
      </c>
      <c r="P866" s="167">
        <f>P865+Sheet!P859</f>
        <v>309655.5108</v>
      </c>
      <c r="Q866" s="167">
        <f>Q865+Sheet!Q859</f>
        <v>830349.5893</v>
      </c>
      <c r="R866" s="167">
        <f>R865+Sheet!R859</f>
        <v>0</v>
      </c>
      <c r="S866" s="159"/>
      <c r="T866" s="159"/>
      <c r="U866" s="159"/>
      <c r="V866" s="159"/>
      <c r="W866" s="159"/>
      <c r="X866" s="159"/>
    </row>
    <row r="867" ht="15.75" customHeight="1">
      <c r="A867" s="186" t="str">
        <f>'PROP DAILY PNL'!A861</f>
        <v/>
      </c>
      <c r="B867" s="190">
        <f t="shared" si="9"/>
        <v>10461574.55</v>
      </c>
      <c r="C867" s="194">
        <f>C866+Sheet!C860</f>
        <v>6158283.984</v>
      </c>
      <c r="D867" s="195">
        <f>D866+Sheet!D860</f>
        <v>1508005.48</v>
      </c>
      <c r="E867" s="195">
        <f>E866+Sheet!E860</f>
        <v>1140256.15</v>
      </c>
      <c r="F867" s="196">
        <f>F866+Sheet!F860</f>
        <v>0</v>
      </c>
      <c r="G867" s="196">
        <f>G866+Sheet!G860</f>
        <v>0</v>
      </c>
      <c r="H867" s="199">
        <v>0.0</v>
      </c>
      <c r="I867" s="195">
        <f>I866+Sheet!I860</f>
        <v>0</v>
      </c>
      <c r="J867" s="196">
        <f>J866+Sheet!J860</f>
        <v>0</v>
      </c>
      <c r="K867" s="180">
        <f>K866+Sheet!K860</f>
        <v>0</v>
      </c>
      <c r="L867" s="180">
        <f>L866+Sheet!L860</f>
        <v>0</v>
      </c>
      <c r="M867" s="180">
        <f>M866+Sheet!M860</f>
        <v>0</v>
      </c>
      <c r="N867" s="180">
        <f>N866+Sheet!N860</f>
        <v>0</v>
      </c>
      <c r="O867" s="167">
        <f>O866+Sheet!O860</f>
        <v>515023.8364</v>
      </c>
      <c r="P867" s="167">
        <f>P866+Sheet!P860</f>
        <v>309655.5108</v>
      </c>
      <c r="Q867" s="167">
        <f>Q866+Sheet!Q860</f>
        <v>830349.5893</v>
      </c>
      <c r="R867" s="167">
        <f>R866+Sheet!R860</f>
        <v>0</v>
      </c>
      <c r="S867" s="159"/>
      <c r="T867" s="159"/>
      <c r="U867" s="159"/>
      <c r="V867" s="159"/>
      <c r="W867" s="159"/>
      <c r="X867" s="159"/>
    </row>
    <row r="868" ht="15.75" customHeight="1">
      <c r="A868" s="186" t="str">
        <f>'PROP DAILY PNL'!A862</f>
        <v/>
      </c>
      <c r="B868" s="190">
        <f t="shared" si="9"/>
        <v>10461574.55</v>
      </c>
      <c r="C868" s="194">
        <f>C867+Sheet!C861</f>
        <v>6158283.984</v>
      </c>
      <c r="D868" s="195">
        <f>D867+Sheet!D861</f>
        <v>1508005.48</v>
      </c>
      <c r="E868" s="195">
        <f>E867+Sheet!E861</f>
        <v>1140256.15</v>
      </c>
      <c r="F868" s="196">
        <f>F867+Sheet!F861</f>
        <v>0</v>
      </c>
      <c r="G868" s="196">
        <f>G867+Sheet!G861</f>
        <v>0</v>
      </c>
      <c r="H868" s="199">
        <v>0.0</v>
      </c>
      <c r="I868" s="195">
        <f>I867+Sheet!I861</f>
        <v>0</v>
      </c>
      <c r="J868" s="196">
        <f>J867+Sheet!J861</f>
        <v>0</v>
      </c>
      <c r="K868" s="180">
        <f>K867+Sheet!K861</f>
        <v>0</v>
      </c>
      <c r="L868" s="180">
        <f>L867+Sheet!L861</f>
        <v>0</v>
      </c>
      <c r="M868" s="180">
        <f>M867+Sheet!M861</f>
        <v>0</v>
      </c>
      <c r="N868" s="180">
        <f>N867+Sheet!N861</f>
        <v>0</v>
      </c>
      <c r="O868" s="167">
        <f>O867+Sheet!O861</f>
        <v>515023.8364</v>
      </c>
      <c r="P868" s="167">
        <f>P867+Sheet!P861</f>
        <v>309655.5108</v>
      </c>
      <c r="Q868" s="167">
        <f>Q867+Sheet!Q861</f>
        <v>830349.5893</v>
      </c>
      <c r="R868" s="167">
        <f>R867+Sheet!R861</f>
        <v>0</v>
      </c>
      <c r="S868" s="159"/>
      <c r="T868" s="159"/>
      <c r="U868" s="159"/>
      <c r="V868" s="159"/>
      <c r="W868" s="159"/>
      <c r="X868" s="159"/>
    </row>
    <row r="869" ht="15.75" customHeight="1">
      <c r="A869" s="186" t="str">
        <f>'PROP DAILY PNL'!A863</f>
        <v/>
      </c>
      <c r="B869" s="190">
        <f t="shared" si="9"/>
        <v>10461574.55</v>
      </c>
      <c r="C869" s="194">
        <f>C868+Sheet!C862</f>
        <v>6158283.984</v>
      </c>
      <c r="D869" s="195">
        <f>D868+Sheet!D862</f>
        <v>1508005.48</v>
      </c>
      <c r="E869" s="195">
        <f>E868+Sheet!E862</f>
        <v>1140256.15</v>
      </c>
      <c r="F869" s="196">
        <f>F868+Sheet!F862</f>
        <v>0</v>
      </c>
      <c r="G869" s="196">
        <f>G868+Sheet!G862</f>
        <v>0</v>
      </c>
      <c r="H869" s="199">
        <v>0.0</v>
      </c>
      <c r="I869" s="195">
        <f>I868+Sheet!I862</f>
        <v>0</v>
      </c>
      <c r="J869" s="196">
        <f>J868+Sheet!J862</f>
        <v>0</v>
      </c>
      <c r="K869" s="180">
        <f>K868+Sheet!K862</f>
        <v>0</v>
      </c>
      <c r="L869" s="180">
        <f>L868+Sheet!L862</f>
        <v>0</v>
      </c>
      <c r="M869" s="180">
        <f>M868+Sheet!M862</f>
        <v>0</v>
      </c>
      <c r="N869" s="180">
        <f>N868+Sheet!N862</f>
        <v>0</v>
      </c>
      <c r="O869" s="167">
        <f>O868+Sheet!O862</f>
        <v>515023.8364</v>
      </c>
      <c r="P869" s="167">
        <f>P868+Sheet!P862</f>
        <v>309655.5108</v>
      </c>
      <c r="Q869" s="167">
        <f>Q868+Sheet!Q862</f>
        <v>830349.5893</v>
      </c>
      <c r="R869" s="167">
        <f>R868+Sheet!R862</f>
        <v>0</v>
      </c>
      <c r="S869" s="159"/>
      <c r="T869" s="159"/>
      <c r="U869" s="159"/>
      <c r="V869" s="159"/>
      <c r="W869" s="159"/>
      <c r="X869" s="159"/>
    </row>
    <row r="870" ht="15.75" customHeight="1">
      <c r="A870" s="186" t="str">
        <f>'PROP DAILY PNL'!A864</f>
        <v/>
      </c>
      <c r="B870" s="190">
        <f t="shared" si="9"/>
        <v>10461574.55</v>
      </c>
      <c r="C870" s="194">
        <f>C869+Sheet!C863</f>
        <v>6158283.984</v>
      </c>
      <c r="D870" s="195">
        <f>D869+Sheet!D863</f>
        <v>1508005.48</v>
      </c>
      <c r="E870" s="195">
        <f>E869+Sheet!E863</f>
        <v>1140256.15</v>
      </c>
      <c r="F870" s="196">
        <f>F869+Sheet!F863</f>
        <v>0</v>
      </c>
      <c r="G870" s="196">
        <f>G869+Sheet!G863</f>
        <v>0</v>
      </c>
      <c r="H870" s="199">
        <v>0.0</v>
      </c>
      <c r="I870" s="195">
        <f>I869+Sheet!I863</f>
        <v>0</v>
      </c>
      <c r="J870" s="196">
        <f>J869+Sheet!J863</f>
        <v>0</v>
      </c>
      <c r="K870" s="180">
        <f>K869+Sheet!K863</f>
        <v>0</v>
      </c>
      <c r="L870" s="180">
        <f>L869+Sheet!L863</f>
        <v>0</v>
      </c>
      <c r="M870" s="180">
        <f>M869+Sheet!M863</f>
        <v>0</v>
      </c>
      <c r="N870" s="180">
        <f>N869+Sheet!N863</f>
        <v>0</v>
      </c>
      <c r="O870" s="167">
        <f>O869+Sheet!O863</f>
        <v>515023.8364</v>
      </c>
      <c r="P870" s="167">
        <f>P869+Sheet!P863</f>
        <v>309655.5108</v>
      </c>
      <c r="Q870" s="167">
        <f>Q869+Sheet!Q863</f>
        <v>830349.5893</v>
      </c>
      <c r="R870" s="167">
        <f>R869+Sheet!R863</f>
        <v>0</v>
      </c>
      <c r="S870" s="159"/>
      <c r="T870" s="159"/>
      <c r="U870" s="159"/>
      <c r="V870" s="159"/>
      <c r="W870" s="159"/>
      <c r="X870" s="159"/>
    </row>
    <row r="871" ht="15.75" customHeight="1">
      <c r="A871" s="186" t="str">
        <f>'PROP DAILY PNL'!A865</f>
        <v/>
      </c>
      <c r="B871" s="190">
        <f t="shared" si="9"/>
        <v>10461574.55</v>
      </c>
      <c r="C871" s="194">
        <f>C870+Sheet!C864</f>
        <v>6158283.984</v>
      </c>
      <c r="D871" s="195">
        <f>D870+Sheet!D864</f>
        <v>1508005.48</v>
      </c>
      <c r="E871" s="195">
        <f>E870+Sheet!E864</f>
        <v>1140256.15</v>
      </c>
      <c r="F871" s="196">
        <f>F870+Sheet!F864</f>
        <v>0</v>
      </c>
      <c r="G871" s="196">
        <f>G870+Sheet!G864</f>
        <v>0</v>
      </c>
      <c r="H871" s="199">
        <v>0.0</v>
      </c>
      <c r="I871" s="195">
        <f>I870+Sheet!I864</f>
        <v>0</v>
      </c>
      <c r="J871" s="196">
        <f>J870+Sheet!J864</f>
        <v>0</v>
      </c>
      <c r="K871" s="180">
        <f>K870+Sheet!K864</f>
        <v>0</v>
      </c>
      <c r="L871" s="180">
        <f>L870+Sheet!L864</f>
        <v>0</v>
      </c>
      <c r="M871" s="180">
        <f>M870+Sheet!M864</f>
        <v>0</v>
      </c>
      <c r="N871" s="180">
        <f>N870+Sheet!N864</f>
        <v>0</v>
      </c>
      <c r="O871" s="167">
        <f>O870+Sheet!O864</f>
        <v>515023.8364</v>
      </c>
      <c r="P871" s="167">
        <f>P870+Sheet!P864</f>
        <v>309655.5108</v>
      </c>
      <c r="Q871" s="167">
        <f>Q870+Sheet!Q864</f>
        <v>830349.5893</v>
      </c>
      <c r="R871" s="167">
        <f>R870+Sheet!R864</f>
        <v>0</v>
      </c>
      <c r="S871" s="159"/>
      <c r="T871" s="159"/>
      <c r="U871" s="159"/>
      <c r="V871" s="159"/>
      <c r="W871" s="159"/>
      <c r="X871" s="159"/>
    </row>
    <row r="872" ht="15.75" customHeight="1">
      <c r="A872" s="186" t="str">
        <f>'PROP DAILY PNL'!A866</f>
        <v/>
      </c>
      <c r="B872" s="190">
        <f t="shared" si="9"/>
        <v>10461574.55</v>
      </c>
      <c r="C872" s="194">
        <f>C871+Sheet!C865</f>
        <v>6158283.984</v>
      </c>
      <c r="D872" s="195">
        <f>D871+Sheet!D865</f>
        <v>1508005.48</v>
      </c>
      <c r="E872" s="195">
        <f>E871+Sheet!E865</f>
        <v>1140256.15</v>
      </c>
      <c r="F872" s="196">
        <f>F871+Sheet!F865</f>
        <v>0</v>
      </c>
      <c r="G872" s="196">
        <f>G871+Sheet!G865</f>
        <v>0</v>
      </c>
      <c r="H872" s="199">
        <v>0.0</v>
      </c>
      <c r="I872" s="195">
        <f>I871+Sheet!I865</f>
        <v>0</v>
      </c>
      <c r="J872" s="196">
        <f>J871+Sheet!J865</f>
        <v>0</v>
      </c>
      <c r="K872" s="180">
        <f>K871+Sheet!K865</f>
        <v>0</v>
      </c>
      <c r="L872" s="180">
        <f>L871+Sheet!L865</f>
        <v>0</v>
      </c>
      <c r="M872" s="180">
        <f>M871+Sheet!M865</f>
        <v>0</v>
      </c>
      <c r="N872" s="180">
        <f>N871+Sheet!N865</f>
        <v>0</v>
      </c>
      <c r="O872" s="167">
        <f>O871+Sheet!O865</f>
        <v>515023.8364</v>
      </c>
      <c r="P872" s="167">
        <f>P871+Sheet!P865</f>
        <v>309655.5108</v>
      </c>
      <c r="Q872" s="167">
        <f>Q871+Sheet!Q865</f>
        <v>830349.5893</v>
      </c>
      <c r="R872" s="167">
        <f>R871+Sheet!R865</f>
        <v>0</v>
      </c>
      <c r="S872" s="159"/>
      <c r="T872" s="159"/>
      <c r="U872" s="159"/>
      <c r="V872" s="159"/>
      <c r="W872" s="159"/>
      <c r="X872" s="159"/>
    </row>
    <row r="873" ht="15.75" customHeight="1">
      <c r="A873" s="186" t="str">
        <f>'PROP DAILY PNL'!A867</f>
        <v/>
      </c>
      <c r="B873" s="190">
        <f t="shared" si="9"/>
        <v>10461574.55</v>
      </c>
      <c r="C873" s="194">
        <f>C872+Sheet!C866</f>
        <v>6158283.984</v>
      </c>
      <c r="D873" s="195">
        <f>D872+Sheet!D866</f>
        <v>1508005.48</v>
      </c>
      <c r="E873" s="195">
        <f>E872+Sheet!E866</f>
        <v>1140256.15</v>
      </c>
      <c r="F873" s="196">
        <f>F872+Sheet!F866</f>
        <v>0</v>
      </c>
      <c r="G873" s="196">
        <f>G872+Sheet!G866</f>
        <v>0</v>
      </c>
      <c r="H873" s="199">
        <v>0.0</v>
      </c>
      <c r="I873" s="195">
        <f>I872+Sheet!I866</f>
        <v>0</v>
      </c>
      <c r="J873" s="196">
        <f>J872+Sheet!J866</f>
        <v>0</v>
      </c>
      <c r="K873" s="180">
        <f>K872+Sheet!K866</f>
        <v>0</v>
      </c>
      <c r="L873" s="180">
        <f>L872+Sheet!L866</f>
        <v>0</v>
      </c>
      <c r="M873" s="180">
        <f>M872+Sheet!M866</f>
        <v>0</v>
      </c>
      <c r="N873" s="180">
        <f>N872+Sheet!N866</f>
        <v>0</v>
      </c>
      <c r="O873" s="167">
        <f>O872+Sheet!O866</f>
        <v>515023.8364</v>
      </c>
      <c r="P873" s="167">
        <f>P872+Sheet!P866</f>
        <v>309655.5108</v>
      </c>
      <c r="Q873" s="167">
        <f>Q872+Sheet!Q866</f>
        <v>830349.5893</v>
      </c>
      <c r="R873" s="167">
        <f>R872+Sheet!R866</f>
        <v>0</v>
      </c>
      <c r="S873" s="159"/>
      <c r="T873" s="159"/>
      <c r="U873" s="159"/>
      <c r="V873" s="159"/>
      <c r="W873" s="159"/>
      <c r="X873" s="159"/>
    </row>
    <row r="874" ht="15.75" customHeight="1">
      <c r="A874" s="186" t="str">
        <f>'PROP DAILY PNL'!A868</f>
        <v/>
      </c>
      <c r="B874" s="190">
        <f t="shared" si="9"/>
        <v>10461574.55</v>
      </c>
      <c r="C874" s="194">
        <f>C873+Sheet!C867</f>
        <v>6158283.984</v>
      </c>
      <c r="D874" s="195">
        <f>D873+Sheet!D867</f>
        <v>1508005.48</v>
      </c>
      <c r="E874" s="195">
        <f>E873+Sheet!E867</f>
        <v>1140256.15</v>
      </c>
      <c r="F874" s="196">
        <f>F873+Sheet!F867</f>
        <v>0</v>
      </c>
      <c r="G874" s="196">
        <f>G873+Sheet!G867</f>
        <v>0</v>
      </c>
      <c r="H874" s="199">
        <v>0.0</v>
      </c>
      <c r="I874" s="195">
        <f>I873+Sheet!I867</f>
        <v>0</v>
      </c>
      <c r="J874" s="196">
        <f>J873+Sheet!J867</f>
        <v>0</v>
      </c>
      <c r="K874" s="180">
        <f>K873+Sheet!K867</f>
        <v>0</v>
      </c>
      <c r="L874" s="180">
        <f>L873+Sheet!L867</f>
        <v>0</v>
      </c>
      <c r="M874" s="180">
        <f>M873+Sheet!M867</f>
        <v>0</v>
      </c>
      <c r="N874" s="180">
        <f>N873+Sheet!N867</f>
        <v>0</v>
      </c>
      <c r="O874" s="167">
        <f>O873+Sheet!O867</f>
        <v>515023.8364</v>
      </c>
      <c r="P874" s="167">
        <f>P873+Sheet!P867</f>
        <v>309655.5108</v>
      </c>
      <c r="Q874" s="167">
        <f>Q873+Sheet!Q867</f>
        <v>830349.5893</v>
      </c>
      <c r="R874" s="167">
        <f>R873+Sheet!R867</f>
        <v>0</v>
      </c>
      <c r="S874" s="159"/>
      <c r="T874" s="159"/>
      <c r="U874" s="159"/>
      <c r="V874" s="159"/>
      <c r="W874" s="159"/>
      <c r="X874" s="159"/>
    </row>
    <row r="875" ht="15.75" customHeight="1">
      <c r="A875" s="186" t="str">
        <f>'PROP DAILY PNL'!A869</f>
        <v/>
      </c>
      <c r="B875" s="190">
        <f t="shared" si="9"/>
        <v>10461574.55</v>
      </c>
      <c r="C875" s="194">
        <f>C874+Sheet!C868</f>
        <v>6158283.984</v>
      </c>
      <c r="D875" s="195">
        <f>D874+Sheet!D868</f>
        <v>1508005.48</v>
      </c>
      <c r="E875" s="195">
        <f>E874+Sheet!E868</f>
        <v>1140256.15</v>
      </c>
      <c r="F875" s="196">
        <f>F874+Sheet!F868</f>
        <v>0</v>
      </c>
      <c r="G875" s="196">
        <f>G874+Sheet!G868</f>
        <v>0</v>
      </c>
      <c r="H875" s="199">
        <v>0.0</v>
      </c>
      <c r="I875" s="195">
        <f>I874+Sheet!I868</f>
        <v>0</v>
      </c>
      <c r="J875" s="196">
        <f>J874+Sheet!J868</f>
        <v>0</v>
      </c>
      <c r="K875" s="180">
        <f>K874+Sheet!K868</f>
        <v>0</v>
      </c>
      <c r="L875" s="180">
        <f>L874+Sheet!L868</f>
        <v>0</v>
      </c>
      <c r="M875" s="180">
        <f>M874+Sheet!M868</f>
        <v>0</v>
      </c>
      <c r="N875" s="180">
        <f>N874+Sheet!N868</f>
        <v>0</v>
      </c>
      <c r="O875" s="167">
        <f>O874+Sheet!O868</f>
        <v>515023.8364</v>
      </c>
      <c r="P875" s="167">
        <f>P874+Sheet!P868</f>
        <v>309655.5108</v>
      </c>
      <c r="Q875" s="167">
        <f>Q874+Sheet!Q868</f>
        <v>830349.5893</v>
      </c>
      <c r="R875" s="167">
        <f>R874+Sheet!R868</f>
        <v>0</v>
      </c>
      <c r="S875" s="159"/>
      <c r="T875" s="159"/>
      <c r="U875" s="159"/>
      <c r="V875" s="159"/>
      <c r="W875" s="159"/>
      <c r="X875" s="159"/>
    </row>
    <row r="876" ht="15.75" customHeight="1">
      <c r="A876" s="186" t="str">
        <f>'PROP DAILY PNL'!A870</f>
        <v/>
      </c>
      <c r="B876" s="190">
        <f t="shared" si="9"/>
        <v>10461574.55</v>
      </c>
      <c r="C876" s="194">
        <f>C875+Sheet!C869</f>
        <v>6158283.984</v>
      </c>
      <c r="D876" s="195">
        <f>D875+Sheet!D869</f>
        <v>1508005.48</v>
      </c>
      <c r="E876" s="195">
        <f>E875+Sheet!E869</f>
        <v>1140256.15</v>
      </c>
      <c r="F876" s="196">
        <f>F875+Sheet!F869</f>
        <v>0</v>
      </c>
      <c r="G876" s="196">
        <f>G875+Sheet!G869</f>
        <v>0</v>
      </c>
      <c r="H876" s="199">
        <v>0.0</v>
      </c>
      <c r="I876" s="195">
        <f>I875+Sheet!I869</f>
        <v>0</v>
      </c>
      <c r="J876" s="196">
        <f>J875+Sheet!J869</f>
        <v>0</v>
      </c>
      <c r="K876" s="180">
        <f>K875+Sheet!K869</f>
        <v>0</v>
      </c>
      <c r="L876" s="180">
        <f>L875+Sheet!L869</f>
        <v>0</v>
      </c>
      <c r="M876" s="180">
        <f>M875+Sheet!M869</f>
        <v>0</v>
      </c>
      <c r="N876" s="180">
        <f>N875+Sheet!N869</f>
        <v>0</v>
      </c>
      <c r="O876" s="167">
        <f>O875+Sheet!O869</f>
        <v>515023.8364</v>
      </c>
      <c r="P876" s="167">
        <f>P875+Sheet!P869</f>
        <v>309655.5108</v>
      </c>
      <c r="Q876" s="167">
        <f>Q875+Sheet!Q869</f>
        <v>830349.5893</v>
      </c>
      <c r="R876" s="167">
        <f>R875+Sheet!R869</f>
        <v>0</v>
      </c>
      <c r="S876" s="159"/>
      <c r="T876" s="159"/>
      <c r="U876" s="159"/>
      <c r="V876" s="159"/>
      <c r="W876" s="159"/>
      <c r="X876" s="159"/>
    </row>
    <row r="877" ht="15.75" customHeight="1">
      <c r="A877" s="186" t="str">
        <f>'PROP DAILY PNL'!A871</f>
        <v/>
      </c>
      <c r="B877" s="190">
        <f t="shared" si="9"/>
        <v>10461574.55</v>
      </c>
      <c r="C877" s="194">
        <f>C876+Sheet!C870</f>
        <v>6158283.984</v>
      </c>
      <c r="D877" s="195">
        <f>D876+Sheet!D870</f>
        <v>1508005.48</v>
      </c>
      <c r="E877" s="195">
        <f>E876+Sheet!E870</f>
        <v>1140256.15</v>
      </c>
      <c r="F877" s="196">
        <f>F876+Sheet!F870</f>
        <v>0</v>
      </c>
      <c r="G877" s="196">
        <f>G876+Sheet!G870</f>
        <v>0</v>
      </c>
      <c r="H877" s="199">
        <v>0.0</v>
      </c>
      <c r="I877" s="195">
        <f>I876+Sheet!I870</f>
        <v>0</v>
      </c>
      <c r="J877" s="196">
        <f>J876+Sheet!J870</f>
        <v>0</v>
      </c>
      <c r="K877" s="180">
        <f>K876+Sheet!K870</f>
        <v>0</v>
      </c>
      <c r="L877" s="180">
        <f>L876+Sheet!L870</f>
        <v>0</v>
      </c>
      <c r="M877" s="180">
        <f>M876+Sheet!M870</f>
        <v>0</v>
      </c>
      <c r="N877" s="180">
        <f>N876+Sheet!N870</f>
        <v>0</v>
      </c>
      <c r="O877" s="167">
        <f>O876+Sheet!O870</f>
        <v>515023.8364</v>
      </c>
      <c r="P877" s="167">
        <f>P876+Sheet!P870</f>
        <v>309655.5108</v>
      </c>
      <c r="Q877" s="167">
        <f>Q876+Sheet!Q870</f>
        <v>830349.5893</v>
      </c>
      <c r="R877" s="167">
        <f>R876+Sheet!R870</f>
        <v>0</v>
      </c>
      <c r="S877" s="159"/>
      <c r="T877" s="159"/>
      <c r="U877" s="159"/>
      <c r="V877" s="159"/>
      <c r="W877" s="159"/>
      <c r="X877" s="159"/>
    </row>
    <row r="878" ht="15.75" customHeight="1">
      <c r="A878" s="186" t="str">
        <f>'PROP DAILY PNL'!A872</f>
        <v/>
      </c>
      <c r="B878" s="190">
        <f t="shared" si="9"/>
        <v>10461574.55</v>
      </c>
      <c r="C878" s="194">
        <f>C877+Sheet!C871</f>
        <v>6158283.984</v>
      </c>
      <c r="D878" s="195">
        <f>D877+Sheet!D871</f>
        <v>1508005.48</v>
      </c>
      <c r="E878" s="195">
        <f>E877+Sheet!E871</f>
        <v>1140256.15</v>
      </c>
      <c r="F878" s="196">
        <f>F877+Sheet!F871</f>
        <v>0</v>
      </c>
      <c r="G878" s="196">
        <f>G877+Sheet!G871</f>
        <v>0</v>
      </c>
      <c r="H878" s="199">
        <v>0.0</v>
      </c>
      <c r="I878" s="195">
        <f>I877+Sheet!I871</f>
        <v>0</v>
      </c>
      <c r="J878" s="196">
        <f>J877+Sheet!J871</f>
        <v>0</v>
      </c>
      <c r="K878" s="180">
        <f>K877+Sheet!K871</f>
        <v>0</v>
      </c>
      <c r="L878" s="180">
        <f>L877+Sheet!L871</f>
        <v>0</v>
      </c>
      <c r="M878" s="180">
        <f>M877+Sheet!M871</f>
        <v>0</v>
      </c>
      <c r="N878" s="180">
        <f>N877+Sheet!N871</f>
        <v>0</v>
      </c>
      <c r="O878" s="167">
        <f>O877+Sheet!O871</f>
        <v>515023.8364</v>
      </c>
      <c r="P878" s="167">
        <f>P877+Sheet!P871</f>
        <v>309655.5108</v>
      </c>
      <c r="Q878" s="167">
        <f>Q877+Sheet!Q871</f>
        <v>830349.5893</v>
      </c>
      <c r="R878" s="167">
        <f>R877+Sheet!R871</f>
        <v>0</v>
      </c>
      <c r="S878" s="159"/>
      <c r="T878" s="159"/>
      <c r="U878" s="159"/>
      <c r="V878" s="159"/>
      <c r="W878" s="159"/>
      <c r="X878" s="159"/>
    </row>
    <row r="879" ht="15.75" customHeight="1">
      <c r="A879" s="186" t="str">
        <f>'PROP DAILY PNL'!A873</f>
        <v/>
      </c>
      <c r="B879" s="190">
        <f t="shared" si="9"/>
        <v>10461574.55</v>
      </c>
      <c r="C879" s="194">
        <f>C878+Sheet!C872</f>
        <v>6158283.984</v>
      </c>
      <c r="D879" s="195">
        <f>D878+Sheet!D872</f>
        <v>1508005.48</v>
      </c>
      <c r="E879" s="195">
        <f>E878+Sheet!E872</f>
        <v>1140256.15</v>
      </c>
      <c r="F879" s="196">
        <f>F878+Sheet!F872</f>
        <v>0</v>
      </c>
      <c r="G879" s="196">
        <f>G878+Sheet!G872</f>
        <v>0</v>
      </c>
      <c r="H879" s="199">
        <v>0.0</v>
      </c>
      <c r="I879" s="195">
        <f>I878+Sheet!I872</f>
        <v>0</v>
      </c>
      <c r="J879" s="196">
        <f>J878+Sheet!J872</f>
        <v>0</v>
      </c>
      <c r="K879" s="180">
        <f>K878+Sheet!K872</f>
        <v>0</v>
      </c>
      <c r="L879" s="180">
        <f>L878+Sheet!L872</f>
        <v>0</v>
      </c>
      <c r="M879" s="180">
        <f>M878+Sheet!M872</f>
        <v>0</v>
      </c>
      <c r="N879" s="180">
        <f>N878+Sheet!N872</f>
        <v>0</v>
      </c>
      <c r="O879" s="167">
        <f>O878+Sheet!O872</f>
        <v>515023.8364</v>
      </c>
      <c r="P879" s="167">
        <f>P878+Sheet!P872</f>
        <v>309655.5108</v>
      </c>
      <c r="Q879" s="167">
        <f>Q878+Sheet!Q872</f>
        <v>830349.5893</v>
      </c>
      <c r="R879" s="167">
        <f>R878+Sheet!R872</f>
        <v>0</v>
      </c>
      <c r="S879" s="159"/>
      <c r="T879" s="159"/>
      <c r="U879" s="159"/>
      <c r="V879" s="159"/>
      <c r="W879" s="159"/>
      <c r="X879" s="159"/>
    </row>
    <row r="880" ht="15.75" customHeight="1">
      <c r="A880" s="186" t="str">
        <f>'PROP DAILY PNL'!A874</f>
        <v/>
      </c>
      <c r="B880" s="190">
        <f t="shared" si="9"/>
        <v>10461574.55</v>
      </c>
      <c r="C880" s="194">
        <f>C879+Sheet!C873</f>
        <v>6158283.984</v>
      </c>
      <c r="D880" s="195">
        <f>D879+Sheet!D873</f>
        <v>1508005.48</v>
      </c>
      <c r="E880" s="195">
        <f>E879+Sheet!E873</f>
        <v>1140256.15</v>
      </c>
      <c r="F880" s="196">
        <f>F879+Sheet!F873</f>
        <v>0</v>
      </c>
      <c r="G880" s="196">
        <f>G879+Sheet!G873</f>
        <v>0</v>
      </c>
      <c r="H880" s="199">
        <v>0.0</v>
      </c>
      <c r="I880" s="195">
        <f>I879+Sheet!I873</f>
        <v>0</v>
      </c>
      <c r="J880" s="196">
        <f>J879+Sheet!J873</f>
        <v>0</v>
      </c>
      <c r="K880" s="180">
        <f>K879+Sheet!K873</f>
        <v>0</v>
      </c>
      <c r="L880" s="180">
        <f>L879+Sheet!L873</f>
        <v>0</v>
      </c>
      <c r="M880" s="180">
        <f>M879+Sheet!M873</f>
        <v>0</v>
      </c>
      <c r="N880" s="180">
        <f>N879+Sheet!N873</f>
        <v>0</v>
      </c>
      <c r="O880" s="167">
        <f>O879+Sheet!O873</f>
        <v>515023.8364</v>
      </c>
      <c r="P880" s="167">
        <f>P879+Sheet!P873</f>
        <v>309655.5108</v>
      </c>
      <c r="Q880" s="167">
        <f>Q879+Sheet!Q873</f>
        <v>830349.5893</v>
      </c>
      <c r="R880" s="167">
        <f>R879+Sheet!R873</f>
        <v>0</v>
      </c>
      <c r="S880" s="159"/>
      <c r="T880" s="159"/>
      <c r="U880" s="159"/>
      <c r="V880" s="159"/>
      <c r="W880" s="159"/>
      <c r="X880" s="159"/>
    </row>
    <row r="881" ht="15.75" customHeight="1">
      <c r="A881" s="186" t="str">
        <f>'PROP DAILY PNL'!A875</f>
        <v/>
      </c>
      <c r="B881" s="190">
        <f t="shared" si="9"/>
        <v>10461574.55</v>
      </c>
      <c r="C881" s="194">
        <f>C880+Sheet!C874</f>
        <v>6158283.984</v>
      </c>
      <c r="D881" s="195">
        <f>D880+Sheet!D874</f>
        <v>1508005.48</v>
      </c>
      <c r="E881" s="195">
        <f>E880+Sheet!E874</f>
        <v>1140256.15</v>
      </c>
      <c r="F881" s="196">
        <f>F880+Sheet!F874</f>
        <v>0</v>
      </c>
      <c r="G881" s="196">
        <f>G880+Sheet!G874</f>
        <v>0</v>
      </c>
      <c r="H881" s="199">
        <v>0.0</v>
      </c>
      <c r="I881" s="195">
        <f>I880+Sheet!I874</f>
        <v>0</v>
      </c>
      <c r="J881" s="196">
        <f>J880+Sheet!J874</f>
        <v>0</v>
      </c>
      <c r="K881" s="180">
        <f>K880+Sheet!K874</f>
        <v>0</v>
      </c>
      <c r="L881" s="180">
        <f>L880+Sheet!L874</f>
        <v>0</v>
      </c>
      <c r="M881" s="180">
        <f>M880+Sheet!M874</f>
        <v>0</v>
      </c>
      <c r="N881" s="180">
        <f>N880+Sheet!N874</f>
        <v>0</v>
      </c>
      <c r="O881" s="167">
        <f>O880+Sheet!O874</f>
        <v>515023.8364</v>
      </c>
      <c r="P881" s="167">
        <f>P880+Sheet!P874</f>
        <v>309655.5108</v>
      </c>
      <c r="Q881" s="167">
        <f>Q880+Sheet!Q874</f>
        <v>830349.5893</v>
      </c>
      <c r="R881" s="167">
        <f>R880+Sheet!R874</f>
        <v>0</v>
      </c>
      <c r="S881" s="159"/>
      <c r="T881" s="159"/>
      <c r="U881" s="159"/>
      <c r="V881" s="159"/>
      <c r="W881" s="159"/>
      <c r="X881" s="159"/>
    </row>
    <row r="882" ht="15.75" customHeight="1">
      <c r="A882" s="186" t="str">
        <f>'PROP DAILY PNL'!A876</f>
        <v/>
      </c>
      <c r="B882" s="190">
        <f t="shared" si="9"/>
        <v>10461574.55</v>
      </c>
      <c r="C882" s="194">
        <f>C881+Sheet!C875</f>
        <v>6158283.984</v>
      </c>
      <c r="D882" s="195">
        <f>D881+Sheet!D875</f>
        <v>1508005.48</v>
      </c>
      <c r="E882" s="195">
        <f>E881+Sheet!E875</f>
        <v>1140256.15</v>
      </c>
      <c r="F882" s="196">
        <f>F881+Sheet!F875</f>
        <v>0</v>
      </c>
      <c r="G882" s="196">
        <f>G881+Sheet!G875</f>
        <v>0</v>
      </c>
      <c r="H882" s="199">
        <v>0.0</v>
      </c>
      <c r="I882" s="195">
        <f>I881+Sheet!I875</f>
        <v>0</v>
      </c>
      <c r="J882" s="196">
        <f>J881+Sheet!J875</f>
        <v>0</v>
      </c>
      <c r="K882" s="180">
        <f>K881+Sheet!K875</f>
        <v>0</v>
      </c>
      <c r="L882" s="180">
        <f>L881+Sheet!L875</f>
        <v>0</v>
      </c>
      <c r="M882" s="180">
        <f>M881+Sheet!M875</f>
        <v>0</v>
      </c>
      <c r="N882" s="180">
        <f>N881+Sheet!N875</f>
        <v>0</v>
      </c>
      <c r="O882" s="167">
        <f>O881+Sheet!O875</f>
        <v>515023.8364</v>
      </c>
      <c r="P882" s="167">
        <f>P881+Sheet!P875</f>
        <v>309655.5108</v>
      </c>
      <c r="Q882" s="167">
        <f>Q881+Sheet!Q875</f>
        <v>830349.5893</v>
      </c>
      <c r="R882" s="167">
        <f>R881+Sheet!R875</f>
        <v>0</v>
      </c>
      <c r="S882" s="159"/>
      <c r="T882" s="159"/>
      <c r="U882" s="159"/>
      <c r="V882" s="159"/>
      <c r="W882" s="159"/>
      <c r="X882" s="159"/>
    </row>
    <row r="883" ht="15.75" customHeight="1">
      <c r="A883" s="186" t="str">
        <f>'PROP DAILY PNL'!A877</f>
        <v/>
      </c>
      <c r="B883" s="190">
        <f t="shared" si="9"/>
        <v>10461574.55</v>
      </c>
      <c r="C883" s="194">
        <f>C882+Sheet!C876</f>
        <v>6158283.984</v>
      </c>
      <c r="D883" s="195">
        <f>D882+Sheet!D876</f>
        <v>1508005.48</v>
      </c>
      <c r="E883" s="195">
        <f>E882+Sheet!E876</f>
        <v>1140256.15</v>
      </c>
      <c r="F883" s="196">
        <f>F882+Sheet!F876</f>
        <v>0</v>
      </c>
      <c r="G883" s="196">
        <f>G882+Sheet!G876</f>
        <v>0</v>
      </c>
      <c r="H883" s="199">
        <v>0.0</v>
      </c>
      <c r="I883" s="195">
        <f>I882+Sheet!I876</f>
        <v>0</v>
      </c>
      <c r="J883" s="196">
        <f>J882+Sheet!J876</f>
        <v>0</v>
      </c>
      <c r="K883" s="180">
        <f>K882+Sheet!K876</f>
        <v>0</v>
      </c>
      <c r="L883" s="180">
        <f>L882+Sheet!L876</f>
        <v>0</v>
      </c>
      <c r="M883" s="180">
        <f>M882+Sheet!M876</f>
        <v>0</v>
      </c>
      <c r="N883" s="180">
        <f>N882+Sheet!N876</f>
        <v>0</v>
      </c>
      <c r="O883" s="167">
        <f>O882+Sheet!O876</f>
        <v>515023.8364</v>
      </c>
      <c r="P883" s="167">
        <f>P882+Sheet!P876</f>
        <v>309655.5108</v>
      </c>
      <c r="Q883" s="167">
        <f>Q882+Sheet!Q876</f>
        <v>830349.5893</v>
      </c>
      <c r="R883" s="167">
        <f>R882+Sheet!R876</f>
        <v>0</v>
      </c>
      <c r="S883" s="159"/>
      <c r="T883" s="159"/>
      <c r="U883" s="159"/>
      <c r="V883" s="159"/>
      <c r="W883" s="159"/>
      <c r="X883" s="159"/>
    </row>
    <row r="884" ht="15.75" customHeight="1">
      <c r="A884" s="186" t="str">
        <f>'PROP DAILY PNL'!A878</f>
        <v/>
      </c>
      <c r="B884" s="190">
        <f t="shared" si="9"/>
        <v>10461574.55</v>
      </c>
      <c r="C884" s="194">
        <f>C883+Sheet!C877</f>
        <v>6158283.984</v>
      </c>
      <c r="D884" s="195">
        <f>D883+Sheet!D877</f>
        <v>1508005.48</v>
      </c>
      <c r="E884" s="195">
        <f>E883+Sheet!E877</f>
        <v>1140256.15</v>
      </c>
      <c r="F884" s="196">
        <f>F883+Sheet!F877</f>
        <v>0</v>
      </c>
      <c r="G884" s="196">
        <f>G883+Sheet!G877</f>
        <v>0</v>
      </c>
      <c r="H884" s="199">
        <v>0.0</v>
      </c>
      <c r="I884" s="195">
        <f>I883+Sheet!I877</f>
        <v>0</v>
      </c>
      <c r="J884" s="196">
        <f>J883+Sheet!J877</f>
        <v>0</v>
      </c>
      <c r="K884" s="180">
        <f>K883+Sheet!K877</f>
        <v>0</v>
      </c>
      <c r="L884" s="180">
        <f>L883+Sheet!L877</f>
        <v>0</v>
      </c>
      <c r="M884" s="180">
        <f>M883+Sheet!M877</f>
        <v>0</v>
      </c>
      <c r="N884" s="180">
        <f>N883+Sheet!N877</f>
        <v>0</v>
      </c>
      <c r="O884" s="167">
        <f>O883+Sheet!O877</f>
        <v>515023.8364</v>
      </c>
      <c r="P884" s="167">
        <f>P883+Sheet!P877</f>
        <v>309655.5108</v>
      </c>
      <c r="Q884" s="167">
        <f>Q883+Sheet!Q877</f>
        <v>830349.5893</v>
      </c>
      <c r="R884" s="167">
        <f>R883+Sheet!R877</f>
        <v>0</v>
      </c>
      <c r="S884" s="159"/>
      <c r="T884" s="159"/>
      <c r="U884" s="159"/>
      <c r="V884" s="159"/>
      <c r="W884" s="159"/>
      <c r="X884" s="159"/>
    </row>
    <row r="885" ht="15.75" customHeight="1">
      <c r="A885" s="186" t="str">
        <f>'PROP DAILY PNL'!A879</f>
        <v/>
      </c>
      <c r="B885" s="190">
        <f t="shared" si="9"/>
        <v>10461574.55</v>
      </c>
      <c r="C885" s="194">
        <f>C884+Sheet!C878</f>
        <v>6158283.984</v>
      </c>
      <c r="D885" s="195">
        <f>D884+Sheet!D878</f>
        <v>1508005.48</v>
      </c>
      <c r="E885" s="195">
        <f>E884+Sheet!E878</f>
        <v>1140256.15</v>
      </c>
      <c r="F885" s="196">
        <f>F884+Sheet!F878</f>
        <v>0</v>
      </c>
      <c r="G885" s="196">
        <f>G884+Sheet!G878</f>
        <v>0</v>
      </c>
      <c r="H885" s="199">
        <v>0.0</v>
      </c>
      <c r="I885" s="195">
        <f>I884+Sheet!I878</f>
        <v>0</v>
      </c>
      <c r="J885" s="196">
        <f>J884+Sheet!J878</f>
        <v>0</v>
      </c>
      <c r="K885" s="180">
        <f>K884+Sheet!K878</f>
        <v>0</v>
      </c>
      <c r="L885" s="180">
        <f>L884+Sheet!L878</f>
        <v>0</v>
      </c>
      <c r="M885" s="180">
        <f>M884+Sheet!M878</f>
        <v>0</v>
      </c>
      <c r="N885" s="180">
        <f>N884+Sheet!N878</f>
        <v>0</v>
      </c>
      <c r="O885" s="167">
        <f>O884+Sheet!O878</f>
        <v>515023.8364</v>
      </c>
      <c r="P885" s="167">
        <f>P884+Sheet!P878</f>
        <v>309655.5108</v>
      </c>
      <c r="Q885" s="167">
        <f>Q884+Sheet!Q878</f>
        <v>830349.5893</v>
      </c>
      <c r="R885" s="167">
        <f>R884+Sheet!R878</f>
        <v>0</v>
      </c>
      <c r="S885" s="159"/>
      <c r="T885" s="159"/>
      <c r="U885" s="159"/>
      <c r="V885" s="159"/>
      <c r="W885" s="159"/>
      <c r="X885" s="159"/>
    </row>
    <row r="886" ht="15.75" customHeight="1">
      <c r="A886" s="186" t="str">
        <f>'PROP DAILY PNL'!A880</f>
        <v/>
      </c>
      <c r="B886" s="190">
        <f t="shared" si="9"/>
        <v>10461574.55</v>
      </c>
      <c r="C886" s="194">
        <f>C885+Sheet!C879</f>
        <v>6158283.984</v>
      </c>
      <c r="D886" s="195">
        <f>D885+Sheet!D879</f>
        <v>1508005.48</v>
      </c>
      <c r="E886" s="195">
        <f>E885+Sheet!E879</f>
        <v>1140256.15</v>
      </c>
      <c r="F886" s="196">
        <f>F885+Sheet!F879</f>
        <v>0</v>
      </c>
      <c r="G886" s="196">
        <f>G885+Sheet!G879</f>
        <v>0</v>
      </c>
      <c r="H886" s="199">
        <v>0.0</v>
      </c>
      <c r="I886" s="195">
        <f>I885+Sheet!I879</f>
        <v>0</v>
      </c>
      <c r="J886" s="196">
        <f>J885+Sheet!J879</f>
        <v>0</v>
      </c>
      <c r="K886" s="180">
        <f>K885+Sheet!K879</f>
        <v>0</v>
      </c>
      <c r="L886" s="180">
        <f>L885+Sheet!L879</f>
        <v>0</v>
      </c>
      <c r="M886" s="180">
        <f>M885+Sheet!M879</f>
        <v>0</v>
      </c>
      <c r="N886" s="180">
        <f>N885+Sheet!N879</f>
        <v>0</v>
      </c>
      <c r="O886" s="167">
        <f>O885+Sheet!O879</f>
        <v>515023.8364</v>
      </c>
      <c r="P886" s="167">
        <f>P885+Sheet!P879</f>
        <v>309655.5108</v>
      </c>
      <c r="Q886" s="167">
        <f>Q885+Sheet!Q879</f>
        <v>830349.5893</v>
      </c>
      <c r="R886" s="167">
        <f>R885+Sheet!R879</f>
        <v>0</v>
      </c>
      <c r="S886" s="159"/>
      <c r="T886" s="159"/>
      <c r="U886" s="159"/>
      <c r="V886" s="159"/>
      <c r="W886" s="159"/>
      <c r="X886" s="159"/>
    </row>
    <row r="887" ht="15.75" customHeight="1">
      <c r="A887" s="186" t="str">
        <f>'PROP DAILY PNL'!A881</f>
        <v/>
      </c>
      <c r="B887" s="190">
        <f t="shared" si="9"/>
        <v>10461574.55</v>
      </c>
      <c r="C887" s="194">
        <f>C886+Sheet!C880</f>
        <v>6158283.984</v>
      </c>
      <c r="D887" s="195">
        <f>D886+Sheet!D880</f>
        <v>1508005.48</v>
      </c>
      <c r="E887" s="195">
        <f>E886+Sheet!E880</f>
        <v>1140256.15</v>
      </c>
      <c r="F887" s="196">
        <f>F886+Sheet!F880</f>
        <v>0</v>
      </c>
      <c r="G887" s="196">
        <f>G886+Sheet!G880</f>
        <v>0</v>
      </c>
      <c r="H887" s="199">
        <v>0.0</v>
      </c>
      <c r="I887" s="195">
        <f>I886+Sheet!I880</f>
        <v>0</v>
      </c>
      <c r="J887" s="196">
        <f>J886+Sheet!J880</f>
        <v>0</v>
      </c>
      <c r="K887" s="180">
        <f>K886+Sheet!K880</f>
        <v>0</v>
      </c>
      <c r="L887" s="180">
        <f>L886+Sheet!L880</f>
        <v>0</v>
      </c>
      <c r="M887" s="180">
        <f>M886+Sheet!M880</f>
        <v>0</v>
      </c>
      <c r="N887" s="180">
        <f>N886+Sheet!N880</f>
        <v>0</v>
      </c>
      <c r="O887" s="167">
        <f>O886+Sheet!O880</f>
        <v>515023.8364</v>
      </c>
      <c r="P887" s="167">
        <f>P886+Sheet!P880</f>
        <v>309655.5108</v>
      </c>
      <c r="Q887" s="167">
        <f>Q886+Sheet!Q880</f>
        <v>830349.5893</v>
      </c>
      <c r="R887" s="167">
        <f>R886+Sheet!R880</f>
        <v>0</v>
      </c>
      <c r="S887" s="159"/>
      <c r="T887" s="159"/>
      <c r="U887" s="159"/>
      <c r="V887" s="159"/>
      <c r="W887" s="159"/>
      <c r="X887" s="159"/>
    </row>
    <row r="888" ht="15.75" customHeight="1">
      <c r="A888" s="186" t="str">
        <f>'PROP DAILY PNL'!A882</f>
        <v/>
      </c>
      <c r="B888" s="190">
        <f t="shared" si="9"/>
        <v>10461574.55</v>
      </c>
      <c r="C888" s="194">
        <f>C887+Sheet!C881</f>
        <v>6158283.984</v>
      </c>
      <c r="D888" s="195">
        <f>D887+Sheet!D881</f>
        <v>1508005.48</v>
      </c>
      <c r="E888" s="195">
        <f>E887+Sheet!E881</f>
        <v>1140256.15</v>
      </c>
      <c r="F888" s="196">
        <f>F887+Sheet!F881</f>
        <v>0</v>
      </c>
      <c r="G888" s="196">
        <f>G887+Sheet!G881</f>
        <v>0</v>
      </c>
      <c r="H888" s="199">
        <v>0.0</v>
      </c>
      <c r="I888" s="195">
        <f>I887+Sheet!I881</f>
        <v>0</v>
      </c>
      <c r="J888" s="196">
        <f>J887+Sheet!J881</f>
        <v>0</v>
      </c>
      <c r="K888" s="180">
        <f>K887+Sheet!K881</f>
        <v>0</v>
      </c>
      <c r="L888" s="180">
        <f>L887+Sheet!L881</f>
        <v>0</v>
      </c>
      <c r="M888" s="180">
        <f>M887+Sheet!M881</f>
        <v>0</v>
      </c>
      <c r="N888" s="180">
        <f>N887+Sheet!N881</f>
        <v>0</v>
      </c>
      <c r="O888" s="167">
        <f>O887+Sheet!O881</f>
        <v>515023.8364</v>
      </c>
      <c r="P888" s="167">
        <f>P887+Sheet!P881</f>
        <v>309655.5108</v>
      </c>
      <c r="Q888" s="167">
        <f>Q887+Sheet!Q881</f>
        <v>830349.5893</v>
      </c>
      <c r="R888" s="167">
        <f>R887+Sheet!R881</f>
        <v>0</v>
      </c>
      <c r="S888" s="159"/>
      <c r="T888" s="159"/>
      <c r="U888" s="159"/>
      <c r="V888" s="159"/>
      <c r="W888" s="159"/>
      <c r="X888" s="159"/>
    </row>
    <row r="889" ht="15.75" customHeight="1">
      <c r="A889" s="186" t="str">
        <f>'PROP DAILY PNL'!A883</f>
        <v/>
      </c>
      <c r="B889" s="190">
        <f t="shared" si="9"/>
        <v>10461574.55</v>
      </c>
      <c r="C889" s="194">
        <f>C888+Sheet!C882</f>
        <v>6158283.984</v>
      </c>
      <c r="D889" s="195">
        <f>D888+Sheet!D882</f>
        <v>1508005.48</v>
      </c>
      <c r="E889" s="195">
        <f>E888+Sheet!E882</f>
        <v>1140256.15</v>
      </c>
      <c r="F889" s="196">
        <f>F888+Sheet!F882</f>
        <v>0</v>
      </c>
      <c r="G889" s="196">
        <f>G888+Sheet!G882</f>
        <v>0</v>
      </c>
      <c r="H889" s="199">
        <v>0.0</v>
      </c>
      <c r="I889" s="195">
        <f>I888+Sheet!I882</f>
        <v>0</v>
      </c>
      <c r="J889" s="196">
        <f>J888+Sheet!J882</f>
        <v>0</v>
      </c>
      <c r="K889" s="180">
        <f>K888+Sheet!K882</f>
        <v>0</v>
      </c>
      <c r="L889" s="180">
        <f>L888+Sheet!L882</f>
        <v>0</v>
      </c>
      <c r="M889" s="180">
        <f>M888+Sheet!M882</f>
        <v>0</v>
      </c>
      <c r="N889" s="180">
        <f>N888+Sheet!N882</f>
        <v>0</v>
      </c>
      <c r="O889" s="167">
        <f>O888+Sheet!O882</f>
        <v>515023.8364</v>
      </c>
      <c r="P889" s="167">
        <f>P888+Sheet!P882</f>
        <v>309655.5108</v>
      </c>
      <c r="Q889" s="167">
        <f>Q888+Sheet!Q882</f>
        <v>830349.5893</v>
      </c>
      <c r="R889" s="167">
        <f>R888+Sheet!R882</f>
        <v>0</v>
      </c>
      <c r="S889" s="159"/>
      <c r="T889" s="159"/>
      <c r="U889" s="159"/>
      <c r="V889" s="159"/>
      <c r="W889" s="159"/>
      <c r="X889" s="159"/>
    </row>
    <row r="890" ht="15.75" customHeight="1">
      <c r="A890" s="186" t="str">
        <f>'PROP DAILY PNL'!A884</f>
        <v/>
      </c>
      <c r="B890" s="190">
        <f t="shared" si="9"/>
        <v>10461574.55</v>
      </c>
      <c r="C890" s="194">
        <f>C889+Sheet!C883</f>
        <v>6158283.984</v>
      </c>
      <c r="D890" s="195">
        <f>D889+Sheet!D883</f>
        <v>1508005.48</v>
      </c>
      <c r="E890" s="195">
        <f>E889+Sheet!E883</f>
        <v>1140256.15</v>
      </c>
      <c r="F890" s="196">
        <f>F889+Sheet!F883</f>
        <v>0</v>
      </c>
      <c r="G890" s="196">
        <f>G889+Sheet!G883</f>
        <v>0</v>
      </c>
      <c r="H890" s="199">
        <v>0.0</v>
      </c>
      <c r="I890" s="195">
        <f>I889+Sheet!I883</f>
        <v>0</v>
      </c>
      <c r="J890" s="196">
        <f>J889+Sheet!J883</f>
        <v>0</v>
      </c>
      <c r="K890" s="180">
        <f>K889+Sheet!K883</f>
        <v>0</v>
      </c>
      <c r="L890" s="180">
        <f>L889+Sheet!L883</f>
        <v>0</v>
      </c>
      <c r="M890" s="180">
        <f>M889+Sheet!M883</f>
        <v>0</v>
      </c>
      <c r="N890" s="180">
        <f>N889+Sheet!N883</f>
        <v>0</v>
      </c>
      <c r="O890" s="167">
        <f>O889+Sheet!O883</f>
        <v>515023.8364</v>
      </c>
      <c r="P890" s="167">
        <f>P889+Sheet!P883</f>
        <v>309655.5108</v>
      </c>
      <c r="Q890" s="167">
        <f>Q889+Sheet!Q883</f>
        <v>830349.5893</v>
      </c>
      <c r="R890" s="167">
        <f>R889+Sheet!R883</f>
        <v>0</v>
      </c>
      <c r="S890" s="159"/>
      <c r="T890" s="159"/>
      <c r="U890" s="159"/>
      <c r="V890" s="159"/>
      <c r="W890" s="159"/>
      <c r="X890" s="159"/>
    </row>
    <row r="891" ht="15.75" customHeight="1">
      <c r="A891" s="186" t="str">
        <f>'PROP DAILY PNL'!A885</f>
        <v/>
      </c>
      <c r="B891" s="190">
        <f t="shared" si="9"/>
        <v>10461574.55</v>
      </c>
      <c r="C891" s="194">
        <f>C890+Sheet!C884</f>
        <v>6158283.984</v>
      </c>
      <c r="D891" s="195">
        <f>D890+Sheet!D884</f>
        <v>1508005.48</v>
      </c>
      <c r="E891" s="195">
        <f>E890+Sheet!E884</f>
        <v>1140256.15</v>
      </c>
      <c r="F891" s="196">
        <f>F890+Sheet!F884</f>
        <v>0</v>
      </c>
      <c r="G891" s="196">
        <f>G890+Sheet!G884</f>
        <v>0</v>
      </c>
      <c r="H891" s="199">
        <v>0.0</v>
      </c>
      <c r="I891" s="195">
        <f>I890+Sheet!I884</f>
        <v>0</v>
      </c>
      <c r="J891" s="196">
        <f>J890+Sheet!J884</f>
        <v>0</v>
      </c>
      <c r="K891" s="180">
        <f>K890+Sheet!K884</f>
        <v>0</v>
      </c>
      <c r="L891" s="180">
        <f>L890+Sheet!L884</f>
        <v>0</v>
      </c>
      <c r="M891" s="180">
        <f>M890+Sheet!M884</f>
        <v>0</v>
      </c>
      <c r="N891" s="180">
        <f>N890+Sheet!N884</f>
        <v>0</v>
      </c>
      <c r="O891" s="167">
        <f>O890+Sheet!O884</f>
        <v>515023.8364</v>
      </c>
      <c r="P891" s="167">
        <f>P890+Sheet!P884</f>
        <v>309655.5108</v>
      </c>
      <c r="Q891" s="167">
        <f>Q890+Sheet!Q884</f>
        <v>830349.5893</v>
      </c>
      <c r="R891" s="167">
        <f>R890+Sheet!R884</f>
        <v>0</v>
      </c>
      <c r="S891" s="159"/>
      <c r="T891" s="159"/>
      <c r="U891" s="159"/>
      <c r="V891" s="159"/>
      <c r="W891" s="159"/>
      <c r="X891" s="159"/>
    </row>
    <row r="892" ht="15.75" customHeight="1">
      <c r="A892" s="186" t="str">
        <f>'PROP DAILY PNL'!A886</f>
        <v/>
      </c>
      <c r="B892" s="190">
        <f t="shared" si="9"/>
        <v>10461574.55</v>
      </c>
      <c r="C892" s="194">
        <f>C891+Sheet!C885</f>
        <v>6158283.984</v>
      </c>
      <c r="D892" s="195">
        <f>D891+Sheet!D885</f>
        <v>1508005.48</v>
      </c>
      <c r="E892" s="195">
        <f>E891+Sheet!E885</f>
        <v>1140256.15</v>
      </c>
      <c r="F892" s="196">
        <f>F891+Sheet!F885</f>
        <v>0</v>
      </c>
      <c r="G892" s="196">
        <f>G891+Sheet!G885</f>
        <v>0</v>
      </c>
      <c r="H892" s="199">
        <v>0.0</v>
      </c>
      <c r="I892" s="195">
        <f>I891+Sheet!I885</f>
        <v>0</v>
      </c>
      <c r="J892" s="196">
        <f>J891+Sheet!J885</f>
        <v>0</v>
      </c>
      <c r="K892" s="180">
        <f>K891+Sheet!K885</f>
        <v>0</v>
      </c>
      <c r="L892" s="180">
        <f>L891+Sheet!L885</f>
        <v>0</v>
      </c>
      <c r="M892" s="180">
        <f>M891+Sheet!M885</f>
        <v>0</v>
      </c>
      <c r="N892" s="180">
        <f>N891+Sheet!N885</f>
        <v>0</v>
      </c>
      <c r="O892" s="167">
        <f>O891+Sheet!O885</f>
        <v>515023.8364</v>
      </c>
      <c r="P892" s="167">
        <f>P891+Sheet!P885</f>
        <v>309655.5108</v>
      </c>
      <c r="Q892" s="167">
        <f>Q891+Sheet!Q885</f>
        <v>830349.5893</v>
      </c>
      <c r="R892" s="167">
        <f>R891+Sheet!R885</f>
        <v>0</v>
      </c>
      <c r="S892" s="159"/>
      <c r="T892" s="159"/>
      <c r="U892" s="159"/>
      <c r="V892" s="159"/>
      <c r="W892" s="159"/>
      <c r="X892" s="159"/>
    </row>
    <row r="893" ht="15.75" customHeight="1">
      <c r="A893" s="186" t="str">
        <f>'PROP DAILY PNL'!A887</f>
        <v/>
      </c>
      <c r="B893" s="190">
        <f t="shared" si="9"/>
        <v>10461574.55</v>
      </c>
      <c r="C893" s="194">
        <f>C892+Sheet!C886</f>
        <v>6158283.984</v>
      </c>
      <c r="D893" s="195">
        <f>D892+Sheet!D886</f>
        <v>1508005.48</v>
      </c>
      <c r="E893" s="195">
        <f>E892+Sheet!E886</f>
        <v>1140256.15</v>
      </c>
      <c r="F893" s="196">
        <f>F892+Sheet!F886</f>
        <v>0</v>
      </c>
      <c r="G893" s="196">
        <f>G892+Sheet!G886</f>
        <v>0</v>
      </c>
      <c r="H893" s="199">
        <v>0.0</v>
      </c>
      <c r="I893" s="195">
        <f>I892+Sheet!I886</f>
        <v>0</v>
      </c>
      <c r="J893" s="196">
        <f>J892+Sheet!J886</f>
        <v>0</v>
      </c>
      <c r="K893" s="180">
        <f>K892+Sheet!K886</f>
        <v>0</v>
      </c>
      <c r="L893" s="180">
        <f>L892+Sheet!L886</f>
        <v>0</v>
      </c>
      <c r="M893" s="180">
        <f>M892+Sheet!M886</f>
        <v>0</v>
      </c>
      <c r="N893" s="180">
        <f>N892+Sheet!N886</f>
        <v>0</v>
      </c>
      <c r="O893" s="167">
        <f>O892+Sheet!O886</f>
        <v>515023.8364</v>
      </c>
      <c r="P893" s="167">
        <f>P892+Sheet!P886</f>
        <v>309655.5108</v>
      </c>
      <c r="Q893" s="167">
        <f>Q892+Sheet!Q886</f>
        <v>830349.5893</v>
      </c>
      <c r="R893" s="167">
        <f>R892+Sheet!R886</f>
        <v>0</v>
      </c>
      <c r="S893" s="159"/>
      <c r="T893" s="159"/>
      <c r="U893" s="159"/>
      <c r="V893" s="159"/>
      <c r="W893" s="159"/>
      <c r="X893" s="159"/>
    </row>
    <row r="894" ht="15.75" customHeight="1">
      <c r="A894" s="186" t="str">
        <f>'PROP DAILY PNL'!A888</f>
        <v/>
      </c>
      <c r="B894" s="190">
        <f t="shared" si="9"/>
        <v>10461574.55</v>
      </c>
      <c r="C894" s="194">
        <f>C893+Sheet!C887</f>
        <v>6158283.984</v>
      </c>
      <c r="D894" s="195">
        <f>D893+Sheet!D887</f>
        <v>1508005.48</v>
      </c>
      <c r="E894" s="195">
        <f>E893+Sheet!E887</f>
        <v>1140256.15</v>
      </c>
      <c r="F894" s="196">
        <f>F893+Sheet!F887</f>
        <v>0</v>
      </c>
      <c r="G894" s="196">
        <f>G893+Sheet!G887</f>
        <v>0</v>
      </c>
      <c r="H894" s="199">
        <v>0.0</v>
      </c>
      <c r="I894" s="195">
        <f>I893+Sheet!I887</f>
        <v>0</v>
      </c>
      <c r="J894" s="196">
        <f>J893+Sheet!J887</f>
        <v>0</v>
      </c>
      <c r="K894" s="180">
        <f>K893+Sheet!K887</f>
        <v>0</v>
      </c>
      <c r="L894" s="180">
        <f>L893+Sheet!L887</f>
        <v>0</v>
      </c>
      <c r="M894" s="180">
        <f>M893+Sheet!M887</f>
        <v>0</v>
      </c>
      <c r="N894" s="180">
        <f>N893+Sheet!N887</f>
        <v>0</v>
      </c>
      <c r="O894" s="167">
        <f>O893+Sheet!O887</f>
        <v>515023.8364</v>
      </c>
      <c r="P894" s="167">
        <f>P893+Sheet!P887</f>
        <v>309655.5108</v>
      </c>
      <c r="Q894" s="167">
        <f>Q893+Sheet!Q887</f>
        <v>830349.5893</v>
      </c>
      <c r="R894" s="167">
        <f>R893+Sheet!R887</f>
        <v>0</v>
      </c>
      <c r="S894" s="159"/>
      <c r="T894" s="159"/>
      <c r="U894" s="159"/>
      <c r="V894" s="159"/>
      <c r="W894" s="159"/>
      <c r="X894" s="159"/>
    </row>
    <row r="895" ht="15.75" customHeight="1">
      <c r="A895" s="186" t="str">
        <f>'PROP DAILY PNL'!A889</f>
        <v/>
      </c>
      <c r="B895" s="190">
        <f t="shared" si="9"/>
        <v>10461574.55</v>
      </c>
      <c r="C895" s="194">
        <f>C894+Sheet!C888</f>
        <v>6158283.984</v>
      </c>
      <c r="D895" s="195">
        <f>D894+Sheet!D888</f>
        <v>1508005.48</v>
      </c>
      <c r="E895" s="195">
        <f>E894+Sheet!E888</f>
        <v>1140256.15</v>
      </c>
      <c r="F895" s="196">
        <f>F894+Sheet!F888</f>
        <v>0</v>
      </c>
      <c r="G895" s="196">
        <f>G894+Sheet!G888</f>
        <v>0</v>
      </c>
      <c r="H895" s="199">
        <v>0.0</v>
      </c>
      <c r="I895" s="195">
        <f>I894+Sheet!I888</f>
        <v>0</v>
      </c>
      <c r="J895" s="196">
        <f>J894+Sheet!J888</f>
        <v>0</v>
      </c>
      <c r="K895" s="180">
        <f>K894+Sheet!K888</f>
        <v>0</v>
      </c>
      <c r="L895" s="180">
        <f>L894+Sheet!L888</f>
        <v>0</v>
      </c>
      <c r="M895" s="180">
        <f>M894+Sheet!M888</f>
        <v>0</v>
      </c>
      <c r="N895" s="180">
        <f>N894+Sheet!N888</f>
        <v>0</v>
      </c>
      <c r="O895" s="167">
        <f>O894+Sheet!O888</f>
        <v>515023.8364</v>
      </c>
      <c r="P895" s="167">
        <f>P894+Sheet!P888</f>
        <v>309655.5108</v>
      </c>
      <c r="Q895" s="167">
        <f>Q894+Sheet!Q888</f>
        <v>830349.5893</v>
      </c>
      <c r="R895" s="167">
        <f>R894+Sheet!R888</f>
        <v>0</v>
      </c>
      <c r="S895" s="159"/>
      <c r="T895" s="159"/>
      <c r="U895" s="159"/>
      <c r="V895" s="159"/>
      <c r="W895" s="159"/>
      <c r="X895" s="159"/>
    </row>
    <row r="896" ht="15.75" customHeight="1">
      <c r="A896" s="186" t="str">
        <f>'PROP DAILY PNL'!A890</f>
        <v/>
      </c>
      <c r="B896" s="190">
        <f t="shared" si="9"/>
        <v>10461574.55</v>
      </c>
      <c r="C896" s="194">
        <f>C895+Sheet!C889</f>
        <v>6158283.984</v>
      </c>
      <c r="D896" s="195">
        <f>D895+Sheet!D889</f>
        <v>1508005.48</v>
      </c>
      <c r="E896" s="195">
        <f>E895+Sheet!E889</f>
        <v>1140256.15</v>
      </c>
      <c r="F896" s="196">
        <f>F895+Sheet!F889</f>
        <v>0</v>
      </c>
      <c r="G896" s="196">
        <f>G895+Sheet!G889</f>
        <v>0</v>
      </c>
      <c r="H896" s="199">
        <v>0.0</v>
      </c>
      <c r="I896" s="195">
        <f>I895+Sheet!I889</f>
        <v>0</v>
      </c>
      <c r="J896" s="196">
        <f>J895+Sheet!J889</f>
        <v>0</v>
      </c>
      <c r="K896" s="180">
        <f>K895+Sheet!K889</f>
        <v>0</v>
      </c>
      <c r="L896" s="180">
        <f>L895+Sheet!L889</f>
        <v>0</v>
      </c>
      <c r="M896" s="180">
        <f>M895+Sheet!M889</f>
        <v>0</v>
      </c>
      <c r="N896" s="180">
        <f>N895+Sheet!N889</f>
        <v>0</v>
      </c>
      <c r="O896" s="167">
        <f>O895+Sheet!O889</f>
        <v>515023.8364</v>
      </c>
      <c r="P896" s="167">
        <f>P895+Sheet!P889</f>
        <v>309655.5108</v>
      </c>
      <c r="Q896" s="167">
        <f>Q895+Sheet!Q889</f>
        <v>830349.5893</v>
      </c>
      <c r="R896" s="167">
        <f>R895+Sheet!R889</f>
        <v>0</v>
      </c>
      <c r="S896" s="159"/>
      <c r="T896" s="159"/>
      <c r="U896" s="159"/>
      <c r="V896" s="159"/>
      <c r="W896" s="159"/>
      <c r="X896" s="159"/>
    </row>
    <row r="897" ht="15.75" customHeight="1">
      <c r="A897" s="186" t="str">
        <f>'PROP DAILY PNL'!A891</f>
        <v/>
      </c>
      <c r="B897" s="190">
        <f t="shared" si="9"/>
        <v>10461574.55</v>
      </c>
      <c r="C897" s="194">
        <f>C896+Sheet!C890</f>
        <v>6158283.984</v>
      </c>
      <c r="D897" s="195">
        <f>D896+Sheet!D890</f>
        <v>1508005.48</v>
      </c>
      <c r="E897" s="195">
        <f>E896+Sheet!E890</f>
        <v>1140256.15</v>
      </c>
      <c r="F897" s="196">
        <f>F896+Sheet!F890</f>
        <v>0</v>
      </c>
      <c r="G897" s="196">
        <f>G896+Sheet!G890</f>
        <v>0</v>
      </c>
      <c r="H897" s="199">
        <v>0.0</v>
      </c>
      <c r="I897" s="195">
        <f>I896+Sheet!I890</f>
        <v>0</v>
      </c>
      <c r="J897" s="196">
        <f>J896+Sheet!J890</f>
        <v>0</v>
      </c>
      <c r="K897" s="180">
        <f>K896+Sheet!K890</f>
        <v>0</v>
      </c>
      <c r="L897" s="180">
        <f>L896+Sheet!L890</f>
        <v>0</v>
      </c>
      <c r="M897" s="180">
        <f>M896+Sheet!M890</f>
        <v>0</v>
      </c>
      <c r="N897" s="180">
        <f>N896+Sheet!N890</f>
        <v>0</v>
      </c>
      <c r="O897" s="167">
        <f>O896+Sheet!O890</f>
        <v>515023.8364</v>
      </c>
      <c r="P897" s="167">
        <f>P896+Sheet!P890</f>
        <v>309655.5108</v>
      </c>
      <c r="Q897" s="167">
        <f>Q896+Sheet!Q890</f>
        <v>830349.5893</v>
      </c>
      <c r="R897" s="167">
        <f>R896+Sheet!R890</f>
        <v>0</v>
      </c>
      <c r="S897" s="159"/>
      <c r="T897" s="159"/>
      <c r="U897" s="159"/>
      <c r="V897" s="159"/>
      <c r="W897" s="159"/>
      <c r="X897" s="159"/>
    </row>
    <row r="898" ht="15.75" customHeight="1">
      <c r="A898" s="186" t="str">
        <f>'PROP DAILY PNL'!A892</f>
        <v/>
      </c>
      <c r="B898" s="190">
        <f t="shared" si="9"/>
        <v>10461574.55</v>
      </c>
      <c r="C898" s="194">
        <f>C897+Sheet!C891</f>
        <v>6158283.984</v>
      </c>
      <c r="D898" s="195">
        <f>D897+Sheet!D891</f>
        <v>1508005.48</v>
      </c>
      <c r="E898" s="195">
        <f>E897+Sheet!E891</f>
        <v>1140256.15</v>
      </c>
      <c r="F898" s="196">
        <f>F897+Sheet!F891</f>
        <v>0</v>
      </c>
      <c r="G898" s="196">
        <f>G897+Sheet!G891</f>
        <v>0</v>
      </c>
      <c r="H898" s="199">
        <v>0.0</v>
      </c>
      <c r="I898" s="195">
        <f>I897+Sheet!I891</f>
        <v>0</v>
      </c>
      <c r="J898" s="196">
        <f>J897+Sheet!J891</f>
        <v>0</v>
      </c>
      <c r="K898" s="180">
        <f>K897+Sheet!K891</f>
        <v>0</v>
      </c>
      <c r="L898" s="180">
        <f>L897+Sheet!L891</f>
        <v>0</v>
      </c>
      <c r="M898" s="180">
        <f>M897+Sheet!M891</f>
        <v>0</v>
      </c>
      <c r="N898" s="180">
        <f>N897+Sheet!N891</f>
        <v>0</v>
      </c>
      <c r="O898" s="167">
        <f>O897+Sheet!O891</f>
        <v>515023.8364</v>
      </c>
      <c r="P898" s="167">
        <f>P897+Sheet!P891</f>
        <v>309655.5108</v>
      </c>
      <c r="Q898" s="167">
        <f>Q897+Sheet!Q891</f>
        <v>830349.5893</v>
      </c>
      <c r="R898" s="167">
        <f>R897+Sheet!R891</f>
        <v>0</v>
      </c>
      <c r="S898" s="159"/>
      <c r="T898" s="159"/>
      <c r="U898" s="159"/>
      <c r="V898" s="159"/>
      <c r="W898" s="159"/>
      <c r="X898" s="159"/>
    </row>
    <row r="899" ht="15.75" customHeight="1">
      <c r="A899" s="186" t="str">
        <f>'PROP DAILY PNL'!A893</f>
        <v/>
      </c>
      <c r="B899" s="190">
        <f t="shared" si="9"/>
        <v>10461574.55</v>
      </c>
      <c r="C899" s="194">
        <f>C898+Sheet!C892</f>
        <v>6158283.984</v>
      </c>
      <c r="D899" s="195">
        <f>D898+Sheet!D892</f>
        <v>1508005.48</v>
      </c>
      <c r="E899" s="195">
        <f>E898+Sheet!E892</f>
        <v>1140256.15</v>
      </c>
      <c r="F899" s="196">
        <f>F898+Sheet!F892</f>
        <v>0</v>
      </c>
      <c r="G899" s="196">
        <f>G898+Sheet!G892</f>
        <v>0</v>
      </c>
      <c r="H899" s="199">
        <v>0.0</v>
      </c>
      <c r="I899" s="195">
        <f>I898+Sheet!I892</f>
        <v>0</v>
      </c>
      <c r="J899" s="196">
        <f>J898+Sheet!J892</f>
        <v>0</v>
      </c>
      <c r="K899" s="180">
        <f>K898+Sheet!K892</f>
        <v>0</v>
      </c>
      <c r="L899" s="180">
        <f>L898+Sheet!L892</f>
        <v>0</v>
      </c>
      <c r="M899" s="180">
        <f>M898+Sheet!M892</f>
        <v>0</v>
      </c>
      <c r="N899" s="180">
        <f>N898+Sheet!N892</f>
        <v>0</v>
      </c>
      <c r="O899" s="167">
        <f>O898+Sheet!O892</f>
        <v>515023.8364</v>
      </c>
      <c r="P899" s="167">
        <f>P898+Sheet!P892</f>
        <v>309655.5108</v>
      </c>
      <c r="Q899" s="167">
        <f>Q898+Sheet!Q892</f>
        <v>830349.5893</v>
      </c>
      <c r="R899" s="167">
        <f>R898+Sheet!R892</f>
        <v>0</v>
      </c>
      <c r="S899" s="159"/>
      <c r="T899" s="159"/>
      <c r="U899" s="159"/>
      <c r="V899" s="159"/>
      <c r="W899" s="159"/>
      <c r="X899" s="159"/>
    </row>
    <row r="900" ht="15.75" customHeight="1">
      <c r="A900" s="186" t="str">
        <f>'PROP DAILY PNL'!A894</f>
        <v/>
      </c>
      <c r="B900" s="190">
        <f t="shared" si="9"/>
        <v>10461574.55</v>
      </c>
      <c r="C900" s="194">
        <f>C899+Sheet!C893</f>
        <v>6158283.984</v>
      </c>
      <c r="D900" s="195">
        <f>D899+Sheet!D893</f>
        <v>1508005.48</v>
      </c>
      <c r="E900" s="195">
        <f>E899+Sheet!E893</f>
        <v>1140256.15</v>
      </c>
      <c r="F900" s="196">
        <f>F899+Sheet!F893</f>
        <v>0</v>
      </c>
      <c r="G900" s="196">
        <f>G899+Sheet!G893</f>
        <v>0</v>
      </c>
      <c r="H900" s="199">
        <v>0.0</v>
      </c>
      <c r="I900" s="195">
        <f>I899+Sheet!I893</f>
        <v>0</v>
      </c>
      <c r="J900" s="196">
        <f>J899+Sheet!J893</f>
        <v>0</v>
      </c>
      <c r="K900" s="180">
        <f>K899+Sheet!K893</f>
        <v>0</v>
      </c>
      <c r="L900" s="180">
        <f>L899+Sheet!L893</f>
        <v>0</v>
      </c>
      <c r="M900" s="180">
        <f>M899+Sheet!M893</f>
        <v>0</v>
      </c>
      <c r="N900" s="180">
        <f>N899+Sheet!N893</f>
        <v>0</v>
      </c>
      <c r="O900" s="167">
        <f>O899+Sheet!O893</f>
        <v>515023.8364</v>
      </c>
      <c r="P900" s="167">
        <f>P899+Sheet!P893</f>
        <v>309655.5108</v>
      </c>
      <c r="Q900" s="167">
        <f>Q899+Sheet!Q893</f>
        <v>830349.5893</v>
      </c>
      <c r="R900" s="167">
        <f>R899+Sheet!R893</f>
        <v>0</v>
      </c>
      <c r="S900" s="159"/>
      <c r="T900" s="159"/>
      <c r="U900" s="159"/>
      <c r="V900" s="159"/>
      <c r="W900" s="159"/>
      <c r="X900" s="159"/>
    </row>
    <row r="901" ht="15.75" customHeight="1">
      <c r="A901" s="186" t="str">
        <f>'PROP DAILY PNL'!A895</f>
        <v/>
      </c>
      <c r="B901" s="190">
        <f t="shared" si="9"/>
        <v>10461574.55</v>
      </c>
      <c r="C901" s="194">
        <f>C900+Sheet!C894</f>
        <v>6158283.984</v>
      </c>
      <c r="D901" s="195">
        <f>D900+Sheet!D894</f>
        <v>1508005.48</v>
      </c>
      <c r="E901" s="195">
        <f>E900+Sheet!E894</f>
        <v>1140256.15</v>
      </c>
      <c r="F901" s="196">
        <f>F900+Sheet!F894</f>
        <v>0</v>
      </c>
      <c r="G901" s="196">
        <f>G900+Sheet!G894</f>
        <v>0</v>
      </c>
      <c r="H901" s="199">
        <v>0.0</v>
      </c>
      <c r="I901" s="195">
        <f>I900+Sheet!I894</f>
        <v>0</v>
      </c>
      <c r="J901" s="196">
        <f>J900+Sheet!J894</f>
        <v>0</v>
      </c>
      <c r="K901" s="180">
        <f>K900+Sheet!K894</f>
        <v>0</v>
      </c>
      <c r="L901" s="180">
        <f>L900+Sheet!L894</f>
        <v>0</v>
      </c>
      <c r="M901" s="180">
        <f>M900+Sheet!M894</f>
        <v>0</v>
      </c>
      <c r="N901" s="180">
        <f>N900+Sheet!N894</f>
        <v>0</v>
      </c>
      <c r="O901" s="167">
        <f>O900+Sheet!O894</f>
        <v>515023.8364</v>
      </c>
      <c r="P901" s="167">
        <f>P900+Sheet!P894</f>
        <v>309655.5108</v>
      </c>
      <c r="Q901" s="167">
        <f>Q900+Sheet!Q894</f>
        <v>830349.5893</v>
      </c>
      <c r="R901" s="167">
        <f>R900+Sheet!R894</f>
        <v>0</v>
      </c>
      <c r="S901" s="159"/>
      <c r="T901" s="159"/>
      <c r="U901" s="159"/>
      <c r="V901" s="159"/>
      <c r="W901" s="159"/>
      <c r="X901" s="159"/>
    </row>
    <row r="902" ht="15.75" customHeight="1">
      <c r="A902" s="186" t="str">
        <f>'PROP DAILY PNL'!A896</f>
        <v/>
      </c>
      <c r="B902" s="190">
        <f t="shared" si="9"/>
        <v>10461574.55</v>
      </c>
      <c r="C902" s="194">
        <f>C901+Sheet!C895</f>
        <v>6158283.984</v>
      </c>
      <c r="D902" s="195">
        <f>D901+Sheet!D895</f>
        <v>1508005.48</v>
      </c>
      <c r="E902" s="195">
        <f>E901+Sheet!E895</f>
        <v>1140256.15</v>
      </c>
      <c r="F902" s="196">
        <f>F901+Sheet!F895</f>
        <v>0</v>
      </c>
      <c r="G902" s="196">
        <f>G901+Sheet!G895</f>
        <v>0</v>
      </c>
      <c r="H902" s="199">
        <v>0.0</v>
      </c>
      <c r="I902" s="195">
        <f>I901+Sheet!I895</f>
        <v>0</v>
      </c>
      <c r="J902" s="196">
        <f>J901+Sheet!J895</f>
        <v>0</v>
      </c>
      <c r="K902" s="180">
        <f>K901+Sheet!K895</f>
        <v>0</v>
      </c>
      <c r="L902" s="180">
        <f>L901+Sheet!L895</f>
        <v>0</v>
      </c>
      <c r="M902" s="180">
        <f>M901+Sheet!M895</f>
        <v>0</v>
      </c>
      <c r="N902" s="180">
        <f>N901+Sheet!N895</f>
        <v>0</v>
      </c>
      <c r="O902" s="167">
        <f>O901+Sheet!O895</f>
        <v>515023.8364</v>
      </c>
      <c r="P902" s="167">
        <f>P901+Sheet!P895</f>
        <v>309655.5108</v>
      </c>
      <c r="Q902" s="167">
        <f>Q901+Sheet!Q895</f>
        <v>830349.5893</v>
      </c>
      <c r="R902" s="167">
        <f>R901+Sheet!R895</f>
        <v>0</v>
      </c>
      <c r="S902" s="159"/>
      <c r="T902" s="159"/>
      <c r="U902" s="159"/>
      <c r="V902" s="159"/>
      <c r="W902" s="159"/>
      <c r="X902" s="159"/>
    </row>
    <row r="903" ht="15.75" customHeight="1">
      <c r="A903" s="186" t="str">
        <f>'PROP DAILY PNL'!A897</f>
        <v/>
      </c>
      <c r="B903" s="190">
        <f t="shared" si="9"/>
        <v>10461574.55</v>
      </c>
      <c r="C903" s="194">
        <f>C902+Sheet!C896</f>
        <v>6158283.984</v>
      </c>
      <c r="D903" s="195">
        <f>D902+Sheet!D896</f>
        <v>1508005.48</v>
      </c>
      <c r="E903" s="195">
        <f>E902+Sheet!E896</f>
        <v>1140256.15</v>
      </c>
      <c r="F903" s="196">
        <f>F902+Sheet!F896</f>
        <v>0</v>
      </c>
      <c r="G903" s="196">
        <f>G902+Sheet!G896</f>
        <v>0</v>
      </c>
      <c r="H903" s="199">
        <v>0.0</v>
      </c>
      <c r="I903" s="195">
        <f>I902+Sheet!I896</f>
        <v>0</v>
      </c>
      <c r="J903" s="196">
        <f>J902+Sheet!J896</f>
        <v>0</v>
      </c>
      <c r="K903" s="180">
        <f>K902+Sheet!K896</f>
        <v>0</v>
      </c>
      <c r="L903" s="180">
        <f>L902+Sheet!L896</f>
        <v>0</v>
      </c>
      <c r="M903" s="180">
        <f>M902+Sheet!M896</f>
        <v>0</v>
      </c>
      <c r="N903" s="180">
        <f>N902+Sheet!N896</f>
        <v>0</v>
      </c>
      <c r="O903" s="167">
        <f>O902+Sheet!O896</f>
        <v>515023.8364</v>
      </c>
      <c r="P903" s="167">
        <f>P902+Sheet!P896</f>
        <v>309655.5108</v>
      </c>
      <c r="Q903" s="167">
        <f>Q902+Sheet!Q896</f>
        <v>830349.5893</v>
      </c>
      <c r="R903" s="167">
        <f>R902+Sheet!R896</f>
        <v>0</v>
      </c>
      <c r="S903" s="159"/>
      <c r="T903" s="159"/>
      <c r="U903" s="159"/>
      <c r="V903" s="159"/>
      <c r="W903" s="159"/>
      <c r="X903" s="159"/>
    </row>
    <row r="904" ht="15.75" customHeight="1">
      <c r="A904" s="186" t="str">
        <f>'PROP DAILY PNL'!A898</f>
        <v/>
      </c>
      <c r="B904" s="190">
        <f t="shared" si="9"/>
        <v>10461574.55</v>
      </c>
      <c r="C904" s="194">
        <f>C903+Sheet!C897</f>
        <v>6158283.984</v>
      </c>
      <c r="D904" s="195">
        <f>D903+Sheet!D897</f>
        <v>1508005.48</v>
      </c>
      <c r="E904" s="195">
        <f>E903+Sheet!E897</f>
        <v>1140256.15</v>
      </c>
      <c r="F904" s="196">
        <f>F903+Sheet!F897</f>
        <v>0</v>
      </c>
      <c r="G904" s="196">
        <f>G903+Sheet!G897</f>
        <v>0</v>
      </c>
      <c r="H904" s="199">
        <v>0.0</v>
      </c>
      <c r="I904" s="195">
        <f>I903+Sheet!I897</f>
        <v>0</v>
      </c>
      <c r="J904" s="196">
        <f>J903+Sheet!J897</f>
        <v>0</v>
      </c>
      <c r="K904" s="180">
        <f>K903+Sheet!K897</f>
        <v>0</v>
      </c>
      <c r="L904" s="180">
        <f>L903+Sheet!L897</f>
        <v>0</v>
      </c>
      <c r="M904" s="180">
        <f>M903+Sheet!M897</f>
        <v>0</v>
      </c>
      <c r="N904" s="180">
        <f>N903+Sheet!N897</f>
        <v>0</v>
      </c>
      <c r="O904" s="167">
        <f>O903+Sheet!O897</f>
        <v>515023.8364</v>
      </c>
      <c r="P904" s="167">
        <f>P903+Sheet!P897</f>
        <v>309655.5108</v>
      </c>
      <c r="Q904" s="167">
        <f>Q903+Sheet!Q897</f>
        <v>830349.5893</v>
      </c>
      <c r="R904" s="167">
        <f>R903+Sheet!R897</f>
        <v>0</v>
      </c>
      <c r="S904" s="159"/>
      <c r="T904" s="159"/>
      <c r="U904" s="159"/>
      <c r="V904" s="159"/>
      <c r="W904" s="159"/>
      <c r="X904" s="159"/>
    </row>
    <row r="905" ht="15.75" customHeight="1">
      <c r="A905" s="186" t="str">
        <f>'PROP DAILY PNL'!A899</f>
        <v/>
      </c>
      <c r="B905" s="190">
        <f t="shared" si="9"/>
        <v>10461574.55</v>
      </c>
      <c r="C905" s="194">
        <f>C904+Sheet!C898</f>
        <v>6158283.984</v>
      </c>
      <c r="D905" s="195">
        <f>D904+Sheet!D898</f>
        <v>1508005.48</v>
      </c>
      <c r="E905" s="195">
        <f>E904+Sheet!E898</f>
        <v>1140256.15</v>
      </c>
      <c r="F905" s="196">
        <f>F904+Sheet!F898</f>
        <v>0</v>
      </c>
      <c r="G905" s="196">
        <f>G904+Sheet!G898</f>
        <v>0</v>
      </c>
      <c r="H905" s="199">
        <v>0.0</v>
      </c>
      <c r="I905" s="195">
        <f>I904+Sheet!I898</f>
        <v>0</v>
      </c>
      <c r="J905" s="196">
        <f>J904+Sheet!J898</f>
        <v>0</v>
      </c>
      <c r="K905" s="180">
        <f>K904+Sheet!K898</f>
        <v>0</v>
      </c>
      <c r="L905" s="180">
        <f>L904+Sheet!L898</f>
        <v>0</v>
      </c>
      <c r="M905" s="180">
        <f>M904+Sheet!M898</f>
        <v>0</v>
      </c>
      <c r="N905" s="180">
        <f>N904+Sheet!N898</f>
        <v>0</v>
      </c>
      <c r="O905" s="167">
        <f>O904+Sheet!O898</f>
        <v>515023.8364</v>
      </c>
      <c r="P905" s="167">
        <f>P904+Sheet!P898</f>
        <v>309655.5108</v>
      </c>
      <c r="Q905" s="167">
        <f>Q904+Sheet!Q898</f>
        <v>830349.5893</v>
      </c>
      <c r="R905" s="167">
        <f>R904+Sheet!R898</f>
        <v>0</v>
      </c>
      <c r="S905" s="159"/>
      <c r="T905" s="159"/>
      <c r="U905" s="159"/>
      <c r="V905" s="159"/>
      <c r="W905" s="159"/>
      <c r="X905" s="159"/>
    </row>
    <row r="906" ht="15.75" customHeight="1">
      <c r="A906" s="186" t="str">
        <f>'PROP DAILY PNL'!A900</f>
        <v/>
      </c>
      <c r="B906" s="190">
        <f t="shared" si="9"/>
        <v>10461574.55</v>
      </c>
      <c r="C906" s="194">
        <f>C905+Sheet!C899</f>
        <v>6158283.984</v>
      </c>
      <c r="D906" s="195">
        <f>D905+Sheet!D899</f>
        <v>1508005.48</v>
      </c>
      <c r="E906" s="195">
        <f>E905+Sheet!E899</f>
        <v>1140256.15</v>
      </c>
      <c r="F906" s="196">
        <f>F905+Sheet!F899</f>
        <v>0</v>
      </c>
      <c r="G906" s="196">
        <f>G905+Sheet!G899</f>
        <v>0</v>
      </c>
      <c r="H906" s="199">
        <v>0.0</v>
      </c>
      <c r="I906" s="195">
        <f>I905+Sheet!I899</f>
        <v>0</v>
      </c>
      <c r="J906" s="196">
        <f>J905+Sheet!J899</f>
        <v>0</v>
      </c>
      <c r="K906" s="180">
        <f>K905+Sheet!K899</f>
        <v>0</v>
      </c>
      <c r="L906" s="180">
        <f>L905+Sheet!L899</f>
        <v>0</v>
      </c>
      <c r="M906" s="180">
        <f>M905+Sheet!M899</f>
        <v>0</v>
      </c>
      <c r="N906" s="180">
        <f>N905+Sheet!N899</f>
        <v>0</v>
      </c>
      <c r="O906" s="167">
        <f>O905+Sheet!O899</f>
        <v>515023.8364</v>
      </c>
      <c r="P906" s="167">
        <f>P905+Sheet!P899</f>
        <v>309655.5108</v>
      </c>
      <c r="Q906" s="167">
        <f>Q905+Sheet!Q899</f>
        <v>830349.5893</v>
      </c>
      <c r="R906" s="167">
        <f>R905+Sheet!R899</f>
        <v>0</v>
      </c>
      <c r="S906" s="159"/>
      <c r="T906" s="159"/>
      <c r="U906" s="159"/>
      <c r="V906" s="159"/>
      <c r="W906" s="159"/>
      <c r="X906" s="159"/>
    </row>
    <row r="907" ht="15.75" customHeight="1">
      <c r="A907" s="186" t="str">
        <f>'PROP DAILY PNL'!A901</f>
        <v/>
      </c>
      <c r="B907" s="190">
        <f t="shared" si="9"/>
        <v>10461574.55</v>
      </c>
      <c r="C907" s="194">
        <f>C906+Sheet!C900</f>
        <v>6158283.984</v>
      </c>
      <c r="D907" s="195">
        <f>D906+Sheet!D900</f>
        <v>1508005.48</v>
      </c>
      <c r="E907" s="195">
        <f>E906+Sheet!E900</f>
        <v>1140256.15</v>
      </c>
      <c r="F907" s="196">
        <f>F906+Sheet!F900</f>
        <v>0</v>
      </c>
      <c r="G907" s="196">
        <f>G906+Sheet!G900</f>
        <v>0</v>
      </c>
      <c r="H907" s="199">
        <v>0.0</v>
      </c>
      <c r="I907" s="195">
        <f>I906+Sheet!I900</f>
        <v>0</v>
      </c>
      <c r="J907" s="196">
        <f>J906+Sheet!J900</f>
        <v>0</v>
      </c>
      <c r="K907" s="180">
        <f>K906+Sheet!K900</f>
        <v>0</v>
      </c>
      <c r="L907" s="180">
        <f>L906+Sheet!L900</f>
        <v>0</v>
      </c>
      <c r="M907" s="180">
        <f>M906+Sheet!M900</f>
        <v>0</v>
      </c>
      <c r="N907" s="180">
        <f>N906+Sheet!N900</f>
        <v>0</v>
      </c>
      <c r="O907" s="167">
        <f>O906+Sheet!O900</f>
        <v>515023.8364</v>
      </c>
      <c r="P907" s="167">
        <f>P906+Sheet!P900</f>
        <v>309655.5108</v>
      </c>
      <c r="Q907" s="167">
        <f>Q906+Sheet!Q900</f>
        <v>830349.5893</v>
      </c>
      <c r="R907" s="167">
        <f>R906+Sheet!R900</f>
        <v>0</v>
      </c>
      <c r="S907" s="159"/>
      <c r="T907" s="159"/>
      <c r="U907" s="159"/>
      <c r="V907" s="159"/>
      <c r="W907" s="159"/>
      <c r="X907" s="159"/>
    </row>
    <row r="908" ht="15.75" customHeight="1">
      <c r="A908" s="186" t="str">
        <f>'PROP DAILY PNL'!A902</f>
        <v/>
      </c>
      <c r="B908" s="190">
        <f t="shared" si="9"/>
        <v>10461574.55</v>
      </c>
      <c r="C908" s="194">
        <f>C907+Sheet!C901</f>
        <v>6158283.984</v>
      </c>
      <c r="D908" s="195">
        <f>D907+Sheet!D901</f>
        <v>1508005.48</v>
      </c>
      <c r="E908" s="195">
        <f>E907+Sheet!E901</f>
        <v>1140256.15</v>
      </c>
      <c r="F908" s="196">
        <f>F907+Sheet!F901</f>
        <v>0</v>
      </c>
      <c r="G908" s="196">
        <f>G907+Sheet!G901</f>
        <v>0</v>
      </c>
      <c r="H908" s="199">
        <v>0.0</v>
      </c>
      <c r="I908" s="195">
        <f>I907+Sheet!I901</f>
        <v>0</v>
      </c>
      <c r="J908" s="196">
        <f>J907+Sheet!J901</f>
        <v>0</v>
      </c>
      <c r="K908" s="180">
        <f>K907+Sheet!K901</f>
        <v>0</v>
      </c>
      <c r="L908" s="180">
        <f>L907+Sheet!L901</f>
        <v>0</v>
      </c>
      <c r="M908" s="180">
        <f>M907+Sheet!M901</f>
        <v>0</v>
      </c>
      <c r="N908" s="180">
        <f>N907+Sheet!N901</f>
        <v>0</v>
      </c>
      <c r="O908" s="167">
        <f>O907+Sheet!O901</f>
        <v>515023.8364</v>
      </c>
      <c r="P908" s="167">
        <f>P907+Sheet!P901</f>
        <v>309655.5108</v>
      </c>
      <c r="Q908" s="167">
        <f>Q907+Sheet!Q901</f>
        <v>830349.5893</v>
      </c>
      <c r="R908" s="167">
        <f>R907+Sheet!R901</f>
        <v>0</v>
      </c>
      <c r="S908" s="159"/>
      <c r="T908" s="159"/>
      <c r="U908" s="159"/>
      <c r="V908" s="159"/>
      <c r="W908" s="159"/>
      <c r="X908" s="159"/>
    </row>
    <row r="909" ht="15.75" customHeight="1">
      <c r="A909" s="186" t="str">
        <f>'PROP DAILY PNL'!A903</f>
        <v/>
      </c>
      <c r="B909" s="190">
        <f t="shared" si="9"/>
        <v>10461574.55</v>
      </c>
      <c r="C909" s="194">
        <f>C908+Sheet!C902</f>
        <v>6158283.984</v>
      </c>
      <c r="D909" s="195">
        <f>D908+Sheet!D902</f>
        <v>1508005.48</v>
      </c>
      <c r="E909" s="195">
        <f>E908+Sheet!E902</f>
        <v>1140256.15</v>
      </c>
      <c r="F909" s="196">
        <f>F908+Sheet!F902</f>
        <v>0</v>
      </c>
      <c r="G909" s="196">
        <f>G908+Sheet!G902</f>
        <v>0</v>
      </c>
      <c r="H909" s="199">
        <v>0.0</v>
      </c>
      <c r="I909" s="195">
        <f>I908+Sheet!I902</f>
        <v>0</v>
      </c>
      <c r="J909" s="196">
        <f>J908+Sheet!J902</f>
        <v>0</v>
      </c>
      <c r="K909" s="180">
        <f>K908+Sheet!K902</f>
        <v>0</v>
      </c>
      <c r="L909" s="180">
        <f>L908+Sheet!L902</f>
        <v>0</v>
      </c>
      <c r="M909" s="180">
        <f>M908+Sheet!M902</f>
        <v>0</v>
      </c>
      <c r="N909" s="180">
        <f>N908+Sheet!N902</f>
        <v>0</v>
      </c>
      <c r="O909" s="167">
        <f>O908+Sheet!O902</f>
        <v>515023.8364</v>
      </c>
      <c r="P909" s="167">
        <f>P908+Sheet!P902</f>
        <v>309655.5108</v>
      </c>
      <c r="Q909" s="167">
        <f>Q908+Sheet!Q902</f>
        <v>830349.5893</v>
      </c>
      <c r="R909" s="167">
        <f>R908+Sheet!R902</f>
        <v>0</v>
      </c>
      <c r="S909" s="159"/>
      <c r="T909" s="159"/>
      <c r="U909" s="159"/>
      <c r="V909" s="159"/>
      <c r="W909" s="159"/>
      <c r="X909" s="159"/>
    </row>
    <row r="910" ht="15.75" customHeight="1">
      <c r="A910" s="186" t="str">
        <f>'PROP DAILY PNL'!A904</f>
        <v/>
      </c>
      <c r="B910" s="190">
        <f t="shared" si="9"/>
        <v>10461574.55</v>
      </c>
      <c r="C910" s="194">
        <f>C909+Sheet!C903</f>
        <v>6158283.984</v>
      </c>
      <c r="D910" s="195">
        <f>D909+Sheet!D903</f>
        <v>1508005.48</v>
      </c>
      <c r="E910" s="195">
        <f>E909+Sheet!E903</f>
        <v>1140256.15</v>
      </c>
      <c r="F910" s="196">
        <f>F909+Sheet!F903</f>
        <v>0</v>
      </c>
      <c r="G910" s="196">
        <f>G909+Sheet!G903</f>
        <v>0</v>
      </c>
      <c r="H910" s="199">
        <v>0.0</v>
      </c>
      <c r="I910" s="195">
        <f>I909+Sheet!I903</f>
        <v>0</v>
      </c>
      <c r="J910" s="196">
        <f>J909+Sheet!J903</f>
        <v>0</v>
      </c>
      <c r="K910" s="180">
        <f>K909+Sheet!K903</f>
        <v>0</v>
      </c>
      <c r="L910" s="180">
        <f>L909+Sheet!L903</f>
        <v>0</v>
      </c>
      <c r="M910" s="180">
        <f>M909+Sheet!M903</f>
        <v>0</v>
      </c>
      <c r="N910" s="180">
        <f>N909+Sheet!N903</f>
        <v>0</v>
      </c>
      <c r="O910" s="167">
        <f>O909+Sheet!O903</f>
        <v>515023.8364</v>
      </c>
      <c r="P910" s="167">
        <f>P909+Sheet!P903</f>
        <v>309655.5108</v>
      </c>
      <c r="Q910" s="167">
        <f>Q909+Sheet!Q903</f>
        <v>830349.5893</v>
      </c>
      <c r="R910" s="167">
        <f>R909+Sheet!R903</f>
        <v>0</v>
      </c>
      <c r="S910" s="159"/>
      <c r="T910" s="159"/>
      <c r="U910" s="159"/>
      <c r="V910" s="159"/>
      <c r="W910" s="159"/>
      <c r="X910" s="159"/>
    </row>
    <row r="911" ht="15.75" customHeight="1">
      <c r="A911" s="186" t="str">
        <f>'PROP DAILY PNL'!A905</f>
        <v/>
      </c>
      <c r="B911" s="190">
        <f t="shared" si="9"/>
        <v>10461574.55</v>
      </c>
      <c r="C911" s="194">
        <f>C910+Sheet!C904</f>
        <v>6158283.984</v>
      </c>
      <c r="D911" s="195">
        <f>D910+Sheet!D904</f>
        <v>1508005.48</v>
      </c>
      <c r="E911" s="195">
        <f>E910+Sheet!E904</f>
        <v>1140256.15</v>
      </c>
      <c r="F911" s="196">
        <f>F910+Sheet!F904</f>
        <v>0</v>
      </c>
      <c r="G911" s="196">
        <f>G910+Sheet!G904</f>
        <v>0</v>
      </c>
      <c r="H911" s="199">
        <v>0.0</v>
      </c>
      <c r="I911" s="195">
        <f>I910+Sheet!I904</f>
        <v>0</v>
      </c>
      <c r="J911" s="196">
        <f>J910+Sheet!J904</f>
        <v>0</v>
      </c>
      <c r="K911" s="180">
        <f>K910+Sheet!K904</f>
        <v>0</v>
      </c>
      <c r="L911" s="180">
        <f>L910+Sheet!L904</f>
        <v>0</v>
      </c>
      <c r="M911" s="180">
        <f>M910+Sheet!M904</f>
        <v>0</v>
      </c>
      <c r="N911" s="180">
        <f>N910+Sheet!N904</f>
        <v>0</v>
      </c>
      <c r="O911" s="167">
        <f>O910+Sheet!O904</f>
        <v>515023.8364</v>
      </c>
      <c r="P911" s="167">
        <f>P910+Sheet!P904</f>
        <v>309655.5108</v>
      </c>
      <c r="Q911" s="167">
        <f>Q910+Sheet!Q904</f>
        <v>830349.5893</v>
      </c>
      <c r="R911" s="167">
        <f>R910+Sheet!R904</f>
        <v>0</v>
      </c>
      <c r="S911" s="159"/>
      <c r="T911" s="159"/>
      <c r="U911" s="159"/>
      <c r="V911" s="159"/>
      <c r="W911" s="159"/>
      <c r="X911" s="159"/>
    </row>
    <row r="912" ht="15.75" customHeight="1">
      <c r="A912" s="186" t="str">
        <f>'PROP DAILY PNL'!A906</f>
        <v/>
      </c>
      <c r="B912" s="190">
        <f t="shared" si="9"/>
        <v>10461574.55</v>
      </c>
      <c r="C912" s="194">
        <f>C911+Sheet!C905</f>
        <v>6158283.984</v>
      </c>
      <c r="D912" s="195">
        <f>D911+Sheet!D905</f>
        <v>1508005.48</v>
      </c>
      <c r="E912" s="195">
        <f>E911+Sheet!E905</f>
        <v>1140256.15</v>
      </c>
      <c r="F912" s="196">
        <f>F911+Sheet!F905</f>
        <v>0</v>
      </c>
      <c r="G912" s="196">
        <f>G911+Sheet!G905</f>
        <v>0</v>
      </c>
      <c r="H912" s="199">
        <v>0.0</v>
      </c>
      <c r="I912" s="195">
        <f>I911+Sheet!I905</f>
        <v>0</v>
      </c>
      <c r="J912" s="196">
        <f>J911+Sheet!J905</f>
        <v>0</v>
      </c>
      <c r="K912" s="180">
        <f>K911+Sheet!K905</f>
        <v>0</v>
      </c>
      <c r="L912" s="180">
        <f>L911+Sheet!L905</f>
        <v>0</v>
      </c>
      <c r="M912" s="180">
        <f>M911+Sheet!M905</f>
        <v>0</v>
      </c>
      <c r="N912" s="180">
        <f>N911+Sheet!N905</f>
        <v>0</v>
      </c>
      <c r="O912" s="167">
        <f>O911+Sheet!O905</f>
        <v>515023.8364</v>
      </c>
      <c r="P912" s="167">
        <f>P911+Sheet!P905</f>
        <v>309655.5108</v>
      </c>
      <c r="Q912" s="167">
        <f>Q911+Sheet!Q905</f>
        <v>830349.5893</v>
      </c>
      <c r="R912" s="167">
        <f>R911+Sheet!R905</f>
        <v>0</v>
      </c>
      <c r="S912" s="159"/>
      <c r="T912" s="159"/>
      <c r="U912" s="159"/>
      <c r="V912" s="159"/>
      <c r="W912" s="159"/>
      <c r="X912" s="159"/>
    </row>
    <row r="913" ht="15.75" customHeight="1">
      <c r="A913" s="186" t="str">
        <f>'PROP DAILY PNL'!A907</f>
        <v/>
      </c>
      <c r="B913" s="190">
        <f t="shared" si="9"/>
        <v>10461574.55</v>
      </c>
      <c r="C913" s="194">
        <f>C912+Sheet!C906</f>
        <v>6158283.984</v>
      </c>
      <c r="D913" s="195">
        <f>D912+Sheet!D906</f>
        <v>1508005.48</v>
      </c>
      <c r="E913" s="195">
        <f>E912+Sheet!E906</f>
        <v>1140256.15</v>
      </c>
      <c r="F913" s="196">
        <f>F912+Sheet!F906</f>
        <v>0</v>
      </c>
      <c r="G913" s="196">
        <f>G912+Sheet!G906</f>
        <v>0</v>
      </c>
      <c r="H913" s="199">
        <v>0.0</v>
      </c>
      <c r="I913" s="195">
        <f>I912+Sheet!I906</f>
        <v>0</v>
      </c>
      <c r="J913" s="196">
        <f>J912+Sheet!J906</f>
        <v>0</v>
      </c>
      <c r="K913" s="180">
        <f>K912+Sheet!K906</f>
        <v>0</v>
      </c>
      <c r="L913" s="180">
        <f>L912+Sheet!L906</f>
        <v>0</v>
      </c>
      <c r="M913" s="180">
        <f>M912+Sheet!M906</f>
        <v>0</v>
      </c>
      <c r="N913" s="180">
        <f>N912+Sheet!N906</f>
        <v>0</v>
      </c>
      <c r="O913" s="167">
        <f>O912+Sheet!O906</f>
        <v>515023.8364</v>
      </c>
      <c r="P913" s="167">
        <f>P912+Sheet!P906</f>
        <v>309655.5108</v>
      </c>
      <c r="Q913" s="167">
        <f>Q912+Sheet!Q906</f>
        <v>830349.5893</v>
      </c>
      <c r="R913" s="167">
        <f>R912+Sheet!R906</f>
        <v>0</v>
      </c>
      <c r="S913" s="159"/>
      <c r="T913" s="159"/>
      <c r="U913" s="159"/>
      <c r="V913" s="159"/>
      <c r="W913" s="159"/>
      <c r="X913" s="159"/>
    </row>
    <row r="914" ht="15.75" customHeight="1">
      <c r="A914" s="186" t="str">
        <f>'PROP DAILY PNL'!A908</f>
        <v/>
      </c>
      <c r="B914" s="190">
        <f t="shared" si="9"/>
        <v>10461574.55</v>
      </c>
      <c r="C914" s="194">
        <f>C913+Sheet!C907</f>
        <v>6158283.984</v>
      </c>
      <c r="D914" s="195">
        <f>D913+Sheet!D907</f>
        <v>1508005.48</v>
      </c>
      <c r="E914" s="195">
        <f>E913+Sheet!E907</f>
        <v>1140256.15</v>
      </c>
      <c r="F914" s="196">
        <f>F913+Sheet!F907</f>
        <v>0</v>
      </c>
      <c r="G914" s="196">
        <f>G913+Sheet!G907</f>
        <v>0</v>
      </c>
      <c r="H914" s="199">
        <v>0.0</v>
      </c>
      <c r="I914" s="195">
        <f>I913+Sheet!I907</f>
        <v>0</v>
      </c>
      <c r="J914" s="196">
        <f>J913+Sheet!J907</f>
        <v>0</v>
      </c>
      <c r="K914" s="180">
        <f>K913+Sheet!K907</f>
        <v>0</v>
      </c>
      <c r="L914" s="180">
        <f>L913+Sheet!L907</f>
        <v>0</v>
      </c>
      <c r="M914" s="180">
        <f>M913+Sheet!M907</f>
        <v>0</v>
      </c>
      <c r="N914" s="180">
        <f>N913+Sheet!N907</f>
        <v>0</v>
      </c>
      <c r="O914" s="167">
        <f>O913+Sheet!O907</f>
        <v>515023.8364</v>
      </c>
      <c r="P914" s="167">
        <f>P913+Sheet!P907</f>
        <v>309655.5108</v>
      </c>
      <c r="Q914" s="167">
        <f>Q913+Sheet!Q907</f>
        <v>830349.5893</v>
      </c>
      <c r="R914" s="167">
        <f>R913+Sheet!R907</f>
        <v>0</v>
      </c>
      <c r="S914" s="159"/>
      <c r="T914" s="159"/>
      <c r="U914" s="159"/>
      <c r="V914" s="159"/>
      <c r="W914" s="159"/>
      <c r="X914" s="159"/>
    </row>
    <row r="915" ht="15.75" customHeight="1">
      <c r="A915" s="186" t="str">
        <f>'PROP DAILY PNL'!A909</f>
        <v/>
      </c>
      <c r="B915" s="190">
        <f t="shared" si="9"/>
        <v>10461574.55</v>
      </c>
      <c r="C915" s="194">
        <f>C914+Sheet!C908</f>
        <v>6158283.984</v>
      </c>
      <c r="D915" s="195">
        <f>D914+Sheet!D908</f>
        <v>1508005.48</v>
      </c>
      <c r="E915" s="195">
        <f>E914+Sheet!E908</f>
        <v>1140256.15</v>
      </c>
      <c r="F915" s="196">
        <f>F914+Sheet!F908</f>
        <v>0</v>
      </c>
      <c r="G915" s="196">
        <f>G914+Sheet!G908</f>
        <v>0</v>
      </c>
      <c r="H915" s="199">
        <v>0.0</v>
      </c>
      <c r="I915" s="195">
        <f>I914+Sheet!I908</f>
        <v>0</v>
      </c>
      <c r="J915" s="196">
        <f>J914+Sheet!J908</f>
        <v>0</v>
      </c>
      <c r="K915" s="180">
        <f>K914+Sheet!K908</f>
        <v>0</v>
      </c>
      <c r="L915" s="180">
        <f>L914+Sheet!L908</f>
        <v>0</v>
      </c>
      <c r="M915" s="180">
        <f>M914+Sheet!M908</f>
        <v>0</v>
      </c>
      <c r="N915" s="180">
        <f>N914+Sheet!N908</f>
        <v>0</v>
      </c>
      <c r="O915" s="167">
        <f>O914+Sheet!O908</f>
        <v>515023.8364</v>
      </c>
      <c r="P915" s="167">
        <f>P914+Sheet!P908</f>
        <v>309655.5108</v>
      </c>
      <c r="Q915" s="167">
        <f>Q914+Sheet!Q908</f>
        <v>830349.5893</v>
      </c>
      <c r="R915" s="167">
        <f>R914+Sheet!R908</f>
        <v>0</v>
      </c>
      <c r="S915" s="159"/>
      <c r="T915" s="159"/>
      <c r="U915" s="159"/>
      <c r="V915" s="159"/>
      <c r="W915" s="159"/>
      <c r="X915" s="159"/>
    </row>
    <row r="916" ht="15.75" customHeight="1">
      <c r="A916" s="186" t="str">
        <f>'PROP DAILY PNL'!A910</f>
        <v/>
      </c>
      <c r="B916" s="190">
        <f t="shared" si="9"/>
        <v>10461574.55</v>
      </c>
      <c r="C916" s="194">
        <f>C915+Sheet!C909</f>
        <v>6158283.984</v>
      </c>
      <c r="D916" s="195">
        <f>D915+Sheet!D909</f>
        <v>1508005.48</v>
      </c>
      <c r="E916" s="195">
        <f>E915+Sheet!E909</f>
        <v>1140256.15</v>
      </c>
      <c r="F916" s="196">
        <f>F915+Sheet!F909</f>
        <v>0</v>
      </c>
      <c r="G916" s="196">
        <f>G915+Sheet!G909</f>
        <v>0</v>
      </c>
      <c r="H916" s="199">
        <v>0.0</v>
      </c>
      <c r="I916" s="195">
        <f>I915+Sheet!I909</f>
        <v>0</v>
      </c>
      <c r="J916" s="196">
        <f>J915+Sheet!J909</f>
        <v>0</v>
      </c>
      <c r="K916" s="180">
        <f>K915+Sheet!K909</f>
        <v>0</v>
      </c>
      <c r="L916" s="180">
        <f>L915+Sheet!L909</f>
        <v>0</v>
      </c>
      <c r="M916" s="180">
        <f>M915+Sheet!M909</f>
        <v>0</v>
      </c>
      <c r="N916" s="180">
        <f>N915+Sheet!N909</f>
        <v>0</v>
      </c>
      <c r="O916" s="167">
        <f>O915+Sheet!O909</f>
        <v>515023.8364</v>
      </c>
      <c r="P916" s="167">
        <f>P915+Sheet!P909</f>
        <v>309655.5108</v>
      </c>
      <c r="Q916" s="167">
        <f>Q915+Sheet!Q909</f>
        <v>830349.5893</v>
      </c>
      <c r="R916" s="167">
        <f>R915+Sheet!R909</f>
        <v>0</v>
      </c>
      <c r="S916" s="159"/>
      <c r="T916" s="159"/>
      <c r="U916" s="159"/>
      <c r="V916" s="159"/>
      <c r="W916" s="159"/>
      <c r="X916" s="159"/>
    </row>
    <row r="917" ht="15.75" customHeight="1">
      <c r="A917" s="186" t="str">
        <f>'PROP DAILY PNL'!A911</f>
        <v/>
      </c>
      <c r="B917" s="190">
        <f t="shared" si="9"/>
        <v>10461574.55</v>
      </c>
      <c r="C917" s="194">
        <f>C916+Sheet!C910</f>
        <v>6158283.984</v>
      </c>
      <c r="D917" s="195">
        <f>D916+Sheet!D910</f>
        <v>1508005.48</v>
      </c>
      <c r="E917" s="195">
        <f>E916+Sheet!E910</f>
        <v>1140256.15</v>
      </c>
      <c r="F917" s="196">
        <f>F916+Sheet!F910</f>
        <v>0</v>
      </c>
      <c r="G917" s="196">
        <f>G916+Sheet!G910</f>
        <v>0</v>
      </c>
      <c r="H917" s="199">
        <v>0.0</v>
      </c>
      <c r="I917" s="195">
        <f>I916+Sheet!I910</f>
        <v>0</v>
      </c>
      <c r="J917" s="196">
        <f>J916+Sheet!J910</f>
        <v>0</v>
      </c>
      <c r="K917" s="180">
        <f>K916+Sheet!K910</f>
        <v>0</v>
      </c>
      <c r="L917" s="180">
        <f>L916+Sheet!L910</f>
        <v>0</v>
      </c>
      <c r="M917" s="180">
        <f>M916+Sheet!M910</f>
        <v>0</v>
      </c>
      <c r="N917" s="180">
        <f>N916+Sheet!N910</f>
        <v>0</v>
      </c>
      <c r="O917" s="167">
        <f>O916+Sheet!O910</f>
        <v>515023.8364</v>
      </c>
      <c r="P917" s="167">
        <f>P916+Sheet!P910</f>
        <v>309655.5108</v>
      </c>
      <c r="Q917" s="167">
        <f>Q916+Sheet!Q910</f>
        <v>830349.5893</v>
      </c>
      <c r="R917" s="167">
        <f>R916+Sheet!R910</f>
        <v>0</v>
      </c>
      <c r="S917" s="159"/>
      <c r="T917" s="159"/>
      <c r="U917" s="159"/>
      <c r="V917" s="159"/>
      <c r="W917" s="159"/>
      <c r="X917" s="159"/>
    </row>
    <row r="918" ht="15.75" customHeight="1">
      <c r="A918" s="186" t="str">
        <f>'PROP DAILY PNL'!A912</f>
        <v/>
      </c>
      <c r="B918" s="190">
        <f t="shared" si="9"/>
        <v>10461574.55</v>
      </c>
      <c r="C918" s="194">
        <f>C917+Sheet!C911</f>
        <v>6158283.984</v>
      </c>
      <c r="D918" s="195">
        <f>D917+Sheet!D911</f>
        <v>1508005.48</v>
      </c>
      <c r="E918" s="195">
        <f>E917+Sheet!E911</f>
        <v>1140256.15</v>
      </c>
      <c r="F918" s="196">
        <f>F917+Sheet!F911</f>
        <v>0</v>
      </c>
      <c r="G918" s="196">
        <f>G917+Sheet!G911</f>
        <v>0</v>
      </c>
      <c r="H918" s="199">
        <v>0.0</v>
      </c>
      <c r="I918" s="195">
        <f>I917+Sheet!I911</f>
        <v>0</v>
      </c>
      <c r="J918" s="196">
        <f>J917+Sheet!J911</f>
        <v>0</v>
      </c>
      <c r="K918" s="180">
        <f>K917+Sheet!K911</f>
        <v>0</v>
      </c>
      <c r="L918" s="180">
        <f>L917+Sheet!L911</f>
        <v>0</v>
      </c>
      <c r="M918" s="180">
        <f>M917+Sheet!M911</f>
        <v>0</v>
      </c>
      <c r="N918" s="180">
        <f>N917+Sheet!N911</f>
        <v>0</v>
      </c>
      <c r="O918" s="167">
        <f>O917+Sheet!O911</f>
        <v>515023.8364</v>
      </c>
      <c r="P918" s="167">
        <f>P917+Sheet!P911</f>
        <v>309655.5108</v>
      </c>
      <c r="Q918" s="167">
        <f>Q917+Sheet!Q911</f>
        <v>830349.5893</v>
      </c>
      <c r="R918" s="167">
        <f>R917+Sheet!R911</f>
        <v>0</v>
      </c>
      <c r="S918" s="159"/>
      <c r="T918" s="159"/>
      <c r="U918" s="159"/>
      <c r="V918" s="159"/>
      <c r="W918" s="159"/>
      <c r="X918" s="159"/>
    </row>
    <row r="919" ht="15.75" customHeight="1">
      <c r="A919" s="186" t="str">
        <f>'PROP DAILY PNL'!A913</f>
        <v/>
      </c>
      <c r="B919" s="190">
        <f t="shared" si="9"/>
        <v>10461574.55</v>
      </c>
      <c r="C919" s="194">
        <f>C918+Sheet!C912</f>
        <v>6158283.984</v>
      </c>
      <c r="D919" s="195">
        <f>D918+Sheet!D912</f>
        <v>1508005.48</v>
      </c>
      <c r="E919" s="195">
        <f>E918+Sheet!E912</f>
        <v>1140256.15</v>
      </c>
      <c r="F919" s="196">
        <f>F918+Sheet!F912</f>
        <v>0</v>
      </c>
      <c r="G919" s="196">
        <f>G918+Sheet!G912</f>
        <v>0</v>
      </c>
      <c r="H919" s="199">
        <v>0.0</v>
      </c>
      <c r="I919" s="195">
        <f>I918+Sheet!I912</f>
        <v>0</v>
      </c>
      <c r="J919" s="196">
        <f>J918+Sheet!J912</f>
        <v>0</v>
      </c>
      <c r="K919" s="180">
        <f>K918+Sheet!K912</f>
        <v>0</v>
      </c>
      <c r="L919" s="180">
        <f>L918+Sheet!L912</f>
        <v>0</v>
      </c>
      <c r="M919" s="180">
        <f>M918+Sheet!M912</f>
        <v>0</v>
      </c>
      <c r="N919" s="180">
        <f>N918+Sheet!N912</f>
        <v>0</v>
      </c>
      <c r="O919" s="167">
        <f>O918+Sheet!O912</f>
        <v>515023.8364</v>
      </c>
      <c r="P919" s="167">
        <f>P918+Sheet!P912</f>
        <v>309655.5108</v>
      </c>
      <c r="Q919" s="167">
        <f>Q918+Sheet!Q912</f>
        <v>830349.5893</v>
      </c>
      <c r="R919" s="167">
        <f>R918+Sheet!R912</f>
        <v>0</v>
      </c>
      <c r="S919" s="159"/>
      <c r="T919" s="159"/>
      <c r="U919" s="159"/>
      <c r="V919" s="159"/>
      <c r="W919" s="159"/>
      <c r="X919" s="159"/>
    </row>
    <row r="920" ht="15.75" customHeight="1">
      <c r="A920" s="186" t="str">
        <f>'PROP DAILY PNL'!A914</f>
        <v/>
      </c>
      <c r="B920" s="190">
        <f t="shared" si="9"/>
        <v>10461574.55</v>
      </c>
      <c r="C920" s="194">
        <f>C919+Sheet!C913</f>
        <v>6158283.984</v>
      </c>
      <c r="D920" s="195">
        <f>D919+Sheet!D913</f>
        <v>1508005.48</v>
      </c>
      <c r="E920" s="195">
        <f>E919+Sheet!E913</f>
        <v>1140256.15</v>
      </c>
      <c r="F920" s="196">
        <f>F919+Sheet!F913</f>
        <v>0</v>
      </c>
      <c r="G920" s="196">
        <f>G919+Sheet!G913</f>
        <v>0</v>
      </c>
      <c r="H920" s="199">
        <v>0.0</v>
      </c>
      <c r="I920" s="195">
        <f>I919+Sheet!I913</f>
        <v>0</v>
      </c>
      <c r="J920" s="196">
        <f>J919+Sheet!J913</f>
        <v>0</v>
      </c>
      <c r="K920" s="180">
        <f>K919+Sheet!K913</f>
        <v>0</v>
      </c>
      <c r="L920" s="180">
        <f>L919+Sheet!L913</f>
        <v>0</v>
      </c>
      <c r="M920" s="180">
        <f>M919+Sheet!M913</f>
        <v>0</v>
      </c>
      <c r="N920" s="180">
        <f>N919+Sheet!N913</f>
        <v>0</v>
      </c>
      <c r="O920" s="167">
        <f>O919+Sheet!O913</f>
        <v>515023.8364</v>
      </c>
      <c r="P920" s="167">
        <f>P919+Sheet!P913</f>
        <v>309655.5108</v>
      </c>
      <c r="Q920" s="167">
        <f>Q919+Sheet!Q913</f>
        <v>830349.5893</v>
      </c>
      <c r="R920" s="167">
        <f>R919+Sheet!R913</f>
        <v>0</v>
      </c>
      <c r="S920" s="159"/>
      <c r="T920" s="159"/>
      <c r="U920" s="159"/>
      <c r="V920" s="159"/>
      <c r="W920" s="159"/>
      <c r="X920" s="159"/>
    </row>
    <row r="921" ht="15.75" customHeight="1">
      <c r="A921" s="186" t="str">
        <f>'PROP DAILY PNL'!A915</f>
        <v/>
      </c>
      <c r="B921" s="190">
        <f t="shared" si="9"/>
        <v>10461574.55</v>
      </c>
      <c r="C921" s="194">
        <f>C920+Sheet!C914</f>
        <v>6158283.984</v>
      </c>
      <c r="D921" s="195">
        <f>D920+Sheet!D914</f>
        <v>1508005.48</v>
      </c>
      <c r="E921" s="195">
        <f>E920+Sheet!E914</f>
        <v>1140256.15</v>
      </c>
      <c r="F921" s="196">
        <f>F920+Sheet!F914</f>
        <v>0</v>
      </c>
      <c r="G921" s="196">
        <f>G920+Sheet!G914</f>
        <v>0</v>
      </c>
      <c r="H921" s="199">
        <v>0.0</v>
      </c>
      <c r="I921" s="195">
        <f>I920+Sheet!I914</f>
        <v>0</v>
      </c>
      <c r="J921" s="196">
        <f>J920+Sheet!J914</f>
        <v>0</v>
      </c>
      <c r="K921" s="180">
        <f>K920+Sheet!K914</f>
        <v>0</v>
      </c>
      <c r="L921" s="180">
        <f>L920+Sheet!L914</f>
        <v>0</v>
      </c>
      <c r="M921" s="180">
        <f>M920+Sheet!M914</f>
        <v>0</v>
      </c>
      <c r="N921" s="180">
        <f>N920+Sheet!N914</f>
        <v>0</v>
      </c>
      <c r="O921" s="167">
        <f>O920+Sheet!O914</f>
        <v>515023.8364</v>
      </c>
      <c r="P921" s="167">
        <f>P920+Sheet!P914</f>
        <v>309655.5108</v>
      </c>
      <c r="Q921" s="167">
        <f>Q920+Sheet!Q914</f>
        <v>830349.5893</v>
      </c>
      <c r="R921" s="167">
        <f>R920+Sheet!R914</f>
        <v>0</v>
      </c>
      <c r="S921" s="159"/>
      <c r="T921" s="159"/>
      <c r="U921" s="159"/>
      <c r="V921" s="159"/>
      <c r="W921" s="159"/>
      <c r="X921" s="159"/>
    </row>
    <row r="922" ht="15.75" customHeight="1">
      <c r="A922" s="186" t="str">
        <f>'PROP DAILY PNL'!A916</f>
        <v/>
      </c>
      <c r="B922" s="190">
        <f t="shared" si="9"/>
        <v>10461574.55</v>
      </c>
      <c r="C922" s="194">
        <f>C921+Sheet!C915</f>
        <v>6158283.984</v>
      </c>
      <c r="D922" s="195">
        <f>D921+Sheet!D915</f>
        <v>1508005.48</v>
      </c>
      <c r="E922" s="195">
        <f>E921+Sheet!E915</f>
        <v>1140256.15</v>
      </c>
      <c r="F922" s="196">
        <f>F921+Sheet!F915</f>
        <v>0</v>
      </c>
      <c r="G922" s="196">
        <f>G921+Sheet!G915</f>
        <v>0</v>
      </c>
      <c r="H922" s="199">
        <v>0.0</v>
      </c>
      <c r="I922" s="195">
        <f>I921+Sheet!I915</f>
        <v>0</v>
      </c>
      <c r="J922" s="196">
        <f>J921+Sheet!J915</f>
        <v>0</v>
      </c>
      <c r="K922" s="180">
        <f>K921+Sheet!K915</f>
        <v>0</v>
      </c>
      <c r="L922" s="180">
        <f>L921+Sheet!L915</f>
        <v>0</v>
      </c>
      <c r="M922" s="180">
        <f>M921+Sheet!M915</f>
        <v>0</v>
      </c>
      <c r="N922" s="180">
        <f>N921+Sheet!N915</f>
        <v>0</v>
      </c>
      <c r="O922" s="167">
        <f>O921+Sheet!O915</f>
        <v>515023.8364</v>
      </c>
      <c r="P922" s="167">
        <f>P921+Sheet!P915</f>
        <v>309655.5108</v>
      </c>
      <c r="Q922" s="167">
        <f>Q921+Sheet!Q915</f>
        <v>830349.5893</v>
      </c>
      <c r="R922" s="167">
        <f>R921+Sheet!R915</f>
        <v>0</v>
      </c>
      <c r="S922" s="159"/>
      <c r="T922" s="159"/>
      <c r="U922" s="159"/>
      <c r="V922" s="159"/>
      <c r="W922" s="159"/>
      <c r="X922" s="159"/>
    </row>
    <row r="923" ht="15.75" customHeight="1">
      <c r="A923" s="186" t="str">
        <f>'PROP DAILY PNL'!A917</f>
        <v/>
      </c>
      <c r="B923" s="190">
        <f t="shared" si="9"/>
        <v>10461574.55</v>
      </c>
      <c r="C923" s="194">
        <f>C922+Sheet!C916</f>
        <v>6158283.984</v>
      </c>
      <c r="D923" s="195">
        <f>D922+Sheet!D916</f>
        <v>1508005.48</v>
      </c>
      <c r="E923" s="195">
        <f>E922+Sheet!E916</f>
        <v>1140256.15</v>
      </c>
      <c r="F923" s="196">
        <f>F922+Sheet!F916</f>
        <v>0</v>
      </c>
      <c r="G923" s="196">
        <f>G922+Sheet!G916</f>
        <v>0</v>
      </c>
      <c r="H923" s="199">
        <v>0.0</v>
      </c>
      <c r="I923" s="195">
        <f>I922+Sheet!I916</f>
        <v>0</v>
      </c>
      <c r="J923" s="196">
        <f>J922+Sheet!J916</f>
        <v>0</v>
      </c>
      <c r="K923" s="180">
        <f>K922+Sheet!K916</f>
        <v>0</v>
      </c>
      <c r="L923" s="180">
        <f>L922+Sheet!L916</f>
        <v>0</v>
      </c>
      <c r="M923" s="180">
        <f>M922+Sheet!M916</f>
        <v>0</v>
      </c>
      <c r="N923" s="180">
        <f>N922+Sheet!N916</f>
        <v>0</v>
      </c>
      <c r="O923" s="167">
        <f>O922+Sheet!O916</f>
        <v>515023.8364</v>
      </c>
      <c r="P923" s="167">
        <f>P922+Sheet!P916</f>
        <v>309655.5108</v>
      </c>
      <c r="Q923" s="167">
        <f>Q922+Sheet!Q916</f>
        <v>830349.5893</v>
      </c>
      <c r="R923" s="167">
        <f>R922+Sheet!R916</f>
        <v>0</v>
      </c>
      <c r="S923" s="159"/>
      <c r="T923" s="159"/>
      <c r="U923" s="159"/>
      <c r="V923" s="159"/>
      <c r="W923" s="159"/>
      <c r="X923" s="159"/>
    </row>
    <row r="924" ht="15.75" customHeight="1">
      <c r="A924" s="186" t="str">
        <f>'PROP DAILY PNL'!A918</f>
        <v/>
      </c>
      <c r="B924" s="190">
        <f t="shared" si="9"/>
        <v>10461574.55</v>
      </c>
      <c r="C924" s="194">
        <f>C923+Sheet!C917</f>
        <v>6158283.984</v>
      </c>
      <c r="D924" s="195">
        <f>D923+Sheet!D917</f>
        <v>1508005.48</v>
      </c>
      <c r="E924" s="195">
        <f>E923+Sheet!E917</f>
        <v>1140256.15</v>
      </c>
      <c r="F924" s="196">
        <f>F923+Sheet!F917</f>
        <v>0</v>
      </c>
      <c r="G924" s="196">
        <f>G923+Sheet!G917</f>
        <v>0</v>
      </c>
      <c r="H924" s="199">
        <v>0.0</v>
      </c>
      <c r="I924" s="195">
        <f>I923+Sheet!I917</f>
        <v>0</v>
      </c>
      <c r="J924" s="196">
        <f>J923+Sheet!J917</f>
        <v>0</v>
      </c>
      <c r="K924" s="180">
        <f>K923+Sheet!K917</f>
        <v>0</v>
      </c>
      <c r="L924" s="180">
        <f>L923+Sheet!L917</f>
        <v>0</v>
      </c>
      <c r="M924" s="180">
        <f>M923+Sheet!M917</f>
        <v>0</v>
      </c>
      <c r="N924" s="180">
        <f>N923+Sheet!N917</f>
        <v>0</v>
      </c>
      <c r="O924" s="167">
        <f>O923+Sheet!O917</f>
        <v>515023.8364</v>
      </c>
      <c r="P924" s="167">
        <f>P923+Sheet!P917</f>
        <v>309655.5108</v>
      </c>
      <c r="Q924" s="167">
        <f>Q923+Sheet!Q917</f>
        <v>830349.5893</v>
      </c>
      <c r="R924" s="167">
        <f>R923+Sheet!R917</f>
        <v>0</v>
      </c>
      <c r="S924" s="159"/>
      <c r="T924" s="159"/>
      <c r="U924" s="159"/>
      <c r="V924" s="159"/>
      <c r="W924" s="159"/>
      <c r="X924" s="159"/>
    </row>
    <row r="925" ht="15.75" customHeight="1">
      <c r="A925" s="186" t="str">
        <f>'PROP DAILY PNL'!A919</f>
        <v/>
      </c>
      <c r="B925" s="190">
        <f t="shared" si="9"/>
        <v>10461574.55</v>
      </c>
      <c r="C925" s="194">
        <f>C924+Sheet!C918</f>
        <v>6158283.984</v>
      </c>
      <c r="D925" s="195">
        <f>D924+Sheet!D918</f>
        <v>1508005.48</v>
      </c>
      <c r="E925" s="195">
        <f>E924+Sheet!E918</f>
        <v>1140256.15</v>
      </c>
      <c r="F925" s="196">
        <f>F924+Sheet!F918</f>
        <v>0</v>
      </c>
      <c r="G925" s="196">
        <f>G924+Sheet!G918</f>
        <v>0</v>
      </c>
      <c r="H925" s="199">
        <v>0.0</v>
      </c>
      <c r="I925" s="195">
        <f>I924+Sheet!I918</f>
        <v>0</v>
      </c>
      <c r="J925" s="196">
        <f>J924+Sheet!J918</f>
        <v>0</v>
      </c>
      <c r="K925" s="180">
        <f>K924+Sheet!K918</f>
        <v>0</v>
      </c>
      <c r="L925" s="180">
        <f>L924+Sheet!L918</f>
        <v>0</v>
      </c>
      <c r="M925" s="180">
        <f>M924+Sheet!M918</f>
        <v>0</v>
      </c>
      <c r="N925" s="180">
        <f>N924+Sheet!N918</f>
        <v>0</v>
      </c>
      <c r="O925" s="167">
        <f>O924+Sheet!O918</f>
        <v>515023.8364</v>
      </c>
      <c r="P925" s="167">
        <f>P924+Sheet!P918</f>
        <v>309655.5108</v>
      </c>
      <c r="Q925" s="167">
        <f>Q924+Sheet!Q918</f>
        <v>830349.5893</v>
      </c>
      <c r="R925" s="167">
        <f>R924+Sheet!R918</f>
        <v>0</v>
      </c>
      <c r="S925" s="159"/>
      <c r="T925" s="159"/>
      <c r="U925" s="159"/>
      <c r="V925" s="159"/>
      <c r="W925" s="159"/>
      <c r="X925" s="159"/>
    </row>
    <row r="926" ht="15.75" customHeight="1">
      <c r="A926" s="186" t="str">
        <f>'PROP DAILY PNL'!A920</f>
        <v/>
      </c>
      <c r="B926" s="190">
        <f t="shared" si="9"/>
        <v>10461574.55</v>
      </c>
      <c r="C926" s="194">
        <f>C925+Sheet!C919</f>
        <v>6158283.984</v>
      </c>
      <c r="D926" s="195">
        <f>D925+Sheet!D919</f>
        <v>1508005.48</v>
      </c>
      <c r="E926" s="195">
        <f>E925+Sheet!E919</f>
        <v>1140256.15</v>
      </c>
      <c r="F926" s="196">
        <f>F925+Sheet!F919</f>
        <v>0</v>
      </c>
      <c r="G926" s="196">
        <f>G925+Sheet!G919</f>
        <v>0</v>
      </c>
      <c r="H926" s="199">
        <v>0.0</v>
      </c>
      <c r="I926" s="195">
        <f>I925+Sheet!I919</f>
        <v>0</v>
      </c>
      <c r="J926" s="196">
        <f>J925+Sheet!J919</f>
        <v>0</v>
      </c>
      <c r="K926" s="180">
        <f>K925+Sheet!K919</f>
        <v>0</v>
      </c>
      <c r="L926" s="180">
        <f>L925+Sheet!L919</f>
        <v>0</v>
      </c>
      <c r="M926" s="180">
        <f>M925+Sheet!M919</f>
        <v>0</v>
      </c>
      <c r="N926" s="180">
        <f>N925+Sheet!N919</f>
        <v>0</v>
      </c>
      <c r="O926" s="167">
        <f>O925+Sheet!O919</f>
        <v>515023.8364</v>
      </c>
      <c r="P926" s="167">
        <f>P925+Sheet!P919</f>
        <v>309655.5108</v>
      </c>
      <c r="Q926" s="167">
        <f>Q925+Sheet!Q919</f>
        <v>830349.5893</v>
      </c>
      <c r="R926" s="167">
        <f>R925+Sheet!R919</f>
        <v>0</v>
      </c>
      <c r="S926" s="159"/>
      <c r="T926" s="159"/>
      <c r="U926" s="159"/>
      <c r="V926" s="159"/>
      <c r="W926" s="159"/>
      <c r="X926" s="159"/>
    </row>
    <row r="927" ht="15.75" customHeight="1">
      <c r="A927" s="186" t="str">
        <f>'PROP DAILY PNL'!A921</f>
        <v/>
      </c>
      <c r="B927" s="190">
        <f t="shared" si="9"/>
        <v>10461574.55</v>
      </c>
      <c r="C927" s="194">
        <f>C926+Sheet!C920</f>
        <v>6158283.984</v>
      </c>
      <c r="D927" s="195">
        <f>D926+Sheet!D920</f>
        <v>1508005.48</v>
      </c>
      <c r="E927" s="195">
        <f>E926+Sheet!E920</f>
        <v>1140256.15</v>
      </c>
      <c r="F927" s="196">
        <f>F926+Sheet!F920</f>
        <v>0</v>
      </c>
      <c r="G927" s="196">
        <f>G926+Sheet!G920</f>
        <v>0</v>
      </c>
      <c r="H927" s="199">
        <v>0.0</v>
      </c>
      <c r="I927" s="195">
        <f>I926+Sheet!I920</f>
        <v>0</v>
      </c>
      <c r="J927" s="196">
        <f>J926+Sheet!J920</f>
        <v>0</v>
      </c>
      <c r="K927" s="180">
        <f>K926+Sheet!K920</f>
        <v>0</v>
      </c>
      <c r="L927" s="180">
        <f>L926+Sheet!L920</f>
        <v>0</v>
      </c>
      <c r="M927" s="180">
        <f>M926+Sheet!M920</f>
        <v>0</v>
      </c>
      <c r="N927" s="180">
        <f>N926+Sheet!N920</f>
        <v>0</v>
      </c>
      <c r="O927" s="167">
        <f>O926+Sheet!O920</f>
        <v>515023.8364</v>
      </c>
      <c r="P927" s="167">
        <f>P926+Sheet!P920</f>
        <v>309655.5108</v>
      </c>
      <c r="Q927" s="167">
        <f>Q926+Sheet!Q920</f>
        <v>830349.5893</v>
      </c>
      <c r="R927" s="167">
        <f>R926+Sheet!R920</f>
        <v>0</v>
      </c>
      <c r="S927" s="159"/>
      <c r="T927" s="159"/>
      <c r="U927" s="159"/>
      <c r="V927" s="159"/>
      <c r="W927" s="159"/>
      <c r="X927" s="159"/>
    </row>
    <row r="928" ht="15.75" customHeight="1">
      <c r="A928" s="186" t="str">
        <f>'PROP DAILY PNL'!A922</f>
        <v/>
      </c>
      <c r="B928" s="190">
        <f t="shared" si="9"/>
        <v>10461574.55</v>
      </c>
      <c r="C928" s="194">
        <f>C927+Sheet!C921</f>
        <v>6158283.984</v>
      </c>
      <c r="D928" s="195">
        <f>D927+Sheet!D921</f>
        <v>1508005.48</v>
      </c>
      <c r="E928" s="195">
        <f>E927+Sheet!E921</f>
        <v>1140256.15</v>
      </c>
      <c r="F928" s="196">
        <f>F927+Sheet!F921</f>
        <v>0</v>
      </c>
      <c r="G928" s="196">
        <f>G927+Sheet!G921</f>
        <v>0</v>
      </c>
      <c r="H928" s="199">
        <v>0.0</v>
      </c>
      <c r="I928" s="195">
        <f>I927+Sheet!I921</f>
        <v>0</v>
      </c>
      <c r="J928" s="196">
        <f>J927+Sheet!J921</f>
        <v>0</v>
      </c>
      <c r="K928" s="180">
        <f>K927+Sheet!K921</f>
        <v>0</v>
      </c>
      <c r="L928" s="180">
        <f>L927+Sheet!L921</f>
        <v>0</v>
      </c>
      <c r="M928" s="180">
        <f>M927+Sheet!M921</f>
        <v>0</v>
      </c>
      <c r="N928" s="180">
        <f>N927+Sheet!N921</f>
        <v>0</v>
      </c>
      <c r="O928" s="167">
        <f>O927+Sheet!O921</f>
        <v>515023.8364</v>
      </c>
      <c r="P928" s="167">
        <f>P927+Sheet!P921</f>
        <v>309655.5108</v>
      </c>
      <c r="Q928" s="167">
        <f>Q927+Sheet!Q921</f>
        <v>830349.5893</v>
      </c>
      <c r="R928" s="167">
        <f>R927+Sheet!R921</f>
        <v>0</v>
      </c>
      <c r="S928" s="159"/>
      <c r="T928" s="159"/>
      <c r="U928" s="159"/>
      <c r="V928" s="159"/>
      <c r="W928" s="159"/>
      <c r="X928" s="159"/>
    </row>
    <row r="929" ht="15.75" customHeight="1">
      <c r="A929" s="186" t="str">
        <f>'PROP DAILY PNL'!A923</f>
        <v/>
      </c>
      <c r="B929" s="190">
        <f t="shared" si="9"/>
        <v>10461574.55</v>
      </c>
      <c r="C929" s="194">
        <f>C928+Sheet!C922</f>
        <v>6158283.984</v>
      </c>
      <c r="D929" s="195">
        <f>D928+Sheet!D922</f>
        <v>1508005.48</v>
      </c>
      <c r="E929" s="195">
        <f>E928+Sheet!E922</f>
        <v>1140256.15</v>
      </c>
      <c r="F929" s="196">
        <f>F928+Sheet!F922</f>
        <v>0</v>
      </c>
      <c r="G929" s="196">
        <f>G928+Sheet!G922</f>
        <v>0</v>
      </c>
      <c r="H929" s="199">
        <v>0.0</v>
      </c>
      <c r="I929" s="195">
        <f>I928+Sheet!I922</f>
        <v>0</v>
      </c>
      <c r="J929" s="196">
        <f>J928+Sheet!J922</f>
        <v>0</v>
      </c>
      <c r="K929" s="180">
        <f>K928+Sheet!K922</f>
        <v>0</v>
      </c>
      <c r="L929" s="180">
        <f>L928+Sheet!L922</f>
        <v>0</v>
      </c>
      <c r="M929" s="180">
        <f>M928+Sheet!M922</f>
        <v>0</v>
      </c>
      <c r="N929" s="180">
        <f>N928+Sheet!N922</f>
        <v>0</v>
      </c>
      <c r="O929" s="167">
        <f>O928+Sheet!O922</f>
        <v>515023.8364</v>
      </c>
      <c r="P929" s="167">
        <f>P928+Sheet!P922</f>
        <v>309655.5108</v>
      </c>
      <c r="Q929" s="167">
        <f>Q928+Sheet!Q922</f>
        <v>830349.5893</v>
      </c>
      <c r="R929" s="167">
        <f>R928+Sheet!R922</f>
        <v>0</v>
      </c>
      <c r="S929" s="159"/>
      <c r="T929" s="159"/>
      <c r="U929" s="159"/>
      <c r="V929" s="159"/>
      <c r="W929" s="159"/>
      <c r="X929" s="159"/>
    </row>
    <row r="930" ht="15.75" customHeight="1">
      <c r="A930" s="186" t="str">
        <f>'PROP DAILY PNL'!A924</f>
        <v/>
      </c>
      <c r="B930" s="190">
        <f t="shared" si="9"/>
        <v>10461574.55</v>
      </c>
      <c r="C930" s="194">
        <f>C929+Sheet!C923</f>
        <v>6158283.984</v>
      </c>
      <c r="D930" s="195">
        <f>D929+Sheet!D923</f>
        <v>1508005.48</v>
      </c>
      <c r="E930" s="195">
        <f>E929+Sheet!E923</f>
        <v>1140256.15</v>
      </c>
      <c r="F930" s="196">
        <f>F929+Sheet!F923</f>
        <v>0</v>
      </c>
      <c r="G930" s="196">
        <f>G929+Sheet!G923</f>
        <v>0</v>
      </c>
      <c r="H930" s="199">
        <v>0.0</v>
      </c>
      <c r="I930" s="195">
        <f>I929+Sheet!I923</f>
        <v>0</v>
      </c>
      <c r="J930" s="196">
        <f>J929+Sheet!J923</f>
        <v>0</v>
      </c>
      <c r="K930" s="180">
        <f>K929+Sheet!K923</f>
        <v>0</v>
      </c>
      <c r="L930" s="180">
        <f>L929+Sheet!L923</f>
        <v>0</v>
      </c>
      <c r="M930" s="180">
        <f>M929+Sheet!M923</f>
        <v>0</v>
      </c>
      <c r="N930" s="180">
        <f>N929+Sheet!N923</f>
        <v>0</v>
      </c>
      <c r="O930" s="167">
        <f>O929+Sheet!O923</f>
        <v>515023.8364</v>
      </c>
      <c r="P930" s="167">
        <f>P929+Sheet!P923</f>
        <v>309655.5108</v>
      </c>
      <c r="Q930" s="167">
        <f>Q929+Sheet!Q923</f>
        <v>830349.5893</v>
      </c>
      <c r="R930" s="167">
        <f>R929+Sheet!R923</f>
        <v>0</v>
      </c>
      <c r="S930" s="159"/>
      <c r="T930" s="159"/>
      <c r="U930" s="159"/>
      <c r="V930" s="159"/>
      <c r="W930" s="159"/>
      <c r="X930" s="159"/>
    </row>
    <row r="931" ht="15.75" customHeight="1">
      <c r="A931" s="186" t="str">
        <f>'PROP DAILY PNL'!A925</f>
        <v/>
      </c>
      <c r="B931" s="190">
        <f t="shared" si="9"/>
        <v>10461574.55</v>
      </c>
      <c r="C931" s="194">
        <f>C930+Sheet!C924</f>
        <v>6158283.984</v>
      </c>
      <c r="D931" s="195">
        <f>D930+Sheet!D924</f>
        <v>1508005.48</v>
      </c>
      <c r="E931" s="195">
        <f>E930+Sheet!E924</f>
        <v>1140256.15</v>
      </c>
      <c r="F931" s="196">
        <f>F930+Sheet!F924</f>
        <v>0</v>
      </c>
      <c r="G931" s="196">
        <f>G930+Sheet!G924</f>
        <v>0</v>
      </c>
      <c r="H931" s="199">
        <v>0.0</v>
      </c>
      <c r="I931" s="195">
        <f>I930+Sheet!I924</f>
        <v>0</v>
      </c>
      <c r="J931" s="196">
        <f>J930+Sheet!J924</f>
        <v>0</v>
      </c>
      <c r="K931" s="180">
        <f>K930+Sheet!K924</f>
        <v>0</v>
      </c>
      <c r="L931" s="180">
        <f>L930+Sheet!L924</f>
        <v>0</v>
      </c>
      <c r="M931" s="180">
        <f>M930+Sheet!M924</f>
        <v>0</v>
      </c>
      <c r="N931" s="180">
        <f>N930+Sheet!N924</f>
        <v>0</v>
      </c>
      <c r="O931" s="167">
        <f>O930+Sheet!O924</f>
        <v>515023.8364</v>
      </c>
      <c r="P931" s="167">
        <f>P930+Sheet!P924</f>
        <v>309655.5108</v>
      </c>
      <c r="Q931" s="167">
        <f>Q930+Sheet!Q924</f>
        <v>830349.5893</v>
      </c>
      <c r="R931" s="167">
        <f>R930+Sheet!R924</f>
        <v>0</v>
      </c>
      <c r="S931" s="159"/>
      <c r="T931" s="159"/>
      <c r="U931" s="159"/>
      <c r="V931" s="159"/>
      <c r="W931" s="159"/>
      <c r="X931" s="159"/>
    </row>
    <row r="932" ht="15.75" customHeight="1">
      <c r="A932" s="186" t="str">
        <f>'PROP DAILY PNL'!A926</f>
        <v/>
      </c>
      <c r="B932" s="190">
        <f t="shared" si="9"/>
        <v>10461574.55</v>
      </c>
      <c r="C932" s="194">
        <f>C931+Sheet!C925</f>
        <v>6158283.984</v>
      </c>
      <c r="D932" s="195">
        <f>D931+Sheet!D925</f>
        <v>1508005.48</v>
      </c>
      <c r="E932" s="195">
        <f>E931+Sheet!E925</f>
        <v>1140256.15</v>
      </c>
      <c r="F932" s="196">
        <f>F931+Sheet!F925</f>
        <v>0</v>
      </c>
      <c r="G932" s="196">
        <f>G931+Sheet!G925</f>
        <v>0</v>
      </c>
      <c r="H932" s="199">
        <v>0.0</v>
      </c>
      <c r="I932" s="195">
        <f>I931+Sheet!I925</f>
        <v>0</v>
      </c>
      <c r="J932" s="196">
        <f>J931+Sheet!J925</f>
        <v>0</v>
      </c>
      <c r="K932" s="180">
        <f>K931+Sheet!K925</f>
        <v>0</v>
      </c>
      <c r="L932" s="180">
        <f>L931+Sheet!L925</f>
        <v>0</v>
      </c>
      <c r="M932" s="180">
        <f>M931+Sheet!M925</f>
        <v>0</v>
      </c>
      <c r="N932" s="180">
        <f>N931+Sheet!N925</f>
        <v>0</v>
      </c>
      <c r="O932" s="167">
        <f>O931+Sheet!O925</f>
        <v>515023.8364</v>
      </c>
      <c r="P932" s="167">
        <f>P931+Sheet!P925</f>
        <v>309655.5108</v>
      </c>
      <c r="Q932" s="167">
        <f>Q931+Sheet!Q925</f>
        <v>830349.5893</v>
      </c>
      <c r="R932" s="167">
        <f>R931+Sheet!R925</f>
        <v>0</v>
      </c>
      <c r="S932" s="159"/>
      <c r="T932" s="159"/>
      <c r="U932" s="159"/>
      <c r="V932" s="159"/>
      <c r="W932" s="159"/>
      <c r="X932" s="159"/>
    </row>
    <row r="933" ht="15.75" customHeight="1">
      <c r="A933" s="186" t="str">
        <f>'PROP DAILY PNL'!A927</f>
        <v/>
      </c>
      <c r="B933" s="190">
        <f t="shared" si="9"/>
        <v>10461574.55</v>
      </c>
      <c r="C933" s="194">
        <f>C932+Sheet!C926</f>
        <v>6158283.984</v>
      </c>
      <c r="D933" s="195">
        <f>D932+Sheet!D926</f>
        <v>1508005.48</v>
      </c>
      <c r="E933" s="195">
        <f>E932+Sheet!E926</f>
        <v>1140256.15</v>
      </c>
      <c r="F933" s="196">
        <f>F932+Sheet!F926</f>
        <v>0</v>
      </c>
      <c r="G933" s="196">
        <f>G932+Sheet!G926</f>
        <v>0</v>
      </c>
      <c r="H933" s="199">
        <v>0.0</v>
      </c>
      <c r="I933" s="195">
        <f>I932+Sheet!I926</f>
        <v>0</v>
      </c>
      <c r="J933" s="196">
        <f>J932+Sheet!J926</f>
        <v>0</v>
      </c>
      <c r="K933" s="180">
        <f>K932+Sheet!K926</f>
        <v>0</v>
      </c>
      <c r="L933" s="180">
        <f>L932+Sheet!L926</f>
        <v>0</v>
      </c>
      <c r="M933" s="180">
        <f>M932+Sheet!M926</f>
        <v>0</v>
      </c>
      <c r="N933" s="180">
        <f>N932+Sheet!N926</f>
        <v>0</v>
      </c>
      <c r="O933" s="167">
        <f>O932+Sheet!O926</f>
        <v>515023.8364</v>
      </c>
      <c r="P933" s="167">
        <f>P932+Sheet!P926</f>
        <v>309655.5108</v>
      </c>
      <c r="Q933" s="167">
        <f>Q932+Sheet!Q926</f>
        <v>830349.5893</v>
      </c>
      <c r="R933" s="167">
        <f>R932+Sheet!R926</f>
        <v>0</v>
      </c>
      <c r="S933" s="159"/>
      <c r="T933" s="159"/>
      <c r="U933" s="159"/>
      <c r="V933" s="159"/>
      <c r="W933" s="159"/>
      <c r="X933" s="159"/>
    </row>
    <row r="934" ht="15.75" customHeight="1">
      <c r="A934" s="186" t="str">
        <f>'PROP DAILY PNL'!A928</f>
        <v/>
      </c>
      <c r="B934" s="190">
        <f t="shared" si="9"/>
        <v>10461574.55</v>
      </c>
      <c r="C934" s="194">
        <f>C933+Sheet!C927</f>
        <v>6158283.984</v>
      </c>
      <c r="D934" s="195">
        <f>D933+Sheet!D927</f>
        <v>1508005.48</v>
      </c>
      <c r="E934" s="195">
        <f>E933+Sheet!E927</f>
        <v>1140256.15</v>
      </c>
      <c r="F934" s="196">
        <f>F933+Sheet!F927</f>
        <v>0</v>
      </c>
      <c r="G934" s="196">
        <f>G933+Sheet!G927</f>
        <v>0</v>
      </c>
      <c r="H934" s="199">
        <v>0.0</v>
      </c>
      <c r="I934" s="195">
        <f>I933+Sheet!I927</f>
        <v>0</v>
      </c>
      <c r="J934" s="196">
        <f>J933+Sheet!J927</f>
        <v>0</v>
      </c>
      <c r="K934" s="180">
        <f>K933+Sheet!K927</f>
        <v>0</v>
      </c>
      <c r="L934" s="180">
        <f>L933+Sheet!L927</f>
        <v>0</v>
      </c>
      <c r="M934" s="180">
        <f>M933+Sheet!M927</f>
        <v>0</v>
      </c>
      <c r="N934" s="180">
        <f>N933+Sheet!N927</f>
        <v>0</v>
      </c>
      <c r="O934" s="167">
        <f>O933+Sheet!O927</f>
        <v>515023.8364</v>
      </c>
      <c r="P934" s="167">
        <f>P933+Sheet!P927</f>
        <v>309655.5108</v>
      </c>
      <c r="Q934" s="167">
        <f>Q933+Sheet!Q927</f>
        <v>830349.5893</v>
      </c>
      <c r="R934" s="167">
        <f>R933+Sheet!R927</f>
        <v>0</v>
      </c>
      <c r="S934" s="159"/>
      <c r="T934" s="159"/>
      <c r="U934" s="159"/>
      <c r="V934" s="159"/>
      <c r="W934" s="159"/>
      <c r="X934" s="159"/>
    </row>
    <row r="935" ht="15.75" customHeight="1">
      <c r="A935" s="186" t="str">
        <f>'PROP DAILY PNL'!A929</f>
        <v/>
      </c>
      <c r="B935" s="190">
        <f t="shared" si="9"/>
        <v>10461574.55</v>
      </c>
      <c r="C935" s="194">
        <f>C934+Sheet!C928</f>
        <v>6158283.984</v>
      </c>
      <c r="D935" s="195">
        <f>D934+Sheet!D928</f>
        <v>1508005.48</v>
      </c>
      <c r="E935" s="195">
        <f>E934+Sheet!E928</f>
        <v>1140256.15</v>
      </c>
      <c r="F935" s="196">
        <f>F934+Sheet!F928</f>
        <v>0</v>
      </c>
      <c r="G935" s="196">
        <f>G934+Sheet!G928</f>
        <v>0</v>
      </c>
      <c r="H935" s="199">
        <v>0.0</v>
      </c>
      <c r="I935" s="195">
        <f>I934+Sheet!I928</f>
        <v>0</v>
      </c>
      <c r="J935" s="196">
        <f>J934+Sheet!J928</f>
        <v>0</v>
      </c>
      <c r="K935" s="180">
        <f>K934+Sheet!K928</f>
        <v>0</v>
      </c>
      <c r="L935" s="180">
        <f>L934+Sheet!L928</f>
        <v>0</v>
      </c>
      <c r="M935" s="180">
        <f>M934+Sheet!M928</f>
        <v>0</v>
      </c>
      <c r="N935" s="180">
        <f>N934+Sheet!N928</f>
        <v>0</v>
      </c>
      <c r="O935" s="167">
        <f>O934+Sheet!O928</f>
        <v>515023.8364</v>
      </c>
      <c r="P935" s="167">
        <f>P934+Sheet!P928</f>
        <v>309655.5108</v>
      </c>
      <c r="Q935" s="167">
        <f>Q934+Sheet!Q928</f>
        <v>830349.5893</v>
      </c>
      <c r="R935" s="167">
        <f>R934+Sheet!R928</f>
        <v>0</v>
      </c>
      <c r="S935" s="159"/>
      <c r="T935" s="159"/>
      <c r="U935" s="159"/>
      <c r="V935" s="159"/>
      <c r="W935" s="159"/>
      <c r="X935" s="159"/>
    </row>
    <row r="936" ht="15.75" customHeight="1">
      <c r="A936" s="186" t="str">
        <f>'PROP DAILY PNL'!A930</f>
        <v/>
      </c>
      <c r="B936" s="190">
        <f t="shared" si="9"/>
        <v>10461574.55</v>
      </c>
      <c r="C936" s="194">
        <f>C935+Sheet!C929</f>
        <v>6158283.984</v>
      </c>
      <c r="D936" s="195">
        <f>D935+Sheet!D929</f>
        <v>1508005.48</v>
      </c>
      <c r="E936" s="195">
        <f>E935+Sheet!E929</f>
        <v>1140256.15</v>
      </c>
      <c r="F936" s="196">
        <f>F935+Sheet!F929</f>
        <v>0</v>
      </c>
      <c r="G936" s="196">
        <f>G935+Sheet!G929</f>
        <v>0</v>
      </c>
      <c r="H936" s="199">
        <v>0.0</v>
      </c>
      <c r="I936" s="195">
        <f>I935+Sheet!I929</f>
        <v>0</v>
      </c>
      <c r="J936" s="196">
        <f>J935+Sheet!J929</f>
        <v>0</v>
      </c>
      <c r="K936" s="180">
        <f>K935+Sheet!K929</f>
        <v>0</v>
      </c>
      <c r="L936" s="180">
        <f>L935+Sheet!L929</f>
        <v>0</v>
      </c>
      <c r="M936" s="180">
        <f>M935+Sheet!M929</f>
        <v>0</v>
      </c>
      <c r="N936" s="180">
        <f>N935+Sheet!N929</f>
        <v>0</v>
      </c>
      <c r="O936" s="167">
        <f>O935+Sheet!O929</f>
        <v>515023.8364</v>
      </c>
      <c r="P936" s="167">
        <f>P935+Sheet!P929</f>
        <v>309655.5108</v>
      </c>
      <c r="Q936" s="167">
        <f>Q935+Sheet!Q929</f>
        <v>830349.5893</v>
      </c>
      <c r="R936" s="167">
        <f>R935+Sheet!R929</f>
        <v>0</v>
      </c>
      <c r="S936" s="159"/>
      <c r="T936" s="159"/>
      <c r="U936" s="159"/>
      <c r="V936" s="159"/>
      <c r="W936" s="159"/>
      <c r="X936" s="159"/>
    </row>
    <row r="937" ht="15.75" customHeight="1">
      <c r="A937" s="186" t="str">
        <f>'PROP DAILY PNL'!A931</f>
        <v/>
      </c>
      <c r="B937" s="190">
        <f t="shared" si="9"/>
        <v>10461574.55</v>
      </c>
      <c r="C937" s="194">
        <f>C936+Sheet!C930</f>
        <v>6158283.984</v>
      </c>
      <c r="D937" s="195">
        <f>D936+Sheet!D930</f>
        <v>1508005.48</v>
      </c>
      <c r="E937" s="195">
        <f>E936+Sheet!E930</f>
        <v>1140256.15</v>
      </c>
      <c r="F937" s="196">
        <f>F936+Sheet!F930</f>
        <v>0</v>
      </c>
      <c r="G937" s="196">
        <f>G936+Sheet!G930</f>
        <v>0</v>
      </c>
      <c r="H937" s="199">
        <v>0.0</v>
      </c>
      <c r="I937" s="195">
        <f>I936+Sheet!I930</f>
        <v>0</v>
      </c>
      <c r="J937" s="196">
        <f>J936+Sheet!J930</f>
        <v>0</v>
      </c>
      <c r="K937" s="180">
        <f>K936+Sheet!K930</f>
        <v>0</v>
      </c>
      <c r="L937" s="180">
        <f>L936+Sheet!L930</f>
        <v>0</v>
      </c>
      <c r="M937" s="180">
        <f>M936+Sheet!M930</f>
        <v>0</v>
      </c>
      <c r="N937" s="180">
        <f>N936+Sheet!N930</f>
        <v>0</v>
      </c>
      <c r="O937" s="167">
        <f>O936+Sheet!O930</f>
        <v>515023.8364</v>
      </c>
      <c r="P937" s="167">
        <f>P936+Sheet!P930</f>
        <v>309655.5108</v>
      </c>
      <c r="Q937" s="167">
        <f>Q936+Sheet!Q930</f>
        <v>830349.5893</v>
      </c>
      <c r="R937" s="167">
        <f>R936+Sheet!R930</f>
        <v>0</v>
      </c>
      <c r="S937" s="159"/>
      <c r="T937" s="159"/>
      <c r="U937" s="159"/>
      <c r="V937" s="159"/>
      <c r="W937" s="159"/>
      <c r="X937" s="159"/>
    </row>
    <row r="938" ht="22.5" customHeight="1">
      <c r="A938" s="186" t="str">
        <f>'PROP DAILY PNL'!A932</f>
        <v/>
      </c>
      <c r="B938" s="190">
        <f t="shared" si="9"/>
        <v>10461574.55</v>
      </c>
      <c r="C938" s="194">
        <f>C937+Sheet!C931</f>
        <v>6158283.984</v>
      </c>
      <c r="D938" s="195">
        <f>D937+Sheet!D931</f>
        <v>1508005.48</v>
      </c>
      <c r="E938" s="195">
        <f>E937+Sheet!E931</f>
        <v>1140256.15</v>
      </c>
      <c r="F938" s="196">
        <f>F937+Sheet!F931</f>
        <v>0</v>
      </c>
      <c r="G938" s="196">
        <f>G937+Sheet!G931</f>
        <v>0</v>
      </c>
      <c r="H938" s="199">
        <v>0.0</v>
      </c>
      <c r="I938" s="195">
        <f>I937+Sheet!I931</f>
        <v>0</v>
      </c>
      <c r="J938" s="196">
        <f>J937+Sheet!J931</f>
        <v>0</v>
      </c>
      <c r="K938" s="180">
        <f>K937+Sheet!K931</f>
        <v>0</v>
      </c>
      <c r="L938" s="180">
        <f>L937+Sheet!L931</f>
        <v>0</v>
      </c>
      <c r="M938" s="180">
        <f>M937+Sheet!M931</f>
        <v>0</v>
      </c>
      <c r="N938" s="180">
        <f>N937+Sheet!N931</f>
        <v>0</v>
      </c>
      <c r="O938" s="167">
        <f>O937+Sheet!O931</f>
        <v>515023.8364</v>
      </c>
      <c r="P938" s="167">
        <f>P937+Sheet!P931</f>
        <v>309655.5108</v>
      </c>
      <c r="Q938" s="167">
        <f>Q937+Sheet!Q931</f>
        <v>830349.5893</v>
      </c>
      <c r="R938" s="167">
        <f>R937+Sheet!R931</f>
        <v>0</v>
      </c>
      <c r="S938" s="159"/>
      <c r="T938" s="159"/>
      <c r="U938" s="159"/>
      <c r="V938" s="159"/>
      <c r="W938" s="159"/>
      <c r="X938" s="159"/>
    </row>
    <row r="939" ht="22.5" customHeight="1">
      <c r="A939" s="186" t="str">
        <f>'PROP DAILY PNL'!A933</f>
        <v/>
      </c>
      <c r="B939" s="190">
        <f t="shared" si="9"/>
        <v>10461574.55</v>
      </c>
      <c r="C939" s="194">
        <f>C938+Sheet!C932</f>
        <v>6158283.984</v>
      </c>
      <c r="D939" s="195">
        <f>D938+Sheet!D932</f>
        <v>1508005.48</v>
      </c>
      <c r="E939" s="195">
        <f>E938+Sheet!E932</f>
        <v>1140256.15</v>
      </c>
      <c r="F939" s="196">
        <f>F938+Sheet!F932</f>
        <v>0</v>
      </c>
      <c r="G939" s="196">
        <f>G938+Sheet!G932</f>
        <v>0</v>
      </c>
      <c r="H939" s="199">
        <v>0.0</v>
      </c>
      <c r="I939" s="195">
        <f>I938+Sheet!I932</f>
        <v>0</v>
      </c>
      <c r="J939" s="196">
        <f>J938+Sheet!J932</f>
        <v>0</v>
      </c>
      <c r="K939" s="180">
        <f>K938+Sheet!K932</f>
        <v>0</v>
      </c>
      <c r="L939" s="180">
        <f>L938+Sheet!L932</f>
        <v>0</v>
      </c>
      <c r="M939" s="180">
        <f>M938+Sheet!M932</f>
        <v>0</v>
      </c>
      <c r="N939" s="180">
        <f>N938+Sheet!N932</f>
        <v>0</v>
      </c>
      <c r="O939" s="167">
        <f>O938+Sheet!O932</f>
        <v>515023.8364</v>
      </c>
      <c r="P939" s="167">
        <f>P938+Sheet!P932</f>
        <v>309655.5108</v>
      </c>
      <c r="Q939" s="167">
        <f>Q938+Sheet!Q932</f>
        <v>830349.5893</v>
      </c>
      <c r="R939" s="167">
        <f>R938+Sheet!R932</f>
        <v>0</v>
      </c>
      <c r="S939" s="159"/>
      <c r="T939" s="159"/>
      <c r="U939" s="159"/>
      <c r="V939" s="159"/>
      <c r="W939" s="159"/>
      <c r="X939" s="159"/>
    </row>
    <row r="940" ht="22.5" customHeight="1">
      <c r="A940" s="186" t="str">
        <f>'PROP DAILY PNL'!A934</f>
        <v/>
      </c>
      <c r="B940" s="190">
        <f t="shared" si="9"/>
        <v>10461574.55</v>
      </c>
      <c r="C940" s="194">
        <f>C939+Sheet!C933</f>
        <v>6158283.984</v>
      </c>
      <c r="D940" s="195">
        <f>D939+Sheet!D933</f>
        <v>1508005.48</v>
      </c>
      <c r="E940" s="195">
        <f>E939+Sheet!E933</f>
        <v>1140256.15</v>
      </c>
      <c r="F940" s="196">
        <f>F939+Sheet!F933</f>
        <v>0</v>
      </c>
      <c r="G940" s="196">
        <f>G939+Sheet!G933</f>
        <v>0</v>
      </c>
      <c r="H940" s="199">
        <v>0.0</v>
      </c>
      <c r="I940" s="195">
        <f>I939+Sheet!I933</f>
        <v>0</v>
      </c>
      <c r="J940" s="196">
        <f>J939+Sheet!J933</f>
        <v>0</v>
      </c>
      <c r="K940" s="180">
        <f>K939+Sheet!K933</f>
        <v>0</v>
      </c>
      <c r="L940" s="180">
        <f>L939+Sheet!L933</f>
        <v>0</v>
      </c>
      <c r="M940" s="180">
        <f>M939+Sheet!M933</f>
        <v>0</v>
      </c>
      <c r="N940" s="180">
        <f>N939+Sheet!N933</f>
        <v>0</v>
      </c>
      <c r="O940" s="167">
        <f>O939+Sheet!O933</f>
        <v>515023.8364</v>
      </c>
      <c r="P940" s="167">
        <f>P939+Sheet!P933</f>
        <v>309655.5108</v>
      </c>
      <c r="Q940" s="167">
        <f>Q939+Sheet!Q933</f>
        <v>830349.5893</v>
      </c>
      <c r="R940" s="167">
        <f>R939+Sheet!R933</f>
        <v>0</v>
      </c>
      <c r="S940" s="159"/>
      <c r="T940" s="159"/>
      <c r="U940" s="159"/>
      <c r="V940" s="159"/>
      <c r="W940" s="159"/>
      <c r="X940" s="159"/>
    </row>
    <row r="941" ht="22.5" customHeight="1">
      <c r="A941" s="186" t="str">
        <f>'PROP DAILY PNL'!A935</f>
        <v/>
      </c>
      <c r="B941" s="190">
        <f t="shared" si="9"/>
        <v>10461574.55</v>
      </c>
      <c r="C941" s="194">
        <f>C940+Sheet!C934</f>
        <v>6158283.984</v>
      </c>
      <c r="D941" s="195">
        <f>D940+Sheet!D934</f>
        <v>1508005.48</v>
      </c>
      <c r="E941" s="195">
        <f>E940+Sheet!E934</f>
        <v>1140256.15</v>
      </c>
      <c r="F941" s="196">
        <f>F940+Sheet!F934</f>
        <v>0</v>
      </c>
      <c r="G941" s="196">
        <f>G940+Sheet!G934</f>
        <v>0</v>
      </c>
      <c r="H941" s="199">
        <v>0.0</v>
      </c>
      <c r="I941" s="195">
        <f>I940+Sheet!I934</f>
        <v>0</v>
      </c>
      <c r="J941" s="196">
        <f>J940+Sheet!J934</f>
        <v>0</v>
      </c>
      <c r="K941" s="180">
        <f>K940+Sheet!K934</f>
        <v>0</v>
      </c>
      <c r="L941" s="180">
        <f>L940+Sheet!L934</f>
        <v>0</v>
      </c>
      <c r="M941" s="180">
        <f>M940+Sheet!M934</f>
        <v>0</v>
      </c>
      <c r="N941" s="180">
        <f>N940+Sheet!N934</f>
        <v>0</v>
      </c>
      <c r="O941" s="167">
        <f>O940+Sheet!O934</f>
        <v>515023.8364</v>
      </c>
      <c r="P941" s="167">
        <f>P940+Sheet!P934</f>
        <v>309655.5108</v>
      </c>
      <c r="Q941" s="167">
        <f>Q940+Sheet!Q934</f>
        <v>830349.5893</v>
      </c>
      <c r="R941" s="167">
        <f>R940+Sheet!R934</f>
        <v>0</v>
      </c>
      <c r="S941" s="159"/>
      <c r="T941" s="159"/>
      <c r="U941" s="159"/>
      <c r="V941" s="159"/>
      <c r="W941" s="159"/>
      <c r="X941" s="159"/>
    </row>
    <row r="942" ht="22.5" customHeight="1">
      <c r="A942" s="186" t="str">
        <f>'PROP DAILY PNL'!A936</f>
        <v/>
      </c>
      <c r="B942" s="190">
        <f t="shared" si="9"/>
        <v>10461574.55</v>
      </c>
      <c r="C942" s="194">
        <f>C941+Sheet!C935</f>
        <v>6158283.984</v>
      </c>
      <c r="D942" s="195">
        <f>D941+Sheet!D935</f>
        <v>1508005.48</v>
      </c>
      <c r="E942" s="195">
        <f>E941+Sheet!E935</f>
        <v>1140256.15</v>
      </c>
      <c r="F942" s="196">
        <f>F941+Sheet!F935</f>
        <v>0</v>
      </c>
      <c r="G942" s="196">
        <f>G941+Sheet!G935</f>
        <v>0</v>
      </c>
      <c r="H942" s="199">
        <v>0.0</v>
      </c>
      <c r="I942" s="195">
        <f>I941+Sheet!I935</f>
        <v>0</v>
      </c>
      <c r="J942" s="196">
        <f>J941+Sheet!J935</f>
        <v>0</v>
      </c>
      <c r="K942" s="180">
        <f>K941+Sheet!K935</f>
        <v>0</v>
      </c>
      <c r="L942" s="180">
        <f>L941+Sheet!L935</f>
        <v>0</v>
      </c>
      <c r="M942" s="180">
        <f>M941+Sheet!M935</f>
        <v>0</v>
      </c>
      <c r="N942" s="180">
        <f>N941+Sheet!N935</f>
        <v>0</v>
      </c>
      <c r="O942" s="167">
        <f>O941+Sheet!O935</f>
        <v>515023.8364</v>
      </c>
      <c r="P942" s="167">
        <f>P941+Sheet!P935</f>
        <v>309655.5108</v>
      </c>
      <c r="Q942" s="167">
        <f>Q941+Sheet!Q935</f>
        <v>830349.5893</v>
      </c>
      <c r="R942" s="167">
        <f>R941+Sheet!R935</f>
        <v>0</v>
      </c>
      <c r="S942" s="159"/>
      <c r="T942" s="159"/>
      <c r="U942" s="159"/>
      <c r="V942" s="159"/>
      <c r="W942" s="159"/>
      <c r="X942" s="159"/>
    </row>
    <row r="943" ht="22.5" customHeight="1">
      <c r="A943" s="186" t="str">
        <f>'PROP DAILY PNL'!A937</f>
        <v/>
      </c>
      <c r="B943" s="190">
        <f t="shared" si="9"/>
        <v>10461574.55</v>
      </c>
      <c r="C943" s="194">
        <f>C942+Sheet!C936</f>
        <v>6158283.984</v>
      </c>
      <c r="D943" s="195">
        <f>D942+Sheet!D936</f>
        <v>1508005.48</v>
      </c>
      <c r="E943" s="195">
        <f>E942+Sheet!E936</f>
        <v>1140256.15</v>
      </c>
      <c r="F943" s="196">
        <f>F942+Sheet!F936</f>
        <v>0</v>
      </c>
      <c r="G943" s="196">
        <f>G942+Sheet!G936</f>
        <v>0</v>
      </c>
      <c r="H943" s="199">
        <v>0.0</v>
      </c>
      <c r="I943" s="195">
        <f>I942+Sheet!I936</f>
        <v>0</v>
      </c>
      <c r="J943" s="196">
        <f>J942+Sheet!J936</f>
        <v>0</v>
      </c>
      <c r="K943" s="180">
        <f>K942+Sheet!K936</f>
        <v>0</v>
      </c>
      <c r="L943" s="180">
        <f>L942+Sheet!L936</f>
        <v>0</v>
      </c>
      <c r="M943" s="180">
        <f>M942+Sheet!M936</f>
        <v>0</v>
      </c>
      <c r="N943" s="180">
        <f>N942+Sheet!N936</f>
        <v>0</v>
      </c>
      <c r="O943" s="167">
        <f>O942+Sheet!O936</f>
        <v>515023.8364</v>
      </c>
      <c r="P943" s="167">
        <f>P942+Sheet!P936</f>
        <v>309655.5108</v>
      </c>
      <c r="Q943" s="167">
        <f>Q942+Sheet!Q936</f>
        <v>830349.5893</v>
      </c>
      <c r="R943" s="167">
        <f>R942+Sheet!R936</f>
        <v>0</v>
      </c>
      <c r="S943" s="159"/>
      <c r="T943" s="159"/>
      <c r="U943" s="159"/>
      <c r="V943" s="159"/>
      <c r="W943" s="159"/>
      <c r="X943" s="159"/>
    </row>
    <row r="944" ht="22.5" customHeight="1">
      <c r="A944" s="186" t="str">
        <f>'PROP DAILY PNL'!A938</f>
        <v/>
      </c>
      <c r="B944" s="190">
        <f t="shared" si="9"/>
        <v>10461574.55</v>
      </c>
      <c r="C944" s="194">
        <f>C943+Sheet!C937</f>
        <v>6158283.984</v>
      </c>
      <c r="D944" s="195">
        <f>D943+Sheet!D937</f>
        <v>1508005.48</v>
      </c>
      <c r="E944" s="195">
        <f>E943+Sheet!E937</f>
        <v>1140256.15</v>
      </c>
      <c r="F944" s="196">
        <f>F943+Sheet!F937</f>
        <v>0</v>
      </c>
      <c r="G944" s="196">
        <f>G943+Sheet!G937</f>
        <v>0</v>
      </c>
      <c r="H944" s="199">
        <v>0.0</v>
      </c>
      <c r="I944" s="195">
        <f>I943+Sheet!I937</f>
        <v>0</v>
      </c>
      <c r="J944" s="196">
        <f>J943+Sheet!J937</f>
        <v>0</v>
      </c>
      <c r="K944" s="180">
        <f>K943+Sheet!K937</f>
        <v>0</v>
      </c>
      <c r="L944" s="180">
        <f>L943+Sheet!L937</f>
        <v>0</v>
      </c>
      <c r="M944" s="180">
        <f>M943+Sheet!M937</f>
        <v>0</v>
      </c>
      <c r="N944" s="180">
        <f>N943+Sheet!N937</f>
        <v>0</v>
      </c>
      <c r="O944" s="167">
        <f>O943+Sheet!O937</f>
        <v>515023.8364</v>
      </c>
      <c r="P944" s="167">
        <f>P943+Sheet!P937</f>
        <v>309655.5108</v>
      </c>
      <c r="Q944" s="167">
        <f>Q943+Sheet!Q937</f>
        <v>830349.5893</v>
      </c>
      <c r="R944" s="167">
        <f>R943+Sheet!R937</f>
        <v>0</v>
      </c>
      <c r="S944" s="159"/>
      <c r="T944" s="159"/>
      <c r="U944" s="159"/>
      <c r="V944" s="159"/>
      <c r="W944" s="159"/>
      <c r="X944" s="159"/>
    </row>
    <row r="945" ht="22.5" customHeight="1">
      <c r="A945" s="186" t="str">
        <f>'PROP DAILY PNL'!A939</f>
        <v/>
      </c>
      <c r="B945" s="190">
        <f t="shared" si="9"/>
        <v>10461574.55</v>
      </c>
      <c r="C945" s="194">
        <f>C944+Sheet!C938</f>
        <v>6158283.984</v>
      </c>
      <c r="D945" s="195">
        <f>D944+Sheet!D938</f>
        <v>1508005.48</v>
      </c>
      <c r="E945" s="195">
        <f>E944+Sheet!E938</f>
        <v>1140256.15</v>
      </c>
      <c r="F945" s="196">
        <f>F944+Sheet!F938</f>
        <v>0</v>
      </c>
      <c r="G945" s="196">
        <f>G944+Sheet!G938</f>
        <v>0</v>
      </c>
      <c r="H945" s="199">
        <v>0.0</v>
      </c>
      <c r="I945" s="195">
        <f>I944+Sheet!I938</f>
        <v>0</v>
      </c>
      <c r="J945" s="196">
        <f>J944+Sheet!J938</f>
        <v>0</v>
      </c>
      <c r="K945" s="180">
        <f>K944+Sheet!K938</f>
        <v>0</v>
      </c>
      <c r="L945" s="180">
        <f>L944+Sheet!L938</f>
        <v>0</v>
      </c>
      <c r="M945" s="180">
        <f>M944+Sheet!M938</f>
        <v>0</v>
      </c>
      <c r="N945" s="180">
        <f>N944+Sheet!N938</f>
        <v>0</v>
      </c>
      <c r="O945" s="167">
        <f>O944+Sheet!O938</f>
        <v>515023.8364</v>
      </c>
      <c r="P945" s="167">
        <f>P944+Sheet!P938</f>
        <v>309655.5108</v>
      </c>
      <c r="Q945" s="167">
        <f>Q944+Sheet!Q938</f>
        <v>830349.5893</v>
      </c>
      <c r="R945" s="167">
        <f>R944+Sheet!R938</f>
        <v>0</v>
      </c>
      <c r="S945" s="159"/>
      <c r="T945" s="159"/>
      <c r="U945" s="159"/>
      <c r="V945" s="159"/>
      <c r="W945" s="159"/>
      <c r="X945" s="159"/>
    </row>
    <row r="946" ht="22.5" customHeight="1">
      <c r="A946" s="186" t="str">
        <f>'PROP DAILY PNL'!A940</f>
        <v/>
      </c>
      <c r="B946" s="190">
        <f t="shared" si="9"/>
        <v>10461574.55</v>
      </c>
      <c r="C946" s="194">
        <f>C945+Sheet!C939</f>
        <v>6158283.984</v>
      </c>
      <c r="D946" s="195">
        <f>D945+Sheet!D939</f>
        <v>1508005.48</v>
      </c>
      <c r="E946" s="195">
        <f>E945+Sheet!E939</f>
        <v>1140256.15</v>
      </c>
      <c r="F946" s="196">
        <f>F945+Sheet!F939</f>
        <v>0</v>
      </c>
      <c r="G946" s="196">
        <f>G945+Sheet!G939</f>
        <v>0</v>
      </c>
      <c r="H946" s="199">
        <v>0.0</v>
      </c>
      <c r="I946" s="195">
        <f>I945+Sheet!I939</f>
        <v>0</v>
      </c>
      <c r="J946" s="196">
        <f>J945+Sheet!J939</f>
        <v>0</v>
      </c>
      <c r="K946" s="180">
        <f>K945+Sheet!K939</f>
        <v>0</v>
      </c>
      <c r="L946" s="180">
        <f>L945+Sheet!L939</f>
        <v>0</v>
      </c>
      <c r="M946" s="180">
        <f>M945+Sheet!M939</f>
        <v>0</v>
      </c>
      <c r="N946" s="180">
        <f>N945+Sheet!N939</f>
        <v>0</v>
      </c>
      <c r="O946" s="167">
        <f>O945+Sheet!O939</f>
        <v>515023.8364</v>
      </c>
      <c r="P946" s="167">
        <f>P945+Sheet!P939</f>
        <v>309655.5108</v>
      </c>
      <c r="Q946" s="167">
        <f>Q945+Sheet!Q939</f>
        <v>830349.5893</v>
      </c>
      <c r="R946" s="167">
        <f>R945+Sheet!R939</f>
        <v>0</v>
      </c>
      <c r="S946" s="159"/>
      <c r="T946" s="159"/>
      <c r="U946" s="159"/>
      <c r="V946" s="159"/>
      <c r="W946" s="159"/>
      <c r="X946" s="159"/>
    </row>
    <row r="947" ht="22.5" customHeight="1">
      <c r="A947" s="186" t="str">
        <f>'PROP DAILY PNL'!A941</f>
        <v/>
      </c>
      <c r="B947" s="190">
        <f t="shared" si="9"/>
        <v>10461574.55</v>
      </c>
      <c r="C947" s="194">
        <f>C946+Sheet!C940</f>
        <v>6158283.984</v>
      </c>
      <c r="D947" s="195">
        <f>D946+Sheet!D940</f>
        <v>1508005.48</v>
      </c>
      <c r="E947" s="195">
        <f>E946+Sheet!E940</f>
        <v>1140256.15</v>
      </c>
      <c r="F947" s="196">
        <f>F946+Sheet!F940</f>
        <v>0</v>
      </c>
      <c r="G947" s="196">
        <f>G946+Sheet!G940</f>
        <v>0</v>
      </c>
      <c r="H947" s="199">
        <v>0.0</v>
      </c>
      <c r="I947" s="195">
        <f>I946+Sheet!I940</f>
        <v>0</v>
      </c>
      <c r="J947" s="196">
        <f>J946+Sheet!J940</f>
        <v>0</v>
      </c>
      <c r="K947" s="180">
        <f>K946+Sheet!K940</f>
        <v>0</v>
      </c>
      <c r="L947" s="180">
        <f>L946+Sheet!L940</f>
        <v>0</v>
      </c>
      <c r="M947" s="180">
        <f>M946+Sheet!M940</f>
        <v>0</v>
      </c>
      <c r="N947" s="180">
        <f>N946+Sheet!N940</f>
        <v>0</v>
      </c>
      <c r="O947" s="167">
        <f>O946+Sheet!O940</f>
        <v>515023.8364</v>
      </c>
      <c r="P947" s="167">
        <f>P946+Sheet!P940</f>
        <v>309655.5108</v>
      </c>
      <c r="Q947" s="167">
        <f>Q946+Sheet!Q940</f>
        <v>830349.5893</v>
      </c>
      <c r="R947" s="167">
        <f>R946+Sheet!R940</f>
        <v>0</v>
      </c>
      <c r="S947" s="159"/>
      <c r="T947" s="159"/>
      <c r="U947" s="159"/>
      <c r="V947" s="159"/>
      <c r="W947" s="159"/>
      <c r="X947" s="159"/>
    </row>
    <row r="948" ht="22.5" customHeight="1">
      <c r="A948" s="186" t="str">
        <f>'PROP DAILY PNL'!A942</f>
        <v/>
      </c>
      <c r="B948" s="190">
        <f t="shared" si="9"/>
        <v>10461574.55</v>
      </c>
      <c r="C948" s="194">
        <f>C947+Sheet!C941</f>
        <v>6158283.984</v>
      </c>
      <c r="D948" s="195">
        <f>D947+Sheet!D941</f>
        <v>1508005.48</v>
      </c>
      <c r="E948" s="195">
        <f>E947+Sheet!E941</f>
        <v>1140256.15</v>
      </c>
      <c r="F948" s="196">
        <f>F947+Sheet!F941</f>
        <v>0</v>
      </c>
      <c r="G948" s="196">
        <f>G947+Sheet!G941</f>
        <v>0</v>
      </c>
      <c r="H948" s="199">
        <v>0.0</v>
      </c>
      <c r="I948" s="195">
        <f>I947+Sheet!I941</f>
        <v>0</v>
      </c>
      <c r="J948" s="196">
        <f>J947+Sheet!J941</f>
        <v>0</v>
      </c>
      <c r="K948" s="180">
        <f>K947+Sheet!K941</f>
        <v>0</v>
      </c>
      <c r="L948" s="180">
        <f>L947+Sheet!L941</f>
        <v>0</v>
      </c>
      <c r="M948" s="180">
        <f>M947+Sheet!M941</f>
        <v>0</v>
      </c>
      <c r="N948" s="180">
        <f>N947+Sheet!N941</f>
        <v>0</v>
      </c>
      <c r="O948" s="167">
        <f>O947+Sheet!O941</f>
        <v>515023.8364</v>
      </c>
      <c r="P948" s="167">
        <f>P947+Sheet!P941</f>
        <v>309655.5108</v>
      </c>
      <c r="Q948" s="167">
        <f>Q947+Sheet!Q941</f>
        <v>830349.5893</v>
      </c>
      <c r="R948" s="167">
        <f>R947+Sheet!R941</f>
        <v>0</v>
      </c>
      <c r="S948" s="159"/>
      <c r="T948" s="159"/>
      <c r="U948" s="159"/>
      <c r="V948" s="159"/>
      <c r="W948" s="159"/>
      <c r="X948" s="159"/>
    </row>
    <row r="949" ht="22.5" customHeight="1">
      <c r="A949" s="186" t="str">
        <f>'PROP DAILY PNL'!A943</f>
        <v/>
      </c>
      <c r="B949" s="190">
        <f t="shared" si="9"/>
        <v>10461574.55</v>
      </c>
      <c r="C949" s="194">
        <f>C948+Sheet!C942</f>
        <v>6158283.984</v>
      </c>
      <c r="D949" s="195">
        <f>D948+Sheet!D942</f>
        <v>1508005.48</v>
      </c>
      <c r="E949" s="195">
        <f>E948+Sheet!E942</f>
        <v>1140256.15</v>
      </c>
      <c r="F949" s="196">
        <f>F948+Sheet!F942</f>
        <v>0</v>
      </c>
      <c r="G949" s="196">
        <f>G948+Sheet!G942</f>
        <v>0</v>
      </c>
      <c r="H949" s="199">
        <v>0.0</v>
      </c>
      <c r="I949" s="195">
        <f>I948+Sheet!I942</f>
        <v>0</v>
      </c>
      <c r="J949" s="196">
        <f>J948+Sheet!J942</f>
        <v>0</v>
      </c>
      <c r="K949" s="180">
        <f>K948+Sheet!K942</f>
        <v>0</v>
      </c>
      <c r="L949" s="180">
        <f>L948+Sheet!L942</f>
        <v>0</v>
      </c>
      <c r="M949" s="180">
        <f>M948+Sheet!M942</f>
        <v>0</v>
      </c>
      <c r="N949" s="180">
        <f>N948+Sheet!N942</f>
        <v>0</v>
      </c>
      <c r="O949" s="167">
        <f>O948+Sheet!O942</f>
        <v>515023.8364</v>
      </c>
      <c r="P949" s="167">
        <f>P948+Sheet!P942</f>
        <v>309655.5108</v>
      </c>
      <c r="Q949" s="167">
        <f>Q948+Sheet!Q942</f>
        <v>830349.5893</v>
      </c>
      <c r="R949" s="167">
        <f>R948+Sheet!R942</f>
        <v>0</v>
      </c>
      <c r="S949" s="159"/>
      <c r="T949" s="159"/>
      <c r="U949" s="159"/>
      <c r="V949" s="159"/>
      <c r="W949" s="159"/>
      <c r="X949" s="159"/>
    </row>
    <row r="950" ht="22.5" customHeight="1">
      <c r="A950" s="186" t="str">
        <f>'PROP DAILY PNL'!A944</f>
        <v/>
      </c>
      <c r="B950" s="190">
        <f t="shared" si="9"/>
        <v>10461574.55</v>
      </c>
      <c r="C950" s="194">
        <f>C949+Sheet!C943</f>
        <v>6158283.984</v>
      </c>
      <c r="D950" s="195">
        <f>D949+Sheet!D943</f>
        <v>1508005.48</v>
      </c>
      <c r="E950" s="195">
        <f>E949+Sheet!E943</f>
        <v>1140256.15</v>
      </c>
      <c r="F950" s="196">
        <f>F949+Sheet!F943</f>
        <v>0</v>
      </c>
      <c r="G950" s="196">
        <f>G949+Sheet!G943</f>
        <v>0</v>
      </c>
      <c r="H950" s="199">
        <v>0.0</v>
      </c>
      <c r="I950" s="195">
        <f>I949+Sheet!I943</f>
        <v>0</v>
      </c>
      <c r="J950" s="196">
        <f>J949+Sheet!J943</f>
        <v>0</v>
      </c>
      <c r="K950" s="180">
        <f>K949+Sheet!K943</f>
        <v>0</v>
      </c>
      <c r="L950" s="180">
        <f>L949+Sheet!L943</f>
        <v>0</v>
      </c>
      <c r="M950" s="180">
        <f>M949+Sheet!M943</f>
        <v>0</v>
      </c>
      <c r="N950" s="180">
        <f>N949+Sheet!N943</f>
        <v>0</v>
      </c>
      <c r="O950" s="167">
        <f>O949+Sheet!O943</f>
        <v>515023.8364</v>
      </c>
      <c r="P950" s="167">
        <f>P949+Sheet!P943</f>
        <v>309655.5108</v>
      </c>
      <c r="Q950" s="167">
        <f>Q949+Sheet!Q943</f>
        <v>830349.5893</v>
      </c>
      <c r="R950" s="167">
        <f>R949+Sheet!R943</f>
        <v>0</v>
      </c>
      <c r="S950" s="159"/>
      <c r="T950" s="159"/>
      <c r="U950" s="159"/>
      <c r="V950" s="159"/>
      <c r="W950" s="159"/>
      <c r="X950" s="159"/>
    </row>
    <row r="951" ht="22.5" customHeight="1">
      <c r="A951" s="186" t="str">
        <f>'PROP DAILY PNL'!A945</f>
        <v/>
      </c>
      <c r="B951" s="190">
        <f t="shared" si="9"/>
        <v>10461574.55</v>
      </c>
      <c r="C951" s="194">
        <f>C950+Sheet!C944</f>
        <v>6158283.984</v>
      </c>
      <c r="D951" s="195">
        <f>D950+Sheet!D944</f>
        <v>1508005.48</v>
      </c>
      <c r="E951" s="195">
        <f>E950+Sheet!E944</f>
        <v>1140256.15</v>
      </c>
      <c r="F951" s="196">
        <f>F950+Sheet!F944</f>
        <v>0</v>
      </c>
      <c r="G951" s="196">
        <f>G950+Sheet!G944</f>
        <v>0</v>
      </c>
      <c r="H951" s="199">
        <v>0.0</v>
      </c>
      <c r="I951" s="195">
        <f>I950+Sheet!I944</f>
        <v>0</v>
      </c>
      <c r="J951" s="196">
        <f>J950+Sheet!J944</f>
        <v>0</v>
      </c>
      <c r="K951" s="180">
        <f>K950+Sheet!K944</f>
        <v>0</v>
      </c>
      <c r="L951" s="180">
        <f>L950+Sheet!L944</f>
        <v>0</v>
      </c>
      <c r="M951" s="180">
        <f>M950+Sheet!M944</f>
        <v>0</v>
      </c>
      <c r="N951" s="180">
        <f>N950+Sheet!N944</f>
        <v>0</v>
      </c>
      <c r="O951" s="167">
        <f>O950+Sheet!O944</f>
        <v>515023.8364</v>
      </c>
      <c r="P951" s="167">
        <f>P950+Sheet!P944</f>
        <v>309655.5108</v>
      </c>
      <c r="Q951" s="167">
        <f>Q950+Sheet!Q944</f>
        <v>830349.5893</v>
      </c>
      <c r="R951" s="167">
        <f>R950+Sheet!R944</f>
        <v>0</v>
      </c>
      <c r="S951" s="159"/>
      <c r="T951" s="159"/>
      <c r="U951" s="159"/>
      <c r="V951" s="159"/>
      <c r="W951" s="159"/>
      <c r="X951" s="159"/>
    </row>
    <row r="952" ht="22.5" customHeight="1">
      <c r="A952" s="186" t="str">
        <f>'PROP DAILY PNL'!A946</f>
        <v/>
      </c>
      <c r="B952" s="190">
        <f t="shared" si="9"/>
        <v>10461574.55</v>
      </c>
      <c r="C952" s="194">
        <f>C951+Sheet!C945</f>
        <v>6158283.984</v>
      </c>
      <c r="D952" s="195">
        <f>D951+Sheet!D945</f>
        <v>1508005.48</v>
      </c>
      <c r="E952" s="195">
        <f>E951+Sheet!E945</f>
        <v>1140256.15</v>
      </c>
      <c r="F952" s="196">
        <f>F951+Sheet!F945</f>
        <v>0</v>
      </c>
      <c r="G952" s="196">
        <f>G951+Sheet!G945</f>
        <v>0</v>
      </c>
      <c r="H952" s="199">
        <v>0.0</v>
      </c>
      <c r="I952" s="195">
        <f>I951+Sheet!I945</f>
        <v>0</v>
      </c>
      <c r="J952" s="196">
        <f>J951+Sheet!J945</f>
        <v>0</v>
      </c>
      <c r="K952" s="180">
        <f>K951+Sheet!K945</f>
        <v>0</v>
      </c>
      <c r="L952" s="180">
        <f>L951+Sheet!L945</f>
        <v>0</v>
      </c>
      <c r="M952" s="180">
        <f>M951+Sheet!M945</f>
        <v>0</v>
      </c>
      <c r="N952" s="180">
        <f>N951+Sheet!N945</f>
        <v>0</v>
      </c>
      <c r="O952" s="167">
        <f>O951+Sheet!O945</f>
        <v>515023.8364</v>
      </c>
      <c r="P952" s="167">
        <f>P951+Sheet!P945</f>
        <v>309655.5108</v>
      </c>
      <c r="Q952" s="167">
        <f>Q951+Sheet!Q945</f>
        <v>830349.5893</v>
      </c>
      <c r="R952" s="167">
        <f>R951+Sheet!R945</f>
        <v>0</v>
      </c>
      <c r="S952" s="159"/>
      <c r="T952" s="159"/>
      <c r="U952" s="159"/>
      <c r="V952" s="159"/>
      <c r="W952" s="159"/>
      <c r="X952" s="159"/>
    </row>
    <row r="953" ht="22.5" customHeight="1">
      <c r="A953" s="186" t="str">
        <f>'PROP DAILY PNL'!A947</f>
        <v/>
      </c>
      <c r="B953" s="190">
        <f t="shared" si="9"/>
        <v>10461574.55</v>
      </c>
      <c r="C953" s="194">
        <f>C952+Sheet!C946</f>
        <v>6158283.984</v>
      </c>
      <c r="D953" s="195">
        <f>D952+Sheet!D946</f>
        <v>1508005.48</v>
      </c>
      <c r="E953" s="195">
        <f>E952+Sheet!E946</f>
        <v>1140256.15</v>
      </c>
      <c r="F953" s="196">
        <f>F952+Sheet!F946</f>
        <v>0</v>
      </c>
      <c r="G953" s="196">
        <f>G952+Sheet!G946</f>
        <v>0</v>
      </c>
      <c r="H953" s="199">
        <v>0.0</v>
      </c>
      <c r="I953" s="195">
        <f>I952+Sheet!I946</f>
        <v>0</v>
      </c>
      <c r="J953" s="196">
        <f>J952+Sheet!J946</f>
        <v>0</v>
      </c>
      <c r="K953" s="180">
        <f>K952+Sheet!K946</f>
        <v>0</v>
      </c>
      <c r="L953" s="180">
        <f>L952+Sheet!L946</f>
        <v>0</v>
      </c>
      <c r="M953" s="180">
        <f>M952+Sheet!M946</f>
        <v>0</v>
      </c>
      <c r="N953" s="180">
        <f>N952+Sheet!N946</f>
        <v>0</v>
      </c>
      <c r="O953" s="167">
        <f>O952+Sheet!O946</f>
        <v>515023.8364</v>
      </c>
      <c r="P953" s="167">
        <f>P952+Sheet!P946</f>
        <v>309655.5108</v>
      </c>
      <c r="Q953" s="167">
        <f>Q952+Sheet!Q946</f>
        <v>830349.5893</v>
      </c>
      <c r="R953" s="167">
        <f>R952+Sheet!R946</f>
        <v>0</v>
      </c>
      <c r="S953" s="159"/>
      <c r="T953" s="159"/>
      <c r="U953" s="159"/>
      <c r="V953" s="159"/>
      <c r="W953" s="159"/>
      <c r="X953" s="159"/>
    </row>
    <row r="954" ht="22.5" customHeight="1">
      <c r="A954" s="186" t="str">
        <f>'PROP DAILY PNL'!A948</f>
        <v/>
      </c>
      <c r="B954" s="190">
        <f t="shared" si="9"/>
        <v>10461574.55</v>
      </c>
      <c r="C954" s="194">
        <f>C953+Sheet!C947</f>
        <v>6158283.984</v>
      </c>
      <c r="D954" s="195">
        <f>D953+Sheet!D947</f>
        <v>1508005.48</v>
      </c>
      <c r="E954" s="195">
        <f>E953+Sheet!E947</f>
        <v>1140256.15</v>
      </c>
      <c r="F954" s="196">
        <f>F953+Sheet!F947</f>
        <v>0</v>
      </c>
      <c r="G954" s="196">
        <f>G953+Sheet!G947</f>
        <v>0</v>
      </c>
      <c r="H954" s="199">
        <v>0.0</v>
      </c>
      <c r="I954" s="195">
        <f>I953+Sheet!I947</f>
        <v>0</v>
      </c>
      <c r="J954" s="196">
        <f>J953+Sheet!J947</f>
        <v>0</v>
      </c>
      <c r="K954" s="180">
        <f>K953+Sheet!K947</f>
        <v>0</v>
      </c>
      <c r="L954" s="180">
        <f>L953+Sheet!L947</f>
        <v>0</v>
      </c>
      <c r="M954" s="180">
        <f>M953+Sheet!M947</f>
        <v>0</v>
      </c>
      <c r="N954" s="180">
        <f>N953+Sheet!N947</f>
        <v>0</v>
      </c>
      <c r="O954" s="167">
        <f>O953+Sheet!O947</f>
        <v>515023.8364</v>
      </c>
      <c r="P954" s="167">
        <f>P953+Sheet!P947</f>
        <v>309655.5108</v>
      </c>
      <c r="Q954" s="167">
        <f>Q953+Sheet!Q947</f>
        <v>830349.5893</v>
      </c>
      <c r="R954" s="167">
        <f>R953+Sheet!R947</f>
        <v>0</v>
      </c>
      <c r="S954" s="159"/>
      <c r="T954" s="159"/>
      <c r="U954" s="159"/>
      <c r="V954" s="159"/>
      <c r="W954" s="159"/>
      <c r="X954" s="159"/>
    </row>
    <row r="955" ht="22.5" customHeight="1">
      <c r="A955" s="186" t="str">
        <f>'PROP DAILY PNL'!A949</f>
        <v/>
      </c>
      <c r="B955" s="190">
        <f t="shared" si="9"/>
        <v>10461574.55</v>
      </c>
      <c r="C955" s="194">
        <f>C954+Sheet!C948</f>
        <v>6158283.984</v>
      </c>
      <c r="D955" s="195">
        <f>D954+Sheet!D948</f>
        <v>1508005.48</v>
      </c>
      <c r="E955" s="195">
        <f>E954+Sheet!E948</f>
        <v>1140256.15</v>
      </c>
      <c r="F955" s="196">
        <f>F954+Sheet!F948</f>
        <v>0</v>
      </c>
      <c r="G955" s="196">
        <f>G954+Sheet!G948</f>
        <v>0</v>
      </c>
      <c r="H955" s="199">
        <v>0.0</v>
      </c>
      <c r="I955" s="195">
        <f>I954+Sheet!I948</f>
        <v>0</v>
      </c>
      <c r="J955" s="196">
        <f>J954+Sheet!J948</f>
        <v>0</v>
      </c>
      <c r="K955" s="180">
        <f>K954+Sheet!K948</f>
        <v>0</v>
      </c>
      <c r="L955" s="180">
        <f>L954+Sheet!L948</f>
        <v>0</v>
      </c>
      <c r="M955" s="180">
        <f>M954+Sheet!M948</f>
        <v>0</v>
      </c>
      <c r="N955" s="180">
        <f>N954+Sheet!N948</f>
        <v>0</v>
      </c>
      <c r="O955" s="167">
        <f>O954+Sheet!O948</f>
        <v>515023.8364</v>
      </c>
      <c r="P955" s="167">
        <f>P954+Sheet!P948</f>
        <v>309655.5108</v>
      </c>
      <c r="Q955" s="167">
        <f>Q954+Sheet!Q948</f>
        <v>830349.5893</v>
      </c>
      <c r="R955" s="167">
        <f>R954+Sheet!R948</f>
        <v>0</v>
      </c>
      <c r="S955" s="159"/>
      <c r="T955" s="159"/>
      <c r="U955" s="159"/>
      <c r="V955" s="159"/>
      <c r="W955" s="159"/>
      <c r="X955" s="159"/>
    </row>
    <row r="956" ht="22.5" customHeight="1">
      <c r="A956" s="186" t="str">
        <f>'PROP DAILY PNL'!A950</f>
        <v/>
      </c>
      <c r="B956" s="190">
        <f t="shared" si="9"/>
        <v>10461574.55</v>
      </c>
      <c r="C956" s="194">
        <f>C955+Sheet!C949</f>
        <v>6158283.984</v>
      </c>
      <c r="D956" s="195">
        <f>D955+Sheet!D949</f>
        <v>1508005.48</v>
      </c>
      <c r="E956" s="195">
        <f>E955+Sheet!E949</f>
        <v>1140256.15</v>
      </c>
      <c r="F956" s="196">
        <f>F955+Sheet!F949</f>
        <v>0</v>
      </c>
      <c r="G956" s="196">
        <f>G955+Sheet!G949</f>
        <v>0</v>
      </c>
      <c r="H956" s="199">
        <v>0.0</v>
      </c>
      <c r="I956" s="195">
        <f>I955+Sheet!I949</f>
        <v>0</v>
      </c>
      <c r="J956" s="196">
        <f>J955+Sheet!J949</f>
        <v>0</v>
      </c>
      <c r="K956" s="180">
        <f>K955+Sheet!K949</f>
        <v>0</v>
      </c>
      <c r="L956" s="180">
        <f>L955+Sheet!L949</f>
        <v>0</v>
      </c>
      <c r="M956" s="180">
        <f>M955+Sheet!M949</f>
        <v>0</v>
      </c>
      <c r="N956" s="180">
        <f>N955+Sheet!N949</f>
        <v>0</v>
      </c>
      <c r="O956" s="167">
        <f>O955+Sheet!O949</f>
        <v>515023.8364</v>
      </c>
      <c r="P956" s="167">
        <f>P955+Sheet!P949</f>
        <v>309655.5108</v>
      </c>
      <c r="Q956" s="167">
        <f>Q955+Sheet!Q949</f>
        <v>830349.5893</v>
      </c>
      <c r="R956" s="167">
        <f>R955+Sheet!R949</f>
        <v>0</v>
      </c>
      <c r="S956" s="159"/>
      <c r="T956" s="159"/>
      <c r="U956" s="159"/>
      <c r="V956" s="159"/>
      <c r="W956" s="159"/>
      <c r="X956" s="159"/>
    </row>
    <row r="957" ht="22.5" customHeight="1">
      <c r="A957" s="186" t="str">
        <f>'PROP DAILY PNL'!A951</f>
        <v/>
      </c>
      <c r="B957" s="190">
        <f t="shared" si="9"/>
        <v>10461574.55</v>
      </c>
      <c r="C957" s="194">
        <f>C956+Sheet!C950</f>
        <v>6158283.984</v>
      </c>
      <c r="D957" s="195">
        <f>D956+Sheet!D950</f>
        <v>1508005.48</v>
      </c>
      <c r="E957" s="195">
        <f>E956+Sheet!E950</f>
        <v>1140256.15</v>
      </c>
      <c r="F957" s="196">
        <f>F956+Sheet!F950</f>
        <v>0</v>
      </c>
      <c r="G957" s="196">
        <f>G956+Sheet!G950</f>
        <v>0</v>
      </c>
      <c r="H957" s="199">
        <v>0.0</v>
      </c>
      <c r="I957" s="195">
        <f>I956+Sheet!I950</f>
        <v>0</v>
      </c>
      <c r="J957" s="196">
        <f>J956+Sheet!J950</f>
        <v>0</v>
      </c>
      <c r="K957" s="180">
        <f>K956+Sheet!K950</f>
        <v>0</v>
      </c>
      <c r="L957" s="180">
        <f>L956+Sheet!L950</f>
        <v>0</v>
      </c>
      <c r="M957" s="180">
        <f>M956+Sheet!M950</f>
        <v>0</v>
      </c>
      <c r="N957" s="180">
        <f>N956+Sheet!N950</f>
        <v>0</v>
      </c>
      <c r="O957" s="167">
        <f>O956+Sheet!O950</f>
        <v>515023.8364</v>
      </c>
      <c r="P957" s="167">
        <f>P956+Sheet!P950</f>
        <v>309655.5108</v>
      </c>
      <c r="Q957" s="167">
        <f>Q956+Sheet!Q950</f>
        <v>830349.5893</v>
      </c>
      <c r="R957" s="167">
        <f>R956+Sheet!R950</f>
        <v>0</v>
      </c>
      <c r="S957" s="159"/>
      <c r="T957" s="159"/>
      <c r="U957" s="159"/>
      <c r="V957" s="159"/>
      <c r="W957" s="159"/>
      <c r="X957" s="159"/>
    </row>
    <row r="958" ht="22.5" customHeight="1">
      <c r="A958" s="186" t="str">
        <f>'PROP DAILY PNL'!A952</f>
        <v/>
      </c>
      <c r="B958" s="190">
        <f t="shared" si="9"/>
        <v>10461574.55</v>
      </c>
      <c r="C958" s="194">
        <f>C957+Sheet!C951</f>
        <v>6158283.984</v>
      </c>
      <c r="D958" s="195">
        <f>D957+Sheet!D951</f>
        <v>1508005.48</v>
      </c>
      <c r="E958" s="195">
        <f>E957+Sheet!E951</f>
        <v>1140256.15</v>
      </c>
      <c r="F958" s="196">
        <f>F957+Sheet!F951</f>
        <v>0</v>
      </c>
      <c r="G958" s="196">
        <f>G957+Sheet!G951</f>
        <v>0</v>
      </c>
      <c r="H958" s="199">
        <v>0.0</v>
      </c>
      <c r="I958" s="195">
        <f>I957+Sheet!I951</f>
        <v>0</v>
      </c>
      <c r="J958" s="196">
        <f>J957+Sheet!J951</f>
        <v>0</v>
      </c>
      <c r="K958" s="180">
        <f>K957+Sheet!K951</f>
        <v>0</v>
      </c>
      <c r="L958" s="180">
        <f>L957+Sheet!L951</f>
        <v>0</v>
      </c>
      <c r="M958" s="180">
        <f>M957+Sheet!M951</f>
        <v>0</v>
      </c>
      <c r="N958" s="180">
        <f>N957+Sheet!N951</f>
        <v>0</v>
      </c>
      <c r="O958" s="167">
        <f>O957+Sheet!O951</f>
        <v>515023.8364</v>
      </c>
      <c r="P958" s="167">
        <f>P957+Sheet!P951</f>
        <v>309655.5108</v>
      </c>
      <c r="Q958" s="167">
        <f>Q957+Sheet!Q951</f>
        <v>830349.5893</v>
      </c>
      <c r="R958" s="167">
        <f>R957+Sheet!R951</f>
        <v>0</v>
      </c>
      <c r="S958" s="159"/>
      <c r="T958" s="159"/>
      <c r="U958" s="159"/>
      <c r="V958" s="159"/>
      <c r="W958" s="159"/>
      <c r="X958" s="159"/>
    </row>
    <row r="959" ht="22.5" customHeight="1">
      <c r="A959" s="186" t="str">
        <f>'PROP DAILY PNL'!A953</f>
        <v/>
      </c>
      <c r="B959" s="190">
        <f t="shared" si="9"/>
        <v>10461574.55</v>
      </c>
      <c r="C959" s="194">
        <f>C958+Sheet!C952</f>
        <v>6158283.984</v>
      </c>
      <c r="D959" s="195">
        <f>D958+Sheet!D952</f>
        <v>1508005.48</v>
      </c>
      <c r="E959" s="195">
        <f>E958+Sheet!E952</f>
        <v>1140256.15</v>
      </c>
      <c r="F959" s="196">
        <f>F958+Sheet!F952</f>
        <v>0</v>
      </c>
      <c r="G959" s="196">
        <f>G958+Sheet!G952</f>
        <v>0</v>
      </c>
      <c r="H959" s="199">
        <v>0.0</v>
      </c>
      <c r="I959" s="195">
        <f>I958+Sheet!I952</f>
        <v>0</v>
      </c>
      <c r="J959" s="196">
        <f>J958+Sheet!J952</f>
        <v>0</v>
      </c>
      <c r="K959" s="180">
        <f>K958+Sheet!K952</f>
        <v>0</v>
      </c>
      <c r="L959" s="180">
        <f>L958+Sheet!L952</f>
        <v>0</v>
      </c>
      <c r="M959" s="180">
        <f>M958+Sheet!M952</f>
        <v>0</v>
      </c>
      <c r="N959" s="180">
        <f>N958+Sheet!N952</f>
        <v>0</v>
      </c>
      <c r="O959" s="167">
        <f>O958+Sheet!O952</f>
        <v>515023.8364</v>
      </c>
      <c r="P959" s="167">
        <f>P958+Sheet!P952</f>
        <v>309655.5108</v>
      </c>
      <c r="Q959" s="167">
        <f>Q958+Sheet!Q952</f>
        <v>830349.5893</v>
      </c>
      <c r="R959" s="167">
        <f>R958+Sheet!R952</f>
        <v>0</v>
      </c>
      <c r="S959" s="159"/>
      <c r="T959" s="159"/>
      <c r="U959" s="159"/>
      <c r="V959" s="159"/>
      <c r="W959" s="159"/>
      <c r="X959" s="159"/>
    </row>
    <row r="960" ht="22.5" customHeight="1">
      <c r="A960" s="186" t="str">
        <f>'PROP DAILY PNL'!A954</f>
        <v/>
      </c>
      <c r="B960" s="190">
        <f t="shared" si="9"/>
        <v>10461574.55</v>
      </c>
      <c r="C960" s="194">
        <f>C959+Sheet!C953</f>
        <v>6158283.984</v>
      </c>
      <c r="D960" s="195">
        <f>D959+Sheet!D953</f>
        <v>1508005.48</v>
      </c>
      <c r="E960" s="195">
        <f>E959+Sheet!E953</f>
        <v>1140256.15</v>
      </c>
      <c r="F960" s="196">
        <f>F959+Sheet!F953</f>
        <v>0</v>
      </c>
      <c r="G960" s="196">
        <f>G959+Sheet!G953</f>
        <v>0</v>
      </c>
      <c r="H960" s="199">
        <v>0.0</v>
      </c>
      <c r="I960" s="195">
        <f>I959+Sheet!I953</f>
        <v>0</v>
      </c>
      <c r="J960" s="196">
        <f>J959+Sheet!J953</f>
        <v>0</v>
      </c>
      <c r="K960" s="180">
        <f>K959+Sheet!K953</f>
        <v>0</v>
      </c>
      <c r="L960" s="180">
        <f>L959+Sheet!L953</f>
        <v>0</v>
      </c>
      <c r="M960" s="180">
        <f>M959+Sheet!M953</f>
        <v>0</v>
      </c>
      <c r="N960" s="180">
        <f>N959+Sheet!N953</f>
        <v>0</v>
      </c>
      <c r="O960" s="167">
        <f>O959+Sheet!O953</f>
        <v>515023.8364</v>
      </c>
      <c r="P960" s="167">
        <f>P959+Sheet!P953</f>
        <v>309655.5108</v>
      </c>
      <c r="Q960" s="167">
        <f>Q959+Sheet!Q953</f>
        <v>830349.5893</v>
      </c>
      <c r="R960" s="167">
        <f>R959+Sheet!R953</f>
        <v>0</v>
      </c>
      <c r="S960" s="159"/>
      <c r="T960" s="159"/>
      <c r="U960" s="159"/>
      <c r="V960" s="159"/>
      <c r="W960" s="159"/>
      <c r="X960" s="159"/>
    </row>
    <row r="961" ht="22.5" customHeight="1">
      <c r="A961" s="186" t="str">
        <f>'PROP DAILY PNL'!A955</f>
        <v/>
      </c>
      <c r="B961" s="190">
        <f t="shared" si="9"/>
        <v>10461574.55</v>
      </c>
      <c r="C961" s="194">
        <f>C960+Sheet!C954</f>
        <v>6158283.984</v>
      </c>
      <c r="D961" s="195">
        <f>D960+Sheet!D954</f>
        <v>1508005.48</v>
      </c>
      <c r="E961" s="195">
        <f>E960+Sheet!E954</f>
        <v>1140256.15</v>
      </c>
      <c r="F961" s="196">
        <f>F960+Sheet!F954</f>
        <v>0</v>
      </c>
      <c r="G961" s="196">
        <f>G960+Sheet!G954</f>
        <v>0</v>
      </c>
      <c r="H961" s="199">
        <v>0.0</v>
      </c>
      <c r="I961" s="195">
        <f>I960+Sheet!I954</f>
        <v>0</v>
      </c>
      <c r="J961" s="196">
        <f>J960+Sheet!J954</f>
        <v>0</v>
      </c>
      <c r="K961" s="180">
        <f>K960+Sheet!K954</f>
        <v>0</v>
      </c>
      <c r="L961" s="180">
        <f>L960+Sheet!L954</f>
        <v>0</v>
      </c>
      <c r="M961" s="180">
        <f>M960+Sheet!M954</f>
        <v>0</v>
      </c>
      <c r="N961" s="180">
        <f>N960+Sheet!N954</f>
        <v>0</v>
      </c>
      <c r="O961" s="167">
        <f>O960+Sheet!O954</f>
        <v>515023.8364</v>
      </c>
      <c r="P961" s="167">
        <f>P960+Sheet!P954</f>
        <v>309655.5108</v>
      </c>
      <c r="Q961" s="167">
        <f>Q960+Sheet!Q954</f>
        <v>830349.5893</v>
      </c>
      <c r="R961" s="167">
        <f>R960+Sheet!R954</f>
        <v>0</v>
      </c>
      <c r="S961" s="159"/>
      <c r="T961" s="159"/>
      <c r="U961" s="159"/>
      <c r="V961" s="159"/>
      <c r="W961" s="159"/>
      <c r="X961" s="159"/>
    </row>
    <row r="962" ht="22.5" customHeight="1">
      <c r="A962" s="186" t="str">
        <f>'PROP DAILY PNL'!A956</f>
        <v/>
      </c>
      <c r="B962" s="190">
        <f t="shared" si="9"/>
        <v>10461574.55</v>
      </c>
      <c r="C962" s="194">
        <f>C961+Sheet!C955</f>
        <v>6158283.984</v>
      </c>
      <c r="D962" s="195">
        <f>D961+Sheet!D955</f>
        <v>1508005.48</v>
      </c>
      <c r="E962" s="195">
        <f>E961+Sheet!E955</f>
        <v>1140256.15</v>
      </c>
      <c r="F962" s="196">
        <f>F961+Sheet!F955</f>
        <v>0</v>
      </c>
      <c r="G962" s="196">
        <f>G961+Sheet!G955</f>
        <v>0</v>
      </c>
      <c r="H962" s="199">
        <v>0.0</v>
      </c>
      <c r="I962" s="195">
        <f>I961+Sheet!I955</f>
        <v>0</v>
      </c>
      <c r="J962" s="196">
        <f>J961+Sheet!J955</f>
        <v>0</v>
      </c>
      <c r="K962" s="180">
        <f>K961+Sheet!K955</f>
        <v>0</v>
      </c>
      <c r="L962" s="180">
        <f>L961+Sheet!L955</f>
        <v>0</v>
      </c>
      <c r="M962" s="180">
        <f>M961+Sheet!M955</f>
        <v>0</v>
      </c>
      <c r="N962" s="180">
        <f>N961+Sheet!N955</f>
        <v>0</v>
      </c>
      <c r="O962" s="167">
        <f>O961+Sheet!O955</f>
        <v>515023.8364</v>
      </c>
      <c r="P962" s="167">
        <f>P961+Sheet!P955</f>
        <v>309655.5108</v>
      </c>
      <c r="Q962" s="167">
        <f>Q961+Sheet!Q955</f>
        <v>830349.5893</v>
      </c>
      <c r="R962" s="167">
        <f>R961+Sheet!R955</f>
        <v>0</v>
      </c>
      <c r="S962" s="159"/>
      <c r="T962" s="159"/>
      <c r="U962" s="159"/>
      <c r="V962" s="159"/>
      <c r="W962" s="159"/>
      <c r="X962" s="159"/>
    </row>
    <row r="963" ht="22.5" customHeight="1">
      <c r="A963" s="186" t="str">
        <f>'PROP DAILY PNL'!A957</f>
        <v/>
      </c>
      <c r="B963" s="190">
        <f t="shared" si="9"/>
        <v>10461574.55</v>
      </c>
      <c r="C963" s="194">
        <f>C962+Sheet!C956</f>
        <v>6158283.984</v>
      </c>
      <c r="D963" s="195">
        <f>D962+Sheet!D956</f>
        <v>1508005.48</v>
      </c>
      <c r="E963" s="195">
        <f>E962+Sheet!E956</f>
        <v>1140256.15</v>
      </c>
      <c r="F963" s="196">
        <f>F962+Sheet!F956</f>
        <v>0</v>
      </c>
      <c r="G963" s="196">
        <f>G962+Sheet!G956</f>
        <v>0</v>
      </c>
      <c r="H963" s="199">
        <v>0.0</v>
      </c>
      <c r="I963" s="195">
        <f>I962+Sheet!I956</f>
        <v>0</v>
      </c>
      <c r="J963" s="196">
        <f>J962+Sheet!J956</f>
        <v>0</v>
      </c>
      <c r="K963" s="180">
        <f>K962+Sheet!K956</f>
        <v>0</v>
      </c>
      <c r="L963" s="180">
        <f>L962+Sheet!L956</f>
        <v>0</v>
      </c>
      <c r="M963" s="180">
        <f>M962+Sheet!M956</f>
        <v>0</v>
      </c>
      <c r="N963" s="180">
        <f>N962+Sheet!N956</f>
        <v>0</v>
      </c>
      <c r="O963" s="167">
        <f>O962+Sheet!O956</f>
        <v>515023.8364</v>
      </c>
      <c r="P963" s="167">
        <f>P962+Sheet!P956</f>
        <v>309655.5108</v>
      </c>
      <c r="Q963" s="167">
        <f>Q962+Sheet!Q956</f>
        <v>830349.5893</v>
      </c>
      <c r="R963" s="167">
        <f>R962+Sheet!R956</f>
        <v>0</v>
      </c>
      <c r="S963" s="159"/>
      <c r="T963" s="159"/>
      <c r="U963" s="159"/>
      <c r="V963" s="159"/>
      <c r="W963" s="159"/>
      <c r="X963" s="159"/>
    </row>
    <row r="964" ht="22.5" customHeight="1">
      <c r="A964" s="186" t="str">
        <f>'PROP DAILY PNL'!A958</f>
        <v/>
      </c>
      <c r="B964" s="190">
        <f t="shared" si="9"/>
        <v>10461574.55</v>
      </c>
      <c r="C964" s="194">
        <f>C963+Sheet!C957</f>
        <v>6158283.984</v>
      </c>
      <c r="D964" s="195">
        <f>D963+Sheet!D957</f>
        <v>1508005.48</v>
      </c>
      <c r="E964" s="195">
        <f>E963+Sheet!E957</f>
        <v>1140256.15</v>
      </c>
      <c r="F964" s="196">
        <f>F963+Sheet!F957</f>
        <v>0</v>
      </c>
      <c r="G964" s="196">
        <f>G963+Sheet!G957</f>
        <v>0</v>
      </c>
      <c r="H964" s="199">
        <v>0.0</v>
      </c>
      <c r="I964" s="195">
        <f>I963+Sheet!I957</f>
        <v>0</v>
      </c>
      <c r="J964" s="196">
        <f>J963+Sheet!J957</f>
        <v>0</v>
      </c>
      <c r="K964" s="180">
        <f>K963+Sheet!K957</f>
        <v>0</v>
      </c>
      <c r="L964" s="180">
        <f>L963+Sheet!L957</f>
        <v>0</v>
      </c>
      <c r="M964" s="180">
        <f>M963+Sheet!M957</f>
        <v>0</v>
      </c>
      <c r="N964" s="180">
        <f>N963+Sheet!N957</f>
        <v>0</v>
      </c>
      <c r="O964" s="167">
        <f>O963+Sheet!O957</f>
        <v>515023.8364</v>
      </c>
      <c r="P964" s="167">
        <f>P963+Sheet!P957</f>
        <v>309655.5108</v>
      </c>
      <c r="Q964" s="167">
        <f>Q963+Sheet!Q957</f>
        <v>830349.5893</v>
      </c>
      <c r="R964" s="167">
        <f>R963+Sheet!R957</f>
        <v>0</v>
      </c>
      <c r="S964" s="159"/>
      <c r="T964" s="159"/>
      <c r="U964" s="159"/>
      <c r="V964" s="159"/>
      <c r="W964" s="159"/>
      <c r="X964" s="159"/>
    </row>
    <row r="965" ht="22.5" customHeight="1">
      <c r="A965" s="186" t="str">
        <f>'PROP DAILY PNL'!A959</f>
        <v/>
      </c>
      <c r="B965" s="190">
        <f t="shared" si="9"/>
        <v>10461574.55</v>
      </c>
      <c r="C965" s="194">
        <f>C964+Sheet!C958</f>
        <v>6158283.984</v>
      </c>
      <c r="D965" s="195">
        <f>D964+Sheet!D958</f>
        <v>1508005.48</v>
      </c>
      <c r="E965" s="195">
        <f>E964+Sheet!E958</f>
        <v>1140256.15</v>
      </c>
      <c r="F965" s="196">
        <f>F964+Sheet!F958</f>
        <v>0</v>
      </c>
      <c r="G965" s="196">
        <f>G964+Sheet!G958</f>
        <v>0</v>
      </c>
      <c r="H965" s="199">
        <v>0.0</v>
      </c>
      <c r="I965" s="195">
        <f>I964+Sheet!I958</f>
        <v>0</v>
      </c>
      <c r="J965" s="196">
        <f>J964+Sheet!J958</f>
        <v>0</v>
      </c>
      <c r="K965" s="180">
        <f>K964+Sheet!K958</f>
        <v>0</v>
      </c>
      <c r="L965" s="180">
        <f>L964+Sheet!L958</f>
        <v>0</v>
      </c>
      <c r="M965" s="180">
        <f>M964+Sheet!M958</f>
        <v>0</v>
      </c>
      <c r="N965" s="180">
        <f>N964+Sheet!N958</f>
        <v>0</v>
      </c>
      <c r="O965" s="167">
        <f>O964+Sheet!O958</f>
        <v>515023.8364</v>
      </c>
      <c r="P965" s="167">
        <f>P964+Sheet!P958</f>
        <v>309655.5108</v>
      </c>
      <c r="Q965" s="167">
        <f>Q964+Sheet!Q958</f>
        <v>830349.5893</v>
      </c>
      <c r="R965" s="167">
        <f>R964+Sheet!R958</f>
        <v>0</v>
      </c>
      <c r="S965" s="159"/>
      <c r="T965" s="159"/>
      <c r="U965" s="159"/>
      <c r="V965" s="159"/>
      <c r="W965" s="159"/>
      <c r="X965" s="159"/>
    </row>
    <row r="966" ht="22.5" customHeight="1">
      <c r="A966" s="186" t="str">
        <f>'PROP DAILY PNL'!A960</f>
        <v/>
      </c>
      <c r="B966" s="190">
        <f t="shared" si="9"/>
        <v>10461574.55</v>
      </c>
      <c r="C966" s="194">
        <f>C965+Sheet!C959</f>
        <v>6158283.984</v>
      </c>
      <c r="D966" s="195">
        <f>D965+Sheet!D959</f>
        <v>1508005.48</v>
      </c>
      <c r="E966" s="195">
        <f>E965+Sheet!E959</f>
        <v>1140256.15</v>
      </c>
      <c r="F966" s="196">
        <f>F965+Sheet!F959</f>
        <v>0</v>
      </c>
      <c r="G966" s="196">
        <f>G965+Sheet!G959</f>
        <v>0</v>
      </c>
      <c r="H966" s="199">
        <v>0.0</v>
      </c>
      <c r="I966" s="195">
        <f>I965+Sheet!I959</f>
        <v>0</v>
      </c>
      <c r="J966" s="196">
        <f>J965+Sheet!J959</f>
        <v>0</v>
      </c>
      <c r="K966" s="180">
        <f>K965+Sheet!K959</f>
        <v>0</v>
      </c>
      <c r="L966" s="180">
        <f>L965+Sheet!L959</f>
        <v>0</v>
      </c>
      <c r="M966" s="180">
        <f>M965+Sheet!M959</f>
        <v>0</v>
      </c>
      <c r="N966" s="180">
        <f>N965+Sheet!N959</f>
        <v>0</v>
      </c>
      <c r="O966" s="167">
        <f>O965+Sheet!O959</f>
        <v>515023.8364</v>
      </c>
      <c r="P966" s="167">
        <f>P965+Sheet!P959</f>
        <v>309655.5108</v>
      </c>
      <c r="Q966" s="167">
        <f>Q965+Sheet!Q959</f>
        <v>830349.5893</v>
      </c>
      <c r="R966" s="167">
        <f>R965+Sheet!R959</f>
        <v>0</v>
      </c>
      <c r="S966" s="159"/>
      <c r="T966" s="159"/>
      <c r="U966" s="159"/>
      <c r="V966" s="159"/>
      <c r="W966" s="159"/>
      <c r="X966" s="159"/>
    </row>
    <row r="967" ht="22.5" customHeight="1">
      <c r="A967" s="186" t="str">
        <f>'PROP DAILY PNL'!A961</f>
        <v/>
      </c>
      <c r="B967" s="190">
        <f t="shared" si="9"/>
        <v>10461574.55</v>
      </c>
      <c r="C967" s="194">
        <f>C966+Sheet!C960</f>
        <v>6158283.984</v>
      </c>
      <c r="D967" s="195">
        <f>D966+Sheet!D960</f>
        <v>1508005.48</v>
      </c>
      <c r="E967" s="195">
        <f>E966+Sheet!E960</f>
        <v>1140256.15</v>
      </c>
      <c r="F967" s="196">
        <f>F966+Sheet!F960</f>
        <v>0</v>
      </c>
      <c r="G967" s="196">
        <f>G966+Sheet!G960</f>
        <v>0</v>
      </c>
      <c r="H967" s="199">
        <v>0.0</v>
      </c>
      <c r="I967" s="195">
        <f>I966+Sheet!I960</f>
        <v>0</v>
      </c>
      <c r="J967" s="196">
        <f>J966+Sheet!J960</f>
        <v>0</v>
      </c>
      <c r="K967" s="180">
        <f>K966+Sheet!K960</f>
        <v>0</v>
      </c>
      <c r="L967" s="180">
        <f>L966+Sheet!L960</f>
        <v>0</v>
      </c>
      <c r="M967" s="180">
        <f>M966+Sheet!M960</f>
        <v>0</v>
      </c>
      <c r="N967" s="180">
        <f>N966+Sheet!N960</f>
        <v>0</v>
      </c>
      <c r="O967" s="167">
        <f>O966+Sheet!O960</f>
        <v>515023.8364</v>
      </c>
      <c r="P967" s="167">
        <f>P966+Sheet!P960</f>
        <v>309655.5108</v>
      </c>
      <c r="Q967" s="167">
        <f>Q966+Sheet!Q960</f>
        <v>830349.5893</v>
      </c>
      <c r="R967" s="167">
        <f>R966+Sheet!R960</f>
        <v>0</v>
      </c>
      <c r="S967" s="159"/>
      <c r="T967" s="159"/>
      <c r="U967" s="159"/>
      <c r="V967" s="159"/>
      <c r="W967" s="159"/>
      <c r="X967" s="159"/>
    </row>
    <row r="968" ht="22.5" customHeight="1">
      <c r="A968" s="186" t="str">
        <f>'PROP DAILY PNL'!A962</f>
        <v/>
      </c>
      <c r="B968" s="190">
        <f t="shared" si="9"/>
        <v>10461574.55</v>
      </c>
      <c r="C968" s="194">
        <f>C967+Sheet!C961</f>
        <v>6158283.984</v>
      </c>
      <c r="D968" s="195">
        <f>D967+Sheet!D961</f>
        <v>1508005.48</v>
      </c>
      <c r="E968" s="195">
        <f>E967+Sheet!E961</f>
        <v>1140256.15</v>
      </c>
      <c r="F968" s="196">
        <f>F967+Sheet!F961</f>
        <v>0</v>
      </c>
      <c r="G968" s="196">
        <f>G967+Sheet!G961</f>
        <v>0</v>
      </c>
      <c r="H968" s="199">
        <v>0.0</v>
      </c>
      <c r="I968" s="195">
        <f>I967+Sheet!I961</f>
        <v>0</v>
      </c>
      <c r="J968" s="196">
        <f>J967+Sheet!J961</f>
        <v>0</v>
      </c>
      <c r="K968" s="180">
        <f>K967+Sheet!K961</f>
        <v>0</v>
      </c>
      <c r="L968" s="180">
        <f>L967+Sheet!L961</f>
        <v>0</v>
      </c>
      <c r="M968" s="180">
        <f>M967+Sheet!M961</f>
        <v>0</v>
      </c>
      <c r="N968" s="180">
        <f>N967+Sheet!N961</f>
        <v>0</v>
      </c>
      <c r="O968" s="167">
        <f>O967+Sheet!O961</f>
        <v>515023.8364</v>
      </c>
      <c r="P968" s="167">
        <f>P967+Sheet!P961</f>
        <v>309655.5108</v>
      </c>
      <c r="Q968" s="167">
        <f>Q967+Sheet!Q961</f>
        <v>830349.5893</v>
      </c>
      <c r="R968" s="167">
        <f>R967+Sheet!R961</f>
        <v>0</v>
      </c>
      <c r="S968" s="159"/>
      <c r="T968" s="159"/>
      <c r="U968" s="159"/>
      <c r="V968" s="159"/>
      <c r="W968" s="159"/>
      <c r="X968" s="159"/>
    </row>
    <row r="969" ht="22.5" customHeight="1">
      <c r="A969" s="186" t="str">
        <f>'PROP DAILY PNL'!A963</f>
        <v/>
      </c>
      <c r="B969" s="190">
        <f t="shared" si="9"/>
        <v>10461574.55</v>
      </c>
      <c r="C969" s="194">
        <f>C968+Sheet!C962</f>
        <v>6158283.984</v>
      </c>
      <c r="D969" s="195">
        <f>D968+Sheet!D962</f>
        <v>1508005.48</v>
      </c>
      <c r="E969" s="195">
        <f>E968+Sheet!E962</f>
        <v>1140256.15</v>
      </c>
      <c r="F969" s="196">
        <f>F968+Sheet!F962</f>
        <v>0</v>
      </c>
      <c r="G969" s="196">
        <f>G968+Sheet!G962</f>
        <v>0</v>
      </c>
      <c r="H969" s="199">
        <v>0.0</v>
      </c>
      <c r="I969" s="195">
        <f>I968+Sheet!I962</f>
        <v>0</v>
      </c>
      <c r="J969" s="196">
        <f>J968+Sheet!J962</f>
        <v>0</v>
      </c>
      <c r="K969" s="180">
        <f>K968+Sheet!K962</f>
        <v>0</v>
      </c>
      <c r="L969" s="180">
        <f>L968+Sheet!L962</f>
        <v>0</v>
      </c>
      <c r="M969" s="180">
        <f>M968+Sheet!M962</f>
        <v>0</v>
      </c>
      <c r="N969" s="180">
        <f>N968+Sheet!N962</f>
        <v>0</v>
      </c>
      <c r="O969" s="167">
        <f>O968+Sheet!O962</f>
        <v>515023.8364</v>
      </c>
      <c r="P969" s="167">
        <f>P968+Sheet!P962</f>
        <v>309655.5108</v>
      </c>
      <c r="Q969" s="167">
        <f>Q968+Sheet!Q962</f>
        <v>830349.5893</v>
      </c>
      <c r="R969" s="167">
        <f>R968+Sheet!R962</f>
        <v>0</v>
      </c>
      <c r="S969" s="159"/>
      <c r="T969" s="159"/>
      <c r="U969" s="159"/>
      <c r="V969" s="159"/>
      <c r="W969" s="159"/>
      <c r="X969" s="159"/>
    </row>
    <row r="970" ht="22.5" customHeight="1">
      <c r="A970" s="186" t="str">
        <f>'PROP DAILY PNL'!A964</f>
        <v/>
      </c>
      <c r="B970" s="190">
        <f t="shared" si="9"/>
        <v>10461574.55</v>
      </c>
      <c r="C970" s="194">
        <f>C969+Sheet!C963</f>
        <v>6158283.984</v>
      </c>
      <c r="D970" s="195">
        <f>D969+Sheet!D963</f>
        <v>1508005.48</v>
      </c>
      <c r="E970" s="195">
        <f>E969+Sheet!E963</f>
        <v>1140256.15</v>
      </c>
      <c r="F970" s="196">
        <f>F969+Sheet!F963</f>
        <v>0</v>
      </c>
      <c r="G970" s="196">
        <f>G969+Sheet!G963</f>
        <v>0</v>
      </c>
      <c r="H970" s="199">
        <v>0.0</v>
      </c>
      <c r="I970" s="195">
        <f>I969+Sheet!I963</f>
        <v>0</v>
      </c>
      <c r="J970" s="196">
        <f>J969+Sheet!J963</f>
        <v>0</v>
      </c>
      <c r="K970" s="180">
        <f>K969+Sheet!K963</f>
        <v>0</v>
      </c>
      <c r="L970" s="180">
        <f>L969+Sheet!L963</f>
        <v>0</v>
      </c>
      <c r="M970" s="180">
        <f>M969+Sheet!M963</f>
        <v>0</v>
      </c>
      <c r="N970" s="180">
        <f>N969+Sheet!N963</f>
        <v>0</v>
      </c>
      <c r="O970" s="167">
        <f>O969+Sheet!O963</f>
        <v>515023.8364</v>
      </c>
      <c r="P970" s="167">
        <f>P969+Sheet!P963</f>
        <v>309655.5108</v>
      </c>
      <c r="Q970" s="167">
        <f>Q969+Sheet!Q963</f>
        <v>830349.5893</v>
      </c>
      <c r="R970" s="167">
        <f>R969+Sheet!R963</f>
        <v>0</v>
      </c>
      <c r="S970" s="159"/>
      <c r="T970" s="159"/>
      <c r="U970" s="159"/>
      <c r="V970" s="159"/>
      <c r="W970" s="159"/>
      <c r="X970" s="159"/>
    </row>
    <row r="971" ht="22.5" customHeight="1">
      <c r="A971" s="186" t="str">
        <f>'PROP DAILY PNL'!A965</f>
        <v/>
      </c>
      <c r="B971" s="190">
        <f t="shared" si="9"/>
        <v>10461574.55</v>
      </c>
      <c r="C971" s="194">
        <f>C970+Sheet!C964</f>
        <v>6158283.984</v>
      </c>
      <c r="D971" s="195">
        <f>D970+Sheet!D964</f>
        <v>1508005.48</v>
      </c>
      <c r="E971" s="195">
        <f>E970+Sheet!E964</f>
        <v>1140256.15</v>
      </c>
      <c r="F971" s="196">
        <f>F970+Sheet!F964</f>
        <v>0</v>
      </c>
      <c r="G971" s="196">
        <f>G970+Sheet!G964</f>
        <v>0</v>
      </c>
      <c r="H971" s="199">
        <v>0.0</v>
      </c>
      <c r="I971" s="195">
        <f>I970+Sheet!I964</f>
        <v>0</v>
      </c>
      <c r="J971" s="196">
        <f>J970+Sheet!J964</f>
        <v>0</v>
      </c>
      <c r="K971" s="180">
        <f>K970+Sheet!K964</f>
        <v>0</v>
      </c>
      <c r="L971" s="180">
        <f>L970+Sheet!L964</f>
        <v>0</v>
      </c>
      <c r="M971" s="180">
        <f>M970+Sheet!M964</f>
        <v>0</v>
      </c>
      <c r="N971" s="180">
        <f>N970+Sheet!N964</f>
        <v>0</v>
      </c>
      <c r="O971" s="167">
        <f>O970+Sheet!O964</f>
        <v>515023.8364</v>
      </c>
      <c r="P971" s="167">
        <f>P970+Sheet!P964</f>
        <v>309655.5108</v>
      </c>
      <c r="Q971" s="167">
        <f>Q970+Sheet!Q964</f>
        <v>830349.5893</v>
      </c>
      <c r="R971" s="167">
        <f>R970+Sheet!R964</f>
        <v>0</v>
      </c>
      <c r="S971" s="159"/>
      <c r="T971" s="159"/>
      <c r="U971" s="159"/>
      <c r="V971" s="159"/>
      <c r="W971" s="159"/>
      <c r="X971" s="159"/>
    </row>
    <row r="972" ht="22.5" customHeight="1">
      <c r="A972" s="186" t="str">
        <f>'PROP DAILY PNL'!A966</f>
        <v/>
      </c>
      <c r="B972" s="190">
        <f t="shared" si="9"/>
        <v>10461574.55</v>
      </c>
      <c r="C972" s="194">
        <f>C971+Sheet!C965</f>
        <v>6158283.984</v>
      </c>
      <c r="D972" s="195">
        <f>D971+Sheet!D965</f>
        <v>1508005.48</v>
      </c>
      <c r="E972" s="195">
        <f>E971+Sheet!E965</f>
        <v>1140256.15</v>
      </c>
      <c r="F972" s="196">
        <f>F971+Sheet!F965</f>
        <v>0</v>
      </c>
      <c r="G972" s="196">
        <f>G971+Sheet!G965</f>
        <v>0</v>
      </c>
      <c r="H972" s="199">
        <v>0.0</v>
      </c>
      <c r="I972" s="195">
        <f>I971+Sheet!I965</f>
        <v>0</v>
      </c>
      <c r="J972" s="196">
        <f>J971+Sheet!J965</f>
        <v>0</v>
      </c>
      <c r="K972" s="180">
        <f>K971+Sheet!K965</f>
        <v>0</v>
      </c>
      <c r="L972" s="180">
        <f>L971+Sheet!L965</f>
        <v>0</v>
      </c>
      <c r="M972" s="180">
        <f>M971+Sheet!M965</f>
        <v>0</v>
      </c>
      <c r="N972" s="180">
        <f>N971+Sheet!N965</f>
        <v>0</v>
      </c>
      <c r="O972" s="167">
        <f>O971+Sheet!O965</f>
        <v>515023.8364</v>
      </c>
      <c r="P972" s="167">
        <f>P971+Sheet!P965</f>
        <v>309655.5108</v>
      </c>
      <c r="Q972" s="167">
        <f>Q971+Sheet!Q965</f>
        <v>830349.5893</v>
      </c>
      <c r="R972" s="167">
        <f>R971+Sheet!R965</f>
        <v>0</v>
      </c>
      <c r="S972" s="159"/>
      <c r="T972" s="159"/>
      <c r="U972" s="159"/>
      <c r="V972" s="159"/>
      <c r="W972" s="159"/>
      <c r="X972" s="159"/>
    </row>
    <row r="973" ht="22.5" customHeight="1">
      <c r="A973" s="186" t="str">
        <f>'PROP DAILY PNL'!A967</f>
        <v/>
      </c>
      <c r="B973" s="190">
        <f t="shared" si="9"/>
        <v>10461574.55</v>
      </c>
      <c r="C973" s="194">
        <f>C972+Sheet!C966</f>
        <v>6158283.984</v>
      </c>
      <c r="D973" s="195">
        <f>D972+Sheet!D966</f>
        <v>1508005.48</v>
      </c>
      <c r="E973" s="195">
        <f>E972+Sheet!E966</f>
        <v>1140256.15</v>
      </c>
      <c r="F973" s="196">
        <f>F972+Sheet!F966</f>
        <v>0</v>
      </c>
      <c r="G973" s="196">
        <f>G972+Sheet!G966</f>
        <v>0</v>
      </c>
      <c r="H973" s="199">
        <v>0.0</v>
      </c>
      <c r="I973" s="195">
        <f>I972+Sheet!I966</f>
        <v>0</v>
      </c>
      <c r="J973" s="196">
        <f>J972+Sheet!J966</f>
        <v>0</v>
      </c>
      <c r="K973" s="180">
        <f>K972+Sheet!K966</f>
        <v>0</v>
      </c>
      <c r="L973" s="180">
        <f>L972+Sheet!L966</f>
        <v>0</v>
      </c>
      <c r="M973" s="180">
        <f>M972+Sheet!M966</f>
        <v>0</v>
      </c>
      <c r="N973" s="180">
        <f>N972+Sheet!N966</f>
        <v>0</v>
      </c>
      <c r="O973" s="167">
        <f>O972+Sheet!O966</f>
        <v>515023.8364</v>
      </c>
      <c r="P973" s="167">
        <f>P972+Sheet!P966</f>
        <v>309655.5108</v>
      </c>
      <c r="Q973" s="167">
        <f>Q972+Sheet!Q966</f>
        <v>830349.5893</v>
      </c>
      <c r="R973" s="167">
        <f>R972+Sheet!R966</f>
        <v>0</v>
      </c>
      <c r="S973" s="159"/>
      <c r="T973" s="159"/>
      <c r="U973" s="159"/>
      <c r="V973" s="159"/>
      <c r="W973" s="159"/>
      <c r="X973" s="159"/>
    </row>
    <row r="974" ht="22.5" customHeight="1">
      <c r="A974" s="186" t="str">
        <f>'PROP DAILY PNL'!A968</f>
        <v/>
      </c>
      <c r="B974" s="190">
        <f t="shared" si="9"/>
        <v>10461574.55</v>
      </c>
      <c r="C974" s="194">
        <f>C973+Sheet!C967</f>
        <v>6158283.984</v>
      </c>
      <c r="D974" s="195">
        <f>D973+Sheet!D967</f>
        <v>1508005.48</v>
      </c>
      <c r="E974" s="195">
        <f>E973+Sheet!E967</f>
        <v>1140256.15</v>
      </c>
      <c r="F974" s="196">
        <f>F973+Sheet!F967</f>
        <v>0</v>
      </c>
      <c r="G974" s="196">
        <f>G973+Sheet!G967</f>
        <v>0</v>
      </c>
      <c r="H974" s="199">
        <v>0.0</v>
      </c>
      <c r="I974" s="195">
        <f>I973+Sheet!I967</f>
        <v>0</v>
      </c>
      <c r="J974" s="196">
        <f>J973+Sheet!J967</f>
        <v>0</v>
      </c>
      <c r="K974" s="180">
        <f>K973+Sheet!K967</f>
        <v>0</v>
      </c>
      <c r="L974" s="180">
        <f>L973+Sheet!L967</f>
        <v>0</v>
      </c>
      <c r="M974" s="180">
        <f>M973+Sheet!M967</f>
        <v>0</v>
      </c>
      <c r="N974" s="180">
        <f>N973+Sheet!N967</f>
        <v>0</v>
      </c>
      <c r="O974" s="167">
        <f>O973+Sheet!O967</f>
        <v>515023.8364</v>
      </c>
      <c r="P974" s="167">
        <f>P973+Sheet!P967</f>
        <v>309655.5108</v>
      </c>
      <c r="Q974" s="167">
        <f>Q973+Sheet!Q967</f>
        <v>830349.5893</v>
      </c>
      <c r="R974" s="167">
        <f>R973+Sheet!R967</f>
        <v>0</v>
      </c>
      <c r="S974" s="159"/>
      <c r="T974" s="159"/>
      <c r="U974" s="159"/>
      <c r="V974" s="159"/>
      <c r="W974" s="159"/>
      <c r="X974" s="159"/>
    </row>
    <row r="975" ht="22.5" customHeight="1">
      <c r="A975" s="186" t="str">
        <f>'PROP DAILY PNL'!A969</f>
        <v/>
      </c>
      <c r="B975" s="190">
        <f t="shared" si="9"/>
        <v>10461574.55</v>
      </c>
      <c r="C975" s="194">
        <f>C974+Sheet!C968</f>
        <v>6158283.984</v>
      </c>
      <c r="D975" s="195">
        <f>D974+Sheet!D968</f>
        <v>1508005.48</v>
      </c>
      <c r="E975" s="195">
        <f>E974+Sheet!E968</f>
        <v>1140256.15</v>
      </c>
      <c r="F975" s="196">
        <f>F974+Sheet!F968</f>
        <v>0</v>
      </c>
      <c r="G975" s="196">
        <f>G974+Sheet!G968</f>
        <v>0</v>
      </c>
      <c r="H975" s="199">
        <v>0.0</v>
      </c>
      <c r="I975" s="195">
        <f>I974+Sheet!I968</f>
        <v>0</v>
      </c>
      <c r="J975" s="196">
        <f>J974+Sheet!J968</f>
        <v>0</v>
      </c>
      <c r="K975" s="180">
        <f>K974+Sheet!K968</f>
        <v>0</v>
      </c>
      <c r="L975" s="180">
        <f>L974+Sheet!L968</f>
        <v>0</v>
      </c>
      <c r="M975" s="180">
        <f>M974+Sheet!M968</f>
        <v>0</v>
      </c>
      <c r="N975" s="180">
        <f>N974+Sheet!N968</f>
        <v>0</v>
      </c>
      <c r="O975" s="167">
        <f>O974+Sheet!O968</f>
        <v>515023.8364</v>
      </c>
      <c r="P975" s="167">
        <f>P974+Sheet!P968</f>
        <v>309655.5108</v>
      </c>
      <c r="Q975" s="167">
        <f>Q974+Sheet!Q968</f>
        <v>830349.5893</v>
      </c>
      <c r="R975" s="167">
        <f>R974+Sheet!R968</f>
        <v>0</v>
      </c>
      <c r="S975" s="159"/>
      <c r="T975" s="159"/>
      <c r="U975" s="159"/>
      <c r="V975" s="159"/>
      <c r="W975" s="159"/>
      <c r="X975" s="159"/>
    </row>
    <row r="976" ht="22.5" customHeight="1">
      <c r="A976" s="186" t="str">
        <f>'PROP DAILY PNL'!A970</f>
        <v/>
      </c>
      <c r="B976" s="190">
        <f t="shared" si="9"/>
        <v>10461574.55</v>
      </c>
      <c r="C976" s="194">
        <f>C975+Sheet!C969</f>
        <v>6158283.984</v>
      </c>
      <c r="D976" s="195">
        <f>D975+Sheet!D969</f>
        <v>1508005.48</v>
      </c>
      <c r="E976" s="195">
        <f>E975+Sheet!E969</f>
        <v>1140256.15</v>
      </c>
      <c r="F976" s="196">
        <f>F975+Sheet!F969</f>
        <v>0</v>
      </c>
      <c r="G976" s="196">
        <f>G975+Sheet!G969</f>
        <v>0</v>
      </c>
      <c r="H976" s="199">
        <v>0.0</v>
      </c>
      <c r="I976" s="195">
        <f>I975+Sheet!I969</f>
        <v>0</v>
      </c>
      <c r="J976" s="196">
        <f>J975+Sheet!J969</f>
        <v>0</v>
      </c>
      <c r="K976" s="180">
        <f>K975+Sheet!K969</f>
        <v>0</v>
      </c>
      <c r="L976" s="180">
        <f>L975+Sheet!L969</f>
        <v>0</v>
      </c>
      <c r="M976" s="180">
        <f>M975+Sheet!M969</f>
        <v>0</v>
      </c>
      <c r="N976" s="180">
        <f>N975+Sheet!N969</f>
        <v>0</v>
      </c>
      <c r="O976" s="167">
        <f>O975+Sheet!O969</f>
        <v>515023.8364</v>
      </c>
      <c r="P976" s="167">
        <f>P975+Sheet!P969</f>
        <v>309655.5108</v>
      </c>
      <c r="Q976" s="167">
        <f>Q975+Sheet!Q969</f>
        <v>830349.5893</v>
      </c>
      <c r="R976" s="167">
        <f>R975+Sheet!R969</f>
        <v>0</v>
      </c>
      <c r="S976" s="159"/>
      <c r="T976" s="159"/>
      <c r="U976" s="159"/>
      <c r="V976" s="159"/>
      <c r="W976" s="159"/>
      <c r="X976" s="159"/>
    </row>
    <row r="977" ht="22.5" customHeight="1">
      <c r="A977" s="186" t="str">
        <f>'PROP DAILY PNL'!A971</f>
        <v/>
      </c>
      <c r="B977" s="190">
        <f t="shared" si="9"/>
        <v>10461574.55</v>
      </c>
      <c r="C977" s="194">
        <f>C976+Sheet!C970</f>
        <v>6158283.984</v>
      </c>
      <c r="D977" s="195">
        <f>D976+Sheet!D970</f>
        <v>1508005.48</v>
      </c>
      <c r="E977" s="195">
        <f>E976+Sheet!E970</f>
        <v>1140256.15</v>
      </c>
      <c r="F977" s="196">
        <f>F976+Sheet!F970</f>
        <v>0</v>
      </c>
      <c r="G977" s="196">
        <f>G976+Sheet!G970</f>
        <v>0</v>
      </c>
      <c r="H977" s="199">
        <v>0.0</v>
      </c>
      <c r="I977" s="195">
        <f>I976+Sheet!I970</f>
        <v>0</v>
      </c>
      <c r="J977" s="196">
        <f>J976+Sheet!J970</f>
        <v>0</v>
      </c>
      <c r="K977" s="180">
        <f>K976+Sheet!K970</f>
        <v>0</v>
      </c>
      <c r="L977" s="180">
        <f>L976+Sheet!L970</f>
        <v>0</v>
      </c>
      <c r="M977" s="180">
        <f>M976+Sheet!M970</f>
        <v>0</v>
      </c>
      <c r="N977" s="180">
        <f>N976+Sheet!N970</f>
        <v>0</v>
      </c>
      <c r="O977" s="167">
        <f>O976+Sheet!O970</f>
        <v>515023.8364</v>
      </c>
      <c r="P977" s="167">
        <f>P976+Sheet!P970</f>
        <v>309655.5108</v>
      </c>
      <c r="Q977" s="167">
        <f>Q976+Sheet!Q970</f>
        <v>830349.5893</v>
      </c>
      <c r="R977" s="167">
        <f>R976+Sheet!R970</f>
        <v>0</v>
      </c>
      <c r="S977" s="159"/>
      <c r="T977" s="159"/>
      <c r="U977" s="159"/>
      <c r="V977" s="159"/>
      <c r="W977" s="159"/>
      <c r="X977" s="159"/>
    </row>
    <row r="978" ht="22.5" customHeight="1">
      <c r="A978" s="186" t="str">
        <f>'PROP DAILY PNL'!A972</f>
        <v/>
      </c>
      <c r="B978" s="190">
        <f t="shared" si="9"/>
        <v>10461574.55</v>
      </c>
      <c r="C978" s="194">
        <f>C977+Sheet!C971</f>
        <v>6158283.984</v>
      </c>
      <c r="D978" s="195">
        <f>D977+Sheet!D971</f>
        <v>1508005.48</v>
      </c>
      <c r="E978" s="195">
        <f>E977+Sheet!E971</f>
        <v>1140256.15</v>
      </c>
      <c r="F978" s="196">
        <f>F977+Sheet!F971</f>
        <v>0</v>
      </c>
      <c r="G978" s="196">
        <f>G977+Sheet!G971</f>
        <v>0</v>
      </c>
      <c r="H978" s="199">
        <v>0.0</v>
      </c>
      <c r="I978" s="195">
        <f>I977+Sheet!I971</f>
        <v>0</v>
      </c>
      <c r="J978" s="196">
        <f>J977+Sheet!J971</f>
        <v>0</v>
      </c>
      <c r="K978" s="180">
        <f>K977+Sheet!K971</f>
        <v>0</v>
      </c>
      <c r="L978" s="180">
        <f>L977+Sheet!L971</f>
        <v>0</v>
      </c>
      <c r="M978" s="180">
        <f>M977+Sheet!M971</f>
        <v>0</v>
      </c>
      <c r="N978" s="180">
        <f>N977+Sheet!N971</f>
        <v>0</v>
      </c>
      <c r="O978" s="167">
        <f>O977+Sheet!O971</f>
        <v>515023.8364</v>
      </c>
      <c r="P978" s="167">
        <f>P977+Sheet!P971</f>
        <v>309655.5108</v>
      </c>
      <c r="Q978" s="167">
        <f>Q977+Sheet!Q971</f>
        <v>830349.5893</v>
      </c>
      <c r="R978" s="167">
        <f>R977+Sheet!R971</f>
        <v>0</v>
      </c>
      <c r="S978" s="159"/>
      <c r="T978" s="159"/>
      <c r="U978" s="159"/>
      <c r="V978" s="159"/>
      <c r="W978" s="159"/>
      <c r="X978" s="159"/>
    </row>
    <row r="979" ht="22.5" customHeight="1">
      <c r="A979" s="186" t="str">
        <f>'PROP DAILY PNL'!A973</f>
        <v/>
      </c>
      <c r="B979" s="190">
        <f t="shared" si="9"/>
        <v>10461574.55</v>
      </c>
      <c r="C979" s="194">
        <f>C978+Sheet!C972</f>
        <v>6158283.984</v>
      </c>
      <c r="D979" s="195">
        <f>D978+Sheet!D972</f>
        <v>1508005.48</v>
      </c>
      <c r="E979" s="195">
        <f>E978+Sheet!E972</f>
        <v>1140256.15</v>
      </c>
      <c r="F979" s="196">
        <f>F978+Sheet!F972</f>
        <v>0</v>
      </c>
      <c r="G979" s="196">
        <f>G978+Sheet!G972</f>
        <v>0</v>
      </c>
      <c r="H979" s="199">
        <v>0.0</v>
      </c>
      <c r="I979" s="195">
        <f>I978+Sheet!I972</f>
        <v>0</v>
      </c>
      <c r="J979" s="196">
        <f>J978+Sheet!J972</f>
        <v>0</v>
      </c>
      <c r="K979" s="180">
        <f>K978+Sheet!K972</f>
        <v>0</v>
      </c>
      <c r="L979" s="180">
        <f>L978+Sheet!L972</f>
        <v>0</v>
      </c>
      <c r="M979" s="180">
        <f>M978+Sheet!M972</f>
        <v>0</v>
      </c>
      <c r="N979" s="180">
        <f>N978+Sheet!N972</f>
        <v>0</v>
      </c>
      <c r="O979" s="167">
        <f>O978+Sheet!O972</f>
        <v>515023.8364</v>
      </c>
      <c r="P979" s="167">
        <f>P978+Sheet!P972</f>
        <v>309655.5108</v>
      </c>
      <c r="Q979" s="167">
        <f>Q978+Sheet!Q972</f>
        <v>830349.5893</v>
      </c>
      <c r="R979" s="167">
        <f>R978+Sheet!R972</f>
        <v>0</v>
      </c>
      <c r="S979" s="159"/>
      <c r="T979" s="159"/>
      <c r="U979" s="159"/>
      <c r="V979" s="159"/>
      <c r="W979" s="159"/>
      <c r="X979" s="159"/>
    </row>
    <row r="980" ht="22.5" customHeight="1">
      <c r="A980" s="186" t="str">
        <f>'PROP DAILY PNL'!A974</f>
        <v/>
      </c>
      <c r="B980" s="190">
        <f t="shared" si="9"/>
        <v>10461574.55</v>
      </c>
      <c r="C980" s="194">
        <f>C979+Sheet!C973</f>
        <v>6158283.984</v>
      </c>
      <c r="D980" s="195">
        <f>D979+Sheet!D973</f>
        <v>1508005.48</v>
      </c>
      <c r="E980" s="195">
        <f>E979+Sheet!E973</f>
        <v>1140256.15</v>
      </c>
      <c r="F980" s="196">
        <f>F979+Sheet!F973</f>
        <v>0</v>
      </c>
      <c r="G980" s="196">
        <f>G979+Sheet!G973</f>
        <v>0</v>
      </c>
      <c r="H980" s="199">
        <v>0.0</v>
      </c>
      <c r="I980" s="195">
        <f>I979+Sheet!I973</f>
        <v>0</v>
      </c>
      <c r="J980" s="196">
        <f>J979+Sheet!J973</f>
        <v>0</v>
      </c>
      <c r="K980" s="180">
        <f>K979+Sheet!K973</f>
        <v>0</v>
      </c>
      <c r="L980" s="180">
        <f>L979+Sheet!L973</f>
        <v>0</v>
      </c>
      <c r="M980" s="180">
        <f>M979+Sheet!M973</f>
        <v>0</v>
      </c>
      <c r="N980" s="180">
        <f>N979+Sheet!N973</f>
        <v>0</v>
      </c>
      <c r="O980" s="167">
        <f>O979+Sheet!O973</f>
        <v>515023.8364</v>
      </c>
      <c r="P980" s="167">
        <f>P979+Sheet!P973</f>
        <v>309655.5108</v>
      </c>
      <c r="Q980" s="167">
        <f>Q979+Sheet!Q973</f>
        <v>830349.5893</v>
      </c>
      <c r="R980" s="167">
        <f>R979+Sheet!R973</f>
        <v>0</v>
      </c>
      <c r="S980" s="159"/>
      <c r="T980" s="159"/>
      <c r="U980" s="159"/>
      <c r="V980" s="159"/>
      <c r="W980" s="159"/>
      <c r="X980" s="159"/>
    </row>
    <row r="981" ht="22.5" customHeight="1">
      <c r="A981" s="186" t="str">
        <f>'PROP DAILY PNL'!A975</f>
        <v/>
      </c>
      <c r="B981" s="190">
        <f t="shared" si="9"/>
        <v>10461574.55</v>
      </c>
      <c r="C981" s="194">
        <f>C980+Sheet!C974</f>
        <v>6158283.984</v>
      </c>
      <c r="D981" s="195">
        <f>D980+Sheet!D974</f>
        <v>1508005.48</v>
      </c>
      <c r="E981" s="195">
        <f>E980+Sheet!E974</f>
        <v>1140256.15</v>
      </c>
      <c r="F981" s="196">
        <f>F980+Sheet!F974</f>
        <v>0</v>
      </c>
      <c r="G981" s="196">
        <f>G980+Sheet!G974</f>
        <v>0</v>
      </c>
      <c r="H981" s="199">
        <v>0.0</v>
      </c>
      <c r="I981" s="195">
        <f>I980+Sheet!I974</f>
        <v>0</v>
      </c>
      <c r="J981" s="196">
        <f>J980+Sheet!J974</f>
        <v>0</v>
      </c>
      <c r="K981" s="180">
        <f>K980+Sheet!K974</f>
        <v>0</v>
      </c>
      <c r="L981" s="180">
        <f>L980+Sheet!L974</f>
        <v>0</v>
      </c>
      <c r="M981" s="180">
        <f>M980+Sheet!M974</f>
        <v>0</v>
      </c>
      <c r="N981" s="180">
        <f>N980+Sheet!N974</f>
        <v>0</v>
      </c>
      <c r="O981" s="167">
        <f>O980+Sheet!O974</f>
        <v>515023.8364</v>
      </c>
      <c r="P981" s="167">
        <f>P980+Sheet!P974</f>
        <v>309655.5108</v>
      </c>
      <c r="Q981" s="167">
        <f>Q980+Sheet!Q974</f>
        <v>830349.5893</v>
      </c>
      <c r="R981" s="167">
        <f>R980+Sheet!R974</f>
        <v>0</v>
      </c>
      <c r="S981" s="159"/>
      <c r="T981" s="159"/>
      <c r="U981" s="159"/>
      <c r="V981" s="159"/>
      <c r="W981" s="159"/>
      <c r="X981" s="159"/>
    </row>
    <row r="982" ht="22.5" customHeight="1">
      <c r="A982" s="186" t="str">
        <f>'PROP DAILY PNL'!A976</f>
        <v/>
      </c>
      <c r="B982" s="190">
        <f t="shared" si="9"/>
        <v>10461574.55</v>
      </c>
      <c r="C982" s="194">
        <f>C981+Sheet!C975</f>
        <v>6158283.984</v>
      </c>
      <c r="D982" s="195">
        <f>D981+Sheet!D975</f>
        <v>1508005.48</v>
      </c>
      <c r="E982" s="195">
        <f>E981+Sheet!E975</f>
        <v>1140256.15</v>
      </c>
      <c r="F982" s="196">
        <f>F981+Sheet!F975</f>
        <v>0</v>
      </c>
      <c r="G982" s="196">
        <f>G981+Sheet!G975</f>
        <v>0</v>
      </c>
      <c r="H982" s="199">
        <v>0.0</v>
      </c>
      <c r="I982" s="195">
        <f>I981+Sheet!I975</f>
        <v>0</v>
      </c>
      <c r="J982" s="196">
        <f>J981+Sheet!J975</f>
        <v>0</v>
      </c>
      <c r="K982" s="180">
        <f>K981+Sheet!K975</f>
        <v>0</v>
      </c>
      <c r="L982" s="180">
        <f>L981+Sheet!L975</f>
        <v>0</v>
      </c>
      <c r="M982" s="180">
        <f>M981+Sheet!M975</f>
        <v>0</v>
      </c>
      <c r="N982" s="180">
        <f>N981+Sheet!N975</f>
        <v>0</v>
      </c>
      <c r="O982" s="167">
        <f>O981+Sheet!O975</f>
        <v>515023.8364</v>
      </c>
      <c r="P982" s="167">
        <f>P981+Sheet!P975</f>
        <v>309655.5108</v>
      </c>
      <c r="Q982" s="167">
        <f>Q981+Sheet!Q975</f>
        <v>830349.5893</v>
      </c>
      <c r="R982" s="167">
        <f>R981+Sheet!R975</f>
        <v>0</v>
      </c>
      <c r="S982" s="159"/>
      <c r="T982" s="159"/>
      <c r="U982" s="159"/>
      <c r="V982" s="159"/>
      <c r="W982" s="159"/>
      <c r="X982" s="159"/>
    </row>
    <row r="983" ht="22.5" customHeight="1">
      <c r="A983" s="186" t="str">
        <f>'PROP DAILY PNL'!A977</f>
        <v/>
      </c>
      <c r="B983" s="190">
        <f t="shared" si="9"/>
        <v>10461574.55</v>
      </c>
      <c r="C983" s="194">
        <f>C982+Sheet!C976</f>
        <v>6158283.984</v>
      </c>
      <c r="D983" s="195">
        <f>D982+Sheet!D976</f>
        <v>1508005.48</v>
      </c>
      <c r="E983" s="195">
        <f>E982+Sheet!E976</f>
        <v>1140256.15</v>
      </c>
      <c r="F983" s="196">
        <f>F982+Sheet!F976</f>
        <v>0</v>
      </c>
      <c r="G983" s="196">
        <f>G982+Sheet!G976</f>
        <v>0</v>
      </c>
      <c r="H983" s="199">
        <v>0.0</v>
      </c>
      <c r="I983" s="195">
        <f>I982+Sheet!I976</f>
        <v>0</v>
      </c>
      <c r="J983" s="196">
        <f>J982+Sheet!J976</f>
        <v>0</v>
      </c>
      <c r="K983" s="180">
        <f>K982+Sheet!K976</f>
        <v>0</v>
      </c>
      <c r="L983" s="180">
        <f>L982+Sheet!L976</f>
        <v>0</v>
      </c>
      <c r="M983" s="180">
        <f>M982+Sheet!M976</f>
        <v>0</v>
      </c>
      <c r="N983" s="180">
        <f>N982+Sheet!N976</f>
        <v>0</v>
      </c>
      <c r="O983" s="167">
        <f>O982+Sheet!O976</f>
        <v>515023.8364</v>
      </c>
      <c r="P983" s="167">
        <f>P982+Sheet!P976</f>
        <v>309655.5108</v>
      </c>
      <c r="Q983" s="167">
        <f>Q982+Sheet!Q976</f>
        <v>830349.5893</v>
      </c>
      <c r="R983" s="167">
        <f>R982+Sheet!R976</f>
        <v>0</v>
      </c>
      <c r="S983" s="159"/>
      <c r="T983" s="159"/>
      <c r="U983" s="159"/>
      <c r="V983" s="159"/>
      <c r="W983" s="159"/>
      <c r="X983" s="159"/>
    </row>
    <row r="984" ht="22.5" customHeight="1">
      <c r="A984" s="186" t="str">
        <f>'PROP DAILY PNL'!A978</f>
        <v/>
      </c>
      <c r="B984" s="190">
        <f t="shared" si="9"/>
        <v>10461574.55</v>
      </c>
      <c r="C984" s="194">
        <f>C983+Sheet!C977</f>
        <v>6158283.984</v>
      </c>
      <c r="D984" s="195">
        <f>D983+Sheet!D977</f>
        <v>1508005.48</v>
      </c>
      <c r="E984" s="195">
        <f>E983+Sheet!E977</f>
        <v>1140256.15</v>
      </c>
      <c r="F984" s="196">
        <f>F983+Sheet!F977</f>
        <v>0</v>
      </c>
      <c r="G984" s="196">
        <f>G983+Sheet!G977</f>
        <v>0</v>
      </c>
      <c r="H984" s="199">
        <v>0.0</v>
      </c>
      <c r="I984" s="195">
        <f>I983+Sheet!I977</f>
        <v>0</v>
      </c>
      <c r="J984" s="196">
        <f>J983+Sheet!J977</f>
        <v>0</v>
      </c>
      <c r="K984" s="180">
        <f>K983+Sheet!K977</f>
        <v>0</v>
      </c>
      <c r="L984" s="180">
        <f>L983+Sheet!L977</f>
        <v>0</v>
      </c>
      <c r="M984" s="180">
        <f>M983+Sheet!M977</f>
        <v>0</v>
      </c>
      <c r="N984" s="180">
        <f>N983+Sheet!N977</f>
        <v>0</v>
      </c>
      <c r="O984" s="167">
        <f>O983+Sheet!O977</f>
        <v>515023.8364</v>
      </c>
      <c r="P984" s="167">
        <f>P983+Sheet!P977</f>
        <v>309655.5108</v>
      </c>
      <c r="Q984" s="167">
        <f>Q983+Sheet!Q977</f>
        <v>830349.5893</v>
      </c>
      <c r="R984" s="167">
        <f>R983+Sheet!R977</f>
        <v>0</v>
      </c>
      <c r="S984" s="159"/>
      <c r="T984" s="159"/>
      <c r="U984" s="159"/>
      <c r="V984" s="159"/>
      <c r="W984" s="159"/>
      <c r="X984" s="159"/>
    </row>
    <row r="985" ht="22.5" customHeight="1">
      <c r="A985" s="186" t="str">
        <f>'PROP DAILY PNL'!A979</f>
        <v/>
      </c>
      <c r="B985" s="190">
        <f t="shared" si="9"/>
        <v>10461574.55</v>
      </c>
      <c r="C985" s="194">
        <f>C984+Sheet!C978</f>
        <v>6158283.984</v>
      </c>
      <c r="D985" s="195">
        <f>D984+Sheet!D978</f>
        <v>1508005.48</v>
      </c>
      <c r="E985" s="195">
        <f>E984+Sheet!E978</f>
        <v>1140256.15</v>
      </c>
      <c r="F985" s="196">
        <f>F984+Sheet!F978</f>
        <v>0</v>
      </c>
      <c r="G985" s="196">
        <f>G984+Sheet!G978</f>
        <v>0</v>
      </c>
      <c r="H985" s="199">
        <v>0.0</v>
      </c>
      <c r="I985" s="195">
        <f>I984+Sheet!I978</f>
        <v>0</v>
      </c>
      <c r="J985" s="196">
        <f>J984+Sheet!J978</f>
        <v>0</v>
      </c>
      <c r="K985" s="180">
        <f>K984+Sheet!K978</f>
        <v>0</v>
      </c>
      <c r="L985" s="180">
        <f>L984+Sheet!L978</f>
        <v>0</v>
      </c>
      <c r="M985" s="180">
        <f>M984+Sheet!M978</f>
        <v>0</v>
      </c>
      <c r="N985" s="180">
        <f>N984+Sheet!N978</f>
        <v>0</v>
      </c>
      <c r="O985" s="167">
        <f>O984+Sheet!O978</f>
        <v>515023.8364</v>
      </c>
      <c r="P985" s="167">
        <f>P984+Sheet!P978</f>
        <v>309655.5108</v>
      </c>
      <c r="Q985" s="167">
        <f>Q984+Sheet!Q978</f>
        <v>830349.5893</v>
      </c>
      <c r="R985" s="167">
        <f>R984+Sheet!R978</f>
        <v>0</v>
      </c>
      <c r="S985" s="159"/>
      <c r="T985" s="159"/>
      <c r="U985" s="159"/>
      <c r="V985" s="159"/>
      <c r="W985" s="159"/>
      <c r="X985" s="159"/>
    </row>
    <row r="986" ht="22.5" customHeight="1">
      <c r="A986" s="186" t="str">
        <f>'PROP DAILY PNL'!A980</f>
        <v/>
      </c>
      <c r="B986" s="190">
        <f t="shared" si="9"/>
        <v>10461574.55</v>
      </c>
      <c r="C986" s="194">
        <f>C985+Sheet!C979</f>
        <v>6158283.984</v>
      </c>
      <c r="D986" s="195">
        <f>D985+Sheet!D979</f>
        <v>1508005.48</v>
      </c>
      <c r="E986" s="195">
        <f>E985+Sheet!E979</f>
        <v>1140256.15</v>
      </c>
      <c r="F986" s="196">
        <f>F985+Sheet!F979</f>
        <v>0</v>
      </c>
      <c r="G986" s="196">
        <f>G985+Sheet!G979</f>
        <v>0</v>
      </c>
      <c r="H986" s="199">
        <v>0.0</v>
      </c>
      <c r="I986" s="195">
        <f>I985+Sheet!I979</f>
        <v>0</v>
      </c>
      <c r="J986" s="196">
        <f>J985+Sheet!J979</f>
        <v>0</v>
      </c>
      <c r="K986" s="180">
        <f>K985+Sheet!K979</f>
        <v>0</v>
      </c>
      <c r="L986" s="180">
        <f>L985+Sheet!L979</f>
        <v>0</v>
      </c>
      <c r="M986" s="180">
        <f>M985+Sheet!M979</f>
        <v>0</v>
      </c>
      <c r="N986" s="180">
        <f>N985+Sheet!N979</f>
        <v>0</v>
      </c>
      <c r="O986" s="167">
        <f>O985+Sheet!O979</f>
        <v>515023.8364</v>
      </c>
      <c r="P986" s="167">
        <f>P985+Sheet!P979</f>
        <v>309655.5108</v>
      </c>
      <c r="Q986" s="167">
        <f>Q985+Sheet!Q979</f>
        <v>830349.5893</v>
      </c>
      <c r="R986" s="167">
        <f>R985+Sheet!R979</f>
        <v>0</v>
      </c>
      <c r="S986" s="159"/>
      <c r="T986" s="159"/>
      <c r="U986" s="159"/>
      <c r="V986" s="159"/>
      <c r="W986" s="159"/>
      <c r="X986" s="159"/>
    </row>
  </sheetData>
  <dataValidations>
    <dataValidation type="custom" allowBlank="1" showDropDown="1" sqref="A2:A986">
      <formula1>OR(NOT(ISERROR(DATEVALUE(A2))), AND(ISNUMBER(A2), LEFT(CELL("format", A2))="D"))</formula1>
    </dataValidation>
    <dataValidation type="custom" allowBlank="1" showDropDown="1" sqref="B2:E986 I2:I986 O2:O986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0.22"/>
    <col customWidth="1" min="2" max="2" width="16.33"/>
    <col customWidth="1" min="3" max="3" width="14.11"/>
    <col customWidth="1" min="4" max="4" width="13.22"/>
    <col customWidth="1" min="5" max="5" width="10.78"/>
    <col customWidth="1" min="6" max="6" width="18.44"/>
    <col customWidth="1" min="7" max="8" width="12.67"/>
    <col customWidth="1" min="9" max="12" width="14.22"/>
    <col customWidth="1" min="13" max="13" width="13.78"/>
    <col customWidth="1" min="14" max="14" width="11.11"/>
    <col customWidth="1" min="15" max="15" width="10.44"/>
    <col customWidth="1" min="16" max="16" width="11.11"/>
    <col customWidth="1" min="17" max="17" width="15.11"/>
    <col customWidth="1" min="18" max="18" width="13.0"/>
    <col customWidth="1" min="19" max="19" width="12.67"/>
    <col customWidth="1" min="20" max="21" width="12.78"/>
    <col customWidth="1" min="22" max="22" width="12.89"/>
    <col customWidth="1" min="23" max="23" width="15.11"/>
    <col customWidth="1" min="24" max="24" width="12.89"/>
    <col customWidth="1" hidden="1" min="25" max="30" width="16.33"/>
    <col customWidth="1" min="31" max="36" width="16.33"/>
    <col customWidth="1" hidden="1" min="37" max="60" width="16.33"/>
    <col customWidth="1" min="61" max="72" width="16.33"/>
    <col customWidth="1" hidden="1" min="73" max="78" width="16.33"/>
    <col customWidth="1" min="79" max="96" width="16.33"/>
    <col customWidth="1" hidden="1" min="97" max="102" width="16.33"/>
    <col customWidth="1" min="103" max="103" width="16.33"/>
    <col customWidth="1" min="104" max="104" width="13.0"/>
    <col customWidth="1" min="105" max="105" width="17.22"/>
    <col customWidth="1" min="106" max="106" width="8.56"/>
  </cols>
  <sheetData>
    <row r="1" ht="15.75" customHeight="1">
      <c r="A1" s="204" t="s">
        <v>91</v>
      </c>
      <c r="B1" s="205"/>
      <c r="C1" s="206" t="s">
        <v>92</v>
      </c>
      <c r="D1" s="206" t="s">
        <v>93</v>
      </c>
      <c r="E1" s="206" t="s">
        <v>94</v>
      </c>
      <c r="F1" s="207" t="s">
        <v>95</v>
      </c>
      <c r="G1" s="208"/>
      <c r="H1" s="208"/>
      <c r="I1" s="209"/>
      <c r="J1" s="210"/>
      <c r="K1" s="210"/>
      <c r="L1" s="211"/>
      <c r="M1" s="212" t="s">
        <v>75</v>
      </c>
      <c r="N1" s="208"/>
      <c r="O1" s="208"/>
      <c r="P1" s="208"/>
      <c r="Q1" s="209"/>
      <c r="R1" s="213"/>
      <c r="S1" s="214" t="s">
        <v>96</v>
      </c>
      <c r="T1" s="208"/>
      <c r="U1" s="208"/>
      <c r="V1" s="209"/>
      <c r="W1" s="215"/>
      <c r="X1" s="215"/>
      <c r="Y1" s="216" t="s">
        <v>77</v>
      </c>
      <c r="Z1" s="208"/>
      <c r="AA1" s="208"/>
      <c r="AB1" s="208"/>
      <c r="AC1" s="208"/>
      <c r="AD1" s="209"/>
      <c r="AE1" s="217" t="s">
        <v>78</v>
      </c>
      <c r="AF1" s="208"/>
      <c r="AG1" s="208"/>
      <c r="AH1" s="208"/>
      <c r="AI1" s="208"/>
      <c r="AJ1" s="209"/>
      <c r="AK1" s="218" t="s">
        <v>79</v>
      </c>
      <c r="AL1" s="208"/>
      <c r="AM1" s="208"/>
      <c r="AN1" s="208"/>
      <c r="AO1" s="208"/>
      <c r="AP1" s="209"/>
      <c r="AQ1" s="219" t="s">
        <v>80</v>
      </c>
      <c r="AR1" s="208"/>
      <c r="AS1" s="208"/>
      <c r="AT1" s="208"/>
      <c r="AU1" s="208"/>
      <c r="AV1" s="209"/>
      <c r="AW1" s="220" t="s">
        <v>81</v>
      </c>
      <c r="AX1" s="208"/>
      <c r="AY1" s="208"/>
      <c r="AZ1" s="208"/>
      <c r="BA1" s="208"/>
      <c r="BB1" s="209"/>
      <c r="BC1" s="221" t="s">
        <v>82</v>
      </c>
      <c r="BD1" s="208"/>
      <c r="BE1" s="208"/>
      <c r="BF1" s="208"/>
      <c r="BG1" s="208"/>
      <c r="BH1" s="209"/>
      <c r="BI1" s="222" t="s">
        <v>97</v>
      </c>
      <c r="BJ1" s="208"/>
      <c r="BK1" s="208"/>
      <c r="BL1" s="208"/>
      <c r="BM1" s="208"/>
      <c r="BN1" s="209"/>
      <c r="BO1" s="223" t="s">
        <v>98</v>
      </c>
      <c r="BP1" s="208"/>
      <c r="BQ1" s="208"/>
      <c r="BR1" s="208"/>
      <c r="BS1" s="208"/>
      <c r="BT1" s="209"/>
      <c r="BU1" s="224" t="s">
        <v>85</v>
      </c>
      <c r="BV1" s="208"/>
      <c r="BW1" s="208"/>
      <c r="BX1" s="208"/>
      <c r="BY1" s="208"/>
      <c r="BZ1" s="209"/>
      <c r="CA1" s="225" t="s">
        <v>99</v>
      </c>
      <c r="CB1" s="208"/>
      <c r="CC1" s="208"/>
      <c r="CD1" s="208"/>
      <c r="CE1" s="208"/>
      <c r="CF1" s="209"/>
      <c r="CG1" s="226" t="s">
        <v>87</v>
      </c>
      <c r="CH1" s="208"/>
      <c r="CI1" s="208"/>
      <c r="CJ1" s="208"/>
      <c r="CK1" s="208"/>
      <c r="CL1" s="209"/>
      <c r="CM1" s="227" t="s">
        <v>88</v>
      </c>
      <c r="CN1" s="208"/>
      <c r="CO1" s="208"/>
      <c r="CP1" s="208"/>
      <c r="CQ1" s="208"/>
      <c r="CR1" s="209"/>
      <c r="CS1" s="226" t="s">
        <v>89</v>
      </c>
      <c r="CT1" s="208"/>
      <c r="CU1" s="208"/>
      <c r="CV1" s="208"/>
      <c r="CW1" s="208"/>
      <c r="CX1" s="209"/>
      <c r="CY1" s="228"/>
      <c r="CZ1" s="229"/>
      <c r="DA1" s="230"/>
      <c r="DB1" s="231"/>
    </row>
    <row r="2" ht="15.75" customHeight="1">
      <c r="A2" s="232"/>
      <c r="B2" s="233" t="s">
        <v>100</v>
      </c>
      <c r="C2" s="232"/>
      <c r="D2" s="232"/>
      <c r="E2" s="232"/>
      <c r="F2" s="234" t="s">
        <v>101</v>
      </c>
      <c r="G2" s="234" t="s">
        <v>102</v>
      </c>
      <c r="H2" s="234" t="s">
        <v>103</v>
      </c>
      <c r="I2" s="234" t="s">
        <v>104</v>
      </c>
      <c r="J2" s="235" t="s">
        <v>105</v>
      </c>
      <c r="K2" s="235" t="s">
        <v>106</v>
      </c>
      <c r="L2" s="234" t="s">
        <v>107</v>
      </c>
      <c r="M2" s="236" t="s">
        <v>101</v>
      </c>
      <c r="N2" s="236" t="s">
        <v>102</v>
      </c>
      <c r="O2" s="236" t="s">
        <v>103</v>
      </c>
      <c r="P2" s="236" t="s">
        <v>104</v>
      </c>
      <c r="Q2" s="237" t="s">
        <v>106</v>
      </c>
      <c r="R2" s="213" t="s">
        <v>107</v>
      </c>
      <c r="S2" s="238" t="s">
        <v>101</v>
      </c>
      <c r="T2" s="238" t="s">
        <v>102</v>
      </c>
      <c r="U2" s="238" t="s">
        <v>64</v>
      </c>
      <c r="V2" s="238" t="s">
        <v>104</v>
      </c>
      <c r="W2" s="239" t="s">
        <v>106</v>
      </c>
      <c r="X2" s="238" t="s">
        <v>107</v>
      </c>
      <c r="Y2" s="228" t="s">
        <v>101</v>
      </c>
      <c r="Z2" s="228" t="s">
        <v>102</v>
      </c>
      <c r="AA2" s="228" t="s">
        <v>64</v>
      </c>
      <c r="AB2" s="228" t="s">
        <v>104</v>
      </c>
      <c r="AC2" s="228" t="s">
        <v>106</v>
      </c>
      <c r="AD2" s="228" t="s">
        <v>107</v>
      </c>
      <c r="AE2" s="240" t="s">
        <v>101</v>
      </c>
      <c r="AF2" s="240" t="s">
        <v>102</v>
      </c>
      <c r="AG2" s="240" t="s">
        <v>64</v>
      </c>
      <c r="AH2" s="240" t="s">
        <v>104</v>
      </c>
      <c r="AI2" s="241" t="s">
        <v>106</v>
      </c>
      <c r="AJ2" s="240" t="s">
        <v>107</v>
      </c>
      <c r="AK2" s="242" t="s">
        <v>101</v>
      </c>
      <c r="AL2" s="242" t="s">
        <v>102</v>
      </c>
      <c r="AM2" s="242" t="s">
        <v>64</v>
      </c>
      <c r="AN2" s="242" t="s">
        <v>104</v>
      </c>
      <c r="AO2" s="243" t="s">
        <v>106</v>
      </c>
      <c r="AP2" s="242" t="s">
        <v>107</v>
      </c>
      <c r="AQ2" s="244" t="s">
        <v>101</v>
      </c>
      <c r="AR2" s="244" t="s">
        <v>102</v>
      </c>
      <c r="AS2" s="244" t="s">
        <v>64</v>
      </c>
      <c r="AT2" s="244" t="s">
        <v>104</v>
      </c>
      <c r="AU2" s="245" t="s">
        <v>106</v>
      </c>
      <c r="AV2" s="244" t="s">
        <v>107</v>
      </c>
      <c r="AW2" s="246" t="s">
        <v>101</v>
      </c>
      <c r="AX2" s="246" t="s">
        <v>102</v>
      </c>
      <c r="AY2" s="246" t="s">
        <v>64</v>
      </c>
      <c r="AZ2" s="246" t="s">
        <v>104</v>
      </c>
      <c r="BA2" s="247" t="s">
        <v>106</v>
      </c>
      <c r="BB2" s="246" t="s">
        <v>107</v>
      </c>
      <c r="BC2" s="248" t="s">
        <v>101</v>
      </c>
      <c r="BD2" s="248" t="s">
        <v>102</v>
      </c>
      <c r="BE2" s="248" t="s">
        <v>64</v>
      </c>
      <c r="BF2" s="248" t="s">
        <v>104</v>
      </c>
      <c r="BG2" s="249" t="s">
        <v>106</v>
      </c>
      <c r="BH2" s="248" t="s">
        <v>107</v>
      </c>
      <c r="BI2" s="250" t="s">
        <v>101</v>
      </c>
      <c r="BJ2" s="250" t="s">
        <v>102</v>
      </c>
      <c r="BK2" s="250" t="s">
        <v>64</v>
      </c>
      <c r="BL2" s="250" t="s">
        <v>104</v>
      </c>
      <c r="BM2" s="251" t="s">
        <v>106</v>
      </c>
      <c r="BN2" s="250" t="s">
        <v>107</v>
      </c>
      <c r="BO2" s="252" t="s">
        <v>101</v>
      </c>
      <c r="BP2" s="252" t="s">
        <v>102</v>
      </c>
      <c r="BQ2" s="252" t="s">
        <v>64</v>
      </c>
      <c r="BR2" s="252" t="s">
        <v>104</v>
      </c>
      <c r="BS2" s="253" t="s">
        <v>106</v>
      </c>
      <c r="BT2" s="252" t="s">
        <v>107</v>
      </c>
      <c r="BU2" s="254" t="s">
        <v>101</v>
      </c>
      <c r="BV2" s="254" t="s">
        <v>102</v>
      </c>
      <c r="BW2" s="254" t="s">
        <v>64</v>
      </c>
      <c r="BX2" s="254" t="s">
        <v>104</v>
      </c>
      <c r="BY2" s="255" t="s">
        <v>106</v>
      </c>
      <c r="BZ2" s="254" t="s">
        <v>107</v>
      </c>
      <c r="CA2" s="256" t="s">
        <v>101</v>
      </c>
      <c r="CB2" s="256" t="s">
        <v>102</v>
      </c>
      <c r="CC2" s="256" t="s">
        <v>64</v>
      </c>
      <c r="CD2" s="256" t="s">
        <v>104</v>
      </c>
      <c r="CE2" s="257" t="s">
        <v>106</v>
      </c>
      <c r="CF2" s="256" t="s">
        <v>107</v>
      </c>
      <c r="CG2" s="258" t="s">
        <v>101</v>
      </c>
      <c r="CH2" s="258" t="s">
        <v>102</v>
      </c>
      <c r="CI2" s="258" t="s">
        <v>64</v>
      </c>
      <c r="CJ2" s="258" t="s">
        <v>104</v>
      </c>
      <c r="CK2" s="259" t="s">
        <v>106</v>
      </c>
      <c r="CL2" s="258" t="s">
        <v>107</v>
      </c>
      <c r="CM2" s="260" t="s">
        <v>101</v>
      </c>
      <c r="CN2" s="260" t="s">
        <v>102</v>
      </c>
      <c r="CO2" s="260" t="s">
        <v>64</v>
      </c>
      <c r="CP2" s="260" t="s">
        <v>104</v>
      </c>
      <c r="CQ2" s="261" t="s">
        <v>106</v>
      </c>
      <c r="CR2" s="260" t="s">
        <v>107</v>
      </c>
      <c r="CS2" s="258" t="s">
        <v>101</v>
      </c>
      <c r="CT2" s="258" t="s">
        <v>102</v>
      </c>
      <c r="CU2" s="258" t="s">
        <v>64</v>
      </c>
      <c r="CV2" s="258" t="s">
        <v>104</v>
      </c>
      <c r="CW2" s="259" t="s">
        <v>106</v>
      </c>
      <c r="CX2" s="258" t="s">
        <v>107</v>
      </c>
      <c r="CY2" s="228" t="s">
        <v>108</v>
      </c>
      <c r="CZ2" s="262" t="s">
        <v>109</v>
      </c>
      <c r="DA2" s="263" t="s">
        <v>110</v>
      </c>
      <c r="DB2" s="231"/>
    </row>
    <row r="3" ht="15.75" customHeight="1">
      <c r="A3" s="264">
        <v>45467.0</v>
      </c>
      <c r="B3" s="265">
        <f>DATE(2024,6,1)</f>
        <v>45444</v>
      </c>
      <c r="C3" s="266">
        <v>147704.0</v>
      </c>
      <c r="D3" s="266">
        <f>Charges!H2</f>
        <v>79472.75565</v>
      </c>
      <c r="E3" s="266">
        <f t="shared" ref="E3:E14" si="1">C3-D3</f>
        <v>68231.24435</v>
      </c>
      <c r="F3" s="267">
        <f>'Clients Balance'!C2</f>
        <v>2000000</v>
      </c>
      <c r="G3" s="267">
        <f t="shared" ref="G3:G5" si="2">E3*F3/CY3</f>
        <v>44647.39785</v>
      </c>
      <c r="H3" s="267" t="s">
        <v>111</v>
      </c>
      <c r="I3" s="267">
        <f t="shared" ref="I3:I5" si="3">F3+G3</f>
        <v>2044647.398</v>
      </c>
      <c r="J3" s="268">
        <v>50000.0</v>
      </c>
      <c r="K3" s="267">
        <v>0.0</v>
      </c>
      <c r="L3" s="267">
        <f t="shared" ref="L3:L21" si="4">(I3-F3)/F3*100</f>
        <v>2.232369892</v>
      </c>
      <c r="M3" s="269">
        <f>'Clients Balance'!D2</f>
        <v>522572.87</v>
      </c>
      <c r="N3" s="270">
        <f t="shared" ref="N3:N5" si="5">E3*M3/CY3</f>
        <v>11665.75942</v>
      </c>
      <c r="O3" s="270" t="s">
        <v>111</v>
      </c>
      <c r="P3" s="269">
        <f t="shared" ref="P3:P5" si="6">M3+N3</f>
        <v>534238.6294</v>
      </c>
      <c r="Q3" s="269">
        <v>0.0</v>
      </c>
      <c r="R3" s="269">
        <f t="shared" ref="R3:R21" si="7">(P3-M3)/M3*100</f>
        <v>2.232369892</v>
      </c>
      <c r="S3" s="271">
        <f>'Clients Balance'!E2</f>
        <v>533876</v>
      </c>
      <c r="T3" s="272">
        <f t="shared" ref="T3:T5" si="8">E3*S3/CY3</f>
        <v>11918.08709</v>
      </c>
      <c r="U3" s="272" t="s">
        <v>111</v>
      </c>
      <c r="V3" s="271">
        <f t="shared" ref="V3:V5" si="9">S3+T3</f>
        <v>545794.0871</v>
      </c>
      <c r="W3" s="271">
        <v>0.0</v>
      </c>
      <c r="X3" s="271">
        <f t="shared" ref="X3:X21" si="10">(V3-S3)/S3*100</f>
        <v>2.232369892</v>
      </c>
      <c r="Y3" s="273"/>
      <c r="Z3" s="273"/>
      <c r="AA3" s="273"/>
      <c r="AB3" s="273"/>
      <c r="AC3" s="273"/>
      <c r="AD3" s="273"/>
      <c r="AE3" s="274"/>
      <c r="AF3" s="274"/>
      <c r="AG3" s="274"/>
      <c r="AH3" s="274"/>
      <c r="AI3" s="274"/>
      <c r="AJ3" s="274"/>
      <c r="AK3" s="275"/>
      <c r="AL3" s="275"/>
      <c r="AM3" s="275"/>
      <c r="AN3" s="275"/>
      <c r="AO3" s="275"/>
      <c r="AP3" s="275"/>
      <c r="AQ3" s="276"/>
      <c r="AR3" s="276"/>
      <c r="AS3" s="276"/>
      <c r="AT3" s="276"/>
      <c r="AU3" s="276"/>
      <c r="AV3" s="276"/>
      <c r="AW3" s="277"/>
      <c r="AX3" s="277"/>
      <c r="AY3" s="277"/>
      <c r="AZ3" s="277"/>
      <c r="BA3" s="277"/>
      <c r="BB3" s="277"/>
      <c r="BC3" s="278"/>
      <c r="BD3" s="278"/>
      <c r="BE3" s="278"/>
      <c r="BF3" s="278"/>
      <c r="BG3" s="278"/>
      <c r="BH3" s="278"/>
      <c r="BI3" s="279"/>
      <c r="BJ3" s="279"/>
      <c r="BK3" s="279"/>
      <c r="BL3" s="279"/>
      <c r="BM3" s="279"/>
      <c r="BN3" s="279"/>
      <c r="BO3" s="280"/>
      <c r="BP3" s="280"/>
      <c r="BQ3" s="280"/>
      <c r="BR3" s="280"/>
      <c r="BS3" s="280"/>
      <c r="BT3" s="280"/>
      <c r="BU3" s="281"/>
      <c r="BV3" s="281"/>
      <c r="BW3" s="281"/>
      <c r="BX3" s="281"/>
      <c r="BY3" s="281"/>
      <c r="BZ3" s="281"/>
      <c r="CA3" s="282"/>
      <c r="CB3" s="282"/>
      <c r="CC3" s="282"/>
      <c r="CD3" s="282"/>
      <c r="CE3" s="282"/>
      <c r="CF3" s="282"/>
      <c r="CG3" s="283"/>
      <c r="CH3" s="283"/>
      <c r="CI3" s="283"/>
      <c r="CJ3" s="283"/>
      <c r="CK3" s="283"/>
      <c r="CL3" s="283"/>
      <c r="CM3" s="284"/>
      <c r="CN3" s="284"/>
      <c r="CO3" s="284"/>
      <c r="CP3" s="284"/>
      <c r="CQ3" s="284"/>
      <c r="CR3" s="284"/>
      <c r="CS3" s="283"/>
      <c r="CT3" s="283"/>
      <c r="CU3" s="283"/>
      <c r="CV3" s="283"/>
      <c r="CW3" s="283"/>
      <c r="CX3" s="283"/>
      <c r="CY3" s="273">
        <f t="shared" ref="CY3:CY9" si="11">F3+M3+S3</f>
        <v>3056448.87</v>
      </c>
      <c r="CZ3" s="285"/>
      <c r="DA3" s="286"/>
      <c r="DB3" s="287"/>
    </row>
    <row r="4" ht="15.75" customHeight="1">
      <c r="A4" s="264">
        <v>45497.0</v>
      </c>
      <c r="B4" s="265">
        <f t="shared" ref="B4:B21" si="12">EDATE(B3,1)</f>
        <v>45474</v>
      </c>
      <c r="C4" s="266">
        <f>SUM('PROP DAILY PNL'!B21:B42)</f>
        <v>39209.75</v>
      </c>
      <c r="D4" s="266">
        <f>Charges!H4</f>
        <v>70100</v>
      </c>
      <c r="E4" s="266">
        <f t="shared" si="1"/>
        <v>-30890.25</v>
      </c>
      <c r="F4" s="267">
        <f t="shared" ref="F4:F5" si="13">I3-50000</f>
        <v>1994647.398</v>
      </c>
      <c r="G4" s="267">
        <f t="shared" si="2"/>
        <v>-20039.53403</v>
      </c>
      <c r="H4" s="267" t="s">
        <v>111</v>
      </c>
      <c r="I4" s="267">
        <f t="shared" si="3"/>
        <v>1974607.864</v>
      </c>
      <c r="J4" s="268">
        <v>50000.0</v>
      </c>
      <c r="K4" s="267">
        <v>0.0</v>
      </c>
      <c r="L4" s="267">
        <f t="shared" si="4"/>
        <v>-1.004665489</v>
      </c>
      <c r="M4" s="269">
        <f t="shared" ref="M4:M9" si="14">P3</f>
        <v>534238.6294</v>
      </c>
      <c r="N4" s="270">
        <f t="shared" si="5"/>
        <v>-5367.311138</v>
      </c>
      <c r="O4" s="270" t="s">
        <v>111</v>
      </c>
      <c r="P4" s="269">
        <f t="shared" si="6"/>
        <v>528871.3183</v>
      </c>
      <c r="Q4" s="269">
        <v>0.0</v>
      </c>
      <c r="R4" s="269">
        <f t="shared" si="7"/>
        <v>-1.004665489</v>
      </c>
      <c r="S4" s="271">
        <f t="shared" ref="S4:S5" si="15">V3</f>
        <v>545794.0871</v>
      </c>
      <c r="T4" s="272">
        <f t="shared" si="8"/>
        <v>-5483.404833</v>
      </c>
      <c r="U4" s="272" t="s">
        <v>111</v>
      </c>
      <c r="V4" s="271">
        <f t="shared" si="9"/>
        <v>540310.6823</v>
      </c>
      <c r="W4" s="271">
        <v>0.0</v>
      </c>
      <c r="X4" s="271">
        <f t="shared" si="10"/>
        <v>-1.004665489</v>
      </c>
      <c r="Y4" s="273"/>
      <c r="Z4" s="273"/>
      <c r="AA4" s="273"/>
      <c r="AB4" s="273"/>
      <c r="AC4" s="273"/>
      <c r="AD4" s="273"/>
      <c r="AE4" s="274"/>
      <c r="AF4" s="274"/>
      <c r="AG4" s="274"/>
      <c r="AH4" s="274"/>
      <c r="AI4" s="274"/>
      <c r="AJ4" s="274"/>
      <c r="AK4" s="275"/>
      <c r="AL4" s="275"/>
      <c r="AM4" s="275"/>
      <c r="AN4" s="275"/>
      <c r="AO4" s="275"/>
      <c r="AP4" s="275"/>
      <c r="AQ4" s="276"/>
      <c r="AR4" s="276"/>
      <c r="AS4" s="276"/>
      <c r="AT4" s="276"/>
      <c r="AU4" s="276"/>
      <c r="AV4" s="276"/>
      <c r="AW4" s="277"/>
      <c r="AX4" s="277"/>
      <c r="AY4" s="277"/>
      <c r="AZ4" s="277"/>
      <c r="BA4" s="277"/>
      <c r="BB4" s="277"/>
      <c r="BC4" s="278"/>
      <c r="BD4" s="278"/>
      <c r="BE4" s="278"/>
      <c r="BF4" s="278"/>
      <c r="BG4" s="278"/>
      <c r="BH4" s="278"/>
      <c r="BI4" s="279"/>
      <c r="BJ4" s="279"/>
      <c r="BK4" s="279"/>
      <c r="BL4" s="279"/>
      <c r="BM4" s="279"/>
      <c r="BN4" s="279"/>
      <c r="BO4" s="280"/>
      <c r="BP4" s="280"/>
      <c r="BQ4" s="280"/>
      <c r="BR4" s="280"/>
      <c r="BS4" s="280"/>
      <c r="BT4" s="280"/>
      <c r="BU4" s="281"/>
      <c r="BV4" s="281"/>
      <c r="BW4" s="281"/>
      <c r="BX4" s="281"/>
      <c r="BY4" s="281"/>
      <c r="BZ4" s="281"/>
      <c r="CA4" s="282"/>
      <c r="CB4" s="282"/>
      <c r="CC4" s="282"/>
      <c r="CD4" s="282"/>
      <c r="CE4" s="282"/>
      <c r="CF4" s="282"/>
      <c r="CG4" s="283"/>
      <c r="CH4" s="283"/>
      <c r="CI4" s="283"/>
      <c r="CJ4" s="283"/>
      <c r="CK4" s="283"/>
      <c r="CL4" s="283"/>
      <c r="CM4" s="284"/>
      <c r="CN4" s="284"/>
      <c r="CO4" s="284"/>
      <c r="CP4" s="284"/>
      <c r="CQ4" s="284"/>
      <c r="CR4" s="284"/>
      <c r="CS4" s="283"/>
      <c r="CT4" s="283"/>
      <c r="CU4" s="283"/>
      <c r="CV4" s="283"/>
      <c r="CW4" s="283"/>
      <c r="CX4" s="283"/>
      <c r="CY4" s="273">
        <f t="shared" si="11"/>
        <v>3074680.114</v>
      </c>
      <c r="CZ4" s="285"/>
      <c r="DA4" s="286"/>
      <c r="DB4" s="287"/>
    </row>
    <row r="5" ht="15.75" customHeight="1">
      <c r="A5" s="264">
        <v>45528.0</v>
      </c>
      <c r="B5" s="265">
        <f t="shared" si="12"/>
        <v>45505</v>
      </c>
      <c r="C5" s="266">
        <f>SUM('PROP DAILY PNL'!B43:B63)</f>
        <v>707933.75</v>
      </c>
      <c r="D5" s="266">
        <f>Charges!H6</f>
        <v>75613</v>
      </c>
      <c r="E5" s="266">
        <f t="shared" si="1"/>
        <v>632320.75</v>
      </c>
      <c r="F5" s="267">
        <f t="shared" si="13"/>
        <v>1924607.864</v>
      </c>
      <c r="G5" s="267">
        <f t="shared" si="2"/>
        <v>406497.9651</v>
      </c>
      <c r="H5" s="267" t="s">
        <v>111</v>
      </c>
      <c r="I5" s="267">
        <f t="shared" si="3"/>
        <v>2331105.829</v>
      </c>
      <c r="J5" s="268">
        <v>50000.0</v>
      </c>
      <c r="K5" s="267">
        <v>400000.0</v>
      </c>
      <c r="L5" s="267">
        <f t="shared" si="4"/>
        <v>21.12107992</v>
      </c>
      <c r="M5" s="269">
        <f t="shared" si="14"/>
        <v>528871.3183</v>
      </c>
      <c r="N5" s="270">
        <f t="shared" si="5"/>
        <v>111703.3338</v>
      </c>
      <c r="O5" s="270" t="s">
        <v>111</v>
      </c>
      <c r="P5" s="269">
        <f t="shared" si="6"/>
        <v>640574.6521</v>
      </c>
      <c r="Q5" s="269">
        <v>0.0</v>
      </c>
      <c r="R5" s="269">
        <f t="shared" si="7"/>
        <v>21.12107992</v>
      </c>
      <c r="S5" s="271">
        <f t="shared" si="15"/>
        <v>540310.6823</v>
      </c>
      <c r="T5" s="272">
        <f t="shared" si="8"/>
        <v>114119.451</v>
      </c>
      <c r="U5" s="272" t="s">
        <v>111</v>
      </c>
      <c r="V5" s="271">
        <f t="shared" si="9"/>
        <v>654430.1333</v>
      </c>
      <c r="W5" s="271">
        <v>250000.0</v>
      </c>
      <c r="X5" s="271">
        <f t="shared" si="10"/>
        <v>21.12107992</v>
      </c>
      <c r="Y5" s="273"/>
      <c r="Z5" s="273"/>
      <c r="AA5" s="273"/>
      <c r="AB5" s="273"/>
      <c r="AC5" s="273"/>
      <c r="AD5" s="273"/>
      <c r="AE5" s="274"/>
      <c r="AF5" s="274"/>
      <c r="AG5" s="274"/>
      <c r="AH5" s="274"/>
      <c r="AI5" s="274"/>
      <c r="AJ5" s="274"/>
      <c r="AK5" s="275"/>
      <c r="AL5" s="275"/>
      <c r="AM5" s="275"/>
      <c r="AN5" s="275"/>
      <c r="AO5" s="275"/>
      <c r="AP5" s="275"/>
      <c r="AQ5" s="276"/>
      <c r="AR5" s="276"/>
      <c r="AS5" s="276"/>
      <c r="AT5" s="276"/>
      <c r="AU5" s="276"/>
      <c r="AV5" s="276"/>
      <c r="AW5" s="277"/>
      <c r="AX5" s="277"/>
      <c r="AY5" s="277"/>
      <c r="AZ5" s="277"/>
      <c r="BA5" s="277"/>
      <c r="BB5" s="277"/>
      <c r="BC5" s="278"/>
      <c r="BD5" s="278"/>
      <c r="BE5" s="278"/>
      <c r="BF5" s="278"/>
      <c r="BG5" s="278"/>
      <c r="BH5" s="278"/>
      <c r="BI5" s="279"/>
      <c r="BJ5" s="279"/>
      <c r="BK5" s="279"/>
      <c r="BL5" s="279"/>
      <c r="BM5" s="279"/>
      <c r="BN5" s="279"/>
      <c r="BO5" s="280"/>
      <c r="BP5" s="280"/>
      <c r="BQ5" s="280"/>
      <c r="BR5" s="280"/>
      <c r="BS5" s="280"/>
      <c r="BT5" s="280"/>
      <c r="BU5" s="281"/>
      <c r="BV5" s="281"/>
      <c r="BW5" s="281"/>
      <c r="BX5" s="281"/>
      <c r="BY5" s="281"/>
      <c r="BZ5" s="281"/>
      <c r="CA5" s="282"/>
      <c r="CB5" s="282"/>
      <c r="CC5" s="282"/>
      <c r="CD5" s="282"/>
      <c r="CE5" s="282"/>
      <c r="CF5" s="282"/>
      <c r="CG5" s="283"/>
      <c r="CH5" s="283"/>
      <c r="CI5" s="283"/>
      <c r="CJ5" s="283"/>
      <c r="CK5" s="283"/>
      <c r="CL5" s="283"/>
      <c r="CM5" s="284"/>
      <c r="CN5" s="284"/>
      <c r="CO5" s="284"/>
      <c r="CP5" s="284"/>
      <c r="CQ5" s="284"/>
      <c r="CR5" s="284"/>
      <c r="CS5" s="283"/>
      <c r="CT5" s="283"/>
      <c r="CU5" s="283"/>
      <c r="CV5" s="283"/>
      <c r="CW5" s="283"/>
      <c r="CX5" s="283"/>
      <c r="CY5" s="273">
        <f t="shared" si="11"/>
        <v>2993789.864</v>
      </c>
      <c r="CZ5" s="285"/>
      <c r="DA5" s="286"/>
      <c r="DB5" s="287"/>
    </row>
    <row r="6" ht="15.75" customHeight="1">
      <c r="A6" s="264">
        <v>45559.0</v>
      </c>
      <c r="B6" s="265">
        <f t="shared" si="12"/>
        <v>45536</v>
      </c>
      <c r="C6" s="266">
        <f>SUM('PROP DAILY PNL'!B64:B84)</f>
        <v>1234853.25</v>
      </c>
      <c r="D6" s="266">
        <f>Charges!H8</f>
        <v>100168</v>
      </c>
      <c r="E6" s="266">
        <f t="shared" si="1"/>
        <v>1134685.25</v>
      </c>
      <c r="F6" s="267">
        <f>I5-50000-50000-15000+K5</f>
        <v>2616105.829</v>
      </c>
      <c r="G6" s="267">
        <f>SUM(Sheet!C64:C84)</f>
        <v>776356.8635</v>
      </c>
      <c r="H6" s="267">
        <f>Charges!I8</f>
        <v>62975.99679</v>
      </c>
      <c r="I6" s="267">
        <f t="shared" ref="I6:I21" si="16">F6+G6-H6</f>
        <v>3329486.696</v>
      </c>
      <c r="J6" s="268">
        <v>50000.0</v>
      </c>
      <c r="K6" s="267">
        <v>500000.0</v>
      </c>
      <c r="L6" s="267">
        <f t="shared" si="4"/>
        <v>27.26880766</v>
      </c>
      <c r="M6" s="269">
        <f t="shared" si="14"/>
        <v>640574.6521</v>
      </c>
      <c r="N6" s="269">
        <f>SUM(Sheet!D64:D84)</f>
        <v>190097.2515</v>
      </c>
      <c r="O6" s="269">
        <f>Charges!K8</f>
        <v>15420.1817</v>
      </c>
      <c r="P6" s="269">
        <f t="shared" ref="P6:P21" si="17">M6+N6-O6</f>
        <v>815251.7219</v>
      </c>
      <c r="Q6" s="269">
        <v>0.0</v>
      </c>
      <c r="R6" s="269">
        <f t="shared" si="7"/>
        <v>27.26880766</v>
      </c>
      <c r="S6" s="271">
        <f>V5+W5</f>
        <v>904430.1333</v>
      </c>
      <c r="T6" s="271">
        <f>SUM(Sheet!E64:E84)</f>
        <v>268399.135</v>
      </c>
      <c r="U6" s="271">
        <f>Charges!M8</f>
        <v>21771.82151</v>
      </c>
      <c r="V6" s="271">
        <f t="shared" ref="V6:V21" si="18">S6+T6-U6</f>
        <v>1151057.447</v>
      </c>
      <c r="W6" s="271"/>
      <c r="X6" s="271">
        <f t="shared" si="10"/>
        <v>27.26880766</v>
      </c>
      <c r="Y6" s="273"/>
      <c r="Z6" s="273"/>
      <c r="AA6" s="273"/>
      <c r="AB6" s="273"/>
      <c r="AC6" s="273"/>
      <c r="AD6" s="273"/>
      <c r="AE6" s="274"/>
      <c r="AF6" s="274"/>
      <c r="AG6" s="274"/>
      <c r="AH6" s="274"/>
      <c r="AI6" s="274"/>
      <c r="AJ6" s="274"/>
      <c r="AK6" s="275"/>
      <c r="AL6" s="275"/>
      <c r="AM6" s="275"/>
      <c r="AN6" s="275"/>
      <c r="AO6" s="275"/>
      <c r="AP6" s="275"/>
      <c r="AQ6" s="276"/>
      <c r="AR6" s="276"/>
      <c r="AS6" s="276"/>
      <c r="AT6" s="276"/>
      <c r="AU6" s="276"/>
      <c r="AV6" s="276"/>
      <c r="AW6" s="277"/>
      <c r="AX6" s="277"/>
      <c r="AY6" s="277"/>
      <c r="AZ6" s="277"/>
      <c r="BA6" s="277"/>
      <c r="BB6" s="277"/>
      <c r="BC6" s="278"/>
      <c r="BD6" s="278"/>
      <c r="BE6" s="278"/>
      <c r="BF6" s="278"/>
      <c r="BG6" s="278"/>
      <c r="BH6" s="278"/>
      <c r="BI6" s="279"/>
      <c r="BJ6" s="279"/>
      <c r="BK6" s="279"/>
      <c r="BL6" s="279"/>
      <c r="BM6" s="279"/>
      <c r="BN6" s="279"/>
      <c r="BO6" s="280"/>
      <c r="BP6" s="280"/>
      <c r="BQ6" s="280"/>
      <c r="BR6" s="280"/>
      <c r="BS6" s="280"/>
      <c r="BT6" s="280"/>
      <c r="BU6" s="281"/>
      <c r="BV6" s="281"/>
      <c r="BW6" s="281"/>
      <c r="BX6" s="281"/>
      <c r="BY6" s="281"/>
      <c r="BZ6" s="281"/>
      <c r="CA6" s="282"/>
      <c r="CB6" s="282"/>
      <c r="CC6" s="282"/>
      <c r="CD6" s="282"/>
      <c r="CE6" s="282"/>
      <c r="CF6" s="282"/>
      <c r="CG6" s="283"/>
      <c r="CH6" s="283"/>
      <c r="CI6" s="283"/>
      <c r="CJ6" s="283"/>
      <c r="CK6" s="283"/>
      <c r="CL6" s="283"/>
      <c r="CM6" s="284"/>
      <c r="CN6" s="284"/>
      <c r="CO6" s="284"/>
      <c r="CP6" s="284"/>
      <c r="CQ6" s="284"/>
      <c r="CR6" s="284"/>
      <c r="CS6" s="283"/>
      <c r="CT6" s="283"/>
      <c r="CU6" s="283"/>
      <c r="CV6" s="283"/>
      <c r="CW6" s="283"/>
      <c r="CX6" s="283"/>
      <c r="CY6" s="273">
        <f t="shared" si="11"/>
        <v>4161110.614</v>
      </c>
      <c r="CZ6" s="285"/>
      <c r="DA6" s="286"/>
      <c r="DB6" s="287"/>
    </row>
    <row r="7" ht="15.75" customHeight="1">
      <c r="A7" s="264">
        <v>45589.0</v>
      </c>
      <c r="B7" s="265">
        <f t="shared" si="12"/>
        <v>45566</v>
      </c>
      <c r="C7" s="266">
        <f>SUM('PROP DAILY PNL'!B85:B106)</f>
        <v>182541.5</v>
      </c>
      <c r="D7" s="266">
        <f>Charges!H10</f>
        <v>182386</v>
      </c>
      <c r="E7" s="266">
        <f t="shared" si="1"/>
        <v>155.5</v>
      </c>
      <c r="F7" s="267">
        <f>I6-50000+K6</f>
        <v>3779486.696</v>
      </c>
      <c r="G7" s="267">
        <f>SUM(Sheet!C85:C106)</f>
        <v>120072.6909</v>
      </c>
      <c r="H7" s="267">
        <f>Charges!I10</f>
        <v>119970.4056</v>
      </c>
      <c r="I7" s="267">
        <f t="shared" si="16"/>
        <v>3779588.981</v>
      </c>
      <c r="J7" s="268">
        <v>50000.0</v>
      </c>
      <c r="K7" s="267">
        <v>0.0</v>
      </c>
      <c r="L7" s="267">
        <f t="shared" si="4"/>
        <v>0.002706326568</v>
      </c>
      <c r="M7" s="269">
        <f t="shared" si="14"/>
        <v>815251.7219</v>
      </c>
      <c r="N7" s="269">
        <f>SUM(Sheet!D85:D106)</f>
        <v>25900.20177</v>
      </c>
      <c r="O7" s="269">
        <f>Charges!K10</f>
        <v>25878.13839</v>
      </c>
      <c r="P7" s="269">
        <f t="shared" si="17"/>
        <v>815273.7853</v>
      </c>
      <c r="Q7" s="269">
        <v>0.0</v>
      </c>
      <c r="R7" s="269">
        <f t="shared" si="7"/>
        <v>0.002706326568</v>
      </c>
      <c r="S7" s="271">
        <f t="shared" ref="S7:S11" si="19">V6</f>
        <v>1151057.447</v>
      </c>
      <c r="T7" s="271">
        <f>SUM(Sheet!E85:E106)</f>
        <v>36568.60736</v>
      </c>
      <c r="U7" s="271">
        <f>Charges!M10</f>
        <v>36537.45598</v>
      </c>
      <c r="V7" s="271">
        <f t="shared" si="18"/>
        <v>1151088.598</v>
      </c>
      <c r="W7" s="271">
        <v>0.0</v>
      </c>
      <c r="X7" s="271">
        <f t="shared" si="10"/>
        <v>0.002706326568</v>
      </c>
      <c r="Y7" s="273"/>
      <c r="Z7" s="273"/>
      <c r="AA7" s="273"/>
      <c r="AB7" s="273"/>
      <c r="AC7" s="273"/>
      <c r="AD7" s="273"/>
      <c r="AE7" s="274"/>
      <c r="AF7" s="274"/>
      <c r="AG7" s="274"/>
      <c r="AH7" s="274"/>
      <c r="AI7" s="274"/>
      <c r="AJ7" s="274"/>
      <c r="AK7" s="275"/>
      <c r="AL7" s="275"/>
      <c r="AM7" s="275"/>
      <c r="AN7" s="275"/>
      <c r="AO7" s="275"/>
      <c r="AP7" s="275"/>
      <c r="AQ7" s="276"/>
      <c r="AR7" s="276"/>
      <c r="AS7" s="276"/>
      <c r="AT7" s="276"/>
      <c r="AU7" s="276"/>
      <c r="AV7" s="276"/>
      <c r="AW7" s="277"/>
      <c r="AX7" s="277"/>
      <c r="AY7" s="277"/>
      <c r="AZ7" s="277"/>
      <c r="BA7" s="277"/>
      <c r="BB7" s="277"/>
      <c r="BC7" s="278"/>
      <c r="BD7" s="278"/>
      <c r="BE7" s="278"/>
      <c r="BF7" s="278"/>
      <c r="BG7" s="278"/>
      <c r="BH7" s="278"/>
      <c r="BI7" s="279"/>
      <c r="BJ7" s="279"/>
      <c r="BK7" s="279"/>
      <c r="BL7" s="279"/>
      <c r="BM7" s="279"/>
      <c r="BN7" s="279"/>
      <c r="BO7" s="280"/>
      <c r="BP7" s="280"/>
      <c r="BQ7" s="280"/>
      <c r="BR7" s="280"/>
      <c r="BS7" s="280"/>
      <c r="BT7" s="280"/>
      <c r="BU7" s="281"/>
      <c r="BV7" s="281"/>
      <c r="BW7" s="281"/>
      <c r="BX7" s="281"/>
      <c r="BY7" s="281"/>
      <c r="BZ7" s="281"/>
      <c r="CA7" s="282"/>
      <c r="CB7" s="282"/>
      <c r="CC7" s="282"/>
      <c r="CD7" s="282"/>
      <c r="CE7" s="282"/>
      <c r="CF7" s="282"/>
      <c r="CG7" s="283"/>
      <c r="CH7" s="283"/>
      <c r="CI7" s="283"/>
      <c r="CJ7" s="283"/>
      <c r="CK7" s="283"/>
      <c r="CL7" s="283"/>
      <c r="CM7" s="284"/>
      <c r="CN7" s="284"/>
      <c r="CO7" s="284"/>
      <c r="CP7" s="284"/>
      <c r="CQ7" s="284"/>
      <c r="CR7" s="284"/>
      <c r="CS7" s="283"/>
      <c r="CT7" s="283"/>
      <c r="CU7" s="283"/>
      <c r="CV7" s="283"/>
      <c r="CW7" s="283"/>
      <c r="CX7" s="283"/>
      <c r="CY7" s="273">
        <f t="shared" si="11"/>
        <v>5745795.864</v>
      </c>
      <c r="CZ7" s="285"/>
      <c r="DA7" s="286"/>
      <c r="DB7" s="287"/>
    </row>
    <row r="8" ht="15.75" customHeight="1">
      <c r="A8" s="264">
        <v>45620.0</v>
      </c>
      <c r="B8" s="265">
        <f t="shared" si="12"/>
        <v>45597</v>
      </c>
      <c r="C8" s="266">
        <f>SUM('PROP DAILY PNL'!B107:B124)</f>
        <v>564849</v>
      </c>
      <c r="D8" s="266">
        <f>Charges!H12</f>
        <v>109026</v>
      </c>
      <c r="E8" s="266">
        <f t="shared" si="1"/>
        <v>455823</v>
      </c>
      <c r="F8" s="267">
        <f t="shared" ref="F8:F9" si="20">I7-50000</f>
        <v>3729588.981</v>
      </c>
      <c r="G8" s="267">
        <f>SUM(Sheet!C107:C124)</f>
        <v>370742.4522</v>
      </c>
      <c r="H8" s="267">
        <f>Charges!I12</f>
        <v>71403.44825</v>
      </c>
      <c r="I8" s="267">
        <f t="shared" si="16"/>
        <v>4028927.985</v>
      </c>
      <c r="J8" s="268">
        <v>50000.0</v>
      </c>
      <c r="K8" s="267" t="s">
        <v>111</v>
      </c>
      <c r="L8" s="267">
        <f t="shared" si="4"/>
        <v>8.026058783</v>
      </c>
      <c r="M8" s="269">
        <f t="shared" si="14"/>
        <v>815273.7853</v>
      </c>
      <c r="N8" s="269">
        <f>SUM(Sheet!D107:D124)</f>
        <v>80478.54317</v>
      </c>
      <c r="O8" s="269">
        <f>Charges!K12</f>
        <v>15598.69149</v>
      </c>
      <c r="P8" s="269">
        <f t="shared" si="17"/>
        <v>880153.637</v>
      </c>
      <c r="Q8" s="269">
        <v>0.0</v>
      </c>
      <c r="R8" s="269">
        <f t="shared" si="7"/>
        <v>7.958044629</v>
      </c>
      <c r="S8" s="271">
        <f t="shared" si="19"/>
        <v>1151088.598</v>
      </c>
      <c r="T8" s="271">
        <f>SUM(Sheet!E107:E124)</f>
        <v>113628.0046</v>
      </c>
      <c r="U8" s="271">
        <f>Charges!M12</f>
        <v>22023.86026</v>
      </c>
      <c r="V8" s="271">
        <f t="shared" si="18"/>
        <v>1242692.742</v>
      </c>
      <c r="W8" s="271">
        <v>0.0</v>
      </c>
      <c r="X8" s="271">
        <f t="shared" si="10"/>
        <v>7.958044629</v>
      </c>
      <c r="Y8" s="273"/>
      <c r="Z8" s="273"/>
      <c r="AA8" s="273"/>
      <c r="AB8" s="273"/>
      <c r="AC8" s="273"/>
      <c r="AD8" s="273"/>
      <c r="AE8" s="274"/>
      <c r="AF8" s="274"/>
      <c r="AG8" s="274"/>
      <c r="AH8" s="274"/>
      <c r="AI8" s="274"/>
      <c r="AJ8" s="274"/>
      <c r="AK8" s="275"/>
      <c r="AL8" s="275"/>
      <c r="AM8" s="275"/>
      <c r="AN8" s="275"/>
      <c r="AO8" s="275"/>
      <c r="AP8" s="275"/>
      <c r="AQ8" s="276"/>
      <c r="AR8" s="276"/>
      <c r="AS8" s="276"/>
      <c r="AT8" s="276"/>
      <c r="AU8" s="276"/>
      <c r="AV8" s="276"/>
      <c r="AW8" s="277"/>
      <c r="AX8" s="277"/>
      <c r="AY8" s="277"/>
      <c r="AZ8" s="277"/>
      <c r="BA8" s="277"/>
      <c r="BB8" s="277"/>
      <c r="BC8" s="278"/>
      <c r="BD8" s="278"/>
      <c r="BE8" s="278"/>
      <c r="BF8" s="278"/>
      <c r="BG8" s="278"/>
      <c r="BH8" s="278"/>
      <c r="BI8" s="279"/>
      <c r="BJ8" s="279"/>
      <c r="BK8" s="279"/>
      <c r="BL8" s="279"/>
      <c r="BM8" s="279"/>
      <c r="BN8" s="279"/>
      <c r="BO8" s="280"/>
      <c r="BP8" s="280"/>
      <c r="BQ8" s="280"/>
      <c r="BR8" s="280"/>
      <c r="BS8" s="280"/>
      <c r="BT8" s="280"/>
      <c r="BU8" s="281"/>
      <c r="BV8" s="281"/>
      <c r="BW8" s="281"/>
      <c r="BX8" s="281"/>
      <c r="BY8" s="281"/>
      <c r="BZ8" s="281"/>
      <c r="CA8" s="282"/>
      <c r="CB8" s="282"/>
      <c r="CC8" s="282"/>
      <c r="CD8" s="282"/>
      <c r="CE8" s="282"/>
      <c r="CF8" s="282"/>
      <c r="CG8" s="283"/>
      <c r="CH8" s="283"/>
      <c r="CI8" s="283"/>
      <c r="CJ8" s="283"/>
      <c r="CK8" s="283"/>
      <c r="CL8" s="283"/>
      <c r="CM8" s="284"/>
      <c r="CN8" s="284"/>
      <c r="CO8" s="284"/>
      <c r="CP8" s="284"/>
      <c r="CQ8" s="284"/>
      <c r="CR8" s="284"/>
      <c r="CS8" s="283"/>
      <c r="CT8" s="283"/>
      <c r="CU8" s="283"/>
      <c r="CV8" s="283"/>
      <c r="CW8" s="283"/>
      <c r="CX8" s="283"/>
      <c r="CY8" s="273">
        <f t="shared" si="11"/>
        <v>5695951.364</v>
      </c>
      <c r="CZ8" s="285"/>
      <c r="DA8" s="286"/>
      <c r="DB8" s="287"/>
    </row>
    <row r="9" ht="15.75" customHeight="1">
      <c r="A9" s="264">
        <v>45650.0</v>
      </c>
      <c r="B9" s="265">
        <f t="shared" si="12"/>
        <v>45627</v>
      </c>
      <c r="C9" s="266">
        <f>sum(Sheet!B125:B145)</f>
        <v>268802.25</v>
      </c>
      <c r="D9" s="266">
        <f>Charges!H14</f>
        <v>169070</v>
      </c>
      <c r="E9" s="266">
        <f t="shared" si="1"/>
        <v>99732.25</v>
      </c>
      <c r="F9" s="267">
        <f t="shared" si="20"/>
        <v>3978927.985</v>
      </c>
      <c r="G9" s="267">
        <f>SUM(Sheet!C125:C145)</f>
        <v>175119.1213</v>
      </c>
      <c r="H9" s="267">
        <f>Charges!I14</f>
        <v>110249.4642</v>
      </c>
      <c r="I9" s="267">
        <f t="shared" si="16"/>
        <v>4043797.642</v>
      </c>
      <c r="J9" s="268">
        <v>50000.0</v>
      </c>
      <c r="K9" s="267">
        <v>500000.0</v>
      </c>
      <c r="L9" s="267">
        <f t="shared" si="4"/>
        <v>1.630330011</v>
      </c>
      <c r="M9" s="269">
        <f t="shared" si="14"/>
        <v>880153.637</v>
      </c>
      <c r="N9" s="269">
        <f>SUM(Sheet!D125:D145)</f>
        <v>38841.97522</v>
      </c>
      <c r="O9" s="269">
        <f>Charges!K14</f>
        <v>24387.59064</v>
      </c>
      <c r="P9" s="269">
        <f t="shared" si="17"/>
        <v>894608.0215</v>
      </c>
      <c r="Q9" s="269">
        <v>125000.0</v>
      </c>
      <c r="R9" s="269">
        <f t="shared" si="7"/>
        <v>1.642256984</v>
      </c>
      <c r="S9" s="271">
        <f t="shared" si="19"/>
        <v>1242692.742</v>
      </c>
      <c r="T9" s="271">
        <f>SUM(Sheet!E125:E145)</f>
        <v>54841.1535</v>
      </c>
      <c r="U9" s="271">
        <f>Charges!M14</f>
        <v>34432.94514</v>
      </c>
      <c r="V9" s="271">
        <f t="shared" si="18"/>
        <v>1263100.951</v>
      </c>
      <c r="W9" s="271">
        <v>0.0</v>
      </c>
      <c r="X9" s="271">
        <f t="shared" si="10"/>
        <v>1.642256984</v>
      </c>
      <c r="Y9" s="273"/>
      <c r="Z9" s="273"/>
      <c r="AA9" s="273"/>
      <c r="AB9" s="273"/>
      <c r="AC9" s="273"/>
      <c r="AD9" s="273"/>
      <c r="AE9" s="274"/>
      <c r="AF9" s="274"/>
      <c r="AG9" s="274"/>
      <c r="AH9" s="274"/>
      <c r="AI9" s="274"/>
      <c r="AJ9" s="274"/>
      <c r="AK9" s="275"/>
      <c r="AL9" s="275"/>
      <c r="AM9" s="275"/>
      <c r="AN9" s="275"/>
      <c r="AO9" s="275"/>
      <c r="AP9" s="275"/>
      <c r="AQ9" s="276"/>
      <c r="AR9" s="276"/>
      <c r="AS9" s="276"/>
      <c r="AT9" s="276"/>
      <c r="AU9" s="276"/>
      <c r="AV9" s="276"/>
      <c r="AW9" s="277"/>
      <c r="AX9" s="277"/>
      <c r="AY9" s="277"/>
      <c r="AZ9" s="277"/>
      <c r="BA9" s="277"/>
      <c r="BB9" s="277"/>
      <c r="BC9" s="278"/>
      <c r="BD9" s="278"/>
      <c r="BE9" s="278"/>
      <c r="BF9" s="278"/>
      <c r="BG9" s="278"/>
      <c r="BH9" s="278"/>
      <c r="BI9" s="279"/>
      <c r="BJ9" s="279"/>
      <c r="BK9" s="279"/>
      <c r="BL9" s="279"/>
      <c r="BM9" s="279"/>
      <c r="BN9" s="279"/>
      <c r="BO9" s="280"/>
      <c r="BP9" s="280"/>
      <c r="BQ9" s="280"/>
      <c r="BR9" s="280"/>
      <c r="BS9" s="280"/>
      <c r="BT9" s="280"/>
      <c r="BU9" s="281"/>
      <c r="BV9" s="281"/>
      <c r="BW9" s="281"/>
      <c r="BX9" s="281"/>
      <c r="BY9" s="281"/>
      <c r="BZ9" s="281"/>
      <c r="CA9" s="282"/>
      <c r="CB9" s="282"/>
      <c r="CC9" s="282"/>
      <c r="CD9" s="282"/>
      <c r="CE9" s="282"/>
      <c r="CF9" s="282"/>
      <c r="CG9" s="283"/>
      <c r="CH9" s="283"/>
      <c r="CI9" s="283"/>
      <c r="CJ9" s="283"/>
      <c r="CK9" s="283"/>
      <c r="CL9" s="283"/>
      <c r="CM9" s="284"/>
      <c r="CN9" s="284"/>
      <c r="CO9" s="284"/>
      <c r="CP9" s="284"/>
      <c r="CQ9" s="284"/>
      <c r="CR9" s="284"/>
      <c r="CS9" s="283"/>
      <c r="CT9" s="283"/>
      <c r="CU9" s="283"/>
      <c r="CV9" s="283"/>
      <c r="CW9" s="283"/>
      <c r="CX9" s="283"/>
      <c r="CY9" s="273">
        <f t="shared" si="11"/>
        <v>6101774.364</v>
      </c>
      <c r="CZ9" s="285"/>
      <c r="DA9" s="286"/>
      <c r="DB9" s="287"/>
    </row>
    <row r="10" ht="15.75" customHeight="1">
      <c r="A10" s="264">
        <v>45681.0</v>
      </c>
      <c r="B10" s="265">
        <f t="shared" si="12"/>
        <v>45658</v>
      </c>
      <c r="C10" s="266">
        <f>SUM(Sheet!B146:B168)</f>
        <v>916672.5</v>
      </c>
      <c r="D10" s="266">
        <f>Charges!H16</f>
        <v>253025</v>
      </c>
      <c r="E10" s="266">
        <f t="shared" si="1"/>
        <v>663647.5</v>
      </c>
      <c r="F10" s="267">
        <f t="shared" ref="F10:F11" si="21">I9-50000+K9</f>
        <v>4493797.642</v>
      </c>
      <c r="G10" s="267">
        <f>SUM(Sheet!C146:C168)</f>
        <v>460612.9051</v>
      </c>
      <c r="H10" s="267">
        <f>Charges!I16+Charges!J16</f>
        <v>133888.6386</v>
      </c>
      <c r="I10" s="267">
        <f t="shared" si="16"/>
        <v>4820521.908</v>
      </c>
      <c r="J10" s="268">
        <v>50000.0</v>
      </c>
      <c r="K10" s="267">
        <v>200000.0</v>
      </c>
      <c r="L10" s="267">
        <f t="shared" si="4"/>
        <v>7.270560282</v>
      </c>
      <c r="M10" s="269">
        <f>P9+Q9</f>
        <v>1019608.022</v>
      </c>
      <c r="N10" s="269">
        <f>SUM(Sheet!D146:D168)</f>
        <v>104509.5152</v>
      </c>
      <c r="O10" s="269">
        <f>Charges!K16+Charges!L16</f>
        <v>30378.29933</v>
      </c>
      <c r="P10" s="269">
        <f t="shared" si="17"/>
        <v>1093739.237</v>
      </c>
      <c r="Q10" s="288"/>
      <c r="R10" s="269">
        <f t="shared" si="7"/>
        <v>7.270560282</v>
      </c>
      <c r="S10" s="271">
        <f t="shared" si="19"/>
        <v>1263100.951</v>
      </c>
      <c r="T10" s="271">
        <f>SUM(Sheet!E146:E168)</f>
        <v>129467.4671</v>
      </c>
      <c r="U10" s="271">
        <f>Charges!M16+Charges!N16</f>
        <v>37632.95106</v>
      </c>
      <c r="V10" s="271">
        <f t="shared" si="18"/>
        <v>1354935.467</v>
      </c>
      <c r="W10" s="271">
        <v>0.0</v>
      </c>
      <c r="X10" s="271">
        <f t="shared" si="10"/>
        <v>7.270560282</v>
      </c>
      <c r="Y10" s="273">
        <f>'Clients Balance'!F152</f>
        <v>1666666</v>
      </c>
      <c r="Z10" s="273">
        <f>SUM(Sheet!F146:F168)</f>
        <v>170832.7631</v>
      </c>
      <c r="AA10" s="273">
        <f>Charges!O16+Charges!P16</f>
        <v>52660.34084</v>
      </c>
      <c r="AB10" s="273">
        <f t="shared" ref="AB10:AB12" si="22">Y10+Z10-AA10</f>
        <v>1784838.422</v>
      </c>
      <c r="AC10" s="273">
        <v>0.0</v>
      </c>
      <c r="AD10" s="273">
        <f t="shared" ref="AD10:AD21" si="23">(AB10-Y10)/Y10*100</f>
        <v>7.090348174</v>
      </c>
      <c r="AE10" s="274">
        <f>'Clients Balance'!G152</f>
        <v>500000</v>
      </c>
      <c r="AF10" s="274">
        <f>SUM(Sheet!G146:G168)</f>
        <v>51249.84944</v>
      </c>
      <c r="AG10" s="274">
        <f>Charges!Q16+Charges!R16</f>
        <v>15798.10617</v>
      </c>
      <c r="AH10" s="274">
        <f t="shared" ref="AH10:AH21" si="24">AE10+AF10-AG10</f>
        <v>535451.7433</v>
      </c>
      <c r="AI10" s="274">
        <v>0.0</v>
      </c>
      <c r="AJ10" s="274">
        <f t="shared" ref="AJ10:AJ21" si="25">(AH10-AE10)/AE10*100</f>
        <v>7.090348654</v>
      </c>
      <c r="AK10" s="275"/>
      <c r="AL10" s="275"/>
      <c r="AM10" s="275"/>
      <c r="AN10" s="275"/>
      <c r="AO10" s="275"/>
      <c r="AP10" s="275"/>
      <c r="AQ10" s="276"/>
      <c r="AR10" s="276"/>
      <c r="AS10" s="276"/>
      <c r="AT10" s="276"/>
      <c r="AU10" s="276"/>
      <c r="AV10" s="276"/>
      <c r="AW10" s="277"/>
      <c r="AX10" s="277"/>
      <c r="AY10" s="277"/>
      <c r="AZ10" s="277"/>
      <c r="BA10" s="277"/>
      <c r="BB10" s="277"/>
      <c r="BC10" s="278"/>
      <c r="BD10" s="278"/>
      <c r="BE10" s="278"/>
      <c r="BF10" s="278"/>
      <c r="BG10" s="278"/>
      <c r="BH10" s="278"/>
      <c r="BI10" s="279"/>
      <c r="BJ10" s="279"/>
      <c r="BK10" s="279"/>
      <c r="BL10" s="279"/>
      <c r="BM10" s="279"/>
      <c r="BN10" s="279"/>
      <c r="BO10" s="280"/>
      <c r="BP10" s="280"/>
      <c r="BQ10" s="280"/>
      <c r="BR10" s="280"/>
      <c r="BS10" s="280"/>
      <c r="BT10" s="280"/>
      <c r="BU10" s="281"/>
      <c r="BV10" s="281"/>
      <c r="BW10" s="281"/>
      <c r="BX10" s="281"/>
      <c r="BY10" s="281"/>
      <c r="BZ10" s="281"/>
      <c r="CA10" s="282"/>
      <c r="CB10" s="282"/>
      <c r="CC10" s="282"/>
      <c r="CD10" s="282"/>
      <c r="CE10" s="282"/>
      <c r="CF10" s="282"/>
      <c r="CG10" s="283"/>
      <c r="CH10" s="283"/>
      <c r="CI10" s="283"/>
      <c r="CJ10" s="283"/>
      <c r="CK10" s="283"/>
      <c r="CL10" s="283"/>
      <c r="CM10" s="284"/>
      <c r="CN10" s="284"/>
      <c r="CO10" s="284"/>
      <c r="CP10" s="284"/>
      <c r="CQ10" s="284"/>
      <c r="CR10" s="284"/>
      <c r="CS10" s="283"/>
      <c r="CT10" s="283"/>
      <c r="CU10" s="283"/>
      <c r="CV10" s="283"/>
      <c r="CW10" s="283"/>
      <c r="CX10" s="283"/>
      <c r="CY10" s="273">
        <f>F10+M10+S10+Y10+AE10</f>
        <v>8943172.614</v>
      </c>
      <c r="CZ10" s="285"/>
      <c r="DA10" s="286"/>
      <c r="DB10" s="287"/>
    </row>
    <row r="11" ht="15.75" customHeight="1">
      <c r="A11" s="264">
        <v>45712.0</v>
      </c>
      <c r="B11" s="265">
        <f t="shared" si="12"/>
        <v>45689</v>
      </c>
      <c r="C11" s="266">
        <f>SUM(Sheet!B169:B188)</f>
        <v>607092.5</v>
      </c>
      <c r="D11" s="266">
        <f>Charges!H18+Charges!P18+Charges!R18+Charges!T18</f>
        <v>261128.2192</v>
      </c>
      <c r="E11" s="266">
        <f t="shared" si="1"/>
        <v>345964.2808</v>
      </c>
      <c r="F11" s="267">
        <f t="shared" si="21"/>
        <v>4970521.908</v>
      </c>
      <c r="G11" s="267">
        <f>SUM(Sheet!C169:C188)</f>
        <v>260375.929</v>
      </c>
      <c r="H11" s="267">
        <f>Charges!I18+Charges!J18</f>
        <v>103398.0762</v>
      </c>
      <c r="I11" s="267">
        <f t="shared" si="16"/>
        <v>5127499.761</v>
      </c>
      <c r="J11" s="268">
        <v>50000.0</v>
      </c>
      <c r="K11" s="268">
        <v>500000.0</v>
      </c>
      <c r="L11" s="267">
        <f t="shared" si="4"/>
        <v>3.158176458</v>
      </c>
      <c r="M11" s="269">
        <f t="shared" ref="M11:M12" si="26">P10</f>
        <v>1093739.237</v>
      </c>
      <c r="N11" s="269">
        <f>SUM(Sheet!D169:D188)</f>
        <v>57043.05086</v>
      </c>
      <c r="O11" s="269">
        <f>Charges!K18+Charges!L18</f>
        <v>23020.21314</v>
      </c>
      <c r="P11" s="269">
        <f t="shared" si="17"/>
        <v>1127762.075</v>
      </c>
      <c r="Q11" s="289">
        <v>0.0</v>
      </c>
      <c r="R11" s="269">
        <f t="shared" si="7"/>
        <v>3.110690058</v>
      </c>
      <c r="S11" s="271">
        <f t="shared" si="19"/>
        <v>1354935.467</v>
      </c>
      <c r="T11" s="271">
        <f>SUM(Sheet!E169:E188)</f>
        <v>70665.49652</v>
      </c>
      <c r="U11" s="271">
        <f>Charges!M18+Charges!N18</f>
        <v>28517.6681</v>
      </c>
      <c r="V11" s="271">
        <f t="shared" si="18"/>
        <v>1397083.295</v>
      </c>
      <c r="W11" s="290">
        <v>-250000.0</v>
      </c>
      <c r="X11" s="271">
        <f t="shared" si="10"/>
        <v>3.110688993</v>
      </c>
      <c r="Y11" s="273">
        <f t="shared" ref="Y11:Y12" si="27">AB10</f>
        <v>1784838.422</v>
      </c>
      <c r="Z11" s="273">
        <f>SUM(Sheet!F169:F188)</f>
        <v>93086.74812</v>
      </c>
      <c r="AA11" s="273">
        <f>Charges!O18+Charges!P18</f>
        <v>44370.44975</v>
      </c>
      <c r="AB11" s="273">
        <f t="shared" si="22"/>
        <v>1833554.721</v>
      </c>
      <c r="AC11" s="291">
        <v>0.0</v>
      </c>
      <c r="AD11" s="273">
        <f t="shared" si="23"/>
        <v>2.72945146</v>
      </c>
      <c r="AE11" s="274">
        <f>AH10</f>
        <v>535451.7433</v>
      </c>
      <c r="AF11" s="274">
        <f>SUM(Sheet!G169:G188)</f>
        <v>27926.03573</v>
      </c>
      <c r="AG11" s="274">
        <f>Charges!Q18+Charges!R18</f>
        <v>13311.13728</v>
      </c>
      <c r="AH11" s="274">
        <f t="shared" si="24"/>
        <v>550066.6417</v>
      </c>
      <c r="AI11" s="292">
        <v>333333.0</v>
      </c>
      <c r="AJ11" s="274">
        <f t="shared" si="25"/>
        <v>2.729452026</v>
      </c>
      <c r="AK11" s="275">
        <f>'Clients Balance'!H177</f>
        <v>1666666</v>
      </c>
      <c r="AL11" s="275">
        <f>SUM(Sheet!H169:H188)</f>
        <v>97995.2398</v>
      </c>
      <c r="AM11" s="275">
        <f>Charges!S18+Charges!T18</f>
        <v>40093.53897</v>
      </c>
      <c r="AN11" s="293">
        <f t="shared" ref="AN11:AN21" si="28">AK11+AL11-AM11</f>
        <v>1724567.701</v>
      </c>
      <c r="AO11" s="293">
        <v>0.0</v>
      </c>
      <c r="AP11" s="275">
        <f t="shared" ref="AP11:AP22" si="29">(AN11-AK11)/AK11*100</f>
        <v>3.474103439</v>
      </c>
      <c r="AQ11" s="276"/>
      <c r="AR11" s="276"/>
      <c r="AS11" s="276"/>
      <c r="AT11" s="276"/>
      <c r="AU11" s="276"/>
      <c r="AV11" s="276"/>
      <c r="AW11" s="277"/>
      <c r="AX11" s="277"/>
      <c r="AY11" s="277"/>
      <c r="AZ11" s="277"/>
      <c r="BA11" s="277"/>
      <c r="BB11" s="277"/>
      <c r="BC11" s="278"/>
      <c r="BD11" s="278"/>
      <c r="BE11" s="278"/>
      <c r="BF11" s="278"/>
      <c r="BG11" s="278"/>
      <c r="BH11" s="278"/>
      <c r="BI11" s="279"/>
      <c r="BJ11" s="279"/>
      <c r="BK11" s="279"/>
      <c r="BL11" s="279"/>
      <c r="BM11" s="279"/>
      <c r="BN11" s="279"/>
      <c r="BO11" s="280"/>
      <c r="BP11" s="280"/>
      <c r="BQ11" s="280"/>
      <c r="BR11" s="280"/>
      <c r="BS11" s="280"/>
      <c r="BT11" s="280"/>
      <c r="BU11" s="281"/>
      <c r="BV11" s="281"/>
      <c r="BW11" s="281"/>
      <c r="BX11" s="281"/>
      <c r="BY11" s="281"/>
      <c r="BZ11" s="281"/>
      <c r="CA11" s="282"/>
      <c r="CB11" s="282"/>
      <c r="CC11" s="282"/>
      <c r="CD11" s="282"/>
      <c r="CE11" s="282"/>
      <c r="CF11" s="282"/>
      <c r="CG11" s="283"/>
      <c r="CH11" s="283"/>
      <c r="CI11" s="283"/>
      <c r="CJ11" s="283"/>
      <c r="CK11" s="283"/>
      <c r="CL11" s="283"/>
      <c r="CM11" s="284"/>
      <c r="CN11" s="284"/>
      <c r="CO11" s="284"/>
      <c r="CP11" s="284"/>
      <c r="CQ11" s="284"/>
      <c r="CR11" s="284"/>
      <c r="CS11" s="283"/>
      <c r="CT11" s="283"/>
      <c r="CU11" s="283"/>
      <c r="CV11" s="283"/>
      <c r="CW11" s="283"/>
      <c r="CX11" s="283"/>
      <c r="CY11" s="273">
        <f t="shared" ref="CY11:CY12" si="30">F11+M11+S11+Y11+AE11+AK11</f>
        <v>11406152.78</v>
      </c>
      <c r="CZ11" s="285"/>
      <c r="DA11" s="286"/>
      <c r="DB11" s="287"/>
    </row>
    <row r="12" ht="15.75" customHeight="1">
      <c r="A12" s="264">
        <v>45740.0</v>
      </c>
      <c r="B12" s="265">
        <f t="shared" si="12"/>
        <v>45717</v>
      </c>
      <c r="C12" s="266">
        <f>sum('PROP DAILY PNL'!B189:B207)</f>
        <v>1003418.75</v>
      </c>
      <c r="D12" s="266">
        <f>Charges!H19</f>
        <v>260251</v>
      </c>
      <c r="E12" s="266">
        <f t="shared" si="1"/>
        <v>743167.75</v>
      </c>
      <c r="F12" s="267">
        <f t="shared" ref="F12:F21" si="31">I11-J11+K11</f>
        <v>5577499.761</v>
      </c>
      <c r="G12" s="267">
        <f>SUMIFS(Sheet!C:C,Sheet!A:A, "&gt;="&amp;B12,Sheet!A:A, "&lt;="&amp;EOMONTH(B12,0))</f>
        <v>457391.0347</v>
      </c>
      <c r="H12" s="267">
        <f>Charges!I19+Charges!J19</f>
        <v>118445.5511</v>
      </c>
      <c r="I12" s="267">
        <f t="shared" si="16"/>
        <v>5916445.245</v>
      </c>
      <c r="J12" s="268">
        <v>150000.0</v>
      </c>
      <c r="K12" s="268">
        <v>1100000.0</v>
      </c>
      <c r="L12" s="267">
        <f t="shared" si="4"/>
        <v>6.077014756</v>
      </c>
      <c r="M12" s="269">
        <f t="shared" si="26"/>
        <v>1127762.075</v>
      </c>
      <c r="N12" s="269">
        <f>SUMIFS(Sheet!D:D,Sheet!A:A, "&gt;="&amp;B12,Sheet!A:A, "&lt;="&amp;EOMONTH(B12,0))</f>
        <v>92553.01771</v>
      </c>
      <c r="O12" s="269">
        <f>Charges!K19+Charges!L19</f>
        <v>23950.79766</v>
      </c>
      <c r="P12" s="269">
        <f t="shared" si="17"/>
        <v>1196364.295</v>
      </c>
      <c r="Q12" s="289">
        <v>-100000.0</v>
      </c>
      <c r="R12" s="269">
        <f t="shared" si="7"/>
        <v>6.083040169</v>
      </c>
      <c r="S12" s="271">
        <f t="shared" ref="S12:S21" si="32">V11+W11</f>
        <v>1147083.295</v>
      </c>
      <c r="T12" s="271">
        <f>SUMIFS(Sheet!E:E,Sheet!A:A, "&gt;="&amp;B12,Sheet!A:A, "&lt;="&amp;EOMONTH(B12,0))</f>
        <v>95100.66314</v>
      </c>
      <c r="U12" s="271">
        <f>Charges!M19+Charges!N19</f>
        <v>24379.00412</v>
      </c>
      <c r="V12" s="271">
        <f t="shared" si="18"/>
        <v>1217804.954</v>
      </c>
      <c r="W12" s="290">
        <v>-150000.0</v>
      </c>
      <c r="X12" s="271">
        <f t="shared" si="10"/>
        <v>6.165346432</v>
      </c>
      <c r="Y12" s="273">
        <f t="shared" si="27"/>
        <v>1833554.721</v>
      </c>
      <c r="Z12" s="273">
        <f>SUMIFS(Sheet!F:F,Sheet!A:A, "&gt;="&amp;B12,Sheet!A:A, "&lt;="&amp;EOMONTH(B12,0))</f>
        <v>150502.0918</v>
      </c>
      <c r="AA12" s="273">
        <f>Charges!O19+Charges!P19</f>
        <v>38940.52452</v>
      </c>
      <c r="AB12" s="273">
        <f t="shared" si="22"/>
        <v>1945116.288</v>
      </c>
      <c r="AC12" s="291">
        <v>0.0</v>
      </c>
      <c r="AD12" s="273">
        <f t="shared" si="23"/>
        <v>6.084441661</v>
      </c>
      <c r="AE12" s="274">
        <f t="shared" ref="AE12:AE21" si="33">AH11+AI11</f>
        <v>883399.6417</v>
      </c>
      <c r="AF12" s="274">
        <f>SUMIFS(Sheet!G:G,Sheet!A:A, "&gt;="&amp;B12,Sheet!A:A, "&lt;="&amp;EOMONTH(B12,0))</f>
        <v>67596.63074</v>
      </c>
      <c r="AG12" s="274">
        <f>Charges!R19+Charges!Q19</f>
        <v>17911.82674</v>
      </c>
      <c r="AH12" s="274">
        <f t="shared" si="24"/>
        <v>933084.4457</v>
      </c>
      <c r="AI12" s="292">
        <v>0.0</v>
      </c>
      <c r="AJ12" s="274">
        <f t="shared" si="25"/>
        <v>5.624272601</v>
      </c>
      <c r="AK12" s="293">
        <f>AN11</f>
        <v>1724567.701</v>
      </c>
      <c r="AL12" s="275">
        <f>SUMIFS(Sheet!H:H,Sheet!A:A, "&gt;="&amp;B12,Sheet!A:A, "&lt;="&amp;EOMONTH(B12,0))</f>
        <v>141425.6995</v>
      </c>
      <c r="AM12" s="275">
        <f>Charges!T19+Charges!S19</f>
        <v>36623.46581</v>
      </c>
      <c r="AN12" s="293">
        <f t="shared" si="28"/>
        <v>1829369.934</v>
      </c>
      <c r="AO12" s="293">
        <f>1666666+972558</f>
        <v>2639224</v>
      </c>
      <c r="AP12" s="275">
        <f t="shared" si="29"/>
        <v>6.077014756</v>
      </c>
      <c r="AQ12" s="276"/>
      <c r="AR12" s="276"/>
      <c r="AS12" s="276"/>
      <c r="AT12" s="276"/>
      <c r="AU12" s="276"/>
      <c r="AV12" s="276"/>
      <c r="AW12" s="277"/>
      <c r="AX12" s="277"/>
      <c r="AY12" s="277"/>
      <c r="AZ12" s="277"/>
      <c r="BA12" s="277"/>
      <c r="BB12" s="277"/>
      <c r="BC12" s="278"/>
      <c r="BD12" s="278"/>
      <c r="BE12" s="278"/>
      <c r="BF12" s="278"/>
      <c r="BG12" s="278"/>
      <c r="BH12" s="278"/>
      <c r="BI12" s="279"/>
      <c r="BJ12" s="279"/>
      <c r="BK12" s="279"/>
      <c r="BL12" s="279"/>
      <c r="BM12" s="279"/>
      <c r="BN12" s="279"/>
      <c r="BO12" s="280"/>
      <c r="BP12" s="280"/>
      <c r="BQ12" s="280"/>
      <c r="BR12" s="280"/>
      <c r="BS12" s="280"/>
      <c r="BT12" s="280"/>
      <c r="BU12" s="281"/>
      <c r="BV12" s="281"/>
      <c r="BW12" s="281"/>
      <c r="BX12" s="281"/>
      <c r="BY12" s="281"/>
      <c r="BZ12" s="281"/>
      <c r="CA12" s="282"/>
      <c r="CB12" s="282"/>
      <c r="CC12" s="282"/>
      <c r="CD12" s="282"/>
      <c r="CE12" s="282"/>
      <c r="CF12" s="282"/>
      <c r="CG12" s="283"/>
      <c r="CH12" s="283"/>
      <c r="CI12" s="283"/>
      <c r="CJ12" s="283"/>
      <c r="CK12" s="283"/>
      <c r="CL12" s="283"/>
      <c r="CM12" s="284"/>
      <c r="CN12" s="284"/>
      <c r="CO12" s="284"/>
      <c r="CP12" s="284"/>
      <c r="CQ12" s="284"/>
      <c r="CR12" s="284"/>
      <c r="CS12" s="283"/>
      <c r="CT12" s="283"/>
      <c r="CU12" s="283"/>
      <c r="CV12" s="283"/>
      <c r="CW12" s="283"/>
      <c r="CX12" s="283"/>
      <c r="CY12" s="273">
        <f t="shared" si="30"/>
        <v>12293867.19</v>
      </c>
      <c r="CZ12" s="285"/>
      <c r="DA12" s="286"/>
      <c r="DB12" s="287"/>
    </row>
    <row r="13" ht="15.75" customHeight="1">
      <c r="A13" s="294">
        <v>45772.0</v>
      </c>
      <c r="B13" s="265">
        <f t="shared" si="12"/>
        <v>45748</v>
      </c>
      <c r="C13" s="266">
        <f>sum('PROP DAILY PNL'!B208:B226)</f>
        <v>269920.5</v>
      </c>
      <c r="D13" s="266">
        <f>Charges!H20</f>
        <v>390584</v>
      </c>
      <c r="E13" s="266">
        <f t="shared" si="1"/>
        <v>-120663.5</v>
      </c>
      <c r="F13" s="267">
        <f t="shared" si="31"/>
        <v>6866445.245</v>
      </c>
      <c r="G13" s="267">
        <f>SUMIFS(Sheet!C:C,Sheet!A:A, "&gt;="&amp;B13,Sheet!A:A, "&lt;="&amp;EOMONTH(B13,0))</f>
        <v>69209.20332</v>
      </c>
      <c r="H13" s="267">
        <f>Charges!I20+Charges!J20</f>
        <v>135609.6714</v>
      </c>
      <c r="I13" s="267">
        <f t="shared" si="16"/>
        <v>6800044.777</v>
      </c>
      <c r="J13" s="268">
        <v>150000.0</v>
      </c>
      <c r="K13" s="268">
        <v>109856.0</v>
      </c>
      <c r="L13" s="267">
        <f t="shared" si="4"/>
        <v>-0.96702829</v>
      </c>
      <c r="M13" s="269">
        <f t="shared" ref="M13:M21" si="34">P12+Q12</f>
        <v>1096364.295</v>
      </c>
      <c r="N13" s="269">
        <f>SUMIFS(Sheet!D:D,Sheet!A:A, "&gt;="&amp;B13,Sheet!A:A, "&lt;="&amp;EOMONTH(B13,0))</f>
        <v>11050.62324</v>
      </c>
      <c r="O13" s="269">
        <f>Charges!K20+Charges!L20</f>
        <v>21652.77614</v>
      </c>
      <c r="P13" s="269">
        <f t="shared" si="17"/>
        <v>1085762.142</v>
      </c>
      <c r="Q13" s="289">
        <v>375000.0</v>
      </c>
      <c r="R13" s="269">
        <f t="shared" si="7"/>
        <v>-0.96702829</v>
      </c>
      <c r="S13" s="271">
        <f t="shared" si="32"/>
        <v>1067804.954</v>
      </c>
      <c r="T13" s="271">
        <f>SUMIFS(Sheet!E:E,Sheet!A:A, "&gt;="&amp;B13,Sheet!A:A, "&lt;="&amp;EOMONTH(B13,0))</f>
        <v>10762.76407</v>
      </c>
      <c r="U13" s="271">
        <f>Charges!M20+Charges!N20</f>
        <v>21088.74006</v>
      </c>
      <c r="V13" s="271">
        <f t="shared" si="18"/>
        <v>1057478.978</v>
      </c>
      <c r="W13" s="290">
        <v>150000.0</v>
      </c>
      <c r="X13" s="271">
        <f t="shared" si="10"/>
        <v>-0.96702829</v>
      </c>
      <c r="Y13" s="291" t="s">
        <v>112</v>
      </c>
      <c r="Z13" s="273">
        <f>SUMIFS(Sheet!F:F,Sheet!A:A, "&gt;="&amp;B13,Sheet!A:A, "&lt;="&amp;EOMONTH(B13,0))</f>
        <v>0</v>
      </c>
      <c r="AA13" s="273">
        <f>Charges!O20+Charges!P20</f>
        <v>0</v>
      </c>
      <c r="AB13" s="273"/>
      <c r="AC13" s="273"/>
      <c r="AD13" s="273" t="str">
        <f t="shared" si="23"/>
        <v>#VALUE!</v>
      </c>
      <c r="AE13" s="274">
        <f t="shared" si="33"/>
        <v>933084.4457</v>
      </c>
      <c r="AF13" s="274">
        <f>SUMIFS(Sheet!G:G,Sheet!A:A, "&gt;="&amp;B13,Sheet!A:A, "&lt;="&amp;EOMONTH(B13,0))</f>
        <v>9404.870908</v>
      </c>
      <c r="AG13" s="274">
        <f>Charges!R20+Charges!Q20</f>
        <v>18428.06147</v>
      </c>
      <c r="AH13" s="274">
        <f t="shared" si="24"/>
        <v>924061.2552</v>
      </c>
      <c r="AI13" s="292">
        <v>0.0</v>
      </c>
      <c r="AJ13" s="274">
        <f t="shared" si="25"/>
        <v>-0.96702829</v>
      </c>
      <c r="AK13" s="275">
        <f t="shared" ref="AK13:AK16" si="35">AN12+AO12</f>
        <v>4468593.934</v>
      </c>
      <c r="AL13" s="275">
        <f>SUMIFS(Sheet!H:H,Sheet!A:A, "&gt;="&amp;B13,Sheet!A:A, "&lt;="&amp;EOMONTH(B13,0))</f>
        <v>45040.45618</v>
      </c>
      <c r="AM13" s="275">
        <f>Charges!T20+Charges!S20</f>
        <v>88253.0237</v>
      </c>
      <c r="AN13" s="293">
        <f t="shared" si="28"/>
        <v>4425381.367</v>
      </c>
      <c r="AO13" s="275">
        <f>11500000/3</f>
        <v>3833333.333</v>
      </c>
      <c r="AP13" s="275">
        <f t="shared" si="29"/>
        <v>-0.96702829</v>
      </c>
      <c r="AQ13" s="276">
        <f>'Clients Balance'!I214</f>
        <v>833333</v>
      </c>
      <c r="AR13" s="276">
        <f>SUMIFS(Sheet!I:I,Sheet!A:A, "&gt;="&amp;B13,Sheet!A:A, "&lt;="&amp;EOMONTH(B13,0))</f>
        <v>8399.442648</v>
      </c>
      <c r="AS13" s="276">
        <f>Charges!U20+Charges!V20</f>
        <v>16458.00851</v>
      </c>
      <c r="AT13" s="276">
        <f t="shared" ref="AT13:AT21" si="36">AQ13+AR13-AS13</f>
        <v>825274.4341</v>
      </c>
      <c r="AU13" s="276"/>
      <c r="AV13" s="276">
        <f t="shared" ref="AV13:AV21" si="37">(AT13-AQ13)/AQ13*100</f>
        <v>-0.96702829</v>
      </c>
      <c r="AW13" s="277">
        <f>'Clients Balance'!J214</f>
        <v>1666666</v>
      </c>
      <c r="AX13" s="277">
        <f>SUMIFS(Sheet!J:J,Sheet!A:A, "&gt;="&amp;B13,Sheet!A:A, "&lt;="&amp;EOMONTH(B13,0))</f>
        <v>16798.8853</v>
      </c>
      <c r="AY13" s="277">
        <f>Charges!W20+Charges!X20</f>
        <v>32916.01702</v>
      </c>
      <c r="AZ13" s="277">
        <f t="shared" ref="AZ13:AZ21" si="38">AW13+AX13-AY13</f>
        <v>1650548.868</v>
      </c>
      <c r="BA13" s="277"/>
      <c r="BB13" s="277">
        <f t="shared" ref="BB13:BB21" si="39">(AZ13-AW13)/AW13*100</f>
        <v>-0.96702829</v>
      </c>
      <c r="BC13" s="278">
        <f>'Clients Balance'!K214</f>
        <v>833333</v>
      </c>
      <c r="BD13" s="278">
        <f>SUMIFS(Sheet!K:K,Sheet!A:A, "&gt;="&amp;B13,Sheet!A:A, "&lt;="&amp;EOMONTH(B13,0))</f>
        <v>8399.442648</v>
      </c>
      <c r="BE13" s="278">
        <f>Charges!Y20+Charges!Z20</f>
        <v>16458.00851</v>
      </c>
      <c r="BF13" s="278">
        <f t="shared" ref="BF13:BF21" si="40">BC13+BD13-BE13</f>
        <v>825274.4341</v>
      </c>
      <c r="BG13" s="278"/>
      <c r="BH13" s="278">
        <f t="shared" ref="BH13:BH21" si="41">(BF13-BC13)/BC13*100</f>
        <v>-0.96702829</v>
      </c>
      <c r="BI13" s="295">
        <v>486297.0</v>
      </c>
      <c r="BJ13" s="279">
        <f>SUMIFS(Sheet!L:L,Sheet!A:A, "&gt;="&amp;B13,Sheet!A:A, "&lt;="&amp;EOMONTH(B13,0))</f>
        <v>4901.550475</v>
      </c>
      <c r="BK13" s="279">
        <f>Charges!AA20+Charges!AB20</f>
        <v>9604.180038</v>
      </c>
      <c r="BL13" s="279">
        <f t="shared" ref="BL13:BL20" si="42">BI13+BJ13-BK13</f>
        <v>481594.3704</v>
      </c>
      <c r="BM13" s="295">
        <v>0.0</v>
      </c>
      <c r="BN13" s="279">
        <f>(BL13-BI13)/BI13*100</f>
        <v>-0.96702829</v>
      </c>
      <c r="BO13" s="296">
        <v>486297.0</v>
      </c>
      <c r="BP13" s="280">
        <f>SUMIFS(Sheet!M:M,Sheet!A:A, "&gt;="&amp;B13,Sheet!A:A, "&lt;="&amp;EOMONTH(B13,0))</f>
        <v>4901.550475</v>
      </c>
      <c r="BQ13" s="280">
        <f>Charges!AC20+Charges!AD20</f>
        <v>9604.180038</v>
      </c>
      <c r="BR13" s="280">
        <f t="shared" ref="BR13:BR20" si="43">BO13+BP13-BQ13</f>
        <v>481594.3704</v>
      </c>
      <c r="BS13" s="280"/>
      <c r="BT13" s="280">
        <f>(BR13-BO13)/BO13*100</f>
        <v>-0.96702829</v>
      </c>
      <c r="BU13" s="297">
        <v>833333.0</v>
      </c>
      <c r="BV13" s="281">
        <f>SUMIFS(Sheet!N:N,Sheet!A:A, "&gt;="&amp;B13,Sheet!A:A, "&lt;="&amp;EOMONTH(B13,0))</f>
        <v>73733.35433</v>
      </c>
      <c r="BW13" s="281">
        <f>Charges!AE20+Charges!AF20</f>
        <v>13250.66948</v>
      </c>
      <c r="BX13" s="281">
        <f>BU13+BV13-BW13</f>
        <v>893815.6848</v>
      </c>
      <c r="BY13" s="297" t="s">
        <v>113</v>
      </c>
      <c r="BZ13" s="281">
        <f>(BX13-BU13)/BU13*100</f>
        <v>7.257925085</v>
      </c>
      <c r="CA13" s="298">
        <v>500000.0</v>
      </c>
      <c r="CB13" s="282">
        <f>SUMIFS(Sheet!O:O,Sheet!A:A, "&gt;="&amp;B13,Sheet!A:A, "&lt;="&amp;EOMONTH(B13,0))</f>
        <v>7318.356399</v>
      </c>
      <c r="CC13" s="282">
        <f>Charges!AG20+Charges!AH20</f>
        <v>7260.803683</v>
      </c>
      <c r="CD13" s="282">
        <f t="shared" ref="CD13:CD20" si="44">CA13+CB13-CC13</f>
        <v>500057.5527</v>
      </c>
      <c r="CE13" s="298">
        <v>0.0</v>
      </c>
      <c r="CF13" s="282">
        <f t="shared" ref="CF13:CF14" si="45">(CD13-CA13)/CA13*100</f>
        <v>0.01151054322</v>
      </c>
      <c r="CG13" s="283"/>
      <c r="CH13" s="283"/>
      <c r="CI13" s="283"/>
      <c r="CJ13" s="283"/>
      <c r="CK13" s="283"/>
      <c r="CL13" s="283"/>
      <c r="CM13" s="284"/>
      <c r="CN13" s="284"/>
      <c r="CO13" s="284"/>
      <c r="CP13" s="284"/>
      <c r="CQ13" s="284"/>
      <c r="CR13" s="284"/>
      <c r="CS13" s="283"/>
      <c r="CT13" s="283"/>
      <c r="CU13" s="283"/>
      <c r="CV13" s="283"/>
      <c r="CW13" s="283"/>
      <c r="CX13" s="283"/>
      <c r="CY13" s="273">
        <f>F13+M13+S13+AE13+AK13+BC13+AW13+AQ13+BO13+BI13+BX13+CA13</f>
        <v>20132034.56</v>
      </c>
      <c r="CZ13" s="285">
        <f t="shared" ref="CZ13:CZ15" si="46">CY13*3</f>
        <v>60396103.68</v>
      </c>
      <c r="DA13" s="286">
        <f>CZ13*0.7</f>
        <v>42277272.57</v>
      </c>
      <c r="DB13" s="287"/>
    </row>
    <row r="14" ht="15.75" customHeight="1">
      <c r="A14" s="264">
        <v>45804.0</v>
      </c>
      <c r="B14" s="265">
        <f t="shared" si="12"/>
        <v>45778</v>
      </c>
      <c r="C14" s="266">
        <f>sum('PROP DAILY PNL'!B227:B247)</f>
        <v>-824834</v>
      </c>
      <c r="D14" s="266">
        <f>Charges!H21</f>
        <v>496882</v>
      </c>
      <c r="E14" s="266">
        <f t="shared" si="1"/>
        <v>-1321716</v>
      </c>
      <c r="F14" s="267">
        <f t="shared" si="31"/>
        <v>6759900.777</v>
      </c>
      <c r="G14" s="267">
        <f>SUMIFS(Sheet!C:C,Sheet!A:A, "&gt;="&amp;B14,Sheet!A:A, "&lt;="&amp;EOMONTH(B14,0))</f>
        <v>-227361.6884</v>
      </c>
      <c r="H14" s="267">
        <f>Charges!I21+Charges!J21</f>
        <v>138353.1784</v>
      </c>
      <c r="I14" s="267">
        <f t="shared" si="16"/>
        <v>6394185.91</v>
      </c>
      <c r="J14" s="268">
        <v>150000.0</v>
      </c>
      <c r="K14" s="268">
        <v>29407.0</v>
      </c>
      <c r="L14" s="267">
        <f t="shared" si="4"/>
        <v>-5.410062645</v>
      </c>
      <c r="M14" s="269">
        <f t="shared" si="34"/>
        <v>1460762.142</v>
      </c>
      <c r="N14" s="269">
        <f>SUMIFS(Sheet!D:D,Sheet!A:A, "&gt;="&amp;B14,Sheet!A:A, "&lt;="&amp;EOMONTH(B14,0))</f>
        <v>-49131.09793</v>
      </c>
      <c r="O14" s="269">
        <f>Charges!K21+Charges!L21</f>
        <v>29897.04907</v>
      </c>
      <c r="P14" s="269">
        <f t="shared" si="17"/>
        <v>1381733.995</v>
      </c>
      <c r="Q14" s="289">
        <v>0.0</v>
      </c>
      <c r="R14" s="269">
        <f t="shared" si="7"/>
        <v>-5.410062645</v>
      </c>
      <c r="S14" s="271">
        <f t="shared" si="32"/>
        <v>1207478.978</v>
      </c>
      <c r="T14" s="271">
        <f>SUMIFS(Sheet!E:E,Sheet!A:A, "&gt;="&amp;B14,Sheet!A:A, "&lt;="&amp;EOMONTH(B14,0))</f>
        <v>-40612.2025</v>
      </c>
      <c r="U14" s="271">
        <f>Charges!M21+Charges!N21</f>
        <v>24713.16666</v>
      </c>
      <c r="V14" s="271">
        <f t="shared" si="18"/>
        <v>1142153.609</v>
      </c>
      <c r="W14" s="290">
        <v>0.0</v>
      </c>
      <c r="X14" s="271">
        <f t="shared" si="10"/>
        <v>-5.410062645</v>
      </c>
      <c r="Y14" s="273"/>
      <c r="Z14" s="273">
        <f>SUMIFS(Sheet!F:F,Sheet!A:A, "&gt;="&amp;B14,Sheet!A:A, "&lt;="&amp;EOMONTH(B14,0))</f>
        <v>0</v>
      </c>
      <c r="AA14" s="273">
        <f>Charges!O21+Charges!P21</f>
        <v>0</v>
      </c>
      <c r="AB14" s="273">
        <f t="shared" ref="AB14:AB21" si="47">Y14+Z14-AA14</f>
        <v>0</v>
      </c>
      <c r="AC14" s="273"/>
      <c r="AD14" s="273" t="str">
        <f t="shared" si="23"/>
        <v>#DIV/0!</v>
      </c>
      <c r="AE14" s="274">
        <f t="shared" si="33"/>
        <v>924061.2552</v>
      </c>
      <c r="AF14" s="274">
        <f>SUMIFS(Sheet!G:G,Sheet!A:A, "&gt;="&amp;B14,Sheet!A:A, "&lt;="&amp;EOMONTH(B14,0))</f>
        <v>-31079.76494</v>
      </c>
      <c r="AG14" s="274">
        <f>Charges!R21+Charges!Q21</f>
        <v>18912.52784</v>
      </c>
      <c r="AH14" s="274">
        <f t="shared" si="24"/>
        <v>874068.9624</v>
      </c>
      <c r="AI14" s="292">
        <v>0.0</v>
      </c>
      <c r="AJ14" s="274">
        <f t="shared" si="25"/>
        <v>-5.410062645</v>
      </c>
      <c r="AK14" s="275">
        <f t="shared" si="35"/>
        <v>8258714.7</v>
      </c>
      <c r="AL14" s="275">
        <f>SUMIFS(Sheet!H:H,Sheet!A:A, "&gt;="&amp;B14,Sheet!A:A, "&lt;="&amp;EOMONTH(B14,0))</f>
        <v>-277460.4797</v>
      </c>
      <c r="AM14" s="275">
        <f>Charges!T21+Charges!S21</f>
        <v>167218.6919</v>
      </c>
      <c r="AN14" s="293">
        <f t="shared" si="28"/>
        <v>7814035.529</v>
      </c>
      <c r="AO14" s="293">
        <v>0.0</v>
      </c>
      <c r="AP14" s="275">
        <f t="shared" si="29"/>
        <v>-5.384362916</v>
      </c>
      <c r="AQ14" s="276">
        <f t="shared" ref="AQ14:AQ16" si="48">AT13+AU13</f>
        <v>825274.4341</v>
      </c>
      <c r="AR14" s="276">
        <f>SUMIFS(Sheet!I:I,Sheet!A:A, "&gt;="&amp;B14,Sheet!A:A, "&lt;="&amp;EOMONTH(B14,0))</f>
        <v>-27757.1809</v>
      </c>
      <c r="AS14" s="276">
        <f>Charges!U21+Charges!V21</f>
        <v>16890.68298</v>
      </c>
      <c r="AT14" s="276">
        <f t="shared" si="36"/>
        <v>780626.5703</v>
      </c>
      <c r="AU14" s="299">
        <v>0.0</v>
      </c>
      <c r="AV14" s="276">
        <f t="shared" si="37"/>
        <v>-5.410062645</v>
      </c>
      <c r="AW14" s="277">
        <f t="shared" ref="AW14:AW16" si="49">AZ13+BA13</f>
        <v>1650548.868</v>
      </c>
      <c r="AX14" s="277">
        <f>SUMIFS(Sheet!J:J,Sheet!A:A, "&gt;="&amp;B14,Sheet!A:A, "&lt;="&amp;EOMONTH(B14,0))</f>
        <v>-55514.36181</v>
      </c>
      <c r="AY14" s="277">
        <f>Charges!W21+Charges!X21</f>
        <v>33781.36596</v>
      </c>
      <c r="AZ14" s="277">
        <f t="shared" si="38"/>
        <v>1561253.141</v>
      </c>
      <c r="BA14" s="277"/>
      <c r="BB14" s="277">
        <f t="shared" si="39"/>
        <v>-5.410062645</v>
      </c>
      <c r="BC14" s="278">
        <f t="shared" ref="BC14:BC16" si="50">BF13+BG13</f>
        <v>825274.4341</v>
      </c>
      <c r="BD14" s="278">
        <f>SUMIFS(Sheet!K:K,Sheet!A:A, "&gt;="&amp;B14,Sheet!A:A, "&lt;="&amp;EOMONTH(B14,0))</f>
        <v>-27757.1809</v>
      </c>
      <c r="BE14" s="278">
        <f>Charges!Y21+Charges!Z21</f>
        <v>16890.68298</v>
      </c>
      <c r="BF14" s="278">
        <f t="shared" si="40"/>
        <v>780626.5703</v>
      </c>
      <c r="BG14" s="300">
        <v>0.0</v>
      </c>
      <c r="BH14" s="278">
        <f t="shared" si="41"/>
        <v>-5.410062645</v>
      </c>
      <c r="BI14" s="295">
        <f t="shared" ref="BI14:BI21" si="51">BL13+BM13</f>
        <v>481594.3704</v>
      </c>
      <c r="BJ14" s="279">
        <f>SUMIFS(Sheet!L:L,Sheet!A:A, "&gt;="&amp;B14,Sheet!A:A, "&lt;="&amp;EOMONTH(B14,0))</f>
        <v>-16197.88704</v>
      </c>
      <c r="BK14" s="279">
        <f>Charges!AA21+Charges!AB21</f>
        <v>9856.670095</v>
      </c>
      <c r="BL14" s="279">
        <f t="shared" si="42"/>
        <v>455539.8133</v>
      </c>
      <c r="BM14" s="279"/>
      <c r="BN14" s="279"/>
      <c r="BO14" s="280">
        <f t="shared" ref="BO14:BO21" si="52">BR13+BS13</f>
        <v>481594.3704</v>
      </c>
      <c r="BP14" s="280">
        <f>SUMIFS(Sheet!M:M,Sheet!A:A, "&gt;="&amp;B14,Sheet!A:A, "&lt;="&amp;EOMONTH(B14,0))</f>
        <v>-16197.88704</v>
      </c>
      <c r="BQ14" s="280">
        <f>Charges!AC21+Charges!AD21</f>
        <v>9856.670095</v>
      </c>
      <c r="BR14" s="280">
        <f t="shared" si="43"/>
        <v>455539.8133</v>
      </c>
      <c r="BS14" s="280"/>
      <c r="BT14" s="280"/>
      <c r="BU14" s="297">
        <v>0.0</v>
      </c>
      <c r="BV14" s="281"/>
      <c r="BW14" s="281"/>
      <c r="BX14" s="281"/>
      <c r="BY14" s="281"/>
      <c r="BZ14" s="281"/>
      <c r="CA14" s="282">
        <f t="shared" ref="CA14:CA21" si="53">CD13+CE13</f>
        <v>500057.5527</v>
      </c>
      <c r="CB14" s="282">
        <f>SUMIFS(Sheet!O:O,Sheet!A:A, "&gt;="&amp;B14,Sheet!A:A, "&lt;="&amp;EOMONTH(B14,0))</f>
        <v>-16818.87549</v>
      </c>
      <c r="CC14" s="282">
        <f>Charges!AG21+Charges!AH21</f>
        <v>10234.55137</v>
      </c>
      <c r="CD14" s="282">
        <f t="shared" si="44"/>
        <v>473004.1259</v>
      </c>
      <c r="CE14" s="298">
        <v>0.0</v>
      </c>
      <c r="CF14" s="282">
        <f t="shared" si="45"/>
        <v>-5.410062645</v>
      </c>
      <c r="CG14" s="301">
        <v>300000.0</v>
      </c>
      <c r="CH14" s="283">
        <f>SUMIFS(Sheet!P:P,Sheet!A:A, "&gt;="&amp;B14,Sheet!A:A, "&lt;="&amp;EOMONTH(B14,0))</f>
        <v>-10033.98348</v>
      </c>
      <c r="CI14" s="283">
        <f>Charges!AI21+Charges!AJ21</f>
        <v>5814.16671</v>
      </c>
      <c r="CJ14" s="283">
        <f t="shared" ref="CJ14:CJ21" si="54">CG14+CH14-CI14</f>
        <v>284151.8498</v>
      </c>
      <c r="CK14" s="301">
        <v>0.0</v>
      </c>
      <c r="CL14" s="283">
        <f t="shared" ref="CL14:CL21" si="55">(CJ14-CG14)/CG14*100</f>
        <v>-5.282716732</v>
      </c>
      <c r="CM14" s="302">
        <v>833333.0</v>
      </c>
      <c r="CN14" s="284">
        <f>SUMIFS(Sheet!Q:Q,Sheet!A:A, "&gt;="&amp;B14,Sheet!A:A, "&lt;="&amp;EOMONTH(B14,0))</f>
        <v>-28911.40981</v>
      </c>
      <c r="CO14" s="284">
        <f>Charges!AK21+Charges!AL21</f>
        <v>14465.79594</v>
      </c>
      <c r="CP14" s="284">
        <f t="shared" ref="CP14:CP21" si="56">CM14+CN14-CO14</f>
        <v>789955.7942</v>
      </c>
      <c r="CQ14" s="302">
        <v>0.0</v>
      </c>
      <c r="CR14" s="284">
        <f>(CP14-CM14)/CM14*100</f>
        <v>-5.205266772</v>
      </c>
      <c r="CS14" s="283"/>
      <c r="CT14" s="283"/>
      <c r="CU14" s="283"/>
      <c r="CV14" s="283"/>
      <c r="CW14" s="283"/>
      <c r="CX14" s="283"/>
      <c r="CY14" s="273">
        <f>F14+M14+S14+Y14+AE14+AK14+BC14+AW14+AQ14+CA14+BI14+BO14+CM14</f>
        <v>24208594.88</v>
      </c>
      <c r="CZ14" s="285">
        <f t="shared" si="46"/>
        <v>72625784.65</v>
      </c>
      <c r="DA14" s="286">
        <f t="shared" ref="DA14:DA15" si="57">CZ14*0.83</f>
        <v>60279401.26</v>
      </c>
      <c r="DB14" s="287"/>
    </row>
    <row r="15" ht="15.75" customHeight="1">
      <c r="A15" s="294">
        <v>45836.0</v>
      </c>
      <c r="B15" s="265">
        <f t="shared" si="12"/>
        <v>45809</v>
      </c>
      <c r="C15" s="266"/>
      <c r="D15" s="266"/>
      <c r="E15" s="266"/>
      <c r="F15" s="267">
        <f t="shared" si="31"/>
        <v>6273592.91</v>
      </c>
      <c r="G15" s="267">
        <f>SUMIFS(Sheet!C:C,Sheet!A:A, "&gt;="&amp;B15,Sheet!A:A, "&lt;="&amp;EOMONTH(B15,0))</f>
        <v>84639.97399</v>
      </c>
      <c r="H15" s="267">
        <f>Charges!I22+Charges!J22</f>
        <v>130076.4192</v>
      </c>
      <c r="I15" s="267">
        <f t="shared" si="16"/>
        <v>6228156.465</v>
      </c>
      <c r="J15" s="268">
        <v>150000.0</v>
      </c>
      <c r="K15" s="268">
        <v>37641.0</v>
      </c>
      <c r="L15" s="267">
        <f t="shared" si="4"/>
        <v>-0.7242491803</v>
      </c>
      <c r="M15" s="269">
        <f t="shared" si="34"/>
        <v>1381733.995</v>
      </c>
      <c r="N15" s="269">
        <f>SUMIFS(Sheet!D:D,Sheet!A:A, "&gt;="&amp;B15,Sheet!A:A, "&lt;="&amp;EOMONTH(B15,0))</f>
        <v>18641.6191</v>
      </c>
      <c r="O15" s="269">
        <f>Charges!K22+Charges!L22</f>
        <v>28648.83066</v>
      </c>
      <c r="P15" s="269">
        <f t="shared" si="17"/>
        <v>1371726.784</v>
      </c>
      <c r="Q15" s="269"/>
      <c r="R15" s="269">
        <f t="shared" si="7"/>
        <v>-0.7242502244</v>
      </c>
      <c r="S15" s="271">
        <f t="shared" si="32"/>
        <v>1142153.609</v>
      </c>
      <c r="T15" s="271">
        <f>SUMIFS(Sheet!E:E,Sheet!A:A, "&gt;="&amp;B15,Sheet!A:A, "&lt;="&amp;EOMONTH(B15,0))</f>
        <v>15409.32814</v>
      </c>
      <c r="U15" s="271">
        <f>Charges!M22+Charges!N22</f>
        <v>23681.30727</v>
      </c>
      <c r="V15" s="271">
        <f t="shared" si="18"/>
        <v>1133881.63</v>
      </c>
      <c r="W15" s="271"/>
      <c r="X15" s="271">
        <f t="shared" si="10"/>
        <v>-0.7242440126</v>
      </c>
      <c r="Y15" s="273"/>
      <c r="Z15" s="273">
        <f>SUMIFS(Sheet!F:F,Sheet!A:A, "&gt;="&amp;B15,Sheet!A:A, "&lt;="&amp;EOMONTH(B15,0))</f>
        <v>0</v>
      </c>
      <c r="AA15" s="273">
        <f>Charges!O22+Charges!P22</f>
        <v>0</v>
      </c>
      <c r="AB15" s="273">
        <f t="shared" si="47"/>
        <v>0</v>
      </c>
      <c r="AC15" s="273"/>
      <c r="AD15" s="273" t="str">
        <f t="shared" si="23"/>
        <v>#DIV/0!</v>
      </c>
      <c r="AE15" s="274">
        <f t="shared" si="33"/>
        <v>874068.9624</v>
      </c>
      <c r="AF15" s="274">
        <f>SUMIFS(Sheet!G:G,Sheet!A:A, "&gt;="&amp;B15,Sheet!A:A, "&lt;="&amp;EOMONTH(B15,0))</f>
        <v>11792.47288</v>
      </c>
      <c r="AG15" s="274">
        <f>Charges!R22+Charges!Q22</f>
        <v>22216.15263</v>
      </c>
      <c r="AH15" s="274">
        <f t="shared" si="24"/>
        <v>863645.2826</v>
      </c>
      <c r="AI15" s="274"/>
      <c r="AJ15" s="274">
        <f t="shared" si="25"/>
        <v>-1.192546607</v>
      </c>
      <c r="AK15" s="275">
        <f t="shared" si="35"/>
        <v>7814035.529</v>
      </c>
      <c r="AL15" s="275">
        <f>SUMIFS(Sheet!H:H,Sheet!A:A, "&gt;="&amp;B15,Sheet!A:A, "&lt;="&amp;EOMONTH(B15,0))</f>
        <v>105422.8053</v>
      </c>
      <c r="AM15" s="275">
        <f>Charges!T22+Charges!S22</f>
        <v>160210.4933</v>
      </c>
      <c r="AN15" s="293">
        <f t="shared" si="28"/>
        <v>7759247.841</v>
      </c>
      <c r="AO15" s="275"/>
      <c r="AP15" s="275">
        <f t="shared" si="29"/>
        <v>-0.7011445985</v>
      </c>
      <c r="AQ15" s="276">
        <f t="shared" si="48"/>
        <v>780626.5703</v>
      </c>
      <c r="AR15" s="276">
        <f>SUMIFS(Sheet!I:I,Sheet!A:A, "&gt;="&amp;B15,Sheet!A:A, "&lt;="&amp;EOMONTH(B15,0))</f>
        <v>10531.7979</v>
      </c>
      <c r="AS15" s="276">
        <f>Charges!U22+Charges!V22</f>
        <v>20910.18307</v>
      </c>
      <c r="AT15" s="276">
        <f t="shared" si="36"/>
        <v>770248.1851</v>
      </c>
      <c r="AU15" s="276"/>
      <c r="AV15" s="276">
        <f t="shared" si="37"/>
        <v>-1.329494226</v>
      </c>
      <c r="AW15" s="277">
        <f t="shared" si="49"/>
        <v>1561253.141</v>
      </c>
      <c r="AX15" s="277">
        <f>SUMIFS(Sheet!J:J,Sheet!A:A, "&gt;="&amp;B15,Sheet!A:A, "&lt;="&amp;EOMONTH(B15,0))</f>
        <v>21063.59579</v>
      </c>
      <c r="AY15" s="277">
        <f>Charges!W22+Charges!X22</f>
        <v>41820.36614</v>
      </c>
      <c r="AZ15" s="277">
        <f t="shared" si="38"/>
        <v>1540496.37</v>
      </c>
      <c r="BA15" s="277"/>
      <c r="BB15" s="277">
        <f t="shared" si="39"/>
        <v>-1.329494226</v>
      </c>
      <c r="BC15" s="278">
        <f t="shared" si="50"/>
        <v>780626.5703</v>
      </c>
      <c r="BD15" s="278">
        <f>SUMIFS(Sheet!K:K,Sheet!A:A, "&gt;="&amp;B15,Sheet!A:A, "&lt;="&amp;EOMONTH(B15,0))</f>
        <v>10531.7979</v>
      </c>
      <c r="BE15" s="278">
        <f>Charges!Y22+Charges!Z22</f>
        <v>20910.18307</v>
      </c>
      <c r="BF15" s="278">
        <f t="shared" si="40"/>
        <v>770248.1851</v>
      </c>
      <c r="BG15" s="278"/>
      <c r="BH15" s="278">
        <f t="shared" si="41"/>
        <v>-1.329494226</v>
      </c>
      <c r="BI15" s="295">
        <f t="shared" si="51"/>
        <v>455539.8133</v>
      </c>
      <c r="BJ15" s="279">
        <f>SUMIFS(Sheet!L:L,Sheet!A:A, "&gt;="&amp;B15,Sheet!A:A, "&lt;="&amp;EOMONTH(B15,0))</f>
        <v>6145.900524</v>
      </c>
      <c r="BK15" s="279">
        <f>Charges!AA22+Charges!AB22</f>
        <v>11366.81554</v>
      </c>
      <c r="BL15" s="279">
        <f t="shared" si="42"/>
        <v>450318.8983</v>
      </c>
      <c r="BM15" s="279"/>
      <c r="BN15" s="279"/>
      <c r="BO15" s="280">
        <f t="shared" si="52"/>
        <v>455539.8133</v>
      </c>
      <c r="BP15" s="280">
        <f>SUMIFS(Sheet!M:M,Sheet!A:A, "&gt;="&amp;B15,Sheet!A:A, "&lt;="&amp;EOMONTH(B15,0))</f>
        <v>6145.900524</v>
      </c>
      <c r="BQ15" s="280">
        <f>Charges!AC22+Charges!AD22</f>
        <v>11366.81554</v>
      </c>
      <c r="BR15" s="280">
        <f t="shared" si="43"/>
        <v>450318.8983</v>
      </c>
      <c r="BS15" s="280"/>
      <c r="BT15" s="280"/>
      <c r="BU15" s="281"/>
      <c r="BV15" s="281"/>
      <c r="BW15" s="281"/>
      <c r="BX15" s="281"/>
      <c r="BY15" s="281"/>
      <c r="BZ15" s="281"/>
      <c r="CA15" s="282">
        <f t="shared" si="53"/>
        <v>473004.1259</v>
      </c>
      <c r="CB15" s="282">
        <f>SUMIFS(Sheet!O:O,Sheet!A:A, "&gt;="&amp;B15,Sheet!A:A, "&lt;="&amp;EOMONTH(B15,0))</f>
        <v>6381.519726</v>
      </c>
      <c r="CC15" s="282">
        <f>Charges!AG22+Charges!AH22</f>
        <v>9807.210263</v>
      </c>
      <c r="CD15" s="282">
        <f t="shared" si="44"/>
        <v>469578.4353</v>
      </c>
      <c r="CE15" s="282"/>
      <c r="CF15" s="282"/>
      <c r="CG15" s="283">
        <f t="shared" ref="CG15:CG21" si="58">CJ14+CK14</f>
        <v>284151.8498</v>
      </c>
      <c r="CH15" s="283">
        <f>SUMIFS(Sheet!P:P,Sheet!A:A, "&gt;="&amp;B15,Sheet!A:A, "&lt;="&amp;EOMONTH(B15,0))</f>
        <v>3833.625408</v>
      </c>
      <c r="CI15" s="283">
        <f>Charges!AI22+Charges!AJ22</f>
        <v>5891.603083</v>
      </c>
      <c r="CJ15" s="283">
        <f t="shared" si="54"/>
        <v>282093.8721</v>
      </c>
      <c r="CK15" s="301">
        <v>0.0</v>
      </c>
      <c r="CL15" s="283">
        <f t="shared" si="55"/>
        <v>-0.7242527812</v>
      </c>
      <c r="CM15" s="284">
        <f t="shared" ref="CM15:CM21" si="59">CP14+CQ14</f>
        <v>789955.7942</v>
      </c>
      <c r="CN15" s="284">
        <f>SUMIFS(Sheet!Q:Q,Sheet!A:A, "&gt;="&amp;B15,Sheet!A:A, "&lt;="&amp;EOMONTH(B15,0))</f>
        <v>10657.66282</v>
      </c>
      <c r="CO15" s="284">
        <f>Charges!AK22+Charges!AL22</f>
        <v>21040.57017</v>
      </c>
      <c r="CP15" s="284">
        <f t="shared" si="56"/>
        <v>779572.8869</v>
      </c>
      <c r="CQ15" s="284"/>
      <c r="CR15" s="284"/>
      <c r="CS15" s="283"/>
      <c r="CT15" s="283"/>
      <c r="CU15" s="283"/>
      <c r="CV15" s="283"/>
      <c r="CW15" s="283"/>
      <c r="CX15" s="283"/>
      <c r="CY15" s="273">
        <f>F15+M15+S15+AE15+AK15+BC15+AW15+AQ15+CA15+BI15+BO15+CM15+CG15</f>
        <v>23066282.68</v>
      </c>
      <c r="CZ15" s="285">
        <f t="shared" si="46"/>
        <v>69198848.05</v>
      </c>
      <c r="DA15" s="286">
        <f t="shared" si="57"/>
        <v>57435043.88</v>
      </c>
      <c r="DB15" s="287"/>
    </row>
    <row r="16" ht="15.75" customHeight="1">
      <c r="A16" s="264">
        <v>45868.0</v>
      </c>
      <c r="B16" s="265">
        <f t="shared" si="12"/>
        <v>45839</v>
      </c>
      <c r="C16" s="266"/>
      <c r="D16" s="266"/>
      <c r="E16" s="266"/>
      <c r="F16" s="267">
        <f t="shared" si="31"/>
        <v>6115797.465</v>
      </c>
      <c r="G16" s="267">
        <f>SUMIFS(Sheet!C:C,Sheet!A:A, "&gt;="&amp;B16,Sheet!A:A, "&lt;="&amp;EOMONTH(B16,0))</f>
        <v>132180.6226</v>
      </c>
      <c r="H16" s="267">
        <f>Charges!I23+Charges!J23</f>
        <v>161999.0965</v>
      </c>
      <c r="I16" s="267">
        <f t="shared" si="16"/>
        <v>6085978.991</v>
      </c>
      <c r="J16" s="268">
        <v>150000.0</v>
      </c>
      <c r="K16" s="268">
        <v>30900.0</v>
      </c>
      <c r="L16" s="267">
        <f t="shared" si="4"/>
        <v>-0.4875647723</v>
      </c>
      <c r="M16" s="269">
        <f t="shared" si="34"/>
        <v>1371726.784</v>
      </c>
      <c r="N16" s="269">
        <f>SUMIFS(Sheet!D:D,Sheet!A:A, "&gt;="&amp;B16,Sheet!A:A, "&lt;="&amp;EOMONTH(B16,0))</f>
        <v>28084.76386</v>
      </c>
      <c r="O16" s="269">
        <f>Charges!K23+Charges!L23</f>
        <v>36087.18348</v>
      </c>
      <c r="P16" s="269">
        <f t="shared" si="17"/>
        <v>1363724.364</v>
      </c>
      <c r="Q16" s="269"/>
      <c r="R16" s="269">
        <f t="shared" si="7"/>
        <v>-0.5833829095</v>
      </c>
      <c r="S16" s="271">
        <f t="shared" si="32"/>
        <v>1133881.63</v>
      </c>
      <c r="T16" s="271">
        <f>SUMIFS(Sheet!E:E,Sheet!A:A, "&gt;="&amp;B16,Sheet!A:A, "&lt;="&amp;EOMONTH(B16,0))</f>
        <v>23215.11704</v>
      </c>
      <c r="U16" s="271">
        <f>Charges!M23+Charges!N23</f>
        <v>29830.10174</v>
      </c>
      <c r="V16" s="271">
        <f t="shared" si="18"/>
        <v>1127266.645</v>
      </c>
      <c r="W16" s="271"/>
      <c r="X16" s="271">
        <f t="shared" si="10"/>
        <v>-0.5833928801</v>
      </c>
      <c r="Y16" s="273"/>
      <c r="Z16" s="273">
        <f>SUMIFS(Sheet!F:F,Sheet!A:A, "&gt;="&amp;B16,Sheet!A:A, "&lt;="&amp;EOMONTH(B16,0))</f>
        <v>0</v>
      </c>
      <c r="AA16" s="273">
        <f>Charges!O23+Charges!P23</f>
        <v>0</v>
      </c>
      <c r="AB16" s="273">
        <f t="shared" si="47"/>
        <v>0</v>
      </c>
      <c r="AC16" s="273"/>
      <c r="AD16" s="273" t="str">
        <f t="shared" si="23"/>
        <v>#DIV/0!</v>
      </c>
      <c r="AE16" s="274">
        <f t="shared" si="33"/>
        <v>863645.2826</v>
      </c>
      <c r="AF16" s="274">
        <f>SUMIFS(Sheet!G:G,Sheet!A:A, "&gt;="&amp;B16,Sheet!A:A, "&lt;="&amp;EOMONTH(B16,0))</f>
        <v>17682.29221</v>
      </c>
      <c r="AG16" s="274">
        <f>Charges!R23+Charges!Q23</f>
        <v>25800.89204</v>
      </c>
      <c r="AH16" s="274">
        <f t="shared" si="24"/>
        <v>855526.6828</v>
      </c>
      <c r="AI16" s="274"/>
      <c r="AJ16" s="274">
        <f t="shared" si="25"/>
        <v>-0.9400386929</v>
      </c>
      <c r="AK16" s="275">
        <f t="shared" si="35"/>
        <v>7759247.841</v>
      </c>
      <c r="AL16" s="275">
        <f>SUMIFS(Sheet!H:H,Sheet!A:A, "&gt;="&amp;B16,Sheet!A:A, "&lt;="&amp;EOMONTH(B16,0))</f>
        <v>141803.3523</v>
      </c>
      <c r="AM16" s="275">
        <f>Charges!T23+Charges!S23</f>
        <v>61704.38747</v>
      </c>
      <c r="AN16" s="293">
        <f t="shared" si="28"/>
        <v>7839346.805</v>
      </c>
      <c r="AO16" s="275"/>
      <c r="AP16" s="275">
        <f t="shared" si="29"/>
        <v>1.032303214</v>
      </c>
      <c r="AQ16" s="276">
        <f t="shared" si="48"/>
        <v>770248.1851</v>
      </c>
      <c r="AR16" s="276">
        <f>SUMIFS(Sheet!I:I,Sheet!A:A, "&gt;="&amp;B16,Sheet!A:A, "&lt;="&amp;EOMONTH(B16,0))</f>
        <v>0</v>
      </c>
      <c r="AS16" s="276">
        <f>Charges!U23+Charges!V23</f>
        <v>0</v>
      </c>
      <c r="AT16" s="276">
        <f t="shared" si="36"/>
        <v>770248.1851</v>
      </c>
      <c r="AU16" s="276"/>
      <c r="AV16" s="276">
        <f t="shared" si="37"/>
        <v>0</v>
      </c>
      <c r="AW16" s="277">
        <f t="shared" si="49"/>
        <v>1540496.37</v>
      </c>
      <c r="AX16" s="277">
        <f>SUMIFS(Sheet!J:J,Sheet!A:A, "&gt;="&amp;B16,Sheet!A:A, "&lt;="&amp;EOMONTH(B16,0))</f>
        <v>31540.15603</v>
      </c>
      <c r="AY16" s="277">
        <f>Charges!W23+Charges!X23</f>
        <v>48189.78281</v>
      </c>
      <c r="AZ16" s="277">
        <f t="shared" si="38"/>
        <v>1523846.743</v>
      </c>
      <c r="BA16" s="277"/>
      <c r="BB16" s="277">
        <f t="shared" si="39"/>
        <v>-1.080796236</v>
      </c>
      <c r="BC16" s="278">
        <f t="shared" si="50"/>
        <v>770248.1851</v>
      </c>
      <c r="BD16" s="278">
        <f>SUMIFS(Sheet!K:K,Sheet!A:A, "&gt;="&amp;B16,Sheet!A:A, "&lt;="&amp;EOMONTH(B16,0))</f>
        <v>14076.59312</v>
      </c>
      <c r="BE16" s="278">
        <f>Charges!Y23+Charges!Z23</f>
        <v>7799.066147</v>
      </c>
      <c r="BF16" s="278">
        <f t="shared" si="40"/>
        <v>776525.7121</v>
      </c>
      <c r="BG16" s="278"/>
      <c r="BH16" s="278">
        <f t="shared" si="41"/>
        <v>0.8150005536</v>
      </c>
      <c r="BI16" s="295">
        <f t="shared" si="51"/>
        <v>450318.8983</v>
      </c>
      <c r="BJ16" s="279">
        <f>SUMIFS(Sheet!L:L,Sheet!A:A, "&gt;="&amp;B16,Sheet!A:A, "&lt;="&amp;EOMONTH(B16,0))</f>
        <v>9219.83887</v>
      </c>
      <c r="BK16" s="279">
        <f>Charges!AA23+Charges!AB23</f>
        <v>13239.07707</v>
      </c>
      <c r="BL16" s="279">
        <f t="shared" si="42"/>
        <v>446299.6601</v>
      </c>
      <c r="BM16" s="295">
        <v>416666.0</v>
      </c>
      <c r="BN16" s="279"/>
      <c r="BO16" s="280">
        <f t="shared" si="52"/>
        <v>450318.8983</v>
      </c>
      <c r="BP16" s="280">
        <f>SUMIFS(Sheet!M:M,Sheet!A:A, "&gt;="&amp;B16,Sheet!A:A, "&lt;="&amp;EOMONTH(B16,0))</f>
        <v>9219.83887</v>
      </c>
      <c r="BQ16" s="280">
        <f>Charges!AC23+Charges!AD23</f>
        <v>13239.07707</v>
      </c>
      <c r="BR16" s="280">
        <f t="shared" si="43"/>
        <v>446299.6601</v>
      </c>
      <c r="BS16" s="296">
        <v>416666.0</v>
      </c>
      <c r="BT16" s="280"/>
      <c r="BU16" s="281"/>
      <c r="BV16" s="281"/>
      <c r="BW16" s="281"/>
      <c r="BX16" s="281"/>
      <c r="BY16" s="281"/>
      <c r="BZ16" s="281"/>
      <c r="CA16" s="282">
        <f t="shared" si="53"/>
        <v>469578.4353</v>
      </c>
      <c r="CB16" s="282">
        <f>SUMIFS(Sheet!O:O,Sheet!A:A, "&gt;="&amp;B16,Sheet!A:A, "&lt;="&amp;EOMONTH(B16,0))</f>
        <v>9614.159048</v>
      </c>
      <c r="CC16" s="282">
        <f>Charges!AG23+Charges!AH23</f>
        <v>12353.58282</v>
      </c>
      <c r="CD16" s="282">
        <f t="shared" si="44"/>
        <v>466839.0115</v>
      </c>
      <c r="CE16" s="282"/>
      <c r="CF16" s="282"/>
      <c r="CG16" s="283">
        <f t="shared" si="58"/>
        <v>282093.8721</v>
      </c>
      <c r="CH16" s="283">
        <f>SUMIFS(Sheet!P:P,Sheet!A:A, "&gt;="&amp;B16,Sheet!A:A, "&lt;="&amp;EOMONTH(B16,0))</f>
        <v>5775.596044</v>
      </c>
      <c r="CI16" s="283">
        <f>Charges!AI23+Charges!AJ23</f>
        <v>7421.300824</v>
      </c>
      <c r="CJ16" s="283">
        <f t="shared" si="54"/>
        <v>280448.1674</v>
      </c>
      <c r="CK16" s="301">
        <v>0.0</v>
      </c>
      <c r="CL16" s="283">
        <f t="shared" si="55"/>
        <v>-0.5833890569</v>
      </c>
      <c r="CM16" s="284">
        <f t="shared" si="59"/>
        <v>779572.8869</v>
      </c>
      <c r="CN16" s="284">
        <f>SUMIFS(Sheet!Q:Q,Sheet!A:A, "&gt;="&amp;B16,Sheet!A:A, "&lt;="&amp;EOMONTH(B16,0))</f>
        <v>15960.99216</v>
      </c>
      <c r="CO16" s="284">
        <f>Charges!AK23+Charges!AL23</f>
        <v>24263.19289</v>
      </c>
      <c r="CP16" s="284">
        <f t="shared" si="56"/>
        <v>771270.6862</v>
      </c>
      <c r="CQ16" s="284"/>
      <c r="CR16" s="284"/>
      <c r="CS16" s="283"/>
      <c r="CT16" s="283"/>
      <c r="CU16" s="283"/>
      <c r="CV16" s="283"/>
      <c r="CW16" s="283"/>
      <c r="CX16" s="283"/>
      <c r="CY16" s="273">
        <f t="shared" ref="CY16:CY21" si="60">F16+M16+S16+Y16+AE16+AK16+BC16+AW16+AQ16</f>
        <v>20325291.74</v>
      </c>
      <c r="CZ16" s="285"/>
      <c r="DA16" s="286"/>
      <c r="DB16" s="287"/>
    </row>
    <row r="17" ht="15.75" customHeight="1">
      <c r="A17" s="294">
        <v>45900.0</v>
      </c>
      <c r="B17" s="265">
        <f t="shared" si="12"/>
        <v>45870</v>
      </c>
      <c r="C17" s="266"/>
      <c r="D17" s="266"/>
      <c r="E17" s="266"/>
      <c r="F17" s="267">
        <f t="shared" si="31"/>
        <v>5966878.991</v>
      </c>
      <c r="G17" s="267">
        <f>SUMIFS(Sheet!C:C,Sheet!A:A, "&gt;="&amp;B17,Sheet!A:A, "&lt;="&amp;EOMONTH(B17,0))</f>
        <v>185685.31</v>
      </c>
      <c r="H17" s="267">
        <f>Charges!I24+Charges!J24</f>
        <v>130307.0473</v>
      </c>
      <c r="I17" s="267">
        <f t="shared" si="16"/>
        <v>6022257.253</v>
      </c>
      <c r="J17" s="268">
        <v>150000.0</v>
      </c>
      <c r="K17" s="268">
        <f>24000+42433</f>
        <v>66433</v>
      </c>
      <c r="L17" s="267">
        <f t="shared" si="4"/>
        <v>0.9280942807</v>
      </c>
      <c r="M17" s="269">
        <f t="shared" si="34"/>
        <v>1363724.364</v>
      </c>
      <c r="N17" s="269">
        <f>SUMIFS(Sheet!D:D,Sheet!A:A, "&gt;="&amp;B17,Sheet!A:A, "&lt;="&amp;EOMONTH(B17,0))</f>
        <v>42438.19191</v>
      </c>
      <c r="O17" s="269">
        <f>Charges!K24+Charges!L24</f>
        <v>29777.2582</v>
      </c>
      <c r="P17" s="269">
        <f t="shared" si="17"/>
        <v>1376385.298</v>
      </c>
      <c r="Q17" s="269"/>
      <c r="R17" s="269">
        <f t="shared" si="7"/>
        <v>0.9284085582</v>
      </c>
      <c r="S17" s="271">
        <f t="shared" si="32"/>
        <v>1127266.645</v>
      </c>
      <c r="T17" s="271">
        <f>SUMIFS(Sheet!E:E,Sheet!A:A, "&gt;="&amp;B17,Sheet!A:A, "&lt;="&amp;EOMONTH(B17,0))</f>
        <v>35079.77482</v>
      </c>
      <c r="U17" s="271">
        <f>Charges!M24+Charges!N24</f>
        <v>24614.07782</v>
      </c>
      <c r="V17" s="271">
        <f t="shared" si="18"/>
        <v>1137732.342</v>
      </c>
      <c r="W17" s="271"/>
      <c r="X17" s="271">
        <f t="shared" si="10"/>
        <v>0.9284136141</v>
      </c>
      <c r="Y17" s="273"/>
      <c r="Z17" s="273">
        <f>SUMIFS(Sheet!F:F,Sheet!A:A, "&gt;="&amp;B17,Sheet!A:A, "&lt;="&amp;EOMONTH(B17,0))</f>
        <v>0</v>
      </c>
      <c r="AA17" s="273">
        <f>Charges!O24+Charges!P24</f>
        <v>0</v>
      </c>
      <c r="AB17" s="273">
        <f t="shared" si="47"/>
        <v>0</v>
      </c>
      <c r="AC17" s="273"/>
      <c r="AD17" s="273" t="str">
        <f t="shared" si="23"/>
        <v>#DIV/0!</v>
      </c>
      <c r="AE17" s="274">
        <f t="shared" si="33"/>
        <v>855526.6828</v>
      </c>
      <c r="AF17" s="274">
        <f>SUMIFS(Sheet!G:G,Sheet!A:A, "&gt;="&amp;B17,Sheet!A:A, "&lt;="&amp;EOMONTH(B17,0))</f>
        <v>26623.40515</v>
      </c>
      <c r="AG17" s="274">
        <f>Charges!R24+Charges!Q24</f>
        <v>21816.03864</v>
      </c>
      <c r="AH17" s="274">
        <f t="shared" si="24"/>
        <v>860334.0493</v>
      </c>
      <c r="AI17" s="274"/>
      <c r="AJ17" s="274">
        <f t="shared" si="25"/>
        <v>0.5619189459</v>
      </c>
      <c r="AK17" s="275"/>
      <c r="AL17" s="275">
        <f>SUMIFS(Sheet!H:H,Sheet!A:A, "&gt;="&amp;B17,Sheet!A:A, "&lt;="&amp;EOMONTH(B17,0))</f>
        <v>0</v>
      </c>
      <c r="AM17" s="275">
        <f>Charges!T24+Charges!S24</f>
        <v>0</v>
      </c>
      <c r="AN17" s="293">
        <f t="shared" si="28"/>
        <v>0</v>
      </c>
      <c r="AO17" s="275"/>
      <c r="AP17" s="275" t="str">
        <f t="shared" si="29"/>
        <v>#DIV/0!</v>
      </c>
      <c r="AQ17" s="276"/>
      <c r="AR17" s="276">
        <f>SUMIFS(Sheet!I:I,Sheet!A:A, "&gt;="&amp;B17,Sheet!A:A, "&lt;="&amp;EOMONTH(B17,0))</f>
        <v>0</v>
      </c>
      <c r="AS17" s="276">
        <f>Charges!U24+Charges!V24</f>
        <v>0</v>
      </c>
      <c r="AT17" s="276">
        <f t="shared" si="36"/>
        <v>0</v>
      </c>
      <c r="AU17" s="276"/>
      <c r="AV17" s="276" t="str">
        <f t="shared" si="37"/>
        <v>#DIV/0!</v>
      </c>
      <c r="AW17" s="277"/>
      <c r="AX17" s="277">
        <f>SUMIFS(Sheet!J:J,Sheet!A:A, "&gt;="&amp;B17,Sheet!A:A, "&lt;="&amp;EOMONTH(B17,0))</f>
        <v>0</v>
      </c>
      <c r="AY17" s="277">
        <f>Charges!W24+Charges!X24</f>
        <v>0</v>
      </c>
      <c r="AZ17" s="277">
        <f t="shared" si="38"/>
        <v>0</v>
      </c>
      <c r="BA17" s="277"/>
      <c r="BB17" s="277" t="str">
        <f t="shared" si="39"/>
        <v>#DIV/0!</v>
      </c>
      <c r="BC17" s="278"/>
      <c r="BD17" s="278">
        <f>SUMIFS(Sheet!K:K,Sheet!A:A, "&gt;="&amp;B17,Sheet!A:A, "&lt;="&amp;EOMONTH(B17,0))</f>
        <v>0</v>
      </c>
      <c r="BE17" s="278">
        <f>Charges!Y24+Charges!Z24</f>
        <v>0</v>
      </c>
      <c r="BF17" s="278">
        <f t="shared" si="40"/>
        <v>0</v>
      </c>
      <c r="BG17" s="278"/>
      <c r="BH17" s="278" t="str">
        <f t="shared" si="41"/>
        <v>#DIV/0!</v>
      </c>
      <c r="BI17" s="295">
        <f t="shared" si="51"/>
        <v>862965.6601</v>
      </c>
      <c r="BJ17" s="279">
        <f>SUMIFS(Sheet!L:L,Sheet!A:A, "&gt;="&amp;B17,Sheet!A:A, "&lt;="&amp;EOMONTH(B17,0))</f>
        <v>26854.90193</v>
      </c>
      <c r="BK17" s="279">
        <f>Charges!AA24+Charges!AB24</f>
        <v>21918.66884</v>
      </c>
      <c r="BL17" s="279">
        <f t="shared" si="42"/>
        <v>867901.8932</v>
      </c>
      <c r="BM17" s="279"/>
      <c r="BN17" s="279"/>
      <c r="BO17" s="280">
        <f t="shared" si="52"/>
        <v>862965.6601</v>
      </c>
      <c r="BP17" s="280">
        <f>SUMIFS(Sheet!M:M,Sheet!A:A, "&gt;="&amp;B17,Sheet!A:A, "&lt;="&amp;EOMONTH(B17,0))</f>
        <v>26854.90193</v>
      </c>
      <c r="BQ17" s="280">
        <f>Charges!AC24+Charges!AD24</f>
        <v>21918.66884</v>
      </c>
      <c r="BR17" s="280">
        <f t="shared" si="43"/>
        <v>867901.8932</v>
      </c>
      <c r="BS17" s="280"/>
      <c r="BT17" s="280"/>
      <c r="BU17" s="281"/>
      <c r="BV17" s="281"/>
      <c r="BW17" s="281"/>
      <c r="BX17" s="281"/>
      <c r="BY17" s="281"/>
      <c r="BZ17" s="281"/>
      <c r="CA17" s="282">
        <f t="shared" si="53"/>
        <v>466839.0115</v>
      </c>
      <c r="CB17" s="282">
        <f>SUMIFS(Sheet!O:O,Sheet!A:A, "&gt;="&amp;B17,Sheet!A:A, "&lt;="&amp;EOMONTH(B17,0))</f>
        <v>14527.72194</v>
      </c>
      <c r="CC17" s="282">
        <f>Charges!AG24+Charges!AH24</f>
        <v>10193.50104</v>
      </c>
      <c r="CD17" s="282">
        <f t="shared" si="44"/>
        <v>471173.2324</v>
      </c>
      <c r="CE17" s="282"/>
      <c r="CF17" s="282"/>
      <c r="CG17" s="283">
        <f t="shared" si="58"/>
        <v>280448.1674</v>
      </c>
      <c r="CH17" s="283">
        <f>SUMIFS(Sheet!P:P,Sheet!A:A, "&gt;="&amp;B17,Sheet!A:A, "&lt;="&amp;EOMONTH(B17,0))</f>
        <v>8727.356888</v>
      </c>
      <c r="CI17" s="283">
        <f>Charges!AI24+Charges!AJ24</f>
        <v>6123.666806</v>
      </c>
      <c r="CJ17" s="283">
        <f t="shared" si="54"/>
        <v>283051.8574</v>
      </c>
      <c r="CK17" s="301">
        <v>0.0</v>
      </c>
      <c r="CL17" s="283">
        <f t="shared" si="55"/>
        <v>0.9284033148</v>
      </c>
      <c r="CM17" s="284">
        <f t="shared" si="59"/>
        <v>771270.6862</v>
      </c>
      <c r="CN17" s="284">
        <f>SUMIFS(Sheet!Q:Q,Sheet!A:A, "&gt;="&amp;B17,Sheet!A:A, "&lt;="&amp;EOMONTH(B17,0))</f>
        <v>24001.43545</v>
      </c>
      <c r="CO17" s="284">
        <f>Charges!AK24+Charges!AL24</f>
        <v>20653.63249</v>
      </c>
      <c r="CP17" s="284">
        <f t="shared" si="56"/>
        <v>774618.4891</v>
      </c>
      <c r="CQ17" s="284"/>
      <c r="CR17" s="284"/>
      <c r="CS17" s="283"/>
      <c r="CT17" s="283"/>
      <c r="CU17" s="283"/>
      <c r="CV17" s="283"/>
      <c r="CW17" s="283"/>
      <c r="CX17" s="283"/>
      <c r="CY17" s="273">
        <f t="shared" si="60"/>
        <v>9313396.683</v>
      </c>
      <c r="CZ17" s="285"/>
      <c r="DA17" s="286"/>
      <c r="DB17" s="287"/>
    </row>
    <row r="18" ht="15.75" customHeight="1">
      <c r="A18" s="303" t="s">
        <v>114</v>
      </c>
      <c r="B18" s="265">
        <f t="shared" si="12"/>
        <v>45901</v>
      </c>
      <c r="C18" s="266"/>
      <c r="D18" s="266"/>
      <c r="E18" s="266"/>
      <c r="F18" s="267">
        <f t="shared" si="31"/>
        <v>5938690.253</v>
      </c>
      <c r="G18" s="267">
        <f>SUMIFS(Sheet!C:C,Sheet!A:A, "&gt;="&amp;B18,Sheet!A:A, "&lt;="&amp;EOMONTH(B18,0))</f>
        <v>294709.4895</v>
      </c>
      <c r="H18" s="267">
        <f>Charges!I25+Charges!J25</f>
        <v>191489.4996</v>
      </c>
      <c r="I18" s="267">
        <f t="shared" si="16"/>
        <v>6041910.243</v>
      </c>
      <c r="J18" s="268">
        <v>150000.0</v>
      </c>
      <c r="K18" s="267">
        <f>16000+148337</f>
        <v>164337</v>
      </c>
      <c r="L18" s="267">
        <f t="shared" si="4"/>
        <v>1.738093511</v>
      </c>
      <c r="M18" s="269">
        <f t="shared" si="34"/>
        <v>1376385.298</v>
      </c>
      <c r="N18" s="269">
        <f>SUMIFS(Sheet!D:D,Sheet!A:A, "&gt;="&amp;B18,Sheet!A:A, "&lt;="&amp;EOMONTH(B18,0))</f>
        <v>68303.58062</v>
      </c>
      <c r="O18" s="269">
        <f>Charges!K25+Charges!L25</f>
        <v>44182.90922</v>
      </c>
      <c r="P18" s="269">
        <f t="shared" si="17"/>
        <v>1400505.969</v>
      </c>
      <c r="Q18" s="269"/>
      <c r="R18" s="269">
        <f t="shared" si="7"/>
        <v>1.752465057</v>
      </c>
      <c r="S18" s="271">
        <f t="shared" si="32"/>
        <v>1137732.342</v>
      </c>
      <c r="T18" s="271">
        <f>SUMIFS(Sheet!E:E,Sheet!A:A, "&gt;="&amp;B18,Sheet!A:A, "&lt;="&amp;EOMONTH(B18,0))</f>
        <v>56460.34791</v>
      </c>
      <c r="U18" s="271">
        <f>Charges!M25+Charges!N25</f>
        <v>36538.63057</v>
      </c>
      <c r="V18" s="271">
        <f t="shared" si="18"/>
        <v>1157654.06</v>
      </c>
      <c r="W18" s="271"/>
      <c r="X18" s="271">
        <f t="shared" si="10"/>
        <v>1.751002112</v>
      </c>
      <c r="Y18" s="273"/>
      <c r="Z18" s="273">
        <f>SUMIFS(Sheet!F:F,Sheet!A:A, "&gt;="&amp;B18,Sheet!A:A, "&lt;="&amp;EOMONTH(B18,0))</f>
        <v>0</v>
      </c>
      <c r="AA18" s="273">
        <f>Charges!O25+Charges!P25</f>
        <v>0</v>
      </c>
      <c r="AB18" s="273">
        <f t="shared" si="47"/>
        <v>0</v>
      </c>
      <c r="AC18" s="273"/>
      <c r="AD18" s="273" t="str">
        <f t="shared" si="23"/>
        <v>#DIV/0!</v>
      </c>
      <c r="AE18" s="274">
        <f t="shared" si="33"/>
        <v>860334.0493</v>
      </c>
      <c r="AF18" s="274">
        <f>SUMIFS(Sheet!G:G,Sheet!A:A, "&gt;="&amp;B18,Sheet!A:A, "&lt;="&amp;EOMONTH(B18,0))</f>
        <v>42694.36486</v>
      </c>
      <c r="AG18" s="274">
        <f>Charges!R25+Charges!Q25</f>
        <v>31452.61791</v>
      </c>
      <c r="AH18" s="274">
        <f t="shared" si="24"/>
        <v>871575.7963</v>
      </c>
      <c r="AI18" s="274"/>
      <c r="AJ18" s="274">
        <f t="shared" si="25"/>
        <v>1.306672329</v>
      </c>
      <c r="AK18" s="275"/>
      <c r="AL18" s="275">
        <f>SUMIFS(Sheet!H:H,Sheet!A:A, "&gt;="&amp;B18,Sheet!A:A, "&lt;="&amp;EOMONTH(B18,0))</f>
        <v>0</v>
      </c>
      <c r="AM18" s="275">
        <f>Charges!T25+Charges!S25</f>
        <v>0</v>
      </c>
      <c r="AN18" s="293">
        <f t="shared" si="28"/>
        <v>0</v>
      </c>
      <c r="AO18" s="275"/>
      <c r="AP18" s="275" t="str">
        <f t="shared" si="29"/>
        <v>#DIV/0!</v>
      </c>
      <c r="AQ18" s="276"/>
      <c r="AR18" s="276">
        <f>SUMIFS(Sheet!I:I,Sheet!A:A, "&gt;="&amp;B18,Sheet!A:A, "&lt;="&amp;EOMONTH(B18,0))</f>
        <v>0</v>
      </c>
      <c r="AS18" s="276">
        <f>Charges!U25+Charges!V25</f>
        <v>0</v>
      </c>
      <c r="AT18" s="276">
        <f t="shared" si="36"/>
        <v>0</v>
      </c>
      <c r="AU18" s="276"/>
      <c r="AV18" s="276" t="str">
        <f t="shared" si="37"/>
        <v>#DIV/0!</v>
      </c>
      <c r="AW18" s="277"/>
      <c r="AX18" s="277">
        <f>SUMIFS(Sheet!J:J,Sheet!A:A, "&gt;="&amp;B18,Sheet!A:A, "&lt;="&amp;EOMONTH(B18,0))</f>
        <v>0</v>
      </c>
      <c r="AY18" s="277">
        <f>Charges!W25+Charges!X25</f>
        <v>0</v>
      </c>
      <c r="AZ18" s="277">
        <f t="shared" si="38"/>
        <v>0</v>
      </c>
      <c r="BA18" s="277"/>
      <c r="BB18" s="277" t="str">
        <f t="shared" si="39"/>
        <v>#DIV/0!</v>
      </c>
      <c r="BC18" s="278"/>
      <c r="BD18" s="278">
        <f>SUMIFS(Sheet!K:K,Sheet!A:A, "&gt;="&amp;B18,Sheet!A:A, "&lt;="&amp;EOMONTH(B18,0))</f>
        <v>0</v>
      </c>
      <c r="BE18" s="278">
        <f>Charges!Y25+Charges!Z25</f>
        <v>0</v>
      </c>
      <c r="BF18" s="278">
        <f t="shared" si="40"/>
        <v>0</v>
      </c>
      <c r="BG18" s="278"/>
      <c r="BH18" s="278" t="str">
        <f t="shared" si="41"/>
        <v>#DIV/0!</v>
      </c>
      <c r="BI18" s="295">
        <f t="shared" si="51"/>
        <v>867901.8932</v>
      </c>
      <c r="BJ18" s="279">
        <f>SUMIFS(Sheet!L:L,Sheet!A:A, "&gt;="&amp;B18,Sheet!A:A, "&lt;="&amp;EOMONTH(B18,0))</f>
        <v>43069.92165</v>
      </c>
      <c r="BK18" s="279">
        <f>Charges!AA25+Charges!AB25</f>
        <v>31618.98089</v>
      </c>
      <c r="BL18" s="279">
        <f t="shared" si="42"/>
        <v>879352.8339</v>
      </c>
      <c r="BM18" s="279"/>
      <c r="BN18" s="279"/>
      <c r="BO18" s="280">
        <f t="shared" si="52"/>
        <v>867901.8932</v>
      </c>
      <c r="BP18" s="280">
        <f>SUMIFS(Sheet!M:M,Sheet!A:A, "&gt;="&amp;B18,Sheet!A:A, "&lt;="&amp;EOMONTH(B18,0))</f>
        <v>43069.92165</v>
      </c>
      <c r="BQ18" s="280">
        <f>Charges!AC25+Charges!AD25</f>
        <v>31618.98089</v>
      </c>
      <c r="BR18" s="280">
        <f t="shared" si="43"/>
        <v>879352.8339</v>
      </c>
      <c r="BS18" s="280"/>
      <c r="BT18" s="280"/>
      <c r="BU18" s="281"/>
      <c r="BV18" s="281"/>
      <c r="BW18" s="281"/>
      <c r="BX18" s="281"/>
      <c r="BY18" s="281"/>
      <c r="BZ18" s="281"/>
      <c r="CA18" s="282">
        <f t="shared" si="53"/>
        <v>471173.2324</v>
      </c>
      <c r="CB18" s="282">
        <f>SUMIFS(Sheet!O:O,Sheet!A:A, "&gt;="&amp;B18,Sheet!A:A, "&lt;="&amp;EOMONTH(B18,0))</f>
        <v>23382.1292</v>
      </c>
      <c r="CC18" s="282">
        <f>Charges!AG25+Charges!AH25</f>
        <v>15131.74339</v>
      </c>
      <c r="CD18" s="282">
        <f t="shared" si="44"/>
        <v>479423.6183</v>
      </c>
      <c r="CE18" s="282"/>
      <c r="CF18" s="282"/>
      <c r="CG18" s="283">
        <f t="shared" si="58"/>
        <v>283051.8574</v>
      </c>
      <c r="CH18" s="283">
        <f>SUMIFS(Sheet!P:P,Sheet!A:A, "&gt;="&amp;B18,Sheet!A:A, "&lt;="&amp;EOMONTH(B18,0))</f>
        <v>14046.54307</v>
      </c>
      <c r="CI18" s="283">
        <f>Charges!AI25+Charges!AJ25</f>
        <v>9082.294272</v>
      </c>
      <c r="CJ18" s="283">
        <f t="shared" si="54"/>
        <v>288016.1062</v>
      </c>
      <c r="CK18" s="301">
        <v>0.0</v>
      </c>
      <c r="CL18" s="283">
        <f t="shared" si="55"/>
        <v>1.753830143</v>
      </c>
      <c r="CM18" s="284">
        <f t="shared" si="59"/>
        <v>774618.4891</v>
      </c>
      <c r="CN18" s="284">
        <f>SUMIFS(Sheet!Q:Q,Sheet!A:A, "&gt;="&amp;B18,Sheet!A:A, "&lt;="&amp;EOMONTH(B18,0))</f>
        <v>38440.70153</v>
      </c>
      <c r="CO18" s="284">
        <f>Charges!AK25+Charges!AL25</f>
        <v>29568.34326</v>
      </c>
      <c r="CP18" s="284">
        <f t="shared" si="56"/>
        <v>783490.8474</v>
      </c>
      <c r="CQ18" s="284"/>
      <c r="CR18" s="284"/>
      <c r="CS18" s="283"/>
      <c r="CT18" s="283"/>
      <c r="CU18" s="283"/>
      <c r="CV18" s="283"/>
      <c r="CW18" s="283"/>
      <c r="CX18" s="283"/>
      <c r="CY18" s="273">
        <f t="shared" si="60"/>
        <v>9313141.943</v>
      </c>
      <c r="CZ18" s="285"/>
      <c r="DA18" s="286"/>
      <c r="DB18" s="287"/>
    </row>
    <row r="19" ht="15.75" customHeight="1">
      <c r="A19" s="264">
        <v>45932.0</v>
      </c>
      <c r="B19" s="265">
        <f t="shared" si="12"/>
        <v>45931</v>
      </c>
      <c r="C19" s="266"/>
      <c r="D19" s="266"/>
      <c r="E19" s="266"/>
      <c r="F19" s="267">
        <f t="shared" si="31"/>
        <v>6056247.243</v>
      </c>
      <c r="G19" s="267">
        <f>SUMIFS(Sheet!C:C,Sheet!A:A, "&gt;="&amp;B19,Sheet!A:A, "&lt;="&amp;EOMONTH(B19,0))</f>
        <v>442208.5473</v>
      </c>
      <c r="H19" s="267">
        <f>Charges!I26+Charges!J26</f>
        <v>140809.6817</v>
      </c>
      <c r="I19" s="267">
        <f t="shared" si="16"/>
        <v>6357646.109</v>
      </c>
      <c r="J19" s="268">
        <v>150000.0</v>
      </c>
      <c r="K19" s="268">
        <f>110536+2711-150000</f>
        <v>-36753</v>
      </c>
      <c r="L19" s="267">
        <f t="shared" si="4"/>
        <v>4.976660521</v>
      </c>
      <c r="M19" s="269">
        <f t="shared" si="34"/>
        <v>1400505.969</v>
      </c>
      <c r="N19" s="269">
        <f>SUMIFS(Sheet!D:D,Sheet!A:A, "&gt;="&amp;B19,Sheet!A:A, "&lt;="&amp;EOMONTH(B19,0))</f>
        <v>102260.6385</v>
      </c>
      <c r="O19" s="269">
        <f>Charges!K26+Charges!L26</f>
        <v>29771.92665</v>
      </c>
      <c r="P19" s="269">
        <f t="shared" si="17"/>
        <v>1472994.681</v>
      </c>
      <c r="Q19" s="289">
        <v>-326.0</v>
      </c>
      <c r="R19" s="269">
        <f t="shared" si="7"/>
        <v>5.175894532</v>
      </c>
      <c r="S19" s="271">
        <f t="shared" si="32"/>
        <v>1157654.06</v>
      </c>
      <c r="T19" s="271">
        <f>SUMIFS(Sheet!E:E,Sheet!A:A, "&gt;="&amp;B19,Sheet!A:A, "&lt;="&amp;EOMONTH(B19,0))</f>
        <v>84528.339</v>
      </c>
      <c r="U19" s="271">
        <f>Charges!M26+Charges!N26</f>
        <v>23922.65178</v>
      </c>
      <c r="V19" s="271">
        <f t="shared" si="18"/>
        <v>1218259.747</v>
      </c>
      <c r="W19" s="290">
        <v>-113.0</v>
      </c>
      <c r="X19" s="271">
        <f t="shared" si="10"/>
        <v>5.235215712</v>
      </c>
      <c r="Y19" s="273"/>
      <c r="Z19" s="273">
        <f>SUMIFS(Sheet!F:F,Sheet!A:A, "&gt;="&amp;B19,Sheet!A:A, "&lt;="&amp;EOMONTH(B19,0))</f>
        <v>0</v>
      </c>
      <c r="AA19" s="273">
        <f>Charges!O26+Charges!P26</f>
        <v>0</v>
      </c>
      <c r="AB19" s="273">
        <f t="shared" si="47"/>
        <v>0</v>
      </c>
      <c r="AC19" s="273"/>
      <c r="AD19" s="273" t="str">
        <f t="shared" si="23"/>
        <v>#DIV/0!</v>
      </c>
      <c r="AE19" s="274">
        <f t="shared" si="33"/>
        <v>871575.7963</v>
      </c>
      <c r="AF19" s="274">
        <f>SUMIFS(Sheet!G:G,Sheet!A:A, "&gt;="&amp;B19,Sheet!A:A, "&lt;="&amp;EOMONTH(B19,0))</f>
        <v>63639.78405</v>
      </c>
      <c r="AG19" s="274">
        <f>Charges!R26+Charges!Q26</f>
        <v>35451.8123</v>
      </c>
      <c r="AH19" s="274">
        <f t="shared" si="24"/>
        <v>899763.768</v>
      </c>
      <c r="AI19" s="274"/>
      <c r="AJ19" s="274">
        <f t="shared" si="25"/>
        <v>3.234138886</v>
      </c>
      <c r="AK19" s="275"/>
      <c r="AL19" s="275">
        <f>SUMIFS(Sheet!H:H,Sheet!A:A, "&gt;="&amp;B19,Sheet!A:A, "&lt;="&amp;EOMONTH(B19,0))</f>
        <v>0</v>
      </c>
      <c r="AM19" s="275">
        <f>Charges!T26+Charges!S26</f>
        <v>0</v>
      </c>
      <c r="AN19" s="293">
        <f t="shared" si="28"/>
        <v>0</v>
      </c>
      <c r="AO19" s="275"/>
      <c r="AP19" s="275" t="str">
        <f t="shared" si="29"/>
        <v>#DIV/0!</v>
      </c>
      <c r="AQ19" s="276"/>
      <c r="AR19" s="276">
        <f>SUMIFS(Sheet!I:I,Sheet!A:A, "&gt;="&amp;B19,Sheet!A:A, "&lt;="&amp;EOMONTH(B19,0))</f>
        <v>0</v>
      </c>
      <c r="AS19" s="276">
        <f>Charges!U26+Charges!V26</f>
        <v>0</v>
      </c>
      <c r="AT19" s="276">
        <f t="shared" si="36"/>
        <v>0</v>
      </c>
      <c r="AU19" s="276"/>
      <c r="AV19" s="276" t="str">
        <f t="shared" si="37"/>
        <v>#DIV/0!</v>
      </c>
      <c r="AW19" s="277"/>
      <c r="AX19" s="277">
        <f>SUMIFS(Sheet!J:J,Sheet!A:A, "&gt;="&amp;B19,Sheet!A:A, "&lt;="&amp;EOMONTH(B19,0))</f>
        <v>0</v>
      </c>
      <c r="AY19" s="277">
        <f>Charges!W26+Charges!X26</f>
        <v>0</v>
      </c>
      <c r="AZ19" s="277">
        <f t="shared" si="38"/>
        <v>0</v>
      </c>
      <c r="BA19" s="277"/>
      <c r="BB19" s="277" t="str">
        <f t="shared" si="39"/>
        <v>#DIV/0!</v>
      </c>
      <c r="BC19" s="278"/>
      <c r="BD19" s="278">
        <f>SUMIFS(Sheet!K:K,Sheet!A:A, "&gt;="&amp;B19,Sheet!A:A, "&lt;="&amp;EOMONTH(B19,0))</f>
        <v>0</v>
      </c>
      <c r="BE19" s="278">
        <f>Charges!Y26+Charges!Z26</f>
        <v>0</v>
      </c>
      <c r="BF19" s="278">
        <f t="shared" si="40"/>
        <v>0</v>
      </c>
      <c r="BG19" s="278"/>
      <c r="BH19" s="278" t="str">
        <f t="shared" si="41"/>
        <v>#DIV/0!</v>
      </c>
      <c r="BI19" s="295">
        <f t="shared" si="51"/>
        <v>879352.8339</v>
      </c>
      <c r="BJ19" s="279">
        <f>SUMIFS(Sheet!L:L,Sheet!A:A, "&gt;="&amp;B19,Sheet!A:A, "&lt;="&amp;EOMONTH(B19,0))</f>
        <v>47814.75537</v>
      </c>
      <c r="BK19" s="279">
        <f>Charges!AA26+Charges!AB26</f>
        <v>21929.41951</v>
      </c>
      <c r="BL19" s="279">
        <f t="shared" si="42"/>
        <v>905238.1698</v>
      </c>
      <c r="BM19" s="279"/>
      <c r="BN19" s="279"/>
      <c r="BO19" s="280">
        <f t="shared" si="52"/>
        <v>879352.8339</v>
      </c>
      <c r="BP19" s="280">
        <f>SUMIFS(Sheet!M:M,Sheet!A:A, "&gt;="&amp;B19,Sheet!A:A, "&lt;="&amp;EOMONTH(B19,0))</f>
        <v>47814.75537</v>
      </c>
      <c r="BQ19" s="280">
        <f>Charges!AC26+Charges!AD26</f>
        <v>21929.41951</v>
      </c>
      <c r="BR19" s="280">
        <f t="shared" si="43"/>
        <v>905238.1698</v>
      </c>
      <c r="BS19" s="280"/>
      <c r="BT19" s="280"/>
      <c r="BU19" s="281"/>
      <c r="BV19" s="281"/>
      <c r="BW19" s="281"/>
      <c r="BX19" s="281"/>
      <c r="BY19" s="281"/>
      <c r="BZ19" s="281"/>
      <c r="CA19" s="282">
        <f t="shared" si="53"/>
        <v>479423.6183</v>
      </c>
      <c r="CB19" s="282">
        <f>SUMIFS(Sheet!O:O,Sheet!A:A, "&gt;="&amp;B19,Sheet!A:A, "&lt;="&amp;EOMONTH(B19,0))</f>
        <v>35006.03811</v>
      </c>
      <c r="CC19" s="282">
        <f>Charges!AG26+Charges!AH26</f>
        <v>10232.2734</v>
      </c>
      <c r="CD19" s="282">
        <f t="shared" si="44"/>
        <v>504197.383</v>
      </c>
      <c r="CE19" s="298">
        <v>-1242.0</v>
      </c>
      <c r="CF19" s="282"/>
      <c r="CG19" s="283">
        <f t="shared" si="58"/>
        <v>288016.1062</v>
      </c>
      <c r="CH19" s="283">
        <f>SUMIFS(Sheet!P:P,Sheet!A:A, "&gt;="&amp;B19,Sheet!A:A, "&lt;="&amp;EOMONTH(B19,0))</f>
        <v>21030.05026</v>
      </c>
      <c r="CI19" s="283">
        <f>Charges!AI26+Charges!AJ26</f>
        <v>5617.743011</v>
      </c>
      <c r="CJ19" s="283">
        <f t="shared" si="54"/>
        <v>303428.4135</v>
      </c>
      <c r="CK19" s="301">
        <v>-1029.0</v>
      </c>
      <c r="CL19" s="283">
        <f t="shared" si="55"/>
        <v>5.351196311</v>
      </c>
      <c r="CM19" s="284">
        <f t="shared" si="59"/>
        <v>783490.8474</v>
      </c>
      <c r="CN19" s="284">
        <f>SUMIFS(Sheet!Q:Q,Sheet!A:A, "&gt;="&amp;B19,Sheet!A:A, "&lt;="&amp;EOMONTH(B19,0))</f>
        <v>57208.092</v>
      </c>
      <c r="CO19" s="284">
        <f>Charges!AK26+Charges!AL26</f>
        <v>24115.72213</v>
      </c>
      <c r="CP19" s="284">
        <f t="shared" si="56"/>
        <v>816583.2173</v>
      </c>
      <c r="CQ19" s="284"/>
      <c r="CR19" s="284"/>
      <c r="CS19" s="283"/>
      <c r="CT19" s="283"/>
      <c r="CU19" s="283"/>
      <c r="CV19" s="283"/>
      <c r="CW19" s="283"/>
      <c r="CX19" s="283"/>
      <c r="CY19" s="273">
        <f t="shared" si="60"/>
        <v>9485983.068</v>
      </c>
      <c r="CZ19" s="285"/>
      <c r="DA19" s="286"/>
      <c r="DB19" s="287"/>
    </row>
    <row r="20" ht="15.75" customHeight="1">
      <c r="A20" s="294">
        <v>45964.0</v>
      </c>
      <c r="B20" s="265">
        <f t="shared" si="12"/>
        <v>45962</v>
      </c>
      <c r="C20" s="266"/>
      <c r="D20" s="266"/>
      <c r="E20" s="266"/>
      <c r="F20" s="267">
        <f t="shared" si="31"/>
        <v>6170893.109</v>
      </c>
      <c r="G20" s="267">
        <f>SUMIFS(Sheet!C:C,Sheet!A:A, "&gt;="&amp;B20,Sheet!A:A, "&lt;="&amp;EOMONTH(B20,0))</f>
        <v>-218576.1178</v>
      </c>
      <c r="H20" s="267">
        <f>Charges!I27+Charges!J27</f>
        <v>53365.3961</v>
      </c>
      <c r="I20" s="267">
        <f t="shared" si="16"/>
        <v>5898951.595</v>
      </c>
      <c r="J20" s="268">
        <v>150000.0</v>
      </c>
      <c r="K20" s="268">
        <v>0.0</v>
      </c>
      <c r="L20" s="267">
        <f t="shared" si="4"/>
        <v>-4.406842075</v>
      </c>
      <c r="M20" s="269">
        <f t="shared" si="34"/>
        <v>1472668.681</v>
      </c>
      <c r="N20" s="269">
        <f>SUMIFS(Sheet!D:D,Sheet!A:A, "&gt;="&amp;B20,Sheet!A:A, "&lt;="&amp;EOMONTH(B20,0))</f>
        <v>-52162.66065</v>
      </c>
      <c r="O20" s="269">
        <f>Charges!K27+Charges!L27</f>
        <v>12735.52241</v>
      </c>
      <c r="P20" s="269">
        <f t="shared" si="17"/>
        <v>1407770.498</v>
      </c>
      <c r="Q20" s="269"/>
      <c r="R20" s="269">
        <f t="shared" si="7"/>
        <v>-4.406842075</v>
      </c>
      <c r="S20" s="271">
        <f t="shared" si="32"/>
        <v>1218146.747</v>
      </c>
      <c r="T20" s="271">
        <f>SUMIFS(Sheet!E:E,Sheet!A:A, "&gt;="&amp;B20,Sheet!A:A, "&lt;="&amp;EOMONTH(B20,0))</f>
        <v>-43147.36654</v>
      </c>
      <c r="U20" s="271">
        <f>Charges!M27+Charges!N27</f>
        <v>10534.43683</v>
      </c>
      <c r="V20" s="271">
        <f t="shared" si="18"/>
        <v>1164464.944</v>
      </c>
      <c r="W20" s="290">
        <v>-100000.0</v>
      </c>
      <c r="X20" s="271">
        <f t="shared" si="10"/>
        <v>-4.406842075</v>
      </c>
      <c r="Y20" s="273"/>
      <c r="Z20" s="273">
        <f>SUMIFS(Sheet!F:F,Sheet!A:A, "&gt;="&amp;B20,Sheet!A:A, "&lt;="&amp;EOMONTH(B20,0))</f>
        <v>0</v>
      </c>
      <c r="AA20" s="273">
        <f>Charges!O27+Charges!P27</f>
        <v>0</v>
      </c>
      <c r="AB20" s="273">
        <f t="shared" si="47"/>
        <v>0</v>
      </c>
      <c r="AC20" s="273"/>
      <c r="AD20" s="273" t="str">
        <f t="shared" si="23"/>
        <v>#DIV/0!</v>
      </c>
      <c r="AE20" s="274">
        <f t="shared" si="33"/>
        <v>899763.768</v>
      </c>
      <c r="AF20" s="274">
        <f>SUMIFS(Sheet!G:G,Sheet!A:A, "&gt;="&amp;B20,Sheet!A:A, "&lt;="&amp;EOMONTH(B20,0))</f>
        <v>0</v>
      </c>
      <c r="AG20" s="274">
        <f>Charges!R27+Charges!Q27</f>
        <v>0</v>
      </c>
      <c r="AH20" s="274">
        <f t="shared" si="24"/>
        <v>899763.768</v>
      </c>
      <c r="AI20" s="274"/>
      <c r="AJ20" s="274">
        <f t="shared" si="25"/>
        <v>0</v>
      </c>
      <c r="AK20" s="275"/>
      <c r="AL20" s="275">
        <f>SUMIFS(Sheet!H:H,Sheet!A:A, "&gt;="&amp;B20,Sheet!A:A, "&lt;="&amp;EOMONTH(B20,0))</f>
        <v>0</v>
      </c>
      <c r="AM20" s="275">
        <f>Charges!T27+Charges!S27</f>
        <v>0</v>
      </c>
      <c r="AN20" s="293">
        <f t="shared" si="28"/>
        <v>0</v>
      </c>
      <c r="AO20" s="275"/>
      <c r="AP20" s="275" t="str">
        <f t="shared" si="29"/>
        <v>#DIV/0!</v>
      </c>
      <c r="AQ20" s="276"/>
      <c r="AR20" s="276">
        <f>SUMIFS(Sheet!I:I,Sheet!A:A, "&gt;="&amp;B20,Sheet!A:A, "&lt;="&amp;EOMONTH(B20,0))</f>
        <v>0</v>
      </c>
      <c r="AS20" s="276">
        <f>Charges!U27+Charges!V27</f>
        <v>0</v>
      </c>
      <c r="AT20" s="276">
        <f t="shared" si="36"/>
        <v>0</v>
      </c>
      <c r="AU20" s="276"/>
      <c r="AV20" s="276" t="str">
        <f t="shared" si="37"/>
        <v>#DIV/0!</v>
      </c>
      <c r="AW20" s="277"/>
      <c r="AX20" s="277">
        <f>SUMIFS(Sheet!J:J,Sheet!A:A, "&gt;="&amp;B20,Sheet!A:A, "&lt;="&amp;EOMONTH(B20,0))</f>
        <v>0</v>
      </c>
      <c r="AY20" s="277">
        <f>Charges!W27+Charges!X27</f>
        <v>0</v>
      </c>
      <c r="AZ20" s="277">
        <f t="shared" si="38"/>
        <v>0</v>
      </c>
      <c r="BA20" s="277"/>
      <c r="BB20" s="277" t="str">
        <f t="shared" si="39"/>
        <v>#DIV/0!</v>
      </c>
      <c r="BC20" s="278"/>
      <c r="BD20" s="278">
        <f>SUMIFS(Sheet!K:K,Sheet!A:A, "&gt;="&amp;B20,Sheet!A:A, "&lt;="&amp;EOMONTH(B20,0))</f>
        <v>0</v>
      </c>
      <c r="BE20" s="278">
        <f>Charges!Y27+Charges!Z27</f>
        <v>0</v>
      </c>
      <c r="BF20" s="278">
        <f t="shared" si="40"/>
        <v>0</v>
      </c>
      <c r="BG20" s="278"/>
      <c r="BH20" s="278" t="str">
        <f t="shared" si="41"/>
        <v>#DIV/0!</v>
      </c>
      <c r="BI20" s="295">
        <f t="shared" si="51"/>
        <v>905238.1698</v>
      </c>
      <c r="BJ20" s="279">
        <f>SUMIFS(Sheet!L:L,Sheet!A:A, "&gt;="&amp;B20,Sheet!A:A, "&lt;="&amp;EOMONTH(B20,0))</f>
        <v>0</v>
      </c>
      <c r="BK20" s="279">
        <f>Charges!AA27+Charges!AB27</f>
        <v>0</v>
      </c>
      <c r="BL20" s="279">
        <f t="shared" si="42"/>
        <v>905238.1698</v>
      </c>
      <c r="BM20" s="279"/>
      <c r="BN20" s="279"/>
      <c r="BO20" s="280">
        <f t="shared" si="52"/>
        <v>905238.1698</v>
      </c>
      <c r="BP20" s="280">
        <f>SUMIFS(Sheet!M:M,Sheet!A:A, "&gt;="&amp;B20,Sheet!A:A, "&lt;="&amp;EOMONTH(B20,0))</f>
        <v>0</v>
      </c>
      <c r="BQ20" s="280">
        <f>Charges!AC27+Charges!AD27</f>
        <v>0</v>
      </c>
      <c r="BR20" s="280">
        <f t="shared" si="43"/>
        <v>905238.1698</v>
      </c>
      <c r="BS20" s="280"/>
      <c r="BT20" s="280"/>
      <c r="BU20" s="281"/>
      <c r="BV20" s="281"/>
      <c r="BW20" s="281"/>
      <c r="BX20" s="281"/>
      <c r="BY20" s="281"/>
      <c r="BZ20" s="281"/>
      <c r="CA20" s="282">
        <f t="shared" si="53"/>
        <v>502955.383</v>
      </c>
      <c r="CB20" s="282">
        <f>SUMIFS(Sheet!O:O,Sheet!A:A, "&gt;="&amp;B20,Sheet!A:A, "&lt;="&amp;EOMONTH(B20,0))</f>
        <v>-17814.93102</v>
      </c>
      <c r="CC20" s="282">
        <f>Charges!AG27+Charges!AH27</f>
        <v>4349.518418</v>
      </c>
      <c r="CD20" s="282">
        <f t="shared" si="44"/>
        <v>480790.9335</v>
      </c>
      <c r="CE20" s="282"/>
      <c r="CF20" s="282"/>
      <c r="CG20" s="283">
        <f t="shared" si="58"/>
        <v>302399.4135</v>
      </c>
      <c r="CH20" s="283">
        <f>SUMIFS(Sheet!P:P,Sheet!A:A, "&gt;="&amp;B20,Sheet!A:A, "&lt;="&amp;EOMONTH(B20,0))</f>
        <v>-10711.13835</v>
      </c>
      <c r="CI20" s="283">
        <f>Charges!AI27+Charges!AJ27</f>
        <v>2615.126238</v>
      </c>
      <c r="CJ20" s="283">
        <f t="shared" si="54"/>
        <v>289073.1489</v>
      </c>
      <c r="CK20" s="301">
        <v>0.0</v>
      </c>
      <c r="CL20" s="283">
        <f t="shared" si="55"/>
        <v>-4.406842075</v>
      </c>
      <c r="CM20" s="284">
        <f t="shared" si="59"/>
        <v>816583.2173</v>
      </c>
      <c r="CN20" s="284">
        <f>SUMIFS(Sheet!Q:Q,Sheet!A:A, "&gt;="&amp;B20,Sheet!A:A, "&lt;="&amp;EOMONTH(B20,0))</f>
        <v>-28923.78564</v>
      </c>
      <c r="CO20" s="284">
        <f>Charges!AK27+Charges!AL27</f>
        <v>12502</v>
      </c>
      <c r="CP20" s="284">
        <f t="shared" si="56"/>
        <v>775157.4316</v>
      </c>
      <c r="CQ20" s="284"/>
      <c r="CR20" s="284"/>
      <c r="CS20" s="283"/>
      <c r="CT20" s="283"/>
      <c r="CU20" s="283"/>
      <c r="CV20" s="283"/>
      <c r="CW20" s="283"/>
      <c r="CX20" s="283"/>
      <c r="CY20" s="273">
        <f t="shared" si="60"/>
        <v>9761472.305</v>
      </c>
      <c r="CZ20" s="285"/>
      <c r="DA20" s="286"/>
      <c r="DB20" s="287"/>
    </row>
    <row r="21" ht="15.75" customHeight="1">
      <c r="A21" s="264">
        <v>45996.0</v>
      </c>
      <c r="B21" s="265">
        <f t="shared" si="12"/>
        <v>45992</v>
      </c>
      <c r="C21" s="266"/>
      <c r="D21" s="266"/>
      <c r="E21" s="266"/>
      <c r="F21" s="267">
        <f t="shared" si="31"/>
        <v>5748951.595</v>
      </c>
      <c r="G21" s="267">
        <f>SUMIFS(Sheet!C:C,Sheet!A:A, "&gt;="&amp;B21,Sheet!A:A, "&lt;="&amp;EOMONTH(B21,0))</f>
        <v>409332.3887</v>
      </c>
      <c r="H21" s="267">
        <f>Charges!I28+Charges!J28</f>
        <v>0</v>
      </c>
      <c r="I21" s="267">
        <f t="shared" si="16"/>
        <v>6158283.984</v>
      </c>
      <c r="J21" s="268">
        <v>150000.0</v>
      </c>
      <c r="K21" s="267"/>
      <c r="L21" s="267">
        <f t="shared" si="4"/>
        <v>7.120122373</v>
      </c>
      <c r="M21" s="269">
        <f t="shared" si="34"/>
        <v>1407770.498</v>
      </c>
      <c r="N21" s="269">
        <f>SUMIFS(Sheet!D:D,Sheet!A:A, "&gt;="&amp;B21,Sheet!A:A, "&lt;="&amp;EOMONTH(B21,0))</f>
        <v>100234.9822</v>
      </c>
      <c r="O21" s="269">
        <f>Charges!K28+Charges!L28</f>
        <v>0</v>
      </c>
      <c r="P21" s="269">
        <f t="shared" si="17"/>
        <v>1508005.48</v>
      </c>
      <c r="Q21" s="269"/>
      <c r="R21" s="269">
        <f t="shared" si="7"/>
        <v>7.120122373</v>
      </c>
      <c r="S21" s="271">
        <f t="shared" si="32"/>
        <v>1064464.944</v>
      </c>
      <c r="T21" s="271">
        <f>SUMIFS(Sheet!E:E,Sheet!A:A, "&gt;="&amp;B21,Sheet!A:A, "&lt;="&amp;EOMONTH(B21,0))</f>
        <v>75791.2066</v>
      </c>
      <c r="U21" s="271">
        <f>Charges!M28+Charges!N28</f>
        <v>0</v>
      </c>
      <c r="V21" s="271">
        <f t="shared" si="18"/>
        <v>1140256.15</v>
      </c>
      <c r="W21" s="271"/>
      <c r="X21" s="271">
        <f t="shared" si="10"/>
        <v>7.120122373</v>
      </c>
      <c r="Y21" s="273"/>
      <c r="Z21" s="273">
        <f>SUMIFS(Sheet!F:F,Sheet!A:A, "&gt;="&amp;B21,Sheet!A:A, "&lt;="&amp;EOMONTH(B21,0))</f>
        <v>0</v>
      </c>
      <c r="AA21" s="273">
        <f>Charges!O28+Charges!P28</f>
        <v>0</v>
      </c>
      <c r="AB21" s="273">
        <f t="shared" si="47"/>
        <v>0</v>
      </c>
      <c r="AC21" s="273"/>
      <c r="AD21" s="273" t="str">
        <f t="shared" si="23"/>
        <v>#DIV/0!</v>
      </c>
      <c r="AE21" s="274">
        <f t="shared" si="33"/>
        <v>899763.768</v>
      </c>
      <c r="AF21" s="274">
        <f>SUMIFS(Sheet!G:G,Sheet!A:A, "&gt;="&amp;B21,Sheet!A:A, "&lt;="&amp;EOMONTH(B21,0))</f>
        <v>0</v>
      </c>
      <c r="AG21" s="274">
        <f>Charges!R28+Charges!Q28</f>
        <v>0</v>
      </c>
      <c r="AH21" s="274">
        <f t="shared" si="24"/>
        <v>899763.768</v>
      </c>
      <c r="AI21" s="274"/>
      <c r="AJ21" s="274">
        <f t="shared" si="25"/>
        <v>0</v>
      </c>
      <c r="AK21" s="275"/>
      <c r="AL21" s="275">
        <f>SUMIFS(Sheet!H:H,Sheet!A:A, "&gt;="&amp;B21,Sheet!A:A, "&lt;="&amp;EOMONTH(B21,0))</f>
        <v>0</v>
      </c>
      <c r="AM21" s="275">
        <f>Charges!T28+Charges!S28</f>
        <v>0</v>
      </c>
      <c r="AN21" s="293">
        <f t="shared" si="28"/>
        <v>0</v>
      </c>
      <c r="AO21" s="275"/>
      <c r="AP21" s="275" t="str">
        <f t="shared" si="29"/>
        <v>#DIV/0!</v>
      </c>
      <c r="AQ21" s="276"/>
      <c r="AR21" s="276">
        <f>SUMIFS(Sheet!I:I,Sheet!A:A, "&gt;="&amp;B21,Sheet!A:A, "&lt;="&amp;EOMONTH(B21,0))</f>
        <v>0</v>
      </c>
      <c r="AS21" s="276">
        <f>Charges!U28+Charges!V28</f>
        <v>0</v>
      </c>
      <c r="AT21" s="276">
        <f t="shared" si="36"/>
        <v>0</v>
      </c>
      <c r="AU21" s="276"/>
      <c r="AV21" s="276" t="str">
        <f t="shared" si="37"/>
        <v>#DIV/0!</v>
      </c>
      <c r="AW21" s="277"/>
      <c r="AX21" s="277">
        <f>SUMIFS(Sheet!J:J,Sheet!A:A, "&gt;="&amp;B21,Sheet!A:A, "&lt;="&amp;EOMONTH(B21,0))</f>
        <v>0</v>
      </c>
      <c r="AY21" s="277">
        <f>Charges!W28+Charges!X28</f>
        <v>0</v>
      </c>
      <c r="AZ21" s="277">
        <f t="shared" si="38"/>
        <v>0</v>
      </c>
      <c r="BA21" s="277"/>
      <c r="BB21" s="277" t="str">
        <f t="shared" si="39"/>
        <v>#DIV/0!</v>
      </c>
      <c r="BC21" s="278"/>
      <c r="BD21" s="278">
        <f>SUMIFS(Sheet!K:K,Sheet!A:A, "&gt;="&amp;B21,Sheet!A:A, "&lt;="&amp;EOMONTH(B21,0))</f>
        <v>0</v>
      </c>
      <c r="BE21" s="278">
        <f>Charges!Y28+Charges!Z28</f>
        <v>0</v>
      </c>
      <c r="BF21" s="278">
        <f t="shared" si="40"/>
        <v>0</v>
      </c>
      <c r="BG21" s="278"/>
      <c r="BH21" s="278" t="str">
        <f t="shared" si="41"/>
        <v>#DIV/0!</v>
      </c>
      <c r="BI21" s="295">
        <f t="shared" si="51"/>
        <v>905238.1698</v>
      </c>
      <c r="BJ21" s="279"/>
      <c r="BK21" s="279"/>
      <c r="BL21" s="279"/>
      <c r="BM21" s="279"/>
      <c r="BN21" s="279"/>
      <c r="BO21" s="280">
        <f t="shared" si="52"/>
        <v>905238.1698</v>
      </c>
      <c r="BP21" s="280"/>
      <c r="BQ21" s="280"/>
      <c r="BR21" s="280"/>
      <c r="BS21" s="280"/>
      <c r="BT21" s="280"/>
      <c r="BU21" s="281"/>
      <c r="BV21" s="281"/>
      <c r="BW21" s="281"/>
      <c r="BX21" s="281"/>
      <c r="BY21" s="281"/>
      <c r="BZ21" s="281"/>
      <c r="CA21" s="282">
        <f t="shared" si="53"/>
        <v>480790.9335</v>
      </c>
      <c r="CB21" s="282"/>
      <c r="CC21" s="282"/>
      <c r="CD21" s="282"/>
      <c r="CE21" s="282"/>
      <c r="CF21" s="282"/>
      <c r="CG21" s="283">
        <f t="shared" si="58"/>
        <v>289073.1489</v>
      </c>
      <c r="CH21" s="283">
        <f>SUMIFS(Sheet!P:P,Sheet!A:A, "&gt;="&amp;B21,Sheet!A:A, "&lt;="&amp;EOMONTH(B21,0))</f>
        <v>20582.36195</v>
      </c>
      <c r="CI21" s="283">
        <f>Charges!AI28+Charges!AJ28</f>
        <v>0</v>
      </c>
      <c r="CJ21" s="283">
        <f t="shared" si="54"/>
        <v>309655.5108</v>
      </c>
      <c r="CK21" s="301">
        <v>0.0</v>
      </c>
      <c r="CL21" s="283">
        <f t="shared" si="55"/>
        <v>7.120122373</v>
      </c>
      <c r="CM21" s="284">
        <f t="shared" si="59"/>
        <v>775157.4316</v>
      </c>
      <c r="CN21" s="284">
        <f>SUMIFS(Sheet!Q:Q,Sheet!A:A, "&gt;="&amp;B21,Sheet!A:A, "&lt;="&amp;EOMONTH(B21,0))</f>
        <v>55192.15771</v>
      </c>
      <c r="CO21" s="284">
        <f>Charges!AK28+Charges!AL28</f>
        <v>0</v>
      </c>
      <c r="CP21" s="284">
        <f t="shared" si="56"/>
        <v>830349.5893</v>
      </c>
      <c r="CQ21" s="284"/>
      <c r="CR21" s="284"/>
      <c r="CS21" s="283"/>
      <c r="CT21" s="283"/>
      <c r="CU21" s="283"/>
      <c r="CV21" s="283"/>
      <c r="CW21" s="283"/>
      <c r="CX21" s="283"/>
      <c r="CY21" s="273">
        <f t="shared" si="60"/>
        <v>9120950.805</v>
      </c>
      <c r="CZ21" s="285"/>
      <c r="DA21" s="286"/>
      <c r="DB21" s="287"/>
    </row>
    <row r="22" ht="15.75" customHeight="1">
      <c r="A22" s="294"/>
      <c r="B22" s="265"/>
      <c r="C22" s="266"/>
      <c r="D22" s="266"/>
      <c r="E22" s="266"/>
      <c r="F22" s="267"/>
      <c r="G22" s="267"/>
      <c r="H22" s="267"/>
      <c r="I22" s="267"/>
      <c r="J22" s="267"/>
      <c r="K22" s="267"/>
      <c r="L22" s="267"/>
      <c r="M22" s="269"/>
      <c r="N22" s="269"/>
      <c r="O22" s="269"/>
      <c r="P22" s="269"/>
      <c r="Q22" s="269"/>
      <c r="R22" s="269"/>
      <c r="S22" s="271"/>
      <c r="T22" s="271"/>
      <c r="U22" s="271"/>
      <c r="V22" s="271"/>
      <c r="W22" s="271"/>
      <c r="X22" s="271"/>
      <c r="Y22" s="273"/>
      <c r="Z22" s="273"/>
      <c r="AA22" s="273"/>
      <c r="AB22" s="273"/>
      <c r="AC22" s="273"/>
      <c r="AD22" s="273"/>
      <c r="AE22" s="274"/>
      <c r="AF22" s="274"/>
      <c r="AG22" s="274"/>
      <c r="AH22" s="274"/>
      <c r="AI22" s="274"/>
      <c r="AJ22" s="274"/>
      <c r="AK22" s="275"/>
      <c r="AL22" s="275"/>
      <c r="AM22" s="275"/>
      <c r="AN22" s="275"/>
      <c r="AO22" s="275"/>
      <c r="AP22" s="275" t="str">
        <f t="shared" si="29"/>
        <v>#DIV/0!</v>
      </c>
      <c r="AQ22" s="276"/>
      <c r="AR22" s="276"/>
      <c r="AS22" s="276"/>
      <c r="AT22" s="276"/>
      <c r="AU22" s="276"/>
      <c r="AV22" s="276"/>
      <c r="AW22" s="277"/>
      <c r="AX22" s="277"/>
      <c r="AY22" s="277"/>
      <c r="AZ22" s="277"/>
      <c r="BA22" s="277"/>
      <c r="BB22" s="277"/>
      <c r="BC22" s="278"/>
      <c r="BD22" s="278"/>
      <c r="BE22" s="278"/>
      <c r="BF22" s="278"/>
      <c r="BG22" s="278"/>
      <c r="BH22" s="278"/>
      <c r="BI22" s="279"/>
      <c r="BJ22" s="279"/>
      <c r="BK22" s="279"/>
      <c r="BL22" s="279"/>
      <c r="BM22" s="279"/>
      <c r="BN22" s="279"/>
      <c r="BO22" s="280"/>
      <c r="BP22" s="280"/>
      <c r="BQ22" s="280"/>
      <c r="BR22" s="280"/>
      <c r="BS22" s="280"/>
      <c r="BT22" s="280"/>
      <c r="BU22" s="281"/>
      <c r="BV22" s="281"/>
      <c r="BW22" s="281"/>
      <c r="BX22" s="281"/>
      <c r="BY22" s="281"/>
      <c r="BZ22" s="281"/>
      <c r="CA22" s="282"/>
      <c r="CB22" s="282"/>
      <c r="CC22" s="282"/>
      <c r="CD22" s="282"/>
      <c r="CE22" s="282"/>
      <c r="CF22" s="282"/>
      <c r="CG22" s="283"/>
      <c r="CH22" s="283"/>
      <c r="CI22" s="283"/>
      <c r="CJ22" s="283"/>
      <c r="CK22" s="283"/>
      <c r="CL22" s="283"/>
      <c r="CM22" s="284"/>
      <c r="CN22" s="284"/>
      <c r="CO22" s="284"/>
      <c r="CP22" s="284"/>
      <c r="CQ22" s="284"/>
      <c r="CR22" s="284"/>
      <c r="CS22" s="283"/>
      <c r="CT22" s="283"/>
      <c r="CU22" s="283"/>
      <c r="CV22" s="283"/>
      <c r="CW22" s="283"/>
      <c r="CX22" s="283"/>
      <c r="CY22" s="273"/>
      <c r="CZ22" s="285"/>
      <c r="DA22" s="286"/>
      <c r="DB22" s="287"/>
    </row>
    <row r="23" ht="15.75" customHeight="1">
      <c r="A23" s="264"/>
      <c r="B23" s="265"/>
      <c r="C23" s="266"/>
      <c r="D23" s="266"/>
      <c r="E23" s="266"/>
      <c r="F23" s="267"/>
      <c r="G23" s="267"/>
      <c r="H23" s="267"/>
      <c r="I23" s="267"/>
      <c r="J23" s="267"/>
      <c r="K23" s="267"/>
      <c r="L23" s="267"/>
      <c r="M23" s="269"/>
      <c r="N23" s="269"/>
      <c r="O23" s="269"/>
      <c r="P23" s="269"/>
      <c r="Q23" s="269"/>
      <c r="R23" s="269"/>
      <c r="S23" s="271"/>
      <c r="T23" s="271"/>
      <c r="U23" s="271"/>
      <c r="V23" s="271"/>
      <c r="W23" s="271"/>
      <c r="X23" s="271"/>
      <c r="Y23" s="273"/>
      <c r="Z23" s="273"/>
      <c r="AA23" s="273"/>
      <c r="AB23" s="273"/>
      <c r="AC23" s="273"/>
      <c r="AD23" s="273"/>
      <c r="AE23" s="274"/>
      <c r="AF23" s="274"/>
      <c r="AG23" s="274"/>
      <c r="AH23" s="274"/>
      <c r="AI23" s="274"/>
      <c r="AJ23" s="274"/>
      <c r="AK23" s="275"/>
      <c r="AL23" s="275"/>
      <c r="AM23" s="275"/>
      <c r="AN23" s="275"/>
      <c r="AO23" s="275"/>
      <c r="AP23" s="275"/>
      <c r="AQ23" s="276"/>
      <c r="AR23" s="276"/>
      <c r="AS23" s="276"/>
      <c r="AT23" s="276"/>
      <c r="AU23" s="276"/>
      <c r="AV23" s="276"/>
      <c r="AW23" s="277"/>
      <c r="AX23" s="277"/>
      <c r="AY23" s="277"/>
      <c r="AZ23" s="277"/>
      <c r="BA23" s="277"/>
      <c r="BB23" s="277"/>
      <c r="BC23" s="278"/>
      <c r="BD23" s="278"/>
      <c r="BE23" s="278"/>
      <c r="BF23" s="278"/>
      <c r="BG23" s="278"/>
      <c r="BH23" s="278"/>
      <c r="BI23" s="279"/>
      <c r="BJ23" s="279"/>
      <c r="BK23" s="279"/>
      <c r="BL23" s="279"/>
      <c r="BM23" s="279"/>
      <c r="BN23" s="279"/>
      <c r="BO23" s="280"/>
      <c r="BP23" s="280"/>
      <c r="BQ23" s="280"/>
      <c r="BR23" s="280"/>
      <c r="BS23" s="280"/>
      <c r="BT23" s="280"/>
      <c r="BU23" s="281"/>
      <c r="BV23" s="281"/>
      <c r="BW23" s="281"/>
      <c r="BX23" s="281"/>
      <c r="BY23" s="281"/>
      <c r="BZ23" s="281"/>
      <c r="CA23" s="282"/>
      <c r="CB23" s="282"/>
      <c r="CC23" s="282"/>
      <c r="CD23" s="282"/>
      <c r="CE23" s="282"/>
      <c r="CF23" s="282"/>
      <c r="CG23" s="283"/>
      <c r="CH23" s="283"/>
      <c r="CI23" s="283"/>
      <c r="CJ23" s="283"/>
      <c r="CK23" s="283"/>
      <c r="CL23" s="283"/>
      <c r="CM23" s="284"/>
      <c r="CN23" s="284"/>
      <c r="CO23" s="284"/>
      <c r="CP23" s="284"/>
      <c r="CQ23" s="284"/>
      <c r="CR23" s="284"/>
      <c r="CS23" s="283"/>
      <c r="CT23" s="283"/>
      <c r="CU23" s="283"/>
      <c r="CV23" s="283"/>
      <c r="CW23" s="283"/>
      <c r="CX23" s="283"/>
      <c r="CY23" s="273"/>
      <c r="CZ23" s="285"/>
      <c r="DA23" s="286"/>
      <c r="DB23" s="287"/>
    </row>
    <row r="24" ht="15.75" customHeight="1">
      <c r="A24" s="294"/>
      <c r="B24" s="265"/>
      <c r="C24" s="266"/>
      <c r="D24" s="266"/>
      <c r="E24" s="266"/>
      <c r="F24" s="267"/>
      <c r="G24" s="267"/>
      <c r="H24" s="267"/>
      <c r="I24" s="267"/>
      <c r="J24" s="267"/>
      <c r="K24" s="267"/>
      <c r="L24" s="267"/>
      <c r="M24" s="269"/>
      <c r="N24" s="269"/>
      <c r="O24" s="269"/>
      <c r="P24" s="269"/>
      <c r="Q24" s="269"/>
      <c r="R24" s="269"/>
      <c r="S24" s="271"/>
      <c r="T24" s="271"/>
      <c r="U24" s="271"/>
      <c r="V24" s="271"/>
      <c r="W24" s="271"/>
      <c r="X24" s="271"/>
      <c r="Y24" s="273"/>
      <c r="Z24" s="273"/>
      <c r="AA24" s="273"/>
      <c r="AB24" s="273"/>
      <c r="AC24" s="273"/>
      <c r="AD24" s="273"/>
      <c r="AE24" s="274"/>
      <c r="AF24" s="274"/>
      <c r="AG24" s="274"/>
      <c r="AH24" s="274"/>
      <c r="AI24" s="274"/>
      <c r="AJ24" s="274"/>
      <c r="AK24" s="275"/>
      <c r="AL24" s="275"/>
      <c r="AM24" s="275"/>
      <c r="AN24" s="275"/>
      <c r="AO24" s="275"/>
      <c r="AP24" s="275"/>
      <c r="AQ24" s="276"/>
      <c r="AR24" s="276"/>
      <c r="AS24" s="276"/>
      <c r="AT24" s="276"/>
      <c r="AU24" s="276"/>
      <c r="AV24" s="276"/>
      <c r="AW24" s="277"/>
      <c r="AX24" s="277"/>
      <c r="AY24" s="277"/>
      <c r="AZ24" s="277"/>
      <c r="BA24" s="277"/>
      <c r="BB24" s="277"/>
      <c r="BC24" s="278"/>
      <c r="BD24" s="278"/>
      <c r="BE24" s="278"/>
      <c r="BF24" s="278"/>
      <c r="BG24" s="278"/>
      <c r="BH24" s="278"/>
      <c r="BI24" s="279"/>
      <c r="BJ24" s="279"/>
      <c r="BK24" s="279"/>
      <c r="BL24" s="279"/>
      <c r="BM24" s="279"/>
      <c r="BN24" s="279"/>
      <c r="BO24" s="280"/>
      <c r="BP24" s="280"/>
      <c r="BQ24" s="280"/>
      <c r="BR24" s="280"/>
      <c r="BS24" s="280"/>
      <c r="BT24" s="280"/>
      <c r="BU24" s="281"/>
      <c r="BV24" s="281"/>
      <c r="BW24" s="281"/>
      <c r="BX24" s="281"/>
      <c r="BY24" s="281"/>
      <c r="BZ24" s="281"/>
      <c r="CA24" s="282"/>
      <c r="CB24" s="282"/>
      <c r="CC24" s="282"/>
      <c r="CD24" s="282"/>
      <c r="CE24" s="282"/>
      <c r="CF24" s="282"/>
      <c r="CG24" s="283"/>
      <c r="CH24" s="283"/>
      <c r="CI24" s="283"/>
      <c r="CJ24" s="283"/>
      <c r="CK24" s="283"/>
      <c r="CL24" s="283"/>
      <c r="CM24" s="284"/>
      <c r="CN24" s="284"/>
      <c r="CO24" s="284"/>
      <c r="CP24" s="284"/>
      <c r="CQ24" s="284"/>
      <c r="CR24" s="284"/>
      <c r="CS24" s="283"/>
      <c r="CT24" s="283"/>
      <c r="CU24" s="283"/>
      <c r="CV24" s="283"/>
      <c r="CW24" s="283"/>
      <c r="CX24" s="283"/>
      <c r="CY24" s="273"/>
      <c r="CZ24" s="285"/>
      <c r="DA24" s="286"/>
      <c r="DB24" s="287"/>
    </row>
    <row r="25" ht="15.75" customHeight="1">
      <c r="A25" s="304"/>
      <c r="B25" s="265"/>
      <c r="C25" s="266"/>
      <c r="D25" s="266"/>
      <c r="E25" s="266"/>
      <c r="F25" s="267"/>
      <c r="G25" s="267"/>
      <c r="H25" s="267"/>
      <c r="I25" s="267"/>
      <c r="J25" s="267"/>
      <c r="K25" s="267"/>
      <c r="L25" s="267"/>
      <c r="M25" s="269"/>
      <c r="N25" s="269"/>
      <c r="O25" s="269"/>
      <c r="P25" s="269"/>
      <c r="Q25" s="269"/>
      <c r="R25" s="269"/>
      <c r="S25" s="271"/>
      <c r="T25" s="271"/>
      <c r="U25" s="271"/>
      <c r="V25" s="271"/>
      <c r="W25" s="271"/>
      <c r="X25" s="271"/>
      <c r="Y25" s="273"/>
      <c r="Z25" s="273"/>
      <c r="AA25" s="273"/>
      <c r="AB25" s="273"/>
      <c r="AC25" s="273"/>
      <c r="AD25" s="273"/>
      <c r="AE25" s="274"/>
      <c r="AF25" s="274"/>
      <c r="AG25" s="274"/>
      <c r="AH25" s="274"/>
      <c r="AI25" s="274"/>
      <c r="AJ25" s="274"/>
      <c r="AK25" s="275"/>
      <c r="AL25" s="275"/>
      <c r="AM25" s="275"/>
      <c r="AN25" s="275"/>
      <c r="AO25" s="275"/>
      <c r="AP25" s="275"/>
      <c r="AQ25" s="276"/>
      <c r="AR25" s="276"/>
      <c r="AS25" s="276"/>
      <c r="AT25" s="276"/>
      <c r="AU25" s="276"/>
      <c r="AV25" s="276"/>
      <c r="AW25" s="277"/>
      <c r="AX25" s="277"/>
      <c r="AY25" s="277"/>
      <c r="AZ25" s="277"/>
      <c r="BA25" s="277"/>
      <c r="BB25" s="277"/>
      <c r="BC25" s="278"/>
      <c r="BD25" s="278"/>
      <c r="BE25" s="278"/>
      <c r="BF25" s="278"/>
      <c r="BG25" s="278"/>
      <c r="BH25" s="278"/>
      <c r="BI25" s="279"/>
      <c r="BJ25" s="279"/>
      <c r="BK25" s="279"/>
      <c r="BL25" s="279"/>
      <c r="BM25" s="279"/>
      <c r="BN25" s="279"/>
      <c r="BO25" s="280"/>
      <c r="BP25" s="280"/>
      <c r="BQ25" s="280"/>
      <c r="BR25" s="280"/>
      <c r="BS25" s="280"/>
      <c r="BT25" s="280"/>
      <c r="BU25" s="281"/>
      <c r="BV25" s="281"/>
      <c r="BW25" s="281"/>
      <c r="BX25" s="281"/>
      <c r="BY25" s="281"/>
      <c r="BZ25" s="281"/>
      <c r="CA25" s="282"/>
      <c r="CB25" s="282"/>
      <c r="CC25" s="282"/>
      <c r="CD25" s="282"/>
      <c r="CE25" s="282"/>
      <c r="CF25" s="282"/>
      <c r="CG25" s="283"/>
      <c r="CH25" s="283"/>
      <c r="CI25" s="283"/>
      <c r="CJ25" s="283"/>
      <c r="CK25" s="283"/>
      <c r="CL25" s="283"/>
      <c r="CM25" s="284"/>
      <c r="CN25" s="284"/>
      <c r="CO25" s="284"/>
      <c r="CP25" s="284"/>
      <c r="CQ25" s="284"/>
      <c r="CR25" s="284"/>
      <c r="CS25" s="283"/>
      <c r="CT25" s="283"/>
      <c r="CU25" s="283"/>
      <c r="CV25" s="283"/>
      <c r="CW25" s="283"/>
      <c r="CX25" s="283"/>
      <c r="CY25" s="273"/>
      <c r="CZ25" s="285"/>
      <c r="DA25" s="286"/>
      <c r="DB25" s="287"/>
    </row>
    <row r="26" ht="15.75" customHeight="1">
      <c r="A26" s="304"/>
      <c r="B26" s="265"/>
      <c r="C26" s="266"/>
      <c r="D26" s="266"/>
      <c r="E26" s="266"/>
      <c r="F26" s="267"/>
      <c r="G26" s="267"/>
      <c r="H26" s="267"/>
      <c r="I26" s="267"/>
      <c r="J26" s="267"/>
      <c r="K26" s="267"/>
      <c r="L26" s="267"/>
      <c r="M26" s="269"/>
      <c r="N26" s="269"/>
      <c r="O26" s="269"/>
      <c r="P26" s="269"/>
      <c r="Q26" s="269"/>
      <c r="R26" s="269"/>
      <c r="S26" s="271"/>
      <c r="T26" s="271"/>
      <c r="U26" s="271"/>
      <c r="V26" s="271"/>
      <c r="W26" s="271"/>
      <c r="X26" s="271"/>
      <c r="Y26" s="273"/>
      <c r="Z26" s="273"/>
      <c r="AA26" s="273"/>
      <c r="AB26" s="273"/>
      <c r="AC26" s="273"/>
      <c r="AD26" s="273"/>
      <c r="AE26" s="274"/>
      <c r="AF26" s="274"/>
      <c r="AG26" s="274"/>
      <c r="AH26" s="274"/>
      <c r="AI26" s="274"/>
      <c r="AJ26" s="274"/>
      <c r="AK26" s="275"/>
      <c r="AL26" s="275"/>
      <c r="AM26" s="275"/>
      <c r="AN26" s="275"/>
      <c r="AO26" s="275"/>
      <c r="AP26" s="275"/>
      <c r="AQ26" s="276"/>
      <c r="AR26" s="276"/>
      <c r="AS26" s="276"/>
      <c r="AT26" s="276"/>
      <c r="AU26" s="276"/>
      <c r="AV26" s="276"/>
      <c r="AW26" s="277"/>
      <c r="AX26" s="277"/>
      <c r="AY26" s="277"/>
      <c r="AZ26" s="277"/>
      <c r="BA26" s="277"/>
      <c r="BB26" s="277"/>
      <c r="BC26" s="278"/>
      <c r="BD26" s="278"/>
      <c r="BE26" s="278"/>
      <c r="BF26" s="278"/>
      <c r="BG26" s="278"/>
      <c r="BH26" s="278"/>
      <c r="BI26" s="279"/>
      <c r="BJ26" s="279"/>
      <c r="BK26" s="279"/>
      <c r="BL26" s="279"/>
      <c r="BM26" s="279"/>
      <c r="BN26" s="279"/>
      <c r="BO26" s="280"/>
      <c r="BP26" s="280"/>
      <c r="BQ26" s="280"/>
      <c r="BR26" s="280"/>
      <c r="BS26" s="280"/>
      <c r="BT26" s="280"/>
      <c r="BU26" s="281"/>
      <c r="BV26" s="281"/>
      <c r="BW26" s="281"/>
      <c r="BX26" s="281"/>
      <c r="BY26" s="281"/>
      <c r="BZ26" s="281"/>
      <c r="CA26" s="282"/>
      <c r="CB26" s="282"/>
      <c r="CC26" s="282"/>
      <c r="CD26" s="282"/>
      <c r="CE26" s="282"/>
      <c r="CF26" s="282"/>
      <c r="CG26" s="283"/>
      <c r="CH26" s="283"/>
      <c r="CI26" s="283"/>
      <c r="CJ26" s="283"/>
      <c r="CK26" s="283"/>
      <c r="CL26" s="283"/>
      <c r="CM26" s="284"/>
      <c r="CN26" s="284"/>
      <c r="CO26" s="284"/>
      <c r="CP26" s="284"/>
      <c r="CQ26" s="284"/>
      <c r="CR26" s="284"/>
      <c r="CS26" s="283"/>
      <c r="CT26" s="283"/>
      <c r="CU26" s="283"/>
      <c r="CV26" s="283"/>
      <c r="CW26" s="283"/>
      <c r="CX26" s="283"/>
      <c r="CY26" s="273"/>
      <c r="CZ26" s="285"/>
      <c r="DA26" s="286"/>
      <c r="DB26" s="287"/>
    </row>
    <row r="27" ht="15.75" customHeight="1">
      <c r="A27" s="304"/>
      <c r="B27" s="265"/>
      <c r="C27" s="266"/>
      <c r="D27" s="266"/>
      <c r="E27" s="266"/>
      <c r="F27" s="267"/>
      <c r="G27" s="267"/>
      <c r="H27" s="267"/>
      <c r="I27" s="267"/>
      <c r="J27" s="267"/>
      <c r="K27" s="267"/>
      <c r="L27" s="267"/>
      <c r="M27" s="269"/>
      <c r="N27" s="269"/>
      <c r="O27" s="269"/>
      <c r="P27" s="269"/>
      <c r="Q27" s="269"/>
      <c r="R27" s="269"/>
      <c r="S27" s="271"/>
      <c r="T27" s="271"/>
      <c r="U27" s="271"/>
      <c r="V27" s="271"/>
      <c r="W27" s="271"/>
      <c r="X27" s="271"/>
      <c r="Y27" s="273"/>
      <c r="Z27" s="273"/>
      <c r="AA27" s="273"/>
      <c r="AB27" s="273"/>
      <c r="AC27" s="273"/>
      <c r="AD27" s="273"/>
      <c r="AE27" s="274"/>
      <c r="AF27" s="274"/>
      <c r="AG27" s="274"/>
      <c r="AH27" s="274"/>
      <c r="AI27" s="274"/>
      <c r="AJ27" s="274"/>
      <c r="AK27" s="275"/>
      <c r="AL27" s="275"/>
      <c r="AM27" s="275"/>
      <c r="AN27" s="275"/>
      <c r="AO27" s="275"/>
      <c r="AP27" s="275"/>
      <c r="AQ27" s="276"/>
      <c r="AR27" s="276"/>
      <c r="AS27" s="276"/>
      <c r="AT27" s="276"/>
      <c r="AU27" s="276"/>
      <c r="AV27" s="276"/>
      <c r="AW27" s="277"/>
      <c r="AX27" s="277"/>
      <c r="AY27" s="277"/>
      <c r="AZ27" s="277"/>
      <c r="BA27" s="277"/>
      <c r="BB27" s="277"/>
      <c r="BC27" s="278"/>
      <c r="BD27" s="278"/>
      <c r="BE27" s="278"/>
      <c r="BF27" s="278"/>
      <c r="BG27" s="278"/>
      <c r="BH27" s="278"/>
      <c r="BI27" s="279"/>
      <c r="BJ27" s="279"/>
      <c r="BK27" s="279"/>
      <c r="BL27" s="279"/>
      <c r="BM27" s="279"/>
      <c r="BN27" s="279"/>
      <c r="BO27" s="280"/>
      <c r="BP27" s="280"/>
      <c r="BQ27" s="280"/>
      <c r="BR27" s="280"/>
      <c r="BS27" s="280"/>
      <c r="BT27" s="280"/>
      <c r="BU27" s="281"/>
      <c r="BV27" s="281"/>
      <c r="BW27" s="281"/>
      <c r="BX27" s="281"/>
      <c r="BY27" s="281"/>
      <c r="BZ27" s="281"/>
      <c r="CA27" s="282"/>
      <c r="CB27" s="282"/>
      <c r="CC27" s="282"/>
      <c r="CD27" s="282"/>
      <c r="CE27" s="282"/>
      <c r="CF27" s="282"/>
      <c r="CG27" s="283"/>
      <c r="CH27" s="283"/>
      <c r="CI27" s="283"/>
      <c r="CJ27" s="283"/>
      <c r="CK27" s="283"/>
      <c r="CL27" s="283"/>
      <c r="CM27" s="284"/>
      <c r="CN27" s="284"/>
      <c r="CO27" s="284"/>
      <c r="CP27" s="284"/>
      <c r="CQ27" s="284"/>
      <c r="CR27" s="284"/>
      <c r="CS27" s="283"/>
      <c r="CT27" s="283"/>
      <c r="CU27" s="283"/>
      <c r="CV27" s="283"/>
      <c r="CW27" s="283"/>
      <c r="CX27" s="283"/>
      <c r="CY27" s="273"/>
      <c r="CZ27" s="285"/>
      <c r="DA27" s="286"/>
      <c r="DB27" s="287"/>
    </row>
    <row r="28" ht="15.75" customHeight="1">
      <c r="A28" s="304"/>
      <c r="B28" s="265"/>
      <c r="C28" s="266"/>
      <c r="D28" s="266"/>
      <c r="E28" s="266"/>
      <c r="F28" s="267"/>
      <c r="G28" s="267"/>
      <c r="H28" s="267"/>
      <c r="I28" s="267"/>
      <c r="J28" s="267"/>
      <c r="K28" s="267"/>
      <c r="L28" s="267"/>
      <c r="M28" s="269"/>
      <c r="N28" s="269"/>
      <c r="O28" s="269"/>
      <c r="P28" s="269"/>
      <c r="Q28" s="269"/>
      <c r="R28" s="269"/>
      <c r="S28" s="271"/>
      <c r="T28" s="271"/>
      <c r="U28" s="271"/>
      <c r="V28" s="271"/>
      <c r="W28" s="271"/>
      <c r="X28" s="271"/>
      <c r="Y28" s="273"/>
      <c r="Z28" s="273"/>
      <c r="AA28" s="273"/>
      <c r="AB28" s="273"/>
      <c r="AC28" s="273"/>
      <c r="AD28" s="273"/>
      <c r="AE28" s="274"/>
      <c r="AF28" s="274"/>
      <c r="AG28" s="274"/>
      <c r="AH28" s="274"/>
      <c r="AI28" s="274"/>
      <c r="AJ28" s="274"/>
      <c r="AK28" s="275"/>
      <c r="AL28" s="275"/>
      <c r="AM28" s="275"/>
      <c r="AN28" s="275"/>
      <c r="AO28" s="275"/>
      <c r="AP28" s="275"/>
      <c r="AQ28" s="276"/>
      <c r="AR28" s="276"/>
      <c r="AS28" s="276"/>
      <c r="AT28" s="276"/>
      <c r="AU28" s="276"/>
      <c r="AV28" s="276"/>
      <c r="AW28" s="277"/>
      <c r="AX28" s="277"/>
      <c r="AY28" s="277"/>
      <c r="AZ28" s="277"/>
      <c r="BA28" s="277"/>
      <c r="BB28" s="277"/>
      <c r="BC28" s="278"/>
      <c r="BD28" s="278"/>
      <c r="BE28" s="278"/>
      <c r="BF28" s="278"/>
      <c r="BG28" s="278"/>
      <c r="BH28" s="278"/>
      <c r="BI28" s="279"/>
      <c r="BJ28" s="279"/>
      <c r="BK28" s="279"/>
      <c r="BL28" s="279"/>
      <c r="BM28" s="279"/>
      <c r="BN28" s="279"/>
      <c r="BO28" s="280"/>
      <c r="BP28" s="280"/>
      <c r="BQ28" s="280"/>
      <c r="BR28" s="280"/>
      <c r="BS28" s="280"/>
      <c r="BT28" s="280"/>
      <c r="BU28" s="281"/>
      <c r="BV28" s="281"/>
      <c r="BW28" s="281"/>
      <c r="BX28" s="281"/>
      <c r="BY28" s="281"/>
      <c r="BZ28" s="281"/>
      <c r="CA28" s="282"/>
      <c r="CB28" s="282"/>
      <c r="CC28" s="282"/>
      <c r="CD28" s="282"/>
      <c r="CE28" s="282"/>
      <c r="CF28" s="282"/>
      <c r="CG28" s="283"/>
      <c r="CH28" s="283"/>
      <c r="CI28" s="283"/>
      <c r="CJ28" s="283"/>
      <c r="CK28" s="283"/>
      <c r="CL28" s="283"/>
      <c r="CM28" s="284"/>
      <c r="CN28" s="284"/>
      <c r="CO28" s="284"/>
      <c r="CP28" s="284"/>
      <c r="CQ28" s="284"/>
      <c r="CR28" s="284"/>
      <c r="CS28" s="283"/>
      <c r="CT28" s="283"/>
      <c r="CU28" s="283"/>
      <c r="CV28" s="283"/>
      <c r="CW28" s="283"/>
      <c r="CX28" s="283"/>
      <c r="CY28" s="273"/>
      <c r="CZ28" s="285"/>
      <c r="DA28" s="286"/>
      <c r="DB28" s="287"/>
    </row>
    <row r="29" ht="15.75" customHeight="1">
      <c r="A29" s="304"/>
      <c r="B29" s="265"/>
      <c r="C29" s="266"/>
      <c r="D29" s="266"/>
      <c r="E29" s="266"/>
      <c r="F29" s="267"/>
      <c r="G29" s="267"/>
      <c r="H29" s="267"/>
      <c r="I29" s="267"/>
      <c r="J29" s="267"/>
      <c r="K29" s="267"/>
      <c r="L29" s="267"/>
      <c r="M29" s="269"/>
      <c r="N29" s="269"/>
      <c r="O29" s="269"/>
      <c r="P29" s="269"/>
      <c r="Q29" s="269"/>
      <c r="R29" s="269"/>
      <c r="S29" s="271"/>
      <c r="T29" s="271"/>
      <c r="U29" s="271"/>
      <c r="V29" s="271"/>
      <c r="W29" s="271"/>
      <c r="X29" s="271"/>
      <c r="Y29" s="273"/>
      <c r="Z29" s="273"/>
      <c r="AA29" s="273"/>
      <c r="AB29" s="273"/>
      <c r="AC29" s="273"/>
      <c r="AD29" s="273"/>
      <c r="AE29" s="274"/>
      <c r="AF29" s="274"/>
      <c r="AG29" s="274"/>
      <c r="AH29" s="274"/>
      <c r="AI29" s="274"/>
      <c r="AJ29" s="274"/>
      <c r="AK29" s="275"/>
      <c r="AL29" s="275"/>
      <c r="AM29" s="275"/>
      <c r="AN29" s="275"/>
      <c r="AO29" s="275"/>
      <c r="AP29" s="275"/>
      <c r="AQ29" s="276"/>
      <c r="AR29" s="276"/>
      <c r="AS29" s="276"/>
      <c r="AT29" s="276"/>
      <c r="AU29" s="276"/>
      <c r="AV29" s="276"/>
      <c r="AW29" s="277"/>
      <c r="AX29" s="277"/>
      <c r="AY29" s="277"/>
      <c r="AZ29" s="277"/>
      <c r="BA29" s="277"/>
      <c r="BB29" s="277"/>
      <c r="BC29" s="278"/>
      <c r="BD29" s="278"/>
      <c r="BE29" s="278"/>
      <c r="BF29" s="278"/>
      <c r="BG29" s="278"/>
      <c r="BH29" s="278"/>
      <c r="BI29" s="279"/>
      <c r="BJ29" s="279"/>
      <c r="BK29" s="279"/>
      <c r="BL29" s="279"/>
      <c r="BM29" s="279"/>
      <c r="BN29" s="279"/>
      <c r="BO29" s="280"/>
      <c r="BP29" s="280"/>
      <c r="BQ29" s="280"/>
      <c r="BR29" s="280"/>
      <c r="BS29" s="280"/>
      <c r="BT29" s="280"/>
      <c r="BU29" s="281"/>
      <c r="BV29" s="281"/>
      <c r="BW29" s="281"/>
      <c r="BX29" s="281"/>
      <c r="BY29" s="281"/>
      <c r="BZ29" s="281"/>
      <c r="CA29" s="282"/>
      <c r="CB29" s="282"/>
      <c r="CC29" s="282"/>
      <c r="CD29" s="282"/>
      <c r="CE29" s="282"/>
      <c r="CF29" s="282"/>
      <c r="CG29" s="283"/>
      <c r="CH29" s="283"/>
      <c r="CI29" s="283"/>
      <c r="CJ29" s="283"/>
      <c r="CK29" s="283"/>
      <c r="CL29" s="283"/>
      <c r="CM29" s="284"/>
      <c r="CN29" s="284"/>
      <c r="CO29" s="284"/>
      <c r="CP29" s="284"/>
      <c r="CQ29" s="284"/>
      <c r="CR29" s="284"/>
      <c r="CS29" s="283"/>
      <c r="CT29" s="283"/>
      <c r="CU29" s="283"/>
      <c r="CV29" s="283"/>
      <c r="CW29" s="283"/>
      <c r="CX29" s="283"/>
      <c r="CY29" s="273"/>
      <c r="CZ29" s="285"/>
      <c r="DA29" s="286"/>
      <c r="DB29" s="287"/>
    </row>
    <row r="30" ht="15.75" customHeight="1">
      <c r="A30" s="304"/>
      <c r="B30" s="265"/>
      <c r="C30" s="266"/>
      <c r="D30" s="266"/>
      <c r="E30" s="266"/>
      <c r="F30" s="267"/>
      <c r="G30" s="267"/>
      <c r="H30" s="267"/>
      <c r="I30" s="267"/>
      <c r="J30" s="267"/>
      <c r="K30" s="267"/>
      <c r="L30" s="267"/>
      <c r="M30" s="269"/>
      <c r="N30" s="269"/>
      <c r="O30" s="269"/>
      <c r="P30" s="269"/>
      <c r="Q30" s="269"/>
      <c r="R30" s="269"/>
      <c r="S30" s="271"/>
      <c r="T30" s="271"/>
      <c r="U30" s="271"/>
      <c r="V30" s="271"/>
      <c r="W30" s="271"/>
      <c r="X30" s="271"/>
      <c r="Y30" s="273"/>
      <c r="Z30" s="273"/>
      <c r="AA30" s="273"/>
      <c r="AB30" s="273"/>
      <c r="AC30" s="273"/>
      <c r="AD30" s="273"/>
      <c r="AE30" s="274"/>
      <c r="AF30" s="274"/>
      <c r="AG30" s="274"/>
      <c r="AH30" s="274"/>
      <c r="AI30" s="274"/>
      <c r="AJ30" s="274"/>
      <c r="AK30" s="275"/>
      <c r="AL30" s="275"/>
      <c r="AM30" s="275"/>
      <c r="AN30" s="275"/>
      <c r="AO30" s="275"/>
      <c r="AP30" s="275"/>
      <c r="AQ30" s="276"/>
      <c r="AR30" s="276"/>
      <c r="AS30" s="276"/>
      <c r="AT30" s="276"/>
      <c r="AU30" s="276"/>
      <c r="AV30" s="276"/>
      <c r="AW30" s="277"/>
      <c r="AX30" s="277"/>
      <c r="AY30" s="277"/>
      <c r="AZ30" s="277"/>
      <c r="BA30" s="277"/>
      <c r="BB30" s="277"/>
      <c r="BC30" s="278"/>
      <c r="BD30" s="278"/>
      <c r="BE30" s="278"/>
      <c r="BF30" s="278"/>
      <c r="BG30" s="278"/>
      <c r="BH30" s="278"/>
      <c r="BI30" s="279"/>
      <c r="BJ30" s="279"/>
      <c r="BK30" s="279"/>
      <c r="BL30" s="279"/>
      <c r="BM30" s="279"/>
      <c r="BN30" s="279"/>
      <c r="BO30" s="280"/>
      <c r="BP30" s="280"/>
      <c r="BQ30" s="280"/>
      <c r="BR30" s="280"/>
      <c r="BS30" s="280"/>
      <c r="BT30" s="280"/>
      <c r="BU30" s="281"/>
      <c r="BV30" s="281"/>
      <c r="BW30" s="281"/>
      <c r="BX30" s="281"/>
      <c r="BY30" s="281"/>
      <c r="BZ30" s="281"/>
      <c r="CA30" s="282"/>
      <c r="CB30" s="282"/>
      <c r="CC30" s="282"/>
      <c r="CD30" s="282"/>
      <c r="CE30" s="282"/>
      <c r="CF30" s="282"/>
      <c r="CG30" s="283"/>
      <c r="CH30" s="283"/>
      <c r="CI30" s="283"/>
      <c r="CJ30" s="283"/>
      <c r="CK30" s="283"/>
      <c r="CL30" s="283"/>
      <c r="CM30" s="284"/>
      <c r="CN30" s="284"/>
      <c r="CO30" s="284"/>
      <c r="CP30" s="284"/>
      <c r="CQ30" s="284"/>
      <c r="CR30" s="284"/>
      <c r="CS30" s="283"/>
      <c r="CT30" s="283"/>
      <c r="CU30" s="283"/>
      <c r="CV30" s="283"/>
      <c r="CW30" s="283"/>
      <c r="CX30" s="283"/>
      <c r="CY30" s="273"/>
      <c r="CZ30" s="285"/>
      <c r="DA30" s="286"/>
      <c r="DB30" s="287"/>
    </row>
    <row r="31" ht="15.75" customHeight="1">
      <c r="A31" s="304"/>
      <c r="B31" s="265"/>
      <c r="C31" s="266"/>
      <c r="D31" s="266"/>
      <c r="E31" s="266"/>
      <c r="F31" s="267"/>
      <c r="G31" s="267"/>
      <c r="H31" s="267"/>
      <c r="I31" s="267"/>
      <c r="J31" s="267"/>
      <c r="K31" s="267"/>
      <c r="L31" s="267"/>
      <c r="M31" s="269"/>
      <c r="N31" s="269"/>
      <c r="O31" s="269"/>
      <c r="P31" s="269"/>
      <c r="Q31" s="269"/>
      <c r="R31" s="269"/>
      <c r="S31" s="271"/>
      <c r="T31" s="271"/>
      <c r="U31" s="271"/>
      <c r="V31" s="271"/>
      <c r="W31" s="271"/>
      <c r="X31" s="271"/>
      <c r="Y31" s="273"/>
      <c r="Z31" s="273"/>
      <c r="AA31" s="273"/>
      <c r="AB31" s="273"/>
      <c r="AC31" s="273"/>
      <c r="AD31" s="273"/>
      <c r="AE31" s="274"/>
      <c r="AF31" s="274"/>
      <c r="AG31" s="274"/>
      <c r="AH31" s="274"/>
      <c r="AI31" s="274"/>
      <c r="AJ31" s="274"/>
      <c r="AK31" s="275"/>
      <c r="AL31" s="275"/>
      <c r="AM31" s="275"/>
      <c r="AN31" s="275"/>
      <c r="AO31" s="275"/>
      <c r="AP31" s="275"/>
      <c r="AQ31" s="276"/>
      <c r="AR31" s="276"/>
      <c r="AS31" s="276"/>
      <c r="AT31" s="276"/>
      <c r="AU31" s="276"/>
      <c r="AV31" s="276"/>
      <c r="AW31" s="277"/>
      <c r="AX31" s="277"/>
      <c r="AY31" s="277"/>
      <c r="AZ31" s="277"/>
      <c r="BA31" s="277"/>
      <c r="BB31" s="277"/>
      <c r="BC31" s="278"/>
      <c r="BD31" s="278"/>
      <c r="BE31" s="278"/>
      <c r="BF31" s="278"/>
      <c r="BG31" s="278"/>
      <c r="BH31" s="278"/>
      <c r="BI31" s="279"/>
      <c r="BJ31" s="279"/>
      <c r="BK31" s="279"/>
      <c r="BL31" s="279"/>
      <c r="BM31" s="279"/>
      <c r="BN31" s="279"/>
      <c r="BO31" s="280"/>
      <c r="BP31" s="280"/>
      <c r="BQ31" s="280"/>
      <c r="BR31" s="280"/>
      <c r="BS31" s="280"/>
      <c r="BT31" s="280"/>
      <c r="BU31" s="281"/>
      <c r="BV31" s="281"/>
      <c r="BW31" s="281"/>
      <c r="BX31" s="281"/>
      <c r="BY31" s="281"/>
      <c r="BZ31" s="281"/>
      <c r="CA31" s="282"/>
      <c r="CB31" s="282"/>
      <c r="CC31" s="282"/>
      <c r="CD31" s="282"/>
      <c r="CE31" s="282"/>
      <c r="CF31" s="282"/>
      <c r="CG31" s="283"/>
      <c r="CH31" s="283"/>
      <c r="CI31" s="283"/>
      <c r="CJ31" s="283"/>
      <c r="CK31" s="283"/>
      <c r="CL31" s="283"/>
      <c r="CM31" s="284"/>
      <c r="CN31" s="284"/>
      <c r="CO31" s="284"/>
      <c r="CP31" s="284"/>
      <c r="CQ31" s="284"/>
      <c r="CR31" s="284"/>
      <c r="CS31" s="283"/>
      <c r="CT31" s="283"/>
      <c r="CU31" s="283"/>
      <c r="CV31" s="283"/>
      <c r="CW31" s="283"/>
      <c r="CX31" s="283"/>
      <c r="CY31" s="273"/>
      <c r="CZ31" s="285"/>
      <c r="DA31" s="286"/>
      <c r="DB31" s="287"/>
    </row>
    <row r="32" ht="15.75" customHeight="1">
      <c r="A32" s="304"/>
      <c r="B32" s="265"/>
      <c r="C32" s="266"/>
      <c r="D32" s="266"/>
      <c r="E32" s="266"/>
      <c r="F32" s="267"/>
      <c r="G32" s="267"/>
      <c r="H32" s="267"/>
      <c r="I32" s="267"/>
      <c r="J32" s="267"/>
      <c r="K32" s="267"/>
      <c r="L32" s="267"/>
      <c r="M32" s="269"/>
      <c r="N32" s="269"/>
      <c r="O32" s="269"/>
      <c r="P32" s="269"/>
      <c r="Q32" s="269"/>
      <c r="R32" s="269"/>
      <c r="S32" s="271"/>
      <c r="T32" s="271"/>
      <c r="U32" s="271"/>
      <c r="V32" s="271"/>
      <c r="W32" s="271"/>
      <c r="X32" s="271"/>
      <c r="Y32" s="273"/>
      <c r="Z32" s="273"/>
      <c r="AA32" s="273"/>
      <c r="AB32" s="273"/>
      <c r="AC32" s="273"/>
      <c r="AD32" s="273"/>
      <c r="AE32" s="274"/>
      <c r="AF32" s="274"/>
      <c r="AG32" s="274"/>
      <c r="AH32" s="274"/>
      <c r="AI32" s="274"/>
      <c r="AJ32" s="274"/>
      <c r="AK32" s="275"/>
      <c r="AL32" s="275"/>
      <c r="AM32" s="275"/>
      <c r="AN32" s="275"/>
      <c r="AO32" s="275"/>
      <c r="AP32" s="275"/>
      <c r="AQ32" s="276"/>
      <c r="AR32" s="276"/>
      <c r="AS32" s="276"/>
      <c r="AT32" s="276"/>
      <c r="AU32" s="276"/>
      <c r="AV32" s="276"/>
      <c r="AW32" s="277"/>
      <c r="AX32" s="277"/>
      <c r="AY32" s="277"/>
      <c r="AZ32" s="277"/>
      <c r="BA32" s="277"/>
      <c r="BB32" s="277"/>
      <c r="BC32" s="278"/>
      <c r="BD32" s="278"/>
      <c r="BE32" s="278"/>
      <c r="BF32" s="278"/>
      <c r="BG32" s="278"/>
      <c r="BH32" s="278"/>
      <c r="BI32" s="279"/>
      <c r="BJ32" s="279"/>
      <c r="BK32" s="279"/>
      <c r="BL32" s="279"/>
      <c r="BM32" s="279"/>
      <c r="BN32" s="279"/>
      <c r="BO32" s="280"/>
      <c r="BP32" s="280"/>
      <c r="BQ32" s="280"/>
      <c r="BR32" s="280"/>
      <c r="BS32" s="280"/>
      <c r="BT32" s="280"/>
      <c r="BU32" s="281"/>
      <c r="BV32" s="281"/>
      <c r="BW32" s="281"/>
      <c r="BX32" s="281"/>
      <c r="BY32" s="281"/>
      <c r="BZ32" s="281"/>
      <c r="CA32" s="282"/>
      <c r="CB32" s="282"/>
      <c r="CC32" s="282"/>
      <c r="CD32" s="282"/>
      <c r="CE32" s="282"/>
      <c r="CF32" s="282"/>
      <c r="CG32" s="283"/>
      <c r="CH32" s="283"/>
      <c r="CI32" s="283"/>
      <c r="CJ32" s="283"/>
      <c r="CK32" s="283"/>
      <c r="CL32" s="283"/>
      <c r="CM32" s="284"/>
      <c r="CN32" s="284"/>
      <c r="CO32" s="284"/>
      <c r="CP32" s="284"/>
      <c r="CQ32" s="284"/>
      <c r="CR32" s="284"/>
      <c r="CS32" s="283"/>
      <c r="CT32" s="283"/>
      <c r="CU32" s="283"/>
      <c r="CV32" s="283"/>
      <c r="CW32" s="283"/>
      <c r="CX32" s="283"/>
      <c r="CY32" s="273"/>
      <c r="CZ32" s="285"/>
      <c r="DA32" s="286"/>
      <c r="DB32" s="287"/>
    </row>
    <row r="33" ht="15.75" customHeight="1">
      <c r="A33" s="304"/>
      <c r="B33" s="265"/>
      <c r="C33" s="266"/>
      <c r="D33" s="266"/>
      <c r="E33" s="266"/>
      <c r="F33" s="267"/>
      <c r="G33" s="267"/>
      <c r="H33" s="267"/>
      <c r="I33" s="267"/>
      <c r="J33" s="267"/>
      <c r="K33" s="267"/>
      <c r="L33" s="267"/>
      <c r="M33" s="269"/>
      <c r="N33" s="269"/>
      <c r="O33" s="269"/>
      <c r="P33" s="269"/>
      <c r="Q33" s="269"/>
      <c r="R33" s="269"/>
      <c r="S33" s="271"/>
      <c r="T33" s="271"/>
      <c r="U33" s="271"/>
      <c r="V33" s="271"/>
      <c r="W33" s="271"/>
      <c r="X33" s="271"/>
      <c r="Y33" s="273"/>
      <c r="Z33" s="273"/>
      <c r="AA33" s="273"/>
      <c r="AB33" s="273"/>
      <c r="AC33" s="273"/>
      <c r="AD33" s="273"/>
      <c r="AE33" s="274"/>
      <c r="AF33" s="274"/>
      <c r="AG33" s="274"/>
      <c r="AH33" s="274"/>
      <c r="AI33" s="274"/>
      <c r="AJ33" s="274"/>
      <c r="AK33" s="275"/>
      <c r="AL33" s="275"/>
      <c r="AM33" s="275"/>
      <c r="AN33" s="275"/>
      <c r="AO33" s="275"/>
      <c r="AP33" s="275"/>
      <c r="AQ33" s="276"/>
      <c r="AR33" s="276"/>
      <c r="AS33" s="276"/>
      <c r="AT33" s="276"/>
      <c r="AU33" s="276"/>
      <c r="AV33" s="276"/>
      <c r="AW33" s="277"/>
      <c r="AX33" s="277"/>
      <c r="AY33" s="277"/>
      <c r="AZ33" s="277"/>
      <c r="BA33" s="277"/>
      <c r="BB33" s="277"/>
      <c r="BC33" s="278"/>
      <c r="BD33" s="278"/>
      <c r="BE33" s="278"/>
      <c r="BF33" s="278"/>
      <c r="BG33" s="278"/>
      <c r="BH33" s="278"/>
      <c r="BI33" s="279"/>
      <c r="BJ33" s="279"/>
      <c r="BK33" s="279"/>
      <c r="BL33" s="279"/>
      <c r="BM33" s="279"/>
      <c r="BN33" s="279"/>
      <c r="BO33" s="280"/>
      <c r="BP33" s="280"/>
      <c r="BQ33" s="280"/>
      <c r="BR33" s="280"/>
      <c r="BS33" s="280"/>
      <c r="BT33" s="280"/>
      <c r="BU33" s="281"/>
      <c r="BV33" s="281"/>
      <c r="BW33" s="281"/>
      <c r="BX33" s="281"/>
      <c r="BY33" s="281"/>
      <c r="BZ33" s="281"/>
      <c r="CA33" s="282"/>
      <c r="CB33" s="282"/>
      <c r="CC33" s="282"/>
      <c r="CD33" s="282"/>
      <c r="CE33" s="282"/>
      <c r="CF33" s="282"/>
      <c r="CG33" s="283"/>
      <c r="CH33" s="283"/>
      <c r="CI33" s="283"/>
      <c r="CJ33" s="283"/>
      <c r="CK33" s="283"/>
      <c r="CL33" s="283"/>
      <c r="CM33" s="284"/>
      <c r="CN33" s="284"/>
      <c r="CO33" s="284"/>
      <c r="CP33" s="284"/>
      <c r="CQ33" s="284"/>
      <c r="CR33" s="284"/>
      <c r="CS33" s="283"/>
      <c r="CT33" s="283"/>
      <c r="CU33" s="283"/>
      <c r="CV33" s="283"/>
      <c r="CW33" s="283"/>
      <c r="CX33" s="283"/>
      <c r="CY33" s="273"/>
      <c r="CZ33" s="285"/>
      <c r="DA33" s="286"/>
      <c r="DB33" s="287"/>
    </row>
    <row r="34" ht="15.75" customHeight="1">
      <c r="A34" s="304"/>
      <c r="B34" s="265"/>
      <c r="C34" s="266"/>
      <c r="D34" s="266"/>
      <c r="E34" s="266"/>
      <c r="F34" s="267"/>
      <c r="G34" s="267"/>
      <c r="H34" s="267"/>
      <c r="I34" s="267"/>
      <c r="J34" s="267"/>
      <c r="K34" s="267"/>
      <c r="L34" s="267"/>
      <c r="M34" s="269"/>
      <c r="N34" s="269"/>
      <c r="O34" s="269"/>
      <c r="P34" s="269"/>
      <c r="Q34" s="269"/>
      <c r="R34" s="269"/>
      <c r="S34" s="271"/>
      <c r="T34" s="271"/>
      <c r="U34" s="271"/>
      <c r="V34" s="271"/>
      <c r="W34" s="271"/>
      <c r="X34" s="271"/>
      <c r="Y34" s="273"/>
      <c r="Z34" s="273"/>
      <c r="AA34" s="273"/>
      <c r="AB34" s="273"/>
      <c r="AC34" s="273"/>
      <c r="AD34" s="273"/>
      <c r="AE34" s="274"/>
      <c r="AF34" s="274"/>
      <c r="AG34" s="274"/>
      <c r="AH34" s="274"/>
      <c r="AI34" s="274"/>
      <c r="AJ34" s="274"/>
      <c r="AK34" s="275"/>
      <c r="AL34" s="275"/>
      <c r="AM34" s="275"/>
      <c r="AN34" s="275"/>
      <c r="AO34" s="275"/>
      <c r="AP34" s="275"/>
      <c r="AQ34" s="276"/>
      <c r="AR34" s="276"/>
      <c r="AS34" s="276"/>
      <c r="AT34" s="276"/>
      <c r="AU34" s="276"/>
      <c r="AV34" s="276"/>
      <c r="AW34" s="277"/>
      <c r="AX34" s="277"/>
      <c r="AY34" s="277"/>
      <c r="AZ34" s="277"/>
      <c r="BA34" s="277"/>
      <c r="BB34" s="277"/>
      <c r="BC34" s="278"/>
      <c r="BD34" s="278"/>
      <c r="BE34" s="278"/>
      <c r="BF34" s="278"/>
      <c r="BG34" s="278"/>
      <c r="BH34" s="278"/>
      <c r="BI34" s="279"/>
      <c r="BJ34" s="279"/>
      <c r="BK34" s="279"/>
      <c r="BL34" s="279"/>
      <c r="BM34" s="279"/>
      <c r="BN34" s="279"/>
      <c r="BO34" s="280"/>
      <c r="BP34" s="280"/>
      <c r="BQ34" s="280"/>
      <c r="BR34" s="280"/>
      <c r="BS34" s="280"/>
      <c r="BT34" s="280"/>
      <c r="BU34" s="281"/>
      <c r="BV34" s="281"/>
      <c r="BW34" s="281"/>
      <c r="BX34" s="281"/>
      <c r="BY34" s="281"/>
      <c r="BZ34" s="281"/>
      <c r="CA34" s="282"/>
      <c r="CB34" s="282"/>
      <c r="CC34" s="282"/>
      <c r="CD34" s="282"/>
      <c r="CE34" s="282"/>
      <c r="CF34" s="282"/>
      <c r="CG34" s="283"/>
      <c r="CH34" s="283"/>
      <c r="CI34" s="283"/>
      <c r="CJ34" s="283"/>
      <c r="CK34" s="283"/>
      <c r="CL34" s="283"/>
      <c r="CM34" s="284"/>
      <c r="CN34" s="284"/>
      <c r="CO34" s="284"/>
      <c r="CP34" s="284"/>
      <c r="CQ34" s="284"/>
      <c r="CR34" s="284"/>
      <c r="CS34" s="283"/>
      <c r="CT34" s="283"/>
      <c r="CU34" s="283"/>
      <c r="CV34" s="283"/>
      <c r="CW34" s="283"/>
      <c r="CX34" s="283"/>
      <c r="CY34" s="273"/>
      <c r="CZ34" s="285"/>
      <c r="DA34" s="286"/>
      <c r="DB34" s="287"/>
    </row>
    <row r="35" ht="15.75" customHeight="1">
      <c r="A35" s="304"/>
      <c r="B35" s="265"/>
      <c r="C35" s="266"/>
      <c r="D35" s="266"/>
      <c r="E35" s="266"/>
      <c r="F35" s="267"/>
      <c r="G35" s="267"/>
      <c r="H35" s="267"/>
      <c r="I35" s="267"/>
      <c r="J35" s="267"/>
      <c r="K35" s="267"/>
      <c r="L35" s="267"/>
      <c r="M35" s="269"/>
      <c r="N35" s="269"/>
      <c r="O35" s="269"/>
      <c r="P35" s="269"/>
      <c r="Q35" s="269"/>
      <c r="R35" s="269"/>
      <c r="S35" s="271"/>
      <c r="T35" s="271"/>
      <c r="U35" s="271"/>
      <c r="V35" s="271"/>
      <c r="W35" s="271"/>
      <c r="X35" s="271"/>
      <c r="Y35" s="273"/>
      <c r="Z35" s="273"/>
      <c r="AA35" s="273"/>
      <c r="AB35" s="273"/>
      <c r="AC35" s="273"/>
      <c r="AD35" s="273"/>
      <c r="AE35" s="274"/>
      <c r="AF35" s="274"/>
      <c r="AG35" s="274"/>
      <c r="AH35" s="274"/>
      <c r="AI35" s="274"/>
      <c r="AJ35" s="274"/>
      <c r="AK35" s="275"/>
      <c r="AL35" s="275"/>
      <c r="AM35" s="275"/>
      <c r="AN35" s="275"/>
      <c r="AO35" s="275"/>
      <c r="AP35" s="275"/>
      <c r="AQ35" s="276"/>
      <c r="AR35" s="276"/>
      <c r="AS35" s="276"/>
      <c r="AT35" s="276"/>
      <c r="AU35" s="276"/>
      <c r="AV35" s="276"/>
      <c r="AW35" s="277"/>
      <c r="AX35" s="277"/>
      <c r="AY35" s="277"/>
      <c r="AZ35" s="277"/>
      <c r="BA35" s="277"/>
      <c r="BB35" s="277"/>
      <c r="BC35" s="278"/>
      <c r="BD35" s="278"/>
      <c r="BE35" s="278"/>
      <c r="BF35" s="278"/>
      <c r="BG35" s="278"/>
      <c r="BH35" s="278"/>
      <c r="BI35" s="279"/>
      <c r="BJ35" s="279"/>
      <c r="BK35" s="279"/>
      <c r="BL35" s="279"/>
      <c r="BM35" s="279"/>
      <c r="BN35" s="279"/>
      <c r="BO35" s="280"/>
      <c r="BP35" s="280"/>
      <c r="BQ35" s="280"/>
      <c r="BR35" s="280"/>
      <c r="BS35" s="280"/>
      <c r="BT35" s="280"/>
      <c r="BU35" s="281"/>
      <c r="BV35" s="281"/>
      <c r="BW35" s="281"/>
      <c r="BX35" s="281"/>
      <c r="BY35" s="281"/>
      <c r="BZ35" s="281"/>
      <c r="CA35" s="282"/>
      <c r="CB35" s="282"/>
      <c r="CC35" s="282"/>
      <c r="CD35" s="282"/>
      <c r="CE35" s="282"/>
      <c r="CF35" s="282"/>
      <c r="CG35" s="283"/>
      <c r="CH35" s="283"/>
      <c r="CI35" s="283"/>
      <c r="CJ35" s="283"/>
      <c r="CK35" s="283"/>
      <c r="CL35" s="283"/>
      <c r="CM35" s="284"/>
      <c r="CN35" s="284"/>
      <c r="CO35" s="284"/>
      <c r="CP35" s="284"/>
      <c r="CQ35" s="284"/>
      <c r="CR35" s="284"/>
      <c r="CS35" s="283"/>
      <c r="CT35" s="283"/>
      <c r="CU35" s="283"/>
      <c r="CV35" s="283"/>
      <c r="CW35" s="283"/>
      <c r="CX35" s="283"/>
      <c r="CY35" s="273"/>
      <c r="CZ35" s="285"/>
      <c r="DA35" s="286"/>
      <c r="DB35" s="287"/>
    </row>
    <row r="36" ht="15.75" customHeight="1">
      <c r="A36" s="304"/>
      <c r="B36" s="265"/>
      <c r="C36" s="266"/>
      <c r="D36" s="266"/>
      <c r="E36" s="266"/>
      <c r="F36" s="267"/>
      <c r="G36" s="267"/>
      <c r="H36" s="267"/>
      <c r="I36" s="267"/>
      <c r="J36" s="267"/>
      <c r="K36" s="267"/>
      <c r="L36" s="267"/>
      <c r="M36" s="269"/>
      <c r="N36" s="269"/>
      <c r="O36" s="269"/>
      <c r="P36" s="269"/>
      <c r="Q36" s="269"/>
      <c r="R36" s="269"/>
      <c r="S36" s="271"/>
      <c r="T36" s="271"/>
      <c r="U36" s="271"/>
      <c r="V36" s="271"/>
      <c r="W36" s="271"/>
      <c r="X36" s="271"/>
      <c r="Y36" s="273"/>
      <c r="Z36" s="273"/>
      <c r="AA36" s="273"/>
      <c r="AB36" s="273"/>
      <c r="AC36" s="273"/>
      <c r="AD36" s="273"/>
      <c r="AE36" s="274"/>
      <c r="AF36" s="274"/>
      <c r="AG36" s="274"/>
      <c r="AH36" s="274"/>
      <c r="AI36" s="274"/>
      <c r="AJ36" s="274"/>
      <c r="AK36" s="275"/>
      <c r="AL36" s="275"/>
      <c r="AM36" s="275"/>
      <c r="AN36" s="275"/>
      <c r="AO36" s="275"/>
      <c r="AP36" s="275"/>
      <c r="AQ36" s="276"/>
      <c r="AR36" s="276"/>
      <c r="AS36" s="276"/>
      <c r="AT36" s="276"/>
      <c r="AU36" s="276"/>
      <c r="AV36" s="276"/>
      <c r="AW36" s="277"/>
      <c r="AX36" s="277"/>
      <c r="AY36" s="277"/>
      <c r="AZ36" s="277"/>
      <c r="BA36" s="277"/>
      <c r="BB36" s="277"/>
      <c r="BC36" s="278"/>
      <c r="BD36" s="278"/>
      <c r="BE36" s="278"/>
      <c r="BF36" s="278"/>
      <c r="BG36" s="278"/>
      <c r="BH36" s="278"/>
      <c r="BI36" s="279"/>
      <c r="BJ36" s="279"/>
      <c r="BK36" s="279"/>
      <c r="BL36" s="279"/>
      <c r="BM36" s="279"/>
      <c r="BN36" s="279"/>
      <c r="BO36" s="280"/>
      <c r="BP36" s="280"/>
      <c r="BQ36" s="280"/>
      <c r="BR36" s="280"/>
      <c r="BS36" s="280"/>
      <c r="BT36" s="280"/>
      <c r="BU36" s="281"/>
      <c r="BV36" s="281"/>
      <c r="BW36" s="281"/>
      <c r="BX36" s="281"/>
      <c r="BY36" s="281"/>
      <c r="BZ36" s="281"/>
      <c r="CA36" s="282"/>
      <c r="CB36" s="282"/>
      <c r="CC36" s="282"/>
      <c r="CD36" s="282"/>
      <c r="CE36" s="282"/>
      <c r="CF36" s="282"/>
      <c r="CG36" s="283"/>
      <c r="CH36" s="283"/>
      <c r="CI36" s="283"/>
      <c r="CJ36" s="283"/>
      <c r="CK36" s="283"/>
      <c r="CL36" s="283"/>
      <c r="CM36" s="284"/>
      <c r="CN36" s="284"/>
      <c r="CO36" s="284"/>
      <c r="CP36" s="284"/>
      <c r="CQ36" s="284"/>
      <c r="CR36" s="284"/>
      <c r="CS36" s="283"/>
      <c r="CT36" s="283"/>
      <c r="CU36" s="283"/>
      <c r="CV36" s="283"/>
      <c r="CW36" s="283"/>
      <c r="CX36" s="283"/>
      <c r="CY36" s="273"/>
      <c r="CZ36" s="285"/>
      <c r="DA36" s="286"/>
      <c r="DB36" s="287"/>
    </row>
    <row r="37" ht="15.75" customHeight="1">
      <c r="A37" s="304"/>
      <c r="B37" s="265"/>
      <c r="C37" s="266"/>
      <c r="D37" s="266"/>
      <c r="E37" s="266"/>
      <c r="F37" s="267"/>
      <c r="G37" s="267"/>
      <c r="H37" s="267"/>
      <c r="I37" s="267"/>
      <c r="J37" s="267"/>
      <c r="K37" s="267"/>
      <c r="L37" s="267"/>
      <c r="M37" s="269"/>
      <c r="N37" s="269"/>
      <c r="O37" s="269"/>
      <c r="P37" s="269"/>
      <c r="Q37" s="269"/>
      <c r="R37" s="269"/>
      <c r="S37" s="271"/>
      <c r="T37" s="271"/>
      <c r="U37" s="271"/>
      <c r="V37" s="271"/>
      <c r="W37" s="271"/>
      <c r="X37" s="271"/>
      <c r="Y37" s="273"/>
      <c r="Z37" s="273"/>
      <c r="AA37" s="273"/>
      <c r="AB37" s="273"/>
      <c r="AC37" s="273"/>
      <c r="AD37" s="273"/>
      <c r="AE37" s="274"/>
      <c r="AF37" s="274"/>
      <c r="AG37" s="274"/>
      <c r="AH37" s="274"/>
      <c r="AI37" s="274"/>
      <c r="AJ37" s="274"/>
      <c r="AK37" s="275"/>
      <c r="AL37" s="275"/>
      <c r="AM37" s="275"/>
      <c r="AN37" s="275"/>
      <c r="AO37" s="275"/>
      <c r="AP37" s="275"/>
      <c r="AQ37" s="276"/>
      <c r="AR37" s="276"/>
      <c r="AS37" s="276"/>
      <c r="AT37" s="276"/>
      <c r="AU37" s="276"/>
      <c r="AV37" s="276"/>
      <c r="AW37" s="277"/>
      <c r="AX37" s="277"/>
      <c r="AY37" s="277"/>
      <c r="AZ37" s="277"/>
      <c r="BA37" s="277"/>
      <c r="BB37" s="277"/>
      <c r="BC37" s="278"/>
      <c r="BD37" s="278"/>
      <c r="BE37" s="278"/>
      <c r="BF37" s="278"/>
      <c r="BG37" s="278"/>
      <c r="BH37" s="278"/>
      <c r="BI37" s="279"/>
      <c r="BJ37" s="279"/>
      <c r="BK37" s="279"/>
      <c r="BL37" s="279"/>
      <c r="BM37" s="279"/>
      <c r="BN37" s="279"/>
      <c r="BO37" s="280"/>
      <c r="BP37" s="280"/>
      <c r="BQ37" s="280"/>
      <c r="BR37" s="280"/>
      <c r="BS37" s="280"/>
      <c r="BT37" s="280"/>
      <c r="BU37" s="281"/>
      <c r="BV37" s="281"/>
      <c r="BW37" s="281"/>
      <c r="BX37" s="281"/>
      <c r="BY37" s="281"/>
      <c r="BZ37" s="281"/>
      <c r="CA37" s="282"/>
      <c r="CB37" s="282"/>
      <c r="CC37" s="282"/>
      <c r="CD37" s="282"/>
      <c r="CE37" s="282"/>
      <c r="CF37" s="282"/>
      <c r="CG37" s="283"/>
      <c r="CH37" s="283"/>
      <c r="CI37" s="283"/>
      <c r="CJ37" s="283"/>
      <c r="CK37" s="283"/>
      <c r="CL37" s="283"/>
      <c r="CM37" s="284"/>
      <c r="CN37" s="284"/>
      <c r="CO37" s="284"/>
      <c r="CP37" s="284"/>
      <c r="CQ37" s="284"/>
      <c r="CR37" s="284"/>
      <c r="CS37" s="283"/>
      <c r="CT37" s="283"/>
      <c r="CU37" s="283"/>
      <c r="CV37" s="283"/>
      <c r="CW37" s="283"/>
      <c r="CX37" s="283"/>
      <c r="CY37" s="273"/>
      <c r="CZ37" s="285"/>
      <c r="DA37" s="286"/>
      <c r="DB37" s="287"/>
    </row>
    <row r="38" ht="15.75" customHeight="1">
      <c r="A38" s="304"/>
      <c r="B38" s="265"/>
      <c r="C38" s="266"/>
      <c r="D38" s="266"/>
      <c r="E38" s="266"/>
      <c r="F38" s="267"/>
      <c r="G38" s="267"/>
      <c r="H38" s="267"/>
      <c r="I38" s="267"/>
      <c r="J38" s="267"/>
      <c r="K38" s="267"/>
      <c r="L38" s="267"/>
      <c r="M38" s="269"/>
      <c r="N38" s="269"/>
      <c r="O38" s="269"/>
      <c r="P38" s="269"/>
      <c r="Q38" s="269"/>
      <c r="R38" s="269"/>
      <c r="S38" s="271"/>
      <c r="T38" s="271"/>
      <c r="U38" s="271"/>
      <c r="V38" s="271"/>
      <c r="W38" s="271"/>
      <c r="X38" s="271"/>
      <c r="Y38" s="273"/>
      <c r="Z38" s="273"/>
      <c r="AA38" s="273"/>
      <c r="AB38" s="273"/>
      <c r="AC38" s="273"/>
      <c r="AD38" s="273"/>
      <c r="AE38" s="274"/>
      <c r="AF38" s="274"/>
      <c r="AG38" s="274"/>
      <c r="AH38" s="274"/>
      <c r="AI38" s="274"/>
      <c r="AJ38" s="274"/>
      <c r="AK38" s="275"/>
      <c r="AL38" s="275"/>
      <c r="AM38" s="275"/>
      <c r="AN38" s="275"/>
      <c r="AO38" s="275"/>
      <c r="AP38" s="275"/>
      <c r="AQ38" s="276"/>
      <c r="AR38" s="276"/>
      <c r="AS38" s="276"/>
      <c r="AT38" s="276"/>
      <c r="AU38" s="276"/>
      <c r="AV38" s="276"/>
      <c r="AW38" s="277"/>
      <c r="AX38" s="277"/>
      <c r="AY38" s="277"/>
      <c r="AZ38" s="277"/>
      <c r="BA38" s="277"/>
      <c r="BB38" s="277"/>
      <c r="BC38" s="278"/>
      <c r="BD38" s="278"/>
      <c r="BE38" s="278"/>
      <c r="BF38" s="278"/>
      <c r="BG38" s="278"/>
      <c r="BH38" s="278"/>
      <c r="BI38" s="279"/>
      <c r="BJ38" s="279"/>
      <c r="BK38" s="279"/>
      <c r="BL38" s="279"/>
      <c r="BM38" s="279"/>
      <c r="BN38" s="279"/>
      <c r="BO38" s="280"/>
      <c r="BP38" s="280"/>
      <c r="BQ38" s="280"/>
      <c r="BR38" s="280"/>
      <c r="BS38" s="280"/>
      <c r="BT38" s="280"/>
      <c r="BU38" s="281"/>
      <c r="BV38" s="281"/>
      <c r="BW38" s="281"/>
      <c r="BX38" s="281"/>
      <c r="BY38" s="281"/>
      <c r="BZ38" s="281"/>
      <c r="CA38" s="282"/>
      <c r="CB38" s="282"/>
      <c r="CC38" s="282"/>
      <c r="CD38" s="282"/>
      <c r="CE38" s="282"/>
      <c r="CF38" s="282"/>
      <c r="CG38" s="283"/>
      <c r="CH38" s="283"/>
      <c r="CI38" s="283"/>
      <c r="CJ38" s="283"/>
      <c r="CK38" s="283"/>
      <c r="CL38" s="283"/>
      <c r="CM38" s="284"/>
      <c r="CN38" s="284"/>
      <c r="CO38" s="284"/>
      <c r="CP38" s="284"/>
      <c r="CQ38" s="284"/>
      <c r="CR38" s="284"/>
      <c r="CS38" s="283"/>
      <c r="CT38" s="283"/>
      <c r="CU38" s="283"/>
      <c r="CV38" s="283"/>
      <c r="CW38" s="283"/>
      <c r="CX38" s="283"/>
      <c r="CY38" s="273"/>
      <c r="CZ38" s="285"/>
      <c r="DA38" s="286"/>
      <c r="DB38" s="287"/>
    </row>
    <row r="39" ht="15.75" customHeight="1">
      <c r="A39" s="304"/>
      <c r="B39" s="265"/>
      <c r="C39" s="266"/>
      <c r="D39" s="266"/>
      <c r="E39" s="266"/>
      <c r="F39" s="267"/>
      <c r="G39" s="267"/>
      <c r="H39" s="267"/>
      <c r="I39" s="267"/>
      <c r="J39" s="267"/>
      <c r="K39" s="267"/>
      <c r="L39" s="267"/>
      <c r="M39" s="269"/>
      <c r="N39" s="269"/>
      <c r="O39" s="269"/>
      <c r="P39" s="269"/>
      <c r="Q39" s="269"/>
      <c r="R39" s="269"/>
      <c r="S39" s="271"/>
      <c r="T39" s="271"/>
      <c r="U39" s="271"/>
      <c r="V39" s="271"/>
      <c r="W39" s="271"/>
      <c r="X39" s="271"/>
      <c r="Y39" s="273"/>
      <c r="Z39" s="273"/>
      <c r="AA39" s="273"/>
      <c r="AB39" s="273"/>
      <c r="AC39" s="273"/>
      <c r="AD39" s="273"/>
      <c r="AE39" s="274"/>
      <c r="AF39" s="274"/>
      <c r="AG39" s="274"/>
      <c r="AH39" s="274"/>
      <c r="AI39" s="274"/>
      <c r="AJ39" s="274"/>
      <c r="AK39" s="275"/>
      <c r="AL39" s="275"/>
      <c r="AM39" s="275"/>
      <c r="AN39" s="275"/>
      <c r="AO39" s="275"/>
      <c r="AP39" s="275"/>
      <c r="AQ39" s="276"/>
      <c r="AR39" s="276"/>
      <c r="AS39" s="276"/>
      <c r="AT39" s="276"/>
      <c r="AU39" s="276"/>
      <c r="AV39" s="276"/>
      <c r="AW39" s="277"/>
      <c r="AX39" s="277"/>
      <c r="AY39" s="277"/>
      <c r="AZ39" s="277"/>
      <c r="BA39" s="277"/>
      <c r="BB39" s="277"/>
      <c r="BC39" s="278"/>
      <c r="BD39" s="278"/>
      <c r="BE39" s="278"/>
      <c r="BF39" s="278"/>
      <c r="BG39" s="278"/>
      <c r="BH39" s="278"/>
      <c r="BI39" s="279"/>
      <c r="BJ39" s="279"/>
      <c r="BK39" s="279"/>
      <c r="BL39" s="279"/>
      <c r="BM39" s="279"/>
      <c r="BN39" s="279"/>
      <c r="BO39" s="280"/>
      <c r="BP39" s="280"/>
      <c r="BQ39" s="280"/>
      <c r="BR39" s="280"/>
      <c r="BS39" s="280"/>
      <c r="BT39" s="280"/>
      <c r="BU39" s="281"/>
      <c r="BV39" s="281"/>
      <c r="BW39" s="281"/>
      <c r="BX39" s="281"/>
      <c r="BY39" s="281"/>
      <c r="BZ39" s="281"/>
      <c r="CA39" s="282"/>
      <c r="CB39" s="282"/>
      <c r="CC39" s="282"/>
      <c r="CD39" s="282"/>
      <c r="CE39" s="282"/>
      <c r="CF39" s="282"/>
      <c r="CG39" s="283"/>
      <c r="CH39" s="283"/>
      <c r="CI39" s="283"/>
      <c r="CJ39" s="283"/>
      <c r="CK39" s="283"/>
      <c r="CL39" s="283"/>
      <c r="CM39" s="284"/>
      <c r="CN39" s="284"/>
      <c r="CO39" s="284"/>
      <c r="CP39" s="284"/>
      <c r="CQ39" s="284"/>
      <c r="CR39" s="284"/>
      <c r="CS39" s="283"/>
      <c r="CT39" s="283"/>
      <c r="CU39" s="283"/>
      <c r="CV39" s="283"/>
      <c r="CW39" s="283"/>
      <c r="CX39" s="283"/>
      <c r="CY39" s="273"/>
      <c r="CZ39" s="285"/>
      <c r="DA39" s="286"/>
      <c r="DB39" s="287"/>
    </row>
    <row r="40" ht="15.75" customHeight="1">
      <c r="A40" s="304"/>
      <c r="B40" s="265"/>
      <c r="C40" s="266"/>
      <c r="D40" s="266"/>
      <c r="E40" s="266"/>
      <c r="F40" s="267"/>
      <c r="G40" s="267"/>
      <c r="H40" s="267"/>
      <c r="I40" s="267"/>
      <c r="J40" s="267"/>
      <c r="K40" s="267"/>
      <c r="L40" s="267"/>
      <c r="M40" s="269"/>
      <c r="N40" s="269"/>
      <c r="O40" s="269"/>
      <c r="P40" s="269"/>
      <c r="Q40" s="269"/>
      <c r="R40" s="269"/>
      <c r="S40" s="271"/>
      <c r="T40" s="271"/>
      <c r="U40" s="271"/>
      <c r="V40" s="271"/>
      <c r="W40" s="271"/>
      <c r="X40" s="271"/>
      <c r="Y40" s="273"/>
      <c r="Z40" s="273"/>
      <c r="AA40" s="273"/>
      <c r="AB40" s="273"/>
      <c r="AC40" s="273"/>
      <c r="AD40" s="273"/>
      <c r="AE40" s="274"/>
      <c r="AF40" s="274"/>
      <c r="AG40" s="274"/>
      <c r="AH40" s="274"/>
      <c r="AI40" s="274"/>
      <c r="AJ40" s="274"/>
      <c r="AK40" s="275"/>
      <c r="AL40" s="275"/>
      <c r="AM40" s="275"/>
      <c r="AN40" s="275"/>
      <c r="AO40" s="275"/>
      <c r="AP40" s="275"/>
      <c r="AQ40" s="276"/>
      <c r="AR40" s="276"/>
      <c r="AS40" s="276"/>
      <c r="AT40" s="276"/>
      <c r="AU40" s="276"/>
      <c r="AV40" s="276"/>
      <c r="AW40" s="277"/>
      <c r="AX40" s="277"/>
      <c r="AY40" s="277"/>
      <c r="AZ40" s="277"/>
      <c r="BA40" s="277"/>
      <c r="BB40" s="277"/>
      <c r="BC40" s="278"/>
      <c r="BD40" s="278"/>
      <c r="BE40" s="278"/>
      <c r="BF40" s="278"/>
      <c r="BG40" s="278"/>
      <c r="BH40" s="278"/>
      <c r="BI40" s="279"/>
      <c r="BJ40" s="279"/>
      <c r="BK40" s="279"/>
      <c r="BL40" s="279"/>
      <c r="BM40" s="279"/>
      <c r="BN40" s="279"/>
      <c r="BO40" s="280"/>
      <c r="BP40" s="280"/>
      <c r="BQ40" s="280"/>
      <c r="BR40" s="280"/>
      <c r="BS40" s="280"/>
      <c r="BT40" s="280"/>
      <c r="BU40" s="281"/>
      <c r="BV40" s="281"/>
      <c r="BW40" s="281"/>
      <c r="BX40" s="281"/>
      <c r="BY40" s="281"/>
      <c r="BZ40" s="281"/>
      <c r="CA40" s="282"/>
      <c r="CB40" s="282"/>
      <c r="CC40" s="282"/>
      <c r="CD40" s="282"/>
      <c r="CE40" s="282"/>
      <c r="CF40" s="282"/>
      <c r="CG40" s="283"/>
      <c r="CH40" s="283"/>
      <c r="CI40" s="283"/>
      <c r="CJ40" s="283"/>
      <c r="CK40" s="283"/>
      <c r="CL40" s="283"/>
      <c r="CM40" s="284"/>
      <c r="CN40" s="284"/>
      <c r="CO40" s="284"/>
      <c r="CP40" s="284"/>
      <c r="CQ40" s="284"/>
      <c r="CR40" s="284"/>
      <c r="CS40" s="283"/>
      <c r="CT40" s="283"/>
      <c r="CU40" s="283"/>
      <c r="CV40" s="283"/>
      <c r="CW40" s="283"/>
      <c r="CX40" s="283"/>
      <c r="CY40" s="273"/>
      <c r="CZ40" s="285"/>
      <c r="DA40" s="286"/>
      <c r="DB40" s="287"/>
    </row>
    <row r="41" ht="15.75" customHeight="1">
      <c r="A41" s="304"/>
      <c r="B41" s="265"/>
      <c r="C41" s="266"/>
      <c r="D41" s="266"/>
      <c r="E41" s="266"/>
      <c r="F41" s="267"/>
      <c r="G41" s="267"/>
      <c r="H41" s="267"/>
      <c r="I41" s="267"/>
      <c r="J41" s="267"/>
      <c r="K41" s="267"/>
      <c r="L41" s="267"/>
      <c r="M41" s="269"/>
      <c r="N41" s="269"/>
      <c r="O41" s="269"/>
      <c r="P41" s="269"/>
      <c r="Q41" s="269"/>
      <c r="R41" s="269"/>
      <c r="S41" s="271"/>
      <c r="T41" s="271"/>
      <c r="U41" s="271"/>
      <c r="V41" s="271"/>
      <c r="W41" s="271"/>
      <c r="X41" s="271"/>
      <c r="Y41" s="273"/>
      <c r="Z41" s="273"/>
      <c r="AA41" s="273"/>
      <c r="AB41" s="273"/>
      <c r="AC41" s="273"/>
      <c r="AD41" s="273"/>
      <c r="AE41" s="274"/>
      <c r="AF41" s="274"/>
      <c r="AG41" s="274"/>
      <c r="AH41" s="274"/>
      <c r="AI41" s="274"/>
      <c r="AJ41" s="274"/>
      <c r="AK41" s="275"/>
      <c r="AL41" s="275"/>
      <c r="AM41" s="275"/>
      <c r="AN41" s="275"/>
      <c r="AO41" s="275"/>
      <c r="AP41" s="275"/>
      <c r="AQ41" s="276"/>
      <c r="AR41" s="276"/>
      <c r="AS41" s="276"/>
      <c r="AT41" s="276"/>
      <c r="AU41" s="276"/>
      <c r="AV41" s="276"/>
      <c r="AW41" s="277"/>
      <c r="AX41" s="277"/>
      <c r="AY41" s="277"/>
      <c r="AZ41" s="277"/>
      <c r="BA41" s="277"/>
      <c r="BB41" s="277"/>
      <c r="BC41" s="278"/>
      <c r="BD41" s="278"/>
      <c r="BE41" s="278"/>
      <c r="BF41" s="278"/>
      <c r="BG41" s="278"/>
      <c r="BH41" s="278"/>
      <c r="BI41" s="279"/>
      <c r="BJ41" s="279"/>
      <c r="BK41" s="279"/>
      <c r="BL41" s="279"/>
      <c r="BM41" s="279"/>
      <c r="BN41" s="279"/>
      <c r="BO41" s="280"/>
      <c r="BP41" s="280"/>
      <c r="BQ41" s="280"/>
      <c r="BR41" s="280"/>
      <c r="BS41" s="280"/>
      <c r="BT41" s="280"/>
      <c r="BU41" s="281"/>
      <c r="BV41" s="281"/>
      <c r="BW41" s="281"/>
      <c r="BX41" s="281"/>
      <c r="BY41" s="281"/>
      <c r="BZ41" s="281"/>
      <c r="CA41" s="282"/>
      <c r="CB41" s="282"/>
      <c r="CC41" s="282"/>
      <c r="CD41" s="282"/>
      <c r="CE41" s="282"/>
      <c r="CF41" s="282"/>
      <c r="CG41" s="283"/>
      <c r="CH41" s="283"/>
      <c r="CI41" s="283"/>
      <c r="CJ41" s="283"/>
      <c r="CK41" s="283"/>
      <c r="CL41" s="283"/>
      <c r="CM41" s="284"/>
      <c r="CN41" s="284"/>
      <c r="CO41" s="284"/>
      <c r="CP41" s="284"/>
      <c r="CQ41" s="284"/>
      <c r="CR41" s="284"/>
      <c r="CS41" s="283"/>
      <c r="CT41" s="283"/>
      <c r="CU41" s="283"/>
      <c r="CV41" s="283"/>
      <c r="CW41" s="283"/>
      <c r="CX41" s="283"/>
      <c r="CY41" s="273"/>
      <c r="CZ41" s="285"/>
      <c r="DA41" s="286"/>
      <c r="DB41" s="287"/>
    </row>
    <row r="42" ht="15.75" customHeight="1">
      <c r="A42" s="304"/>
      <c r="B42" s="265"/>
      <c r="C42" s="266"/>
      <c r="D42" s="266"/>
      <c r="E42" s="266"/>
      <c r="F42" s="267"/>
      <c r="G42" s="267"/>
      <c r="H42" s="267"/>
      <c r="I42" s="267"/>
      <c r="J42" s="267"/>
      <c r="K42" s="267"/>
      <c r="L42" s="267"/>
      <c r="M42" s="269"/>
      <c r="N42" s="269"/>
      <c r="O42" s="269"/>
      <c r="P42" s="269"/>
      <c r="Q42" s="269"/>
      <c r="R42" s="269"/>
      <c r="S42" s="271"/>
      <c r="T42" s="271"/>
      <c r="U42" s="271"/>
      <c r="V42" s="271"/>
      <c r="W42" s="271"/>
      <c r="X42" s="271"/>
      <c r="Y42" s="273"/>
      <c r="Z42" s="273"/>
      <c r="AA42" s="273"/>
      <c r="AB42" s="273"/>
      <c r="AC42" s="273"/>
      <c r="AD42" s="273"/>
      <c r="AE42" s="274"/>
      <c r="AF42" s="274"/>
      <c r="AG42" s="274"/>
      <c r="AH42" s="274"/>
      <c r="AI42" s="274"/>
      <c r="AJ42" s="274"/>
      <c r="AK42" s="275"/>
      <c r="AL42" s="275"/>
      <c r="AM42" s="275"/>
      <c r="AN42" s="275"/>
      <c r="AO42" s="275"/>
      <c r="AP42" s="275"/>
      <c r="AQ42" s="276"/>
      <c r="AR42" s="276"/>
      <c r="AS42" s="276"/>
      <c r="AT42" s="276"/>
      <c r="AU42" s="276"/>
      <c r="AV42" s="276"/>
      <c r="AW42" s="277"/>
      <c r="AX42" s="277"/>
      <c r="AY42" s="277"/>
      <c r="AZ42" s="277"/>
      <c r="BA42" s="277"/>
      <c r="BB42" s="277"/>
      <c r="BC42" s="278"/>
      <c r="BD42" s="278"/>
      <c r="BE42" s="278"/>
      <c r="BF42" s="278"/>
      <c r="BG42" s="278"/>
      <c r="BH42" s="278"/>
      <c r="BI42" s="279"/>
      <c r="BJ42" s="279"/>
      <c r="BK42" s="279"/>
      <c r="BL42" s="279"/>
      <c r="BM42" s="279"/>
      <c r="BN42" s="279"/>
      <c r="BO42" s="280"/>
      <c r="BP42" s="280"/>
      <c r="BQ42" s="280"/>
      <c r="BR42" s="280"/>
      <c r="BS42" s="280"/>
      <c r="BT42" s="280"/>
      <c r="BU42" s="281"/>
      <c r="BV42" s="281"/>
      <c r="BW42" s="281"/>
      <c r="BX42" s="281"/>
      <c r="BY42" s="281"/>
      <c r="BZ42" s="281"/>
      <c r="CA42" s="282"/>
      <c r="CB42" s="282"/>
      <c r="CC42" s="282"/>
      <c r="CD42" s="282"/>
      <c r="CE42" s="282"/>
      <c r="CF42" s="282"/>
      <c r="CG42" s="283"/>
      <c r="CH42" s="283"/>
      <c r="CI42" s="283"/>
      <c r="CJ42" s="283"/>
      <c r="CK42" s="283"/>
      <c r="CL42" s="283"/>
      <c r="CM42" s="284"/>
      <c r="CN42" s="284"/>
      <c r="CO42" s="284"/>
      <c r="CP42" s="284"/>
      <c r="CQ42" s="284"/>
      <c r="CR42" s="284"/>
      <c r="CS42" s="283"/>
      <c r="CT42" s="283"/>
      <c r="CU42" s="283"/>
      <c r="CV42" s="283"/>
      <c r="CW42" s="283"/>
      <c r="CX42" s="283"/>
      <c r="CY42" s="273"/>
      <c r="CZ42" s="285"/>
      <c r="DA42" s="286"/>
      <c r="DB42" s="287"/>
    </row>
    <row r="43" ht="15.75" customHeight="1">
      <c r="A43" s="304"/>
      <c r="B43" s="265"/>
      <c r="C43" s="266"/>
      <c r="D43" s="266"/>
      <c r="E43" s="266"/>
      <c r="F43" s="267"/>
      <c r="G43" s="267"/>
      <c r="H43" s="267"/>
      <c r="I43" s="267"/>
      <c r="J43" s="267"/>
      <c r="K43" s="267"/>
      <c r="L43" s="267"/>
      <c r="M43" s="269"/>
      <c r="N43" s="269"/>
      <c r="O43" s="269"/>
      <c r="P43" s="269"/>
      <c r="Q43" s="269"/>
      <c r="R43" s="269"/>
      <c r="S43" s="271"/>
      <c r="T43" s="271"/>
      <c r="U43" s="271"/>
      <c r="V43" s="271"/>
      <c r="W43" s="271"/>
      <c r="X43" s="271"/>
      <c r="Y43" s="273"/>
      <c r="Z43" s="273"/>
      <c r="AA43" s="273"/>
      <c r="AB43" s="273"/>
      <c r="AC43" s="273"/>
      <c r="AD43" s="273"/>
      <c r="AE43" s="274"/>
      <c r="AF43" s="274"/>
      <c r="AG43" s="274"/>
      <c r="AH43" s="274"/>
      <c r="AI43" s="274"/>
      <c r="AJ43" s="274"/>
      <c r="AK43" s="275"/>
      <c r="AL43" s="275"/>
      <c r="AM43" s="275"/>
      <c r="AN43" s="275"/>
      <c r="AO43" s="275"/>
      <c r="AP43" s="275"/>
      <c r="AQ43" s="276"/>
      <c r="AR43" s="276"/>
      <c r="AS43" s="276"/>
      <c r="AT43" s="276"/>
      <c r="AU43" s="276"/>
      <c r="AV43" s="276"/>
      <c r="AW43" s="277"/>
      <c r="AX43" s="277"/>
      <c r="AY43" s="277"/>
      <c r="AZ43" s="277"/>
      <c r="BA43" s="277"/>
      <c r="BB43" s="277"/>
      <c r="BC43" s="278"/>
      <c r="BD43" s="278"/>
      <c r="BE43" s="278"/>
      <c r="BF43" s="278"/>
      <c r="BG43" s="278"/>
      <c r="BH43" s="278"/>
      <c r="BI43" s="279"/>
      <c r="BJ43" s="279"/>
      <c r="BK43" s="279"/>
      <c r="BL43" s="279"/>
      <c r="BM43" s="279"/>
      <c r="BN43" s="279"/>
      <c r="BO43" s="280"/>
      <c r="BP43" s="280"/>
      <c r="BQ43" s="280"/>
      <c r="BR43" s="280"/>
      <c r="BS43" s="280"/>
      <c r="BT43" s="280"/>
      <c r="BU43" s="281"/>
      <c r="BV43" s="281"/>
      <c r="BW43" s="281"/>
      <c r="BX43" s="281"/>
      <c r="BY43" s="281"/>
      <c r="BZ43" s="281"/>
      <c r="CA43" s="282"/>
      <c r="CB43" s="282"/>
      <c r="CC43" s="282"/>
      <c r="CD43" s="282"/>
      <c r="CE43" s="282"/>
      <c r="CF43" s="282"/>
      <c r="CG43" s="283"/>
      <c r="CH43" s="283"/>
      <c r="CI43" s="283"/>
      <c r="CJ43" s="283"/>
      <c r="CK43" s="283"/>
      <c r="CL43" s="283"/>
      <c r="CM43" s="284"/>
      <c r="CN43" s="284"/>
      <c r="CO43" s="284"/>
      <c r="CP43" s="284"/>
      <c r="CQ43" s="284"/>
      <c r="CR43" s="284"/>
      <c r="CS43" s="283"/>
      <c r="CT43" s="283"/>
      <c r="CU43" s="283"/>
      <c r="CV43" s="283"/>
      <c r="CW43" s="283"/>
      <c r="CX43" s="283"/>
      <c r="CY43" s="273"/>
      <c r="CZ43" s="285"/>
      <c r="DA43" s="286"/>
      <c r="DB43" s="287"/>
    </row>
    <row r="44" ht="15.75" customHeight="1">
      <c r="A44" s="304"/>
      <c r="B44" s="265"/>
      <c r="C44" s="266"/>
      <c r="D44" s="266"/>
      <c r="E44" s="266"/>
      <c r="F44" s="267"/>
      <c r="G44" s="267"/>
      <c r="H44" s="267"/>
      <c r="I44" s="267"/>
      <c r="J44" s="267"/>
      <c r="K44" s="267"/>
      <c r="L44" s="267"/>
      <c r="M44" s="269"/>
      <c r="N44" s="269"/>
      <c r="O44" s="269"/>
      <c r="P44" s="269"/>
      <c r="Q44" s="269"/>
      <c r="R44" s="269"/>
      <c r="S44" s="271"/>
      <c r="T44" s="271"/>
      <c r="U44" s="271"/>
      <c r="V44" s="271"/>
      <c r="W44" s="271"/>
      <c r="X44" s="271"/>
      <c r="Y44" s="273"/>
      <c r="Z44" s="273"/>
      <c r="AA44" s="273"/>
      <c r="AB44" s="273"/>
      <c r="AC44" s="273"/>
      <c r="AD44" s="273"/>
      <c r="AE44" s="274"/>
      <c r="AF44" s="274"/>
      <c r="AG44" s="274"/>
      <c r="AH44" s="274"/>
      <c r="AI44" s="274"/>
      <c r="AJ44" s="274"/>
      <c r="AK44" s="275"/>
      <c r="AL44" s="275"/>
      <c r="AM44" s="275"/>
      <c r="AN44" s="275"/>
      <c r="AO44" s="275"/>
      <c r="AP44" s="275"/>
      <c r="AQ44" s="276"/>
      <c r="AR44" s="276"/>
      <c r="AS44" s="276"/>
      <c r="AT44" s="276"/>
      <c r="AU44" s="276"/>
      <c r="AV44" s="276"/>
      <c r="AW44" s="277"/>
      <c r="AX44" s="277"/>
      <c r="AY44" s="277"/>
      <c r="AZ44" s="277"/>
      <c r="BA44" s="277"/>
      <c r="BB44" s="277"/>
      <c r="BC44" s="278"/>
      <c r="BD44" s="278"/>
      <c r="BE44" s="278"/>
      <c r="BF44" s="278"/>
      <c r="BG44" s="278"/>
      <c r="BH44" s="278"/>
      <c r="BI44" s="279"/>
      <c r="BJ44" s="279"/>
      <c r="BK44" s="279"/>
      <c r="BL44" s="279"/>
      <c r="BM44" s="279"/>
      <c r="BN44" s="279"/>
      <c r="BO44" s="280"/>
      <c r="BP44" s="280"/>
      <c r="BQ44" s="280"/>
      <c r="BR44" s="280"/>
      <c r="BS44" s="280"/>
      <c r="BT44" s="280"/>
      <c r="BU44" s="281"/>
      <c r="BV44" s="281"/>
      <c r="BW44" s="281"/>
      <c r="BX44" s="281"/>
      <c r="BY44" s="281"/>
      <c r="BZ44" s="281"/>
      <c r="CA44" s="282"/>
      <c r="CB44" s="282"/>
      <c r="CC44" s="282"/>
      <c r="CD44" s="282"/>
      <c r="CE44" s="282"/>
      <c r="CF44" s="282"/>
      <c r="CG44" s="283"/>
      <c r="CH44" s="283"/>
      <c r="CI44" s="283"/>
      <c r="CJ44" s="283"/>
      <c r="CK44" s="283"/>
      <c r="CL44" s="283"/>
      <c r="CM44" s="284"/>
      <c r="CN44" s="284"/>
      <c r="CO44" s="284"/>
      <c r="CP44" s="284"/>
      <c r="CQ44" s="284"/>
      <c r="CR44" s="284"/>
      <c r="CS44" s="283"/>
      <c r="CT44" s="283"/>
      <c r="CU44" s="283"/>
      <c r="CV44" s="283"/>
      <c r="CW44" s="283"/>
      <c r="CX44" s="283"/>
      <c r="CY44" s="273"/>
      <c r="CZ44" s="285"/>
      <c r="DA44" s="286"/>
      <c r="DB44" s="287"/>
    </row>
    <row r="45" ht="15.75" customHeight="1">
      <c r="A45" s="304"/>
      <c r="B45" s="265"/>
      <c r="C45" s="266"/>
      <c r="D45" s="266"/>
      <c r="E45" s="266"/>
      <c r="F45" s="267"/>
      <c r="G45" s="267"/>
      <c r="H45" s="267"/>
      <c r="I45" s="267"/>
      <c r="J45" s="267"/>
      <c r="K45" s="267"/>
      <c r="L45" s="267"/>
      <c r="M45" s="269"/>
      <c r="N45" s="269"/>
      <c r="O45" s="269"/>
      <c r="P45" s="269"/>
      <c r="Q45" s="269"/>
      <c r="R45" s="269"/>
      <c r="S45" s="271"/>
      <c r="T45" s="271"/>
      <c r="U45" s="271"/>
      <c r="V45" s="271"/>
      <c r="W45" s="271"/>
      <c r="X45" s="271"/>
      <c r="Y45" s="273"/>
      <c r="Z45" s="273"/>
      <c r="AA45" s="273"/>
      <c r="AB45" s="273"/>
      <c r="AC45" s="273"/>
      <c r="AD45" s="273"/>
      <c r="AE45" s="274"/>
      <c r="AF45" s="274"/>
      <c r="AG45" s="274"/>
      <c r="AH45" s="274"/>
      <c r="AI45" s="274"/>
      <c r="AJ45" s="274"/>
      <c r="AK45" s="275"/>
      <c r="AL45" s="275"/>
      <c r="AM45" s="275"/>
      <c r="AN45" s="275"/>
      <c r="AO45" s="275"/>
      <c r="AP45" s="275"/>
      <c r="AQ45" s="276"/>
      <c r="AR45" s="276"/>
      <c r="AS45" s="276"/>
      <c r="AT45" s="276"/>
      <c r="AU45" s="276"/>
      <c r="AV45" s="276"/>
      <c r="AW45" s="277"/>
      <c r="AX45" s="277"/>
      <c r="AY45" s="277"/>
      <c r="AZ45" s="277"/>
      <c r="BA45" s="277"/>
      <c r="BB45" s="277"/>
      <c r="BC45" s="278"/>
      <c r="BD45" s="278"/>
      <c r="BE45" s="278"/>
      <c r="BF45" s="278"/>
      <c r="BG45" s="278"/>
      <c r="BH45" s="278"/>
      <c r="BI45" s="279"/>
      <c r="BJ45" s="279"/>
      <c r="BK45" s="279"/>
      <c r="BL45" s="279"/>
      <c r="BM45" s="279"/>
      <c r="BN45" s="279"/>
      <c r="BO45" s="280"/>
      <c r="BP45" s="280"/>
      <c r="BQ45" s="280"/>
      <c r="BR45" s="280"/>
      <c r="BS45" s="280"/>
      <c r="BT45" s="280"/>
      <c r="BU45" s="281"/>
      <c r="BV45" s="281"/>
      <c r="BW45" s="281"/>
      <c r="BX45" s="281"/>
      <c r="BY45" s="281"/>
      <c r="BZ45" s="281"/>
      <c r="CA45" s="282"/>
      <c r="CB45" s="282"/>
      <c r="CC45" s="282"/>
      <c r="CD45" s="282"/>
      <c r="CE45" s="282"/>
      <c r="CF45" s="282"/>
      <c r="CG45" s="283"/>
      <c r="CH45" s="283"/>
      <c r="CI45" s="283"/>
      <c r="CJ45" s="283"/>
      <c r="CK45" s="283"/>
      <c r="CL45" s="283"/>
      <c r="CM45" s="284"/>
      <c r="CN45" s="284"/>
      <c r="CO45" s="284"/>
      <c r="CP45" s="284"/>
      <c r="CQ45" s="284"/>
      <c r="CR45" s="284"/>
      <c r="CS45" s="283"/>
      <c r="CT45" s="283"/>
      <c r="CU45" s="283"/>
      <c r="CV45" s="283"/>
      <c r="CW45" s="283"/>
      <c r="CX45" s="283"/>
      <c r="CY45" s="273"/>
      <c r="CZ45" s="285"/>
      <c r="DA45" s="286"/>
      <c r="DB45" s="287"/>
    </row>
    <row r="46" ht="15.75" customHeight="1">
      <c r="A46" s="304"/>
      <c r="B46" s="265"/>
      <c r="C46" s="266"/>
      <c r="D46" s="266"/>
      <c r="E46" s="266"/>
      <c r="F46" s="267"/>
      <c r="G46" s="267"/>
      <c r="H46" s="267"/>
      <c r="I46" s="267"/>
      <c r="J46" s="267"/>
      <c r="K46" s="267"/>
      <c r="L46" s="267"/>
      <c r="M46" s="269"/>
      <c r="N46" s="269"/>
      <c r="O46" s="269"/>
      <c r="P46" s="269"/>
      <c r="Q46" s="269"/>
      <c r="R46" s="269"/>
      <c r="S46" s="271"/>
      <c r="T46" s="271"/>
      <c r="U46" s="271"/>
      <c r="V46" s="271"/>
      <c r="W46" s="271"/>
      <c r="X46" s="271"/>
      <c r="Y46" s="273"/>
      <c r="Z46" s="273"/>
      <c r="AA46" s="273"/>
      <c r="AB46" s="273"/>
      <c r="AC46" s="273"/>
      <c r="AD46" s="273"/>
      <c r="AE46" s="274"/>
      <c r="AF46" s="274"/>
      <c r="AG46" s="274"/>
      <c r="AH46" s="274"/>
      <c r="AI46" s="274"/>
      <c r="AJ46" s="274"/>
      <c r="AK46" s="275"/>
      <c r="AL46" s="275"/>
      <c r="AM46" s="275"/>
      <c r="AN46" s="275"/>
      <c r="AO46" s="275"/>
      <c r="AP46" s="275"/>
      <c r="AQ46" s="276"/>
      <c r="AR46" s="276"/>
      <c r="AS46" s="276"/>
      <c r="AT46" s="276"/>
      <c r="AU46" s="276"/>
      <c r="AV46" s="276"/>
      <c r="AW46" s="277"/>
      <c r="AX46" s="277"/>
      <c r="AY46" s="277"/>
      <c r="AZ46" s="277"/>
      <c r="BA46" s="277"/>
      <c r="BB46" s="277"/>
      <c r="BC46" s="278"/>
      <c r="BD46" s="278"/>
      <c r="BE46" s="278"/>
      <c r="BF46" s="278"/>
      <c r="BG46" s="278"/>
      <c r="BH46" s="278"/>
      <c r="BI46" s="279"/>
      <c r="BJ46" s="279"/>
      <c r="BK46" s="279"/>
      <c r="BL46" s="279"/>
      <c r="BM46" s="279"/>
      <c r="BN46" s="279"/>
      <c r="BO46" s="280"/>
      <c r="BP46" s="280"/>
      <c r="BQ46" s="280"/>
      <c r="BR46" s="280"/>
      <c r="BS46" s="280"/>
      <c r="BT46" s="280"/>
      <c r="BU46" s="281"/>
      <c r="BV46" s="281"/>
      <c r="BW46" s="281"/>
      <c r="BX46" s="281"/>
      <c r="BY46" s="281"/>
      <c r="BZ46" s="281"/>
      <c r="CA46" s="282"/>
      <c r="CB46" s="282"/>
      <c r="CC46" s="282"/>
      <c r="CD46" s="282"/>
      <c r="CE46" s="282"/>
      <c r="CF46" s="282"/>
      <c r="CG46" s="283"/>
      <c r="CH46" s="283"/>
      <c r="CI46" s="283"/>
      <c r="CJ46" s="283"/>
      <c r="CK46" s="283"/>
      <c r="CL46" s="283"/>
      <c r="CM46" s="284"/>
      <c r="CN46" s="284"/>
      <c r="CO46" s="284"/>
      <c r="CP46" s="284"/>
      <c r="CQ46" s="284"/>
      <c r="CR46" s="284"/>
      <c r="CS46" s="283"/>
      <c r="CT46" s="283"/>
      <c r="CU46" s="283"/>
      <c r="CV46" s="283"/>
      <c r="CW46" s="283"/>
      <c r="CX46" s="283"/>
      <c r="CY46" s="273"/>
      <c r="CZ46" s="285"/>
      <c r="DA46" s="286"/>
      <c r="DB46" s="287"/>
    </row>
    <row r="47" ht="15.75" customHeight="1">
      <c r="A47" s="304"/>
      <c r="B47" s="265"/>
      <c r="C47" s="266"/>
      <c r="D47" s="266"/>
      <c r="E47" s="266"/>
      <c r="F47" s="267"/>
      <c r="G47" s="267"/>
      <c r="H47" s="267"/>
      <c r="I47" s="267"/>
      <c r="J47" s="267"/>
      <c r="K47" s="267"/>
      <c r="L47" s="267"/>
      <c r="M47" s="269"/>
      <c r="N47" s="269"/>
      <c r="O47" s="269"/>
      <c r="P47" s="269"/>
      <c r="Q47" s="269"/>
      <c r="R47" s="269"/>
      <c r="S47" s="271"/>
      <c r="T47" s="271"/>
      <c r="U47" s="271"/>
      <c r="V47" s="271"/>
      <c r="W47" s="271"/>
      <c r="X47" s="271"/>
      <c r="Y47" s="273"/>
      <c r="Z47" s="273"/>
      <c r="AA47" s="273"/>
      <c r="AB47" s="273"/>
      <c r="AC47" s="273"/>
      <c r="AD47" s="273"/>
      <c r="AE47" s="274"/>
      <c r="AF47" s="274"/>
      <c r="AG47" s="274"/>
      <c r="AH47" s="274"/>
      <c r="AI47" s="274"/>
      <c r="AJ47" s="274"/>
      <c r="AK47" s="275"/>
      <c r="AL47" s="275"/>
      <c r="AM47" s="275"/>
      <c r="AN47" s="275"/>
      <c r="AO47" s="275"/>
      <c r="AP47" s="275"/>
      <c r="AQ47" s="276"/>
      <c r="AR47" s="276"/>
      <c r="AS47" s="276"/>
      <c r="AT47" s="276"/>
      <c r="AU47" s="276"/>
      <c r="AV47" s="276"/>
      <c r="AW47" s="277"/>
      <c r="AX47" s="277"/>
      <c r="AY47" s="277"/>
      <c r="AZ47" s="277"/>
      <c r="BA47" s="277"/>
      <c r="BB47" s="277"/>
      <c r="BC47" s="278"/>
      <c r="BD47" s="278"/>
      <c r="BE47" s="278"/>
      <c r="BF47" s="278"/>
      <c r="BG47" s="278"/>
      <c r="BH47" s="278"/>
      <c r="BI47" s="279"/>
      <c r="BJ47" s="279"/>
      <c r="BK47" s="279"/>
      <c r="BL47" s="279"/>
      <c r="BM47" s="279"/>
      <c r="BN47" s="279"/>
      <c r="BO47" s="280"/>
      <c r="BP47" s="280"/>
      <c r="BQ47" s="280"/>
      <c r="BR47" s="280"/>
      <c r="BS47" s="280"/>
      <c r="BT47" s="280"/>
      <c r="BU47" s="281"/>
      <c r="BV47" s="281"/>
      <c r="BW47" s="281"/>
      <c r="BX47" s="281"/>
      <c r="BY47" s="281"/>
      <c r="BZ47" s="281"/>
      <c r="CA47" s="282"/>
      <c r="CB47" s="282"/>
      <c r="CC47" s="282"/>
      <c r="CD47" s="282"/>
      <c r="CE47" s="282"/>
      <c r="CF47" s="282"/>
      <c r="CG47" s="283"/>
      <c r="CH47" s="283"/>
      <c r="CI47" s="283"/>
      <c r="CJ47" s="283"/>
      <c r="CK47" s="283"/>
      <c r="CL47" s="283"/>
      <c r="CM47" s="284"/>
      <c r="CN47" s="284"/>
      <c r="CO47" s="284"/>
      <c r="CP47" s="284"/>
      <c r="CQ47" s="284"/>
      <c r="CR47" s="284"/>
      <c r="CS47" s="283"/>
      <c r="CT47" s="283"/>
      <c r="CU47" s="283"/>
      <c r="CV47" s="283"/>
      <c r="CW47" s="283"/>
      <c r="CX47" s="283"/>
      <c r="CY47" s="273"/>
      <c r="CZ47" s="285"/>
      <c r="DA47" s="286"/>
      <c r="DB47" s="287"/>
    </row>
    <row r="48" ht="15.75" customHeight="1">
      <c r="A48" s="304"/>
      <c r="B48" s="265"/>
      <c r="C48" s="266"/>
      <c r="D48" s="266"/>
      <c r="E48" s="266"/>
      <c r="F48" s="267"/>
      <c r="G48" s="267"/>
      <c r="H48" s="267"/>
      <c r="I48" s="267"/>
      <c r="J48" s="267"/>
      <c r="K48" s="267"/>
      <c r="L48" s="267"/>
      <c r="M48" s="269"/>
      <c r="N48" s="269"/>
      <c r="O48" s="269"/>
      <c r="P48" s="269"/>
      <c r="Q48" s="269"/>
      <c r="R48" s="269"/>
      <c r="S48" s="271"/>
      <c r="T48" s="271"/>
      <c r="U48" s="271"/>
      <c r="V48" s="271"/>
      <c r="W48" s="271"/>
      <c r="X48" s="271"/>
      <c r="Y48" s="273"/>
      <c r="Z48" s="273"/>
      <c r="AA48" s="273"/>
      <c r="AB48" s="273"/>
      <c r="AC48" s="273"/>
      <c r="AD48" s="273"/>
      <c r="AE48" s="274"/>
      <c r="AF48" s="274"/>
      <c r="AG48" s="274"/>
      <c r="AH48" s="274"/>
      <c r="AI48" s="274"/>
      <c r="AJ48" s="274"/>
      <c r="AK48" s="275"/>
      <c r="AL48" s="275"/>
      <c r="AM48" s="275"/>
      <c r="AN48" s="275"/>
      <c r="AO48" s="275"/>
      <c r="AP48" s="275"/>
      <c r="AQ48" s="276"/>
      <c r="AR48" s="276"/>
      <c r="AS48" s="276"/>
      <c r="AT48" s="276"/>
      <c r="AU48" s="276"/>
      <c r="AV48" s="276"/>
      <c r="AW48" s="277"/>
      <c r="AX48" s="277"/>
      <c r="AY48" s="277"/>
      <c r="AZ48" s="277"/>
      <c r="BA48" s="277"/>
      <c r="BB48" s="277"/>
      <c r="BC48" s="278"/>
      <c r="BD48" s="278"/>
      <c r="BE48" s="278"/>
      <c r="BF48" s="278"/>
      <c r="BG48" s="278"/>
      <c r="BH48" s="278"/>
      <c r="BI48" s="279"/>
      <c r="BJ48" s="279"/>
      <c r="BK48" s="279"/>
      <c r="BL48" s="279"/>
      <c r="BM48" s="279"/>
      <c r="BN48" s="279"/>
      <c r="BO48" s="280"/>
      <c r="BP48" s="280"/>
      <c r="BQ48" s="280"/>
      <c r="BR48" s="280"/>
      <c r="BS48" s="280"/>
      <c r="BT48" s="280"/>
      <c r="BU48" s="281"/>
      <c r="BV48" s="281"/>
      <c r="BW48" s="281"/>
      <c r="BX48" s="281"/>
      <c r="BY48" s="281"/>
      <c r="BZ48" s="281"/>
      <c r="CA48" s="282"/>
      <c r="CB48" s="282"/>
      <c r="CC48" s="282"/>
      <c r="CD48" s="282"/>
      <c r="CE48" s="282"/>
      <c r="CF48" s="282"/>
      <c r="CG48" s="283"/>
      <c r="CH48" s="283"/>
      <c r="CI48" s="283"/>
      <c r="CJ48" s="283"/>
      <c r="CK48" s="283"/>
      <c r="CL48" s="283"/>
      <c r="CM48" s="284"/>
      <c r="CN48" s="284"/>
      <c r="CO48" s="284"/>
      <c r="CP48" s="284"/>
      <c r="CQ48" s="284"/>
      <c r="CR48" s="284"/>
      <c r="CS48" s="283"/>
      <c r="CT48" s="283"/>
      <c r="CU48" s="283"/>
      <c r="CV48" s="283"/>
      <c r="CW48" s="283"/>
      <c r="CX48" s="283"/>
      <c r="CY48" s="273"/>
      <c r="CZ48" s="285"/>
      <c r="DA48" s="286"/>
      <c r="DB48" s="287"/>
    </row>
    <row r="49" ht="15.75" customHeight="1">
      <c r="A49" s="304"/>
      <c r="B49" s="265"/>
      <c r="C49" s="266"/>
      <c r="D49" s="266"/>
      <c r="E49" s="266"/>
      <c r="F49" s="267"/>
      <c r="G49" s="267"/>
      <c r="H49" s="267"/>
      <c r="I49" s="267"/>
      <c r="J49" s="267"/>
      <c r="K49" s="267"/>
      <c r="L49" s="267"/>
      <c r="M49" s="269"/>
      <c r="N49" s="269"/>
      <c r="O49" s="269"/>
      <c r="P49" s="269"/>
      <c r="Q49" s="269"/>
      <c r="R49" s="269"/>
      <c r="S49" s="271"/>
      <c r="T49" s="271"/>
      <c r="U49" s="271"/>
      <c r="V49" s="271"/>
      <c r="W49" s="271"/>
      <c r="X49" s="271"/>
      <c r="Y49" s="273"/>
      <c r="Z49" s="273"/>
      <c r="AA49" s="273"/>
      <c r="AB49" s="273"/>
      <c r="AC49" s="273"/>
      <c r="AD49" s="273"/>
      <c r="AE49" s="274"/>
      <c r="AF49" s="274"/>
      <c r="AG49" s="274"/>
      <c r="AH49" s="274"/>
      <c r="AI49" s="274"/>
      <c r="AJ49" s="274"/>
      <c r="AK49" s="275"/>
      <c r="AL49" s="275"/>
      <c r="AM49" s="275"/>
      <c r="AN49" s="275"/>
      <c r="AO49" s="275"/>
      <c r="AP49" s="275"/>
      <c r="AQ49" s="276"/>
      <c r="AR49" s="276"/>
      <c r="AS49" s="276"/>
      <c r="AT49" s="276"/>
      <c r="AU49" s="276"/>
      <c r="AV49" s="276"/>
      <c r="AW49" s="277"/>
      <c r="AX49" s="277"/>
      <c r="AY49" s="277"/>
      <c r="AZ49" s="277"/>
      <c r="BA49" s="277"/>
      <c r="BB49" s="277"/>
      <c r="BC49" s="278"/>
      <c r="BD49" s="278"/>
      <c r="BE49" s="278"/>
      <c r="BF49" s="278"/>
      <c r="BG49" s="278"/>
      <c r="BH49" s="278"/>
      <c r="BI49" s="279"/>
      <c r="BJ49" s="279"/>
      <c r="BK49" s="279"/>
      <c r="BL49" s="279"/>
      <c r="BM49" s="279"/>
      <c r="BN49" s="279"/>
      <c r="BO49" s="280"/>
      <c r="BP49" s="280"/>
      <c r="BQ49" s="280"/>
      <c r="BR49" s="280"/>
      <c r="BS49" s="280"/>
      <c r="BT49" s="280"/>
      <c r="BU49" s="281"/>
      <c r="BV49" s="281"/>
      <c r="BW49" s="281"/>
      <c r="BX49" s="281"/>
      <c r="BY49" s="281"/>
      <c r="BZ49" s="281"/>
      <c r="CA49" s="282"/>
      <c r="CB49" s="282"/>
      <c r="CC49" s="282"/>
      <c r="CD49" s="282"/>
      <c r="CE49" s="282"/>
      <c r="CF49" s="282"/>
      <c r="CG49" s="283"/>
      <c r="CH49" s="283"/>
      <c r="CI49" s="283"/>
      <c r="CJ49" s="283"/>
      <c r="CK49" s="283"/>
      <c r="CL49" s="283"/>
      <c r="CM49" s="284"/>
      <c r="CN49" s="284"/>
      <c r="CO49" s="284"/>
      <c r="CP49" s="284"/>
      <c r="CQ49" s="284"/>
      <c r="CR49" s="284"/>
      <c r="CS49" s="283"/>
      <c r="CT49" s="283"/>
      <c r="CU49" s="283"/>
      <c r="CV49" s="283"/>
      <c r="CW49" s="283"/>
      <c r="CX49" s="283"/>
      <c r="CY49" s="273"/>
      <c r="CZ49" s="285"/>
      <c r="DA49" s="286"/>
      <c r="DB49" s="287"/>
    </row>
    <row r="50" ht="15.75" customHeight="1">
      <c r="A50" s="304"/>
      <c r="B50" s="265"/>
      <c r="C50" s="266"/>
      <c r="D50" s="266"/>
      <c r="E50" s="266"/>
      <c r="F50" s="267"/>
      <c r="G50" s="267"/>
      <c r="H50" s="267"/>
      <c r="I50" s="267"/>
      <c r="J50" s="267"/>
      <c r="K50" s="267"/>
      <c r="L50" s="267"/>
      <c r="M50" s="269"/>
      <c r="N50" s="269"/>
      <c r="O50" s="269"/>
      <c r="P50" s="269"/>
      <c r="Q50" s="269"/>
      <c r="R50" s="269"/>
      <c r="S50" s="271"/>
      <c r="T50" s="271"/>
      <c r="U50" s="271"/>
      <c r="V50" s="271"/>
      <c r="W50" s="271"/>
      <c r="X50" s="271"/>
      <c r="Y50" s="273"/>
      <c r="Z50" s="273"/>
      <c r="AA50" s="273"/>
      <c r="AB50" s="273"/>
      <c r="AC50" s="273"/>
      <c r="AD50" s="273"/>
      <c r="AE50" s="274"/>
      <c r="AF50" s="274"/>
      <c r="AG50" s="274"/>
      <c r="AH50" s="274"/>
      <c r="AI50" s="274"/>
      <c r="AJ50" s="274"/>
      <c r="AK50" s="275"/>
      <c r="AL50" s="275"/>
      <c r="AM50" s="275"/>
      <c r="AN50" s="275"/>
      <c r="AO50" s="275"/>
      <c r="AP50" s="275"/>
      <c r="AQ50" s="276"/>
      <c r="AR50" s="276"/>
      <c r="AS50" s="276"/>
      <c r="AT50" s="276"/>
      <c r="AU50" s="276"/>
      <c r="AV50" s="276"/>
      <c r="AW50" s="277"/>
      <c r="AX50" s="277"/>
      <c r="AY50" s="277"/>
      <c r="AZ50" s="277"/>
      <c r="BA50" s="277"/>
      <c r="BB50" s="277"/>
      <c r="BC50" s="278"/>
      <c r="BD50" s="278"/>
      <c r="BE50" s="278"/>
      <c r="BF50" s="278"/>
      <c r="BG50" s="278"/>
      <c r="BH50" s="278"/>
      <c r="BI50" s="279"/>
      <c r="BJ50" s="279"/>
      <c r="BK50" s="279"/>
      <c r="BL50" s="279"/>
      <c r="BM50" s="279"/>
      <c r="BN50" s="279"/>
      <c r="BO50" s="280"/>
      <c r="BP50" s="280"/>
      <c r="BQ50" s="280"/>
      <c r="BR50" s="280"/>
      <c r="BS50" s="280"/>
      <c r="BT50" s="280"/>
      <c r="BU50" s="281"/>
      <c r="BV50" s="281"/>
      <c r="BW50" s="281"/>
      <c r="BX50" s="281"/>
      <c r="BY50" s="281"/>
      <c r="BZ50" s="281"/>
      <c r="CA50" s="282"/>
      <c r="CB50" s="282"/>
      <c r="CC50" s="282"/>
      <c r="CD50" s="282"/>
      <c r="CE50" s="282"/>
      <c r="CF50" s="282"/>
      <c r="CG50" s="283"/>
      <c r="CH50" s="283"/>
      <c r="CI50" s="283"/>
      <c r="CJ50" s="283"/>
      <c r="CK50" s="283"/>
      <c r="CL50" s="283"/>
      <c r="CM50" s="284"/>
      <c r="CN50" s="284"/>
      <c r="CO50" s="284"/>
      <c r="CP50" s="284"/>
      <c r="CQ50" s="284"/>
      <c r="CR50" s="284"/>
      <c r="CS50" s="283"/>
      <c r="CT50" s="283"/>
      <c r="CU50" s="283"/>
      <c r="CV50" s="283"/>
      <c r="CW50" s="283"/>
      <c r="CX50" s="283"/>
      <c r="CY50" s="273"/>
      <c r="CZ50" s="285"/>
      <c r="DA50" s="286"/>
      <c r="DB50" s="287"/>
    </row>
    <row r="51" ht="15.75" customHeight="1">
      <c r="A51" s="304"/>
      <c r="B51" s="265"/>
      <c r="C51" s="266"/>
      <c r="D51" s="266"/>
      <c r="E51" s="266"/>
      <c r="F51" s="267"/>
      <c r="G51" s="267"/>
      <c r="H51" s="267"/>
      <c r="I51" s="267"/>
      <c r="J51" s="267"/>
      <c r="K51" s="267"/>
      <c r="L51" s="267"/>
      <c r="M51" s="269"/>
      <c r="N51" s="269"/>
      <c r="O51" s="269"/>
      <c r="P51" s="269"/>
      <c r="Q51" s="269"/>
      <c r="R51" s="269"/>
      <c r="S51" s="271"/>
      <c r="T51" s="271"/>
      <c r="U51" s="271"/>
      <c r="V51" s="271"/>
      <c r="W51" s="271"/>
      <c r="X51" s="271"/>
      <c r="Y51" s="273"/>
      <c r="Z51" s="273"/>
      <c r="AA51" s="273"/>
      <c r="AB51" s="273"/>
      <c r="AC51" s="273"/>
      <c r="AD51" s="273"/>
      <c r="AE51" s="274"/>
      <c r="AF51" s="274"/>
      <c r="AG51" s="274"/>
      <c r="AH51" s="274"/>
      <c r="AI51" s="274"/>
      <c r="AJ51" s="274"/>
      <c r="AK51" s="275"/>
      <c r="AL51" s="275"/>
      <c r="AM51" s="275"/>
      <c r="AN51" s="275"/>
      <c r="AO51" s="275"/>
      <c r="AP51" s="275"/>
      <c r="AQ51" s="276"/>
      <c r="AR51" s="276"/>
      <c r="AS51" s="276"/>
      <c r="AT51" s="276"/>
      <c r="AU51" s="276"/>
      <c r="AV51" s="276"/>
      <c r="AW51" s="277"/>
      <c r="AX51" s="277"/>
      <c r="AY51" s="277"/>
      <c r="AZ51" s="277"/>
      <c r="BA51" s="277"/>
      <c r="BB51" s="277"/>
      <c r="BC51" s="278"/>
      <c r="BD51" s="278"/>
      <c r="BE51" s="278"/>
      <c r="BF51" s="278"/>
      <c r="BG51" s="278"/>
      <c r="BH51" s="278"/>
      <c r="BI51" s="279"/>
      <c r="BJ51" s="279"/>
      <c r="BK51" s="279"/>
      <c r="BL51" s="279"/>
      <c r="BM51" s="279"/>
      <c r="BN51" s="279"/>
      <c r="BO51" s="280"/>
      <c r="BP51" s="280"/>
      <c r="BQ51" s="280"/>
      <c r="BR51" s="280"/>
      <c r="BS51" s="280"/>
      <c r="BT51" s="280"/>
      <c r="BU51" s="281"/>
      <c r="BV51" s="281"/>
      <c r="BW51" s="281"/>
      <c r="BX51" s="281"/>
      <c r="BY51" s="281"/>
      <c r="BZ51" s="281"/>
      <c r="CA51" s="282"/>
      <c r="CB51" s="282"/>
      <c r="CC51" s="282"/>
      <c r="CD51" s="282"/>
      <c r="CE51" s="282"/>
      <c r="CF51" s="282"/>
      <c r="CG51" s="283"/>
      <c r="CH51" s="283"/>
      <c r="CI51" s="283"/>
      <c r="CJ51" s="283"/>
      <c r="CK51" s="283"/>
      <c r="CL51" s="283"/>
      <c r="CM51" s="284"/>
      <c r="CN51" s="284"/>
      <c r="CO51" s="284"/>
      <c r="CP51" s="284"/>
      <c r="CQ51" s="284"/>
      <c r="CR51" s="284"/>
      <c r="CS51" s="283"/>
      <c r="CT51" s="283"/>
      <c r="CU51" s="283"/>
      <c r="CV51" s="283"/>
      <c r="CW51" s="283"/>
      <c r="CX51" s="283"/>
      <c r="CY51" s="273"/>
      <c r="CZ51" s="285"/>
      <c r="DA51" s="286"/>
      <c r="DB51" s="287"/>
    </row>
    <row r="52" ht="15.75" customHeight="1">
      <c r="A52" s="304"/>
      <c r="B52" s="265"/>
      <c r="C52" s="266"/>
      <c r="D52" s="266"/>
      <c r="E52" s="266"/>
      <c r="F52" s="267"/>
      <c r="G52" s="267"/>
      <c r="H52" s="267"/>
      <c r="I52" s="267"/>
      <c r="J52" s="267"/>
      <c r="K52" s="267"/>
      <c r="L52" s="267"/>
      <c r="M52" s="269"/>
      <c r="N52" s="269"/>
      <c r="O52" s="269"/>
      <c r="P52" s="269"/>
      <c r="Q52" s="269"/>
      <c r="R52" s="269"/>
      <c r="S52" s="271"/>
      <c r="T52" s="271"/>
      <c r="U52" s="271"/>
      <c r="V52" s="271"/>
      <c r="W52" s="271"/>
      <c r="X52" s="271"/>
      <c r="Y52" s="273"/>
      <c r="Z52" s="273"/>
      <c r="AA52" s="273"/>
      <c r="AB52" s="273"/>
      <c r="AC52" s="273"/>
      <c r="AD52" s="273"/>
      <c r="AE52" s="274"/>
      <c r="AF52" s="274"/>
      <c r="AG52" s="274"/>
      <c r="AH52" s="274"/>
      <c r="AI52" s="274"/>
      <c r="AJ52" s="274"/>
      <c r="AK52" s="275"/>
      <c r="AL52" s="275"/>
      <c r="AM52" s="275"/>
      <c r="AN52" s="275"/>
      <c r="AO52" s="275"/>
      <c r="AP52" s="275"/>
      <c r="AQ52" s="276"/>
      <c r="AR52" s="276"/>
      <c r="AS52" s="276"/>
      <c r="AT52" s="276"/>
      <c r="AU52" s="276"/>
      <c r="AV52" s="276"/>
      <c r="AW52" s="277"/>
      <c r="AX52" s="277"/>
      <c r="AY52" s="277"/>
      <c r="AZ52" s="277"/>
      <c r="BA52" s="277"/>
      <c r="BB52" s="277"/>
      <c r="BC52" s="278"/>
      <c r="BD52" s="278"/>
      <c r="BE52" s="278"/>
      <c r="BF52" s="278"/>
      <c r="BG52" s="278"/>
      <c r="BH52" s="278"/>
      <c r="BI52" s="279"/>
      <c r="BJ52" s="279"/>
      <c r="BK52" s="279"/>
      <c r="BL52" s="279"/>
      <c r="BM52" s="279"/>
      <c r="BN52" s="279"/>
      <c r="BO52" s="280"/>
      <c r="BP52" s="280"/>
      <c r="BQ52" s="280"/>
      <c r="BR52" s="280"/>
      <c r="BS52" s="280"/>
      <c r="BT52" s="280"/>
      <c r="BU52" s="281"/>
      <c r="BV52" s="281"/>
      <c r="BW52" s="281"/>
      <c r="BX52" s="281"/>
      <c r="BY52" s="281"/>
      <c r="BZ52" s="281"/>
      <c r="CA52" s="282"/>
      <c r="CB52" s="282"/>
      <c r="CC52" s="282"/>
      <c r="CD52" s="282"/>
      <c r="CE52" s="282"/>
      <c r="CF52" s="282"/>
      <c r="CG52" s="283"/>
      <c r="CH52" s="283"/>
      <c r="CI52" s="283"/>
      <c r="CJ52" s="283"/>
      <c r="CK52" s="283"/>
      <c r="CL52" s="283"/>
      <c r="CM52" s="284"/>
      <c r="CN52" s="284"/>
      <c r="CO52" s="284"/>
      <c r="CP52" s="284"/>
      <c r="CQ52" s="284"/>
      <c r="CR52" s="284"/>
      <c r="CS52" s="283"/>
      <c r="CT52" s="283"/>
      <c r="CU52" s="283"/>
      <c r="CV52" s="283"/>
      <c r="CW52" s="283"/>
      <c r="CX52" s="283"/>
      <c r="CY52" s="273"/>
      <c r="CZ52" s="285"/>
      <c r="DA52" s="286"/>
      <c r="DB52" s="287"/>
    </row>
    <row r="53" ht="15.75" customHeight="1">
      <c r="A53" s="304"/>
      <c r="B53" s="265"/>
      <c r="C53" s="266"/>
      <c r="D53" s="266"/>
      <c r="E53" s="266"/>
      <c r="F53" s="267"/>
      <c r="G53" s="267"/>
      <c r="H53" s="267"/>
      <c r="I53" s="267"/>
      <c r="J53" s="267"/>
      <c r="K53" s="267"/>
      <c r="L53" s="267"/>
      <c r="M53" s="269"/>
      <c r="N53" s="269"/>
      <c r="O53" s="269"/>
      <c r="P53" s="269"/>
      <c r="Q53" s="269"/>
      <c r="R53" s="269"/>
      <c r="S53" s="271"/>
      <c r="T53" s="271"/>
      <c r="U53" s="271"/>
      <c r="V53" s="271"/>
      <c r="W53" s="271"/>
      <c r="X53" s="271"/>
      <c r="Y53" s="273"/>
      <c r="Z53" s="273"/>
      <c r="AA53" s="273"/>
      <c r="AB53" s="273"/>
      <c r="AC53" s="273"/>
      <c r="AD53" s="273"/>
      <c r="AE53" s="274"/>
      <c r="AF53" s="274"/>
      <c r="AG53" s="274"/>
      <c r="AH53" s="274"/>
      <c r="AI53" s="274"/>
      <c r="AJ53" s="274"/>
      <c r="AK53" s="275"/>
      <c r="AL53" s="275"/>
      <c r="AM53" s="275"/>
      <c r="AN53" s="275"/>
      <c r="AO53" s="275"/>
      <c r="AP53" s="275"/>
      <c r="AQ53" s="276"/>
      <c r="AR53" s="276"/>
      <c r="AS53" s="276"/>
      <c r="AT53" s="276"/>
      <c r="AU53" s="276"/>
      <c r="AV53" s="276"/>
      <c r="AW53" s="277"/>
      <c r="AX53" s="277"/>
      <c r="AY53" s="277"/>
      <c r="AZ53" s="277"/>
      <c r="BA53" s="277"/>
      <c r="BB53" s="277"/>
      <c r="BC53" s="278"/>
      <c r="BD53" s="278"/>
      <c r="BE53" s="278"/>
      <c r="BF53" s="278"/>
      <c r="BG53" s="278"/>
      <c r="BH53" s="278"/>
      <c r="BI53" s="279"/>
      <c r="BJ53" s="279"/>
      <c r="BK53" s="279"/>
      <c r="BL53" s="279"/>
      <c r="BM53" s="279"/>
      <c r="BN53" s="279"/>
      <c r="BO53" s="280"/>
      <c r="BP53" s="280"/>
      <c r="BQ53" s="280"/>
      <c r="BR53" s="280"/>
      <c r="BS53" s="280"/>
      <c r="BT53" s="280"/>
      <c r="BU53" s="281"/>
      <c r="BV53" s="281"/>
      <c r="BW53" s="281"/>
      <c r="BX53" s="281"/>
      <c r="BY53" s="281"/>
      <c r="BZ53" s="281"/>
      <c r="CA53" s="282"/>
      <c r="CB53" s="282"/>
      <c r="CC53" s="282"/>
      <c r="CD53" s="282"/>
      <c r="CE53" s="282"/>
      <c r="CF53" s="282"/>
      <c r="CG53" s="283"/>
      <c r="CH53" s="283"/>
      <c r="CI53" s="283"/>
      <c r="CJ53" s="283"/>
      <c r="CK53" s="283"/>
      <c r="CL53" s="283"/>
      <c r="CM53" s="284"/>
      <c r="CN53" s="284"/>
      <c r="CO53" s="284"/>
      <c r="CP53" s="284"/>
      <c r="CQ53" s="284"/>
      <c r="CR53" s="284"/>
      <c r="CS53" s="283"/>
      <c r="CT53" s="283"/>
      <c r="CU53" s="283"/>
      <c r="CV53" s="283"/>
      <c r="CW53" s="283"/>
      <c r="CX53" s="283"/>
      <c r="CY53" s="273"/>
      <c r="CZ53" s="285"/>
      <c r="DA53" s="286"/>
      <c r="DB53" s="287"/>
    </row>
    <row r="54" ht="15.75" customHeight="1">
      <c r="A54" s="304"/>
      <c r="B54" s="265"/>
      <c r="C54" s="266"/>
      <c r="D54" s="266"/>
      <c r="E54" s="266"/>
      <c r="F54" s="267"/>
      <c r="G54" s="267"/>
      <c r="H54" s="267"/>
      <c r="I54" s="267"/>
      <c r="J54" s="267"/>
      <c r="K54" s="267"/>
      <c r="L54" s="267"/>
      <c r="M54" s="269"/>
      <c r="N54" s="269"/>
      <c r="O54" s="269"/>
      <c r="P54" s="269"/>
      <c r="Q54" s="269"/>
      <c r="R54" s="269"/>
      <c r="S54" s="271"/>
      <c r="T54" s="271"/>
      <c r="U54" s="271"/>
      <c r="V54" s="271"/>
      <c r="W54" s="271"/>
      <c r="X54" s="271"/>
      <c r="Y54" s="273"/>
      <c r="Z54" s="273"/>
      <c r="AA54" s="273"/>
      <c r="AB54" s="273"/>
      <c r="AC54" s="273"/>
      <c r="AD54" s="273"/>
      <c r="AE54" s="274"/>
      <c r="AF54" s="274"/>
      <c r="AG54" s="274"/>
      <c r="AH54" s="274"/>
      <c r="AI54" s="274"/>
      <c r="AJ54" s="274"/>
      <c r="AK54" s="275"/>
      <c r="AL54" s="275"/>
      <c r="AM54" s="275"/>
      <c r="AN54" s="275"/>
      <c r="AO54" s="275"/>
      <c r="AP54" s="275"/>
      <c r="AQ54" s="276"/>
      <c r="AR54" s="276"/>
      <c r="AS54" s="276"/>
      <c r="AT54" s="276"/>
      <c r="AU54" s="276"/>
      <c r="AV54" s="276"/>
      <c r="AW54" s="277"/>
      <c r="AX54" s="277"/>
      <c r="AY54" s="277"/>
      <c r="AZ54" s="277"/>
      <c r="BA54" s="277"/>
      <c r="BB54" s="277"/>
      <c r="BC54" s="278"/>
      <c r="BD54" s="278"/>
      <c r="BE54" s="278"/>
      <c r="BF54" s="278"/>
      <c r="BG54" s="278"/>
      <c r="BH54" s="278"/>
      <c r="BI54" s="279"/>
      <c r="BJ54" s="279"/>
      <c r="BK54" s="279"/>
      <c r="BL54" s="279"/>
      <c r="BM54" s="279"/>
      <c r="BN54" s="279"/>
      <c r="BO54" s="280"/>
      <c r="BP54" s="280"/>
      <c r="BQ54" s="280"/>
      <c r="BR54" s="280"/>
      <c r="BS54" s="280"/>
      <c r="BT54" s="280"/>
      <c r="BU54" s="281"/>
      <c r="BV54" s="281"/>
      <c r="BW54" s="281"/>
      <c r="BX54" s="281"/>
      <c r="BY54" s="281"/>
      <c r="BZ54" s="281"/>
      <c r="CA54" s="282"/>
      <c r="CB54" s="282"/>
      <c r="CC54" s="282"/>
      <c r="CD54" s="282"/>
      <c r="CE54" s="282"/>
      <c r="CF54" s="282"/>
      <c r="CG54" s="283"/>
      <c r="CH54" s="283"/>
      <c r="CI54" s="283"/>
      <c r="CJ54" s="283"/>
      <c r="CK54" s="283"/>
      <c r="CL54" s="283"/>
      <c r="CM54" s="284"/>
      <c r="CN54" s="284"/>
      <c r="CO54" s="284"/>
      <c r="CP54" s="284"/>
      <c r="CQ54" s="284"/>
      <c r="CR54" s="284"/>
      <c r="CS54" s="283"/>
      <c r="CT54" s="283"/>
      <c r="CU54" s="283"/>
      <c r="CV54" s="283"/>
      <c r="CW54" s="283"/>
      <c r="CX54" s="283"/>
      <c r="CY54" s="273"/>
      <c r="CZ54" s="285"/>
      <c r="DA54" s="286"/>
      <c r="DB54" s="287"/>
    </row>
    <row r="55" ht="15.75" customHeight="1">
      <c r="A55" s="304"/>
      <c r="B55" s="265"/>
      <c r="C55" s="266"/>
      <c r="D55" s="266"/>
      <c r="E55" s="266"/>
      <c r="F55" s="267"/>
      <c r="G55" s="267"/>
      <c r="H55" s="267"/>
      <c r="I55" s="267"/>
      <c r="J55" s="267"/>
      <c r="K55" s="267"/>
      <c r="L55" s="267"/>
      <c r="M55" s="269"/>
      <c r="N55" s="269"/>
      <c r="O55" s="269"/>
      <c r="P55" s="269"/>
      <c r="Q55" s="269"/>
      <c r="R55" s="269"/>
      <c r="S55" s="271"/>
      <c r="T55" s="271"/>
      <c r="U55" s="271"/>
      <c r="V55" s="271"/>
      <c r="W55" s="271"/>
      <c r="X55" s="271"/>
      <c r="Y55" s="273"/>
      <c r="Z55" s="273"/>
      <c r="AA55" s="273"/>
      <c r="AB55" s="273"/>
      <c r="AC55" s="273"/>
      <c r="AD55" s="273"/>
      <c r="AE55" s="274"/>
      <c r="AF55" s="274"/>
      <c r="AG55" s="274"/>
      <c r="AH55" s="274"/>
      <c r="AI55" s="274"/>
      <c r="AJ55" s="274"/>
      <c r="AK55" s="275"/>
      <c r="AL55" s="275"/>
      <c r="AM55" s="275"/>
      <c r="AN55" s="275"/>
      <c r="AO55" s="275"/>
      <c r="AP55" s="275"/>
      <c r="AQ55" s="276"/>
      <c r="AR55" s="276"/>
      <c r="AS55" s="276"/>
      <c r="AT55" s="276"/>
      <c r="AU55" s="276"/>
      <c r="AV55" s="276"/>
      <c r="AW55" s="277"/>
      <c r="AX55" s="277"/>
      <c r="AY55" s="277"/>
      <c r="AZ55" s="277"/>
      <c r="BA55" s="277"/>
      <c r="BB55" s="277"/>
      <c r="BC55" s="278"/>
      <c r="BD55" s="278"/>
      <c r="BE55" s="278"/>
      <c r="BF55" s="278"/>
      <c r="BG55" s="278"/>
      <c r="BH55" s="278"/>
      <c r="BI55" s="279"/>
      <c r="BJ55" s="279"/>
      <c r="BK55" s="279"/>
      <c r="BL55" s="279"/>
      <c r="BM55" s="279"/>
      <c r="BN55" s="279"/>
      <c r="BO55" s="280"/>
      <c r="BP55" s="280"/>
      <c r="BQ55" s="280"/>
      <c r="BR55" s="280"/>
      <c r="BS55" s="280"/>
      <c r="BT55" s="280"/>
      <c r="BU55" s="281"/>
      <c r="BV55" s="281"/>
      <c r="BW55" s="281"/>
      <c r="BX55" s="281"/>
      <c r="BY55" s="281"/>
      <c r="BZ55" s="281"/>
      <c r="CA55" s="282"/>
      <c r="CB55" s="282"/>
      <c r="CC55" s="282"/>
      <c r="CD55" s="282"/>
      <c r="CE55" s="282"/>
      <c r="CF55" s="282"/>
      <c r="CG55" s="283"/>
      <c r="CH55" s="283"/>
      <c r="CI55" s="283"/>
      <c r="CJ55" s="283"/>
      <c r="CK55" s="283"/>
      <c r="CL55" s="283"/>
      <c r="CM55" s="284"/>
      <c r="CN55" s="284"/>
      <c r="CO55" s="284"/>
      <c r="CP55" s="284"/>
      <c r="CQ55" s="284"/>
      <c r="CR55" s="284"/>
      <c r="CS55" s="283"/>
      <c r="CT55" s="283"/>
      <c r="CU55" s="283"/>
      <c r="CV55" s="283"/>
      <c r="CW55" s="283"/>
      <c r="CX55" s="283"/>
      <c r="CY55" s="273"/>
      <c r="CZ55" s="285"/>
      <c r="DA55" s="286"/>
      <c r="DB55" s="287"/>
    </row>
    <row r="56" ht="15.75" customHeight="1">
      <c r="A56" s="304"/>
      <c r="B56" s="265"/>
      <c r="C56" s="266"/>
      <c r="D56" s="266"/>
      <c r="E56" s="266"/>
      <c r="F56" s="267"/>
      <c r="G56" s="267"/>
      <c r="H56" s="267"/>
      <c r="I56" s="267"/>
      <c r="J56" s="267"/>
      <c r="K56" s="267"/>
      <c r="L56" s="267"/>
      <c r="M56" s="269"/>
      <c r="N56" s="269"/>
      <c r="O56" s="269"/>
      <c r="P56" s="269"/>
      <c r="Q56" s="269"/>
      <c r="R56" s="269"/>
      <c r="S56" s="271"/>
      <c r="T56" s="271"/>
      <c r="U56" s="271"/>
      <c r="V56" s="271"/>
      <c r="W56" s="271"/>
      <c r="X56" s="271"/>
      <c r="Y56" s="273"/>
      <c r="Z56" s="273"/>
      <c r="AA56" s="273"/>
      <c r="AB56" s="273"/>
      <c r="AC56" s="273"/>
      <c r="AD56" s="273"/>
      <c r="AE56" s="274"/>
      <c r="AF56" s="274"/>
      <c r="AG56" s="274"/>
      <c r="AH56" s="274"/>
      <c r="AI56" s="274"/>
      <c r="AJ56" s="274"/>
      <c r="AK56" s="275"/>
      <c r="AL56" s="275"/>
      <c r="AM56" s="275"/>
      <c r="AN56" s="275"/>
      <c r="AO56" s="275"/>
      <c r="AP56" s="275"/>
      <c r="AQ56" s="276"/>
      <c r="AR56" s="276"/>
      <c r="AS56" s="276"/>
      <c r="AT56" s="276"/>
      <c r="AU56" s="276"/>
      <c r="AV56" s="276"/>
      <c r="AW56" s="277"/>
      <c r="AX56" s="277"/>
      <c r="AY56" s="277"/>
      <c r="AZ56" s="277"/>
      <c r="BA56" s="277"/>
      <c r="BB56" s="277"/>
      <c r="BC56" s="278"/>
      <c r="BD56" s="278"/>
      <c r="BE56" s="278"/>
      <c r="BF56" s="278"/>
      <c r="BG56" s="278"/>
      <c r="BH56" s="278"/>
      <c r="BI56" s="279"/>
      <c r="BJ56" s="279"/>
      <c r="BK56" s="279"/>
      <c r="BL56" s="279"/>
      <c r="BM56" s="279"/>
      <c r="BN56" s="279"/>
      <c r="BO56" s="280"/>
      <c r="BP56" s="280"/>
      <c r="BQ56" s="280"/>
      <c r="BR56" s="280"/>
      <c r="BS56" s="280"/>
      <c r="BT56" s="280"/>
      <c r="BU56" s="281"/>
      <c r="BV56" s="281"/>
      <c r="BW56" s="281"/>
      <c r="BX56" s="281"/>
      <c r="BY56" s="281"/>
      <c r="BZ56" s="281"/>
      <c r="CA56" s="282"/>
      <c r="CB56" s="282"/>
      <c r="CC56" s="282"/>
      <c r="CD56" s="282"/>
      <c r="CE56" s="282"/>
      <c r="CF56" s="282"/>
      <c r="CG56" s="283"/>
      <c r="CH56" s="283"/>
      <c r="CI56" s="283"/>
      <c r="CJ56" s="283"/>
      <c r="CK56" s="283"/>
      <c r="CL56" s="283"/>
      <c r="CM56" s="284"/>
      <c r="CN56" s="284"/>
      <c r="CO56" s="284"/>
      <c r="CP56" s="284"/>
      <c r="CQ56" s="284"/>
      <c r="CR56" s="284"/>
      <c r="CS56" s="283"/>
      <c r="CT56" s="283"/>
      <c r="CU56" s="283"/>
      <c r="CV56" s="283"/>
      <c r="CW56" s="283"/>
      <c r="CX56" s="283"/>
      <c r="CY56" s="273"/>
      <c r="CZ56" s="285"/>
      <c r="DA56" s="286"/>
      <c r="DB56" s="287"/>
    </row>
    <row r="57" ht="15.75" customHeight="1">
      <c r="A57" s="304"/>
      <c r="B57" s="265"/>
      <c r="C57" s="266"/>
      <c r="D57" s="266"/>
      <c r="E57" s="266"/>
      <c r="F57" s="267"/>
      <c r="G57" s="267"/>
      <c r="H57" s="267"/>
      <c r="I57" s="267"/>
      <c r="J57" s="267"/>
      <c r="K57" s="267"/>
      <c r="L57" s="267"/>
      <c r="M57" s="269"/>
      <c r="N57" s="269"/>
      <c r="O57" s="269"/>
      <c r="P57" s="269"/>
      <c r="Q57" s="269"/>
      <c r="R57" s="269"/>
      <c r="S57" s="271"/>
      <c r="T57" s="271"/>
      <c r="U57" s="271"/>
      <c r="V57" s="271"/>
      <c r="W57" s="271"/>
      <c r="X57" s="271"/>
      <c r="Y57" s="273"/>
      <c r="Z57" s="273"/>
      <c r="AA57" s="273"/>
      <c r="AB57" s="273"/>
      <c r="AC57" s="273"/>
      <c r="AD57" s="273"/>
      <c r="AE57" s="274"/>
      <c r="AF57" s="274"/>
      <c r="AG57" s="274"/>
      <c r="AH57" s="274"/>
      <c r="AI57" s="274"/>
      <c r="AJ57" s="274"/>
      <c r="AK57" s="275"/>
      <c r="AL57" s="275"/>
      <c r="AM57" s="275"/>
      <c r="AN57" s="275"/>
      <c r="AO57" s="275"/>
      <c r="AP57" s="275"/>
      <c r="AQ57" s="276"/>
      <c r="AR57" s="276"/>
      <c r="AS57" s="276"/>
      <c r="AT57" s="276"/>
      <c r="AU57" s="276"/>
      <c r="AV57" s="276"/>
      <c r="AW57" s="277"/>
      <c r="AX57" s="277"/>
      <c r="AY57" s="277"/>
      <c r="AZ57" s="277"/>
      <c r="BA57" s="277"/>
      <c r="BB57" s="277"/>
      <c r="BC57" s="278"/>
      <c r="BD57" s="278"/>
      <c r="BE57" s="278"/>
      <c r="BF57" s="278"/>
      <c r="BG57" s="278"/>
      <c r="BH57" s="278"/>
      <c r="BI57" s="279"/>
      <c r="BJ57" s="279"/>
      <c r="BK57" s="279"/>
      <c r="BL57" s="279"/>
      <c r="BM57" s="279"/>
      <c r="BN57" s="279"/>
      <c r="BO57" s="280"/>
      <c r="BP57" s="280"/>
      <c r="BQ57" s="280"/>
      <c r="BR57" s="280"/>
      <c r="BS57" s="280"/>
      <c r="BT57" s="280"/>
      <c r="BU57" s="281"/>
      <c r="BV57" s="281"/>
      <c r="BW57" s="281"/>
      <c r="BX57" s="281"/>
      <c r="BY57" s="281"/>
      <c r="BZ57" s="281"/>
      <c r="CA57" s="282"/>
      <c r="CB57" s="282"/>
      <c r="CC57" s="282"/>
      <c r="CD57" s="282"/>
      <c r="CE57" s="282"/>
      <c r="CF57" s="282"/>
      <c r="CG57" s="283"/>
      <c r="CH57" s="283"/>
      <c r="CI57" s="283"/>
      <c r="CJ57" s="283"/>
      <c r="CK57" s="283"/>
      <c r="CL57" s="283"/>
      <c r="CM57" s="284"/>
      <c r="CN57" s="284"/>
      <c r="CO57" s="284"/>
      <c r="CP57" s="284"/>
      <c r="CQ57" s="284"/>
      <c r="CR57" s="284"/>
      <c r="CS57" s="283"/>
      <c r="CT57" s="283"/>
      <c r="CU57" s="283"/>
      <c r="CV57" s="283"/>
      <c r="CW57" s="283"/>
      <c r="CX57" s="283"/>
      <c r="CY57" s="273"/>
      <c r="CZ57" s="285"/>
      <c r="DA57" s="286"/>
      <c r="DB57" s="287"/>
    </row>
    <row r="58" ht="15.75" customHeight="1">
      <c r="A58" s="304"/>
      <c r="B58" s="265"/>
      <c r="C58" s="266"/>
      <c r="D58" s="266"/>
      <c r="E58" s="266"/>
      <c r="F58" s="267"/>
      <c r="G58" s="267"/>
      <c r="H58" s="267"/>
      <c r="I58" s="267"/>
      <c r="J58" s="267"/>
      <c r="K58" s="267"/>
      <c r="L58" s="267"/>
      <c r="M58" s="269"/>
      <c r="N58" s="269"/>
      <c r="O58" s="269"/>
      <c r="P58" s="269"/>
      <c r="Q58" s="269"/>
      <c r="R58" s="269"/>
      <c r="S58" s="271"/>
      <c r="T58" s="271"/>
      <c r="U58" s="271"/>
      <c r="V58" s="271"/>
      <c r="W58" s="271"/>
      <c r="X58" s="271"/>
      <c r="Y58" s="273"/>
      <c r="Z58" s="273"/>
      <c r="AA58" s="273"/>
      <c r="AB58" s="273"/>
      <c r="AC58" s="273"/>
      <c r="AD58" s="273"/>
      <c r="AE58" s="274"/>
      <c r="AF58" s="274"/>
      <c r="AG58" s="274"/>
      <c r="AH58" s="274"/>
      <c r="AI58" s="274"/>
      <c r="AJ58" s="274"/>
      <c r="AK58" s="275"/>
      <c r="AL58" s="275"/>
      <c r="AM58" s="275"/>
      <c r="AN58" s="275"/>
      <c r="AO58" s="275"/>
      <c r="AP58" s="275"/>
      <c r="AQ58" s="276"/>
      <c r="AR58" s="276"/>
      <c r="AS58" s="276"/>
      <c r="AT58" s="276"/>
      <c r="AU58" s="276"/>
      <c r="AV58" s="276"/>
      <c r="AW58" s="277"/>
      <c r="AX58" s="277"/>
      <c r="AY58" s="277"/>
      <c r="AZ58" s="277"/>
      <c r="BA58" s="277"/>
      <c r="BB58" s="277"/>
      <c r="BC58" s="278"/>
      <c r="BD58" s="278"/>
      <c r="BE58" s="278"/>
      <c r="BF58" s="278"/>
      <c r="BG58" s="278"/>
      <c r="BH58" s="278"/>
      <c r="BI58" s="279"/>
      <c r="BJ58" s="279"/>
      <c r="BK58" s="279"/>
      <c r="BL58" s="279"/>
      <c r="BM58" s="279"/>
      <c r="BN58" s="279"/>
      <c r="BO58" s="280"/>
      <c r="BP58" s="280"/>
      <c r="BQ58" s="280"/>
      <c r="BR58" s="280"/>
      <c r="BS58" s="280"/>
      <c r="BT58" s="280"/>
      <c r="BU58" s="281"/>
      <c r="BV58" s="281"/>
      <c r="BW58" s="281"/>
      <c r="BX58" s="281"/>
      <c r="BY58" s="281"/>
      <c r="BZ58" s="281"/>
      <c r="CA58" s="282"/>
      <c r="CB58" s="282"/>
      <c r="CC58" s="282"/>
      <c r="CD58" s="282"/>
      <c r="CE58" s="282"/>
      <c r="CF58" s="282"/>
      <c r="CG58" s="283"/>
      <c r="CH58" s="283"/>
      <c r="CI58" s="283"/>
      <c r="CJ58" s="283"/>
      <c r="CK58" s="283"/>
      <c r="CL58" s="283"/>
      <c r="CM58" s="284"/>
      <c r="CN58" s="284"/>
      <c r="CO58" s="284"/>
      <c r="CP58" s="284"/>
      <c r="CQ58" s="284"/>
      <c r="CR58" s="284"/>
      <c r="CS58" s="283"/>
      <c r="CT58" s="283"/>
      <c r="CU58" s="283"/>
      <c r="CV58" s="283"/>
      <c r="CW58" s="283"/>
      <c r="CX58" s="283"/>
      <c r="CY58" s="273"/>
      <c r="CZ58" s="285"/>
      <c r="DA58" s="286"/>
      <c r="DB58" s="287"/>
    </row>
    <row r="59" ht="15.75" customHeight="1">
      <c r="A59" s="304"/>
      <c r="B59" s="265"/>
      <c r="C59" s="266"/>
      <c r="D59" s="266"/>
      <c r="E59" s="266"/>
      <c r="F59" s="267"/>
      <c r="G59" s="267"/>
      <c r="H59" s="267"/>
      <c r="I59" s="267"/>
      <c r="J59" s="267"/>
      <c r="K59" s="267"/>
      <c r="L59" s="267"/>
      <c r="M59" s="269"/>
      <c r="N59" s="269"/>
      <c r="O59" s="269"/>
      <c r="P59" s="269"/>
      <c r="Q59" s="269"/>
      <c r="R59" s="269"/>
      <c r="S59" s="271"/>
      <c r="T59" s="271"/>
      <c r="U59" s="271"/>
      <c r="V59" s="271"/>
      <c r="W59" s="271"/>
      <c r="X59" s="271"/>
      <c r="Y59" s="273"/>
      <c r="Z59" s="273"/>
      <c r="AA59" s="273"/>
      <c r="AB59" s="273"/>
      <c r="AC59" s="273"/>
      <c r="AD59" s="273"/>
      <c r="AE59" s="274"/>
      <c r="AF59" s="274"/>
      <c r="AG59" s="274"/>
      <c r="AH59" s="274"/>
      <c r="AI59" s="274"/>
      <c r="AJ59" s="274"/>
      <c r="AK59" s="275"/>
      <c r="AL59" s="275"/>
      <c r="AM59" s="275"/>
      <c r="AN59" s="275"/>
      <c r="AO59" s="275"/>
      <c r="AP59" s="275"/>
      <c r="AQ59" s="276"/>
      <c r="AR59" s="276"/>
      <c r="AS59" s="276"/>
      <c r="AT59" s="276"/>
      <c r="AU59" s="276"/>
      <c r="AV59" s="276"/>
      <c r="AW59" s="277"/>
      <c r="AX59" s="277"/>
      <c r="AY59" s="277"/>
      <c r="AZ59" s="277"/>
      <c r="BA59" s="277"/>
      <c r="BB59" s="277"/>
      <c r="BC59" s="278"/>
      <c r="BD59" s="278"/>
      <c r="BE59" s="278"/>
      <c r="BF59" s="278"/>
      <c r="BG59" s="278"/>
      <c r="BH59" s="278"/>
      <c r="BI59" s="279"/>
      <c r="BJ59" s="279"/>
      <c r="BK59" s="279"/>
      <c r="BL59" s="279"/>
      <c r="BM59" s="279"/>
      <c r="BN59" s="279"/>
      <c r="BO59" s="280"/>
      <c r="BP59" s="280"/>
      <c r="BQ59" s="280"/>
      <c r="BR59" s="280"/>
      <c r="BS59" s="280"/>
      <c r="BT59" s="280"/>
      <c r="BU59" s="281"/>
      <c r="BV59" s="281"/>
      <c r="BW59" s="281"/>
      <c r="BX59" s="281"/>
      <c r="BY59" s="281"/>
      <c r="BZ59" s="281"/>
      <c r="CA59" s="282"/>
      <c r="CB59" s="282"/>
      <c r="CC59" s="282"/>
      <c r="CD59" s="282"/>
      <c r="CE59" s="282"/>
      <c r="CF59" s="282"/>
      <c r="CG59" s="283"/>
      <c r="CH59" s="283"/>
      <c r="CI59" s="283"/>
      <c r="CJ59" s="283"/>
      <c r="CK59" s="283"/>
      <c r="CL59" s="283"/>
      <c r="CM59" s="284"/>
      <c r="CN59" s="284"/>
      <c r="CO59" s="284"/>
      <c r="CP59" s="284"/>
      <c r="CQ59" s="284"/>
      <c r="CR59" s="284"/>
      <c r="CS59" s="283"/>
      <c r="CT59" s="283"/>
      <c r="CU59" s="283"/>
      <c r="CV59" s="283"/>
      <c r="CW59" s="283"/>
      <c r="CX59" s="283"/>
      <c r="CY59" s="273"/>
      <c r="CZ59" s="285"/>
      <c r="DA59" s="286"/>
      <c r="DB59" s="287"/>
    </row>
    <row r="60" ht="15.75" customHeight="1">
      <c r="A60" s="304"/>
      <c r="B60" s="265"/>
      <c r="C60" s="266"/>
      <c r="D60" s="266"/>
      <c r="E60" s="266"/>
      <c r="F60" s="267"/>
      <c r="G60" s="267"/>
      <c r="H60" s="267"/>
      <c r="I60" s="267"/>
      <c r="J60" s="267"/>
      <c r="K60" s="267"/>
      <c r="L60" s="267"/>
      <c r="M60" s="269"/>
      <c r="N60" s="269"/>
      <c r="O60" s="269"/>
      <c r="P60" s="269"/>
      <c r="Q60" s="269"/>
      <c r="R60" s="269"/>
      <c r="S60" s="271"/>
      <c r="T60" s="271"/>
      <c r="U60" s="271"/>
      <c r="V60" s="271"/>
      <c r="W60" s="271"/>
      <c r="X60" s="271"/>
      <c r="Y60" s="273"/>
      <c r="Z60" s="273"/>
      <c r="AA60" s="273"/>
      <c r="AB60" s="273"/>
      <c r="AC60" s="273"/>
      <c r="AD60" s="273"/>
      <c r="AE60" s="274"/>
      <c r="AF60" s="274"/>
      <c r="AG60" s="274"/>
      <c r="AH60" s="274"/>
      <c r="AI60" s="274"/>
      <c r="AJ60" s="274"/>
      <c r="AK60" s="275"/>
      <c r="AL60" s="275"/>
      <c r="AM60" s="275"/>
      <c r="AN60" s="275"/>
      <c r="AO60" s="275"/>
      <c r="AP60" s="275"/>
      <c r="AQ60" s="276"/>
      <c r="AR60" s="276"/>
      <c r="AS60" s="276"/>
      <c r="AT60" s="276"/>
      <c r="AU60" s="276"/>
      <c r="AV60" s="276"/>
      <c r="AW60" s="277"/>
      <c r="AX60" s="277"/>
      <c r="AY60" s="277"/>
      <c r="AZ60" s="277"/>
      <c r="BA60" s="277"/>
      <c r="BB60" s="277"/>
      <c r="BC60" s="278"/>
      <c r="BD60" s="278"/>
      <c r="BE60" s="278"/>
      <c r="BF60" s="278"/>
      <c r="BG60" s="278"/>
      <c r="BH60" s="278"/>
      <c r="BI60" s="279"/>
      <c r="BJ60" s="279"/>
      <c r="BK60" s="279"/>
      <c r="BL60" s="279"/>
      <c r="BM60" s="279"/>
      <c r="BN60" s="279"/>
      <c r="BO60" s="280"/>
      <c r="BP60" s="280"/>
      <c r="BQ60" s="280"/>
      <c r="BR60" s="280"/>
      <c r="BS60" s="280"/>
      <c r="BT60" s="280"/>
      <c r="BU60" s="281"/>
      <c r="BV60" s="281"/>
      <c r="BW60" s="281"/>
      <c r="BX60" s="281"/>
      <c r="BY60" s="281"/>
      <c r="BZ60" s="281"/>
      <c r="CA60" s="282"/>
      <c r="CB60" s="282"/>
      <c r="CC60" s="282"/>
      <c r="CD60" s="282"/>
      <c r="CE60" s="282"/>
      <c r="CF60" s="282"/>
      <c r="CG60" s="283"/>
      <c r="CH60" s="283"/>
      <c r="CI60" s="283"/>
      <c r="CJ60" s="283"/>
      <c r="CK60" s="283"/>
      <c r="CL60" s="283"/>
      <c r="CM60" s="284"/>
      <c r="CN60" s="284"/>
      <c r="CO60" s="284"/>
      <c r="CP60" s="284"/>
      <c r="CQ60" s="284"/>
      <c r="CR60" s="284"/>
      <c r="CS60" s="283"/>
      <c r="CT60" s="283"/>
      <c r="CU60" s="283"/>
      <c r="CV60" s="283"/>
      <c r="CW60" s="283"/>
      <c r="CX60" s="283"/>
      <c r="CY60" s="273"/>
      <c r="CZ60" s="285"/>
      <c r="DA60" s="286"/>
      <c r="DB60" s="287"/>
    </row>
    <row r="61" ht="15.75" customHeight="1">
      <c r="A61" s="304"/>
      <c r="B61" s="265"/>
      <c r="C61" s="266"/>
      <c r="D61" s="266"/>
      <c r="E61" s="266"/>
      <c r="F61" s="267"/>
      <c r="G61" s="267"/>
      <c r="H61" s="267"/>
      <c r="I61" s="267"/>
      <c r="J61" s="267"/>
      <c r="K61" s="267"/>
      <c r="L61" s="267"/>
      <c r="M61" s="269"/>
      <c r="N61" s="269"/>
      <c r="O61" s="269"/>
      <c r="P61" s="269"/>
      <c r="Q61" s="269"/>
      <c r="R61" s="269"/>
      <c r="S61" s="271"/>
      <c r="T61" s="271"/>
      <c r="U61" s="271"/>
      <c r="V61" s="271"/>
      <c r="W61" s="271"/>
      <c r="X61" s="271"/>
      <c r="Y61" s="273"/>
      <c r="Z61" s="273"/>
      <c r="AA61" s="273"/>
      <c r="AB61" s="273"/>
      <c r="AC61" s="273"/>
      <c r="AD61" s="273"/>
      <c r="AE61" s="274"/>
      <c r="AF61" s="274"/>
      <c r="AG61" s="274"/>
      <c r="AH61" s="274"/>
      <c r="AI61" s="274"/>
      <c r="AJ61" s="274"/>
      <c r="AK61" s="275"/>
      <c r="AL61" s="275"/>
      <c r="AM61" s="275"/>
      <c r="AN61" s="275"/>
      <c r="AO61" s="275"/>
      <c r="AP61" s="275"/>
      <c r="AQ61" s="276"/>
      <c r="AR61" s="276"/>
      <c r="AS61" s="276"/>
      <c r="AT61" s="276"/>
      <c r="AU61" s="276"/>
      <c r="AV61" s="276"/>
      <c r="AW61" s="277"/>
      <c r="AX61" s="277"/>
      <c r="AY61" s="277"/>
      <c r="AZ61" s="277"/>
      <c r="BA61" s="277"/>
      <c r="BB61" s="277"/>
      <c r="BC61" s="278"/>
      <c r="BD61" s="278"/>
      <c r="BE61" s="278"/>
      <c r="BF61" s="278"/>
      <c r="BG61" s="278"/>
      <c r="BH61" s="278"/>
      <c r="BI61" s="279"/>
      <c r="BJ61" s="279"/>
      <c r="BK61" s="279"/>
      <c r="BL61" s="279"/>
      <c r="BM61" s="279"/>
      <c r="BN61" s="279"/>
      <c r="BO61" s="280"/>
      <c r="BP61" s="280"/>
      <c r="BQ61" s="280"/>
      <c r="BR61" s="280"/>
      <c r="BS61" s="280"/>
      <c r="BT61" s="280"/>
      <c r="BU61" s="281"/>
      <c r="BV61" s="281"/>
      <c r="BW61" s="281"/>
      <c r="BX61" s="281"/>
      <c r="BY61" s="281"/>
      <c r="BZ61" s="281"/>
      <c r="CA61" s="282"/>
      <c r="CB61" s="282"/>
      <c r="CC61" s="282"/>
      <c r="CD61" s="282"/>
      <c r="CE61" s="282"/>
      <c r="CF61" s="282"/>
      <c r="CG61" s="283"/>
      <c r="CH61" s="283"/>
      <c r="CI61" s="283"/>
      <c r="CJ61" s="283"/>
      <c r="CK61" s="283"/>
      <c r="CL61" s="283"/>
      <c r="CM61" s="284"/>
      <c r="CN61" s="284"/>
      <c r="CO61" s="284"/>
      <c r="CP61" s="284"/>
      <c r="CQ61" s="284"/>
      <c r="CR61" s="284"/>
      <c r="CS61" s="283"/>
      <c r="CT61" s="283"/>
      <c r="CU61" s="283"/>
      <c r="CV61" s="283"/>
      <c r="CW61" s="283"/>
      <c r="CX61" s="283"/>
      <c r="CY61" s="273"/>
      <c r="CZ61" s="285"/>
      <c r="DA61" s="286"/>
      <c r="DB61" s="287"/>
    </row>
    <row r="62" ht="15.75" customHeight="1">
      <c r="A62" s="304"/>
      <c r="B62" s="265"/>
      <c r="C62" s="266"/>
      <c r="D62" s="266"/>
      <c r="E62" s="266"/>
      <c r="F62" s="267"/>
      <c r="G62" s="267"/>
      <c r="H62" s="267"/>
      <c r="I62" s="267"/>
      <c r="J62" s="267"/>
      <c r="K62" s="267"/>
      <c r="L62" s="267"/>
      <c r="M62" s="269"/>
      <c r="N62" s="269"/>
      <c r="O62" s="269"/>
      <c r="P62" s="269"/>
      <c r="Q62" s="269"/>
      <c r="R62" s="269"/>
      <c r="S62" s="271"/>
      <c r="T62" s="271"/>
      <c r="U62" s="271"/>
      <c r="V62" s="271"/>
      <c r="W62" s="271"/>
      <c r="X62" s="271"/>
      <c r="Y62" s="273"/>
      <c r="Z62" s="273"/>
      <c r="AA62" s="273"/>
      <c r="AB62" s="273"/>
      <c r="AC62" s="273"/>
      <c r="AD62" s="273"/>
      <c r="AE62" s="274"/>
      <c r="AF62" s="274"/>
      <c r="AG62" s="274"/>
      <c r="AH62" s="274"/>
      <c r="AI62" s="274"/>
      <c r="AJ62" s="274"/>
      <c r="AK62" s="275"/>
      <c r="AL62" s="275"/>
      <c r="AM62" s="275"/>
      <c r="AN62" s="275"/>
      <c r="AO62" s="275"/>
      <c r="AP62" s="275"/>
      <c r="AQ62" s="276"/>
      <c r="AR62" s="276"/>
      <c r="AS62" s="276"/>
      <c r="AT62" s="276"/>
      <c r="AU62" s="276"/>
      <c r="AV62" s="276"/>
      <c r="AW62" s="277"/>
      <c r="AX62" s="277"/>
      <c r="AY62" s="277"/>
      <c r="AZ62" s="277"/>
      <c r="BA62" s="277"/>
      <c r="BB62" s="277"/>
      <c r="BC62" s="278"/>
      <c r="BD62" s="278"/>
      <c r="BE62" s="278"/>
      <c r="BF62" s="278"/>
      <c r="BG62" s="278"/>
      <c r="BH62" s="278"/>
      <c r="BI62" s="279"/>
      <c r="BJ62" s="279"/>
      <c r="BK62" s="279"/>
      <c r="BL62" s="279"/>
      <c r="BM62" s="279"/>
      <c r="BN62" s="279"/>
      <c r="BO62" s="280"/>
      <c r="BP62" s="280"/>
      <c r="BQ62" s="280"/>
      <c r="BR62" s="280"/>
      <c r="BS62" s="280"/>
      <c r="BT62" s="280"/>
      <c r="BU62" s="281"/>
      <c r="BV62" s="281"/>
      <c r="BW62" s="281"/>
      <c r="BX62" s="281"/>
      <c r="BY62" s="281"/>
      <c r="BZ62" s="281"/>
      <c r="CA62" s="282"/>
      <c r="CB62" s="282"/>
      <c r="CC62" s="282"/>
      <c r="CD62" s="282"/>
      <c r="CE62" s="282"/>
      <c r="CF62" s="282"/>
      <c r="CG62" s="283"/>
      <c r="CH62" s="283"/>
      <c r="CI62" s="283"/>
      <c r="CJ62" s="283"/>
      <c r="CK62" s="283"/>
      <c r="CL62" s="283"/>
      <c r="CM62" s="284"/>
      <c r="CN62" s="284"/>
      <c r="CO62" s="284"/>
      <c r="CP62" s="284"/>
      <c r="CQ62" s="284"/>
      <c r="CR62" s="284"/>
      <c r="CS62" s="283"/>
      <c r="CT62" s="283"/>
      <c r="CU62" s="283"/>
      <c r="CV62" s="283"/>
      <c r="CW62" s="283"/>
      <c r="CX62" s="283"/>
      <c r="CY62" s="273"/>
      <c r="CZ62" s="285"/>
      <c r="DA62" s="286"/>
      <c r="DB62" s="287"/>
    </row>
    <row r="63" ht="15.75" customHeight="1">
      <c r="A63" s="304"/>
      <c r="B63" s="265"/>
      <c r="C63" s="266"/>
      <c r="D63" s="266"/>
      <c r="E63" s="266"/>
      <c r="F63" s="267"/>
      <c r="G63" s="267"/>
      <c r="H63" s="267"/>
      <c r="I63" s="267"/>
      <c r="J63" s="267"/>
      <c r="K63" s="267"/>
      <c r="L63" s="267"/>
      <c r="M63" s="269"/>
      <c r="N63" s="269"/>
      <c r="O63" s="269"/>
      <c r="P63" s="269"/>
      <c r="Q63" s="269"/>
      <c r="R63" s="269"/>
      <c r="S63" s="271"/>
      <c r="T63" s="271"/>
      <c r="U63" s="271"/>
      <c r="V63" s="271"/>
      <c r="W63" s="271"/>
      <c r="X63" s="271"/>
      <c r="Y63" s="273"/>
      <c r="Z63" s="273"/>
      <c r="AA63" s="273"/>
      <c r="AB63" s="273"/>
      <c r="AC63" s="273"/>
      <c r="AD63" s="273"/>
      <c r="AE63" s="274"/>
      <c r="AF63" s="274"/>
      <c r="AG63" s="274"/>
      <c r="AH63" s="274"/>
      <c r="AI63" s="274"/>
      <c r="AJ63" s="274"/>
      <c r="AK63" s="275"/>
      <c r="AL63" s="275"/>
      <c r="AM63" s="275"/>
      <c r="AN63" s="275"/>
      <c r="AO63" s="275"/>
      <c r="AP63" s="275"/>
      <c r="AQ63" s="276"/>
      <c r="AR63" s="276"/>
      <c r="AS63" s="276"/>
      <c r="AT63" s="276"/>
      <c r="AU63" s="276"/>
      <c r="AV63" s="276"/>
      <c r="AW63" s="277"/>
      <c r="AX63" s="277"/>
      <c r="AY63" s="277"/>
      <c r="AZ63" s="277"/>
      <c r="BA63" s="277"/>
      <c r="BB63" s="277"/>
      <c r="BC63" s="278"/>
      <c r="BD63" s="278"/>
      <c r="BE63" s="278"/>
      <c r="BF63" s="278"/>
      <c r="BG63" s="278"/>
      <c r="BH63" s="278"/>
      <c r="BI63" s="279"/>
      <c r="BJ63" s="279"/>
      <c r="BK63" s="279"/>
      <c r="BL63" s="279"/>
      <c r="BM63" s="279"/>
      <c r="BN63" s="279"/>
      <c r="BO63" s="280"/>
      <c r="BP63" s="280"/>
      <c r="BQ63" s="280"/>
      <c r="BR63" s="280"/>
      <c r="BS63" s="280"/>
      <c r="BT63" s="280"/>
      <c r="BU63" s="281"/>
      <c r="BV63" s="281"/>
      <c r="BW63" s="281"/>
      <c r="BX63" s="281"/>
      <c r="BY63" s="281"/>
      <c r="BZ63" s="281"/>
      <c r="CA63" s="282"/>
      <c r="CB63" s="282"/>
      <c r="CC63" s="282"/>
      <c r="CD63" s="282"/>
      <c r="CE63" s="282"/>
      <c r="CF63" s="282"/>
      <c r="CG63" s="283"/>
      <c r="CH63" s="283"/>
      <c r="CI63" s="283"/>
      <c r="CJ63" s="283"/>
      <c r="CK63" s="283"/>
      <c r="CL63" s="283"/>
      <c r="CM63" s="284"/>
      <c r="CN63" s="284"/>
      <c r="CO63" s="284"/>
      <c r="CP63" s="284"/>
      <c r="CQ63" s="284"/>
      <c r="CR63" s="284"/>
      <c r="CS63" s="283"/>
      <c r="CT63" s="283"/>
      <c r="CU63" s="283"/>
      <c r="CV63" s="283"/>
      <c r="CW63" s="283"/>
      <c r="CX63" s="283"/>
      <c r="CY63" s="273"/>
      <c r="CZ63" s="285"/>
      <c r="DA63" s="286"/>
      <c r="DB63" s="287"/>
    </row>
    <row r="64" ht="15.75" customHeight="1">
      <c r="A64" s="304"/>
      <c r="B64" s="265"/>
      <c r="C64" s="266"/>
      <c r="D64" s="266"/>
      <c r="E64" s="266"/>
      <c r="F64" s="267"/>
      <c r="G64" s="267"/>
      <c r="H64" s="267"/>
      <c r="I64" s="267"/>
      <c r="J64" s="267"/>
      <c r="K64" s="267"/>
      <c r="L64" s="267"/>
      <c r="M64" s="269"/>
      <c r="N64" s="269"/>
      <c r="O64" s="269"/>
      <c r="P64" s="269"/>
      <c r="Q64" s="269"/>
      <c r="R64" s="269"/>
      <c r="S64" s="271"/>
      <c r="T64" s="271"/>
      <c r="U64" s="271"/>
      <c r="V64" s="271"/>
      <c r="W64" s="271"/>
      <c r="X64" s="271"/>
      <c r="Y64" s="273"/>
      <c r="Z64" s="273"/>
      <c r="AA64" s="273"/>
      <c r="AB64" s="273"/>
      <c r="AC64" s="273"/>
      <c r="AD64" s="273"/>
      <c r="AE64" s="274"/>
      <c r="AF64" s="274"/>
      <c r="AG64" s="274"/>
      <c r="AH64" s="274"/>
      <c r="AI64" s="274"/>
      <c r="AJ64" s="274"/>
      <c r="AK64" s="275"/>
      <c r="AL64" s="275"/>
      <c r="AM64" s="275"/>
      <c r="AN64" s="275"/>
      <c r="AO64" s="275"/>
      <c r="AP64" s="275"/>
      <c r="AQ64" s="276"/>
      <c r="AR64" s="276"/>
      <c r="AS64" s="276"/>
      <c r="AT64" s="276"/>
      <c r="AU64" s="276"/>
      <c r="AV64" s="276"/>
      <c r="AW64" s="277"/>
      <c r="AX64" s="277"/>
      <c r="AY64" s="277"/>
      <c r="AZ64" s="277"/>
      <c r="BA64" s="277"/>
      <c r="BB64" s="277"/>
      <c r="BC64" s="278"/>
      <c r="BD64" s="278"/>
      <c r="BE64" s="278"/>
      <c r="BF64" s="278"/>
      <c r="BG64" s="278"/>
      <c r="BH64" s="278"/>
      <c r="BI64" s="279"/>
      <c r="BJ64" s="279"/>
      <c r="BK64" s="279"/>
      <c r="BL64" s="279"/>
      <c r="BM64" s="279"/>
      <c r="BN64" s="279"/>
      <c r="BO64" s="280"/>
      <c r="BP64" s="280"/>
      <c r="BQ64" s="280"/>
      <c r="BR64" s="280"/>
      <c r="BS64" s="280"/>
      <c r="BT64" s="280"/>
      <c r="BU64" s="281"/>
      <c r="BV64" s="281"/>
      <c r="BW64" s="281"/>
      <c r="BX64" s="281"/>
      <c r="BY64" s="281"/>
      <c r="BZ64" s="281"/>
      <c r="CA64" s="282"/>
      <c r="CB64" s="282"/>
      <c r="CC64" s="282"/>
      <c r="CD64" s="282"/>
      <c r="CE64" s="282"/>
      <c r="CF64" s="282"/>
      <c r="CG64" s="283"/>
      <c r="CH64" s="283"/>
      <c r="CI64" s="283"/>
      <c r="CJ64" s="283"/>
      <c r="CK64" s="283"/>
      <c r="CL64" s="283"/>
      <c r="CM64" s="284"/>
      <c r="CN64" s="284"/>
      <c r="CO64" s="284"/>
      <c r="CP64" s="284"/>
      <c r="CQ64" s="284"/>
      <c r="CR64" s="284"/>
      <c r="CS64" s="283"/>
      <c r="CT64" s="283"/>
      <c r="CU64" s="283"/>
      <c r="CV64" s="283"/>
      <c r="CW64" s="283"/>
      <c r="CX64" s="283"/>
      <c r="CY64" s="273"/>
      <c r="CZ64" s="285"/>
      <c r="DA64" s="286"/>
      <c r="DB64" s="287"/>
    </row>
    <row r="65" ht="15.75" customHeight="1">
      <c r="A65" s="304"/>
      <c r="B65" s="265"/>
      <c r="C65" s="266"/>
      <c r="D65" s="266"/>
      <c r="E65" s="266"/>
      <c r="F65" s="267"/>
      <c r="G65" s="267"/>
      <c r="H65" s="267"/>
      <c r="I65" s="267"/>
      <c r="J65" s="267"/>
      <c r="K65" s="267"/>
      <c r="L65" s="267"/>
      <c r="M65" s="269"/>
      <c r="N65" s="269"/>
      <c r="O65" s="269"/>
      <c r="P65" s="269"/>
      <c r="Q65" s="269"/>
      <c r="R65" s="269"/>
      <c r="S65" s="271"/>
      <c r="T65" s="271"/>
      <c r="U65" s="271"/>
      <c r="V65" s="271"/>
      <c r="W65" s="271"/>
      <c r="X65" s="271"/>
      <c r="Y65" s="273"/>
      <c r="Z65" s="273"/>
      <c r="AA65" s="273"/>
      <c r="AB65" s="273"/>
      <c r="AC65" s="273"/>
      <c r="AD65" s="273"/>
      <c r="AE65" s="274"/>
      <c r="AF65" s="274"/>
      <c r="AG65" s="274"/>
      <c r="AH65" s="274"/>
      <c r="AI65" s="274"/>
      <c r="AJ65" s="274"/>
      <c r="AK65" s="275"/>
      <c r="AL65" s="275"/>
      <c r="AM65" s="275"/>
      <c r="AN65" s="275"/>
      <c r="AO65" s="275"/>
      <c r="AP65" s="275"/>
      <c r="AQ65" s="276"/>
      <c r="AR65" s="276"/>
      <c r="AS65" s="276"/>
      <c r="AT65" s="276"/>
      <c r="AU65" s="276"/>
      <c r="AV65" s="276"/>
      <c r="AW65" s="277"/>
      <c r="AX65" s="277"/>
      <c r="AY65" s="277"/>
      <c r="AZ65" s="277"/>
      <c r="BA65" s="277"/>
      <c r="BB65" s="277"/>
      <c r="BC65" s="278"/>
      <c r="BD65" s="278"/>
      <c r="BE65" s="278"/>
      <c r="BF65" s="278"/>
      <c r="BG65" s="278"/>
      <c r="BH65" s="278"/>
      <c r="BI65" s="279"/>
      <c r="BJ65" s="279"/>
      <c r="BK65" s="279"/>
      <c r="BL65" s="279"/>
      <c r="BM65" s="279"/>
      <c r="BN65" s="279"/>
      <c r="BO65" s="280"/>
      <c r="BP65" s="280"/>
      <c r="BQ65" s="280"/>
      <c r="BR65" s="280"/>
      <c r="BS65" s="280"/>
      <c r="BT65" s="280"/>
      <c r="BU65" s="281"/>
      <c r="BV65" s="281"/>
      <c r="BW65" s="281"/>
      <c r="BX65" s="281"/>
      <c r="BY65" s="281"/>
      <c r="BZ65" s="281"/>
      <c r="CA65" s="282"/>
      <c r="CB65" s="282"/>
      <c r="CC65" s="282"/>
      <c r="CD65" s="282"/>
      <c r="CE65" s="282"/>
      <c r="CF65" s="282"/>
      <c r="CG65" s="283"/>
      <c r="CH65" s="283"/>
      <c r="CI65" s="283"/>
      <c r="CJ65" s="283"/>
      <c r="CK65" s="283"/>
      <c r="CL65" s="283"/>
      <c r="CM65" s="284"/>
      <c r="CN65" s="284"/>
      <c r="CO65" s="284"/>
      <c r="CP65" s="284"/>
      <c r="CQ65" s="284"/>
      <c r="CR65" s="284"/>
      <c r="CS65" s="283"/>
      <c r="CT65" s="283"/>
      <c r="CU65" s="283"/>
      <c r="CV65" s="283"/>
      <c r="CW65" s="283"/>
      <c r="CX65" s="283"/>
      <c r="CY65" s="273"/>
      <c r="CZ65" s="285"/>
      <c r="DA65" s="286"/>
      <c r="DB65" s="287"/>
    </row>
    <row r="66" ht="15.75" customHeight="1">
      <c r="A66" s="304"/>
      <c r="B66" s="265"/>
      <c r="C66" s="266"/>
      <c r="D66" s="266"/>
      <c r="E66" s="266"/>
      <c r="F66" s="267"/>
      <c r="G66" s="267"/>
      <c r="H66" s="267"/>
      <c r="I66" s="267"/>
      <c r="J66" s="267"/>
      <c r="K66" s="267"/>
      <c r="L66" s="267"/>
      <c r="M66" s="269"/>
      <c r="N66" s="269"/>
      <c r="O66" s="269"/>
      <c r="P66" s="269"/>
      <c r="Q66" s="269"/>
      <c r="R66" s="269"/>
      <c r="S66" s="271"/>
      <c r="T66" s="271"/>
      <c r="U66" s="271"/>
      <c r="V66" s="271"/>
      <c r="W66" s="271"/>
      <c r="X66" s="271"/>
      <c r="Y66" s="273"/>
      <c r="Z66" s="273"/>
      <c r="AA66" s="273"/>
      <c r="AB66" s="273"/>
      <c r="AC66" s="273"/>
      <c r="AD66" s="273"/>
      <c r="AE66" s="274"/>
      <c r="AF66" s="274"/>
      <c r="AG66" s="274"/>
      <c r="AH66" s="274"/>
      <c r="AI66" s="274"/>
      <c r="AJ66" s="274"/>
      <c r="AK66" s="275"/>
      <c r="AL66" s="275"/>
      <c r="AM66" s="275"/>
      <c r="AN66" s="275"/>
      <c r="AO66" s="275"/>
      <c r="AP66" s="275"/>
      <c r="AQ66" s="276"/>
      <c r="AR66" s="276"/>
      <c r="AS66" s="276"/>
      <c r="AT66" s="276"/>
      <c r="AU66" s="276"/>
      <c r="AV66" s="276"/>
      <c r="AW66" s="277"/>
      <c r="AX66" s="277"/>
      <c r="AY66" s="277"/>
      <c r="AZ66" s="277"/>
      <c r="BA66" s="277"/>
      <c r="BB66" s="277"/>
      <c r="BC66" s="278"/>
      <c r="BD66" s="278"/>
      <c r="BE66" s="278"/>
      <c r="BF66" s="278"/>
      <c r="BG66" s="278"/>
      <c r="BH66" s="278"/>
      <c r="BI66" s="279"/>
      <c r="BJ66" s="279"/>
      <c r="BK66" s="279"/>
      <c r="BL66" s="279"/>
      <c r="BM66" s="279"/>
      <c r="BN66" s="279"/>
      <c r="BO66" s="280"/>
      <c r="BP66" s="280"/>
      <c r="BQ66" s="280"/>
      <c r="BR66" s="280"/>
      <c r="BS66" s="280"/>
      <c r="BT66" s="280"/>
      <c r="BU66" s="281"/>
      <c r="BV66" s="281"/>
      <c r="BW66" s="281"/>
      <c r="BX66" s="281"/>
      <c r="BY66" s="281"/>
      <c r="BZ66" s="281"/>
      <c r="CA66" s="282"/>
      <c r="CB66" s="282"/>
      <c r="CC66" s="282"/>
      <c r="CD66" s="282"/>
      <c r="CE66" s="282"/>
      <c r="CF66" s="282"/>
      <c r="CG66" s="283"/>
      <c r="CH66" s="283"/>
      <c r="CI66" s="283"/>
      <c r="CJ66" s="283"/>
      <c r="CK66" s="283"/>
      <c r="CL66" s="283"/>
      <c r="CM66" s="284"/>
      <c r="CN66" s="284"/>
      <c r="CO66" s="284"/>
      <c r="CP66" s="284"/>
      <c r="CQ66" s="284"/>
      <c r="CR66" s="284"/>
      <c r="CS66" s="283"/>
      <c r="CT66" s="283"/>
      <c r="CU66" s="283"/>
      <c r="CV66" s="283"/>
      <c r="CW66" s="283"/>
      <c r="CX66" s="283"/>
      <c r="CY66" s="273"/>
      <c r="CZ66" s="285"/>
      <c r="DA66" s="286"/>
      <c r="DB66" s="287"/>
    </row>
    <row r="67" ht="15.75" customHeight="1">
      <c r="A67" s="304"/>
      <c r="B67" s="265"/>
      <c r="C67" s="266"/>
      <c r="D67" s="266"/>
      <c r="E67" s="266"/>
      <c r="F67" s="267"/>
      <c r="G67" s="267"/>
      <c r="H67" s="267"/>
      <c r="I67" s="267"/>
      <c r="J67" s="267"/>
      <c r="K67" s="267"/>
      <c r="L67" s="267"/>
      <c r="M67" s="269"/>
      <c r="N67" s="269"/>
      <c r="O67" s="269"/>
      <c r="P67" s="269"/>
      <c r="Q67" s="269"/>
      <c r="R67" s="269"/>
      <c r="S67" s="271"/>
      <c r="T67" s="271"/>
      <c r="U67" s="271"/>
      <c r="V67" s="271"/>
      <c r="W67" s="271"/>
      <c r="X67" s="271"/>
      <c r="Y67" s="273"/>
      <c r="Z67" s="273"/>
      <c r="AA67" s="273"/>
      <c r="AB67" s="273"/>
      <c r="AC67" s="273"/>
      <c r="AD67" s="273"/>
      <c r="AE67" s="274"/>
      <c r="AF67" s="274"/>
      <c r="AG67" s="274"/>
      <c r="AH67" s="274"/>
      <c r="AI67" s="274"/>
      <c r="AJ67" s="274"/>
      <c r="AK67" s="275"/>
      <c r="AL67" s="275"/>
      <c r="AM67" s="275"/>
      <c r="AN67" s="275"/>
      <c r="AO67" s="275"/>
      <c r="AP67" s="275"/>
      <c r="AQ67" s="276"/>
      <c r="AR67" s="276"/>
      <c r="AS67" s="276"/>
      <c r="AT67" s="276"/>
      <c r="AU67" s="276"/>
      <c r="AV67" s="276"/>
      <c r="AW67" s="277"/>
      <c r="AX67" s="277"/>
      <c r="AY67" s="277"/>
      <c r="AZ67" s="277"/>
      <c r="BA67" s="277"/>
      <c r="BB67" s="277"/>
      <c r="BC67" s="278"/>
      <c r="BD67" s="278"/>
      <c r="BE67" s="278"/>
      <c r="BF67" s="278"/>
      <c r="BG67" s="278"/>
      <c r="BH67" s="278"/>
      <c r="BI67" s="279"/>
      <c r="BJ67" s="279"/>
      <c r="BK67" s="279"/>
      <c r="BL67" s="279"/>
      <c r="BM67" s="279"/>
      <c r="BN67" s="279"/>
      <c r="BO67" s="280"/>
      <c r="BP67" s="280"/>
      <c r="BQ67" s="280"/>
      <c r="BR67" s="280"/>
      <c r="BS67" s="280"/>
      <c r="BT67" s="280"/>
      <c r="BU67" s="281"/>
      <c r="BV67" s="281"/>
      <c r="BW67" s="281"/>
      <c r="BX67" s="281"/>
      <c r="BY67" s="281"/>
      <c r="BZ67" s="281"/>
      <c r="CA67" s="282"/>
      <c r="CB67" s="282"/>
      <c r="CC67" s="282"/>
      <c r="CD67" s="282"/>
      <c r="CE67" s="282"/>
      <c r="CF67" s="282"/>
      <c r="CG67" s="283"/>
      <c r="CH67" s="283"/>
      <c r="CI67" s="283"/>
      <c r="CJ67" s="283"/>
      <c r="CK67" s="283"/>
      <c r="CL67" s="283"/>
      <c r="CM67" s="284"/>
      <c r="CN67" s="284"/>
      <c r="CO67" s="284"/>
      <c r="CP67" s="284"/>
      <c r="CQ67" s="284"/>
      <c r="CR67" s="284"/>
      <c r="CS67" s="283"/>
      <c r="CT67" s="283"/>
      <c r="CU67" s="283"/>
      <c r="CV67" s="283"/>
      <c r="CW67" s="283"/>
      <c r="CX67" s="283"/>
      <c r="CY67" s="273"/>
      <c r="CZ67" s="285"/>
      <c r="DA67" s="286"/>
      <c r="DB67" s="287"/>
    </row>
    <row r="68" ht="15.75" customHeight="1">
      <c r="A68" s="304"/>
      <c r="B68" s="265"/>
      <c r="C68" s="266"/>
      <c r="D68" s="266"/>
      <c r="E68" s="266"/>
      <c r="F68" s="267"/>
      <c r="G68" s="267"/>
      <c r="H68" s="267"/>
      <c r="I68" s="267"/>
      <c r="J68" s="267"/>
      <c r="K68" s="267"/>
      <c r="L68" s="267"/>
      <c r="M68" s="269"/>
      <c r="N68" s="269"/>
      <c r="O68" s="269"/>
      <c r="P68" s="269"/>
      <c r="Q68" s="269"/>
      <c r="R68" s="269"/>
      <c r="S68" s="271"/>
      <c r="T68" s="271"/>
      <c r="U68" s="271"/>
      <c r="V68" s="271"/>
      <c r="W68" s="271"/>
      <c r="X68" s="271"/>
      <c r="Y68" s="273"/>
      <c r="Z68" s="273"/>
      <c r="AA68" s="273"/>
      <c r="AB68" s="273"/>
      <c r="AC68" s="273"/>
      <c r="AD68" s="273"/>
      <c r="AE68" s="274"/>
      <c r="AF68" s="274"/>
      <c r="AG68" s="274"/>
      <c r="AH68" s="274"/>
      <c r="AI68" s="274"/>
      <c r="AJ68" s="274"/>
      <c r="AK68" s="275"/>
      <c r="AL68" s="275"/>
      <c r="AM68" s="275"/>
      <c r="AN68" s="275"/>
      <c r="AO68" s="275"/>
      <c r="AP68" s="275"/>
      <c r="AQ68" s="276"/>
      <c r="AR68" s="276"/>
      <c r="AS68" s="276"/>
      <c r="AT68" s="276"/>
      <c r="AU68" s="276"/>
      <c r="AV68" s="276"/>
      <c r="AW68" s="277"/>
      <c r="AX68" s="277"/>
      <c r="AY68" s="277"/>
      <c r="AZ68" s="277"/>
      <c r="BA68" s="277"/>
      <c r="BB68" s="277"/>
      <c r="BC68" s="278"/>
      <c r="BD68" s="278"/>
      <c r="BE68" s="278"/>
      <c r="BF68" s="278"/>
      <c r="BG68" s="278"/>
      <c r="BH68" s="278"/>
      <c r="BI68" s="279"/>
      <c r="BJ68" s="279"/>
      <c r="BK68" s="279"/>
      <c r="BL68" s="279"/>
      <c r="BM68" s="279"/>
      <c r="BN68" s="279"/>
      <c r="BO68" s="280"/>
      <c r="BP68" s="280"/>
      <c r="BQ68" s="280"/>
      <c r="BR68" s="280"/>
      <c r="BS68" s="280"/>
      <c r="BT68" s="280"/>
      <c r="BU68" s="281"/>
      <c r="BV68" s="281"/>
      <c r="BW68" s="281"/>
      <c r="BX68" s="281"/>
      <c r="BY68" s="281"/>
      <c r="BZ68" s="281"/>
      <c r="CA68" s="282"/>
      <c r="CB68" s="282"/>
      <c r="CC68" s="282"/>
      <c r="CD68" s="282"/>
      <c r="CE68" s="282"/>
      <c r="CF68" s="282"/>
      <c r="CG68" s="283"/>
      <c r="CH68" s="283"/>
      <c r="CI68" s="283"/>
      <c r="CJ68" s="283"/>
      <c r="CK68" s="283"/>
      <c r="CL68" s="283"/>
      <c r="CM68" s="284"/>
      <c r="CN68" s="284"/>
      <c r="CO68" s="284"/>
      <c r="CP68" s="284"/>
      <c r="CQ68" s="284"/>
      <c r="CR68" s="284"/>
      <c r="CS68" s="283"/>
      <c r="CT68" s="283"/>
      <c r="CU68" s="283"/>
      <c r="CV68" s="283"/>
      <c r="CW68" s="283"/>
      <c r="CX68" s="283"/>
      <c r="CY68" s="273"/>
      <c r="CZ68" s="285"/>
      <c r="DA68" s="286"/>
      <c r="DB68" s="287"/>
    </row>
    <row r="69" ht="15.75" customHeight="1">
      <c r="A69" s="304"/>
      <c r="B69" s="265"/>
      <c r="C69" s="266"/>
      <c r="D69" s="266"/>
      <c r="E69" s="266"/>
      <c r="F69" s="267"/>
      <c r="G69" s="267"/>
      <c r="H69" s="267"/>
      <c r="I69" s="267"/>
      <c r="J69" s="267"/>
      <c r="K69" s="267"/>
      <c r="L69" s="267"/>
      <c r="M69" s="269"/>
      <c r="N69" s="269"/>
      <c r="O69" s="269"/>
      <c r="P69" s="269"/>
      <c r="Q69" s="269"/>
      <c r="R69" s="269"/>
      <c r="S69" s="271"/>
      <c r="T69" s="271"/>
      <c r="U69" s="271"/>
      <c r="V69" s="271"/>
      <c r="W69" s="271"/>
      <c r="X69" s="271"/>
      <c r="Y69" s="273"/>
      <c r="Z69" s="273"/>
      <c r="AA69" s="273"/>
      <c r="AB69" s="273"/>
      <c r="AC69" s="273"/>
      <c r="AD69" s="273"/>
      <c r="AE69" s="274"/>
      <c r="AF69" s="274"/>
      <c r="AG69" s="274"/>
      <c r="AH69" s="274"/>
      <c r="AI69" s="274"/>
      <c r="AJ69" s="274"/>
      <c r="AK69" s="275"/>
      <c r="AL69" s="275"/>
      <c r="AM69" s="275"/>
      <c r="AN69" s="275"/>
      <c r="AO69" s="275"/>
      <c r="AP69" s="275"/>
      <c r="AQ69" s="276"/>
      <c r="AR69" s="276"/>
      <c r="AS69" s="276"/>
      <c r="AT69" s="276"/>
      <c r="AU69" s="276"/>
      <c r="AV69" s="276"/>
      <c r="AW69" s="277"/>
      <c r="AX69" s="277"/>
      <c r="AY69" s="277"/>
      <c r="AZ69" s="277"/>
      <c r="BA69" s="277"/>
      <c r="BB69" s="277"/>
      <c r="BC69" s="278"/>
      <c r="BD69" s="278"/>
      <c r="BE69" s="278"/>
      <c r="BF69" s="278"/>
      <c r="BG69" s="278"/>
      <c r="BH69" s="278"/>
      <c r="BI69" s="279"/>
      <c r="BJ69" s="279"/>
      <c r="BK69" s="279"/>
      <c r="BL69" s="279"/>
      <c r="BM69" s="279"/>
      <c r="BN69" s="279"/>
      <c r="BO69" s="280"/>
      <c r="BP69" s="280"/>
      <c r="BQ69" s="280"/>
      <c r="BR69" s="280"/>
      <c r="BS69" s="280"/>
      <c r="BT69" s="280"/>
      <c r="BU69" s="281"/>
      <c r="BV69" s="281"/>
      <c r="BW69" s="281"/>
      <c r="BX69" s="281"/>
      <c r="BY69" s="281"/>
      <c r="BZ69" s="281"/>
      <c r="CA69" s="282"/>
      <c r="CB69" s="282"/>
      <c r="CC69" s="282"/>
      <c r="CD69" s="282"/>
      <c r="CE69" s="282"/>
      <c r="CF69" s="282"/>
      <c r="CG69" s="283"/>
      <c r="CH69" s="283"/>
      <c r="CI69" s="283"/>
      <c r="CJ69" s="283"/>
      <c r="CK69" s="283"/>
      <c r="CL69" s="283"/>
      <c r="CM69" s="284"/>
      <c r="CN69" s="284"/>
      <c r="CO69" s="284"/>
      <c r="CP69" s="284"/>
      <c r="CQ69" s="284"/>
      <c r="CR69" s="284"/>
      <c r="CS69" s="283"/>
      <c r="CT69" s="283"/>
      <c r="CU69" s="283"/>
      <c r="CV69" s="283"/>
      <c r="CW69" s="283"/>
      <c r="CX69" s="283"/>
      <c r="CY69" s="273"/>
      <c r="CZ69" s="285"/>
      <c r="DA69" s="286"/>
      <c r="DB69" s="287"/>
    </row>
    <row r="70" ht="15.75" customHeight="1">
      <c r="A70" s="304"/>
      <c r="B70" s="265"/>
      <c r="C70" s="266"/>
      <c r="D70" s="266"/>
      <c r="E70" s="266"/>
      <c r="F70" s="267"/>
      <c r="G70" s="267"/>
      <c r="H70" s="267"/>
      <c r="I70" s="267"/>
      <c r="J70" s="267"/>
      <c r="K70" s="267"/>
      <c r="L70" s="267"/>
      <c r="M70" s="269"/>
      <c r="N70" s="269"/>
      <c r="O70" s="269"/>
      <c r="P70" s="269"/>
      <c r="Q70" s="269"/>
      <c r="R70" s="269"/>
      <c r="S70" s="271"/>
      <c r="T70" s="271"/>
      <c r="U70" s="271"/>
      <c r="V70" s="271"/>
      <c r="W70" s="271"/>
      <c r="X70" s="271"/>
      <c r="Y70" s="273"/>
      <c r="Z70" s="273"/>
      <c r="AA70" s="273"/>
      <c r="AB70" s="273"/>
      <c r="AC70" s="273"/>
      <c r="AD70" s="273"/>
      <c r="AE70" s="274"/>
      <c r="AF70" s="274"/>
      <c r="AG70" s="274"/>
      <c r="AH70" s="274"/>
      <c r="AI70" s="274"/>
      <c r="AJ70" s="274"/>
      <c r="AK70" s="275"/>
      <c r="AL70" s="275"/>
      <c r="AM70" s="275"/>
      <c r="AN70" s="275"/>
      <c r="AO70" s="275"/>
      <c r="AP70" s="275"/>
      <c r="AQ70" s="276"/>
      <c r="AR70" s="276"/>
      <c r="AS70" s="276"/>
      <c r="AT70" s="276"/>
      <c r="AU70" s="276"/>
      <c r="AV70" s="276"/>
      <c r="AW70" s="277"/>
      <c r="AX70" s="277"/>
      <c r="AY70" s="277"/>
      <c r="AZ70" s="277"/>
      <c r="BA70" s="277"/>
      <c r="BB70" s="277"/>
      <c r="BC70" s="278"/>
      <c r="BD70" s="278"/>
      <c r="BE70" s="278"/>
      <c r="BF70" s="278"/>
      <c r="BG70" s="278"/>
      <c r="BH70" s="278"/>
      <c r="BI70" s="279"/>
      <c r="BJ70" s="279"/>
      <c r="BK70" s="279"/>
      <c r="BL70" s="279"/>
      <c r="BM70" s="279"/>
      <c r="BN70" s="279"/>
      <c r="BO70" s="280"/>
      <c r="BP70" s="280"/>
      <c r="BQ70" s="280"/>
      <c r="BR70" s="280"/>
      <c r="BS70" s="280"/>
      <c r="BT70" s="280"/>
      <c r="BU70" s="281"/>
      <c r="BV70" s="281"/>
      <c r="BW70" s="281"/>
      <c r="BX70" s="281"/>
      <c r="BY70" s="281"/>
      <c r="BZ70" s="281"/>
      <c r="CA70" s="282"/>
      <c r="CB70" s="282"/>
      <c r="CC70" s="282"/>
      <c r="CD70" s="282"/>
      <c r="CE70" s="282"/>
      <c r="CF70" s="282"/>
      <c r="CG70" s="283"/>
      <c r="CH70" s="283"/>
      <c r="CI70" s="283"/>
      <c r="CJ70" s="283"/>
      <c r="CK70" s="283"/>
      <c r="CL70" s="283"/>
      <c r="CM70" s="284"/>
      <c r="CN70" s="284"/>
      <c r="CO70" s="284"/>
      <c r="CP70" s="284"/>
      <c r="CQ70" s="284"/>
      <c r="CR70" s="284"/>
      <c r="CS70" s="283"/>
      <c r="CT70" s="283"/>
      <c r="CU70" s="283"/>
      <c r="CV70" s="283"/>
      <c r="CW70" s="283"/>
      <c r="CX70" s="283"/>
      <c r="CY70" s="273"/>
      <c r="CZ70" s="285"/>
      <c r="DA70" s="286"/>
      <c r="DB70" s="287"/>
    </row>
    <row r="71" ht="15.75" customHeight="1">
      <c r="A71" s="304"/>
      <c r="B71" s="265"/>
      <c r="C71" s="266"/>
      <c r="D71" s="266"/>
      <c r="E71" s="266"/>
      <c r="F71" s="267"/>
      <c r="G71" s="267"/>
      <c r="H71" s="267"/>
      <c r="I71" s="267"/>
      <c r="J71" s="267"/>
      <c r="K71" s="267"/>
      <c r="L71" s="267"/>
      <c r="M71" s="269"/>
      <c r="N71" s="269"/>
      <c r="O71" s="269"/>
      <c r="P71" s="269"/>
      <c r="Q71" s="269"/>
      <c r="R71" s="269"/>
      <c r="S71" s="271"/>
      <c r="T71" s="271"/>
      <c r="U71" s="271"/>
      <c r="V71" s="271"/>
      <c r="W71" s="271"/>
      <c r="X71" s="271"/>
      <c r="Y71" s="273"/>
      <c r="Z71" s="273"/>
      <c r="AA71" s="273"/>
      <c r="AB71" s="273"/>
      <c r="AC71" s="273"/>
      <c r="AD71" s="273"/>
      <c r="AE71" s="274"/>
      <c r="AF71" s="274"/>
      <c r="AG71" s="274"/>
      <c r="AH71" s="274"/>
      <c r="AI71" s="274"/>
      <c r="AJ71" s="274"/>
      <c r="AK71" s="275"/>
      <c r="AL71" s="275"/>
      <c r="AM71" s="275"/>
      <c r="AN71" s="275"/>
      <c r="AO71" s="275"/>
      <c r="AP71" s="275"/>
      <c r="AQ71" s="276"/>
      <c r="AR71" s="276"/>
      <c r="AS71" s="276"/>
      <c r="AT71" s="276"/>
      <c r="AU71" s="276"/>
      <c r="AV71" s="276"/>
      <c r="AW71" s="277"/>
      <c r="AX71" s="277"/>
      <c r="AY71" s="277"/>
      <c r="AZ71" s="277"/>
      <c r="BA71" s="277"/>
      <c r="BB71" s="277"/>
      <c r="BC71" s="278"/>
      <c r="BD71" s="278"/>
      <c r="BE71" s="278"/>
      <c r="BF71" s="278"/>
      <c r="BG71" s="278"/>
      <c r="BH71" s="278"/>
      <c r="BI71" s="279"/>
      <c r="BJ71" s="279"/>
      <c r="BK71" s="279"/>
      <c r="BL71" s="279"/>
      <c r="BM71" s="279"/>
      <c r="BN71" s="279"/>
      <c r="BO71" s="280"/>
      <c r="BP71" s="280"/>
      <c r="BQ71" s="280"/>
      <c r="BR71" s="280"/>
      <c r="BS71" s="280"/>
      <c r="BT71" s="280"/>
      <c r="BU71" s="281"/>
      <c r="BV71" s="281"/>
      <c r="BW71" s="281"/>
      <c r="BX71" s="281"/>
      <c r="BY71" s="281"/>
      <c r="BZ71" s="281"/>
      <c r="CA71" s="282"/>
      <c r="CB71" s="282"/>
      <c r="CC71" s="282"/>
      <c r="CD71" s="282"/>
      <c r="CE71" s="282"/>
      <c r="CF71" s="282"/>
      <c r="CG71" s="283"/>
      <c r="CH71" s="283"/>
      <c r="CI71" s="283"/>
      <c r="CJ71" s="283"/>
      <c r="CK71" s="283"/>
      <c r="CL71" s="283"/>
      <c r="CM71" s="284"/>
      <c r="CN71" s="284"/>
      <c r="CO71" s="284"/>
      <c r="CP71" s="284"/>
      <c r="CQ71" s="284"/>
      <c r="CR71" s="284"/>
      <c r="CS71" s="283"/>
      <c r="CT71" s="283"/>
      <c r="CU71" s="283"/>
      <c r="CV71" s="283"/>
      <c r="CW71" s="283"/>
      <c r="CX71" s="283"/>
      <c r="CY71" s="273"/>
      <c r="CZ71" s="285"/>
      <c r="DA71" s="286"/>
      <c r="DB71" s="287"/>
    </row>
    <row r="72" ht="15.75" customHeight="1">
      <c r="A72" s="304"/>
      <c r="B72" s="265"/>
      <c r="C72" s="266"/>
      <c r="D72" s="266"/>
      <c r="E72" s="266"/>
      <c r="F72" s="267"/>
      <c r="G72" s="267"/>
      <c r="H72" s="267"/>
      <c r="I72" s="267"/>
      <c r="J72" s="267"/>
      <c r="K72" s="267"/>
      <c r="L72" s="267"/>
      <c r="M72" s="269"/>
      <c r="N72" s="269"/>
      <c r="O72" s="269"/>
      <c r="P72" s="269"/>
      <c r="Q72" s="269"/>
      <c r="R72" s="269"/>
      <c r="S72" s="271"/>
      <c r="T72" s="271"/>
      <c r="U72" s="271"/>
      <c r="V72" s="271"/>
      <c r="W72" s="271"/>
      <c r="X72" s="271"/>
      <c r="Y72" s="273"/>
      <c r="Z72" s="273"/>
      <c r="AA72" s="273"/>
      <c r="AB72" s="273"/>
      <c r="AC72" s="273"/>
      <c r="AD72" s="273"/>
      <c r="AE72" s="274"/>
      <c r="AF72" s="274"/>
      <c r="AG72" s="274"/>
      <c r="AH72" s="274"/>
      <c r="AI72" s="274"/>
      <c r="AJ72" s="274"/>
      <c r="AK72" s="275"/>
      <c r="AL72" s="275"/>
      <c r="AM72" s="275"/>
      <c r="AN72" s="275"/>
      <c r="AO72" s="275"/>
      <c r="AP72" s="275"/>
      <c r="AQ72" s="276"/>
      <c r="AR72" s="276"/>
      <c r="AS72" s="276"/>
      <c r="AT72" s="276"/>
      <c r="AU72" s="276"/>
      <c r="AV72" s="276"/>
      <c r="AW72" s="277"/>
      <c r="AX72" s="277"/>
      <c r="AY72" s="277"/>
      <c r="AZ72" s="277"/>
      <c r="BA72" s="277"/>
      <c r="BB72" s="277"/>
      <c r="BC72" s="278"/>
      <c r="BD72" s="278"/>
      <c r="BE72" s="278"/>
      <c r="BF72" s="278"/>
      <c r="BG72" s="278"/>
      <c r="BH72" s="278"/>
      <c r="BI72" s="279"/>
      <c r="BJ72" s="279"/>
      <c r="BK72" s="279"/>
      <c r="BL72" s="279"/>
      <c r="BM72" s="279"/>
      <c r="BN72" s="279"/>
      <c r="BO72" s="280"/>
      <c r="BP72" s="280"/>
      <c r="BQ72" s="280"/>
      <c r="BR72" s="280"/>
      <c r="BS72" s="280"/>
      <c r="BT72" s="280"/>
      <c r="BU72" s="281"/>
      <c r="BV72" s="281"/>
      <c r="BW72" s="281"/>
      <c r="BX72" s="281"/>
      <c r="BY72" s="281"/>
      <c r="BZ72" s="281"/>
      <c r="CA72" s="282"/>
      <c r="CB72" s="282"/>
      <c r="CC72" s="282"/>
      <c r="CD72" s="282"/>
      <c r="CE72" s="282"/>
      <c r="CF72" s="282"/>
      <c r="CG72" s="283"/>
      <c r="CH72" s="283"/>
      <c r="CI72" s="283"/>
      <c r="CJ72" s="283"/>
      <c r="CK72" s="283"/>
      <c r="CL72" s="283"/>
      <c r="CM72" s="284"/>
      <c r="CN72" s="284"/>
      <c r="CO72" s="284"/>
      <c r="CP72" s="284"/>
      <c r="CQ72" s="284"/>
      <c r="CR72" s="284"/>
      <c r="CS72" s="283"/>
      <c r="CT72" s="283"/>
      <c r="CU72" s="283"/>
      <c r="CV72" s="283"/>
      <c r="CW72" s="283"/>
      <c r="CX72" s="283"/>
      <c r="CY72" s="273"/>
      <c r="CZ72" s="285"/>
      <c r="DA72" s="286"/>
      <c r="DB72" s="287"/>
    </row>
    <row r="73" ht="15.75" customHeight="1">
      <c r="A73" s="304"/>
      <c r="B73" s="265"/>
      <c r="C73" s="266"/>
      <c r="D73" s="266"/>
      <c r="E73" s="266"/>
      <c r="F73" s="267"/>
      <c r="G73" s="267"/>
      <c r="H73" s="267"/>
      <c r="I73" s="267"/>
      <c r="J73" s="267"/>
      <c r="K73" s="267"/>
      <c r="L73" s="267"/>
      <c r="M73" s="269"/>
      <c r="N73" s="269"/>
      <c r="O73" s="269"/>
      <c r="P73" s="269"/>
      <c r="Q73" s="269"/>
      <c r="R73" s="269"/>
      <c r="S73" s="271"/>
      <c r="T73" s="271"/>
      <c r="U73" s="271"/>
      <c r="V73" s="271"/>
      <c r="W73" s="271"/>
      <c r="X73" s="271"/>
      <c r="Y73" s="273"/>
      <c r="Z73" s="273"/>
      <c r="AA73" s="273"/>
      <c r="AB73" s="273"/>
      <c r="AC73" s="273"/>
      <c r="AD73" s="273"/>
      <c r="AE73" s="274"/>
      <c r="AF73" s="274"/>
      <c r="AG73" s="274"/>
      <c r="AH73" s="274"/>
      <c r="AI73" s="274"/>
      <c r="AJ73" s="274"/>
      <c r="AK73" s="275"/>
      <c r="AL73" s="275"/>
      <c r="AM73" s="275"/>
      <c r="AN73" s="275"/>
      <c r="AO73" s="275"/>
      <c r="AP73" s="275"/>
      <c r="AQ73" s="276"/>
      <c r="AR73" s="276"/>
      <c r="AS73" s="276"/>
      <c r="AT73" s="276"/>
      <c r="AU73" s="276"/>
      <c r="AV73" s="276"/>
      <c r="AW73" s="277"/>
      <c r="AX73" s="277"/>
      <c r="AY73" s="277"/>
      <c r="AZ73" s="277"/>
      <c r="BA73" s="277"/>
      <c r="BB73" s="277"/>
      <c r="BC73" s="278"/>
      <c r="BD73" s="278"/>
      <c r="BE73" s="278"/>
      <c r="BF73" s="278"/>
      <c r="BG73" s="278"/>
      <c r="BH73" s="278"/>
      <c r="BI73" s="279"/>
      <c r="BJ73" s="279"/>
      <c r="BK73" s="279"/>
      <c r="BL73" s="279"/>
      <c r="BM73" s="279"/>
      <c r="BN73" s="279"/>
      <c r="BO73" s="280"/>
      <c r="BP73" s="280"/>
      <c r="BQ73" s="280"/>
      <c r="BR73" s="280"/>
      <c r="BS73" s="280"/>
      <c r="BT73" s="280"/>
      <c r="BU73" s="281"/>
      <c r="BV73" s="281"/>
      <c r="BW73" s="281"/>
      <c r="BX73" s="281"/>
      <c r="BY73" s="281"/>
      <c r="BZ73" s="281"/>
      <c r="CA73" s="282"/>
      <c r="CB73" s="282"/>
      <c r="CC73" s="282"/>
      <c r="CD73" s="282"/>
      <c r="CE73" s="282"/>
      <c r="CF73" s="282"/>
      <c r="CG73" s="283"/>
      <c r="CH73" s="283"/>
      <c r="CI73" s="283"/>
      <c r="CJ73" s="283"/>
      <c r="CK73" s="283"/>
      <c r="CL73" s="283"/>
      <c r="CM73" s="284"/>
      <c r="CN73" s="284"/>
      <c r="CO73" s="284"/>
      <c r="CP73" s="284"/>
      <c r="CQ73" s="284"/>
      <c r="CR73" s="284"/>
      <c r="CS73" s="283"/>
      <c r="CT73" s="283"/>
      <c r="CU73" s="283"/>
      <c r="CV73" s="283"/>
      <c r="CW73" s="283"/>
      <c r="CX73" s="283"/>
      <c r="CY73" s="273"/>
      <c r="CZ73" s="285"/>
      <c r="DA73" s="286"/>
      <c r="DB73" s="287"/>
    </row>
    <row r="74" ht="15.75" customHeight="1">
      <c r="A74" s="304"/>
      <c r="B74" s="265"/>
      <c r="C74" s="266"/>
      <c r="D74" s="266"/>
      <c r="E74" s="266"/>
      <c r="F74" s="267"/>
      <c r="G74" s="267"/>
      <c r="H74" s="267"/>
      <c r="I74" s="267"/>
      <c r="J74" s="267"/>
      <c r="K74" s="267"/>
      <c r="L74" s="267"/>
      <c r="M74" s="269"/>
      <c r="N74" s="269"/>
      <c r="O74" s="269"/>
      <c r="P74" s="269"/>
      <c r="Q74" s="269"/>
      <c r="R74" s="269"/>
      <c r="S74" s="271"/>
      <c r="T74" s="271"/>
      <c r="U74" s="271"/>
      <c r="V74" s="271"/>
      <c r="W74" s="271"/>
      <c r="X74" s="271"/>
      <c r="Y74" s="273"/>
      <c r="Z74" s="273"/>
      <c r="AA74" s="273"/>
      <c r="AB74" s="273"/>
      <c r="AC74" s="273"/>
      <c r="AD74" s="273"/>
      <c r="AE74" s="274"/>
      <c r="AF74" s="274"/>
      <c r="AG74" s="274"/>
      <c r="AH74" s="274"/>
      <c r="AI74" s="274"/>
      <c r="AJ74" s="274"/>
      <c r="AK74" s="275"/>
      <c r="AL74" s="275"/>
      <c r="AM74" s="275"/>
      <c r="AN74" s="275"/>
      <c r="AO74" s="275"/>
      <c r="AP74" s="275"/>
      <c r="AQ74" s="276"/>
      <c r="AR74" s="276"/>
      <c r="AS74" s="276"/>
      <c r="AT74" s="276"/>
      <c r="AU74" s="276"/>
      <c r="AV74" s="276"/>
      <c r="AW74" s="277"/>
      <c r="AX74" s="277"/>
      <c r="AY74" s="277"/>
      <c r="AZ74" s="277"/>
      <c r="BA74" s="277"/>
      <c r="BB74" s="277"/>
      <c r="BC74" s="278"/>
      <c r="BD74" s="278"/>
      <c r="BE74" s="278"/>
      <c r="BF74" s="278"/>
      <c r="BG74" s="278"/>
      <c r="BH74" s="278"/>
      <c r="BI74" s="279"/>
      <c r="BJ74" s="279"/>
      <c r="BK74" s="279"/>
      <c r="BL74" s="279"/>
      <c r="BM74" s="279"/>
      <c r="BN74" s="279"/>
      <c r="BO74" s="280"/>
      <c r="BP74" s="280"/>
      <c r="BQ74" s="280"/>
      <c r="BR74" s="280"/>
      <c r="BS74" s="280"/>
      <c r="BT74" s="280"/>
      <c r="BU74" s="281"/>
      <c r="BV74" s="281"/>
      <c r="BW74" s="281"/>
      <c r="BX74" s="281"/>
      <c r="BY74" s="281"/>
      <c r="BZ74" s="281"/>
      <c r="CA74" s="282"/>
      <c r="CB74" s="282"/>
      <c r="CC74" s="282"/>
      <c r="CD74" s="282"/>
      <c r="CE74" s="282"/>
      <c r="CF74" s="282"/>
      <c r="CG74" s="283"/>
      <c r="CH74" s="283"/>
      <c r="CI74" s="283"/>
      <c r="CJ74" s="283"/>
      <c r="CK74" s="283"/>
      <c r="CL74" s="283"/>
      <c r="CM74" s="284"/>
      <c r="CN74" s="284"/>
      <c r="CO74" s="284"/>
      <c r="CP74" s="284"/>
      <c r="CQ74" s="284"/>
      <c r="CR74" s="284"/>
      <c r="CS74" s="283"/>
      <c r="CT74" s="283"/>
      <c r="CU74" s="283"/>
      <c r="CV74" s="283"/>
      <c r="CW74" s="283"/>
      <c r="CX74" s="283"/>
      <c r="CY74" s="273"/>
      <c r="CZ74" s="285"/>
      <c r="DA74" s="286"/>
      <c r="DB74" s="287"/>
    </row>
    <row r="75" ht="15.75" customHeight="1">
      <c r="A75" s="304"/>
      <c r="B75" s="265"/>
      <c r="C75" s="266"/>
      <c r="D75" s="266"/>
      <c r="E75" s="266"/>
      <c r="F75" s="267"/>
      <c r="G75" s="267"/>
      <c r="H75" s="267"/>
      <c r="I75" s="267"/>
      <c r="J75" s="267"/>
      <c r="K75" s="267"/>
      <c r="L75" s="267"/>
      <c r="M75" s="269"/>
      <c r="N75" s="269"/>
      <c r="O75" s="269"/>
      <c r="P75" s="269"/>
      <c r="Q75" s="269"/>
      <c r="R75" s="269"/>
      <c r="S75" s="271"/>
      <c r="T75" s="271"/>
      <c r="U75" s="271"/>
      <c r="V75" s="271"/>
      <c r="W75" s="271"/>
      <c r="X75" s="271"/>
      <c r="Y75" s="273"/>
      <c r="Z75" s="273"/>
      <c r="AA75" s="273"/>
      <c r="AB75" s="273"/>
      <c r="AC75" s="273"/>
      <c r="AD75" s="273"/>
      <c r="AE75" s="274"/>
      <c r="AF75" s="274"/>
      <c r="AG75" s="274"/>
      <c r="AH75" s="274"/>
      <c r="AI75" s="274"/>
      <c r="AJ75" s="274"/>
      <c r="AK75" s="275"/>
      <c r="AL75" s="275"/>
      <c r="AM75" s="275"/>
      <c r="AN75" s="275"/>
      <c r="AO75" s="275"/>
      <c r="AP75" s="275"/>
      <c r="AQ75" s="276"/>
      <c r="AR75" s="276"/>
      <c r="AS75" s="276"/>
      <c r="AT75" s="276"/>
      <c r="AU75" s="276"/>
      <c r="AV75" s="276"/>
      <c r="AW75" s="277"/>
      <c r="AX75" s="277"/>
      <c r="AY75" s="277"/>
      <c r="AZ75" s="277"/>
      <c r="BA75" s="277"/>
      <c r="BB75" s="277"/>
      <c r="BC75" s="278"/>
      <c r="BD75" s="278"/>
      <c r="BE75" s="278"/>
      <c r="BF75" s="278"/>
      <c r="BG75" s="278"/>
      <c r="BH75" s="278"/>
      <c r="BI75" s="279"/>
      <c r="BJ75" s="279"/>
      <c r="BK75" s="279"/>
      <c r="BL75" s="279"/>
      <c r="BM75" s="279"/>
      <c r="BN75" s="279"/>
      <c r="BO75" s="280"/>
      <c r="BP75" s="280"/>
      <c r="BQ75" s="280"/>
      <c r="BR75" s="280"/>
      <c r="BS75" s="280"/>
      <c r="BT75" s="280"/>
      <c r="BU75" s="281"/>
      <c r="BV75" s="281"/>
      <c r="BW75" s="281"/>
      <c r="BX75" s="281"/>
      <c r="BY75" s="281"/>
      <c r="BZ75" s="281"/>
      <c r="CA75" s="282"/>
      <c r="CB75" s="282"/>
      <c r="CC75" s="282"/>
      <c r="CD75" s="282"/>
      <c r="CE75" s="282"/>
      <c r="CF75" s="282"/>
      <c r="CG75" s="283"/>
      <c r="CH75" s="283"/>
      <c r="CI75" s="283"/>
      <c r="CJ75" s="283"/>
      <c r="CK75" s="283"/>
      <c r="CL75" s="283"/>
      <c r="CM75" s="284"/>
      <c r="CN75" s="284"/>
      <c r="CO75" s="284"/>
      <c r="CP75" s="284"/>
      <c r="CQ75" s="284"/>
      <c r="CR75" s="284"/>
      <c r="CS75" s="283"/>
      <c r="CT75" s="283"/>
      <c r="CU75" s="283"/>
      <c r="CV75" s="283"/>
      <c r="CW75" s="283"/>
      <c r="CX75" s="283"/>
      <c r="CY75" s="273"/>
      <c r="CZ75" s="285"/>
      <c r="DA75" s="286"/>
      <c r="DB75" s="287"/>
    </row>
    <row r="76" ht="15.75" customHeight="1">
      <c r="A76" s="304"/>
      <c r="B76" s="265"/>
      <c r="C76" s="266"/>
      <c r="D76" s="266"/>
      <c r="E76" s="266"/>
      <c r="F76" s="267"/>
      <c r="G76" s="267"/>
      <c r="H76" s="267"/>
      <c r="I76" s="267"/>
      <c r="J76" s="267"/>
      <c r="K76" s="267"/>
      <c r="L76" s="267"/>
      <c r="M76" s="269"/>
      <c r="N76" s="269"/>
      <c r="O76" s="269"/>
      <c r="P76" s="269"/>
      <c r="Q76" s="269"/>
      <c r="R76" s="269"/>
      <c r="S76" s="271"/>
      <c r="T76" s="271"/>
      <c r="U76" s="271"/>
      <c r="V76" s="271"/>
      <c r="W76" s="271"/>
      <c r="X76" s="271"/>
      <c r="Y76" s="273"/>
      <c r="Z76" s="273"/>
      <c r="AA76" s="273"/>
      <c r="AB76" s="273"/>
      <c r="AC76" s="273"/>
      <c r="AD76" s="273"/>
      <c r="AE76" s="274"/>
      <c r="AF76" s="274"/>
      <c r="AG76" s="274"/>
      <c r="AH76" s="274"/>
      <c r="AI76" s="274"/>
      <c r="AJ76" s="274"/>
      <c r="AK76" s="275"/>
      <c r="AL76" s="275"/>
      <c r="AM76" s="275"/>
      <c r="AN76" s="275"/>
      <c r="AO76" s="275"/>
      <c r="AP76" s="275"/>
      <c r="AQ76" s="276"/>
      <c r="AR76" s="276"/>
      <c r="AS76" s="276"/>
      <c r="AT76" s="276"/>
      <c r="AU76" s="276"/>
      <c r="AV76" s="276"/>
      <c r="AW76" s="277"/>
      <c r="AX76" s="277"/>
      <c r="AY76" s="277"/>
      <c r="AZ76" s="277"/>
      <c r="BA76" s="277"/>
      <c r="BB76" s="277"/>
      <c r="BC76" s="278"/>
      <c r="BD76" s="278"/>
      <c r="BE76" s="278"/>
      <c r="BF76" s="278"/>
      <c r="BG76" s="278"/>
      <c r="BH76" s="278"/>
      <c r="BI76" s="279"/>
      <c r="BJ76" s="279"/>
      <c r="BK76" s="279"/>
      <c r="BL76" s="279"/>
      <c r="BM76" s="279"/>
      <c r="BN76" s="279"/>
      <c r="BO76" s="280"/>
      <c r="BP76" s="280"/>
      <c r="BQ76" s="280"/>
      <c r="BR76" s="280"/>
      <c r="BS76" s="280"/>
      <c r="BT76" s="280"/>
      <c r="BU76" s="281"/>
      <c r="BV76" s="281"/>
      <c r="BW76" s="281"/>
      <c r="BX76" s="281"/>
      <c r="BY76" s="281"/>
      <c r="BZ76" s="281"/>
      <c r="CA76" s="282"/>
      <c r="CB76" s="282"/>
      <c r="CC76" s="282"/>
      <c r="CD76" s="282"/>
      <c r="CE76" s="282"/>
      <c r="CF76" s="282"/>
      <c r="CG76" s="283"/>
      <c r="CH76" s="283"/>
      <c r="CI76" s="283"/>
      <c r="CJ76" s="283"/>
      <c r="CK76" s="283"/>
      <c r="CL76" s="283"/>
      <c r="CM76" s="284"/>
      <c r="CN76" s="284"/>
      <c r="CO76" s="284"/>
      <c r="CP76" s="284"/>
      <c r="CQ76" s="284"/>
      <c r="CR76" s="284"/>
      <c r="CS76" s="283"/>
      <c r="CT76" s="283"/>
      <c r="CU76" s="283"/>
      <c r="CV76" s="283"/>
      <c r="CW76" s="283"/>
      <c r="CX76" s="283"/>
      <c r="CY76" s="273"/>
      <c r="CZ76" s="285"/>
      <c r="DA76" s="286"/>
      <c r="DB76" s="287"/>
    </row>
    <row r="77" ht="15.75" customHeight="1">
      <c r="A77" s="304"/>
      <c r="B77" s="265"/>
      <c r="C77" s="266"/>
      <c r="D77" s="266"/>
      <c r="E77" s="266"/>
      <c r="F77" s="267"/>
      <c r="G77" s="267"/>
      <c r="H77" s="267"/>
      <c r="I77" s="267"/>
      <c r="J77" s="267"/>
      <c r="K77" s="267"/>
      <c r="L77" s="267"/>
      <c r="M77" s="269"/>
      <c r="N77" s="269"/>
      <c r="O77" s="269"/>
      <c r="P77" s="269"/>
      <c r="Q77" s="269"/>
      <c r="R77" s="269"/>
      <c r="S77" s="271"/>
      <c r="T77" s="271"/>
      <c r="U77" s="271"/>
      <c r="V77" s="271"/>
      <c r="W77" s="271"/>
      <c r="X77" s="271"/>
      <c r="Y77" s="273"/>
      <c r="Z77" s="273"/>
      <c r="AA77" s="273"/>
      <c r="AB77" s="273"/>
      <c r="AC77" s="273"/>
      <c r="AD77" s="273"/>
      <c r="AE77" s="274"/>
      <c r="AF77" s="274"/>
      <c r="AG77" s="274"/>
      <c r="AH77" s="274"/>
      <c r="AI77" s="274"/>
      <c r="AJ77" s="274"/>
      <c r="AK77" s="275"/>
      <c r="AL77" s="275"/>
      <c r="AM77" s="275"/>
      <c r="AN77" s="275"/>
      <c r="AO77" s="275"/>
      <c r="AP77" s="275"/>
      <c r="AQ77" s="276"/>
      <c r="AR77" s="276"/>
      <c r="AS77" s="276"/>
      <c r="AT77" s="276"/>
      <c r="AU77" s="276"/>
      <c r="AV77" s="276"/>
      <c r="AW77" s="277"/>
      <c r="AX77" s="277"/>
      <c r="AY77" s="277"/>
      <c r="AZ77" s="277"/>
      <c r="BA77" s="277"/>
      <c r="BB77" s="277"/>
      <c r="BC77" s="278"/>
      <c r="BD77" s="278"/>
      <c r="BE77" s="278"/>
      <c r="BF77" s="278"/>
      <c r="BG77" s="278"/>
      <c r="BH77" s="278"/>
      <c r="BI77" s="279"/>
      <c r="BJ77" s="279"/>
      <c r="BK77" s="279"/>
      <c r="BL77" s="279"/>
      <c r="BM77" s="279"/>
      <c r="BN77" s="279"/>
      <c r="BO77" s="280"/>
      <c r="BP77" s="280"/>
      <c r="BQ77" s="280"/>
      <c r="BR77" s="280"/>
      <c r="BS77" s="280"/>
      <c r="BT77" s="280"/>
      <c r="BU77" s="281"/>
      <c r="BV77" s="281"/>
      <c r="BW77" s="281"/>
      <c r="BX77" s="281"/>
      <c r="BY77" s="281"/>
      <c r="BZ77" s="281"/>
      <c r="CA77" s="282"/>
      <c r="CB77" s="282"/>
      <c r="CC77" s="282"/>
      <c r="CD77" s="282"/>
      <c r="CE77" s="282"/>
      <c r="CF77" s="282"/>
      <c r="CG77" s="283"/>
      <c r="CH77" s="283"/>
      <c r="CI77" s="283"/>
      <c r="CJ77" s="283"/>
      <c r="CK77" s="283"/>
      <c r="CL77" s="283"/>
      <c r="CM77" s="284"/>
      <c r="CN77" s="284"/>
      <c r="CO77" s="284"/>
      <c r="CP77" s="284"/>
      <c r="CQ77" s="284"/>
      <c r="CR77" s="284"/>
      <c r="CS77" s="283"/>
      <c r="CT77" s="283"/>
      <c r="CU77" s="283"/>
      <c r="CV77" s="283"/>
      <c r="CW77" s="283"/>
      <c r="CX77" s="283"/>
      <c r="CY77" s="273"/>
      <c r="CZ77" s="285"/>
      <c r="DA77" s="286"/>
      <c r="DB77" s="287"/>
    </row>
    <row r="78" ht="15.75" customHeight="1">
      <c r="A78" s="304"/>
      <c r="B78" s="265"/>
      <c r="C78" s="266"/>
      <c r="D78" s="266"/>
      <c r="E78" s="266"/>
      <c r="F78" s="267"/>
      <c r="G78" s="267"/>
      <c r="H78" s="267"/>
      <c r="I78" s="267"/>
      <c r="J78" s="267"/>
      <c r="K78" s="267"/>
      <c r="L78" s="267"/>
      <c r="M78" s="269"/>
      <c r="N78" s="269"/>
      <c r="O78" s="269"/>
      <c r="P78" s="269"/>
      <c r="Q78" s="269"/>
      <c r="R78" s="269"/>
      <c r="S78" s="271"/>
      <c r="T78" s="271"/>
      <c r="U78" s="271"/>
      <c r="V78" s="271"/>
      <c r="W78" s="271"/>
      <c r="X78" s="271"/>
      <c r="Y78" s="273"/>
      <c r="Z78" s="273"/>
      <c r="AA78" s="273"/>
      <c r="AB78" s="273"/>
      <c r="AC78" s="273"/>
      <c r="AD78" s="273"/>
      <c r="AE78" s="274"/>
      <c r="AF78" s="274"/>
      <c r="AG78" s="274"/>
      <c r="AH78" s="274"/>
      <c r="AI78" s="274"/>
      <c r="AJ78" s="274"/>
      <c r="AK78" s="275"/>
      <c r="AL78" s="275"/>
      <c r="AM78" s="275"/>
      <c r="AN78" s="275"/>
      <c r="AO78" s="275"/>
      <c r="AP78" s="275"/>
      <c r="AQ78" s="276"/>
      <c r="AR78" s="276"/>
      <c r="AS78" s="276"/>
      <c r="AT78" s="276"/>
      <c r="AU78" s="276"/>
      <c r="AV78" s="276"/>
      <c r="AW78" s="277"/>
      <c r="AX78" s="277"/>
      <c r="AY78" s="277"/>
      <c r="AZ78" s="277"/>
      <c r="BA78" s="277"/>
      <c r="BB78" s="277"/>
      <c r="BC78" s="278"/>
      <c r="BD78" s="278"/>
      <c r="BE78" s="278"/>
      <c r="BF78" s="278"/>
      <c r="BG78" s="278"/>
      <c r="BH78" s="278"/>
      <c r="BI78" s="279"/>
      <c r="BJ78" s="279"/>
      <c r="BK78" s="279"/>
      <c r="BL78" s="279"/>
      <c r="BM78" s="279"/>
      <c r="BN78" s="279"/>
      <c r="BO78" s="280"/>
      <c r="BP78" s="280"/>
      <c r="BQ78" s="280"/>
      <c r="BR78" s="280"/>
      <c r="BS78" s="280"/>
      <c r="BT78" s="280"/>
      <c r="BU78" s="281"/>
      <c r="BV78" s="281"/>
      <c r="BW78" s="281"/>
      <c r="BX78" s="281"/>
      <c r="BY78" s="281"/>
      <c r="BZ78" s="281"/>
      <c r="CA78" s="282"/>
      <c r="CB78" s="282"/>
      <c r="CC78" s="282"/>
      <c r="CD78" s="282"/>
      <c r="CE78" s="282"/>
      <c r="CF78" s="282"/>
      <c r="CG78" s="283"/>
      <c r="CH78" s="283"/>
      <c r="CI78" s="283"/>
      <c r="CJ78" s="283"/>
      <c r="CK78" s="283"/>
      <c r="CL78" s="283"/>
      <c r="CM78" s="284"/>
      <c r="CN78" s="284"/>
      <c r="CO78" s="284"/>
      <c r="CP78" s="284"/>
      <c r="CQ78" s="284"/>
      <c r="CR78" s="284"/>
      <c r="CS78" s="283"/>
      <c r="CT78" s="283"/>
      <c r="CU78" s="283"/>
      <c r="CV78" s="283"/>
      <c r="CW78" s="283"/>
      <c r="CX78" s="283"/>
      <c r="CY78" s="273"/>
      <c r="CZ78" s="285"/>
      <c r="DA78" s="286"/>
      <c r="DB78" s="287"/>
    </row>
    <row r="79" ht="15.75" customHeight="1">
      <c r="A79" s="304"/>
      <c r="B79" s="265"/>
      <c r="C79" s="266"/>
      <c r="D79" s="266"/>
      <c r="E79" s="266"/>
      <c r="F79" s="267"/>
      <c r="G79" s="267"/>
      <c r="H79" s="267"/>
      <c r="I79" s="267"/>
      <c r="J79" s="267"/>
      <c r="K79" s="267"/>
      <c r="L79" s="267"/>
      <c r="M79" s="269"/>
      <c r="N79" s="269"/>
      <c r="O79" s="269"/>
      <c r="P79" s="269"/>
      <c r="Q79" s="269"/>
      <c r="R79" s="269"/>
      <c r="S79" s="271"/>
      <c r="T79" s="271"/>
      <c r="U79" s="271"/>
      <c r="V79" s="271"/>
      <c r="W79" s="271"/>
      <c r="X79" s="271"/>
      <c r="Y79" s="273"/>
      <c r="Z79" s="273"/>
      <c r="AA79" s="273"/>
      <c r="AB79" s="273"/>
      <c r="AC79" s="273"/>
      <c r="AD79" s="273"/>
      <c r="AE79" s="274"/>
      <c r="AF79" s="274"/>
      <c r="AG79" s="274"/>
      <c r="AH79" s="274"/>
      <c r="AI79" s="274"/>
      <c r="AJ79" s="274"/>
      <c r="AK79" s="275"/>
      <c r="AL79" s="275"/>
      <c r="AM79" s="275"/>
      <c r="AN79" s="275"/>
      <c r="AO79" s="275"/>
      <c r="AP79" s="275"/>
      <c r="AQ79" s="276"/>
      <c r="AR79" s="276"/>
      <c r="AS79" s="276"/>
      <c r="AT79" s="276"/>
      <c r="AU79" s="276"/>
      <c r="AV79" s="276"/>
      <c r="AW79" s="277"/>
      <c r="AX79" s="277"/>
      <c r="AY79" s="277"/>
      <c r="AZ79" s="277"/>
      <c r="BA79" s="277"/>
      <c r="BB79" s="277"/>
      <c r="BC79" s="278"/>
      <c r="BD79" s="278"/>
      <c r="BE79" s="278"/>
      <c r="BF79" s="278"/>
      <c r="BG79" s="278"/>
      <c r="BH79" s="278"/>
      <c r="BI79" s="279"/>
      <c r="BJ79" s="279"/>
      <c r="BK79" s="279"/>
      <c r="BL79" s="279"/>
      <c r="BM79" s="279"/>
      <c r="BN79" s="279"/>
      <c r="BO79" s="280"/>
      <c r="BP79" s="280"/>
      <c r="BQ79" s="280"/>
      <c r="BR79" s="280"/>
      <c r="BS79" s="280"/>
      <c r="BT79" s="280"/>
      <c r="BU79" s="281"/>
      <c r="BV79" s="281"/>
      <c r="BW79" s="281"/>
      <c r="BX79" s="281"/>
      <c r="BY79" s="281"/>
      <c r="BZ79" s="281"/>
      <c r="CA79" s="282"/>
      <c r="CB79" s="282"/>
      <c r="CC79" s="282"/>
      <c r="CD79" s="282"/>
      <c r="CE79" s="282"/>
      <c r="CF79" s="282"/>
      <c r="CG79" s="283"/>
      <c r="CH79" s="283"/>
      <c r="CI79" s="283"/>
      <c r="CJ79" s="283"/>
      <c r="CK79" s="283"/>
      <c r="CL79" s="283"/>
      <c r="CM79" s="284"/>
      <c r="CN79" s="284"/>
      <c r="CO79" s="284"/>
      <c r="CP79" s="284"/>
      <c r="CQ79" s="284"/>
      <c r="CR79" s="284"/>
      <c r="CS79" s="283"/>
      <c r="CT79" s="283"/>
      <c r="CU79" s="283"/>
      <c r="CV79" s="283"/>
      <c r="CW79" s="283"/>
      <c r="CX79" s="283"/>
      <c r="CY79" s="273"/>
      <c r="CZ79" s="285"/>
      <c r="DA79" s="286"/>
      <c r="DB79" s="287"/>
    </row>
    <row r="80" ht="15.75" customHeight="1">
      <c r="A80" s="304"/>
      <c r="B80" s="265"/>
      <c r="C80" s="266"/>
      <c r="D80" s="266"/>
      <c r="E80" s="266"/>
      <c r="F80" s="267"/>
      <c r="G80" s="267"/>
      <c r="H80" s="267"/>
      <c r="I80" s="267"/>
      <c r="J80" s="267"/>
      <c r="K80" s="267"/>
      <c r="L80" s="267"/>
      <c r="M80" s="269"/>
      <c r="N80" s="269"/>
      <c r="O80" s="269"/>
      <c r="P80" s="269"/>
      <c r="Q80" s="269"/>
      <c r="R80" s="269"/>
      <c r="S80" s="271"/>
      <c r="T80" s="271"/>
      <c r="U80" s="271"/>
      <c r="V80" s="271"/>
      <c r="W80" s="271"/>
      <c r="X80" s="271"/>
      <c r="Y80" s="273"/>
      <c r="Z80" s="273"/>
      <c r="AA80" s="273"/>
      <c r="AB80" s="273"/>
      <c r="AC80" s="273"/>
      <c r="AD80" s="273"/>
      <c r="AE80" s="274"/>
      <c r="AF80" s="274"/>
      <c r="AG80" s="274"/>
      <c r="AH80" s="274"/>
      <c r="AI80" s="274"/>
      <c r="AJ80" s="274"/>
      <c r="AK80" s="275"/>
      <c r="AL80" s="275"/>
      <c r="AM80" s="275"/>
      <c r="AN80" s="275"/>
      <c r="AO80" s="275"/>
      <c r="AP80" s="275"/>
      <c r="AQ80" s="276"/>
      <c r="AR80" s="276"/>
      <c r="AS80" s="276"/>
      <c r="AT80" s="276"/>
      <c r="AU80" s="276"/>
      <c r="AV80" s="276"/>
      <c r="AW80" s="277"/>
      <c r="AX80" s="277"/>
      <c r="AY80" s="277"/>
      <c r="AZ80" s="277"/>
      <c r="BA80" s="277"/>
      <c r="BB80" s="277"/>
      <c r="BC80" s="278"/>
      <c r="BD80" s="278"/>
      <c r="BE80" s="278"/>
      <c r="BF80" s="278"/>
      <c r="BG80" s="278"/>
      <c r="BH80" s="278"/>
      <c r="BI80" s="279"/>
      <c r="BJ80" s="279"/>
      <c r="BK80" s="279"/>
      <c r="BL80" s="279"/>
      <c r="BM80" s="279"/>
      <c r="BN80" s="279"/>
      <c r="BO80" s="280"/>
      <c r="BP80" s="280"/>
      <c r="BQ80" s="280"/>
      <c r="BR80" s="280"/>
      <c r="BS80" s="280"/>
      <c r="BT80" s="280"/>
      <c r="BU80" s="281"/>
      <c r="BV80" s="281"/>
      <c r="BW80" s="281"/>
      <c r="BX80" s="281"/>
      <c r="BY80" s="281"/>
      <c r="BZ80" s="281"/>
      <c r="CA80" s="282"/>
      <c r="CB80" s="282"/>
      <c r="CC80" s="282"/>
      <c r="CD80" s="282"/>
      <c r="CE80" s="282"/>
      <c r="CF80" s="282"/>
      <c r="CG80" s="283"/>
      <c r="CH80" s="283"/>
      <c r="CI80" s="283"/>
      <c r="CJ80" s="283"/>
      <c r="CK80" s="283"/>
      <c r="CL80" s="283"/>
      <c r="CM80" s="284"/>
      <c r="CN80" s="284"/>
      <c r="CO80" s="284"/>
      <c r="CP80" s="284"/>
      <c r="CQ80" s="284"/>
      <c r="CR80" s="284"/>
      <c r="CS80" s="283"/>
      <c r="CT80" s="283"/>
      <c r="CU80" s="283"/>
      <c r="CV80" s="283"/>
      <c r="CW80" s="283"/>
      <c r="CX80" s="283"/>
      <c r="CY80" s="273"/>
      <c r="CZ80" s="285"/>
      <c r="DA80" s="286"/>
      <c r="DB80" s="287"/>
    </row>
    <row r="81" ht="15.75" customHeight="1">
      <c r="A81" s="304"/>
      <c r="B81" s="265"/>
      <c r="C81" s="266"/>
      <c r="D81" s="266"/>
      <c r="E81" s="266"/>
      <c r="F81" s="267"/>
      <c r="G81" s="267"/>
      <c r="H81" s="267"/>
      <c r="I81" s="267"/>
      <c r="J81" s="267"/>
      <c r="K81" s="267"/>
      <c r="L81" s="267"/>
      <c r="M81" s="269"/>
      <c r="N81" s="269"/>
      <c r="O81" s="269"/>
      <c r="P81" s="269"/>
      <c r="Q81" s="269"/>
      <c r="R81" s="269"/>
      <c r="S81" s="271"/>
      <c r="T81" s="271"/>
      <c r="U81" s="271"/>
      <c r="V81" s="271"/>
      <c r="W81" s="271"/>
      <c r="X81" s="271"/>
      <c r="Y81" s="273"/>
      <c r="Z81" s="273"/>
      <c r="AA81" s="273"/>
      <c r="AB81" s="273"/>
      <c r="AC81" s="273"/>
      <c r="AD81" s="273"/>
      <c r="AE81" s="274"/>
      <c r="AF81" s="274"/>
      <c r="AG81" s="274"/>
      <c r="AH81" s="274"/>
      <c r="AI81" s="274"/>
      <c r="AJ81" s="274"/>
      <c r="AK81" s="275"/>
      <c r="AL81" s="275"/>
      <c r="AM81" s="275"/>
      <c r="AN81" s="275"/>
      <c r="AO81" s="275"/>
      <c r="AP81" s="275"/>
      <c r="AQ81" s="276"/>
      <c r="AR81" s="276"/>
      <c r="AS81" s="276"/>
      <c r="AT81" s="276"/>
      <c r="AU81" s="276"/>
      <c r="AV81" s="276"/>
      <c r="AW81" s="277"/>
      <c r="AX81" s="277"/>
      <c r="AY81" s="277"/>
      <c r="AZ81" s="277"/>
      <c r="BA81" s="277"/>
      <c r="BB81" s="277"/>
      <c r="BC81" s="278"/>
      <c r="BD81" s="278"/>
      <c r="BE81" s="278"/>
      <c r="BF81" s="278"/>
      <c r="BG81" s="278"/>
      <c r="BH81" s="278"/>
      <c r="BI81" s="279"/>
      <c r="BJ81" s="279"/>
      <c r="BK81" s="279"/>
      <c r="BL81" s="279"/>
      <c r="BM81" s="279"/>
      <c r="BN81" s="279"/>
      <c r="BO81" s="280"/>
      <c r="BP81" s="280"/>
      <c r="BQ81" s="280"/>
      <c r="BR81" s="280"/>
      <c r="BS81" s="280"/>
      <c r="BT81" s="280"/>
      <c r="BU81" s="281"/>
      <c r="BV81" s="281"/>
      <c r="BW81" s="281"/>
      <c r="BX81" s="281"/>
      <c r="BY81" s="281"/>
      <c r="BZ81" s="281"/>
      <c r="CA81" s="282"/>
      <c r="CB81" s="282"/>
      <c r="CC81" s="282"/>
      <c r="CD81" s="282"/>
      <c r="CE81" s="282"/>
      <c r="CF81" s="282"/>
      <c r="CG81" s="283"/>
      <c r="CH81" s="283"/>
      <c r="CI81" s="283"/>
      <c r="CJ81" s="283"/>
      <c r="CK81" s="283"/>
      <c r="CL81" s="283"/>
      <c r="CM81" s="284"/>
      <c r="CN81" s="284"/>
      <c r="CO81" s="284"/>
      <c r="CP81" s="284"/>
      <c r="CQ81" s="284"/>
      <c r="CR81" s="284"/>
      <c r="CS81" s="283"/>
      <c r="CT81" s="283"/>
      <c r="CU81" s="283"/>
      <c r="CV81" s="283"/>
      <c r="CW81" s="283"/>
      <c r="CX81" s="283"/>
      <c r="CY81" s="273"/>
      <c r="CZ81" s="285"/>
      <c r="DA81" s="286"/>
      <c r="DB81" s="287"/>
    </row>
    <row r="82" ht="15.75" customHeight="1">
      <c r="A82" s="304"/>
      <c r="B82" s="265"/>
      <c r="C82" s="266"/>
      <c r="D82" s="266"/>
      <c r="E82" s="266"/>
      <c r="F82" s="267"/>
      <c r="G82" s="267"/>
      <c r="H82" s="267"/>
      <c r="I82" s="267"/>
      <c r="J82" s="267"/>
      <c r="K82" s="267"/>
      <c r="L82" s="267"/>
      <c r="M82" s="269"/>
      <c r="N82" s="269"/>
      <c r="O82" s="269"/>
      <c r="P82" s="269"/>
      <c r="Q82" s="269"/>
      <c r="R82" s="269"/>
      <c r="S82" s="271"/>
      <c r="T82" s="271"/>
      <c r="U82" s="271"/>
      <c r="V82" s="271"/>
      <c r="W82" s="271"/>
      <c r="X82" s="271"/>
      <c r="Y82" s="273"/>
      <c r="Z82" s="273"/>
      <c r="AA82" s="273"/>
      <c r="AB82" s="273"/>
      <c r="AC82" s="273"/>
      <c r="AD82" s="273"/>
      <c r="AE82" s="274"/>
      <c r="AF82" s="274"/>
      <c r="AG82" s="274"/>
      <c r="AH82" s="274"/>
      <c r="AI82" s="274"/>
      <c r="AJ82" s="274"/>
      <c r="AK82" s="275"/>
      <c r="AL82" s="275"/>
      <c r="AM82" s="275"/>
      <c r="AN82" s="275"/>
      <c r="AO82" s="275"/>
      <c r="AP82" s="275"/>
      <c r="AQ82" s="276"/>
      <c r="AR82" s="276"/>
      <c r="AS82" s="276"/>
      <c r="AT82" s="276"/>
      <c r="AU82" s="276"/>
      <c r="AV82" s="276"/>
      <c r="AW82" s="277"/>
      <c r="AX82" s="277"/>
      <c r="AY82" s="277"/>
      <c r="AZ82" s="277"/>
      <c r="BA82" s="277"/>
      <c r="BB82" s="277"/>
      <c r="BC82" s="278"/>
      <c r="BD82" s="278"/>
      <c r="BE82" s="278"/>
      <c r="BF82" s="278"/>
      <c r="BG82" s="278"/>
      <c r="BH82" s="278"/>
      <c r="BI82" s="279"/>
      <c r="BJ82" s="279"/>
      <c r="BK82" s="279"/>
      <c r="BL82" s="279"/>
      <c r="BM82" s="279"/>
      <c r="BN82" s="279"/>
      <c r="BO82" s="280"/>
      <c r="BP82" s="280"/>
      <c r="BQ82" s="280"/>
      <c r="BR82" s="280"/>
      <c r="BS82" s="280"/>
      <c r="BT82" s="280"/>
      <c r="BU82" s="281"/>
      <c r="BV82" s="281"/>
      <c r="BW82" s="281"/>
      <c r="BX82" s="281"/>
      <c r="BY82" s="281"/>
      <c r="BZ82" s="281"/>
      <c r="CA82" s="282"/>
      <c r="CB82" s="282"/>
      <c r="CC82" s="282"/>
      <c r="CD82" s="282"/>
      <c r="CE82" s="282"/>
      <c r="CF82" s="282"/>
      <c r="CG82" s="283"/>
      <c r="CH82" s="283"/>
      <c r="CI82" s="283"/>
      <c r="CJ82" s="283"/>
      <c r="CK82" s="283"/>
      <c r="CL82" s="283"/>
      <c r="CM82" s="284"/>
      <c r="CN82" s="284"/>
      <c r="CO82" s="284"/>
      <c r="CP82" s="284"/>
      <c r="CQ82" s="284"/>
      <c r="CR82" s="284"/>
      <c r="CS82" s="283"/>
      <c r="CT82" s="283"/>
      <c r="CU82" s="283"/>
      <c r="CV82" s="283"/>
      <c r="CW82" s="283"/>
      <c r="CX82" s="283"/>
      <c r="CY82" s="273"/>
      <c r="CZ82" s="285"/>
      <c r="DA82" s="286"/>
      <c r="DB82" s="287"/>
    </row>
    <row r="83" ht="15.75" customHeight="1">
      <c r="A83" s="304"/>
      <c r="B83" s="265"/>
      <c r="C83" s="266"/>
      <c r="D83" s="266"/>
      <c r="E83" s="266"/>
      <c r="F83" s="267"/>
      <c r="G83" s="267"/>
      <c r="H83" s="267"/>
      <c r="I83" s="267"/>
      <c r="J83" s="267"/>
      <c r="K83" s="267"/>
      <c r="L83" s="267"/>
      <c r="M83" s="269"/>
      <c r="N83" s="269"/>
      <c r="O83" s="269"/>
      <c r="P83" s="269"/>
      <c r="Q83" s="269"/>
      <c r="R83" s="269"/>
      <c r="S83" s="271"/>
      <c r="T83" s="271"/>
      <c r="U83" s="271"/>
      <c r="V83" s="271"/>
      <c r="W83" s="271"/>
      <c r="X83" s="271"/>
      <c r="Y83" s="273"/>
      <c r="Z83" s="273"/>
      <c r="AA83" s="273"/>
      <c r="AB83" s="273"/>
      <c r="AC83" s="273"/>
      <c r="AD83" s="273"/>
      <c r="AE83" s="274"/>
      <c r="AF83" s="274"/>
      <c r="AG83" s="274"/>
      <c r="AH83" s="274"/>
      <c r="AI83" s="274"/>
      <c r="AJ83" s="274"/>
      <c r="AK83" s="275"/>
      <c r="AL83" s="275"/>
      <c r="AM83" s="275"/>
      <c r="AN83" s="275"/>
      <c r="AO83" s="275"/>
      <c r="AP83" s="275"/>
      <c r="AQ83" s="276"/>
      <c r="AR83" s="276"/>
      <c r="AS83" s="276"/>
      <c r="AT83" s="276"/>
      <c r="AU83" s="276"/>
      <c r="AV83" s="276"/>
      <c r="AW83" s="277"/>
      <c r="AX83" s="277"/>
      <c r="AY83" s="277"/>
      <c r="AZ83" s="277"/>
      <c r="BA83" s="277"/>
      <c r="BB83" s="277"/>
      <c r="BC83" s="278"/>
      <c r="BD83" s="278"/>
      <c r="BE83" s="278"/>
      <c r="BF83" s="278"/>
      <c r="BG83" s="278"/>
      <c r="BH83" s="278"/>
      <c r="BI83" s="279"/>
      <c r="BJ83" s="279"/>
      <c r="BK83" s="279"/>
      <c r="BL83" s="279"/>
      <c r="BM83" s="279"/>
      <c r="BN83" s="279"/>
      <c r="BO83" s="280"/>
      <c r="BP83" s="280"/>
      <c r="BQ83" s="280"/>
      <c r="BR83" s="280"/>
      <c r="BS83" s="280"/>
      <c r="BT83" s="280"/>
      <c r="BU83" s="281"/>
      <c r="BV83" s="281"/>
      <c r="BW83" s="281"/>
      <c r="BX83" s="281"/>
      <c r="BY83" s="281"/>
      <c r="BZ83" s="281"/>
      <c r="CA83" s="282"/>
      <c r="CB83" s="282"/>
      <c r="CC83" s="282"/>
      <c r="CD83" s="282"/>
      <c r="CE83" s="282"/>
      <c r="CF83" s="282"/>
      <c r="CG83" s="283"/>
      <c r="CH83" s="283"/>
      <c r="CI83" s="283"/>
      <c r="CJ83" s="283"/>
      <c r="CK83" s="283"/>
      <c r="CL83" s="283"/>
      <c r="CM83" s="284"/>
      <c r="CN83" s="284"/>
      <c r="CO83" s="284"/>
      <c r="CP83" s="284"/>
      <c r="CQ83" s="284"/>
      <c r="CR83" s="284"/>
      <c r="CS83" s="283"/>
      <c r="CT83" s="283"/>
      <c r="CU83" s="283"/>
      <c r="CV83" s="283"/>
      <c r="CW83" s="283"/>
      <c r="CX83" s="283"/>
      <c r="CY83" s="273"/>
      <c r="CZ83" s="285"/>
      <c r="DA83" s="286"/>
      <c r="DB83" s="287"/>
    </row>
    <row r="84" ht="15.75" customHeight="1">
      <c r="A84" s="304"/>
      <c r="B84" s="265"/>
      <c r="C84" s="266"/>
      <c r="D84" s="266"/>
      <c r="E84" s="266"/>
      <c r="F84" s="267"/>
      <c r="G84" s="267"/>
      <c r="H84" s="267"/>
      <c r="I84" s="267"/>
      <c r="J84" s="267"/>
      <c r="K84" s="267"/>
      <c r="L84" s="267"/>
      <c r="M84" s="269"/>
      <c r="N84" s="269"/>
      <c r="O84" s="269"/>
      <c r="P84" s="269"/>
      <c r="Q84" s="269"/>
      <c r="R84" s="269"/>
      <c r="S84" s="271"/>
      <c r="T84" s="271"/>
      <c r="U84" s="271"/>
      <c r="V84" s="271"/>
      <c r="W84" s="271"/>
      <c r="X84" s="271"/>
      <c r="Y84" s="273"/>
      <c r="Z84" s="273"/>
      <c r="AA84" s="273"/>
      <c r="AB84" s="273"/>
      <c r="AC84" s="273"/>
      <c r="AD84" s="273"/>
      <c r="AE84" s="274"/>
      <c r="AF84" s="274"/>
      <c r="AG84" s="274"/>
      <c r="AH84" s="274"/>
      <c r="AI84" s="274"/>
      <c r="AJ84" s="274"/>
      <c r="AK84" s="275"/>
      <c r="AL84" s="275"/>
      <c r="AM84" s="275"/>
      <c r="AN84" s="275"/>
      <c r="AO84" s="275"/>
      <c r="AP84" s="275"/>
      <c r="AQ84" s="276"/>
      <c r="AR84" s="276"/>
      <c r="AS84" s="276"/>
      <c r="AT84" s="276"/>
      <c r="AU84" s="276"/>
      <c r="AV84" s="276"/>
      <c r="AW84" s="277"/>
      <c r="AX84" s="277"/>
      <c r="AY84" s="277"/>
      <c r="AZ84" s="277"/>
      <c r="BA84" s="277"/>
      <c r="BB84" s="277"/>
      <c r="BC84" s="278"/>
      <c r="BD84" s="278"/>
      <c r="BE84" s="278"/>
      <c r="BF84" s="278"/>
      <c r="BG84" s="278"/>
      <c r="BH84" s="278"/>
      <c r="BI84" s="279"/>
      <c r="BJ84" s="279"/>
      <c r="BK84" s="279"/>
      <c r="BL84" s="279"/>
      <c r="BM84" s="279"/>
      <c r="BN84" s="279"/>
      <c r="BO84" s="280"/>
      <c r="BP84" s="280"/>
      <c r="BQ84" s="280"/>
      <c r="BR84" s="280"/>
      <c r="BS84" s="280"/>
      <c r="BT84" s="280"/>
      <c r="BU84" s="281"/>
      <c r="BV84" s="281"/>
      <c r="BW84" s="281"/>
      <c r="BX84" s="281"/>
      <c r="BY84" s="281"/>
      <c r="BZ84" s="281"/>
      <c r="CA84" s="282"/>
      <c r="CB84" s="282"/>
      <c r="CC84" s="282"/>
      <c r="CD84" s="282"/>
      <c r="CE84" s="282"/>
      <c r="CF84" s="282"/>
      <c r="CG84" s="283"/>
      <c r="CH84" s="283"/>
      <c r="CI84" s="283"/>
      <c r="CJ84" s="283"/>
      <c r="CK84" s="283"/>
      <c r="CL84" s="283"/>
      <c r="CM84" s="284"/>
      <c r="CN84" s="284"/>
      <c r="CO84" s="284"/>
      <c r="CP84" s="284"/>
      <c r="CQ84" s="284"/>
      <c r="CR84" s="284"/>
      <c r="CS84" s="283"/>
      <c r="CT84" s="283"/>
      <c r="CU84" s="283"/>
      <c r="CV84" s="283"/>
      <c r="CW84" s="283"/>
      <c r="CX84" s="283"/>
      <c r="CY84" s="273"/>
      <c r="CZ84" s="285"/>
      <c r="DA84" s="286"/>
      <c r="DB84" s="287"/>
    </row>
    <row r="85" ht="15.75" customHeight="1">
      <c r="A85" s="304"/>
      <c r="B85" s="265"/>
      <c r="C85" s="266"/>
      <c r="D85" s="266"/>
      <c r="E85" s="266"/>
      <c r="F85" s="267"/>
      <c r="G85" s="267"/>
      <c r="H85" s="267"/>
      <c r="I85" s="267"/>
      <c r="J85" s="267"/>
      <c r="K85" s="267"/>
      <c r="L85" s="267"/>
      <c r="M85" s="269"/>
      <c r="N85" s="269"/>
      <c r="O85" s="269"/>
      <c r="P85" s="269"/>
      <c r="Q85" s="269"/>
      <c r="R85" s="269"/>
      <c r="S85" s="271"/>
      <c r="T85" s="271"/>
      <c r="U85" s="271"/>
      <c r="V85" s="271"/>
      <c r="W85" s="271"/>
      <c r="X85" s="271"/>
      <c r="Y85" s="273"/>
      <c r="Z85" s="273"/>
      <c r="AA85" s="273"/>
      <c r="AB85" s="273"/>
      <c r="AC85" s="273"/>
      <c r="AD85" s="273"/>
      <c r="AE85" s="274"/>
      <c r="AF85" s="274"/>
      <c r="AG85" s="274"/>
      <c r="AH85" s="274"/>
      <c r="AI85" s="274"/>
      <c r="AJ85" s="274"/>
      <c r="AK85" s="275"/>
      <c r="AL85" s="275"/>
      <c r="AM85" s="275"/>
      <c r="AN85" s="275"/>
      <c r="AO85" s="275"/>
      <c r="AP85" s="275"/>
      <c r="AQ85" s="276"/>
      <c r="AR85" s="276"/>
      <c r="AS85" s="276"/>
      <c r="AT85" s="276"/>
      <c r="AU85" s="276"/>
      <c r="AV85" s="276"/>
      <c r="AW85" s="277"/>
      <c r="AX85" s="277"/>
      <c r="AY85" s="277"/>
      <c r="AZ85" s="277"/>
      <c r="BA85" s="277"/>
      <c r="BB85" s="277"/>
      <c r="BC85" s="278"/>
      <c r="BD85" s="278"/>
      <c r="BE85" s="278"/>
      <c r="BF85" s="278"/>
      <c r="BG85" s="278"/>
      <c r="BH85" s="278"/>
      <c r="BI85" s="279"/>
      <c r="BJ85" s="279"/>
      <c r="BK85" s="279"/>
      <c r="BL85" s="279"/>
      <c r="BM85" s="279"/>
      <c r="BN85" s="279"/>
      <c r="BO85" s="280"/>
      <c r="BP85" s="280"/>
      <c r="BQ85" s="280"/>
      <c r="BR85" s="280"/>
      <c r="BS85" s="280"/>
      <c r="BT85" s="280"/>
      <c r="BU85" s="281"/>
      <c r="BV85" s="281"/>
      <c r="BW85" s="281"/>
      <c r="BX85" s="281"/>
      <c r="BY85" s="281"/>
      <c r="BZ85" s="281"/>
      <c r="CA85" s="282"/>
      <c r="CB85" s="282"/>
      <c r="CC85" s="282"/>
      <c r="CD85" s="282"/>
      <c r="CE85" s="282"/>
      <c r="CF85" s="282"/>
      <c r="CG85" s="283"/>
      <c r="CH85" s="283"/>
      <c r="CI85" s="283"/>
      <c r="CJ85" s="283"/>
      <c r="CK85" s="283"/>
      <c r="CL85" s="283"/>
      <c r="CM85" s="284"/>
      <c r="CN85" s="284"/>
      <c r="CO85" s="284"/>
      <c r="CP85" s="284"/>
      <c r="CQ85" s="284"/>
      <c r="CR85" s="284"/>
      <c r="CS85" s="283"/>
      <c r="CT85" s="283"/>
      <c r="CU85" s="283"/>
      <c r="CV85" s="283"/>
      <c r="CW85" s="283"/>
      <c r="CX85" s="283"/>
      <c r="CY85" s="273"/>
      <c r="CZ85" s="285"/>
      <c r="DA85" s="286"/>
      <c r="DB85" s="287"/>
    </row>
    <row r="86" ht="15.75" customHeight="1">
      <c r="A86" s="304"/>
      <c r="B86" s="265"/>
      <c r="C86" s="266"/>
      <c r="D86" s="266"/>
      <c r="E86" s="266"/>
      <c r="F86" s="267"/>
      <c r="G86" s="267"/>
      <c r="H86" s="267"/>
      <c r="I86" s="267"/>
      <c r="J86" s="267"/>
      <c r="K86" s="267"/>
      <c r="L86" s="267"/>
      <c r="M86" s="269"/>
      <c r="N86" s="269"/>
      <c r="O86" s="269"/>
      <c r="P86" s="269"/>
      <c r="Q86" s="269"/>
      <c r="R86" s="269"/>
      <c r="S86" s="271"/>
      <c r="T86" s="271"/>
      <c r="U86" s="271"/>
      <c r="V86" s="271"/>
      <c r="W86" s="271"/>
      <c r="X86" s="271"/>
      <c r="Y86" s="273"/>
      <c r="Z86" s="273"/>
      <c r="AA86" s="273"/>
      <c r="AB86" s="273"/>
      <c r="AC86" s="273"/>
      <c r="AD86" s="273"/>
      <c r="AE86" s="274"/>
      <c r="AF86" s="274"/>
      <c r="AG86" s="274"/>
      <c r="AH86" s="274"/>
      <c r="AI86" s="274"/>
      <c r="AJ86" s="274"/>
      <c r="AK86" s="275"/>
      <c r="AL86" s="275"/>
      <c r="AM86" s="275"/>
      <c r="AN86" s="275"/>
      <c r="AO86" s="275"/>
      <c r="AP86" s="275"/>
      <c r="AQ86" s="276"/>
      <c r="AR86" s="276"/>
      <c r="AS86" s="276"/>
      <c r="AT86" s="276"/>
      <c r="AU86" s="276"/>
      <c r="AV86" s="276"/>
      <c r="AW86" s="277"/>
      <c r="AX86" s="277"/>
      <c r="AY86" s="277"/>
      <c r="AZ86" s="277"/>
      <c r="BA86" s="277"/>
      <c r="BB86" s="277"/>
      <c r="BC86" s="278"/>
      <c r="BD86" s="278"/>
      <c r="BE86" s="278"/>
      <c r="BF86" s="278"/>
      <c r="BG86" s="278"/>
      <c r="BH86" s="278"/>
      <c r="BI86" s="279"/>
      <c r="BJ86" s="279"/>
      <c r="BK86" s="279"/>
      <c r="BL86" s="279"/>
      <c r="BM86" s="279"/>
      <c r="BN86" s="279"/>
      <c r="BO86" s="280"/>
      <c r="BP86" s="280"/>
      <c r="BQ86" s="280"/>
      <c r="BR86" s="280"/>
      <c r="BS86" s="280"/>
      <c r="BT86" s="280"/>
      <c r="BU86" s="281"/>
      <c r="BV86" s="281"/>
      <c r="BW86" s="281"/>
      <c r="BX86" s="281"/>
      <c r="BY86" s="281"/>
      <c r="BZ86" s="281"/>
      <c r="CA86" s="282"/>
      <c r="CB86" s="282"/>
      <c r="CC86" s="282"/>
      <c r="CD86" s="282"/>
      <c r="CE86" s="282"/>
      <c r="CF86" s="282"/>
      <c r="CG86" s="283"/>
      <c r="CH86" s="283"/>
      <c r="CI86" s="283"/>
      <c r="CJ86" s="283"/>
      <c r="CK86" s="283"/>
      <c r="CL86" s="283"/>
      <c r="CM86" s="284"/>
      <c r="CN86" s="284"/>
      <c r="CO86" s="284"/>
      <c r="CP86" s="284"/>
      <c r="CQ86" s="284"/>
      <c r="CR86" s="284"/>
      <c r="CS86" s="283"/>
      <c r="CT86" s="283"/>
      <c r="CU86" s="283"/>
      <c r="CV86" s="283"/>
      <c r="CW86" s="283"/>
      <c r="CX86" s="283"/>
      <c r="CY86" s="273"/>
      <c r="CZ86" s="285"/>
      <c r="DA86" s="286"/>
      <c r="DB86" s="287"/>
    </row>
    <row r="87" ht="15.75" customHeight="1">
      <c r="A87" s="304"/>
      <c r="B87" s="265"/>
      <c r="C87" s="266"/>
      <c r="D87" s="266"/>
      <c r="E87" s="266"/>
      <c r="F87" s="267"/>
      <c r="G87" s="267"/>
      <c r="H87" s="267"/>
      <c r="I87" s="267"/>
      <c r="J87" s="267"/>
      <c r="K87" s="267"/>
      <c r="L87" s="267"/>
      <c r="M87" s="269"/>
      <c r="N87" s="269"/>
      <c r="O87" s="269"/>
      <c r="P87" s="269"/>
      <c r="Q87" s="269"/>
      <c r="R87" s="269"/>
      <c r="S87" s="271"/>
      <c r="T87" s="271"/>
      <c r="U87" s="271"/>
      <c r="V87" s="271"/>
      <c r="W87" s="271"/>
      <c r="X87" s="271"/>
      <c r="Y87" s="273"/>
      <c r="Z87" s="273"/>
      <c r="AA87" s="273"/>
      <c r="AB87" s="273"/>
      <c r="AC87" s="273"/>
      <c r="AD87" s="273"/>
      <c r="AE87" s="274"/>
      <c r="AF87" s="274"/>
      <c r="AG87" s="274"/>
      <c r="AH87" s="274"/>
      <c r="AI87" s="274"/>
      <c r="AJ87" s="274"/>
      <c r="AK87" s="275"/>
      <c r="AL87" s="275"/>
      <c r="AM87" s="275"/>
      <c r="AN87" s="275"/>
      <c r="AO87" s="275"/>
      <c r="AP87" s="275"/>
      <c r="AQ87" s="276"/>
      <c r="AR87" s="276"/>
      <c r="AS87" s="276"/>
      <c r="AT87" s="276"/>
      <c r="AU87" s="276"/>
      <c r="AV87" s="276"/>
      <c r="AW87" s="277"/>
      <c r="AX87" s="277"/>
      <c r="AY87" s="277"/>
      <c r="AZ87" s="277"/>
      <c r="BA87" s="277"/>
      <c r="BB87" s="277"/>
      <c r="BC87" s="278"/>
      <c r="BD87" s="278"/>
      <c r="BE87" s="278"/>
      <c r="BF87" s="278"/>
      <c r="BG87" s="278"/>
      <c r="BH87" s="278"/>
      <c r="BI87" s="279"/>
      <c r="BJ87" s="279"/>
      <c r="BK87" s="279"/>
      <c r="BL87" s="279"/>
      <c r="BM87" s="279"/>
      <c r="BN87" s="279"/>
      <c r="BO87" s="280"/>
      <c r="BP87" s="280"/>
      <c r="BQ87" s="280"/>
      <c r="BR87" s="280"/>
      <c r="BS87" s="280"/>
      <c r="BT87" s="280"/>
      <c r="BU87" s="281"/>
      <c r="BV87" s="281"/>
      <c r="BW87" s="281"/>
      <c r="BX87" s="281"/>
      <c r="BY87" s="281"/>
      <c r="BZ87" s="281"/>
      <c r="CA87" s="282"/>
      <c r="CB87" s="282"/>
      <c r="CC87" s="282"/>
      <c r="CD87" s="282"/>
      <c r="CE87" s="282"/>
      <c r="CF87" s="282"/>
      <c r="CG87" s="283"/>
      <c r="CH87" s="283"/>
      <c r="CI87" s="283"/>
      <c r="CJ87" s="283"/>
      <c r="CK87" s="283"/>
      <c r="CL87" s="283"/>
      <c r="CM87" s="284"/>
      <c r="CN87" s="284"/>
      <c r="CO87" s="284"/>
      <c r="CP87" s="284"/>
      <c r="CQ87" s="284"/>
      <c r="CR87" s="284"/>
      <c r="CS87" s="283"/>
      <c r="CT87" s="283"/>
      <c r="CU87" s="283"/>
      <c r="CV87" s="283"/>
      <c r="CW87" s="283"/>
      <c r="CX87" s="283"/>
      <c r="CY87" s="273"/>
      <c r="CZ87" s="285"/>
      <c r="DA87" s="286"/>
      <c r="DB87" s="287"/>
    </row>
    <row r="88" ht="15.75" customHeight="1">
      <c r="A88" s="304"/>
      <c r="B88" s="265"/>
      <c r="C88" s="266"/>
      <c r="D88" s="266"/>
      <c r="E88" s="266"/>
      <c r="F88" s="267"/>
      <c r="G88" s="267"/>
      <c r="H88" s="267"/>
      <c r="I88" s="267"/>
      <c r="J88" s="267"/>
      <c r="K88" s="267"/>
      <c r="L88" s="267"/>
      <c r="M88" s="269"/>
      <c r="N88" s="269"/>
      <c r="O88" s="269"/>
      <c r="P88" s="269"/>
      <c r="Q88" s="269"/>
      <c r="R88" s="269"/>
      <c r="S88" s="271"/>
      <c r="T88" s="271"/>
      <c r="U88" s="271"/>
      <c r="V88" s="271"/>
      <c r="W88" s="271"/>
      <c r="X88" s="271"/>
      <c r="Y88" s="273"/>
      <c r="Z88" s="273"/>
      <c r="AA88" s="273"/>
      <c r="AB88" s="273"/>
      <c r="AC88" s="273"/>
      <c r="AD88" s="273"/>
      <c r="AE88" s="274"/>
      <c r="AF88" s="274"/>
      <c r="AG88" s="274"/>
      <c r="AH88" s="274"/>
      <c r="AI88" s="274"/>
      <c r="AJ88" s="274"/>
      <c r="AK88" s="275"/>
      <c r="AL88" s="275"/>
      <c r="AM88" s="275"/>
      <c r="AN88" s="275"/>
      <c r="AO88" s="275"/>
      <c r="AP88" s="275"/>
      <c r="AQ88" s="276"/>
      <c r="AR88" s="276"/>
      <c r="AS88" s="276"/>
      <c r="AT88" s="276"/>
      <c r="AU88" s="276"/>
      <c r="AV88" s="276"/>
      <c r="AW88" s="277"/>
      <c r="AX88" s="277"/>
      <c r="AY88" s="277"/>
      <c r="AZ88" s="277"/>
      <c r="BA88" s="277"/>
      <c r="BB88" s="277"/>
      <c r="BC88" s="278"/>
      <c r="BD88" s="278"/>
      <c r="BE88" s="278"/>
      <c r="BF88" s="278"/>
      <c r="BG88" s="278"/>
      <c r="BH88" s="278"/>
      <c r="BI88" s="279"/>
      <c r="BJ88" s="279"/>
      <c r="BK88" s="279"/>
      <c r="BL88" s="279"/>
      <c r="BM88" s="279"/>
      <c r="BN88" s="279"/>
      <c r="BO88" s="280"/>
      <c r="BP88" s="280"/>
      <c r="BQ88" s="280"/>
      <c r="BR88" s="280"/>
      <c r="BS88" s="280"/>
      <c r="BT88" s="280"/>
      <c r="BU88" s="281"/>
      <c r="BV88" s="281"/>
      <c r="BW88" s="281"/>
      <c r="BX88" s="281"/>
      <c r="BY88" s="281"/>
      <c r="BZ88" s="281"/>
      <c r="CA88" s="282"/>
      <c r="CB88" s="282"/>
      <c r="CC88" s="282"/>
      <c r="CD88" s="282"/>
      <c r="CE88" s="282"/>
      <c r="CF88" s="282"/>
      <c r="CG88" s="283"/>
      <c r="CH88" s="283"/>
      <c r="CI88" s="283"/>
      <c r="CJ88" s="283"/>
      <c r="CK88" s="283"/>
      <c r="CL88" s="283"/>
      <c r="CM88" s="284"/>
      <c r="CN88" s="284"/>
      <c r="CO88" s="284"/>
      <c r="CP88" s="284"/>
      <c r="CQ88" s="284"/>
      <c r="CR88" s="284"/>
      <c r="CS88" s="283"/>
      <c r="CT88" s="283"/>
      <c r="CU88" s="283"/>
      <c r="CV88" s="283"/>
      <c r="CW88" s="283"/>
      <c r="CX88" s="283"/>
      <c r="CY88" s="273"/>
      <c r="CZ88" s="285"/>
      <c r="DA88" s="286"/>
      <c r="DB88" s="287"/>
    </row>
    <row r="89" ht="15.75" customHeight="1">
      <c r="A89" s="304"/>
      <c r="B89" s="265"/>
      <c r="C89" s="266"/>
      <c r="D89" s="266"/>
      <c r="E89" s="266"/>
      <c r="F89" s="267"/>
      <c r="G89" s="267"/>
      <c r="H89" s="267"/>
      <c r="I89" s="267"/>
      <c r="J89" s="267"/>
      <c r="K89" s="267"/>
      <c r="L89" s="267"/>
      <c r="M89" s="269"/>
      <c r="N89" s="269"/>
      <c r="O89" s="269"/>
      <c r="P89" s="269"/>
      <c r="Q89" s="269"/>
      <c r="R89" s="269"/>
      <c r="S89" s="271"/>
      <c r="T89" s="271"/>
      <c r="U89" s="271"/>
      <c r="V89" s="271"/>
      <c r="W89" s="271"/>
      <c r="X89" s="271"/>
      <c r="Y89" s="273"/>
      <c r="Z89" s="273"/>
      <c r="AA89" s="273"/>
      <c r="AB89" s="273"/>
      <c r="AC89" s="273"/>
      <c r="AD89" s="273"/>
      <c r="AE89" s="274"/>
      <c r="AF89" s="274"/>
      <c r="AG89" s="274"/>
      <c r="AH89" s="274"/>
      <c r="AI89" s="274"/>
      <c r="AJ89" s="274"/>
      <c r="AK89" s="275"/>
      <c r="AL89" s="275"/>
      <c r="AM89" s="275"/>
      <c r="AN89" s="275"/>
      <c r="AO89" s="275"/>
      <c r="AP89" s="275"/>
      <c r="AQ89" s="276"/>
      <c r="AR89" s="276"/>
      <c r="AS89" s="276"/>
      <c r="AT89" s="276"/>
      <c r="AU89" s="276"/>
      <c r="AV89" s="276"/>
      <c r="AW89" s="277"/>
      <c r="AX89" s="277"/>
      <c r="AY89" s="277"/>
      <c r="AZ89" s="277"/>
      <c r="BA89" s="277"/>
      <c r="BB89" s="277"/>
      <c r="BC89" s="278"/>
      <c r="BD89" s="278"/>
      <c r="BE89" s="278"/>
      <c r="BF89" s="278"/>
      <c r="BG89" s="278"/>
      <c r="BH89" s="278"/>
      <c r="BI89" s="279"/>
      <c r="BJ89" s="279"/>
      <c r="BK89" s="279"/>
      <c r="BL89" s="279"/>
      <c r="BM89" s="279"/>
      <c r="BN89" s="279"/>
      <c r="BO89" s="280"/>
      <c r="BP89" s="280"/>
      <c r="BQ89" s="280"/>
      <c r="BR89" s="280"/>
      <c r="BS89" s="280"/>
      <c r="BT89" s="280"/>
      <c r="BU89" s="281"/>
      <c r="BV89" s="281"/>
      <c r="BW89" s="281"/>
      <c r="BX89" s="281"/>
      <c r="BY89" s="281"/>
      <c r="BZ89" s="281"/>
      <c r="CA89" s="282"/>
      <c r="CB89" s="282"/>
      <c r="CC89" s="282"/>
      <c r="CD89" s="282"/>
      <c r="CE89" s="282"/>
      <c r="CF89" s="282"/>
      <c r="CG89" s="283"/>
      <c r="CH89" s="283"/>
      <c r="CI89" s="283"/>
      <c r="CJ89" s="283"/>
      <c r="CK89" s="283"/>
      <c r="CL89" s="283"/>
      <c r="CM89" s="284"/>
      <c r="CN89" s="284"/>
      <c r="CO89" s="284"/>
      <c r="CP89" s="284"/>
      <c r="CQ89" s="284"/>
      <c r="CR89" s="284"/>
      <c r="CS89" s="283"/>
      <c r="CT89" s="283"/>
      <c r="CU89" s="283"/>
      <c r="CV89" s="283"/>
      <c r="CW89" s="283"/>
      <c r="CX89" s="283"/>
      <c r="CY89" s="273"/>
      <c r="CZ89" s="285"/>
      <c r="DA89" s="286"/>
      <c r="DB89" s="287"/>
    </row>
    <row r="90" ht="15.75" customHeight="1">
      <c r="A90" s="304"/>
      <c r="B90" s="265"/>
      <c r="C90" s="266"/>
      <c r="D90" s="266"/>
      <c r="E90" s="266"/>
      <c r="F90" s="267"/>
      <c r="G90" s="267"/>
      <c r="H90" s="267"/>
      <c r="I90" s="267"/>
      <c r="J90" s="267"/>
      <c r="K90" s="267"/>
      <c r="L90" s="267"/>
      <c r="M90" s="269"/>
      <c r="N90" s="269"/>
      <c r="O90" s="269"/>
      <c r="P90" s="269"/>
      <c r="Q90" s="269"/>
      <c r="R90" s="269"/>
      <c r="S90" s="271"/>
      <c r="T90" s="271"/>
      <c r="U90" s="271"/>
      <c r="V90" s="271"/>
      <c r="W90" s="271"/>
      <c r="X90" s="271"/>
      <c r="Y90" s="273"/>
      <c r="Z90" s="273"/>
      <c r="AA90" s="273"/>
      <c r="AB90" s="273"/>
      <c r="AC90" s="273"/>
      <c r="AD90" s="273"/>
      <c r="AE90" s="274"/>
      <c r="AF90" s="274"/>
      <c r="AG90" s="274"/>
      <c r="AH90" s="274"/>
      <c r="AI90" s="274"/>
      <c r="AJ90" s="274"/>
      <c r="AK90" s="275"/>
      <c r="AL90" s="275"/>
      <c r="AM90" s="275"/>
      <c r="AN90" s="275"/>
      <c r="AO90" s="275"/>
      <c r="AP90" s="275"/>
      <c r="AQ90" s="276"/>
      <c r="AR90" s="276"/>
      <c r="AS90" s="276"/>
      <c r="AT90" s="276"/>
      <c r="AU90" s="276"/>
      <c r="AV90" s="276"/>
      <c r="AW90" s="277"/>
      <c r="AX90" s="277"/>
      <c r="AY90" s="277"/>
      <c r="AZ90" s="277"/>
      <c r="BA90" s="277"/>
      <c r="BB90" s="277"/>
      <c r="BC90" s="278"/>
      <c r="BD90" s="278"/>
      <c r="BE90" s="278"/>
      <c r="BF90" s="278"/>
      <c r="BG90" s="278"/>
      <c r="BH90" s="278"/>
      <c r="BI90" s="279"/>
      <c r="BJ90" s="279"/>
      <c r="BK90" s="279"/>
      <c r="BL90" s="279"/>
      <c r="BM90" s="279"/>
      <c r="BN90" s="279"/>
      <c r="BO90" s="280"/>
      <c r="BP90" s="280"/>
      <c r="BQ90" s="280"/>
      <c r="BR90" s="280"/>
      <c r="BS90" s="280"/>
      <c r="BT90" s="280"/>
      <c r="BU90" s="281"/>
      <c r="BV90" s="281"/>
      <c r="BW90" s="281"/>
      <c r="BX90" s="281"/>
      <c r="BY90" s="281"/>
      <c r="BZ90" s="281"/>
      <c r="CA90" s="282"/>
      <c r="CB90" s="282"/>
      <c r="CC90" s="282"/>
      <c r="CD90" s="282"/>
      <c r="CE90" s="282"/>
      <c r="CF90" s="282"/>
      <c r="CG90" s="283"/>
      <c r="CH90" s="283"/>
      <c r="CI90" s="283"/>
      <c r="CJ90" s="283"/>
      <c r="CK90" s="283"/>
      <c r="CL90" s="283"/>
      <c r="CM90" s="284"/>
      <c r="CN90" s="284"/>
      <c r="CO90" s="284"/>
      <c r="CP90" s="284"/>
      <c r="CQ90" s="284"/>
      <c r="CR90" s="284"/>
      <c r="CS90" s="283"/>
      <c r="CT90" s="283"/>
      <c r="CU90" s="283"/>
      <c r="CV90" s="283"/>
      <c r="CW90" s="283"/>
      <c r="CX90" s="283"/>
      <c r="CY90" s="273"/>
      <c r="CZ90" s="285"/>
      <c r="DA90" s="286"/>
      <c r="DB90" s="287"/>
    </row>
    <row r="91" ht="15.75" customHeight="1">
      <c r="A91" s="304"/>
      <c r="B91" s="265"/>
      <c r="C91" s="266"/>
      <c r="D91" s="266"/>
      <c r="E91" s="266"/>
      <c r="F91" s="267"/>
      <c r="G91" s="267"/>
      <c r="H91" s="267"/>
      <c r="I91" s="267"/>
      <c r="J91" s="267"/>
      <c r="K91" s="267"/>
      <c r="L91" s="267"/>
      <c r="M91" s="269"/>
      <c r="N91" s="269"/>
      <c r="O91" s="269"/>
      <c r="P91" s="269"/>
      <c r="Q91" s="269"/>
      <c r="R91" s="269"/>
      <c r="S91" s="271"/>
      <c r="T91" s="271"/>
      <c r="U91" s="271"/>
      <c r="V91" s="271"/>
      <c r="W91" s="271"/>
      <c r="X91" s="271"/>
      <c r="Y91" s="273"/>
      <c r="Z91" s="273"/>
      <c r="AA91" s="273"/>
      <c r="AB91" s="273"/>
      <c r="AC91" s="273"/>
      <c r="AD91" s="273"/>
      <c r="AE91" s="274"/>
      <c r="AF91" s="274"/>
      <c r="AG91" s="274"/>
      <c r="AH91" s="274"/>
      <c r="AI91" s="274"/>
      <c r="AJ91" s="274"/>
      <c r="AK91" s="275"/>
      <c r="AL91" s="275"/>
      <c r="AM91" s="275"/>
      <c r="AN91" s="275"/>
      <c r="AO91" s="275"/>
      <c r="AP91" s="275"/>
      <c r="AQ91" s="276"/>
      <c r="AR91" s="276"/>
      <c r="AS91" s="276"/>
      <c r="AT91" s="276"/>
      <c r="AU91" s="276"/>
      <c r="AV91" s="276"/>
      <c r="AW91" s="277"/>
      <c r="AX91" s="277"/>
      <c r="AY91" s="277"/>
      <c r="AZ91" s="277"/>
      <c r="BA91" s="277"/>
      <c r="BB91" s="277"/>
      <c r="BC91" s="278"/>
      <c r="BD91" s="278"/>
      <c r="BE91" s="278"/>
      <c r="BF91" s="278"/>
      <c r="BG91" s="278"/>
      <c r="BH91" s="278"/>
      <c r="BI91" s="279"/>
      <c r="BJ91" s="279"/>
      <c r="BK91" s="279"/>
      <c r="BL91" s="279"/>
      <c r="BM91" s="279"/>
      <c r="BN91" s="279"/>
      <c r="BO91" s="280"/>
      <c r="BP91" s="280"/>
      <c r="BQ91" s="280"/>
      <c r="BR91" s="280"/>
      <c r="BS91" s="280"/>
      <c r="BT91" s="280"/>
      <c r="BU91" s="281"/>
      <c r="BV91" s="281"/>
      <c r="BW91" s="281"/>
      <c r="BX91" s="281"/>
      <c r="BY91" s="281"/>
      <c r="BZ91" s="281"/>
      <c r="CA91" s="282"/>
      <c r="CB91" s="282"/>
      <c r="CC91" s="282"/>
      <c r="CD91" s="282"/>
      <c r="CE91" s="282"/>
      <c r="CF91" s="282"/>
      <c r="CG91" s="283"/>
      <c r="CH91" s="283"/>
      <c r="CI91" s="283"/>
      <c r="CJ91" s="283"/>
      <c r="CK91" s="283"/>
      <c r="CL91" s="283"/>
      <c r="CM91" s="284"/>
      <c r="CN91" s="284"/>
      <c r="CO91" s="284"/>
      <c r="CP91" s="284"/>
      <c r="CQ91" s="284"/>
      <c r="CR91" s="284"/>
      <c r="CS91" s="283"/>
      <c r="CT91" s="283"/>
      <c r="CU91" s="283"/>
      <c r="CV91" s="283"/>
      <c r="CW91" s="283"/>
      <c r="CX91" s="283"/>
      <c r="CY91" s="273"/>
      <c r="CZ91" s="285"/>
      <c r="DA91" s="286"/>
      <c r="DB91" s="287"/>
    </row>
    <row r="92" ht="15.75" customHeight="1">
      <c r="A92" s="304"/>
      <c r="B92" s="265"/>
      <c r="C92" s="266"/>
      <c r="D92" s="266"/>
      <c r="E92" s="266"/>
      <c r="F92" s="267"/>
      <c r="G92" s="267"/>
      <c r="H92" s="267"/>
      <c r="I92" s="267"/>
      <c r="J92" s="267"/>
      <c r="K92" s="267"/>
      <c r="L92" s="267"/>
      <c r="M92" s="269"/>
      <c r="N92" s="269"/>
      <c r="O92" s="269"/>
      <c r="P92" s="269"/>
      <c r="Q92" s="269"/>
      <c r="R92" s="269"/>
      <c r="S92" s="271"/>
      <c r="T92" s="271"/>
      <c r="U92" s="271"/>
      <c r="V92" s="271"/>
      <c r="W92" s="271"/>
      <c r="X92" s="271"/>
      <c r="Y92" s="273"/>
      <c r="Z92" s="273"/>
      <c r="AA92" s="273"/>
      <c r="AB92" s="273"/>
      <c r="AC92" s="273"/>
      <c r="AD92" s="273"/>
      <c r="AE92" s="274"/>
      <c r="AF92" s="274"/>
      <c r="AG92" s="274"/>
      <c r="AH92" s="274"/>
      <c r="AI92" s="274"/>
      <c r="AJ92" s="274"/>
      <c r="AK92" s="275"/>
      <c r="AL92" s="275"/>
      <c r="AM92" s="275"/>
      <c r="AN92" s="275"/>
      <c r="AO92" s="275"/>
      <c r="AP92" s="275"/>
      <c r="AQ92" s="276"/>
      <c r="AR92" s="276"/>
      <c r="AS92" s="276"/>
      <c r="AT92" s="276"/>
      <c r="AU92" s="276"/>
      <c r="AV92" s="276"/>
      <c r="AW92" s="277"/>
      <c r="AX92" s="277"/>
      <c r="AY92" s="277"/>
      <c r="AZ92" s="277"/>
      <c r="BA92" s="277"/>
      <c r="BB92" s="277"/>
      <c r="BC92" s="278"/>
      <c r="BD92" s="278"/>
      <c r="BE92" s="278"/>
      <c r="BF92" s="278"/>
      <c r="BG92" s="278"/>
      <c r="BH92" s="278"/>
      <c r="BI92" s="279"/>
      <c r="BJ92" s="279"/>
      <c r="BK92" s="279"/>
      <c r="BL92" s="279"/>
      <c r="BM92" s="279"/>
      <c r="BN92" s="279"/>
      <c r="BO92" s="280"/>
      <c r="BP92" s="280"/>
      <c r="BQ92" s="280"/>
      <c r="BR92" s="280"/>
      <c r="BS92" s="280"/>
      <c r="BT92" s="280"/>
      <c r="BU92" s="281"/>
      <c r="BV92" s="281"/>
      <c r="BW92" s="281"/>
      <c r="BX92" s="281"/>
      <c r="BY92" s="281"/>
      <c r="BZ92" s="281"/>
      <c r="CA92" s="282"/>
      <c r="CB92" s="282"/>
      <c r="CC92" s="282"/>
      <c r="CD92" s="282"/>
      <c r="CE92" s="282"/>
      <c r="CF92" s="282"/>
      <c r="CG92" s="283"/>
      <c r="CH92" s="283"/>
      <c r="CI92" s="283"/>
      <c r="CJ92" s="283"/>
      <c r="CK92" s="283"/>
      <c r="CL92" s="283"/>
      <c r="CM92" s="284"/>
      <c r="CN92" s="284"/>
      <c r="CO92" s="284"/>
      <c r="CP92" s="284"/>
      <c r="CQ92" s="284"/>
      <c r="CR92" s="284"/>
      <c r="CS92" s="283"/>
      <c r="CT92" s="283"/>
      <c r="CU92" s="283"/>
      <c r="CV92" s="283"/>
      <c r="CW92" s="283"/>
      <c r="CX92" s="283"/>
      <c r="CY92" s="273"/>
      <c r="CZ92" s="285"/>
      <c r="DA92" s="286"/>
      <c r="DB92" s="287"/>
    </row>
    <row r="93" ht="15.75" customHeight="1">
      <c r="A93" s="304"/>
      <c r="B93" s="265"/>
      <c r="C93" s="266"/>
      <c r="D93" s="266"/>
      <c r="E93" s="266"/>
      <c r="F93" s="267"/>
      <c r="G93" s="267"/>
      <c r="H93" s="267"/>
      <c r="I93" s="267"/>
      <c r="J93" s="267"/>
      <c r="K93" s="267"/>
      <c r="L93" s="267"/>
      <c r="M93" s="269"/>
      <c r="N93" s="269"/>
      <c r="O93" s="269"/>
      <c r="P93" s="269"/>
      <c r="Q93" s="269"/>
      <c r="R93" s="269"/>
      <c r="S93" s="271"/>
      <c r="T93" s="271"/>
      <c r="U93" s="271"/>
      <c r="V93" s="271"/>
      <c r="W93" s="271"/>
      <c r="X93" s="271"/>
      <c r="Y93" s="273"/>
      <c r="Z93" s="273"/>
      <c r="AA93" s="273"/>
      <c r="AB93" s="273"/>
      <c r="AC93" s="273"/>
      <c r="AD93" s="273"/>
      <c r="AE93" s="274"/>
      <c r="AF93" s="274"/>
      <c r="AG93" s="274"/>
      <c r="AH93" s="274"/>
      <c r="AI93" s="274"/>
      <c r="AJ93" s="274"/>
      <c r="AK93" s="275"/>
      <c r="AL93" s="275"/>
      <c r="AM93" s="275"/>
      <c r="AN93" s="275"/>
      <c r="AO93" s="275"/>
      <c r="AP93" s="275"/>
      <c r="AQ93" s="276"/>
      <c r="AR93" s="276"/>
      <c r="AS93" s="276"/>
      <c r="AT93" s="276"/>
      <c r="AU93" s="276"/>
      <c r="AV93" s="276"/>
      <c r="AW93" s="277"/>
      <c r="AX93" s="277"/>
      <c r="AY93" s="277"/>
      <c r="AZ93" s="277"/>
      <c r="BA93" s="277"/>
      <c r="BB93" s="277"/>
      <c r="BC93" s="278"/>
      <c r="BD93" s="278"/>
      <c r="BE93" s="278"/>
      <c r="BF93" s="278"/>
      <c r="BG93" s="278"/>
      <c r="BH93" s="278"/>
      <c r="BI93" s="279"/>
      <c r="BJ93" s="279"/>
      <c r="BK93" s="279"/>
      <c r="BL93" s="279"/>
      <c r="BM93" s="279"/>
      <c r="BN93" s="279"/>
      <c r="BO93" s="280"/>
      <c r="BP93" s="280"/>
      <c r="BQ93" s="280"/>
      <c r="BR93" s="280"/>
      <c r="BS93" s="280"/>
      <c r="BT93" s="280"/>
      <c r="BU93" s="281"/>
      <c r="BV93" s="281"/>
      <c r="BW93" s="281"/>
      <c r="BX93" s="281"/>
      <c r="BY93" s="281"/>
      <c r="BZ93" s="281"/>
      <c r="CA93" s="282"/>
      <c r="CB93" s="282"/>
      <c r="CC93" s="282"/>
      <c r="CD93" s="282"/>
      <c r="CE93" s="282"/>
      <c r="CF93" s="282"/>
      <c r="CG93" s="283"/>
      <c r="CH93" s="283"/>
      <c r="CI93" s="283"/>
      <c r="CJ93" s="283"/>
      <c r="CK93" s="283"/>
      <c r="CL93" s="283"/>
      <c r="CM93" s="284"/>
      <c r="CN93" s="284"/>
      <c r="CO93" s="284"/>
      <c r="CP93" s="284"/>
      <c r="CQ93" s="284"/>
      <c r="CR93" s="284"/>
      <c r="CS93" s="283"/>
      <c r="CT93" s="283"/>
      <c r="CU93" s="283"/>
      <c r="CV93" s="283"/>
      <c r="CW93" s="283"/>
      <c r="CX93" s="283"/>
      <c r="CY93" s="273"/>
      <c r="CZ93" s="285"/>
      <c r="DA93" s="286"/>
      <c r="DB93" s="287"/>
    </row>
    <row r="94" ht="15.75" customHeight="1">
      <c r="A94" s="304"/>
      <c r="B94" s="265"/>
      <c r="C94" s="266"/>
      <c r="D94" s="266"/>
      <c r="E94" s="266"/>
      <c r="F94" s="267"/>
      <c r="G94" s="267"/>
      <c r="H94" s="267"/>
      <c r="I94" s="267"/>
      <c r="J94" s="267"/>
      <c r="K94" s="267"/>
      <c r="L94" s="267"/>
      <c r="M94" s="269"/>
      <c r="N94" s="269"/>
      <c r="O94" s="269"/>
      <c r="P94" s="269"/>
      <c r="Q94" s="269"/>
      <c r="R94" s="269"/>
      <c r="S94" s="271"/>
      <c r="T94" s="271"/>
      <c r="U94" s="271"/>
      <c r="V94" s="271"/>
      <c r="W94" s="271"/>
      <c r="X94" s="271"/>
      <c r="Y94" s="273"/>
      <c r="Z94" s="273"/>
      <c r="AA94" s="273"/>
      <c r="AB94" s="273"/>
      <c r="AC94" s="273"/>
      <c r="AD94" s="273"/>
      <c r="AE94" s="274"/>
      <c r="AF94" s="274"/>
      <c r="AG94" s="274"/>
      <c r="AH94" s="274"/>
      <c r="AI94" s="274"/>
      <c r="AJ94" s="274"/>
      <c r="AK94" s="275"/>
      <c r="AL94" s="275"/>
      <c r="AM94" s="275"/>
      <c r="AN94" s="275"/>
      <c r="AO94" s="275"/>
      <c r="AP94" s="275"/>
      <c r="AQ94" s="276"/>
      <c r="AR94" s="276"/>
      <c r="AS94" s="276"/>
      <c r="AT94" s="276"/>
      <c r="AU94" s="276"/>
      <c r="AV94" s="276"/>
      <c r="AW94" s="277"/>
      <c r="AX94" s="277"/>
      <c r="AY94" s="277"/>
      <c r="AZ94" s="277"/>
      <c r="BA94" s="277"/>
      <c r="BB94" s="277"/>
      <c r="BC94" s="278"/>
      <c r="BD94" s="278"/>
      <c r="BE94" s="278"/>
      <c r="BF94" s="278"/>
      <c r="BG94" s="278"/>
      <c r="BH94" s="278"/>
      <c r="BI94" s="279"/>
      <c r="BJ94" s="279"/>
      <c r="BK94" s="279"/>
      <c r="BL94" s="279"/>
      <c r="BM94" s="279"/>
      <c r="BN94" s="279"/>
      <c r="BO94" s="280"/>
      <c r="BP94" s="280"/>
      <c r="BQ94" s="280"/>
      <c r="BR94" s="280"/>
      <c r="BS94" s="280"/>
      <c r="BT94" s="280"/>
      <c r="BU94" s="281"/>
      <c r="BV94" s="281"/>
      <c r="BW94" s="281"/>
      <c r="BX94" s="281"/>
      <c r="BY94" s="281"/>
      <c r="BZ94" s="281"/>
      <c r="CA94" s="282"/>
      <c r="CB94" s="282"/>
      <c r="CC94" s="282"/>
      <c r="CD94" s="282"/>
      <c r="CE94" s="282"/>
      <c r="CF94" s="282"/>
      <c r="CG94" s="283"/>
      <c r="CH94" s="283"/>
      <c r="CI94" s="283"/>
      <c r="CJ94" s="283"/>
      <c r="CK94" s="283"/>
      <c r="CL94" s="283"/>
      <c r="CM94" s="284"/>
      <c r="CN94" s="284"/>
      <c r="CO94" s="284"/>
      <c r="CP94" s="284"/>
      <c r="CQ94" s="284"/>
      <c r="CR94" s="284"/>
      <c r="CS94" s="283"/>
      <c r="CT94" s="283"/>
      <c r="CU94" s="283"/>
      <c r="CV94" s="283"/>
      <c r="CW94" s="283"/>
      <c r="CX94" s="283"/>
      <c r="CY94" s="273"/>
      <c r="CZ94" s="285"/>
      <c r="DA94" s="286"/>
      <c r="DB94" s="287"/>
    </row>
    <row r="95" ht="15.75" customHeight="1">
      <c r="A95" s="304"/>
      <c r="B95" s="265"/>
      <c r="C95" s="266"/>
      <c r="D95" s="266"/>
      <c r="E95" s="266"/>
      <c r="F95" s="267"/>
      <c r="G95" s="267"/>
      <c r="H95" s="267"/>
      <c r="I95" s="267"/>
      <c r="J95" s="267"/>
      <c r="K95" s="267"/>
      <c r="L95" s="267"/>
      <c r="M95" s="269"/>
      <c r="N95" s="269"/>
      <c r="O95" s="269"/>
      <c r="P95" s="269"/>
      <c r="Q95" s="269"/>
      <c r="R95" s="269"/>
      <c r="S95" s="271"/>
      <c r="T95" s="271"/>
      <c r="U95" s="271"/>
      <c r="V95" s="271"/>
      <c r="W95" s="271"/>
      <c r="X95" s="271"/>
      <c r="Y95" s="273"/>
      <c r="Z95" s="273"/>
      <c r="AA95" s="273"/>
      <c r="AB95" s="273"/>
      <c r="AC95" s="273"/>
      <c r="AD95" s="273"/>
      <c r="AE95" s="274"/>
      <c r="AF95" s="274"/>
      <c r="AG95" s="274"/>
      <c r="AH95" s="274"/>
      <c r="AI95" s="274"/>
      <c r="AJ95" s="274"/>
      <c r="AK95" s="275"/>
      <c r="AL95" s="275"/>
      <c r="AM95" s="275"/>
      <c r="AN95" s="275"/>
      <c r="AO95" s="275"/>
      <c r="AP95" s="275"/>
      <c r="AQ95" s="276"/>
      <c r="AR95" s="276"/>
      <c r="AS95" s="276"/>
      <c r="AT95" s="276"/>
      <c r="AU95" s="276"/>
      <c r="AV95" s="276"/>
      <c r="AW95" s="277"/>
      <c r="AX95" s="277"/>
      <c r="AY95" s="277"/>
      <c r="AZ95" s="277"/>
      <c r="BA95" s="277"/>
      <c r="BB95" s="277"/>
      <c r="BC95" s="278"/>
      <c r="BD95" s="278"/>
      <c r="BE95" s="278"/>
      <c r="BF95" s="278"/>
      <c r="BG95" s="278"/>
      <c r="BH95" s="278"/>
      <c r="BI95" s="279"/>
      <c r="BJ95" s="279"/>
      <c r="BK95" s="279"/>
      <c r="BL95" s="279"/>
      <c r="BM95" s="279"/>
      <c r="BN95" s="279"/>
      <c r="BO95" s="280"/>
      <c r="BP95" s="280"/>
      <c r="BQ95" s="280"/>
      <c r="BR95" s="280"/>
      <c r="BS95" s="280"/>
      <c r="BT95" s="280"/>
      <c r="BU95" s="281"/>
      <c r="BV95" s="281"/>
      <c r="BW95" s="281"/>
      <c r="BX95" s="281"/>
      <c r="BY95" s="281"/>
      <c r="BZ95" s="281"/>
      <c r="CA95" s="282"/>
      <c r="CB95" s="282"/>
      <c r="CC95" s="282"/>
      <c r="CD95" s="282"/>
      <c r="CE95" s="282"/>
      <c r="CF95" s="282"/>
      <c r="CG95" s="283"/>
      <c r="CH95" s="283"/>
      <c r="CI95" s="283"/>
      <c r="CJ95" s="283"/>
      <c r="CK95" s="283"/>
      <c r="CL95" s="283"/>
      <c r="CM95" s="284"/>
      <c r="CN95" s="284"/>
      <c r="CO95" s="284"/>
      <c r="CP95" s="284"/>
      <c r="CQ95" s="284"/>
      <c r="CR95" s="284"/>
      <c r="CS95" s="283"/>
      <c r="CT95" s="283"/>
      <c r="CU95" s="283"/>
      <c r="CV95" s="283"/>
      <c r="CW95" s="283"/>
      <c r="CX95" s="283"/>
      <c r="CY95" s="273"/>
      <c r="CZ95" s="285"/>
      <c r="DA95" s="286"/>
      <c r="DB95" s="287"/>
    </row>
    <row r="96" ht="15.75" customHeight="1">
      <c r="A96" s="304"/>
      <c r="B96" s="265"/>
      <c r="C96" s="266"/>
      <c r="D96" s="266"/>
      <c r="E96" s="266"/>
      <c r="F96" s="267"/>
      <c r="G96" s="267"/>
      <c r="H96" s="267"/>
      <c r="I96" s="267"/>
      <c r="J96" s="267"/>
      <c r="K96" s="267"/>
      <c r="L96" s="267"/>
      <c r="M96" s="269"/>
      <c r="N96" s="269"/>
      <c r="O96" s="269"/>
      <c r="P96" s="269"/>
      <c r="Q96" s="269"/>
      <c r="R96" s="269"/>
      <c r="S96" s="271"/>
      <c r="T96" s="271"/>
      <c r="U96" s="271"/>
      <c r="V96" s="271"/>
      <c r="W96" s="271"/>
      <c r="X96" s="271"/>
      <c r="Y96" s="273"/>
      <c r="Z96" s="273"/>
      <c r="AA96" s="273"/>
      <c r="AB96" s="273"/>
      <c r="AC96" s="273"/>
      <c r="AD96" s="273"/>
      <c r="AE96" s="274"/>
      <c r="AF96" s="274"/>
      <c r="AG96" s="274"/>
      <c r="AH96" s="274"/>
      <c r="AI96" s="274"/>
      <c r="AJ96" s="274"/>
      <c r="AK96" s="275"/>
      <c r="AL96" s="275"/>
      <c r="AM96" s="275"/>
      <c r="AN96" s="275"/>
      <c r="AO96" s="275"/>
      <c r="AP96" s="275"/>
      <c r="AQ96" s="276"/>
      <c r="AR96" s="276"/>
      <c r="AS96" s="276"/>
      <c r="AT96" s="276"/>
      <c r="AU96" s="276"/>
      <c r="AV96" s="276"/>
      <c r="AW96" s="277"/>
      <c r="AX96" s="277"/>
      <c r="AY96" s="277"/>
      <c r="AZ96" s="277"/>
      <c r="BA96" s="277"/>
      <c r="BB96" s="277"/>
      <c r="BC96" s="278"/>
      <c r="BD96" s="278"/>
      <c r="BE96" s="278"/>
      <c r="BF96" s="278"/>
      <c r="BG96" s="278"/>
      <c r="BH96" s="278"/>
      <c r="BI96" s="279"/>
      <c r="BJ96" s="279"/>
      <c r="BK96" s="279"/>
      <c r="BL96" s="279"/>
      <c r="BM96" s="279"/>
      <c r="BN96" s="279"/>
      <c r="BO96" s="280"/>
      <c r="BP96" s="280"/>
      <c r="BQ96" s="280"/>
      <c r="BR96" s="280"/>
      <c r="BS96" s="280"/>
      <c r="BT96" s="280"/>
      <c r="BU96" s="281"/>
      <c r="BV96" s="281"/>
      <c r="BW96" s="281"/>
      <c r="BX96" s="281"/>
      <c r="BY96" s="281"/>
      <c r="BZ96" s="281"/>
      <c r="CA96" s="282"/>
      <c r="CB96" s="282"/>
      <c r="CC96" s="282"/>
      <c r="CD96" s="282"/>
      <c r="CE96" s="282"/>
      <c r="CF96" s="282"/>
      <c r="CG96" s="283"/>
      <c r="CH96" s="283"/>
      <c r="CI96" s="283"/>
      <c r="CJ96" s="283"/>
      <c r="CK96" s="283"/>
      <c r="CL96" s="283"/>
      <c r="CM96" s="284"/>
      <c r="CN96" s="284"/>
      <c r="CO96" s="284"/>
      <c r="CP96" s="284"/>
      <c r="CQ96" s="284"/>
      <c r="CR96" s="284"/>
      <c r="CS96" s="283"/>
      <c r="CT96" s="283"/>
      <c r="CU96" s="283"/>
      <c r="CV96" s="283"/>
      <c r="CW96" s="283"/>
      <c r="CX96" s="283"/>
      <c r="CY96" s="273"/>
      <c r="CZ96" s="285"/>
      <c r="DA96" s="286"/>
      <c r="DB96" s="287"/>
    </row>
    <row r="97" ht="15.75" customHeight="1">
      <c r="A97" s="304"/>
      <c r="B97" s="265"/>
      <c r="C97" s="266"/>
      <c r="D97" s="266"/>
      <c r="E97" s="266"/>
      <c r="F97" s="267"/>
      <c r="G97" s="267"/>
      <c r="H97" s="267"/>
      <c r="I97" s="267"/>
      <c r="J97" s="267"/>
      <c r="K97" s="267"/>
      <c r="L97" s="267"/>
      <c r="M97" s="269"/>
      <c r="N97" s="269"/>
      <c r="O97" s="269"/>
      <c r="P97" s="269"/>
      <c r="Q97" s="269"/>
      <c r="R97" s="269"/>
      <c r="S97" s="271"/>
      <c r="T97" s="271"/>
      <c r="U97" s="271"/>
      <c r="V97" s="271"/>
      <c r="W97" s="271"/>
      <c r="X97" s="271"/>
      <c r="Y97" s="273"/>
      <c r="Z97" s="273"/>
      <c r="AA97" s="273"/>
      <c r="AB97" s="273"/>
      <c r="AC97" s="273"/>
      <c r="AD97" s="273"/>
      <c r="AE97" s="274"/>
      <c r="AF97" s="274"/>
      <c r="AG97" s="274"/>
      <c r="AH97" s="274"/>
      <c r="AI97" s="274"/>
      <c r="AJ97" s="274"/>
      <c r="AK97" s="275"/>
      <c r="AL97" s="275"/>
      <c r="AM97" s="275"/>
      <c r="AN97" s="275"/>
      <c r="AO97" s="275"/>
      <c r="AP97" s="275"/>
      <c r="AQ97" s="276"/>
      <c r="AR97" s="276"/>
      <c r="AS97" s="276"/>
      <c r="AT97" s="276"/>
      <c r="AU97" s="276"/>
      <c r="AV97" s="276"/>
      <c r="AW97" s="277"/>
      <c r="AX97" s="277"/>
      <c r="AY97" s="277"/>
      <c r="AZ97" s="277"/>
      <c r="BA97" s="277"/>
      <c r="BB97" s="277"/>
      <c r="BC97" s="278"/>
      <c r="BD97" s="278"/>
      <c r="BE97" s="278"/>
      <c r="BF97" s="278"/>
      <c r="BG97" s="278"/>
      <c r="BH97" s="278"/>
      <c r="BI97" s="279"/>
      <c r="BJ97" s="279"/>
      <c r="BK97" s="279"/>
      <c r="BL97" s="279"/>
      <c r="BM97" s="279"/>
      <c r="BN97" s="279"/>
      <c r="BO97" s="280"/>
      <c r="BP97" s="280"/>
      <c r="BQ97" s="280"/>
      <c r="BR97" s="280"/>
      <c r="BS97" s="280"/>
      <c r="BT97" s="280"/>
      <c r="BU97" s="281"/>
      <c r="BV97" s="281"/>
      <c r="BW97" s="281"/>
      <c r="BX97" s="281"/>
      <c r="BY97" s="281"/>
      <c r="BZ97" s="281"/>
      <c r="CA97" s="282"/>
      <c r="CB97" s="282"/>
      <c r="CC97" s="282"/>
      <c r="CD97" s="282"/>
      <c r="CE97" s="282"/>
      <c r="CF97" s="282"/>
      <c r="CG97" s="283"/>
      <c r="CH97" s="283"/>
      <c r="CI97" s="283"/>
      <c r="CJ97" s="283"/>
      <c r="CK97" s="283"/>
      <c r="CL97" s="283"/>
      <c r="CM97" s="284"/>
      <c r="CN97" s="284"/>
      <c r="CO97" s="284"/>
      <c r="CP97" s="284"/>
      <c r="CQ97" s="284"/>
      <c r="CR97" s="284"/>
      <c r="CS97" s="283"/>
      <c r="CT97" s="283"/>
      <c r="CU97" s="283"/>
      <c r="CV97" s="283"/>
      <c r="CW97" s="283"/>
      <c r="CX97" s="283"/>
      <c r="CY97" s="273"/>
      <c r="CZ97" s="285"/>
      <c r="DA97" s="286"/>
      <c r="DB97" s="287"/>
    </row>
    <row r="98" ht="15.75" customHeight="1">
      <c r="A98" s="304"/>
      <c r="B98" s="265"/>
      <c r="C98" s="266"/>
      <c r="D98" s="266"/>
      <c r="E98" s="266"/>
      <c r="F98" s="267"/>
      <c r="G98" s="267"/>
      <c r="H98" s="267"/>
      <c r="I98" s="267"/>
      <c r="J98" s="267"/>
      <c r="K98" s="267"/>
      <c r="L98" s="267"/>
      <c r="M98" s="269"/>
      <c r="N98" s="269"/>
      <c r="O98" s="269"/>
      <c r="P98" s="269"/>
      <c r="Q98" s="269"/>
      <c r="R98" s="269"/>
      <c r="S98" s="271"/>
      <c r="T98" s="271"/>
      <c r="U98" s="271"/>
      <c r="V98" s="271"/>
      <c r="W98" s="271"/>
      <c r="X98" s="271"/>
      <c r="Y98" s="273"/>
      <c r="Z98" s="273"/>
      <c r="AA98" s="273"/>
      <c r="AB98" s="273"/>
      <c r="AC98" s="273"/>
      <c r="AD98" s="273"/>
      <c r="AE98" s="274"/>
      <c r="AF98" s="274"/>
      <c r="AG98" s="274"/>
      <c r="AH98" s="274"/>
      <c r="AI98" s="274"/>
      <c r="AJ98" s="274"/>
      <c r="AK98" s="275"/>
      <c r="AL98" s="275"/>
      <c r="AM98" s="275"/>
      <c r="AN98" s="275"/>
      <c r="AO98" s="275"/>
      <c r="AP98" s="275"/>
      <c r="AQ98" s="276"/>
      <c r="AR98" s="276"/>
      <c r="AS98" s="276"/>
      <c r="AT98" s="276"/>
      <c r="AU98" s="276"/>
      <c r="AV98" s="276"/>
      <c r="AW98" s="277"/>
      <c r="AX98" s="277"/>
      <c r="AY98" s="277"/>
      <c r="AZ98" s="277"/>
      <c r="BA98" s="277"/>
      <c r="BB98" s="277"/>
      <c r="BC98" s="278"/>
      <c r="BD98" s="278"/>
      <c r="BE98" s="278"/>
      <c r="BF98" s="278"/>
      <c r="BG98" s="278"/>
      <c r="BH98" s="278"/>
      <c r="BI98" s="279"/>
      <c r="BJ98" s="279"/>
      <c r="BK98" s="279"/>
      <c r="BL98" s="279"/>
      <c r="BM98" s="279"/>
      <c r="BN98" s="279"/>
      <c r="BO98" s="280"/>
      <c r="BP98" s="280"/>
      <c r="BQ98" s="280"/>
      <c r="BR98" s="280"/>
      <c r="BS98" s="280"/>
      <c r="BT98" s="280"/>
      <c r="BU98" s="281"/>
      <c r="BV98" s="281"/>
      <c r="BW98" s="281"/>
      <c r="BX98" s="281"/>
      <c r="BY98" s="281"/>
      <c r="BZ98" s="281"/>
      <c r="CA98" s="282"/>
      <c r="CB98" s="282"/>
      <c r="CC98" s="282"/>
      <c r="CD98" s="282"/>
      <c r="CE98" s="282"/>
      <c r="CF98" s="282"/>
      <c r="CG98" s="283"/>
      <c r="CH98" s="283"/>
      <c r="CI98" s="283"/>
      <c r="CJ98" s="283"/>
      <c r="CK98" s="283"/>
      <c r="CL98" s="283"/>
      <c r="CM98" s="284"/>
      <c r="CN98" s="284"/>
      <c r="CO98" s="284"/>
      <c r="CP98" s="284"/>
      <c r="CQ98" s="284"/>
      <c r="CR98" s="284"/>
      <c r="CS98" s="283"/>
      <c r="CT98" s="283"/>
      <c r="CU98" s="283"/>
      <c r="CV98" s="283"/>
      <c r="CW98" s="283"/>
      <c r="CX98" s="283"/>
      <c r="CY98" s="273"/>
      <c r="CZ98" s="285"/>
      <c r="DA98" s="286"/>
      <c r="DB98" s="287"/>
    </row>
    <row r="99" ht="15.75" customHeight="1">
      <c r="A99" s="304"/>
      <c r="B99" s="265"/>
      <c r="C99" s="266"/>
      <c r="D99" s="266"/>
      <c r="E99" s="266"/>
      <c r="F99" s="267"/>
      <c r="G99" s="267"/>
      <c r="H99" s="267"/>
      <c r="I99" s="267"/>
      <c r="J99" s="267"/>
      <c r="K99" s="267"/>
      <c r="L99" s="267"/>
      <c r="M99" s="269"/>
      <c r="N99" s="269"/>
      <c r="O99" s="269"/>
      <c r="P99" s="269"/>
      <c r="Q99" s="269"/>
      <c r="R99" s="269"/>
      <c r="S99" s="271"/>
      <c r="T99" s="271"/>
      <c r="U99" s="271"/>
      <c r="V99" s="271"/>
      <c r="W99" s="271"/>
      <c r="X99" s="271"/>
      <c r="Y99" s="273"/>
      <c r="Z99" s="273"/>
      <c r="AA99" s="273"/>
      <c r="AB99" s="273"/>
      <c r="AC99" s="273"/>
      <c r="AD99" s="273"/>
      <c r="AE99" s="274"/>
      <c r="AF99" s="274"/>
      <c r="AG99" s="274"/>
      <c r="AH99" s="274"/>
      <c r="AI99" s="274"/>
      <c r="AJ99" s="274"/>
      <c r="AK99" s="275"/>
      <c r="AL99" s="275"/>
      <c r="AM99" s="275"/>
      <c r="AN99" s="275"/>
      <c r="AO99" s="275"/>
      <c r="AP99" s="275"/>
      <c r="AQ99" s="276"/>
      <c r="AR99" s="276"/>
      <c r="AS99" s="276"/>
      <c r="AT99" s="276"/>
      <c r="AU99" s="276"/>
      <c r="AV99" s="276"/>
      <c r="AW99" s="277"/>
      <c r="AX99" s="277"/>
      <c r="AY99" s="277"/>
      <c r="AZ99" s="277"/>
      <c r="BA99" s="277"/>
      <c r="BB99" s="277"/>
      <c r="BC99" s="278"/>
      <c r="BD99" s="278"/>
      <c r="BE99" s="278"/>
      <c r="BF99" s="278"/>
      <c r="BG99" s="278"/>
      <c r="BH99" s="278"/>
      <c r="BI99" s="279"/>
      <c r="BJ99" s="279"/>
      <c r="BK99" s="279"/>
      <c r="BL99" s="279"/>
      <c r="BM99" s="279"/>
      <c r="BN99" s="279"/>
      <c r="BO99" s="280"/>
      <c r="BP99" s="280"/>
      <c r="BQ99" s="280"/>
      <c r="BR99" s="280"/>
      <c r="BS99" s="280"/>
      <c r="BT99" s="280"/>
      <c r="BU99" s="281"/>
      <c r="BV99" s="281"/>
      <c r="BW99" s="281"/>
      <c r="BX99" s="281"/>
      <c r="BY99" s="281"/>
      <c r="BZ99" s="281"/>
      <c r="CA99" s="282"/>
      <c r="CB99" s="282"/>
      <c r="CC99" s="282"/>
      <c r="CD99" s="282"/>
      <c r="CE99" s="282"/>
      <c r="CF99" s="282"/>
      <c r="CG99" s="283"/>
      <c r="CH99" s="283"/>
      <c r="CI99" s="283"/>
      <c r="CJ99" s="283"/>
      <c r="CK99" s="283"/>
      <c r="CL99" s="283"/>
      <c r="CM99" s="284"/>
      <c r="CN99" s="284"/>
      <c r="CO99" s="284"/>
      <c r="CP99" s="284"/>
      <c r="CQ99" s="284"/>
      <c r="CR99" s="284"/>
      <c r="CS99" s="283"/>
      <c r="CT99" s="283"/>
      <c r="CU99" s="283"/>
      <c r="CV99" s="283"/>
      <c r="CW99" s="283"/>
      <c r="CX99" s="283"/>
      <c r="CY99" s="273"/>
      <c r="CZ99" s="285"/>
      <c r="DA99" s="286"/>
      <c r="DB99" s="287"/>
    </row>
    <row r="100" ht="15.75" customHeight="1">
      <c r="A100" s="304"/>
      <c r="B100" s="265"/>
      <c r="C100" s="266"/>
      <c r="D100" s="266"/>
      <c r="E100" s="266"/>
      <c r="F100" s="267"/>
      <c r="G100" s="267"/>
      <c r="H100" s="267"/>
      <c r="I100" s="267"/>
      <c r="J100" s="267"/>
      <c r="K100" s="267"/>
      <c r="L100" s="267"/>
      <c r="M100" s="269"/>
      <c r="N100" s="269"/>
      <c r="O100" s="269"/>
      <c r="P100" s="269"/>
      <c r="Q100" s="269"/>
      <c r="R100" s="269"/>
      <c r="S100" s="271"/>
      <c r="T100" s="271"/>
      <c r="U100" s="271"/>
      <c r="V100" s="271"/>
      <c r="W100" s="271"/>
      <c r="X100" s="271"/>
      <c r="Y100" s="273"/>
      <c r="Z100" s="273"/>
      <c r="AA100" s="273"/>
      <c r="AB100" s="273"/>
      <c r="AC100" s="273"/>
      <c r="AD100" s="273"/>
      <c r="AE100" s="274"/>
      <c r="AF100" s="274"/>
      <c r="AG100" s="274"/>
      <c r="AH100" s="274"/>
      <c r="AI100" s="274"/>
      <c r="AJ100" s="274"/>
      <c r="AK100" s="275"/>
      <c r="AL100" s="275"/>
      <c r="AM100" s="275"/>
      <c r="AN100" s="275"/>
      <c r="AO100" s="275"/>
      <c r="AP100" s="275"/>
      <c r="AQ100" s="276"/>
      <c r="AR100" s="276"/>
      <c r="AS100" s="276"/>
      <c r="AT100" s="276"/>
      <c r="AU100" s="276"/>
      <c r="AV100" s="276"/>
      <c r="AW100" s="277"/>
      <c r="AX100" s="277"/>
      <c r="AY100" s="277"/>
      <c r="AZ100" s="277"/>
      <c r="BA100" s="277"/>
      <c r="BB100" s="277"/>
      <c r="BC100" s="278"/>
      <c r="BD100" s="278"/>
      <c r="BE100" s="278"/>
      <c r="BF100" s="278"/>
      <c r="BG100" s="278"/>
      <c r="BH100" s="278"/>
      <c r="BI100" s="279"/>
      <c r="BJ100" s="279"/>
      <c r="BK100" s="279"/>
      <c r="BL100" s="279"/>
      <c r="BM100" s="279"/>
      <c r="BN100" s="279"/>
      <c r="BO100" s="280"/>
      <c r="BP100" s="280"/>
      <c r="BQ100" s="280"/>
      <c r="BR100" s="280"/>
      <c r="BS100" s="280"/>
      <c r="BT100" s="280"/>
      <c r="BU100" s="281"/>
      <c r="BV100" s="281"/>
      <c r="BW100" s="281"/>
      <c r="BX100" s="281"/>
      <c r="BY100" s="281"/>
      <c r="BZ100" s="281"/>
      <c r="CA100" s="282"/>
      <c r="CB100" s="282"/>
      <c r="CC100" s="282"/>
      <c r="CD100" s="282"/>
      <c r="CE100" s="282"/>
      <c r="CF100" s="282"/>
      <c r="CG100" s="283"/>
      <c r="CH100" s="283"/>
      <c r="CI100" s="283"/>
      <c r="CJ100" s="283"/>
      <c r="CK100" s="283"/>
      <c r="CL100" s="283"/>
      <c r="CM100" s="284"/>
      <c r="CN100" s="284"/>
      <c r="CO100" s="284"/>
      <c r="CP100" s="284"/>
      <c r="CQ100" s="284"/>
      <c r="CR100" s="284"/>
      <c r="CS100" s="283"/>
      <c r="CT100" s="283"/>
      <c r="CU100" s="283"/>
      <c r="CV100" s="283"/>
      <c r="CW100" s="283"/>
      <c r="CX100" s="283"/>
      <c r="CY100" s="273"/>
      <c r="CZ100" s="285"/>
      <c r="DA100" s="286"/>
      <c r="DB100" s="287"/>
    </row>
    <row r="101" ht="15.75" customHeight="1">
      <c r="A101" s="304"/>
      <c r="B101" s="265"/>
      <c r="C101" s="266"/>
      <c r="D101" s="266"/>
      <c r="E101" s="266"/>
      <c r="F101" s="267"/>
      <c r="G101" s="267"/>
      <c r="H101" s="267"/>
      <c r="I101" s="267"/>
      <c r="J101" s="267"/>
      <c r="K101" s="267"/>
      <c r="L101" s="267"/>
      <c r="M101" s="269"/>
      <c r="N101" s="269"/>
      <c r="O101" s="269"/>
      <c r="P101" s="269"/>
      <c r="Q101" s="269"/>
      <c r="R101" s="269"/>
      <c r="S101" s="271"/>
      <c r="T101" s="271"/>
      <c r="U101" s="271"/>
      <c r="V101" s="271"/>
      <c r="W101" s="271"/>
      <c r="X101" s="271"/>
      <c r="Y101" s="273"/>
      <c r="Z101" s="273"/>
      <c r="AA101" s="273"/>
      <c r="AB101" s="273"/>
      <c r="AC101" s="273"/>
      <c r="AD101" s="273"/>
      <c r="AE101" s="274"/>
      <c r="AF101" s="274"/>
      <c r="AG101" s="274"/>
      <c r="AH101" s="274"/>
      <c r="AI101" s="274"/>
      <c r="AJ101" s="274"/>
      <c r="AK101" s="275"/>
      <c r="AL101" s="275"/>
      <c r="AM101" s="275"/>
      <c r="AN101" s="275"/>
      <c r="AO101" s="275"/>
      <c r="AP101" s="275"/>
      <c r="AQ101" s="276"/>
      <c r="AR101" s="276"/>
      <c r="AS101" s="276"/>
      <c r="AT101" s="276"/>
      <c r="AU101" s="276"/>
      <c r="AV101" s="276"/>
      <c r="AW101" s="277"/>
      <c r="AX101" s="277"/>
      <c r="AY101" s="277"/>
      <c r="AZ101" s="277"/>
      <c r="BA101" s="277"/>
      <c r="BB101" s="277"/>
      <c r="BC101" s="278"/>
      <c r="BD101" s="278"/>
      <c r="BE101" s="278"/>
      <c r="BF101" s="278"/>
      <c r="BG101" s="278"/>
      <c r="BH101" s="278"/>
      <c r="BI101" s="279"/>
      <c r="BJ101" s="279"/>
      <c r="BK101" s="279"/>
      <c r="BL101" s="279"/>
      <c r="BM101" s="279"/>
      <c r="BN101" s="279"/>
      <c r="BO101" s="280"/>
      <c r="BP101" s="280"/>
      <c r="BQ101" s="280"/>
      <c r="BR101" s="280"/>
      <c r="BS101" s="280"/>
      <c r="BT101" s="280"/>
      <c r="BU101" s="281"/>
      <c r="BV101" s="281"/>
      <c r="BW101" s="281"/>
      <c r="BX101" s="281"/>
      <c r="BY101" s="281"/>
      <c r="BZ101" s="281"/>
      <c r="CA101" s="282"/>
      <c r="CB101" s="282"/>
      <c r="CC101" s="282"/>
      <c r="CD101" s="282"/>
      <c r="CE101" s="282"/>
      <c r="CF101" s="282"/>
      <c r="CG101" s="283"/>
      <c r="CH101" s="283"/>
      <c r="CI101" s="283"/>
      <c r="CJ101" s="283"/>
      <c r="CK101" s="283"/>
      <c r="CL101" s="283"/>
      <c r="CM101" s="284"/>
      <c r="CN101" s="284"/>
      <c r="CO101" s="284"/>
      <c r="CP101" s="284"/>
      <c r="CQ101" s="284"/>
      <c r="CR101" s="284"/>
      <c r="CS101" s="283"/>
      <c r="CT101" s="283"/>
      <c r="CU101" s="283"/>
      <c r="CV101" s="283"/>
      <c r="CW101" s="283"/>
      <c r="CX101" s="283"/>
      <c r="CY101" s="273"/>
      <c r="CZ101" s="285"/>
      <c r="DA101" s="286"/>
      <c r="DB101" s="287"/>
    </row>
    <row r="102" ht="15.75" customHeight="1">
      <c r="A102" s="304"/>
      <c r="B102" s="265"/>
      <c r="C102" s="266"/>
      <c r="D102" s="266"/>
      <c r="E102" s="266"/>
      <c r="F102" s="267"/>
      <c r="G102" s="267"/>
      <c r="H102" s="267"/>
      <c r="I102" s="267"/>
      <c r="J102" s="267"/>
      <c r="K102" s="267"/>
      <c r="L102" s="267"/>
      <c r="M102" s="269"/>
      <c r="N102" s="269"/>
      <c r="O102" s="269"/>
      <c r="P102" s="269"/>
      <c r="Q102" s="269"/>
      <c r="R102" s="269"/>
      <c r="S102" s="271"/>
      <c r="T102" s="271"/>
      <c r="U102" s="271"/>
      <c r="V102" s="271"/>
      <c r="W102" s="271"/>
      <c r="X102" s="271"/>
      <c r="Y102" s="273"/>
      <c r="Z102" s="273"/>
      <c r="AA102" s="273"/>
      <c r="AB102" s="273"/>
      <c r="AC102" s="273"/>
      <c r="AD102" s="273"/>
      <c r="AE102" s="274"/>
      <c r="AF102" s="274"/>
      <c r="AG102" s="274"/>
      <c r="AH102" s="274"/>
      <c r="AI102" s="274"/>
      <c r="AJ102" s="274"/>
      <c r="AK102" s="275"/>
      <c r="AL102" s="275"/>
      <c r="AM102" s="275"/>
      <c r="AN102" s="275"/>
      <c r="AO102" s="275"/>
      <c r="AP102" s="275"/>
      <c r="AQ102" s="276"/>
      <c r="AR102" s="276"/>
      <c r="AS102" s="276"/>
      <c r="AT102" s="276"/>
      <c r="AU102" s="276"/>
      <c r="AV102" s="276"/>
      <c r="AW102" s="277"/>
      <c r="AX102" s="277"/>
      <c r="AY102" s="277"/>
      <c r="AZ102" s="277"/>
      <c r="BA102" s="277"/>
      <c r="BB102" s="277"/>
      <c r="BC102" s="278"/>
      <c r="BD102" s="278"/>
      <c r="BE102" s="278"/>
      <c r="BF102" s="278"/>
      <c r="BG102" s="278"/>
      <c r="BH102" s="278"/>
      <c r="BI102" s="279"/>
      <c r="BJ102" s="279"/>
      <c r="BK102" s="279"/>
      <c r="BL102" s="279"/>
      <c r="BM102" s="279"/>
      <c r="BN102" s="279"/>
      <c r="BO102" s="280"/>
      <c r="BP102" s="280"/>
      <c r="BQ102" s="280"/>
      <c r="BR102" s="280"/>
      <c r="BS102" s="280"/>
      <c r="BT102" s="280"/>
      <c r="BU102" s="281"/>
      <c r="BV102" s="281"/>
      <c r="BW102" s="281"/>
      <c r="BX102" s="281"/>
      <c r="BY102" s="281"/>
      <c r="BZ102" s="281"/>
      <c r="CA102" s="282"/>
      <c r="CB102" s="282"/>
      <c r="CC102" s="282"/>
      <c r="CD102" s="282"/>
      <c r="CE102" s="282"/>
      <c r="CF102" s="282"/>
      <c r="CG102" s="283"/>
      <c r="CH102" s="283"/>
      <c r="CI102" s="283"/>
      <c r="CJ102" s="283"/>
      <c r="CK102" s="283"/>
      <c r="CL102" s="283"/>
      <c r="CM102" s="284"/>
      <c r="CN102" s="284"/>
      <c r="CO102" s="284"/>
      <c r="CP102" s="284"/>
      <c r="CQ102" s="284"/>
      <c r="CR102" s="284"/>
      <c r="CS102" s="283"/>
      <c r="CT102" s="283"/>
      <c r="CU102" s="283"/>
      <c r="CV102" s="283"/>
      <c r="CW102" s="283"/>
      <c r="CX102" s="283"/>
      <c r="CY102" s="273"/>
      <c r="CZ102" s="285"/>
      <c r="DA102" s="286"/>
      <c r="DB102" s="287"/>
    </row>
    <row r="103" ht="15.75" customHeight="1">
      <c r="A103" s="304"/>
      <c r="B103" s="265"/>
      <c r="C103" s="266"/>
      <c r="D103" s="266"/>
      <c r="E103" s="266"/>
      <c r="F103" s="267"/>
      <c r="G103" s="267"/>
      <c r="H103" s="267"/>
      <c r="I103" s="267"/>
      <c r="J103" s="267"/>
      <c r="K103" s="267"/>
      <c r="L103" s="267"/>
      <c r="M103" s="269"/>
      <c r="N103" s="269"/>
      <c r="O103" s="269"/>
      <c r="P103" s="269"/>
      <c r="Q103" s="269"/>
      <c r="R103" s="269"/>
      <c r="S103" s="271"/>
      <c r="T103" s="271"/>
      <c r="U103" s="271"/>
      <c r="V103" s="271"/>
      <c r="W103" s="271"/>
      <c r="X103" s="271"/>
      <c r="Y103" s="273"/>
      <c r="Z103" s="273"/>
      <c r="AA103" s="273"/>
      <c r="AB103" s="273"/>
      <c r="AC103" s="273"/>
      <c r="AD103" s="273"/>
      <c r="AE103" s="274"/>
      <c r="AF103" s="274"/>
      <c r="AG103" s="274"/>
      <c r="AH103" s="274"/>
      <c r="AI103" s="274"/>
      <c r="AJ103" s="274"/>
      <c r="AK103" s="275"/>
      <c r="AL103" s="275"/>
      <c r="AM103" s="275"/>
      <c r="AN103" s="275"/>
      <c r="AO103" s="275"/>
      <c r="AP103" s="275"/>
      <c r="AQ103" s="276"/>
      <c r="AR103" s="276"/>
      <c r="AS103" s="276"/>
      <c r="AT103" s="276"/>
      <c r="AU103" s="276"/>
      <c r="AV103" s="276"/>
      <c r="AW103" s="277"/>
      <c r="AX103" s="277"/>
      <c r="AY103" s="277"/>
      <c r="AZ103" s="277"/>
      <c r="BA103" s="277"/>
      <c r="BB103" s="277"/>
      <c r="BC103" s="278"/>
      <c r="BD103" s="278"/>
      <c r="BE103" s="278"/>
      <c r="BF103" s="278"/>
      <c r="BG103" s="278"/>
      <c r="BH103" s="278"/>
      <c r="BI103" s="279"/>
      <c r="BJ103" s="279"/>
      <c r="BK103" s="279"/>
      <c r="BL103" s="279"/>
      <c r="BM103" s="279"/>
      <c r="BN103" s="279"/>
      <c r="BO103" s="280"/>
      <c r="BP103" s="280"/>
      <c r="BQ103" s="280"/>
      <c r="BR103" s="280"/>
      <c r="BS103" s="280"/>
      <c r="BT103" s="280"/>
      <c r="BU103" s="281"/>
      <c r="BV103" s="281"/>
      <c r="BW103" s="281"/>
      <c r="BX103" s="281"/>
      <c r="BY103" s="281"/>
      <c r="BZ103" s="281"/>
      <c r="CA103" s="282"/>
      <c r="CB103" s="282"/>
      <c r="CC103" s="282"/>
      <c r="CD103" s="282"/>
      <c r="CE103" s="282"/>
      <c r="CF103" s="282"/>
      <c r="CG103" s="283"/>
      <c r="CH103" s="283"/>
      <c r="CI103" s="283"/>
      <c r="CJ103" s="283"/>
      <c r="CK103" s="283"/>
      <c r="CL103" s="283"/>
      <c r="CM103" s="284"/>
      <c r="CN103" s="284"/>
      <c r="CO103" s="284"/>
      <c r="CP103" s="284"/>
      <c r="CQ103" s="284"/>
      <c r="CR103" s="284"/>
      <c r="CS103" s="283"/>
      <c r="CT103" s="283"/>
      <c r="CU103" s="283"/>
      <c r="CV103" s="283"/>
      <c r="CW103" s="283"/>
      <c r="CX103" s="283"/>
      <c r="CY103" s="273"/>
      <c r="CZ103" s="285"/>
      <c r="DA103" s="286"/>
      <c r="DB103" s="287"/>
    </row>
    <row r="104" ht="15.75" customHeight="1">
      <c r="A104" s="304"/>
      <c r="B104" s="265"/>
      <c r="C104" s="266"/>
      <c r="D104" s="266"/>
      <c r="E104" s="266"/>
      <c r="F104" s="267"/>
      <c r="G104" s="267"/>
      <c r="H104" s="267"/>
      <c r="I104" s="267"/>
      <c r="J104" s="267"/>
      <c r="K104" s="267"/>
      <c r="L104" s="267"/>
      <c r="M104" s="269"/>
      <c r="N104" s="269"/>
      <c r="O104" s="269"/>
      <c r="P104" s="269"/>
      <c r="Q104" s="269"/>
      <c r="R104" s="269"/>
      <c r="S104" s="271"/>
      <c r="T104" s="271"/>
      <c r="U104" s="271"/>
      <c r="V104" s="271"/>
      <c r="W104" s="271"/>
      <c r="X104" s="271"/>
      <c r="Y104" s="273"/>
      <c r="Z104" s="273"/>
      <c r="AA104" s="273"/>
      <c r="AB104" s="273"/>
      <c r="AC104" s="273"/>
      <c r="AD104" s="273"/>
      <c r="AE104" s="274"/>
      <c r="AF104" s="274"/>
      <c r="AG104" s="274"/>
      <c r="AH104" s="274"/>
      <c r="AI104" s="274"/>
      <c r="AJ104" s="274"/>
      <c r="AK104" s="275"/>
      <c r="AL104" s="275"/>
      <c r="AM104" s="275"/>
      <c r="AN104" s="275"/>
      <c r="AO104" s="275"/>
      <c r="AP104" s="275"/>
      <c r="AQ104" s="276"/>
      <c r="AR104" s="276"/>
      <c r="AS104" s="276"/>
      <c r="AT104" s="276"/>
      <c r="AU104" s="276"/>
      <c r="AV104" s="276"/>
      <c r="AW104" s="277"/>
      <c r="AX104" s="277"/>
      <c r="AY104" s="277"/>
      <c r="AZ104" s="277"/>
      <c r="BA104" s="277"/>
      <c r="BB104" s="277"/>
      <c r="BC104" s="278"/>
      <c r="BD104" s="278"/>
      <c r="BE104" s="278"/>
      <c r="BF104" s="278"/>
      <c r="BG104" s="278"/>
      <c r="BH104" s="278"/>
      <c r="BI104" s="279"/>
      <c r="BJ104" s="279"/>
      <c r="BK104" s="279"/>
      <c r="BL104" s="279"/>
      <c r="BM104" s="279"/>
      <c r="BN104" s="279"/>
      <c r="BO104" s="280"/>
      <c r="BP104" s="280"/>
      <c r="BQ104" s="280"/>
      <c r="BR104" s="280"/>
      <c r="BS104" s="280"/>
      <c r="BT104" s="280"/>
      <c r="BU104" s="281"/>
      <c r="BV104" s="281"/>
      <c r="BW104" s="281"/>
      <c r="BX104" s="281"/>
      <c r="BY104" s="281"/>
      <c r="BZ104" s="281"/>
      <c r="CA104" s="282"/>
      <c r="CB104" s="282"/>
      <c r="CC104" s="282"/>
      <c r="CD104" s="282"/>
      <c r="CE104" s="282"/>
      <c r="CF104" s="282"/>
      <c r="CG104" s="283"/>
      <c r="CH104" s="283"/>
      <c r="CI104" s="283"/>
      <c r="CJ104" s="283"/>
      <c r="CK104" s="283"/>
      <c r="CL104" s="283"/>
      <c r="CM104" s="284"/>
      <c r="CN104" s="284"/>
      <c r="CO104" s="284"/>
      <c r="CP104" s="284"/>
      <c r="CQ104" s="284"/>
      <c r="CR104" s="284"/>
      <c r="CS104" s="283"/>
      <c r="CT104" s="283"/>
      <c r="CU104" s="283"/>
      <c r="CV104" s="283"/>
      <c r="CW104" s="283"/>
      <c r="CX104" s="283"/>
      <c r="CY104" s="273"/>
      <c r="CZ104" s="285"/>
      <c r="DA104" s="286"/>
      <c r="DB104" s="287"/>
    </row>
    <row r="105" ht="15.75" customHeight="1">
      <c r="A105" s="304"/>
      <c r="B105" s="265"/>
      <c r="C105" s="266"/>
      <c r="D105" s="266"/>
      <c r="E105" s="266"/>
      <c r="F105" s="267"/>
      <c r="G105" s="267"/>
      <c r="H105" s="267"/>
      <c r="I105" s="267"/>
      <c r="J105" s="267"/>
      <c r="K105" s="267"/>
      <c r="L105" s="267"/>
      <c r="M105" s="269"/>
      <c r="N105" s="269"/>
      <c r="O105" s="269"/>
      <c r="P105" s="269"/>
      <c r="Q105" s="269"/>
      <c r="R105" s="269"/>
      <c r="S105" s="271"/>
      <c r="T105" s="271"/>
      <c r="U105" s="271"/>
      <c r="V105" s="271"/>
      <c r="W105" s="271"/>
      <c r="X105" s="271"/>
      <c r="Y105" s="273"/>
      <c r="Z105" s="273"/>
      <c r="AA105" s="273"/>
      <c r="AB105" s="273"/>
      <c r="AC105" s="273"/>
      <c r="AD105" s="273"/>
      <c r="AE105" s="274"/>
      <c r="AF105" s="274"/>
      <c r="AG105" s="274"/>
      <c r="AH105" s="274"/>
      <c r="AI105" s="274"/>
      <c r="AJ105" s="274"/>
      <c r="AK105" s="275"/>
      <c r="AL105" s="275"/>
      <c r="AM105" s="275"/>
      <c r="AN105" s="275"/>
      <c r="AO105" s="275"/>
      <c r="AP105" s="275"/>
      <c r="AQ105" s="276"/>
      <c r="AR105" s="276"/>
      <c r="AS105" s="276"/>
      <c r="AT105" s="276"/>
      <c r="AU105" s="276"/>
      <c r="AV105" s="276"/>
      <c r="AW105" s="277"/>
      <c r="AX105" s="277"/>
      <c r="AY105" s="277"/>
      <c r="AZ105" s="277"/>
      <c r="BA105" s="277"/>
      <c r="BB105" s="277"/>
      <c r="BC105" s="278"/>
      <c r="BD105" s="278"/>
      <c r="BE105" s="278"/>
      <c r="BF105" s="278"/>
      <c r="BG105" s="278"/>
      <c r="BH105" s="278"/>
      <c r="BI105" s="279"/>
      <c r="BJ105" s="279"/>
      <c r="BK105" s="279"/>
      <c r="BL105" s="279"/>
      <c r="BM105" s="279"/>
      <c r="BN105" s="279"/>
      <c r="BO105" s="280"/>
      <c r="BP105" s="280"/>
      <c r="BQ105" s="280"/>
      <c r="BR105" s="280"/>
      <c r="BS105" s="280"/>
      <c r="BT105" s="280"/>
      <c r="BU105" s="281"/>
      <c r="BV105" s="281"/>
      <c r="BW105" s="281"/>
      <c r="BX105" s="281"/>
      <c r="BY105" s="281"/>
      <c r="BZ105" s="281"/>
      <c r="CA105" s="282"/>
      <c r="CB105" s="282"/>
      <c r="CC105" s="282"/>
      <c r="CD105" s="282"/>
      <c r="CE105" s="282"/>
      <c r="CF105" s="282"/>
      <c r="CG105" s="283"/>
      <c r="CH105" s="283"/>
      <c r="CI105" s="283"/>
      <c r="CJ105" s="283"/>
      <c r="CK105" s="283"/>
      <c r="CL105" s="283"/>
      <c r="CM105" s="284"/>
      <c r="CN105" s="284"/>
      <c r="CO105" s="284"/>
      <c r="CP105" s="284"/>
      <c r="CQ105" s="284"/>
      <c r="CR105" s="284"/>
      <c r="CS105" s="283"/>
      <c r="CT105" s="283"/>
      <c r="CU105" s="283"/>
      <c r="CV105" s="283"/>
      <c r="CW105" s="283"/>
      <c r="CX105" s="283"/>
      <c r="CY105" s="273"/>
      <c r="CZ105" s="285"/>
      <c r="DA105" s="286"/>
      <c r="DB105" s="287"/>
    </row>
    <row r="106" ht="15.75" customHeight="1">
      <c r="A106" s="304"/>
      <c r="B106" s="265"/>
      <c r="C106" s="266"/>
      <c r="D106" s="266"/>
      <c r="E106" s="266"/>
      <c r="F106" s="267"/>
      <c r="G106" s="267"/>
      <c r="H106" s="267"/>
      <c r="I106" s="267"/>
      <c r="J106" s="267"/>
      <c r="K106" s="267"/>
      <c r="L106" s="267"/>
      <c r="M106" s="269"/>
      <c r="N106" s="269"/>
      <c r="O106" s="269"/>
      <c r="P106" s="269"/>
      <c r="Q106" s="269"/>
      <c r="R106" s="269"/>
      <c r="S106" s="271"/>
      <c r="T106" s="271"/>
      <c r="U106" s="271"/>
      <c r="V106" s="271"/>
      <c r="W106" s="271"/>
      <c r="X106" s="271"/>
      <c r="Y106" s="273"/>
      <c r="Z106" s="273"/>
      <c r="AA106" s="273"/>
      <c r="AB106" s="273"/>
      <c r="AC106" s="273"/>
      <c r="AD106" s="273"/>
      <c r="AE106" s="274"/>
      <c r="AF106" s="274"/>
      <c r="AG106" s="274"/>
      <c r="AH106" s="274"/>
      <c r="AI106" s="274"/>
      <c r="AJ106" s="274"/>
      <c r="AK106" s="275"/>
      <c r="AL106" s="275"/>
      <c r="AM106" s="275"/>
      <c r="AN106" s="275"/>
      <c r="AO106" s="275"/>
      <c r="AP106" s="275"/>
      <c r="AQ106" s="276"/>
      <c r="AR106" s="276"/>
      <c r="AS106" s="276"/>
      <c r="AT106" s="276"/>
      <c r="AU106" s="276"/>
      <c r="AV106" s="276"/>
      <c r="AW106" s="277"/>
      <c r="AX106" s="277"/>
      <c r="AY106" s="277"/>
      <c r="AZ106" s="277"/>
      <c r="BA106" s="277"/>
      <c r="BB106" s="277"/>
      <c r="BC106" s="278"/>
      <c r="BD106" s="278"/>
      <c r="BE106" s="278"/>
      <c r="BF106" s="278"/>
      <c r="BG106" s="278"/>
      <c r="BH106" s="278"/>
      <c r="BI106" s="279"/>
      <c r="BJ106" s="279"/>
      <c r="BK106" s="279"/>
      <c r="BL106" s="279"/>
      <c r="BM106" s="279"/>
      <c r="BN106" s="279"/>
      <c r="BO106" s="280"/>
      <c r="BP106" s="280"/>
      <c r="BQ106" s="280"/>
      <c r="BR106" s="280"/>
      <c r="BS106" s="280"/>
      <c r="BT106" s="280"/>
      <c r="BU106" s="281"/>
      <c r="BV106" s="281"/>
      <c r="BW106" s="281"/>
      <c r="BX106" s="281"/>
      <c r="BY106" s="281"/>
      <c r="BZ106" s="281"/>
      <c r="CA106" s="282"/>
      <c r="CB106" s="282"/>
      <c r="CC106" s="282"/>
      <c r="CD106" s="282"/>
      <c r="CE106" s="282"/>
      <c r="CF106" s="282"/>
      <c r="CG106" s="283"/>
      <c r="CH106" s="283"/>
      <c r="CI106" s="283"/>
      <c r="CJ106" s="283"/>
      <c r="CK106" s="283"/>
      <c r="CL106" s="283"/>
      <c r="CM106" s="284"/>
      <c r="CN106" s="284"/>
      <c r="CO106" s="284"/>
      <c r="CP106" s="284"/>
      <c r="CQ106" s="284"/>
      <c r="CR106" s="284"/>
      <c r="CS106" s="283"/>
      <c r="CT106" s="283"/>
      <c r="CU106" s="283"/>
      <c r="CV106" s="283"/>
      <c r="CW106" s="283"/>
      <c r="CX106" s="283"/>
      <c r="CY106" s="273"/>
      <c r="CZ106" s="285"/>
      <c r="DA106" s="286"/>
      <c r="DB106" s="287"/>
    </row>
    <row r="107" ht="15.75" customHeight="1">
      <c r="A107" s="304"/>
      <c r="B107" s="265"/>
      <c r="C107" s="266"/>
      <c r="D107" s="266"/>
      <c r="E107" s="266"/>
      <c r="F107" s="267"/>
      <c r="G107" s="267"/>
      <c r="H107" s="267"/>
      <c r="I107" s="267"/>
      <c r="J107" s="267"/>
      <c r="K107" s="267"/>
      <c r="L107" s="267"/>
      <c r="M107" s="269"/>
      <c r="N107" s="269"/>
      <c r="O107" s="269"/>
      <c r="P107" s="269"/>
      <c r="Q107" s="269"/>
      <c r="R107" s="269"/>
      <c r="S107" s="271"/>
      <c r="T107" s="271"/>
      <c r="U107" s="271"/>
      <c r="V107" s="271"/>
      <c r="W107" s="271"/>
      <c r="X107" s="271"/>
      <c r="Y107" s="273"/>
      <c r="Z107" s="273"/>
      <c r="AA107" s="273"/>
      <c r="AB107" s="273"/>
      <c r="AC107" s="273"/>
      <c r="AD107" s="273"/>
      <c r="AE107" s="274"/>
      <c r="AF107" s="274"/>
      <c r="AG107" s="274"/>
      <c r="AH107" s="274"/>
      <c r="AI107" s="274"/>
      <c r="AJ107" s="274"/>
      <c r="AK107" s="275"/>
      <c r="AL107" s="275"/>
      <c r="AM107" s="275"/>
      <c r="AN107" s="275"/>
      <c r="AO107" s="275"/>
      <c r="AP107" s="275"/>
      <c r="AQ107" s="276"/>
      <c r="AR107" s="276"/>
      <c r="AS107" s="276"/>
      <c r="AT107" s="276"/>
      <c r="AU107" s="276"/>
      <c r="AV107" s="276"/>
      <c r="AW107" s="277"/>
      <c r="AX107" s="277"/>
      <c r="AY107" s="277"/>
      <c r="AZ107" s="277"/>
      <c r="BA107" s="277"/>
      <c r="BB107" s="277"/>
      <c r="BC107" s="278"/>
      <c r="BD107" s="278"/>
      <c r="BE107" s="278"/>
      <c r="BF107" s="278"/>
      <c r="BG107" s="278"/>
      <c r="BH107" s="278"/>
      <c r="BI107" s="279"/>
      <c r="BJ107" s="279"/>
      <c r="BK107" s="279"/>
      <c r="BL107" s="279"/>
      <c r="BM107" s="279"/>
      <c r="BN107" s="279"/>
      <c r="BO107" s="280"/>
      <c r="BP107" s="280"/>
      <c r="BQ107" s="280"/>
      <c r="BR107" s="280"/>
      <c r="BS107" s="280"/>
      <c r="BT107" s="280"/>
      <c r="BU107" s="281"/>
      <c r="BV107" s="281"/>
      <c r="BW107" s="281"/>
      <c r="BX107" s="281"/>
      <c r="BY107" s="281"/>
      <c r="BZ107" s="281"/>
      <c r="CA107" s="282"/>
      <c r="CB107" s="282"/>
      <c r="CC107" s="282"/>
      <c r="CD107" s="282"/>
      <c r="CE107" s="282"/>
      <c r="CF107" s="282"/>
      <c r="CG107" s="283"/>
      <c r="CH107" s="283"/>
      <c r="CI107" s="283"/>
      <c r="CJ107" s="283"/>
      <c r="CK107" s="283"/>
      <c r="CL107" s="283"/>
      <c r="CM107" s="284"/>
      <c r="CN107" s="284"/>
      <c r="CO107" s="284"/>
      <c r="CP107" s="284"/>
      <c r="CQ107" s="284"/>
      <c r="CR107" s="284"/>
      <c r="CS107" s="283"/>
      <c r="CT107" s="283"/>
      <c r="CU107" s="283"/>
      <c r="CV107" s="283"/>
      <c r="CW107" s="283"/>
      <c r="CX107" s="283"/>
      <c r="CY107" s="273"/>
      <c r="CZ107" s="285"/>
      <c r="DA107" s="286"/>
      <c r="DB107" s="287"/>
    </row>
    <row r="108" ht="15.75" customHeight="1">
      <c r="A108" s="304"/>
      <c r="B108" s="265"/>
      <c r="C108" s="266"/>
      <c r="D108" s="266"/>
      <c r="E108" s="266"/>
      <c r="F108" s="267"/>
      <c r="G108" s="267"/>
      <c r="H108" s="267"/>
      <c r="I108" s="267"/>
      <c r="J108" s="267"/>
      <c r="K108" s="267"/>
      <c r="L108" s="267"/>
      <c r="M108" s="269"/>
      <c r="N108" s="269"/>
      <c r="O108" s="269"/>
      <c r="P108" s="269"/>
      <c r="Q108" s="269"/>
      <c r="R108" s="269"/>
      <c r="S108" s="271"/>
      <c r="T108" s="271"/>
      <c r="U108" s="271"/>
      <c r="V108" s="271"/>
      <c r="W108" s="271"/>
      <c r="X108" s="271"/>
      <c r="Y108" s="273"/>
      <c r="Z108" s="273"/>
      <c r="AA108" s="273"/>
      <c r="AB108" s="273"/>
      <c r="AC108" s="273"/>
      <c r="AD108" s="273"/>
      <c r="AE108" s="274"/>
      <c r="AF108" s="274"/>
      <c r="AG108" s="274"/>
      <c r="AH108" s="274"/>
      <c r="AI108" s="274"/>
      <c r="AJ108" s="274"/>
      <c r="AK108" s="275"/>
      <c r="AL108" s="275"/>
      <c r="AM108" s="275"/>
      <c r="AN108" s="275"/>
      <c r="AO108" s="275"/>
      <c r="AP108" s="275"/>
      <c r="AQ108" s="276"/>
      <c r="AR108" s="276"/>
      <c r="AS108" s="276"/>
      <c r="AT108" s="276"/>
      <c r="AU108" s="276"/>
      <c r="AV108" s="276"/>
      <c r="AW108" s="277"/>
      <c r="AX108" s="277"/>
      <c r="AY108" s="277"/>
      <c r="AZ108" s="277"/>
      <c r="BA108" s="277"/>
      <c r="BB108" s="277"/>
      <c r="BC108" s="278"/>
      <c r="BD108" s="278"/>
      <c r="BE108" s="278"/>
      <c r="BF108" s="278"/>
      <c r="BG108" s="278"/>
      <c r="BH108" s="278"/>
      <c r="BI108" s="279"/>
      <c r="BJ108" s="279"/>
      <c r="BK108" s="279"/>
      <c r="BL108" s="279"/>
      <c r="BM108" s="279"/>
      <c r="BN108" s="279"/>
      <c r="BO108" s="280"/>
      <c r="BP108" s="280"/>
      <c r="BQ108" s="280"/>
      <c r="BR108" s="280"/>
      <c r="BS108" s="280"/>
      <c r="BT108" s="280"/>
      <c r="BU108" s="281"/>
      <c r="BV108" s="281"/>
      <c r="BW108" s="281"/>
      <c r="BX108" s="281"/>
      <c r="BY108" s="281"/>
      <c r="BZ108" s="281"/>
      <c r="CA108" s="282"/>
      <c r="CB108" s="282"/>
      <c r="CC108" s="282"/>
      <c r="CD108" s="282"/>
      <c r="CE108" s="282"/>
      <c r="CF108" s="282"/>
      <c r="CG108" s="283"/>
      <c r="CH108" s="283"/>
      <c r="CI108" s="283"/>
      <c r="CJ108" s="283"/>
      <c r="CK108" s="283"/>
      <c r="CL108" s="283"/>
      <c r="CM108" s="284"/>
      <c r="CN108" s="284"/>
      <c r="CO108" s="284"/>
      <c r="CP108" s="284"/>
      <c r="CQ108" s="284"/>
      <c r="CR108" s="284"/>
      <c r="CS108" s="283"/>
      <c r="CT108" s="283"/>
      <c r="CU108" s="283"/>
      <c r="CV108" s="283"/>
      <c r="CW108" s="283"/>
      <c r="CX108" s="283"/>
      <c r="CY108" s="273"/>
      <c r="CZ108" s="285"/>
      <c r="DA108" s="286"/>
      <c r="DB108" s="287"/>
    </row>
    <row r="109" ht="15.75" customHeight="1">
      <c r="A109" s="304"/>
      <c r="B109" s="265"/>
      <c r="C109" s="266"/>
      <c r="D109" s="266"/>
      <c r="E109" s="266"/>
      <c r="F109" s="267"/>
      <c r="G109" s="267"/>
      <c r="H109" s="267"/>
      <c r="I109" s="267"/>
      <c r="J109" s="267"/>
      <c r="K109" s="267"/>
      <c r="L109" s="267"/>
      <c r="M109" s="269"/>
      <c r="N109" s="269"/>
      <c r="O109" s="269"/>
      <c r="P109" s="269"/>
      <c r="Q109" s="269"/>
      <c r="R109" s="269"/>
      <c r="S109" s="271"/>
      <c r="T109" s="271"/>
      <c r="U109" s="271"/>
      <c r="V109" s="271"/>
      <c r="W109" s="271"/>
      <c r="X109" s="271"/>
      <c r="Y109" s="273"/>
      <c r="Z109" s="273"/>
      <c r="AA109" s="273"/>
      <c r="AB109" s="273"/>
      <c r="AC109" s="273"/>
      <c r="AD109" s="273"/>
      <c r="AE109" s="274"/>
      <c r="AF109" s="274"/>
      <c r="AG109" s="274"/>
      <c r="AH109" s="274"/>
      <c r="AI109" s="274"/>
      <c r="AJ109" s="274"/>
      <c r="AK109" s="275"/>
      <c r="AL109" s="275"/>
      <c r="AM109" s="275"/>
      <c r="AN109" s="275"/>
      <c r="AO109" s="275"/>
      <c r="AP109" s="275"/>
      <c r="AQ109" s="276"/>
      <c r="AR109" s="276"/>
      <c r="AS109" s="276"/>
      <c r="AT109" s="276"/>
      <c r="AU109" s="276"/>
      <c r="AV109" s="276"/>
      <c r="AW109" s="277"/>
      <c r="AX109" s="277"/>
      <c r="AY109" s="277"/>
      <c r="AZ109" s="277"/>
      <c r="BA109" s="277"/>
      <c r="BB109" s="277"/>
      <c r="BC109" s="278"/>
      <c r="BD109" s="278"/>
      <c r="BE109" s="278"/>
      <c r="BF109" s="278"/>
      <c r="BG109" s="278"/>
      <c r="BH109" s="278"/>
      <c r="BI109" s="279"/>
      <c r="BJ109" s="279"/>
      <c r="BK109" s="279"/>
      <c r="BL109" s="279"/>
      <c r="BM109" s="279"/>
      <c r="BN109" s="279"/>
      <c r="BO109" s="280"/>
      <c r="BP109" s="280"/>
      <c r="BQ109" s="280"/>
      <c r="BR109" s="280"/>
      <c r="BS109" s="280"/>
      <c r="BT109" s="280"/>
      <c r="BU109" s="281"/>
      <c r="BV109" s="281"/>
      <c r="BW109" s="281"/>
      <c r="BX109" s="281"/>
      <c r="BY109" s="281"/>
      <c r="BZ109" s="281"/>
      <c r="CA109" s="282"/>
      <c r="CB109" s="282"/>
      <c r="CC109" s="282"/>
      <c r="CD109" s="282"/>
      <c r="CE109" s="282"/>
      <c r="CF109" s="282"/>
      <c r="CG109" s="283"/>
      <c r="CH109" s="283"/>
      <c r="CI109" s="283"/>
      <c r="CJ109" s="283"/>
      <c r="CK109" s="283"/>
      <c r="CL109" s="283"/>
      <c r="CM109" s="284"/>
      <c r="CN109" s="284"/>
      <c r="CO109" s="284"/>
      <c r="CP109" s="284"/>
      <c r="CQ109" s="284"/>
      <c r="CR109" s="284"/>
      <c r="CS109" s="283"/>
      <c r="CT109" s="283"/>
      <c r="CU109" s="283"/>
      <c r="CV109" s="283"/>
      <c r="CW109" s="283"/>
      <c r="CX109" s="283"/>
      <c r="CY109" s="273"/>
      <c r="CZ109" s="285"/>
      <c r="DA109" s="286"/>
      <c r="DB109" s="287"/>
    </row>
    <row r="110" ht="15.75" customHeight="1">
      <c r="A110" s="304"/>
      <c r="B110" s="265"/>
      <c r="C110" s="266"/>
      <c r="D110" s="266"/>
      <c r="E110" s="266"/>
      <c r="F110" s="267"/>
      <c r="G110" s="267"/>
      <c r="H110" s="267"/>
      <c r="I110" s="267"/>
      <c r="J110" s="267"/>
      <c r="K110" s="267"/>
      <c r="L110" s="267"/>
      <c r="M110" s="269"/>
      <c r="N110" s="269"/>
      <c r="O110" s="269"/>
      <c r="P110" s="269"/>
      <c r="Q110" s="269"/>
      <c r="R110" s="269"/>
      <c r="S110" s="271"/>
      <c r="T110" s="271"/>
      <c r="U110" s="271"/>
      <c r="V110" s="271"/>
      <c r="W110" s="271"/>
      <c r="X110" s="271"/>
      <c r="Y110" s="273"/>
      <c r="Z110" s="273"/>
      <c r="AA110" s="273"/>
      <c r="AB110" s="273"/>
      <c r="AC110" s="273"/>
      <c r="AD110" s="273"/>
      <c r="AE110" s="274"/>
      <c r="AF110" s="274"/>
      <c r="AG110" s="274"/>
      <c r="AH110" s="274"/>
      <c r="AI110" s="274"/>
      <c r="AJ110" s="274"/>
      <c r="AK110" s="275"/>
      <c r="AL110" s="275"/>
      <c r="AM110" s="275"/>
      <c r="AN110" s="275"/>
      <c r="AO110" s="275"/>
      <c r="AP110" s="275"/>
      <c r="AQ110" s="276"/>
      <c r="AR110" s="276"/>
      <c r="AS110" s="276"/>
      <c r="AT110" s="276"/>
      <c r="AU110" s="276"/>
      <c r="AV110" s="276"/>
      <c r="AW110" s="277"/>
      <c r="AX110" s="277"/>
      <c r="AY110" s="277"/>
      <c r="AZ110" s="277"/>
      <c r="BA110" s="277"/>
      <c r="BB110" s="277"/>
      <c r="BC110" s="278"/>
      <c r="BD110" s="278"/>
      <c r="BE110" s="278"/>
      <c r="BF110" s="278"/>
      <c r="BG110" s="278"/>
      <c r="BH110" s="278"/>
      <c r="BI110" s="279"/>
      <c r="BJ110" s="279"/>
      <c r="BK110" s="279"/>
      <c r="BL110" s="279"/>
      <c r="BM110" s="279"/>
      <c r="BN110" s="279"/>
      <c r="BO110" s="280"/>
      <c r="BP110" s="280"/>
      <c r="BQ110" s="280"/>
      <c r="BR110" s="280"/>
      <c r="BS110" s="280"/>
      <c r="BT110" s="280"/>
      <c r="BU110" s="281"/>
      <c r="BV110" s="281"/>
      <c r="BW110" s="281"/>
      <c r="BX110" s="281"/>
      <c r="BY110" s="281"/>
      <c r="BZ110" s="281"/>
      <c r="CA110" s="282"/>
      <c r="CB110" s="282"/>
      <c r="CC110" s="282"/>
      <c r="CD110" s="282"/>
      <c r="CE110" s="282"/>
      <c r="CF110" s="282"/>
      <c r="CG110" s="283"/>
      <c r="CH110" s="283"/>
      <c r="CI110" s="283"/>
      <c r="CJ110" s="283"/>
      <c r="CK110" s="283"/>
      <c r="CL110" s="283"/>
      <c r="CM110" s="284"/>
      <c r="CN110" s="284"/>
      <c r="CO110" s="284"/>
      <c r="CP110" s="284"/>
      <c r="CQ110" s="284"/>
      <c r="CR110" s="284"/>
      <c r="CS110" s="283"/>
      <c r="CT110" s="283"/>
      <c r="CU110" s="283"/>
      <c r="CV110" s="283"/>
      <c r="CW110" s="283"/>
      <c r="CX110" s="283"/>
      <c r="CY110" s="273"/>
      <c r="CZ110" s="285"/>
      <c r="DA110" s="286"/>
      <c r="DB110" s="287"/>
    </row>
    <row r="111" ht="15.75" customHeight="1">
      <c r="A111" s="304"/>
      <c r="B111" s="265"/>
      <c r="C111" s="266"/>
      <c r="D111" s="266"/>
      <c r="E111" s="266"/>
      <c r="F111" s="267"/>
      <c r="G111" s="267"/>
      <c r="H111" s="267"/>
      <c r="I111" s="267"/>
      <c r="J111" s="267"/>
      <c r="K111" s="267"/>
      <c r="L111" s="267"/>
      <c r="M111" s="269"/>
      <c r="N111" s="269"/>
      <c r="O111" s="269"/>
      <c r="P111" s="269"/>
      <c r="Q111" s="269"/>
      <c r="R111" s="269"/>
      <c r="S111" s="271"/>
      <c r="T111" s="271"/>
      <c r="U111" s="271"/>
      <c r="V111" s="271"/>
      <c r="W111" s="271"/>
      <c r="X111" s="271"/>
      <c r="Y111" s="273"/>
      <c r="Z111" s="273"/>
      <c r="AA111" s="273"/>
      <c r="AB111" s="273"/>
      <c r="AC111" s="273"/>
      <c r="AD111" s="273"/>
      <c r="AE111" s="274"/>
      <c r="AF111" s="274"/>
      <c r="AG111" s="274"/>
      <c r="AH111" s="274"/>
      <c r="AI111" s="274"/>
      <c r="AJ111" s="274"/>
      <c r="AK111" s="275"/>
      <c r="AL111" s="275"/>
      <c r="AM111" s="275"/>
      <c r="AN111" s="275"/>
      <c r="AO111" s="275"/>
      <c r="AP111" s="275"/>
      <c r="AQ111" s="276"/>
      <c r="AR111" s="276"/>
      <c r="AS111" s="276"/>
      <c r="AT111" s="276"/>
      <c r="AU111" s="276"/>
      <c r="AV111" s="276"/>
      <c r="AW111" s="277"/>
      <c r="AX111" s="277"/>
      <c r="AY111" s="277"/>
      <c r="AZ111" s="277"/>
      <c r="BA111" s="277"/>
      <c r="BB111" s="277"/>
      <c r="BC111" s="278"/>
      <c r="BD111" s="278"/>
      <c r="BE111" s="278"/>
      <c r="BF111" s="278"/>
      <c r="BG111" s="278"/>
      <c r="BH111" s="278"/>
      <c r="BI111" s="279"/>
      <c r="BJ111" s="279"/>
      <c r="BK111" s="279"/>
      <c r="BL111" s="279"/>
      <c r="BM111" s="279"/>
      <c r="BN111" s="279"/>
      <c r="BO111" s="280"/>
      <c r="BP111" s="280"/>
      <c r="BQ111" s="280"/>
      <c r="BR111" s="280"/>
      <c r="BS111" s="280"/>
      <c r="BT111" s="280"/>
      <c r="BU111" s="281"/>
      <c r="BV111" s="281"/>
      <c r="BW111" s="281"/>
      <c r="BX111" s="281"/>
      <c r="BY111" s="281"/>
      <c r="BZ111" s="281"/>
      <c r="CA111" s="282"/>
      <c r="CB111" s="282"/>
      <c r="CC111" s="282"/>
      <c r="CD111" s="282"/>
      <c r="CE111" s="282"/>
      <c r="CF111" s="282"/>
      <c r="CG111" s="283"/>
      <c r="CH111" s="283"/>
      <c r="CI111" s="283"/>
      <c r="CJ111" s="283"/>
      <c r="CK111" s="283"/>
      <c r="CL111" s="283"/>
      <c r="CM111" s="284"/>
      <c r="CN111" s="284"/>
      <c r="CO111" s="284"/>
      <c r="CP111" s="284"/>
      <c r="CQ111" s="284"/>
      <c r="CR111" s="284"/>
      <c r="CS111" s="283"/>
      <c r="CT111" s="283"/>
      <c r="CU111" s="283"/>
      <c r="CV111" s="283"/>
      <c r="CW111" s="283"/>
      <c r="CX111" s="283"/>
      <c r="CY111" s="273"/>
      <c r="CZ111" s="285"/>
      <c r="DA111" s="286"/>
      <c r="DB111" s="287"/>
    </row>
    <row r="112" ht="15.75" customHeight="1">
      <c r="A112" s="304"/>
      <c r="B112" s="265"/>
      <c r="C112" s="266"/>
      <c r="D112" s="266"/>
      <c r="E112" s="266"/>
      <c r="F112" s="267"/>
      <c r="G112" s="267"/>
      <c r="H112" s="267"/>
      <c r="I112" s="267"/>
      <c r="J112" s="267"/>
      <c r="K112" s="267"/>
      <c r="L112" s="267"/>
      <c r="M112" s="269"/>
      <c r="N112" s="269"/>
      <c r="O112" s="269"/>
      <c r="P112" s="269"/>
      <c r="Q112" s="269"/>
      <c r="R112" s="269"/>
      <c r="S112" s="271"/>
      <c r="T112" s="271"/>
      <c r="U112" s="271"/>
      <c r="V112" s="271"/>
      <c r="W112" s="271"/>
      <c r="X112" s="271"/>
      <c r="Y112" s="273"/>
      <c r="Z112" s="273"/>
      <c r="AA112" s="273"/>
      <c r="AB112" s="273"/>
      <c r="AC112" s="273"/>
      <c r="AD112" s="273"/>
      <c r="AE112" s="274"/>
      <c r="AF112" s="274"/>
      <c r="AG112" s="274"/>
      <c r="AH112" s="274"/>
      <c r="AI112" s="274"/>
      <c r="AJ112" s="274"/>
      <c r="AK112" s="275"/>
      <c r="AL112" s="275"/>
      <c r="AM112" s="275"/>
      <c r="AN112" s="275"/>
      <c r="AO112" s="275"/>
      <c r="AP112" s="275"/>
      <c r="AQ112" s="276"/>
      <c r="AR112" s="276"/>
      <c r="AS112" s="276"/>
      <c r="AT112" s="276"/>
      <c r="AU112" s="276"/>
      <c r="AV112" s="276"/>
      <c r="AW112" s="277"/>
      <c r="AX112" s="277"/>
      <c r="AY112" s="277"/>
      <c r="AZ112" s="277"/>
      <c r="BA112" s="277"/>
      <c r="BB112" s="277"/>
      <c r="BC112" s="278"/>
      <c r="BD112" s="278"/>
      <c r="BE112" s="278"/>
      <c r="BF112" s="278"/>
      <c r="BG112" s="278"/>
      <c r="BH112" s="278"/>
      <c r="BI112" s="279"/>
      <c r="BJ112" s="279"/>
      <c r="BK112" s="279"/>
      <c r="BL112" s="279"/>
      <c r="BM112" s="279"/>
      <c r="BN112" s="279"/>
      <c r="BO112" s="280"/>
      <c r="BP112" s="280"/>
      <c r="BQ112" s="280"/>
      <c r="BR112" s="280"/>
      <c r="BS112" s="280"/>
      <c r="BT112" s="280"/>
      <c r="BU112" s="281"/>
      <c r="BV112" s="281"/>
      <c r="BW112" s="281"/>
      <c r="BX112" s="281"/>
      <c r="BY112" s="281"/>
      <c r="BZ112" s="281"/>
      <c r="CA112" s="282"/>
      <c r="CB112" s="282"/>
      <c r="CC112" s="282"/>
      <c r="CD112" s="282"/>
      <c r="CE112" s="282"/>
      <c r="CF112" s="282"/>
      <c r="CG112" s="283"/>
      <c r="CH112" s="283"/>
      <c r="CI112" s="283"/>
      <c r="CJ112" s="283"/>
      <c r="CK112" s="283"/>
      <c r="CL112" s="283"/>
      <c r="CM112" s="284"/>
      <c r="CN112" s="284"/>
      <c r="CO112" s="284"/>
      <c r="CP112" s="284"/>
      <c r="CQ112" s="284"/>
      <c r="CR112" s="284"/>
      <c r="CS112" s="283"/>
      <c r="CT112" s="283"/>
      <c r="CU112" s="283"/>
      <c r="CV112" s="283"/>
      <c r="CW112" s="283"/>
      <c r="CX112" s="283"/>
      <c r="CY112" s="273"/>
      <c r="CZ112" s="285"/>
      <c r="DA112" s="286"/>
      <c r="DB112" s="287"/>
    </row>
    <row r="113" ht="15.75" customHeight="1">
      <c r="A113" s="304"/>
      <c r="B113" s="265"/>
      <c r="C113" s="266"/>
      <c r="D113" s="266"/>
      <c r="E113" s="266"/>
      <c r="F113" s="267"/>
      <c r="G113" s="267"/>
      <c r="H113" s="267"/>
      <c r="I113" s="267"/>
      <c r="J113" s="267"/>
      <c r="K113" s="267"/>
      <c r="L113" s="267"/>
      <c r="M113" s="269"/>
      <c r="N113" s="269"/>
      <c r="O113" s="269"/>
      <c r="P113" s="269"/>
      <c r="Q113" s="269"/>
      <c r="R113" s="269"/>
      <c r="S113" s="271"/>
      <c r="T113" s="271"/>
      <c r="U113" s="271"/>
      <c r="V113" s="271"/>
      <c r="W113" s="271"/>
      <c r="X113" s="271"/>
      <c r="Y113" s="273"/>
      <c r="Z113" s="273"/>
      <c r="AA113" s="273"/>
      <c r="AB113" s="273"/>
      <c r="AC113" s="273"/>
      <c r="AD113" s="273"/>
      <c r="AE113" s="274"/>
      <c r="AF113" s="274"/>
      <c r="AG113" s="274"/>
      <c r="AH113" s="274"/>
      <c r="AI113" s="274"/>
      <c r="AJ113" s="274"/>
      <c r="AK113" s="275"/>
      <c r="AL113" s="275"/>
      <c r="AM113" s="275"/>
      <c r="AN113" s="275"/>
      <c r="AO113" s="275"/>
      <c r="AP113" s="275"/>
      <c r="AQ113" s="276"/>
      <c r="AR113" s="276"/>
      <c r="AS113" s="276"/>
      <c r="AT113" s="276"/>
      <c r="AU113" s="276"/>
      <c r="AV113" s="276"/>
      <c r="AW113" s="277"/>
      <c r="AX113" s="277"/>
      <c r="AY113" s="277"/>
      <c r="AZ113" s="277"/>
      <c r="BA113" s="277"/>
      <c r="BB113" s="277"/>
      <c r="BC113" s="278"/>
      <c r="BD113" s="278"/>
      <c r="BE113" s="278"/>
      <c r="BF113" s="278"/>
      <c r="BG113" s="278"/>
      <c r="BH113" s="278"/>
      <c r="BI113" s="279"/>
      <c r="BJ113" s="279"/>
      <c r="BK113" s="279"/>
      <c r="BL113" s="279"/>
      <c r="BM113" s="279"/>
      <c r="BN113" s="279"/>
      <c r="BO113" s="280"/>
      <c r="BP113" s="280"/>
      <c r="BQ113" s="280"/>
      <c r="BR113" s="280"/>
      <c r="BS113" s="280"/>
      <c r="BT113" s="280"/>
      <c r="BU113" s="281"/>
      <c r="BV113" s="281"/>
      <c r="BW113" s="281"/>
      <c r="BX113" s="281"/>
      <c r="BY113" s="281"/>
      <c r="BZ113" s="281"/>
      <c r="CA113" s="282"/>
      <c r="CB113" s="282"/>
      <c r="CC113" s="282"/>
      <c r="CD113" s="282"/>
      <c r="CE113" s="282"/>
      <c r="CF113" s="282"/>
      <c r="CG113" s="283"/>
      <c r="CH113" s="283"/>
      <c r="CI113" s="283"/>
      <c r="CJ113" s="283"/>
      <c r="CK113" s="283"/>
      <c r="CL113" s="283"/>
      <c r="CM113" s="284"/>
      <c r="CN113" s="284"/>
      <c r="CO113" s="284"/>
      <c r="CP113" s="284"/>
      <c r="CQ113" s="284"/>
      <c r="CR113" s="284"/>
      <c r="CS113" s="283"/>
      <c r="CT113" s="283"/>
      <c r="CU113" s="283"/>
      <c r="CV113" s="283"/>
      <c r="CW113" s="283"/>
      <c r="CX113" s="283"/>
      <c r="CY113" s="273"/>
      <c r="CZ113" s="285"/>
      <c r="DA113" s="286"/>
      <c r="DB113" s="287"/>
    </row>
    <row r="114" ht="15.75" customHeight="1">
      <c r="A114" s="304"/>
      <c r="B114" s="265"/>
      <c r="C114" s="266"/>
      <c r="D114" s="266"/>
      <c r="E114" s="266"/>
      <c r="F114" s="267"/>
      <c r="G114" s="267"/>
      <c r="H114" s="267"/>
      <c r="I114" s="267"/>
      <c r="J114" s="267"/>
      <c r="K114" s="267"/>
      <c r="L114" s="267"/>
      <c r="M114" s="269"/>
      <c r="N114" s="269"/>
      <c r="O114" s="269"/>
      <c r="P114" s="269"/>
      <c r="Q114" s="269"/>
      <c r="R114" s="269"/>
      <c r="S114" s="271"/>
      <c r="T114" s="271"/>
      <c r="U114" s="271"/>
      <c r="V114" s="271"/>
      <c r="W114" s="271"/>
      <c r="X114" s="271"/>
      <c r="Y114" s="273"/>
      <c r="Z114" s="273"/>
      <c r="AA114" s="273"/>
      <c r="AB114" s="273"/>
      <c r="AC114" s="273"/>
      <c r="AD114" s="273"/>
      <c r="AE114" s="274"/>
      <c r="AF114" s="274"/>
      <c r="AG114" s="274"/>
      <c r="AH114" s="274"/>
      <c r="AI114" s="274"/>
      <c r="AJ114" s="274"/>
      <c r="AK114" s="275"/>
      <c r="AL114" s="275"/>
      <c r="AM114" s="275"/>
      <c r="AN114" s="275"/>
      <c r="AO114" s="275"/>
      <c r="AP114" s="275"/>
      <c r="AQ114" s="276"/>
      <c r="AR114" s="276"/>
      <c r="AS114" s="276"/>
      <c r="AT114" s="276"/>
      <c r="AU114" s="276"/>
      <c r="AV114" s="276"/>
      <c r="AW114" s="277"/>
      <c r="AX114" s="277"/>
      <c r="AY114" s="277"/>
      <c r="AZ114" s="277"/>
      <c r="BA114" s="277"/>
      <c r="BB114" s="277"/>
      <c r="BC114" s="278"/>
      <c r="BD114" s="278"/>
      <c r="BE114" s="278"/>
      <c r="BF114" s="278"/>
      <c r="BG114" s="278"/>
      <c r="BH114" s="278"/>
      <c r="BI114" s="279"/>
      <c r="BJ114" s="279"/>
      <c r="BK114" s="279"/>
      <c r="BL114" s="279"/>
      <c r="BM114" s="279"/>
      <c r="BN114" s="279"/>
      <c r="BO114" s="280"/>
      <c r="BP114" s="280"/>
      <c r="BQ114" s="280"/>
      <c r="BR114" s="280"/>
      <c r="BS114" s="280"/>
      <c r="BT114" s="280"/>
      <c r="BU114" s="281"/>
      <c r="BV114" s="281"/>
      <c r="BW114" s="281"/>
      <c r="BX114" s="281"/>
      <c r="BY114" s="281"/>
      <c r="BZ114" s="281"/>
      <c r="CA114" s="282"/>
      <c r="CB114" s="282"/>
      <c r="CC114" s="282"/>
      <c r="CD114" s="282"/>
      <c r="CE114" s="282"/>
      <c r="CF114" s="282"/>
      <c r="CG114" s="283"/>
      <c r="CH114" s="283"/>
      <c r="CI114" s="283"/>
      <c r="CJ114" s="283"/>
      <c r="CK114" s="283"/>
      <c r="CL114" s="283"/>
      <c r="CM114" s="284"/>
      <c r="CN114" s="284"/>
      <c r="CO114" s="284"/>
      <c r="CP114" s="284"/>
      <c r="CQ114" s="284"/>
      <c r="CR114" s="284"/>
      <c r="CS114" s="283"/>
      <c r="CT114" s="283"/>
      <c r="CU114" s="283"/>
      <c r="CV114" s="283"/>
      <c r="CW114" s="283"/>
      <c r="CX114" s="283"/>
      <c r="CY114" s="273"/>
      <c r="CZ114" s="285"/>
      <c r="DA114" s="286"/>
      <c r="DB114" s="287"/>
    </row>
    <row r="115" ht="15.75" customHeight="1">
      <c r="A115" s="304"/>
      <c r="B115" s="265"/>
      <c r="C115" s="266"/>
      <c r="D115" s="266"/>
      <c r="E115" s="266"/>
      <c r="F115" s="267"/>
      <c r="G115" s="267"/>
      <c r="H115" s="267"/>
      <c r="I115" s="267"/>
      <c r="J115" s="267"/>
      <c r="K115" s="267"/>
      <c r="L115" s="267"/>
      <c r="M115" s="269"/>
      <c r="N115" s="269"/>
      <c r="O115" s="269"/>
      <c r="P115" s="269"/>
      <c r="Q115" s="269"/>
      <c r="R115" s="269"/>
      <c r="S115" s="271"/>
      <c r="T115" s="271"/>
      <c r="U115" s="271"/>
      <c r="V115" s="271"/>
      <c r="W115" s="271"/>
      <c r="X115" s="271"/>
      <c r="Y115" s="273"/>
      <c r="Z115" s="273"/>
      <c r="AA115" s="273"/>
      <c r="AB115" s="273"/>
      <c r="AC115" s="273"/>
      <c r="AD115" s="273"/>
      <c r="AE115" s="274"/>
      <c r="AF115" s="274"/>
      <c r="AG115" s="274"/>
      <c r="AH115" s="274"/>
      <c r="AI115" s="274"/>
      <c r="AJ115" s="274"/>
      <c r="AK115" s="275"/>
      <c r="AL115" s="275"/>
      <c r="AM115" s="275"/>
      <c r="AN115" s="275"/>
      <c r="AO115" s="275"/>
      <c r="AP115" s="275"/>
      <c r="AQ115" s="276"/>
      <c r="AR115" s="276"/>
      <c r="AS115" s="276"/>
      <c r="AT115" s="276"/>
      <c r="AU115" s="276"/>
      <c r="AV115" s="276"/>
      <c r="AW115" s="277"/>
      <c r="AX115" s="277"/>
      <c r="AY115" s="277"/>
      <c r="AZ115" s="277"/>
      <c r="BA115" s="277"/>
      <c r="BB115" s="277"/>
      <c r="BC115" s="278"/>
      <c r="BD115" s="278"/>
      <c r="BE115" s="278"/>
      <c r="BF115" s="278"/>
      <c r="BG115" s="278"/>
      <c r="BH115" s="278"/>
      <c r="BI115" s="279"/>
      <c r="BJ115" s="279"/>
      <c r="BK115" s="279"/>
      <c r="BL115" s="279"/>
      <c r="BM115" s="279"/>
      <c r="BN115" s="279"/>
      <c r="BO115" s="280"/>
      <c r="BP115" s="280"/>
      <c r="BQ115" s="280"/>
      <c r="BR115" s="280"/>
      <c r="BS115" s="280"/>
      <c r="BT115" s="280"/>
      <c r="BU115" s="281"/>
      <c r="BV115" s="281"/>
      <c r="BW115" s="281"/>
      <c r="BX115" s="281"/>
      <c r="BY115" s="281"/>
      <c r="BZ115" s="281"/>
      <c r="CA115" s="282"/>
      <c r="CB115" s="282"/>
      <c r="CC115" s="282"/>
      <c r="CD115" s="282"/>
      <c r="CE115" s="282"/>
      <c r="CF115" s="282"/>
      <c r="CG115" s="283"/>
      <c r="CH115" s="283"/>
      <c r="CI115" s="283"/>
      <c r="CJ115" s="283"/>
      <c r="CK115" s="283"/>
      <c r="CL115" s="283"/>
      <c r="CM115" s="284"/>
      <c r="CN115" s="284"/>
      <c r="CO115" s="284"/>
      <c r="CP115" s="284"/>
      <c r="CQ115" s="284"/>
      <c r="CR115" s="284"/>
      <c r="CS115" s="283"/>
      <c r="CT115" s="283"/>
      <c r="CU115" s="283"/>
      <c r="CV115" s="283"/>
      <c r="CW115" s="283"/>
      <c r="CX115" s="283"/>
      <c r="CY115" s="273"/>
      <c r="CZ115" s="285"/>
      <c r="DA115" s="286"/>
      <c r="DB115" s="287"/>
    </row>
    <row r="116" ht="15.75" customHeight="1">
      <c r="A116" s="304"/>
      <c r="B116" s="265"/>
      <c r="C116" s="266"/>
      <c r="D116" s="266"/>
      <c r="E116" s="266"/>
      <c r="F116" s="267"/>
      <c r="G116" s="267"/>
      <c r="H116" s="267"/>
      <c r="I116" s="267"/>
      <c r="J116" s="267"/>
      <c r="K116" s="267"/>
      <c r="L116" s="267"/>
      <c r="M116" s="269"/>
      <c r="N116" s="269"/>
      <c r="O116" s="269"/>
      <c r="P116" s="269"/>
      <c r="Q116" s="269"/>
      <c r="R116" s="269"/>
      <c r="S116" s="271"/>
      <c r="T116" s="271"/>
      <c r="U116" s="271"/>
      <c r="V116" s="271"/>
      <c r="W116" s="271"/>
      <c r="X116" s="271"/>
      <c r="Y116" s="273"/>
      <c r="Z116" s="273"/>
      <c r="AA116" s="273"/>
      <c r="AB116" s="273"/>
      <c r="AC116" s="273"/>
      <c r="AD116" s="273"/>
      <c r="AE116" s="274"/>
      <c r="AF116" s="274"/>
      <c r="AG116" s="274"/>
      <c r="AH116" s="274"/>
      <c r="AI116" s="274"/>
      <c r="AJ116" s="274"/>
      <c r="AK116" s="275"/>
      <c r="AL116" s="275"/>
      <c r="AM116" s="275"/>
      <c r="AN116" s="275"/>
      <c r="AO116" s="275"/>
      <c r="AP116" s="275"/>
      <c r="AQ116" s="276"/>
      <c r="AR116" s="276"/>
      <c r="AS116" s="276"/>
      <c r="AT116" s="276"/>
      <c r="AU116" s="276"/>
      <c r="AV116" s="276"/>
      <c r="AW116" s="277"/>
      <c r="AX116" s="277"/>
      <c r="AY116" s="277"/>
      <c r="AZ116" s="277"/>
      <c r="BA116" s="277"/>
      <c r="BB116" s="277"/>
      <c r="BC116" s="278"/>
      <c r="BD116" s="278"/>
      <c r="BE116" s="278"/>
      <c r="BF116" s="278"/>
      <c r="BG116" s="278"/>
      <c r="BH116" s="278"/>
      <c r="BI116" s="279"/>
      <c r="BJ116" s="279"/>
      <c r="BK116" s="279"/>
      <c r="BL116" s="279"/>
      <c r="BM116" s="279"/>
      <c r="BN116" s="279"/>
      <c r="BO116" s="280"/>
      <c r="BP116" s="280"/>
      <c r="BQ116" s="280"/>
      <c r="BR116" s="280"/>
      <c r="BS116" s="280"/>
      <c r="BT116" s="280"/>
      <c r="BU116" s="281"/>
      <c r="BV116" s="281"/>
      <c r="BW116" s="281"/>
      <c r="BX116" s="281"/>
      <c r="BY116" s="281"/>
      <c r="BZ116" s="281"/>
      <c r="CA116" s="282"/>
      <c r="CB116" s="282"/>
      <c r="CC116" s="282"/>
      <c r="CD116" s="282"/>
      <c r="CE116" s="282"/>
      <c r="CF116" s="282"/>
      <c r="CG116" s="283"/>
      <c r="CH116" s="283"/>
      <c r="CI116" s="283"/>
      <c r="CJ116" s="283"/>
      <c r="CK116" s="283"/>
      <c r="CL116" s="283"/>
      <c r="CM116" s="284"/>
      <c r="CN116" s="284"/>
      <c r="CO116" s="284"/>
      <c r="CP116" s="284"/>
      <c r="CQ116" s="284"/>
      <c r="CR116" s="284"/>
      <c r="CS116" s="283"/>
      <c r="CT116" s="283"/>
      <c r="CU116" s="283"/>
      <c r="CV116" s="283"/>
      <c r="CW116" s="283"/>
      <c r="CX116" s="283"/>
      <c r="CY116" s="273"/>
      <c r="CZ116" s="285"/>
      <c r="DA116" s="286"/>
      <c r="DB116" s="287"/>
    </row>
    <row r="117" ht="15.75" customHeight="1">
      <c r="A117" s="304"/>
      <c r="B117" s="265"/>
      <c r="C117" s="266"/>
      <c r="D117" s="266"/>
      <c r="E117" s="266"/>
      <c r="F117" s="267"/>
      <c r="G117" s="267"/>
      <c r="H117" s="267"/>
      <c r="I117" s="267"/>
      <c r="J117" s="267"/>
      <c r="K117" s="267"/>
      <c r="L117" s="267"/>
      <c r="M117" s="269"/>
      <c r="N117" s="269"/>
      <c r="O117" s="269"/>
      <c r="P117" s="269"/>
      <c r="Q117" s="269"/>
      <c r="R117" s="269"/>
      <c r="S117" s="271"/>
      <c r="T117" s="271"/>
      <c r="U117" s="271"/>
      <c r="V117" s="271"/>
      <c r="W117" s="271"/>
      <c r="X117" s="271"/>
      <c r="Y117" s="273"/>
      <c r="Z117" s="273"/>
      <c r="AA117" s="273"/>
      <c r="AB117" s="273"/>
      <c r="AC117" s="273"/>
      <c r="AD117" s="273"/>
      <c r="AE117" s="274"/>
      <c r="AF117" s="274"/>
      <c r="AG117" s="274"/>
      <c r="AH117" s="274"/>
      <c r="AI117" s="274"/>
      <c r="AJ117" s="274"/>
      <c r="AK117" s="275"/>
      <c r="AL117" s="275"/>
      <c r="AM117" s="275"/>
      <c r="AN117" s="275"/>
      <c r="AO117" s="275"/>
      <c r="AP117" s="275"/>
      <c r="AQ117" s="276"/>
      <c r="AR117" s="276"/>
      <c r="AS117" s="276"/>
      <c r="AT117" s="276"/>
      <c r="AU117" s="276"/>
      <c r="AV117" s="276"/>
      <c r="AW117" s="277"/>
      <c r="AX117" s="277"/>
      <c r="AY117" s="277"/>
      <c r="AZ117" s="277"/>
      <c r="BA117" s="277"/>
      <c r="BB117" s="277"/>
      <c r="BC117" s="278"/>
      <c r="BD117" s="278"/>
      <c r="BE117" s="278"/>
      <c r="BF117" s="278"/>
      <c r="BG117" s="278"/>
      <c r="BH117" s="278"/>
      <c r="BI117" s="279"/>
      <c r="BJ117" s="279"/>
      <c r="BK117" s="279"/>
      <c r="BL117" s="279"/>
      <c r="BM117" s="279"/>
      <c r="BN117" s="279"/>
      <c r="BO117" s="280"/>
      <c r="BP117" s="280"/>
      <c r="BQ117" s="280"/>
      <c r="BR117" s="280"/>
      <c r="BS117" s="280"/>
      <c r="BT117" s="280"/>
      <c r="BU117" s="281"/>
      <c r="BV117" s="281"/>
      <c r="BW117" s="281"/>
      <c r="BX117" s="281"/>
      <c r="BY117" s="281"/>
      <c r="BZ117" s="281"/>
      <c r="CA117" s="282"/>
      <c r="CB117" s="282"/>
      <c r="CC117" s="282"/>
      <c r="CD117" s="282"/>
      <c r="CE117" s="282"/>
      <c r="CF117" s="282"/>
      <c r="CG117" s="283"/>
      <c r="CH117" s="283"/>
      <c r="CI117" s="283"/>
      <c r="CJ117" s="283"/>
      <c r="CK117" s="283"/>
      <c r="CL117" s="283"/>
      <c r="CM117" s="284"/>
      <c r="CN117" s="284"/>
      <c r="CO117" s="284"/>
      <c r="CP117" s="284"/>
      <c r="CQ117" s="284"/>
      <c r="CR117" s="284"/>
      <c r="CS117" s="283"/>
      <c r="CT117" s="283"/>
      <c r="CU117" s="283"/>
      <c r="CV117" s="283"/>
      <c r="CW117" s="283"/>
      <c r="CX117" s="283"/>
      <c r="CY117" s="273"/>
      <c r="CZ117" s="285"/>
      <c r="DA117" s="286"/>
      <c r="DB117" s="287"/>
    </row>
    <row r="118" ht="15.75" customHeight="1">
      <c r="A118" s="304"/>
      <c r="B118" s="265"/>
      <c r="C118" s="266"/>
      <c r="D118" s="266"/>
      <c r="E118" s="266"/>
      <c r="F118" s="267"/>
      <c r="G118" s="267"/>
      <c r="H118" s="267"/>
      <c r="I118" s="267"/>
      <c r="J118" s="267"/>
      <c r="K118" s="267"/>
      <c r="L118" s="267"/>
      <c r="M118" s="269"/>
      <c r="N118" s="269"/>
      <c r="O118" s="269"/>
      <c r="P118" s="269"/>
      <c r="Q118" s="269"/>
      <c r="R118" s="269"/>
      <c r="S118" s="271"/>
      <c r="T118" s="271"/>
      <c r="U118" s="271"/>
      <c r="V118" s="271"/>
      <c r="W118" s="271"/>
      <c r="X118" s="271"/>
      <c r="Y118" s="273"/>
      <c r="Z118" s="273"/>
      <c r="AA118" s="273"/>
      <c r="AB118" s="273"/>
      <c r="AC118" s="273"/>
      <c r="AD118" s="273"/>
      <c r="AE118" s="274"/>
      <c r="AF118" s="274"/>
      <c r="AG118" s="274"/>
      <c r="AH118" s="274"/>
      <c r="AI118" s="274"/>
      <c r="AJ118" s="274"/>
      <c r="AK118" s="275"/>
      <c r="AL118" s="275"/>
      <c r="AM118" s="275"/>
      <c r="AN118" s="275"/>
      <c r="AO118" s="275"/>
      <c r="AP118" s="275"/>
      <c r="AQ118" s="276"/>
      <c r="AR118" s="276"/>
      <c r="AS118" s="276"/>
      <c r="AT118" s="276"/>
      <c r="AU118" s="276"/>
      <c r="AV118" s="276"/>
      <c r="AW118" s="277"/>
      <c r="AX118" s="277"/>
      <c r="AY118" s="277"/>
      <c r="AZ118" s="277"/>
      <c r="BA118" s="277"/>
      <c r="BB118" s="277"/>
      <c r="BC118" s="278"/>
      <c r="BD118" s="278"/>
      <c r="BE118" s="278"/>
      <c r="BF118" s="278"/>
      <c r="BG118" s="278"/>
      <c r="BH118" s="278"/>
      <c r="BI118" s="279"/>
      <c r="BJ118" s="279"/>
      <c r="BK118" s="279"/>
      <c r="BL118" s="279"/>
      <c r="BM118" s="279"/>
      <c r="BN118" s="279"/>
      <c r="BO118" s="280"/>
      <c r="BP118" s="280"/>
      <c r="BQ118" s="280"/>
      <c r="BR118" s="280"/>
      <c r="BS118" s="280"/>
      <c r="BT118" s="280"/>
      <c r="BU118" s="281"/>
      <c r="BV118" s="281"/>
      <c r="BW118" s="281"/>
      <c r="BX118" s="281"/>
      <c r="BY118" s="281"/>
      <c r="BZ118" s="281"/>
      <c r="CA118" s="282"/>
      <c r="CB118" s="282"/>
      <c r="CC118" s="282"/>
      <c r="CD118" s="282"/>
      <c r="CE118" s="282"/>
      <c r="CF118" s="282"/>
      <c r="CG118" s="283"/>
      <c r="CH118" s="283"/>
      <c r="CI118" s="283"/>
      <c r="CJ118" s="283"/>
      <c r="CK118" s="283"/>
      <c r="CL118" s="283"/>
      <c r="CM118" s="284"/>
      <c r="CN118" s="284"/>
      <c r="CO118" s="284"/>
      <c r="CP118" s="284"/>
      <c r="CQ118" s="284"/>
      <c r="CR118" s="284"/>
      <c r="CS118" s="283"/>
      <c r="CT118" s="283"/>
      <c r="CU118" s="283"/>
      <c r="CV118" s="283"/>
      <c r="CW118" s="283"/>
      <c r="CX118" s="283"/>
      <c r="CY118" s="273"/>
      <c r="CZ118" s="285"/>
      <c r="DA118" s="286"/>
      <c r="DB118" s="287"/>
    </row>
    <row r="119" ht="15.75" customHeight="1">
      <c r="A119" s="304"/>
      <c r="B119" s="265"/>
      <c r="C119" s="266"/>
      <c r="D119" s="266"/>
      <c r="E119" s="266"/>
      <c r="F119" s="267"/>
      <c r="G119" s="267"/>
      <c r="H119" s="267"/>
      <c r="I119" s="267"/>
      <c r="J119" s="267"/>
      <c r="K119" s="267"/>
      <c r="L119" s="267"/>
      <c r="M119" s="269"/>
      <c r="N119" s="269"/>
      <c r="O119" s="269"/>
      <c r="P119" s="269"/>
      <c r="Q119" s="269"/>
      <c r="R119" s="269"/>
      <c r="S119" s="271"/>
      <c r="T119" s="271"/>
      <c r="U119" s="271"/>
      <c r="V119" s="271"/>
      <c r="W119" s="271"/>
      <c r="X119" s="271"/>
      <c r="Y119" s="273"/>
      <c r="Z119" s="273"/>
      <c r="AA119" s="273"/>
      <c r="AB119" s="273"/>
      <c r="AC119" s="273"/>
      <c r="AD119" s="273"/>
      <c r="AE119" s="274"/>
      <c r="AF119" s="274"/>
      <c r="AG119" s="274"/>
      <c r="AH119" s="274"/>
      <c r="AI119" s="274"/>
      <c r="AJ119" s="274"/>
      <c r="AK119" s="275"/>
      <c r="AL119" s="275"/>
      <c r="AM119" s="275"/>
      <c r="AN119" s="275"/>
      <c r="AO119" s="275"/>
      <c r="AP119" s="275"/>
      <c r="AQ119" s="276"/>
      <c r="AR119" s="276"/>
      <c r="AS119" s="276"/>
      <c r="AT119" s="276"/>
      <c r="AU119" s="276"/>
      <c r="AV119" s="276"/>
      <c r="AW119" s="277"/>
      <c r="AX119" s="277"/>
      <c r="AY119" s="277"/>
      <c r="AZ119" s="277"/>
      <c r="BA119" s="277"/>
      <c r="BB119" s="277"/>
      <c r="BC119" s="278"/>
      <c r="BD119" s="278"/>
      <c r="BE119" s="278"/>
      <c r="BF119" s="278"/>
      <c r="BG119" s="278"/>
      <c r="BH119" s="278"/>
      <c r="BI119" s="279"/>
      <c r="BJ119" s="279"/>
      <c r="BK119" s="279"/>
      <c r="BL119" s="279"/>
      <c r="BM119" s="279"/>
      <c r="BN119" s="279"/>
      <c r="BO119" s="280"/>
      <c r="BP119" s="280"/>
      <c r="BQ119" s="280"/>
      <c r="BR119" s="280"/>
      <c r="BS119" s="280"/>
      <c r="BT119" s="280"/>
      <c r="BU119" s="281"/>
      <c r="BV119" s="281"/>
      <c r="BW119" s="281"/>
      <c r="BX119" s="281"/>
      <c r="BY119" s="281"/>
      <c r="BZ119" s="281"/>
      <c r="CA119" s="282"/>
      <c r="CB119" s="282"/>
      <c r="CC119" s="282"/>
      <c r="CD119" s="282"/>
      <c r="CE119" s="282"/>
      <c r="CF119" s="282"/>
      <c r="CG119" s="283"/>
      <c r="CH119" s="283"/>
      <c r="CI119" s="283"/>
      <c r="CJ119" s="283"/>
      <c r="CK119" s="283"/>
      <c r="CL119" s="283"/>
      <c r="CM119" s="284"/>
      <c r="CN119" s="284"/>
      <c r="CO119" s="284"/>
      <c r="CP119" s="284"/>
      <c r="CQ119" s="284"/>
      <c r="CR119" s="284"/>
      <c r="CS119" s="283"/>
      <c r="CT119" s="283"/>
      <c r="CU119" s="283"/>
      <c r="CV119" s="283"/>
      <c r="CW119" s="283"/>
      <c r="CX119" s="283"/>
      <c r="CY119" s="273"/>
      <c r="CZ119" s="285"/>
      <c r="DA119" s="286"/>
      <c r="DB119" s="287"/>
    </row>
    <row r="120" ht="15.75" customHeight="1">
      <c r="A120" s="304"/>
      <c r="B120" s="265"/>
      <c r="C120" s="266"/>
      <c r="D120" s="266"/>
      <c r="E120" s="266"/>
      <c r="F120" s="267"/>
      <c r="G120" s="267"/>
      <c r="H120" s="267"/>
      <c r="I120" s="267"/>
      <c r="J120" s="267"/>
      <c r="K120" s="267"/>
      <c r="L120" s="267"/>
      <c r="M120" s="269"/>
      <c r="N120" s="269"/>
      <c r="O120" s="269"/>
      <c r="P120" s="269"/>
      <c r="Q120" s="269"/>
      <c r="R120" s="269"/>
      <c r="S120" s="271"/>
      <c r="T120" s="271"/>
      <c r="U120" s="271"/>
      <c r="V120" s="271"/>
      <c r="W120" s="271"/>
      <c r="X120" s="271"/>
      <c r="Y120" s="273"/>
      <c r="Z120" s="273"/>
      <c r="AA120" s="273"/>
      <c r="AB120" s="273"/>
      <c r="AC120" s="273"/>
      <c r="AD120" s="273"/>
      <c r="AE120" s="274"/>
      <c r="AF120" s="274"/>
      <c r="AG120" s="274"/>
      <c r="AH120" s="274"/>
      <c r="AI120" s="274"/>
      <c r="AJ120" s="274"/>
      <c r="AK120" s="275"/>
      <c r="AL120" s="275"/>
      <c r="AM120" s="275"/>
      <c r="AN120" s="275"/>
      <c r="AO120" s="275"/>
      <c r="AP120" s="275"/>
      <c r="AQ120" s="276"/>
      <c r="AR120" s="276"/>
      <c r="AS120" s="276"/>
      <c r="AT120" s="276"/>
      <c r="AU120" s="276"/>
      <c r="AV120" s="276"/>
      <c r="AW120" s="277"/>
      <c r="AX120" s="277"/>
      <c r="AY120" s="277"/>
      <c r="AZ120" s="277"/>
      <c r="BA120" s="277"/>
      <c r="BB120" s="277"/>
      <c r="BC120" s="278"/>
      <c r="BD120" s="278"/>
      <c r="BE120" s="278"/>
      <c r="BF120" s="278"/>
      <c r="BG120" s="278"/>
      <c r="BH120" s="278"/>
      <c r="BI120" s="279"/>
      <c r="BJ120" s="279"/>
      <c r="BK120" s="279"/>
      <c r="BL120" s="279"/>
      <c r="BM120" s="279"/>
      <c r="BN120" s="279"/>
      <c r="BO120" s="280"/>
      <c r="BP120" s="280"/>
      <c r="BQ120" s="280"/>
      <c r="BR120" s="280"/>
      <c r="BS120" s="280"/>
      <c r="BT120" s="280"/>
      <c r="BU120" s="281"/>
      <c r="BV120" s="281"/>
      <c r="BW120" s="281"/>
      <c r="BX120" s="281"/>
      <c r="BY120" s="281"/>
      <c r="BZ120" s="281"/>
      <c r="CA120" s="282"/>
      <c r="CB120" s="282"/>
      <c r="CC120" s="282"/>
      <c r="CD120" s="282"/>
      <c r="CE120" s="282"/>
      <c r="CF120" s="282"/>
      <c r="CG120" s="283"/>
      <c r="CH120" s="283"/>
      <c r="CI120" s="283"/>
      <c r="CJ120" s="283"/>
      <c r="CK120" s="283"/>
      <c r="CL120" s="283"/>
      <c r="CM120" s="284"/>
      <c r="CN120" s="284"/>
      <c r="CO120" s="284"/>
      <c r="CP120" s="284"/>
      <c r="CQ120" s="284"/>
      <c r="CR120" s="284"/>
      <c r="CS120" s="283"/>
      <c r="CT120" s="283"/>
      <c r="CU120" s="283"/>
      <c r="CV120" s="283"/>
      <c r="CW120" s="283"/>
      <c r="CX120" s="283"/>
      <c r="CY120" s="273"/>
      <c r="CZ120" s="285"/>
      <c r="DA120" s="286"/>
      <c r="DB120" s="287"/>
    </row>
    <row r="121" ht="15.75" customHeight="1">
      <c r="A121" s="304"/>
      <c r="B121" s="265"/>
      <c r="C121" s="266"/>
      <c r="D121" s="266"/>
      <c r="E121" s="266"/>
      <c r="F121" s="267"/>
      <c r="G121" s="267"/>
      <c r="H121" s="267"/>
      <c r="I121" s="267"/>
      <c r="J121" s="267"/>
      <c r="K121" s="267"/>
      <c r="L121" s="267"/>
      <c r="M121" s="269"/>
      <c r="N121" s="269"/>
      <c r="O121" s="269"/>
      <c r="P121" s="269"/>
      <c r="Q121" s="269"/>
      <c r="R121" s="269"/>
      <c r="S121" s="271"/>
      <c r="T121" s="271"/>
      <c r="U121" s="271"/>
      <c r="V121" s="271"/>
      <c r="W121" s="271"/>
      <c r="X121" s="271"/>
      <c r="Y121" s="273"/>
      <c r="Z121" s="273"/>
      <c r="AA121" s="273"/>
      <c r="AB121" s="273"/>
      <c r="AC121" s="273"/>
      <c r="AD121" s="273"/>
      <c r="AE121" s="274"/>
      <c r="AF121" s="274"/>
      <c r="AG121" s="274"/>
      <c r="AH121" s="274"/>
      <c r="AI121" s="274"/>
      <c r="AJ121" s="274"/>
      <c r="AK121" s="275"/>
      <c r="AL121" s="275"/>
      <c r="AM121" s="275"/>
      <c r="AN121" s="275"/>
      <c r="AO121" s="275"/>
      <c r="AP121" s="275"/>
      <c r="AQ121" s="276"/>
      <c r="AR121" s="276"/>
      <c r="AS121" s="276"/>
      <c r="AT121" s="276"/>
      <c r="AU121" s="276"/>
      <c r="AV121" s="276"/>
      <c r="AW121" s="277"/>
      <c r="AX121" s="277"/>
      <c r="AY121" s="277"/>
      <c r="AZ121" s="277"/>
      <c r="BA121" s="277"/>
      <c r="BB121" s="277"/>
      <c r="BC121" s="278"/>
      <c r="BD121" s="278"/>
      <c r="BE121" s="278"/>
      <c r="BF121" s="278"/>
      <c r="BG121" s="278"/>
      <c r="BH121" s="278"/>
      <c r="BI121" s="279"/>
      <c r="BJ121" s="279"/>
      <c r="BK121" s="279"/>
      <c r="BL121" s="279"/>
      <c r="BM121" s="279"/>
      <c r="BN121" s="279"/>
      <c r="BO121" s="280"/>
      <c r="BP121" s="280"/>
      <c r="BQ121" s="280"/>
      <c r="BR121" s="280"/>
      <c r="BS121" s="280"/>
      <c r="BT121" s="280"/>
      <c r="BU121" s="281"/>
      <c r="BV121" s="281"/>
      <c r="BW121" s="281"/>
      <c r="BX121" s="281"/>
      <c r="BY121" s="281"/>
      <c r="BZ121" s="281"/>
      <c r="CA121" s="282"/>
      <c r="CB121" s="282"/>
      <c r="CC121" s="282"/>
      <c r="CD121" s="282"/>
      <c r="CE121" s="282"/>
      <c r="CF121" s="282"/>
      <c r="CG121" s="283"/>
      <c r="CH121" s="283"/>
      <c r="CI121" s="283"/>
      <c r="CJ121" s="283"/>
      <c r="CK121" s="283"/>
      <c r="CL121" s="283"/>
      <c r="CM121" s="284"/>
      <c r="CN121" s="284"/>
      <c r="CO121" s="284"/>
      <c r="CP121" s="284"/>
      <c r="CQ121" s="284"/>
      <c r="CR121" s="284"/>
      <c r="CS121" s="283"/>
      <c r="CT121" s="283"/>
      <c r="CU121" s="283"/>
      <c r="CV121" s="283"/>
      <c r="CW121" s="283"/>
      <c r="CX121" s="283"/>
      <c r="CY121" s="273"/>
      <c r="CZ121" s="285"/>
      <c r="DA121" s="286"/>
      <c r="DB121" s="287"/>
    </row>
    <row r="122" ht="15.75" customHeight="1">
      <c r="A122" s="304"/>
      <c r="B122" s="265"/>
      <c r="C122" s="266"/>
      <c r="D122" s="266"/>
      <c r="E122" s="266"/>
      <c r="F122" s="267"/>
      <c r="G122" s="267"/>
      <c r="H122" s="267"/>
      <c r="I122" s="267"/>
      <c r="J122" s="267"/>
      <c r="K122" s="267"/>
      <c r="L122" s="267"/>
      <c r="M122" s="269"/>
      <c r="N122" s="269"/>
      <c r="O122" s="269"/>
      <c r="P122" s="269"/>
      <c r="Q122" s="269"/>
      <c r="R122" s="269"/>
      <c r="S122" s="271"/>
      <c r="T122" s="271"/>
      <c r="U122" s="271"/>
      <c r="V122" s="271"/>
      <c r="W122" s="271"/>
      <c r="X122" s="271"/>
      <c r="Y122" s="273"/>
      <c r="Z122" s="273"/>
      <c r="AA122" s="273"/>
      <c r="AB122" s="273"/>
      <c r="AC122" s="273"/>
      <c r="AD122" s="273"/>
      <c r="AE122" s="274"/>
      <c r="AF122" s="274"/>
      <c r="AG122" s="274"/>
      <c r="AH122" s="274"/>
      <c r="AI122" s="274"/>
      <c r="AJ122" s="274"/>
      <c r="AK122" s="275"/>
      <c r="AL122" s="275"/>
      <c r="AM122" s="275"/>
      <c r="AN122" s="275"/>
      <c r="AO122" s="275"/>
      <c r="AP122" s="275"/>
      <c r="AQ122" s="276"/>
      <c r="AR122" s="276"/>
      <c r="AS122" s="276"/>
      <c r="AT122" s="276"/>
      <c r="AU122" s="276"/>
      <c r="AV122" s="276"/>
      <c r="AW122" s="277"/>
      <c r="AX122" s="277"/>
      <c r="AY122" s="277"/>
      <c r="AZ122" s="277"/>
      <c r="BA122" s="277"/>
      <c r="BB122" s="277"/>
      <c r="BC122" s="278"/>
      <c r="BD122" s="278"/>
      <c r="BE122" s="278"/>
      <c r="BF122" s="278"/>
      <c r="BG122" s="278"/>
      <c r="BH122" s="278"/>
      <c r="BI122" s="279"/>
      <c r="BJ122" s="279"/>
      <c r="BK122" s="279"/>
      <c r="BL122" s="279"/>
      <c r="BM122" s="279"/>
      <c r="BN122" s="279"/>
      <c r="BO122" s="280"/>
      <c r="BP122" s="280"/>
      <c r="BQ122" s="280"/>
      <c r="BR122" s="280"/>
      <c r="BS122" s="280"/>
      <c r="BT122" s="280"/>
      <c r="BU122" s="281"/>
      <c r="BV122" s="281"/>
      <c r="BW122" s="281"/>
      <c r="BX122" s="281"/>
      <c r="BY122" s="281"/>
      <c r="BZ122" s="281"/>
      <c r="CA122" s="282"/>
      <c r="CB122" s="282"/>
      <c r="CC122" s="282"/>
      <c r="CD122" s="282"/>
      <c r="CE122" s="282"/>
      <c r="CF122" s="282"/>
      <c r="CG122" s="283"/>
      <c r="CH122" s="283"/>
      <c r="CI122" s="283"/>
      <c r="CJ122" s="283"/>
      <c r="CK122" s="283"/>
      <c r="CL122" s="283"/>
      <c r="CM122" s="284"/>
      <c r="CN122" s="284"/>
      <c r="CO122" s="284"/>
      <c r="CP122" s="284"/>
      <c r="CQ122" s="284"/>
      <c r="CR122" s="284"/>
      <c r="CS122" s="283"/>
      <c r="CT122" s="283"/>
      <c r="CU122" s="283"/>
      <c r="CV122" s="283"/>
      <c r="CW122" s="283"/>
      <c r="CX122" s="283"/>
      <c r="CY122" s="273"/>
      <c r="CZ122" s="285"/>
      <c r="DA122" s="286"/>
      <c r="DB122" s="287"/>
    </row>
    <row r="123" ht="15.75" customHeight="1">
      <c r="A123" s="304"/>
      <c r="B123" s="265"/>
      <c r="C123" s="266"/>
      <c r="D123" s="266"/>
      <c r="E123" s="266"/>
      <c r="F123" s="267"/>
      <c r="G123" s="267"/>
      <c r="H123" s="267"/>
      <c r="I123" s="267"/>
      <c r="J123" s="267"/>
      <c r="K123" s="267"/>
      <c r="L123" s="267"/>
      <c r="M123" s="269"/>
      <c r="N123" s="269"/>
      <c r="O123" s="269"/>
      <c r="P123" s="269"/>
      <c r="Q123" s="269"/>
      <c r="R123" s="269"/>
      <c r="S123" s="271"/>
      <c r="T123" s="271"/>
      <c r="U123" s="271"/>
      <c r="V123" s="271"/>
      <c r="W123" s="271"/>
      <c r="X123" s="271"/>
      <c r="Y123" s="273"/>
      <c r="Z123" s="273"/>
      <c r="AA123" s="273"/>
      <c r="AB123" s="273"/>
      <c r="AC123" s="273"/>
      <c r="AD123" s="273"/>
      <c r="AE123" s="274"/>
      <c r="AF123" s="274"/>
      <c r="AG123" s="274"/>
      <c r="AH123" s="274"/>
      <c r="AI123" s="274"/>
      <c r="AJ123" s="274"/>
      <c r="AK123" s="275"/>
      <c r="AL123" s="275"/>
      <c r="AM123" s="275"/>
      <c r="AN123" s="275"/>
      <c r="AO123" s="275"/>
      <c r="AP123" s="275"/>
      <c r="AQ123" s="276"/>
      <c r="AR123" s="276"/>
      <c r="AS123" s="276"/>
      <c r="AT123" s="276"/>
      <c r="AU123" s="276"/>
      <c r="AV123" s="276"/>
      <c r="AW123" s="277"/>
      <c r="AX123" s="277"/>
      <c r="AY123" s="277"/>
      <c r="AZ123" s="277"/>
      <c r="BA123" s="277"/>
      <c r="BB123" s="277"/>
      <c r="BC123" s="278"/>
      <c r="BD123" s="278"/>
      <c r="BE123" s="278"/>
      <c r="BF123" s="278"/>
      <c r="BG123" s="278"/>
      <c r="BH123" s="278"/>
      <c r="BI123" s="279"/>
      <c r="BJ123" s="279"/>
      <c r="BK123" s="279"/>
      <c r="BL123" s="279"/>
      <c r="BM123" s="279"/>
      <c r="BN123" s="279"/>
      <c r="BO123" s="280"/>
      <c r="BP123" s="280"/>
      <c r="BQ123" s="280"/>
      <c r="BR123" s="280"/>
      <c r="BS123" s="280"/>
      <c r="BT123" s="280"/>
      <c r="BU123" s="281"/>
      <c r="BV123" s="281"/>
      <c r="BW123" s="281"/>
      <c r="BX123" s="281"/>
      <c r="BY123" s="281"/>
      <c r="BZ123" s="281"/>
      <c r="CA123" s="282"/>
      <c r="CB123" s="282"/>
      <c r="CC123" s="282"/>
      <c r="CD123" s="282"/>
      <c r="CE123" s="282"/>
      <c r="CF123" s="282"/>
      <c r="CG123" s="283"/>
      <c r="CH123" s="283"/>
      <c r="CI123" s="283"/>
      <c r="CJ123" s="283"/>
      <c r="CK123" s="283"/>
      <c r="CL123" s="283"/>
      <c r="CM123" s="284"/>
      <c r="CN123" s="284"/>
      <c r="CO123" s="284"/>
      <c r="CP123" s="284"/>
      <c r="CQ123" s="284"/>
      <c r="CR123" s="284"/>
      <c r="CS123" s="283"/>
      <c r="CT123" s="283"/>
      <c r="CU123" s="283"/>
      <c r="CV123" s="283"/>
      <c r="CW123" s="283"/>
      <c r="CX123" s="283"/>
      <c r="CY123" s="273"/>
      <c r="CZ123" s="285"/>
      <c r="DA123" s="286"/>
      <c r="DB123" s="287"/>
    </row>
    <row r="124" ht="15.75" customHeight="1">
      <c r="A124" s="304"/>
      <c r="B124" s="265"/>
      <c r="C124" s="266"/>
      <c r="D124" s="266"/>
      <c r="E124" s="266"/>
      <c r="F124" s="267"/>
      <c r="G124" s="267"/>
      <c r="H124" s="267"/>
      <c r="I124" s="267"/>
      <c r="J124" s="267"/>
      <c r="K124" s="267"/>
      <c r="L124" s="267"/>
      <c r="M124" s="269"/>
      <c r="N124" s="269"/>
      <c r="O124" s="269"/>
      <c r="P124" s="269"/>
      <c r="Q124" s="269"/>
      <c r="R124" s="269"/>
      <c r="S124" s="271"/>
      <c r="T124" s="271"/>
      <c r="U124" s="271"/>
      <c r="V124" s="271"/>
      <c r="W124" s="271"/>
      <c r="X124" s="271"/>
      <c r="Y124" s="273"/>
      <c r="Z124" s="273"/>
      <c r="AA124" s="273"/>
      <c r="AB124" s="273"/>
      <c r="AC124" s="273"/>
      <c r="AD124" s="273"/>
      <c r="AE124" s="274"/>
      <c r="AF124" s="274"/>
      <c r="AG124" s="274"/>
      <c r="AH124" s="274"/>
      <c r="AI124" s="274"/>
      <c r="AJ124" s="274"/>
      <c r="AK124" s="275"/>
      <c r="AL124" s="275"/>
      <c r="AM124" s="275"/>
      <c r="AN124" s="275"/>
      <c r="AO124" s="275"/>
      <c r="AP124" s="275"/>
      <c r="AQ124" s="276"/>
      <c r="AR124" s="276"/>
      <c r="AS124" s="276"/>
      <c r="AT124" s="276"/>
      <c r="AU124" s="276"/>
      <c r="AV124" s="276"/>
      <c r="AW124" s="277"/>
      <c r="AX124" s="277"/>
      <c r="AY124" s="277"/>
      <c r="AZ124" s="277"/>
      <c r="BA124" s="277"/>
      <c r="BB124" s="277"/>
      <c r="BC124" s="278"/>
      <c r="BD124" s="278"/>
      <c r="BE124" s="278"/>
      <c r="BF124" s="278"/>
      <c r="BG124" s="278"/>
      <c r="BH124" s="278"/>
      <c r="BI124" s="279"/>
      <c r="BJ124" s="279"/>
      <c r="BK124" s="279"/>
      <c r="BL124" s="279"/>
      <c r="BM124" s="279"/>
      <c r="BN124" s="279"/>
      <c r="BO124" s="280"/>
      <c r="BP124" s="280"/>
      <c r="BQ124" s="280"/>
      <c r="BR124" s="280"/>
      <c r="BS124" s="280"/>
      <c r="BT124" s="280"/>
      <c r="BU124" s="281"/>
      <c r="BV124" s="281"/>
      <c r="BW124" s="281"/>
      <c r="BX124" s="281"/>
      <c r="BY124" s="281"/>
      <c r="BZ124" s="281"/>
      <c r="CA124" s="282"/>
      <c r="CB124" s="282"/>
      <c r="CC124" s="282"/>
      <c r="CD124" s="282"/>
      <c r="CE124" s="282"/>
      <c r="CF124" s="282"/>
      <c r="CG124" s="283"/>
      <c r="CH124" s="283"/>
      <c r="CI124" s="283"/>
      <c r="CJ124" s="283"/>
      <c r="CK124" s="283"/>
      <c r="CL124" s="283"/>
      <c r="CM124" s="284"/>
      <c r="CN124" s="284"/>
      <c r="CO124" s="284"/>
      <c r="CP124" s="284"/>
      <c r="CQ124" s="284"/>
      <c r="CR124" s="284"/>
      <c r="CS124" s="283"/>
      <c r="CT124" s="283"/>
      <c r="CU124" s="283"/>
      <c r="CV124" s="283"/>
      <c r="CW124" s="283"/>
      <c r="CX124" s="283"/>
      <c r="CY124" s="273"/>
      <c r="CZ124" s="285"/>
      <c r="DA124" s="286"/>
      <c r="DB124" s="287"/>
    </row>
    <row r="125" ht="15.75" customHeight="1">
      <c r="A125" s="304"/>
      <c r="B125" s="265"/>
      <c r="C125" s="266"/>
      <c r="D125" s="266"/>
      <c r="E125" s="266"/>
      <c r="F125" s="267"/>
      <c r="G125" s="267"/>
      <c r="H125" s="267"/>
      <c r="I125" s="267"/>
      <c r="J125" s="267"/>
      <c r="K125" s="267"/>
      <c r="L125" s="267"/>
      <c r="M125" s="269"/>
      <c r="N125" s="269"/>
      <c r="O125" s="269"/>
      <c r="P125" s="269"/>
      <c r="Q125" s="269"/>
      <c r="R125" s="269"/>
      <c r="S125" s="271"/>
      <c r="T125" s="271"/>
      <c r="U125" s="271"/>
      <c r="V125" s="271"/>
      <c r="W125" s="271"/>
      <c r="X125" s="271"/>
      <c r="Y125" s="273"/>
      <c r="Z125" s="273"/>
      <c r="AA125" s="273"/>
      <c r="AB125" s="273"/>
      <c r="AC125" s="273"/>
      <c r="AD125" s="273"/>
      <c r="AE125" s="274"/>
      <c r="AF125" s="274"/>
      <c r="AG125" s="274"/>
      <c r="AH125" s="274"/>
      <c r="AI125" s="274"/>
      <c r="AJ125" s="274"/>
      <c r="AK125" s="275"/>
      <c r="AL125" s="275"/>
      <c r="AM125" s="275"/>
      <c r="AN125" s="275"/>
      <c r="AO125" s="275"/>
      <c r="AP125" s="275"/>
      <c r="AQ125" s="276"/>
      <c r="AR125" s="276"/>
      <c r="AS125" s="276"/>
      <c r="AT125" s="276"/>
      <c r="AU125" s="276"/>
      <c r="AV125" s="276"/>
      <c r="AW125" s="277"/>
      <c r="AX125" s="277"/>
      <c r="AY125" s="277"/>
      <c r="AZ125" s="277"/>
      <c r="BA125" s="277"/>
      <c r="BB125" s="277"/>
      <c r="BC125" s="278"/>
      <c r="BD125" s="278"/>
      <c r="BE125" s="278"/>
      <c r="BF125" s="278"/>
      <c r="BG125" s="278"/>
      <c r="BH125" s="278"/>
      <c r="BI125" s="279"/>
      <c r="BJ125" s="279"/>
      <c r="BK125" s="279"/>
      <c r="BL125" s="279"/>
      <c r="BM125" s="279"/>
      <c r="BN125" s="279"/>
      <c r="BO125" s="280"/>
      <c r="BP125" s="280"/>
      <c r="BQ125" s="280"/>
      <c r="BR125" s="280"/>
      <c r="BS125" s="280"/>
      <c r="BT125" s="280"/>
      <c r="BU125" s="281"/>
      <c r="BV125" s="281"/>
      <c r="BW125" s="281"/>
      <c r="BX125" s="281"/>
      <c r="BY125" s="281"/>
      <c r="BZ125" s="281"/>
      <c r="CA125" s="282"/>
      <c r="CB125" s="282"/>
      <c r="CC125" s="282"/>
      <c r="CD125" s="282"/>
      <c r="CE125" s="282"/>
      <c r="CF125" s="282"/>
      <c r="CG125" s="283"/>
      <c r="CH125" s="283"/>
      <c r="CI125" s="283"/>
      <c r="CJ125" s="283"/>
      <c r="CK125" s="283"/>
      <c r="CL125" s="283"/>
      <c r="CM125" s="284"/>
      <c r="CN125" s="284"/>
      <c r="CO125" s="284"/>
      <c r="CP125" s="284"/>
      <c r="CQ125" s="284"/>
      <c r="CR125" s="284"/>
      <c r="CS125" s="283"/>
      <c r="CT125" s="283"/>
      <c r="CU125" s="283"/>
      <c r="CV125" s="283"/>
      <c r="CW125" s="283"/>
      <c r="CX125" s="283"/>
      <c r="CY125" s="273"/>
      <c r="CZ125" s="285"/>
      <c r="DA125" s="286"/>
      <c r="DB125" s="287"/>
    </row>
    <row r="126" ht="15.75" customHeight="1">
      <c r="A126" s="304"/>
      <c r="B126" s="265"/>
      <c r="C126" s="266"/>
      <c r="D126" s="266"/>
      <c r="E126" s="266"/>
      <c r="F126" s="267"/>
      <c r="G126" s="267"/>
      <c r="H126" s="267"/>
      <c r="I126" s="267"/>
      <c r="J126" s="267"/>
      <c r="K126" s="267"/>
      <c r="L126" s="267"/>
      <c r="M126" s="269"/>
      <c r="N126" s="269"/>
      <c r="O126" s="269"/>
      <c r="P126" s="269"/>
      <c r="Q126" s="269"/>
      <c r="R126" s="269"/>
      <c r="S126" s="271"/>
      <c r="T126" s="271"/>
      <c r="U126" s="271"/>
      <c r="V126" s="271"/>
      <c r="W126" s="271"/>
      <c r="X126" s="271"/>
      <c r="Y126" s="273"/>
      <c r="Z126" s="273"/>
      <c r="AA126" s="273"/>
      <c r="AB126" s="273"/>
      <c r="AC126" s="273"/>
      <c r="AD126" s="273"/>
      <c r="AE126" s="274"/>
      <c r="AF126" s="274"/>
      <c r="AG126" s="274"/>
      <c r="AH126" s="274"/>
      <c r="AI126" s="274"/>
      <c r="AJ126" s="274"/>
      <c r="AK126" s="275"/>
      <c r="AL126" s="275"/>
      <c r="AM126" s="275"/>
      <c r="AN126" s="275"/>
      <c r="AO126" s="275"/>
      <c r="AP126" s="275"/>
      <c r="AQ126" s="276"/>
      <c r="AR126" s="276"/>
      <c r="AS126" s="276"/>
      <c r="AT126" s="276"/>
      <c r="AU126" s="276"/>
      <c r="AV126" s="276"/>
      <c r="AW126" s="277"/>
      <c r="AX126" s="277"/>
      <c r="AY126" s="277"/>
      <c r="AZ126" s="277"/>
      <c r="BA126" s="277"/>
      <c r="BB126" s="277"/>
      <c r="BC126" s="278"/>
      <c r="BD126" s="278"/>
      <c r="BE126" s="278"/>
      <c r="BF126" s="278"/>
      <c r="BG126" s="278"/>
      <c r="BH126" s="278"/>
      <c r="BI126" s="279"/>
      <c r="BJ126" s="279"/>
      <c r="BK126" s="279"/>
      <c r="BL126" s="279"/>
      <c r="BM126" s="279"/>
      <c r="BN126" s="279"/>
      <c r="BO126" s="280"/>
      <c r="BP126" s="280"/>
      <c r="BQ126" s="280"/>
      <c r="BR126" s="280"/>
      <c r="BS126" s="280"/>
      <c r="BT126" s="280"/>
      <c r="BU126" s="281"/>
      <c r="BV126" s="281"/>
      <c r="BW126" s="281"/>
      <c r="BX126" s="281"/>
      <c r="BY126" s="281"/>
      <c r="BZ126" s="281"/>
      <c r="CA126" s="282"/>
      <c r="CB126" s="282"/>
      <c r="CC126" s="282"/>
      <c r="CD126" s="282"/>
      <c r="CE126" s="282"/>
      <c r="CF126" s="282"/>
      <c r="CG126" s="283"/>
      <c r="CH126" s="283"/>
      <c r="CI126" s="283"/>
      <c r="CJ126" s="283"/>
      <c r="CK126" s="283"/>
      <c r="CL126" s="283"/>
      <c r="CM126" s="284"/>
      <c r="CN126" s="284"/>
      <c r="CO126" s="284"/>
      <c r="CP126" s="284"/>
      <c r="CQ126" s="284"/>
      <c r="CR126" s="284"/>
      <c r="CS126" s="283"/>
      <c r="CT126" s="283"/>
      <c r="CU126" s="283"/>
      <c r="CV126" s="283"/>
      <c r="CW126" s="283"/>
      <c r="CX126" s="283"/>
      <c r="CY126" s="273"/>
      <c r="CZ126" s="285"/>
      <c r="DA126" s="286"/>
      <c r="DB126" s="287"/>
    </row>
    <row r="127" ht="15.75" customHeight="1">
      <c r="A127" s="304"/>
      <c r="B127" s="265"/>
      <c r="C127" s="266"/>
      <c r="D127" s="266"/>
      <c r="E127" s="266"/>
      <c r="F127" s="267"/>
      <c r="G127" s="267"/>
      <c r="H127" s="267"/>
      <c r="I127" s="267"/>
      <c r="J127" s="267"/>
      <c r="K127" s="267"/>
      <c r="L127" s="267"/>
      <c r="M127" s="269"/>
      <c r="N127" s="269"/>
      <c r="O127" s="269"/>
      <c r="P127" s="269"/>
      <c r="Q127" s="269"/>
      <c r="R127" s="269"/>
      <c r="S127" s="271"/>
      <c r="T127" s="271"/>
      <c r="U127" s="271"/>
      <c r="V127" s="271"/>
      <c r="W127" s="271"/>
      <c r="X127" s="271"/>
      <c r="Y127" s="273"/>
      <c r="Z127" s="273"/>
      <c r="AA127" s="273"/>
      <c r="AB127" s="273"/>
      <c r="AC127" s="273"/>
      <c r="AD127" s="273"/>
      <c r="AE127" s="274"/>
      <c r="AF127" s="274"/>
      <c r="AG127" s="274"/>
      <c r="AH127" s="274"/>
      <c r="AI127" s="274"/>
      <c r="AJ127" s="274"/>
      <c r="AK127" s="275"/>
      <c r="AL127" s="275"/>
      <c r="AM127" s="275"/>
      <c r="AN127" s="275"/>
      <c r="AO127" s="275"/>
      <c r="AP127" s="275"/>
      <c r="AQ127" s="276"/>
      <c r="AR127" s="276"/>
      <c r="AS127" s="276"/>
      <c r="AT127" s="276"/>
      <c r="AU127" s="276"/>
      <c r="AV127" s="276"/>
      <c r="AW127" s="277"/>
      <c r="AX127" s="277"/>
      <c r="AY127" s="277"/>
      <c r="AZ127" s="277"/>
      <c r="BA127" s="277"/>
      <c r="BB127" s="277"/>
      <c r="BC127" s="278"/>
      <c r="BD127" s="278"/>
      <c r="BE127" s="278"/>
      <c r="BF127" s="278"/>
      <c r="BG127" s="278"/>
      <c r="BH127" s="278"/>
      <c r="BI127" s="279"/>
      <c r="BJ127" s="279"/>
      <c r="BK127" s="279"/>
      <c r="BL127" s="279"/>
      <c r="BM127" s="279"/>
      <c r="BN127" s="279"/>
      <c r="BO127" s="280"/>
      <c r="BP127" s="280"/>
      <c r="BQ127" s="280"/>
      <c r="BR127" s="280"/>
      <c r="BS127" s="280"/>
      <c r="BT127" s="280"/>
      <c r="BU127" s="281"/>
      <c r="BV127" s="281"/>
      <c r="BW127" s="281"/>
      <c r="BX127" s="281"/>
      <c r="BY127" s="281"/>
      <c r="BZ127" s="281"/>
      <c r="CA127" s="282"/>
      <c r="CB127" s="282"/>
      <c r="CC127" s="282"/>
      <c r="CD127" s="282"/>
      <c r="CE127" s="282"/>
      <c r="CF127" s="282"/>
      <c r="CG127" s="283"/>
      <c r="CH127" s="283"/>
      <c r="CI127" s="283"/>
      <c r="CJ127" s="283"/>
      <c r="CK127" s="283"/>
      <c r="CL127" s="283"/>
      <c r="CM127" s="284"/>
      <c r="CN127" s="284"/>
      <c r="CO127" s="284"/>
      <c r="CP127" s="284"/>
      <c r="CQ127" s="284"/>
      <c r="CR127" s="284"/>
      <c r="CS127" s="283"/>
      <c r="CT127" s="283"/>
      <c r="CU127" s="283"/>
      <c r="CV127" s="283"/>
      <c r="CW127" s="283"/>
      <c r="CX127" s="283"/>
      <c r="CY127" s="273"/>
      <c r="CZ127" s="285"/>
      <c r="DA127" s="286"/>
      <c r="DB127" s="287"/>
    </row>
    <row r="128" ht="15.75" customHeight="1">
      <c r="A128" s="304"/>
      <c r="B128" s="265"/>
      <c r="C128" s="266"/>
      <c r="D128" s="266"/>
      <c r="E128" s="266"/>
      <c r="F128" s="267"/>
      <c r="G128" s="267"/>
      <c r="H128" s="267"/>
      <c r="I128" s="267"/>
      <c r="J128" s="267"/>
      <c r="K128" s="267"/>
      <c r="L128" s="267"/>
      <c r="M128" s="269"/>
      <c r="N128" s="269"/>
      <c r="O128" s="269"/>
      <c r="P128" s="269"/>
      <c r="Q128" s="269"/>
      <c r="R128" s="269"/>
      <c r="S128" s="271"/>
      <c r="T128" s="271"/>
      <c r="U128" s="271"/>
      <c r="V128" s="271"/>
      <c r="W128" s="271"/>
      <c r="X128" s="271"/>
      <c r="Y128" s="273"/>
      <c r="Z128" s="273"/>
      <c r="AA128" s="273"/>
      <c r="AB128" s="273"/>
      <c r="AC128" s="273"/>
      <c r="AD128" s="273"/>
      <c r="AE128" s="274"/>
      <c r="AF128" s="274"/>
      <c r="AG128" s="274"/>
      <c r="AH128" s="274"/>
      <c r="AI128" s="274"/>
      <c r="AJ128" s="274"/>
      <c r="AK128" s="275"/>
      <c r="AL128" s="275"/>
      <c r="AM128" s="275"/>
      <c r="AN128" s="275"/>
      <c r="AO128" s="275"/>
      <c r="AP128" s="275"/>
      <c r="AQ128" s="276"/>
      <c r="AR128" s="276"/>
      <c r="AS128" s="276"/>
      <c r="AT128" s="276"/>
      <c r="AU128" s="276"/>
      <c r="AV128" s="276"/>
      <c r="AW128" s="277"/>
      <c r="AX128" s="277"/>
      <c r="AY128" s="277"/>
      <c r="AZ128" s="277"/>
      <c r="BA128" s="277"/>
      <c r="BB128" s="277"/>
      <c r="BC128" s="278"/>
      <c r="BD128" s="278"/>
      <c r="BE128" s="278"/>
      <c r="BF128" s="278"/>
      <c r="BG128" s="278"/>
      <c r="BH128" s="278"/>
      <c r="BI128" s="279"/>
      <c r="BJ128" s="279"/>
      <c r="BK128" s="279"/>
      <c r="BL128" s="279"/>
      <c r="BM128" s="279"/>
      <c r="BN128" s="279"/>
      <c r="BO128" s="280"/>
      <c r="BP128" s="280"/>
      <c r="BQ128" s="280"/>
      <c r="BR128" s="280"/>
      <c r="BS128" s="280"/>
      <c r="BT128" s="280"/>
      <c r="BU128" s="281"/>
      <c r="BV128" s="281"/>
      <c r="BW128" s="281"/>
      <c r="BX128" s="281"/>
      <c r="BY128" s="281"/>
      <c r="BZ128" s="281"/>
      <c r="CA128" s="282"/>
      <c r="CB128" s="282"/>
      <c r="CC128" s="282"/>
      <c r="CD128" s="282"/>
      <c r="CE128" s="282"/>
      <c r="CF128" s="282"/>
      <c r="CG128" s="283"/>
      <c r="CH128" s="283"/>
      <c r="CI128" s="283"/>
      <c r="CJ128" s="283"/>
      <c r="CK128" s="283"/>
      <c r="CL128" s="283"/>
      <c r="CM128" s="284"/>
      <c r="CN128" s="284"/>
      <c r="CO128" s="284"/>
      <c r="CP128" s="284"/>
      <c r="CQ128" s="284"/>
      <c r="CR128" s="284"/>
      <c r="CS128" s="283"/>
      <c r="CT128" s="283"/>
      <c r="CU128" s="283"/>
      <c r="CV128" s="283"/>
      <c r="CW128" s="283"/>
      <c r="CX128" s="283"/>
      <c r="CY128" s="273"/>
      <c r="CZ128" s="285"/>
      <c r="DA128" s="286"/>
      <c r="DB128" s="287"/>
    </row>
    <row r="129" ht="15.75" customHeight="1">
      <c r="A129" s="304"/>
      <c r="B129" s="265"/>
      <c r="C129" s="266"/>
      <c r="D129" s="266"/>
      <c r="E129" s="266"/>
      <c r="F129" s="267"/>
      <c r="G129" s="267"/>
      <c r="H129" s="267"/>
      <c r="I129" s="267"/>
      <c r="J129" s="267"/>
      <c r="K129" s="267"/>
      <c r="L129" s="267"/>
      <c r="M129" s="269"/>
      <c r="N129" s="269"/>
      <c r="O129" s="269"/>
      <c r="P129" s="269"/>
      <c r="Q129" s="269"/>
      <c r="R129" s="269"/>
      <c r="S129" s="271"/>
      <c r="T129" s="271"/>
      <c r="U129" s="271"/>
      <c r="V129" s="271"/>
      <c r="W129" s="271"/>
      <c r="X129" s="271"/>
      <c r="Y129" s="273"/>
      <c r="Z129" s="273"/>
      <c r="AA129" s="273"/>
      <c r="AB129" s="273"/>
      <c r="AC129" s="273"/>
      <c r="AD129" s="273"/>
      <c r="AE129" s="274"/>
      <c r="AF129" s="274"/>
      <c r="AG129" s="274"/>
      <c r="AH129" s="274"/>
      <c r="AI129" s="274"/>
      <c r="AJ129" s="274"/>
      <c r="AK129" s="275"/>
      <c r="AL129" s="275"/>
      <c r="AM129" s="275"/>
      <c r="AN129" s="275"/>
      <c r="AO129" s="275"/>
      <c r="AP129" s="275"/>
      <c r="AQ129" s="276"/>
      <c r="AR129" s="276"/>
      <c r="AS129" s="276"/>
      <c r="AT129" s="276"/>
      <c r="AU129" s="276"/>
      <c r="AV129" s="276"/>
      <c r="AW129" s="277"/>
      <c r="AX129" s="277"/>
      <c r="AY129" s="277"/>
      <c r="AZ129" s="277"/>
      <c r="BA129" s="277"/>
      <c r="BB129" s="277"/>
      <c r="BC129" s="278"/>
      <c r="BD129" s="278"/>
      <c r="BE129" s="278"/>
      <c r="BF129" s="278"/>
      <c r="BG129" s="278"/>
      <c r="BH129" s="278"/>
      <c r="BI129" s="279"/>
      <c r="BJ129" s="279"/>
      <c r="BK129" s="279"/>
      <c r="BL129" s="279"/>
      <c r="BM129" s="279"/>
      <c r="BN129" s="279"/>
      <c r="BO129" s="280"/>
      <c r="BP129" s="280"/>
      <c r="BQ129" s="280"/>
      <c r="BR129" s="280"/>
      <c r="BS129" s="280"/>
      <c r="BT129" s="280"/>
      <c r="BU129" s="281"/>
      <c r="BV129" s="281"/>
      <c r="BW129" s="281"/>
      <c r="BX129" s="281"/>
      <c r="BY129" s="281"/>
      <c r="BZ129" s="281"/>
      <c r="CA129" s="282"/>
      <c r="CB129" s="282"/>
      <c r="CC129" s="282"/>
      <c r="CD129" s="282"/>
      <c r="CE129" s="282"/>
      <c r="CF129" s="282"/>
      <c r="CG129" s="283"/>
      <c r="CH129" s="283"/>
      <c r="CI129" s="283"/>
      <c r="CJ129" s="283"/>
      <c r="CK129" s="283"/>
      <c r="CL129" s="283"/>
      <c r="CM129" s="284"/>
      <c r="CN129" s="284"/>
      <c r="CO129" s="284"/>
      <c r="CP129" s="284"/>
      <c r="CQ129" s="284"/>
      <c r="CR129" s="284"/>
      <c r="CS129" s="283"/>
      <c r="CT129" s="283"/>
      <c r="CU129" s="283"/>
      <c r="CV129" s="283"/>
      <c r="CW129" s="283"/>
      <c r="CX129" s="283"/>
      <c r="CY129" s="273"/>
      <c r="CZ129" s="285"/>
      <c r="DA129" s="286"/>
      <c r="DB129" s="287"/>
    </row>
    <row r="130" ht="15.75" customHeight="1">
      <c r="A130" s="304"/>
      <c r="B130" s="265"/>
      <c r="C130" s="266"/>
      <c r="D130" s="266"/>
      <c r="E130" s="266"/>
      <c r="F130" s="267"/>
      <c r="G130" s="267"/>
      <c r="H130" s="267"/>
      <c r="I130" s="267"/>
      <c r="J130" s="267"/>
      <c r="K130" s="267"/>
      <c r="L130" s="267"/>
      <c r="M130" s="269"/>
      <c r="N130" s="269"/>
      <c r="O130" s="269"/>
      <c r="P130" s="269"/>
      <c r="Q130" s="269"/>
      <c r="R130" s="269"/>
      <c r="S130" s="271"/>
      <c r="T130" s="271"/>
      <c r="U130" s="271"/>
      <c r="V130" s="271"/>
      <c r="W130" s="271"/>
      <c r="X130" s="271"/>
      <c r="Y130" s="273"/>
      <c r="Z130" s="273"/>
      <c r="AA130" s="273"/>
      <c r="AB130" s="273"/>
      <c r="AC130" s="273"/>
      <c r="AD130" s="273"/>
      <c r="AE130" s="274"/>
      <c r="AF130" s="274"/>
      <c r="AG130" s="274"/>
      <c r="AH130" s="274"/>
      <c r="AI130" s="274"/>
      <c r="AJ130" s="274"/>
      <c r="AK130" s="275"/>
      <c r="AL130" s="275"/>
      <c r="AM130" s="275"/>
      <c r="AN130" s="275"/>
      <c r="AO130" s="275"/>
      <c r="AP130" s="275"/>
      <c r="AQ130" s="276"/>
      <c r="AR130" s="276"/>
      <c r="AS130" s="276"/>
      <c r="AT130" s="276"/>
      <c r="AU130" s="276"/>
      <c r="AV130" s="276"/>
      <c r="AW130" s="277"/>
      <c r="AX130" s="277"/>
      <c r="AY130" s="277"/>
      <c r="AZ130" s="277"/>
      <c r="BA130" s="277"/>
      <c r="BB130" s="277"/>
      <c r="BC130" s="278"/>
      <c r="BD130" s="278"/>
      <c r="BE130" s="278"/>
      <c r="BF130" s="278"/>
      <c r="BG130" s="278"/>
      <c r="BH130" s="278"/>
      <c r="BI130" s="279"/>
      <c r="BJ130" s="279"/>
      <c r="BK130" s="279"/>
      <c r="BL130" s="279"/>
      <c r="BM130" s="279"/>
      <c r="BN130" s="279"/>
      <c r="BO130" s="280"/>
      <c r="BP130" s="280"/>
      <c r="BQ130" s="280"/>
      <c r="BR130" s="280"/>
      <c r="BS130" s="280"/>
      <c r="BT130" s="280"/>
      <c r="BU130" s="281"/>
      <c r="BV130" s="281"/>
      <c r="BW130" s="281"/>
      <c r="BX130" s="281"/>
      <c r="BY130" s="281"/>
      <c r="BZ130" s="281"/>
      <c r="CA130" s="282"/>
      <c r="CB130" s="282"/>
      <c r="CC130" s="282"/>
      <c r="CD130" s="282"/>
      <c r="CE130" s="282"/>
      <c r="CF130" s="282"/>
      <c r="CG130" s="283"/>
      <c r="CH130" s="283"/>
      <c r="CI130" s="283"/>
      <c r="CJ130" s="283"/>
      <c r="CK130" s="283"/>
      <c r="CL130" s="283"/>
      <c r="CM130" s="284"/>
      <c r="CN130" s="284"/>
      <c r="CO130" s="284"/>
      <c r="CP130" s="284"/>
      <c r="CQ130" s="284"/>
      <c r="CR130" s="284"/>
      <c r="CS130" s="283"/>
      <c r="CT130" s="283"/>
      <c r="CU130" s="283"/>
      <c r="CV130" s="283"/>
      <c r="CW130" s="283"/>
      <c r="CX130" s="283"/>
      <c r="CY130" s="273"/>
      <c r="CZ130" s="285"/>
      <c r="DA130" s="286"/>
      <c r="DB130" s="287"/>
    </row>
    <row r="131" ht="15.75" customHeight="1">
      <c r="A131" s="304"/>
      <c r="B131" s="265"/>
      <c r="C131" s="266"/>
      <c r="D131" s="266"/>
      <c r="E131" s="266"/>
      <c r="F131" s="267"/>
      <c r="G131" s="267"/>
      <c r="H131" s="267"/>
      <c r="I131" s="267"/>
      <c r="J131" s="267"/>
      <c r="K131" s="267"/>
      <c r="L131" s="267"/>
      <c r="M131" s="269"/>
      <c r="N131" s="269"/>
      <c r="O131" s="269"/>
      <c r="P131" s="269"/>
      <c r="Q131" s="269"/>
      <c r="R131" s="269"/>
      <c r="S131" s="271"/>
      <c r="T131" s="271"/>
      <c r="U131" s="271"/>
      <c r="V131" s="271"/>
      <c r="W131" s="271"/>
      <c r="X131" s="271"/>
      <c r="Y131" s="273"/>
      <c r="Z131" s="273"/>
      <c r="AA131" s="273"/>
      <c r="AB131" s="273"/>
      <c r="AC131" s="273"/>
      <c r="AD131" s="273"/>
      <c r="AE131" s="274"/>
      <c r="AF131" s="274"/>
      <c r="AG131" s="274"/>
      <c r="AH131" s="274"/>
      <c r="AI131" s="274"/>
      <c r="AJ131" s="274"/>
      <c r="AK131" s="275"/>
      <c r="AL131" s="275"/>
      <c r="AM131" s="275"/>
      <c r="AN131" s="275"/>
      <c r="AO131" s="275"/>
      <c r="AP131" s="275"/>
      <c r="AQ131" s="276"/>
      <c r="AR131" s="276"/>
      <c r="AS131" s="276"/>
      <c r="AT131" s="276"/>
      <c r="AU131" s="276"/>
      <c r="AV131" s="276"/>
      <c r="AW131" s="277"/>
      <c r="AX131" s="277"/>
      <c r="AY131" s="277"/>
      <c r="AZ131" s="277"/>
      <c r="BA131" s="277"/>
      <c r="BB131" s="277"/>
      <c r="BC131" s="278"/>
      <c r="BD131" s="278"/>
      <c r="BE131" s="278"/>
      <c r="BF131" s="278"/>
      <c r="BG131" s="278"/>
      <c r="BH131" s="278"/>
      <c r="BI131" s="279"/>
      <c r="BJ131" s="279"/>
      <c r="BK131" s="279"/>
      <c r="BL131" s="279"/>
      <c r="BM131" s="279"/>
      <c r="BN131" s="279"/>
      <c r="BO131" s="280"/>
      <c r="BP131" s="280"/>
      <c r="BQ131" s="280"/>
      <c r="BR131" s="280"/>
      <c r="BS131" s="280"/>
      <c r="BT131" s="280"/>
      <c r="BU131" s="281"/>
      <c r="BV131" s="281"/>
      <c r="BW131" s="281"/>
      <c r="BX131" s="281"/>
      <c r="BY131" s="281"/>
      <c r="BZ131" s="281"/>
      <c r="CA131" s="282"/>
      <c r="CB131" s="282"/>
      <c r="CC131" s="282"/>
      <c r="CD131" s="282"/>
      <c r="CE131" s="282"/>
      <c r="CF131" s="282"/>
      <c r="CG131" s="283"/>
      <c r="CH131" s="283"/>
      <c r="CI131" s="283"/>
      <c r="CJ131" s="283"/>
      <c r="CK131" s="283"/>
      <c r="CL131" s="283"/>
      <c r="CM131" s="284"/>
      <c r="CN131" s="284"/>
      <c r="CO131" s="284"/>
      <c r="CP131" s="284"/>
      <c r="CQ131" s="284"/>
      <c r="CR131" s="284"/>
      <c r="CS131" s="283"/>
      <c r="CT131" s="283"/>
      <c r="CU131" s="283"/>
      <c r="CV131" s="283"/>
      <c r="CW131" s="283"/>
      <c r="CX131" s="283"/>
      <c r="CY131" s="273"/>
      <c r="CZ131" s="285"/>
      <c r="DA131" s="286"/>
      <c r="DB131" s="287"/>
    </row>
    <row r="132" ht="15.75" customHeight="1">
      <c r="A132" s="304"/>
      <c r="B132" s="265"/>
      <c r="C132" s="266"/>
      <c r="D132" s="266"/>
      <c r="E132" s="266"/>
      <c r="F132" s="267"/>
      <c r="G132" s="267"/>
      <c r="H132" s="267"/>
      <c r="I132" s="267"/>
      <c r="J132" s="267"/>
      <c r="K132" s="267"/>
      <c r="L132" s="267"/>
      <c r="M132" s="269"/>
      <c r="N132" s="269"/>
      <c r="O132" s="269"/>
      <c r="P132" s="269"/>
      <c r="Q132" s="269"/>
      <c r="R132" s="269"/>
      <c r="S132" s="271"/>
      <c r="T132" s="271"/>
      <c r="U132" s="271"/>
      <c r="V132" s="271"/>
      <c r="W132" s="271"/>
      <c r="X132" s="271"/>
      <c r="Y132" s="273"/>
      <c r="Z132" s="273"/>
      <c r="AA132" s="273"/>
      <c r="AB132" s="273"/>
      <c r="AC132" s="273"/>
      <c r="AD132" s="273"/>
      <c r="AE132" s="274"/>
      <c r="AF132" s="274"/>
      <c r="AG132" s="274"/>
      <c r="AH132" s="274"/>
      <c r="AI132" s="274"/>
      <c r="AJ132" s="274"/>
      <c r="AK132" s="275"/>
      <c r="AL132" s="275"/>
      <c r="AM132" s="275"/>
      <c r="AN132" s="275"/>
      <c r="AO132" s="275"/>
      <c r="AP132" s="275"/>
      <c r="AQ132" s="276"/>
      <c r="AR132" s="276"/>
      <c r="AS132" s="276"/>
      <c r="AT132" s="276"/>
      <c r="AU132" s="276"/>
      <c r="AV132" s="276"/>
      <c r="AW132" s="277"/>
      <c r="AX132" s="277"/>
      <c r="AY132" s="277"/>
      <c r="AZ132" s="277"/>
      <c r="BA132" s="277"/>
      <c r="BB132" s="277"/>
      <c r="BC132" s="278"/>
      <c r="BD132" s="278"/>
      <c r="BE132" s="278"/>
      <c r="BF132" s="278"/>
      <c r="BG132" s="278"/>
      <c r="BH132" s="278"/>
      <c r="BI132" s="279"/>
      <c r="BJ132" s="279"/>
      <c r="BK132" s="279"/>
      <c r="BL132" s="279"/>
      <c r="BM132" s="279"/>
      <c r="BN132" s="279"/>
      <c r="BO132" s="280"/>
      <c r="BP132" s="280"/>
      <c r="BQ132" s="280"/>
      <c r="BR132" s="280"/>
      <c r="BS132" s="280"/>
      <c r="BT132" s="280"/>
      <c r="BU132" s="281"/>
      <c r="BV132" s="281"/>
      <c r="BW132" s="281"/>
      <c r="BX132" s="281"/>
      <c r="BY132" s="281"/>
      <c r="BZ132" s="281"/>
      <c r="CA132" s="282"/>
      <c r="CB132" s="282"/>
      <c r="CC132" s="282"/>
      <c r="CD132" s="282"/>
      <c r="CE132" s="282"/>
      <c r="CF132" s="282"/>
      <c r="CG132" s="283"/>
      <c r="CH132" s="283"/>
      <c r="CI132" s="283"/>
      <c r="CJ132" s="283"/>
      <c r="CK132" s="283"/>
      <c r="CL132" s="283"/>
      <c r="CM132" s="284"/>
      <c r="CN132" s="284"/>
      <c r="CO132" s="284"/>
      <c r="CP132" s="284"/>
      <c r="CQ132" s="284"/>
      <c r="CR132" s="284"/>
      <c r="CS132" s="283"/>
      <c r="CT132" s="283"/>
      <c r="CU132" s="283"/>
      <c r="CV132" s="283"/>
      <c r="CW132" s="283"/>
      <c r="CX132" s="283"/>
      <c r="CY132" s="273"/>
      <c r="CZ132" s="285"/>
      <c r="DA132" s="286"/>
      <c r="DB132" s="287"/>
    </row>
    <row r="133" ht="15.75" customHeight="1">
      <c r="A133" s="304"/>
      <c r="B133" s="265"/>
      <c r="C133" s="266"/>
      <c r="D133" s="266"/>
      <c r="E133" s="266"/>
      <c r="F133" s="267"/>
      <c r="G133" s="267"/>
      <c r="H133" s="267"/>
      <c r="I133" s="267"/>
      <c r="J133" s="267"/>
      <c r="K133" s="267"/>
      <c r="L133" s="267"/>
      <c r="M133" s="269"/>
      <c r="N133" s="269"/>
      <c r="O133" s="269"/>
      <c r="P133" s="269"/>
      <c r="Q133" s="269"/>
      <c r="R133" s="269"/>
      <c r="S133" s="271"/>
      <c r="T133" s="271"/>
      <c r="U133" s="271"/>
      <c r="V133" s="271"/>
      <c r="W133" s="271"/>
      <c r="X133" s="271"/>
      <c r="Y133" s="273"/>
      <c r="Z133" s="273"/>
      <c r="AA133" s="273"/>
      <c r="AB133" s="273"/>
      <c r="AC133" s="273"/>
      <c r="AD133" s="273"/>
      <c r="AE133" s="274"/>
      <c r="AF133" s="274"/>
      <c r="AG133" s="274"/>
      <c r="AH133" s="274"/>
      <c r="AI133" s="274"/>
      <c r="AJ133" s="274"/>
      <c r="AK133" s="275"/>
      <c r="AL133" s="275"/>
      <c r="AM133" s="275"/>
      <c r="AN133" s="275"/>
      <c r="AO133" s="275"/>
      <c r="AP133" s="275"/>
      <c r="AQ133" s="276"/>
      <c r="AR133" s="276"/>
      <c r="AS133" s="276"/>
      <c r="AT133" s="276"/>
      <c r="AU133" s="276"/>
      <c r="AV133" s="276"/>
      <c r="AW133" s="277"/>
      <c r="AX133" s="277"/>
      <c r="AY133" s="277"/>
      <c r="AZ133" s="277"/>
      <c r="BA133" s="277"/>
      <c r="BB133" s="277"/>
      <c r="BC133" s="278"/>
      <c r="BD133" s="278"/>
      <c r="BE133" s="278"/>
      <c r="BF133" s="278"/>
      <c r="BG133" s="278"/>
      <c r="BH133" s="278"/>
      <c r="BI133" s="279"/>
      <c r="BJ133" s="279"/>
      <c r="BK133" s="279"/>
      <c r="BL133" s="279"/>
      <c r="BM133" s="279"/>
      <c r="BN133" s="279"/>
      <c r="BO133" s="280"/>
      <c r="BP133" s="280"/>
      <c r="BQ133" s="280"/>
      <c r="BR133" s="280"/>
      <c r="BS133" s="280"/>
      <c r="BT133" s="280"/>
      <c r="BU133" s="281"/>
      <c r="BV133" s="281"/>
      <c r="BW133" s="281"/>
      <c r="BX133" s="281"/>
      <c r="BY133" s="281"/>
      <c r="BZ133" s="281"/>
      <c r="CA133" s="282"/>
      <c r="CB133" s="282"/>
      <c r="CC133" s="282"/>
      <c r="CD133" s="282"/>
      <c r="CE133" s="282"/>
      <c r="CF133" s="282"/>
      <c r="CG133" s="283"/>
      <c r="CH133" s="283"/>
      <c r="CI133" s="283"/>
      <c r="CJ133" s="283"/>
      <c r="CK133" s="283"/>
      <c r="CL133" s="283"/>
      <c r="CM133" s="284"/>
      <c r="CN133" s="284"/>
      <c r="CO133" s="284"/>
      <c r="CP133" s="284"/>
      <c r="CQ133" s="284"/>
      <c r="CR133" s="284"/>
      <c r="CS133" s="283"/>
      <c r="CT133" s="283"/>
      <c r="CU133" s="283"/>
      <c r="CV133" s="283"/>
      <c r="CW133" s="283"/>
      <c r="CX133" s="283"/>
      <c r="CY133" s="273"/>
      <c r="CZ133" s="285"/>
      <c r="DA133" s="286"/>
      <c r="DB133" s="287"/>
    </row>
    <row r="134" ht="15.75" customHeight="1">
      <c r="A134" s="304"/>
      <c r="B134" s="265"/>
      <c r="C134" s="266"/>
      <c r="D134" s="266"/>
      <c r="E134" s="266"/>
      <c r="F134" s="267"/>
      <c r="G134" s="267"/>
      <c r="H134" s="267"/>
      <c r="I134" s="267"/>
      <c r="J134" s="267"/>
      <c r="K134" s="267"/>
      <c r="L134" s="267"/>
      <c r="M134" s="269"/>
      <c r="N134" s="269"/>
      <c r="O134" s="269"/>
      <c r="P134" s="269"/>
      <c r="Q134" s="269"/>
      <c r="R134" s="269"/>
      <c r="S134" s="271"/>
      <c r="T134" s="271"/>
      <c r="U134" s="271"/>
      <c r="V134" s="271"/>
      <c r="W134" s="271"/>
      <c r="X134" s="271"/>
      <c r="Y134" s="273"/>
      <c r="Z134" s="273"/>
      <c r="AA134" s="273"/>
      <c r="AB134" s="273"/>
      <c r="AC134" s="273"/>
      <c r="AD134" s="273"/>
      <c r="AE134" s="274"/>
      <c r="AF134" s="274"/>
      <c r="AG134" s="274"/>
      <c r="AH134" s="274"/>
      <c r="AI134" s="274"/>
      <c r="AJ134" s="274"/>
      <c r="AK134" s="275"/>
      <c r="AL134" s="275"/>
      <c r="AM134" s="275"/>
      <c r="AN134" s="275"/>
      <c r="AO134" s="275"/>
      <c r="AP134" s="275"/>
      <c r="AQ134" s="276"/>
      <c r="AR134" s="276"/>
      <c r="AS134" s="276"/>
      <c r="AT134" s="276"/>
      <c r="AU134" s="276"/>
      <c r="AV134" s="276"/>
      <c r="AW134" s="277"/>
      <c r="AX134" s="277"/>
      <c r="AY134" s="277"/>
      <c r="AZ134" s="277"/>
      <c r="BA134" s="277"/>
      <c r="BB134" s="277"/>
      <c r="BC134" s="278"/>
      <c r="BD134" s="278"/>
      <c r="BE134" s="278"/>
      <c r="BF134" s="278"/>
      <c r="BG134" s="278"/>
      <c r="BH134" s="278"/>
      <c r="BI134" s="279"/>
      <c r="BJ134" s="279"/>
      <c r="BK134" s="279"/>
      <c r="BL134" s="279"/>
      <c r="BM134" s="279"/>
      <c r="BN134" s="279"/>
      <c r="BO134" s="280"/>
      <c r="BP134" s="280"/>
      <c r="BQ134" s="280"/>
      <c r="BR134" s="280"/>
      <c r="BS134" s="280"/>
      <c r="BT134" s="280"/>
      <c r="BU134" s="281"/>
      <c r="BV134" s="281"/>
      <c r="BW134" s="281"/>
      <c r="BX134" s="281"/>
      <c r="BY134" s="281"/>
      <c r="BZ134" s="281"/>
      <c r="CA134" s="282"/>
      <c r="CB134" s="282"/>
      <c r="CC134" s="282"/>
      <c r="CD134" s="282"/>
      <c r="CE134" s="282"/>
      <c r="CF134" s="282"/>
      <c r="CG134" s="283"/>
      <c r="CH134" s="283"/>
      <c r="CI134" s="283"/>
      <c r="CJ134" s="283"/>
      <c r="CK134" s="283"/>
      <c r="CL134" s="283"/>
      <c r="CM134" s="284"/>
      <c r="CN134" s="284"/>
      <c r="CO134" s="284"/>
      <c r="CP134" s="284"/>
      <c r="CQ134" s="284"/>
      <c r="CR134" s="284"/>
      <c r="CS134" s="283"/>
      <c r="CT134" s="283"/>
      <c r="CU134" s="283"/>
      <c r="CV134" s="283"/>
      <c r="CW134" s="283"/>
      <c r="CX134" s="283"/>
      <c r="CY134" s="273"/>
      <c r="CZ134" s="285"/>
      <c r="DA134" s="286"/>
      <c r="DB134" s="287"/>
    </row>
    <row r="135" ht="15.75" customHeight="1">
      <c r="A135" s="304"/>
      <c r="B135" s="265"/>
      <c r="C135" s="266"/>
      <c r="D135" s="266"/>
      <c r="E135" s="266"/>
      <c r="F135" s="267"/>
      <c r="G135" s="267"/>
      <c r="H135" s="267"/>
      <c r="I135" s="267"/>
      <c r="J135" s="267"/>
      <c r="K135" s="267"/>
      <c r="L135" s="267"/>
      <c r="M135" s="269"/>
      <c r="N135" s="269"/>
      <c r="O135" s="269"/>
      <c r="P135" s="269"/>
      <c r="Q135" s="269"/>
      <c r="R135" s="269"/>
      <c r="S135" s="271"/>
      <c r="T135" s="271"/>
      <c r="U135" s="271"/>
      <c r="V135" s="271"/>
      <c r="W135" s="271"/>
      <c r="X135" s="271"/>
      <c r="Y135" s="273"/>
      <c r="Z135" s="273"/>
      <c r="AA135" s="273"/>
      <c r="AB135" s="273"/>
      <c r="AC135" s="273"/>
      <c r="AD135" s="273"/>
      <c r="AE135" s="274"/>
      <c r="AF135" s="274"/>
      <c r="AG135" s="274"/>
      <c r="AH135" s="274"/>
      <c r="AI135" s="274"/>
      <c r="AJ135" s="274"/>
      <c r="AK135" s="275"/>
      <c r="AL135" s="275"/>
      <c r="AM135" s="275"/>
      <c r="AN135" s="275"/>
      <c r="AO135" s="275"/>
      <c r="AP135" s="275"/>
      <c r="AQ135" s="276"/>
      <c r="AR135" s="276"/>
      <c r="AS135" s="276"/>
      <c r="AT135" s="276"/>
      <c r="AU135" s="276"/>
      <c r="AV135" s="276"/>
      <c r="AW135" s="277"/>
      <c r="AX135" s="277"/>
      <c r="AY135" s="277"/>
      <c r="AZ135" s="277"/>
      <c r="BA135" s="277"/>
      <c r="BB135" s="277"/>
      <c r="BC135" s="278"/>
      <c r="BD135" s="278"/>
      <c r="BE135" s="278"/>
      <c r="BF135" s="278"/>
      <c r="BG135" s="278"/>
      <c r="BH135" s="278"/>
      <c r="BI135" s="279"/>
      <c r="BJ135" s="279"/>
      <c r="BK135" s="279"/>
      <c r="BL135" s="279"/>
      <c r="BM135" s="279"/>
      <c r="BN135" s="279"/>
      <c r="BO135" s="280"/>
      <c r="BP135" s="280"/>
      <c r="BQ135" s="280"/>
      <c r="BR135" s="280"/>
      <c r="BS135" s="280"/>
      <c r="BT135" s="280"/>
      <c r="BU135" s="281"/>
      <c r="BV135" s="281"/>
      <c r="BW135" s="281"/>
      <c r="BX135" s="281"/>
      <c r="BY135" s="281"/>
      <c r="BZ135" s="281"/>
      <c r="CA135" s="282"/>
      <c r="CB135" s="282"/>
      <c r="CC135" s="282"/>
      <c r="CD135" s="282"/>
      <c r="CE135" s="282"/>
      <c r="CF135" s="282"/>
      <c r="CG135" s="283"/>
      <c r="CH135" s="283"/>
      <c r="CI135" s="283"/>
      <c r="CJ135" s="283"/>
      <c r="CK135" s="283"/>
      <c r="CL135" s="283"/>
      <c r="CM135" s="284"/>
      <c r="CN135" s="284"/>
      <c r="CO135" s="284"/>
      <c r="CP135" s="284"/>
      <c r="CQ135" s="284"/>
      <c r="CR135" s="284"/>
      <c r="CS135" s="283"/>
      <c r="CT135" s="283"/>
      <c r="CU135" s="283"/>
      <c r="CV135" s="283"/>
      <c r="CW135" s="283"/>
      <c r="CX135" s="283"/>
      <c r="CY135" s="273"/>
      <c r="CZ135" s="285"/>
      <c r="DA135" s="286"/>
      <c r="DB135" s="287"/>
    </row>
    <row r="136" ht="15.75" customHeight="1">
      <c r="A136" s="304"/>
      <c r="B136" s="265"/>
      <c r="C136" s="266"/>
      <c r="D136" s="266"/>
      <c r="E136" s="266"/>
      <c r="F136" s="267"/>
      <c r="G136" s="267"/>
      <c r="H136" s="267"/>
      <c r="I136" s="267"/>
      <c r="J136" s="267"/>
      <c r="K136" s="267"/>
      <c r="L136" s="267"/>
      <c r="M136" s="269"/>
      <c r="N136" s="269"/>
      <c r="O136" s="269"/>
      <c r="P136" s="269"/>
      <c r="Q136" s="269"/>
      <c r="R136" s="269"/>
      <c r="S136" s="271"/>
      <c r="T136" s="271"/>
      <c r="U136" s="271"/>
      <c r="V136" s="271"/>
      <c r="W136" s="271"/>
      <c r="X136" s="271"/>
      <c r="Y136" s="273"/>
      <c r="Z136" s="273"/>
      <c r="AA136" s="273"/>
      <c r="AB136" s="273"/>
      <c r="AC136" s="273"/>
      <c r="AD136" s="273"/>
      <c r="AE136" s="274"/>
      <c r="AF136" s="274"/>
      <c r="AG136" s="274"/>
      <c r="AH136" s="274"/>
      <c r="AI136" s="274"/>
      <c r="AJ136" s="274"/>
      <c r="AK136" s="275"/>
      <c r="AL136" s="275"/>
      <c r="AM136" s="275"/>
      <c r="AN136" s="275"/>
      <c r="AO136" s="275"/>
      <c r="AP136" s="275"/>
      <c r="AQ136" s="276"/>
      <c r="AR136" s="276"/>
      <c r="AS136" s="276"/>
      <c r="AT136" s="276"/>
      <c r="AU136" s="276"/>
      <c r="AV136" s="276"/>
      <c r="AW136" s="277"/>
      <c r="AX136" s="277"/>
      <c r="AY136" s="277"/>
      <c r="AZ136" s="277"/>
      <c r="BA136" s="277"/>
      <c r="BB136" s="277"/>
      <c r="BC136" s="278"/>
      <c r="BD136" s="278"/>
      <c r="BE136" s="278"/>
      <c r="BF136" s="278"/>
      <c r="BG136" s="278"/>
      <c r="BH136" s="278"/>
      <c r="BI136" s="279"/>
      <c r="BJ136" s="279"/>
      <c r="BK136" s="279"/>
      <c r="BL136" s="279"/>
      <c r="BM136" s="279"/>
      <c r="BN136" s="279"/>
      <c r="BO136" s="280"/>
      <c r="BP136" s="280"/>
      <c r="BQ136" s="280"/>
      <c r="BR136" s="280"/>
      <c r="BS136" s="280"/>
      <c r="BT136" s="280"/>
      <c r="BU136" s="281"/>
      <c r="BV136" s="281"/>
      <c r="BW136" s="281"/>
      <c r="BX136" s="281"/>
      <c r="BY136" s="281"/>
      <c r="BZ136" s="281"/>
      <c r="CA136" s="282"/>
      <c r="CB136" s="282"/>
      <c r="CC136" s="282"/>
      <c r="CD136" s="282"/>
      <c r="CE136" s="282"/>
      <c r="CF136" s="282"/>
      <c r="CG136" s="283"/>
      <c r="CH136" s="283"/>
      <c r="CI136" s="283"/>
      <c r="CJ136" s="283"/>
      <c r="CK136" s="283"/>
      <c r="CL136" s="283"/>
      <c r="CM136" s="284"/>
      <c r="CN136" s="284"/>
      <c r="CO136" s="284"/>
      <c r="CP136" s="284"/>
      <c r="CQ136" s="284"/>
      <c r="CR136" s="284"/>
      <c r="CS136" s="283"/>
      <c r="CT136" s="283"/>
      <c r="CU136" s="283"/>
      <c r="CV136" s="283"/>
      <c r="CW136" s="283"/>
      <c r="CX136" s="283"/>
      <c r="CY136" s="273"/>
      <c r="CZ136" s="285"/>
      <c r="DA136" s="286"/>
      <c r="DB136" s="287"/>
    </row>
    <row r="137" ht="15.75" customHeight="1">
      <c r="A137" s="304"/>
      <c r="B137" s="265"/>
      <c r="C137" s="266"/>
      <c r="D137" s="266"/>
      <c r="E137" s="266"/>
      <c r="F137" s="267"/>
      <c r="G137" s="267"/>
      <c r="H137" s="267"/>
      <c r="I137" s="267"/>
      <c r="J137" s="267"/>
      <c r="K137" s="267"/>
      <c r="L137" s="267"/>
      <c r="M137" s="269"/>
      <c r="N137" s="269"/>
      <c r="O137" s="269"/>
      <c r="P137" s="269"/>
      <c r="Q137" s="269"/>
      <c r="R137" s="269"/>
      <c r="S137" s="271"/>
      <c r="T137" s="271"/>
      <c r="U137" s="271"/>
      <c r="V137" s="271"/>
      <c r="W137" s="271"/>
      <c r="X137" s="271"/>
      <c r="Y137" s="273"/>
      <c r="Z137" s="273"/>
      <c r="AA137" s="273"/>
      <c r="AB137" s="273"/>
      <c r="AC137" s="273"/>
      <c r="AD137" s="273"/>
      <c r="AE137" s="274"/>
      <c r="AF137" s="274"/>
      <c r="AG137" s="274"/>
      <c r="AH137" s="274"/>
      <c r="AI137" s="274"/>
      <c r="AJ137" s="274"/>
      <c r="AK137" s="275"/>
      <c r="AL137" s="275"/>
      <c r="AM137" s="275"/>
      <c r="AN137" s="275"/>
      <c r="AO137" s="275"/>
      <c r="AP137" s="275"/>
      <c r="AQ137" s="276"/>
      <c r="AR137" s="276"/>
      <c r="AS137" s="276"/>
      <c r="AT137" s="276"/>
      <c r="AU137" s="276"/>
      <c r="AV137" s="276"/>
      <c r="AW137" s="277"/>
      <c r="AX137" s="277"/>
      <c r="AY137" s="277"/>
      <c r="AZ137" s="277"/>
      <c r="BA137" s="277"/>
      <c r="BB137" s="277"/>
      <c r="BC137" s="278"/>
      <c r="BD137" s="278"/>
      <c r="BE137" s="278"/>
      <c r="BF137" s="278"/>
      <c r="BG137" s="278"/>
      <c r="BH137" s="278"/>
      <c r="BI137" s="279"/>
      <c r="BJ137" s="279"/>
      <c r="BK137" s="279"/>
      <c r="BL137" s="279"/>
      <c r="BM137" s="279"/>
      <c r="BN137" s="279"/>
      <c r="BO137" s="280"/>
      <c r="BP137" s="280"/>
      <c r="BQ137" s="280"/>
      <c r="BR137" s="280"/>
      <c r="BS137" s="280"/>
      <c r="BT137" s="280"/>
      <c r="BU137" s="281"/>
      <c r="BV137" s="281"/>
      <c r="BW137" s="281"/>
      <c r="BX137" s="281"/>
      <c r="BY137" s="281"/>
      <c r="BZ137" s="281"/>
      <c r="CA137" s="282"/>
      <c r="CB137" s="282"/>
      <c r="CC137" s="282"/>
      <c r="CD137" s="282"/>
      <c r="CE137" s="282"/>
      <c r="CF137" s="282"/>
      <c r="CG137" s="283"/>
      <c r="CH137" s="283"/>
      <c r="CI137" s="283"/>
      <c r="CJ137" s="283"/>
      <c r="CK137" s="283"/>
      <c r="CL137" s="283"/>
      <c r="CM137" s="284"/>
      <c r="CN137" s="284"/>
      <c r="CO137" s="284"/>
      <c r="CP137" s="284"/>
      <c r="CQ137" s="284"/>
      <c r="CR137" s="284"/>
      <c r="CS137" s="283"/>
      <c r="CT137" s="283"/>
      <c r="CU137" s="283"/>
      <c r="CV137" s="283"/>
      <c r="CW137" s="283"/>
      <c r="CX137" s="283"/>
      <c r="CY137" s="273"/>
      <c r="CZ137" s="285"/>
      <c r="DA137" s="286"/>
      <c r="DB137" s="287"/>
    </row>
    <row r="138" ht="15.75" customHeight="1">
      <c r="A138" s="304"/>
      <c r="B138" s="265"/>
      <c r="C138" s="266"/>
      <c r="D138" s="266"/>
      <c r="E138" s="266"/>
      <c r="F138" s="267"/>
      <c r="G138" s="267"/>
      <c r="H138" s="267"/>
      <c r="I138" s="267"/>
      <c r="J138" s="267"/>
      <c r="K138" s="267"/>
      <c r="L138" s="267"/>
      <c r="M138" s="269"/>
      <c r="N138" s="269"/>
      <c r="O138" s="269"/>
      <c r="P138" s="269"/>
      <c r="Q138" s="269"/>
      <c r="R138" s="269"/>
      <c r="S138" s="271"/>
      <c r="T138" s="271"/>
      <c r="U138" s="271"/>
      <c r="V138" s="271"/>
      <c r="W138" s="271"/>
      <c r="X138" s="271"/>
      <c r="Y138" s="273"/>
      <c r="Z138" s="273"/>
      <c r="AA138" s="273"/>
      <c r="AB138" s="273"/>
      <c r="AC138" s="273"/>
      <c r="AD138" s="273"/>
      <c r="AE138" s="274"/>
      <c r="AF138" s="274"/>
      <c r="AG138" s="274"/>
      <c r="AH138" s="274"/>
      <c r="AI138" s="274"/>
      <c r="AJ138" s="274"/>
      <c r="AK138" s="275"/>
      <c r="AL138" s="275"/>
      <c r="AM138" s="275"/>
      <c r="AN138" s="275"/>
      <c r="AO138" s="275"/>
      <c r="AP138" s="275"/>
      <c r="AQ138" s="276"/>
      <c r="AR138" s="276"/>
      <c r="AS138" s="276"/>
      <c r="AT138" s="276"/>
      <c r="AU138" s="276"/>
      <c r="AV138" s="276"/>
      <c r="AW138" s="277"/>
      <c r="AX138" s="277"/>
      <c r="AY138" s="277"/>
      <c r="AZ138" s="277"/>
      <c r="BA138" s="277"/>
      <c r="BB138" s="277"/>
      <c r="BC138" s="278"/>
      <c r="BD138" s="278"/>
      <c r="BE138" s="278"/>
      <c r="BF138" s="278"/>
      <c r="BG138" s="278"/>
      <c r="BH138" s="278"/>
      <c r="BI138" s="279"/>
      <c r="BJ138" s="279"/>
      <c r="BK138" s="279"/>
      <c r="BL138" s="279"/>
      <c r="BM138" s="279"/>
      <c r="BN138" s="279"/>
      <c r="BO138" s="280"/>
      <c r="BP138" s="280"/>
      <c r="BQ138" s="280"/>
      <c r="BR138" s="280"/>
      <c r="BS138" s="280"/>
      <c r="BT138" s="280"/>
      <c r="BU138" s="281"/>
      <c r="BV138" s="281"/>
      <c r="BW138" s="281"/>
      <c r="BX138" s="281"/>
      <c r="BY138" s="281"/>
      <c r="BZ138" s="281"/>
      <c r="CA138" s="282"/>
      <c r="CB138" s="282"/>
      <c r="CC138" s="282"/>
      <c r="CD138" s="282"/>
      <c r="CE138" s="282"/>
      <c r="CF138" s="282"/>
      <c r="CG138" s="283"/>
      <c r="CH138" s="283"/>
      <c r="CI138" s="283"/>
      <c r="CJ138" s="283"/>
      <c r="CK138" s="283"/>
      <c r="CL138" s="283"/>
      <c r="CM138" s="284"/>
      <c r="CN138" s="284"/>
      <c r="CO138" s="284"/>
      <c r="CP138" s="284"/>
      <c r="CQ138" s="284"/>
      <c r="CR138" s="284"/>
      <c r="CS138" s="283"/>
      <c r="CT138" s="283"/>
      <c r="CU138" s="283"/>
      <c r="CV138" s="283"/>
      <c r="CW138" s="283"/>
      <c r="CX138" s="283"/>
      <c r="CY138" s="273"/>
      <c r="CZ138" s="285"/>
      <c r="DA138" s="286"/>
      <c r="DB138" s="287"/>
    </row>
    <row r="139" ht="15.75" customHeight="1">
      <c r="A139" s="304"/>
      <c r="B139" s="265"/>
      <c r="C139" s="266"/>
      <c r="D139" s="266"/>
      <c r="E139" s="266"/>
      <c r="F139" s="267"/>
      <c r="G139" s="267"/>
      <c r="H139" s="267"/>
      <c r="I139" s="267"/>
      <c r="J139" s="267"/>
      <c r="K139" s="267"/>
      <c r="L139" s="267"/>
      <c r="M139" s="269"/>
      <c r="N139" s="269"/>
      <c r="O139" s="269"/>
      <c r="P139" s="269"/>
      <c r="Q139" s="269"/>
      <c r="R139" s="269"/>
      <c r="S139" s="271"/>
      <c r="T139" s="271"/>
      <c r="U139" s="271"/>
      <c r="V139" s="271"/>
      <c r="W139" s="271"/>
      <c r="X139" s="271"/>
      <c r="Y139" s="273"/>
      <c r="Z139" s="273"/>
      <c r="AA139" s="273"/>
      <c r="AB139" s="273"/>
      <c r="AC139" s="273"/>
      <c r="AD139" s="273"/>
      <c r="AE139" s="274"/>
      <c r="AF139" s="274"/>
      <c r="AG139" s="274"/>
      <c r="AH139" s="274"/>
      <c r="AI139" s="274"/>
      <c r="AJ139" s="274"/>
      <c r="AK139" s="275"/>
      <c r="AL139" s="275"/>
      <c r="AM139" s="275"/>
      <c r="AN139" s="275"/>
      <c r="AO139" s="275"/>
      <c r="AP139" s="275"/>
      <c r="AQ139" s="276"/>
      <c r="AR139" s="276"/>
      <c r="AS139" s="276"/>
      <c r="AT139" s="276"/>
      <c r="AU139" s="276"/>
      <c r="AV139" s="276"/>
      <c r="AW139" s="277"/>
      <c r="AX139" s="277"/>
      <c r="AY139" s="277"/>
      <c r="AZ139" s="277"/>
      <c r="BA139" s="277"/>
      <c r="BB139" s="277"/>
      <c r="BC139" s="278"/>
      <c r="BD139" s="278"/>
      <c r="BE139" s="278"/>
      <c r="BF139" s="278"/>
      <c r="BG139" s="278"/>
      <c r="BH139" s="278"/>
      <c r="BI139" s="279"/>
      <c r="BJ139" s="279"/>
      <c r="BK139" s="279"/>
      <c r="BL139" s="279"/>
      <c r="BM139" s="279"/>
      <c r="BN139" s="279"/>
      <c r="BO139" s="280"/>
      <c r="BP139" s="280"/>
      <c r="BQ139" s="280"/>
      <c r="BR139" s="280"/>
      <c r="BS139" s="280"/>
      <c r="BT139" s="280"/>
      <c r="BU139" s="281"/>
      <c r="BV139" s="281"/>
      <c r="BW139" s="281"/>
      <c r="BX139" s="281"/>
      <c r="BY139" s="281"/>
      <c r="BZ139" s="281"/>
      <c r="CA139" s="282"/>
      <c r="CB139" s="282"/>
      <c r="CC139" s="282"/>
      <c r="CD139" s="282"/>
      <c r="CE139" s="282"/>
      <c r="CF139" s="282"/>
      <c r="CG139" s="283"/>
      <c r="CH139" s="283"/>
      <c r="CI139" s="283"/>
      <c r="CJ139" s="283"/>
      <c r="CK139" s="283"/>
      <c r="CL139" s="283"/>
      <c r="CM139" s="284"/>
      <c r="CN139" s="284"/>
      <c r="CO139" s="284"/>
      <c r="CP139" s="284"/>
      <c r="CQ139" s="284"/>
      <c r="CR139" s="284"/>
      <c r="CS139" s="283"/>
      <c r="CT139" s="283"/>
      <c r="CU139" s="283"/>
      <c r="CV139" s="283"/>
      <c r="CW139" s="283"/>
      <c r="CX139" s="283"/>
      <c r="CY139" s="273"/>
      <c r="CZ139" s="285"/>
      <c r="DA139" s="286"/>
      <c r="DB139" s="287"/>
    </row>
    <row r="140" ht="15.75" customHeight="1">
      <c r="A140" s="304"/>
      <c r="B140" s="265"/>
      <c r="C140" s="266"/>
      <c r="D140" s="266"/>
      <c r="E140" s="266"/>
      <c r="F140" s="267"/>
      <c r="G140" s="267"/>
      <c r="H140" s="267"/>
      <c r="I140" s="267"/>
      <c r="J140" s="267"/>
      <c r="K140" s="267"/>
      <c r="L140" s="267"/>
      <c r="M140" s="269"/>
      <c r="N140" s="269"/>
      <c r="O140" s="269"/>
      <c r="P140" s="269"/>
      <c r="Q140" s="269"/>
      <c r="R140" s="269"/>
      <c r="S140" s="271"/>
      <c r="T140" s="271"/>
      <c r="U140" s="271"/>
      <c r="V140" s="271"/>
      <c r="W140" s="271"/>
      <c r="X140" s="271"/>
      <c r="Y140" s="273"/>
      <c r="Z140" s="273"/>
      <c r="AA140" s="273"/>
      <c r="AB140" s="273"/>
      <c r="AC140" s="273"/>
      <c r="AD140" s="273"/>
      <c r="AE140" s="274"/>
      <c r="AF140" s="274"/>
      <c r="AG140" s="274"/>
      <c r="AH140" s="274"/>
      <c r="AI140" s="274"/>
      <c r="AJ140" s="274"/>
      <c r="AK140" s="275"/>
      <c r="AL140" s="275"/>
      <c r="AM140" s="275"/>
      <c r="AN140" s="275"/>
      <c r="AO140" s="275"/>
      <c r="AP140" s="275"/>
      <c r="AQ140" s="276"/>
      <c r="AR140" s="276"/>
      <c r="AS140" s="276"/>
      <c r="AT140" s="276"/>
      <c r="AU140" s="276"/>
      <c r="AV140" s="276"/>
      <c r="AW140" s="277"/>
      <c r="AX140" s="277"/>
      <c r="AY140" s="277"/>
      <c r="AZ140" s="277"/>
      <c r="BA140" s="277"/>
      <c r="BB140" s="277"/>
      <c r="BC140" s="278"/>
      <c r="BD140" s="278"/>
      <c r="BE140" s="278"/>
      <c r="BF140" s="278"/>
      <c r="BG140" s="278"/>
      <c r="BH140" s="278"/>
      <c r="BI140" s="279"/>
      <c r="BJ140" s="279"/>
      <c r="BK140" s="279"/>
      <c r="BL140" s="279"/>
      <c r="BM140" s="279"/>
      <c r="BN140" s="279"/>
      <c r="BO140" s="280"/>
      <c r="BP140" s="280"/>
      <c r="BQ140" s="280"/>
      <c r="BR140" s="280"/>
      <c r="BS140" s="280"/>
      <c r="BT140" s="280"/>
      <c r="BU140" s="281"/>
      <c r="BV140" s="281"/>
      <c r="BW140" s="281"/>
      <c r="BX140" s="281"/>
      <c r="BY140" s="281"/>
      <c r="BZ140" s="281"/>
      <c r="CA140" s="282"/>
      <c r="CB140" s="282"/>
      <c r="CC140" s="282"/>
      <c r="CD140" s="282"/>
      <c r="CE140" s="282"/>
      <c r="CF140" s="282"/>
      <c r="CG140" s="283"/>
      <c r="CH140" s="283"/>
      <c r="CI140" s="283"/>
      <c r="CJ140" s="283"/>
      <c r="CK140" s="283"/>
      <c r="CL140" s="283"/>
      <c r="CM140" s="284"/>
      <c r="CN140" s="284"/>
      <c r="CO140" s="284"/>
      <c r="CP140" s="284"/>
      <c r="CQ140" s="284"/>
      <c r="CR140" s="284"/>
      <c r="CS140" s="283"/>
      <c r="CT140" s="283"/>
      <c r="CU140" s="283"/>
      <c r="CV140" s="283"/>
      <c r="CW140" s="283"/>
      <c r="CX140" s="283"/>
      <c r="CY140" s="273"/>
      <c r="CZ140" s="285"/>
      <c r="DA140" s="286"/>
      <c r="DB140" s="287"/>
    </row>
    <row r="141" ht="15.75" customHeight="1">
      <c r="A141" s="304"/>
      <c r="B141" s="265"/>
      <c r="C141" s="266"/>
      <c r="D141" s="266"/>
      <c r="E141" s="266"/>
      <c r="F141" s="267"/>
      <c r="G141" s="267"/>
      <c r="H141" s="267"/>
      <c r="I141" s="267"/>
      <c r="J141" s="267"/>
      <c r="K141" s="267"/>
      <c r="L141" s="267"/>
      <c r="M141" s="269"/>
      <c r="N141" s="269"/>
      <c r="O141" s="269"/>
      <c r="P141" s="269"/>
      <c r="Q141" s="269"/>
      <c r="R141" s="269"/>
      <c r="S141" s="271"/>
      <c r="T141" s="271"/>
      <c r="U141" s="271"/>
      <c r="V141" s="271"/>
      <c r="W141" s="271"/>
      <c r="X141" s="271"/>
      <c r="Y141" s="273"/>
      <c r="Z141" s="273"/>
      <c r="AA141" s="273"/>
      <c r="AB141" s="273"/>
      <c r="AC141" s="273"/>
      <c r="AD141" s="273"/>
      <c r="AE141" s="274"/>
      <c r="AF141" s="274"/>
      <c r="AG141" s="274"/>
      <c r="AH141" s="274"/>
      <c r="AI141" s="274"/>
      <c r="AJ141" s="274"/>
      <c r="AK141" s="275"/>
      <c r="AL141" s="275"/>
      <c r="AM141" s="275"/>
      <c r="AN141" s="275"/>
      <c r="AO141" s="275"/>
      <c r="AP141" s="275"/>
      <c r="AQ141" s="276"/>
      <c r="AR141" s="276"/>
      <c r="AS141" s="276"/>
      <c r="AT141" s="276"/>
      <c r="AU141" s="276"/>
      <c r="AV141" s="276"/>
      <c r="AW141" s="277"/>
      <c r="AX141" s="277"/>
      <c r="AY141" s="277"/>
      <c r="AZ141" s="277"/>
      <c r="BA141" s="277"/>
      <c r="BB141" s="277"/>
      <c r="BC141" s="278"/>
      <c r="BD141" s="278"/>
      <c r="BE141" s="278"/>
      <c r="BF141" s="278"/>
      <c r="BG141" s="278"/>
      <c r="BH141" s="278"/>
      <c r="BI141" s="279"/>
      <c r="BJ141" s="279"/>
      <c r="BK141" s="279"/>
      <c r="BL141" s="279"/>
      <c r="BM141" s="279"/>
      <c r="BN141" s="279"/>
      <c r="BO141" s="280"/>
      <c r="BP141" s="280"/>
      <c r="BQ141" s="280"/>
      <c r="BR141" s="280"/>
      <c r="BS141" s="280"/>
      <c r="BT141" s="280"/>
      <c r="BU141" s="281"/>
      <c r="BV141" s="281"/>
      <c r="BW141" s="281"/>
      <c r="BX141" s="281"/>
      <c r="BY141" s="281"/>
      <c r="BZ141" s="281"/>
      <c r="CA141" s="282"/>
      <c r="CB141" s="282"/>
      <c r="CC141" s="282"/>
      <c r="CD141" s="282"/>
      <c r="CE141" s="282"/>
      <c r="CF141" s="282"/>
      <c r="CG141" s="283"/>
      <c r="CH141" s="283"/>
      <c r="CI141" s="283"/>
      <c r="CJ141" s="283"/>
      <c r="CK141" s="283"/>
      <c r="CL141" s="283"/>
      <c r="CM141" s="284"/>
      <c r="CN141" s="284"/>
      <c r="CO141" s="284"/>
      <c r="CP141" s="284"/>
      <c r="CQ141" s="284"/>
      <c r="CR141" s="284"/>
      <c r="CS141" s="283"/>
      <c r="CT141" s="283"/>
      <c r="CU141" s="283"/>
      <c r="CV141" s="283"/>
      <c r="CW141" s="283"/>
      <c r="CX141" s="283"/>
      <c r="CY141" s="273"/>
      <c r="CZ141" s="285"/>
      <c r="DA141" s="286"/>
      <c r="DB141" s="287"/>
    </row>
    <row r="142" ht="15.75" customHeight="1">
      <c r="A142" s="304"/>
      <c r="B142" s="265"/>
      <c r="C142" s="266"/>
      <c r="D142" s="266"/>
      <c r="E142" s="266"/>
      <c r="F142" s="267"/>
      <c r="G142" s="267"/>
      <c r="H142" s="267"/>
      <c r="I142" s="267"/>
      <c r="J142" s="267"/>
      <c r="K142" s="267"/>
      <c r="L142" s="267"/>
      <c r="M142" s="269"/>
      <c r="N142" s="269"/>
      <c r="O142" s="269"/>
      <c r="P142" s="269"/>
      <c r="Q142" s="269"/>
      <c r="R142" s="269"/>
      <c r="S142" s="271"/>
      <c r="T142" s="271"/>
      <c r="U142" s="271"/>
      <c r="V142" s="271"/>
      <c r="W142" s="271"/>
      <c r="X142" s="271"/>
      <c r="Y142" s="273"/>
      <c r="Z142" s="273"/>
      <c r="AA142" s="273"/>
      <c r="AB142" s="273"/>
      <c r="AC142" s="273"/>
      <c r="AD142" s="273"/>
      <c r="AE142" s="274"/>
      <c r="AF142" s="274"/>
      <c r="AG142" s="274"/>
      <c r="AH142" s="274"/>
      <c r="AI142" s="274"/>
      <c r="AJ142" s="274"/>
      <c r="AK142" s="275"/>
      <c r="AL142" s="275"/>
      <c r="AM142" s="275"/>
      <c r="AN142" s="275"/>
      <c r="AO142" s="275"/>
      <c r="AP142" s="275"/>
      <c r="AQ142" s="276"/>
      <c r="AR142" s="276"/>
      <c r="AS142" s="276"/>
      <c r="AT142" s="276"/>
      <c r="AU142" s="276"/>
      <c r="AV142" s="276"/>
      <c r="AW142" s="277"/>
      <c r="AX142" s="277"/>
      <c r="AY142" s="277"/>
      <c r="AZ142" s="277"/>
      <c r="BA142" s="277"/>
      <c r="BB142" s="277"/>
      <c r="BC142" s="278"/>
      <c r="BD142" s="278"/>
      <c r="BE142" s="278"/>
      <c r="BF142" s="278"/>
      <c r="BG142" s="278"/>
      <c r="BH142" s="278"/>
      <c r="BI142" s="279"/>
      <c r="BJ142" s="279"/>
      <c r="BK142" s="279"/>
      <c r="BL142" s="279"/>
      <c r="BM142" s="279"/>
      <c r="BN142" s="279"/>
      <c r="BO142" s="280"/>
      <c r="BP142" s="280"/>
      <c r="BQ142" s="280"/>
      <c r="BR142" s="280"/>
      <c r="BS142" s="280"/>
      <c r="BT142" s="280"/>
      <c r="BU142" s="281"/>
      <c r="BV142" s="281"/>
      <c r="BW142" s="281"/>
      <c r="BX142" s="281"/>
      <c r="BY142" s="281"/>
      <c r="BZ142" s="281"/>
      <c r="CA142" s="282"/>
      <c r="CB142" s="282"/>
      <c r="CC142" s="282"/>
      <c r="CD142" s="282"/>
      <c r="CE142" s="282"/>
      <c r="CF142" s="282"/>
      <c r="CG142" s="283"/>
      <c r="CH142" s="283"/>
      <c r="CI142" s="283"/>
      <c r="CJ142" s="283"/>
      <c r="CK142" s="283"/>
      <c r="CL142" s="283"/>
      <c r="CM142" s="284"/>
      <c r="CN142" s="284"/>
      <c r="CO142" s="284"/>
      <c r="CP142" s="284"/>
      <c r="CQ142" s="284"/>
      <c r="CR142" s="284"/>
      <c r="CS142" s="283"/>
      <c r="CT142" s="283"/>
      <c r="CU142" s="283"/>
      <c r="CV142" s="283"/>
      <c r="CW142" s="283"/>
      <c r="CX142" s="283"/>
      <c r="CY142" s="273"/>
      <c r="CZ142" s="285"/>
      <c r="DA142" s="286"/>
      <c r="DB142" s="287"/>
    </row>
    <row r="143" ht="15.75" customHeight="1">
      <c r="A143" s="304"/>
      <c r="B143" s="265"/>
      <c r="C143" s="266"/>
      <c r="D143" s="266"/>
      <c r="E143" s="266"/>
      <c r="F143" s="267"/>
      <c r="G143" s="267"/>
      <c r="H143" s="267"/>
      <c r="I143" s="267"/>
      <c r="J143" s="267"/>
      <c r="K143" s="267"/>
      <c r="L143" s="267"/>
      <c r="M143" s="269"/>
      <c r="N143" s="269"/>
      <c r="O143" s="269"/>
      <c r="P143" s="269"/>
      <c r="Q143" s="269"/>
      <c r="R143" s="269"/>
      <c r="S143" s="271"/>
      <c r="T143" s="271"/>
      <c r="U143" s="271"/>
      <c r="V143" s="271"/>
      <c r="W143" s="271"/>
      <c r="X143" s="271"/>
      <c r="Y143" s="273"/>
      <c r="Z143" s="273"/>
      <c r="AA143" s="273"/>
      <c r="AB143" s="273"/>
      <c r="AC143" s="273"/>
      <c r="AD143" s="273"/>
      <c r="AE143" s="274"/>
      <c r="AF143" s="274"/>
      <c r="AG143" s="274"/>
      <c r="AH143" s="274"/>
      <c r="AI143" s="274"/>
      <c r="AJ143" s="274"/>
      <c r="AK143" s="275"/>
      <c r="AL143" s="275"/>
      <c r="AM143" s="275"/>
      <c r="AN143" s="275"/>
      <c r="AO143" s="275"/>
      <c r="AP143" s="275"/>
      <c r="AQ143" s="276"/>
      <c r="AR143" s="276"/>
      <c r="AS143" s="276"/>
      <c r="AT143" s="276"/>
      <c r="AU143" s="276"/>
      <c r="AV143" s="276"/>
      <c r="AW143" s="277"/>
      <c r="AX143" s="277"/>
      <c r="AY143" s="277"/>
      <c r="AZ143" s="277"/>
      <c r="BA143" s="277"/>
      <c r="BB143" s="277"/>
      <c r="BC143" s="278"/>
      <c r="BD143" s="278"/>
      <c r="BE143" s="278"/>
      <c r="BF143" s="278"/>
      <c r="BG143" s="278"/>
      <c r="BH143" s="278"/>
      <c r="BI143" s="279"/>
      <c r="BJ143" s="279"/>
      <c r="BK143" s="279"/>
      <c r="BL143" s="279"/>
      <c r="BM143" s="279"/>
      <c r="BN143" s="279"/>
      <c r="BO143" s="280"/>
      <c r="BP143" s="280"/>
      <c r="BQ143" s="280"/>
      <c r="BR143" s="280"/>
      <c r="BS143" s="280"/>
      <c r="BT143" s="280"/>
      <c r="BU143" s="281"/>
      <c r="BV143" s="281"/>
      <c r="BW143" s="281"/>
      <c r="BX143" s="281"/>
      <c r="BY143" s="281"/>
      <c r="BZ143" s="281"/>
      <c r="CA143" s="282"/>
      <c r="CB143" s="282"/>
      <c r="CC143" s="282"/>
      <c r="CD143" s="282"/>
      <c r="CE143" s="282"/>
      <c r="CF143" s="282"/>
      <c r="CG143" s="283"/>
      <c r="CH143" s="283"/>
      <c r="CI143" s="283"/>
      <c r="CJ143" s="283"/>
      <c r="CK143" s="283"/>
      <c r="CL143" s="283"/>
      <c r="CM143" s="284"/>
      <c r="CN143" s="284"/>
      <c r="CO143" s="284"/>
      <c r="CP143" s="284"/>
      <c r="CQ143" s="284"/>
      <c r="CR143" s="284"/>
      <c r="CS143" s="283"/>
      <c r="CT143" s="283"/>
      <c r="CU143" s="283"/>
      <c r="CV143" s="283"/>
      <c r="CW143" s="283"/>
      <c r="CX143" s="283"/>
      <c r="CY143" s="273"/>
      <c r="CZ143" s="285"/>
      <c r="DA143" s="286"/>
      <c r="DB143" s="287"/>
    </row>
    <row r="144" ht="15.75" customHeight="1">
      <c r="A144" s="304"/>
      <c r="B144" s="265"/>
      <c r="C144" s="266"/>
      <c r="D144" s="266"/>
      <c r="E144" s="266"/>
      <c r="F144" s="267"/>
      <c r="G144" s="267"/>
      <c r="H144" s="267"/>
      <c r="I144" s="267"/>
      <c r="J144" s="267"/>
      <c r="K144" s="267"/>
      <c r="L144" s="267"/>
      <c r="M144" s="269"/>
      <c r="N144" s="269"/>
      <c r="O144" s="269"/>
      <c r="P144" s="269"/>
      <c r="Q144" s="269"/>
      <c r="R144" s="269"/>
      <c r="S144" s="271"/>
      <c r="T144" s="271"/>
      <c r="U144" s="271"/>
      <c r="V144" s="271"/>
      <c r="W144" s="271"/>
      <c r="X144" s="271"/>
      <c r="Y144" s="273"/>
      <c r="Z144" s="273"/>
      <c r="AA144" s="273"/>
      <c r="AB144" s="273"/>
      <c r="AC144" s="273"/>
      <c r="AD144" s="273"/>
      <c r="AE144" s="274"/>
      <c r="AF144" s="274"/>
      <c r="AG144" s="274"/>
      <c r="AH144" s="274"/>
      <c r="AI144" s="274"/>
      <c r="AJ144" s="274"/>
      <c r="AK144" s="275"/>
      <c r="AL144" s="275"/>
      <c r="AM144" s="275"/>
      <c r="AN144" s="275"/>
      <c r="AO144" s="275"/>
      <c r="AP144" s="275"/>
      <c r="AQ144" s="276"/>
      <c r="AR144" s="276"/>
      <c r="AS144" s="276"/>
      <c r="AT144" s="276"/>
      <c r="AU144" s="276"/>
      <c r="AV144" s="276"/>
      <c r="AW144" s="277"/>
      <c r="AX144" s="277"/>
      <c r="AY144" s="277"/>
      <c r="AZ144" s="277"/>
      <c r="BA144" s="277"/>
      <c r="BB144" s="277"/>
      <c r="BC144" s="278"/>
      <c r="BD144" s="278"/>
      <c r="BE144" s="278"/>
      <c r="BF144" s="278"/>
      <c r="BG144" s="278"/>
      <c r="BH144" s="278"/>
      <c r="BI144" s="279"/>
      <c r="BJ144" s="279"/>
      <c r="BK144" s="279"/>
      <c r="BL144" s="279"/>
      <c r="BM144" s="279"/>
      <c r="BN144" s="279"/>
      <c r="BO144" s="280"/>
      <c r="BP144" s="280"/>
      <c r="BQ144" s="280"/>
      <c r="BR144" s="280"/>
      <c r="BS144" s="280"/>
      <c r="BT144" s="280"/>
      <c r="BU144" s="281"/>
      <c r="BV144" s="281"/>
      <c r="BW144" s="281"/>
      <c r="BX144" s="281"/>
      <c r="BY144" s="281"/>
      <c r="BZ144" s="281"/>
      <c r="CA144" s="282"/>
      <c r="CB144" s="282"/>
      <c r="CC144" s="282"/>
      <c r="CD144" s="282"/>
      <c r="CE144" s="282"/>
      <c r="CF144" s="282"/>
      <c r="CG144" s="283"/>
      <c r="CH144" s="283"/>
      <c r="CI144" s="283"/>
      <c r="CJ144" s="283"/>
      <c r="CK144" s="283"/>
      <c r="CL144" s="283"/>
      <c r="CM144" s="284"/>
      <c r="CN144" s="284"/>
      <c r="CO144" s="284"/>
      <c r="CP144" s="284"/>
      <c r="CQ144" s="284"/>
      <c r="CR144" s="284"/>
      <c r="CS144" s="283"/>
      <c r="CT144" s="283"/>
      <c r="CU144" s="283"/>
      <c r="CV144" s="283"/>
      <c r="CW144" s="283"/>
      <c r="CX144" s="283"/>
      <c r="CY144" s="273"/>
      <c r="CZ144" s="285"/>
      <c r="DA144" s="286"/>
      <c r="DB144" s="287"/>
    </row>
    <row r="145" ht="15.75" customHeight="1">
      <c r="A145" s="304"/>
      <c r="B145" s="265"/>
      <c r="C145" s="266"/>
      <c r="D145" s="266"/>
      <c r="E145" s="266"/>
      <c r="F145" s="267"/>
      <c r="G145" s="267"/>
      <c r="H145" s="267"/>
      <c r="I145" s="267"/>
      <c r="J145" s="267"/>
      <c r="K145" s="267"/>
      <c r="L145" s="267"/>
      <c r="M145" s="269"/>
      <c r="N145" s="269"/>
      <c r="O145" s="269"/>
      <c r="P145" s="269"/>
      <c r="Q145" s="269"/>
      <c r="R145" s="269"/>
      <c r="S145" s="271"/>
      <c r="T145" s="271"/>
      <c r="U145" s="271"/>
      <c r="V145" s="271"/>
      <c r="W145" s="271"/>
      <c r="X145" s="271"/>
      <c r="Y145" s="273"/>
      <c r="Z145" s="273"/>
      <c r="AA145" s="273"/>
      <c r="AB145" s="273"/>
      <c r="AC145" s="273"/>
      <c r="AD145" s="273"/>
      <c r="AE145" s="274"/>
      <c r="AF145" s="274"/>
      <c r="AG145" s="274"/>
      <c r="AH145" s="274"/>
      <c r="AI145" s="274"/>
      <c r="AJ145" s="274"/>
      <c r="AK145" s="275"/>
      <c r="AL145" s="275"/>
      <c r="AM145" s="275"/>
      <c r="AN145" s="275"/>
      <c r="AO145" s="275"/>
      <c r="AP145" s="275"/>
      <c r="AQ145" s="276"/>
      <c r="AR145" s="276"/>
      <c r="AS145" s="276"/>
      <c r="AT145" s="276"/>
      <c r="AU145" s="276"/>
      <c r="AV145" s="276"/>
      <c r="AW145" s="277"/>
      <c r="AX145" s="277"/>
      <c r="AY145" s="277"/>
      <c r="AZ145" s="277"/>
      <c r="BA145" s="277"/>
      <c r="BB145" s="277"/>
      <c r="BC145" s="278"/>
      <c r="BD145" s="278"/>
      <c r="BE145" s="278"/>
      <c r="BF145" s="278"/>
      <c r="BG145" s="278"/>
      <c r="BH145" s="278"/>
      <c r="BI145" s="279"/>
      <c r="BJ145" s="279"/>
      <c r="BK145" s="279"/>
      <c r="BL145" s="279"/>
      <c r="BM145" s="279"/>
      <c r="BN145" s="279"/>
      <c r="BO145" s="280"/>
      <c r="BP145" s="280"/>
      <c r="BQ145" s="280"/>
      <c r="BR145" s="280"/>
      <c r="BS145" s="280"/>
      <c r="BT145" s="280"/>
      <c r="BU145" s="281"/>
      <c r="BV145" s="281"/>
      <c r="BW145" s="281"/>
      <c r="BX145" s="281"/>
      <c r="BY145" s="281"/>
      <c r="BZ145" s="281"/>
      <c r="CA145" s="282"/>
      <c r="CB145" s="282"/>
      <c r="CC145" s="282"/>
      <c r="CD145" s="282"/>
      <c r="CE145" s="282"/>
      <c r="CF145" s="282"/>
      <c r="CG145" s="283"/>
      <c r="CH145" s="283"/>
      <c r="CI145" s="283"/>
      <c r="CJ145" s="283"/>
      <c r="CK145" s="283"/>
      <c r="CL145" s="283"/>
      <c r="CM145" s="284"/>
      <c r="CN145" s="284"/>
      <c r="CO145" s="284"/>
      <c r="CP145" s="284"/>
      <c r="CQ145" s="284"/>
      <c r="CR145" s="284"/>
      <c r="CS145" s="283"/>
      <c r="CT145" s="283"/>
      <c r="CU145" s="283"/>
      <c r="CV145" s="283"/>
      <c r="CW145" s="283"/>
      <c r="CX145" s="283"/>
      <c r="CY145" s="273"/>
      <c r="CZ145" s="285"/>
      <c r="DA145" s="286"/>
      <c r="DB145" s="287"/>
    </row>
    <row r="146" ht="15.75" customHeight="1">
      <c r="A146" s="304"/>
      <c r="B146" s="265"/>
      <c r="C146" s="266"/>
      <c r="D146" s="266"/>
      <c r="E146" s="266"/>
      <c r="F146" s="267"/>
      <c r="G146" s="267"/>
      <c r="H146" s="267"/>
      <c r="I146" s="267"/>
      <c r="J146" s="267"/>
      <c r="K146" s="267"/>
      <c r="L146" s="267"/>
      <c r="M146" s="269"/>
      <c r="N146" s="269"/>
      <c r="O146" s="269"/>
      <c r="P146" s="269"/>
      <c r="Q146" s="269"/>
      <c r="R146" s="269"/>
      <c r="S146" s="271"/>
      <c r="T146" s="271"/>
      <c r="U146" s="271"/>
      <c r="V146" s="271"/>
      <c r="W146" s="271"/>
      <c r="X146" s="271"/>
      <c r="Y146" s="273"/>
      <c r="Z146" s="273"/>
      <c r="AA146" s="273"/>
      <c r="AB146" s="273"/>
      <c r="AC146" s="273"/>
      <c r="AD146" s="273"/>
      <c r="AE146" s="274"/>
      <c r="AF146" s="274"/>
      <c r="AG146" s="274"/>
      <c r="AH146" s="274"/>
      <c r="AI146" s="274"/>
      <c r="AJ146" s="274"/>
      <c r="AK146" s="275"/>
      <c r="AL146" s="275"/>
      <c r="AM146" s="275"/>
      <c r="AN146" s="275"/>
      <c r="AO146" s="275"/>
      <c r="AP146" s="275"/>
      <c r="AQ146" s="276"/>
      <c r="AR146" s="276"/>
      <c r="AS146" s="276"/>
      <c r="AT146" s="276"/>
      <c r="AU146" s="276"/>
      <c r="AV146" s="276"/>
      <c r="AW146" s="277"/>
      <c r="AX146" s="277"/>
      <c r="AY146" s="277"/>
      <c r="AZ146" s="277"/>
      <c r="BA146" s="277"/>
      <c r="BB146" s="277"/>
      <c r="BC146" s="278"/>
      <c r="BD146" s="278"/>
      <c r="BE146" s="278"/>
      <c r="BF146" s="278"/>
      <c r="BG146" s="278"/>
      <c r="BH146" s="278"/>
      <c r="BI146" s="279"/>
      <c r="BJ146" s="279"/>
      <c r="BK146" s="279"/>
      <c r="BL146" s="279"/>
      <c r="BM146" s="279"/>
      <c r="BN146" s="279"/>
      <c r="BO146" s="280"/>
      <c r="BP146" s="280"/>
      <c r="BQ146" s="280"/>
      <c r="BR146" s="280"/>
      <c r="BS146" s="280"/>
      <c r="BT146" s="280"/>
      <c r="BU146" s="281"/>
      <c r="BV146" s="281"/>
      <c r="BW146" s="281"/>
      <c r="BX146" s="281"/>
      <c r="BY146" s="281"/>
      <c r="BZ146" s="281"/>
      <c r="CA146" s="282"/>
      <c r="CB146" s="282"/>
      <c r="CC146" s="282"/>
      <c r="CD146" s="282"/>
      <c r="CE146" s="282"/>
      <c r="CF146" s="282"/>
      <c r="CG146" s="283"/>
      <c r="CH146" s="283"/>
      <c r="CI146" s="283"/>
      <c r="CJ146" s="283"/>
      <c r="CK146" s="283"/>
      <c r="CL146" s="283"/>
      <c r="CM146" s="284"/>
      <c r="CN146" s="284"/>
      <c r="CO146" s="284"/>
      <c r="CP146" s="284"/>
      <c r="CQ146" s="284"/>
      <c r="CR146" s="284"/>
      <c r="CS146" s="283"/>
      <c r="CT146" s="283"/>
      <c r="CU146" s="283"/>
      <c r="CV146" s="283"/>
      <c r="CW146" s="283"/>
      <c r="CX146" s="283"/>
      <c r="CY146" s="273"/>
      <c r="CZ146" s="285"/>
      <c r="DA146" s="286"/>
      <c r="DB146" s="287"/>
    </row>
    <row r="147" ht="15.75" customHeight="1">
      <c r="A147" s="304"/>
      <c r="B147" s="265"/>
      <c r="C147" s="266"/>
      <c r="D147" s="266"/>
      <c r="E147" s="266"/>
      <c r="F147" s="267"/>
      <c r="G147" s="267"/>
      <c r="H147" s="267"/>
      <c r="I147" s="267"/>
      <c r="J147" s="267"/>
      <c r="K147" s="267"/>
      <c r="L147" s="267"/>
      <c r="M147" s="269"/>
      <c r="N147" s="269"/>
      <c r="O147" s="269"/>
      <c r="P147" s="269"/>
      <c r="Q147" s="269"/>
      <c r="R147" s="269"/>
      <c r="S147" s="271"/>
      <c r="T147" s="271"/>
      <c r="U147" s="271"/>
      <c r="V147" s="271"/>
      <c r="W147" s="271"/>
      <c r="X147" s="271"/>
      <c r="Y147" s="273"/>
      <c r="Z147" s="273"/>
      <c r="AA147" s="273"/>
      <c r="AB147" s="273"/>
      <c r="AC147" s="273"/>
      <c r="AD147" s="273"/>
      <c r="AE147" s="274"/>
      <c r="AF147" s="274"/>
      <c r="AG147" s="274"/>
      <c r="AH147" s="274"/>
      <c r="AI147" s="274"/>
      <c r="AJ147" s="274"/>
      <c r="AK147" s="275"/>
      <c r="AL147" s="275"/>
      <c r="AM147" s="275"/>
      <c r="AN147" s="275"/>
      <c r="AO147" s="275"/>
      <c r="AP147" s="275"/>
      <c r="AQ147" s="276"/>
      <c r="AR147" s="276"/>
      <c r="AS147" s="276"/>
      <c r="AT147" s="276"/>
      <c r="AU147" s="276"/>
      <c r="AV147" s="276"/>
      <c r="AW147" s="277"/>
      <c r="AX147" s="277"/>
      <c r="AY147" s="277"/>
      <c r="AZ147" s="277"/>
      <c r="BA147" s="277"/>
      <c r="BB147" s="277"/>
      <c r="BC147" s="278"/>
      <c r="BD147" s="278"/>
      <c r="BE147" s="278"/>
      <c r="BF147" s="278"/>
      <c r="BG147" s="278"/>
      <c r="BH147" s="278"/>
      <c r="BI147" s="279"/>
      <c r="BJ147" s="279"/>
      <c r="BK147" s="279"/>
      <c r="BL147" s="279"/>
      <c r="BM147" s="279"/>
      <c r="BN147" s="279"/>
      <c r="BO147" s="280"/>
      <c r="BP147" s="280"/>
      <c r="BQ147" s="280"/>
      <c r="BR147" s="280"/>
      <c r="BS147" s="280"/>
      <c r="BT147" s="280"/>
      <c r="BU147" s="281"/>
      <c r="BV147" s="281"/>
      <c r="BW147" s="281"/>
      <c r="BX147" s="281"/>
      <c r="BY147" s="281"/>
      <c r="BZ147" s="281"/>
      <c r="CA147" s="282"/>
      <c r="CB147" s="282"/>
      <c r="CC147" s="282"/>
      <c r="CD147" s="282"/>
      <c r="CE147" s="282"/>
      <c r="CF147" s="282"/>
      <c r="CG147" s="283"/>
      <c r="CH147" s="283"/>
      <c r="CI147" s="283"/>
      <c r="CJ147" s="283"/>
      <c r="CK147" s="283"/>
      <c r="CL147" s="283"/>
      <c r="CM147" s="284"/>
      <c r="CN147" s="284"/>
      <c r="CO147" s="284"/>
      <c r="CP147" s="284"/>
      <c r="CQ147" s="284"/>
      <c r="CR147" s="284"/>
      <c r="CS147" s="283"/>
      <c r="CT147" s="283"/>
      <c r="CU147" s="283"/>
      <c r="CV147" s="283"/>
      <c r="CW147" s="283"/>
      <c r="CX147" s="283"/>
      <c r="CY147" s="273"/>
      <c r="CZ147" s="285"/>
      <c r="DA147" s="286"/>
      <c r="DB147" s="287"/>
    </row>
    <row r="148" ht="15.75" customHeight="1">
      <c r="A148" s="304"/>
      <c r="B148" s="265"/>
      <c r="C148" s="266"/>
      <c r="D148" s="266"/>
      <c r="E148" s="266"/>
      <c r="F148" s="267"/>
      <c r="G148" s="267"/>
      <c r="H148" s="267"/>
      <c r="I148" s="267"/>
      <c r="J148" s="267"/>
      <c r="K148" s="267"/>
      <c r="L148" s="267"/>
      <c r="M148" s="269"/>
      <c r="N148" s="269"/>
      <c r="O148" s="269"/>
      <c r="P148" s="269"/>
      <c r="Q148" s="269"/>
      <c r="R148" s="269"/>
      <c r="S148" s="271"/>
      <c r="T148" s="271"/>
      <c r="U148" s="271"/>
      <c r="V148" s="271"/>
      <c r="W148" s="271"/>
      <c r="X148" s="271"/>
      <c r="Y148" s="273"/>
      <c r="Z148" s="273"/>
      <c r="AA148" s="273"/>
      <c r="AB148" s="273"/>
      <c r="AC148" s="273"/>
      <c r="AD148" s="273"/>
      <c r="AE148" s="274"/>
      <c r="AF148" s="274"/>
      <c r="AG148" s="274"/>
      <c r="AH148" s="274"/>
      <c r="AI148" s="274"/>
      <c r="AJ148" s="274"/>
      <c r="AK148" s="275"/>
      <c r="AL148" s="275"/>
      <c r="AM148" s="275"/>
      <c r="AN148" s="275"/>
      <c r="AO148" s="275"/>
      <c r="AP148" s="275"/>
      <c r="AQ148" s="276"/>
      <c r="AR148" s="276"/>
      <c r="AS148" s="276"/>
      <c r="AT148" s="276"/>
      <c r="AU148" s="276"/>
      <c r="AV148" s="276"/>
      <c r="AW148" s="277"/>
      <c r="AX148" s="277"/>
      <c r="AY148" s="277"/>
      <c r="AZ148" s="277"/>
      <c r="BA148" s="277"/>
      <c r="BB148" s="277"/>
      <c r="BC148" s="278"/>
      <c r="BD148" s="278"/>
      <c r="BE148" s="278"/>
      <c r="BF148" s="278"/>
      <c r="BG148" s="278"/>
      <c r="BH148" s="278"/>
      <c r="BI148" s="279"/>
      <c r="BJ148" s="279"/>
      <c r="BK148" s="279"/>
      <c r="BL148" s="279"/>
      <c r="BM148" s="279"/>
      <c r="BN148" s="279"/>
      <c r="BO148" s="280"/>
      <c r="BP148" s="280"/>
      <c r="BQ148" s="280"/>
      <c r="BR148" s="280"/>
      <c r="BS148" s="280"/>
      <c r="BT148" s="280"/>
      <c r="BU148" s="281"/>
      <c r="BV148" s="281"/>
      <c r="BW148" s="281"/>
      <c r="BX148" s="281"/>
      <c r="BY148" s="281"/>
      <c r="BZ148" s="281"/>
      <c r="CA148" s="282"/>
      <c r="CB148" s="282"/>
      <c r="CC148" s="282"/>
      <c r="CD148" s="282"/>
      <c r="CE148" s="282"/>
      <c r="CF148" s="282"/>
      <c r="CG148" s="283"/>
      <c r="CH148" s="283"/>
      <c r="CI148" s="283"/>
      <c r="CJ148" s="283"/>
      <c r="CK148" s="283"/>
      <c r="CL148" s="283"/>
      <c r="CM148" s="284"/>
      <c r="CN148" s="284"/>
      <c r="CO148" s="284"/>
      <c r="CP148" s="284"/>
      <c r="CQ148" s="284"/>
      <c r="CR148" s="284"/>
      <c r="CS148" s="283"/>
      <c r="CT148" s="283"/>
      <c r="CU148" s="283"/>
      <c r="CV148" s="283"/>
      <c r="CW148" s="283"/>
      <c r="CX148" s="283"/>
      <c r="CY148" s="273"/>
      <c r="CZ148" s="285"/>
      <c r="DA148" s="286"/>
      <c r="DB148" s="287"/>
    </row>
    <row r="149" ht="15.75" customHeight="1">
      <c r="A149" s="304"/>
      <c r="B149" s="265"/>
      <c r="C149" s="266"/>
      <c r="D149" s="266"/>
      <c r="E149" s="266"/>
      <c r="F149" s="267"/>
      <c r="G149" s="267"/>
      <c r="H149" s="267"/>
      <c r="I149" s="267"/>
      <c r="J149" s="267"/>
      <c r="K149" s="267"/>
      <c r="L149" s="267"/>
      <c r="M149" s="269"/>
      <c r="N149" s="269"/>
      <c r="O149" s="269"/>
      <c r="P149" s="269"/>
      <c r="Q149" s="269"/>
      <c r="R149" s="269"/>
      <c r="S149" s="271"/>
      <c r="T149" s="271"/>
      <c r="U149" s="271"/>
      <c r="V149" s="271"/>
      <c r="W149" s="271"/>
      <c r="X149" s="271"/>
      <c r="Y149" s="273"/>
      <c r="Z149" s="273"/>
      <c r="AA149" s="273"/>
      <c r="AB149" s="273"/>
      <c r="AC149" s="273"/>
      <c r="AD149" s="273"/>
      <c r="AE149" s="274"/>
      <c r="AF149" s="274"/>
      <c r="AG149" s="274"/>
      <c r="AH149" s="274"/>
      <c r="AI149" s="274"/>
      <c r="AJ149" s="274"/>
      <c r="AK149" s="275"/>
      <c r="AL149" s="275"/>
      <c r="AM149" s="275"/>
      <c r="AN149" s="275"/>
      <c r="AO149" s="275"/>
      <c r="AP149" s="275"/>
      <c r="AQ149" s="276"/>
      <c r="AR149" s="276"/>
      <c r="AS149" s="276"/>
      <c r="AT149" s="276"/>
      <c r="AU149" s="276"/>
      <c r="AV149" s="276"/>
      <c r="AW149" s="277"/>
      <c r="AX149" s="277"/>
      <c r="AY149" s="277"/>
      <c r="AZ149" s="277"/>
      <c r="BA149" s="277"/>
      <c r="BB149" s="277"/>
      <c r="BC149" s="278"/>
      <c r="BD149" s="278"/>
      <c r="BE149" s="278"/>
      <c r="BF149" s="278"/>
      <c r="BG149" s="278"/>
      <c r="BH149" s="278"/>
      <c r="BI149" s="279"/>
      <c r="BJ149" s="279"/>
      <c r="BK149" s="279"/>
      <c r="BL149" s="279"/>
      <c r="BM149" s="279"/>
      <c r="BN149" s="279"/>
      <c r="BO149" s="280"/>
      <c r="BP149" s="280"/>
      <c r="BQ149" s="280"/>
      <c r="BR149" s="280"/>
      <c r="BS149" s="280"/>
      <c r="BT149" s="280"/>
      <c r="BU149" s="281"/>
      <c r="BV149" s="281"/>
      <c r="BW149" s="281"/>
      <c r="BX149" s="281"/>
      <c r="BY149" s="281"/>
      <c r="BZ149" s="281"/>
      <c r="CA149" s="282"/>
      <c r="CB149" s="282"/>
      <c r="CC149" s="282"/>
      <c r="CD149" s="282"/>
      <c r="CE149" s="282"/>
      <c r="CF149" s="282"/>
      <c r="CG149" s="283"/>
      <c r="CH149" s="283"/>
      <c r="CI149" s="283"/>
      <c r="CJ149" s="283"/>
      <c r="CK149" s="283"/>
      <c r="CL149" s="283"/>
      <c r="CM149" s="284"/>
      <c r="CN149" s="284"/>
      <c r="CO149" s="284"/>
      <c r="CP149" s="284"/>
      <c r="CQ149" s="284"/>
      <c r="CR149" s="284"/>
      <c r="CS149" s="283"/>
      <c r="CT149" s="283"/>
      <c r="CU149" s="283"/>
      <c r="CV149" s="283"/>
      <c r="CW149" s="283"/>
      <c r="CX149" s="283"/>
      <c r="CY149" s="273"/>
      <c r="CZ149" s="285"/>
      <c r="DA149" s="286"/>
      <c r="DB149" s="287"/>
    </row>
    <row r="150" ht="15.75" customHeight="1">
      <c r="A150" s="304"/>
      <c r="B150" s="265"/>
      <c r="C150" s="266"/>
      <c r="D150" s="266"/>
      <c r="E150" s="266"/>
      <c r="F150" s="267"/>
      <c r="G150" s="267"/>
      <c r="H150" s="267"/>
      <c r="I150" s="267"/>
      <c r="J150" s="267"/>
      <c r="K150" s="267"/>
      <c r="L150" s="267"/>
      <c r="M150" s="269"/>
      <c r="N150" s="269"/>
      <c r="O150" s="269"/>
      <c r="P150" s="269"/>
      <c r="Q150" s="269"/>
      <c r="R150" s="269"/>
      <c r="S150" s="271"/>
      <c r="T150" s="271"/>
      <c r="U150" s="271"/>
      <c r="V150" s="271"/>
      <c r="W150" s="271"/>
      <c r="X150" s="271"/>
      <c r="Y150" s="273"/>
      <c r="Z150" s="273"/>
      <c r="AA150" s="273"/>
      <c r="AB150" s="273"/>
      <c r="AC150" s="273"/>
      <c r="AD150" s="273"/>
      <c r="AE150" s="274"/>
      <c r="AF150" s="274"/>
      <c r="AG150" s="274"/>
      <c r="AH150" s="274"/>
      <c r="AI150" s="274"/>
      <c r="AJ150" s="274"/>
      <c r="AK150" s="275"/>
      <c r="AL150" s="275"/>
      <c r="AM150" s="275"/>
      <c r="AN150" s="275"/>
      <c r="AO150" s="275"/>
      <c r="AP150" s="275"/>
      <c r="AQ150" s="276"/>
      <c r="AR150" s="276"/>
      <c r="AS150" s="276"/>
      <c r="AT150" s="276"/>
      <c r="AU150" s="276"/>
      <c r="AV150" s="276"/>
      <c r="AW150" s="277"/>
      <c r="AX150" s="277"/>
      <c r="AY150" s="277"/>
      <c r="AZ150" s="277"/>
      <c r="BA150" s="277"/>
      <c r="BB150" s="277"/>
      <c r="BC150" s="278"/>
      <c r="BD150" s="278"/>
      <c r="BE150" s="278"/>
      <c r="BF150" s="278"/>
      <c r="BG150" s="278"/>
      <c r="BH150" s="278"/>
      <c r="BI150" s="279"/>
      <c r="BJ150" s="279"/>
      <c r="BK150" s="279"/>
      <c r="BL150" s="279"/>
      <c r="BM150" s="279"/>
      <c r="BN150" s="279"/>
      <c r="BO150" s="280"/>
      <c r="BP150" s="280"/>
      <c r="BQ150" s="280"/>
      <c r="BR150" s="280"/>
      <c r="BS150" s="280"/>
      <c r="BT150" s="280"/>
      <c r="BU150" s="281"/>
      <c r="BV150" s="281"/>
      <c r="BW150" s="281"/>
      <c r="BX150" s="281"/>
      <c r="BY150" s="281"/>
      <c r="BZ150" s="281"/>
      <c r="CA150" s="282"/>
      <c r="CB150" s="282"/>
      <c r="CC150" s="282"/>
      <c r="CD150" s="282"/>
      <c r="CE150" s="282"/>
      <c r="CF150" s="282"/>
      <c r="CG150" s="283"/>
      <c r="CH150" s="283"/>
      <c r="CI150" s="283"/>
      <c r="CJ150" s="283"/>
      <c r="CK150" s="283"/>
      <c r="CL150" s="283"/>
      <c r="CM150" s="284"/>
      <c r="CN150" s="284"/>
      <c r="CO150" s="284"/>
      <c r="CP150" s="284"/>
      <c r="CQ150" s="284"/>
      <c r="CR150" s="284"/>
      <c r="CS150" s="283"/>
      <c r="CT150" s="283"/>
      <c r="CU150" s="283"/>
      <c r="CV150" s="283"/>
      <c r="CW150" s="283"/>
      <c r="CX150" s="283"/>
      <c r="CY150" s="273"/>
      <c r="CZ150" s="285"/>
      <c r="DA150" s="286"/>
      <c r="DB150" s="287"/>
    </row>
    <row r="151" ht="15.75" customHeight="1">
      <c r="A151" s="304"/>
      <c r="B151" s="265"/>
      <c r="C151" s="266"/>
      <c r="D151" s="266"/>
      <c r="E151" s="266"/>
      <c r="F151" s="267"/>
      <c r="G151" s="267"/>
      <c r="H151" s="267"/>
      <c r="I151" s="267"/>
      <c r="J151" s="267"/>
      <c r="K151" s="267"/>
      <c r="L151" s="267"/>
      <c r="M151" s="269"/>
      <c r="N151" s="269"/>
      <c r="O151" s="269"/>
      <c r="P151" s="269"/>
      <c r="Q151" s="269"/>
      <c r="R151" s="269"/>
      <c r="S151" s="271"/>
      <c r="T151" s="271"/>
      <c r="U151" s="271"/>
      <c r="V151" s="271"/>
      <c r="W151" s="271"/>
      <c r="X151" s="271"/>
      <c r="Y151" s="273"/>
      <c r="Z151" s="273"/>
      <c r="AA151" s="273"/>
      <c r="AB151" s="273"/>
      <c r="AC151" s="273"/>
      <c r="AD151" s="273"/>
      <c r="AE151" s="274"/>
      <c r="AF151" s="274"/>
      <c r="AG151" s="274"/>
      <c r="AH151" s="274"/>
      <c r="AI151" s="274"/>
      <c r="AJ151" s="274"/>
      <c r="AK151" s="275"/>
      <c r="AL151" s="275"/>
      <c r="AM151" s="275"/>
      <c r="AN151" s="275"/>
      <c r="AO151" s="275"/>
      <c r="AP151" s="275"/>
      <c r="AQ151" s="276"/>
      <c r="AR151" s="276"/>
      <c r="AS151" s="276"/>
      <c r="AT151" s="276"/>
      <c r="AU151" s="276"/>
      <c r="AV151" s="276"/>
      <c r="AW151" s="277"/>
      <c r="AX151" s="277"/>
      <c r="AY151" s="277"/>
      <c r="AZ151" s="277"/>
      <c r="BA151" s="277"/>
      <c r="BB151" s="277"/>
      <c r="BC151" s="278"/>
      <c r="BD151" s="278"/>
      <c r="BE151" s="278"/>
      <c r="BF151" s="278"/>
      <c r="BG151" s="278"/>
      <c r="BH151" s="278"/>
      <c r="BI151" s="279"/>
      <c r="BJ151" s="279"/>
      <c r="BK151" s="279"/>
      <c r="BL151" s="279"/>
      <c r="BM151" s="279"/>
      <c r="BN151" s="279"/>
      <c r="BO151" s="280"/>
      <c r="BP151" s="280"/>
      <c r="BQ151" s="280"/>
      <c r="BR151" s="280"/>
      <c r="BS151" s="280"/>
      <c r="BT151" s="280"/>
      <c r="BU151" s="281"/>
      <c r="BV151" s="281"/>
      <c r="BW151" s="281"/>
      <c r="BX151" s="281"/>
      <c r="BY151" s="281"/>
      <c r="BZ151" s="281"/>
      <c r="CA151" s="282"/>
      <c r="CB151" s="282"/>
      <c r="CC151" s="282"/>
      <c r="CD151" s="282"/>
      <c r="CE151" s="282"/>
      <c r="CF151" s="282"/>
      <c r="CG151" s="283"/>
      <c r="CH151" s="283"/>
      <c r="CI151" s="283"/>
      <c r="CJ151" s="283"/>
      <c r="CK151" s="283"/>
      <c r="CL151" s="283"/>
      <c r="CM151" s="284"/>
      <c r="CN151" s="284"/>
      <c r="CO151" s="284"/>
      <c r="CP151" s="284"/>
      <c r="CQ151" s="284"/>
      <c r="CR151" s="284"/>
      <c r="CS151" s="283"/>
      <c r="CT151" s="283"/>
      <c r="CU151" s="283"/>
      <c r="CV151" s="283"/>
      <c r="CW151" s="283"/>
      <c r="CX151" s="283"/>
      <c r="CY151" s="273"/>
      <c r="CZ151" s="285"/>
      <c r="DA151" s="286"/>
      <c r="DB151" s="287"/>
    </row>
    <row r="152" ht="15.75" customHeight="1">
      <c r="A152" s="304"/>
      <c r="B152" s="265"/>
      <c r="C152" s="266"/>
      <c r="D152" s="266"/>
      <c r="E152" s="266"/>
      <c r="F152" s="267"/>
      <c r="G152" s="267"/>
      <c r="H152" s="267"/>
      <c r="I152" s="267"/>
      <c r="J152" s="267"/>
      <c r="K152" s="267"/>
      <c r="L152" s="267"/>
      <c r="M152" s="269"/>
      <c r="N152" s="269"/>
      <c r="O152" s="269"/>
      <c r="P152" s="269"/>
      <c r="Q152" s="269"/>
      <c r="R152" s="269"/>
      <c r="S152" s="271"/>
      <c r="T152" s="271"/>
      <c r="U152" s="271"/>
      <c r="V152" s="271"/>
      <c r="W152" s="271"/>
      <c r="X152" s="271"/>
      <c r="Y152" s="273"/>
      <c r="Z152" s="273"/>
      <c r="AA152" s="273"/>
      <c r="AB152" s="273"/>
      <c r="AC152" s="273"/>
      <c r="AD152" s="273"/>
      <c r="AE152" s="274"/>
      <c r="AF152" s="274"/>
      <c r="AG152" s="274"/>
      <c r="AH152" s="274"/>
      <c r="AI152" s="274"/>
      <c r="AJ152" s="274"/>
      <c r="AK152" s="275"/>
      <c r="AL152" s="275"/>
      <c r="AM152" s="275"/>
      <c r="AN152" s="275"/>
      <c r="AO152" s="275"/>
      <c r="AP152" s="275"/>
      <c r="AQ152" s="276"/>
      <c r="AR152" s="276"/>
      <c r="AS152" s="276"/>
      <c r="AT152" s="276"/>
      <c r="AU152" s="276"/>
      <c r="AV152" s="276"/>
      <c r="AW152" s="277"/>
      <c r="AX152" s="277"/>
      <c r="AY152" s="277"/>
      <c r="AZ152" s="277"/>
      <c r="BA152" s="277"/>
      <c r="BB152" s="277"/>
      <c r="BC152" s="278"/>
      <c r="BD152" s="278"/>
      <c r="BE152" s="278"/>
      <c r="BF152" s="278"/>
      <c r="BG152" s="278"/>
      <c r="BH152" s="278"/>
      <c r="BI152" s="279"/>
      <c r="BJ152" s="279"/>
      <c r="BK152" s="279"/>
      <c r="BL152" s="279"/>
      <c r="BM152" s="279"/>
      <c r="BN152" s="279"/>
      <c r="BO152" s="280"/>
      <c r="BP152" s="280"/>
      <c r="BQ152" s="280"/>
      <c r="BR152" s="280"/>
      <c r="BS152" s="280"/>
      <c r="BT152" s="280"/>
      <c r="BU152" s="281"/>
      <c r="BV152" s="281"/>
      <c r="BW152" s="281"/>
      <c r="BX152" s="281"/>
      <c r="BY152" s="281"/>
      <c r="BZ152" s="281"/>
      <c r="CA152" s="282"/>
      <c r="CB152" s="282"/>
      <c r="CC152" s="282"/>
      <c r="CD152" s="282"/>
      <c r="CE152" s="282"/>
      <c r="CF152" s="282"/>
      <c r="CG152" s="283"/>
      <c r="CH152" s="283"/>
      <c r="CI152" s="283"/>
      <c r="CJ152" s="283"/>
      <c r="CK152" s="283"/>
      <c r="CL152" s="283"/>
      <c r="CM152" s="284"/>
      <c r="CN152" s="284"/>
      <c r="CO152" s="284"/>
      <c r="CP152" s="284"/>
      <c r="CQ152" s="284"/>
      <c r="CR152" s="284"/>
      <c r="CS152" s="283"/>
      <c r="CT152" s="283"/>
      <c r="CU152" s="283"/>
      <c r="CV152" s="283"/>
      <c r="CW152" s="283"/>
      <c r="CX152" s="283"/>
      <c r="CY152" s="273"/>
      <c r="CZ152" s="285"/>
      <c r="DA152" s="286"/>
      <c r="DB152" s="287"/>
    </row>
    <row r="153" ht="15.75" customHeight="1">
      <c r="A153" s="304"/>
      <c r="B153" s="265"/>
      <c r="C153" s="266"/>
      <c r="D153" s="266"/>
      <c r="E153" s="266"/>
      <c r="F153" s="267"/>
      <c r="G153" s="267"/>
      <c r="H153" s="267"/>
      <c r="I153" s="267"/>
      <c r="J153" s="267"/>
      <c r="K153" s="267"/>
      <c r="L153" s="267"/>
      <c r="M153" s="269"/>
      <c r="N153" s="269"/>
      <c r="O153" s="269"/>
      <c r="P153" s="269"/>
      <c r="Q153" s="269"/>
      <c r="R153" s="269"/>
      <c r="S153" s="271"/>
      <c r="T153" s="271"/>
      <c r="U153" s="271"/>
      <c r="V153" s="271"/>
      <c r="W153" s="271"/>
      <c r="X153" s="271"/>
      <c r="Y153" s="273"/>
      <c r="Z153" s="273"/>
      <c r="AA153" s="273"/>
      <c r="AB153" s="273"/>
      <c r="AC153" s="273"/>
      <c r="AD153" s="273"/>
      <c r="AE153" s="274"/>
      <c r="AF153" s="274"/>
      <c r="AG153" s="274"/>
      <c r="AH153" s="274"/>
      <c r="AI153" s="274"/>
      <c r="AJ153" s="274"/>
      <c r="AK153" s="275"/>
      <c r="AL153" s="275"/>
      <c r="AM153" s="275"/>
      <c r="AN153" s="275"/>
      <c r="AO153" s="275"/>
      <c r="AP153" s="275"/>
      <c r="AQ153" s="276"/>
      <c r="AR153" s="276"/>
      <c r="AS153" s="276"/>
      <c r="AT153" s="276"/>
      <c r="AU153" s="276"/>
      <c r="AV153" s="276"/>
      <c r="AW153" s="277"/>
      <c r="AX153" s="277"/>
      <c r="AY153" s="277"/>
      <c r="AZ153" s="277"/>
      <c r="BA153" s="277"/>
      <c r="BB153" s="277"/>
      <c r="BC153" s="278"/>
      <c r="BD153" s="278"/>
      <c r="BE153" s="278"/>
      <c r="BF153" s="278"/>
      <c r="BG153" s="278"/>
      <c r="BH153" s="278"/>
      <c r="BI153" s="279"/>
      <c r="BJ153" s="279"/>
      <c r="BK153" s="279"/>
      <c r="BL153" s="279"/>
      <c r="BM153" s="279"/>
      <c r="BN153" s="279"/>
      <c r="BO153" s="280"/>
      <c r="BP153" s="280"/>
      <c r="BQ153" s="280"/>
      <c r="BR153" s="280"/>
      <c r="BS153" s="280"/>
      <c r="BT153" s="280"/>
      <c r="BU153" s="281"/>
      <c r="BV153" s="281"/>
      <c r="BW153" s="281"/>
      <c r="BX153" s="281"/>
      <c r="BY153" s="281"/>
      <c r="BZ153" s="281"/>
      <c r="CA153" s="282"/>
      <c r="CB153" s="282"/>
      <c r="CC153" s="282"/>
      <c r="CD153" s="282"/>
      <c r="CE153" s="282"/>
      <c r="CF153" s="282"/>
      <c r="CG153" s="283"/>
      <c r="CH153" s="283"/>
      <c r="CI153" s="283"/>
      <c r="CJ153" s="283"/>
      <c r="CK153" s="283"/>
      <c r="CL153" s="283"/>
      <c r="CM153" s="284"/>
      <c r="CN153" s="284"/>
      <c r="CO153" s="284"/>
      <c r="CP153" s="284"/>
      <c r="CQ153" s="284"/>
      <c r="CR153" s="284"/>
      <c r="CS153" s="283"/>
      <c r="CT153" s="283"/>
      <c r="CU153" s="283"/>
      <c r="CV153" s="283"/>
      <c r="CW153" s="283"/>
      <c r="CX153" s="283"/>
      <c r="CY153" s="273"/>
      <c r="CZ153" s="285"/>
      <c r="DA153" s="286"/>
      <c r="DB153" s="287"/>
    </row>
    <row r="154" ht="15.75" customHeight="1">
      <c r="A154" s="304"/>
      <c r="B154" s="265"/>
      <c r="C154" s="266"/>
      <c r="D154" s="266"/>
      <c r="E154" s="266"/>
      <c r="F154" s="267"/>
      <c r="G154" s="267"/>
      <c r="H154" s="267"/>
      <c r="I154" s="267"/>
      <c r="J154" s="267"/>
      <c r="K154" s="267"/>
      <c r="L154" s="267"/>
      <c r="M154" s="269"/>
      <c r="N154" s="269"/>
      <c r="O154" s="269"/>
      <c r="P154" s="269"/>
      <c r="Q154" s="269"/>
      <c r="R154" s="269"/>
      <c r="S154" s="271"/>
      <c r="T154" s="271"/>
      <c r="U154" s="271"/>
      <c r="V154" s="271"/>
      <c r="W154" s="271"/>
      <c r="X154" s="271"/>
      <c r="Y154" s="273"/>
      <c r="Z154" s="273"/>
      <c r="AA154" s="273"/>
      <c r="AB154" s="273"/>
      <c r="AC154" s="273"/>
      <c r="AD154" s="273"/>
      <c r="AE154" s="274"/>
      <c r="AF154" s="274"/>
      <c r="AG154" s="274"/>
      <c r="AH154" s="274"/>
      <c r="AI154" s="274"/>
      <c r="AJ154" s="274"/>
      <c r="AK154" s="275"/>
      <c r="AL154" s="275"/>
      <c r="AM154" s="275"/>
      <c r="AN154" s="275"/>
      <c r="AO154" s="275"/>
      <c r="AP154" s="275"/>
      <c r="AQ154" s="276"/>
      <c r="AR154" s="276"/>
      <c r="AS154" s="276"/>
      <c r="AT154" s="276"/>
      <c r="AU154" s="276"/>
      <c r="AV154" s="276"/>
      <c r="AW154" s="277"/>
      <c r="AX154" s="277"/>
      <c r="AY154" s="277"/>
      <c r="AZ154" s="277"/>
      <c r="BA154" s="277"/>
      <c r="BB154" s="277"/>
      <c r="BC154" s="278"/>
      <c r="BD154" s="278"/>
      <c r="BE154" s="278"/>
      <c r="BF154" s="278"/>
      <c r="BG154" s="278"/>
      <c r="BH154" s="278"/>
      <c r="BI154" s="279"/>
      <c r="BJ154" s="279"/>
      <c r="BK154" s="279"/>
      <c r="BL154" s="279"/>
      <c r="BM154" s="279"/>
      <c r="BN154" s="279"/>
      <c r="BO154" s="280"/>
      <c r="BP154" s="280"/>
      <c r="BQ154" s="280"/>
      <c r="BR154" s="280"/>
      <c r="BS154" s="280"/>
      <c r="BT154" s="280"/>
      <c r="BU154" s="281"/>
      <c r="BV154" s="281"/>
      <c r="BW154" s="281"/>
      <c r="BX154" s="281"/>
      <c r="BY154" s="281"/>
      <c r="BZ154" s="281"/>
      <c r="CA154" s="282"/>
      <c r="CB154" s="282"/>
      <c r="CC154" s="282"/>
      <c r="CD154" s="282"/>
      <c r="CE154" s="282"/>
      <c r="CF154" s="282"/>
      <c r="CG154" s="283"/>
      <c r="CH154" s="283"/>
      <c r="CI154" s="283"/>
      <c r="CJ154" s="283"/>
      <c r="CK154" s="283"/>
      <c r="CL154" s="283"/>
      <c r="CM154" s="284"/>
      <c r="CN154" s="284"/>
      <c r="CO154" s="284"/>
      <c r="CP154" s="284"/>
      <c r="CQ154" s="284"/>
      <c r="CR154" s="284"/>
      <c r="CS154" s="283"/>
      <c r="CT154" s="283"/>
      <c r="CU154" s="283"/>
      <c r="CV154" s="283"/>
      <c r="CW154" s="283"/>
      <c r="CX154" s="283"/>
      <c r="CY154" s="273"/>
      <c r="CZ154" s="285"/>
      <c r="DA154" s="286"/>
      <c r="DB154" s="287"/>
    </row>
    <row r="155" ht="15.75" customHeight="1">
      <c r="A155" s="304"/>
      <c r="B155" s="265"/>
      <c r="C155" s="266"/>
      <c r="D155" s="266"/>
      <c r="E155" s="266"/>
      <c r="F155" s="267"/>
      <c r="G155" s="267"/>
      <c r="H155" s="267"/>
      <c r="I155" s="267"/>
      <c r="J155" s="267"/>
      <c r="K155" s="267"/>
      <c r="L155" s="267"/>
      <c r="M155" s="269"/>
      <c r="N155" s="269"/>
      <c r="O155" s="269"/>
      <c r="P155" s="269"/>
      <c r="Q155" s="269"/>
      <c r="R155" s="269"/>
      <c r="S155" s="271"/>
      <c r="T155" s="271"/>
      <c r="U155" s="271"/>
      <c r="V155" s="271"/>
      <c r="W155" s="271"/>
      <c r="X155" s="271"/>
      <c r="Y155" s="273"/>
      <c r="Z155" s="273"/>
      <c r="AA155" s="273"/>
      <c r="AB155" s="273"/>
      <c r="AC155" s="273"/>
      <c r="AD155" s="273"/>
      <c r="AE155" s="274"/>
      <c r="AF155" s="274"/>
      <c r="AG155" s="274"/>
      <c r="AH155" s="274"/>
      <c r="AI155" s="274"/>
      <c r="AJ155" s="274"/>
      <c r="AK155" s="275"/>
      <c r="AL155" s="275"/>
      <c r="AM155" s="275"/>
      <c r="AN155" s="275"/>
      <c r="AO155" s="275"/>
      <c r="AP155" s="275"/>
      <c r="AQ155" s="276"/>
      <c r="AR155" s="276"/>
      <c r="AS155" s="276"/>
      <c r="AT155" s="276"/>
      <c r="AU155" s="276"/>
      <c r="AV155" s="276"/>
      <c r="AW155" s="277"/>
      <c r="AX155" s="277"/>
      <c r="AY155" s="277"/>
      <c r="AZ155" s="277"/>
      <c r="BA155" s="277"/>
      <c r="BB155" s="277"/>
      <c r="BC155" s="278"/>
      <c r="BD155" s="278"/>
      <c r="BE155" s="278"/>
      <c r="BF155" s="278"/>
      <c r="BG155" s="278"/>
      <c r="BH155" s="278"/>
      <c r="BI155" s="279"/>
      <c r="BJ155" s="279"/>
      <c r="BK155" s="279"/>
      <c r="BL155" s="279"/>
      <c r="BM155" s="279"/>
      <c r="BN155" s="279"/>
      <c r="BO155" s="280"/>
      <c r="BP155" s="280"/>
      <c r="BQ155" s="280"/>
      <c r="BR155" s="280"/>
      <c r="BS155" s="280"/>
      <c r="BT155" s="280"/>
      <c r="BU155" s="281"/>
      <c r="BV155" s="281"/>
      <c r="BW155" s="281"/>
      <c r="BX155" s="281"/>
      <c r="BY155" s="281"/>
      <c r="BZ155" s="281"/>
      <c r="CA155" s="282"/>
      <c r="CB155" s="282"/>
      <c r="CC155" s="282"/>
      <c r="CD155" s="282"/>
      <c r="CE155" s="282"/>
      <c r="CF155" s="282"/>
      <c r="CG155" s="283"/>
      <c r="CH155" s="283"/>
      <c r="CI155" s="283"/>
      <c r="CJ155" s="283"/>
      <c r="CK155" s="283"/>
      <c r="CL155" s="283"/>
      <c r="CM155" s="284"/>
      <c r="CN155" s="284"/>
      <c r="CO155" s="284"/>
      <c r="CP155" s="284"/>
      <c r="CQ155" s="284"/>
      <c r="CR155" s="284"/>
      <c r="CS155" s="283"/>
      <c r="CT155" s="283"/>
      <c r="CU155" s="283"/>
      <c r="CV155" s="283"/>
      <c r="CW155" s="283"/>
      <c r="CX155" s="283"/>
      <c r="CY155" s="273"/>
      <c r="CZ155" s="285"/>
      <c r="DA155" s="286"/>
      <c r="DB155" s="287"/>
    </row>
    <row r="156" ht="15.75" customHeight="1">
      <c r="A156" s="304"/>
      <c r="B156" s="265"/>
      <c r="C156" s="266"/>
      <c r="D156" s="266"/>
      <c r="E156" s="266"/>
      <c r="F156" s="267"/>
      <c r="G156" s="267"/>
      <c r="H156" s="267"/>
      <c r="I156" s="267"/>
      <c r="J156" s="267"/>
      <c r="K156" s="267"/>
      <c r="L156" s="267"/>
      <c r="M156" s="269"/>
      <c r="N156" s="269"/>
      <c r="O156" s="269"/>
      <c r="P156" s="269"/>
      <c r="Q156" s="269"/>
      <c r="R156" s="269"/>
      <c r="S156" s="271"/>
      <c r="T156" s="271"/>
      <c r="U156" s="271"/>
      <c r="V156" s="271"/>
      <c r="W156" s="271"/>
      <c r="X156" s="271"/>
      <c r="Y156" s="273"/>
      <c r="Z156" s="273"/>
      <c r="AA156" s="273"/>
      <c r="AB156" s="273"/>
      <c r="AC156" s="273"/>
      <c r="AD156" s="273"/>
      <c r="AE156" s="274"/>
      <c r="AF156" s="274"/>
      <c r="AG156" s="274"/>
      <c r="AH156" s="274"/>
      <c r="AI156" s="274"/>
      <c r="AJ156" s="274"/>
      <c r="AK156" s="275"/>
      <c r="AL156" s="275"/>
      <c r="AM156" s="275"/>
      <c r="AN156" s="275"/>
      <c r="AO156" s="275"/>
      <c r="AP156" s="275"/>
      <c r="AQ156" s="276"/>
      <c r="AR156" s="276"/>
      <c r="AS156" s="276"/>
      <c r="AT156" s="276"/>
      <c r="AU156" s="276"/>
      <c r="AV156" s="276"/>
      <c r="AW156" s="277"/>
      <c r="AX156" s="277"/>
      <c r="AY156" s="277"/>
      <c r="AZ156" s="277"/>
      <c r="BA156" s="277"/>
      <c r="BB156" s="277"/>
      <c r="BC156" s="278"/>
      <c r="BD156" s="278"/>
      <c r="BE156" s="278"/>
      <c r="BF156" s="278"/>
      <c r="BG156" s="278"/>
      <c r="BH156" s="278"/>
      <c r="BI156" s="279"/>
      <c r="BJ156" s="279"/>
      <c r="BK156" s="279"/>
      <c r="BL156" s="279"/>
      <c r="BM156" s="279"/>
      <c r="BN156" s="279"/>
      <c r="BO156" s="280"/>
      <c r="BP156" s="280"/>
      <c r="BQ156" s="280"/>
      <c r="BR156" s="280"/>
      <c r="BS156" s="280"/>
      <c r="BT156" s="280"/>
      <c r="BU156" s="281"/>
      <c r="BV156" s="281"/>
      <c r="BW156" s="281"/>
      <c r="BX156" s="281"/>
      <c r="BY156" s="281"/>
      <c r="BZ156" s="281"/>
      <c r="CA156" s="282"/>
      <c r="CB156" s="282"/>
      <c r="CC156" s="282"/>
      <c r="CD156" s="282"/>
      <c r="CE156" s="282"/>
      <c r="CF156" s="282"/>
      <c r="CG156" s="283"/>
      <c r="CH156" s="283"/>
      <c r="CI156" s="283"/>
      <c r="CJ156" s="283"/>
      <c r="CK156" s="283"/>
      <c r="CL156" s="283"/>
      <c r="CM156" s="284"/>
      <c r="CN156" s="284"/>
      <c r="CO156" s="284"/>
      <c r="CP156" s="284"/>
      <c r="CQ156" s="284"/>
      <c r="CR156" s="284"/>
      <c r="CS156" s="283"/>
      <c r="CT156" s="283"/>
      <c r="CU156" s="283"/>
      <c r="CV156" s="283"/>
      <c r="CW156" s="283"/>
      <c r="CX156" s="283"/>
      <c r="CY156" s="273"/>
      <c r="CZ156" s="285"/>
      <c r="DA156" s="286"/>
      <c r="DB156" s="287"/>
    </row>
    <row r="157" ht="15.75" customHeight="1">
      <c r="A157" s="304"/>
      <c r="B157" s="265"/>
      <c r="C157" s="266"/>
      <c r="D157" s="266"/>
      <c r="E157" s="266"/>
      <c r="F157" s="267"/>
      <c r="G157" s="267"/>
      <c r="H157" s="267"/>
      <c r="I157" s="267"/>
      <c r="J157" s="267"/>
      <c r="K157" s="267"/>
      <c r="L157" s="267"/>
      <c r="M157" s="269"/>
      <c r="N157" s="269"/>
      <c r="O157" s="269"/>
      <c r="P157" s="269"/>
      <c r="Q157" s="269"/>
      <c r="R157" s="269"/>
      <c r="S157" s="271"/>
      <c r="T157" s="271"/>
      <c r="U157" s="271"/>
      <c r="V157" s="271"/>
      <c r="W157" s="271"/>
      <c r="X157" s="271"/>
      <c r="Y157" s="273"/>
      <c r="Z157" s="273"/>
      <c r="AA157" s="273"/>
      <c r="AB157" s="273"/>
      <c r="AC157" s="273"/>
      <c r="AD157" s="273"/>
      <c r="AE157" s="274"/>
      <c r="AF157" s="274"/>
      <c r="AG157" s="274"/>
      <c r="AH157" s="274"/>
      <c r="AI157" s="274"/>
      <c r="AJ157" s="274"/>
      <c r="AK157" s="275"/>
      <c r="AL157" s="275"/>
      <c r="AM157" s="275"/>
      <c r="AN157" s="275"/>
      <c r="AO157" s="275"/>
      <c r="AP157" s="275"/>
      <c r="AQ157" s="276"/>
      <c r="AR157" s="276"/>
      <c r="AS157" s="276"/>
      <c r="AT157" s="276"/>
      <c r="AU157" s="276"/>
      <c r="AV157" s="276"/>
      <c r="AW157" s="277"/>
      <c r="AX157" s="277"/>
      <c r="AY157" s="277"/>
      <c r="AZ157" s="277"/>
      <c r="BA157" s="277"/>
      <c r="BB157" s="277"/>
      <c r="BC157" s="278"/>
      <c r="BD157" s="278"/>
      <c r="BE157" s="278"/>
      <c r="BF157" s="278"/>
      <c r="BG157" s="278"/>
      <c r="BH157" s="278"/>
      <c r="BI157" s="279"/>
      <c r="BJ157" s="279"/>
      <c r="BK157" s="279"/>
      <c r="BL157" s="279"/>
      <c r="BM157" s="279"/>
      <c r="BN157" s="279"/>
      <c r="BO157" s="280"/>
      <c r="BP157" s="280"/>
      <c r="BQ157" s="280"/>
      <c r="BR157" s="280"/>
      <c r="BS157" s="280"/>
      <c r="BT157" s="280"/>
      <c r="BU157" s="281"/>
      <c r="BV157" s="281"/>
      <c r="BW157" s="281"/>
      <c r="BX157" s="281"/>
      <c r="BY157" s="281"/>
      <c r="BZ157" s="281"/>
      <c r="CA157" s="282"/>
      <c r="CB157" s="282"/>
      <c r="CC157" s="282"/>
      <c r="CD157" s="282"/>
      <c r="CE157" s="282"/>
      <c r="CF157" s="282"/>
      <c r="CG157" s="283"/>
      <c r="CH157" s="283"/>
      <c r="CI157" s="283"/>
      <c r="CJ157" s="283"/>
      <c r="CK157" s="283"/>
      <c r="CL157" s="283"/>
      <c r="CM157" s="284"/>
      <c r="CN157" s="284"/>
      <c r="CO157" s="284"/>
      <c r="CP157" s="284"/>
      <c r="CQ157" s="284"/>
      <c r="CR157" s="284"/>
      <c r="CS157" s="283"/>
      <c r="CT157" s="283"/>
      <c r="CU157" s="283"/>
      <c r="CV157" s="283"/>
      <c r="CW157" s="283"/>
      <c r="CX157" s="283"/>
      <c r="CY157" s="273"/>
      <c r="CZ157" s="285"/>
      <c r="DA157" s="286"/>
      <c r="DB157" s="287"/>
    </row>
    <row r="158" ht="15.75" customHeight="1">
      <c r="A158" s="304"/>
      <c r="B158" s="265"/>
      <c r="C158" s="266"/>
      <c r="D158" s="266"/>
      <c r="E158" s="266"/>
      <c r="F158" s="267"/>
      <c r="G158" s="267"/>
      <c r="H158" s="267"/>
      <c r="I158" s="267"/>
      <c r="J158" s="267"/>
      <c r="K158" s="267"/>
      <c r="L158" s="267"/>
      <c r="M158" s="269"/>
      <c r="N158" s="269"/>
      <c r="O158" s="269"/>
      <c r="P158" s="269"/>
      <c r="Q158" s="269"/>
      <c r="R158" s="269"/>
      <c r="S158" s="271"/>
      <c r="T158" s="271"/>
      <c r="U158" s="271"/>
      <c r="V158" s="271"/>
      <c r="W158" s="271"/>
      <c r="X158" s="271"/>
      <c r="Y158" s="273"/>
      <c r="Z158" s="273"/>
      <c r="AA158" s="273"/>
      <c r="AB158" s="273"/>
      <c r="AC158" s="273"/>
      <c r="AD158" s="273"/>
      <c r="AE158" s="274"/>
      <c r="AF158" s="274"/>
      <c r="AG158" s="274"/>
      <c r="AH158" s="274"/>
      <c r="AI158" s="274"/>
      <c r="AJ158" s="274"/>
      <c r="AK158" s="275"/>
      <c r="AL158" s="275"/>
      <c r="AM158" s="275"/>
      <c r="AN158" s="275"/>
      <c r="AO158" s="275"/>
      <c r="AP158" s="275"/>
      <c r="AQ158" s="276"/>
      <c r="AR158" s="276"/>
      <c r="AS158" s="276"/>
      <c r="AT158" s="276"/>
      <c r="AU158" s="276"/>
      <c r="AV158" s="276"/>
      <c r="AW158" s="277"/>
      <c r="AX158" s="277"/>
      <c r="AY158" s="277"/>
      <c r="AZ158" s="277"/>
      <c r="BA158" s="277"/>
      <c r="BB158" s="277"/>
      <c r="BC158" s="278"/>
      <c r="BD158" s="278"/>
      <c r="BE158" s="278"/>
      <c r="BF158" s="278"/>
      <c r="BG158" s="278"/>
      <c r="BH158" s="278"/>
      <c r="BI158" s="279"/>
      <c r="BJ158" s="279"/>
      <c r="BK158" s="279"/>
      <c r="BL158" s="279"/>
      <c r="BM158" s="279"/>
      <c r="BN158" s="279"/>
      <c r="BO158" s="280"/>
      <c r="BP158" s="280"/>
      <c r="BQ158" s="280"/>
      <c r="BR158" s="280"/>
      <c r="BS158" s="280"/>
      <c r="BT158" s="280"/>
      <c r="BU158" s="281"/>
      <c r="BV158" s="281"/>
      <c r="BW158" s="281"/>
      <c r="BX158" s="281"/>
      <c r="BY158" s="281"/>
      <c r="BZ158" s="281"/>
      <c r="CA158" s="282"/>
      <c r="CB158" s="282"/>
      <c r="CC158" s="282"/>
      <c r="CD158" s="282"/>
      <c r="CE158" s="282"/>
      <c r="CF158" s="282"/>
      <c r="CG158" s="283"/>
      <c r="CH158" s="283"/>
      <c r="CI158" s="283"/>
      <c r="CJ158" s="283"/>
      <c r="CK158" s="283"/>
      <c r="CL158" s="283"/>
      <c r="CM158" s="284"/>
      <c r="CN158" s="284"/>
      <c r="CO158" s="284"/>
      <c r="CP158" s="284"/>
      <c r="CQ158" s="284"/>
      <c r="CR158" s="284"/>
      <c r="CS158" s="283"/>
      <c r="CT158" s="283"/>
      <c r="CU158" s="283"/>
      <c r="CV158" s="283"/>
      <c r="CW158" s="283"/>
      <c r="CX158" s="283"/>
      <c r="CY158" s="273"/>
      <c r="CZ158" s="285"/>
      <c r="DA158" s="286"/>
      <c r="DB158" s="287"/>
    </row>
    <row r="159" ht="15.75" customHeight="1">
      <c r="A159" s="304"/>
      <c r="B159" s="265"/>
      <c r="C159" s="266"/>
      <c r="D159" s="266"/>
      <c r="E159" s="266"/>
      <c r="F159" s="267"/>
      <c r="G159" s="267"/>
      <c r="H159" s="267"/>
      <c r="I159" s="267"/>
      <c r="J159" s="267"/>
      <c r="K159" s="267"/>
      <c r="L159" s="267"/>
      <c r="M159" s="269"/>
      <c r="N159" s="269"/>
      <c r="O159" s="269"/>
      <c r="P159" s="269"/>
      <c r="Q159" s="269"/>
      <c r="R159" s="269"/>
      <c r="S159" s="271"/>
      <c r="T159" s="271"/>
      <c r="U159" s="271"/>
      <c r="V159" s="271"/>
      <c r="W159" s="271"/>
      <c r="X159" s="271"/>
      <c r="Y159" s="273"/>
      <c r="Z159" s="273"/>
      <c r="AA159" s="273"/>
      <c r="AB159" s="273"/>
      <c r="AC159" s="273"/>
      <c r="AD159" s="273"/>
      <c r="AE159" s="274"/>
      <c r="AF159" s="274"/>
      <c r="AG159" s="274"/>
      <c r="AH159" s="274"/>
      <c r="AI159" s="274"/>
      <c r="AJ159" s="274"/>
      <c r="AK159" s="275"/>
      <c r="AL159" s="275"/>
      <c r="AM159" s="275"/>
      <c r="AN159" s="275"/>
      <c r="AO159" s="275"/>
      <c r="AP159" s="275"/>
      <c r="AQ159" s="276"/>
      <c r="AR159" s="276"/>
      <c r="AS159" s="276"/>
      <c r="AT159" s="276"/>
      <c r="AU159" s="276"/>
      <c r="AV159" s="276"/>
      <c r="AW159" s="277"/>
      <c r="AX159" s="277"/>
      <c r="AY159" s="277"/>
      <c r="AZ159" s="277"/>
      <c r="BA159" s="277"/>
      <c r="BB159" s="277"/>
      <c r="BC159" s="278"/>
      <c r="BD159" s="278"/>
      <c r="BE159" s="278"/>
      <c r="BF159" s="278"/>
      <c r="BG159" s="278"/>
      <c r="BH159" s="278"/>
      <c r="BI159" s="279"/>
      <c r="BJ159" s="279"/>
      <c r="BK159" s="279"/>
      <c r="BL159" s="279"/>
      <c r="BM159" s="279"/>
      <c r="BN159" s="279"/>
      <c r="BO159" s="280"/>
      <c r="BP159" s="280"/>
      <c r="BQ159" s="280"/>
      <c r="BR159" s="280"/>
      <c r="BS159" s="280"/>
      <c r="BT159" s="280"/>
      <c r="BU159" s="281"/>
      <c r="BV159" s="281"/>
      <c r="BW159" s="281"/>
      <c r="BX159" s="281"/>
      <c r="BY159" s="281"/>
      <c r="BZ159" s="281"/>
      <c r="CA159" s="282"/>
      <c r="CB159" s="282"/>
      <c r="CC159" s="282"/>
      <c r="CD159" s="282"/>
      <c r="CE159" s="282"/>
      <c r="CF159" s="282"/>
      <c r="CG159" s="283"/>
      <c r="CH159" s="283"/>
      <c r="CI159" s="283"/>
      <c r="CJ159" s="283"/>
      <c r="CK159" s="283"/>
      <c r="CL159" s="283"/>
      <c r="CM159" s="284"/>
      <c r="CN159" s="284"/>
      <c r="CO159" s="284"/>
      <c r="CP159" s="284"/>
      <c r="CQ159" s="284"/>
      <c r="CR159" s="284"/>
      <c r="CS159" s="283"/>
      <c r="CT159" s="283"/>
      <c r="CU159" s="283"/>
      <c r="CV159" s="283"/>
      <c r="CW159" s="283"/>
      <c r="CX159" s="283"/>
      <c r="CY159" s="273"/>
      <c r="CZ159" s="285"/>
      <c r="DA159" s="286"/>
      <c r="DB159" s="287"/>
    </row>
    <row r="160" ht="15.75" customHeight="1">
      <c r="A160" s="304"/>
      <c r="B160" s="265"/>
      <c r="C160" s="266"/>
      <c r="D160" s="266"/>
      <c r="E160" s="266"/>
      <c r="F160" s="267"/>
      <c r="G160" s="267"/>
      <c r="H160" s="267"/>
      <c r="I160" s="267"/>
      <c r="J160" s="267"/>
      <c r="K160" s="267"/>
      <c r="L160" s="267"/>
      <c r="M160" s="269"/>
      <c r="N160" s="269"/>
      <c r="O160" s="269"/>
      <c r="P160" s="269"/>
      <c r="Q160" s="269"/>
      <c r="R160" s="269"/>
      <c r="S160" s="271"/>
      <c r="T160" s="271"/>
      <c r="U160" s="271"/>
      <c r="V160" s="271"/>
      <c r="W160" s="271"/>
      <c r="X160" s="271"/>
      <c r="Y160" s="273"/>
      <c r="Z160" s="273"/>
      <c r="AA160" s="273"/>
      <c r="AB160" s="273"/>
      <c r="AC160" s="273"/>
      <c r="AD160" s="273"/>
      <c r="AE160" s="274"/>
      <c r="AF160" s="274"/>
      <c r="AG160" s="274"/>
      <c r="AH160" s="274"/>
      <c r="AI160" s="274"/>
      <c r="AJ160" s="274"/>
      <c r="AK160" s="275"/>
      <c r="AL160" s="275"/>
      <c r="AM160" s="275"/>
      <c r="AN160" s="275"/>
      <c r="AO160" s="275"/>
      <c r="AP160" s="275"/>
      <c r="AQ160" s="276"/>
      <c r="AR160" s="276"/>
      <c r="AS160" s="276"/>
      <c r="AT160" s="276"/>
      <c r="AU160" s="276"/>
      <c r="AV160" s="276"/>
      <c r="AW160" s="277"/>
      <c r="AX160" s="277"/>
      <c r="AY160" s="277"/>
      <c r="AZ160" s="277"/>
      <c r="BA160" s="277"/>
      <c r="BB160" s="277"/>
      <c r="BC160" s="278"/>
      <c r="BD160" s="278"/>
      <c r="BE160" s="278"/>
      <c r="BF160" s="278"/>
      <c r="BG160" s="278"/>
      <c r="BH160" s="278"/>
      <c r="BI160" s="279"/>
      <c r="BJ160" s="279"/>
      <c r="BK160" s="279"/>
      <c r="BL160" s="279"/>
      <c r="BM160" s="279"/>
      <c r="BN160" s="279"/>
      <c r="BO160" s="280"/>
      <c r="BP160" s="280"/>
      <c r="BQ160" s="280"/>
      <c r="BR160" s="280"/>
      <c r="BS160" s="280"/>
      <c r="BT160" s="280"/>
      <c r="BU160" s="281"/>
      <c r="BV160" s="281"/>
      <c r="BW160" s="281"/>
      <c r="BX160" s="281"/>
      <c r="BY160" s="281"/>
      <c r="BZ160" s="281"/>
      <c r="CA160" s="282"/>
      <c r="CB160" s="282"/>
      <c r="CC160" s="282"/>
      <c r="CD160" s="282"/>
      <c r="CE160" s="282"/>
      <c r="CF160" s="282"/>
      <c r="CG160" s="283"/>
      <c r="CH160" s="283"/>
      <c r="CI160" s="283"/>
      <c r="CJ160" s="283"/>
      <c r="CK160" s="283"/>
      <c r="CL160" s="283"/>
      <c r="CM160" s="284"/>
      <c r="CN160" s="284"/>
      <c r="CO160" s="284"/>
      <c r="CP160" s="284"/>
      <c r="CQ160" s="284"/>
      <c r="CR160" s="284"/>
      <c r="CS160" s="283"/>
      <c r="CT160" s="283"/>
      <c r="CU160" s="283"/>
      <c r="CV160" s="283"/>
      <c r="CW160" s="283"/>
      <c r="CX160" s="283"/>
      <c r="CY160" s="273"/>
      <c r="CZ160" s="285"/>
      <c r="DA160" s="286"/>
      <c r="DB160" s="287"/>
    </row>
    <row r="161" ht="15.75" customHeight="1">
      <c r="A161" s="304"/>
      <c r="B161" s="265"/>
      <c r="C161" s="266"/>
      <c r="D161" s="266"/>
      <c r="E161" s="266"/>
      <c r="F161" s="267"/>
      <c r="G161" s="267"/>
      <c r="H161" s="267"/>
      <c r="I161" s="267"/>
      <c r="J161" s="267"/>
      <c r="K161" s="267"/>
      <c r="L161" s="267"/>
      <c r="M161" s="269"/>
      <c r="N161" s="269"/>
      <c r="O161" s="269"/>
      <c r="P161" s="269"/>
      <c r="Q161" s="269"/>
      <c r="R161" s="269"/>
      <c r="S161" s="271"/>
      <c r="T161" s="271"/>
      <c r="U161" s="271"/>
      <c r="V161" s="271"/>
      <c r="W161" s="271"/>
      <c r="X161" s="271"/>
      <c r="Y161" s="273"/>
      <c r="Z161" s="273"/>
      <c r="AA161" s="273"/>
      <c r="AB161" s="273"/>
      <c r="AC161" s="273"/>
      <c r="AD161" s="273"/>
      <c r="AE161" s="274"/>
      <c r="AF161" s="274"/>
      <c r="AG161" s="274"/>
      <c r="AH161" s="274"/>
      <c r="AI161" s="274"/>
      <c r="AJ161" s="274"/>
      <c r="AK161" s="275"/>
      <c r="AL161" s="275"/>
      <c r="AM161" s="275"/>
      <c r="AN161" s="275"/>
      <c r="AO161" s="275"/>
      <c r="AP161" s="275"/>
      <c r="AQ161" s="276"/>
      <c r="AR161" s="276"/>
      <c r="AS161" s="276"/>
      <c r="AT161" s="276"/>
      <c r="AU161" s="276"/>
      <c r="AV161" s="276"/>
      <c r="AW161" s="277"/>
      <c r="AX161" s="277"/>
      <c r="AY161" s="277"/>
      <c r="AZ161" s="277"/>
      <c r="BA161" s="277"/>
      <c r="BB161" s="277"/>
      <c r="BC161" s="278"/>
      <c r="BD161" s="278"/>
      <c r="BE161" s="278"/>
      <c r="BF161" s="278"/>
      <c r="BG161" s="278"/>
      <c r="BH161" s="278"/>
      <c r="BI161" s="279"/>
      <c r="BJ161" s="279"/>
      <c r="BK161" s="279"/>
      <c r="BL161" s="279"/>
      <c r="BM161" s="279"/>
      <c r="BN161" s="279"/>
      <c r="BO161" s="280"/>
      <c r="BP161" s="280"/>
      <c r="BQ161" s="280"/>
      <c r="BR161" s="280"/>
      <c r="BS161" s="280"/>
      <c r="BT161" s="280"/>
      <c r="BU161" s="281"/>
      <c r="BV161" s="281"/>
      <c r="BW161" s="281"/>
      <c r="BX161" s="281"/>
      <c r="BY161" s="281"/>
      <c r="BZ161" s="281"/>
      <c r="CA161" s="282"/>
      <c r="CB161" s="282"/>
      <c r="CC161" s="282"/>
      <c r="CD161" s="282"/>
      <c r="CE161" s="282"/>
      <c r="CF161" s="282"/>
      <c r="CG161" s="283"/>
      <c r="CH161" s="283"/>
      <c r="CI161" s="283"/>
      <c r="CJ161" s="283"/>
      <c r="CK161" s="283"/>
      <c r="CL161" s="283"/>
      <c r="CM161" s="284"/>
      <c r="CN161" s="284"/>
      <c r="CO161" s="284"/>
      <c r="CP161" s="284"/>
      <c r="CQ161" s="284"/>
      <c r="CR161" s="284"/>
      <c r="CS161" s="283"/>
      <c r="CT161" s="283"/>
      <c r="CU161" s="283"/>
      <c r="CV161" s="283"/>
      <c r="CW161" s="283"/>
      <c r="CX161" s="283"/>
      <c r="CY161" s="273"/>
      <c r="CZ161" s="285"/>
      <c r="DA161" s="286"/>
      <c r="DB161" s="287"/>
    </row>
    <row r="162" ht="15.75" customHeight="1">
      <c r="A162" s="304"/>
      <c r="B162" s="265"/>
      <c r="C162" s="266"/>
      <c r="D162" s="266"/>
      <c r="E162" s="266"/>
      <c r="F162" s="267"/>
      <c r="G162" s="267"/>
      <c r="H162" s="267"/>
      <c r="I162" s="267"/>
      <c r="J162" s="267"/>
      <c r="K162" s="267"/>
      <c r="L162" s="267"/>
      <c r="M162" s="269"/>
      <c r="N162" s="269"/>
      <c r="O162" s="269"/>
      <c r="P162" s="269"/>
      <c r="Q162" s="269"/>
      <c r="R162" s="269"/>
      <c r="S162" s="271"/>
      <c r="T162" s="271"/>
      <c r="U162" s="271"/>
      <c r="V162" s="271"/>
      <c r="W162" s="271"/>
      <c r="X162" s="271"/>
      <c r="Y162" s="273"/>
      <c r="Z162" s="273"/>
      <c r="AA162" s="273"/>
      <c r="AB162" s="273"/>
      <c r="AC162" s="273"/>
      <c r="AD162" s="273"/>
      <c r="AE162" s="274"/>
      <c r="AF162" s="274"/>
      <c r="AG162" s="274"/>
      <c r="AH162" s="274"/>
      <c r="AI162" s="274"/>
      <c r="AJ162" s="274"/>
      <c r="AK162" s="275"/>
      <c r="AL162" s="275"/>
      <c r="AM162" s="275"/>
      <c r="AN162" s="275"/>
      <c r="AO162" s="275"/>
      <c r="AP162" s="275"/>
      <c r="AQ162" s="276"/>
      <c r="AR162" s="276"/>
      <c r="AS162" s="276"/>
      <c r="AT162" s="276"/>
      <c r="AU162" s="276"/>
      <c r="AV162" s="276"/>
      <c r="AW162" s="277"/>
      <c r="AX162" s="277"/>
      <c r="AY162" s="277"/>
      <c r="AZ162" s="277"/>
      <c r="BA162" s="277"/>
      <c r="BB162" s="277"/>
      <c r="BC162" s="278"/>
      <c r="BD162" s="278"/>
      <c r="BE162" s="278"/>
      <c r="BF162" s="278"/>
      <c r="BG162" s="278"/>
      <c r="BH162" s="278"/>
      <c r="BI162" s="279"/>
      <c r="BJ162" s="279"/>
      <c r="BK162" s="279"/>
      <c r="BL162" s="279"/>
      <c r="BM162" s="279"/>
      <c r="BN162" s="279"/>
      <c r="BO162" s="280"/>
      <c r="BP162" s="280"/>
      <c r="BQ162" s="280"/>
      <c r="BR162" s="280"/>
      <c r="BS162" s="280"/>
      <c r="BT162" s="280"/>
      <c r="BU162" s="281"/>
      <c r="BV162" s="281"/>
      <c r="BW162" s="281"/>
      <c r="BX162" s="281"/>
      <c r="BY162" s="281"/>
      <c r="BZ162" s="281"/>
      <c r="CA162" s="282"/>
      <c r="CB162" s="282"/>
      <c r="CC162" s="282"/>
      <c r="CD162" s="282"/>
      <c r="CE162" s="282"/>
      <c r="CF162" s="282"/>
      <c r="CG162" s="283"/>
      <c r="CH162" s="283"/>
      <c r="CI162" s="283"/>
      <c r="CJ162" s="283"/>
      <c r="CK162" s="283"/>
      <c r="CL162" s="283"/>
      <c r="CM162" s="284"/>
      <c r="CN162" s="284"/>
      <c r="CO162" s="284"/>
      <c r="CP162" s="284"/>
      <c r="CQ162" s="284"/>
      <c r="CR162" s="284"/>
      <c r="CS162" s="283"/>
      <c r="CT162" s="283"/>
      <c r="CU162" s="283"/>
      <c r="CV162" s="283"/>
      <c r="CW162" s="283"/>
      <c r="CX162" s="283"/>
      <c r="CY162" s="273"/>
      <c r="CZ162" s="285"/>
      <c r="DA162" s="286"/>
      <c r="DB162" s="287"/>
    </row>
    <row r="163" ht="15.75" customHeight="1">
      <c r="A163" s="304"/>
      <c r="B163" s="265"/>
      <c r="C163" s="266"/>
      <c r="D163" s="266"/>
      <c r="E163" s="266"/>
      <c r="F163" s="267"/>
      <c r="G163" s="267"/>
      <c r="H163" s="267"/>
      <c r="I163" s="267"/>
      <c r="J163" s="267"/>
      <c r="K163" s="267"/>
      <c r="L163" s="267"/>
      <c r="M163" s="269"/>
      <c r="N163" s="269"/>
      <c r="O163" s="269"/>
      <c r="P163" s="269"/>
      <c r="Q163" s="269"/>
      <c r="R163" s="269"/>
      <c r="S163" s="271"/>
      <c r="T163" s="271"/>
      <c r="U163" s="271"/>
      <c r="V163" s="271"/>
      <c r="W163" s="271"/>
      <c r="X163" s="271"/>
      <c r="Y163" s="273"/>
      <c r="Z163" s="273"/>
      <c r="AA163" s="273"/>
      <c r="AB163" s="273"/>
      <c r="AC163" s="273"/>
      <c r="AD163" s="273"/>
      <c r="AE163" s="274"/>
      <c r="AF163" s="274"/>
      <c r="AG163" s="274"/>
      <c r="AH163" s="274"/>
      <c r="AI163" s="274"/>
      <c r="AJ163" s="274"/>
      <c r="AK163" s="275"/>
      <c r="AL163" s="275"/>
      <c r="AM163" s="275"/>
      <c r="AN163" s="275"/>
      <c r="AO163" s="275"/>
      <c r="AP163" s="275"/>
      <c r="AQ163" s="276"/>
      <c r="AR163" s="276"/>
      <c r="AS163" s="276"/>
      <c r="AT163" s="276"/>
      <c r="AU163" s="276"/>
      <c r="AV163" s="276"/>
      <c r="AW163" s="277"/>
      <c r="AX163" s="277"/>
      <c r="AY163" s="277"/>
      <c r="AZ163" s="277"/>
      <c r="BA163" s="277"/>
      <c r="BB163" s="277"/>
      <c r="BC163" s="278"/>
      <c r="BD163" s="278"/>
      <c r="BE163" s="278"/>
      <c r="BF163" s="278"/>
      <c r="BG163" s="278"/>
      <c r="BH163" s="278"/>
      <c r="BI163" s="279"/>
      <c r="BJ163" s="279"/>
      <c r="BK163" s="279"/>
      <c r="BL163" s="279"/>
      <c r="BM163" s="279"/>
      <c r="BN163" s="279"/>
      <c r="BO163" s="280"/>
      <c r="BP163" s="280"/>
      <c r="BQ163" s="280"/>
      <c r="BR163" s="280"/>
      <c r="BS163" s="280"/>
      <c r="BT163" s="280"/>
      <c r="BU163" s="281"/>
      <c r="BV163" s="281"/>
      <c r="BW163" s="281"/>
      <c r="BX163" s="281"/>
      <c r="BY163" s="281"/>
      <c r="BZ163" s="281"/>
      <c r="CA163" s="282"/>
      <c r="CB163" s="282"/>
      <c r="CC163" s="282"/>
      <c r="CD163" s="282"/>
      <c r="CE163" s="282"/>
      <c r="CF163" s="282"/>
      <c r="CG163" s="283"/>
      <c r="CH163" s="283"/>
      <c r="CI163" s="283"/>
      <c r="CJ163" s="283"/>
      <c r="CK163" s="283"/>
      <c r="CL163" s="283"/>
      <c r="CM163" s="284"/>
      <c r="CN163" s="284"/>
      <c r="CO163" s="284"/>
      <c r="CP163" s="284"/>
      <c r="CQ163" s="284"/>
      <c r="CR163" s="284"/>
      <c r="CS163" s="283"/>
      <c r="CT163" s="283"/>
      <c r="CU163" s="283"/>
      <c r="CV163" s="283"/>
      <c r="CW163" s="283"/>
      <c r="CX163" s="283"/>
      <c r="CY163" s="273"/>
      <c r="CZ163" s="285"/>
      <c r="DA163" s="286"/>
      <c r="DB163" s="287"/>
    </row>
    <row r="164" ht="15.75" customHeight="1">
      <c r="A164" s="304"/>
      <c r="B164" s="265"/>
      <c r="C164" s="266"/>
      <c r="D164" s="266"/>
      <c r="E164" s="266"/>
      <c r="F164" s="267"/>
      <c r="G164" s="267"/>
      <c r="H164" s="267"/>
      <c r="I164" s="267"/>
      <c r="J164" s="267"/>
      <c r="K164" s="267"/>
      <c r="L164" s="267"/>
      <c r="M164" s="269"/>
      <c r="N164" s="269"/>
      <c r="O164" s="269"/>
      <c r="P164" s="269"/>
      <c r="Q164" s="269"/>
      <c r="R164" s="269"/>
      <c r="S164" s="271"/>
      <c r="T164" s="271"/>
      <c r="U164" s="271"/>
      <c r="V164" s="271"/>
      <c r="W164" s="271"/>
      <c r="X164" s="271"/>
      <c r="Y164" s="273"/>
      <c r="Z164" s="273"/>
      <c r="AA164" s="273"/>
      <c r="AB164" s="273"/>
      <c r="AC164" s="273"/>
      <c r="AD164" s="273"/>
      <c r="AE164" s="274"/>
      <c r="AF164" s="274"/>
      <c r="AG164" s="274"/>
      <c r="AH164" s="274"/>
      <c r="AI164" s="274"/>
      <c r="AJ164" s="274"/>
      <c r="AK164" s="275"/>
      <c r="AL164" s="275"/>
      <c r="AM164" s="275"/>
      <c r="AN164" s="275"/>
      <c r="AO164" s="275"/>
      <c r="AP164" s="275"/>
      <c r="AQ164" s="276"/>
      <c r="AR164" s="276"/>
      <c r="AS164" s="276"/>
      <c r="AT164" s="276"/>
      <c r="AU164" s="276"/>
      <c r="AV164" s="276"/>
      <c r="AW164" s="277"/>
      <c r="AX164" s="277"/>
      <c r="AY164" s="277"/>
      <c r="AZ164" s="277"/>
      <c r="BA164" s="277"/>
      <c r="BB164" s="277"/>
      <c r="BC164" s="278"/>
      <c r="BD164" s="278"/>
      <c r="BE164" s="278"/>
      <c r="BF164" s="278"/>
      <c r="BG164" s="278"/>
      <c r="BH164" s="278"/>
      <c r="BI164" s="279"/>
      <c r="BJ164" s="279"/>
      <c r="BK164" s="279"/>
      <c r="BL164" s="279"/>
      <c r="BM164" s="279"/>
      <c r="BN164" s="279"/>
      <c r="BO164" s="280"/>
      <c r="BP164" s="280"/>
      <c r="BQ164" s="280"/>
      <c r="BR164" s="280"/>
      <c r="BS164" s="280"/>
      <c r="BT164" s="280"/>
      <c r="BU164" s="281"/>
      <c r="BV164" s="281"/>
      <c r="BW164" s="281"/>
      <c r="BX164" s="281"/>
      <c r="BY164" s="281"/>
      <c r="BZ164" s="281"/>
      <c r="CA164" s="282"/>
      <c r="CB164" s="282"/>
      <c r="CC164" s="282"/>
      <c r="CD164" s="282"/>
      <c r="CE164" s="282"/>
      <c r="CF164" s="282"/>
      <c r="CG164" s="283"/>
      <c r="CH164" s="283"/>
      <c r="CI164" s="283"/>
      <c r="CJ164" s="283"/>
      <c r="CK164" s="283"/>
      <c r="CL164" s="283"/>
      <c r="CM164" s="284"/>
      <c r="CN164" s="284"/>
      <c r="CO164" s="284"/>
      <c r="CP164" s="284"/>
      <c r="CQ164" s="284"/>
      <c r="CR164" s="284"/>
      <c r="CS164" s="283"/>
      <c r="CT164" s="283"/>
      <c r="CU164" s="283"/>
      <c r="CV164" s="283"/>
      <c r="CW164" s="283"/>
      <c r="CX164" s="283"/>
      <c r="CY164" s="273"/>
      <c r="CZ164" s="285"/>
      <c r="DA164" s="286"/>
      <c r="DB164" s="287"/>
    </row>
    <row r="165" ht="15.75" customHeight="1">
      <c r="A165" s="304"/>
      <c r="B165" s="265"/>
      <c r="C165" s="266"/>
      <c r="D165" s="266"/>
      <c r="E165" s="266"/>
      <c r="F165" s="267"/>
      <c r="G165" s="267"/>
      <c r="H165" s="267"/>
      <c r="I165" s="267"/>
      <c r="J165" s="267"/>
      <c r="K165" s="267"/>
      <c r="L165" s="267"/>
      <c r="M165" s="269"/>
      <c r="N165" s="269"/>
      <c r="O165" s="269"/>
      <c r="P165" s="269"/>
      <c r="Q165" s="269"/>
      <c r="R165" s="269"/>
      <c r="S165" s="271"/>
      <c r="T165" s="271"/>
      <c r="U165" s="271"/>
      <c r="V165" s="271"/>
      <c r="W165" s="271"/>
      <c r="X165" s="271"/>
      <c r="Y165" s="273"/>
      <c r="Z165" s="273"/>
      <c r="AA165" s="273"/>
      <c r="AB165" s="273"/>
      <c r="AC165" s="273"/>
      <c r="AD165" s="273"/>
      <c r="AE165" s="274"/>
      <c r="AF165" s="274"/>
      <c r="AG165" s="274"/>
      <c r="AH165" s="274"/>
      <c r="AI165" s="274"/>
      <c r="AJ165" s="274"/>
      <c r="AK165" s="275"/>
      <c r="AL165" s="275"/>
      <c r="AM165" s="275"/>
      <c r="AN165" s="275"/>
      <c r="AO165" s="275"/>
      <c r="AP165" s="275"/>
      <c r="AQ165" s="276"/>
      <c r="AR165" s="276"/>
      <c r="AS165" s="276"/>
      <c r="AT165" s="276"/>
      <c r="AU165" s="276"/>
      <c r="AV165" s="276"/>
      <c r="AW165" s="277"/>
      <c r="AX165" s="277"/>
      <c r="AY165" s="277"/>
      <c r="AZ165" s="277"/>
      <c r="BA165" s="277"/>
      <c r="BB165" s="277"/>
      <c r="BC165" s="278"/>
      <c r="BD165" s="278"/>
      <c r="BE165" s="278"/>
      <c r="BF165" s="278"/>
      <c r="BG165" s="278"/>
      <c r="BH165" s="278"/>
      <c r="BI165" s="279"/>
      <c r="BJ165" s="279"/>
      <c r="BK165" s="279"/>
      <c r="BL165" s="279"/>
      <c r="BM165" s="279"/>
      <c r="BN165" s="279"/>
      <c r="BO165" s="280"/>
      <c r="BP165" s="280"/>
      <c r="BQ165" s="280"/>
      <c r="BR165" s="280"/>
      <c r="BS165" s="280"/>
      <c r="BT165" s="280"/>
      <c r="BU165" s="281"/>
      <c r="BV165" s="281"/>
      <c r="BW165" s="281"/>
      <c r="BX165" s="281"/>
      <c r="BY165" s="281"/>
      <c r="BZ165" s="281"/>
      <c r="CA165" s="282"/>
      <c r="CB165" s="282"/>
      <c r="CC165" s="282"/>
      <c r="CD165" s="282"/>
      <c r="CE165" s="282"/>
      <c r="CF165" s="282"/>
      <c r="CG165" s="283"/>
      <c r="CH165" s="283"/>
      <c r="CI165" s="283"/>
      <c r="CJ165" s="283"/>
      <c r="CK165" s="283"/>
      <c r="CL165" s="283"/>
      <c r="CM165" s="284"/>
      <c r="CN165" s="284"/>
      <c r="CO165" s="284"/>
      <c r="CP165" s="284"/>
      <c r="CQ165" s="284"/>
      <c r="CR165" s="284"/>
      <c r="CS165" s="283"/>
      <c r="CT165" s="283"/>
      <c r="CU165" s="283"/>
      <c r="CV165" s="283"/>
      <c r="CW165" s="283"/>
      <c r="CX165" s="283"/>
      <c r="CY165" s="273"/>
      <c r="CZ165" s="285"/>
      <c r="DA165" s="286"/>
      <c r="DB165" s="287"/>
    </row>
    <row r="166" ht="15.75" customHeight="1">
      <c r="A166" s="304"/>
      <c r="B166" s="265"/>
      <c r="C166" s="266"/>
      <c r="D166" s="266"/>
      <c r="E166" s="266"/>
      <c r="F166" s="267"/>
      <c r="G166" s="267"/>
      <c r="H166" s="267"/>
      <c r="I166" s="267"/>
      <c r="J166" s="267"/>
      <c r="K166" s="267"/>
      <c r="L166" s="267"/>
      <c r="M166" s="269"/>
      <c r="N166" s="269"/>
      <c r="O166" s="269"/>
      <c r="P166" s="269"/>
      <c r="Q166" s="269"/>
      <c r="R166" s="269"/>
      <c r="S166" s="271"/>
      <c r="T166" s="271"/>
      <c r="U166" s="271"/>
      <c r="V166" s="271"/>
      <c r="W166" s="271"/>
      <c r="X166" s="271"/>
      <c r="Y166" s="273"/>
      <c r="Z166" s="273"/>
      <c r="AA166" s="273"/>
      <c r="AB166" s="273"/>
      <c r="AC166" s="273"/>
      <c r="AD166" s="273"/>
      <c r="AE166" s="274"/>
      <c r="AF166" s="274"/>
      <c r="AG166" s="274"/>
      <c r="AH166" s="274"/>
      <c r="AI166" s="274"/>
      <c r="AJ166" s="274"/>
      <c r="AK166" s="275"/>
      <c r="AL166" s="275"/>
      <c r="AM166" s="275"/>
      <c r="AN166" s="275"/>
      <c r="AO166" s="275"/>
      <c r="AP166" s="275"/>
      <c r="AQ166" s="276"/>
      <c r="AR166" s="276"/>
      <c r="AS166" s="276"/>
      <c r="AT166" s="276"/>
      <c r="AU166" s="276"/>
      <c r="AV166" s="276"/>
      <c r="AW166" s="277"/>
      <c r="AX166" s="277"/>
      <c r="AY166" s="277"/>
      <c r="AZ166" s="277"/>
      <c r="BA166" s="277"/>
      <c r="BB166" s="277"/>
      <c r="BC166" s="278"/>
      <c r="BD166" s="278"/>
      <c r="BE166" s="278"/>
      <c r="BF166" s="278"/>
      <c r="BG166" s="278"/>
      <c r="BH166" s="278"/>
      <c r="BI166" s="279"/>
      <c r="BJ166" s="279"/>
      <c r="BK166" s="279"/>
      <c r="BL166" s="279"/>
      <c r="BM166" s="279"/>
      <c r="BN166" s="279"/>
      <c r="BO166" s="280"/>
      <c r="BP166" s="280"/>
      <c r="BQ166" s="280"/>
      <c r="BR166" s="280"/>
      <c r="BS166" s="280"/>
      <c r="BT166" s="280"/>
      <c r="BU166" s="281"/>
      <c r="BV166" s="281"/>
      <c r="BW166" s="281"/>
      <c r="BX166" s="281"/>
      <c r="BY166" s="281"/>
      <c r="BZ166" s="281"/>
      <c r="CA166" s="282"/>
      <c r="CB166" s="282"/>
      <c r="CC166" s="282"/>
      <c r="CD166" s="282"/>
      <c r="CE166" s="282"/>
      <c r="CF166" s="282"/>
      <c r="CG166" s="283"/>
      <c r="CH166" s="283"/>
      <c r="CI166" s="283"/>
      <c r="CJ166" s="283"/>
      <c r="CK166" s="283"/>
      <c r="CL166" s="283"/>
      <c r="CM166" s="284"/>
      <c r="CN166" s="284"/>
      <c r="CO166" s="284"/>
      <c r="CP166" s="284"/>
      <c r="CQ166" s="284"/>
      <c r="CR166" s="284"/>
      <c r="CS166" s="283"/>
      <c r="CT166" s="283"/>
      <c r="CU166" s="283"/>
      <c r="CV166" s="283"/>
      <c r="CW166" s="283"/>
      <c r="CX166" s="283"/>
      <c r="CY166" s="273"/>
      <c r="CZ166" s="285"/>
      <c r="DA166" s="286"/>
      <c r="DB166" s="287"/>
    </row>
    <row r="167" ht="15.75" customHeight="1">
      <c r="A167" s="304"/>
      <c r="B167" s="265"/>
      <c r="C167" s="266"/>
      <c r="D167" s="266"/>
      <c r="E167" s="266"/>
      <c r="F167" s="267"/>
      <c r="G167" s="267"/>
      <c r="H167" s="267"/>
      <c r="I167" s="267"/>
      <c r="J167" s="267"/>
      <c r="K167" s="267"/>
      <c r="L167" s="267"/>
      <c r="M167" s="269"/>
      <c r="N167" s="269"/>
      <c r="O167" s="269"/>
      <c r="P167" s="269"/>
      <c r="Q167" s="269"/>
      <c r="R167" s="269"/>
      <c r="S167" s="271"/>
      <c r="T167" s="271"/>
      <c r="U167" s="271"/>
      <c r="V167" s="271"/>
      <c r="W167" s="271"/>
      <c r="X167" s="271"/>
      <c r="Y167" s="273"/>
      <c r="Z167" s="273"/>
      <c r="AA167" s="273"/>
      <c r="AB167" s="273"/>
      <c r="AC167" s="273"/>
      <c r="AD167" s="273"/>
      <c r="AE167" s="274"/>
      <c r="AF167" s="274"/>
      <c r="AG167" s="274"/>
      <c r="AH167" s="274"/>
      <c r="AI167" s="274"/>
      <c r="AJ167" s="274"/>
      <c r="AK167" s="275"/>
      <c r="AL167" s="275"/>
      <c r="AM167" s="275"/>
      <c r="AN167" s="275"/>
      <c r="AO167" s="275"/>
      <c r="AP167" s="275"/>
      <c r="AQ167" s="276"/>
      <c r="AR167" s="276"/>
      <c r="AS167" s="276"/>
      <c r="AT167" s="276"/>
      <c r="AU167" s="276"/>
      <c r="AV167" s="276"/>
      <c r="AW167" s="277"/>
      <c r="AX167" s="277"/>
      <c r="AY167" s="277"/>
      <c r="AZ167" s="277"/>
      <c r="BA167" s="277"/>
      <c r="BB167" s="277"/>
      <c r="BC167" s="278"/>
      <c r="BD167" s="278"/>
      <c r="BE167" s="278"/>
      <c r="BF167" s="278"/>
      <c r="BG167" s="278"/>
      <c r="BH167" s="278"/>
      <c r="BI167" s="279"/>
      <c r="BJ167" s="279"/>
      <c r="BK167" s="279"/>
      <c r="BL167" s="279"/>
      <c r="BM167" s="279"/>
      <c r="BN167" s="279"/>
      <c r="BO167" s="280"/>
      <c r="BP167" s="280"/>
      <c r="BQ167" s="280"/>
      <c r="BR167" s="280"/>
      <c r="BS167" s="280"/>
      <c r="BT167" s="280"/>
      <c r="BU167" s="281"/>
      <c r="BV167" s="281"/>
      <c r="BW167" s="281"/>
      <c r="BX167" s="281"/>
      <c r="BY167" s="281"/>
      <c r="BZ167" s="281"/>
      <c r="CA167" s="282"/>
      <c r="CB167" s="282"/>
      <c r="CC167" s="282"/>
      <c r="CD167" s="282"/>
      <c r="CE167" s="282"/>
      <c r="CF167" s="282"/>
      <c r="CG167" s="283"/>
      <c r="CH167" s="283"/>
      <c r="CI167" s="283"/>
      <c r="CJ167" s="283"/>
      <c r="CK167" s="283"/>
      <c r="CL167" s="283"/>
      <c r="CM167" s="284"/>
      <c r="CN167" s="284"/>
      <c r="CO167" s="284"/>
      <c r="CP167" s="284"/>
      <c r="CQ167" s="284"/>
      <c r="CR167" s="284"/>
      <c r="CS167" s="283"/>
      <c r="CT167" s="283"/>
      <c r="CU167" s="283"/>
      <c r="CV167" s="283"/>
      <c r="CW167" s="283"/>
      <c r="CX167" s="283"/>
      <c r="CY167" s="273"/>
      <c r="CZ167" s="285"/>
      <c r="DA167" s="286"/>
      <c r="DB167" s="287"/>
    </row>
    <row r="168" ht="15.75" customHeight="1">
      <c r="A168" s="304"/>
      <c r="B168" s="265"/>
      <c r="C168" s="266"/>
      <c r="D168" s="266"/>
      <c r="E168" s="266"/>
      <c r="F168" s="267"/>
      <c r="G168" s="267"/>
      <c r="H168" s="267"/>
      <c r="I168" s="267"/>
      <c r="J168" s="267"/>
      <c r="K168" s="267"/>
      <c r="L168" s="267"/>
      <c r="M168" s="269"/>
      <c r="N168" s="269"/>
      <c r="O168" s="269"/>
      <c r="P168" s="269"/>
      <c r="Q168" s="269"/>
      <c r="R168" s="269"/>
      <c r="S168" s="271"/>
      <c r="T168" s="271"/>
      <c r="U168" s="271"/>
      <c r="V168" s="271"/>
      <c r="W168" s="271"/>
      <c r="X168" s="271"/>
      <c r="Y168" s="273"/>
      <c r="Z168" s="273"/>
      <c r="AA168" s="273"/>
      <c r="AB168" s="273"/>
      <c r="AC168" s="273"/>
      <c r="AD168" s="273"/>
      <c r="AE168" s="274"/>
      <c r="AF168" s="274"/>
      <c r="AG168" s="274"/>
      <c r="AH168" s="274"/>
      <c r="AI168" s="274"/>
      <c r="AJ168" s="274"/>
      <c r="AK168" s="275"/>
      <c r="AL168" s="275"/>
      <c r="AM168" s="275"/>
      <c r="AN168" s="275"/>
      <c r="AO168" s="275"/>
      <c r="AP168" s="275"/>
      <c r="AQ168" s="276"/>
      <c r="AR168" s="276"/>
      <c r="AS168" s="276"/>
      <c r="AT168" s="276"/>
      <c r="AU168" s="276"/>
      <c r="AV168" s="276"/>
      <c r="AW168" s="277"/>
      <c r="AX168" s="277"/>
      <c r="AY168" s="277"/>
      <c r="AZ168" s="277"/>
      <c r="BA168" s="277"/>
      <c r="BB168" s="277"/>
      <c r="BC168" s="278"/>
      <c r="BD168" s="278"/>
      <c r="BE168" s="278"/>
      <c r="BF168" s="278"/>
      <c r="BG168" s="278"/>
      <c r="BH168" s="278"/>
      <c r="BI168" s="279"/>
      <c r="BJ168" s="279"/>
      <c r="BK168" s="279"/>
      <c r="BL168" s="279"/>
      <c r="BM168" s="279"/>
      <c r="BN168" s="279"/>
      <c r="BO168" s="280"/>
      <c r="BP168" s="280"/>
      <c r="BQ168" s="280"/>
      <c r="BR168" s="280"/>
      <c r="BS168" s="280"/>
      <c r="BT168" s="280"/>
      <c r="BU168" s="281"/>
      <c r="BV168" s="281"/>
      <c r="BW168" s="281"/>
      <c r="BX168" s="281"/>
      <c r="BY168" s="281"/>
      <c r="BZ168" s="281"/>
      <c r="CA168" s="282"/>
      <c r="CB168" s="282"/>
      <c r="CC168" s="282"/>
      <c r="CD168" s="282"/>
      <c r="CE168" s="282"/>
      <c r="CF168" s="282"/>
      <c r="CG168" s="283"/>
      <c r="CH168" s="283"/>
      <c r="CI168" s="283"/>
      <c r="CJ168" s="283"/>
      <c r="CK168" s="283"/>
      <c r="CL168" s="283"/>
      <c r="CM168" s="284"/>
      <c r="CN168" s="284"/>
      <c r="CO168" s="284"/>
      <c r="CP168" s="284"/>
      <c r="CQ168" s="284"/>
      <c r="CR168" s="284"/>
      <c r="CS168" s="283"/>
      <c r="CT168" s="283"/>
      <c r="CU168" s="283"/>
      <c r="CV168" s="283"/>
      <c r="CW168" s="283"/>
      <c r="CX168" s="283"/>
      <c r="CY168" s="273"/>
      <c r="CZ168" s="285"/>
      <c r="DA168" s="286"/>
      <c r="DB168" s="287"/>
    </row>
    <row r="169" ht="15.75" customHeight="1">
      <c r="A169" s="304"/>
      <c r="B169" s="265"/>
      <c r="C169" s="266"/>
      <c r="D169" s="266"/>
      <c r="E169" s="266"/>
      <c r="F169" s="267"/>
      <c r="G169" s="267"/>
      <c r="H169" s="267"/>
      <c r="I169" s="267"/>
      <c r="J169" s="267"/>
      <c r="K169" s="267"/>
      <c r="L169" s="267"/>
      <c r="M169" s="269"/>
      <c r="N169" s="269"/>
      <c r="O169" s="269"/>
      <c r="P169" s="269"/>
      <c r="Q169" s="269"/>
      <c r="R169" s="269"/>
      <c r="S169" s="271"/>
      <c r="T169" s="271"/>
      <c r="U169" s="271"/>
      <c r="V169" s="271"/>
      <c r="W169" s="271"/>
      <c r="X169" s="271"/>
      <c r="Y169" s="273"/>
      <c r="Z169" s="273"/>
      <c r="AA169" s="273"/>
      <c r="AB169" s="273"/>
      <c r="AC169" s="273"/>
      <c r="AD169" s="273"/>
      <c r="AE169" s="274"/>
      <c r="AF169" s="274"/>
      <c r="AG169" s="274"/>
      <c r="AH169" s="274"/>
      <c r="AI169" s="274"/>
      <c r="AJ169" s="274"/>
      <c r="AK169" s="275"/>
      <c r="AL169" s="275"/>
      <c r="AM169" s="275"/>
      <c r="AN169" s="275"/>
      <c r="AO169" s="275"/>
      <c r="AP169" s="275"/>
      <c r="AQ169" s="276"/>
      <c r="AR169" s="276"/>
      <c r="AS169" s="276"/>
      <c r="AT169" s="276"/>
      <c r="AU169" s="276"/>
      <c r="AV169" s="276"/>
      <c r="AW169" s="277"/>
      <c r="AX169" s="277"/>
      <c r="AY169" s="277"/>
      <c r="AZ169" s="277"/>
      <c r="BA169" s="277"/>
      <c r="BB169" s="277"/>
      <c r="BC169" s="278"/>
      <c r="BD169" s="278"/>
      <c r="BE169" s="278"/>
      <c r="BF169" s="278"/>
      <c r="BG169" s="278"/>
      <c r="BH169" s="278"/>
      <c r="BI169" s="279"/>
      <c r="BJ169" s="279"/>
      <c r="BK169" s="279"/>
      <c r="BL169" s="279"/>
      <c r="BM169" s="279"/>
      <c r="BN169" s="279"/>
      <c r="BO169" s="280"/>
      <c r="BP169" s="280"/>
      <c r="BQ169" s="280"/>
      <c r="BR169" s="280"/>
      <c r="BS169" s="280"/>
      <c r="BT169" s="280"/>
      <c r="BU169" s="281"/>
      <c r="BV169" s="281"/>
      <c r="BW169" s="281"/>
      <c r="BX169" s="281"/>
      <c r="BY169" s="281"/>
      <c r="BZ169" s="281"/>
      <c r="CA169" s="282"/>
      <c r="CB169" s="282"/>
      <c r="CC169" s="282"/>
      <c r="CD169" s="282"/>
      <c r="CE169" s="282"/>
      <c r="CF169" s="282"/>
      <c r="CG169" s="283"/>
      <c r="CH169" s="283"/>
      <c r="CI169" s="283"/>
      <c r="CJ169" s="283"/>
      <c r="CK169" s="283"/>
      <c r="CL169" s="283"/>
      <c r="CM169" s="284"/>
      <c r="CN169" s="284"/>
      <c r="CO169" s="284"/>
      <c r="CP169" s="284"/>
      <c r="CQ169" s="284"/>
      <c r="CR169" s="284"/>
      <c r="CS169" s="283"/>
      <c r="CT169" s="283"/>
      <c r="CU169" s="283"/>
      <c r="CV169" s="283"/>
      <c r="CW169" s="283"/>
      <c r="CX169" s="283"/>
      <c r="CY169" s="273"/>
      <c r="CZ169" s="285"/>
      <c r="DA169" s="286"/>
      <c r="DB169" s="287"/>
    </row>
    <row r="170" ht="15.75" customHeight="1">
      <c r="A170" s="304"/>
      <c r="B170" s="265"/>
      <c r="C170" s="266"/>
      <c r="D170" s="266"/>
      <c r="E170" s="266"/>
      <c r="F170" s="267"/>
      <c r="G170" s="267"/>
      <c r="H170" s="267"/>
      <c r="I170" s="267"/>
      <c r="J170" s="267"/>
      <c r="K170" s="267"/>
      <c r="L170" s="267"/>
      <c r="M170" s="269"/>
      <c r="N170" s="269"/>
      <c r="O170" s="269"/>
      <c r="P170" s="269"/>
      <c r="Q170" s="269"/>
      <c r="R170" s="269"/>
      <c r="S170" s="271"/>
      <c r="T170" s="271"/>
      <c r="U170" s="271"/>
      <c r="V170" s="271"/>
      <c r="W170" s="271"/>
      <c r="X170" s="271"/>
      <c r="Y170" s="273"/>
      <c r="Z170" s="273"/>
      <c r="AA170" s="273"/>
      <c r="AB170" s="273"/>
      <c r="AC170" s="273"/>
      <c r="AD170" s="273"/>
      <c r="AE170" s="274"/>
      <c r="AF170" s="274"/>
      <c r="AG170" s="274"/>
      <c r="AH170" s="274"/>
      <c r="AI170" s="274"/>
      <c r="AJ170" s="274"/>
      <c r="AK170" s="275"/>
      <c r="AL170" s="275"/>
      <c r="AM170" s="275"/>
      <c r="AN170" s="275"/>
      <c r="AO170" s="275"/>
      <c r="AP170" s="275"/>
      <c r="AQ170" s="276"/>
      <c r="AR170" s="276"/>
      <c r="AS170" s="276"/>
      <c r="AT170" s="276"/>
      <c r="AU170" s="276"/>
      <c r="AV170" s="276"/>
      <c r="AW170" s="277"/>
      <c r="AX170" s="277"/>
      <c r="AY170" s="277"/>
      <c r="AZ170" s="277"/>
      <c r="BA170" s="277"/>
      <c r="BB170" s="277"/>
      <c r="BC170" s="278"/>
      <c r="BD170" s="278"/>
      <c r="BE170" s="278"/>
      <c r="BF170" s="278"/>
      <c r="BG170" s="278"/>
      <c r="BH170" s="278"/>
      <c r="BI170" s="279"/>
      <c r="BJ170" s="279"/>
      <c r="BK170" s="279"/>
      <c r="BL170" s="279"/>
      <c r="BM170" s="279"/>
      <c r="BN170" s="279"/>
      <c r="BO170" s="280"/>
      <c r="BP170" s="280"/>
      <c r="BQ170" s="280"/>
      <c r="BR170" s="280"/>
      <c r="BS170" s="280"/>
      <c r="BT170" s="280"/>
      <c r="BU170" s="281"/>
      <c r="BV170" s="281"/>
      <c r="BW170" s="281"/>
      <c r="BX170" s="281"/>
      <c r="BY170" s="281"/>
      <c r="BZ170" s="281"/>
      <c r="CA170" s="282"/>
      <c r="CB170" s="282"/>
      <c r="CC170" s="282"/>
      <c r="CD170" s="282"/>
      <c r="CE170" s="282"/>
      <c r="CF170" s="282"/>
      <c r="CG170" s="283"/>
      <c r="CH170" s="283"/>
      <c r="CI170" s="283"/>
      <c r="CJ170" s="283"/>
      <c r="CK170" s="283"/>
      <c r="CL170" s="283"/>
      <c r="CM170" s="284"/>
      <c r="CN170" s="284"/>
      <c r="CO170" s="284"/>
      <c r="CP170" s="284"/>
      <c r="CQ170" s="284"/>
      <c r="CR170" s="284"/>
      <c r="CS170" s="283"/>
      <c r="CT170" s="283"/>
      <c r="CU170" s="283"/>
      <c r="CV170" s="283"/>
      <c r="CW170" s="283"/>
      <c r="CX170" s="283"/>
      <c r="CY170" s="273"/>
      <c r="CZ170" s="285"/>
      <c r="DA170" s="286"/>
      <c r="DB170" s="287"/>
    </row>
    <row r="171" ht="15.75" customHeight="1">
      <c r="A171" s="304"/>
      <c r="B171" s="265"/>
      <c r="C171" s="266"/>
      <c r="D171" s="266"/>
      <c r="E171" s="266"/>
      <c r="F171" s="267"/>
      <c r="G171" s="267"/>
      <c r="H171" s="267"/>
      <c r="I171" s="267"/>
      <c r="J171" s="267"/>
      <c r="K171" s="267"/>
      <c r="L171" s="267"/>
      <c r="M171" s="269"/>
      <c r="N171" s="269"/>
      <c r="O171" s="269"/>
      <c r="P171" s="269"/>
      <c r="Q171" s="269"/>
      <c r="R171" s="269"/>
      <c r="S171" s="271"/>
      <c r="T171" s="271"/>
      <c r="U171" s="271"/>
      <c r="V171" s="271"/>
      <c r="W171" s="271"/>
      <c r="X171" s="271"/>
      <c r="Y171" s="273"/>
      <c r="Z171" s="273"/>
      <c r="AA171" s="273"/>
      <c r="AB171" s="273"/>
      <c r="AC171" s="273"/>
      <c r="AD171" s="273"/>
      <c r="AE171" s="274"/>
      <c r="AF171" s="274"/>
      <c r="AG171" s="274"/>
      <c r="AH171" s="274"/>
      <c r="AI171" s="274"/>
      <c r="AJ171" s="274"/>
      <c r="AK171" s="275"/>
      <c r="AL171" s="275"/>
      <c r="AM171" s="275"/>
      <c r="AN171" s="275"/>
      <c r="AO171" s="275"/>
      <c r="AP171" s="275"/>
      <c r="AQ171" s="276"/>
      <c r="AR171" s="276"/>
      <c r="AS171" s="276"/>
      <c r="AT171" s="276"/>
      <c r="AU171" s="276"/>
      <c r="AV171" s="276"/>
      <c r="AW171" s="277"/>
      <c r="AX171" s="277"/>
      <c r="AY171" s="277"/>
      <c r="AZ171" s="277"/>
      <c r="BA171" s="277"/>
      <c r="BB171" s="277"/>
      <c r="BC171" s="278"/>
      <c r="BD171" s="278"/>
      <c r="BE171" s="278"/>
      <c r="BF171" s="278"/>
      <c r="BG171" s="278"/>
      <c r="BH171" s="278"/>
      <c r="BI171" s="279"/>
      <c r="BJ171" s="279"/>
      <c r="BK171" s="279"/>
      <c r="BL171" s="279"/>
      <c r="BM171" s="279"/>
      <c r="BN171" s="279"/>
      <c r="BO171" s="280"/>
      <c r="BP171" s="280"/>
      <c r="BQ171" s="280"/>
      <c r="BR171" s="280"/>
      <c r="BS171" s="280"/>
      <c r="BT171" s="280"/>
      <c r="BU171" s="281"/>
      <c r="BV171" s="281"/>
      <c r="BW171" s="281"/>
      <c r="BX171" s="281"/>
      <c r="BY171" s="281"/>
      <c r="BZ171" s="281"/>
      <c r="CA171" s="282"/>
      <c r="CB171" s="282"/>
      <c r="CC171" s="282"/>
      <c r="CD171" s="282"/>
      <c r="CE171" s="282"/>
      <c r="CF171" s="282"/>
      <c r="CG171" s="283"/>
      <c r="CH171" s="283"/>
      <c r="CI171" s="283"/>
      <c r="CJ171" s="283"/>
      <c r="CK171" s="283"/>
      <c r="CL171" s="283"/>
      <c r="CM171" s="284"/>
      <c r="CN171" s="284"/>
      <c r="CO171" s="284"/>
      <c r="CP171" s="284"/>
      <c r="CQ171" s="284"/>
      <c r="CR171" s="284"/>
      <c r="CS171" s="283"/>
      <c r="CT171" s="283"/>
      <c r="CU171" s="283"/>
      <c r="CV171" s="283"/>
      <c r="CW171" s="283"/>
      <c r="CX171" s="283"/>
      <c r="CY171" s="273"/>
      <c r="CZ171" s="285"/>
      <c r="DA171" s="286"/>
      <c r="DB171" s="287"/>
    </row>
    <row r="172" ht="15.75" customHeight="1">
      <c r="A172" s="304"/>
      <c r="B172" s="265"/>
      <c r="C172" s="266"/>
      <c r="D172" s="266"/>
      <c r="E172" s="266"/>
      <c r="F172" s="267"/>
      <c r="G172" s="267"/>
      <c r="H172" s="267"/>
      <c r="I172" s="267"/>
      <c r="J172" s="267"/>
      <c r="K172" s="267"/>
      <c r="L172" s="267"/>
      <c r="M172" s="269"/>
      <c r="N172" s="269"/>
      <c r="O172" s="269"/>
      <c r="P172" s="269"/>
      <c r="Q172" s="269"/>
      <c r="R172" s="269"/>
      <c r="S172" s="271"/>
      <c r="T172" s="271"/>
      <c r="U172" s="271"/>
      <c r="V172" s="271"/>
      <c r="W172" s="271"/>
      <c r="X172" s="271"/>
      <c r="Y172" s="273"/>
      <c r="Z172" s="273"/>
      <c r="AA172" s="273"/>
      <c r="AB172" s="273"/>
      <c r="AC172" s="273"/>
      <c r="AD172" s="273"/>
      <c r="AE172" s="274"/>
      <c r="AF172" s="274"/>
      <c r="AG172" s="274"/>
      <c r="AH172" s="274"/>
      <c r="AI172" s="274"/>
      <c r="AJ172" s="274"/>
      <c r="AK172" s="275"/>
      <c r="AL172" s="275"/>
      <c r="AM172" s="275"/>
      <c r="AN172" s="275"/>
      <c r="AO172" s="275"/>
      <c r="AP172" s="275"/>
      <c r="AQ172" s="276"/>
      <c r="AR172" s="276"/>
      <c r="AS172" s="276"/>
      <c r="AT172" s="276"/>
      <c r="AU172" s="276"/>
      <c r="AV172" s="276"/>
      <c r="AW172" s="277"/>
      <c r="AX172" s="277"/>
      <c r="AY172" s="277"/>
      <c r="AZ172" s="277"/>
      <c r="BA172" s="277"/>
      <c r="BB172" s="277"/>
      <c r="BC172" s="278"/>
      <c r="BD172" s="278"/>
      <c r="BE172" s="278"/>
      <c r="BF172" s="278"/>
      <c r="BG172" s="278"/>
      <c r="BH172" s="278"/>
      <c r="BI172" s="279"/>
      <c r="BJ172" s="279"/>
      <c r="BK172" s="279"/>
      <c r="BL172" s="279"/>
      <c r="BM172" s="279"/>
      <c r="BN172" s="279"/>
      <c r="BO172" s="280"/>
      <c r="BP172" s="280"/>
      <c r="BQ172" s="280"/>
      <c r="BR172" s="280"/>
      <c r="BS172" s="280"/>
      <c r="BT172" s="280"/>
      <c r="BU172" s="281"/>
      <c r="BV172" s="281"/>
      <c r="BW172" s="281"/>
      <c r="BX172" s="281"/>
      <c r="BY172" s="281"/>
      <c r="BZ172" s="281"/>
      <c r="CA172" s="282"/>
      <c r="CB172" s="282"/>
      <c r="CC172" s="282"/>
      <c r="CD172" s="282"/>
      <c r="CE172" s="282"/>
      <c r="CF172" s="282"/>
      <c r="CG172" s="283"/>
      <c r="CH172" s="283"/>
      <c r="CI172" s="283"/>
      <c r="CJ172" s="283"/>
      <c r="CK172" s="283"/>
      <c r="CL172" s="283"/>
      <c r="CM172" s="284"/>
      <c r="CN172" s="284"/>
      <c r="CO172" s="284"/>
      <c r="CP172" s="284"/>
      <c r="CQ172" s="284"/>
      <c r="CR172" s="284"/>
      <c r="CS172" s="283"/>
      <c r="CT172" s="283"/>
      <c r="CU172" s="283"/>
      <c r="CV172" s="283"/>
      <c r="CW172" s="283"/>
      <c r="CX172" s="283"/>
      <c r="CY172" s="273"/>
      <c r="CZ172" s="285"/>
      <c r="DA172" s="286"/>
      <c r="DB172" s="287"/>
    </row>
    <row r="173" ht="15.75" customHeight="1">
      <c r="A173" s="304"/>
      <c r="B173" s="265"/>
      <c r="C173" s="266"/>
      <c r="D173" s="266"/>
      <c r="E173" s="266"/>
      <c r="F173" s="267"/>
      <c r="G173" s="267"/>
      <c r="H173" s="267"/>
      <c r="I173" s="267"/>
      <c r="J173" s="267"/>
      <c r="K173" s="267"/>
      <c r="L173" s="267"/>
      <c r="M173" s="269"/>
      <c r="N173" s="269"/>
      <c r="O173" s="269"/>
      <c r="P173" s="269"/>
      <c r="Q173" s="269"/>
      <c r="R173" s="269"/>
      <c r="S173" s="271"/>
      <c r="T173" s="271"/>
      <c r="U173" s="271"/>
      <c r="V173" s="271"/>
      <c r="W173" s="271"/>
      <c r="X173" s="271"/>
      <c r="Y173" s="273"/>
      <c r="Z173" s="273"/>
      <c r="AA173" s="273"/>
      <c r="AB173" s="273"/>
      <c r="AC173" s="273"/>
      <c r="AD173" s="273"/>
      <c r="AE173" s="274"/>
      <c r="AF173" s="274"/>
      <c r="AG173" s="274"/>
      <c r="AH173" s="274"/>
      <c r="AI173" s="274"/>
      <c r="AJ173" s="274"/>
      <c r="AK173" s="275"/>
      <c r="AL173" s="275"/>
      <c r="AM173" s="275"/>
      <c r="AN173" s="275"/>
      <c r="AO173" s="275"/>
      <c r="AP173" s="275"/>
      <c r="AQ173" s="276"/>
      <c r="AR173" s="276"/>
      <c r="AS173" s="276"/>
      <c r="AT173" s="276"/>
      <c r="AU173" s="276"/>
      <c r="AV173" s="276"/>
      <c r="AW173" s="277"/>
      <c r="AX173" s="277"/>
      <c r="AY173" s="277"/>
      <c r="AZ173" s="277"/>
      <c r="BA173" s="277"/>
      <c r="BB173" s="277"/>
      <c r="BC173" s="278"/>
      <c r="BD173" s="278"/>
      <c r="BE173" s="278"/>
      <c r="BF173" s="278"/>
      <c r="BG173" s="278"/>
      <c r="BH173" s="278"/>
      <c r="BI173" s="279"/>
      <c r="BJ173" s="279"/>
      <c r="BK173" s="279"/>
      <c r="BL173" s="279"/>
      <c r="BM173" s="279"/>
      <c r="BN173" s="279"/>
      <c r="BO173" s="280"/>
      <c r="BP173" s="280"/>
      <c r="BQ173" s="280"/>
      <c r="BR173" s="280"/>
      <c r="BS173" s="280"/>
      <c r="BT173" s="280"/>
      <c r="BU173" s="281"/>
      <c r="BV173" s="281"/>
      <c r="BW173" s="281"/>
      <c r="BX173" s="281"/>
      <c r="BY173" s="281"/>
      <c r="BZ173" s="281"/>
      <c r="CA173" s="282"/>
      <c r="CB173" s="282"/>
      <c r="CC173" s="282"/>
      <c r="CD173" s="282"/>
      <c r="CE173" s="282"/>
      <c r="CF173" s="282"/>
      <c r="CG173" s="283"/>
      <c r="CH173" s="283"/>
      <c r="CI173" s="283"/>
      <c r="CJ173" s="283"/>
      <c r="CK173" s="283"/>
      <c r="CL173" s="283"/>
      <c r="CM173" s="284"/>
      <c r="CN173" s="284"/>
      <c r="CO173" s="284"/>
      <c r="CP173" s="284"/>
      <c r="CQ173" s="284"/>
      <c r="CR173" s="284"/>
      <c r="CS173" s="283"/>
      <c r="CT173" s="283"/>
      <c r="CU173" s="283"/>
      <c r="CV173" s="283"/>
      <c r="CW173" s="283"/>
      <c r="CX173" s="283"/>
      <c r="CY173" s="273"/>
      <c r="CZ173" s="285"/>
      <c r="DA173" s="286"/>
      <c r="DB173" s="287"/>
    </row>
    <row r="174" ht="15.75" customHeight="1">
      <c r="A174" s="304"/>
      <c r="B174" s="265"/>
      <c r="C174" s="266"/>
      <c r="D174" s="266"/>
      <c r="E174" s="266"/>
      <c r="F174" s="267"/>
      <c r="G174" s="267"/>
      <c r="H174" s="267"/>
      <c r="I174" s="267"/>
      <c r="J174" s="267"/>
      <c r="K174" s="267"/>
      <c r="L174" s="267"/>
      <c r="M174" s="269"/>
      <c r="N174" s="269"/>
      <c r="O174" s="269"/>
      <c r="P174" s="269"/>
      <c r="Q174" s="269"/>
      <c r="R174" s="269"/>
      <c r="S174" s="271"/>
      <c r="T174" s="271"/>
      <c r="U174" s="271"/>
      <c r="V174" s="271"/>
      <c r="W174" s="271"/>
      <c r="X174" s="271"/>
      <c r="Y174" s="273"/>
      <c r="Z174" s="273"/>
      <c r="AA174" s="273"/>
      <c r="AB174" s="273"/>
      <c r="AC174" s="273"/>
      <c r="AD174" s="273"/>
      <c r="AE174" s="274"/>
      <c r="AF174" s="274"/>
      <c r="AG174" s="274"/>
      <c r="AH174" s="274"/>
      <c r="AI174" s="274"/>
      <c r="AJ174" s="274"/>
      <c r="AK174" s="275"/>
      <c r="AL174" s="275"/>
      <c r="AM174" s="275"/>
      <c r="AN174" s="275"/>
      <c r="AO174" s="275"/>
      <c r="AP174" s="275"/>
      <c r="AQ174" s="276"/>
      <c r="AR174" s="276"/>
      <c r="AS174" s="276"/>
      <c r="AT174" s="276"/>
      <c r="AU174" s="276"/>
      <c r="AV174" s="276"/>
      <c r="AW174" s="277"/>
      <c r="AX174" s="277"/>
      <c r="AY174" s="277"/>
      <c r="AZ174" s="277"/>
      <c r="BA174" s="277"/>
      <c r="BB174" s="277"/>
      <c r="BC174" s="278"/>
      <c r="BD174" s="278"/>
      <c r="BE174" s="278"/>
      <c r="BF174" s="278"/>
      <c r="BG174" s="278"/>
      <c r="BH174" s="278"/>
      <c r="BI174" s="279"/>
      <c r="BJ174" s="279"/>
      <c r="BK174" s="279"/>
      <c r="BL174" s="279"/>
      <c r="BM174" s="279"/>
      <c r="BN174" s="279"/>
      <c r="BO174" s="280"/>
      <c r="BP174" s="280"/>
      <c r="BQ174" s="280"/>
      <c r="BR174" s="280"/>
      <c r="BS174" s="280"/>
      <c r="BT174" s="280"/>
      <c r="BU174" s="281"/>
      <c r="BV174" s="281"/>
      <c r="BW174" s="281"/>
      <c r="BX174" s="281"/>
      <c r="BY174" s="281"/>
      <c r="BZ174" s="281"/>
      <c r="CA174" s="282"/>
      <c r="CB174" s="282"/>
      <c r="CC174" s="282"/>
      <c r="CD174" s="282"/>
      <c r="CE174" s="282"/>
      <c r="CF174" s="282"/>
      <c r="CG174" s="283"/>
      <c r="CH174" s="283"/>
      <c r="CI174" s="283"/>
      <c r="CJ174" s="283"/>
      <c r="CK174" s="283"/>
      <c r="CL174" s="283"/>
      <c r="CM174" s="284"/>
      <c r="CN174" s="284"/>
      <c r="CO174" s="284"/>
      <c r="CP174" s="284"/>
      <c r="CQ174" s="284"/>
      <c r="CR174" s="284"/>
      <c r="CS174" s="283"/>
      <c r="CT174" s="283"/>
      <c r="CU174" s="283"/>
      <c r="CV174" s="283"/>
      <c r="CW174" s="283"/>
      <c r="CX174" s="283"/>
      <c r="CY174" s="273"/>
      <c r="CZ174" s="285"/>
      <c r="DA174" s="286"/>
      <c r="DB174" s="287"/>
    </row>
    <row r="175" ht="15.75" customHeight="1">
      <c r="A175" s="304"/>
      <c r="B175" s="265"/>
      <c r="C175" s="266"/>
      <c r="D175" s="266"/>
      <c r="E175" s="266"/>
      <c r="F175" s="267"/>
      <c r="G175" s="267"/>
      <c r="H175" s="267"/>
      <c r="I175" s="267"/>
      <c r="J175" s="267"/>
      <c r="K175" s="267"/>
      <c r="L175" s="267"/>
      <c r="M175" s="269"/>
      <c r="N175" s="269"/>
      <c r="O175" s="269"/>
      <c r="P175" s="269"/>
      <c r="Q175" s="269"/>
      <c r="R175" s="269"/>
      <c r="S175" s="271"/>
      <c r="T175" s="271"/>
      <c r="U175" s="271"/>
      <c r="V175" s="271"/>
      <c r="W175" s="271"/>
      <c r="X175" s="271"/>
      <c r="Y175" s="273"/>
      <c r="Z175" s="273"/>
      <c r="AA175" s="273"/>
      <c r="AB175" s="273"/>
      <c r="AC175" s="273"/>
      <c r="AD175" s="273"/>
      <c r="AE175" s="274"/>
      <c r="AF175" s="274"/>
      <c r="AG175" s="274"/>
      <c r="AH175" s="274"/>
      <c r="AI175" s="274"/>
      <c r="AJ175" s="274"/>
      <c r="AK175" s="275"/>
      <c r="AL175" s="275"/>
      <c r="AM175" s="275"/>
      <c r="AN175" s="275"/>
      <c r="AO175" s="275"/>
      <c r="AP175" s="275"/>
      <c r="AQ175" s="276"/>
      <c r="AR175" s="276"/>
      <c r="AS175" s="276"/>
      <c r="AT175" s="276"/>
      <c r="AU175" s="276"/>
      <c r="AV175" s="276"/>
      <c r="AW175" s="277"/>
      <c r="AX175" s="277"/>
      <c r="AY175" s="277"/>
      <c r="AZ175" s="277"/>
      <c r="BA175" s="277"/>
      <c r="BB175" s="277"/>
      <c r="BC175" s="278"/>
      <c r="BD175" s="278"/>
      <c r="BE175" s="278"/>
      <c r="BF175" s="278"/>
      <c r="BG175" s="278"/>
      <c r="BH175" s="278"/>
      <c r="BI175" s="279"/>
      <c r="BJ175" s="279"/>
      <c r="BK175" s="279"/>
      <c r="BL175" s="279"/>
      <c r="BM175" s="279"/>
      <c r="BN175" s="279"/>
      <c r="BO175" s="280"/>
      <c r="BP175" s="280"/>
      <c r="BQ175" s="280"/>
      <c r="BR175" s="280"/>
      <c r="BS175" s="280"/>
      <c r="BT175" s="280"/>
      <c r="BU175" s="281"/>
      <c r="BV175" s="281"/>
      <c r="BW175" s="281"/>
      <c r="BX175" s="281"/>
      <c r="BY175" s="281"/>
      <c r="BZ175" s="281"/>
      <c r="CA175" s="282"/>
      <c r="CB175" s="282"/>
      <c r="CC175" s="282"/>
      <c r="CD175" s="282"/>
      <c r="CE175" s="282"/>
      <c r="CF175" s="282"/>
      <c r="CG175" s="283"/>
      <c r="CH175" s="283"/>
      <c r="CI175" s="283"/>
      <c r="CJ175" s="283"/>
      <c r="CK175" s="283"/>
      <c r="CL175" s="283"/>
      <c r="CM175" s="284"/>
      <c r="CN175" s="284"/>
      <c r="CO175" s="284"/>
      <c r="CP175" s="284"/>
      <c r="CQ175" s="284"/>
      <c r="CR175" s="284"/>
      <c r="CS175" s="283"/>
      <c r="CT175" s="283"/>
      <c r="CU175" s="283"/>
      <c r="CV175" s="283"/>
      <c r="CW175" s="283"/>
      <c r="CX175" s="283"/>
      <c r="CY175" s="273"/>
      <c r="CZ175" s="285"/>
      <c r="DA175" s="286"/>
      <c r="DB175" s="287"/>
    </row>
    <row r="176" ht="15.75" customHeight="1">
      <c r="A176" s="304"/>
      <c r="B176" s="265"/>
      <c r="C176" s="266"/>
      <c r="D176" s="266"/>
      <c r="E176" s="266"/>
      <c r="F176" s="267"/>
      <c r="G176" s="267"/>
      <c r="H176" s="267"/>
      <c r="I176" s="267"/>
      <c r="J176" s="267"/>
      <c r="K176" s="267"/>
      <c r="L176" s="267"/>
      <c r="M176" s="269"/>
      <c r="N176" s="269"/>
      <c r="O176" s="269"/>
      <c r="P176" s="269"/>
      <c r="Q176" s="269"/>
      <c r="R176" s="269"/>
      <c r="S176" s="271"/>
      <c r="T176" s="271"/>
      <c r="U176" s="271"/>
      <c r="V176" s="271"/>
      <c r="W176" s="271"/>
      <c r="X176" s="271"/>
      <c r="Y176" s="273"/>
      <c r="Z176" s="273"/>
      <c r="AA176" s="273"/>
      <c r="AB176" s="273"/>
      <c r="AC176" s="273"/>
      <c r="AD176" s="273"/>
      <c r="AE176" s="274"/>
      <c r="AF176" s="274"/>
      <c r="AG176" s="274"/>
      <c r="AH176" s="274"/>
      <c r="AI176" s="274"/>
      <c r="AJ176" s="274"/>
      <c r="AK176" s="275"/>
      <c r="AL176" s="275"/>
      <c r="AM176" s="275"/>
      <c r="AN176" s="275"/>
      <c r="AO176" s="275"/>
      <c r="AP176" s="275"/>
      <c r="AQ176" s="276"/>
      <c r="AR176" s="276"/>
      <c r="AS176" s="276"/>
      <c r="AT176" s="276"/>
      <c r="AU176" s="276"/>
      <c r="AV176" s="276"/>
      <c r="AW176" s="277"/>
      <c r="AX176" s="277"/>
      <c r="AY176" s="277"/>
      <c r="AZ176" s="277"/>
      <c r="BA176" s="277"/>
      <c r="BB176" s="277"/>
      <c r="BC176" s="278"/>
      <c r="BD176" s="278"/>
      <c r="BE176" s="278"/>
      <c r="BF176" s="278"/>
      <c r="BG176" s="278"/>
      <c r="BH176" s="278"/>
      <c r="BI176" s="279"/>
      <c r="BJ176" s="279"/>
      <c r="BK176" s="279"/>
      <c r="BL176" s="279"/>
      <c r="BM176" s="279"/>
      <c r="BN176" s="279"/>
      <c r="BO176" s="280"/>
      <c r="BP176" s="280"/>
      <c r="BQ176" s="280"/>
      <c r="BR176" s="280"/>
      <c r="BS176" s="280"/>
      <c r="BT176" s="280"/>
      <c r="BU176" s="281"/>
      <c r="BV176" s="281"/>
      <c r="BW176" s="281"/>
      <c r="BX176" s="281"/>
      <c r="BY176" s="281"/>
      <c r="BZ176" s="281"/>
      <c r="CA176" s="282"/>
      <c r="CB176" s="282"/>
      <c r="CC176" s="282"/>
      <c r="CD176" s="282"/>
      <c r="CE176" s="282"/>
      <c r="CF176" s="282"/>
      <c r="CG176" s="283"/>
      <c r="CH176" s="283"/>
      <c r="CI176" s="283"/>
      <c r="CJ176" s="283"/>
      <c r="CK176" s="283"/>
      <c r="CL176" s="283"/>
      <c r="CM176" s="284"/>
      <c r="CN176" s="284"/>
      <c r="CO176" s="284"/>
      <c r="CP176" s="284"/>
      <c r="CQ176" s="284"/>
      <c r="CR176" s="284"/>
      <c r="CS176" s="283"/>
      <c r="CT176" s="283"/>
      <c r="CU176" s="283"/>
      <c r="CV176" s="283"/>
      <c r="CW176" s="283"/>
      <c r="CX176" s="283"/>
      <c r="CY176" s="273"/>
      <c r="CZ176" s="285"/>
      <c r="DA176" s="286"/>
      <c r="DB176" s="287"/>
    </row>
    <row r="177" ht="15.75" customHeight="1">
      <c r="A177" s="304"/>
      <c r="B177" s="265"/>
      <c r="C177" s="266"/>
      <c r="D177" s="266"/>
      <c r="E177" s="266"/>
      <c r="F177" s="267"/>
      <c r="G177" s="267"/>
      <c r="H177" s="267"/>
      <c r="I177" s="267"/>
      <c r="J177" s="267"/>
      <c r="K177" s="267"/>
      <c r="L177" s="267"/>
      <c r="M177" s="269"/>
      <c r="N177" s="269"/>
      <c r="O177" s="269"/>
      <c r="P177" s="269"/>
      <c r="Q177" s="269"/>
      <c r="R177" s="269"/>
      <c r="S177" s="271"/>
      <c r="T177" s="271"/>
      <c r="U177" s="271"/>
      <c r="V177" s="271"/>
      <c r="W177" s="271"/>
      <c r="X177" s="271"/>
      <c r="Y177" s="273"/>
      <c r="Z177" s="273"/>
      <c r="AA177" s="273"/>
      <c r="AB177" s="273"/>
      <c r="AC177" s="273"/>
      <c r="AD177" s="273"/>
      <c r="AE177" s="274"/>
      <c r="AF177" s="274"/>
      <c r="AG177" s="274"/>
      <c r="AH177" s="274"/>
      <c r="AI177" s="274"/>
      <c r="AJ177" s="274"/>
      <c r="AK177" s="275"/>
      <c r="AL177" s="275"/>
      <c r="AM177" s="275"/>
      <c r="AN177" s="275"/>
      <c r="AO177" s="275"/>
      <c r="AP177" s="275"/>
      <c r="AQ177" s="276"/>
      <c r="AR177" s="276"/>
      <c r="AS177" s="276"/>
      <c r="AT177" s="276"/>
      <c r="AU177" s="276"/>
      <c r="AV177" s="276"/>
      <c r="AW177" s="277"/>
      <c r="AX177" s="277"/>
      <c r="AY177" s="277"/>
      <c r="AZ177" s="277"/>
      <c r="BA177" s="277"/>
      <c r="BB177" s="277"/>
      <c r="BC177" s="278"/>
      <c r="BD177" s="278"/>
      <c r="BE177" s="278"/>
      <c r="BF177" s="278"/>
      <c r="BG177" s="278"/>
      <c r="BH177" s="278"/>
      <c r="BI177" s="279"/>
      <c r="BJ177" s="279"/>
      <c r="BK177" s="279"/>
      <c r="BL177" s="279"/>
      <c r="BM177" s="279"/>
      <c r="BN177" s="279"/>
      <c r="BO177" s="280"/>
      <c r="BP177" s="280"/>
      <c r="BQ177" s="280"/>
      <c r="BR177" s="280"/>
      <c r="BS177" s="280"/>
      <c r="BT177" s="280"/>
      <c r="BU177" s="281"/>
      <c r="BV177" s="281"/>
      <c r="BW177" s="281"/>
      <c r="BX177" s="281"/>
      <c r="BY177" s="281"/>
      <c r="BZ177" s="281"/>
      <c r="CA177" s="282"/>
      <c r="CB177" s="282"/>
      <c r="CC177" s="282"/>
      <c r="CD177" s="282"/>
      <c r="CE177" s="282"/>
      <c r="CF177" s="282"/>
      <c r="CG177" s="283"/>
      <c r="CH177" s="283"/>
      <c r="CI177" s="283"/>
      <c r="CJ177" s="283"/>
      <c r="CK177" s="283"/>
      <c r="CL177" s="283"/>
      <c r="CM177" s="284"/>
      <c r="CN177" s="284"/>
      <c r="CO177" s="284"/>
      <c r="CP177" s="284"/>
      <c r="CQ177" s="284"/>
      <c r="CR177" s="284"/>
      <c r="CS177" s="283"/>
      <c r="CT177" s="283"/>
      <c r="CU177" s="283"/>
      <c r="CV177" s="283"/>
      <c r="CW177" s="283"/>
      <c r="CX177" s="283"/>
      <c r="CY177" s="273"/>
      <c r="CZ177" s="285"/>
      <c r="DA177" s="286"/>
      <c r="DB177" s="287"/>
    </row>
    <row r="178" ht="15.75" customHeight="1">
      <c r="A178" s="304"/>
      <c r="B178" s="265"/>
      <c r="C178" s="266"/>
      <c r="D178" s="266"/>
      <c r="E178" s="266"/>
      <c r="F178" s="267"/>
      <c r="G178" s="267"/>
      <c r="H178" s="267"/>
      <c r="I178" s="267"/>
      <c r="J178" s="267"/>
      <c r="K178" s="267"/>
      <c r="L178" s="267"/>
      <c r="M178" s="269"/>
      <c r="N178" s="269"/>
      <c r="O178" s="269"/>
      <c r="P178" s="269"/>
      <c r="Q178" s="269"/>
      <c r="R178" s="269"/>
      <c r="S178" s="271"/>
      <c r="T178" s="271"/>
      <c r="U178" s="271"/>
      <c r="V178" s="271"/>
      <c r="W178" s="271"/>
      <c r="X178" s="271"/>
      <c r="Y178" s="273"/>
      <c r="Z178" s="273"/>
      <c r="AA178" s="273"/>
      <c r="AB178" s="273"/>
      <c r="AC178" s="273"/>
      <c r="AD178" s="273"/>
      <c r="AE178" s="274"/>
      <c r="AF178" s="274"/>
      <c r="AG178" s="274"/>
      <c r="AH178" s="274"/>
      <c r="AI178" s="274"/>
      <c r="AJ178" s="274"/>
      <c r="AK178" s="275"/>
      <c r="AL178" s="275"/>
      <c r="AM178" s="275"/>
      <c r="AN178" s="275"/>
      <c r="AO178" s="275"/>
      <c r="AP178" s="275"/>
      <c r="AQ178" s="276"/>
      <c r="AR178" s="276"/>
      <c r="AS178" s="276"/>
      <c r="AT178" s="276"/>
      <c r="AU178" s="276"/>
      <c r="AV178" s="276"/>
      <c r="AW178" s="277"/>
      <c r="AX178" s="277"/>
      <c r="AY178" s="277"/>
      <c r="AZ178" s="277"/>
      <c r="BA178" s="277"/>
      <c r="BB178" s="277"/>
      <c r="BC178" s="278"/>
      <c r="BD178" s="278"/>
      <c r="BE178" s="278"/>
      <c r="BF178" s="278"/>
      <c r="BG178" s="278"/>
      <c r="BH178" s="278"/>
      <c r="BI178" s="279"/>
      <c r="BJ178" s="279"/>
      <c r="BK178" s="279"/>
      <c r="BL178" s="279"/>
      <c r="BM178" s="279"/>
      <c r="BN178" s="279"/>
      <c r="BO178" s="280"/>
      <c r="BP178" s="280"/>
      <c r="BQ178" s="280"/>
      <c r="BR178" s="280"/>
      <c r="BS178" s="280"/>
      <c r="BT178" s="280"/>
      <c r="BU178" s="281"/>
      <c r="BV178" s="281"/>
      <c r="BW178" s="281"/>
      <c r="BX178" s="281"/>
      <c r="BY178" s="281"/>
      <c r="BZ178" s="281"/>
      <c r="CA178" s="282"/>
      <c r="CB178" s="282"/>
      <c r="CC178" s="282"/>
      <c r="CD178" s="282"/>
      <c r="CE178" s="282"/>
      <c r="CF178" s="282"/>
      <c r="CG178" s="283"/>
      <c r="CH178" s="283"/>
      <c r="CI178" s="283"/>
      <c r="CJ178" s="283"/>
      <c r="CK178" s="283"/>
      <c r="CL178" s="283"/>
      <c r="CM178" s="284"/>
      <c r="CN178" s="284"/>
      <c r="CO178" s="284"/>
      <c r="CP178" s="284"/>
      <c r="CQ178" s="284"/>
      <c r="CR178" s="284"/>
      <c r="CS178" s="283"/>
      <c r="CT178" s="283"/>
      <c r="CU178" s="283"/>
      <c r="CV178" s="283"/>
      <c r="CW178" s="283"/>
      <c r="CX178" s="283"/>
      <c r="CY178" s="273"/>
      <c r="CZ178" s="285"/>
      <c r="DA178" s="286"/>
      <c r="DB178" s="287"/>
    </row>
    <row r="179" ht="15.75" customHeight="1">
      <c r="A179" s="304"/>
      <c r="B179" s="265"/>
      <c r="C179" s="266"/>
      <c r="D179" s="266"/>
      <c r="E179" s="266"/>
      <c r="F179" s="267"/>
      <c r="G179" s="267"/>
      <c r="H179" s="267"/>
      <c r="I179" s="267"/>
      <c r="J179" s="267"/>
      <c r="K179" s="267"/>
      <c r="L179" s="267"/>
      <c r="M179" s="269"/>
      <c r="N179" s="269"/>
      <c r="O179" s="269"/>
      <c r="P179" s="269"/>
      <c r="Q179" s="269"/>
      <c r="R179" s="269"/>
      <c r="S179" s="271"/>
      <c r="T179" s="271"/>
      <c r="U179" s="271"/>
      <c r="V179" s="271"/>
      <c r="W179" s="271"/>
      <c r="X179" s="271"/>
      <c r="Y179" s="273"/>
      <c r="Z179" s="273"/>
      <c r="AA179" s="273"/>
      <c r="AB179" s="273"/>
      <c r="AC179" s="273"/>
      <c r="AD179" s="273"/>
      <c r="AE179" s="274"/>
      <c r="AF179" s="274"/>
      <c r="AG179" s="274"/>
      <c r="AH179" s="274"/>
      <c r="AI179" s="274"/>
      <c r="AJ179" s="274"/>
      <c r="AK179" s="275"/>
      <c r="AL179" s="275"/>
      <c r="AM179" s="275"/>
      <c r="AN179" s="275"/>
      <c r="AO179" s="275"/>
      <c r="AP179" s="275"/>
      <c r="AQ179" s="276"/>
      <c r="AR179" s="276"/>
      <c r="AS179" s="276"/>
      <c r="AT179" s="276"/>
      <c r="AU179" s="276"/>
      <c r="AV179" s="276"/>
      <c r="AW179" s="277"/>
      <c r="AX179" s="277"/>
      <c r="AY179" s="277"/>
      <c r="AZ179" s="277"/>
      <c r="BA179" s="277"/>
      <c r="BB179" s="277"/>
      <c r="BC179" s="278"/>
      <c r="BD179" s="278"/>
      <c r="BE179" s="278"/>
      <c r="BF179" s="278"/>
      <c r="BG179" s="278"/>
      <c r="BH179" s="278"/>
      <c r="BI179" s="279"/>
      <c r="BJ179" s="279"/>
      <c r="BK179" s="279"/>
      <c r="BL179" s="279"/>
      <c r="BM179" s="279"/>
      <c r="BN179" s="279"/>
      <c r="BO179" s="280"/>
      <c r="BP179" s="280"/>
      <c r="BQ179" s="280"/>
      <c r="BR179" s="280"/>
      <c r="BS179" s="280"/>
      <c r="BT179" s="280"/>
      <c r="BU179" s="281"/>
      <c r="BV179" s="281"/>
      <c r="BW179" s="281"/>
      <c r="BX179" s="281"/>
      <c r="BY179" s="281"/>
      <c r="BZ179" s="281"/>
      <c r="CA179" s="282"/>
      <c r="CB179" s="282"/>
      <c r="CC179" s="282"/>
      <c r="CD179" s="282"/>
      <c r="CE179" s="282"/>
      <c r="CF179" s="282"/>
      <c r="CG179" s="283"/>
      <c r="CH179" s="283"/>
      <c r="CI179" s="283"/>
      <c r="CJ179" s="283"/>
      <c r="CK179" s="283"/>
      <c r="CL179" s="283"/>
      <c r="CM179" s="284"/>
      <c r="CN179" s="284"/>
      <c r="CO179" s="284"/>
      <c r="CP179" s="284"/>
      <c r="CQ179" s="284"/>
      <c r="CR179" s="284"/>
      <c r="CS179" s="283"/>
      <c r="CT179" s="283"/>
      <c r="CU179" s="283"/>
      <c r="CV179" s="283"/>
      <c r="CW179" s="283"/>
      <c r="CX179" s="283"/>
      <c r="CY179" s="273"/>
      <c r="CZ179" s="285"/>
      <c r="DA179" s="286"/>
      <c r="DB179" s="287"/>
    </row>
    <row r="180" ht="15.75" customHeight="1">
      <c r="A180" s="304"/>
      <c r="B180" s="265"/>
      <c r="C180" s="266"/>
      <c r="D180" s="266"/>
      <c r="E180" s="266"/>
      <c r="F180" s="267"/>
      <c r="G180" s="267"/>
      <c r="H180" s="267"/>
      <c r="I180" s="267"/>
      <c r="J180" s="267"/>
      <c r="K180" s="267"/>
      <c r="L180" s="267"/>
      <c r="M180" s="269"/>
      <c r="N180" s="269"/>
      <c r="O180" s="269"/>
      <c r="P180" s="269"/>
      <c r="Q180" s="269"/>
      <c r="R180" s="269"/>
      <c r="S180" s="271"/>
      <c r="T180" s="271"/>
      <c r="U180" s="271"/>
      <c r="V180" s="271"/>
      <c r="W180" s="271"/>
      <c r="X180" s="271"/>
      <c r="Y180" s="273"/>
      <c r="Z180" s="273"/>
      <c r="AA180" s="273"/>
      <c r="AB180" s="273"/>
      <c r="AC180" s="273"/>
      <c r="AD180" s="273"/>
      <c r="AE180" s="274"/>
      <c r="AF180" s="274"/>
      <c r="AG180" s="274"/>
      <c r="AH180" s="274"/>
      <c r="AI180" s="274"/>
      <c r="AJ180" s="274"/>
      <c r="AK180" s="275"/>
      <c r="AL180" s="275"/>
      <c r="AM180" s="275"/>
      <c r="AN180" s="275"/>
      <c r="AO180" s="275"/>
      <c r="AP180" s="275"/>
      <c r="AQ180" s="276"/>
      <c r="AR180" s="276"/>
      <c r="AS180" s="276"/>
      <c r="AT180" s="276"/>
      <c r="AU180" s="276"/>
      <c r="AV180" s="276"/>
      <c r="AW180" s="277"/>
      <c r="AX180" s="277"/>
      <c r="AY180" s="277"/>
      <c r="AZ180" s="277"/>
      <c r="BA180" s="277"/>
      <c r="BB180" s="277"/>
      <c r="BC180" s="278"/>
      <c r="BD180" s="278"/>
      <c r="BE180" s="278"/>
      <c r="BF180" s="278"/>
      <c r="BG180" s="278"/>
      <c r="BH180" s="278"/>
      <c r="BI180" s="279"/>
      <c r="BJ180" s="279"/>
      <c r="BK180" s="279"/>
      <c r="BL180" s="279"/>
      <c r="BM180" s="279"/>
      <c r="BN180" s="279"/>
      <c r="BO180" s="280"/>
      <c r="BP180" s="280"/>
      <c r="BQ180" s="280"/>
      <c r="BR180" s="280"/>
      <c r="BS180" s="280"/>
      <c r="BT180" s="280"/>
      <c r="BU180" s="281"/>
      <c r="BV180" s="281"/>
      <c r="BW180" s="281"/>
      <c r="BX180" s="281"/>
      <c r="BY180" s="281"/>
      <c r="BZ180" s="281"/>
      <c r="CA180" s="282"/>
      <c r="CB180" s="282"/>
      <c r="CC180" s="282"/>
      <c r="CD180" s="282"/>
      <c r="CE180" s="282"/>
      <c r="CF180" s="282"/>
      <c r="CG180" s="283"/>
      <c r="CH180" s="283"/>
      <c r="CI180" s="283"/>
      <c r="CJ180" s="283"/>
      <c r="CK180" s="283"/>
      <c r="CL180" s="283"/>
      <c r="CM180" s="284"/>
      <c r="CN180" s="284"/>
      <c r="CO180" s="284"/>
      <c r="CP180" s="284"/>
      <c r="CQ180" s="284"/>
      <c r="CR180" s="284"/>
      <c r="CS180" s="283"/>
      <c r="CT180" s="283"/>
      <c r="CU180" s="283"/>
      <c r="CV180" s="283"/>
      <c r="CW180" s="283"/>
      <c r="CX180" s="283"/>
      <c r="CY180" s="273"/>
      <c r="CZ180" s="285"/>
      <c r="DA180" s="286"/>
      <c r="DB180" s="287"/>
    </row>
    <row r="181" ht="15.75" customHeight="1">
      <c r="A181" s="304"/>
      <c r="B181" s="265"/>
      <c r="C181" s="266"/>
      <c r="D181" s="266"/>
      <c r="E181" s="266"/>
      <c r="F181" s="267"/>
      <c r="G181" s="267"/>
      <c r="H181" s="267"/>
      <c r="I181" s="267"/>
      <c r="J181" s="267"/>
      <c r="K181" s="267"/>
      <c r="L181" s="267"/>
      <c r="M181" s="269"/>
      <c r="N181" s="269"/>
      <c r="O181" s="269"/>
      <c r="P181" s="269"/>
      <c r="Q181" s="269"/>
      <c r="R181" s="269"/>
      <c r="S181" s="271"/>
      <c r="T181" s="271"/>
      <c r="U181" s="271"/>
      <c r="V181" s="271"/>
      <c r="W181" s="271"/>
      <c r="X181" s="271"/>
      <c r="Y181" s="273"/>
      <c r="Z181" s="273"/>
      <c r="AA181" s="273"/>
      <c r="AB181" s="273"/>
      <c r="AC181" s="273"/>
      <c r="AD181" s="273"/>
      <c r="AE181" s="274"/>
      <c r="AF181" s="274"/>
      <c r="AG181" s="274"/>
      <c r="AH181" s="274"/>
      <c r="AI181" s="274"/>
      <c r="AJ181" s="274"/>
      <c r="AK181" s="275"/>
      <c r="AL181" s="275"/>
      <c r="AM181" s="275"/>
      <c r="AN181" s="275"/>
      <c r="AO181" s="275"/>
      <c r="AP181" s="275"/>
      <c r="AQ181" s="276"/>
      <c r="AR181" s="276"/>
      <c r="AS181" s="276"/>
      <c r="AT181" s="276"/>
      <c r="AU181" s="276"/>
      <c r="AV181" s="276"/>
      <c r="AW181" s="277"/>
      <c r="AX181" s="277"/>
      <c r="AY181" s="277"/>
      <c r="AZ181" s="277"/>
      <c r="BA181" s="277"/>
      <c r="BB181" s="277"/>
      <c r="BC181" s="278"/>
      <c r="BD181" s="278"/>
      <c r="BE181" s="278"/>
      <c r="BF181" s="278"/>
      <c r="BG181" s="278"/>
      <c r="BH181" s="278"/>
      <c r="BI181" s="279"/>
      <c r="BJ181" s="279"/>
      <c r="BK181" s="279"/>
      <c r="BL181" s="279"/>
      <c r="BM181" s="279"/>
      <c r="BN181" s="279"/>
      <c r="BO181" s="280"/>
      <c r="BP181" s="280"/>
      <c r="BQ181" s="280"/>
      <c r="BR181" s="280"/>
      <c r="BS181" s="280"/>
      <c r="BT181" s="280"/>
      <c r="BU181" s="281"/>
      <c r="BV181" s="281"/>
      <c r="BW181" s="281"/>
      <c r="BX181" s="281"/>
      <c r="BY181" s="281"/>
      <c r="BZ181" s="281"/>
      <c r="CA181" s="282"/>
      <c r="CB181" s="282"/>
      <c r="CC181" s="282"/>
      <c r="CD181" s="282"/>
      <c r="CE181" s="282"/>
      <c r="CF181" s="282"/>
      <c r="CG181" s="283"/>
      <c r="CH181" s="283"/>
      <c r="CI181" s="283"/>
      <c r="CJ181" s="283"/>
      <c r="CK181" s="283"/>
      <c r="CL181" s="283"/>
      <c r="CM181" s="284"/>
      <c r="CN181" s="284"/>
      <c r="CO181" s="284"/>
      <c r="CP181" s="284"/>
      <c r="CQ181" s="284"/>
      <c r="CR181" s="284"/>
      <c r="CS181" s="283"/>
      <c r="CT181" s="283"/>
      <c r="CU181" s="283"/>
      <c r="CV181" s="283"/>
      <c r="CW181" s="283"/>
      <c r="CX181" s="283"/>
      <c r="CY181" s="273"/>
      <c r="CZ181" s="285"/>
      <c r="DA181" s="286"/>
      <c r="DB181" s="287"/>
    </row>
    <row r="182" ht="15.75" customHeight="1">
      <c r="A182" s="304"/>
      <c r="B182" s="265"/>
      <c r="C182" s="266"/>
      <c r="D182" s="266"/>
      <c r="E182" s="266"/>
      <c r="F182" s="267"/>
      <c r="G182" s="267"/>
      <c r="H182" s="267"/>
      <c r="I182" s="267"/>
      <c r="J182" s="267"/>
      <c r="K182" s="267"/>
      <c r="L182" s="267"/>
      <c r="M182" s="269"/>
      <c r="N182" s="269"/>
      <c r="O182" s="269"/>
      <c r="P182" s="269"/>
      <c r="Q182" s="269"/>
      <c r="R182" s="269"/>
      <c r="S182" s="271"/>
      <c r="T182" s="271"/>
      <c r="U182" s="271"/>
      <c r="V182" s="271"/>
      <c r="W182" s="271"/>
      <c r="X182" s="271"/>
      <c r="Y182" s="273"/>
      <c r="Z182" s="273"/>
      <c r="AA182" s="273"/>
      <c r="AB182" s="273"/>
      <c r="AC182" s="273"/>
      <c r="AD182" s="273"/>
      <c r="AE182" s="274"/>
      <c r="AF182" s="274"/>
      <c r="AG182" s="274"/>
      <c r="AH182" s="274"/>
      <c r="AI182" s="274"/>
      <c r="AJ182" s="274"/>
      <c r="AK182" s="275"/>
      <c r="AL182" s="275"/>
      <c r="AM182" s="275"/>
      <c r="AN182" s="275"/>
      <c r="AO182" s="275"/>
      <c r="AP182" s="275"/>
      <c r="AQ182" s="276"/>
      <c r="AR182" s="276"/>
      <c r="AS182" s="276"/>
      <c r="AT182" s="276"/>
      <c r="AU182" s="276"/>
      <c r="AV182" s="276"/>
      <c r="AW182" s="277"/>
      <c r="AX182" s="277"/>
      <c r="AY182" s="277"/>
      <c r="AZ182" s="277"/>
      <c r="BA182" s="277"/>
      <c r="BB182" s="277"/>
      <c r="BC182" s="278"/>
      <c r="BD182" s="278"/>
      <c r="BE182" s="278"/>
      <c r="BF182" s="278"/>
      <c r="BG182" s="278"/>
      <c r="BH182" s="278"/>
      <c r="BI182" s="279"/>
      <c r="BJ182" s="279"/>
      <c r="BK182" s="279"/>
      <c r="BL182" s="279"/>
      <c r="BM182" s="279"/>
      <c r="BN182" s="279"/>
      <c r="BO182" s="280"/>
      <c r="BP182" s="280"/>
      <c r="BQ182" s="280"/>
      <c r="BR182" s="280"/>
      <c r="BS182" s="280"/>
      <c r="BT182" s="280"/>
      <c r="BU182" s="281"/>
      <c r="BV182" s="281"/>
      <c r="BW182" s="281"/>
      <c r="BX182" s="281"/>
      <c r="BY182" s="281"/>
      <c r="BZ182" s="281"/>
      <c r="CA182" s="282"/>
      <c r="CB182" s="282"/>
      <c r="CC182" s="282"/>
      <c r="CD182" s="282"/>
      <c r="CE182" s="282"/>
      <c r="CF182" s="282"/>
      <c r="CG182" s="283"/>
      <c r="CH182" s="283"/>
      <c r="CI182" s="283"/>
      <c r="CJ182" s="283"/>
      <c r="CK182" s="283"/>
      <c r="CL182" s="283"/>
      <c r="CM182" s="284"/>
      <c r="CN182" s="284"/>
      <c r="CO182" s="284"/>
      <c r="CP182" s="284"/>
      <c r="CQ182" s="284"/>
      <c r="CR182" s="284"/>
      <c r="CS182" s="283"/>
      <c r="CT182" s="283"/>
      <c r="CU182" s="283"/>
      <c r="CV182" s="283"/>
      <c r="CW182" s="283"/>
      <c r="CX182" s="283"/>
      <c r="CY182" s="273"/>
      <c r="CZ182" s="285"/>
      <c r="DA182" s="286"/>
      <c r="DB182" s="287"/>
    </row>
    <row r="183" ht="15.75" customHeight="1">
      <c r="A183" s="304"/>
      <c r="B183" s="265"/>
      <c r="C183" s="266"/>
      <c r="D183" s="266"/>
      <c r="E183" s="266"/>
      <c r="F183" s="267"/>
      <c r="G183" s="267"/>
      <c r="H183" s="267"/>
      <c r="I183" s="267"/>
      <c r="J183" s="267"/>
      <c r="K183" s="267"/>
      <c r="L183" s="267"/>
      <c r="M183" s="269"/>
      <c r="N183" s="269"/>
      <c r="O183" s="269"/>
      <c r="P183" s="269"/>
      <c r="Q183" s="269"/>
      <c r="R183" s="269"/>
      <c r="S183" s="271"/>
      <c r="T183" s="271"/>
      <c r="U183" s="271"/>
      <c r="V183" s="271"/>
      <c r="W183" s="271"/>
      <c r="X183" s="271"/>
      <c r="Y183" s="273"/>
      <c r="Z183" s="273"/>
      <c r="AA183" s="273"/>
      <c r="AB183" s="273"/>
      <c r="AC183" s="273"/>
      <c r="AD183" s="273"/>
      <c r="AE183" s="274"/>
      <c r="AF183" s="274"/>
      <c r="AG183" s="274"/>
      <c r="AH183" s="274"/>
      <c r="AI183" s="274"/>
      <c r="AJ183" s="274"/>
      <c r="AK183" s="275"/>
      <c r="AL183" s="275"/>
      <c r="AM183" s="275"/>
      <c r="AN183" s="275"/>
      <c r="AO183" s="275"/>
      <c r="AP183" s="275"/>
      <c r="AQ183" s="276"/>
      <c r="AR183" s="276"/>
      <c r="AS183" s="276"/>
      <c r="AT183" s="276"/>
      <c r="AU183" s="276"/>
      <c r="AV183" s="276"/>
      <c r="AW183" s="277"/>
      <c r="AX183" s="277"/>
      <c r="AY183" s="277"/>
      <c r="AZ183" s="277"/>
      <c r="BA183" s="277"/>
      <c r="BB183" s="277"/>
      <c r="BC183" s="278"/>
      <c r="BD183" s="278"/>
      <c r="BE183" s="278"/>
      <c r="BF183" s="278"/>
      <c r="BG183" s="278"/>
      <c r="BH183" s="278"/>
      <c r="BI183" s="279"/>
      <c r="BJ183" s="279"/>
      <c r="BK183" s="279"/>
      <c r="BL183" s="279"/>
      <c r="BM183" s="279"/>
      <c r="BN183" s="279"/>
      <c r="BO183" s="280"/>
      <c r="BP183" s="280"/>
      <c r="BQ183" s="280"/>
      <c r="BR183" s="280"/>
      <c r="BS183" s="280"/>
      <c r="BT183" s="280"/>
      <c r="BU183" s="281"/>
      <c r="BV183" s="281"/>
      <c r="BW183" s="281"/>
      <c r="BX183" s="281"/>
      <c r="BY183" s="281"/>
      <c r="BZ183" s="281"/>
      <c r="CA183" s="282"/>
      <c r="CB183" s="282"/>
      <c r="CC183" s="282"/>
      <c r="CD183" s="282"/>
      <c r="CE183" s="282"/>
      <c r="CF183" s="282"/>
      <c r="CG183" s="283"/>
      <c r="CH183" s="283"/>
      <c r="CI183" s="283"/>
      <c r="CJ183" s="283"/>
      <c r="CK183" s="283"/>
      <c r="CL183" s="283"/>
      <c r="CM183" s="284"/>
      <c r="CN183" s="284"/>
      <c r="CO183" s="284"/>
      <c r="CP183" s="284"/>
      <c r="CQ183" s="284"/>
      <c r="CR183" s="284"/>
      <c r="CS183" s="283"/>
      <c r="CT183" s="283"/>
      <c r="CU183" s="283"/>
      <c r="CV183" s="283"/>
      <c r="CW183" s="283"/>
      <c r="CX183" s="283"/>
      <c r="CY183" s="273"/>
      <c r="CZ183" s="285"/>
      <c r="DA183" s="286"/>
      <c r="DB183" s="287"/>
    </row>
    <row r="184" ht="15.75" customHeight="1">
      <c r="A184" s="304"/>
      <c r="B184" s="265"/>
      <c r="C184" s="266"/>
      <c r="D184" s="266"/>
      <c r="E184" s="266"/>
      <c r="F184" s="267"/>
      <c r="G184" s="267"/>
      <c r="H184" s="267"/>
      <c r="I184" s="267"/>
      <c r="J184" s="267"/>
      <c r="K184" s="267"/>
      <c r="L184" s="267"/>
      <c r="M184" s="269"/>
      <c r="N184" s="269"/>
      <c r="O184" s="269"/>
      <c r="P184" s="269"/>
      <c r="Q184" s="269"/>
      <c r="R184" s="269"/>
      <c r="S184" s="271"/>
      <c r="T184" s="271"/>
      <c r="U184" s="271"/>
      <c r="V184" s="271"/>
      <c r="W184" s="271"/>
      <c r="X184" s="271"/>
      <c r="Y184" s="273"/>
      <c r="Z184" s="273"/>
      <c r="AA184" s="273"/>
      <c r="AB184" s="273"/>
      <c r="AC184" s="273"/>
      <c r="AD184" s="273"/>
      <c r="AE184" s="274"/>
      <c r="AF184" s="274"/>
      <c r="AG184" s="274"/>
      <c r="AH184" s="274"/>
      <c r="AI184" s="274"/>
      <c r="AJ184" s="274"/>
      <c r="AK184" s="275"/>
      <c r="AL184" s="275"/>
      <c r="AM184" s="275"/>
      <c r="AN184" s="275"/>
      <c r="AO184" s="275"/>
      <c r="AP184" s="275"/>
      <c r="AQ184" s="276"/>
      <c r="AR184" s="276"/>
      <c r="AS184" s="276"/>
      <c r="AT184" s="276"/>
      <c r="AU184" s="276"/>
      <c r="AV184" s="276"/>
      <c r="AW184" s="277"/>
      <c r="AX184" s="277"/>
      <c r="AY184" s="277"/>
      <c r="AZ184" s="277"/>
      <c r="BA184" s="277"/>
      <c r="BB184" s="277"/>
      <c r="BC184" s="278"/>
      <c r="BD184" s="278"/>
      <c r="BE184" s="278"/>
      <c r="BF184" s="278"/>
      <c r="BG184" s="278"/>
      <c r="BH184" s="278"/>
      <c r="BI184" s="279"/>
      <c r="BJ184" s="279"/>
      <c r="BK184" s="279"/>
      <c r="BL184" s="279"/>
      <c r="BM184" s="279"/>
      <c r="BN184" s="279"/>
      <c r="BO184" s="280"/>
      <c r="BP184" s="280"/>
      <c r="BQ184" s="280"/>
      <c r="BR184" s="280"/>
      <c r="BS184" s="280"/>
      <c r="BT184" s="280"/>
      <c r="BU184" s="281"/>
      <c r="BV184" s="281"/>
      <c r="BW184" s="281"/>
      <c r="BX184" s="281"/>
      <c r="BY184" s="281"/>
      <c r="BZ184" s="281"/>
      <c r="CA184" s="282"/>
      <c r="CB184" s="282"/>
      <c r="CC184" s="282"/>
      <c r="CD184" s="282"/>
      <c r="CE184" s="282"/>
      <c r="CF184" s="282"/>
      <c r="CG184" s="283"/>
      <c r="CH184" s="283"/>
      <c r="CI184" s="283"/>
      <c r="CJ184" s="283"/>
      <c r="CK184" s="283"/>
      <c r="CL184" s="283"/>
      <c r="CM184" s="284"/>
      <c r="CN184" s="284"/>
      <c r="CO184" s="284"/>
      <c r="CP184" s="284"/>
      <c r="CQ184" s="284"/>
      <c r="CR184" s="284"/>
      <c r="CS184" s="283"/>
      <c r="CT184" s="283"/>
      <c r="CU184" s="283"/>
      <c r="CV184" s="283"/>
      <c r="CW184" s="283"/>
      <c r="CX184" s="283"/>
      <c r="CY184" s="273"/>
      <c r="CZ184" s="285"/>
      <c r="DA184" s="286"/>
      <c r="DB184" s="287"/>
    </row>
    <row r="185" ht="15.75" customHeight="1">
      <c r="A185" s="304"/>
      <c r="B185" s="265"/>
      <c r="C185" s="266"/>
      <c r="D185" s="266"/>
      <c r="E185" s="266"/>
      <c r="F185" s="267"/>
      <c r="G185" s="267"/>
      <c r="H185" s="267"/>
      <c r="I185" s="267"/>
      <c r="J185" s="267"/>
      <c r="K185" s="267"/>
      <c r="L185" s="267"/>
      <c r="M185" s="269"/>
      <c r="N185" s="269"/>
      <c r="O185" s="269"/>
      <c r="P185" s="269"/>
      <c r="Q185" s="269"/>
      <c r="R185" s="269"/>
      <c r="S185" s="271"/>
      <c r="T185" s="271"/>
      <c r="U185" s="271"/>
      <c r="V185" s="271"/>
      <c r="W185" s="271"/>
      <c r="X185" s="271"/>
      <c r="Y185" s="273"/>
      <c r="Z185" s="273"/>
      <c r="AA185" s="273"/>
      <c r="AB185" s="273"/>
      <c r="AC185" s="273"/>
      <c r="AD185" s="273"/>
      <c r="AE185" s="274"/>
      <c r="AF185" s="274"/>
      <c r="AG185" s="274"/>
      <c r="AH185" s="274"/>
      <c r="AI185" s="274"/>
      <c r="AJ185" s="274"/>
      <c r="AK185" s="275"/>
      <c r="AL185" s="275"/>
      <c r="AM185" s="275"/>
      <c r="AN185" s="275"/>
      <c r="AO185" s="275"/>
      <c r="AP185" s="275"/>
      <c r="AQ185" s="276"/>
      <c r="AR185" s="276"/>
      <c r="AS185" s="276"/>
      <c r="AT185" s="276"/>
      <c r="AU185" s="276"/>
      <c r="AV185" s="276"/>
      <c r="AW185" s="277"/>
      <c r="AX185" s="277"/>
      <c r="AY185" s="277"/>
      <c r="AZ185" s="277"/>
      <c r="BA185" s="277"/>
      <c r="BB185" s="277"/>
      <c r="BC185" s="278"/>
      <c r="BD185" s="278"/>
      <c r="BE185" s="278"/>
      <c r="BF185" s="278"/>
      <c r="BG185" s="278"/>
      <c r="BH185" s="278"/>
      <c r="BI185" s="279"/>
      <c r="BJ185" s="279"/>
      <c r="BK185" s="279"/>
      <c r="BL185" s="279"/>
      <c r="BM185" s="279"/>
      <c r="BN185" s="279"/>
      <c r="BO185" s="280"/>
      <c r="BP185" s="280"/>
      <c r="BQ185" s="280"/>
      <c r="BR185" s="280"/>
      <c r="BS185" s="280"/>
      <c r="BT185" s="280"/>
      <c r="BU185" s="281"/>
      <c r="BV185" s="281"/>
      <c r="BW185" s="281"/>
      <c r="BX185" s="281"/>
      <c r="BY185" s="281"/>
      <c r="BZ185" s="281"/>
      <c r="CA185" s="282"/>
      <c r="CB185" s="282"/>
      <c r="CC185" s="282"/>
      <c r="CD185" s="282"/>
      <c r="CE185" s="282"/>
      <c r="CF185" s="282"/>
      <c r="CG185" s="283"/>
      <c r="CH185" s="283"/>
      <c r="CI185" s="283"/>
      <c r="CJ185" s="283"/>
      <c r="CK185" s="283"/>
      <c r="CL185" s="283"/>
      <c r="CM185" s="284"/>
      <c r="CN185" s="284"/>
      <c r="CO185" s="284"/>
      <c r="CP185" s="284"/>
      <c r="CQ185" s="284"/>
      <c r="CR185" s="284"/>
      <c r="CS185" s="283"/>
      <c r="CT185" s="283"/>
      <c r="CU185" s="283"/>
      <c r="CV185" s="283"/>
      <c r="CW185" s="283"/>
      <c r="CX185" s="283"/>
      <c r="CY185" s="273"/>
      <c r="CZ185" s="285"/>
      <c r="DA185" s="286"/>
      <c r="DB185" s="287"/>
    </row>
    <row r="186" ht="15.75" customHeight="1">
      <c r="A186" s="304"/>
      <c r="B186" s="265"/>
      <c r="C186" s="266"/>
      <c r="D186" s="266"/>
      <c r="E186" s="266"/>
      <c r="F186" s="267"/>
      <c r="G186" s="267"/>
      <c r="H186" s="267"/>
      <c r="I186" s="267"/>
      <c r="J186" s="267"/>
      <c r="K186" s="267"/>
      <c r="L186" s="267"/>
      <c r="M186" s="269"/>
      <c r="N186" s="269"/>
      <c r="O186" s="269"/>
      <c r="P186" s="269"/>
      <c r="Q186" s="269"/>
      <c r="R186" s="269"/>
      <c r="S186" s="271"/>
      <c r="T186" s="271"/>
      <c r="U186" s="271"/>
      <c r="V186" s="271"/>
      <c r="W186" s="271"/>
      <c r="X186" s="271"/>
      <c r="Y186" s="273"/>
      <c r="Z186" s="273"/>
      <c r="AA186" s="273"/>
      <c r="AB186" s="273"/>
      <c r="AC186" s="273"/>
      <c r="AD186" s="273"/>
      <c r="AE186" s="274"/>
      <c r="AF186" s="274"/>
      <c r="AG186" s="274"/>
      <c r="AH186" s="274"/>
      <c r="AI186" s="274"/>
      <c r="AJ186" s="274"/>
      <c r="AK186" s="275"/>
      <c r="AL186" s="275"/>
      <c r="AM186" s="275"/>
      <c r="AN186" s="275"/>
      <c r="AO186" s="275"/>
      <c r="AP186" s="275"/>
      <c r="AQ186" s="276"/>
      <c r="AR186" s="276"/>
      <c r="AS186" s="276"/>
      <c r="AT186" s="276"/>
      <c r="AU186" s="276"/>
      <c r="AV186" s="276"/>
      <c r="AW186" s="277"/>
      <c r="AX186" s="277"/>
      <c r="AY186" s="277"/>
      <c r="AZ186" s="277"/>
      <c r="BA186" s="277"/>
      <c r="BB186" s="277"/>
      <c r="BC186" s="278"/>
      <c r="BD186" s="278"/>
      <c r="BE186" s="278"/>
      <c r="BF186" s="278"/>
      <c r="BG186" s="278"/>
      <c r="BH186" s="278"/>
      <c r="BI186" s="279"/>
      <c r="BJ186" s="279"/>
      <c r="BK186" s="279"/>
      <c r="BL186" s="279"/>
      <c r="BM186" s="279"/>
      <c r="BN186" s="279"/>
      <c r="BO186" s="280"/>
      <c r="BP186" s="280"/>
      <c r="BQ186" s="280"/>
      <c r="BR186" s="280"/>
      <c r="BS186" s="280"/>
      <c r="BT186" s="280"/>
      <c r="BU186" s="281"/>
      <c r="BV186" s="281"/>
      <c r="BW186" s="281"/>
      <c r="BX186" s="281"/>
      <c r="BY186" s="281"/>
      <c r="BZ186" s="281"/>
      <c r="CA186" s="282"/>
      <c r="CB186" s="282"/>
      <c r="CC186" s="282"/>
      <c r="CD186" s="282"/>
      <c r="CE186" s="282"/>
      <c r="CF186" s="282"/>
      <c r="CG186" s="283"/>
      <c r="CH186" s="283"/>
      <c r="CI186" s="283"/>
      <c r="CJ186" s="283"/>
      <c r="CK186" s="283"/>
      <c r="CL186" s="283"/>
      <c r="CM186" s="284"/>
      <c r="CN186" s="284"/>
      <c r="CO186" s="284"/>
      <c r="CP186" s="284"/>
      <c r="CQ186" s="284"/>
      <c r="CR186" s="284"/>
      <c r="CS186" s="283"/>
      <c r="CT186" s="283"/>
      <c r="CU186" s="283"/>
      <c r="CV186" s="283"/>
      <c r="CW186" s="283"/>
      <c r="CX186" s="283"/>
      <c r="CY186" s="273"/>
      <c r="CZ186" s="285"/>
      <c r="DA186" s="286"/>
      <c r="DB186" s="287"/>
    </row>
    <row r="187" ht="15.75" customHeight="1">
      <c r="A187" s="304"/>
      <c r="B187" s="265"/>
      <c r="C187" s="266"/>
      <c r="D187" s="266"/>
      <c r="E187" s="266"/>
      <c r="F187" s="267"/>
      <c r="G187" s="267"/>
      <c r="H187" s="267"/>
      <c r="I187" s="267"/>
      <c r="J187" s="267"/>
      <c r="K187" s="267"/>
      <c r="L187" s="267"/>
      <c r="M187" s="269"/>
      <c r="N187" s="269"/>
      <c r="O187" s="269"/>
      <c r="P187" s="269"/>
      <c r="Q187" s="269"/>
      <c r="R187" s="269"/>
      <c r="S187" s="271"/>
      <c r="T187" s="271"/>
      <c r="U187" s="271"/>
      <c r="V187" s="271"/>
      <c r="W187" s="271"/>
      <c r="X187" s="271"/>
      <c r="Y187" s="273"/>
      <c r="Z187" s="273"/>
      <c r="AA187" s="273"/>
      <c r="AB187" s="273"/>
      <c r="AC187" s="273"/>
      <c r="AD187" s="273"/>
      <c r="AE187" s="274"/>
      <c r="AF187" s="274"/>
      <c r="AG187" s="274"/>
      <c r="AH187" s="274"/>
      <c r="AI187" s="274"/>
      <c r="AJ187" s="274"/>
      <c r="AK187" s="275"/>
      <c r="AL187" s="275"/>
      <c r="AM187" s="275"/>
      <c r="AN187" s="275"/>
      <c r="AO187" s="275"/>
      <c r="AP187" s="275"/>
      <c r="AQ187" s="276"/>
      <c r="AR187" s="276"/>
      <c r="AS187" s="276"/>
      <c r="AT187" s="276"/>
      <c r="AU187" s="276"/>
      <c r="AV187" s="276"/>
      <c r="AW187" s="277"/>
      <c r="AX187" s="277"/>
      <c r="AY187" s="277"/>
      <c r="AZ187" s="277"/>
      <c r="BA187" s="277"/>
      <c r="BB187" s="277"/>
      <c r="BC187" s="278"/>
      <c r="BD187" s="278"/>
      <c r="BE187" s="278"/>
      <c r="BF187" s="278"/>
      <c r="BG187" s="278"/>
      <c r="BH187" s="278"/>
      <c r="BI187" s="279"/>
      <c r="BJ187" s="279"/>
      <c r="BK187" s="279"/>
      <c r="BL187" s="279"/>
      <c r="BM187" s="279"/>
      <c r="BN187" s="279"/>
      <c r="BO187" s="280"/>
      <c r="BP187" s="280"/>
      <c r="BQ187" s="280"/>
      <c r="BR187" s="280"/>
      <c r="BS187" s="280"/>
      <c r="BT187" s="280"/>
      <c r="BU187" s="281"/>
      <c r="BV187" s="281"/>
      <c r="BW187" s="281"/>
      <c r="BX187" s="281"/>
      <c r="BY187" s="281"/>
      <c r="BZ187" s="281"/>
      <c r="CA187" s="282"/>
      <c r="CB187" s="282"/>
      <c r="CC187" s="282"/>
      <c r="CD187" s="282"/>
      <c r="CE187" s="282"/>
      <c r="CF187" s="282"/>
      <c r="CG187" s="283"/>
      <c r="CH187" s="283"/>
      <c r="CI187" s="283"/>
      <c r="CJ187" s="283"/>
      <c r="CK187" s="283"/>
      <c r="CL187" s="283"/>
      <c r="CM187" s="284"/>
      <c r="CN187" s="284"/>
      <c r="CO187" s="284"/>
      <c r="CP187" s="284"/>
      <c r="CQ187" s="284"/>
      <c r="CR187" s="284"/>
      <c r="CS187" s="283"/>
      <c r="CT187" s="283"/>
      <c r="CU187" s="283"/>
      <c r="CV187" s="283"/>
      <c r="CW187" s="283"/>
      <c r="CX187" s="283"/>
      <c r="CY187" s="273"/>
      <c r="CZ187" s="285"/>
      <c r="DA187" s="286"/>
      <c r="DB187" s="287"/>
    </row>
    <row r="188" ht="15.75" customHeight="1">
      <c r="A188" s="304"/>
      <c r="B188" s="265"/>
      <c r="C188" s="266"/>
      <c r="D188" s="266"/>
      <c r="E188" s="266"/>
      <c r="F188" s="267"/>
      <c r="G188" s="267"/>
      <c r="H188" s="267"/>
      <c r="I188" s="267"/>
      <c r="J188" s="267"/>
      <c r="K188" s="267"/>
      <c r="L188" s="267"/>
      <c r="M188" s="269"/>
      <c r="N188" s="269"/>
      <c r="O188" s="269"/>
      <c r="P188" s="269"/>
      <c r="Q188" s="269"/>
      <c r="R188" s="269"/>
      <c r="S188" s="271"/>
      <c r="T188" s="271"/>
      <c r="U188" s="271"/>
      <c r="V188" s="271"/>
      <c r="W188" s="271"/>
      <c r="X188" s="271"/>
      <c r="Y188" s="273"/>
      <c r="Z188" s="273"/>
      <c r="AA188" s="273"/>
      <c r="AB188" s="273"/>
      <c r="AC188" s="273"/>
      <c r="AD188" s="273"/>
      <c r="AE188" s="274"/>
      <c r="AF188" s="274"/>
      <c r="AG188" s="274"/>
      <c r="AH188" s="274"/>
      <c r="AI188" s="274"/>
      <c r="AJ188" s="274"/>
      <c r="AK188" s="275"/>
      <c r="AL188" s="275"/>
      <c r="AM188" s="275"/>
      <c r="AN188" s="275"/>
      <c r="AO188" s="275"/>
      <c r="AP188" s="275"/>
      <c r="AQ188" s="276"/>
      <c r="AR188" s="276"/>
      <c r="AS188" s="276"/>
      <c r="AT188" s="276"/>
      <c r="AU188" s="276"/>
      <c r="AV188" s="276"/>
      <c r="AW188" s="277"/>
      <c r="AX188" s="277"/>
      <c r="AY188" s="277"/>
      <c r="AZ188" s="277"/>
      <c r="BA188" s="277"/>
      <c r="BB188" s="277"/>
      <c r="BC188" s="278"/>
      <c r="BD188" s="278"/>
      <c r="BE188" s="278"/>
      <c r="BF188" s="278"/>
      <c r="BG188" s="278"/>
      <c r="BH188" s="278"/>
      <c r="BI188" s="279"/>
      <c r="BJ188" s="279"/>
      <c r="BK188" s="279"/>
      <c r="BL188" s="279"/>
      <c r="BM188" s="279"/>
      <c r="BN188" s="279"/>
      <c r="BO188" s="280"/>
      <c r="BP188" s="280"/>
      <c r="BQ188" s="280"/>
      <c r="BR188" s="280"/>
      <c r="BS188" s="280"/>
      <c r="BT188" s="280"/>
      <c r="BU188" s="281"/>
      <c r="BV188" s="281"/>
      <c r="BW188" s="281"/>
      <c r="BX188" s="281"/>
      <c r="BY188" s="281"/>
      <c r="BZ188" s="281"/>
      <c r="CA188" s="282"/>
      <c r="CB188" s="282"/>
      <c r="CC188" s="282"/>
      <c r="CD188" s="282"/>
      <c r="CE188" s="282"/>
      <c r="CF188" s="282"/>
      <c r="CG188" s="283"/>
      <c r="CH188" s="283"/>
      <c r="CI188" s="283"/>
      <c r="CJ188" s="283"/>
      <c r="CK188" s="283"/>
      <c r="CL188" s="283"/>
      <c r="CM188" s="284"/>
      <c r="CN188" s="284"/>
      <c r="CO188" s="284"/>
      <c r="CP188" s="284"/>
      <c r="CQ188" s="284"/>
      <c r="CR188" s="284"/>
      <c r="CS188" s="283"/>
      <c r="CT188" s="283"/>
      <c r="CU188" s="283"/>
      <c r="CV188" s="283"/>
      <c r="CW188" s="283"/>
      <c r="CX188" s="283"/>
      <c r="CY188" s="273"/>
      <c r="CZ188" s="285"/>
      <c r="DA188" s="286"/>
      <c r="DB188" s="287"/>
    </row>
    <row r="189" ht="15.75" customHeight="1">
      <c r="A189" s="304"/>
      <c r="B189" s="265"/>
      <c r="C189" s="266"/>
      <c r="D189" s="266"/>
      <c r="E189" s="266"/>
      <c r="F189" s="267"/>
      <c r="G189" s="267"/>
      <c r="H189" s="267"/>
      <c r="I189" s="267"/>
      <c r="J189" s="267"/>
      <c r="K189" s="267"/>
      <c r="L189" s="267"/>
      <c r="M189" s="269"/>
      <c r="N189" s="269"/>
      <c r="O189" s="269"/>
      <c r="P189" s="269"/>
      <c r="Q189" s="269"/>
      <c r="R189" s="269"/>
      <c r="S189" s="271"/>
      <c r="T189" s="271"/>
      <c r="U189" s="271"/>
      <c r="V189" s="271"/>
      <c r="W189" s="271"/>
      <c r="X189" s="271"/>
      <c r="Y189" s="273"/>
      <c r="Z189" s="273"/>
      <c r="AA189" s="273"/>
      <c r="AB189" s="273"/>
      <c r="AC189" s="273"/>
      <c r="AD189" s="273"/>
      <c r="AE189" s="274"/>
      <c r="AF189" s="274"/>
      <c r="AG189" s="274"/>
      <c r="AH189" s="274"/>
      <c r="AI189" s="274"/>
      <c r="AJ189" s="274"/>
      <c r="AK189" s="275"/>
      <c r="AL189" s="275"/>
      <c r="AM189" s="275"/>
      <c r="AN189" s="275"/>
      <c r="AO189" s="275"/>
      <c r="AP189" s="275"/>
      <c r="AQ189" s="276"/>
      <c r="AR189" s="276"/>
      <c r="AS189" s="276"/>
      <c r="AT189" s="276"/>
      <c r="AU189" s="276"/>
      <c r="AV189" s="276"/>
      <c r="AW189" s="277"/>
      <c r="AX189" s="277"/>
      <c r="AY189" s="277"/>
      <c r="AZ189" s="277"/>
      <c r="BA189" s="277"/>
      <c r="BB189" s="277"/>
      <c r="BC189" s="278"/>
      <c r="BD189" s="278"/>
      <c r="BE189" s="278"/>
      <c r="BF189" s="278"/>
      <c r="BG189" s="278"/>
      <c r="BH189" s="278"/>
      <c r="BI189" s="279"/>
      <c r="BJ189" s="279"/>
      <c r="BK189" s="279"/>
      <c r="BL189" s="279"/>
      <c r="BM189" s="279"/>
      <c r="BN189" s="279"/>
      <c r="BO189" s="280"/>
      <c r="BP189" s="280"/>
      <c r="BQ189" s="280"/>
      <c r="BR189" s="280"/>
      <c r="BS189" s="280"/>
      <c r="BT189" s="280"/>
      <c r="BU189" s="281"/>
      <c r="BV189" s="281"/>
      <c r="BW189" s="281"/>
      <c r="BX189" s="281"/>
      <c r="BY189" s="281"/>
      <c r="BZ189" s="281"/>
      <c r="CA189" s="282"/>
      <c r="CB189" s="282"/>
      <c r="CC189" s="282"/>
      <c r="CD189" s="282"/>
      <c r="CE189" s="282"/>
      <c r="CF189" s="282"/>
      <c r="CG189" s="283"/>
      <c r="CH189" s="283"/>
      <c r="CI189" s="283"/>
      <c r="CJ189" s="283"/>
      <c r="CK189" s="283"/>
      <c r="CL189" s="283"/>
      <c r="CM189" s="284"/>
      <c r="CN189" s="284"/>
      <c r="CO189" s="284"/>
      <c r="CP189" s="284"/>
      <c r="CQ189" s="284"/>
      <c r="CR189" s="284"/>
      <c r="CS189" s="283"/>
      <c r="CT189" s="283"/>
      <c r="CU189" s="283"/>
      <c r="CV189" s="283"/>
      <c r="CW189" s="283"/>
      <c r="CX189" s="283"/>
      <c r="CY189" s="273"/>
      <c r="CZ189" s="285"/>
      <c r="DA189" s="286"/>
      <c r="DB189" s="287"/>
    </row>
    <row r="190" ht="15.75" customHeight="1">
      <c r="A190" s="304"/>
      <c r="B190" s="265"/>
      <c r="C190" s="266"/>
      <c r="D190" s="266"/>
      <c r="E190" s="266"/>
      <c r="F190" s="267"/>
      <c r="G190" s="267"/>
      <c r="H190" s="267"/>
      <c r="I190" s="267"/>
      <c r="J190" s="267"/>
      <c r="K190" s="267"/>
      <c r="L190" s="267"/>
      <c r="M190" s="269"/>
      <c r="N190" s="269"/>
      <c r="O190" s="269"/>
      <c r="P190" s="269"/>
      <c r="Q190" s="269"/>
      <c r="R190" s="269"/>
      <c r="S190" s="271"/>
      <c r="T190" s="271"/>
      <c r="U190" s="271"/>
      <c r="V190" s="271"/>
      <c r="W190" s="271"/>
      <c r="X190" s="271"/>
      <c r="Y190" s="273"/>
      <c r="Z190" s="273"/>
      <c r="AA190" s="273"/>
      <c r="AB190" s="273"/>
      <c r="AC190" s="273"/>
      <c r="AD190" s="273"/>
      <c r="AE190" s="274"/>
      <c r="AF190" s="274"/>
      <c r="AG190" s="274"/>
      <c r="AH190" s="274"/>
      <c r="AI190" s="274"/>
      <c r="AJ190" s="274"/>
      <c r="AK190" s="275"/>
      <c r="AL190" s="275"/>
      <c r="AM190" s="275"/>
      <c r="AN190" s="275"/>
      <c r="AO190" s="275"/>
      <c r="AP190" s="275"/>
      <c r="AQ190" s="276"/>
      <c r="AR190" s="276"/>
      <c r="AS190" s="276"/>
      <c r="AT190" s="276"/>
      <c r="AU190" s="276"/>
      <c r="AV190" s="276"/>
      <c r="AW190" s="277"/>
      <c r="AX190" s="277"/>
      <c r="AY190" s="277"/>
      <c r="AZ190" s="277"/>
      <c r="BA190" s="277"/>
      <c r="BB190" s="277"/>
      <c r="BC190" s="278"/>
      <c r="BD190" s="278"/>
      <c r="BE190" s="278"/>
      <c r="BF190" s="278"/>
      <c r="BG190" s="278"/>
      <c r="BH190" s="278"/>
      <c r="BI190" s="279"/>
      <c r="BJ190" s="279"/>
      <c r="BK190" s="279"/>
      <c r="BL190" s="279"/>
      <c r="BM190" s="279"/>
      <c r="BN190" s="279"/>
      <c r="BO190" s="280"/>
      <c r="BP190" s="280"/>
      <c r="BQ190" s="280"/>
      <c r="BR190" s="280"/>
      <c r="BS190" s="280"/>
      <c r="BT190" s="280"/>
      <c r="BU190" s="281"/>
      <c r="BV190" s="281"/>
      <c r="BW190" s="281"/>
      <c r="BX190" s="281"/>
      <c r="BY190" s="281"/>
      <c r="BZ190" s="281"/>
      <c r="CA190" s="282"/>
      <c r="CB190" s="282"/>
      <c r="CC190" s="282"/>
      <c r="CD190" s="282"/>
      <c r="CE190" s="282"/>
      <c r="CF190" s="282"/>
      <c r="CG190" s="283"/>
      <c r="CH190" s="283"/>
      <c r="CI190" s="283"/>
      <c r="CJ190" s="283"/>
      <c r="CK190" s="283"/>
      <c r="CL190" s="283"/>
      <c r="CM190" s="284"/>
      <c r="CN190" s="284"/>
      <c r="CO190" s="284"/>
      <c r="CP190" s="284"/>
      <c r="CQ190" s="284"/>
      <c r="CR190" s="284"/>
      <c r="CS190" s="283"/>
      <c r="CT190" s="283"/>
      <c r="CU190" s="283"/>
      <c r="CV190" s="283"/>
      <c r="CW190" s="283"/>
      <c r="CX190" s="283"/>
      <c r="CY190" s="273"/>
      <c r="CZ190" s="285"/>
      <c r="DA190" s="286"/>
      <c r="DB190" s="287"/>
    </row>
    <row r="191" ht="15.75" customHeight="1">
      <c r="A191" s="304"/>
      <c r="B191" s="265"/>
      <c r="C191" s="266"/>
      <c r="D191" s="266"/>
      <c r="E191" s="266"/>
      <c r="F191" s="267"/>
      <c r="G191" s="267"/>
      <c r="H191" s="267"/>
      <c r="I191" s="267"/>
      <c r="J191" s="267"/>
      <c r="K191" s="267"/>
      <c r="L191" s="267"/>
      <c r="M191" s="269"/>
      <c r="N191" s="269"/>
      <c r="O191" s="269"/>
      <c r="P191" s="269"/>
      <c r="Q191" s="269"/>
      <c r="R191" s="269"/>
      <c r="S191" s="271"/>
      <c r="T191" s="271"/>
      <c r="U191" s="271"/>
      <c r="V191" s="271"/>
      <c r="W191" s="271"/>
      <c r="X191" s="271"/>
      <c r="Y191" s="273"/>
      <c r="Z191" s="273"/>
      <c r="AA191" s="273"/>
      <c r="AB191" s="273"/>
      <c r="AC191" s="273"/>
      <c r="AD191" s="273"/>
      <c r="AE191" s="274"/>
      <c r="AF191" s="274"/>
      <c r="AG191" s="274"/>
      <c r="AH191" s="274"/>
      <c r="AI191" s="274"/>
      <c r="AJ191" s="274"/>
      <c r="AK191" s="275"/>
      <c r="AL191" s="275"/>
      <c r="AM191" s="275"/>
      <c r="AN191" s="275"/>
      <c r="AO191" s="275"/>
      <c r="AP191" s="275"/>
      <c r="AQ191" s="276"/>
      <c r="AR191" s="276"/>
      <c r="AS191" s="276"/>
      <c r="AT191" s="276"/>
      <c r="AU191" s="276"/>
      <c r="AV191" s="276"/>
      <c r="AW191" s="277"/>
      <c r="AX191" s="277"/>
      <c r="AY191" s="277"/>
      <c r="AZ191" s="277"/>
      <c r="BA191" s="277"/>
      <c r="BB191" s="277"/>
      <c r="BC191" s="278"/>
      <c r="BD191" s="278"/>
      <c r="BE191" s="278"/>
      <c r="BF191" s="278"/>
      <c r="BG191" s="278"/>
      <c r="BH191" s="278"/>
      <c r="BI191" s="279"/>
      <c r="BJ191" s="279"/>
      <c r="BK191" s="279"/>
      <c r="BL191" s="279"/>
      <c r="BM191" s="279"/>
      <c r="BN191" s="279"/>
      <c r="BO191" s="280"/>
      <c r="BP191" s="280"/>
      <c r="BQ191" s="280"/>
      <c r="BR191" s="280"/>
      <c r="BS191" s="280"/>
      <c r="BT191" s="280"/>
      <c r="BU191" s="281"/>
      <c r="BV191" s="281"/>
      <c r="BW191" s="281"/>
      <c r="BX191" s="281"/>
      <c r="BY191" s="281"/>
      <c r="BZ191" s="281"/>
      <c r="CA191" s="282"/>
      <c r="CB191" s="282"/>
      <c r="CC191" s="282"/>
      <c r="CD191" s="282"/>
      <c r="CE191" s="282"/>
      <c r="CF191" s="282"/>
      <c r="CG191" s="283"/>
      <c r="CH191" s="283"/>
      <c r="CI191" s="283"/>
      <c r="CJ191" s="283"/>
      <c r="CK191" s="283"/>
      <c r="CL191" s="283"/>
      <c r="CM191" s="284"/>
      <c r="CN191" s="284"/>
      <c r="CO191" s="284"/>
      <c r="CP191" s="284"/>
      <c r="CQ191" s="284"/>
      <c r="CR191" s="284"/>
      <c r="CS191" s="283"/>
      <c r="CT191" s="283"/>
      <c r="CU191" s="283"/>
      <c r="CV191" s="283"/>
      <c r="CW191" s="283"/>
      <c r="CX191" s="283"/>
      <c r="CY191" s="273"/>
      <c r="CZ191" s="285"/>
      <c r="DA191" s="286"/>
      <c r="DB191" s="287"/>
    </row>
    <row r="192" ht="15.75" customHeight="1">
      <c r="A192" s="304"/>
      <c r="B192" s="265"/>
      <c r="C192" s="266"/>
      <c r="D192" s="266"/>
      <c r="E192" s="266"/>
      <c r="F192" s="267"/>
      <c r="G192" s="267"/>
      <c r="H192" s="267"/>
      <c r="I192" s="267"/>
      <c r="J192" s="267"/>
      <c r="K192" s="267"/>
      <c r="L192" s="267"/>
      <c r="M192" s="269"/>
      <c r="N192" s="269"/>
      <c r="O192" s="269"/>
      <c r="P192" s="269"/>
      <c r="Q192" s="269"/>
      <c r="R192" s="269"/>
      <c r="S192" s="271"/>
      <c r="T192" s="271"/>
      <c r="U192" s="271"/>
      <c r="V192" s="271"/>
      <c r="W192" s="271"/>
      <c r="X192" s="271"/>
      <c r="Y192" s="273"/>
      <c r="Z192" s="273"/>
      <c r="AA192" s="273"/>
      <c r="AB192" s="273"/>
      <c r="AC192" s="273"/>
      <c r="AD192" s="273"/>
      <c r="AE192" s="274"/>
      <c r="AF192" s="274"/>
      <c r="AG192" s="274"/>
      <c r="AH192" s="274"/>
      <c r="AI192" s="274"/>
      <c r="AJ192" s="274"/>
      <c r="AK192" s="275"/>
      <c r="AL192" s="275"/>
      <c r="AM192" s="275"/>
      <c r="AN192" s="275"/>
      <c r="AO192" s="275"/>
      <c r="AP192" s="275"/>
      <c r="AQ192" s="276"/>
      <c r="AR192" s="276"/>
      <c r="AS192" s="276"/>
      <c r="AT192" s="276"/>
      <c r="AU192" s="276"/>
      <c r="AV192" s="276"/>
      <c r="AW192" s="277"/>
      <c r="AX192" s="277"/>
      <c r="AY192" s="277"/>
      <c r="AZ192" s="277"/>
      <c r="BA192" s="277"/>
      <c r="BB192" s="277"/>
      <c r="BC192" s="278"/>
      <c r="BD192" s="278"/>
      <c r="BE192" s="278"/>
      <c r="BF192" s="278"/>
      <c r="BG192" s="278"/>
      <c r="BH192" s="278"/>
      <c r="BI192" s="279"/>
      <c r="BJ192" s="279"/>
      <c r="BK192" s="279"/>
      <c r="BL192" s="279"/>
      <c r="BM192" s="279"/>
      <c r="BN192" s="279"/>
      <c r="BO192" s="280"/>
      <c r="BP192" s="280"/>
      <c r="BQ192" s="280"/>
      <c r="BR192" s="280"/>
      <c r="BS192" s="280"/>
      <c r="BT192" s="280"/>
      <c r="BU192" s="281"/>
      <c r="BV192" s="281"/>
      <c r="BW192" s="281"/>
      <c r="BX192" s="281"/>
      <c r="BY192" s="281"/>
      <c r="BZ192" s="281"/>
      <c r="CA192" s="282"/>
      <c r="CB192" s="282"/>
      <c r="CC192" s="282"/>
      <c r="CD192" s="282"/>
      <c r="CE192" s="282"/>
      <c r="CF192" s="282"/>
      <c r="CG192" s="283"/>
      <c r="CH192" s="283"/>
      <c r="CI192" s="283"/>
      <c r="CJ192" s="283"/>
      <c r="CK192" s="283"/>
      <c r="CL192" s="283"/>
      <c r="CM192" s="284"/>
      <c r="CN192" s="284"/>
      <c r="CO192" s="284"/>
      <c r="CP192" s="284"/>
      <c r="CQ192" s="284"/>
      <c r="CR192" s="284"/>
      <c r="CS192" s="283"/>
      <c r="CT192" s="283"/>
      <c r="CU192" s="283"/>
      <c r="CV192" s="283"/>
      <c r="CW192" s="283"/>
      <c r="CX192" s="283"/>
      <c r="CY192" s="273"/>
      <c r="CZ192" s="285"/>
      <c r="DA192" s="286"/>
      <c r="DB192" s="287"/>
    </row>
    <row r="193" ht="15.75" customHeight="1">
      <c r="A193" s="304"/>
      <c r="B193" s="265"/>
      <c r="C193" s="266"/>
      <c r="D193" s="266"/>
      <c r="E193" s="266"/>
      <c r="F193" s="267"/>
      <c r="G193" s="267"/>
      <c r="H193" s="267"/>
      <c r="I193" s="267"/>
      <c r="J193" s="267"/>
      <c r="K193" s="267"/>
      <c r="L193" s="267"/>
      <c r="M193" s="269"/>
      <c r="N193" s="269"/>
      <c r="O193" s="269"/>
      <c r="P193" s="269"/>
      <c r="Q193" s="269"/>
      <c r="R193" s="269"/>
      <c r="S193" s="271"/>
      <c r="T193" s="271"/>
      <c r="U193" s="271"/>
      <c r="V193" s="271"/>
      <c r="W193" s="271"/>
      <c r="X193" s="271"/>
      <c r="Y193" s="273"/>
      <c r="Z193" s="273"/>
      <c r="AA193" s="273"/>
      <c r="AB193" s="273"/>
      <c r="AC193" s="273"/>
      <c r="AD193" s="273"/>
      <c r="AE193" s="274"/>
      <c r="AF193" s="274"/>
      <c r="AG193" s="274"/>
      <c r="AH193" s="274"/>
      <c r="AI193" s="274"/>
      <c r="AJ193" s="274"/>
      <c r="AK193" s="275"/>
      <c r="AL193" s="275"/>
      <c r="AM193" s="275"/>
      <c r="AN193" s="275"/>
      <c r="AO193" s="275"/>
      <c r="AP193" s="275"/>
      <c r="AQ193" s="276"/>
      <c r="AR193" s="276"/>
      <c r="AS193" s="276"/>
      <c r="AT193" s="276"/>
      <c r="AU193" s="276"/>
      <c r="AV193" s="276"/>
      <c r="AW193" s="277"/>
      <c r="AX193" s="277"/>
      <c r="AY193" s="277"/>
      <c r="AZ193" s="277"/>
      <c r="BA193" s="277"/>
      <c r="BB193" s="277"/>
      <c r="BC193" s="278"/>
      <c r="BD193" s="278"/>
      <c r="BE193" s="278"/>
      <c r="BF193" s="278"/>
      <c r="BG193" s="278"/>
      <c r="BH193" s="278"/>
      <c r="BI193" s="279"/>
      <c r="BJ193" s="279"/>
      <c r="BK193" s="279"/>
      <c r="BL193" s="279"/>
      <c r="BM193" s="279"/>
      <c r="BN193" s="279"/>
      <c r="BO193" s="280"/>
      <c r="BP193" s="280"/>
      <c r="BQ193" s="280"/>
      <c r="BR193" s="280"/>
      <c r="BS193" s="280"/>
      <c r="BT193" s="280"/>
      <c r="BU193" s="281"/>
      <c r="BV193" s="281"/>
      <c r="BW193" s="281"/>
      <c r="BX193" s="281"/>
      <c r="BY193" s="281"/>
      <c r="BZ193" s="281"/>
      <c r="CA193" s="282"/>
      <c r="CB193" s="282"/>
      <c r="CC193" s="282"/>
      <c r="CD193" s="282"/>
      <c r="CE193" s="282"/>
      <c r="CF193" s="282"/>
      <c r="CG193" s="283"/>
      <c r="CH193" s="283"/>
      <c r="CI193" s="283"/>
      <c r="CJ193" s="283"/>
      <c r="CK193" s="283"/>
      <c r="CL193" s="283"/>
      <c r="CM193" s="284"/>
      <c r="CN193" s="284"/>
      <c r="CO193" s="284"/>
      <c r="CP193" s="284"/>
      <c r="CQ193" s="284"/>
      <c r="CR193" s="284"/>
      <c r="CS193" s="283"/>
      <c r="CT193" s="283"/>
      <c r="CU193" s="283"/>
      <c r="CV193" s="283"/>
      <c r="CW193" s="283"/>
      <c r="CX193" s="283"/>
      <c r="CY193" s="273"/>
      <c r="CZ193" s="285"/>
      <c r="DA193" s="286"/>
      <c r="DB193" s="287"/>
    </row>
    <row r="194" ht="15.75" customHeight="1">
      <c r="A194" s="304"/>
      <c r="B194" s="265"/>
      <c r="C194" s="266"/>
      <c r="D194" s="266"/>
      <c r="E194" s="266"/>
      <c r="F194" s="267"/>
      <c r="G194" s="267"/>
      <c r="H194" s="267"/>
      <c r="I194" s="267"/>
      <c r="J194" s="267"/>
      <c r="K194" s="267"/>
      <c r="L194" s="267"/>
      <c r="M194" s="269"/>
      <c r="N194" s="269"/>
      <c r="O194" s="269"/>
      <c r="P194" s="269"/>
      <c r="Q194" s="269"/>
      <c r="R194" s="269"/>
      <c r="S194" s="271"/>
      <c r="T194" s="271"/>
      <c r="U194" s="271"/>
      <c r="V194" s="271"/>
      <c r="W194" s="271"/>
      <c r="X194" s="271"/>
      <c r="Y194" s="273"/>
      <c r="Z194" s="273"/>
      <c r="AA194" s="273"/>
      <c r="AB194" s="273"/>
      <c r="AC194" s="273"/>
      <c r="AD194" s="273"/>
      <c r="AE194" s="274"/>
      <c r="AF194" s="274"/>
      <c r="AG194" s="274"/>
      <c r="AH194" s="274"/>
      <c r="AI194" s="274"/>
      <c r="AJ194" s="274"/>
      <c r="AK194" s="275"/>
      <c r="AL194" s="275"/>
      <c r="AM194" s="275"/>
      <c r="AN194" s="275"/>
      <c r="AO194" s="275"/>
      <c r="AP194" s="275"/>
      <c r="AQ194" s="276"/>
      <c r="AR194" s="276"/>
      <c r="AS194" s="276"/>
      <c r="AT194" s="276"/>
      <c r="AU194" s="276"/>
      <c r="AV194" s="276"/>
      <c r="AW194" s="277"/>
      <c r="AX194" s="277"/>
      <c r="AY194" s="277"/>
      <c r="AZ194" s="277"/>
      <c r="BA194" s="277"/>
      <c r="BB194" s="277"/>
      <c r="BC194" s="278"/>
      <c r="BD194" s="278"/>
      <c r="BE194" s="278"/>
      <c r="BF194" s="278"/>
      <c r="BG194" s="278"/>
      <c r="BH194" s="278"/>
      <c r="BI194" s="279"/>
      <c r="BJ194" s="279"/>
      <c r="BK194" s="279"/>
      <c r="BL194" s="279"/>
      <c r="BM194" s="279"/>
      <c r="BN194" s="279"/>
      <c r="BO194" s="280"/>
      <c r="BP194" s="280"/>
      <c r="BQ194" s="280"/>
      <c r="BR194" s="280"/>
      <c r="BS194" s="280"/>
      <c r="BT194" s="280"/>
      <c r="BU194" s="281"/>
      <c r="BV194" s="281"/>
      <c r="BW194" s="281"/>
      <c r="BX194" s="281"/>
      <c r="BY194" s="281"/>
      <c r="BZ194" s="281"/>
      <c r="CA194" s="282"/>
      <c r="CB194" s="282"/>
      <c r="CC194" s="282"/>
      <c r="CD194" s="282"/>
      <c r="CE194" s="282"/>
      <c r="CF194" s="282"/>
      <c r="CG194" s="283"/>
      <c r="CH194" s="283"/>
      <c r="CI194" s="283"/>
      <c r="CJ194" s="283"/>
      <c r="CK194" s="283"/>
      <c r="CL194" s="283"/>
      <c r="CM194" s="284"/>
      <c r="CN194" s="284"/>
      <c r="CO194" s="284"/>
      <c r="CP194" s="284"/>
      <c r="CQ194" s="284"/>
      <c r="CR194" s="284"/>
      <c r="CS194" s="283"/>
      <c r="CT194" s="283"/>
      <c r="CU194" s="283"/>
      <c r="CV194" s="283"/>
      <c r="CW194" s="283"/>
      <c r="CX194" s="283"/>
      <c r="CY194" s="273"/>
      <c r="CZ194" s="285"/>
      <c r="DA194" s="286"/>
      <c r="DB194" s="287"/>
    </row>
    <row r="195" ht="15.75" customHeight="1">
      <c r="A195" s="304"/>
      <c r="B195" s="265"/>
      <c r="C195" s="266"/>
      <c r="D195" s="266"/>
      <c r="E195" s="266"/>
      <c r="F195" s="267"/>
      <c r="G195" s="267"/>
      <c r="H195" s="267"/>
      <c r="I195" s="267"/>
      <c r="J195" s="267"/>
      <c r="K195" s="267"/>
      <c r="L195" s="267"/>
      <c r="M195" s="269"/>
      <c r="N195" s="269"/>
      <c r="O195" s="269"/>
      <c r="P195" s="269"/>
      <c r="Q195" s="269"/>
      <c r="R195" s="269"/>
      <c r="S195" s="271"/>
      <c r="T195" s="271"/>
      <c r="U195" s="271"/>
      <c r="V195" s="271"/>
      <c r="W195" s="271"/>
      <c r="X195" s="271"/>
      <c r="Y195" s="273"/>
      <c r="Z195" s="273"/>
      <c r="AA195" s="273"/>
      <c r="AB195" s="273"/>
      <c r="AC195" s="273"/>
      <c r="AD195" s="273"/>
      <c r="AE195" s="274"/>
      <c r="AF195" s="274"/>
      <c r="AG195" s="274"/>
      <c r="AH195" s="274"/>
      <c r="AI195" s="274"/>
      <c r="AJ195" s="274"/>
      <c r="AK195" s="275"/>
      <c r="AL195" s="275"/>
      <c r="AM195" s="275"/>
      <c r="AN195" s="275"/>
      <c r="AO195" s="275"/>
      <c r="AP195" s="275"/>
      <c r="AQ195" s="276"/>
      <c r="AR195" s="276"/>
      <c r="AS195" s="276"/>
      <c r="AT195" s="276"/>
      <c r="AU195" s="276"/>
      <c r="AV195" s="276"/>
      <c r="AW195" s="277"/>
      <c r="AX195" s="277"/>
      <c r="AY195" s="277"/>
      <c r="AZ195" s="277"/>
      <c r="BA195" s="277"/>
      <c r="BB195" s="277"/>
      <c r="BC195" s="278"/>
      <c r="BD195" s="278"/>
      <c r="BE195" s="278"/>
      <c r="BF195" s="278"/>
      <c r="BG195" s="278"/>
      <c r="BH195" s="278"/>
      <c r="BI195" s="279"/>
      <c r="BJ195" s="279"/>
      <c r="BK195" s="279"/>
      <c r="BL195" s="279"/>
      <c r="BM195" s="279"/>
      <c r="BN195" s="279"/>
      <c r="BO195" s="280"/>
      <c r="BP195" s="280"/>
      <c r="BQ195" s="280"/>
      <c r="BR195" s="280"/>
      <c r="BS195" s="280"/>
      <c r="BT195" s="280"/>
      <c r="BU195" s="281"/>
      <c r="BV195" s="281"/>
      <c r="BW195" s="281"/>
      <c r="BX195" s="281"/>
      <c r="BY195" s="281"/>
      <c r="BZ195" s="281"/>
      <c r="CA195" s="282"/>
      <c r="CB195" s="282"/>
      <c r="CC195" s="282"/>
      <c r="CD195" s="282"/>
      <c r="CE195" s="282"/>
      <c r="CF195" s="282"/>
      <c r="CG195" s="283"/>
      <c r="CH195" s="283"/>
      <c r="CI195" s="283"/>
      <c r="CJ195" s="283"/>
      <c r="CK195" s="283"/>
      <c r="CL195" s="283"/>
      <c r="CM195" s="284"/>
      <c r="CN195" s="284"/>
      <c r="CO195" s="284"/>
      <c r="CP195" s="284"/>
      <c r="CQ195" s="284"/>
      <c r="CR195" s="284"/>
      <c r="CS195" s="283"/>
      <c r="CT195" s="283"/>
      <c r="CU195" s="283"/>
      <c r="CV195" s="283"/>
      <c r="CW195" s="283"/>
      <c r="CX195" s="283"/>
      <c r="CY195" s="273"/>
      <c r="CZ195" s="285"/>
      <c r="DA195" s="286"/>
      <c r="DB195" s="287"/>
    </row>
    <row r="196" ht="15.75" customHeight="1">
      <c r="A196" s="304"/>
      <c r="B196" s="265"/>
      <c r="C196" s="266"/>
      <c r="D196" s="266"/>
      <c r="E196" s="266"/>
      <c r="F196" s="267"/>
      <c r="G196" s="267"/>
      <c r="H196" s="267"/>
      <c r="I196" s="267"/>
      <c r="J196" s="267"/>
      <c r="K196" s="267"/>
      <c r="L196" s="267"/>
      <c r="M196" s="269"/>
      <c r="N196" s="269"/>
      <c r="O196" s="269"/>
      <c r="P196" s="269"/>
      <c r="Q196" s="269"/>
      <c r="R196" s="269"/>
      <c r="S196" s="271"/>
      <c r="T196" s="271"/>
      <c r="U196" s="271"/>
      <c r="V196" s="271"/>
      <c r="W196" s="271"/>
      <c r="X196" s="271"/>
      <c r="Y196" s="273"/>
      <c r="Z196" s="273"/>
      <c r="AA196" s="273"/>
      <c r="AB196" s="273"/>
      <c r="AC196" s="273"/>
      <c r="AD196" s="273"/>
      <c r="AE196" s="274"/>
      <c r="AF196" s="274"/>
      <c r="AG196" s="274"/>
      <c r="AH196" s="274"/>
      <c r="AI196" s="274"/>
      <c r="AJ196" s="274"/>
      <c r="AK196" s="275"/>
      <c r="AL196" s="275"/>
      <c r="AM196" s="275"/>
      <c r="AN196" s="275"/>
      <c r="AO196" s="275"/>
      <c r="AP196" s="275"/>
      <c r="AQ196" s="276"/>
      <c r="AR196" s="276"/>
      <c r="AS196" s="276"/>
      <c r="AT196" s="276"/>
      <c r="AU196" s="276"/>
      <c r="AV196" s="276"/>
      <c r="AW196" s="277"/>
      <c r="AX196" s="277"/>
      <c r="AY196" s="277"/>
      <c r="AZ196" s="277"/>
      <c r="BA196" s="277"/>
      <c r="BB196" s="277"/>
      <c r="BC196" s="278"/>
      <c r="BD196" s="278"/>
      <c r="BE196" s="278"/>
      <c r="BF196" s="278"/>
      <c r="BG196" s="278"/>
      <c r="BH196" s="278"/>
      <c r="BI196" s="279"/>
      <c r="BJ196" s="279"/>
      <c r="BK196" s="279"/>
      <c r="BL196" s="279"/>
      <c r="BM196" s="279"/>
      <c r="BN196" s="279"/>
      <c r="BO196" s="280"/>
      <c r="BP196" s="280"/>
      <c r="BQ196" s="280"/>
      <c r="BR196" s="280"/>
      <c r="BS196" s="280"/>
      <c r="BT196" s="280"/>
      <c r="BU196" s="281"/>
      <c r="BV196" s="281"/>
      <c r="BW196" s="281"/>
      <c r="BX196" s="281"/>
      <c r="BY196" s="281"/>
      <c r="BZ196" s="281"/>
      <c r="CA196" s="282"/>
      <c r="CB196" s="282"/>
      <c r="CC196" s="282"/>
      <c r="CD196" s="282"/>
      <c r="CE196" s="282"/>
      <c r="CF196" s="282"/>
      <c r="CG196" s="283"/>
      <c r="CH196" s="283"/>
      <c r="CI196" s="283"/>
      <c r="CJ196" s="283"/>
      <c r="CK196" s="283"/>
      <c r="CL196" s="283"/>
      <c r="CM196" s="284"/>
      <c r="CN196" s="284"/>
      <c r="CO196" s="284"/>
      <c r="CP196" s="284"/>
      <c r="CQ196" s="284"/>
      <c r="CR196" s="284"/>
      <c r="CS196" s="283"/>
      <c r="CT196" s="283"/>
      <c r="CU196" s="283"/>
      <c r="CV196" s="283"/>
      <c r="CW196" s="283"/>
      <c r="CX196" s="283"/>
      <c r="CY196" s="273"/>
      <c r="CZ196" s="285"/>
      <c r="DA196" s="286"/>
      <c r="DB196" s="287"/>
    </row>
    <row r="197" ht="15.75" customHeight="1">
      <c r="A197" s="304"/>
      <c r="B197" s="265"/>
      <c r="C197" s="266"/>
      <c r="D197" s="266"/>
      <c r="E197" s="266"/>
      <c r="F197" s="267"/>
      <c r="G197" s="267"/>
      <c r="H197" s="267"/>
      <c r="I197" s="267"/>
      <c r="J197" s="267"/>
      <c r="K197" s="267"/>
      <c r="L197" s="267"/>
      <c r="M197" s="269"/>
      <c r="N197" s="269"/>
      <c r="O197" s="269"/>
      <c r="P197" s="269"/>
      <c r="Q197" s="269"/>
      <c r="R197" s="269"/>
      <c r="S197" s="271"/>
      <c r="T197" s="271"/>
      <c r="U197" s="271"/>
      <c r="V197" s="271"/>
      <c r="W197" s="271"/>
      <c r="X197" s="271"/>
      <c r="Y197" s="273"/>
      <c r="Z197" s="273"/>
      <c r="AA197" s="273"/>
      <c r="AB197" s="273"/>
      <c r="AC197" s="273"/>
      <c r="AD197" s="273"/>
      <c r="AE197" s="274"/>
      <c r="AF197" s="274"/>
      <c r="AG197" s="274"/>
      <c r="AH197" s="274"/>
      <c r="AI197" s="274"/>
      <c r="AJ197" s="274"/>
      <c r="AK197" s="275"/>
      <c r="AL197" s="275"/>
      <c r="AM197" s="275"/>
      <c r="AN197" s="275"/>
      <c r="AO197" s="275"/>
      <c r="AP197" s="275"/>
      <c r="AQ197" s="276"/>
      <c r="AR197" s="276"/>
      <c r="AS197" s="276"/>
      <c r="AT197" s="276"/>
      <c r="AU197" s="276"/>
      <c r="AV197" s="276"/>
      <c r="AW197" s="277"/>
      <c r="AX197" s="277"/>
      <c r="AY197" s="277"/>
      <c r="AZ197" s="277"/>
      <c r="BA197" s="277"/>
      <c r="BB197" s="277"/>
      <c r="BC197" s="278"/>
      <c r="BD197" s="278"/>
      <c r="BE197" s="278"/>
      <c r="BF197" s="278"/>
      <c r="BG197" s="278"/>
      <c r="BH197" s="278"/>
      <c r="BI197" s="279"/>
      <c r="BJ197" s="279"/>
      <c r="BK197" s="279"/>
      <c r="BL197" s="279"/>
      <c r="BM197" s="279"/>
      <c r="BN197" s="279"/>
      <c r="BO197" s="280"/>
      <c r="BP197" s="280"/>
      <c r="BQ197" s="280"/>
      <c r="BR197" s="280"/>
      <c r="BS197" s="280"/>
      <c r="BT197" s="280"/>
      <c r="BU197" s="281"/>
      <c r="BV197" s="281"/>
      <c r="BW197" s="281"/>
      <c r="BX197" s="281"/>
      <c r="BY197" s="281"/>
      <c r="BZ197" s="281"/>
      <c r="CA197" s="282"/>
      <c r="CB197" s="282"/>
      <c r="CC197" s="282"/>
      <c r="CD197" s="282"/>
      <c r="CE197" s="282"/>
      <c r="CF197" s="282"/>
      <c r="CG197" s="283"/>
      <c r="CH197" s="283"/>
      <c r="CI197" s="283"/>
      <c r="CJ197" s="283"/>
      <c r="CK197" s="283"/>
      <c r="CL197" s="283"/>
      <c r="CM197" s="284"/>
      <c r="CN197" s="284"/>
      <c r="CO197" s="284"/>
      <c r="CP197" s="284"/>
      <c r="CQ197" s="284"/>
      <c r="CR197" s="284"/>
      <c r="CS197" s="283"/>
      <c r="CT197" s="283"/>
      <c r="CU197" s="283"/>
      <c r="CV197" s="283"/>
      <c r="CW197" s="283"/>
      <c r="CX197" s="283"/>
      <c r="CY197" s="273"/>
      <c r="CZ197" s="285"/>
      <c r="DA197" s="286"/>
      <c r="DB197" s="287"/>
    </row>
    <row r="198" ht="15.75" customHeight="1">
      <c r="A198" s="304"/>
      <c r="B198" s="265"/>
      <c r="C198" s="266"/>
      <c r="D198" s="266"/>
      <c r="E198" s="266"/>
      <c r="F198" s="267"/>
      <c r="G198" s="267"/>
      <c r="H198" s="267"/>
      <c r="I198" s="267"/>
      <c r="J198" s="267"/>
      <c r="K198" s="267"/>
      <c r="L198" s="267"/>
      <c r="M198" s="269"/>
      <c r="N198" s="269"/>
      <c r="O198" s="269"/>
      <c r="P198" s="269"/>
      <c r="Q198" s="269"/>
      <c r="R198" s="269"/>
      <c r="S198" s="271"/>
      <c r="T198" s="271"/>
      <c r="U198" s="271"/>
      <c r="V198" s="271"/>
      <c r="W198" s="271"/>
      <c r="X198" s="271"/>
      <c r="Y198" s="273"/>
      <c r="Z198" s="273"/>
      <c r="AA198" s="273"/>
      <c r="AB198" s="273"/>
      <c r="AC198" s="273"/>
      <c r="AD198" s="273"/>
      <c r="AE198" s="274"/>
      <c r="AF198" s="274"/>
      <c r="AG198" s="274"/>
      <c r="AH198" s="274"/>
      <c r="AI198" s="274"/>
      <c r="AJ198" s="274"/>
      <c r="AK198" s="275"/>
      <c r="AL198" s="275"/>
      <c r="AM198" s="275"/>
      <c r="AN198" s="275"/>
      <c r="AO198" s="275"/>
      <c r="AP198" s="275"/>
      <c r="AQ198" s="276"/>
      <c r="AR198" s="276"/>
      <c r="AS198" s="276"/>
      <c r="AT198" s="276"/>
      <c r="AU198" s="276"/>
      <c r="AV198" s="276"/>
      <c r="AW198" s="277"/>
      <c r="AX198" s="277"/>
      <c r="AY198" s="277"/>
      <c r="AZ198" s="277"/>
      <c r="BA198" s="277"/>
      <c r="BB198" s="277"/>
      <c r="BC198" s="278"/>
      <c r="BD198" s="278"/>
      <c r="BE198" s="278"/>
      <c r="BF198" s="278"/>
      <c r="BG198" s="278"/>
      <c r="BH198" s="278"/>
      <c r="BI198" s="279"/>
      <c r="BJ198" s="279"/>
      <c r="BK198" s="279"/>
      <c r="BL198" s="279"/>
      <c r="BM198" s="279"/>
      <c r="BN198" s="279"/>
      <c r="BO198" s="280"/>
      <c r="BP198" s="280"/>
      <c r="BQ198" s="280"/>
      <c r="BR198" s="280"/>
      <c r="BS198" s="280"/>
      <c r="BT198" s="280"/>
      <c r="BU198" s="281"/>
      <c r="BV198" s="281"/>
      <c r="BW198" s="281"/>
      <c r="BX198" s="281"/>
      <c r="BY198" s="281"/>
      <c r="BZ198" s="281"/>
      <c r="CA198" s="282"/>
      <c r="CB198" s="282"/>
      <c r="CC198" s="282"/>
      <c r="CD198" s="282"/>
      <c r="CE198" s="282"/>
      <c r="CF198" s="282"/>
      <c r="CG198" s="283"/>
      <c r="CH198" s="283"/>
      <c r="CI198" s="283"/>
      <c r="CJ198" s="283"/>
      <c r="CK198" s="283"/>
      <c r="CL198" s="283"/>
      <c r="CM198" s="284"/>
      <c r="CN198" s="284"/>
      <c r="CO198" s="284"/>
      <c r="CP198" s="284"/>
      <c r="CQ198" s="284"/>
      <c r="CR198" s="284"/>
      <c r="CS198" s="283"/>
      <c r="CT198" s="283"/>
      <c r="CU198" s="283"/>
      <c r="CV198" s="283"/>
      <c r="CW198" s="283"/>
      <c r="CX198" s="283"/>
      <c r="CY198" s="273"/>
      <c r="CZ198" s="285"/>
      <c r="DA198" s="286"/>
      <c r="DB198" s="287"/>
    </row>
    <row r="199" ht="15.75" customHeight="1">
      <c r="A199" s="304"/>
      <c r="B199" s="265"/>
      <c r="C199" s="266"/>
      <c r="D199" s="266"/>
      <c r="E199" s="266"/>
      <c r="F199" s="267"/>
      <c r="G199" s="267"/>
      <c r="H199" s="267"/>
      <c r="I199" s="267"/>
      <c r="J199" s="267"/>
      <c r="K199" s="267"/>
      <c r="L199" s="267"/>
      <c r="M199" s="269"/>
      <c r="N199" s="269"/>
      <c r="O199" s="269"/>
      <c r="P199" s="269"/>
      <c r="Q199" s="269"/>
      <c r="R199" s="269"/>
      <c r="S199" s="271"/>
      <c r="T199" s="271"/>
      <c r="U199" s="271"/>
      <c r="V199" s="271"/>
      <c r="W199" s="271"/>
      <c r="X199" s="271"/>
      <c r="Y199" s="273"/>
      <c r="Z199" s="273"/>
      <c r="AA199" s="273"/>
      <c r="AB199" s="273"/>
      <c r="AC199" s="273"/>
      <c r="AD199" s="273"/>
      <c r="AE199" s="274"/>
      <c r="AF199" s="274"/>
      <c r="AG199" s="274"/>
      <c r="AH199" s="274"/>
      <c r="AI199" s="274"/>
      <c r="AJ199" s="274"/>
      <c r="AK199" s="275"/>
      <c r="AL199" s="275"/>
      <c r="AM199" s="275"/>
      <c r="AN199" s="275"/>
      <c r="AO199" s="275"/>
      <c r="AP199" s="275"/>
      <c r="AQ199" s="276"/>
      <c r="AR199" s="276"/>
      <c r="AS199" s="276"/>
      <c r="AT199" s="276"/>
      <c r="AU199" s="276"/>
      <c r="AV199" s="276"/>
      <c r="AW199" s="277"/>
      <c r="AX199" s="277"/>
      <c r="AY199" s="277"/>
      <c r="AZ199" s="277"/>
      <c r="BA199" s="277"/>
      <c r="BB199" s="277"/>
      <c r="BC199" s="278"/>
      <c r="BD199" s="278"/>
      <c r="BE199" s="278"/>
      <c r="BF199" s="278"/>
      <c r="BG199" s="278"/>
      <c r="BH199" s="278"/>
      <c r="BI199" s="279"/>
      <c r="BJ199" s="279"/>
      <c r="BK199" s="279"/>
      <c r="BL199" s="279"/>
      <c r="BM199" s="279"/>
      <c r="BN199" s="279"/>
      <c r="BO199" s="280"/>
      <c r="BP199" s="280"/>
      <c r="BQ199" s="280"/>
      <c r="BR199" s="280"/>
      <c r="BS199" s="280"/>
      <c r="BT199" s="280"/>
      <c r="BU199" s="281"/>
      <c r="BV199" s="281"/>
      <c r="BW199" s="281"/>
      <c r="BX199" s="281"/>
      <c r="BY199" s="281"/>
      <c r="BZ199" s="281"/>
      <c r="CA199" s="282"/>
      <c r="CB199" s="282"/>
      <c r="CC199" s="282"/>
      <c r="CD199" s="282"/>
      <c r="CE199" s="282"/>
      <c r="CF199" s="282"/>
      <c r="CG199" s="283"/>
      <c r="CH199" s="283"/>
      <c r="CI199" s="283"/>
      <c r="CJ199" s="283"/>
      <c r="CK199" s="283"/>
      <c r="CL199" s="283"/>
      <c r="CM199" s="284"/>
      <c r="CN199" s="284"/>
      <c r="CO199" s="284"/>
      <c r="CP199" s="284"/>
      <c r="CQ199" s="284"/>
      <c r="CR199" s="284"/>
      <c r="CS199" s="283"/>
      <c r="CT199" s="283"/>
      <c r="CU199" s="283"/>
      <c r="CV199" s="283"/>
      <c r="CW199" s="283"/>
      <c r="CX199" s="283"/>
      <c r="CY199" s="273"/>
      <c r="CZ199" s="285"/>
      <c r="DA199" s="286"/>
      <c r="DB199" s="287"/>
    </row>
    <row r="200" ht="15.75" customHeight="1">
      <c r="A200" s="304"/>
      <c r="B200" s="265"/>
      <c r="C200" s="266"/>
      <c r="D200" s="266"/>
      <c r="E200" s="266"/>
      <c r="F200" s="267"/>
      <c r="G200" s="267"/>
      <c r="H200" s="267"/>
      <c r="I200" s="267"/>
      <c r="J200" s="267"/>
      <c r="K200" s="267"/>
      <c r="L200" s="267"/>
      <c r="M200" s="269"/>
      <c r="N200" s="269"/>
      <c r="O200" s="269"/>
      <c r="P200" s="269"/>
      <c r="Q200" s="269"/>
      <c r="R200" s="269"/>
      <c r="S200" s="271"/>
      <c r="T200" s="271"/>
      <c r="U200" s="271"/>
      <c r="V200" s="271"/>
      <c r="W200" s="271"/>
      <c r="X200" s="271"/>
      <c r="Y200" s="273"/>
      <c r="Z200" s="273"/>
      <c r="AA200" s="273"/>
      <c r="AB200" s="273"/>
      <c r="AC200" s="273"/>
      <c r="AD200" s="273"/>
      <c r="AE200" s="274"/>
      <c r="AF200" s="274"/>
      <c r="AG200" s="274"/>
      <c r="AH200" s="274"/>
      <c r="AI200" s="274"/>
      <c r="AJ200" s="274"/>
      <c r="AK200" s="275"/>
      <c r="AL200" s="275"/>
      <c r="AM200" s="275"/>
      <c r="AN200" s="275"/>
      <c r="AO200" s="275"/>
      <c r="AP200" s="275"/>
      <c r="AQ200" s="276"/>
      <c r="AR200" s="276"/>
      <c r="AS200" s="276"/>
      <c r="AT200" s="276"/>
      <c r="AU200" s="276"/>
      <c r="AV200" s="276"/>
      <c r="AW200" s="277"/>
      <c r="AX200" s="277"/>
      <c r="AY200" s="277"/>
      <c r="AZ200" s="277"/>
      <c r="BA200" s="277"/>
      <c r="BB200" s="277"/>
      <c r="BC200" s="278"/>
      <c r="BD200" s="278"/>
      <c r="BE200" s="278"/>
      <c r="BF200" s="278"/>
      <c r="BG200" s="278"/>
      <c r="BH200" s="278"/>
      <c r="BI200" s="279"/>
      <c r="BJ200" s="279"/>
      <c r="BK200" s="279"/>
      <c r="BL200" s="279"/>
      <c r="BM200" s="279"/>
      <c r="BN200" s="279"/>
      <c r="BO200" s="280"/>
      <c r="BP200" s="280"/>
      <c r="BQ200" s="280"/>
      <c r="BR200" s="280"/>
      <c r="BS200" s="280"/>
      <c r="BT200" s="280"/>
      <c r="BU200" s="281"/>
      <c r="BV200" s="281"/>
      <c r="BW200" s="281"/>
      <c r="BX200" s="281"/>
      <c r="BY200" s="281"/>
      <c r="BZ200" s="281"/>
      <c r="CA200" s="282"/>
      <c r="CB200" s="282"/>
      <c r="CC200" s="282"/>
      <c r="CD200" s="282"/>
      <c r="CE200" s="282"/>
      <c r="CF200" s="282"/>
      <c r="CG200" s="283"/>
      <c r="CH200" s="283"/>
      <c r="CI200" s="283"/>
      <c r="CJ200" s="283"/>
      <c r="CK200" s="283"/>
      <c r="CL200" s="283"/>
      <c r="CM200" s="284"/>
      <c r="CN200" s="284"/>
      <c r="CO200" s="284"/>
      <c r="CP200" s="284"/>
      <c r="CQ200" s="284"/>
      <c r="CR200" s="284"/>
      <c r="CS200" s="283"/>
      <c r="CT200" s="283"/>
      <c r="CU200" s="283"/>
      <c r="CV200" s="283"/>
      <c r="CW200" s="283"/>
      <c r="CX200" s="283"/>
      <c r="CY200" s="273"/>
      <c r="CZ200" s="285"/>
      <c r="DA200" s="286"/>
      <c r="DB200" s="287"/>
    </row>
    <row r="201" ht="15.75" customHeight="1">
      <c r="A201" s="304"/>
      <c r="B201" s="265"/>
      <c r="C201" s="266"/>
      <c r="D201" s="266"/>
      <c r="E201" s="266"/>
      <c r="F201" s="267"/>
      <c r="G201" s="267"/>
      <c r="H201" s="267"/>
      <c r="I201" s="267"/>
      <c r="J201" s="267"/>
      <c r="K201" s="267"/>
      <c r="L201" s="267"/>
      <c r="M201" s="269"/>
      <c r="N201" s="269"/>
      <c r="O201" s="269"/>
      <c r="P201" s="269"/>
      <c r="Q201" s="269"/>
      <c r="R201" s="269"/>
      <c r="S201" s="271"/>
      <c r="T201" s="271"/>
      <c r="U201" s="271"/>
      <c r="V201" s="271"/>
      <c r="W201" s="271"/>
      <c r="X201" s="271"/>
      <c r="Y201" s="273"/>
      <c r="Z201" s="273"/>
      <c r="AA201" s="273"/>
      <c r="AB201" s="273"/>
      <c r="AC201" s="273"/>
      <c r="AD201" s="273"/>
      <c r="AE201" s="274"/>
      <c r="AF201" s="274"/>
      <c r="AG201" s="274"/>
      <c r="AH201" s="274"/>
      <c r="AI201" s="274"/>
      <c r="AJ201" s="274"/>
      <c r="AK201" s="275"/>
      <c r="AL201" s="275"/>
      <c r="AM201" s="275"/>
      <c r="AN201" s="275"/>
      <c r="AO201" s="275"/>
      <c r="AP201" s="275"/>
      <c r="AQ201" s="276"/>
      <c r="AR201" s="276"/>
      <c r="AS201" s="276"/>
      <c r="AT201" s="276"/>
      <c r="AU201" s="276"/>
      <c r="AV201" s="276"/>
      <c r="AW201" s="277"/>
      <c r="AX201" s="277"/>
      <c r="AY201" s="277"/>
      <c r="AZ201" s="277"/>
      <c r="BA201" s="277"/>
      <c r="BB201" s="277"/>
      <c r="BC201" s="278"/>
      <c r="BD201" s="278"/>
      <c r="BE201" s="278"/>
      <c r="BF201" s="278"/>
      <c r="BG201" s="278"/>
      <c r="BH201" s="278"/>
      <c r="BI201" s="279"/>
      <c r="BJ201" s="279"/>
      <c r="BK201" s="279"/>
      <c r="BL201" s="279"/>
      <c r="BM201" s="279"/>
      <c r="BN201" s="279"/>
      <c r="BO201" s="280"/>
      <c r="BP201" s="280"/>
      <c r="BQ201" s="280"/>
      <c r="BR201" s="280"/>
      <c r="BS201" s="280"/>
      <c r="BT201" s="280"/>
      <c r="BU201" s="281"/>
      <c r="BV201" s="281"/>
      <c r="BW201" s="281"/>
      <c r="BX201" s="281"/>
      <c r="BY201" s="281"/>
      <c r="BZ201" s="281"/>
      <c r="CA201" s="282"/>
      <c r="CB201" s="282"/>
      <c r="CC201" s="282"/>
      <c r="CD201" s="282"/>
      <c r="CE201" s="282"/>
      <c r="CF201" s="282"/>
      <c r="CG201" s="283"/>
      <c r="CH201" s="283"/>
      <c r="CI201" s="283"/>
      <c r="CJ201" s="283"/>
      <c r="CK201" s="283"/>
      <c r="CL201" s="283"/>
      <c r="CM201" s="284"/>
      <c r="CN201" s="284"/>
      <c r="CO201" s="284"/>
      <c r="CP201" s="284"/>
      <c r="CQ201" s="284"/>
      <c r="CR201" s="284"/>
      <c r="CS201" s="283"/>
      <c r="CT201" s="283"/>
      <c r="CU201" s="283"/>
      <c r="CV201" s="283"/>
      <c r="CW201" s="283"/>
      <c r="CX201" s="283"/>
      <c r="CY201" s="273"/>
      <c r="CZ201" s="285"/>
      <c r="DA201" s="286"/>
      <c r="DB201" s="287"/>
    </row>
    <row r="202" ht="15.75" customHeight="1">
      <c r="A202" s="304"/>
      <c r="B202" s="265"/>
      <c r="C202" s="266"/>
      <c r="D202" s="266"/>
      <c r="E202" s="266"/>
      <c r="F202" s="267"/>
      <c r="G202" s="267"/>
      <c r="H202" s="267"/>
      <c r="I202" s="267"/>
      <c r="J202" s="267"/>
      <c r="K202" s="267"/>
      <c r="L202" s="267"/>
      <c r="M202" s="269"/>
      <c r="N202" s="269"/>
      <c r="O202" s="269"/>
      <c r="P202" s="269"/>
      <c r="Q202" s="269"/>
      <c r="R202" s="269"/>
      <c r="S202" s="271"/>
      <c r="T202" s="271"/>
      <c r="U202" s="271"/>
      <c r="V202" s="271"/>
      <c r="W202" s="271"/>
      <c r="X202" s="271"/>
      <c r="Y202" s="273"/>
      <c r="Z202" s="273"/>
      <c r="AA202" s="273"/>
      <c r="AB202" s="273"/>
      <c r="AC202" s="273"/>
      <c r="AD202" s="273"/>
      <c r="AE202" s="274"/>
      <c r="AF202" s="274"/>
      <c r="AG202" s="274"/>
      <c r="AH202" s="274"/>
      <c r="AI202" s="274"/>
      <c r="AJ202" s="274"/>
      <c r="AK202" s="275"/>
      <c r="AL202" s="275"/>
      <c r="AM202" s="275"/>
      <c r="AN202" s="275"/>
      <c r="AO202" s="275"/>
      <c r="AP202" s="275"/>
      <c r="AQ202" s="276"/>
      <c r="AR202" s="276"/>
      <c r="AS202" s="276"/>
      <c r="AT202" s="276"/>
      <c r="AU202" s="276"/>
      <c r="AV202" s="276"/>
      <c r="AW202" s="277"/>
      <c r="AX202" s="277"/>
      <c r="AY202" s="277"/>
      <c r="AZ202" s="277"/>
      <c r="BA202" s="277"/>
      <c r="BB202" s="277"/>
      <c r="BC202" s="278"/>
      <c r="BD202" s="278"/>
      <c r="BE202" s="278"/>
      <c r="BF202" s="278"/>
      <c r="BG202" s="278"/>
      <c r="BH202" s="278"/>
      <c r="BI202" s="279"/>
      <c r="BJ202" s="279"/>
      <c r="BK202" s="279"/>
      <c r="BL202" s="279"/>
      <c r="BM202" s="279"/>
      <c r="BN202" s="279"/>
      <c r="BO202" s="280"/>
      <c r="BP202" s="280"/>
      <c r="BQ202" s="280"/>
      <c r="BR202" s="280"/>
      <c r="BS202" s="280"/>
      <c r="BT202" s="280"/>
      <c r="BU202" s="281"/>
      <c r="BV202" s="281"/>
      <c r="BW202" s="281"/>
      <c r="BX202" s="281"/>
      <c r="BY202" s="281"/>
      <c r="BZ202" s="281"/>
      <c r="CA202" s="282"/>
      <c r="CB202" s="282"/>
      <c r="CC202" s="282"/>
      <c r="CD202" s="282"/>
      <c r="CE202" s="282"/>
      <c r="CF202" s="282"/>
      <c r="CG202" s="283"/>
      <c r="CH202" s="283"/>
      <c r="CI202" s="283"/>
      <c r="CJ202" s="283"/>
      <c r="CK202" s="283"/>
      <c r="CL202" s="283"/>
      <c r="CM202" s="284"/>
      <c r="CN202" s="284"/>
      <c r="CO202" s="284"/>
      <c r="CP202" s="284"/>
      <c r="CQ202" s="284"/>
      <c r="CR202" s="284"/>
      <c r="CS202" s="283"/>
      <c r="CT202" s="283"/>
      <c r="CU202" s="283"/>
      <c r="CV202" s="283"/>
      <c r="CW202" s="283"/>
      <c r="CX202" s="283"/>
      <c r="CY202" s="273"/>
      <c r="CZ202" s="285"/>
      <c r="DA202" s="286"/>
      <c r="DB202" s="287"/>
    </row>
    <row r="203" ht="15.75" customHeight="1">
      <c r="A203" s="304"/>
      <c r="B203" s="265"/>
      <c r="C203" s="266"/>
      <c r="D203" s="266"/>
      <c r="E203" s="266"/>
      <c r="F203" s="267"/>
      <c r="G203" s="267"/>
      <c r="H203" s="267"/>
      <c r="I203" s="267"/>
      <c r="J203" s="267"/>
      <c r="K203" s="267"/>
      <c r="L203" s="267"/>
      <c r="M203" s="269"/>
      <c r="N203" s="269"/>
      <c r="O203" s="269"/>
      <c r="P203" s="269"/>
      <c r="Q203" s="269"/>
      <c r="R203" s="269"/>
      <c r="S203" s="271"/>
      <c r="T203" s="271"/>
      <c r="U203" s="271"/>
      <c r="V203" s="271"/>
      <c r="W203" s="271"/>
      <c r="X203" s="271"/>
      <c r="Y203" s="273"/>
      <c r="Z203" s="273"/>
      <c r="AA203" s="273"/>
      <c r="AB203" s="273"/>
      <c r="AC203" s="273"/>
      <c r="AD203" s="273"/>
      <c r="AE203" s="274"/>
      <c r="AF203" s="274"/>
      <c r="AG203" s="274"/>
      <c r="AH203" s="274"/>
      <c r="AI203" s="274"/>
      <c r="AJ203" s="274"/>
      <c r="AK203" s="275"/>
      <c r="AL203" s="275"/>
      <c r="AM203" s="275"/>
      <c r="AN203" s="275"/>
      <c r="AO203" s="275"/>
      <c r="AP203" s="275"/>
      <c r="AQ203" s="276"/>
      <c r="AR203" s="276"/>
      <c r="AS203" s="276"/>
      <c r="AT203" s="276"/>
      <c r="AU203" s="276"/>
      <c r="AV203" s="276"/>
      <c r="AW203" s="277"/>
      <c r="AX203" s="277"/>
      <c r="AY203" s="277"/>
      <c r="AZ203" s="277"/>
      <c r="BA203" s="277"/>
      <c r="BB203" s="277"/>
      <c r="BC203" s="278"/>
      <c r="BD203" s="278"/>
      <c r="BE203" s="278"/>
      <c r="BF203" s="278"/>
      <c r="BG203" s="278"/>
      <c r="BH203" s="278"/>
      <c r="BI203" s="279"/>
      <c r="BJ203" s="279"/>
      <c r="BK203" s="279"/>
      <c r="BL203" s="279"/>
      <c r="BM203" s="279"/>
      <c r="BN203" s="279"/>
      <c r="BO203" s="280"/>
      <c r="BP203" s="280"/>
      <c r="BQ203" s="280"/>
      <c r="BR203" s="280"/>
      <c r="BS203" s="280"/>
      <c r="BT203" s="280"/>
      <c r="BU203" s="281"/>
      <c r="BV203" s="281"/>
      <c r="BW203" s="281"/>
      <c r="BX203" s="281"/>
      <c r="BY203" s="281"/>
      <c r="BZ203" s="281"/>
      <c r="CA203" s="282"/>
      <c r="CB203" s="282"/>
      <c r="CC203" s="282"/>
      <c r="CD203" s="282"/>
      <c r="CE203" s="282"/>
      <c r="CF203" s="282"/>
      <c r="CG203" s="283"/>
      <c r="CH203" s="283"/>
      <c r="CI203" s="283"/>
      <c r="CJ203" s="283"/>
      <c r="CK203" s="283"/>
      <c r="CL203" s="283"/>
      <c r="CM203" s="284"/>
      <c r="CN203" s="284"/>
      <c r="CO203" s="284"/>
      <c r="CP203" s="284"/>
      <c r="CQ203" s="284"/>
      <c r="CR203" s="284"/>
      <c r="CS203" s="283"/>
      <c r="CT203" s="283"/>
      <c r="CU203" s="283"/>
      <c r="CV203" s="283"/>
      <c r="CW203" s="283"/>
      <c r="CX203" s="283"/>
      <c r="CY203" s="273"/>
      <c r="CZ203" s="285"/>
      <c r="DA203" s="286"/>
      <c r="DB203" s="287"/>
    </row>
    <row r="204" ht="15.75" customHeight="1">
      <c r="A204" s="304"/>
      <c r="B204" s="265"/>
      <c r="C204" s="266"/>
      <c r="D204" s="266"/>
      <c r="E204" s="266"/>
      <c r="F204" s="267"/>
      <c r="G204" s="267"/>
      <c r="H204" s="267"/>
      <c r="I204" s="267"/>
      <c r="J204" s="267"/>
      <c r="K204" s="267"/>
      <c r="L204" s="267"/>
      <c r="M204" s="269"/>
      <c r="N204" s="269"/>
      <c r="O204" s="269"/>
      <c r="P204" s="269"/>
      <c r="Q204" s="269"/>
      <c r="R204" s="269"/>
      <c r="S204" s="271"/>
      <c r="T204" s="271"/>
      <c r="U204" s="271"/>
      <c r="V204" s="271"/>
      <c r="W204" s="271"/>
      <c r="X204" s="271"/>
      <c r="Y204" s="273"/>
      <c r="Z204" s="273"/>
      <c r="AA204" s="273"/>
      <c r="AB204" s="273"/>
      <c r="AC204" s="273"/>
      <c r="AD204" s="273"/>
      <c r="AE204" s="274"/>
      <c r="AF204" s="274"/>
      <c r="AG204" s="274"/>
      <c r="AH204" s="274"/>
      <c r="AI204" s="274"/>
      <c r="AJ204" s="274"/>
      <c r="AK204" s="275"/>
      <c r="AL204" s="275"/>
      <c r="AM204" s="275"/>
      <c r="AN204" s="275"/>
      <c r="AO204" s="275"/>
      <c r="AP204" s="275"/>
      <c r="AQ204" s="276"/>
      <c r="AR204" s="276"/>
      <c r="AS204" s="276"/>
      <c r="AT204" s="276"/>
      <c r="AU204" s="276"/>
      <c r="AV204" s="276"/>
      <c r="AW204" s="277"/>
      <c r="AX204" s="277"/>
      <c r="AY204" s="277"/>
      <c r="AZ204" s="277"/>
      <c r="BA204" s="277"/>
      <c r="BB204" s="277"/>
      <c r="BC204" s="278"/>
      <c r="BD204" s="278"/>
      <c r="BE204" s="278"/>
      <c r="BF204" s="278"/>
      <c r="BG204" s="278"/>
      <c r="BH204" s="278"/>
      <c r="BI204" s="279"/>
      <c r="BJ204" s="279"/>
      <c r="BK204" s="279"/>
      <c r="BL204" s="279"/>
      <c r="BM204" s="279"/>
      <c r="BN204" s="279"/>
      <c r="BO204" s="280"/>
      <c r="BP204" s="280"/>
      <c r="BQ204" s="280"/>
      <c r="BR204" s="280"/>
      <c r="BS204" s="280"/>
      <c r="BT204" s="280"/>
      <c r="BU204" s="281"/>
      <c r="BV204" s="281"/>
      <c r="BW204" s="281"/>
      <c r="BX204" s="281"/>
      <c r="BY204" s="281"/>
      <c r="BZ204" s="281"/>
      <c r="CA204" s="282"/>
      <c r="CB204" s="282"/>
      <c r="CC204" s="282"/>
      <c r="CD204" s="282"/>
      <c r="CE204" s="282"/>
      <c r="CF204" s="282"/>
      <c r="CG204" s="283"/>
      <c r="CH204" s="283"/>
      <c r="CI204" s="283"/>
      <c r="CJ204" s="283"/>
      <c r="CK204" s="283"/>
      <c r="CL204" s="283"/>
      <c r="CM204" s="284"/>
      <c r="CN204" s="284"/>
      <c r="CO204" s="284"/>
      <c r="CP204" s="284"/>
      <c r="CQ204" s="284"/>
      <c r="CR204" s="284"/>
      <c r="CS204" s="283"/>
      <c r="CT204" s="283"/>
      <c r="CU204" s="283"/>
      <c r="CV204" s="283"/>
      <c r="CW204" s="283"/>
      <c r="CX204" s="283"/>
      <c r="CY204" s="273"/>
      <c r="CZ204" s="285"/>
      <c r="DA204" s="286"/>
      <c r="DB204" s="287"/>
    </row>
    <row r="205" ht="15.75" customHeight="1">
      <c r="A205" s="304"/>
      <c r="B205" s="265"/>
      <c r="C205" s="266"/>
      <c r="D205" s="266"/>
      <c r="E205" s="266"/>
      <c r="F205" s="267"/>
      <c r="G205" s="267"/>
      <c r="H205" s="267"/>
      <c r="I205" s="267"/>
      <c r="J205" s="267"/>
      <c r="K205" s="267"/>
      <c r="L205" s="267"/>
      <c r="M205" s="269"/>
      <c r="N205" s="269"/>
      <c r="O205" s="269"/>
      <c r="P205" s="269"/>
      <c r="Q205" s="269"/>
      <c r="R205" s="269"/>
      <c r="S205" s="271"/>
      <c r="T205" s="271"/>
      <c r="U205" s="271"/>
      <c r="V205" s="271"/>
      <c r="W205" s="271"/>
      <c r="X205" s="271"/>
      <c r="Y205" s="273"/>
      <c r="Z205" s="273"/>
      <c r="AA205" s="273"/>
      <c r="AB205" s="273"/>
      <c r="AC205" s="273"/>
      <c r="AD205" s="273"/>
      <c r="AE205" s="274"/>
      <c r="AF205" s="274"/>
      <c r="AG205" s="274"/>
      <c r="AH205" s="274"/>
      <c r="AI205" s="274"/>
      <c r="AJ205" s="274"/>
      <c r="AK205" s="275"/>
      <c r="AL205" s="275"/>
      <c r="AM205" s="275"/>
      <c r="AN205" s="275"/>
      <c r="AO205" s="275"/>
      <c r="AP205" s="275"/>
      <c r="AQ205" s="276"/>
      <c r="AR205" s="276"/>
      <c r="AS205" s="276"/>
      <c r="AT205" s="276"/>
      <c r="AU205" s="276"/>
      <c r="AV205" s="276"/>
      <c r="AW205" s="277"/>
      <c r="AX205" s="277"/>
      <c r="AY205" s="277"/>
      <c r="AZ205" s="277"/>
      <c r="BA205" s="277"/>
      <c r="BB205" s="277"/>
      <c r="BC205" s="278"/>
      <c r="BD205" s="278"/>
      <c r="BE205" s="278"/>
      <c r="BF205" s="278"/>
      <c r="BG205" s="278"/>
      <c r="BH205" s="278"/>
      <c r="BI205" s="279"/>
      <c r="BJ205" s="279"/>
      <c r="BK205" s="279"/>
      <c r="BL205" s="279"/>
      <c r="BM205" s="279"/>
      <c r="BN205" s="279"/>
      <c r="BO205" s="280"/>
      <c r="BP205" s="280"/>
      <c r="BQ205" s="280"/>
      <c r="BR205" s="280"/>
      <c r="BS205" s="280"/>
      <c r="BT205" s="280"/>
      <c r="BU205" s="281"/>
      <c r="BV205" s="281"/>
      <c r="BW205" s="281"/>
      <c r="BX205" s="281"/>
      <c r="BY205" s="281"/>
      <c r="BZ205" s="281"/>
      <c r="CA205" s="282"/>
      <c r="CB205" s="282"/>
      <c r="CC205" s="282"/>
      <c r="CD205" s="282"/>
      <c r="CE205" s="282"/>
      <c r="CF205" s="282"/>
      <c r="CG205" s="283"/>
      <c r="CH205" s="283"/>
      <c r="CI205" s="283"/>
      <c r="CJ205" s="283"/>
      <c r="CK205" s="283"/>
      <c r="CL205" s="283"/>
      <c r="CM205" s="284"/>
      <c r="CN205" s="284"/>
      <c r="CO205" s="284"/>
      <c r="CP205" s="284"/>
      <c r="CQ205" s="284"/>
      <c r="CR205" s="284"/>
      <c r="CS205" s="283"/>
      <c r="CT205" s="283"/>
      <c r="CU205" s="283"/>
      <c r="CV205" s="283"/>
      <c r="CW205" s="283"/>
      <c r="CX205" s="283"/>
      <c r="CY205" s="273"/>
      <c r="CZ205" s="285"/>
      <c r="DA205" s="286"/>
      <c r="DB205" s="287"/>
    </row>
    <row r="206" ht="15.75" customHeight="1">
      <c r="A206" s="304"/>
      <c r="B206" s="265"/>
      <c r="C206" s="266"/>
      <c r="D206" s="266"/>
      <c r="E206" s="266"/>
      <c r="F206" s="267"/>
      <c r="G206" s="267"/>
      <c r="H206" s="267"/>
      <c r="I206" s="267"/>
      <c r="J206" s="267"/>
      <c r="K206" s="267"/>
      <c r="L206" s="267"/>
      <c r="M206" s="269"/>
      <c r="N206" s="269"/>
      <c r="O206" s="269"/>
      <c r="P206" s="269"/>
      <c r="Q206" s="269"/>
      <c r="R206" s="269"/>
      <c r="S206" s="271"/>
      <c r="T206" s="271"/>
      <c r="U206" s="271"/>
      <c r="V206" s="271"/>
      <c r="W206" s="271"/>
      <c r="X206" s="271"/>
      <c r="Y206" s="273"/>
      <c r="Z206" s="273"/>
      <c r="AA206" s="273"/>
      <c r="AB206" s="273"/>
      <c r="AC206" s="273"/>
      <c r="AD206" s="273"/>
      <c r="AE206" s="274"/>
      <c r="AF206" s="274"/>
      <c r="AG206" s="274"/>
      <c r="AH206" s="274"/>
      <c r="AI206" s="274"/>
      <c r="AJ206" s="274"/>
      <c r="AK206" s="275"/>
      <c r="AL206" s="275"/>
      <c r="AM206" s="275"/>
      <c r="AN206" s="275"/>
      <c r="AO206" s="275"/>
      <c r="AP206" s="275"/>
      <c r="AQ206" s="276"/>
      <c r="AR206" s="276"/>
      <c r="AS206" s="276"/>
      <c r="AT206" s="276"/>
      <c r="AU206" s="276"/>
      <c r="AV206" s="276"/>
      <c r="AW206" s="277"/>
      <c r="AX206" s="277"/>
      <c r="AY206" s="277"/>
      <c r="AZ206" s="277"/>
      <c r="BA206" s="277"/>
      <c r="BB206" s="277"/>
      <c r="BC206" s="278"/>
      <c r="BD206" s="278"/>
      <c r="BE206" s="278"/>
      <c r="BF206" s="278"/>
      <c r="BG206" s="278"/>
      <c r="BH206" s="278"/>
      <c r="BI206" s="279"/>
      <c r="BJ206" s="279"/>
      <c r="BK206" s="279"/>
      <c r="BL206" s="279"/>
      <c r="BM206" s="279"/>
      <c r="BN206" s="279"/>
      <c r="BO206" s="280"/>
      <c r="BP206" s="280"/>
      <c r="BQ206" s="280"/>
      <c r="BR206" s="280"/>
      <c r="BS206" s="280"/>
      <c r="BT206" s="280"/>
      <c r="BU206" s="281"/>
      <c r="BV206" s="281"/>
      <c r="BW206" s="281"/>
      <c r="BX206" s="281"/>
      <c r="BY206" s="281"/>
      <c r="BZ206" s="281"/>
      <c r="CA206" s="282"/>
      <c r="CB206" s="282"/>
      <c r="CC206" s="282"/>
      <c r="CD206" s="282"/>
      <c r="CE206" s="282"/>
      <c r="CF206" s="282"/>
      <c r="CG206" s="283"/>
      <c r="CH206" s="283"/>
      <c r="CI206" s="283"/>
      <c r="CJ206" s="283"/>
      <c r="CK206" s="283"/>
      <c r="CL206" s="283"/>
      <c r="CM206" s="284"/>
      <c r="CN206" s="284"/>
      <c r="CO206" s="284"/>
      <c r="CP206" s="284"/>
      <c r="CQ206" s="284"/>
      <c r="CR206" s="284"/>
      <c r="CS206" s="283"/>
      <c r="CT206" s="283"/>
      <c r="CU206" s="283"/>
      <c r="CV206" s="283"/>
      <c r="CW206" s="283"/>
      <c r="CX206" s="283"/>
      <c r="CY206" s="273"/>
      <c r="CZ206" s="285"/>
      <c r="DA206" s="286"/>
      <c r="DB206" s="287"/>
    </row>
    <row r="207" ht="15.75" customHeight="1">
      <c r="A207" s="304"/>
      <c r="B207" s="265"/>
      <c r="C207" s="266"/>
      <c r="D207" s="266"/>
      <c r="E207" s="266"/>
      <c r="F207" s="267"/>
      <c r="G207" s="267"/>
      <c r="H207" s="267"/>
      <c r="I207" s="267"/>
      <c r="J207" s="267"/>
      <c r="K207" s="267"/>
      <c r="L207" s="267"/>
      <c r="M207" s="269"/>
      <c r="N207" s="269"/>
      <c r="O207" s="269"/>
      <c r="P207" s="269"/>
      <c r="Q207" s="269"/>
      <c r="R207" s="269"/>
      <c r="S207" s="271"/>
      <c r="T207" s="271"/>
      <c r="U207" s="271"/>
      <c r="V207" s="271"/>
      <c r="W207" s="271"/>
      <c r="X207" s="271"/>
      <c r="Y207" s="273"/>
      <c r="Z207" s="273"/>
      <c r="AA207" s="273"/>
      <c r="AB207" s="273"/>
      <c r="AC207" s="273"/>
      <c r="AD207" s="273"/>
      <c r="AE207" s="274"/>
      <c r="AF207" s="274"/>
      <c r="AG207" s="274"/>
      <c r="AH207" s="274"/>
      <c r="AI207" s="274"/>
      <c r="AJ207" s="274"/>
      <c r="AK207" s="275"/>
      <c r="AL207" s="275"/>
      <c r="AM207" s="275"/>
      <c r="AN207" s="275"/>
      <c r="AO207" s="275"/>
      <c r="AP207" s="275"/>
      <c r="AQ207" s="276"/>
      <c r="AR207" s="276"/>
      <c r="AS207" s="276"/>
      <c r="AT207" s="276"/>
      <c r="AU207" s="276"/>
      <c r="AV207" s="276"/>
      <c r="AW207" s="277"/>
      <c r="AX207" s="277"/>
      <c r="AY207" s="277"/>
      <c r="AZ207" s="277"/>
      <c r="BA207" s="277"/>
      <c r="BB207" s="277"/>
      <c r="BC207" s="278"/>
      <c r="BD207" s="278"/>
      <c r="BE207" s="278"/>
      <c r="BF207" s="278"/>
      <c r="BG207" s="278"/>
      <c r="BH207" s="278"/>
      <c r="BI207" s="279"/>
      <c r="BJ207" s="279"/>
      <c r="BK207" s="279"/>
      <c r="BL207" s="279"/>
      <c r="BM207" s="279"/>
      <c r="BN207" s="279"/>
      <c r="BO207" s="280"/>
      <c r="BP207" s="280"/>
      <c r="BQ207" s="280"/>
      <c r="BR207" s="280"/>
      <c r="BS207" s="280"/>
      <c r="BT207" s="280"/>
      <c r="BU207" s="281"/>
      <c r="BV207" s="281"/>
      <c r="BW207" s="281"/>
      <c r="BX207" s="281"/>
      <c r="BY207" s="281"/>
      <c r="BZ207" s="281"/>
      <c r="CA207" s="282"/>
      <c r="CB207" s="282"/>
      <c r="CC207" s="282"/>
      <c r="CD207" s="282"/>
      <c r="CE207" s="282"/>
      <c r="CF207" s="282"/>
      <c r="CG207" s="283"/>
      <c r="CH207" s="283"/>
      <c r="CI207" s="283"/>
      <c r="CJ207" s="283"/>
      <c r="CK207" s="283"/>
      <c r="CL207" s="283"/>
      <c r="CM207" s="284"/>
      <c r="CN207" s="284"/>
      <c r="CO207" s="284"/>
      <c r="CP207" s="284"/>
      <c r="CQ207" s="284"/>
      <c r="CR207" s="284"/>
      <c r="CS207" s="283"/>
      <c r="CT207" s="283"/>
      <c r="CU207" s="283"/>
      <c r="CV207" s="283"/>
      <c r="CW207" s="283"/>
      <c r="CX207" s="283"/>
      <c r="CY207" s="273"/>
      <c r="CZ207" s="285"/>
      <c r="DA207" s="286"/>
      <c r="DB207" s="287"/>
    </row>
    <row r="208" ht="15.75" customHeight="1">
      <c r="A208" s="304"/>
      <c r="B208" s="265"/>
      <c r="C208" s="266"/>
      <c r="D208" s="266"/>
      <c r="E208" s="266"/>
      <c r="F208" s="267"/>
      <c r="G208" s="267"/>
      <c r="H208" s="267"/>
      <c r="I208" s="267"/>
      <c r="J208" s="267"/>
      <c r="K208" s="267"/>
      <c r="L208" s="267"/>
      <c r="M208" s="269"/>
      <c r="N208" s="269"/>
      <c r="O208" s="269"/>
      <c r="P208" s="269"/>
      <c r="Q208" s="269"/>
      <c r="R208" s="269"/>
      <c r="S208" s="271"/>
      <c r="T208" s="271"/>
      <c r="U208" s="271"/>
      <c r="V208" s="271"/>
      <c r="W208" s="271"/>
      <c r="X208" s="271"/>
      <c r="Y208" s="273"/>
      <c r="Z208" s="273"/>
      <c r="AA208" s="273"/>
      <c r="AB208" s="273"/>
      <c r="AC208" s="273"/>
      <c r="AD208" s="273"/>
      <c r="AE208" s="274"/>
      <c r="AF208" s="274"/>
      <c r="AG208" s="274"/>
      <c r="AH208" s="274"/>
      <c r="AI208" s="274"/>
      <c r="AJ208" s="274"/>
      <c r="AK208" s="275"/>
      <c r="AL208" s="275"/>
      <c r="AM208" s="275"/>
      <c r="AN208" s="275"/>
      <c r="AO208" s="275"/>
      <c r="AP208" s="275"/>
      <c r="AQ208" s="276"/>
      <c r="AR208" s="276"/>
      <c r="AS208" s="276"/>
      <c r="AT208" s="276"/>
      <c r="AU208" s="276"/>
      <c r="AV208" s="276"/>
      <c r="AW208" s="277"/>
      <c r="AX208" s="277"/>
      <c r="AY208" s="277"/>
      <c r="AZ208" s="277"/>
      <c r="BA208" s="277"/>
      <c r="BB208" s="277"/>
      <c r="BC208" s="278"/>
      <c r="BD208" s="278"/>
      <c r="BE208" s="278"/>
      <c r="BF208" s="278"/>
      <c r="BG208" s="278"/>
      <c r="BH208" s="278"/>
      <c r="BI208" s="279"/>
      <c r="BJ208" s="279"/>
      <c r="BK208" s="279"/>
      <c r="BL208" s="279"/>
      <c r="BM208" s="279"/>
      <c r="BN208" s="279"/>
      <c r="BO208" s="280"/>
      <c r="BP208" s="280"/>
      <c r="BQ208" s="280"/>
      <c r="BR208" s="280"/>
      <c r="BS208" s="280"/>
      <c r="BT208" s="280"/>
      <c r="BU208" s="281"/>
      <c r="BV208" s="281"/>
      <c r="BW208" s="281"/>
      <c r="BX208" s="281"/>
      <c r="BY208" s="281"/>
      <c r="BZ208" s="281"/>
      <c r="CA208" s="282"/>
      <c r="CB208" s="282"/>
      <c r="CC208" s="282"/>
      <c r="CD208" s="282"/>
      <c r="CE208" s="282"/>
      <c r="CF208" s="282"/>
      <c r="CG208" s="283"/>
      <c r="CH208" s="283"/>
      <c r="CI208" s="283"/>
      <c r="CJ208" s="283"/>
      <c r="CK208" s="283"/>
      <c r="CL208" s="283"/>
      <c r="CM208" s="284"/>
      <c r="CN208" s="284"/>
      <c r="CO208" s="284"/>
      <c r="CP208" s="284"/>
      <c r="CQ208" s="284"/>
      <c r="CR208" s="284"/>
      <c r="CS208" s="283"/>
      <c r="CT208" s="283"/>
      <c r="CU208" s="283"/>
      <c r="CV208" s="283"/>
      <c r="CW208" s="283"/>
      <c r="CX208" s="283"/>
      <c r="CY208" s="273"/>
      <c r="CZ208" s="285"/>
      <c r="DA208" s="286"/>
      <c r="DB208" s="287"/>
    </row>
    <row r="209" ht="15.75" customHeight="1">
      <c r="A209" s="304"/>
      <c r="B209" s="265"/>
      <c r="C209" s="266"/>
      <c r="D209" s="266"/>
      <c r="E209" s="266"/>
      <c r="F209" s="267"/>
      <c r="G209" s="267"/>
      <c r="H209" s="267"/>
      <c r="I209" s="267"/>
      <c r="J209" s="267"/>
      <c r="K209" s="267"/>
      <c r="L209" s="267"/>
      <c r="M209" s="269"/>
      <c r="N209" s="269"/>
      <c r="O209" s="269"/>
      <c r="P209" s="269"/>
      <c r="Q209" s="269"/>
      <c r="R209" s="269"/>
      <c r="S209" s="271"/>
      <c r="T209" s="271"/>
      <c r="U209" s="271"/>
      <c r="V209" s="271"/>
      <c r="W209" s="271"/>
      <c r="X209" s="271"/>
      <c r="Y209" s="273"/>
      <c r="Z209" s="273"/>
      <c r="AA209" s="273"/>
      <c r="AB209" s="273"/>
      <c r="AC209" s="273"/>
      <c r="AD209" s="273"/>
      <c r="AE209" s="274"/>
      <c r="AF209" s="274"/>
      <c r="AG209" s="274"/>
      <c r="AH209" s="274"/>
      <c r="AI209" s="274"/>
      <c r="AJ209" s="274"/>
      <c r="AK209" s="275"/>
      <c r="AL209" s="275"/>
      <c r="AM209" s="275"/>
      <c r="AN209" s="275"/>
      <c r="AO209" s="275"/>
      <c r="AP209" s="275"/>
      <c r="AQ209" s="276"/>
      <c r="AR209" s="276"/>
      <c r="AS209" s="276"/>
      <c r="AT209" s="276"/>
      <c r="AU209" s="276"/>
      <c r="AV209" s="276"/>
      <c r="AW209" s="277"/>
      <c r="AX209" s="277"/>
      <c r="AY209" s="277"/>
      <c r="AZ209" s="277"/>
      <c r="BA209" s="277"/>
      <c r="BB209" s="277"/>
      <c r="BC209" s="278"/>
      <c r="BD209" s="278"/>
      <c r="BE209" s="278"/>
      <c r="BF209" s="278"/>
      <c r="BG209" s="278"/>
      <c r="BH209" s="278"/>
      <c r="BI209" s="279"/>
      <c r="BJ209" s="279"/>
      <c r="BK209" s="279"/>
      <c r="BL209" s="279"/>
      <c r="BM209" s="279"/>
      <c r="BN209" s="279"/>
      <c r="BO209" s="280"/>
      <c r="BP209" s="280"/>
      <c r="BQ209" s="280"/>
      <c r="BR209" s="280"/>
      <c r="BS209" s="280"/>
      <c r="BT209" s="280"/>
      <c r="BU209" s="281"/>
      <c r="BV209" s="281"/>
      <c r="BW209" s="281"/>
      <c r="BX209" s="281"/>
      <c r="BY209" s="281"/>
      <c r="BZ209" s="281"/>
      <c r="CA209" s="282"/>
      <c r="CB209" s="282"/>
      <c r="CC209" s="282"/>
      <c r="CD209" s="282"/>
      <c r="CE209" s="282"/>
      <c r="CF209" s="282"/>
      <c r="CG209" s="283"/>
      <c r="CH209" s="283"/>
      <c r="CI209" s="283"/>
      <c r="CJ209" s="283"/>
      <c r="CK209" s="283"/>
      <c r="CL209" s="283"/>
      <c r="CM209" s="284"/>
      <c r="CN209" s="284"/>
      <c r="CO209" s="284"/>
      <c r="CP209" s="284"/>
      <c r="CQ209" s="284"/>
      <c r="CR209" s="284"/>
      <c r="CS209" s="283"/>
      <c r="CT209" s="283"/>
      <c r="CU209" s="283"/>
      <c r="CV209" s="283"/>
      <c r="CW209" s="283"/>
      <c r="CX209" s="283"/>
      <c r="CY209" s="273"/>
      <c r="CZ209" s="285"/>
      <c r="DA209" s="286"/>
      <c r="DB209" s="287"/>
    </row>
    <row r="210" ht="15.75" customHeight="1">
      <c r="A210" s="304"/>
      <c r="B210" s="265"/>
      <c r="C210" s="266"/>
      <c r="D210" s="266"/>
      <c r="E210" s="266"/>
      <c r="F210" s="267"/>
      <c r="G210" s="267"/>
      <c r="H210" s="267"/>
      <c r="I210" s="267"/>
      <c r="J210" s="267"/>
      <c r="K210" s="267"/>
      <c r="L210" s="267"/>
      <c r="M210" s="269"/>
      <c r="N210" s="269"/>
      <c r="O210" s="269"/>
      <c r="P210" s="269"/>
      <c r="Q210" s="269"/>
      <c r="R210" s="269"/>
      <c r="S210" s="271"/>
      <c r="T210" s="271"/>
      <c r="U210" s="271"/>
      <c r="V210" s="271"/>
      <c r="W210" s="271"/>
      <c r="X210" s="271"/>
      <c r="Y210" s="273"/>
      <c r="Z210" s="273"/>
      <c r="AA210" s="273"/>
      <c r="AB210" s="273"/>
      <c r="AC210" s="273"/>
      <c r="AD210" s="273"/>
      <c r="AE210" s="274"/>
      <c r="AF210" s="274"/>
      <c r="AG210" s="274"/>
      <c r="AH210" s="274"/>
      <c r="AI210" s="274"/>
      <c r="AJ210" s="274"/>
      <c r="AK210" s="275"/>
      <c r="AL210" s="275"/>
      <c r="AM210" s="275"/>
      <c r="AN210" s="275"/>
      <c r="AO210" s="275"/>
      <c r="AP210" s="275"/>
      <c r="AQ210" s="276"/>
      <c r="AR210" s="276"/>
      <c r="AS210" s="276"/>
      <c r="AT210" s="276"/>
      <c r="AU210" s="276"/>
      <c r="AV210" s="276"/>
      <c r="AW210" s="277"/>
      <c r="AX210" s="277"/>
      <c r="AY210" s="277"/>
      <c r="AZ210" s="277"/>
      <c r="BA210" s="277"/>
      <c r="BB210" s="277"/>
      <c r="BC210" s="278"/>
      <c r="BD210" s="278"/>
      <c r="BE210" s="278"/>
      <c r="BF210" s="278"/>
      <c r="BG210" s="278"/>
      <c r="BH210" s="278"/>
      <c r="BI210" s="279"/>
      <c r="BJ210" s="279"/>
      <c r="BK210" s="279"/>
      <c r="BL210" s="279"/>
      <c r="BM210" s="279"/>
      <c r="BN210" s="279"/>
      <c r="BO210" s="280"/>
      <c r="BP210" s="280"/>
      <c r="BQ210" s="280"/>
      <c r="BR210" s="280"/>
      <c r="BS210" s="280"/>
      <c r="BT210" s="280"/>
      <c r="BU210" s="281"/>
      <c r="BV210" s="281"/>
      <c r="BW210" s="281"/>
      <c r="BX210" s="281"/>
      <c r="BY210" s="281"/>
      <c r="BZ210" s="281"/>
      <c r="CA210" s="282"/>
      <c r="CB210" s="282"/>
      <c r="CC210" s="282"/>
      <c r="CD210" s="282"/>
      <c r="CE210" s="282"/>
      <c r="CF210" s="282"/>
      <c r="CG210" s="283"/>
      <c r="CH210" s="283"/>
      <c r="CI210" s="283"/>
      <c r="CJ210" s="283"/>
      <c r="CK210" s="283"/>
      <c r="CL210" s="283"/>
      <c r="CM210" s="284"/>
      <c r="CN210" s="284"/>
      <c r="CO210" s="284"/>
      <c r="CP210" s="284"/>
      <c r="CQ210" s="284"/>
      <c r="CR210" s="284"/>
      <c r="CS210" s="283"/>
      <c r="CT210" s="283"/>
      <c r="CU210" s="283"/>
      <c r="CV210" s="283"/>
      <c r="CW210" s="283"/>
      <c r="CX210" s="283"/>
      <c r="CY210" s="273"/>
      <c r="CZ210" s="285"/>
      <c r="DA210" s="286"/>
      <c r="DB210" s="287"/>
    </row>
    <row r="211" ht="15.75" customHeight="1">
      <c r="A211" s="304"/>
      <c r="B211" s="265"/>
      <c r="C211" s="266"/>
      <c r="D211" s="266"/>
      <c r="E211" s="266"/>
      <c r="F211" s="267"/>
      <c r="G211" s="267"/>
      <c r="H211" s="267"/>
      <c r="I211" s="267"/>
      <c r="J211" s="267"/>
      <c r="K211" s="267"/>
      <c r="L211" s="267"/>
      <c r="M211" s="269"/>
      <c r="N211" s="269"/>
      <c r="O211" s="269"/>
      <c r="P211" s="269"/>
      <c r="Q211" s="269"/>
      <c r="R211" s="269"/>
      <c r="S211" s="271"/>
      <c r="T211" s="271"/>
      <c r="U211" s="271"/>
      <c r="V211" s="271"/>
      <c r="W211" s="271"/>
      <c r="X211" s="271"/>
      <c r="Y211" s="273"/>
      <c r="Z211" s="273"/>
      <c r="AA211" s="273"/>
      <c r="AB211" s="273"/>
      <c r="AC211" s="273"/>
      <c r="AD211" s="273"/>
      <c r="AE211" s="274"/>
      <c r="AF211" s="274"/>
      <c r="AG211" s="274"/>
      <c r="AH211" s="274"/>
      <c r="AI211" s="274"/>
      <c r="AJ211" s="274"/>
      <c r="AK211" s="275"/>
      <c r="AL211" s="275"/>
      <c r="AM211" s="275"/>
      <c r="AN211" s="275"/>
      <c r="AO211" s="275"/>
      <c r="AP211" s="275"/>
      <c r="AQ211" s="276"/>
      <c r="AR211" s="276"/>
      <c r="AS211" s="276"/>
      <c r="AT211" s="276"/>
      <c r="AU211" s="276"/>
      <c r="AV211" s="276"/>
      <c r="AW211" s="277"/>
      <c r="AX211" s="277"/>
      <c r="AY211" s="277"/>
      <c r="AZ211" s="277"/>
      <c r="BA211" s="277"/>
      <c r="BB211" s="277"/>
      <c r="BC211" s="278"/>
      <c r="BD211" s="278"/>
      <c r="BE211" s="278"/>
      <c r="BF211" s="278"/>
      <c r="BG211" s="278"/>
      <c r="BH211" s="278"/>
      <c r="BI211" s="279"/>
      <c r="BJ211" s="279"/>
      <c r="BK211" s="279"/>
      <c r="BL211" s="279"/>
      <c r="BM211" s="279"/>
      <c r="BN211" s="279"/>
      <c r="BO211" s="280"/>
      <c r="BP211" s="280"/>
      <c r="BQ211" s="280"/>
      <c r="BR211" s="280"/>
      <c r="BS211" s="280"/>
      <c r="BT211" s="280"/>
      <c r="BU211" s="281"/>
      <c r="BV211" s="281"/>
      <c r="BW211" s="281"/>
      <c r="BX211" s="281"/>
      <c r="BY211" s="281"/>
      <c r="BZ211" s="281"/>
      <c r="CA211" s="282"/>
      <c r="CB211" s="282"/>
      <c r="CC211" s="282"/>
      <c r="CD211" s="282"/>
      <c r="CE211" s="282"/>
      <c r="CF211" s="282"/>
      <c r="CG211" s="283"/>
      <c r="CH211" s="283"/>
      <c r="CI211" s="283"/>
      <c r="CJ211" s="283"/>
      <c r="CK211" s="283"/>
      <c r="CL211" s="283"/>
      <c r="CM211" s="284"/>
      <c r="CN211" s="284"/>
      <c r="CO211" s="284"/>
      <c r="CP211" s="284"/>
      <c r="CQ211" s="284"/>
      <c r="CR211" s="284"/>
      <c r="CS211" s="283"/>
      <c r="CT211" s="283"/>
      <c r="CU211" s="283"/>
      <c r="CV211" s="283"/>
      <c r="CW211" s="283"/>
      <c r="CX211" s="283"/>
      <c r="CY211" s="273"/>
      <c r="CZ211" s="285"/>
      <c r="DA211" s="286"/>
      <c r="DB211" s="287"/>
    </row>
    <row r="212" ht="15.75" customHeight="1">
      <c r="A212" s="304"/>
      <c r="B212" s="265"/>
      <c r="C212" s="266"/>
      <c r="D212" s="266"/>
      <c r="E212" s="266"/>
      <c r="F212" s="267"/>
      <c r="G212" s="267"/>
      <c r="H212" s="267"/>
      <c r="I212" s="267"/>
      <c r="J212" s="267"/>
      <c r="K212" s="267"/>
      <c r="L212" s="267"/>
      <c r="M212" s="269"/>
      <c r="N212" s="269"/>
      <c r="O212" s="269"/>
      <c r="P212" s="269"/>
      <c r="Q212" s="269"/>
      <c r="R212" s="269"/>
      <c r="S212" s="271"/>
      <c r="T212" s="271"/>
      <c r="U212" s="271"/>
      <c r="V212" s="271"/>
      <c r="W212" s="271"/>
      <c r="X212" s="271"/>
      <c r="Y212" s="273"/>
      <c r="Z212" s="273"/>
      <c r="AA212" s="273"/>
      <c r="AB212" s="273"/>
      <c r="AC212" s="273"/>
      <c r="AD212" s="273"/>
      <c r="AE212" s="274"/>
      <c r="AF212" s="274"/>
      <c r="AG212" s="274"/>
      <c r="AH212" s="274"/>
      <c r="AI212" s="274"/>
      <c r="AJ212" s="274"/>
      <c r="AK212" s="275"/>
      <c r="AL212" s="275"/>
      <c r="AM212" s="275"/>
      <c r="AN212" s="275"/>
      <c r="AO212" s="275"/>
      <c r="AP212" s="275"/>
      <c r="AQ212" s="276"/>
      <c r="AR212" s="276"/>
      <c r="AS212" s="276"/>
      <c r="AT212" s="276"/>
      <c r="AU212" s="276"/>
      <c r="AV212" s="276"/>
      <c r="AW212" s="277"/>
      <c r="AX212" s="277"/>
      <c r="AY212" s="277"/>
      <c r="AZ212" s="277"/>
      <c r="BA212" s="277"/>
      <c r="BB212" s="277"/>
      <c r="BC212" s="278"/>
      <c r="BD212" s="278"/>
      <c r="BE212" s="278"/>
      <c r="BF212" s="278"/>
      <c r="BG212" s="278"/>
      <c r="BH212" s="278"/>
      <c r="BI212" s="279"/>
      <c r="BJ212" s="279"/>
      <c r="BK212" s="279"/>
      <c r="BL212" s="279"/>
      <c r="BM212" s="279"/>
      <c r="BN212" s="279"/>
      <c r="BO212" s="280"/>
      <c r="BP212" s="280"/>
      <c r="BQ212" s="280"/>
      <c r="BR212" s="280"/>
      <c r="BS212" s="280"/>
      <c r="BT212" s="280"/>
      <c r="BU212" s="281"/>
      <c r="BV212" s="281"/>
      <c r="BW212" s="281"/>
      <c r="BX212" s="281"/>
      <c r="BY212" s="281"/>
      <c r="BZ212" s="281"/>
      <c r="CA212" s="282"/>
      <c r="CB212" s="282"/>
      <c r="CC212" s="282"/>
      <c r="CD212" s="282"/>
      <c r="CE212" s="282"/>
      <c r="CF212" s="282"/>
      <c r="CG212" s="283"/>
      <c r="CH212" s="283"/>
      <c r="CI212" s="283"/>
      <c r="CJ212" s="283"/>
      <c r="CK212" s="283"/>
      <c r="CL212" s="283"/>
      <c r="CM212" s="284"/>
      <c r="CN212" s="284"/>
      <c r="CO212" s="284"/>
      <c r="CP212" s="284"/>
      <c r="CQ212" s="284"/>
      <c r="CR212" s="284"/>
      <c r="CS212" s="283"/>
      <c r="CT212" s="283"/>
      <c r="CU212" s="283"/>
      <c r="CV212" s="283"/>
      <c r="CW212" s="283"/>
      <c r="CX212" s="283"/>
      <c r="CY212" s="273"/>
      <c r="CZ212" s="285"/>
      <c r="DA212" s="286"/>
      <c r="DB212" s="287"/>
    </row>
    <row r="213" ht="15.75" customHeight="1">
      <c r="A213" s="304"/>
      <c r="B213" s="265"/>
      <c r="C213" s="266"/>
      <c r="D213" s="266"/>
      <c r="E213" s="266"/>
      <c r="F213" s="267"/>
      <c r="G213" s="267"/>
      <c r="H213" s="267"/>
      <c r="I213" s="267"/>
      <c r="J213" s="267"/>
      <c r="K213" s="267"/>
      <c r="L213" s="267"/>
      <c r="M213" s="269"/>
      <c r="N213" s="269"/>
      <c r="O213" s="269"/>
      <c r="P213" s="269"/>
      <c r="Q213" s="269"/>
      <c r="R213" s="269"/>
      <c r="S213" s="271"/>
      <c r="T213" s="271"/>
      <c r="U213" s="271"/>
      <c r="V213" s="271"/>
      <c r="W213" s="271"/>
      <c r="X213" s="271"/>
      <c r="Y213" s="273"/>
      <c r="Z213" s="273"/>
      <c r="AA213" s="273"/>
      <c r="AB213" s="273"/>
      <c r="AC213" s="273"/>
      <c r="AD213" s="273"/>
      <c r="AE213" s="274"/>
      <c r="AF213" s="274"/>
      <c r="AG213" s="274"/>
      <c r="AH213" s="274"/>
      <c r="AI213" s="274"/>
      <c r="AJ213" s="274"/>
      <c r="AK213" s="275"/>
      <c r="AL213" s="275"/>
      <c r="AM213" s="275"/>
      <c r="AN213" s="275"/>
      <c r="AO213" s="275"/>
      <c r="AP213" s="275"/>
      <c r="AQ213" s="276"/>
      <c r="AR213" s="276"/>
      <c r="AS213" s="276"/>
      <c r="AT213" s="276"/>
      <c r="AU213" s="276"/>
      <c r="AV213" s="276"/>
      <c r="AW213" s="277"/>
      <c r="AX213" s="277"/>
      <c r="AY213" s="277"/>
      <c r="AZ213" s="277"/>
      <c r="BA213" s="277"/>
      <c r="BB213" s="277"/>
      <c r="BC213" s="278"/>
      <c r="BD213" s="278"/>
      <c r="BE213" s="278"/>
      <c r="BF213" s="278"/>
      <c r="BG213" s="278"/>
      <c r="BH213" s="278"/>
      <c r="BI213" s="279"/>
      <c r="BJ213" s="279"/>
      <c r="BK213" s="279"/>
      <c r="BL213" s="279"/>
      <c r="BM213" s="279"/>
      <c r="BN213" s="279"/>
      <c r="BO213" s="280"/>
      <c r="BP213" s="280"/>
      <c r="BQ213" s="280"/>
      <c r="BR213" s="280"/>
      <c r="BS213" s="280"/>
      <c r="BT213" s="280"/>
      <c r="BU213" s="281"/>
      <c r="BV213" s="281"/>
      <c r="BW213" s="281"/>
      <c r="BX213" s="281"/>
      <c r="BY213" s="281"/>
      <c r="BZ213" s="281"/>
      <c r="CA213" s="282"/>
      <c r="CB213" s="282"/>
      <c r="CC213" s="282"/>
      <c r="CD213" s="282"/>
      <c r="CE213" s="282"/>
      <c r="CF213" s="282"/>
      <c r="CG213" s="283"/>
      <c r="CH213" s="283"/>
      <c r="CI213" s="283"/>
      <c r="CJ213" s="283"/>
      <c r="CK213" s="283"/>
      <c r="CL213" s="283"/>
      <c r="CM213" s="284"/>
      <c r="CN213" s="284"/>
      <c r="CO213" s="284"/>
      <c r="CP213" s="284"/>
      <c r="CQ213" s="284"/>
      <c r="CR213" s="284"/>
      <c r="CS213" s="283"/>
      <c r="CT213" s="283"/>
      <c r="CU213" s="283"/>
      <c r="CV213" s="283"/>
      <c r="CW213" s="283"/>
      <c r="CX213" s="283"/>
      <c r="CY213" s="273"/>
      <c r="CZ213" s="285"/>
      <c r="DA213" s="286"/>
      <c r="DB213" s="287"/>
    </row>
    <row r="214" ht="15.75" customHeight="1">
      <c r="A214" s="304"/>
      <c r="B214" s="265"/>
      <c r="C214" s="266"/>
      <c r="D214" s="266"/>
      <c r="E214" s="266"/>
      <c r="F214" s="267"/>
      <c r="G214" s="267"/>
      <c r="H214" s="267"/>
      <c r="I214" s="267"/>
      <c r="J214" s="267"/>
      <c r="K214" s="267"/>
      <c r="L214" s="267"/>
      <c r="M214" s="269"/>
      <c r="N214" s="269"/>
      <c r="O214" s="269"/>
      <c r="P214" s="269"/>
      <c r="Q214" s="269"/>
      <c r="R214" s="269"/>
      <c r="S214" s="271"/>
      <c r="T214" s="271"/>
      <c r="U214" s="271"/>
      <c r="V214" s="271"/>
      <c r="W214" s="271"/>
      <c r="X214" s="271"/>
      <c r="Y214" s="273"/>
      <c r="Z214" s="273"/>
      <c r="AA214" s="273"/>
      <c r="AB214" s="273"/>
      <c r="AC214" s="273"/>
      <c r="AD214" s="273"/>
      <c r="AE214" s="274"/>
      <c r="AF214" s="274"/>
      <c r="AG214" s="274"/>
      <c r="AH214" s="274"/>
      <c r="AI214" s="274"/>
      <c r="AJ214" s="274"/>
      <c r="AK214" s="275"/>
      <c r="AL214" s="275"/>
      <c r="AM214" s="275"/>
      <c r="AN214" s="275"/>
      <c r="AO214" s="275"/>
      <c r="AP214" s="275"/>
      <c r="AQ214" s="276"/>
      <c r="AR214" s="276"/>
      <c r="AS214" s="276"/>
      <c r="AT214" s="276"/>
      <c r="AU214" s="276"/>
      <c r="AV214" s="276"/>
      <c r="AW214" s="277"/>
      <c r="AX214" s="277"/>
      <c r="AY214" s="277"/>
      <c r="AZ214" s="277"/>
      <c r="BA214" s="277"/>
      <c r="BB214" s="277"/>
      <c r="BC214" s="278"/>
      <c r="BD214" s="278"/>
      <c r="BE214" s="278"/>
      <c r="BF214" s="278"/>
      <c r="BG214" s="278"/>
      <c r="BH214" s="278"/>
      <c r="BI214" s="279"/>
      <c r="BJ214" s="279"/>
      <c r="BK214" s="279"/>
      <c r="BL214" s="279"/>
      <c r="BM214" s="279"/>
      <c r="BN214" s="279"/>
      <c r="BO214" s="280"/>
      <c r="BP214" s="280"/>
      <c r="BQ214" s="280"/>
      <c r="BR214" s="280"/>
      <c r="BS214" s="280"/>
      <c r="BT214" s="280"/>
      <c r="BU214" s="281"/>
      <c r="BV214" s="281"/>
      <c r="BW214" s="281"/>
      <c r="BX214" s="281"/>
      <c r="BY214" s="281"/>
      <c r="BZ214" s="281"/>
      <c r="CA214" s="282"/>
      <c r="CB214" s="282"/>
      <c r="CC214" s="282"/>
      <c r="CD214" s="282"/>
      <c r="CE214" s="282"/>
      <c r="CF214" s="282"/>
      <c r="CG214" s="283"/>
      <c r="CH214" s="283"/>
      <c r="CI214" s="283"/>
      <c r="CJ214" s="283"/>
      <c r="CK214" s="283"/>
      <c r="CL214" s="283"/>
      <c r="CM214" s="284"/>
      <c r="CN214" s="284"/>
      <c r="CO214" s="284"/>
      <c r="CP214" s="284"/>
      <c r="CQ214" s="284"/>
      <c r="CR214" s="284"/>
      <c r="CS214" s="283"/>
      <c r="CT214" s="283"/>
      <c r="CU214" s="283"/>
      <c r="CV214" s="283"/>
      <c r="CW214" s="283"/>
      <c r="CX214" s="283"/>
      <c r="CY214" s="273"/>
      <c r="CZ214" s="285"/>
      <c r="DA214" s="286"/>
      <c r="DB214" s="287"/>
    </row>
    <row r="215" ht="15.75" customHeight="1">
      <c r="A215" s="304"/>
      <c r="B215" s="265"/>
      <c r="C215" s="266"/>
      <c r="D215" s="266"/>
      <c r="E215" s="266"/>
      <c r="F215" s="267"/>
      <c r="G215" s="267"/>
      <c r="H215" s="267"/>
      <c r="I215" s="267"/>
      <c r="J215" s="267"/>
      <c r="K215" s="267"/>
      <c r="L215" s="267"/>
      <c r="M215" s="269"/>
      <c r="N215" s="269"/>
      <c r="O215" s="269"/>
      <c r="P215" s="269"/>
      <c r="Q215" s="269"/>
      <c r="R215" s="269"/>
      <c r="S215" s="271"/>
      <c r="T215" s="271"/>
      <c r="U215" s="271"/>
      <c r="V215" s="271"/>
      <c r="W215" s="271"/>
      <c r="X215" s="271"/>
      <c r="Y215" s="273"/>
      <c r="Z215" s="273"/>
      <c r="AA215" s="273"/>
      <c r="AB215" s="273"/>
      <c r="AC215" s="273"/>
      <c r="AD215" s="273"/>
      <c r="AE215" s="274"/>
      <c r="AF215" s="274"/>
      <c r="AG215" s="274"/>
      <c r="AH215" s="274"/>
      <c r="AI215" s="274"/>
      <c r="AJ215" s="274"/>
      <c r="AK215" s="275"/>
      <c r="AL215" s="275"/>
      <c r="AM215" s="275"/>
      <c r="AN215" s="275"/>
      <c r="AO215" s="275"/>
      <c r="AP215" s="275"/>
      <c r="AQ215" s="276"/>
      <c r="AR215" s="276"/>
      <c r="AS215" s="276"/>
      <c r="AT215" s="276"/>
      <c r="AU215" s="276"/>
      <c r="AV215" s="276"/>
      <c r="AW215" s="277"/>
      <c r="AX215" s="277"/>
      <c r="AY215" s="277"/>
      <c r="AZ215" s="277"/>
      <c r="BA215" s="277"/>
      <c r="BB215" s="277"/>
      <c r="BC215" s="278"/>
      <c r="BD215" s="278"/>
      <c r="BE215" s="278"/>
      <c r="BF215" s="278"/>
      <c r="BG215" s="278"/>
      <c r="BH215" s="278"/>
      <c r="BI215" s="279"/>
      <c r="BJ215" s="279"/>
      <c r="BK215" s="279"/>
      <c r="BL215" s="279"/>
      <c r="BM215" s="279"/>
      <c r="BN215" s="279"/>
      <c r="BO215" s="280"/>
      <c r="BP215" s="280"/>
      <c r="BQ215" s="280"/>
      <c r="BR215" s="280"/>
      <c r="BS215" s="280"/>
      <c r="BT215" s="280"/>
      <c r="BU215" s="281"/>
      <c r="BV215" s="281"/>
      <c r="BW215" s="281"/>
      <c r="BX215" s="281"/>
      <c r="BY215" s="281"/>
      <c r="BZ215" s="281"/>
      <c r="CA215" s="282"/>
      <c r="CB215" s="282"/>
      <c r="CC215" s="282"/>
      <c r="CD215" s="282"/>
      <c r="CE215" s="282"/>
      <c r="CF215" s="282"/>
      <c r="CG215" s="283"/>
      <c r="CH215" s="283"/>
      <c r="CI215" s="283"/>
      <c r="CJ215" s="283"/>
      <c r="CK215" s="283"/>
      <c r="CL215" s="283"/>
      <c r="CM215" s="284"/>
      <c r="CN215" s="284"/>
      <c r="CO215" s="284"/>
      <c r="CP215" s="284"/>
      <c r="CQ215" s="284"/>
      <c r="CR215" s="284"/>
      <c r="CS215" s="283"/>
      <c r="CT215" s="283"/>
      <c r="CU215" s="283"/>
      <c r="CV215" s="283"/>
      <c r="CW215" s="283"/>
      <c r="CX215" s="283"/>
      <c r="CY215" s="273"/>
      <c r="CZ215" s="285"/>
      <c r="DA215" s="286"/>
      <c r="DB215" s="287"/>
    </row>
    <row r="216" ht="15.75" customHeight="1">
      <c r="A216" s="304"/>
      <c r="B216" s="265"/>
      <c r="C216" s="266"/>
      <c r="D216" s="266"/>
      <c r="E216" s="266"/>
      <c r="F216" s="267"/>
      <c r="G216" s="267"/>
      <c r="H216" s="267"/>
      <c r="I216" s="267"/>
      <c r="J216" s="267"/>
      <c r="K216" s="267"/>
      <c r="L216" s="267"/>
      <c r="M216" s="269"/>
      <c r="N216" s="269"/>
      <c r="O216" s="269"/>
      <c r="P216" s="269"/>
      <c r="Q216" s="269"/>
      <c r="R216" s="269"/>
      <c r="S216" s="271"/>
      <c r="T216" s="271"/>
      <c r="U216" s="271"/>
      <c r="V216" s="271"/>
      <c r="W216" s="271"/>
      <c r="X216" s="271"/>
      <c r="Y216" s="273"/>
      <c r="Z216" s="273"/>
      <c r="AA216" s="273"/>
      <c r="AB216" s="273"/>
      <c r="AC216" s="273"/>
      <c r="AD216" s="273"/>
      <c r="AE216" s="274"/>
      <c r="AF216" s="274"/>
      <c r="AG216" s="274"/>
      <c r="AH216" s="274"/>
      <c r="AI216" s="274"/>
      <c r="AJ216" s="274"/>
      <c r="AK216" s="275"/>
      <c r="AL216" s="275"/>
      <c r="AM216" s="275"/>
      <c r="AN216" s="275"/>
      <c r="AO216" s="275"/>
      <c r="AP216" s="275"/>
      <c r="AQ216" s="276"/>
      <c r="AR216" s="276"/>
      <c r="AS216" s="276"/>
      <c r="AT216" s="276"/>
      <c r="AU216" s="276"/>
      <c r="AV216" s="276"/>
      <c r="AW216" s="277"/>
      <c r="AX216" s="277"/>
      <c r="AY216" s="277"/>
      <c r="AZ216" s="277"/>
      <c r="BA216" s="277"/>
      <c r="BB216" s="277"/>
      <c r="BC216" s="278"/>
      <c r="BD216" s="278"/>
      <c r="BE216" s="278"/>
      <c r="BF216" s="278"/>
      <c r="BG216" s="278"/>
      <c r="BH216" s="278"/>
      <c r="BI216" s="279"/>
      <c r="BJ216" s="279"/>
      <c r="BK216" s="279"/>
      <c r="BL216" s="279"/>
      <c r="BM216" s="279"/>
      <c r="BN216" s="279"/>
      <c r="BO216" s="280"/>
      <c r="BP216" s="280"/>
      <c r="BQ216" s="280"/>
      <c r="BR216" s="280"/>
      <c r="BS216" s="280"/>
      <c r="BT216" s="280"/>
      <c r="BU216" s="281"/>
      <c r="BV216" s="281"/>
      <c r="BW216" s="281"/>
      <c r="BX216" s="281"/>
      <c r="BY216" s="281"/>
      <c r="BZ216" s="281"/>
      <c r="CA216" s="282"/>
      <c r="CB216" s="282"/>
      <c r="CC216" s="282"/>
      <c r="CD216" s="282"/>
      <c r="CE216" s="282"/>
      <c r="CF216" s="282"/>
      <c r="CG216" s="283"/>
      <c r="CH216" s="283"/>
      <c r="CI216" s="283"/>
      <c r="CJ216" s="283"/>
      <c r="CK216" s="283"/>
      <c r="CL216" s="283"/>
      <c r="CM216" s="284"/>
      <c r="CN216" s="284"/>
      <c r="CO216" s="284"/>
      <c r="CP216" s="284"/>
      <c r="CQ216" s="284"/>
      <c r="CR216" s="284"/>
      <c r="CS216" s="283"/>
      <c r="CT216" s="283"/>
      <c r="CU216" s="283"/>
      <c r="CV216" s="283"/>
      <c r="CW216" s="283"/>
      <c r="CX216" s="283"/>
      <c r="CY216" s="273"/>
      <c r="CZ216" s="285"/>
      <c r="DA216" s="286"/>
      <c r="DB216" s="287"/>
    </row>
    <row r="217" ht="15.75" customHeight="1">
      <c r="A217" s="304"/>
      <c r="B217" s="265"/>
      <c r="C217" s="266"/>
      <c r="D217" s="266"/>
      <c r="E217" s="266"/>
      <c r="F217" s="267"/>
      <c r="G217" s="267"/>
      <c r="H217" s="267"/>
      <c r="I217" s="267"/>
      <c r="J217" s="267"/>
      <c r="K217" s="267"/>
      <c r="L217" s="267"/>
      <c r="M217" s="269"/>
      <c r="N217" s="269"/>
      <c r="O217" s="269"/>
      <c r="P217" s="269"/>
      <c r="Q217" s="269"/>
      <c r="R217" s="269"/>
      <c r="S217" s="271"/>
      <c r="T217" s="271"/>
      <c r="U217" s="271"/>
      <c r="V217" s="271"/>
      <c r="W217" s="271"/>
      <c r="X217" s="271"/>
      <c r="Y217" s="273"/>
      <c r="Z217" s="273"/>
      <c r="AA217" s="273"/>
      <c r="AB217" s="273"/>
      <c r="AC217" s="273"/>
      <c r="AD217" s="273"/>
      <c r="AE217" s="274"/>
      <c r="AF217" s="274"/>
      <c r="AG217" s="274"/>
      <c r="AH217" s="274"/>
      <c r="AI217" s="274"/>
      <c r="AJ217" s="274"/>
      <c r="AK217" s="275"/>
      <c r="AL217" s="275"/>
      <c r="AM217" s="275"/>
      <c r="AN217" s="275"/>
      <c r="AO217" s="275"/>
      <c r="AP217" s="275"/>
      <c r="AQ217" s="276"/>
      <c r="AR217" s="276"/>
      <c r="AS217" s="276"/>
      <c r="AT217" s="276"/>
      <c r="AU217" s="276"/>
      <c r="AV217" s="276"/>
      <c r="AW217" s="277"/>
      <c r="AX217" s="277"/>
      <c r="AY217" s="277"/>
      <c r="AZ217" s="277"/>
      <c r="BA217" s="277"/>
      <c r="BB217" s="277"/>
      <c r="BC217" s="278"/>
      <c r="BD217" s="278"/>
      <c r="BE217" s="278"/>
      <c r="BF217" s="278"/>
      <c r="BG217" s="278"/>
      <c r="BH217" s="278"/>
      <c r="BI217" s="279"/>
      <c r="BJ217" s="279"/>
      <c r="BK217" s="279"/>
      <c r="BL217" s="279"/>
      <c r="BM217" s="279"/>
      <c r="BN217" s="279"/>
      <c r="BO217" s="280"/>
      <c r="BP217" s="280"/>
      <c r="BQ217" s="280"/>
      <c r="BR217" s="280"/>
      <c r="BS217" s="280"/>
      <c r="BT217" s="280"/>
      <c r="BU217" s="281"/>
      <c r="BV217" s="281"/>
      <c r="BW217" s="281"/>
      <c r="BX217" s="281"/>
      <c r="BY217" s="281"/>
      <c r="BZ217" s="281"/>
      <c r="CA217" s="282"/>
      <c r="CB217" s="282"/>
      <c r="CC217" s="282"/>
      <c r="CD217" s="282"/>
      <c r="CE217" s="282"/>
      <c r="CF217" s="282"/>
      <c r="CG217" s="283"/>
      <c r="CH217" s="283"/>
      <c r="CI217" s="283"/>
      <c r="CJ217" s="283"/>
      <c r="CK217" s="283"/>
      <c r="CL217" s="283"/>
      <c r="CM217" s="284"/>
      <c r="CN217" s="284"/>
      <c r="CO217" s="284"/>
      <c r="CP217" s="284"/>
      <c r="CQ217" s="284"/>
      <c r="CR217" s="284"/>
      <c r="CS217" s="283"/>
      <c r="CT217" s="283"/>
      <c r="CU217" s="283"/>
      <c r="CV217" s="283"/>
      <c r="CW217" s="283"/>
      <c r="CX217" s="283"/>
      <c r="CY217" s="273"/>
      <c r="CZ217" s="285"/>
      <c r="DA217" s="286"/>
      <c r="DB217" s="287"/>
    </row>
    <row r="218" ht="15.75" customHeight="1">
      <c r="A218" s="304"/>
      <c r="B218" s="265"/>
      <c r="C218" s="266"/>
      <c r="D218" s="266"/>
      <c r="E218" s="266"/>
      <c r="F218" s="267"/>
      <c r="G218" s="267"/>
      <c r="H218" s="267"/>
      <c r="I218" s="267"/>
      <c r="J218" s="267"/>
      <c r="K218" s="267"/>
      <c r="L218" s="267"/>
      <c r="M218" s="269"/>
      <c r="N218" s="269"/>
      <c r="O218" s="269"/>
      <c r="P218" s="269"/>
      <c r="Q218" s="269"/>
      <c r="R218" s="269"/>
      <c r="S218" s="271"/>
      <c r="T218" s="271"/>
      <c r="U218" s="271"/>
      <c r="V218" s="271"/>
      <c r="W218" s="271"/>
      <c r="X218" s="271"/>
      <c r="Y218" s="273"/>
      <c r="Z218" s="273"/>
      <c r="AA218" s="273"/>
      <c r="AB218" s="273"/>
      <c r="AC218" s="273"/>
      <c r="AD218" s="273"/>
      <c r="AE218" s="274"/>
      <c r="AF218" s="274"/>
      <c r="AG218" s="274"/>
      <c r="AH218" s="274"/>
      <c r="AI218" s="274"/>
      <c r="AJ218" s="274"/>
      <c r="AK218" s="275"/>
      <c r="AL218" s="275"/>
      <c r="AM218" s="275"/>
      <c r="AN218" s="275"/>
      <c r="AO218" s="275"/>
      <c r="AP218" s="275"/>
      <c r="AQ218" s="276"/>
      <c r="AR218" s="276"/>
      <c r="AS218" s="276"/>
      <c r="AT218" s="276"/>
      <c r="AU218" s="276"/>
      <c r="AV218" s="276"/>
      <c r="AW218" s="277"/>
      <c r="AX218" s="277"/>
      <c r="AY218" s="277"/>
      <c r="AZ218" s="277"/>
      <c r="BA218" s="277"/>
      <c r="BB218" s="277"/>
      <c r="BC218" s="278"/>
      <c r="BD218" s="278"/>
      <c r="BE218" s="278"/>
      <c r="BF218" s="278"/>
      <c r="BG218" s="278"/>
      <c r="BH218" s="278"/>
      <c r="BI218" s="279"/>
      <c r="BJ218" s="279"/>
      <c r="BK218" s="279"/>
      <c r="BL218" s="279"/>
      <c r="BM218" s="279"/>
      <c r="BN218" s="279"/>
      <c r="BO218" s="280"/>
      <c r="BP218" s="280"/>
      <c r="BQ218" s="280"/>
      <c r="BR218" s="280"/>
      <c r="BS218" s="280"/>
      <c r="BT218" s="280"/>
      <c r="BU218" s="281"/>
      <c r="BV218" s="281"/>
      <c r="BW218" s="281"/>
      <c r="BX218" s="281"/>
      <c r="BY218" s="281"/>
      <c r="BZ218" s="281"/>
      <c r="CA218" s="282"/>
      <c r="CB218" s="282"/>
      <c r="CC218" s="282"/>
      <c r="CD218" s="282"/>
      <c r="CE218" s="282"/>
      <c r="CF218" s="282"/>
      <c r="CG218" s="283"/>
      <c r="CH218" s="283"/>
      <c r="CI218" s="283"/>
      <c r="CJ218" s="283"/>
      <c r="CK218" s="283"/>
      <c r="CL218" s="283"/>
      <c r="CM218" s="284"/>
      <c r="CN218" s="284"/>
      <c r="CO218" s="284"/>
      <c r="CP218" s="284"/>
      <c r="CQ218" s="284"/>
      <c r="CR218" s="284"/>
      <c r="CS218" s="283"/>
      <c r="CT218" s="283"/>
      <c r="CU218" s="283"/>
      <c r="CV218" s="283"/>
      <c r="CW218" s="283"/>
      <c r="CX218" s="283"/>
      <c r="CY218" s="273"/>
      <c r="CZ218" s="285"/>
      <c r="DA218" s="286"/>
      <c r="DB218" s="287"/>
    </row>
    <row r="219" ht="15.75" customHeight="1">
      <c r="A219" s="304"/>
      <c r="B219" s="265"/>
      <c r="C219" s="266"/>
      <c r="D219" s="266"/>
      <c r="E219" s="266"/>
      <c r="F219" s="267"/>
      <c r="G219" s="267"/>
      <c r="H219" s="267"/>
      <c r="I219" s="267"/>
      <c r="J219" s="267"/>
      <c r="K219" s="267"/>
      <c r="L219" s="267"/>
      <c r="M219" s="269"/>
      <c r="N219" s="269"/>
      <c r="O219" s="269"/>
      <c r="P219" s="269"/>
      <c r="Q219" s="269"/>
      <c r="R219" s="269"/>
      <c r="S219" s="271"/>
      <c r="T219" s="271"/>
      <c r="U219" s="271"/>
      <c r="V219" s="271"/>
      <c r="W219" s="271"/>
      <c r="X219" s="271"/>
      <c r="Y219" s="273"/>
      <c r="Z219" s="273"/>
      <c r="AA219" s="273"/>
      <c r="AB219" s="273"/>
      <c r="AC219" s="273"/>
      <c r="AD219" s="273"/>
      <c r="AE219" s="274"/>
      <c r="AF219" s="274"/>
      <c r="AG219" s="274"/>
      <c r="AH219" s="274"/>
      <c r="AI219" s="274"/>
      <c r="AJ219" s="274"/>
      <c r="AK219" s="275"/>
      <c r="AL219" s="275"/>
      <c r="AM219" s="275"/>
      <c r="AN219" s="275"/>
      <c r="AO219" s="275"/>
      <c r="AP219" s="275"/>
      <c r="AQ219" s="276"/>
      <c r="AR219" s="276"/>
      <c r="AS219" s="276"/>
      <c r="AT219" s="276"/>
      <c r="AU219" s="276"/>
      <c r="AV219" s="276"/>
      <c r="AW219" s="277"/>
      <c r="AX219" s="277"/>
      <c r="AY219" s="277"/>
      <c r="AZ219" s="277"/>
      <c r="BA219" s="277"/>
      <c r="BB219" s="277"/>
      <c r="BC219" s="278"/>
      <c r="BD219" s="278"/>
      <c r="BE219" s="278"/>
      <c r="BF219" s="278"/>
      <c r="BG219" s="278"/>
      <c r="BH219" s="278"/>
      <c r="BI219" s="279"/>
      <c r="BJ219" s="279"/>
      <c r="BK219" s="279"/>
      <c r="BL219" s="279"/>
      <c r="BM219" s="279"/>
      <c r="BN219" s="279"/>
      <c r="BO219" s="280"/>
      <c r="BP219" s="280"/>
      <c r="BQ219" s="280"/>
      <c r="BR219" s="280"/>
      <c r="BS219" s="280"/>
      <c r="BT219" s="280"/>
      <c r="BU219" s="281"/>
      <c r="BV219" s="281"/>
      <c r="BW219" s="281"/>
      <c r="BX219" s="281"/>
      <c r="BY219" s="281"/>
      <c r="BZ219" s="281"/>
      <c r="CA219" s="282"/>
      <c r="CB219" s="282"/>
      <c r="CC219" s="282"/>
      <c r="CD219" s="282"/>
      <c r="CE219" s="282"/>
      <c r="CF219" s="282"/>
      <c r="CG219" s="283"/>
      <c r="CH219" s="283"/>
      <c r="CI219" s="283"/>
      <c r="CJ219" s="283"/>
      <c r="CK219" s="283"/>
      <c r="CL219" s="283"/>
      <c r="CM219" s="284"/>
      <c r="CN219" s="284"/>
      <c r="CO219" s="284"/>
      <c r="CP219" s="284"/>
      <c r="CQ219" s="284"/>
      <c r="CR219" s="284"/>
      <c r="CS219" s="283"/>
      <c r="CT219" s="283"/>
      <c r="CU219" s="283"/>
      <c r="CV219" s="283"/>
      <c r="CW219" s="283"/>
      <c r="CX219" s="283"/>
      <c r="CY219" s="273"/>
      <c r="CZ219" s="285"/>
      <c r="DA219" s="286"/>
      <c r="DB219" s="287"/>
    </row>
    <row r="220" ht="15.75" customHeight="1">
      <c r="A220" s="304"/>
      <c r="B220" s="265"/>
      <c r="C220" s="266"/>
      <c r="D220" s="266"/>
      <c r="E220" s="266"/>
      <c r="F220" s="267"/>
      <c r="G220" s="267"/>
      <c r="H220" s="267"/>
      <c r="I220" s="267"/>
      <c r="J220" s="267"/>
      <c r="K220" s="267"/>
      <c r="L220" s="267"/>
      <c r="M220" s="269"/>
      <c r="N220" s="269"/>
      <c r="O220" s="269"/>
      <c r="P220" s="269"/>
      <c r="Q220" s="269"/>
      <c r="R220" s="269"/>
      <c r="S220" s="271"/>
      <c r="T220" s="271"/>
      <c r="U220" s="271"/>
      <c r="V220" s="271"/>
      <c r="W220" s="271"/>
      <c r="X220" s="271"/>
      <c r="Y220" s="273"/>
      <c r="Z220" s="273"/>
      <c r="AA220" s="273"/>
      <c r="AB220" s="273"/>
      <c r="AC220" s="273"/>
      <c r="AD220" s="273"/>
      <c r="AE220" s="274"/>
      <c r="AF220" s="274"/>
      <c r="AG220" s="274"/>
      <c r="AH220" s="274"/>
      <c r="AI220" s="274"/>
      <c r="AJ220" s="274"/>
      <c r="AK220" s="275"/>
      <c r="AL220" s="275"/>
      <c r="AM220" s="275"/>
      <c r="AN220" s="275"/>
      <c r="AO220" s="275"/>
      <c r="AP220" s="275"/>
      <c r="AQ220" s="276"/>
      <c r="AR220" s="276"/>
      <c r="AS220" s="276"/>
      <c r="AT220" s="276"/>
      <c r="AU220" s="276"/>
      <c r="AV220" s="276"/>
      <c r="AW220" s="277"/>
      <c r="AX220" s="277"/>
      <c r="AY220" s="277"/>
      <c r="AZ220" s="277"/>
      <c r="BA220" s="277"/>
      <c r="BB220" s="277"/>
      <c r="BC220" s="278"/>
      <c r="BD220" s="278"/>
      <c r="BE220" s="278"/>
      <c r="BF220" s="278"/>
      <c r="BG220" s="278"/>
      <c r="BH220" s="278"/>
      <c r="BI220" s="279"/>
      <c r="BJ220" s="279"/>
      <c r="BK220" s="279"/>
      <c r="BL220" s="279"/>
      <c r="BM220" s="279"/>
      <c r="BN220" s="279"/>
      <c r="BO220" s="280"/>
      <c r="BP220" s="280"/>
      <c r="BQ220" s="280"/>
      <c r="BR220" s="280"/>
      <c r="BS220" s="280"/>
      <c r="BT220" s="280"/>
      <c r="BU220" s="281"/>
      <c r="BV220" s="281"/>
      <c r="BW220" s="281"/>
      <c r="BX220" s="281"/>
      <c r="BY220" s="281"/>
      <c r="BZ220" s="281"/>
      <c r="CA220" s="282"/>
      <c r="CB220" s="282"/>
      <c r="CC220" s="282"/>
      <c r="CD220" s="282"/>
      <c r="CE220" s="282"/>
      <c r="CF220" s="282"/>
      <c r="CG220" s="283"/>
      <c r="CH220" s="283"/>
      <c r="CI220" s="283"/>
      <c r="CJ220" s="283"/>
      <c r="CK220" s="283"/>
      <c r="CL220" s="283"/>
      <c r="CM220" s="284"/>
      <c r="CN220" s="284"/>
      <c r="CO220" s="284"/>
      <c r="CP220" s="284"/>
      <c r="CQ220" s="284"/>
      <c r="CR220" s="284"/>
      <c r="CS220" s="283"/>
      <c r="CT220" s="283"/>
      <c r="CU220" s="283"/>
      <c r="CV220" s="283"/>
      <c r="CW220" s="283"/>
      <c r="CX220" s="283"/>
      <c r="CY220" s="273"/>
      <c r="CZ220" s="285"/>
      <c r="DA220" s="286"/>
      <c r="DB220" s="287"/>
    </row>
    <row r="221" ht="15.75" customHeight="1">
      <c r="A221" s="304"/>
      <c r="B221" s="265"/>
      <c r="C221" s="266"/>
      <c r="D221" s="266"/>
      <c r="E221" s="266"/>
      <c r="F221" s="267"/>
      <c r="G221" s="267"/>
      <c r="H221" s="267"/>
      <c r="I221" s="267"/>
      <c r="J221" s="267"/>
      <c r="K221" s="267"/>
      <c r="L221" s="267"/>
      <c r="M221" s="269"/>
      <c r="N221" s="269"/>
      <c r="O221" s="269"/>
      <c r="P221" s="269"/>
      <c r="Q221" s="269"/>
      <c r="R221" s="269"/>
      <c r="S221" s="271"/>
      <c r="T221" s="271"/>
      <c r="U221" s="271"/>
      <c r="V221" s="271"/>
      <c r="W221" s="271"/>
      <c r="X221" s="271"/>
      <c r="Y221" s="273"/>
      <c r="Z221" s="273"/>
      <c r="AA221" s="273"/>
      <c r="AB221" s="273"/>
      <c r="AC221" s="273"/>
      <c r="AD221" s="273"/>
      <c r="AE221" s="274"/>
      <c r="AF221" s="274"/>
      <c r="AG221" s="274"/>
      <c r="AH221" s="274"/>
      <c r="AI221" s="274"/>
      <c r="AJ221" s="274"/>
      <c r="AK221" s="275"/>
      <c r="AL221" s="275"/>
      <c r="AM221" s="275"/>
      <c r="AN221" s="275"/>
      <c r="AO221" s="275"/>
      <c r="AP221" s="275"/>
      <c r="AQ221" s="276"/>
      <c r="AR221" s="276"/>
      <c r="AS221" s="276"/>
      <c r="AT221" s="276"/>
      <c r="AU221" s="276"/>
      <c r="AV221" s="276"/>
      <c r="AW221" s="277"/>
      <c r="AX221" s="277"/>
      <c r="AY221" s="277"/>
      <c r="AZ221" s="277"/>
      <c r="BA221" s="277"/>
      <c r="BB221" s="277"/>
      <c r="BC221" s="278"/>
      <c r="BD221" s="278"/>
      <c r="BE221" s="278"/>
      <c r="BF221" s="278"/>
      <c r="BG221" s="278"/>
      <c r="BH221" s="278"/>
      <c r="BI221" s="279"/>
      <c r="BJ221" s="279"/>
      <c r="BK221" s="279"/>
      <c r="BL221" s="279"/>
      <c r="BM221" s="279"/>
      <c r="BN221" s="279"/>
      <c r="BO221" s="280"/>
      <c r="BP221" s="280"/>
      <c r="BQ221" s="280"/>
      <c r="BR221" s="280"/>
      <c r="BS221" s="280"/>
      <c r="BT221" s="280"/>
      <c r="BU221" s="281"/>
      <c r="BV221" s="281"/>
      <c r="BW221" s="281"/>
      <c r="BX221" s="281"/>
      <c r="BY221" s="281"/>
      <c r="BZ221" s="281"/>
      <c r="CA221" s="282"/>
      <c r="CB221" s="282"/>
      <c r="CC221" s="282"/>
      <c r="CD221" s="282"/>
      <c r="CE221" s="282"/>
      <c r="CF221" s="282"/>
      <c r="CG221" s="283"/>
      <c r="CH221" s="283"/>
      <c r="CI221" s="283"/>
      <c r="CJ221" s="283"/>
      <c r="CK221" s="283"/>
      <c r="CL221" s="283"/>
      <c r="CM221" s="284"/>
      <c r="CN221" s="284"/>
      <c r="CO221" s="284"/>
      <c r="CP221" s="284"/>
      <c r="CQ221" s="284"/>
      <c r="CR221" s="284"/>
      <c r="CS221" s="283"/>
      <c r="CT221" s="283"/>
      <c r="CU221" s="283"/>
      <c r="CV221" s="283"/>
      <c r="CW221" s="283"/>
      <c r="CX221" s="283"/>
      <c r="CY221" s="273"/>
      <c r="CZ221" s="285"/>
      <c r="DA221" s="286"/>
      <c r="DB221" s="287"/>
    </row>
    <row r="222" ht="15.75" customHeight="1">
      <c r="A222" s="304"/>
      <c r="B222" s="265"/>
      <c r="C222" s="266"/>
      <c r="D222" s="266"/>
      <c r="E222" s="266"/>
      <c r="F222" s="267"/>
      <c r="G222" s="267"/>
      <c r="H222" s="267"/>
      <c r="I222" s="267"/>
      <c r="J222" s="267"/>
      <c r="K222" s="267"/>
      <c r="L222" s="267"/>
      <c r="M222" s="269"/>
      <c r="N222" s="269"/>
      <c r="O222" s="269"/>
      <c r="P222" s="269"/>
      <c r="Q222" s="269"/>
      <c r="R222" s="269"/>
      <c r="S222" s="271"/>
      <c r="T222" s="271"/>
      <c r="U222" s="271"/>
      <c r="V222" s="271"/>
      <c r="W222" s="271"/>
      <c r="X222" s="271"/>
      <c r="Y222" s="273"/>
      <c r="Z222" s="273"/>
      <c r="AA222" s="273"/>
      <c r="AB222" s="273"/>
      <c r="AC222" s="273"/>
      <c r="AD222" s="273"/>
      <c r="AE222" s="274"/>
      <c r="AF222" s="274"/>
      <c r="AG222" s="274"/>
      <c r="AH222" s="274"/>
      <c r="AI222" s="274"/>
      <c r="AJ222" s="274"/>
      <c r="AK222" s="275"/>
      <c r="AL222" s="275"/>
      <c r="AM222" s="275"/>
      <c r="AN222" s="275"/>
      <c r="AO222" s="275"/>
      <c r="AP222" s="275"/>
      <c r="AQ222" s="276"/>
      <c r="AR222" s="276"/>
      <c r="AS222" s="276"/>
      <c r="AT222" s="276"/>
      <c r="AU222" s="276"/>
      <c r="AV222" s="276"/>
      <c r="AW222" s="277"/>
      <c r="AX222" s="277"/>
      <c r="AY222" s="277"/>
      <c r="AZ222" s="277"/>
      <c r="BA222" s="277"/>
      <c r="BB222" s="277"/>
      <c r="BC222" s="278"/>
      <c r="BD222" s="278"/>
      <c r="BE222" s="278"/>
      <c r="BF222" s="278"/>
      <c r="BG222" s="278"/>
      <c r="BH222" s="278"/>
      <c r="BI222" s="279"/>
      <c r="BJ222" s="279"/>
      <c r="BK222" s="279"/>
      <c r="BL222" s="279"/>
      <c r="BM222" s="279"/>
      <c r="BN222" s="279"/>
      <c r="BO222" s="280"/>
      <c r="BP222" s="280"/>
      <c r="BQ222" s="280"/>
      <c r="BR222" s="280"/>
      <c r="BS222" s="280"/>
      <c r="BT222" s="280"/>
      <c r="BU222" s="281"/>
      <c r="BV222" s="281"/>
      <c r="BW222" s="281"/>
      <c r="BX222" s="281"/>
      <c r="BY222" s="281"/>
      <c r="BZ222" s="281"/>
      <c r="CA222" s="282"/>
      <c r="CB222" s="282"/>
      <c r="CC222" s="282"/>
      <c r="CD222" s="282"/>
      <c r="CE222" s="282"/>
      <c r="CF222" s="282"/>
      <c r="CG222" s="283"/>
      <c r="CH222" s="283"/>
      <c r="CI222" s="283"/>
      <c r="CJ222" s="283"/>
      <c r="CK222" s="283"/>
      <c r="CL222" s="283"/>
      <c r="CM222" s="284"/>
      <c r="CN222" s="284"/>
      <c r="CO222" s="284"/>
      <c r="CP222" s="284"/>
      <c r="CQ222" s="284"/>
      <c r="CR222" s="284"/>
      <c r="CS222" s="283"/>
      <c r="CT222" s="283"/>
      <c r="CU222" s="283"/>
      <c r="CV222" s="283"/>
      <c r="CW222" s="283"/>
      <c r="CX222" s="283"/>
      <c r="CY222" s="273"/>
      <c r="CZ222" s="285"/>
      <c r="DA222" s="286"/>
      <c r="DB222" s="287"/>
    </row>
    <row r="223" ht="15.75" customHeight="1">
      <c r="A223" s="304"/>
      <c r="B223" s="265"/>
      <c r="C223" s="266"/>
      <c r="D223" s="266"/>
      <c r="E223" s="266"/>
      <c r="F223" s="267"/>
      <c r="G223" s="267"/>
      <c r="H223" s="267"/>
      <c r="I223" s="267"/>
      <c r="J223" s="267"/>
      <c r="K223" s="267"/>
      <c r="L223" s="267"/>
      <c r="M223" s="269"/>
      <c r="N223" s="269"/>
      <c r="O223" s="269"/>
      <c r="P223" s="269"/>
      <c r="Q223" s="269"/>
      <c r="R223" s="269"/>
      <c r="S223" s="271"/>
      <c r="T223" s="271"/>
      <c r="U223" s="271"/>
      <c r="V223" s="271"/>
      <c r="W223" s="271"/>
      <c r="X223" s="271"/>
      <c r="Y223" s="273"/>
      <c r="Z223" s="273"/>
      <c r="AA223" s="273"/>
      <c r="AB223" s="273"/>
      <c r="AC223" s="273"/>
      <c r="AD223" s="273"/>
      <c r="AE223" s="274"/>
      <c r="AF223" s="274"/>
      <c r="AG223" s="274"/>
      <c r="AH223" s="274"/>
      <c r="AI223" s="274"/>
      <c r="AJ223" s="274"/>
      <c r="AK223" s="275"/>
      <c r="AL223" s="275"/>
      <c r="AM223" s="275"/>
      <c r="AN223" s="275"/>
      <c r="AO223" s="275"/>
      <c r="AP223" s="275"/>
      <c r="AQ223" s="276"/>
      <c r="AR223" s="276"/>
      <c r="AS223" s="276"/>
      <c r="AT223" s="276"/>
      <c r="AU223" s="276"/>
      <c r="AV223" s="276"/>
      <c r="AW223" s="277"/>
      <c r="AX223" s="277"/>
      <c r="AY223" s="277"/>
      <c r="AZ223" s="277"/>
      <c r="BA223" s="277"/>
      <c r="BB223" s="277"/>
      <c r="BC223" s="278"/>
      <c r="BD223" s="278"/>
      <c r="BE223" s="278"/>
      <c r="BF223" s="278"/>
      <c r="BG223" s="278"/>
      <c r="BH223" s="278"/>
      <c r="BI223" s="279"/>
      <c r="BJ223" s="279"/>
      <c r="BK223" s="279"/>
      <c r="BL223" s="279"/>
      <c r="BM223" s="279"/>
      <c r="BN223" s="279"/>
      <c r="BO223" s="280"/>
      <c r="BP223" s="280"/>
      <c r="BQ223" s="280"/>
      <c r="BR223" s="280"/>
      <c r="BS223" s="280"/>
      <c r="BT223" s="280"/>
      <c r="BU223" s="281"/>
      <c r="BV223" s="281"/>
      <c r="BW223" s="281"/>
      <c r="BX223" s="281"/>
      <c r="BY223" s="281"/>
      <c r="BZ223" s="281"/>
      <c r="CA223" s="282"/>
      <c r="CB223" s="282"/>
      <c r="CC223" s="282"/>
      <c r="CD223" s="282"/>
      <c r="CE223" s="282"/>
      <c r="CF223" s="282"/>
      <c r="CG223" s="283"/>
      <c r="CH223" s="283"/>
      <c r="CI223" s="283"/>
      <c r="CJ223" s="283"/>
      <c r="CK223" s="283"/>
      <c r="CL223" s="283"/>
      <c r="CM223" s="284"/>
      <c r="CN223" s="284"/>
      <c r="CO223" s="284"/>
      <c r="CP223" s="284"/>
      <c r="CQ223" s="284"/>
      <c r="CR223" s="284"/>
      <c r="CS223" s="283"/>
      <c r="CT223" s="283"/>
      <c r="CU223" s="283"/>
      <c r="CV223" s="283"/>
      <c r="CW223" s="283"/>
      <c r="CX223" s="283"/>
      <c r="CY223" s="273"/>
      <c r="CZ223" s="285"/>
      <c r="DA223" s="286"/>
      <c r="DB223" s="287"/>
    </row>
    <row r="224" ht="15.75" customHeight="1">
      <c r="A224" s="304"/>
      <c r="B224" s="265"/>
      <c r="C224" s="266"/>
      <c r="D224" s="266"/>
      <c r="E224" s="266"/>
      <c r="F224" s="267"/>
      <c r="G224" s="267"/>
      <c r="H224" s="267"/>
      <c r="I224" s="267"/>
      <c r="J224" s="267"/>
      <c r="K224" s="267"/>
      <c r="L224" s="267"/>
      <c r="M224" s="269"/>
      <c r="N224" s="269"/>
      <c r="O224" s="269"/>
      <c r="P224" s="269"/>
      <c r="Q224" s="269"/>
      <c r="R224" s="269"/>
      <c r="S224" s="271"/>
      <c r="T224" s="271"/>
      <c r="U224" s="271"/>
      <c r="V224" s="271"/>
      <c r="W224" s="271"/>
      <c r="X224" s="271"/>
      <c r="Y224" s="273"/>
      <c r="Z224" s="273"/>
      <c r="AA224" s="273"/>
      <c r="AB224" s="273"/>
      <c r="AC224" s="273"/>
      <c r="AD224" s="273"/>
      <c r="AE224" s="274"/>
      <c r="AF224" s="274"/>
      <c r="AG224" s="274"/>
      <c r="AH224" s="274"/>
      <c r="AI224" s="274"/>
      <c r="AJ224" s="274"/>
      <c r="AK224" s="275"/>
      <c r="AL224" s="275"/>
      <c r="AM224" s="275"/>
      <c r="AN224" s="275"/>
      <c r="AO224" s="275"/>
      <c r="AP224" s="275"/>
      <c r="AQ224" s="276"/>
      <c r="AR224" s="276"/>
      <c r="AS224" s="276"/>
      <c r="AT224" s="276"/>
      <c r="AU224" s="276"/>
      <c r="AV224" s="276"/>
      <c r="AW224" s="277"/>
      <c r="AX224" s="277"/>
      <c r="AY224" s="277"/>
      <c r="AZ224" s="277"/>
      <c r="BA224" s="277"/>
      <c r="BB224" s="277"/>
      <c r="BC224" s="278"/>
      <c r="BD224" s="278"/>
      <c r="BE224" s="278"/>
      <c r="BF224" s="278"/>
      <c r="BG224" s="278"/>
      <c r="BH224" s="278"/>
      <c r="BI224" s="279"/>
      <c r="BJ224" s="279"/>
      <c r="BK224" s="279"/>
      <c r="BL224" s="279"/>
      <c r="BM224" s="279"/>
      <c r="BN224" s="279"/>
      <c r="BO224" s="280"/>
      <c r="BP224" s="280"/>
      <c r="BQ224" s="280"/>
      <c r="BR224" s="280"/>
      <c r="BS224" s="280"/>
      <c r="BT224" s="280"/>
      <c r="BU224" s="281"/>
      <c r="BV224" s="281"/>
      <c r="BW224" s="281"/>
      <c r="BX224" s="281"/>
      <c r="BY224" s="281"/>
      <c r="BZ224" s="281"/>
      <c r="CA224" s="282"/>
      <c r="CB224" s="282"/>
      <c r="CC224" s="282"/>
      <c r="CD224" s="282"/>
      <c r="CE224" s="282"/>
      <c r="CF224" s="282"/>
      <c r="CG224" s="283"/>
      <c r="CH224" s="283"/>
      <c r="CI224" s="283"/>
      <c r="CJ224" s="283"/>
      <c r="CK224" s="283"/>
      <c r="CL224" s="283"/>
      <c r="CM224" s="284"/>
      <c r="CN224" s="284"/>
      <c r="CO224" s="284"/>
      <c r="CP224" s="284"/>
      <c r="CQ224" s="284"/>
      <c r="CR224" s="284"/>
      <c r="CS224" s="283"/>
      <c r="CT224" s="283"/>
      <c r="CU224" s="283"/>
      <c r="CV224" s="283"/>
      <c r="CW224" s="283"/>
      <c r="CX224" s="283"/>
      <c r="CY224" s="273"/>
      <c r="CZ224" s="285"/>
      <c r="DA224" s="286"/>
      <c r="DB224" s="287"/>
    </row>
    <row r="225" ht="15.75" customHeight="1">
      <c r="A225" s="304"/>
      <c r="B225" s="265"/>
      <c r="C225" s="266"/>
      <c r="D225" s="266"/>
      <c r="E225" s="266"/>
      <c r="F225" s="267"/>
      <c r="G225" s="267"/>
      <c r="H225" s="267"/>
      <c r="I225" s="267"/>
      <c r="J225" s="267"/>
      <c r="K225" s="267"/>
      <c r="L225" s="267"/>
      <c r="M225" s="269"/>
      <c r="N225" s="269"/>
      <c r="O225" s="269"/>
      <c r="P225" s="269"/>
      <c r="Q225" s="269"/>
      <c r="R225" s="269"/>
      <c r="S225" s="271"/>
      <c r="T225" s="271"/>
      <c r="U225" s="271"/>
      <c r="V225" s="271"/>
      <c r="W225" s="271"/>
      <c r="X225" s="271"/>
      <c r="Y225" s="273"/>
      <c r="Z225" s="273"/>
      <c r="AA225" s="273"/>
      <c r="AB225" s="273"/>
      <c r="AC225" s="273"/>
      <c r="AD225" s="273"/>
      <c r="AE225" s="274"/>
      <c r="AF225" s="274"/>
      <c r="AG225" s="274"/>
      <c r="AH225" s="274"/>
      <c r="AI225" s="274"/>
      <c r="AJ225" s="274"/>
      <c r="AK225" s="275"/>
      <c r="AL225" s="275"/>
      <c r="AM225" s="275"/>
      <c r="AN225" s="275"/>
      <c r="AO225" s="275"/>
      <c r="AP225" s="275"/>
      <c r="AQ225" s="276"/>
      <c r="AR225" s="276"/>
      <c r="AS225" s="276"/>
      <c r="AT225" s="276"/>
      <c r="AU225" s="276"/>
      <c r="AV225" s="276"/>
      <c r="AW225" s="277"/>
      <c r="AX225" s="277"/>
      <c r="AY225" s="277"/>
      <c r="AZ225" s="277"/>
      <c r="BA225" s="277"/>
      <c r="BB225" s="277"/>
      <c r="BC225" s="278"/>
      <c r="BD225" s="278"/>
      <c r="BE225" s="278"/>
      <c r="BF225" s="278"/>
      <c r="BG225" s="278"/>
      <c r="BH225" s="278"/>
      <c r="BI225" s="279"/>
      <c r="BJ225" s="279"/>
      <c r="BK225" s="279"/>
      <c r="BL225" s="279"/>
      <c r="BM225" s="279"/>
      <c r="BN225" s="279"/>
      <c r="BO225" s="280"/>
      <c r="BP225" s="280"/>
      <c r="BQ225" s="280"/>
      <c r="BR225" s="280"/>
      <c r="BS225" s="280"/>
      <c r="BT225" s="280"/>
      <c r="BU225" s="281"/>
      <c r="BV225" s="281"/>
      <c r="BW225" s="281"/>
      <c r="BX225" s="281"/>
      <c r="BY225" s="281"/>
      <c r="BZ225" s="281"/>
      <c r="CA225" s="282"/>
      <c r="CB225" s="282"/>
      <c r="CC225" s="282"/>
      <c r="CD225" s="282"/>
      <c r="CE225" s="282"/>
      <c r="CF225" s="282"/>
      <c r="CG225" s="283"/>
      <c r="CH225" s="283"/>
      <c r="CI225" s="283"/>
      <c r="CJ225" s="283"/>
      <c r="CK225" s="283"/>
      <c r="CL225" s="283"/>
      <c r="CM225" s="284"/>
      <c r="CN225" s="284"/>
      <c r="CO225" s="284"/>
      <c r="CP225" s="284"/>
      <c r="CQ225" s="284"/>
      <c r="CR225" s="284"/>
      <c r="CS225" s="283"/>
      <c r="CT225" s="283"/>
      <c r="CU225" s="283"/>
      <c r="CV225" s="283"/>
      <c r="CW225" s="283"/>
      <c r="CX225" s="283"/>
      <c r="CY225" s="273"/>
      <c r="CZ225" s="285"/>
      <c r="DA225" s="286"/>
      <c r="DB225" s="287"/>
    </row>
    <row r="226" ht="15.75" customHeight="1">
      <c r="A226" s="304"/>
      <c r="B226" s="265"/>
      <c r="C226" s="266"/>
      <c r="D226" s="266"/>
      <c r="E226" s="266"/>
      <c r="F226" s="267"/>
      <c r="G226" s="267"/>
      <c r="H226" s="267"/>
      <c r="I226" s="267"/>
      <c r="J226" s="267"/>
      <c r="K226" s="267"/>
      <c r="L226" s="267"/>
      <c r="M226" s="269"/>
      <c r="N226" s="269"/>
      <c r="O226" s="269"/>
      <c r="P226" s="269"/>
      <c r="Q226" s="269"/>
      <c r="R226" s="269"/>
      <c r="S226" s="271"/>
      <c r="T226" s="271"/>
      <c r="U226" s="271"/>
      <c r="V226" s="271"/>
      <c r="W226" s="271"/>
      <c r="X226" s="271"/>
      <c r="Y226" s="273"/>
      <c r="Z226" s="273"/>
      <c r="AA226" s="273"/>
      <c r="AB226" s="273"/>
      <c r="AC226" s="273"/>
      <c r="AD226" s="273"/>
      <c r="AE226" s="274"/>
      <c r="AF226" s="274"/>
      <c r="AG226" s="274"/>
      <c r="AH226" s="274"/>
      <c r="AI226" s="274"/>
      <c r="AJ226" s="274"/>
      <c r="AK226" s="275"/>
      <c r="AL226" s="275"/>
      <c r="AM226" s="275"/>
      <c r="AN226" s="275"/>
      <c r="AO226" s="275"/>
      <c r="AP226" s="275"/>
      <c r="AQ226" s="276"/>
      <c r="AR226" s="276"/>
      <c r="AS226" s="276"/>
      <c r="AT226" s="276"/>
      <c r="AU226" s="276"/>
      <c r="AV226" s="276"/>
      <c r="AW226" s="277"/>
      <c r="AX226" s="277"/>
      <c r="AY226" s="277"/>
      <c r="AZ226" s="277"/>
      <c r="BA226" s="277"/>
      <c r="BB226" s="277"/>
      <c r="BC226" s="278"/>
      <c r="BD226" s="278"/>
      <c r="BE226" s="278"/>
      <c r="BF226" s="278"/>
      <c r="BG226" s="278"/>
      <c r="BH226" s="278"/>
      <c r="BI226" s="279"/>
      <c r="BJ226" s="279"/>
      <c r="BK226" s="279"/>
      <c r="BL226" s="279"/>
      <c r="BM226" s="279"/>
      <c r="BN226" s="279"/>
      <c r="BO226" s="280"/>
      <c r="BP226" s="280"/>
      <c r="BQ226" s="280"/>
      <c r="BR226" s="280"/>
      <c r="BS226" s="280"/>
      <c r="BT226" s="280"/>
      <c r="BU226" s="281"/>
      <c r="BV226" s="281"/>
      <c r="BW226" s="281"/>
      <c r="BX226" s="281"/>
      <c r="BY226" s="281"/>
      <c r="BZ226" s="281"/>
      <c r="CA226" s="282"/>
      <c r="CB226" s="282"/>
      <c r="CC226" s="282"/>
      <c r="CD226" s="282"/>
      <c r="CE226" s="282"/>
      <c r="CF226" s="282"/>
      <c r="CG226" s="283"/>
      <c r="CH226" s="283"/>
      <c r="CI226" s="283"/>
      <c r="CJ226" s="283"/>
      <c r="CK226" s="283"/>
      <c r="CL226" s="283"/>
      <c r="CM226" s="284"/>
      <c r="CN226" s="284"/>
      <c r="CO226" s="284"/>
      <c r="CP226" s="284"/>
      <c r="CQ226" s="284"/>
      <c r="CR226" s="284"/>
      <c r="CS226" s="283"/>
      <c r="CT226" s="283"/>
      <c r="CU226" s="283"/>
      <c r="CV226" s="283"/>
      <c r="CW226" s="283"/>
      <c r="CX226" s="283"/>
      <c r="CY226" s="273"/>
      <c r="CZ226" s="285"/>
      <c r="DA226" s="286"/>
      <c r="DB226" s="287"/>
    </row>
    <row r="227" ht="15.75" customHeight="1">
      <c r="A227" s="304"/>
      <c r="B227" s="265"/>
      <c r="C227" s="266"/>
      <c r="D227" s="266"/>
      <c r="E227" s="266"/>
      <c r="F227" s="267"/>
      <c r="G227" s="267"/>
      <c r="H227" s="267"/>
      <c r="I227" s="267"/>
      <c r="J227" s="267"/>
      <c r="K227" s="267"/>
      <c r="L227" s="267"/>
      <c r="M227" s="269"/>
      <c r="N227" s="269"/>
      <c r="O227" s="269"/>
      <c r="P227" s="269"/>
      <c r="Q227" s="269"/>
      <c r="R227" s="269"/>
      <c r="S227" s="271"/>
      <c r="T227" s="271"/>
      <c r="U227" s="271"/>
      <c r="V227" s="271"/>
      <c r="W227" s="271"/>
      <c r="X227" s="271"/>
      <c r="Y227" s="273"/>
      <c r="Z227" s="273"/>
      <c r="AA227" s="273"/>
      <c r="AB227" s="273"/>
      <c r="AC227" s="273"/>
      <c r="AD227" s="273"/>
      <c r="AE227" s="274"/>
      <c r="AF227" s="274"/>
      <c r="AG227" s="274"/>
      <c r="AH227" s="274"/>
      <c r="AI227" s="274"/>
      <c r="AJ227" s="274"/>
      <c r="AK227" s="275"/>
      <c r="AL227" s="275"/>
      <c r="AM227" s="275"/>
      <c r="AN227" s="275"/>
      <c r="AO227" s="275"/>
      <c r="AP227" s="275"/>
      <c r="AQ227" s="276"/>
      <c r="AR227" s="276"/>
      <c r="AS227" s="276"/>
      <c r="AT227" s="276"/>
      <c r="AU227" s="276"/>
      <c r="AV227" s="276"/>
      <c r="AW227" s="277"/>
      <c r="AX227" s="277"/>
      <c r="AY227" s="277"/>
      <c r="AZ227" s="277"/>
      <c r="BA227" s="277"/>
      <c r="BB227" s="277"/>
      <c r="BC227" s="278"/>
      <c r="BD227" s="278"/>
      <c r="BE227" s="278"/>
      <c r="BF227" s="278"/>
      <c r="BG227" s="278"/>
      <c r="BH227" s="278"/>
      <c r="BI227" s="279"/>
      <c r="BJ227" s="279"/>
      <c r="BK227" s="279"/>
      <c r="BL227" s="279"/>
      <c r="BM227" s="279"/>
      <c r="BN227" s="279"/>
      <c r="BO227" s="280"/>
      <c r="BP227" s="280"/>
      <c r="BQ227" s="280"/>
      <c r="BR227" s="280"/>
      <c r="BS227" s="280"/>
      <c r="BT227" s="280"/>
      <c r="BU227" s="281"/>
      <c r="BV227" s="281"/>
      <c r="BW227" s="281"/>
      <c r="BX227" s="281"/>
      <c r="BY227" s="281"/>
      <c r="BZ227" s="281"/>
      <c r="CA227" s="282"/>
      <c r="CB227" s="282"/>
      <c r="CC227" s="282"/>
      <c r="CD227" s="282"/>
      <c r="CE227" s="282"/>
      <c r="CF227" s="282"/>
      <c r="CG227" s="283"/>
      <c r="CH227" s="283"/>
      <c r="CI227" s="283"/>
      <c r="CJ227" s="283"/>
      <c r="CK227" s="283"/>
      <c r="CL227" s="283"/>
      <c r="CM227" s="284"/>
      <c r="CN227" s="284"/>
      <c r="CO227" s="284"/>
      <c r="CP227" s="284"/>
      <c r="CQ227" s="284"/>
      <c r="CR227" s="284"/>
      <c r="CS227" s="283"/>
      <c r="CT227" s="283"/>
      <c r="CU227" s="283"/>
      <c r="CV227" s="283"/>
      <c r="CW227" s="283"/>
      <c r="CX227" s="283"/>
      <c r="CY227" s="273"/>
      <c r="CZ227" s="285"/>
      <c r="DA227" s="286"/>
      <c r="DB227" s="287"/>
    </row>
    <row r="228" ht="15.75" customHeight="1">
      <c r="A228" s="304"/>
      <c r="B228" s="265"/>
      <c r="C228" s="266"/>
      <c r="D228" s="266"/>
      <c r="E228" s="266"/>
      <c r="F228" s="267"/>
      <c r="G228" s="267"/>
      <c r="H228" s="267"/>
      <c r="I228" s="267"/>
      <c r="J228" s="267"/>
      <c r="K228" s="267"/>
      <c r="L228" s="267"/>
      <c r="M228" s="269"/>
      <c r="N228" s="269"/>
      <c r="O228" s="269"/>
      <c r="P228" s="269"/>
      <c r="Q228" s="269"/>
      <c r="R228" s="269"/>
      <c r="S228" s="271"/>
      <c r="T228" s="271"/>
      <c r="U228" s="271"/>
      <c r="V228" s="271"/>
      <c r="W228" s="271"/>
      <c r="X228" s="271"/>
      <c r="Y228" s="273"/>
      <c r="Z228" s="273"/>
      <c r="AA228" s="273"/>
      <c r="AB228" s="273"/>
      <c r="AC228" s="273"/>
      <c r="AD228" s="273"/>
      <c r="AE228" s="274"/>
      <c r="AF228" s="274"/>
      <c r="AG228" s="274"/>
      <c r="AH228" s="274"/>
      <c r="AI228" s="274"/>
      <c r="AJ228" s="274"/>
      <c r="AK228" s="275"/>
      <c r="AL228" s="275"/>
      <c r="AM228" s="275"/>
      <c r="AN228" s="275"/>
      <c r="AO228" s="275"/>
      <c r="AP228" s="275"/>
      <c r="AQ228" s="276"/>
      <c r="AR228" s="276"/>
      <c r="AS228" s="276"/>
      <c r="AT228" s="276"/>
      <c r="AU228" s="276"/>
      <c r="AV228" s="276"/>
      <c r="AW228" s="277"/>
      <c r="AX228" s="277"/>
      <c r="AY228" s="277"/>
      <c r="AZ228" s="277"/>
      <c r="BA228" s="277"/>
      <c r="BB228" s="277"/>
      <c r="BC228" s="278"/>
      <c r="BD228" s="278"/>
      <c r="BE228" s="278"/>
      <c r="BF228" s="278"/>
      <c r="BG228" s="278"/>
      <c r="BH228" s="278"/>
      <c r="BI228" s="279"/>
      <c r="BJ228" s="279"/>
      <c r="BK228" s="279"/>
      <c r="BL228" s="279"/>
      <c r="BM228" s="279"/>
      <c r="BN228" s="279"/>
      <c r="BO228" s="280"/>
      <c r="BP228" s="280"/>
      <c r="BQ228" s="280"/>
      <c r="BR228" s="280"/>
      <c r="BS228" s="280"/>
      <c r="BT228" s="280"/>
      <c r="BU228" s="281"/>
      <c r="BV228" s="281"/>
      <c r="BW228" s="281"/>
      <c r="BX228" s="281"/>
      <c r="BY228" s="281"/>
      <c r="BZ228" s="281"/>
      <c r="CA228" s="282"/>
      <c r="CB228" s="282"/>
      <c r="CC228" s="282"/>
      <c r="CD228" s="282"/>
      <c r="CE228" s="282"/>
      <c r="CF228" s="282"/>
      <c r="CG228" s="283"/>
      <c r="CH228" s="283"/>
      <c r="CI228" s="283"/>
      <c r="CJ228" s="283"/>
      <c r="CK228" s="283"/>
      <c r="CL228" s="283"/>
      <c r="CM228" s="284"/>
      <c r="CN228" s="284"/>
      <c r="CO228" s="284"/>
      <c r="CP228" s="284"/>
      <c r="CQ228" s="284"/>
      <c r="CR228" s="284"/>
      <c r="CS228" s="283"/>
      <c r="CT228" s="283"/>
      <c r="CU228" s="283"/>
      <c r="CV228" s="283"/>
      <c r="CW228" s="283"/>
      <c r="CX228" s="283"/>
      <c r="CY228" s="273"/>
      <c r="CZ228" s="285"/>
      <c r="DA228" s="286"/>
      <c r="DB228" s="287"/>
    </row>
    <row r="229" ht="15.75" customHeight="1">
      <c r="A229" s="304"/>
      <c r="B229" s="265"/>
      <c r="C229" s="266"/>
      <c r="D229" s="266"/>
      <c r="E229" s="266"/>
      <c r="F229" s="267"/>
      <c r="G229" s="267"/>
      <c r="H229" s="267"/>
      <c r="I229" s="267"/>
      <c r="J229" s="267"/>
      <c r="K229" s="267"/>
      <c r="L229" s="267"/>
      <c r="M229" s="269"/>
      <c r="N229" s="269"/>
      <c r="O229" s="269"/>
      <c r="P229" s="269"/>
      <c r="Q229" s="269"/>
      <c r="R229" s="269"/>
      <c r="S229" s="271"/>
      <c r="T229" s="271"/>
      <c r="U229" s="271"/>
      <c r="V229" s="271"/>
      <c r="W229" s="271"/>
      <c r="X229" s="271"/>
      <c r="Y229" s="273"/>
      <c r="Z229" s="273"/>
      <c r="AA229" s="273"/>
      <c r="AB229" s="273"/>
      <c r="AC229" s="273"/>
      <c r="AD229" s="273"/>
      <c r="AE229" s="274"/>
      <c r="AF229" s="274"/>
      <c r="AG229" s="274"/>
      <c r="AH229" s="274"/>
      <c r="AI229" s="274"/>
      <c r="AJ229" s="274"/>
      <c r="AK229" s="275"/>
      <c r="AL229" s="275"/>
      <c r="AM229" s="275"/>
      <c r="AN229" s="275"/>
      <c r="AO229" s="275"/>
      <c r="AP229" s="275"/>
      <c r="AQ229" s="276"/>
      <c r="AR229" s="276"/>
      <c r="AS229" s="276"/>
      <c r="AT229" s="276"/>
      <c r="AU229" s="276"/>
      <c r="AV229" s="276"/>
      <c r="AW229" s="277"/>
      <c r="AX229" s="277"/>
      <c r="AY229" s="277"/>
      <c r="AZ229" s="277"/>
      <c r="BA229" s="277"/>
      <c r="BB229" s="277"/>
      <c r="BC229" s="278"/>
      <c r="BD229" s="278"/>
      <c r="BE229" s="278"/>
      <c r="BF229" s="278"/>
      <c r="BG229" s="278"/>
      <c r="BH229" s="278"/>
      <c r="BI229" s="279"/>
      <c r="BJ229" s="279"/>
      <c r="BK229" s="279"/>
      <c r="BL229" s="279"/>
      <c r="BM229" s="279"/>
      <c r="BN229" s="279"/>
      <c r="BO229" s="280"/>
      <c r="BP229" s="280"/>
      <c r="BQ229" s="280"/>
      <c r="BR229" s="280"/>
      <c r="BS229" s="280"/>
      <c r="BT229" s="280"/>
      <c r="BU229" s="281"/>
      <c r="BV229" s="281"/>
      <c r="BW229" s="281"/>
      <c r="BX229" s="281"/>
      <c r="BY229" s="281"/>
      <c r="BZ229" s="281"/>
      <c r="CA229" s="282"/>
      <c r="CB229" s="282"/>
      <c r="CC229" s="282"/>
      <c r="CD229" s="282"/>
      <c r="CE229" s="282"/>
      <c r="CF229" s="282"/>
      <c r="CG229" s="283"/>
      <c r="CH229" s="283"/>
      <c r="CI229" s="283"/>
      <c r="CJ229" s="283"/>
      <c r="CK229" s="283"/>
      <c r="CL229" s="283"/>
      <c r="CM229" s="284"/>
      <c r="CN229" s="284"/>
      <c r="CO229" s="284"/>
      <c r="CP229" s="284"/>
      <c r="CQ229" s="284"/>
      <c r="CR229" s="284"/>
      <c r="CS229" s="283"/>
      <c r="CT229" s="283"/>
      <c r="CU229" s="283"/>
      <c r="CV229" s="283"/>
      <c r="CW229" s="283"/>
      <c r="CX229" s="283"/>
      <c r="CY229" s="273"/>
      <c r="CZ229" s="285"/>
      <c r="DA229" s="286"/>
      <c r="DB229" s="287"/>
    </row>
    <row r="230" ht="15.75" customHeight="1">
      <c r="A230" s="304"/>
      <c r="B230" s="265"/>
      <c r="C230" s="266"/>
      <c r="D230" s="266"/>
      <c r="E230" s="266"/>
      <c r="F230" s="267"/>
      <c r="G230" s="267"/>
      <c r="H230" s="267"/>
      <c r="I230" s="267"/>
      <c r="J230" s="267"/>
      <c r="K230" s="267"/>
      <c r="L230" s="267"/>
      <c r="M230" s="269"/>
      <c r="N230" s="269"/>
      <c r="O230" s="269"/>
      <c r="P230" s="269"/>
      <c r="Q230" s="269"/>
      <c r="R230" s="269"/>
      <c r="S230" s="271"/>
      <c r="T230" s="271"/>
      <c r="U230" s="271"/>
      <c r="V230" s="271"/>
      <c r="W230" s="271"/>
      <c r="X230" s="271"/>
      <c r="Y230" s="273"/>
      <c r="Z230" s="273"/>
      <c r="AA230" s="273"/>
      <c r="AB230" s="273"/>
      <c r="AC230" s="273"/>
      <c r="AD230" s="273"/>
      <c r="AE230" s="274"/>
      <c r="AF230" s="274"/>
      <c r="AG230" s="274"/>
      <c r="AH230" s="274"/>
      <c r="AI230" s="274"/>
      <c r="AJ230" s="274"/>
      <c r="AK230" s="275"/>
      <c r="AL230" s="275"/>
      <c r="AM230" s="275"/>
      <c r="AN230" s="275"/>
      <c r="AO230" s="275"/>
      <c r="AP230" s="275"/>
      <c r="AQ230" s="276"/>
      <c r="AR230" s="276"/>
      <c r="AS230" s="276"/>
      <c r="AT230" s="276"/>
      <c r="AU230" s="276"/>
      <c r="AV230" s="276"/>
      <c r="AW230" s="277"/>
      <c r="AX230" s="277"/>
      <c r="AY230" s="277"/>
      <c r="AZ230" s="277"/>
      <c r="BA230" s="277"/>
      <c r="BB230" s="277"/>
      <c r="BC230" s="278"/>
      <c r="BD230" s="278"/>
      <c r="BE230" s="278"/>
      <c r="BF230" s="278"/>
      <c r="BG230" s="278"/>
      <c r="BH230" s="278"/>
      <c r="BI230" s="279"/>
      <c r="BJ230" s="279"/>
      <c r="BK230" s="279"/>
      <c r="BL230" s="279"/>
      <c r="BM230" s="279"/>
      <c r="BN230" s="279"/>
      <c r="BO230" s="280"/>
      <c r="BP230" s="280"/>
      <c r="BQ230" s="280"/>
      <c r="BR230" s="280"/>
      <c r="BS230" s="280"/>
      <c r="BT230" s="280"/>
      <c r="BU230" s="281"/>
      <c r="BV230" s="281"/>
      <c r="BW230" s="281"/>
      <c r="BX230" s="281"/>
      <c r="BY230" s="281"/>
      <c r="BZ230" s="281"/>
      <c r="CA230" s="282"/>
      <c r="CB230" s="282"/>
      <c r="CC230" s="282"/>
      <c r="CD230" s="282"/>
      <c r="CE230" s="282"/>
      <c r="CF230" s="282"/>
      <c r="CG230" s="283"/>
      <c r="CH230" s="283"/>
      <c r="CI230" s="283"/>
      <c r="CJ230" s="283"/>
      <c r="CK230" s="283"/>
      <c r="CL230" s="283"/>
      <c r="CM230" s="284"/>
      <c r="CN230" s="284"/>
      <c r="CO230" s="284"/>
      <c r="CP230" s="284"/>
      <c r="CQ230" s="284"/>
      <c r="CR230" s="284"/>
      <c r="CS230" s="283"/>
      <c r="CT230" s="283"/>
      <c r="CU230" s="283"/>
      <c r="CV230" s="283"/>
      <c r="CW230" s="283"/>
      <c r="CX230" s="283"/>
      <c r="CY230" s="273"/>
      <c r="CZ230" s="285"/>
      <c r="DA230" s="286"/>
      <c r="DB230" s="287"/>
    </row>
    <row r="231" ht="15.75" customHeight="1">
      <c r="A231" s="304"/>
      <c r="B231" s="265"/>
      <c r="C231" s="266"/>
      <c r="D231" s="266"/>
      <c r="E231" s="266"/>
      <c r="F231" s="267"/>
      <c r="G231" s="267"/>
      <c r="H231" s="267"/>
      <c r="I231" s="267"/>
      <c r="J231" s="267"/>
      <c r="K231" s="267"/>
      <c r="L231" s="267"/>
      <c r="M231" s="269"/>
      <c r="N231" s="269"/>
      <c r="O231" s="269"/>
      <c r="P231" s="269"/>
      <c r="Q231" s="269"/>
      <c r="R231" s="269"/>
      <c r="S231" s="271"/>
      <c r="T231" s="271"/>
      <c r="U231" s="271"/>
      <c r="V231" s="271"/>
      <c r="W231" s="271"/>
      <c r="X231" s="271"/>
      <c r="Y231" s="273"/>
      <c r="Z231" s="273"/>
      <c r="AA231" s="273"/>
      <c r="AB231" s="273"/>
      <c r="AC231" s="273"/>
      <c r="AD231" s="273"/>
      <c r="AE231" s="274"/>
      <c r="AF231" s="274"/>
      <c r="AG231" s="274"/>
      <c r="AH231" s="274"/>
      <c r="AI231" s="274"/>
      <c r="AJ231" s="274"/>
      <c r="AK231" s="275"/>
      <c r="AL231" s="275"/>
      <c r="AM231" s="275"/>
      <c r="AN231" s="275"/>
      <c r="AO231" s="275"/>
      <c r="AP231" s="275"/>
      <c r="AQ231" s="276"/>
      <c r="AR231" s="276"/>
      <c r="AS231" s="276"/>
      <c r="AT231" s="276"/>
      <c r="AU231" s="276"/>
      <c r="AV231" s="276"/>
      <c r="AW231" s="277"/>
      <c r="AX231" s="277"/>
      <c r="AY231" s="277"/>
      <c r="AZ231" s="277"/>
      <c r="BA231" s="277"/>
      <c r="BB231" s="277"/>
      <c r="BC231" s="278"/>
      <c r="BD231" s="278"/>
      <c r="BE231" s="278"/>
      <c r="BF231" s="278"/>
      <c r="BG231" s="278"/>
      <c r="BH231" s="278"/>
      <c r="BI231" s="279"/>
      <c r="BJ231" s="279"/>
      <c r="BK231" s="279"/>
      <c r="BL231" s="279"/>
      <c r="BM231" s="279"/>
      <c r="BN231" s="279"/>
      <c r="BO231" s="280"/>
      <c r="BP231" s="280"/>
      <c r="BQ231" s="280"/>
      <c r="BR231" s="280"/>
      <c r="BS231" s="280"/>
      <c r="BT231" s="280"/>
      <c r="BU231" s="281"/>
      <c r="BV231" s="281"/>
      <c r="BW231" s="281"/>
      <c r="BX231" s="281"/>
      <c r="BY231" s="281"/>
      <c r="BZ231" s="281"/>
      <c r="CA231" s="282"/>
      <c r="CB231" s="282"/>
      <c r="CC231" s="282"/>
      <c r="CD231" s="282"/>
      <c r="CE231" s="282"/>
      <c r="CF231" s="282"/>
      <c r="CG231" s="283"/>
      <c r="CH231" s="283"/>
      <c r="CI231" s="283"/>
      <c r="CJ231" s="283"/>
      <c r="CK231" s="283"/>
      <c r="CL231" s="283"/>
      <c r="CM231" s="284"/>
      <c r="CN231" s="284"/>
      <c r="CO231" s="284"/>
      <c r="CP231" s="284"/>
      <c r="CQ231" s="284"/>
      <c r="CR231" s="284"/>
      <c r="CS231" s="283"/>
      <c r="CT231" s="283"/>
      <c r="CU231" s="283"/>
      <c r="CV231" s="283"/>
      <c r="CW231" s="283"/>
      <c r="CX231" s="283"/>
      <c r="CY231" s="273"/>
      <c r="CZ231" s="285"/>
      <c r="DA231" s="286"/>
      <c r="DB231" s="287"/>
    </row>
    <row r="232" ht="15.75" customHeight="1">
      <c r="A232" s="304"/>
      <c r="B232" s="265"/>
      <c r="C232" s="266"/>
      <c r="D232" s="266"/>
      <c r="E232" s="266"/>
      <c r="F232" s="267"/>
      <c r="G232" s="267"/>
      <c r="H232" s="267"/>
      <c r="I232" s="267"/>
      <c r="J232" s="267"/>
      <c r="K232" s="267"/>
      <c r="L232" s="267"/>
      <c r="M232" s="269"/>
      <c r="N232" s="269"/>
      <c r="O232" s="269"/>
      <c r="P232" s="269"/>
      <c r="Q232" s="269"/>
      <c r="R232" s="269"/>
      <c r="S232" s="271"/>
      <c r="T232" s="271"/>
      <c r="U232" s="271"/>
      <c r="V232" s="271"/>
      <c r="W232" s="271"/>
      <c r="X232" s="271"/>
      <c r="Y232" s="273"/>
      <c r="Z232" s="273"/>
      <c r="AA232" s="273"/>
      <c r="AB232" s="273"/>
      <c r="AC232" s="273"/>
      <c r="AD232" s="273"/>
      <c r="AE232" s="274"/>
      <c r="AF232" s="274"/>
      <c r="AG232" s="274"/>
      <c r="AH232" s="274"/>
      <c r="AI232" s="274"/>
      <c r="AJ232" s="274"/>
      <c r="AK232" s="275"/>
      <c r="AL232" s="275"/>
      <c r="AM232" s="275"/>
      <c r="AN232" s="275"/>
      <c r="AO232" s="275"/>
      <c r="AP232" s="275"/>
      <c r="AQ232" s="276"/>
      <c r="AR232" s="276"/>
      <c r="AS232" s="276"/>
      <c r="AT232" s="276"/>
      <c r="AU232" s="276"/>
      <c r="AV232" s="276"/>
      <c r="AW232" s="277"/>
      <c r="AX232" s="277"/>
      <c r="AY232" s="277"/>
      <c r="AZ232" s="277"/>
      <c r="BA232" s="277"/>
      <c r="BB232" s="277"/>
      <c r="BC232" s="278"/>
      <c r="BD232" s="278"/>
      <c r="BE232" s="278"/>
      <c r="BF232" s="278"/>
      <c r="BG232" s="278"/>
      <c r="BH232" s="278"/>
      <c r="BI232" s="279"/>
      <c r="BJ232" s="279"/>
      <c r="BK232" s="279"/>
      <c r="BL232" s="279"/>
      <c r="BM232" s="279"/>
      <c r="BN232" s="279"/>
      <c r="BO232" s="280"/>
      <c r="BP232" s="280"/>
      <c r="BQ232" s="280"/>
      <c r="BR232" s="280"/>
      <c r="BS232" s="280"/>
      <c r="BT232" s="280"/>
      <c r="BU232" s="281"/>
      <c r="BV232" s="281"/>
      <c r="BW232" s="281"/>
      <c r="BX232" s="281"/>
      <c r="BY232" s="281"/>
      <c r="BZ232" s="281"/>
      <c r="CA232" s="282"/>
      <c r="CB232" s="282"/>
      <c r="CC232" s="282"/>
      <c r="CD232" s="282"/>
      <c r="CE232" s="282"/>
      <c r="CF232" s="282"/>
      <c r="CG232" s="283"/>
      <c r="CH232" s="283"/>
      <c r="CI232" s="283"/>
      <c r="CJ232" s="283"/>
      <c r="CK232" s="283"/>
      <c r="CL232" s="283"/>
      <c r="CM232" s="284"/>
      <c r="CN232" s="284"/>
      <c r="CO232" s="284"/>
      <c r="CP232" s="284"/>
      <c r="CQ232" s="284"/>
      <c r="CR232" s="284"/>
      <c r="CS232" s="283"/>
      <c r="CT232" s="283"/>
      <c r="CU232" s="283"/>
      <c r="CV232" s="283"/>
      <c r="CW232" s="283"/>
      <c r="CX232" s="283"/>
      <c r="CY232" s="273"/>
      <c r="CZ232" s="285"/>
      <c r="DA232" s="286"/>
      <c r="DB232" s="287"/>
    </row>
    <row r="233" ht="15.75" customHeight="1">
      <c r="A233" s="304"/>
      <c r="B233" s="265"/>
      <c r="C233" s="266"/>
      <c r="D233" s="266"/>
      <c r="E233" s="266"/>
      <c r="F233" s="267"/>
      <c r="G233" s="267"/>
      <c r="H233" s="267"/>
      <c r="I233" s="267"/>
      <c r="J233" s="267"/>
      <c r="K233" s="267"/>
      <c r="L233" s="267"/>
      <c r="M233" s="269"/>
      <c r="N233" s="269"/>
      <c r="O233" s="269"/>
      <c r="P233" s="269"/>
      <c r="Q233" s="269"/>
      <c r="R233" s="269"/>
      <c r="S233" s="271"/>
      <c r="T233" s="271"/>
      <c r="U233" s="271"/>
      <c r="V233" s="271"/>
      <c r="W233" s="271"/>
      <c r="X233" s="271"/>
      <c r="Y233" s="273"/>
      <c r="Z233" s="273"/>
      <c r="AA233" s="273"/>
      <c r="AB233" s="273"/>
      <c r="AC233" s="273"/>
      <c r="AD233" s="273"/>
      <c r="AE233" s="274"/>
      <c r="AF233" s="274"/>
      <c r="AG233" s="274"/>
      <c r="AH233" s="274"/>
      <c r="AI233" s="274"/>
      <c r="AJ233" s="274"/>
      <c r="AK233" s="275"/>
      <c r="AL233" s="275"/>
      <c r="AM233" s="275"/>
      <c r="AN233" s="275"/>
      <c r="AO233" s="275"/>
      <c r="AP233" s="275"/>
      <c r="AQ233" s="276"/>
      <c r="AR233" s="276"/>
      <c r="AS233" s="276"/>
      <c r="AT233" s="276"/>
      <c r="AU233" s="276"/>
      <c r="AV233" s="276"/>
      <c r="AW233" s="277"/>
      <c r="AX233" s="277"/>
      <c r="AY233" s="277"/>
      <c r="AZ233" s="277"/>
      <c r="BA233" s="277"/>
      <c r="BB233" s="277"/>
      <c r="BC233" s="278"/>
      <c r="BD233" s="278"/>
      <c r="BE233" s="278"/>
      <c r="BF233" s="278"/>
      <c r="BG233" s="278"/>
      <c r="BH233" s="278"/>
      <c r="BI233" s="279"/>
      <c r="BJ233" s="279"/>
      <c r="BK233" s="279"/>
      <c r="BL233" s="279"/>
      <c r="BM233" s="279"/>
      <c r="BN233" s="279"/>
      <c r="BO233" s="280"/>
      <c r="BP233" s="280"/>
      <c r="BQ233" s="280"/>
      <c r="BR233" s="280"/>
      <c r="BS233" s="280"/>
      <c r="BT233" s="280"/>
      <c r="BU233" s="281"/>
      <c r="BV233" s="281"/>
      <c r="BW233" s="281"/>
      <c r="BX233" s="281"/>
      <c r="BY233" s="281"/>
      <c r="BZ233" s="281"/>
      <c r="CA233" s="282"/>
      <c r="CB233" s="282"/>
      <c r="CC233" s="282"/>
      <c r="CD233" s="282"/>
      <c r="CE233" s="282"/>
      <c r="CF233" s="282"/>
      <c r="CG233" s="283"/>
      <c r="CH233" s="283"/>
      <c r="CI233" s="283"/>
      <c r="CJ233" s="283"/>
      <c r="CK233" s="283"/>
      <c r="CL233" s="283"/>
      <c r="CM233" s="284"/>
      <c r="CN233" s="284"/>
      <c r="CO233" s="284"/>
      <c r="CP233" s="284"/>
      <c r="CQ233" s="284"/>
      <c r="CR233" s="284"/>
      <c r="CS233" s="283"/>
      <c r="CT233" s="283"/>
      <c r="CU233" s="283"/>
      <c r="CV233" s="283"/>
      <c r="CW233" s="283"/>
      <c r="CX233" s="283"/>
      <c r="CY233" s="273"/>
      <c r="CZ233" s="285"/>
      <c r="DA233" s="286"/>
      <c r="DB233" s="287"/>
    </row>
    <row r="234" ht="15.75" customHeight="1">
      <c r="A234" s="304"/>
      <c r="B234" s="265"/>
      <c r="C234" s="266"/>
      <c r="D234" s="266"/>
      <c r="E234" s="266"/>
      <c r="F234" s="267"/>
      <c r="G234" s="267"/>
      <c r="H234" s="267"/>
      <c r="I234" s="267"/>
      <c r="J234" s="267"/>
      <c r="K234" s="267"/>
      <c r="L234" s="267"/>
      <c r="M234" s="269"/>
      <c r="N234" s="269"/>
      <c r="O234" s="269"/>
      <c r="P234" s="269"/>
      <c r="Q234" s="269"/>
      <c r="R234" s="269"/>
      <c r="S234" s="271"/>
      <c r="T234" s="271"/>
      <c r="U234" s="271"/>
      <c r="V234" s="271"/>
      <c r="W234" s="271"/>
      <c r="X234" s="271"/>
      <c r="Y234" s="273"/>
      <c r="Z234" s="273"/>
      <c r="AA234" s="273"/>
      <c r="AB234" s="273"/>
      <c r="AC234" s="273"/>
      <c r="AD234" s="273"/>
      <c r="AE234" s="274"/>
      <c r="AF234" s="274"/>
      <c r="AG234" s="274"/>
      <c r="AH234" s="274"/>
      <c r="AI234" s="274"/>
      <c r="AJ234" s="274"/>
      <c r="AK234" s="275"/>
      <c r="AL234" s="275"/>
      <c r="AM234" s="275"/>
      <c r="AN234" s="275"/>
      <c r="AO234" s="275"/>
      <c r="AP234" s="275"/>
      <c r="AQ234" s="276"/>
      <c r="AR234" s="276"/>
      <c r="AS234" s="276"/>
      <c r="AT234" s="276"/>
      <c r="AU234" s="276"/>
      <c r="AV234" s="276"/>
      <c r="AW234" s="277"/>
      <c r="AX234" s="277"/>
      <c r="AY234" s="277"/>
      <c r="AZ234" s="277"/>
      <c r="BA234" s="277"/>
      <c r="BB234" s="277"/>
      <c r="BC234" s="278"/>
      <c r="BD234" s="278"/>
      <c r="BE234" s="278"/>
      <c r="BF234" s="278"/>
      <c r="BG234" s="278"/>
      <c r="BH234" s="278"/>
      <c r="BI234" s="279"/>
      <c r="BJ234" s="279"/>
      <c r="BK234" s="279"/>
      <c r="BL234" s="279"/>
      <c r="BM234" s="279"/>
      <c r="BN234" s="279"/>
      <c r="BO234" s="280"/>
      <c r="BP234" s="280"/>
      <c r="BQ234" s="280"/>
      <c r="BR234" s="280"/>
      <c r="BS234" s="280"/>
      <c r="BT234" s="280"/>
      <c r="BU234" s="281"/>
      <c r="BV234" s="281"/>
      <c r="BW234" s="281"/>
      <c r="BX234" s="281"/>
      <c r="BY234" s="281"/>
      <c r="BZ234" s="281"/>
      <c r="CA234" s="282"/>
      <c r="CB234" s="282"/>
      <c r="CC234" s="282"/>
      <c r="CD234" s="282"/>
      <c r="CE234" s="282"/>
      <c r="CF234" s="282"/>
      <c r="CG234" s="283"/>
      <c r="CH234" s="283"/>
      <c r="CI234" s="283"/>
      <c r="CJ234" s="283"/>
      <c r="CK234" s="283"/>
      <c r="CL234" s="283"/>
      <c r="CM234" s="284"/>
      <c r="CN234" s="284"/>
      <c r="CO234" s="284"/>
      <c r="CP234" s="284"/>
      <c r="CQ234" s="284"/>
      <c r="CR234" s="284"/>
      <c r="CS234" s="283"/>
      <c r="CT234" s="283"/>
      <c r="CU234" s="283"/>
      <c r="CV234" s="283"/>
      <c r="CW234" s="283"/>
      <c r="CX234" s="283"/>
      <c r="CY234" s="273"/>
      <c r="CZ234" s="285"/>
      <c r="DA234" s="286"/>
      <c r="DB234" s="287"/>
    </row>
    <row r="235" ht="15.75" customHeight="1">
      <c r="A235" s="304"/>
      <c r="B235" s="265"/>
      <c r="C235" s="266"/>
      <c r="D235" s="266"/>
      <c r="E235" s="266"/>
      <c r="F235" s="267"/>
      <c r="G235" s="267"/>
      <c r="H235" s="267"/>
      <c r="I235" s="267"/>
      <c r="J235" s="267"/>
      <c r="K235" s="267"/>
      <c r="L235" s="267"/>
      <c r="M235" s="269"/>
      <c r="N235" s="269"/>
      <c r="O235" s="269"/>
      <c r="P235" s="269"/>
      <c r="Q235" s="269"/>
      <c r="R235" s="269"/>
      <c r="S235" s="271"/>
      <c r="T235" s="271"/>
      <c r="U235" s="271"/>
      <c r="V235" s="271"/>
      <c r="W235" s="271"/>
      <c r="X235" s="271"/>
      <c r="Y235" s="273"/>
      <c r="Z235" s="273"/>
      <c r="AA235" s="273"/>
      <c r="AB235" s="273"/>
      <c r="AC235" s="273"/>
      <c r="AD235" s="273"/>
      <c r="AE235" s="274"/>
      <c r="AF235" s="274"/>
      <c r="AG235" s="274"/>
      <c r="AH235" s="274"/>
      <c r="AI235" s="274"/>
      <c r="AJ235" s="274"/>
      <c r="AK235" s="275"/>
      <c r="AL235" s="275"/>
      <c r="AM235" s="275"/>
      <c r="AN235" s="275"/>
      <c r="AO235" s="275"/>
      <c r="AP235" s="275"/>
      <c r="AQ235" s="276"/>
      <c r="AR235" s="276"/>
      <c r="AS235" s="276"/>
      <c r="AT235" s="276"/>
      <c r="AU235" s="276"/>
      <c r="AV235" s="276"/>
      <c r="AW235" s="277"/>
      <c r="AX235" s="277"/>
      <c r="AY235" s="277"/>
      <c r="AZ235" s="277"/>
      <c r="BA235" s="277"/>
      <c r="BB235" s="277"/>
      <c r="BC235" s="278"/>
      <c r="BD235" s="278"/>
      <c r="BE235" s="278"/>
      <c r="BF235" s="278"/>
      <c r="BG235" s="278"/>
      <c r="BH235" s="278"/>
      <c r="BI235" s="279"/>
      <c r="BJ235" s="279"/>
      <c r="BK235" s="279"/>
      <c r="BL235" s="279"/>
      <c r="BM235" s="279"/>
      <c r="BN235" s="279"/>
      <c r="BO235" s="280"/>
      <c r="BP235" s="280"/>
      <c r="BQ235" s="280"/>
      <c r="BR235" s="280"/>
      <c r="BS235" s="280"/>
      <c r="BT235" s="280"/>
      <c r="BU235" s="281"/>
      <c r="BV235" s="281"/>
      <c r="BW235" s="281"/>
      <c r="BX235" s="281"/>
      <c r="BY235" s="281"/>
      <c r="BZ235" s="281"/>
      <c r="CA235" s="282"/>
      <c r="CB235" s="282"/>
      <c r="CC235" s="282"/>
      <c r="CD235" s="282"/>
      <c r="CE235" s="282"/>
      <c r="CF235" s="282"/>
      <c r="CG235" s="283"/>
      <c r="CH235" s="283"/>
      <c r="CI235" s="283"/>
      <c r="CJ235" s="283"/>
      <c r="CK235" s="283"/>
      <c r="CL235" s="283"/>
      <c r="CM235" s="284"/>
      <c r="CN235" s="284"/>
      <c r="CO235" s="284"/>
      <c r="CP235" s="284"/>
      <c r="CQ235" s="284"/>
      <c r="CR235" s="284"/>
      <c r="CS235" s="283"/>
      <c r="CT235" s="283"/>
      <c r="CU235" s="283"/>
      <c r="CV235" s="283"/>
      <c r="CW235" s="283"/>
      <c r="CX235" s="283"/>
      <c r="CY235" s="273"/>
      <c r="CZ235" s="285"/>
      <c r="DA235" s="286"/>
      <c r="DB235" s="287"/>
    </row>
    <row r="236" ht="15.75" customHeight="1">
      <c r="A236" s="304"/>
      <c r="B236" s="265"/>
      <c r="C236" s="266"/>
      <c r="D236" s="266"/>
      <c r="E236" s="266"/>
      <c r="F236" s="267"/>
      <c r="G236" s="267"/>
      <c r="H236" s="267"/>
      <c r="I236" s="267"/>
      <c r="J236" s="267"/>
      <c r="K236" s="267"/>
      <c r="L236" s="267"/>
      <c r="M236" s="269"/>
      <c r="N236" s="269"/>
      <c r="O236" s="269"/>
      <c r="P236" s="269"/>
      <c r="Q236" s="269"/>
      <c r="R236" s="269"/>
      <c r="S236" s="271"/>
      <c r="T236" s="271"/>
      <c r="U236" s="271"/>
      <c r="V236" s="271"/>
      <c r="W236" s="271"/>
      <c r="X236" s="271"/>
      <c r="Y236" s="273"/>
      <c r="Z236" s="273"/>
      <c r="AA236" s="273"/>
      <c r="AB236" s="273"/>
      <c r="AC236" s="273"/>
      <c r="AD236" s="273"/>
      <c r="AE236" s="274"/>
      <c r="AF236" s="274"/>
      <c r="AG236" s="274"/>
      <c r="AH236" s="274"/>
      <c r="AI236" s="274"/>
      <c r="AJ236" s="274"/>
      <c r="AK236" s="275"/>
      <c r="AL236" s="275"/>
      <c r="AM236" s="275"/>
      <c r="AN236" s="275"/>
      <c r="AO236" s="275"/>
      <c r="AP236" s="275"/>
      <c r="AQ236" s="276"/>
      <c r="AR236" s="276"/>
      <c r="AS236" s="276"/>
      <c r="AT236" s="276"/>
      <c r="AU236" s="276"/>
      <c r="AV236" s="276"/>
      <c r="AW236" s="277"/>
      <c r="AX236" s="277"/>
      <c r="AY236" s="277"/>
      <c r="AZ236" s="277"/>
      <c r="BA236" s="277"/>
      <c r="BB236" s="277"/>
      <c r="BC236" s="278"/>
      <c r="BD236" s="278"/>
      <c r="BE236" s="278"/>
      <c r="BF236" s="278"/>
      <c r="BG236" s="278"/>
      <c r="BH236" s="278"/>
      <c r="BI236" s="279"/>
      <c r="BJ236" s="279"/>
      <c r="BK236" s="279"/>
      <c r="BL236" s="279"/>
      <c r="BM236" s="279"/>
      <c r="BN236" s="279"/>
      <c r="BO236" s="280"/>
      <c r="BP236" s="280"/>
      <c r="BQ236" s="280"/>
      <c r="BR236" s="280"/>
      <c r="BS236" s="280"/>
      <c r="BT236" s="280"/>
      <c r="BU236" s="281"/>
      <c r="BV236" s="281"/>
      <c r="BW236" s="281"/>
      <c r="BX236" s="281"/>
      <c r="BY236" s="281"/>
      <c r="BZ236" s="281"/>
      <c r="CA236" s="282"/>
      <c r="CB236" s="282"/>
      <c r="CC236" s="282"/>
      <c r="CD236" s="282"/>
      <c r="CE236" s="282"/>
      <c r="CF236" s="282"/>
      <c r="CG236" s="283"/>
      <c r="CH236" s="283"/>
      <c r="CI236" s="283"/>
      <c r="CJ236" s="283"/>
      <c r="CK236" s="283"/>
      <c r="CL236" s="283"/>
      <c r="CM236" s="284"/>
      <c r="CN236" s="284"/>
      <c r="CO236" s="284"/>
      <c r="CP236" s="284"/>
      <c r="CQ236" s="284"/>
      <c r="CR236" s="284"/>
      <c r="CS236" s="283"/>
      <c r="CT236" s="283"/>
      <c r="CU236" s="283"/>
      <c r="CV236" s="283"/>
      <c r="CW236" s="283"/>
      <c r="CX236" s="283"/>
      <c r="CY236" s="273"/>
      <c r="CZ236" s="285"/>
      <c r="DA236" s="286"/>
      <c r="DB236" s="287"/>
    </row>
    <row r="237" ht="15.75" customHeight="1">
      <c r="A237" s="304"/>
      <c r="B237" s="265"/>
      <c r="C237" s="266"/>
      <c r="D237" s="266"/>
      <c r="E237" s="266"/>
      <c r="F237" s="267"/>
      <c r="G237" s="267"/>
      <c r="H237" s="267"/>
      <c r="I237" s="267"/>
      <c r="J237" s="267"/>
      <c r="K237" s="267"/>
      <c r="L237" s="267"/>
      <c r="M237" s="269"/>
      <c r="N237" s="269"/>
      <c r="O237" s="269"/>
      <c r="P237" s="269"/>
      <c r="Q237" s="269"/>
      <c r="R237" s="269"/>
      <c r="S237" s="271"/>
      <c r="T237" s="271"/>
      <c r="U237" s="271"/>
      <c r="V237" s="271"/>
      <c r="W237" s="271"/>
      <c r="X237" s="271"/>
      <c r="Y237" s="273"/>
      <c r="Z237" s="273"/>
      <c r="AA237" s="273"/>
      <c r="AB237" s="273"/>
      <c r="AC237" s="273"/>
      <c r="AD237" s="273"/>
      <c r="AE237" s="274"/>
      <c r="AF237" s="274"/>
      <c r="AG237" s="274"/>
      <c r="AH237" s="274"/>
      <c r="AI237" s="274"/>
      <c r="AJ237" s="274"/>
      <c r="AK237" s="275"/>
      <c r="AL237" s="275"/>
      <c r="AM237" s="275"/>
      <c r="AN237" s="275"/>
      <c r="AO237" s="275"/>
      <c r="AP237" s="275"/>
      <c r="AQ237" s="276"/>
      <c r="AR237" s="276"/>
      <c r="AS237" s="276"/>
      <c r="AT237" s="276"/>
      <c r="AU237" s="276"/>
      <c r="AV237" s="276"/>
      <c r="AW237" s="277"/>
      <c r="AX237" s="277"/>
      <c r="AY237" s="277"/>
      <c r="AZ237" s="277"/>
      <c r="BA237" s="277"/>
      <c r="BB237" s="277"/>
      <c r="BC237" s="278"/>
      <c r="BD237" s="278"/>
      <c r="BE237" s="278"/>
      <c r="BF237" s="278"/>
      <c r="BG237" s="278"/>
      <c r="BH237" s="278"/>
      <c r="BI237" s="279"/>
      <c r="BJ237" s="279"/>
      <c r="BK237" s="279"/>
      <c r="BL237" s="279"/>
      <c r="BM237" s="279"/>
      <c r="BN237" s="279"/>
      <c r="BO237" s="280"/>
      <c r="BP237" s="280"/>
      <c r="BQ237" s="280"/>
      <c r="BR237" s="280"/>
      <c r="BS237" s="280"/>
      <c r="BT237" s="280"/>
      <c r="BU237" s="281"/>
      <c r="BV237" s="281"/>
      <c r="BW237" s="281"/>
      <c r="BX237" s="281"/>
      <c r="BY237" s="281"/>
      <c r="BZ237" s="281"/>
      <c r="CA237" s="282"/>
      <c r="CB237" s="282"/>
      <c r="CC237" s="282"/>
      <c r="CD237" s="282"/>
      <c r="CE237" s="282"/>
      <c r="CF237" s="282"/>
      <c r="CG237" s="283"/>
      <c r="CH237" s="283"/>
      <c r="CI237" s="283"/>
      <c r="CJ237" s="283"/>
      <c r="CK237" s="283"/>
      <c r="CL237" s="283"/>
      <c r="CM237" s="284"/>
      <c r="CN237" s="284"/>
      <c r="CO237" s="284"/>
      <c r="CP237" s="284"/>
      <c r="CQ237" s="284"/>
      <c r="CR237" s="284"/>
      <c r="CS237" s="283"/>
      <c r="CT237" s="283"/>
      <c r="CU237" s="283"/>
      <c r="CV237" s="283"/>
      <c r="CW237" s="283"/>
      <c r="CX237" s="283"/>
      <c r="CY237" s="273"/>
      <c r="CZ237" s="285"/>
      <c r="DA237" s="286"/>
      <c r="DB237" s="287"/>
    </row>
    <row r="238" ht="15.75" customHeight="1">
      <c r="A238" s="304"/>
      <c r="B238" s="265"/>
      <c r="C238" s="266"/>
      <c r="D238" s="266"/>
      <c r="E238" s="266"/>
      <c r="F238" s="267"/>
      <c r="G238" s="267"/>
      <c r="H238" s="267"/>
      <c r="I238" s="267"/>
      <c r="J238" s="267"/>
      <c r="K238" s="267"/>
      <c r="L238" s="267"/>
      <c r="M238" s="269"/>
      <c r="N238" s="269"/>
      <c r="O238" s="269"/>
      <c r="P238" s="269"/>
      <c r="Q238" s="269"/>
      <c r="R238" s="269"/>
      <c r="S238" s="271"/>
      <c r="T238" s="271"/>
      <c r="U238" s="271"/>
      <c r="V238" s="271"/>
      <c r="W238" s="271"/>
      <c r="X238" s="271"/>
      <c r="Y238" s="273"/>
      <c r="Z238" s="273"/>
      <c r="AA238" s="273"/>
      <c r="AB238" s="273"/>
      <c r="AC238" s="273"/>
      <c r="AD238" s="273"/>
      <c r="AE238" s="274"/>
      <c r="AF238" s="274"/>
      <c r="AG238" s="274"/>
      <c r="AH238" s="274"/>
      <c r="AI238" s="274"/>
      <c r="AJ238" s="274"/>
      <c r="AK238" s="275"/>
      <c r="AL238" s="275"/>
      <c r="AM238" s="275"/>
      <c r="AN238" s="275"/>
      <c r="AO238" s="275"/>
      <c r="AP238" s="275"/>
      <c r="AQ238" s="276"/>
      <c r="AR238" s="276"/>
      <c r="AS238" s="276"/>
      <c r="AT238" s="276"/>
      <c r="AU238" s="276"/>
      <c r="AV238" s="276"/>
      <c r="AW238" s="277"/>
      <c r="AX238" s="277"/>
      <c r="AY238" s="277"/>
      <c r="AZ238" s="277"/>
      <c r="BA238" s="277"/>
      <c r="BB238" s="277"/>
      <c r="BC238" s="278"/>
      <c r="BD238" s="278"/>
      <c r="BE238" s="278"/>
      <c r="BF238" s="278"/>
      <c r="BG238" s="278"/>
      <c r="BH238" s="278"/>
      <c r="BI238" s="279"/>
      <c r="BJ238" s="279"/>
      <c r="BK238" s="279"/>
      <c r="BL238" s="279"/>
      <c r="BM238" s="279"/>
      <c r="BN238" s="279"/>
      <c r="BO238" s="280"/>
      <c r="BP238" s="280"/>
      <c r="BQ238" s="280"/>
      <c r="BR238" s="280"/>
      <c r="BS238" s="280"/>
      <c r="BT238" s="280"/>
      <c r="BU238" s="281"/>
      <c r="BV238" s="281"/>
      <c r="BW238" s="281"/>
      <c r="BX238" s="281"/>
      <c r="BY238" s="281"/>
      <c r="BZ238" s="281"/>
      <c r="CA238" s="282"/>
      <c r="CB238" s="282"/>
      <c r="CC238" s="282"/>
      <c r="CD238" s="282"/>
      <c r="CE238" s="282"/>
      <c r="CF238" s="282"/>
      <c r="CG238" s="283"/>
      <c r="CH238" s="283"/>
      <c r="CI238" s="283"/>
      <c r="CJ238" s="283"/>
      <c r="CK238" s="283"/>
      <c r="CL238" s="283"/>
      <c r="CM238" s="284"/>
      <c r="CN238" s="284"/>
      <c r="CO238" s="284"/>
      <c r="CP238" s="284"/>
      <c r="CQ238" s="284"/>
      <c r="CR238" s="284"/>
      <c r="CS238" s="283"/>
      <c r="CT238" s="283"/>
      <c r="CU238" s="283"/>
      <c r="CV238" s="283"/>
      <c r="CW238" s="283"/>
      <c r="CX238" s="283"/>
      <c r="CY238" s="273"/>
      <c r="CZ238" s="285"/>
      <c r="DA238" s="286"/>
      <c r="DB238" s="287"/>
    </row>
    <row r="239" ht="15.75" customHeight="1">
      <c r="A239" s="304"/>
      <c r="B239" s="265"/>
      <c r="C239" s="266"/>
      <c r="D239" s="266"/>
      <c r="E239" s="266"/>
      <c r="F239" s="267"/>
      <c r="G239" s="267"/>
      <c r="H239" s="267"/>
      <c r="I239" s="267"/>
      <c r="J239" s="267"/>
      <c r="K239" s="267"/>
      <c r="L239" s="267"/>
      <c r="M239" s="269"/>
      <c r="N239" s="269"/>
      <c r="O239" s="269"/>
      <c r="P239" s="269"/>
      <c r="Q239" s="269"/>
      <c r="R239" s="269"/>
      <c r="S239" s="271"/>
      <c r="T239" s="271"/>
      <c r="U239" s="271"/>
      <c r="V239" s="271"/>
      <c r="W239" s="271"/>
      <c r="X239" s="271"/>
      <c r="Y239" s="273"/>
      <c r="Z239" s="273"/>
      <c r="AA239" s="273"/>
      <c r="AB239" s="273"/>
      <c r="AC239" s="273"/>
      <c r="AD239" s="273"/>
      <c r="AE239" s="274"/>
      <c r="AF239" s="274"/>
      <c r="AG239" s="274"/>
      <c r="AH239" s="274"/>
      <c r="AI239" s="274"/>
      <c r="AJ239" s="274"/>
      <c r="AK239" s="275"/>
      <c r="AL239" s="275"/>
      <c r="AM239" s="275"/>
      <c r="AN239" s="275"/>
      <c r="AO239" s="275"/>
      <c r="AP239" s="275"/>
      <c r="AQ239" s="276"/>
      <c r="AR239" s="276"/>
      <c r="AS239" s="276"/>
      <c r="AT239" s="276"/>
      <c r="AU239" s="276"/>
      <c r="AV239" s="276"/>
      <c r="AW239" s="277"/>
      <c r="AX239" s="277"/>
      <c r="AY239" s="277"/>
      <c r="AZ239" s="277"/>
      <c r="BA239" s="277"/>
      <c r="BB239" s="277"/>
      <c r="BC239" s="278"/>
      <c r="BD239" s="278"/>
      <c r="BE239" s="278"/>
      <c r="BF239" s="278"/>
      <c r="BG239" s="278"/>
      <c r="BH239" s="278"/>
      <c r="BI239" s="279"/>
      <c r="BJ239" s="279"/>
      <c r="BK239" s="279"/>
      <c r="BL239" s="279"/>
      <c r="BM239" s="279"/>
      <c r="BN239" s="279"/>
      <c r="BO239" s="280"/>
      <c r="BP239" s="280"/>
      <c r="BQ239" s="280"/>
      <c r="BR239" s="280"/>
      <c r="BS239" s="280"/>
      <c r="BT239" s="280"/>
      <c r="BU239" s="281"/>
      <c r="BV239" s="281"/>
      <c r="BW239" s="281"/>
      <c r="BX239" s="281"/>
      <c r="BY239" s="281"/>
      <c r="BZ239" s="281"/>
      <c r="CA239" s="282"/>
      <c r="CB239" s="282"/>
      <c r="CC239" s="282"/>
      <c r="CD239" s="282"/>
      <c r="CE239" s="282"/>
      <c r="CF239" s="282"/>
      <c r="CG239" s="283"/>
      <c r="CH239" s="283"/>
      <c r="CI239" s="283"/>
      <c r="CJ239" s="283"/>
      <c r="CK239" s="283"/>
      <c r="CL239" s="283"/>
      <c r="CM239" s="284"/>
      <c r="CN239" s="284"/>
      <c r="CO239" s="284"/>
      <c r="CP239" s="284"/>
      <c r="CQ239" s="284"/>
      <c r="CR239" s="284"/>
      <c r="CS239" s="283"/>
      <c r="CT239" s="283"/>
      <c r="CU239" s="283"/>
      <c r="CV239" s="283"/>
      <c r="CW239" s="283"/>
      <c r="CX239" s="283"/>
      <c r="CY239" s="273"/>
      <c r="CZ239" s="285"/>
      <c r="DA239" s="286"/>
      <c r="DB239" s="287"/>
    </row>
    <row r="240" ht="15.75" customHeight="1">
      <c r="A240" s="304"/>
      <c r="B240" s="265"/>
      <c r="C240" s="266"/>
      <c r="D240" s="266"/>
      <c r="E240" s="266"/>
      <c r="F240" s="267"/>
      <c r="G240" s="267"/>
      <c r="H240" s="267"/>
      <c r="I240" s="267"/>
      <c r="J240" s="267"/>
      <c r="K240" s="267"/>
      <c r="L240" s="267"/>
      <c r="M240" s="269"/>
      <c r="N240" s="269"/>
      <c r="O240" s="269"/>
      <c r="P240" s="269"/>
      <c r="Q240" s="269"/>
      <c r="R240" s="269"/>
      <c r="S240" s="271"/>
      <c r="T240" s="271"/>
      <c r="U240" s="271"/>
      <c r="V240" s="271"/>
      <c r="W240" s="271"/>
      <c r="X240" s="271"/>
      <c r="Y240" s="273"/>
      <c r="Z240" s="273"/>
      <c r="AA240" s="273"/>
      <c r="AB240" s="273"/>
      <c r="AC240" s="273"/>
      <c r="AD240" s="273"/>
      <c r="AE240" s="274"/>
      <c r="AF240" s="274"/>
      <c r="AG240" s="274"/>
      <c r="AH240" s="274"/>
      <c r="AI240" s="274"/>
      <c r="AJ240" s="274"/>
      <c r="AK240" s="275"/>
      <c r="AL240" s="275"/>
      <c r="AM240" s="275"/>
      <c r="AN240" s="275"/>
      <c r="AO240" s="275"/>
      <c r="AP240" s="275"/>
      <c r="AQ240" s="276"/>
      <c r="AR240" s="276"/>
      <c r="AS240" s="276"/>
      <c r="AT240" s="276"/>
      <c r="AU240" s="276"/>
      <c r="AV240" s="276"/>
      <c r="AW240" s="277"/>
      <c r="AX240" s="277"/>
      <c r="AY240" s="277"/>
      <c r="AZ240" s="277"/>
      <c r="BA240" s="277"/>
      <c r="BB240" s="277"/>
      <c r="BC240" s="278"/>
      <c r="BD240" s="278"/>
      <c r="BE240" s="278"/>
      <c r="BF240" s="278"/>
      <c r="BG240" s="278"/>
      <c r="BH240" s="278"/>
      <c r="BI240" s="279"/>
      <c r="BJ240" s="279"/>
      <c r="BK240" s="279"/>
      <c r="BL240" s="279"/>
      <c r="BM240" s="279"/>
      <c r="BN240" s="279"/>
      <c r="BO240" s="280"/>
      <c r="BP240" s="280"/>
      <c r="BQ240" s="280"/>
      <c r="BR240" s="280"/>
      <c r="BS240" s="280"/>
      <c r="BT240" s="280"/>
      <c r="BU240" s="281"/>
      <c r="BV240" s="281"/>
      <c r="BW240" s="281"/>
      <c r="BX240" s="281"/>
      <c r="BY240" s="281"/>
      <c r="BZ240" s="281"/>
      <c r="CA240" s="282"/>
      <c r="CB240" s="282"/>
      <c r="CC240" s="282"/>
      <c r="CD240" s="282"/>
      <c r="CE240" s="282"/>
      <c r="CF240" s="282"/>
      <c r="CG240" s="283"/>
      <c r="CH240" s="283"/>
      <c r="CI240" s="283"/>
      <c r="CJ240" s="283"/>
      <c r="CK240" s="283"/>
      <c r="CL240" s="283"/>
      <c r="CM240" s="284"/>
      <c r="CN240" s="284"/>
      <c r="CO240" s="284"/>
      <c r="CP240" s="284"/>
      <c r="CQ240" s="284"/>
      <c r="CR240" s="284"/>
      <c r="CS240" s="283"/>
      <c r="CT240" s="283"/>
      <c r="CU240" s="283"/>
      <c r="CV240" s="283"/>
      <c r="CW240" s="283"/>
      <c r="CX240" s="283"/>
      <c r="CY240" s="273"/>
      <c r="CZ240" s="285"/>
      <c r="DA240" s="286"/>
      <c r="DB240" s="287"/>
    </row>
    <row r="241" ht="15.75" customHeight="1">
      <c r="A241" s="304"/>
      <c r="B241" s="265"/>
      <c r="C241" s="266"/>
      <c r="D241" s="266"/>
      <c r="E241" s="266"/>
      <c r="F241" s="267"/>
      <c r="G241" s="267"/>
      <c r="H241" s="267"/>
      <c r="I241" s="267"/>
      <c r="J241" s="267"/>
      <c r="K241" s="267"/>
      <c r="L241" s="267"/>
      <c r="M241" s="269"/>
      <c r="N241" s="269"/>
      <c r="O241" s="269"/>
      <c r="P241" s="269"/>
      <c r="Q241" s="269"/>
      <c r="R241" s="269"/>
      <c r="S241" s="271"/>
      <c r="T241" s="271"/>
      <c r="U241" s="271"/>
      <c r="V241" s="271"/>
      <c r="W241" s="271"/>
      <c r="X241" s="271"/>
      <c r="Y241" s="273"/>
      <c r="Z241" s="273"/>
      <c r="AA241" s="273"/>
      <c r="AB241" s="273"/>
      <c r="AC241" s="273"/>
      <c r="AD241" s="273"/>
      <c r="AE241" s="274"/>
      <c r="AF241" s="274"/>
      <c r="AG241" s="274"/>
      <c r="AH241" s="274"/>
      <c r="AI241" s="274"/>
      <c r="AJ241" s="274"/>
      <c r="AK241" s="275"/>
      <c r="AL241" s="275"/>
      <c r="AM241" s="275"/>
      <c r="AN241" s="275"/>
      <c r="AO241" s="275"/>
      <c r="AP241" s="275"/>
      <c r="AQ241" s="276"/>
      <c r="AR241" s="276"/>
      <c r="AS241" s="276"/>
      <c r="AT241" s="276"/>
      <c r="AU241" s="276"/>
      <c r="AV241" s="276"/>
      <c r="AW241" s="277"/>
      <c r="AX241" s="277"/>
      <c r="AY241" s="277"/>
      <c r="AZ241" s="277"/>
      <c r="BA241" s="277"/>
      <c r="BB241" s="277"/>
      <c r="BC241" s="278"/>
      <c r="BD241" s="278"/>
      <c r="BE241" s="278"/>
      <c r="BF241" s="278"/>
      <c r="BG241" s="278"/>
      <c r="BH241" s="278"/>
      <c r="BI241" s="279"/>
      <c r="BJ241" s="279"/>
      <c r="BK241" s="279"/>
      <c r="BL241" s="279"/>
      <c r="BM241" s="279"/>
      <c r="BN241" s="279"/>
      <c r="BO241" s="280"/>
      <c r="BP241" s="280"/>
      <c r="BQ241" s="280"/>
      <c r="BR241" s="280"/>
      <c r="BS241" s="280"/>
      <c r="BT241" s="280"/>
      <c r="BU241" s="281"/>
      <c r="BV241" s="281"/>
      <c r="BW241" s="281"/>
      <c r="BX241" s="281"/>
      <c r="BY241" s="281"/>
      <c r="BZ241" s="281"/>
      <c r="CA241" s="282"/>
      <c r="CB241" s="282"/>
      <c r="CC241" s="282"/>
      <c r="CD241" s="282"/>
      <c r="CE241" s="282"/>
      <c r="CF241" s="282"/>
      <c r="CG241" s="283"/>
      <c r="CH241" s="283"/>
      <c r="CI241" s="283"/>
      <c r="CJ241" s="283"/>
      <c r="CK241" s="283"/>
      <c r="CL241" s="283"/>
      <c r="CM241" s="284"/>
      <c r="CN241" s="284"/>
      <c r="CO241" s="284"/>
      <c r="CP241" s="284"/>
      <c r="CQ241" s="284"/>
      <c r="CR241" s="284"/>
      <c r="CS241" s="283"/>
      <c r="CT241" s="283"/>
      <c r="CU241" s="283"/>
      <c r="CV241" s="283"/>
      <c r="CW241" s="283"/>
      <c r="CX241" s="283"/>
      <c r="CY241" s="273"/>
      <c r="CZ241" s="285"/>
      <c r="DA241" s="286"/>
      <c r="DB241" s="287"/>
    </row>
    <row r="242" ht="15.75" customHeight="1">
      <c r="A242" s="304"/>
      <c r="B242" s="265"/>
      <c r="C242" s="266"/>
      <c r="D242" s="266"/>
      <c r="E242" s="266"/>
      <c r="F242" s="267"/>
      <c r="G242" s="267"/>
      <c r="H242" s="267"/>
      <c r="I242" s="267"/>
      <c r="J242" s="267"/>
      <c r="K242" s="267"/>
      <c r="L242" s="267"/>
      <c r="M242" s="269"/>
      <c r="N242" s="269"/>
      <c r="O242" s="269"/>
      <c r="P242" s="269"/>
      <c r="Q242" s="269"/>
      <c r="R242" s="269"/>
      <c r="S242" s="271"/>
      <c r="T242" s="271"/>
      <c r="U242" s="271"/>
      <c r="V242" s="271"/>
      <c r="W242" s="271"/>
      <c r="X242" s="271"/>
      <c r="Y242" s="273"/>
      <c r="Z242" s="273"/>
      <c r="AA242" s="273"/>
      <c r="AB242" s="273"/>
      <c r="AC242" s="273"/>
      <c r="AD242" s="273"/>
      <c r="AE242" s="274"/>
      <c r="AF242" s="274"/>
      <c r="AG242" s="274"/>
      <c r="AH242" s="274"/>
      <c r="AI242" s="274"/>
      <c r="AJ242" s="274"/>
      <c r="AK242" s="275"/>
      <c r="AL242" s="275"/>
      <c r="AM242" s="275"/>
      <c r="AN242" s="275"/>
      <c r="AO242" s="275"/>
      <c r="AP242" s="275"/>
      <c r="AQ242" s="276"/>
      <c r="AR242" s="276"/>
      <c r="AS242" s="276"/>
      <c r="AT242" s="276"/>
      <c r="AU242" s="276"/>
      <c r="AV242" s="276"/>
      <c r="AW242" s="277"/>
      <c r="AX242" s="277"/>
      <c r="AY242" s="277"/>
      <c r="AZ242" s="277"/>
      <c r="BA242" s="277"/>
      <c r="BB242" s="277"/>
      <c r="BC242" s="278"/>
      <c r="BD242" s="278"/>
      <c r="BE242" s="278"/>
      <c r="BF242" s="278"/>
      <c r="BG242" s="278"/>
      <c r="BH242" s="278"/>
      <c r="BI242" s="279"/>
      <c r="BJ242" s="279"/>
      <c r="BK242" s="279"/>
      <c r="BL242" s="279"/>
      <c r="BM242" s="279"/>
      <c r="BN242" s="279"/>
      <c r="BO242" s="280"/>
      <c r="BP242" s="280"/>
      <c r="BQ242" s="280"/>
      <c r="BR242" s="280"/>
      <c r="BS242" s="280"/>
      <c r="BT242" s="280"/>
      <c r="BU242" s="281"/>
      <c r="BV242" s="281"/>
      <c r="BW242" s="281"/>
      <c r="BX242" s="281"/>
      <c r="BY242" s="281"/>
      <c r="BZ242" s="281"/>
      <c r="CA242" s="282"/>
      <c r="CB242" s="282"/>
      <c r="CC242" s="282"/>
      <c r="CD242" s="282"/>
      <c r="CE242" s="282"/>
      <c r="CF242" s="282"/>
      <c r="CG242" s="283"/>
      <c r="CH242" s="283"/>
      <c r="CI242" s="283"/>
      <c r="CJ242" s="283"/>
      <c r="CK242" s="283"/>
      <c r="CL242" s="283"/>
      <c r="CM242" s="284"/>
      <c r="CN242" s="284"/>
      <c r="CO242" s="284"/>
      <c r="CP242" s="284"/>
      <c r="CQ242" s="284"/>
      <c r="CR242" s="284"/>
      <c r="CS242" s="283"/>
      <c r="CT242" s="283"/>
      <c r="CU242" s="283"/>
      <c r="CV242" s="283"/>
      <c r="CW242" s="283"/>
      <c r="CX242" s="283"/>
      <c r="CY242" s="273"/>
      <c r="CZ242" s="285"/>
      <c r="DA242" s="286"/>
      <c r="DB242" s="287"/>
    </row>
    <row r="243" ht="15.75" customHeight="1">
      <c r="A243" s="304"/>
      <c r="B243" s="265"/>
      <c r="C243" s="266"/>
      <c r="D243" s="266"/>
      <c r="E243" s="266"/>
      <c r="F243" s="267"/>
      <c r="G243" s="267"/>
      <c r="H243" s="267"/>
      <c r="I243" s="267"/>
      <c r="J243" s="267"/>
      <c r="K243" s="267"/>
      <c r="L243" s="267"/>
      <c r="M243" s="269"/>
      <c r="N243" s="269"/>
      <c r="O243" s="269"/>
      <c r="P243" s="269"/>
      <c r="Q243" s="269"/>
      <c r="R243" s="269"/>
      <c r="S243" s="271"/>
      <c r="T243" s="271"/>
      <c r="U243" s="271"/>
      <c r="V243" s="271"/>
      <c r="W243" s="271"/>
      <c r="X243" s="271"/>
      <c r="Y243" s="273"/>
      <c r="Z243" s="273"/>
      <c r="AA243" s="273"/>
      <c r="AB243" s="273"/>
      <c r="AC243" s="273"/>
      <c r="AD243" s="273"/>
      <c r="AE243" s="274"/>
      <c r="AF243" s="274"/>
      <c r="AG243" s="274"/>
      <c r="AH243" s="274"/>
      <c r="AI243" s="274"/>
      <c r="AJ243" s="274"/>
      <c r="AK243" s="275"/>
      <c r="AL243" s="275"/>
      <c r="AM243" s="275"/>
      <c r="AN243" s="275"/>
      <c r="AO243" s="275"/>
      <c r="AP243" s="275"/>
      <c r="AQ243" s="276"/>
      <c r="AR243" s="276"/>
      <c r="AS243" s="276"/>
      <c r="AT243" s="276"/>
      <c r="AU243" s="276"/>
      <c r="AV243" s="276"/>
      <c r="AW243" s="277"/>
      <c r="AX243" s="277"/>
      <c r="AY243" s="277"/>
      <c r="AZ243" s="277"/>
      <c r="BA243" s="277"/>
      <c r="BB243" s="277"/>
      <c r="BC243" s="278"/>
      <c r="BD243" s="278"/>
      <c r="BE243" s="278"/>
      <c r="BF243" s="278"/>
      <c r="BG243" s="278"/>
      <c r="BH243" s="278"/>
      <c r="BI243" s="279"/>
      <c r="BJ243" s="279"/>
      <c r="BK243" s="279"/>
      <c r="BL243" s="279"/>
      <c r="BM243" s="279"/>
      <c r="BN243" s="279"/>
      <c r="BO243" s="280"/>
      <c r="BP243" s="280"/>
      <c r="BQ243" s="280"/>
      <c r="BR243" s="280"/>
      <c r="BS243" s="280"/>
      <c r="BT243" s="280"/>
      <c r="BU243" s="281"/>
      <c r="BV243" s="281"/>
      <c r="BW243" s="281"/>
      <c r="BX243" s="281"/>
      <c r="BY243" s="281"/>
      <c r="BZ243" s="281"/>
      <c r="CA243" s="282"/>
      <c r="CB243" s="282"/>
      <c r="CC243" s="282"/>
      <c r="CD243" s="282"/>
      <c r="CE243" s="282"/>
      <c r="CF243" s="282"/>
      <c r="CG243" s="283"/>
      <c r="CH243" s="283"/>
      <c r="CI243" s="283"/>
      <c r="CJ243" s="283"/>
      <c r="CK243" s="283"/>
      <c r="CL243" s="283"/>
      <c r="CM243" s="284"/>
      <c r="CN243" s="284"/>
      <c r="CO243" s="284"/>
      <c r="CP243" s="284"/>
      <c r="CQ243" s="284"/>
      <c r="CR243" s="284"/>
      <c r="CS243" s="283"/>
      <c r="CT243" s="283"/>
      <c r="CU243" s="283"/>
      <c r="CV243" s="283"/>
      <c r="CW243" s="283"/>
      <c r="CX243" s="283"/>
      <c r="CY243" s="273"/>
      <c r="CZ243" s="285"/>
      <c r="DA243" s="286"/>
      <c r="DB243" s="287"/>
    </row>
    <row r="244" ht="15.75" customHeight="1">
      <c r="A244" s="304"/>
      <c r="B244" s="265"/>
      <c r="C244" s="266"/>
      <c r="D244" s="266"/>
      <c r="E244" s="266"/>
      <c r="F244" s="267"/>
      <c r="G244" s="267"/>
      <c r="H244" s="267"/>
      <c r="I244" s="267"/>
      <c r="J244" s="267"/>
      <c r="K244" s="267"/>
      <c r="L244" s="267"/>
      <c r="M244" s="269"/>
      <c r="N244" s="269"/>
      <c r="O244" s="269"/>
      <c r="P244" s="269"/>
      <c r="Q244" s="269"/>
      <c r="R244" s="269"/>
      <c r="S244" s="271"/>
      <c r="T244" s="271"/>
      <c r="U244" s="271"/>
      <c r="V244" s="271"/>
      <c r="W244" s="271"/>
      <c r="X244" s="271"/>
      <c r="Y244" s="273"/>
      <c r="Z244" s="273"/>
      <c r="AA244" s="273"/>
      <c r="AB244" s="273"/>
      <c r="AC244" s="273"/>
      <c r="AD244" s="273"/>
      <c r="AE244" s="274"/>
      <c r="AF244" s="274"/>
      <c r="AG244" s="274"/>
      <c r="AH244" s="274"/>
      <c r="AI244" s="274"/>
      <c r="AJ244" s="274"/>
      <c r="AK244" s="275"/>
      <c r="AL244" s="275"/>
      <c r="AM244" s="275"/>
      <c r="AN244" s="275"/>
      <c r="AO244" s="275"/>
      <c r="AP244" s="275"/>
      <c r="AQ244" s="276"/>
      <c r="AR244" s="276"/>
      <c r="AS244" s="276"/>
      <c r="AT244" s="276"/>
      <c r="AU244" s="276"/>
      <c r="AV244" s="276"/>
      <c r="AW244" s="277"/>
      <c r="AX244" s="277"/>
      <c r="AY244" s="277"/>
      <c r="AZ244" s="277"/>
      <c r="BA244" s="277"/>
      <c r="BB244" s="277"/>
      <c r="BC244" s="278"/>
      <c r="BD244" s="278"/>
      <c r="BE244" s="278"/>
      <c r="BF244" s="278"/>
      <c r="BG244" s="278"/>
      <c r="BH244" s="278"/>
      <c r="BI244" s="279"/>
      <c r="BJ244" s="279"/>
      <c r="BK244" s="279"/>
      <c r="BL244" s="279"/>
      <c r="BM244" s="279"/>
      <c r="BN244" s="279"/>
      <c r="BO244" s="280"/>
      <c r="BP244" s="280"/>
      <c r="BQ244" s="280"/>
      <c r="BR244" s="280"/>
      <c r="BS244" s="280"/>
      <c r="BT244" s="280"/>
      <c r="BU244" s="281"/>
      <c r="BV244" s="281"/>
      <c r="BW244" s="281"/>
      <c r="BX244" s="281"/>
      <c r="BY244" s="281"/>
      <c r="BZ244" s="281"/>
      <c r="CA244" s="282"/>
      <c r="CB244" s="282"/>
      <c r="CC244" s="282"/>
      <c r="CD244" s="282"/>
      <c r="CE244" s="282"/>
      <c r="CF244" s="282"/>
      <c r="CG244" s="283"/>
      <c r="CH244" s="283"/>
      <c r="CI244" s="283"/>
      <c r="CJ244" s="283"/>
      <c r="CK244" s="283"/>
      <c r="CL244" s="283"/>
      <c r="CM244" s="284"/>
      <c r="CN244" s="284"/>
      <c r="CO244" s="284"/>
      <c r="CP244" s="284"/>
      <c r="CQ244" s="284"/>
      <c r="CR244" s="284"/>
      <c r="CS244" s="283"/>
      <c r="CT244" s="283"/>
      <c r="CU244" s="283"/>
      <c r="CV244" s="283"/>
      <c r="CW244" s="283"/>
      <c r="CX244" s="283"/>
      <c r="CY244" s="273"/>
      <c r="CZ244" s="285"/>
      <c r="DA244" s="286"/>
      <c r="DB244" s="287"/>
    </row>
    <row r="245" ht="15.75" customHeight="1">
      <c r="A245" s="304"/>
      <c r="B245" s="265"/>
      <c r="C245" s="266"/>
      <c r="D245" s="266"/>
      <c r="E245" s="266"/>
      <c r="F245" s="267"/>
      <c r="G245" s="267"/>
      <c r="H245" s="267"/>
      <c r="I245" s="267"/>
      <c r="J245" s="267"/>
      <c r="K245" s="267"/>
      <c r="L245" s="267"/>
      <c r="M245" s="269"/>
      <c r="N245" s="269"/>
      <c r="O245" s="269"/>
      <c r="P245" s="269"/>
      <c r="Q245" s="269"/>
      <c r="R245" s="269"/>
      <c r="S245" s="271"/>
      <c r="T245" s="271"/>
      <c r="U245" s="271"/>
      <c r="V245" s="271"/>
      <c r="W245" s="271"/>
      <c r="X245" s="271"/>
      <c r="Y245" s="273"/>
      <c r="Z245" s="273"/>
      <c r="AA245" s="273"/>
      <c r="AB245" s="273"/>
      <c r="AC245" s="273"/>
      <c r="AD245" s="273"/>
      <c r="AE245" s="274"/>
      <c r="AF245" s="274"/>
      <c r="AG245" s="274"/>
      <c r="AH245" s="274"/>
      <c r="AI245" s="274"/>
      <c r="AJ245" s="274"/>
      <c r="AK245" s="275"/>
      <c r="AL245" s="275"/>
      <c r="AM245" s="275"/>
      <c r="AN245" s="275"/>
      <c r="AO245" s="275"/>
      <c r="AP245" s="275"/>
      <c r="AQ245" s="276"/>
      <c r="AR245" s="276"/>
      <c r="AS245" s="276"/>
      <c r="AT245" s="276"/>
      <c r="AU245" s="276"/>
      <c r="AV245" s="276"/>
      <c r="AW245" s="277"/>
      <c r="AX245" s="277"/>
      <c r="AY245" s="277"/>
      <c r="AZ245" s="277"/>
      <c r="BA245" s="277"/>
      <c r="BB245" s="277"/>
      <c r="BC245" s="278"/>
      <c r="BD245" s="278"/>
      <c r="BE245" s="278"/>
      <c r="BF245" s="278"/>
      <c r="BG245" s="278"/>
      <c r="BH245" s="278"/>
      <c r="BI245" s="279"/>
      <c r="BJ245" s="279"/>
      <c r="BK245" s="279"/>
      <c r="BL245" s="279"/>
      <c r="BM245" s="279"/>
      <c r="BN245" s="279"/>
      <c r="BO245" s="280"/>
      <c r="BP245" s="280"/>
      <c r="BQ245" s="280"/>
      <c r="BR245" s="280"/>
      <c r="BS245" s="280"/>
      <c r="BT245" s="280"/>
      <c r="BU245" s="281"/>
      <c r="BV245" s="281"/>
      <c r="BW245" s="281"/>
      <c r="BX245" s="281"/>
      <c r="BY245" s="281"/>
      <c r="BZ245" s="281"/>
      <c r="CA245" s="282"/>
      <c r="CB245" s="282"/>
      <c r="CC245" s="282"/>
      <c r="CD245" s="282"/>
      <c r="CE245" s="282"/>
      <c r="CF245" s="282"/>
      <c r="CG245" s="283"/>
      <c r="CH245" s="283"/>
      <c r="CI245" s="283"/>
      <c r="CJ245" s="283"/>
      <c r="CK245" s="283"/>
      <c r="CL245" s="283"/>
      <c r="CM245" s="284"/>
      <c r="CN245" s="284"/>
      <c r="CO245" s="284"/>
      <c r="CP245" s="284"/>
      <c r="CQ245" s="284"/>
      <c r="CR245" s="284"/>
      <c r="CS245" s="283"/>
      <c r="CT245" s="283"/>
      <c r="CU245" s="283"/>
      <c r="CV245" s="283"/>
      <c r="CW245" s="283"/>
      <c r="CX245" s="283"/>
      <c r="CY245" s="273"/>
      <c r="CZ245" s="285"/>
      <c r="DA245" s="286"/>
      <c r="DB245" s="287"/>
    </row>
    <row r="246" ht="15.75" customHeight="1">
      <c r="A246" s="304"/>
      <c r="B246" s="265"/>
      <c r="C246" s="266"/>
      <c r="D246" s="266"/>
      <c r="E246" s="266"/>
      <c r="F246" s="267"/>
      <c r="G246" s="267"/>
      <c r="H246" s="267"/>
      <c r="I246" s="267"/>
      <c r="J246" s="267"/>
      <c r="K246" s="267"/>
      <c r="L246" s="267"/>
      <c r="M246" s="269"/>
      <c r="N246" s="269"/>
      <c r="O246" s="269"/>
      <c r="P246" s="269"/>
      <c r="Q246" s="269"/>
      <c r="R246" s="269"/>
      <c r="S246" s="271"/>
      <c r="T246" s="271"/>
      <c r="U246" s="271"/>
      <c r="V246" s="271"/>
      <c r="W246" s="271"/>
      <c r="X246" s="271"/>
      <c r="Y246" s="273"/>
      <c r="Z246" s="273"/>
      <c r="AA246" s="273"/>
      <c r="AB246" s="273"/>
      <c r="AC246" s="273"/>
      <c r="AD246" s="273"/>
      <c r="AE246" s="274"/>
      <c r="AF246" s="274"/>
      <c r="AG246" s="274"/>
      <c r="AH246" s="274"/>
      <c r="AI246" s="274"/>
      <c r="AJ246" s="274"/>
      <c r="AK246" s="275"/>
      <c r="AL246" s="275"/>
      <c r="AM246" s="275"/>
      <c r="AN246" s="275"/>
      <c r="AO246" s="275"/>
      <c r="AP246" s="275"/>
      <c r="AQ246" s="276"/>
      <c r="AR246" s="276"/>
      <c r="AS246" s="276"/>
      <c r="AT246" s="276"/>
      <c r="AU246" s="276"/>
      <c r="AV246" s="276"/>
      <c r="AW246" s="277"/>
      <c r="AX246" s="277"/>
      <c r="AY246" s="277"/>
      <c r="AZ246" s="277"/>
      <c r="BA246" s="277"/>
      <c r="BB246" s="277"/>
      <c r="BC246" s="278"/>
      <c r="BD246" s="278"/>
      <c r="BE246" s="278"/>
      <c r="BF246" s="278"/>
      <c r="BG246" s="278"/>
      <c r="BH246" s="278"/>
      <c r="BI246" s="279"/>
      <c r="BJ246" s="279"/>
      <c r="BK246" s="279"/>
      <c r="BL246" s="279"/>
      <c r="BM246" s="279"/>
      <c r="BN246" s="279"/>
      <c r="BO246" s="280"/>
      <c r="BP246" s="280"/>
      <c r="BQ246" s="280"/>
      <c r="BR246" s="280"/>
      <c r="BS246" s="280"/>
      <c r="BT246" s="280"/>
      <c r="BU246" s="281"/>
      <c r="BV246" s="281"/>
      <c r="BW246" s="281"/>
      <c r="BX246" s="281"/>
      <c r="BY246" s="281"/>
      <c r="BZ246" s="281"/>
      <c r="CA246" s="282"/>
      <c r="CB246" s="282"/>
      <c r="CC246" s="282"/>
      <c r="CD246" s="282"/>
      <c r="CE246" s="282"/>
      <c r="CF246" s="282"/>
      <c r="CG246" s="283"/>
      <c r="CH246" s="283"/>
      <c r="CI246" s="283"/>
      <c r="CJ246" s="283"/>
      <c r="CK246" s="283"/>
      <c r="CL246" s="283"/>
      <c r="CM246" s="284"/>
      <c r="CN246" s="284"/>
      <c r="CO246" s="284"/>
      <c r="CP246" s="284"/>
      <c r="CQ246" s="284"/>
      <c r="CR246" s="284"/>
      <c r="CS246" s="283"/>
      <c r="CT246" s="283"/>
      <c r="CU246" s="283"/>
      <c r="CV246" s="283"/>
      <c r="CW246" s="283"/>
      <c r="CX246" s="283"/>
      <c r="CY246" s="273"/>
      <c r="CZ246" s="285"/>
      <c r="DA246" s="286"/>
      <c r="DB246" s="287"/>
    </row>
    <row r="247" ht="15.75" customHeight="1">
      <c r="A247" s="304"/>
      <c r="B247" s="265"/>
      <c r="C247" s="266"/>
      <c r="D247" s="266"/>
      <c r="E247" s="266"/>
      <c r="F247" s="267"/>
      <c r="G247" s="267"/>
      <c r="H247" s="267"/>
      <c r="I247" s="267"/>
      <c r="J247" s="267"/>
      <c r="K247" s="267"/>
      <c r="L247" s="267"/>
      <c r="M247" s="269"/>
      <c r="N247" s="269"/>
      <c r="O247" s="269"/>
      <c r="P247" s="269"/>
      <c r="Q247" s="269"/>
      <c r="R247" s="269"/>
      <c r="S247" s="271"/>
      <c r="T247" s="271"/>
      <c r="U247" s="271"/>
      <c r="V247" s="271"/>
      <c r="W247" s="271"/>
      <c r="X247" s="271"/>
      <c r="Y247" s="273"/>
      <c r="Z247" s="273"/>
      <c r="AA247" s="273"/>
      <c r="AB247" s="273"/>
      <c r="AC247" s="273"/>
      <c r="AD247" s="273"/>
      <c r="AE247" s="274"/>
      <c r="AF247" s="274"/>
      <c r="AG247" s="274"/>
      <c r="AH247" s="274"/>
      <c r="AI247" s="274"/>
      <c r="AJ247" s="274"/>
      <c r="AK247" s="275"/>
      <c r="AL247" s="275"/>
      <c r="AM247" s="275"/>
      <c r="AN247" s="275"/>
      <c r="AO247" s="275"/>
      <c r="AP247" s="275"/>
      <c r="AQ247" s="276"/>
      <c r="AR247" s="276"/>
      <c r="AS247" s="276"/>
      <c r="AT247" s="276"/>
      <c r="AU247" s="276"/>
      <c r="AV247" s="276"/>
      <c r="AW247" s="277"/>
      <c r="AX247" s="277"/>
      <c r="AY247" s="277"/>
      <c r="AZ247" s="277"/>
      <c r="BA247" s="277"/>
      <c r="BB247" s="277"/>
      <c r="BC247" s="278"/>
      <c r="BD247" s="278"/>
      <c r="BE247" s="278"/>
      <c r="BF247" s="278"/>
      <c r="BG247" s="278"/>
      <c r="BH247" s="278"/>
      <c r="BI247" s="279"/>
      <c r="BJ247" s="279"/>
      <c r="BK247" s="279"/>
      <c r="BL247" s="279"/>
      <c r="BM247" s="279"/>
      <c r="BN247" s="279"/>
      <c r="BO247" s="280"/>
      <c r="BP247" s="280"/>
      <c r="BQ247" s="280"/>
      <c r="BR247" s="280"/>
      <c r="BS247" s="280"/>
      <c r="BT247" s="280"/>
      <c r="BU247" s="281"/>
      <c r="BV247" s="281"/>
      <c r="BW247" s="281"/>
      <c r="BX247" s="281"/>
      <c r="BY247" s="281"/>
      <c r="BZ247" s="281"/>
      <c r="CA247" s="282"/>
      <c r="CB247" s="282"/>
      <c r="CC247" s="282"/>
      <c r="CD247" s="282"/>
      <c r="CE247" s="282"/>
      <c r="CF247" s="282"/>
      <c r="CG247" s="283"/>
      <c r="CH247" s="283"/>
      <c r="CI247" s="283"/>
      <c r="CJ247" s="283"/>
      <c r="CK247" s="283"/>
      <c r="CL247" s="283"/>
      <c r="CM247" s="284"/>
      <c r="CN247" s="284"/>
      <c r="CO247" s="284"/>
      <c r="CP247" s="284"/>
      <c r="CQ247" s="284"/>
      <c r="CR247" s="284"/>
      <c r="CS247" s="283"/>
      <c r="CT247" s="283"/>
      <c r="CU247" s="283"/>
      <c r="CV247" s="283"/>
      <c r="CW247" s="283"/>
      <c r="CX247" s="283"/>
      <c r="CY247" s="273"/>
      <c r="CZ247" s="285"/>
      <c r="DA247" s="286"/>
      <c r="DB247" s="287"/>
    </row>
    <row r="248" ht="15.75" customHeight="1">
      <c r="A248" s="304"/>
      <c r="B248" s="265"/>
      <c r="C248" s="266"/>
      <c r="D248" s="266"/>
      <c r="E248" s="266"/>
      <c r="F248" s="267"/>
      <c r="G248" s="267"/>
      <c r="H248" s="267"/>
      <c r="I248" s="267"/>
      <c r="J248" s="267"/>
      <c r="K248" s="267"/>
      <c r="L248" s="267"/>
      <c r="M248" s="269"/>
      <c r="N248" s="269"/>
      <c r="O248" s="269"/>
      <c r="P248" s="269"/>
      <c r="Q248" s="269"/>
      <c r="R248" s="269"/>
      <c r="S248" s="271"/>
      <c r="T248" s="271"/>
      <c r="U248" s="271"/>
      <c r="V248" s="271"/>
      <c r="W248" s="271"/>
      <c r="X248" s="271"/>
      <c r="Y248" s="273"/>
      <c r="Z248" s="273"/>
      <c r="AA248" s="273"/>
      <c r="AB248" s="273"/>
      <c r="AC248" s="273"/>
      <c r="AD248" s="273"/>
      <c r="AE248" s="274"/>
      <c r="AF248" s="274"/>
      <c r="AG248" s="274"/>
      <c r="AH248" s="274"/>
      <c r="AI248" s="274"/>
      <c r="AJ248" s="274"/>
      <c r="AK248" s="275"/>
      <c r="AL248" s="275"/>
      <c r="AM248" s="275"/>
      <c r="AN248" s="275"/>
      <c r="AO248" s="275"/>
      <c r="AP248" s="275"/>
      <c r="AQ248" s="276"/>
      <c r="AR248" s="276"/>
      <c r="AS248" s="276"/>
      <c r="AT248" s="276"/>
      <c r="AU248" s="276"/>
      <c r="AV248" s="276"/>
      <c r="AW248" s="277"/>
      <c r="AX248" s="277"/>
      <c r="AY248" s="277"/>
      <c r="AZ248" s="277"/>
      <c r="BA248" s="277"/>
      <c r="BB248" s="277"/>
      <c r="BC248" s="278"/>
      <c r="BD248" s="278"/>
      <c r="BE248" s="278"/>
      <c r="BF248" s="278"/>
      <c r="BG248" s="278"/>
      <c r="BH248" s="278"/>
      <c r="BI248" s="279"/>
      <c r="BJ248" s="279"/>
      <c r="BK248" s="279"/>
      <c r="BL248" s="279"/>
      <c r="BM248" s="279"/>
      <c r="BN248" s="279"/>
      <c r="BO248" s="280"/>
      <c r="BP248" s="280"/>
      <c r="BQ248" s="280"/>
      <c r="BR248" s="280"/>
      <c r="BS248" s="280"/>
      <c r="BT248" s="280"/>
      <c r="BU248" s="281"/>
      <c r="BV248" s="281"/>
      <c r="BW248" s="281"/>
      <c r="BX248" s="281"/>
      <c r="BY248" s="281"/>
      <c r="BZ248" s="281"/>
      <c r="CA248" s="282"/>
      <c r="CB248" s="282"/>
      <c r="CC248" s="282"/>
      <c r="CD248" s="282"/>
      <c r="CE248" s="282"/>
      <c r="CF248" s="282"/>
      <c r="CG248" s="283"/>
      <c r="CH248" s="283"/>
      <c r="CI248" s="283"/>
      <c r="CJ248" s="283"/>
      <c r="CK248" s="283"/>
      <c r="CL248" s="283"/>
      <c r="CM248" s="284"/>
      <c r="CN248" s="284"/>
      <c r="CO248" s="284"/>
      <c r="CP248" s="284"/>
      <c r="CQ248" s="284"/>
      <c r="CR248" s="284"/>
      <c r="CS248" s="283"/>
      <c r="CT248" s="283"/>
      <c r="CU248" s="283"/>
      <c r="CV248" s="283"/>
      <c r="CW248" s="283"/>
      <c r="CX248" s="283"/>
      <c r="CY248" s="273"/>
      <c r="CZ248" s="285"/>
      <c r="DA248" s="286"/>
      <c r="DB248" s="287"/>
    </row>
    <row r="249" ht="15.75" customHeight="1">
      <c r="A249" s="304"/>
      <c r="B249" s="265"/>
      <c r="C249" s="266"/>
      <c r="D249" s="266"/>
      <c r="E249" s="266"/>
      <c r="F249" s="267"/>
      <c r="G249" s="267"/>
      <c r="H249" s="267"/>
      <c r="I249" s="267"/>
      <c r="J249" s="267"/>
      <c r="K249" s="267"/>
      <c r="L249" s="267"/>
      <c r="M249" s="269"/>
      <c r="N249" s="269"/>
      <c r="O249" s="269"/>
      <c r="P249" s="269"/>
      <c r="Q249" s="269"/>
      <c r="R249" s="269"/>
      <c r="S249" s="271"/>
      <c r="T249" s="271"/>
      <c r="U249" s="271"/>
      <c r="V249" s="271"/>
      <c r="W249" s="271"/>
      <c r="X249" s="271"/>
      <c r="Y249" s="273"/>
      <c r="Z249" s="273"/>
      <c r="AA249" s="273"/>
      <c r="AB249" s="273"/>
      <c r="AC249" s="273"/>
      <c r="AD249" s="273"/>
      <c r="AE249" s="274"/>
      <c r="AF249" s="274"/>
      <c r="AG249" s="274"/>
      <c r="AH249" s="274"/>
      <c r="AI249" s="274"/>
      <c r="AJ249" s="274"/>
      <c r="AK249" s="275"/>
      <c r="AL249" s="275"/>
      <c r="AM249" s="275"/>
      <c r="AN249" s="275"/>
      <c r="AO249" s="275"/>
      <c r="AP249" s="275"/>
      <c r="AQ249" s="276"/>
      <c r="AR249" s="276"/>
      <c r="AS249" s="276"/>
      <c r="AT249" s="276"/>
      <c r="AU249" s="276"/>
      <c r="AV249" s="276"/>
      <c r="AW249" s="277"/>
      <c r="AX249" s="277"/>
      <c r="AY249" s="277"/>
      <c r="AZ249" s="277"/>
      <c r="BA249" s="277"/>
      <c r="BB249" s="277"/>
      <c r="BC249" s="278"/>
      <c r="BD249" s="278"/>
      <c r="BE249" s="278"/>
      <c r="BF249" s="278"/>
      <c r="BG249" s="278"/>
      <c r="BH249" s="278"/>
      <c r="BI249" s="279"/>
      <c r="BJ249" s="279"/>
      <c r="BK249" s="279"/>
      <c r="BL249" s="279"/>
      <c r="BM249" s="279"/>
      <c r="BN249" s="279"/>
      <c r="BO249" s="280"/>
      <c r="BP249" s="280"/>
      <c r="BQ249" s="280"/>
      <c r="BR249" s="280"/>
      <c r="BS249" s="280"/>
      <c r="BT249" s="280"/>
      <c r="BU249" s="281"/>
      <c r="BV249" s="281"/>
      <c r="BW249" s="281"/>
      <c r="BX249" s="281"/>
      <c r="BY249" s="281"/>
      <c r="BZ249" s="281"/>
      <c r="CA249" s="282"/>
      <c r="CB249" s="282"/>
      <c r="CC249" s="282"/>
      <c r="CD249" s="282"/>
      <c r="CE249" s="282"/>
      <c r="CF249" s="282"/>
      <c r="CG249" s="283"/>
      <c r="CH249" s="283"/>
      <c r="CI249" s="283"/>
      <c r="CJ249" s="283"/>
      <c r="CK249" s="283"/>
      <c r="CL249" s="283"/>
      <c r="CM249" s="284"/>
      <c r="CN249" s="284"/>
      <c r="CO249" s="284"/>
      <c r="CP249" s="284"/>
      <c r="CQ249" s="284"/>
      <c r="CR249" s="284"/>
      <c r="CS249" s="283"/>
      <c r="CT249" s="283"/>
      <c r="CU249" s="283"/>
      <c r="CV249" s="283"/>
      <c r="CW249" s="283"/>
      <c r="CX249" s="283"/>
      <c r="CY249" s="273"/>
      <c r="CZ249" s="285"/>
      <c r="DA249" s="286"/>
      <c r="DB249" s="287"/>
    </row>
    <row r="250" ht="15.75" customHeight="1">
      <c r="A250" s="304"/>
      <c r="B250" s="265"/>
      <c r="C250" s="266"/>
      <c r="D250" s="266"/>
      <c r="E250" s="266"/>
      <c r="F250" s="267"/>
      <c r="G250" s="267"/>
      <c r="H250" s="267"/>
      <c r="I250" s="267"/>
      <c r="J250" s="267"/>
      <c r="K250" s="267"/>
      <c r="L250" s="267"/>
      <c r="M250" s="269"/>
      <c r="N250" s="269"/>
      <c r="O250" s="269"/>
      <c r="P250" s="269"/>
      <c r="Q250" s="269"/>
      <c r="R250" s="269"/>
      <c r="S250" s="271"/>
      <c r="T250" s="271"/>
      <c r="U250" s="271"/>
      <c r="V250" s="271"/>
      <c r="W250" s="271"/>
      <c r="X250" s="271"/>
      <c r="Y250" s="273"/>
      <c r="Z250" s="273"/>
      <c r="AA250" s="273"/>
      <c r="AB250" s="273"/>
      <c r="AC250" s="273"/>
      <c r="AD250" s="273"/>
      <c r="AE250" s="274"/>
      <c r="AF250" s="274"/>
      <c r="AG250" s="274"/>
      <c r="AH250" s="274"/>
      <c r="AI250" s="274"/>
      <c r="AJ250" s="274"/>
      <c r="AK250" s="275"/>
      <c r="AL250" s="275"/>
      <c r="AM250" s="275"/>
      <c r="AN250" s="275"/>
      <c r="AO250" s="275"/>
      <c r="AP250" s="275"/>
      <c r="AQ250" s="276"/>
      <c r="AR250" s="276"/>
      <c r="AS250" s="276"/>
      <c r="AT250" s="276"/>
      <c r="AU250" s="276"/>
      <c r="AV250" s="276"/>
      <c r="AW250" s="277"/>
      <c r="AX250" s="277"/>
      <c r="AY250" s="277"/>
      <c r="AZ250" s="277"/>
      <c r="BA250" s="277"/>
      <c r="BB250" s="277"/>
      <c r="BC250" s="278"/>
      <c r="BD250" s="278"/>
      <c r="BE250" s="278"/>
      <c r="BF250" s="278"/>
      <c r="BG250" s="278"/>
      <c r="BH250" s="278"/>
      <c r="BI250" s="279"/>
      <c r="BJ250" s="279"/>
      <c r="BK250" s="279"/>
      <c r="BL250" s="279"/>
      <c r="BM250" s="279"/>
      <c r="BN250" s="279"/>
      <c r="BO250" s="280"/>
      <c r="BP250" s="280"/>
      <c r="BQ250" s="280"/>
      <c r="BR250" s="280"/>
      <c r="BS250" s="280"/>
      <c r="BT250" s="280"/>
      <c r="BU250" s="281"/>
      <c r="BV250" s="281"/>
      <c r="BW250" s="281"/>
      <c r="BX250" s="281"/>
      <c r="BY250" s="281"/>
      <c r="BZ250" s="281"/>
      <c r="CA250" s="282"/>
      <c r="CB250" s="282"/>
      <c r="CC250" s="282"/>
      <c r="CD250" s="282"/>
      <c r="CE250" s="282"/>
      <c r="CF250" s="282"/>
      <c r="CG250" s="283"/>
      <c r="CH250" s="283"/>
      <c r="CI250" s="283"/>
      <c r="CJ250" s="283"/>
      <c r="CK250" s="283"/>
      <c r="CL250" s="283"/>
      <c r="CM250" s="284"/>
      <c r="CN250" s="284"/>
      <c r="CO250" s="284"/>
      <c r="CP250" s="284"/>
      <c r="CQ250" s="284"/>
      <c r="CR250" s="284"/>
      <c r="CS250" s="283"/>
      <c r="CT250" s="283"/>
      <c r="CU250" s="283"/>
      <c r="CV250" s="283"/>
      <c r="CW250" s="283"/>
      <c r="CX250" s="283"/>
      <c r="CY250" s="273"/>
      <c r="CZ250" s="285"/>
      <c r="DA250" s="286"/>
      <c r="DB250" s="287"/>
    </row>
    <row r="251" ht="15.75" customHeight="1">
      <c r="A251" s="304"/>
      <c r="B251" s="265"/>
      <c r="C251" s="266"/>
      <c r="D251" s="266"/>
      <c r="E251" s="266"/>
      <c r="F251" s="267"/>
      <c r="G251" s="267"/>
      <c r="H251" s="267"/>
      <c r="I251" s="267"/>
      <c r="J251" s="267"/>
      <c r="K251" s="267"/>
      <c r="L251" s="267"/>
      <c r="M251" s="269"/>
      <c r="N251" s="269"/>
      <c r="O251" s="269"/>
      <c r="P251" s="269"/>
      <c r="Q251" s="269"/>
      <c r="R251" s="269"/>
      <c r="S251" s="271"/>
      <c r="T251" s="271"/>
      <c r="U251" s="271"/>
      <c r="V251" s="271"/>
      <c r="W251" s="271"/>
      <c r="X251" s="271"/>
      <c r="Y251" s="273"/>
      <c r="Z251" s="273"/>
      <c r="AA251" s="273"/>
      <c r="AB251" s="273"/>
      <c r="AC251" s="273"/>
      <c r="AD251" s="273"/>
      <c r="AE251" s="274"/>
      <c r="AF251" s="274"/>
      <c r="AG251" s="274"/>
      <c r="AH251" s="274"/>
      <c r="AI251" s="274"/>
      <c r="AJ251" s="274"/>
      <c r="AK251" s="275"/>
      <c r="AL251" s="275"/>
      <c r="AM251" s="275"/>
      <c r="AN251" s="275"/>
      <c r="AO251" s="275"/>
      <c r="AP251" s="275"/>
      <c r="AQ251" s="276"/>
      <c r="AR251" s="276"/>
      <c r="AS251" s="276"/>
      <c r="AT251" s="276"/>
      <c r="AU251" s="276"/>
      <c r="AV251" s="276"/>
      <c r="AW251" s="277"/>
      <c r="AX251" s="277"/>
      <c r="AY251" s="277"/>
      <c r="AZ251" s="277"/>
      <c r="BA251" s="277"/>
      <c r="BB251" s="277"/>
      <c r="BC251" s="278"/>
      <c r="BD251" s="278"/>
      <c r="BE251" s="278"/>
      <c r="BF251" s="278"/>
      <c r="BG251" s="278"/>
      <c r="BH251" s="278"/>
      <c r="BI251" s="279"/>
      <c r="BJ251" s="279"/>
      <c r="BK251" s="279"/>
      <c r="BL251" s="279"/>
      <c r="BM251" s="279"/>
      <c r="BN251" s="279"/>
      <c r="BO251" s="280"/>
      <c r="BP251" s="280"/>
      <c r="BQ251" s="280"/>
      <c r="BR251" s="280"/>
      <c r="BS251" s="280"/>
      <c r="BT251" s="280"/>
      <c r="BU251" s="281"/>
      <c r="BV251" s="281"/>
      <c r="BW251" s="281"/>
      <c r="BX251" s="281"/>
      <c r="BY251" s="281"/>
      <c r="BZ251" s="281"/>
      <c r="CA251" s="282"/>
      <c r="CB251" s="282"/>
      <c r="CC251" s="282"/>
      <c r="CD251" s="282"/>
      <c r="CE251" s="282"/>
      <c r="CF251" s="282"/>
      <c r="CG251" s="283"/>
      <c r="CH251" s="283"/>
      <c r="CI251" s="283"/>
      <c r="CJ251" s="283"/>
      <c r="CK251" s="283"/>
      <c r="CL251" s="283"/>
      <c r="CM251" s="284"/>
      <c r="CN251" s="284"/>
      <c r="CO251" s="284"/>
      <c r="CP251" s="284"/>
      <c r="CQ251" s="284"/>
      <c r="CR251" s="284"/>
      <c r="CS251" s="283"/>
      <c r="CT251" s="283"/>
      <c r="CU251" s="283"/>
      <c r="CV251" s="283"/>
      <c r="CW251" s="283"/>
      <c r="CX251" s="283"/>
      <c r="CY251" s="273"/>
      <c r="CZ251" s="285"/>
      <c r="DA251" s="286"/>
      <c r="DB251" s="287"/>
    </row>
    <row r="252" ht="15.75" customHeight="1">
      <c r="A252" s="304"/>
      <c r="B252" s="265"/>
      <c r="C252" s="266"/>
      <c r="D252" s="266"/>
      <c r="E252" s="266"/>
      <c r="F252" s="267"/>
      <c r="G252" s="267"/>
      <c r="H252" s="267"/>
      <c r="I252" s="267"/>
      <c r="J252" s="267"/>
      <c r="K252" s="267"/>
      <c r="L252" s="267"/>
      <c r="M252" s="269"/>
      <c r="N252" s="269"/>
      <c r="O252" s="269"/>
      <c r="P252" s="269"/>
      <c r="Q252" s="269"/>
      <c r="R252" s="269"/>
      <c r="S252" s="271"/>
      <c r="T252" s="271"/>
      <c r="U252" s="271"/>
      <c r="V252" s="271"/>
      <c r="W252" s="271"/>
      <c r="X252" s="271"/>
      <c r="Y252" s="273"/>
      <c r="Z252" s="273"/>
      <c r="AA252" s="273"/>
      <c r="AB252" s="273"/>
      <c r="AC252" s="273"/>
      <c r="AD252" s="273"/>
      <c r="AE252" s="274"/>
      <c r="AF252" s="274"/>
      <c r="AG252" s="274"/>
      <c r="AH252" s="274"/>
      <c r="AI252" s="274"/>
      <c r="AJ252" s="274"/>
      <c r="AK252" s="275"/>
      <c r="AL252" s="275"/>
      <c r="AM252" s="275"/>
      <c r="AN252" s="275"/>
      <c r="AO252" s="275"/>
      <c r="AP252" s="275"/>
      <c r="AQ252" s="276"/>
      <c r="AR252" s="276"/>
      <c r="AS252" s="276"/>
      <c r="AT252" s="276"/>
      <c r="AU252" s="276"/>
      <c r="AV252" s="276"/>
      <c r="AW252" s="277"/>
      <c r="AX252" s="277"/>
      <c r="AY252" s="277"/>
      <c r="AZ252" s="277"/>
      <c r="BA252" s="277"/>
      <c r="BB252" s="277"/>
      <c r="BC252" s="278"/>
      <c r="BD252" s="278"/>
      <c r="BE252" s="278"/>
      <c r="BF252" s="278"/>
      <c r="BG252" s="278"/>
      <c r="BH252" s="278"/>
      <c r="BI252" s="279"/>
      <c r="BJ252" s="279"/>
      <c r="BK252" s="279"/>
      <c r="BL252" s="279"/>
      <c r="BM252" s="279"/>
      <c r="BN252" s="279"/>
      <c r="BO252" s="280"/>
      <c r="BP252" s="280"/>
      <c r="BQ252" s="280"/>
      <c r="BR252" s="280"/>
      <c r="BS252" s="280"/>
      <c r="BT252" s="280"/>
      <c r="BU252" s="281"/>
      <c r="BV252" s="281"/>
      <c r="BW252" s="281"/>
      <c r="BX252" s="281"/>
      <c r="BY252" s="281"/>
      <c r="BZ252" s="281"/>
      <c r="CA252" s="282"/>
      <c r="CB252" s="282"/>
      <c r="CC252" s="282"/>
      <c r="CD252" s="282"/>
      <c r="CE252" s="282"/>
      <c r="CF252" s="282"/>
      <c r="CG252" s="283"/>
      <c r="CH252" s="283"/>
      <c r="CI252" s="283"/>
      <c r="CJ252" s="283"/>
      <c r="CK252" s="283"/>
      <c r="CL252" s="283"/>
      <c r="CM252" s="284"/>
      <c r="CN252" s="284"/>
      <c r="CO252" s="284"/>
      <c r="CP252" s="284"/>
      <c r="CQ252" s="284"/>
      <c r="CR252" s="284"/>
      <c r="CS252" s="283"/>
      <c r="CT252" s="283"/>
      <c r="CU252" s="283"/>
      <c r="CV252" s="283"/>
      <c r="CW252" s="283"/>
      <c r="CX252" s="283"/>
      <c r="CY252" s="273"/>
      <c r="CZ252" s="285"/>
      <c r="DA252" s="286"/>
      <c r="DB252" s="287"/>
    </row>
    <row r="253" ht="15.75" customHeight="1">
      <c r="A253" s="304"/>
      <c r="B253" s="265"/>
      <c r="C253" s="266"/>
      <c r="D253" s="266"/>
      <c r="E253" s="266"/>
      <c r="F253" s="267"/>
      <c r="G253" s="267"/>
      <c r="H253" s="267"/>
      <c r="I253" s="267"/>
      <c r="J253" s="267"/>
      <c r="K253" s="267"/>
      <c r="L253" s="267"/>
      <c r="M253" s="269"/>
      <c r="N253" s="269"/>
      <c r="O253" s="269"/>
      <c r="P253" s="269"/>
      <c r="Q253" s="269"/>
      <c r="R253" s="269"/>
      <c r="S253" s="271"/>
      <c r="T253" s="271"/>
      <c r="U253" s="271"/>
      <c r="V253" s="271"/>
      <c r="W253" s="271"/>
      <c r="X253" s="271"/>
      <c r="Y253" s="273"/>
      <c r="Z253" s="273"/>
      <c r="AA253" s="273"/>
      <c r="AB253" s="273"/>
      <c r="AC253" s="273"/>
      <c r="AD253" s="273"/>
      <c r="AE253" s="274"/>
      <c r="AF253" s="274"/>
      <c r="AG253" s="274"/>
      <c r="AH253" s="274"/>
      <c r="AI253" s="274"/>
      <c r="AJ253" s="274"/>
      <c r="AK253" s="275"/>
      <c r="AL253" s="275"/>
      <c r="AM253" s="275"/>
      <c r="AN253" s="275"/>
      <c r="AO253" s="275"/>
      <c r="AP253" s="275"/>
      <c r="AQ253" s="276"/>
      <c r="AR253" s="276"/>
      <c r="AS253" s="276"/>
      <c r="AT253" s="276"/>
      <c r="AU253" s="276"/>
      <c r="AV253" s="276"/>
      <c r="AW253" s="277"/>
      <c r="AX253" s="277"/>
      <c r="AY253" s="277"/>
      <c r="AZ253" s="277"/>
      <c r="BA253" s="277"/>
      <c r="BB253" s="277"/>
      <c r="BC253" s="278"/>
      <c r="BD253" s="278"/>
      <c r="BE253" s="278"/>
      <c r="BF253" s="278"/>
      <c r="BG253" s="278"/>
      <c r="BH253" s="278"/>
      <c r="BI253" s="279"/>
      <c r="BJ253" s="279"/>
      <c r="BK253" s="279"/>
      <c r="BL253" s="279"/>
      <c r="BM253" s="279"/>
      <c r="BN253" s="279"/>
      <c r="BO253" s="280"/>
      <c r="BP253" s="280"/>
      <c r="BQ253" s="280"/>
      <c r="BR253" s="280"/>
      <c r="BS253" s="280"/>
      <c r="BT253" s="280"/>
      <c r="BU253" s="281"/>
      <c r="BV253" s="281"/>
      <c r="BW253" s="281"/>
      <c r="BX253" s="281"/>
      <c r="BY253" s="281"/>
      <c r="BZ253" s="281"/>
      <c r="CA253" s="282"/>
      <c r="CB253" s="282"/>
      <c r="CC253" s="282"/>
      <c r="CD253" s="282"/>
      <c r="CE253" s="282"/>
      <c r="CF253" s="282"/>
      <c r="CG253" s="283"/>
      <c r="CH253" s="283"/>
      <c r="CI253" s="283"/>
      <c r="CJ253" s="283"/>
      <c r="CK253" s="283"/>
      <c r="CL253" s="283"/>
      <c r="CM253" s="284"/>
      <c r="CN253" s="284"/>
      <c r="CO253" s="284"/>
      <c r="CP253" s="284"/>
      <c r="CQ253" s="284"/>
      <c r="CR253" s="284"/>
      <c r="CS253" s="283"/>
      <c r="CT253" s="283"/>
      <c r="CU253" s="283"/>
      <c r="CV253" s="283"/>
      <c r="CW253" s="283"/>
      <c r="CX253" s="283"/>
      <c r="CY253" s="273"/>
      <c r="CZ253" s="285"/>
      <c r="DA253" s="286"/>
      <c r="DB253" s="287"/>
    </row>
    <row r="254" ht="15.75" customHeight="1">
      <c r="A254" s="304"/>
      <c r="B254" s="265"/>
      <c r="C254" s="266"/>
      <c r="D254" s="266"/>
      <c r="E254" s="266"/>
      <c r="F254" s="267"/>
      <c r="G254" s="267"/>
      <c r="H254" s="267"/>
      <c r="I254" s="267"/>
      <c r="J254" s="267"/>
      <c r="K254" s="267"/>
      <c r="L254" s="267"/>
      <c r="M254" s="269"/>
      <c r="N254" s="269"/>
      <c r="O254" s="269"/>
      <c r="P254" s="269"/>
      <c r="Q254" s="269"/>
      <c r="R254" s="269"/>
      <c r="S254" s="271"/>
      <c r="T254" s="271"/>
      <c r="U254" s="271"/>
      <c r="V254" s="271"/>
      <c r="W254" s="271"/>
      <c r="X254" s="271"/>
      <c r="Y254" s="273"/>
      <c r="Z254" s="273"/>
      <c r="AA254" s="273"/>
      <c r="AB254" s="273"/>
      <c r="AC254" s="273"/>
      <c r="AD254" s="273"/>
      <c r="AE254" s="274"/>
      <c r="AF254" s="274"/>
      <c r="AG254" s="274"/>
      <c r="AH254" s="274"/>
      <c r="AI254" s="274"/>
      <c r="AJ254" s="274"/>
      <c r="AK254" s="275"/>
      <c r="AL254" s="275"/>
      <c r="AM254" s="275"/>
      <c r="AN254" s="275"/>
      <c r="AO254" s="275"/>
      <c r="AP254" s="275"/>
      <c r="AQ254" s="276"/>
      <c r="AR254" s="276"/>
      <c r="AS254" s="276"/>
      <c r="AT254" s="276"/>
      <c r="AU254" s="276"/>
      <c r="AV254" s="276"/>
      <c r="AW254" s="277"/>
      <c r="AX254" s="277"/>
      <c r="AY254" s="277"/>
      <c r="AZ254" s="277"/>
      <c r="BA254" s="277"/>
      <c r="BB254" s="277"/>
      <c r="BC254" s="278"/>
      <c r="BD254" s="278"/>
      <c r="BE254" s="278"/>
      <c r="BF254" s="278"/>
      <c r="BG254" s="278"/>
      <c r="BH254" s="278"/>
      <c r="BI254" s="279"/>
      <c r="BJ254" s="279"/>
      <c r="BK254" s="279"/>
      <c r="BL254" s="279"/>
      <c r="BM254" s="279"/>
      <c r="BN254" s="279"/>
      <c r="BO254" s="280"/>
      <c r="BP254" s="280"/>
      <c r="BQ254" s="280"/>
      <c r="BR254" s="280"/>
      <c r="BS254" s="280"/>
      <c r="BT254" s="280"/>
      <c r="BU254" s="281"/>
      <c r="BV254" s="281"/>
      <c r="BW254" s="281"/>
      <c r="BX254" s="281"/>
      <c r="BY254" s="281"/>
      <c r="BZ254" s="281"/>
      <c r="CA254" s="282"/>
      <c r="CB254" s="282"/>
      <c r="CC254" s="282"/>
      <c r="CD254" s="282"/>
      <c r="CE254" s="282"/>
      <c r="CF254" s="282"/>
      <c r="CG254" s="283"/>
      <c r="CH254" s="283"/>
      <c r="CI254" s="283"/>
      <c r="CJ254" s="283"/>
      <c r="CK254" s="283"/>
      <c r="CL254" s="283"/>
      <c r="CM254" s="284"/>
      <c r="CN254" s="284"/>
      <c r="CO254" s="284"/>
      <c r="CP254" s="284"/>
      <c r="CQ254" s="284"/>
      <c r="CR254" s="284"/>
      <c r="CS254" s="283"/>
      <c r="CT254" s="283"/>
      <c r="CU254" s="283"/>
      <c r="CV254" s="283"/>
      <c r="CW254" s="283"/>
      <c r="CX254" s="283"/>
      <c r="CY254" s="273"/>
      <c r="CZ254" s="285"/>
      <c r="DA254" s="286"/>
      <c r="DB254" s="287"/>
    </row>
    <row r="255" ht="15.75" customHeight="1">
      <c r="A255" s="304"/>
      <c r="B255" s="265"/>
      <c r="C255" s="266"/>
      <c r="D255" s="266"/>
      <c r="E255" s="266"/>
      <c r="F255" s="267"/>
      <c r="G255" s="267"/>
      <c r="H255" s="267"/>
      <c r="I255" s="267"/>
      <c r="J255" s="267"/>
      <c r="K255" s="267"/>
      <c r="L255" s="267"/>
      <c r="M255" s="269"/>
      <c r="N255" s="269"/>
      <c r="O255" s="269"/>
      <c r="P255" s="269"/>
      <c r="Q255" s="269"/>
      <c r="R255" s="269"/>
      <c r="S255" s="271"/>
      <c r="T255" s="271"/>
      <c r="U255" s="271"/>
      <c r="V255" s="271"/>
      <c r="W255" s="271"/>
      <c r="X255" s="271"/>
      <c r="Y255" s="273"/>
      <c r="Z255" s="273"/>
      <c r="AA255" s="273"/>
      <c r="AB255" s="273"/>
      <c r="AC255" s="273"/>
      <c r="AD255" s="273"/>
      <c r="AE255" s="274"/>
      <c r="AF255" s="274"/>
      <c r="AG255" s="274"/>
      <c r="AH255" s="274"/>
      <c r="AI255" s="274"/>
      <c r="AJ255" s="274"/>
      <c r="AK255" s="275"/>
      <c r="AL255" s="275"/>
      <c r="AM255" s="275"/>
      <c r="AN255" s="275"/>
      <c r="AO255" s="275"/>
      <c r="AP255" s="275"/>
      <c r="AQ255" s="276"/>
      <c r="AR255" s="276"/>
      <c r="AS255" s="276"/>
      <c r="AT255" s="276"/>
      <c r="AU255" s="276"/>
      <c r="AV255" s="276"/>
      <c r="AW255" s="277"/>
      <c r="AX255" s="277"/>
      <c r="AY255" s="277"/>
      <c r="AZ255" s="277"/>
      <c r="BA255" s="277"/>
      <c r="BB255" s="277"/>
      <c r="BC255" s="278"/>
      <c r="BD255" s="278"/>
      <c r="BE255" s="278"/>
      <c r="BF255" s="278"/>
      <c r="BG255" s="278"/>
      <c r="BH255" s="278"/>
      <c r="BI255" s="279"/>
      <c r="BJ255" s="279"/>
      <c r="BK255" s="279"/>
      <c r="BL255" s="279"/>
      <c r="BM255" s="279"/>
      <c r="BN255" s="279"/>
      <c r="BO255" s="280"/>
      <c r="BP255" s="280"/>
      <c r="BQ255" s="280"/>
      <c r="BR255" s="280"/>
      <c r="BS255" s="280"/>
      <c r="BT255" s="280"/>
      <c r="BU255" s="281"/>
      <c r="BV255" s="281"/>
      <c r="BW255" s="281"/>
      <c r="BX255" s="281"/>
      <c r="BY255" s="281"/>
      <c r="BZ255" s="281"/>
      <c r="CA255" s="282"/>
      <c r="CB255" s="282"/>
      <c r="CC255" s="282"/>
      <c r="CD255" s="282"/>
      <c r="CE255" s="282"/>
      <c r="CF255" s="282"/>
      <c r="CG255" s="283"/>
      <c r="CH255" s="283"/>
      <c r="CI255" s="283"/>
      <c r="CJ255" s="283"/>
      <c r="CK255" s="283"/>
      <c r="CL255" s="283"/>
      <c r="CM255" s="284"/>
      <c r="CN255" s="284"/>
      <c r="CO255" s="284"/>
      <c r="CP255" s="284"/>
      <c r="CQ255" s="284"/>
      <c r="CR255" s="284"/>
      <c r="CS255" s="283"/>
      <c r="CT255" s="283"/>
      <c r="CU255" s="283"/>
      <c r="CV255" s="283"/>
      <c r="CW255" s="283"/>
      <c r="CX255" s="283"/>
      <c r="CY255" s="273"/>
      <c r="CZ255" s="285"/>
      <c r="DA255" s="286"/>
      <c r="DB255" s="287"/>
    </row>
    <row r="256" ht="15.75" customHeight="1">
      <c r="A256" s="304"/>
      <c r="B256" s="265"/>
      <c r="C256" s="266"/>
      <c r="D256" s="266"/>
      <c r="E256" s="266"/>
      <c r="F256" s="267"/>
      <c r="G256" s="267"/>
      <c r="H256" s="267"/>
      <c r="I256" s="267"/>
      <c r="J256" s="267"/>
      <c r="K256" s="267"/>
      <c r="L256" s="267"/>
      <c r="M256" s="269"/>
      <c r="N256" s="269"/>
      <c r="O256" s="269"/>
      <c r="P256" s="269"/>
      <c r="Q256" s="269"/>
      <c r="R256" s="269"/>
      <c r="S256" s="271"/>
      <c r="T256" s="271"/>
      <c r="U256" s="271"/>
      <c r="V256" s="271"/>
      <c r="W256" s="271"/>
      <c r="X256" s="271"/>
      <c r="Y256" s="273"/>
      <c r="Z256" s="273"/>
      <c r="AA256" s="273"/>
      <c r="AB256" s="273"/>
      <c r="AC256" s="273"/>
      <c r="AD256" s="273"/>
      <c r="AE256" s="274"/>
      <c r="AF256" s="274"/>
      <c r="AG256" s="274"/>
      <c r="AH256" s="274"/>
      <c r="AI256" s="274"/>
      <c r="AJ256" s="274"/>
      <c r="AK256" s="275"/>
      <c r="AL256" s="275"/>
      <c r="AM256" s="275"/>
      <c r="AN256" s="275"/>
      <c r="AO256" s="275"/>
      <c r="AP256" s="275"/>
      <c r="AQ256" s="276"/>
      <c r="AR256" s="276"/>
      <c r="AS256" s="276"/>
      <c r="AT256" s="276"/>
      <c r="AU256" s="276"/>
      <c r="AV256" s="276"/>
      <c r="AW256" s="277"/>
      <c r="AX256" s="277"/>
      <c r="AY256" s="277"/>
      <c r="AZ256" s="277"/>
      <c r="BA256" s="277"/>
      <c r="BB256" s="277"/>
      <c r="BC256" s="278"/>
      <c r="BD256" s="278"/>
      <c r="BE256" s="278"/>
      <c r="BF256" s="278"/>
      <c r="BG256" s="278"/>
      <c r="BH256" s="278"/>
      <c r="BI256" s="279"/>
      <c r="BJ256" s="279"/>
      <c r="BK256" s="279"/>
      <c r="BL256" s="279"/>
      <c r="BM256" s="279"/>
      <c r="BN256" s="279"/>
      <c r="BO256" s="280"/>
      <c r="BP256" s="280"/>
      <c r="BQ256" s="280"/>
      <c r="BR256" s="280"/>
      <c r="BS256" s="280"/>
      <c r="BT256" s="280"/>
      <c r="BU256" s="281"/>
      <c r="BV256" s="281"/>
      <c r="BW256" s="281"/>
      <c r="BX256" s="281"/>
      <c r="BY256" s="281"/>
      <c r="BZ256" s="281"/>
      <c r="CA256" s="282"/>
      <c r="CB256" s="282"/>
      <c r="CC256" s="282"/>
      <c r="CD256" s="282"/>
      <c r="CE256" s="282"/>
      <c r="CF256" s="282"/>
      <c r="CG256" s="283"/>
      <c r="CH256" s="283"/>
      <c r="CI256" s="283"/>
      <c r="CJ256" s="283"/>
      <c r="CK256" s="283"/>
      <c r="CL256" s="283"/>
      <c r="CM256" s="284"/>
      <c r="CN256" s="284"/>
      <c r="CO256" s="284"/>
      <c r="CP256" s="284"/>
      <c r="CQ256" s="284"/>
      <c r="CR256" s="284"/>
      <c r="CS256" s="283"/>
      <c r="CT256" s="283"/>
      <c r="CU256" s="283"/>
      <c r="CV256" s="283"/>
      <c r="CW256" s="283"/>
      <c r="CX256" s="283"/>
      <c r="CY256" s="273"/>
      <c r="CZ256" s="285"/>
      <c r="DA256" s="286"/>
      <c r="DB256" s="287"/>
    </row>
    <row r="257" ht="15.75" customHeight="1">
      <c r="A257" s="304"/>
      <c r="B257" s="265"/>
      <c r="C257" s="266"/>
      <c r="D257" s="266"/>
      <c r="E257" s="266"/>
      <c r="F257" s="267"/>
      <c r="G257" s="267"/>
      <c r="H257" s="267"/>
      <c r="I257" s="267"/>
      <c r="J257" s="267"/>
      <c r="K257" s="267"/>
      <c r="L257" s="267"/>
      <c r="M257" s="269"/>
      <c r="N257" s="269"/>
      <c r="O257" s="269"/>
      <c r="P257" s="269"/>
      <c r="Q257" s="269"/>
      <c r="R257" s="269"/>
      <c r="S257" s="271"/>
      <c r="T257" s="271"/>
      <c r="U257" s="271"/>
      <c r="V257" s="271"/>
      <c r="W257" s="271"/>
      <c r="X257" s="271"/>
      <c r="Y257" s="273"/>
      <c r="Z257" s="273"/>
      <c r="AA257" s="273"/>
      <c r="AB257" s="273"/>
      <c r="AC257" s="273"/>
      <c r="AD257" s="273"/>
      <c r="AE257" s="274"/>
      <c r="AF257" s="274"/>
      <c r="AG257" s="274"/>
      <c r="AH257" s="274"/>
      <c r="AI257" s="274"/>
      <c r="AJ257" s="274"/>
      <c r="AK257" s="275"/>
      <c r="AL257" s="275"/>
      <c r="AM257" s="275"/>
      <c r="AN257" s="275"/>
      <c r="AO257" s="275"/>
      <c r="AP257" s="275"/>
      <c r="AQ257" s="276"/>
      <c r="AR257" s="276"/>
      <c r="AS257" s="276"/>
      <c r="AT257" s="276"/>
      <c r="AU257" s="276"/>
      <c r="AV257" s="276"/>
      <c r="AW257" s="277"/>
      <c r="AX257" s="277"/>
      <c r="AY257" s="277"/>
      <c r="AZ257" s="277"/>
      <c r="BA257" s="277"/>
      <c r="BB257" s="277"/>
      <c r="BC257" s="278"/>
      <c r="BD257" s="278"/>
      <c r="BE257" s="278"/>
      <c r="BF257" s="278"/>
      <c r="BG257" s="278"/>
      <c r="BH257" s="278"/>
      <c r="BI257" s="279"/>
      <c r="BJ257" s="279"/>
      <c r="BK257" s="279"/>
      <c r="BL257" s="279"/>
      <c r="BM257" s="279"/>
      <c r="BN257" s="279"/>
      <c r="BO257" s="280"/>
      <c r="BP257" s="280"/>
      <c r="BQ257" s="280"/>
      <c r="BR257" s="280"/>
      <c r="BS257" s="280"/>
      <c r="BT257" s="280"/>
      <c r="BU257" s="281"/>
      <c r="BV257" s="281"/>
      <c r="BW257" s="281"/>
      <c r="BX257" s="281"/>
      <c r="BY257" s="281"/>
      <c r="BZ257" s="281"/>
      <c r="CA257" s="282"/>
      <c r="CB257" s="282"/>
      <c r="CC257" s="282"/>
      <c r="CD257" s="282"/>
      <c r="CE257" s="282"/>
      <c r="CF257" s="282"/>
      <c r="CG257" s="283"/>
      <c r="CH257" s="283"/>
      <c r="CI257" s="283"/>
      <c r="CJ257" s="283"/>
      <c r="CK257" s="283"/>
      <c r="CL257" s="283"/>
      <c r="CM257" s="284"/>
      <c r="CN257" s="284"/>
      <c r="CO257" s="284"/>
      <c r="CP257" s="284"/>
      <c r="CQ257" s="284"/>
      <c r="CR257" s="284"/>
      <c r="CS257" s="283"/>
      <c r="CT257" s="283"/>
      <c r="CU257" s="283"/>
      <c r="CV257" s="283"/>
      <c r="CW257" s="283"/>
      <c r="CX257" s="283"/>
      <c r="CY257" s="273"/>
      <c r="CZ257" s="285"/>
      <c r="DA257" s="286"/>
      <c r="DB257" s="287"/>
    </row>
    <row r="258" ht="15.75" customHeight="1">
      <c r="A258" s="304"/>
      <c r="B258" s="265"/>
      <c r="C258" s="266"/>
      <c r="D258" s="266"/>
      <c r="E258" s="266"/>
      <c r="F258" s="267"/>
      <c r="G258" s="267"/>
      <c r="H258" s="267"/>
      <c r="I258" s="267"/>
      <c r="J258" s="267"/>
      <c r="K258" s="267"/>
      <c r="L258" s="267"/>
      <c r="M258" s="269"/>
      <c r="N258" s="269"/>
      <c r="O258" s="269"/>
      <c r="P258" s="269"/>
      <c r="Q258" s="269"/>
      <c r="R258" s="269"/>
      <c r="S258" s="271"/>
      <c r="T258" s="271"/>
      <c r="U258" s="271"/>
      <c r="V258" s="271"/>
      <c r="W258" s="271"/>
      <c r="X258" s="271"/>
      <c r="Y258" s="273"/>
      <c r="Z258" s="273"/>
      <c r="AA258" s="273"/>
      <c r="AB258" s="273"/>
      <c r="AC258" s="273"/>
      <c r="AD258" s="273"/>
      <c r="AE258" s="274"/>
      <c r="AF258" s="274"/>
      <c r="AG258" s="274"/>
      <c r="AH258" s="274"/>
      <c r="AI258" s="274"/>
      <c r="AJ258" s="274"/>
      <c r="AK258" s="275"/>
      <c r="AL258" s="275"/>
      <c r="AM258" s="275"/>
      <c r="AN258" s="275"/>
      <c r="AO258" s="275"/>
      <c r="AP258" s="275"/>
      <c r="AQ258" s="276"/>
      <c r="AR258" s="276"/>
      <c r="AS258" s="276"/>
      <c r="AT258" s="276"/>
      <c r="AU258" s="276"/>
      <c r="AV258" s="276"/>
      <c r="AW258" s="277"/>
      <c r="AX258" s="277"/>
      <c r="AY258" s="277"/>
      <c r="AZ258" s="277"/>
      <c r="BA258" s="277"/>
      <c r="BB258" s="277"/>
      <c r="BC258" s="278"/>
      <c r="BD258" s="278"/>
      <c r="BE258" s="278"/>
      <c r="BF258" s="278"/>
      <c r="BG258" s="278"/>
      <c r="BH258" s="278"/>
      <c r="BI258" s="279"/>
      <c r="BJ258" s="279"/>
      <c r="BK258" s="279"/>
      <c r="BL258" s="279"/>
      <c r="BM258" s="279"/>
      <c r="BN258" s="279"/>
      <c r="BO258" s="280"/>
      <c r="BP258" s="280"/>
      <c r="BQ258" s="280"/>
      <c r="BR258" s="280"/>
      <c r="BS258" s="280"/>
      <c r="BT258" s="280"/>
      <c r="BU258" s="281"/>
      <c r="BV258" s="281"/>
      <c r="BW258" s="281"/>
      <c r="BX258" s="281"/>
      <c r="BY258" s="281"/>
      <c r="BZ258" s="281"/>
      <c r="CA258" s="282"/>
      <c r="CB258" s="282"/>
      <c r="CC258" s="282"/>
      <c r="CD258" s="282"/>
      <c r="CE258" s="282"/>
      <c r="CF258" s="282"/>
      <c r="CG258" s="283"/>
      <c r="CH258" s="283"/>
      <c r="CI258" s="283"/>
      <c r="CJ258" s="283"/>
      <c r="CK258" s="283"/>
      <c r="CL258" s="283"/>
      <c r="CM258" s="284"/>
      <c r="CN258" s="284"/>
      <c r="CO258" s="284"/>
      <c r="CP258" s="284"/>
      <c r="CQ258" s="284"/>
      <c r="CR258" s="284"/>
      <c r="CS258" s="283"/>
      <c r="CT258" s="283"/>
      <c r="CU258" s="283"/>
      <c r="CV258" s="283"/>
      <c r="CW258" s="283"/>
      <c r="CX258" s="283"/>
      <c r="CY258" s="273"/>
      <c r="CZ258" s="285"/>
      <c r="DA258" s="286"/>
      <c r="DB258" s="287"/>
    </row>
    <row r="259" ht="15.75" customHeight="1">
      <c r="A259" s="304"/>
      <c r="B259" s="265"/>
      <c r="C259" s="266"/>
      <c r="D259" s="266"/>
      <c r="E259" s="266"/>
      <c r="F259" s="267"/>
      <c r="G259" s="267"/>
      <c r="H259" s="267"/>
      <c r="I259" s="267"/>
      <c r="J259" s="267"/>
      <c r="K259" s="267"/>
      <c r="L259" s="267"/>
      <c r="M259" s="269"/>
      <c r="N259" s="269"/>
      <c r="O259" s="269"/>
      <c r="P259" s="269"/>
      <c r="Q259" s="269"/>
      <c r="R259" s="269"/>
      <c r="S259" s="271"/>
      <c r="T259" s="271"/>
      <c r="U259" s="271"/>
      <c r="V259" s="271"/>
      <c r="W259" s="271"/>
      <c r="X259" s="271"/>
      <c r="Y259" s="273"/>
      <c r="Z259" s="273"/>
      <c r="AA259" s="273"/>
      <c r="AB259" s="273"/>
      <c r="AC259" s="273"/>
      <c r="AD259" s="273"/>
      <c r="AE259" s="274"/>
      <c r="AF259" s="274"/>
      <c r="AG259" s="274"/>
      <c r="AH259" s="274"/>
      <c r="AI259" s="274"/>
      <c r="AJ259" s="274"/>
      <c r="AK259" s="275"/>
      <c r="AL259" s="275"/>
      <c r="AM259" s="275"/>
      <c r="AN259" s="275"/>
      <c r="AO259" s="275"/>
      <c r="AP259" s="275"/>
      <c r="AQ259" s="276"/>
      <c r="AR259" s="276"/>
      <c r="AS259" s="276"/>
      <c r="AT259" s="276"/>
      <c r="AU259" s="276"/>
      <c r="AV259" s="276"/>
      <c r="AW259" s="277"/>
      <c r="AX259" s="277"/>
      <c r="AY259" s="277"/>
      <c r="AZ259" s="277"/>
      <c r="BA259" s="277"/>
      <c r="BB259" s="277"/>
      <c r="BC259" s="278"/>
      <c r="BD259" s="278"/>
      <c r="BE259" s="278"/>
      <c r="BF259" s="278"/>
      <c r="BG259" s="278"/>
      <c r="BH259" s="278"/>
      <c r="BI259" s="279"/>
      <c r="BJ259" s="279"/>
      <c r="BK259" s="279"/>
      <c r="BL259" s="279"/>
      <c r="BM259" s="279"/>
      <c r="BN259" s="279"/>
      <c r="BO259" s="280"/>
      <c r="BP259" s="280"/>
      <c r="BQ259" s="280"/>
      <c r="BR259" s="280"/>
      <c r="BS259" s="280"/>
      <c r="BT259" s="280"/>
      <c r="BU259" s="281"/>
      <c r="BV259" s="281"/>
      <c r="BW259" s="281"/>
      <c r="BX259" s="281"/>
      <c r="BY259" s="281"/>
      <c r="BZ259" s="281"/>
      <c r="CA259" s="282"/>
      <c r="CB259" s="282"/>
      <c r="CC259" s="282"/>
      <c r="CD259" s="282"/>
      <c r="CE259" s="282"/>
      <c r="CF259" s="282"/>
      <c r="CG259" s="283"/>
      <c r="CH259" s="283"/>
      <c r="CI259" s="283"/>
      <c r="CJ259" s="283"/>
      <c r="CK259" s="283"/>
      <c r="CL259" s="283"/>
      <c r="CM259" s="284"/>
      <c r="CN259" s="284"/>
      <c r="CO259" s="284"/>
      <c r="CP259" s="284"/>
      <c r="CQ259" s="284"/>
      <c r="CR259" s="284"/>
      <c r="CS259" s="283"/>
      <c r="CT259" s="283"/>
      <c r="CU259" s="283"/>
      <c r="CV259" s="283"/>
      <c r="CW259" s="283"/>
      <c r="CX259" s="283"/>
      <c r="CY259" s="273"/>
      <c r="CZ259" s="285"/>
      <c r="DA259" s="286"/>
      <c r="DB259" s="287"/>
    </row>
    <row r="260" ht="15.75" customHeight="1">
      <c r="A260" s="304"/>
      <c r="B260" s="265"/>
      <c r="C260" s="266"/>
      <c r="D260" s="266"/>
      <c r="E260" s="266"/>
      <c r="F260" s="267"/>
      <c r="G260" s="267"/>
      <c r="H260" s="267"/>
      <c r="I260" s="267"/>
      <c r="J260" s="267"/>
      <c r="K260" s="267"/>
      <c r="L260" s="267"/>
      <c r="M260" s="269"/>
      <c r="N260" s="269"/>
      <c r="O260" s="269"/>
      <c r="P260" s="269"/>
      <c r="Q260" s="269"/>
      <c r="R260" s="269"/>
      <c r="S260" s="271"/>
      <c r="T260" s="271"/>
      <c r="U260" s="271"/>
      <c r="V260" s="271"/>
      <c r="W260" s="271"/>
      <c r="X260" s="271"/>
      <c r="Y260" s="273"/>
      <c r="Z260" s="273"/>
      <c r="AA260" s="273"/>
      <c r="AB260" s="273"/>
      <c r="AC260" s="273"/>
      <c r="AD260" s="273"/>
      <c r="AE260" s="274"/>
      <c r="AF260" s="274"/>
      <c r="AG260" s="274"/>
      <c r="AH260" s="274"/>
      <c r="AI260" s="274"/>
      <c r="AJ260" s="274"/>
      <c r="AK260" s="275"/>
      <c r="AL260" s="275"/>
      <c r="AM260" s="275"/>
      <c r="AN260" s="275"/>
      <c r="AO260" s="275"/>
      <c r="AP260" s="275"/>
      <c r="AQ260" s="276"/>
      <c r="AR260" s="276"/>
      <c r="AS260" s="276"/>
      <c r="AT260" s="276"/>
      <c r="AU260" s="276"/>
      <c r="AV260" s="276"/>
      <c r="AW260" s="277"/>
      <c r="AX260" s="277"/>
      <c r="AY260" s="277"/>
      <c r="AZ260" s="277"/>
      <c r="BA260" s="277"/>
      <c r="BB260" s="277"/>
      <c r="BC260" s="278"/>
      <c r="BD260" s="278"/>
      <c r="BE260" s="278"/>
      <c r="BF260" s="278"/>
      <c r="BG260" s="278"/>
      <c r="BH260" s="278"/>
      <c r="BI260" s="279"/>
      <c r="BJ260" s="279"/>
      <c r="BK260" s="279"/>
      <c r="BL260" s="279"/>
      <c r="BM260" s="279"/>
      <c r="BN260" s="279"/>
      <c r="BO260" s="280"/>
      <c r="BP260" s="280"/>
      <c r="BQ260" s="280"/>
      <c r="BR260" s="280"/>
      <c r="BS260" s="280"/>
      <c r="BT260" s="280"/>
      <c r="BU260" s="281"/>
      <c r="BV260" s="281"/>
      <c r="BW260" s="281"/>
      <c r="BX260" s="281"/>
      <c r="BY260" s="281"/>
      <c r="BZ260" s="281"/>
      <c r="CA260" s="282"/>
      <c r="CB260" s="282"/>
      <c r="CC260" s="282"/>
      <c r="CD260" s="282"/>
      <c r="CE260" s="282"/>
      <c r="CF260" s="282"/>
      <c r="CG260" s="283"/>
      <c r="CH260" s="283"/>
      <c r="CI260" s="283"/>
      <c r="CJ260" s="283"/>
      <c r="CK260" s="283"/>
      <c r="CL260" s="283"/>
      <c r="CM260" s="284"/>
      <c r="CN260" s="284"/>
      <c r="CO260" s="284"/>
      <c r="CP260" s="284"/>
      <c r="CQ260" s="284"/>
      <c r="CR260" s="284"/>
      <c r="CS260" s="283"/>
      <c r="CT260" s="283"/>
      <c r="CU260" s="283"/>
      <c r="CV260" s="283"/>
      <c r="CW260" s="283"/>
      <c r="CX260" s="283"/>
      <c r="CY260" s="273"/>
      <c r="CZ260" s="285"/>
      <c r="DA260" s="286"/>
      <c r="DB260" s="287"/>
    </row>
    <row r="261" ht="15.75" customHeight="1">
      <c r="A261" s="304"/>
      <c r="B261" s="265"/>
      <c r="C261" s="266"/>
      <c r="D261" s="266"/>
      <c r="E261" s="266"/>
      <c r="F261" s="267"/>
      <c r="G261" s="267"/>
      <c r="H261" s="267"/>
      <c r="I261" s="267"/>
      <c r="J261" s="267"/>
      <c r="K261" s="267"/>
      <c r="L261" s="267"/>
      <c r="M261" s="269"/>
      <c r="N261" s="269"/>
      <c r="O261" s="269"/>
      <c r="P261" s="269"/>
      <c r="Q261" s="269"/>
      <c r="R261" s="269"/>
      <c r="S261" s="271"/>
      <c r="T261" s="271"/>
      <c r="U261" s="271"/>
      <c r="V261" s="271"/>
      <c r="W261" s="271"/>
      <c r="X261" s="271"/>
      <c r="Y261" s="273"/>
      <c r="Z261" s="273"/>
      <c r="AA261" s="273"/>
      <c r="AB261" s="273"/>
      <c r="AC261" s="273"/>
      <c r="AD261" s="273"/>
      <c r="AE261" s="274"/>
      <c r="AF261" s="274"/>
      <c r="AG261" s="274"/>
      <c r="AH261" s="274"/>
      <c r="AI261" s="274"/>
      <c r="AJ261" s="274"/>
      <c r="AK261" s="275"/>
      <c r="AL261" s="275"/>
      <c r="AM261" s="275"/>
      <c r="AN261" s="275"/>
      <c r="AO261" s="275"/>
      <c r="AP261" s="275"/>
      <c r="AQ261" s="276"/>
      <c r="AR261" s="276"/>
      <c r="AS261" s="276"/>
      <c r="AT261" s="276"/>
      <c r="AU261" s="276"/>
      <c r="AV261" s="276"/>
      <c r="AW261" s="277"/>
      <c r="AX261" s="277"/>
      <c r="AY261" s="277"/>
      <c r="AZ261" s="277"/>
      <c r="BA261" s="277"/>
      <c r="BB261" s="277"/>
      <c r="BC261" s="278"/>
      <c r="BD261" s="278"/>
      <c r="BE261" s="278"/>
      <c r="BF261" s="278"/>
      <c r="BG261" s="278"/>
      <c r="BH261" s="278"/>
      <c r="BI261" s="279"/>
      <c r="BJ261" s="279"/>
      <c r="BK261" s="279"/>
      <c r="BL261" s="279"/>
      <c r="BM261" s="279"/>
      <c r="BN261" s="279"/>
      <c r="BO261" s="280"/>
      <c r="BP261" s="280"/>
      <c r="BQ261" s="280"/>
      <c r="BR261" s="280"/>
      <c r="BS261" s="280"/>
      <c r="BT261" s="280"/>
      <c r="BU261" s="281"/>
      <c r="BV261" s="281"/>
      <c r="BW261" s="281"/>
      <c r="BX261" s="281"/>
      <c r="BY261" s="281"/>
      <c r="BZ261" s="281"/>
      <c r="CA261" s="282"/>
      <c r="CB261" s="282"/>
      <c r="CC261" s="282"/>
      <c r="CD261" s="282"/>
      <c r="CE261" s="282"/>
      <c r="CF261" s="282"/>
      <c r="CG261" s="283"/>
      <c r="CH261" s="283"/>
      <c r="CI261" s="283"/>
      <c r="CJ261" s="283"/>
      <c r="CK261" s="283"/>
      <c r="CL261" s="283"/>
      <c r="CM261" s="284"/>
      <c r="CN261" s="284"/>
      <c r="CO261" s="284"/>
      <c r="CP261" s="284"/>
      <c r="CQ261" s="284"/>
      <c r="CR261" s="284"/>
      <c r="CS261" s="283"/>
      <c r="CT261" s="283"/>
      <c r="CU261" s="283"/>
      <c r="CV261" s="283"/>
      <c r="CW261" s="283"/>
      <c r="CX261" s="283"/>
      <c r="CY261" s="273"/>
      <c r="CZ261" s="285"/>
      <c r="DA261" s="286"/>
      <c r="DB261" s="287"/>
    </row>
    <row r="262" ht="15.75" customHeight="1">
      <c r="A262" s="304"/>
      <c r="B262" s="265"/>
      <c r="C262" s="266"/>
      <c r="D262" s="266"/>
      <c r="E262" s="266"/>
      <c r="F262" s="267"/>
      <c r="G262" s="267"/>
      <c r="H262" s="267"/>
      <c r="I262" s="267"/>
      <c r="J262" s="267"/>
      <c r="K262" s="267"/>
      <c r="L262" s="267"/>
      <c r="M262" s="269"/>
      <c r="N262" s="269"/>
      <c r="O262" s="269"/>
      <c r="P262" s="269"/>
      <c r="Q262" s="269"/>
      <c r="R262" s="269"/>
      <c r="S262" s="271"/>
      <c r="T262" s="271"/>
      <c r="U262" s="271"/>
      <c r="V262" s="271"/>
      <c r="W262" s="271"/>
      <c r="X262" s="271"/>
      <c r="Y262" s="273"/>
      <c r="Z262" s="273"/>
      <c r="AA262" s="273"/>
      <c r="AB262" s="273"/>
      <c r="AC262" s="273"/>
      <c r="AD262" s="273"/>
      <c r="AE262" s="274"/>
      <c r="AF262" s="274"/>
      <c r="AG262" s="274"/>
      <c r="AH262" s="274"/>
      <c r="AI262" s="274"/>
      <c r="AJ262" s="274"/>
      <c r="AK262" s="275"/>
      <c r="AL262" s="275"/>
      <c r="AM262" s="275"/>
      <c r="AN262" s="275"/>
      <c r="AO262" s="275"/>
      <c r="AP262" s="275"/>
      <c r="AQ262" s="276"/>
      <c r="AR262" s="276"/>
      <c r="AS262" s="276"/>
      <c r="AT262" s="276"/>
      <c r="AU262" s="276"/>
      <c r="AV262" s="276"/>
      <c r="AW262" s="277"/>
      <c r="AX262" s="277"/>
      <c r="AY262" s="277"/>
      <c r="AZ262" s="277"/>
      <c r="BA262" s="277"/>
      <c r="BB262" s="277"/>
      <c r="BC262" s="278"/>
      <c r="BD262" s="278"/>
      <c r="BE262" s="278"/>
      <c r="BF262" s="278"/>
      <c r="BG262" s="278"/>
      <c r="BH262" s="278"/>
      <c r="BI262" s="279"/>
      <c r="BJ262" s="279"/>
      <c r="BK262" s="279"/>
      <c r="BL262" s="279"/>
      <c r="BM262" s="279"/>
      <c r="BN262" s="279"/>
      <c r="BO262" s="280"/>
      <c r="BP262" s="280"/>
      <c r="BQ262" s="280"/>
      <c r="BR262" s="280"/>
      <c r="BS262" s="280"/>
      <c r="BT262" s="280"/>
      <c r="BU262" s="281"/>
      <c r="BV262" s="281"/>
      <c r="BW262" s="281"/>
      <c r="BX262" s="281"/>
      <c r="BY262" s="281"/>
      <c r="BZ262" s="281"/>
      <c r="CA262" s="282"/>
      <c r="CB262" s="282"/>
      <c r="CC262" s="282"/>
      <c r="CD262" s="282"/>
      <c r="CE262" s="282"/>
      <c r="CF262" s="282"/>
      <c r="CG262" s="283"/>
      <c r="CH262" s="283"/>
      <c r="CI262" s="283"/>
      <c r="CJ262" s="283"/>
      <c r="CK262" s="283"/>
      <c r="CL262" s="283"/>
      <c r="CM262" s="284"/>
      <c r="CN262" s="284"/>
      <c r="CO262" s="284"/>
      <c r="CP262" s="284"/>
      <c r="CQ262" s="284"/>
      <c r="CR262" s="284"/>
      <c r="CS262" s="283"/>
      <c r="CT262" s="283"/>
      <c r="CU262" s="283"/>
      <c r="CV262" s="283"/>
      <c r="CW262" s="283"/>
      <c r="CX262" s="283"/>
      <c r="CY262" s="273"/>
      <c r="CZ262" s="285"/>
      <c r="DA262" s="286"/>
      <c r="DB262" s="287"/>
    </row>
    <row r="263" ht="15.75" customHeight="1">
      <c r="A263" s="304"/>
      <c r="B263" s="265"/>
      <c r="C263" s="266"/>
      <c r="D263" s="266"/>
      <c r="E263" s="266"/>
      <c r="F263" s="267"/>
      <c r="G263" s="267"/>
      <c r="H263" s="267"/>
      <c r="I263" s="267"/>
      <c r="J263" s="267"/>
      <c r="K263" s="267"/>
      <c r="L263" s="267"/>
      <c r="M263" s="269"/>
      <c r="N263" s="269"/>
      <c r="O263" s="269"/>
      <c r="P263" s="269"/>
      <c r="Q263" s="269"/>
      <c r="R263" s="269"/>
      <c r="S263" s="271"/>
      <c r="T263" s="271"/>
      <c r="U263" s="271"/>
      <c r="V263" s="271"/>
      <c r="W263" s="271"/>
      <c r="X263" s="271"/>
      <c r="Y263" s="273"/>
      <c r="Z263" s="273"/>
      <c r="AA263" s="273"/>
      <c r="AB263" s="273"/>
      <c r="AC263" s="273"/>
      <c r="AD263" s="273"/>
      <c r="AE263" s="274"/>
      <c r="AF263" s="274"/>
      <c r="AG263" s="274"/>
      <c r="AH263" s="274"/>
      <c r="AI263" s="274"/>
      <c r="AJ263" s="274"/>
      <c r="AK263" s="275"/>
      <c r="AL263" s="275"/>
      <c r="AM263" s="275"/>
      <c r="AN263" s="275"/>
      <c r="AO263" s="275"/>
      <c r="AP263" s="275"/>
      <c r="AQ263" s="276"/>
      <c r="AR263" s="276"/>
      <c r="AS263" s="276"/>
      <c r="AT263" s="276"/>
      <c r="AU263" s="276"/>
      <c r="AV263" s="276"/>
      <c r="AW263" s="277"/>
      <c r="AX263" s="277"/>
      <c r="AY263" s="277"/>
      <c r="AZ263" s="277"/>
      <c r="BA263" s="277"/>
      <c r="BB263" s="277"/>
      <c r="BC263" s="278"/>
      <c r="BD263" s="278"/>
      <c r="BE263" s="278"/>
      <c r="BF263" s="278"/>
      <c r="BG263" s="278"/>
      <c r="BH263" s="278"/>
      <c r="BI263" s="279"/>
      <c r="BJ263" s="279"/>
      <c r="BK263" s="279"/>
      <c r="BL263" s="279"/>
      <c r="BM263" s="279"/>
      <c r="BN263" s="279"/>
      <c r="BO263" s="280"/>
      <c r="BP263" s="280"/>
      <c r="BQ263" s="280"/>
      <c r="BR263" s="280"/>
      <c r="BS263" s="280"/>
      <c r="BT263" s="280"/>
      <c r="BU263" s="281"/>
      <c r="BV263" s="281"/>
      <c r="BW263" s="281"/>
      <c r="BX263" s="281"/>
      <c r="BY263" s="281"/>
      <c r="BZ263" s="281"/>
      <c r="CA263" s="282"/>
      <c r="CB263" s="282"/>
      <c r="CC263" s="282"/>
      <c r="CD263" s="282"/>
      <c r="CE263" s="282"/>
      <c r="CF263" s="282"/>
      <c r="CG263" s="283"/>
      <c r="CH263" s="283"/>
      <c r="CI263" s="283"/>
      <c r="CJ263" s="283"/>
      <c r="CK263" s="283"/>
      <c r="CL263" s="283"/>
      <c r="CM263" s="284"/>
      <c r="CN263" s="284"/>
      <c r="CO263" s="284"/>
      <c r="CP263" s="284"/>
      <c r="CQ263" s="284"/>
      <c r="CR263" s="284"/>
      <c r="CS263" s="283"/>
      <c r="CT263" s="283"/>
      <c r="CU263" s="283"/>
      <c r="CV263" s="283"/>
      <c r="CW263" s="283"/>
      <c r="CX263" s="283"/>
      <c r="CY263" s="273"/>
      <c r="CZ263" s="285"/>
      <c r="DA263" s="286"/>
      <c r="DB263" s="287"/>
    </row>
    <row r="264" ht="15.75" customHeight="1">
      <c r="A264" s="304"/>
      <c r="B264" s="265"/>
      <c r="C264" s="266"/>
      <c r="D264" s="266"/>
      <c r="E264" s="266"/>
      <c r="F264" s="267"/>
      <c r="G264" s="267"/>
      <c r="H264" s="267"/>
      <c r="I264" s="267"/>
      <c r="J264" s="267"/>
      <c r="K264" s="267"/>
      <c r="L264" s="267"/>
      <c r="M264" s="269"/>
      <c r="N264" s="269"/>
      <c r="O264" s="269"/>
      <c r="P264" s="269"/>
      <c r="Q264" s="269"/>
      <c r="R264" s="269"/>
      <c r="S264" s="271"/>
      <c r="T264" s="271"/>
      <c r="U264" s="271"/>
      <c r="V264" s="271"/>
      <c r="W264" s="271"/>
      <c r="X264" s="271"/>
      <c r="Y264" s="273"/>
      <c r="Z264" s="273"/>
      <c r="AA264" s="273"/>
      <c r="AB264" s="273"/>
      <c r="AC264" s="273"/>
      <c r="AD264" s="273"/>
      <c r="AE264" s="274"/>
      <c r="AF264" s="274"/>
      <c r="AG264" s="274"/>
      <c r="AH264" s="274"/>
      <c r="AI264" s="274"/>
      <c r="AJ264" s="274"/>
      <c r="AK264" s="275"/>
      <c r="AL264" s="275"/>
      <c r="AM264" s="275"/>
      <c r="AN264" s="275"/>
      <c r="AO264" s="275"/>
      <c r="AP264" s="275"/>
      <c r="AQ264" s="276"/>
      <c r="AR264" s="276"/>
      <c r="AS264" s="276"/>
      <c r="AT264" s="276"/>
      <c r="AU264" s="276"/>
      <c r="AV264" s="276"/>
      <c r="AW264" s="277"/>
      <c r="AX264" s="277"/>
      <c r="AY264" s="277"/>
      <c r="AZ264" s="277"/>
      <c r="BA264" s="277"/>
      <c r="BB264" s="277"/>
      <c r="BC264" s="278"/>
      <c r="BD264" s="278"/>
      <c r="BE264" s="278"/>
      <c r="BF264" s="278"/>
      <c r="BG264" s="278"/>
      <c r="BH264" s="278"/>
      <c r="BI264" s="279"/>
      <c r="BJ264" s="279"/>
      <c r="BK264" s="279"/>
      <c r="BL264" s="279"/>
      <c r="BM264" s="279"/>
      <c r="BN264" s="279"/>
      <c r="BO264" s="280"/>
      <c r="BP264" s="280"/>
      <c r="BQ264" s="280"/>
      <c r="BR264" s="280"/>
      <c r="BS264" s="280"/>
      <c r="BT264" s="280"/>
      <c r="BU264" s="281"/>
      <c r="BV264" s="281"/>
      <c r="BW264" s="281"/>
      <c r="BX264" s="281"/>
      <c r="BY264" s="281"/>
      <c r="BZ264" s="281"/>
      <c r="CA264" s="282"/>
      <c r="CB264" s="282"/>
      <c r="CC264" s="282"/>
      <c r="CD264" s="282"/>
      <c r="CE264" s="282"/>
      <c r="CF264" s="282"/>
      <c r="CG264" s="283"/>
      <c r="CH264" s="283"/>
      <c r="CI264" s="283"/>
      <c r="CJ264" s="283"/>
      <c r="CK264" s="283"/>
      <c r="CL264" s="283"/>
      <c r="CM264" s="284"/>
      <c r="CN264" s="284"/>
      <c r="CO264" s="284"/>
      <c r="CP264" s="284"/>
      <c r="CQ264" s="284"/>
      <c r="CR264" s="284"/>
      <c r="CS264" s="283"/>
      <c r="CT264" s="283"/>
      <c r="CU264" s="283"/>
      <c r="CV264" s="283"/>
      <c r="CW264" s="283"/>
      <c r="CX264" s="283"/>
      <c r="CY264" s="273"/>
      <c r="CZ264" s="285"/>
      <c r="DA264" s="286"/>
      <c r="DB264" s="287"/>
    </row>
    <row r="265" ht="15.75" customHeight="1">
      <c r="A265" s="304"/>
      <c r="B265" s="265"/>
      <c r="C265" s="266"/>
      <c r="D265" s="266"/>
      <c r="E265" s="266"/>
      <c r="F265" s="267"/>
      <c r="G265" s="267"/>
      <c r="H265" s="267"/>
      <c r="I265" s="267"/>
      <c r="J265" s="267"/>
      <c r="K265" s="267"/>
      <c r="L265" s="267"/>
      <c r="M265" s="269"/>
      <c r="N265" s="269"/>
      <c r="O265" s="269"/>
      <c r="P265" s="269"/>
      <c r="Q265" s="269"/>
      <c r="R265" s="269"/>
      <c r="S265" s="271"/>
      <c r="T265" s="271"/>
      <c r="U265" s="271"/>
      <c r="V265" s="271"/>
      <c r="W265" s="271"/>
      <c r="X265" s="271"/>
      <c r="Y265" s="273"/>
      <c r="Z265" s="273"/>
      <c r="AA265" s="273"/>
      <c r="AB265" s="273"/>
      <c r="AC265" s="273"/>
      <c r="AD265" s="273"/>
      <c r="AE265" s="274"/>
      <c r="AF265" s="274"/>
      <c r="AG265" s="274"/>
      <c r="AH265" s="274"/>
      <c r="AI265" s="274"/>
      <c r="AJ265" s="274"/>
      <c r="AK265" s="275"/>
      <c r="AL265" s="275"/>
      <c r="AM265" s="275"/>
      <c r="AN265" s="275"/>
      <c r="AO265" s="275"/>
      <c r="AP265" s="275"/>
      <c r="AQ265" s="276"/>
      <c r="AR265" s="276"/>
      <c r="AS265" s="276"/>
      <c r="AT265" s="276"/>
      <c r="AU265" s="276"/>
      <c r="AV265" s="276"/>
      <c r="AW265" s="277"/>
      <c r="AX265" s="277"/>
      <c r="AY265" s="277"/>
      <c r="AZ265" s="277"/>
      <c r="BA265" s="277"/>
      <c r="BB265" s="277"/>
      <c r="BC265" s="278"/>
      <c r="BD265" s="278"/>
      <c r="BE265" s="278"/>
      <c r="BF265" s="278"/>
      <c r="BG265" s="278"/>
      <c r="BH265" s="278"/>
      <c r="BI265" s="279"/>
      <c r="BJ265" s="279"/>
      <c r="BK265" s="279"/>
      <c r="BL265" s="279"/>
      <c r="BM265" s="279"/>
      <c r="BN265" s="279"/>
      <c r="BO265" s="280"/>
      <c r="BP265" s="280"/>
      <c r="BQ265" s="280"/>
      <c r="BR265" s="280"/>
      <c r="BS265" s="280"/>
      <c r="BT265" s="280"/>
      <c r="BU265" s="281"/>
      <c r="BV265" s="281"/>
      <c r="BW265" s="281"/>
      <c r="BX265" s="281"/>
      <c r="BY265" s="281"/>
      <c r="BZ265" s="281"/>
      <c r="CA265" s="282"/>
      <c r="CB265" s="282"/>
      <c r="CC265" s="282"/>
      <c r="CD265" s="282"/>
      <c r="CE265" s="282"/>
      <c r="CF265" s="282"/>
      <c r="CG265" s="283"/>
      <c r="CH265" s="283"/>
      <c r="CI265" s="283"/>
      <c r="CJ265" s="283"/>
      <c r="CK265" s="283"/>
      <c r="CL265" s="283"/>
      <c r="CM265" s="284"/>
      <c r="CN265" s="284"/>
      <c r="CO265" s="284"/>
      <c r="CP265" s="284"/>
      <c r="CQ265" s="284"/>
      <c r="CR265" s="284"/>
      <c r="CS265" s="283"/>
      <c r="CT265" s="283"/>
      <c r="CU265" s="283"/>
      <c r="CV265" s="283"/>
      <c r="CW265" s="283"/>
      <c r="CX265" s="283"/>
      <c r="CY265" s="273"/>
      <c r="CZ265" s="285"/>
      <c r="DA265" s="286"/>
      <c r="DB265" s="287"/>
    </row>
    <row r="266" ht="15.75" customHeight="1">
      <c r="A266" s="304"/>
      <c r="B266" s="265"/>
      <c r="C266" s="266"/>
      <c r="D266" s="266"/>
      <c r="E266" s="266"/>
      <c r="F266" s="267"/>
      <c r="G266" s="267"/>
      <c r="H266" s="267"/>
      <c r="I266" s="267"/>
      <c r="J266" s="267"/>
      <c r="K266" s="267"/>
      <c r="L266" s="267"/>
      <c r="M266" s="269"/>
      <c r="N266" s="269"/>
      <c r="O266" s="269"/>
      <c r="P266" s="269"/>
      <c r="Q266" s="269"/>
      <c r="R266" s="269"/>
      <c r="S266" s="271"/>
      <c r="T266" s="271"/>
      <c r="U266" s="271"/>
      <c r="V266" s="271"/>
      <c r="W266" s="271"/>
      <c r="X266" s="271"/>
      <c r="Y266" s="273"/>
      <c r="Z266" s="273"/>
      <c r="AA266" s="273"/>
      <c r="AB266" s="273"/>
      <c r="AC266" s="273"/>
      <c r="AD266" s="273"/>
      <c r="AE266" s="274"/>
      <c r="AF266" s="274"/>
      <c r="AG266" s="274"/>
      <c r="AH266" s="274"/>
      <c r="AI266" s="274"/>
      <c r="AJ266" s="274"/>
      <c r="AK266" s="275"/>
      <c r="AL266" s="275"/>
      <c r="AM266" s="275"/>
      <c r="AN266" s="275"/>
      <c r="AO266" s="275"/>
      <c r="AP266" s="275"/>
      <c r="AQ266" s="276"/>
      <c r="AR266" s="276"/>
      <c r="AS266" s="276"/>
      <c r="AT266" s="276"/>
      <c r="AU266" s="276"/>
      <c r="AV266" s="276"/>
      <c r="AW266" s="277"/>
      <c r="AX266" s="277"/>
      <c r="AY266" s="277"/>
      <c r="AZ266" s="277"/>
      <c r="BA266" s="277"/>
      <c r="BB266" s="277"/>
      <c r="BC266" s="278"/>
      <c r="BD266" s="278"/>
      <c r="BE266" s="278"/>
      <c r="BF266" s="278"/>
      <c r="BG266" s="278"/>
      <c r="BH266" s="278"/>
      <c r="BI266" s="279"/>
      <c r="BJ266" s="279"/>
      <c r="BK266" s="279"/>
      <c r="BL266" s="279"/>
      <c r="BM266" s="279"/>
      <c r="BN266" s="279"/>
      <c r="BO266" s="280"/>
      <c r="BP266" s="280"/>
      <c r="BQ266" s="280"/>
      <c r="BR266" s="280"/>
      <c r="BS266" s="280"/>
      <c r="BT266" s="280"/>
      <c r="BU266" s="281"/>
      <c r="BV266" s="281"/>
      <c r="BW266" s="281"/>
      <c r="BX266" s="281"/>
      <c r="BY266" s="281"/>
      <c r="BZ266" s="281"/>
      <c r="CA266" s="282"/>
      <c r="CB266" s="282"/>
      <c r="CC266" s="282"/>
      <c r="CD266" s="282"/>
      <c r="CE266" s="282"/>
      <c r="CF266" s="282"/>
      <c r="CG266" s="283"/>
      <c r="CH266" s="283"/>
      <c r="CI266" s="283"/>
      <c r="CJ266" s="283"/>
      <c r="CK266" s="283"/>
      <c r="CL266" s="283"/>
      <c r="CM266" s="284"/>
      <c r="CN266" s="284"/>
      <c r="CO266" s="284"/>
      <c r="CP266" s="284"/>
      <c r="CQ266" s="284"/>
      <c r="CR266" s="284"/>
      <c r="CS266" s="283"/>
      <c r="CT266" s="283"/>
      <c r="CU266" s="283"/>
      <c r="CV266" s="283"/>
      <c r="CW266" s="283"/>
      <c r="CX266" s="283"/>
      <c r="CY266" s="273"/>
      <c r="CZ266" s="285"/>
      <c r="DA266" s="286"/>
      <c r="DB266" s="287"/>
    </row>
    <row r="267" ht="15.75" customHeight="1">
      <c r="A267" s="304"/>
      <c r="B267" s="265"/>
      <c r="C267" s="266"/>
      <c r="D267" s="266"/>
      <c r="E267" s="266"/>
      <c r="F267" s="267"/>
      <c r="G267" s="267"/>
      <c r="H267" s="267"/>
      <c r="I267" s="267"/>
      <c r="J267" s="267"/>
      <c r="K267" s="267"/>
      <c r="L267" s="267"/>
      <c r="M267" s="269"/>
      <c r="N267" s="269"/>
      <c r="O267" s="269"/>
      <c r="P267" s="269"/>
      <c r="Q267" s="269"/>
      <c r="R267" s="269"/>
      <c r="S267" s="271"/>
      <c r="T267" s="271"/>
      <c r="U267" s="271"/>
      <c r="V267" s="271"/>
      <c r="W267" s="271"/>
      <c r="X267" s="271"/>
      <c r="Y267" s="273"/>
      <c r="Z267" s="273"/>
      <c r="AA267" s="273"/>
      <c r="AB267" s="273"/>
      <c r="AC267" s="273"/>
      <c r="AD267" s="273"/>
      <c r="AE267" s="274"/>
      <c r="AF267" s="274"/>
      <c r="AG267" s="274"/>
      <c r="AH267" s="274"/>
      <c r="AI267" s="274"/>
      <c r="AJ267" s="274"/>
      <c r="AK267" s="275"/>
      <c r="AL267" s="275"/>
      <c r="AM267" s="275"/>
      <c r="AN267" s="275"/>
      <c r="AO267" s="275"/>
      <c r="AP267" s="275"/>
      <c r="AQ267" s="276"/>
      <c r="AR267" s="276"/>
      <c r="AS267" s="276"/>
      <c r="AT267" s="276"/>
      <c r="AU267" s="276"/>
      <c r="AV267" s="276"/>
      <c r="AW267" s="277"/>
      <c r="AX267" s="277"/>
      <c r="AY267" s="277"/>
      <c r="AZ267" s="277"/>
      <c r="BA267" s="277"/>
      <c r="BB267" s="277"/>
      <c r="BC267" s="278"/>
      <c r="BD267" s="278"/>
      <c r="BE267" s="278"/>
      <c r="BF267" s="278"/>
      <c r="BG267" s="278"/>
      <c r="BH267" s="278"/>
      <c r="BI267" s="279"/>
      <c r="BJ267" s="279"/>
      <c r="BK267" s="279"/>
      <c r="BL267" s="279"/>
      <c r="BM267" s="279"/>
      <c r="BN267" s="279"/>
      <c r="BO267" s="280"/>
      <c r="BP267" s="280"/>
      <c r="BQ267" s="280"/>
      <c r="BR267" s="280"/>
      <c r="BS267" s="280"/>
      <c r="BT267" s="280"/>
      <c r="BU267" s="281"/>
      <c r="BV267" s="281"/>
      <c r="BW267" s="281"/>
      <c r="BX267" s="281"/>
      <c r="BY267" s="281"/>
      <c r="BZ267" s="281"/>
      <c r="CA267" s="282"/>
      <c r="CB267" s="282"/>
      <c r="CC267" s="282"/>
      <c r="CD267" s="282"/>
      <c r="CE267" s="282"/>
      <c r="CF267" s="282"/>
      <c r="CG267" s="283"/>
      <c r="CH267" s="283"/>
      <c r="CI267" s="283"/>
      <c r="CJ267" s="283"/>
      <c r="CK267" s="283"/>
      <c r="CL267" s="283"/>
      <c r="CM267" s="284"/>
      <c r="CN267" s="284"/>
      <c r="CO267" s="284"/>
      <c r="CP267" s="284"/>
      <c r="CQ267" s="284"/>
      <c r="CR267" s="284"/>
      <c r="CS267" s="283"/>
      <c r="CT267" s="283"/>
      <c r="CU267" s="283"/>
      <c r="CV267" s="283"/>
      <c r="CW267" s="283"/>
      <c r="CX267" s="283"/>
      <c r="CY267" s="273"/>
      <c r="CZ267" s="285"/>
      <c r="DA267" s="286"/>
      <c r="DB267" s="287"/>
    </row>
    <row r="268" ht="15.75" customHeight="1">
      <c r="A268" s="304"/>
      <c r="B268" s="265"/>
      <c r="C268" s="266"/>
      <c r="D268" s="266"/>
      <c r="E268" s="266"/>
      <c r="F268" s="267"/>
      <c r="G268" s="267"/>
      <c r="H268" s="267"/>
      <c r="I268" s="267"/>
      <c r="J268" s="267"/>
      <c r="K268" s="267"/>
      <c r="L268" s="267"/>
      <c r="M268" s="269"/>
      <c r="N268" s="269"/>
      <c r="O268" s="269"/>
      <c r="P268" s="269"/>
      <c r="Q268" s="269"/>
      <c r="R268" s="269"/>
      <c r="S268" s="271"/>
      <c r="T268" s="271"/>
      <c r="U268" s="271"/>
      <c r="V268" s="271"/>
      <c r="W268" s="271"/>
      <c r="X268" s="271"/>
      <c r="Y268" s="273"/>
      <c r="Z268" s="273"/>
      <c r="AA268" s="273"/>
      <c r="AB268" s="273"/>
      <c r="AC268" s="273"/>
      <c r="AD268" s="273"/>
      <c r="AE268" s="274"/>
      <c r="AF268" s="274"/>
      <c r="AG268" s="274"/>
      <c r="AH268" s="274"/>
      <c r="AI268" s="274"/>
      <c r="AJ268" s="274"/>
      <c r="AK268" s="275"/>
      <c r="AL268" s="275"/>
      <c r="AM268" s="275"/>
      <c r="AN268" s="275"/>
      <c r="AO268" s="275"/>
      <c r="AP268" s="275"/>
      <c r="AQ268" s="276"/>
      <c r="AR268" s="276"/>
      <c r="AS268" s="276"/>
      <c r="AT268" s="276"/>
      <c r="AU268" s="276"/>
      <c r="AV268" s="276"/>
      <c r="AW268" s="277"/>
      <c r="AX268" s="277"/>
      <c r="AY268" s="277"/>
      <c r="AZ268" s="277"/>
      <c r="BA268" s="277"/>
      <c r="BB268" s="277"/>
      <c r="BC268" s="278"/>
      <c r="BD268" s="278"/>
      <c r="BE268" s="278"/>
      <c r="BF268" s="278"/>
      <c r="BG268" s="278"/>
      <c r="BH268" s="278"/>
      <c r="BI268" s="279"/>
      <c r="BJ268" s="279"/>
      <c r="BK268" s="279"/>
      <c r="BL268" s="279"/>
      <c r="BM268" s="279"/>
      <c r="BN268" s="279"/>
      <c r="BO268" s="280"/>
      <c r="BP268" s="280"/>
      <c r="BQ268" s="280"/>
      <c r="BR268" s="280"/>
      <c r="BS268" s="280"/>
      <c r="BT268" s="280"/>
      <c r="BU268" s="281"/>
      <c r="BV268" s="281"/>
      <c r="BW268" s="281"/>
      <c r="BX268" s="281"/>
      <c r="BY268" s="281"/>
      <c r="BZ268" s="281"/>
      <c r="CA268" s="282"/>
      <c r="CB268" s="282"/>
      <c r="CC268" s="282"/>
      <c r="CD268" s="282"/>
      <c r="CE268" s="282"/>
      <c r="CF268" s="282"/>
      <c r="CG268" s="283"/>
      <c r="CH268" s="283"/>
      <c r="CI268" s="283"/>
      <c r="CJ268" s="283"/>
      <c r="CK268" s="283"/>
      <c r="CL268" s="283"/>
      <c r="CM268" s="284"/>
      <c r="CN268" s="284"/>
      <c r="CO268" s="284"/>
      <c r="CP268" s="284"/>
      <c r="CQ268" s="284"/>
      <c r="CR268" s="284"/>
      <c r="CS268" s="283"/>
      <c r="CT268" s="283"/>
      <c r="CU268" s="283"/>
      <c r="CV268" s="283"/>
      <c r="CW268" s="283"/>
      <c r="CX268" s="283"/>
      <c r="CY268" s="273"/>
      <c r="CZ268" s="285"/>
      <c r="DA268" s="286"/>
      <c r="DB268" s="287"/>
    </row>
    <row r="269" ht="15.75" customHeight="1">
      <c r="A269" s="304"/>
      <c r="B269" s="265"/>
      <c r="C269" s="266"/>
      <c r="D269" s="266"/>
      <c r="E269" s="266"/>
      <c r="F269" s="267"/>
      <c r="G269" s="267"/>
      <c r="H269" s="267"/>
      <c r="I269" s="267"/>
      <c r="J269" s="267"/>
      <c r="K269" s="267"/>
      <c r="L269" s="267"/>
      <c r="M269" s="269"/>
      <c r="N269" s="269"/>
      <c r="O269" s="269"/>
      <c r="P269" s="269"/>
      <c r="Q269" s="269"/>
      <c r="R269" s="269"/>
      <c r="S269" s="271"/>
      <c r="T269" s="271"/>
      <c r="U269" s="271"/>
      <c r="V269" s="271"/>
      <c r="W269" s="271"/>
      <c r="X269" s="271"/>
      <c r="Y269" s="273"/>
      <c r="Z269" s="273"/>
      <c r="AA269" s="273"/>
      <c r="AB269" s="273"/>
      <c r="AC269" s="273"/>
      <c r="AD269" s="273"/>
      <c r="AE269" s="274"/>
      <c r="AF269" s="274"/>
      <c r="AG269" s="274"/>
      <c r="AH269" s="274"/>
      <c r="AI269" s="274"/>
      <c r="AJ269" s="274"/>
      <c r="AK269" s="275"/>
      <c r="AL269" s="275"/>
      <c r="AM269" s="275"/>
      <c r="AN269" s="275"/>
      <c r="AO269" s="275"/>
      <c r="AP269" s="275"/>
      <c r="AQ269" s="276"/>
      <c r="AR269" s="276"/>
      <c r="AS269" s="276"/>
      <c r="AT269" s="276"/>
      <c r="AU269" s="276"/>
      <c r="AV269" s="276"/>
      <c r="AW269" s="277"/>
      <c r="AX269" s="277"/>
      <c r="AY269" s="277"/>
      <c r="AZ269" s="277"/>
      <c r="BA269" s="277"/>
      <c r="BB269" s="277"/>
      <c r="BC269" s="278"/>
      <c r="BD269" s="278"/>
      <c r="BE269" s="278"/>
      <c r="BF269" s="278"/>
      <c r="BG269" s="278"/>
      <c r="BH269" s="278"/>
      <c r="BI269" s="279"/>
      <c r="BJ269" s="279"/>
      <c r="BK269" s="279"/>
      <c r="BL269" s="279"/>
      <c r="BM269" s="279"/>
      <c r="BN269" s="279"/>
      <c r="BO269" s="280"/>
      <c r="BP269" s="280"/>
      <c r="BQ269" s="280"/>
      <c r="BR269" s="280"/>
      <c r="BS269" s="280"/>
      <c r="BT269" s="280"/>
      <c r="BU269" s="281"/>
      <c r="BV269" s="281"/>
      <c r="BW269" s="281"/>
      <c r="BX269" s="281"/>
      <c r="BY269" s="281"/>
      <c r="BZ269" s="281"/>
      <c r="CA269" s="282"/>
      <c r="CB269" s="282"/>
      <c r="CC269" s="282"/>
      <c r="CD269" s="282"/>
      <c r="CE269" s="282"/>
      <c r="CF269" s="282"/>
      <c r="CG269" s="283"/>
      <c r="CH269" s="283"/>
      <c r="CI269" s="283"/>
      <c r="CJ269" s="283"/>
      <c r="CK269" s="283"/>
      <c r="CL269" s="283"/>
      <c r="CM269" s="284"/>
      <c r="CN269" s="284"/>
      <c r="CO269" s="284"/>
      <c r="CP269" s="284"/>
      <c r="CQ269" s="284"/>
      <c r="CR269" s="284"/>
      <c r="CS269" s="283"/>
      <c r="CT269" s="283"/>
      <c r="CU269" s="283"/>
      <c r="CV269" s="283"/>
      <c r="CW269" s="283"/>
      <c r="CX269" s="283"/>
      <c r="CY269" s="273"/>
      <c r="CZ269" s="285"/>
      <c r="DA269" s="286"/>
      <c r="DB269" s="287"/>
    </row>
    <row r="270" ht="15.75" customHeight="1">
      <c r="A270" s="304"/>
      <c r="B270" s="265"/>
      <c r="C270" s="266"/>
      <c r="D270" s="266"/>
      <c r="E270" s="266"/>
      <c r="F270" s="267"/>
      <c r="G270" s="267"/>
      <c r="H270" s="267"/>
      <c r="I270" s="267"/>
      <c r="J270" s="267"/>
      <c r="K270" s="267"/>
      <c r="L270" s="267"/>
      <c r="M270" s="269"/>
      <c r="N270" s="269"/>
      <c r="O270" s="269"/>
      <c r="P270" s="269"/>
      <c r="Q270" s="269"/>
      <c r="R270" s="269"/>
      <c r="S270" s="271"/>
      <c r="T270" s="271"/>
      <c r="U270" s="271"/>
      <c r="V270" s="271"/>
      <c r="W270" s="271"/>
      <c r="X270" s="271"/>
      <c r="Y270" s="273"/>
      <c r="Z270" s="273"/>
      <c r="AA270" s="273"/>
      <c r="AB270" s="273"/>
      <c r="AC270" s="273"/>
      <c r="AD270" s="273"/>
      <c r="AE270" s="274"/>
      <c r="AF270" s="274"/>
      <c r="AG270" s="274"/>
      <c r="AH270" s="274"/>
      <c r="AI270" s="274"/>
      <c r="AJ270" s="274"/>
      <c r="AK270" s="275"/>
      <c r="AL270" s="275"/>
      <c r="AM270" s="275"/>
      <c r="AN270" s="275"/>
      <c r="AO270" s="275"/>
      <c r="AP270" s="275"/>
      <c r="AQ270" s="276"/>
      <c r="AR270" s="276"/>
      <c r="AS270" s="276"/>
      <c r="AT270" s="276"/>
      <c r="AU270" s="276"/>
      <c r="AV270" s="276"/>
      <c r="AW270" s="277"/>
      <c r="AX270" s="277"/>
      <c r="AY270" s="277"/>
      <c r="AZ270" s="277"/>
      <c r="BA270" s="277"/>
      <c r="BB270" s="277"/>
      <c r="BC270" s="278"/>
      <c r="BD270" s="278"/>
      <c r="BE270" s="278"/>
      <c r="BF270" s="278"/>
      <c r="BG270" s="278"/>
      <c r="BH270" s="278"/>
      <c r="BI270" s="279"/>
      <c r="BJ270" s="279"/>
      <c r="BK270" s="279"/>
      <c r="BL270" s="279"/>
      <c r="BM270" s="279"/>
      <c r="BN270" s="279"/>
      <c r="BO270" s="280"/>
      <c r="BP270" s="280"/>
      <c r="BQ270" s="280"/>
      <c r="BR270" s="280"/>
      <c r="BS270" s="280"/>
      <c r="BT270" s="280"/>
      <c r="BU270" s="281"/>
      <c r="BV270" s="281"/>
      <c r="BW270" s="281"/>
      <c r="BX270" s="281"/>
      <c r="BY270" s="281"/>
      <c r="BZ270" s="281"/>
      <c r="CA270" s="282"/>
      <c r="CB270" s="282"/>
      <c r="CC270" s="282"/>
      <c r="CD270" s="282"/>
      <c r="CE270" s="282"/>
      <c r="CF270" s="282"/>
      <c r="CG270" s="283"/>
      <c r="CH270" s="283"/>
      <c r="CI270" s="283"/>
      <c r="CJ270" s="283"/>
      <c r="CK270" s="283"/>
      <c r="CL270" s="283"/>
      <c r="CM270" s="284"/>
      <c r="CN270" s="284"/>
      <c r="CO270" s="284"/>
      <c r="CP270" s="284"/>
      <c r="CQ270" s="284"/>
      <c r="CR270" s="284"/>
      <c r="CS270" s="283"/>
      <c r="CT270" s="283"/>
      <c r="CU270" s="283"/>
      <c r="CV270" s="283"/>
      <c r="CW270" s="283"/>
      <c r="CX270" s="283"/>
      <c r="CY270" s="273"/>
      <c r="CZ270" s="285"/>
      <c r="DA270" s="286"/>
      <c r="DB270" s="287"/>
    </row>
    <row r="271" ht="15.75" customHeight="1">
      <c r="A271" s="304"/>
      <c r="B271" s="265"/>
      <c r="C271" s="266"/>
      <c r="D271" s="266"/>
      <c r="E271" s="266"/>
      <c r="F271" s="267"/>
      <c r="G271" s="267"/>
      <c r="H271" s="267"/>
      <c r="I271" s="267"/>
      <c r="J271" s="267"/>
      <c r="K271" s="267"/>
      <c r="L271" s="267"/>
      <c r="M271" s="269"/>
      <c r="N271" s="269"/>
      <c r="O271" s="269"/>
      <c r="P271" s="269"/>
      <c r="Q271" s="269"/>
      <c r="R271" s="269"/>
      <c r="S271" s="271"/>
      <c r="T271" s="271"/>
      <c r="U271" s="271"/>
      <c r="V271" s="271"/>
      <c r="W271" s="271"/>
      <c r="X271" s="271"/>
      <c r="Y271" s="273"/>
      <c r="Z271" s="273"/>
      <c r="AA271" s="273"/>
      <c r="AB271" s="273"/>
      <c r="AC271" s="273"/>
      <c r="AD271" s="273"/>
      <c r="AE271" s="274"/>
      <c r="AF271" s="274"/>
      <c r="AG271" s="274"/>
      <c r="AH271" s="274"/>
      <c r="AI271" s="274"/>
      <c r="AJ271" s="274"/>
      <c r="AK271" s="275"/>
      <c r="AL271" s="275"/>
      <c r="AM271" s="275"/>
      <c r="AN271" s="275"/>
      <c r="AO271" s="275"/>
      <c r="AP271" s="275"/>
      <c r="AQ271" s="276"/>
      <c r="AR271" s="276"/>
      <c r="AS271" s="276"/>
      <c r="AT271" s="276"/>
      <c r="AU271" s="276"/>
      <c r="AV271" s="276"/>
      <c r="AW271" s="277"/>
      <c r="AX271" s="277"/>
      <c r="AY271" s="277"/>
      <c r="AZ271" s="277"/>
      <c r="BA271" s="277"/>
      <c r="BB271" s="277"/>
      <c r="BC271" s="278"/>
      <c r="BD271" s="278"/>
      <c r="BE271" s="278"/>
      <c r="BF271" s="278"/>
      <c r="BG271" s="278"/>
      <c r="BH271" s="278"/>
      <c r="BI271" s="279"/>
      <c r="BJ271" s="279"/>
      <c r="BK271" s="279"/>
      <c r="BL271" s="279"/>
      <c r="BM271" s="279"/>
      <c r="BN271" s="279"/>
      <c r="BO271" s="280"/>
      <c r="BP271" s="280"/>
      <c r="BQ271" s="280"/>
      <c r="BR271" s="280"/>
      <c r="BS271" s="280"/>
      <c r="BT271" s="280"/>
      <c r="BU271" s="281"/>
      <c r="BV271" s="281"/>
      <c r="BW271" s="281"/>
      <c r="BX271" s="281"/>
      <c r="BY271" s="281"/>
      <c r="BZ271" s="281"/>
      <c r="CA271" s="282"/>
      <c r="CB271" s="282"/>
      <c r="CC271" s="282"/>
      <c r="CD271" s="282"/>
      <c r="CE271" s="282"/>
      <c r="CF271" s="282"/>
      <c r="CG271" s="283"/>
      <c r="CH271" s="283"/>
      <c r="CI271" s="283"/>
      <c r="CJ271" s="283"/>
      <c r="CK271" s="283"/>
      <c r="CL271" s="283"/>
      <c r="CM271" s="284"/>
      <c r="CN271" s="284"/>
      <c r="CO271" s="284"/>
      <c r="CP271" s="284"/>
      <c r="CQ271" s="284"/>
      <c r="CR271" s="284"/>
      <c r="CS271" s="283"/>
      <c r="CT271" s="283"/>
      <c r="CU271" s="283"/>
      <c r="CV271" s="283"/>
      <c r="CW271" s="283"/>
      <c r="CX271" s="283"/>
      <c r="CY271" s="273"/>
      <c r="CZ271" s="285"/>
      <c r="DA271" s="286"/>
      <c r="DB271" s="287"/>
    </row>
    <row r="272" ht="15.75" customHeight="1">
      <c r="A272" s="304"/>
      <c r="B272" s="265"/>
      <c r="C272" s="266"/>
      <c r="D272" s="266"/>
      <c r="E272" s="266"/>
      <c r="F272" s="267"/>
      <c r="G272" s="267"/>
      <c r="H272" s="267"/>
      <c r="I272" s="267"/>
      <c r="J272" s="267"/>
      <c r="K272" s="267"/>
      <c r="L272" s="267"/>
      <c r="M272" s="269"/>
      <c r="N272" s="269"/>
      <c r="O272" s="269"/>
      <c r="P272" s="269"/>
      <c r="Q272" s="269"/>
      <c r="R272" s="269"/>
      <c r="S272" s="271"/>
      <c r="T272" s="271"/>
      <c r="U272" s="271"/>
      <c r="V272" s="271"/>
      <c r="W272" s="271"/>
      <c r="X272" s="271"/>
      <c r="Y272" s="273"/>
      <c r="Z272" s="273"/>
      <c r="AA272" s="273"/>
      <c r="AB272" s="273"/>
      <c r="AC272" s="273"/>
      <c r="AD272" s="273"/>
      <c r="AE272" s="274"/>
      <c r="AF272" s="274"/>
      <c r="AG272" s="274"/>
      <c r="AH272" s="274"/>
      <c r="AI272" s="274"/>
      <c r="AJ272" s="274"/>
      <c r="AK272" s="275"/>
      <c r="AL272" s="275"/>
      <c r="AM272" s="275"/>
      <c r="AN272" s="275"/>
      <c r="AO272" s="275"/>
      <c r="AP272" s="275"/>
      <c r="AQ272" s="276"/>
      <c r="AR272" s="276"/>
      <c r="AS272" s="276"/>
      <c r="AT272" s="276"/>
      <c r="AU272" s="276"/>
      <c r="AV272" s="276"/>
      <c r="AW272" s="277"/>
      <c r="AX272" s="277"/>
      <c r="AY272" s="277"/>
      <c r="AZ272" s="277"/>
      <c r="BA272" s="277"/>
      <c r="BB272" s="277"/>
      <c r="BC272" s="278"/>
      <c r="BD272" s="278"/>
      <c r="BE272" s="278"/>
      <c r="BF272" s="278"/>
      <c r="BG272" s="278"/>
      <c r="BH272" s="278"/>
      <c r="BI272" s="279"/>
      <c r="BJ272" s="279"/>
      <c r="BK272" s="279"/>
      <c r="BL272" s="279"/>
      <c r="BM272" s="279"/>
      <c r="BN272" s="279"/>
      <c r="BO272" s="280"/>
      <c r="BP272" s="280"/>
      <c r="BQ272" s="280"/>
      <c r="BR272" s="280"/>
      <c r="BS272" s="280"/>
      <c r="BT272" s="280"/>
      <c r="BU272" s="281"/>
      <c r="BV272" s="281"/>
      <c r="BW272" s="281"/>
      <c r="BX272" s="281"/>
      <c r="BY272" s="281"/>
      <c r="BZ272" s="281"/>
      <c r="CA272" s="282"/>
      <c r="CB272" s="282"/>
      <c r="CC272" s="282"/>
      <c r="CD272" s="282"/>
      <c r="CE272" s="282"/>
      <c r="CF272" s="282"/>
      <c r="CG272" s="283"/>
      <c r="CH272" s="283"/>
      <c r="CI272" s="283"/>
      <c r="CJ272" s="283"/>
      <c r="CK272" s="283"/>
      <c r="CL272" s="283"/>
      <c r="CM272" s="284"/>
      <c r="CN272" s="284"/>
      <c r="CO272" s="284"/>
      <c r="CP272" s="284"/>
      <c r="CQ272" s="284"/>
      <c r="CR272" s="284"/>
      <c r="CS272" s="283"/>
      <c r="CT272" s="283"/>
      <c r="CU272" s="283"/>
      <c r="CV272" s="283"/>
      <c r="CW272" s="283"/>
      <c r="CX272" s="283"/>
      <c r="CY272" s="273"/>
      <c r="CZ272" s="285"/>
      <c r="DA272" s="286"/>
      <c r="DB272" s="287"/>
    </row>
    <row r="273" ht="15.75" customHeight="1">
      <c r="A273" s="304"/>
      <c r="B273" s="265"/>
      <c r="C273" s="266"/>
      <c r="D273" s="266"/>
      <c r="E273" s="266"/>
      <c r="F273" s="267"/>
      <c r="G273" s="267"/>
      <c r="H273" s="267"/>
      <c r="I273" s="267"/>
      <c r="J273" s="267"/>
      <c r="K273" s="267"/>
      <c r="L273" s="267"/>
      <c r="M273" s="269"/>
      <c r="N273" s="269"/>
      <c r="O273" s="269"/>
      <c r="P273" s="269"/>
      <c r="Q273" s="269"/>
      <c r="R273" s="269"/>
      <c r="S273" s="271"/>
      <c r="T273" s="271"/>
      <c r="U273" s="271"/>
      <c r="V273" s="271"/>
      <c r="W273" s="271"/>
      <c r="X273" s="271"/>
      <c r="Y273" s="273"/>
      <c r="Z273" s="273"/>
      <c r="AA273" s="273"/>
      <c r="AB273" s="273"/>
      <c r="AC273" s="273"/>
      <c r="AD273" s="273"/>
      <c r="AE273" s="274"/>
      <c r="AF273" s="274"/>
      <c r="AG273" s="274"/>
      <c r="AH273" s="274"/>
      <c r="AI273" s="274"/>
      <c r="AJ273" s="274"/>
      <c r="AK273" s="275"/>
      <c r="AL273" s="275"/>
      <c r="AM273" s="275"/>
      <c r="AN273" s="275"/>
      <c r="AO273" s="275"/>
      <c r="AP273" s="275"/>
      <c r="AQ273" s="276"/>
      <c r="AR273" s="276"/>
      <c r="AS273" s="276"/>
      <c r="AT273" s="276"/>
      <c r="AU273" s="276"/>
      <c r="AV273" s="276"/>
      <c r="AW273" s="277"/>
      <c r="AX273" s="277"/>
      <c r="AY273" s="277"/>
      <c r="AZ273" s="277"/>
      <c r="BA273" s="277"/>
      <c r="BB273" s="277"/>
      <c r="BC273" s="278"/>
      <c r="BD273" s="278"/>
      <c r="BE273" s="278"/>
      <c r="BF273" s="278"/>
      <c r="BG273" s="278"/>
      <c r="BH273" s="278"/>
      <c r="BI273" s="279"/>
      <c r="BJ273" s="279"/>
      <c r="BK273" s="279"/>
      <c r="BL273" s="279"/>
      <c r="BM273" s="279"/>
      <c r="BN273" s="279"/>
      <c r="BO273" s="280"/>
      <c r="BP273" s="280"/>
      <c r="BQ273" s="280"/>
      <c r="BR273" s="280"/>
      <c r="BS273" s="280"/>
      <c r="BT273" s="280"/>
      <c r="BU273" s="281"/>
      <c r="BV273" s="281"/>
      <c r="BW273" s="281"/>
      <c r="BX273" s="281"/>
      <c r="BY273" s="281"/>
      <c r="BZ273" s="281"/>
      <c r="CA273" s="282"/>
      <c r="CB273" s="282"/>
      <c r="CC273" s="282"/>
      <c r="CD273" s="282"/>
      <c r="CE273" s="282"/>
      <c r="CF273" s="282"/>
      <c r="CG273" s="283"/>
      <c r="CH273" s="283"/>
      <c r="CI273" s="283"/>
      <c r="CJ273" s="283"/>
      <c r="CK273" s="283"/>
      <c r="CL273" s="283"/>
      <c r="CM273" s="284"/>
      <c r="CN273" s="284"/>
      <c r="CO273" s="284"/>
      <c r="CP273" s="284"/>
      <c r="CQ273" s="284"/>
      <c r="CR273" s="284"/>
      <c r="CS273" s="283"/>
      <c r="CT273" s="283"/>
      <c r="CU273" s="283"/>
      <c r="CV273" s="283"/>
      <c r="CW273" s="283"/>
      <c r="CX273" s="283"/>
      <c r="CY273" s="273"/>
      <c r="CZ273" s="285"/>
      <c r="DA273" s="286"/>
      <c r="DB273" s="287"/>
    </row>
    <row r="274" ht="15.75" customHeight="1">
      <c r="A274" s="304"/>
      <c r="B274" s="265"/>
      <c r="C274" s="266"/>
      <c r="D274" s="266"/>
      <c r="E274" s="266"/>
      <c r="F274" s="267"/>
      <c r="G274" s="267"/>
      <c r="H274" s="267"/>
      <c r="I274" s="267"/>
      <c r="J274" s="267"/>
      <c r="K274" s="267"/>
      <c r="L274" s="267"/>
      <c r="M274" s="269"/>
      <c r="N274" s="269"/>
      <c r="O274" s="269"/>
      <c r="P274" s="269"/>
      <c r="Q274" s="269"/>
      <c r="R274" s="269"/>
      <c r="S274" s="271"/>
      <c r="T274" s="271"/>
      <c r="U274" s="271"/>
      <c r="V274" s="271"/>
      <c r="W274" s="271"/>
      <c r="X274" s="271"/>
      <c r="Y274" s="273"/>
      <c r="Z274" s="273"/>
      <c r="AA274" s="273"/>
      <c r="AB274" s="273"/>
      <c r="AC274" s="273"/>
      <c r="AD274" s="273"/>
      <c r="AE274" s="274"/>
      <c r="AF274" s="274"/>
      <c r="AG274" s="274"/>
      <c r="AH274" s="274"/>
      <c r="AI274" s="274"/>
      <c r="AJ274" s="274"/>
      <c r="AK274" s="275"/>
      <c r="AL274" s="275"/>
      <c r="AM274" s="275"/>
      <c r="AN274" s="275"/>
      <c r="AO274" s="275"/>
      <c r="AP274" s="275"/>
      <c r="AQ274" s="276"/>
      <c r="AR274" s="276"/>
      <c r="AS274" s="276"/>
      <c r="AT274" s="276"/>
      <c r="AU274" s="276"/>
      <c r="AV274" s="276"/>
      <c r="AW274" s="277"/>
      <c r="AX274" s="277"/>
      <c r="AY274" s="277"/>
      <c r="AZ274" s="277"/>
      <c r="BA274" s="277"/>
      <c r="BB274" s="277"/>
      <c r="BC274" s="278"/>
      <c r="BD274" s="278"/>
      <c r="BE274" s="278"/>
      <c r="BF274" s="278"/>
      <c r="BG274" s="278"/>
      <c r="BH274" s="278"/>
      <c r="BI274" s="279"/>
      <c r="BJ274" s="279"/>
      <c r="BK274" s="279"/>
      <c r="BL274" s="279"/>
      <c r="BM274" s="279"/>
      <c r="BN274" s="279"/>
      <c r="BO274" s="280"/>
      <c r="BP274" s="280"/>
      <c r="BQ274" s="280"/>
      <c r="BR274" s="280"/>
      <c r="BS274" s="280"/>
      <c r="BT274" s="280"/>
      <c r="BU274" s="281"/>
      <c r="BV274" s="281"/>
      <c r="BW274" s="281"/>
      <c r="BX274" s="281"/>
      <c r="BY274" s="281"/>
      <c r="BZ274" s="281"/>
      <c r="CA274" s="282"/>
      <c r="CB274" s="282"/>
      <c r="CC274" s="282"/>
      <c r="CD274" s="282"/>
      <c r="CE274" s="282"/>
      <c r="CF274" s="282"/>
      <c r="CG274" s="283"/>
      <c r="CH274" s="283"/>
      <c r="CI274" s="283"/>
      <c r="CJ274" s="283"/>
      <c r="CK274" s="283"/>
      <c r="CL274" s="283"/>
      <c r="CM274" s="284"/>
      <c r="CN274" s="284"/>
      <c r="CO274" s="284"/>
      <c r="CP274" s="284"/>
      <c r="CQ274" s="284"/>
      <c r="CR274" s="284"/>
      <c r="CS274" s="283"/>
      <c r="CT274" s="283"/>
      <c r="CU274" s="283"/>
      <c r="CV274" s="283"/>
      <c r="CW274" s="283"/>
      <c r="CX274" s="283"/>
      <c r="CY274" s="273"/>
      <c r="CZ274" s="285"/>
      <c r="DA274" s="286"/>
      <c r="DB274" s="287"/>
    </row>
    <row r="275" ht="15.75" customHeight="1">
      <c r="A275" s="304"/>
      <c r="B275" s="265"/>
      <c r="C275" s="266"/>
      <c r="D275" s="266"/>
      <c r="E275" s="266"/>
      <c r="F275" s="267"/>
      <c r="G275" s="267"/>
      <c r="H275" s="267"/>
      <c r="I275" s="267"/>
      <c r="J275" s="267"/>
      <c r="K275" s="267"/>
      <c r="L275" s="267"/>
      <c r="M275" s="269"/>
      <c r="N275" s="269"/>
      <c r="O275" s="269"/>
      <c r="P275" s="269"/>
      <c r="Q275" s="269"/>
      <c r="R275" s="269"/>
      <c r="S275" s="271"/>
      <c r="T275" s="271"/>
      <c r="U275" s="271"/>
      <c r="V275" s="271"/>
      <c r="W275" s="271"/>
      <c r="X275" s="271"/>
      <c r="Y275" s="273"/>
      <c r="Z275" s="273"/>
      <c r="AA275" s="273"/>
      <c r="AB275" s="273"/>
      <c r="AC275" s="273"/>
      <c r="AD275" s="273"/>
      <c r="AE275" s="274"/>
      <c r="AF275" s="274"/>
      <c r="AG275" s="274"/>
      <c r="AH275" s="274"/>
      <c r="AI275" s="274"/>
      <c r="AJ275" s="274"/>
      <c r="AK275" s="275"/>
      <c r="AL275" s="275"/>
      <c r="AM275" s="275"/>
      <c r="AN275" s="275"/>
      <c r="AO275" s="275"/>
      <c r="AP275" s="275"/>
      <c r="AQ275" s="276"/>
      <c r="AR275" s="276"/>
      <c r="AS275" s="276"/>
      <c r="AT275" s="276"/>
      <c r="AU275" s="276"/>
      <c r="AV275" s="276"/>
      <c r="AW275" s="277"/>
      <c r="AX275" s="277"/>
      <c r="AY275" s="277"/>
      <c r="AZ275" s="277"/>
      <c r="BA275" s="277"/>
      <c r="BB275" s="277"/>
      <c r="BC275" s="278"/>
      <c r="BD275" s="278"/>
      <c r="BE275" s="278"/>
      <c r="BF275" s="278"/>
      <c r="BG275" s="278"/>
      <c r="BH275" s="278"/>
      <c r="BI275" s="279"/>
      <c r="BJ275" s="279"/>
      <c r="BK275" s="279"/>
      <c r="BL275" s="279"/>
      <c r="BM275" s="279"/>
      <c r="BN275" s="279"/>
      <c r="BO275" s="280"/>
      <c r="BP275" s="280"/>
      <c r="BQ275" s="280"/>
      <c r="BR275" s="280"/>
      <c r="BS275" s="280"/>
      <c r="BT275" s="280"/>
      <c r="BU275" s="281"/>
      <c r="BV275" s="281"/>
      <c r="BW275" s="281"/>
      <c r="BX275" s="281"/>
      <c r="BY275" s="281"/>
      <c r="BZ275" s="281"/>
      <c r="CA275" s="282"/>
      <c r="CB275" s="282"/>
      <c r="CC275" s="282"/>
      <c r="CD275" s="282"/>
      <c r="CE275" s="282"/>
      <c r="CF275" s="282"/>
      <c r="CG275" s="283"/>
      <c r="CH275" s="283"/>
      <c r="CI275" s="283"/>
      <c r="CJ275" s="283"/>
      <c r="CK275" s="283"/>
      <c r="CL275" s="283"/>
      <c r="CM275" s="284"/>
      <c r="CN275" s="284"/>
      <c r="CO275" s="284"/>
      <c r="CP275" s="284"/>
      <c r="CQ275" s="284"/>
      <c r="CR275" s="284"/>
      <c r="CS275" s="283"/>
      <c r="CT275" s="283"/>
      <c r="CU275" s="283"/>
      <c r="CV275" s="283"/>
      <c r="CW275" s="283"/>
      <c r="CX275" s="283"/>
      <c r="CY275" s="273"/>
      <c r="CZ275" s="285"/>
      <c r="DA275" s="286"/>
      <c r="DB275" s="287"/>
    </row>
    <row r="276" ht="15.75" customHeight="1">
      <c r="A276" s="304"/>
      <c r="B276" s="265"/>
      <c r="C276" s="266"/>
      <c r="D276" s="266"/>
      <c r="E276" s="266"/>
      <c r="F276" s="267"/>
      <c r="G276" s="267"/>
      <c r="H276" s="267"/>
      <c r="I276" s="267"/>
      <c r="J276" s="267"/>
      <c r="K276" s="267"/>
      <c r="L276" s="267"/>
      <c r="M276" s="269"/>
      <c r="N276" s="269"/>
      <c r="O276" s="269"/>
      <c r="P276" s="269"/>
      <c r="Q276" s="269"/>
      <c r="R276" s="269"/>
      <c r="S276" s="271"/>
      <c r="T276" s="271"/>
      <c r="U276" s="271"/>
      <c r="V276" s="271"/>
      <c r="W276" s="271"/>
      <c r="X276" s="271"/>
      <c r="Y276" s="273"/>
      <c r="Z276" s="273"/>
      <c r="AA276" s="273"/>
      <c r="AB276" s="273"/>
      <c r="AC276" s="273"/>
      <c r="AD276" s="273"/>
      <c r="AE276" s="274"/>
      <c r="AF276" s="274"/>
      <c r="AG276" s="274"/>
      <c r="AH276" s="274"/>
      <c r="AI276" s="274"/>
      <c r="AJ276" s="274"/>
      <c r="AK276" s="275"/>
      <c r="AL276" s="275"/>
      <c r="AM276" s="275"/>
      <c r="AN276" s="275"/>
      <c r="AO276" s="275"/>
      <c r="AP276" s="275"/>
      <c r="AQ276" s="276"/>
      <c r="AR276" s="276"/>
      <c r="AS276" s="276"/>
      <c r="AT276" s="276"/>
      <c r="AU276" s="276"/>
      <c r="AV276" s="276"/>
      <c r="AW276" s="277"/>
      <c r="AX276" s="277"/>
      <c r="AY276" s="277"/>
      <c r="AZ276" s="277"/>
      <c r="BA276" s="277"/>
      <c r="BB276" s="277"/>
      <c r="BC276" s="278"/>
      <c r="BD276" s="278"/>
      <c r="BE276" s="278"/>
      <c r="BF276" s="278"/>
      <c r="BG276" s="278"/>
      <c r="BH276" s="278"/>
      <c r="BI276" s="279"/>
      <c r="BJ276" s="279"/>
      <c r="BK276" s="279"/>
      <c r="BL276" s="279"/>
      <c r="BM276" s="279"/>
      <c r="BN276" s="279"/>
      <c r="BO276" s="280"/>
      <c r="BP276" s="280"/>
      <c r="BQ276" s="280"/>
      <c r="BR276" s="280"/>
      <c r="BS276" s="280"/>
      <c r="BT276" s="280"/>
      <c r="BU276" s="281"/>
      <c r="BV276" s="281"/>
      <c r="BW276" s="281"/>
      <c r="BX276" s="281"/>
      <c r="BY276" s="281"/>
      <c r="BZ276" s="281"/>
      <c r="CA276" s="282"/>
      <c r="CB276" s="282"/>
      <c r="CC276" s="282"/>
      <c r="CD276" s="282"/>
      <c r="CE276" s="282"/>
      <c r="CF276" s="282"/>
      <c r="CG276" s="283"/>
      <c r="CH276" s="283"/>
      <c r="CI276" s="283"/>
      <c r="CJ276" s="283"/>
      <c r="CK276" s="283"/>
      <c r="CL276" s="283"/>
      <c r="CM276" s="284"/>
      <c r="CN276" s="284"/>
      <c r="CO276" s="284"/>
      <c r="CP276" s="284"/>
      <c r="CQ276" s="284"/>
      <c r="CR276" s="284"/>
      <c r="CS276" s="283"/>
      <c r="CT276" s="283"/>
      <c r="CU276" s="283"/>
      <c r="CV276" s="283"/>
      <c r="CW276" s="283"/>
      <c r="CX276" s="283"/>
      <c r="CY276" s="273"/>
      <c r="CZ276" s="285"/>
      <c r="DA276" s="286"/>
      <c r="DB276" s="287"/>
    </row>
    <row r="277" ht="15.75" customHeight="1">
      <c r="A277" s="304"/>
      <c r="B277" s="265"/>
      <c r="C277" s="266"/>
      <c r="D277" s="266"/>
      <c r="E277" s="266"/>
      <c r="F277" s="267"/>
      <c r="G277" s="267"/>
      <c r="H277" s="267"/>
      <c r="I277" s="267"/>
      <c r="J277" s="267"/>
      <c r="K277" s="267"/>
      <c r="L277" s="267"/>
      <c r="M277" s="269"/>
      <c r="N277" s="269"/>
      <c r="O277" s="269"/>
      <c r="P277" s="269"/>
      <c r="Q277" s="269"/>
      <c r="R277" s="269"/>
      <c r="S277" s="271"/>
      <c r="T277" s="271"/>
      <c r="U277" s="271"/>
      <c r="V277" s="271"/>
      <c r="W277" s="271"/>
      <c r="X277" s="271"/>
      <c r="Y277" s="273"/>
      <c r="Z277" s="273"/>
      <c r="AA277" s="273"/>
      <c r="AB277" s="273"/>
      <c r="AC277" s="273"/>
      <c r="AD277" s="273"/>
      <c r="AE277" s="274"/>
      <c r="AF277" s="274"/>
      <c r="AG277" s="274"/>
      <c r="AH277" s="274"/>
      <c r="AI277" s="274"/>
      <c r="AJ277" s="274"/>
      <c r="AK277" s="275"/>
      <c r="AL277" s="275"/>
      <c r="AM277" s="275"/>
      <c r="AN277" s="275"/>
      <c r="AO277" s="275"/>
      <c r="AP277" s="275"/>
      <c r="AQ277" s="276"/>
      <c r="AR277" s="276"/>
      <c r="AS277" s="276"/>
      <c r="AT277" s="276"/>
      <c r="AU277" s="276"/>
      <c r="AV277" s="276"/>
      <c r="AW277" s="277"/>
      <c r="AX277" s="277"/>
      <c r="AY277" s="277"/>
      <c r="AZ277" s="277"/>
      <c r="BA277" s="277"/>
      <c r="BB277" s="277"/>
      <c r="BC277" s="278"/>
      <c r="BD277" s="278"/>
      <c r="BE277" s="278"/>
      <c r="BF277" s="278"/>
      <c r="BG277" s="278"/>
      <c r="BH277" s="278"/>
      <c r="BI277" s="279"/>
      <c r="BJ277" s="279"/>
      <c r="BK277" s="279"/>
      <c r="BL277" s="279"/>
      <c r="BM277" s="279"/>
      <c r="BN277" s="279"/>
      <c r="BO277" s="280"/>
      <c r="BP277" s="280"/>
      <c r="BQ277" s="280"/>
      <c r="BR277" s="280"/>
      <c r="BS277" s="280"/>
      <c r="BT277" s="280"/>
      <c r="BU277" s="281"/>
      <c r="BV277" s="281"/>
      <c r="BW277" s="281"/>
      <c r="BX277" s="281"/>
      <c r="BY277" s="281"/>
      <c r="BZ277" s="281"/>
      <c r="CA277" s="282"/>
      <c r="CB277" s="282"/>
      <c r="CC277" s="282"/>
      <c r="CD277" s="282"/>
      <c r="CE277" s="282"/>
      <c r="CF277" s="282"/>
      <c r="CG277" s="283"/>
      <c r="CH277" s="283"/>
      <c r="CI277" s="283"/>
      <c r="CJ277" s="283"/>
      <c r="CK277" s="283"/>
      <c r="CL277" s="283"/>
      <c r="CM277" s="284"/>
      <c r="CN277" s="284"/>
      <c r="CO277" s="284"/>
      <c r="CP277" s="284"/>
      <c r="CQ277" s="284"/>
      <c r="CR277" s="284"/>
      <c r="CS277" s="283"/>
      <c r="CT277" s="283"/>
      <c r="CU277" s="283"/>
      <c r="CV277" s="283"/>
      <c r="CW277" s="283"/>
      <c r="CX277" s="283"/>
      <c r="CY277" s="273"/>
      <c r="CZ277" s="285"/>
      <c r="DA277" s="286"/>
      <c r="DB277" s="287"/>
    </row>
    <row r="278" ht="15.75" customHeight="1">
      <c r="A278" s="304"/>
      <c r="B278" s="265"/>
      <c r="C278" s="266"/>
      <c r="D278" s="266"/>
      <c r="E278" s="266"/>
      <c r="F278" s="267"/>
      <c r="G278" s="267"/>
      <c r="H278" s="267"/>
      <c r="I278" s="267"/>
      <c r="J278" s="267"/>
      <c r="K278" s="267"/>
      <c r="L278" s="267"/>
      <c r="M278" s="269"/>
      <c r="N278" s="269"/>
      <c r="O278" s="269"/>
      <c r="P278" s="269"/>
      <c r="Q278" s="269"/>
      <c r="R278" s="269"/>
      <c r="S278" s="271"/>
      <c r="T278" s="271"/>
      <c r="U278" s="271"/>
      <c r="V278" s="271"/>
      <c r="W278" s="271"/>
      <c r="X278" s="271"/>
      <c r="Y278" s="273"/>
      <c r="Z278" s="273"/>
      <c r="AA278" s="273"/>
      <c r="AB278" s="273"/>
      <c r="AC278" s="273"/>
      <c r="AD278" s="273"/>
      <c r="AE278" s="274"/>
      <c r="AF278" s="274"/>
      <c r="AG278" s="274"/>
      <c r="AH278" s="274"/>
      <c r="AI278" s="274"/>
      <c r="AJ278" s="274"/>
      <c r="AK278" s="275"/>
      <c r="AL278" s="275"/>
      <c r="AM278" s="275"/>
      <c r="AN278" s="275"/>
      <c r="AO278" s="275"/>
      <c r="AP278" s="275"/>
      <c r="AQ278" s="276"/>
      <c r="AR278" s="276"/>
      <c r="AS278" s="276"/>
      <c r="AT278" s="276"/>
      <c r="AU278" s="276"/>
      <c r="AV278" s="276"/>
      <c r="AW278" s="277"/>
      <c r="AX278" s="277"/>
      <c r="AY278" s="277"/>
      <c r="AZ278" s="277"/>
      <c r="BA278" s="277"/>
      <c r="BB278" s="277"/>
      <c r="BC278" s="278"/>
      <c r="BD278" s="278"/>
      <c r="BE278" s="278"/>
      <c r="BF278" s="278"/>
      <c r="BG278" s="278"/>
      <c r="BH278" s="278"/>
      <c r="BI278" s="279"/>
      <c r="BJ278" s="279"/>
      <c r="BK278" s="279"/>
      <c r="BL278" s="279"/>
      <c r="BM278" s="279"/>
      <c r="BN278" s="279"/>
      <c r="BO278" s="280"/>
      <c r="BP278" s="280"/>
      <c r="BQ278" s="280"/>
      <c r="BR278" s="280"/>
      <c r="BS278" s="280"/>
      <c r="BT278" s="280"/>
      <c r="BU278" s="281"/>
      <c r="BV278" s="281"/>
      <c r="BW278" s="281"/>
      <c r="BX278" s="281"/>
      <c r="BY278" s="281"/>
      <c r="BZ278" s="281"/>
      <c r="CA278" s="282"/>
      <c r="CB278" s="282"/>
      <c r="CC278" s="282"/>
      <c r="CD278" s="282"/>
      <c r="CE278" s="282"/>
      <c r="CF278" s="282"/>
      <c r="CG278" s="283"/>
      <c r="CH278" s="283"/>
      <c r="CI278" s="283"/>
      <c r="CJ278" s="283"/>
      <c r="CK278" s="283"/>
      <c r="CL278" s="283"/>
      <c r="CM278" s="284"/>
      <c r="CN278" s="284"/>
      <c r="CO278" s="284"/>
      <c r="CP278" s="284"/>
      <c r="CQ278" s="284"/>
      <c r="CR278" s="284"/>
      <c r="CS278" s="283"/>
      <c r="CT278" s="283"/>
      <c r="CU278" s="283"/>
      <c r="CV278" s="283"/>
      <c r="CW278" s="283"/>
      <c r="CX278" s="283"/>
      <c r="CY278" s="273"/>
      <c r="CZ278" s="285"/>
      <c r="DA278" s="286"/>
      <c r="DB278" s="287"/>
    </row>
    <row r="279" ht="15.75" customHeight="1">
      <c r="A279" s="304"/>
      <c r="B279" s="265"/>
      <c r="C279" s="266"/>
      <c r="D279" s="266"/>
      <c r="E279" s="266"/>
      <c r="F279" s="267"/>
      <c r="G279" s="267"/>
      <c r="H279" s="267"/>
      <c r="I279" s="267"/>
      <c r="J279" s="267"/>
      <c r="K279" s="267"/>
      <c r="L279" s="267"/>
      <c r="M279" s="269"/>
      <c r="N279" s="269"/>
      <c r="O279" s="269"/>
      <c r="P279" s="269"/>
      <c r="Q279" s="269"/>
      <c r="R279" s="269"/>
      <c r="S279" s="271"/>
      <c r="T279" s="271"/>
      <c r="U279" s="271"/>
      <c r="V279" s="271"/>
      <c r="W279" s="271"/>
      <c r="X279" s="271"/>
      <c r="Y279" s="273"/>
      <c r="Z279" s="273"/>
      <c r="AA279" s="273"/>
      <c r="AB279" s="273"/>
      <c r="AC279" s="273"/>
      <c r="AD279" s="273"/>
      <c r="AE279" s="274"/>
      <c r="AF279" s="274"/>
      <c r="AG279" s="274"/>
      <c r="AH279" s="274"/>
      <c r="AI279" s="274"/>
      <c r="AJ279" s="274"/>
      <c r="AK279" s="275"/>
      <c r="AL279" s="275"/>
      <c r="AM279" s="275"/>
      <c r="AN279" s="275"/>
      <c r="AO279" s="275"/>
      <c r="AP279" s="275"/>
      <c r="AQ279" s="276"/>
      <c r="AR279" s="276"/>
      <c r="AS279" s="276"/>
      <c r="AT279" s="276"/>
      <c r="AU279" s="276"/>
      <c r="AV279" s="276"/>
      <c r="AW279" s="277"/>
      <c r="AX279" s="277"/>
      <c r="AY279" s="277"/>
      <c r="AZ279" s="277"/>
      <c r="BA279" s="277"/>
      <c r="BB279" s="277"/>
      <c r="BC279" s="278"/>
      <c r="BD279" s="278"/>
      <c r="BE279" s="278"/>
      <c r="BF279" s="278"/>
      <c r="BG279" s="278"/>
      <c r="BH279" s="278"/>
      <c r="BI279" s="279"/>
      <c r="BJ279" s="279"/>
      <c r="BK279" s="279"/>
      <c r="BL279" s="279"/>
      <c r="BM279" s="279"/>
      <c r="BN279" s="279"/>
      <c r="BO279" s="280"/>
      <c r="BP279" s="280"/>
      <c r="BQ279" s="280"/>
      <c r="BR279" s="280"/>
      <c r="BS279" s="280"/>
      <c r="BT279" s="280"/>
      <c r="BU279" s="281"/>
      <c r="BV279" s="281"/>
      <c r="BW279" s="281"/>
      <c r="BX279" s="281"/>
      <c r="BY279" s="281"/>
      <c r="BZ279" s="281"/>
      <c r="CA279" s="282"/>
      <c r="CB279" s="282"/>
      <c r="CC279" s="282"/>
      <c r="CD279" s="282"/>
      <c r="CE279" s="282"/>
      <c r="CF279" s="282"/>
      <c r="CG279" s="283"/>
      <c r="CH279" s="283"/>
      <c r="CI279" s="283"/>
      <c r="CJ279" s="283"/>
      <c r="CK279" s="283"/>
      <c r="CL279" s="283"/>
      <c r="CM279" s="284"/>
      <c r="CN279" s="284"/>
      <c r="CO279" s="284"/>
      <c r="CP279" s="284"/>
      <c r="CQ279" s="284"/>
      <c r="CR279" s="284"/>
      <c r="CS279" s="283"/>
      <c r="CT279" s="283"/>
      <c r="CU279" s="283"/>
      <c r="CV279" s="283"/>
      <c r="CW279" s="283"/>
      <c r="CX279" s="283"/>
      <c r="CY279" s="273"/>
      <c r="CZ279" s="285"/>
      <c r="DA279" s="286"/>
      <c r="DB279" s="287"/>
    </row>
    <row r="280" ht="15.75" customHeight="1">
      <c r="A280" s="304"/>
      <c r="B280" s="265"/>
      <c r="C280" s="266"/>
      <c r="D280" s="266"/>
      <c r="E280" s="266"/>
      <c r="F280" s="267"/>
      <c r="G280" s="267"/>
      <c r="H280" s="267"/>
      <c r="I280" s="267"/>
      <c r="J280" s="267"/>
      <c r="K280" s="267"/>
      <c r="L280" s="267"/>
      <c r="M280" s="269"/>
      <c r="N280" s="269"/>
      <c r="O280" s="269"/>
      <c r="P280" s="269"/>
      <c r="Q280" s="269"/>
      <c r="R280" s="269"/>
      <c r="S280" s="271"/>
      <c r="T280" s="271"/>
      <c r="U280" s="271"/>
      <c r="V280" s="271"/>
      <c r="W280" s="271"/>
      <c r="X280" s="271"/>
      <c r="Y280" s="273"/>
      <c r="Z280" s="273"/>
      <c r="AA280" s="273"/>
      <c r="AB280" s="273"/>
      <c r="AC280" s="273"/>
      <c r="AD280" s="273"/>
      <c r="AE280" s="274"/>
      <c r="AF280" s="274"/>
      <c r="AG280" s="274"/>
      <c r="AH280" s="274"/>
      <c r="AI280" s="274"/>
      <c r="AJ280" s="274"/>
      <c r="AK280" s="275"/>
      <c r="AL280" s="275"/>
      <c r="AM280" s="275"/>
      <c r="AN280" s="275"/>
      <c r="AO280" s="275"/>
      <c r="AP280" s="275"/>
      <c r="AQ280" s="276"/>
      <c r="AR280" s="276"/>
      <c r="AS280" s="276"/>
      <c r="AT280" s="276"/>
      <c r="AU280" s="276"/>
      <c r="AV280" s="276"/>
      <c r="AW280" s="277"/>
      <c r="AX280" s="277"/>
      <c r="AY280" s="277"/>
      <c r="AZ280" s="277"/>
      <c r="BA280" s="277"/>
      <c r="BB280" s="277"/>
      <c r="BC280" s="278"/>
      <c r="BD280" s="278"/>
      <c r="BE280" s="278"/>
      <c r="BF280" s="278"/>
      <c r="BG280" s="278"/>
      <c r="BH280" s="278"/>
      <c r="BI280" s="279"/>
      <c r="BJ280" s="279"/>
      <c r="BK280" s="279"/>
      <c r="BL280" s="279"/>
      <c r="BM280" s="279"/>
      <c r="BN280" s="279"/>
      <c r="BO280" s="280"/>
      <c r="BP280" s="280"/>
      <c r="BQ280" s="280"/>
      <c r="BR280" s="280"/>
      <c r="BS280" s="280"/>
      <c r="BT280" s="280"/>
      <c r="BU280" s="281"/>
      <c r="BV280" s="281"/>
      <c r="BW280" s="281"/>
      <c r="BX280" s="281"/>
      <c r="BY280" s="281"/>
      <c r="BZ280" s="281"/>
      <c r="CA280" s="282"/>
      <c r="CB280" s="282"/>
      <c r="CC280" s="282"/>
      <c r="CD280" s="282"/>
      <c r="CE280" s="282"/>
      <c r="CF280" s="282"/>
      <c r="CG280" s="283"/>
      <c r="CH280" s="283"/>
      <c r="CI280" s="283"/>
      <c r="CJ280" s="283"/>
      <c r="CK280" s="283"/>
      <c r="CL280" s="283"/>
      <c r="CM280" s="284"/>
      <c r="CN280" s="284"/>
      <c r="CO280" s="284"/>
      <c r="CP280" s="284"/>
      <c r="CQ280" s="284"/>
      <c r="CR280" s="284"/>
      <c r="CS280" s="283"/>
      <c r="CT280" s="283"/>
      <c r="CU280" s="283"/>
      <c r="CV280" s="283"/>
      <c r="CW280" s="283"/>
      <c r="CX280" s="283"/>
      <c r="CY280" s="273"/>
      <c r="CZ280" s="285"/>
      <c r="DA280" s="286"/>
      <c r="DB280" s="287"/>
    </row>
    <row r="281" ht="15.75" customHeight="1">
      <c r="A281" s="304"/>
      <c r="B281" s="265"/>
      <c r="C281" s="266"/>
      <c r="D281" s="266"/>
      <c r="E281" s="266"/>
      <c r="F281" s="267"/>
      <c r="G281" s="267"/>
      <c r="H281" s="267"/>
      <c r="I281" s="267"/>
      <c r="J281" s="267"/>
      <c r="K281" s="267"/>
      <c r="L281" s="267"/>
      <c r="M281" s="269"/>
      <c r="N281" s="269"/>
      <c r="O281" s="269"/>
      <c r="P281" s="269"/>
      <c r="Q281" s="269"/>
      <c r="R281" s="269"/>
      <c r="S281" s="271"/>
      <c r="T281" s="271"/>
      <c r="U281" s="271"/>
      <c r="V281" s="271"/>
      <c r="W281" s="271"/>
      <c r="X281" s="271"/>
      <c r="Y281" s="273"/>
      <c r="Z281" s="273"/>
      <c r="AA281" s="273"/>
      <c r="AB281" s="273"/>
      <c r="AC281" s="273"/>
      <c r="AD281" s="273"/>
      <c r="AE281" s="274"/>
      <c r="AF281" s="274"/>
      <c r="AG281" s="274"/>
      <c r="AH281" s="274"/>
      <c r="AI281" s="274"/>
      <c r="AJ281" s="274"/>
      <c r="AK281" s="275"/>
      <c r="AL281" s="275"/>
      <c r="AM281" s="275"/>
      <c r="AN281" s="275"/>
      <c r="AO281" s="275"/>
      <c r="AP281" s="275"/>
      <c r="AQ281" s="276"/>
      <c r="AR281" s="276"/>
      <c r="AS281" s="276"/>
      <c r="AT281" s="276"/>
      <c r="AU281" s="276"/>
      <c r="AV281" s="276"/>
      <c r="AW281" s="277"/>
      <c r="AX281" s="277"/>
      <c r="AY281" s="277"/>
      <c r="AZ281" s="277"/>
      <c r="BA281" s="277"/>
      <c r="BB281" s="277"/>
      <c r="BC281" s="278"/>
      <c r="BD281" s="278"/>
      <c r="BE281" s="278"/>
      <c r="BF281" s="278"/>
      <c r="BG281" s="278"/>
      <c r="BH281" s="278"/>
      <c r="BI281" s="279"/>
      <c r="BJ281" s="279"/>
      <c r="BK281" s="279"/>
      <c r="BL281" s="279"/>
      <c r="BM281" s="279"/>
      <c r="BN281" s="279"/>
      <c r="BO281" s="280"/>
      <c r="BP281" s="280"/>
      <c r="BQ281" s="280"/>
      <c r="BR281" s="280"/>
      <c r="BS281" s="280"/>
      <c r="BT281" s="280"/>
      <c r="BU281" s="281"/>
      <c r="BV281" s="281"/>
      <c r="BW281" s="281"/>
      <c r="BX281" s="281"/>
      <c r="BY281" s="281"/>
      <c r="BZ281" s="281"/>
      <c r="CA281" s="282"/>
      <c r="CB281" s="282"/>
      <c r="CC281" s="282"/>
      <c r="CD281" s="282"/>
      <c r="CE281" s="282"/>
      <c r="CF281" s="282"/>
      <c r="CG281" s="283"/>
      <c r="CH281" s="283"/>
      <c r="CI281" s="283"/>
      <c r="CJ281" s="283"/>
      <c r="CK281" s="283"/>
      <c r="CL281" s="283"/>
      <c r="CM281" s="284"/>
      <c r="CN281" s="284"/>
      <c r="CO281" s="284"/>
      <c r="CP281" s="284"/>
      <c r="CQ281" s="284"/>
      <c r="CR281" s="284"/>
      <c r="CS281" s="283"/>
      <c r="CT281" s="283"/>
      <c r="CU281" s="283"/>
      <c r="CV281" s="283"/>
      <c r="CW281" s="283"/>
      <c r="CX281" s="283"/>
      <c r="CY281" s="273"/>
      <c r="CZ281" s="285"/>
      <c r="DA281" s="286"/>
      <c r="DB281" s="287"/>
    </row>
    <row r="282" ht="15.75" customHeight="1">
      <c r="A282" s="304"/>
      <c r="B282" s="265"/>
      <c r="C282" s="266"/>
      <c r="D282" s="266"/>
      <c r="E282" s="266"/>
      <c r="F282" s="267"/>
      <c r="G282" s="267"/>
      <c r="H282" s="267"/>
      <c r="I282" s="267"/>
      <c r="J282" s="267"/>
      <c r="K282" s="267"/>
      <c r="L282" s="267"/>
      <c r="M282" s="269"/>
      <c r="N282" s="269"/>
      <c r="O282" s="269"/>
      <c r="P282" s="269"/>
      <c r="Q282" s="269"/>
      <c r="R282" s="269"/>
      <c r="S282" s="271"/>
      <c r="T282" s="271"/>
      <c r="U282" s="271"/>
      <c r="V282" s="271"/>
      <c r="W282" s="271"/>
      <c r="X282" s="271"/>
      <c r="Y282" s="273"/>
      <c r="Z282" s="273"/>
      <c r="AA282" s="273"/>
      <c r="AB282" s="273"/>
      <c r="AC282" s="273"/>
      <c r="AD282" s="273"/>
      <c r="AE282" s="274"/>
      <c r="AF282" s="274"/>
      <c r="AG282" s="274"/>
      <c r="AH282" s="274"/>
      <c r="AI282" s="274"/>
      <c r="AJ282" s="274"/>
      <c r="AK282" s="275"/>
      <c r="AL282" s="275"/>
      <c r="AM282" s="275"/>
      <c r="AN282" s="275"/>
      <c r="AO282" s="275"/>
      <c r="AP282" s="275"/>
      <c r="AQ282" s="276"/>
      <c r="AR282" s="276"/>
      <c r="AS282" s="276"/>
      <c r="AT282" s="276"/>
      <c r="AU282" s="276"/>
      <c r="AV282" s="276"/>
      <c r="AW282" s="277"/>
      <c r="AX282" s="277"/>
      <c r="AY282" s="277"/>
      <c r="AZ282" s="277"/>
      <c r="BA282" s="277"/>
      <c r="BB282" s="277"/>
      <c r="BC282" s="278"/>
      <c r="BD282" s="278"/>
      <c r="BE282" s="278"/>
      <c r="BF282" s="278"/>
      <c r="BG282" s="278"/>
      <c r="BH282" s="278"/>
      <c r="BI282" s="279"/>
      <c r="BJ282" s="279"/>
      <c r="BK282" s="279"/>
      <c r="BL282" s="279"/>
      <c r="BM282" s="279"/>
      <c r="BN282" s="279"/>
      <c r="BO282" s="280"/>
      <c r="BP282" s="280"/>
      <c r="BQ282" s="280"/>
      <c r="BR282" s="280"/>
      <c r="BS282" s="280"/>
      <c r="BT282" s="280"/>
      <c r="BU282" s="281"/>
      <c r="BV282" s="281"/>
      <c r="BW282" s="281"/>
      <c r="BX282" s="281"/>
      <c r="BY282" s="281"/>
      <c r="BZ282" s="281"/>
      <c r="CA282" s="282"/>
      <c r="CB282" s="282"/>
      <c r="CC282" s="282"/>
      <c r="CD282" s="282"/>
      <c r="CE282" s="282"/>
      <c r="CF282" s="282"/>
      <c r="CG282" s="283"/>
      <c r="CH282" s="283"/>
      <c r="CI282" s="283"/>
      <c r="CJ282" s="283"/>
      <c r="CK282" s="283"/>
      <c r="CL282" s="283"/>
      <c r="CM282" s="284"/>
      <c r="CN282" s="284"/>
      <c r="CO282" s="284"/>
      <c r="CP282" s="284"/>
      <c r="CQ282" s="284"/>
      <c r="CR282" s="284"/>
      <c r="CS282" s="283"/>
      <c r="CT282" s="283"/>
      <c r="CU282" s="283"/>
      <c r="CV282" s="283"/>
      <c r="CW282" s="283"/>
      <c r="CX282" s="283"/>
      <c r="CY282" s="273"/>
      <c r="CZ282" s="285"/>
      <c r="DA282" s="286"/>
      <c r="DB282" s="287"/>
    </row>
    <row r="283" ht="15.75" customHeight="1">
      <c r="A283" s="304"/>
      <c r="B283" s="265"/>
      <c r="C283" s="266"/>
      <c r="D283" s="266"/>
      <c r="E283" s="266"/>
      <c r="F283" s="267"/>
      <c r="G283" s="267"/>
      <c r="H283" s="267"/>
      <c r="I283" s="267"/>
      <c r="J283" s="267"/>
      <c r="K283" s="267"/>
      <c r="L283" s="267"/>
      <c r="M283" s="269"/>
      <c r="N283" s="269"/>
      <c r="O283" s="269"/>
      <c r="P283" s="269"/>
      <c r="Q283" s="269"/>
      <c r="R283" s="269"/>
      <c r="S283" s="271"/>
      <c r="T283" s="271"/>
      <c r="U283" s="271"/>
      <c r="V283" s="271"/>
      <c r="W283" s="271"/>
      <c r="X283" s="271"/>
      <c r="Y283" s="273"/>
      <c r="Z283" s="273"/>
      <c r="AA283" s="273"/>
      <c r="AB283" s="273"/>
      <c r="AC283" s="273"/>
      <c r="AD283" s="273"/>
      <c r="AE283" s="274"/>
      <c r="AF283" s="274"/>
      <c r="AG283" s="274"/>
      <c r="AH283" s="274"/>
      <c r="AI283" s="274"/>
      <c r="AJ283" s="274"/>
      <c r="AK283" s="275"/>
      <c r="AL283" s="275"/>
      <c r="AM283" s="275"/>
      <c r="AN283" s="275"/>
      <c r="AO283" s="275"/>
      <c r="AP283" s="275"/>
      <c r="AQ283" s="276"/>
      <c r="AR283" s="276"/>
      <c r="AS283" s="276"/>
      <c r="AT283" s="276"/>
      <c r="AU283" s="276"/>
      <c r="AV283" s="276"/>
      <c r="AW283" s="277"/>
      <c r="AX283" s="277"/>
      <c r="AY283" s="277"/>
      <c r="AZ283" s="277"/>
      <c r="BA283" s="277"/>
      <c r="BB283" s="277"/>
      <c r="BC283" s="278"/>
      <c r="BD283" s="278"/>
      <c r="BE283" s="278"/>
      <c r="BF283" s="278"/>
      <c r="BG283" s="278"/>
      <c r="BH283" s="278"/>
      <c r="BI283" s="279"/>
      <c r="BJ283" s="279"/>
      <c r="BK283" s="279"/>
      <c r="BL283" s="279"/>
      <c r="BM283" s="279"/>
      <c r="BN283" s="279"/>
      <c r="BO283" s="280"/>
      <c r="BP283" s="280"/>
      <c r="BQ283" s="280"/>
      <c r="BR283" s="280"/>
      <c r="BS283" s="280"/>
      <c r="BT283" s="280"/>
      <c r="BU283" s="281"/>
      <c r="BV283" s="281"/>
      <c r="BW283" s="281"/>
      <c r="BX283" s="281"/>
      <c r="BY283" s="281"/>
      <c r="BZ283" s="281"/>
      <c r="CA283" s="282"/>
      <c r="CB283" s="282"/>
      <c r="CC283" s="282"/>
      <c r="CD283" s="282"/>
      <c r="CE283" s="282"/>
      <c r="CF283" s="282"/>
      <c r="CG283" s="283"/>
      <c r="CH283" s="283"/>
      <c r="CI283" s="283"/>
      <c r="CJ283" s="283"/>
      <c r="CK283" s="283"/>
      <c r="CL283" s="283"/>
      <c r="CM283" s="284"/>
      <c r="CN283" s="284"/>
      <c r="CO283" s="284"/>
      <c r="CP283" s="284"/>
      <c r="CQ283" s="284"/>
      <c r="CR283" s="284"/>
      <c r="CS283" s="283"/>
      <c r="CT283" s="283"/>
      <c r="CU283" s="283"/>
      <c r="CV283" s="283"/>
      <c r="CW283" s="283"/>
      <c r="CX283" s="283"/>
      <c r="CY283" s="273"/>
      <c r="CZ283" s="285"/>
      <c r="DA283" s="286"/>
      <c r="DB283" s="287"/>
    </row>
    <row r="284" ht="15.75" customHeight="1">
      <c r="A284" s="304"/>
      <c r="B284" s="265"/>
      <c r="C284" s="266"/>
      <c r="D284" s="266"/>
      <c r="E284" s="266"/>
      <c r="F284" s="267"/>
      <c r="G284" s="267"/>
      <c r="H284" s="267"/>
      <c r="I284" s="267"/>
      <c r="J284" s="267"/>
      <c r="K284" s="267"/>
      <c r="L284" s="267"/>
      <c r="M284" s="269"/>
      <c r="N284" s="269"/>
      <c r="O284" s="269"/>
      <c r="P284" s="269"/>
      <c r="Q284" s="269"/>
      <c r="R284" s="269"/>
      <c r="S284" s="271"/>
      <c r="T284" s="271"/>
      <c r="U284" s="271"/>
      <c r="V284" s="271"/>
      <c r="W284" s="271"/>
      <c r="X284" s="271"/>
      <c r="Y284" s="273"/>
      <c r="Z284" s="273"/>
      <c r="AA284" s="273"/>
      <c r="AB284" s="273"/>
      <c r="AC284" s="273"/>
      <c r="AD284" s="273"/>
      <c r="AE284" s="274"/>
      <c r="AF284" s="274"/>
      <c r="AG284" s="274"/>
      <c r="AH284" s="274"/>
      <c r="AI284" s="274"/>
      <c r="AJ284" s="274"/>
      <c r="AK284" s="275"/>
      <c r="AL284" s="275"/>
      <c r="AM284" s="275"/>
      <c r="AN284" s="275"/>
      <c r="AO284" s="275"/>
      <c r="AP284" s="275"/>
      <c r="AQ284" s="276"/>
      <c r="AR284" s="276"/>
      <c r="AS284" s="276"/>
      <c r="AT284" s="276"/>
      <c r="AU284" s="276"/>
      <c r="AV284" s="276"/>
      <c r="AW284" s="277"/>
      <c r="AX284" s="277"/>
      <c r="AY284" s="277"/>
      <c r="AZ284" s="277"/>
      <c r="BA284" s="277"/>
      <c r="BB284" s="277"/>
      <c r="BC284" s="278"/>
      <c r="BD284" s="278"/>
      <c r="BE284" s="278"/>
      <c r="BF284" s="278"/>
      <c r="BG284" s="278"/>
      <c r="BH284" s="278"/>
      <c r="BI284" s="279"/>
      <c r="BJ284" s="279"/>
      <c r="BK284" s="279"/>
      <c r="BL284" s="279"/>
      <c r="BM284" s="279"/>
      <c r="BN284" s="279"/>
      <c r="BO284" s="280"/>
      <c r="BP284" s="280"/>
      <c r="BQ284" s="280"/>
      <c r="BR284" s="280"/>
      <c r="BS284" s="280"/>
      <c r="BT284" s="280"/>
      <c r="BU284" s="281"/>
      <c r="BV284" s="281"/>
      <c r="BW284" s="281"/>
      <c r="BX284" s="281"/>
      <c r="BY284" s="281"/>
      <c r="BZ284" s="281"/>
      <c r="CA284" s="282"/>
      <c r="CB284" s="282"/>
      <c r="CC284" s="282"/>
      <c r="CD284" s="282"/>
      <c r="CE284" s="282"/>
      <c r="CF284" s="282"/>
      <c r="CG284" s="283"/>
      <c r="CH284" s="283"/>
      <c r="CI284" s="283"/>
      <c r="CJ284" s="283"/>
      <c r="CK284" s="283"/>
      <c r="CL284" s="283"/>
      <c r="CM284" s="284"/>
      <c r="CN284" s="284"/>
      <c r="CO284" s="284"/>
      <c r="CP284" s="284"/>
      <c r="CQ284" s="284"/>
      <c r="CR284" s="284"/>
      <c r="CS284" s="283"/>
      <c r="CT284" s="283"/>
      <c r="CU284" s="283"/>
      <c r="CV284" s="283"/>
      <c r="CW284" s="283"/>
      <c r="CX284" s="283"/>
      <c r="CY284" s="273"/>
      <c r="CZ284" s="285"/>
      <c r="DA284" s="286"/>
      <c r="DB284" s="287"/>
    </row>
    <row r="285" ht="15.75" customHeight="1">
      <c r="A285" s="304"/>
      <c r="B285" s="265"/>
      <c r="C285" s="266"/>
      <c r="D285" s="266"/>
      <c r="E285" s="266"/>
      <c r="F285" s="267"/>
      <c r="G285" s="267"/>
      <c r="H285" s="267"/>
      <c r="I285" s="267"/>
      <c r="J285" s="267"/>
      <c r="K285" s="267"/>
      <c r="L285" s="267"/>
      <c r="M285" s="269"/>
      <c r="N285" s="269"/>
      <c r="O285" s="269"/>
      <c r="P285" s="269"/>
      <c r="Q285" s="269"/>
      <c r="R285" s="269"/>
      <c r="S285" s="271"/>
      <c r="T285" s="271"/>
      <c r="U285" s="271"/>
      <c r="V285" s="271"/>
      <c r="W285" s="271"/>
      <c r="X285" s="271"/>
      <c r="Y285" s="273"/>
      <c r="Z285" s="273"/>
      <c r="AA285" s="273"/>
      <c r="AB285" s="273"/>
      <c r="AC285" s="273"/>
      <c r="AD285" s="273"/>
      <c r="AE285" s="274"/>
      <c r="AF285" s="274"/>
      <c r="AG285" s="274"/>
      <c r="AH285" s="274"/>
      <c r="AI285" s="274"/>
      <c r="AJ285" s="274"/>
      <c r="AK285" s="275"/>
      <c r="AL285" s="275"/>
      <c r="AM285" s="275"/>
      <c r="AN285" s="275"/>
      <c r="AO285" s="275"/>
      <c r="AP285" s="275"/>
      <c r="AQ285" s="276"/>
      <c r="AR285" s="276"/>
      <c r="AS285" s="276"/>
      <c r="AT285" s="276"/>
      <c r="AU285" s="276"/>
      <c r="AV285" s="276"/>
      <c r="AW285" s="277"/>
      <c r="AX285" s="277"/>
      <c r="AY285" s="277"/>
      <c r="AZ285" s="277"/>
      <c r="BA285" s="277"/>
      <c r="BB285" s="277"/>
      <c r="BC285" s="278"/>
      <c r="BD285" s="278"/>
      <c r="BE285" s="278"/>
      <c r="BF285" s="278"/>
      <c r="BG285" s="278"/>
      <c r="BH285" s="278"/>
      <c r="BI285" s="279"/>
      <c r="BJ285" s="279"/>
      <c r="BK285" s="279"/>
      <c r="BL285" s="279"/>
      <c r="BM285" s="279"/>
      <c r="BN285" s="279"/>
      <c r="BO285" s="280"/>
      <c r="BP285" s="280"/>
      <c r="BQ285" s="280"/>
      <c r="BR285" s="280"/>
      <c r="BS285" s="280"/>
      <c r="BT285" s="280"/>
      <c r="BU285" s="281"/>
      <c r="BV285" s="281"/>
      <c r="BW285" s="281"/>
      <c r="BX285" s="281"/>
      <c r="BY285" s="281"/>
      <c r="BZ285" s="281"/>
      <c r="CA285" s="282"/>
      <c r="CB285" s="282"/>
      <c r="CC285" s="282"/>
      <c r="CD285" s="282"/>
      <c r="CE285" s="282"/>
      <c r="CF285" s="282"/>
      <c r="CG285" s="283"/>
      <c r="CH285" s="283"/>
      <c r="CI285" s="283"/>
      <c r="CJ285" s="283"/>
      <c r="CK285" s="283"/>
      <c r="CL285" s="283"/>
      <c r="CM285" s="284"/>
      <c r="CN285" s="284"/>
      <c r="CO285" s="284"/>
      <c r="CP285" s="284"/>
      <c r="CQ285" s="284"/>
      <c r="CR285" s="284"/>
      <c r="CS285" s="283"/>
      <c r="CT285" s="283"/>
      <c r="CU285" s="283"/>
      <c r="CV285" s="283"/>
      <c r="CW285" s="283"/>
      <c r="CX285" s="283"/>
      <c r="CY285" s="273"/>
      <c r="CZ285" s="285"/>
      <c r="DA285" s="286"/>
      <c r="DB285" s="287"/>
    </row>
    <row r="286" ht="15.75" customHeight="1">
      <c r="A286" s="304"/>
      <c r="B286" s="265"/>
      <c r="C286" s="266"/>
      <c r="D286" s="266"/>
      <c r="E286" s="266"/>
      <c r="F286" s="267"/>
      <c r="G286" s="267"/>
      <c r="H286" s="267"/>
      <c r="I286" s="267"/>
      <c r="J286" s="267"/>
      <c r="K286" s="267"/>
      <c r="L286" s="267"/>
      <c r="M286" s="269"/>
      <c r="N286" s="269"/>
      <c r="O286" s="269"/>
      <c r="P286" s="269"/>
      <c r="Q286" s="269"/>
      <c r="R286" s="269"/>
      <c r="S286" s="271"/>
      <c r="T286" s="271"/>
      <c r="U286" s="271"/>
      <c r="V286" s="271"/>
      <c r="W286" s="271"/>
      <c r="X286" s="271"/>
      <c r="Y286" s="273"/>
      <c r="Z286" s="273"/>
      <c r="AA286" s="273"/>
      <c r="AB286" s="273"/>
      <c r="AC286" s="273"/>
      <c r="AD286" s="273"/>
      <c r="AE286" s="274"/>
      <c r="AF286" s="274"/>
      <c r="AG286" s="274"/>
      <c r="AH286" s="274"/>
      <c r="AI286" s="274"/>
      <c r="AJ286" s="274"/>
      <c r="AK286" s="275"/>
      <c r="AL286" s="275"/>
      <c r="AM286" s="275"/>
      <c r="AN286" s="275"/>
      <c r="AO286" s="275"/>
      <c r="AP286" s="275"/>
      <c r="AQ286" s="276"/>
      <c r="AR286" s="276"/>
      <c r="AS286" s="276"/>
      <c r="AT286" s="276"/>
      <c r="AU286" s="276"/>
      <c r="AV286" s="276"/>
      <c r="AW286" s="277"/>
      <c r="AX286" s="277"/>
      <c r="AY286" s="277"/>
      <c r="AZ286" s="277"/>
      <c r="BA286" s="277"/>
      <c r="BB286" s="277"/>
      <c r="BC286" s="278"/>
      <c r="BD286" s="278"/>
      <c r="BE286" s="278"/>
      <c r="BF286" s="278"/>
      <c r="BG286" s="278"/>
      <c r="BH286" s="278"/>
      <c r="BI286" s="279"/>
      <c r="BJ286" s="279"/>
      <c r="BK286" s="279"/>
      <c r="BL286" s="279"/>
      <c r="BM286" s="279"/>
      <c r="BN286" s="279"/>
      <c r="BO286" s="280"/>
      <c r="BP286" s="280"/>
      <c r="BQ286" s="280"/>
      <c r="BR286" s="280"/>
      <c r="BS286" s="280"/>
      <c r="BT286" s="280"/>
      <c r="BU286" s="281"/>
      <c r="BV286" s="281"/>
      <c r="BW286" s="281"/>
      <c r="BX286" s="281"/>
      <c r="BY286" s="281"/>
      <c r="BZ286" s="281"/>
      <c r="CA286" s="282"/>
      <c r="CB286" s="282"/>
      <c r="CC286" s="282"/>
      <c r="CD286" s="282"/>
      <c r="CE286" s="282"/>
      <c r="CF286" s="282"/>
      <c r="CG286" s="283"/>
      <c r="CH286" s="283"/>
      <c r="CI286" s="283"/>
      <c r="CJ286" s="283"/>
      <c r="CK286" s="283"/>
      <c r="CL286" s="283"/>
      <c r="CM286" s="284"/>
      <c r="CN286" s="284"/>
      <c r="CO286" s="284"/>
      <c r="CP286" s="284"/>
      <c r="CQ286" s="284"/>
      <c r="CR286" s="284"/>
      <c r="CS286" s="283"/>
      <c r="CT286" s="283"/>
      <c r="CU286" s="283"/>
      <c r="CV286" s="283"/>
      <c r="CW286" s="283"/>
      <c r="CX286" s="283"/>
      <c r="CY286" s="273"/>
      <c r="CZ286" s="285"/>
      <c r="DA286" s="286"/>
      <c r="DB286" s="287"/>
    </row>
    <row r="287" ht="15.75" customHeight="1">
      <c r="A287" s="304"/>
      <c r="B287" s="265"/>
      <c r="C287" s="266"/>
      <c r="D287" s="266"/>
      <c r="E287" s="266"/>
      <c r="F287" s="267"/>
      <c r="G287" s="267"/>
      <c r="H287" s="267"/>
      <c r="I287" s="267"/>
      <c r="J287" s="267"/>
      <c r="K287" s="267"/>
      <c r="L287" s="267"/>
      <c r="M287" s="269"/>
      <c r="N287" s="269"/>
      <c r="O287" s="269"/>
      <c r="P287" s="269"/>
      <c r="Q287" s="269"/>
      <c r="R287" s="269"/>
      <c r="S287" s="271"/>
      <c r="T287" s="271"/>
      <c r="U287" s="271"/>
      <c r="V287" s="271"/>
      <c r="W287" s="271"/>
      <c r="X287" s="271"/>
      <c r="Y287" s="273"/>
      <c r="Z287" s="273"/>
      <c r="AA287" s="273"/>
      <c r="AB287" s="273"/>
      <c r="AC287" s="273"/>
      <c r="AD287" s="273"/>
      <c r="AE287" s="274"/>
      <c r="AF287" s="274"/>
      <c r="AG287" s="274"/>
      <c r="AH287" s="274"/>
      <c r="AI287" s="274"/>
      <c r="AJ287" s="274"/>
      <c r="AK287" s="275"/>
      <c r="AL287" s="275"/>
      <c r="AM287" s="275"/>
      <c r="AN287" s="275"/>
      <c r="AO287" s="275"/>
      <c r="AP287" s="275"/>
      <c r="AQ287" s="276"/>
      <c r="AR287" s="276"/>
      <c r="AS287" s="276"/>
      <c r="AT287" s="276"/>
      <c r="AU287" s="276"/>
      <c r="AV287" s="276"/>
      <c r="AW287" s="277"/>
      <c r="AX287" s="277"/>
      <c r="AY287" s="277"/>
      <c r="AZ287" s="277"/>
      <c r="BA287" s="277"/>
      <c r="BB287" s="277"/>
      <c r="BC287" s="278"/>
      <c r="BD287" s="278"/>
      <c r="BE287" s="278"/>
      <c r="BF287" s="278"/>
      <c r="BG287" s="278"/>
      <c r="BH287" s="278"/>
      <c r="BI287" s="279"/>
      <c r="BJ287" s="279"/>
      <c r="BK287" s="279"/>
      <c r="BL287" s="279"/>
      <c r="BM287" s="279"/>
      <c r="BN287" s="279"/>
      <c r="BO287" s="280"/>
      <c r="BP287" s="280"/>
      <c r="BQ287" s="280"/>
      <c r="BR287" s="280"/>
      <c r="BS287" s="280"/>
      <c r="BT287" s="280"/>
      <c r="BU287" s="281"/>
      <c r="BV287" s="281"/>
      <c r="BW287" s="281"/>
      <c r="BX287" s="281"/>
      <c r="BY287" s="281"/>
      <c r="BZ287" s="281"/>
      <c r="CA287" s="282"/>
      <c r="CB287" s="282"/>
      <c r="CC287" s="282"/>
      <c r="CD287" s="282"/>
      <c r="CE287" s="282"/>
      <c r="CF287" s="282"/>
      <c r="CG287" s="283"/>
      <c r="CH287" s="283"/>
      <c r="CI287" s="283"/>
      <c r="CJ287" s="283"/>
      <c r="CK287" s="283"/>
      <c r="CL287" s="283"/>
      <c r="CM287" s="284"/>
      <c r="CN287" s="284"/>
      <c r="CO287" s="284"/>
      <c r="CP287" s="284"/>
      <c r="CQ287" s="284"/>
      <c r="CR287" s="284"/>
      <c r="CS287" s="283"/>
      <c r="CT287" s="283"/>
      <c r="CU287" s="283"/>
      <c r="CV287" s="283"/>
      <c r="CW287" s="283"/>
      <c r="CX287" s="283"/>
      <c r="CY287" s="273"/>
      <c r="CZ287" s="285"/>
      <c r="DA287" s="286"/>
      <c r="DB287" s="287"/>
    </row>
    <row r="288" ht="15.75" customHeight="1">
      <c r="A288" s="304"/>
      <c r="B288" s="265"/>
      <c r="C288" s="266"/>
      <c r="D288" s="266"/>
      <c r="E288" s="266"/>
      <c r="F288" s="267"/>
      <c r="G288" s="267"/>
      <c r="H288" s="267"/>
      <c r="I288" s="267"/>
      <c r="J288" s="267"/>
      <c r="K288" s="267"/>
      <c r="L288" s="267"/>
      <c r="M288" s="269"/>
      <c r="N288" s="269"/>
      <c r="O288" s="269"/>
      <c r="P288" s="269"/>
      <c r="Q288" s="269"/>
      <c r="R288" s="269"/>
      <c r="S288" s="271"/>
      <c r="T288" s="271"/>
      <c r="U288" s="271"/>
      <c r="V288" s="271"/>
      <c r="W288" s="271"/>
      <c r="X288" s="271"/>
      <c r="Y288" s="273"/>
      <c r="Z288" s="273"/>
      <c r="AA288" s="273"/>
      <c r="AB288" s="273"/>
      <c r="AC288" s="273"/>
      <c r="AD288" s="273"/>
      <c r="AE288" s="274"/>
      <c r="AF288" s="274"/>
      <c r="AG288" s="274"/>
      <c r="AH288" s="274"/>
      <c r="AI288" s="274"/>
      <c r="AJ288" s="274"/>
      <c r="AK288" s="275"/>
      <c r="AL288" s="275"/>
      <c r="AM288" s="275"/>
      <c r="AN288" s="275"/>
      <c r="AO288" s="275"/>
      <c r="AP288" s="275"/>
      <c r="AQ288" s="276"/>
      <c r="AR288" s="276"/>
      <c r="AS288" s="276"/>
      <c r="AT288" s="276"/>
      <c r="AU288" s="276"/>
      <c r="AV288" s="276"/>
      <c r="AW288" s="277"/>
      <c r="AX288" s="277"/>
      <c r="AY288" s="277"/>
      <c r="AZ288" s="277"/>
      <c r="BA288" s="277"/>
      <c r="BB288" s="277"/>
      <c r="BC288" s="278"/>
      <c r="BD288" s="278"/>
      <c r="BE288" s="278"/>
      <c r="BF288" s="278"/>
      <c r="BG288" s="278"/>
      <c r="BH288" s="278"/>
      <c r="BI288" s="279"/>
      <c r="BJ288" s="279"/>
      <c r="BK288" s="279"/>
      <c r="BL288" s="279"/>
      <c r="BM288" s="279"/>
      <c r="BN288" s="279"/>
      <c r="BO288" s="280"/>
      <c r="BP288" s="280"/>
      <c r="BQ288" s="280"/>
      <c r="BR288" s="280"/>
      <c r="BS288" s="280"/>
      <c r="BT288" s="280"/>
      <c r="BU288" s="281"/>
      <c r="BV288" s="281"/>
      <c r="BW288" s="281"/>
      <c r="BX288" s="281"/>
      <c r="BY288" s="281"/>
      <c r="BZ288" s="281"/>
      <c r="CA288" s="282"/>
      <c r="CB288" s="282"/>
      <c r="CC288" s="282"/>
      <c r="CD288" s="282"/>
      <c r="CE288" s="282"/>
      <c r="CF288" s="282"/>
      <c r="CG288" s="283"/>
      <c r="CH288" s="283"/>
      <c r="CI288" s="283"/>
      <c r="CJ288" s="283"/>
      <c r="CK288" s="283"/>
      <c r="CL288" s="283"/>
      <c r="CM288" s="284"/>
      <c r="CN288" s="284"/>
      <c r="CO288" s="284"/>
      <c r="CP288" s="284"/>
      <c r="CQ288" s="284"/>
      <c r="CR288" s="284"/>
      <c r="CS288" s="283"/>
      <c r="CT288" s="283"/>
      <c r="CU288" s="283"/>
      <c r="CV288" s="283"/>
      <c r="CW288" s="283"/>
      <c r="CX288" s="283"/>
      <c r="CY288" s="273"/>
      <c r="CZ288" s="285"/>
      <c r="DA288" s="286"/>
      <c r="DB288" s="287"/>
    </row>
    <row r="289" ht="15.75" customHeight="1">
      <c r="A289" s="304"/>
      <c r="B289" s="265"/>
      <c r="C289" s="266"/>
      <c r="D289" s="266"/>
      <c r="E289" s="266"/>
      <c r="F289" s="267"/>
      <c r="G289" s="267"/>
      <c r="H289" s="267"/>
      <c r="I289" s="267"/>
      <c r="J289" s="267"/>
      <c r="K289" s="267"/>
      <c r="L289" s="267"/>
      <c r="M289" s="269"/>
      <c r="N289" s="269"/>
      <c r="O289" s="269"/>
      <c r="P289" s="269"/>
      <c r="Q289" s="269"/>
      <c r="R289" s="269"/>
      <c r="S289" s="271"/>
      <c r="T289" s="271"/>
      <c r="U289" s="271"/>
      <c r="V289" s="271"/>
      <c r="W289" s="271"/>
      <c r="X289" s="271"/>
      <c r="Y289" s="273"/>
      <c r="Z289" s="273"/>
      <c r="AA289" s="273"/>
      <c r="AB289" s="273"/>
      <c r="AC289" s="273"/>
      <c r="AD289" s="273"/>
      <c r="AE289" s="274"/>
      <c r="AF289" s="274"/>
      <c r="AG289" s="274"/>
      <c r="AH289" s="274"/>
      <c r="AI289" s="274"/>
      <c r="AJ289" s="274"/>
      <c r="AK289" s="275"/>
      <c r="AL289" s="275"/>
      <c r="AM289" s="275"/>
      <c r="AN289" s="275"/>
      <c r="AO289" s="275"/>
      <c r="AP289" s="275"/>
      <c r="AQ289" s="276"/>
      <c r="AR289" s="276"/>
      <c r="AS289" s="276"/>
      <c r="AT289" s="276"/>
      <c r="AU289" s="276"/>
      <c r="AV289" s="276"/>
      <c r="AW289" s="277"/>
      <c r="AX289" s="277"/>
      <c r="AY289" s="277"/>
      <c r="AZ289" s="277"/>
      <c r="BA289" s="277"/>
      <c r="BB289" s="277"/>
      <c r="BC289" s="278"/>
      <c r="BD289" s="278"/>
      <c r="BE289" s="278"/>
      <c r="BF289" s="278"/>
      <c r="BG289" s="278"/>
      <c r="BH289" s="278"/>
      <c r="BI289" s="279"/>
      <c r="BJ289" s="279"/>
      <c r="BK289" s="279"/>
      <c r="BL289" s="279"/>
      <c r="BM289" s="279"/>
      <c r="BN289" s="279"/>
      <c r="BO289" s="280"/>
      <c r="BP289" s="280"/>
      <c r="BQ289" s="280"/>
      <c r="BR289" s="280"/>
      <c r="BS289" s="280"/>
      <c r="BT289" s="280"/>
      <c r="BU289" s="281"/>
      <c r="BV289" s="281"/>
      <c r="BW289" s="281"/>
      <c r="BX289" s="281"/>
      <c r="BY289" s="281"/>
      <c r="BZ289" s="281"/>
      <c r="CA289" s="282"/>
      <c r="CB289" s="282"/>
      <c r="CC289" s="282"/>
      <c r="CD289" s="282"/>
      <c r="CE289" s="282"/>
      <c r="CF289" s="282"/>
      <c r="CG289" s="283"/>
      <c r="CH289" s="283"/>
      <c r="CI289" s="283"/>
      <c r="CJ289" s="283"/>
      <c r="CK289" s="283"/>
      <c r="CL289" s="283"/>
      <c r="CM289" s="284"/>
      <c r="CN289" s="284"/>
      <c r="CO289" s="284"/>
      <c r="CP289" s="284"/>
      <c r="CQ289" s="284"/>
      <c r="CR289" s="284"/>
      <c r="CS289" s="283"/>
      <c r="CT289" s="283"/>
      <c r="CU289" s="283"/>
      <c r="CV289" s="283"/>
      <c r="CW289" s="283"/>
      <c r="CX289" s="283"/>
      <c r="CY289" s="273"/>
      <c r="CZ289" s="285"/>
      <c r="DA289" s="286"/>
      <c r="DB289" s="287"/>
    </row>
    <row r="290" ht="15.75" customHeight="1">
      <c r="A290" s="304"/>
      <c r="B290" s="265"/>
      <c r="C290" s="266"/>
      <c r="D290" s="266"/>
      <c r="E290" s="266"/>
      <c r="F290" s="267"/>
      <c r="G290" s="267"/>
      <c r="H290" s="267"/>
      <c r="I290" s="267"/>
      <c r="J290" s="267"/>
      <c r="K290" s="267"/>
      <c r="L290" s="267"/>
      <c r="M290" s="269"/>
      <c r="N290" s="269"/>
      <c r="O290" s="269"/>
      <c r="P290" s="269"/>
      <c r="Q290" s="269"/>
      <c r="R290" s="269"/>
      <c r="S290" s="271"/>
      <c r="T290" s="271"/>
      <c r="U290" s="271"/>
      <c r="V290" s="271"/>
      <c r="W290" s="271"/>
      <c r="X290" s="271"/>
      <c r="Y290" s="273"/>
      <c r="Z290" s="273"/>
      <c r="AA290" s="273"/>
      <c r="AB290" s="273"/>
      <c r="AC290" s="273"/>
      <c r="AD290" s="273"/>
      <c r="AE290" s="274"/>
      <c r="AF290" s="274"/>
      <c r="AG290" s="274"/>
      <c r="AH290" s="274"/>
      <c r="AI290" s="274"/>
      <c r="AJ290" s="274"/>
      <c r="AK290" s="275"/>
      <c r="AL290" s="275"/>
      <c r="AM290" s="275"/>
      <c r="AN290" s="275"/>
      <c r="AO290" s="275"/>
      <c r="AP290" s="275"/>
      <c r="AQ290" s="276"/>
      <c r="AR290" s="276"/>
      <c r="AS290" s="276"/>
      <c r="AT290" s="276"/>
      <c r="AU290" s="276"/>
      <c r="AV290" s="276"/>
      <c r="AW290" s="277"/>
      <c r="AX290" s="277"/>
      <c r="AY290" s="277"/>
      <c r="AZ290" s="277"/>
      <c r="BA290" s="277"/>
      <c r="BB290" s="277"/>
      <c r="BC290" s="278"/>
      <c r="BD290" s="278"/>
      <c r="BE290" s="278"/>
      <c r="BF290" s="278"/>
      <c r="BG290" s="278"/>
      <c r="BH290" s="278"/>
      <c r="BI290" s="279"/>
      <c r="BJ290" s="279"/>
      <c r="BK290" s="279"/>
      <c r="BL290" s="279"/>
      <c r="BM290" s="279"/>
      <c r="BN290" s="279"/>
      <c r="BO290" s="280"/>
      <c r="BP290" s="280"/>
      <c r="BQ290" s="280"/>
      <c r="BR290" s="280"/>
      <c r="BS290" s="280"/>
      <c r="BT290" s="280"/>
      <c r="BU290" s="281"/>
      <c r="BV290" s="281"/>
      <c r="BW290" s="281"/>
      <c r="BX290" s="281"/>
      <c r="BY290" s="281"/>
      <c r="BZ290" s="281"/>
      <c r="CA290" s="282"/>
      <c r="CB290" s="282"/>
      <c r="CC290" s="282"/>
      <c r="CD290" s="282"/>
      <c r="CE290" s="282"/>
      <c r="CF290" s="282"/>
      <c r="CG290" s="283"/>
      <c r="CH290" s="283"/>
      <c r="CI290" s="283"/>
      <c r="CJ290" s="283"/>
      <c r="CK290" s="283"/>
      <c r="CL290" s="283"/>
      <c r="CM290" s="284"/>
      <c r="CN290" s="284"/>
      <c r="CO290" s="284"/>
      <c r="CP290" s="284"/>
      <c r="CQ290" s="284"/>
      <c r="CR290" s="284"/>
      <c r="CS290" s="283"/>
      <c r="CT290" s="283"/>
      <c r="CU290" s="283"/>
      <c r="CV290" s="283"/>
      <c r="CW290" s="283"/>
      <c r="CX290" s="283"/>
      <c r="CY290" s="273"/>
      <c r="CZ290" s="285"/>
      <c r="DA290" s="286"/>
      <c r="DB290" s="287"/>
    </row>
    <row r="291" ht="15.75" customHeight="1">
      <c r="A291" s="304"/>
      <c r="B291" s="265"/>
      <c r="C291" s="266"/>
      <c r="D291" s="266"/>
      <c r="E291" s="266"/>
      <c r="F291" s="267"/>
      <c r="G291" s="267"/>
      <c r="H291" s="267"/>
      <c r="I291" s="267"/>
      <c r="J291" s="267"/>
      <c r="K291" s="267"/>
      <c r="L291" s="267"/>
      <c r="M291" s="269"/>
      <c r="N291" s="269"/>
      <c r="O291" s="269"/>
      <c r="P291" s="269"/>
      <c r="Q291" s="269"/>
      <c r="R291" s="269"/>
      <c r="S291" s="271"/>
      <c r="T291" s="271"/>
      <c r="U291" s="271"/>
      <c r="V291" s="271"/>
      <c r="W291" s="271"/>
      <c r="X291" s="271"/>
      <c r="Y291" s="273"/>
      <c r="Z291" s="273"/>
      <c r="AA291" s="273"/>
      <c r="AB291" s="273"/>
      <c r="AC291" s="273"/>
      <c r="AD291" s="273"/>
      <c r="AE291" s="274"/>
      <c r="AF291" s="274"/>
      <c r="AG291" s="274"/>
      <c r="AH291" s="274"/>
      <c r="AI291" s="274"/>
      <c r="AJ291" s="274"/>
      <c r="AK291" s="275"/>
      <c r="AL291" s="275"/>
      <c r="AM291" s="275"/>
      <c r="AN291" s="275"/>
      <c r="AO291" s="275"/>
      <c r="AP291" s="275"/>
      <c r="AQ291" s="276"/>
      <c r="AR291" s="276"/>
      <c r="AS291" s="276"/>
      <c r="AT291" s="276"/>
      <c r="AU291" s="276"/>
      <c r="AV291" s="276"/>
      <c r="AW291" s="277"/>
      <c r="AX291" s="277"/>
      <c r="AY291" s="277"/>
      <c r="AZ291" s="277"/>
      <c r="BA291" s="277"/>
      <c r="BB291" s="277"/>
      <c r="BC291" s="278"/>
      <c r="BD291" s="278"/>
      <c r="BE291" s="278"/>
      <c r="BF291" s="278"/>
      <c r="BG291" s="278"/>
      <c r="BH291" s="278"/>
      <c r="BI291" s="279"/>
      <c r="BJ291" s="279"/>
      <c r="BK291" s="279"/>
      <c r="BL291" s="279"/>
      <c r="BM291" s="279"/>
      <c r="BN291" s="279"/>
      <c r="BO291" s="280"/>
      <c r="BP291" s="280"/>
      <c r="BQ291" s="280"/>
      <c r="BR291" s="280"/>
      <c r="BS291" s="280"/>
      <c r="BT291" s="280"/>
      <c r="BU291" s="281"/>
      <c r="BV291" s="281"/>
      <c r="BW291" s="281"/>
      <c r="BX291" s="281"/>
      <c r="BY291" s="281"/>
      <c r="BZ291" s="281"/>
      <c r="CA291" s="282"/>
      <c r="CB291" s="282"/>
      <c r="CC291" s="282"/>
      <c r="CD291" s="282"/>
      <c r="CE291" s="282"/>
      <c r="CF291" s="282"/>
      <c r="CG291" s="283"/>
      <c r="CH291" s="283"/>
      <c r="CI291" s="283"/>
      <c r="CJ291" s="283"/>
      <c r="CK291" s="283"/>
      <c r="CL291" s="283"/>
      <c r="CM291" s="284"/>
      <c r="CN291" s="284"/>
      <c r="CO291" s="284"/>
      <c r="CP291" s="284"/>
      <c r="CQ291" s="284"/>
      <c r="CR291" s="284"/>
      <c r="CS291" s="283"/>
      <c r="CT291" s="283"/>
      <c r="CU291" s="283"/>
      <c r="CV291" s="283"/>
      <c r="CW291" s="283"/>
      <c r="CX291" s="283"/>
      <c r="CY291" s="273"/>
      <c r="CZ291" s="285"/>
      <c r="DA291" s="286"/>
      <c r="DB291" s="287"/>
    </row>
    <row r="292" ht="15.75" customHeight="1">
      <c r="A292" s="304"/>
      <c r="B292" s="265"/>
      <c r="C292" s="266"/>
      <c r="D292" s="266"/>
      <c r="E292" s="266"/>
      <c r="F292" s="267"/>
      <c r="G292" s="267"/>
      <c r="H292" s="267"/>
      <c r="I292" s="267"/>
      <c r="J292" s="267"/>
      <c r="K292" s="267"/>
      <c r="L292" s="267"/>
      <c r="M292" s="269"/>
      <c r="N292" s="269"/>
      <c r="O292" s="269"/>
      <c r="P292" s="269"/>
      <c r="Q292" s="269"/>
      <c r="R292" s="269"/>
      <c r="S292" s="271"/>
      <c r="T292" s="271"/>
      <c r="U292" s="271"/>
      <c r="V292" s="271"/>
      <c r="W292" s="271"/>
      <c r="X292" s="271"/>
      <c r="Y292" s="273"/>
      <c r="Z292" s="273"/>
      <c r="AA292" s="273"/>
      <c r="AB292" s="273"/>
      <c r="AC292" s="273"/>
      <c r="AD292" s="273"/>
      <c r="AE292" s="274"/>
      <c r="AF292" s="274"/>
      <c r="AG292" s="274"/>
      <c r="AH292" s="274"/>
      <c r="AI292" s="274"/>
      <c r="AJ292" s="274"/>
      <c r="AK292" s="275"/>
      <c r="AL292" s="275"/>
      <c r="AM292" s="275"/>
      <c r="AN292" s="275"/>
      <c r="AO292" s="275"/>
      <c r="AP292" s="275"/>
      <c r="AQ292" s="276"/>
      <c r="AR292" s="276"/>
      <c r="AS292" s="276"/>
      <c r="AT292" s="276"/>
      <c r="AU292" s="276"/>
      <c r="AV292" s="276"/>
      <c r="AW292" s="277"/>
      <c r="AX292" s="277"/>
      <c r="AY292" s="277"/>
      <c r="AZ292" s="277"/>
      <c r="BA292" s="277"/>
      <c r="BB292" s="277"/>
      <c r="BC292" s="278"/>
      <c r="BD292" s="278"/>
      <c r="BE292" s="278"/>
      <c r="BF292" s="278"/>
      <c r="BG292" s="278"/>
      <c r="BH292" s="278"/>
      <c r="BI292" s="279"/>
      <c r="BJ292" s="279"/>
      <c r="BK292" s="279"/>
      <c r="BL292" s="279"/>
      <c r="BM292" s="279"/>
      <c r="BN292" s="279"/>
      <c r="BO292" s="280"/>
      <c r="BP292" s="280"/>
      <c r="BQ292" s="280"/>
      <c r="BR292" s="280"/>
      <c r="BS292" s="280"/>
      <c r="BT292" s="280"/>
      <c r="BU292" s="281"/>
      <c r="BV292" s="281"/>
      <c r="BW292" s="281"/>
      <c r="BX292" s="281"/>
      <c r="BY292" s="281"/>
      <c r="BZ292" s="281"/>
      <c r="CA292" s="282"/>
      <c r="CB292" s="282"/>
      <c r="CC292" s="282"/>
      <c r="CD292" s="282"/>
      <c r="CE292" s="282"/>
      <c r="CF292" s="282"/>
      <c r="CG292" s="283"/>
      <c r="CH292" s="283"/>
      <c r="CI292" s="283"/>
      <c r="CJ292" s="283"/>
      <c r="CK292" s="283"/>
      <c r="CL292" s="283"/>
      <c r="CM292" s="284"/>
      <c r="CN292" s="284"/>
      <c r="CO292" s="284"/>
      <c r="CP292" s="284"/>
      <c r="CQ292" s="284"/>
      <c r="CR292" s="284"/>
      <c r="CS292" s="283"/>
      <c r="CT292" s="283"/>
      <c r="CU292" s="283"/>
      <c r="CV292" s="283"/>
      <c r="CW292" s="283"/>
      <c r="CX292" s="283"/>
      <c r="CY292" s="273"/>
      <c r="CZ292" s="285"/>
      <c r="DA292" s="286"/>
      <c r="DB292" s="287"/>
    </row>
    <row r="293" ht="15.75" customHeight="1">
      <c r="A293" s="304"/>
      <c r="B293" s="265"/>
      <c r="C293" s="266"/>
      <c r="D293" s="266"/>
      <c r="E293" s="266"/>
      <c r="F293" s="267"/>
      <c r="G293" s="267"/>
      <c r="H293" s="267"/>
      <c r="I293" s="267"/>
      <c r="J293" s="267"/>
      <c r="K293" s="267"/>
      <c r="L293" s="267"/>
      <c r="M293" s="269"/>
      <c r="N293" s="269"/>
      <c r="O293" s="269"/>
      <c r="P293" s="269"/>
      <c r="Q293" s="269"/>
      <c r="R293" s="269"/>
      <c r="S293" s="271"/>
      <c r="T293" s="271"/>
      <c r="U293" s="271"/>
      <c r="V293" s="271"/>
      <c r="W293" s="271"/>
      <c r="X293" s="271"/>
      <c r="Y293" s="273"/>
      <c r="Z293" s="273"/>
      <c r="AA293" s="273"/>
      <c r="AB293" s="273"/>
      <c r="AC293" s="273"/>
      <c r="AD293" s="273"/>
      <c r="AE293" s="274"/>
      <c r="AF293" s="274"/>
      <c r="AG293" s="274"/>
      <c r="AH293" s="274"/>
      <c r="AI293" s="274"/>
      <c r="AJ293" s="274"/>
      <c r="AK293" s="275"/>
      <c r="AL293" s="275"/>
      <c r="AM293" s="275"/>
      <c r="AN293" s="275"/>
      <c r="AO293" s="275"/>
      <c r="AP293" s="275"/>
      <c r="AQ293" s="276"/>
      <c r="AR293" s="276"/>
      <c r="AS293" s="276"/>
      <c r="AT293" s="276"/>
      <c r="AU293" s="276"/>
      <c r="AV293" s="276"/>
      <c r="AW293" s="277"/>
      <c r="AX293" s="277"/>
      <c r="AY293" s="277"/>
      <c r="AZ293" s="277"/>
      <c r="BA293" s="277"/>
      <c r="BB293" s="277"/>
      <c r="BC293" s="278"/>
      <c r="BD293" s="278"/>
      <c r="BE293" s="278"/>
      <c r="BF293" s="278"/>
      <c r="BG293" s="278"/>
      <c r="BH293" s="278"/>
      <c r="BI293" s="279"/>
      <c r="BJ293" s="279"/>
      <c r="BK293" s="279"/>
      <c r="BL293" s="279"/>
      <c r="BM293" s="279"/>
      <c r="BN293" s="279"/>
      <c r="BO293" s="280"/>
      <c r="BP293" s="280"/>
      <c r="BQ293" s="280"/>
      <c r="BR293" s="280"/>
      <c r="BS293" s="280"/>
      <c r="BT293" s="280"/>
      <c r="BU293" s="281"/>
      <c r="BV293" s="281"/>
      <c r="BW293" s="281"/>
      <c r="BX293" s="281"/>
      <c r="BY293" s="281"/>
      <c r="BZ293" s="281"/>
      <c r="CA293" s="282"/>
      <c r="CB293" s="282"/>
      <c r="CC293" s="282"/>
      <c r="CD293" s="282"/>
      <c r="CE293" s="282"/>
      <c r="CF293" s="282"/>
      <c r="CG293" s="283"/>
      <c r="CH293" s="283"/>
      <c r="CI293" s="283"/>
      <c r="CJ293" s="283"/>
      <c r="CK293" s="283"/>
      <c r="CL293" s="283"/>
      <c r="CM293" s="284"/>
      <c r="CN293" s="284"/>
      <c r="CO293" s="284"/>
      <c r="CP293" s="284"/>
      <c r="CQ293" s="284"/>
      <c r="CR293" s="284"/>
      <c r="CS293" s="283"/>
      <c r="CT293" s="283"/>
      <c r="CU293" s="283"/>
      <c r="CV293" s="283"/>
      <c r="CW293" s="283"/>
      <c r="CX293" s="283"/>
      <c r="CY293" s="273"/>
      <c r="CZ293" s="285"/>
      <c r="DA293" s="286"/>
      <c r="DB293" s="287"/>
    </row>
    <row r="294" ht="15.75" customHeight="1">
      <c r="A294" s="304"/>
      <c r="B294" s="265"/>
      <c r="C294" s="266"/>
      <c r="D294" s="266"/>
      <c r="E294" s="266"/>
      <c r="F294" s="267"/>
      <c r="G294" s="267"/>
      <c r="H294" s="267"/>
      <c r="I294" s="267"/>
      <c r="J294" s="267"/>
      <c r="K294" s="267"/>
      <c r="L294" s="267"/>
      <c r="M294" s="269"/>
      <c r="N294" s="269"/>
      <c r="O294" s="269"/>
      <c r="P294" s="269"/>
      <c r="Q294" s="269"/>
      <c r="R294" s="269"/>
      <c r="S294" s="271"/>
      <c r="T294" s="271"/>
      <c r="U294" s="271"/>
      <c r="V294" s="271"/>
      <c r="W294" s="271"/>
      <c r="X294" s="271"/>
      <c r="Y294" s="273"/>
      <c r="Z294" s="273"/>
      <c r="AA294" s="273"/>
      <c r="AB294" s="273"/>
      <c r="AC294" s="273"/>
      <c r="AD294" s="273"/>
      <c r="AE294" s="274"/>
      <c r="AF294" s="274"/>
      <c r="AG294" s="274"/>
      <c r="AH294" s="274"/>
      <c r="AI294" s="274"/>
      <c r="AJ294" s="274"/>
      <c r="AK294" s="275"/>
      <c r="AL294" s="275"/>
      <c r="AM294" s="275"/>
      <c r="AN294" s="275"/>
      <c r="AO294" s="275"/>
      <c r="AP294" s="275"/>
      <c r="AQ294" s="276"/>
      <c r="AR294" s="276"/>
      <c r="AS294" s="276"/>
      <c r="AT294" s="276"/>
      <c r="AU294" s="276"/>
      <c r="AV294" s="276"/>
      <c r="AW294" s="277"/>
      <c r="AX294" s="277"/>
      <c r="AY294" s="277"/>
      <c r="AZ294" s="277"/>
      <c r="BA294" s="277"/>
      <c r="BB294" s="277"/>
      <c r="BC294" s="278"/>
      <c r="BD294" s="278"/>
      <c r="BE294" s="278"/>
      <c r="BF294" s="278"/>
      <c r="BG294" s="278"/>
      <c r="BH294" s="278"/>
      <c r="BI294" s="279"/>
      <c r="BJ294" s="279"/>
      <c r="BK294" s="279"/>
      <c r="BL294" s="279"/>
      <c r="BM294" s="279"/>
      <c r="BN294" s="279"/>
      <c r="BO294" s="280"/>
      <c r="BP294" s="280"/>
      <c r="BQ294" s="280"/>
      <c r="BR294" s="280"/>
      <c r="BS294" s="280"/>
      <c r="BT294" s="280"/>
      <c r="BU294" s="281"/>
      <c r="BV294" s="281"/>
      <c r="BW294" s="281"/>
      <c r="BX294" s="281"/>
      <c r="BY294" s="281"/>
      <c r="BZ294" s="281"/>
      <c r="CA294" s="282"/>
      <c r="CB294" s="282"/>
      <c r="CC294" s="282"/>
      <c r="CD294" s="282"/>
      <c r="CE294" s="282"/>
      <c r="CF294" s="282"/>
      <c r="CG294" s="283"/>
      <c r="CH294" s="283"/>
      <c r="CI294" s="283"/>
      <c r="CJ294" s="283"/>
      <c r="CK294" s="283"/>
      <c r="CL294" s="283"/>
      <c r="CM294" s="284"/>
      <c r="CN294" s="284"/>
      <c r="CO294" s="284"/>
      <c r="CP294" s="284"/>
      <c r="CQ294" s="284"/>
      <c r="CR294" s="284"/>
      <c r="CS294" s="283"/>
      <c r="CT294" s="283"/>
      <c r="CU294" s="283"/>
      <c r="CV294" s="283"/>
      <c r="CW294" s="283"/>
      <c r="CX294" s="283"/>
      <c r="CY294" s="273"/>
      <c r="CZ294" s="285"/>
      <c r="DA294" s="286"/>
      <c r="DB294" s="287"/>
    </row>
    <row r="295" ht="15.75" customHeight="1">
      <c r="A295" s="304"/>
      <c r="B295" s="265"/>
      <c r="C295" s="266"/>
      <c r="D295" s="266"/>
      <c r="E295" s="266"/>
      <c r="F295" s="267"/>
      <c r="G295" s="267"/>
      <c r="H295" s="267"/>
      <c r="I295" s="267"/>
      <c r="J295" s="267"/>
      <c r="K295" s="267"/>
      <c r="L295" s="267"/>
      <c r="M295" s="269"/>
      <c r="N295" s="269"/>
      <c r="O295" s="269"/>
      <c r="P295" s="269"/>
      <c r="Q295" s="269"/>
      <c r="R295" s="269"/>
      <c r="S295" s="271"/>
      <c r="T295" s="271"/>
      <c r="U295" s="271"/>
      <c r="V295" s="271"/>
      <c r="W295" s="271"/>
      <c r="X295" s="271"/>
      <c r="Y295" s="273"/>
      <c r="Z295" s="273"/>
      <c r="AA295" s="273"/>
      <c r="AB295" s="273"/>
      <c r="AC295" s="273"/>
      <c r="AD295" s="273"/>
      <c r="AE295" s="274"/>
      <c r="AF295" s="274"/>
      <c r="AG295" s="274"/>
      <c r="AH295" s="274"/>
      <c r="AI295" s="274"/>
      <c r="AJ295" s="274"/>
      <c r="AK295" s="275"/>
      <c r="AL295" s="275"/>
      <c r="AM295" s="275"/>
      <c r="AN295" s="275"/>
      <c r="AO295" s="275"/>
      <c r="AP295" s="275"/>
      <c r="AQ295" s="276"/>
      <c r="AR295" s="276"/>
      <c r="AS295" s="276"/>
      <c r="AT295" s="276"/>
      <c r="AU295" s="276"/>
      <c r="AV295" s="276"/>
      <c r="AW295" s="277"/>
      <c r="AX295" s="277"/>
      <c r="AY295" s="277"/>
      <c r="AZ295" s="277"/>
      <c r="BA295" s="277"/>
      <c r="BB295" s="277"/>
      <c r="BC295" s="278"/>
      <c r="BD295" s="278"/>
      <c r="BE295" s="278"/>
      <c r="BF295" s="278"/>
      <c r="BG295" s="278"/>
      <c r="BH295" s="278"/>
      <c r="BI295" s="279"/>
      <c r="BJ295" s="279"/>
      <c r="BK295" s="279"/>
      <c r="BL295" s="279"/>
      <c r="BM295" s="279"/>
      <c r="BN295" s="279"/>
      <c r="BO295" s="280"/>
      <c r="BP295" s="280"/>
      <c r="BQ295" s="280"/>
      <c r="BR295" s="280"/>
      <c r="BS295" s="280"/>
      <c r="BT295" s="280"/>
      <c r="BU295" s="281"/>
      <c r="BV295" s="281"/>
      <c r="BW295" s="281"/>
      <c r="BX295" s="281"/>
      <c r="BY295" s="281"/>
      <c r="BZ295" s="281"/>
      <c r="CA295" s="282"/>
      <c r="CB295" s="282"/>
      <c r="CC295" s="282"/>
      <c r="CD295" s="282"/>
      <c r="CE295" s="282"/>
      <c r="CF295" s="282"/>
      <c r="CG295" s="283"/>
      <c r="CH295" s="283"/>
      <c r="CI295" s="283"/>
      <c r="CJ295" s="283"/>
      <c r="CK295" s="283"/>
      <c r="CL295" s="283"/>
      <c r="CM295" s="284"/>
      <c r="CN295" s="284"/>
      <c r="CO295" s="284"/>
      <c r="CP295" s="284"/>
      <c r="CQ295" s="284"/>
      <c r="CR295" s="284"/>
      <c r="CS295" s="283"/>
      <c r="CT295" s="283"/>
      <c r="CU295" s="283"/>
      <c r="CV295" s="283"/>
      <c r="CW295" s="283"/>
      <c r="CX295" s="283"/>
      <c r="CY295" s="273"/>
      <c r="CZ295" s="285"/>
      <c r="DA295" s="286"/>
      <c r="DB295" s="287"/>
    </row>
    <row r="296" ht="15.75" customHeight="1">
      <c r="A296" s="304"/>
      <c r="B296" s="265"/>
      <c r="C296" s="266"/>
      <c r="D296" s="266"/>
      <c r="E296" s="266"/>
      <c r="F296" s="267"/>
      <c r="G296" s="267"/>
      <c r="H296" s="267"/>
      <c r="I296" s="267"/>
      <c r="J296" s="267"/>
      <c r="K296" s="267"/>
      <c r="L296" s="267"/>
      <c r="M296" s="269"/>
      <c r="N296" s="269"/>
      <c r="O296" s="269"/>
      <c r="P296" s="269"/>
      <c r="Q296" s="269"/>
      <c r="R296" s="269"/>
      <c r="S296" s="271"/>
      <c r="T296" s="271"/>
      <c r="U296" s="271"/>
      <c r="V296" s="271"/>
      <c r="W296" s="271"/>
      <c r="X296" s="271"/>
      <c r="Y296" s="273"/>
      <c r="Z296" s="273"/>
      <c r="AA296" s="273"/>
      <c r="AB296" s="273"/>
      <c r="AC296" s="273"/>
      <c r="AD296" s="273"/>
      <c r="AE296" s="274"/>
      <c r="AF296" s="274"/>
      <c r="AG296" s="274"/>
      <c r="AH296" s="274"/>
      <c r="AI296" s="274"/>
      <c r="AJ296" s="274"/>
      <c r="AK296" s="275"/>
      <c r="AL296" s="275"/>
      <c r="AM296" s="275"/>
      <c r="AN296" s="275"/>
      <c r="AO296" s="275"/>
      <c r="AP296" s="275"/>
      <c r="AQ296" s="276"/>
      <c r="AR296" s="276"/>
      <c r="AS296" s="276"/>
      <c r="AT296" s="276"/>
      <c r="AU296" s="276"/>
      <c r="AV296" s="276"/>
      <c r="AW296" s="277"/>
      <c r="AX296" s="277"/>
      <c r="AY296" s="277"/>
      <c r="AZ296" s="277"/>
      <c r="BA296" s="277"/>
      <c r="BB296" s="277"/>
      <c r="BC296" s="278"/>
      <c r="BD296" s="278"/>
      <c r="BE296" s="278"/>
      <c r="BF296" s="278"/>
      <c r="BG296" s="278"/>
      <c r="BH296" s="278"/>
      <c r="BI296" s="279"/>
      <c r="BJ296" s="279"/>
      <c r="BK296" s="279"/>
      <c r="BL296" s="279"/>
      <c r="BM296" s="279"/>
      <c r="BN296" s="279"/>
      <c r="BO296" s="280"/>
      <c r="BP296" s="280"/>
      <c r="BQ296" s="280"/>
      <c r="BR296" s="280"/>
      <c r="BS296" s="280"/>
      <c r="BT296" s="280"/>
      <c r="BU296" s="281"/>
      <c r="BV296" s="281"/>
      <c r="BW296" s="281"/>
      <c r="BX296" s="281"/>
      <c r="BY296" s="281"/>
      <c r="BZ296" s="281"/>
      <c r="CA296" s="282"/>
      <c r="CB296" s="282"/>
      <c r="CC296" s="282"/>
      <c r="CD296" s="282"/>
      <c r="CE296" s="282"/>
      <c r="CF296" s="282"/>
      <c r="CG296" s="283"/>
      <c r="CH296" s="283"/>
      <c r="CI296" s="283"/>
      <c r="CJ296" s="283"/>
      <c r="CK296" s="283"/>
      <c r="CL296" s="283"/>
      <c r="CM296" s="284"/>
      <c r="CN296" s="284"/>
      <c r="CO296" s="284"/>
      <c r="CP296" s="284"/>
      <c r="CQ296" s="284"/>
      <c r="CR296" s="284"/>
      <c r="CS296" s="283"/>
      <c r="CT296" s="283"/>
      <c r="CU296" s="283"/>
      <c r="CV296" s="283"/>
      <c r="CW296" s="283"/>
      <c r="CX296" s="283"/>
      <c r="CY296" s="273"/>
      <c r="CZ296" s="285"/>
      <c r="DA296" s="286"/>
      <c r="DB296" s="287"/>
    </row>
    <row r="297" ht="15.75" customHeight="1">
      <c r="A297" s="304"/>
      <c r="B297" s="265"/>
      <c r="C297" s="266"/>
      <c r="D297" s="266"/>
      <c r="E297" s="266"/>
      <c r="F297" s="267"/>
      <c r="G297" s="267"/>
      <c r="H297" s="267"/>
      <c r="I297" s="267"/>
      <c r="J297" s="267"/>
      <c r="K297" s="267"/>
      <c r="L297" s="267"/>
      <c r="M297" s="269"/>
      <c r="N297" s="269"/>
      <c r="O297" s="269"/>
      <c r="P297" s="269"/>
      <c r="Q297" s="269"/>
      <c r="R297" s="269"/>
      <c r="S297" s="271"/>
      <c r="T297" s="271"/>
      <c r="U297" s="271"/>
      <c r="V297" s="271"/>
      <c r="W297" s="271"/>
      <c r="X297" s="271"/>
      <c r="Y297" s="273"/>
      <c r="Z297" s="273"/>
      <c r="AA297" s="273"/>
      <c r="AB297" s="273"/>
      <c r="AC297" s="273"/>
      <c r="AD297" s="273"/>
      <c r="AE297" s="274"/>
      <c r="AF297" s="274"/>
      <c r="AG297" s="274"/>
      <c r="AH297" s="274"/>
      <c r="AI297" s="274"/>
      <c r="AJ297" s="274"/>
      <c r="AK297" s="275"/>
      <c r="AL297" s="275"/>
      <c r="AM297" s="275"/>
      <c r="AN297" s="275"/>
      <c r="AO297" s="275"/>
      <c r="AP297" s="275"/>
      <c r="AQ297" s="276"/>
      <c r="AR297" s="276"/>
      <c r="AS297" s="276"/>
      <c r="AT297" s="276"/>
      <c r="AU297" s="276"/>
      <c r="AV297" s="276"/>
      <c r="AW297" s="277"/>
      <c r="AX297" s="277"/>
      <c r="AY297" s="277"/>
      <c r="AZ297" s="277"/>
      <c r="BA297" s="277"/>
      <c r="BB297" s="277"/>
      <c r="BC297" s="278"/>
      <c r="BD297" s="278"/>
      <c r="BE297" s="278"/>
      <c r="BF297" s="278"/>
      <c r="BG297" s="278"/>
      <c r="BH297" s="278"/>
      <c r="BI297" s="279"/>
      <c r="BJ297" s="279"/>
      <c r="BK297" s="279"/>
      <c r="BL297" s="279"/>
      <c r="BM297" s="279"/>
      <c r="BN297" s="279"/>
      <c r="BO297" s="280"/>
      <c r="BP297" s="280"/>
      <c r="BQ297" s="280"/>
      <c r="BR297" s="280"/>
      <c r="BS297" s="280"/>
      <c r="BT297" s="280"/>
      <c r="BU297" s="281"/>
      <c r="BV297" s="281"/>
      <c r="BW297" s="281"/>
      <c r="BX297" s="281"/>
      <c r="BY297" s="281"/>
      <c r="BZ297" s="281"/>
      <c r="CA297" s="282"/>
      <c r="CB297" s="282"/>
      <c r="CC297" s="282"/>
      <c r="CD297" s="282"/>
      <c r="CE297" s="282"/>
      <c r="CF297" s="282"/>
      <c r="CG297" s="283"/>
      <c r="CH297" s="283"/>
      <c r="CI297" s="283"/>
      <c r="CJ297" s="283"/>
      <c r="CK297" s="283"/>
      <c r="CL297" s="283"/>
      <c r="CM297" s="284"/>
      <c r="CN297" s="284"/>
      <c r="CO297" s="284"/>
      <c r="CP297" s="284"/>
      <c r="CQ297" s="284"/>
      <c r="CR297" s="284"/>
      <c r="CS297" s="283"/>
      <c r="CT297" s="283"/>
      <c r="CU297" s="283"/>
      <c r="CV297" s="283"/>
      <c r="CW297" s="283"/>
      <c r="CX297" s="283"/>
      <c r="CY297" s="273"/>
      <c r="CZ297" s="285"/>
      <c r="DA297" s="286"/>
      <c r="DB297" s="287"/>
    </row>
    <row r="298" ht="15.75" customHeight="1">
      <c r="A298" s="304"/>
      <c r="B298" s="265"/>
      <c r="C298" s="266"/>
      <c r="D298" s="266"/>
      <c r="E298" s="266"/>
      <c r="F298" s="267"/>
      <c r="G298" s="267"/>
      <c r="H298" s="267"/>
      <c r="I298" s="267"/>
      <c r="J298" s="267"/>
      <c r="K298" s="267"/>
      <c r="L298" s="267"/>
      <c r="M298" s="269"/>
      <c r="N298" s="269"/>
      <c r="O298" s="269"/>
      <c r="P298" s="269"/>
      <c r="Q298" s="269"/>
      <c r="R298" s="269"/>
      <c r="S298" s="271"/>
      <c r="T298" s="271"/>
      <c r="U298" s="271"/>
      <c r="V298" s="271"/>
      <c r="W298" s="271"/>
      <c r="X298" s="271"/>
      <c r="Y298" s="273"/>
      <c r="Z298" s="273"/>
      <c r="AA298" s="273"/>
      <c r="AB298" s="273"/>
      <c r="AC298" s="273"/>
      <c r="AD298" s="273"/>
      <c r="AE298" s="274"/>
      <c r="AF298" s="274"/>
      <c r="AG298" s="274"/>
      <c r="AH298" s="274"/>
      <c r="AI298" s="274"/>
      <c r="AJ298" s="274"/>
      <c r="AK298" s="275"/>
      <c r="AL298" s="275"/>
      <c r="AM298" s="275"/>
      <c r="AN298" s="275"/>
      <c r="AO298" s="275"/>
      <c r="AP298" s="275"/>
      <c r="AQ298" s="276"/>
      <c r="AR298" s="276"/>
      <c r="AS298" s="276"/>
      <c r="AT298" s="276"/>
      <c r="AU298" s="276"/>
      <c r="AV298" s="276"/>
      <c r="AW298" s="277"/>
      <c r="AX298" s="277"/>
      <c r="AY298" s="277"/>
      <c r="AZ298" s="277"/>
      <c r="BA298" s="277"/>
      <c r="BB298" s="277"/>
      <c r="BC298" s="278"/>
      <c r="BD298" s="278"/>
      <c r="BE298" s="278"/>
      <c r="BF298" s="278"/>
      <c r="BG298" s="278"/>
      <c r="BH298" s="278"/>
      <c r="BI298" s="279"/>
      <c r="BJ298" s="279"/>
      <c r="BK298" s="279"/>
      <c r="BL298" s="279"/>
      <c r="BM298" s="279"/>
      <c r="BN298" s="279"/>
      <c r="BO298" s="280"/>
      <c r="BP298" s="280"/>
      <c r="BQ298" s="280"/>
      <c r="BR298" s="280"/>
      <c r="BS298" s="280"/>
      <c r="BT298" s="280"/>
      <c r="BU298" s="281"/>
      <c r="BV298" s="281"/>
      <c r="BW298" s="281"/>
      <c r="BX298" s="281"/>
      <c r="BY298" s="281"/>
      <c r="BZ298" s="281"/>
      <c r="CA298" s="282"/>
      <c r="CB298" s="282"/>
      <c r="CC298" s="282"/>
      <c r="CD298" s="282"/>
      <c r="CE298" s="282"/>
      <c r="CF298" s="282"/>
      <c r="CG298" s="283"/>
      <c r="CH298" s="283"/>
      <c r="CI298" s="283"/>
      <c r="CJ298" s="283"/>
      <c r="CK298" s="283"/>
      <c r="CL298" s="283"/>
      <c r="CM298" s="284"/>
      <c r="CN298" s="284"/>
      <c r="CO298" s="284"/>
      <c r="CP298" s="284"/>
      <c r="CQ298" s="284"/>
      <c r="CR298" s="284"/>
      <c r="CS298" s="283"/>
      <c r="CT298" s="283"/>
      <c r="CU298" s="283"/>
      <c r="CV298" s="283"/>
      <c r="CW298" s="283"/>
      <c r="CX298" s="283"/>
      <c r="CY298" s="273"/>
      <c r="CZ298" s="285"/>
      <c r="DA298" s="286"/>
      <c r="DB298" s="287"/>
    </row>
    <row r="299" ht="15.75" customHeight="1">
      <c r="A299" s="304"/>
      <c r="B299" s="265"/>
      <c r="C299" s="266"/>
      <c r="D299" s="266"/>
      <c r="E299" s="266"/>
      <c r="F299" s="267"/>
      <c r="G299" s="267"/>
      <c r="H299" s="267"/>
      <c r="I299" s="267"/>
      <c r="J299" s="267"/>
      <c r="K299" s="267"/>
      <c r="L299" s="267"/>
      <c r="M299" s="269"/>
      <c r="N299" s="269"/>
      <c r="O299" s="269"/>
      <c r="P299" s="269"/>
      <c r="Q299" s="269"/>
      <c r="R299" s="269"/>
      <c r="S299" s="271"/>
      <c r="T299" s="271"/>
      <c r="U299" s="271"/>
      <c r="V299" s="271"/>
      <c r="W299" s="271"/>
      <c r="X299" s="271"/>
      <c r="Y299" s="273"/>
      <c r="Z299" s="273"/>
      <c r="AA299" s="273"/>
      <c r="AB299" s="273"/>
      <c r="AC299" s="273"/>
      <c r="AD299" s="273"/>
      <c r="AE299" s="274"/>
      <c r="AF299" s="274"/>
      <c r="AG299" s="274"/>
      <c r="AH299" s="274"/>
      <c r="AI299" s="274"/>
      <c r="AJ299" s="274"/>
      <c r="AK299" s="275"/>
      <c r="AL299" s="275"/>
      <c r="AM299" s="275"/>
      <c r="AN299" s="275"/>
      <c r="AO299" s="275"/>
      <c r="AP299" s="275"/>
      <c r="AQ299" s="276"/>
      <c r="AR299" s="276"/>
      <c r="AS299" s="276"/>
      <c r="AT299" s="276"/>
      <c r="AU299" s="276"/>
      <c r="AV299" s="276"/>
      <c r="AW299" s="277"/>
      <c r="AX299" s="277"/>
      <c r="AY299" s="277"/>
      <c r="AZ299" s="277"/>
      <c r="BA299" s="277"/>
      <c r="BB299" s="277"/>
      <c r="BC299" s="278"/>
      <c r="BD299" s="278"/>
      <c r="BE299" s="278"/>
      <c r="BF299" s="278"/>
      <c r="BG299" s="278"/>
      <c r="BH299" s="278"/>
      <c r="BI299" s="279"/>
      <c r="BJ299" s="279"/>
      <c r="BK299" s="279"/>
      <c r="BL299" s="279"/>
      <c r="BM299" s="279"/>
      <c r="BN299" s="279"/>
      <c r="BO299" s="280"/>
      <c r="BP299" s="280"/>
      <c r="BQ299" s="280"/>
      <c r="BR299" s="280"/>
      <c r="BS299" s="280"/>
      <c r="BT299" s="280"/>
      <c r="BU299" s="281"/>
      <c r="BV299" s="281"/>
      <c r="BW299" s="281"/>
      <c r="BX299" s="281"/>
      <c r="BY299" s="281"/>
      <c r="BZ299" s="281"/>
      <c r="CA299" s="282"/>
      <c r="CB299" s="282"/>
      <c r="CC299" s="282"/>
      <c r="CD299" s="282"/>
      <c r="CE299" s="282"/>
      <c r="CF299" s="282"/>
      <c r="CG299" s="283"/>
      <c r="CH299" s="283"/>
      <c r="CI299" s="283"/>
      <c r="CJ299" s="283"/>
      <c r="CK299" s="283"/>
      <c r="CL299" s="283"/>
      <c r="CM299" s="284"/>
      <c r="CN299" s="284"/>
      <c r="CO299" s="284"/>
      <c r="CP299" s="284"/>
      <c r="CQ299" s="284"/>
      <c r="CR299" s="284"/>
      <c r="CS299" s="283"/>
      <c r="CT299" s="283"/>
      <c r="CU299" s="283"/>
      <c r="CV299" s="283"/>
      <c r="CW299" s="283"/>
      <c r="CX299" s="283"/>
      <c r="CY299" s="273"/>
      <c r="CZ299" s="285"/>
      <c r="DA299" s="286"/>
      <c r="DB299" s="287"/>
    </row>
    <row r="300" ht="15.75" customHeight="1">
      <c r="A300" s="304"/>
      <c r="B300" s="265"/>
      <c r="C300" s="266"/>
      <c r="D300" s="266"/>
      <c r="E300" s="266"/>
      <c r="F300" s="267"/>
      <c r="G300" s="267"/>
      <c r="H300" s="267"/>
      <c r="I300" s="267"/>
      <c r="J300" s="267"/>
      <c r="K300" s="267"/>
      <c r="L300" s="267"/>
      <c r="M300" s="269"/>
      <c r="N300" s="269"/>
      <c r="O300" s="269"/>
      <c r="P300" s="269"/>
      <c r="Q300" s="269"/>
      <c r="R300" s="269"/>
      <c r="S300" s="271"/>
      <c r="T300" s="271"/>
      <c r="U300" s="271"/>
      <c r="V300" s="271"/>
      <c r="W300" s="271"/>
      <c r="X300" s="271"/>
      <c r="Y300" s="273"/>
      <c r="Z300" s="273"/>
      <c r="AA300" s="273"/>
      <c r="AB300" s="273"/>
      <c r="AC300" s="273"/>
      <c r="AD300" s="273"/>
      <c r="AE300" s="274"/>
      <c r="AF300" s="274"/>
      <c r="AG300" s="274"/>
      <c r="AH300" s="274"/>
      <c r="AI300" s="274"/>
      <c r="AJ300" s="274"/>
      <c r="AK300" s="275"/>
      <c r="AL300" s="275"/>
      <c r="AM300" s="275"/>
      <c r="AN300" s="275"/>
      <c r="AO300" s="275"/>
      <c r="AP300" s="275"/>
      <c r="AQ300" s="276"/>
      <c r="AR300" s="276"/>
      <c r="AS300" s="276"/>
      <c r="AT300" s="276"/>
      <c r="AU300" s="276"/>
      <c r="AV300" s="276"/>
      <c r="AW300" s="277"/>
      <c r="AX300" s="277"/>
      <c r="AY300" s="277"/>
      <c r="AZ300" s="277"/>
      <c r="BA300" s="277"/>
      <c r="BB300" s="277"/>
      <c r="BC300" s="278"/>
      <c r="BD300" s="278"/>
      <c r="BE300" s="278"/>
      <c r="BF300" s="278"/>
      <c r="BG300" s="278"/>
      <c r="BH300" s="278"/>
      <c r="BI300" s="279"/>
      <c r="BJ300" s="279"/>
      <c r="BK300" s="279"/>
      <c r="BL300" s="279"/>
      <c r="BM300" s="279"/>
      <c r="BN300" s="279"/>
      <c r="BO300" s="280"/>
      <c r="BP300" s="280"/>
      <c r="BQ300" s="280"/>
      <c r="BR300" s="280"/>
      <c r="BS300" s="280"/>
      <c r="BT300" s="280"/>
      <c r="BU300" s="281"/>
      <c r="BV300" s="281"/>
      <c r="BW300" s="281"/>
      <c r="BX300" s="281"/>
      <c r="BY300" s="281"/>
      <c r="BZ300" s="281"/>
      <c r="CA300" s="282"/>
      <c r="CB300" s="282"/>
      <c r="CC300" s="282"/>
      <c r="CD300" s="282"/>
      <c r="CE300" s="282"/>
      <c r="CF300" s="282"/>
      <c r="CG300" s="283"/>
      <c r="CH300" s="283"/>
      <c r="CI300" s="283"/>
      <c r="CJ300" s="283"/>
      <c r="CK300" s="283"/>
      <c r="CL300" s="283"/>
      <c r="CM300" s="284"/>
      <c r="CN300" s="284"/>
      <c r="CO300" s="284"/>
      <c r="CP300" s="284"/>
      <c r="CQ300" s="284"/>
      <c r="CR300" s="284"/>
      <c r="CS300" s="283"/>
      <c r="CT300" s="283"/>
      <c r="CU300" s="283"/>
      <c r="CV300" s="283"/>
      <c r="CW300" s="283"/>
      <c r="CX300" s="283"/>
      <c r="CY300" s="273"/>
      <c r="CZ300" s="285"/>
      <c r="DA300" s="286"/>
      <c r="DB300" s="287"/>
    </row>
    <row r="301" ht="15.75" customHeight="1">
      <c r="A301" s="304"/>
      <c r="B301" s="265"/>
      <c r="C301" s="266"/>
      <c r="D301" s="266"/>
      <c r="E301" s="266"/>
      <c r="F301" s="267"/>
      <c r="G301" s="267"/>
      <c r="H301" s="267"/>
      <c r="I301" s="267"/>
      <c r="J301" s="267"/>
      <c r="K301" s="267"/>
      <c r="L301" s="267"/>
      <c r="M301" s="269"/>
      <c r="N301" s="269"/>
      <c r="O301" s="269"/>
      <c r="P301" s="269"/>
      <c r="Q301" s="269"/>
      <c r="R301" s="269"/>
      <c r="S301" s="271"/>
      <c r="T301" s="271"/>
      <c r="U301" s="271"/>
      <c r="V301" s="271"/>
      <c r="W301" s="271"/>
      <c r="X301" s="271"/>
      <c r="Y301" s="273"/>
      <c r="Z301" s="273"/>
      <c r="AA301" s="273"/>
      <c r="AB301" s="273"/>
      <c r="AC301" s="273"/>
      <c r="AD301" s="273"/>
      <c r="AE301" s="274"/>
      <c r="AF301" s="274"/>
      <c r="AG301" s="274"/>
      <c r="AH301" s="274"/>
      <c r="AI301" s="274"/>
      <c r="AJ301" s="274"/>
      <c r="AK301" s="275"/>
      <c r="AL301" s="275"/>
      <c r="AM301" s="275"/>
      <c r="AN301" s="275"/>
      <c r="AO301" s="275"/>
      <c r="AP301" s="275"/>
      <c r="AQ301" s="276"/>
      <c r="AR301" s="276"/>
      <c r="AS301" s="276"/>
      <c r="AT301" s="276"/>
      <c r="AU301" s="276"/>
      <c r="AV301" s="276"/>
      <c r="AW301" s="277"/>
      <c r="AX301" s="277"/>
      <c r="AY301" s="277"/>
      <c r="AZ301" s="277"/>
      <c r="BA301" s="277"/>
      <c r="BB301" s="277"/>
      <c r="BC301" s="278"/>
      <c r="BD301" s="278"/>
      <c r="BE301" s="278"/>
      <c r="BF301" s="278"/>
      <c r="BG301" s="278"/>
      <c r="BH301" s="278"/>
      <c r="BI301" s="279"/>
      <c r="BJ301" s="279"/>
      <c r="BK301" s="279"/>
      <c r="BL301" s="279"/>
      <c r="BM301" s="279"/>
      <c r="BN301" s="279"/>
      <c r="BO301" s="280"/>
      <c r="BP301" s="280"/>
      <c r="BQ301" s="280"/>
      <c r="BR301" s="280"/>
      <c r="BS301" s="280"/>
      <c r="BT301" s="280"/>
      <c r="BU301" s="281"/>
      <c r="BV301" s="281"/>
      <c r="BW301" s="281"/>
      <c r="BX301" s="281"/>
      <c r="BY301" s="281"/>
      <c r="BZ301" s="281"/>
      <c r="CA301" s="282"/>
      <c r="CB301" s="282"/>
      <c r="CC301" s="282"/>
      <c r="CD301" s="282"/>
      <c r="CE301" s="282"/>
      <c r="CF301" s="282"/>
      <c r="CG301" s="283"/>
      <c r="CH301" s="283"/>
      <c r="CI301" s="283"/>
      <c r="CJ301" s="283"/>
      <c r="CK301" s="283"/>
      <c r="CL301" s="283"/>
      <c r="CM301" s="284"/>
      <c r="CN301" s="284"/>
      <c r="CO301" s="284"/>
      <c r="CP301" s="284"/>
      <c r="CQ301" s="284"/>
      <c r="CR301" s="284"/>
      <c r="CS301" s="283"/>
      <c r="CT301" s="283"/>
      <c r="CU301" s="283"/>
      <c r="CV301" s="283"/>
      <c r="CW301" s="283"/>
      <c r="CX301" s="283"/>
      <c r="CY301" s="273"/>
      <c r="CZ301" s="285"/>
      <c r="DA301" s="286"/>
      <c r="DB301" s="287"/>
    </row>
    <row r="302" ht="15.75" customHeight="1">
      <c r="A302" s="304"/>
      <c r="B302" s="265"/>
      <c r="C302" s="266"/>
      <c r="D302" s="266"/>
      <c r="E302" s="266"/>
      <c r="F302" s="267"/>
      <c r="G302" s="267"/>
      <c r="H302" s="267"/>
      <c r="I302" s="267"/>
      <c r="J302" s="267"/>
      <c r="K302" s="267"/>
      <c r="L302" s="267"/>
      <c r="M302" s="269"/>
      <c r="N302" s="269"/>
      <c r="O302" s="269"/>
      <c r="P302" s="269"/>
      <c r="Q302" s="269"/>
      <c r="R302" s="269"/>
      <c r="S302" s="271"/>
      <c r="T302" s="271"/>
      <c r="U302" s="271"/>
      <c r="V302" s="271"/>
      <c r="W302" s="271"/>
      <c r="X302" s="271"/>
      <c r="Y302" s="273"/>
      <c r="Z302" s="273"/>
      <c r="AA302" s="273"/>
      <c r="AB302" s="273"/>
      <c r="AC302" s="273"/>
      <c r="AD302" s="273"/>
      <c r="AE302" s="274"/>
      <c r="AF302" s="274"/>
      <c r="AG302" s="274"/>
      <c r="AH302" s="274"/>
      <c r="AI302" s="274"/>
      <c r="AJ302" s="274"/>
      <c r="AK302" s="275"/>
      <c r="AL302" s="275"/>
      <c r="AM302" s="275"/>
      <c r="AN302" s="275"/>
      <c r="AO302" s="275"/>
      <c r="AP302" s="275"/>
      <c r="AQ302" s="276"/>
      <c r="AR302" s="276"/>
      <c r="AS302" s="276"/>
      <c r="AT302" s="276"/>
      <c r="AU302" s="276"/>
      <c r="AV302" s="276"/>
      <c r="AW302" s="277"/>
      <c r="AX302" s="277"/>
      <c r="AY302" s="277"/>
      <c r="AZ302" s="277"/>
      <c r="BA302" s="277"/>
      <c r="BB302" s="277"/>
      <c r="BC302" s="278"/>
      <c r="BD302" s="278"/>
      <c r="BE302" s="278"/>
      <c r="BF302" s="278"/>
      <c r="BG302" s="278"/>
      <c r="BH302" s="278"/>
      <c r="BI302" s="279"/>
      <c r="BJ302" s="279"/>
      <c r="BK302" s="279"/>
      <c r="BL302" s="279"/>
      <c r="BM302" s="279"/>
      <c r="BN302" s="279"/>
      <c r="BO302" s="280"/>
      <c r="BP302" s="280"/>
      <c r="BQ302" s="280"/>
      <c r="BR302" s="280"/>
      <c r="BS302" s="280"/>
      <c r="BT302" s="280"/>
      <c r="BU302" s="281"/>
      <c r="BV302" s="281"/>
      <c r="BW302" s="281"/>
      <c r="BX302" s="281"/>
      <c r="BY302" s="281"/>
      <c r="BZ302" s="281"/>
      <c r="CA302" s="282"/>
      <c r="CB302" s="282"/>
      <c r="CC302" s="282"/>
      <c r="CD302" s="282"/>
      <c r="CE302" s="282"/>
      <c r="CF302" s="282"/>
      <c r="CG302" s="283"/>
      <c r="CH302" s="283"/>
      <c r="CI302" s="283"/>
      <c r="CJ302" s="283"/>
      <c r="CK302" s="283"/>
      <c r="CL302" s="283"/>
      <c r="CM302" s="284"/>
      <c r="CN302" s="284"/>
      <c r="CO302" s="284"/>
      <c r="CP302" s="284"/>
      <c r="CQ302" s="284"/>
      <c r="CR302" s="284"/>
      <c r="CS302" s="283"/>
      <c r="CT302" s="283"/>
      <c r="CU302" s="283"/>
      <c r="CV302" s="283"/>
      <c r="CW302" s="283"/>
      <c r="CX302" s="283"/>
      <c r="CY302" s="273"/>
      <c r="CZ302" s="285"/>
      <c r="DA302" s="286"/>
      <c r="DB302" s="287"/>
    </row>
    <row r="303" ht="15.75" customHeight="1">
      <c r="A303" s="304"/>
      <c r="B303" s="265"/>
      <c r="C303" s="266"/>
      <c r="D303" s="266"/>
      <c r="E303" s="266"/>
      <c r="F303" s="267"/>
      <c r="G303" s="267"/>
      <c r="H303" s="267"/>
      <c r="I303" s="267"/>
      <c r="J303" s="267"/>
      <c r="K303" s="267"/>
      <c r="L303" s="267"/>
      <c r="M303" s="269"/>
      <c r="N303" s="269"/>
      <c r="O303" s="269"/>
      <c r="P303" s="269"/>
      <c r="Q303" s="269"/>
      <c r="R303" s="269"/>
      <c r="S303" s="271"/>
      <c r="T303" s="271"/>
      <c r="U303" s="271"/>
      <c r="V303" s="271"/>
      <c r="W303" s="271"/>
      <c r="X303" s="271"/>
      <c r="Y303" s="273"/>
      <c r="Z303" s="273"/>
      <c r="AA303" s="273"/>
      <c r="AB303" s="273"/>
      <c r="AC303" s="273"/>
      <c r="AD303" s="273"/>
      <c r="AE303" s="274"/>
      <c r="AF303" s="274"/>
      <c r="AG303" s="274"/>
      <c r="AH303" s="274"/>
      <c r="AI303" s="274"/>
      <c r="AJ303" s="274"/>
      <c r="AK303" s="275"/>
      <c r="AL303" s="275"/>
      <c r="AM303" s="275"/>
      <c r="AN303" s="275"/>
      <c r="AO303" s="275"/>
      <c r="AP303" s="275"/>
      <c r="AQ303" s="276"/>
      <c r="AR303" s="276"/>
      <c r="AS303" s="276"/>
      <c r="AT303" s="276"/>
      <c r="AU303" s="276"/>
      <c r="AV303" s="276"/>
      <c r="AW303" s="277"/>
      <c r="AX303" s="277"/>
      <c r="AY303" s="277"/>
      <c r="AZ303" s="277"/>
      <c r="BA303" s="277"/>
      <c r="BB303" s="277"/>
      <c r="BC303" s="278"/>
      <c r="BD303" s="278"/>
      <c r="BE303" s="278"/>
      <c r="BF303" s="278"/>
      <c r="BG303" s="278"/>
      <c r="BH303" s="278"/>
      <c r="BI303" s="279"/>
      <c r="BJ303" s="279"/>
      <c r="BK303" s="279"/>
      <c r="BL303" s="279"/>
      <c r="BM303" s="279"/>
      <c r="BN303" s="279"/>
      <c r="BO303" s="280"/>
      <c r="BP303" s="280"/>
      <c r="BQ303" s="280"/>
      <c r="BR303" s="280"/>
      <c r="BS303" s="280"/>
      <c r="BT303" s="280"/>
      <c r="BU303" s="281"/>
      <c r="BV303" s="281"/>
      <c r="BW303" s="281"/>
      <c r="BX303" s="281"/>
      <c r="BY303" s="281"/>
      <c r="BZ303" s="281"/>
      <c r="CA303" s="282"/>
      <c r="CB303" s="282"/>
      <c r="CC303" s="282"/>
      <c r="CD303" s="282"/>
      <c r="CE303" s="282"/>
      <c r="CF303" s="282"/>
      <c r="CG303" s="283"/>
      <c r="CH303" s="283"/>
      <c r="CI303" s="283"/>
      <c r="CJ303" s="283"/>
      <c r="CK303" s="283"/>
      <c r="CL303" s="283"/>
      <c r="CM303" s="284"/>
      <c r="CN303" s="284"/>
      <c r="CO303" s="284"/>
      <c r="CP303" s="284"/>
      <c r="CQ303" s="284"/>
      <c r="CR303" s="284"/>
      <c r="CS303" s="283"/>
      <c r="CT303" s="283"/>
      <c r="CU303" s="283"/>
      <c r="CV303" s="283"/>
      <c r="CW303" s="283"/>
      <c r="CX303" s="283"/>
      <c r="CY303" s="273"/>
      <c r="CZ303" s="285"/>
      <c r="DA303" s="286"/>
      <c r="DB303" s="287"/>
    </row>
    <row r="304" ht="15.75" customHeight="1">
      <c r="A304" s="304"/>
      <c r="B304" s="265"/>
      <c r="C304" s="266"/>
      <c r="D304" s="266"/>
      <c r="E304" s="266"/>
      <c r="F304" s="267"/>
      <c r="G304" s="267"/>
      <c r="H304" s="267"/>
      <c r="I304" s="267"/>
      <c r="J304" s="267"/>
      <c r="K304" s="267"/>
      <c r="L304" s="267"/>
      <c r="M304" s="269"/>
      <c r="N304" s="269"/>
      <c r="O304" s="269"/>
      <c r="P304" s="269"/>
      <c r="Q304" s="269"/>
      <c r="R304" s="269"/>
      <c r="S304" s="271"/>
      <c r="T304" s="271"/>
      <c r="U304" s="271"/>
      <c r="V304" s="271"/>
      <c r="W304" s="271"/>
      <c r="X304" s="271"/>
      <c r="Y304" s="273"/>
      <c r="Z304" s="273"/>
      <c r="AA304" s="273"/>
      <c r="AB304" s="273"/>
      <c r="AC304" s="273"/>
      <c r="AD304" s="273"/>
      <c r="AE304" s="274"/>
      <c r="AF304" s="274"/>
      <c r="AG304" s="274"/>
      <c r="AH304" s="274"/>
      <c r="AI304" s="274"/>
      <c r="AJ304" s="274"/>
      <c r="AK304" s="275"/>
      <c r="AL304" s="275"/>
      <c r="AM304" s="275"/>
      <c r="AN304" s="275"/>
      <c r="AO304" s="275"/>
      <c r="AP304" s="275"/>
      <c r="AQ304" s="276"/>
      <c r="AR304" s="276"/>
      <c r="AS304" s="276"/>
      <c r="AT304" s="276"/>
      <c r="AU304" s="276"/>
      <c r="AV304" s="276"/>
      <c r="AW304" s="277"/>
      <c r="AX304" s="277"/>
      <c r="AY304" s="277"/>
      <c r="AZ304" s="277"/>
      <c r="BA304" s="277"/>
      <c r="BB304" s="277"/>
      <c r="BC304" s="278"/>
      <c r="BD304" s="278"/>
      <c r="BE304" s="278"/>
      <c r="BF304" s="278"/>
      <c r="BG304" s="278"/>
      <c r="BH304" s="278"/>
      <c r="BI304" s="279"/>
      <c r="BJ304" s="279"/>
      <c r="BK304" s="279"/>
      <c r="BL304" s="279"/>
      <c r="BM304" s="279"/>
      <c r="BN304" s="279"/>
      <c r="BO304" s="280"/>
      <c r="BP304" s="280"/>
      <c r="BQ304" s="280"/>
      <c r="BR304" s="280"/>
      <c r="BS304" s="280"/>
      <c r="BT304" s="280"/>
      <c r="BU304" s="281"/>
      <c r="BV304" s="281"/>
      <c r="BW304" s="281"/>
      <c r="BX304" s="281"/>
      <c r="BY304" s="281"/>
      <c r="BZ304" s="281"/>
      <c r="CA304" s="282"/>
      <c r="CB304" s="282"/>
      <c r="CC304" s="282"/>
      <c r="CD304" s="282"/>
      <c r="CE304" s="282"/>
      <c r="CF304" s="282"/>
      <c r="CG304" s="283"/>
      <c r="CH304" s="283"/>
      <c r="CI304" s="283"/>
      <c r="CJ304" s="283"/>
      <c r="CK304" s="283"/>
      <c r="CL304" s="283"/>
      <c r="CM304" s="284"/>
      <c r="CN304" s="284"/>
      <c r="CO304" s="284"/>
      <c r="CP304" s="284"/>
      <c r="CQ304" s="284"/>
      <c r="CR304" s="284"/>
      <c r="CS304" s="283"/>
      <c r="CT304" s="283"/>
      <c r="CU304" s="283"/>
      <c r="CV304" s="283"/>
      <c r="CW304" s="283"/>
      <c r="CX304" s="283"/>
      <c r="CY304" s="273"/>
      <c r="CZ304" s="285"/>
      <c r="DA304" s="286"/>
      <c r="DB304" s="287"/>
    </row>
    <row r="305" ht="15.75" customHeight="1">
      <c r="A305" s="304"/>
      <c r="B305" s="265"/>
      <c r="C305" s="266"/>
      <c r="D305" s="266"/>
      <c r="E305" s="266"/>
      <c r="F305" s="267"/>
      <c r="G305" s="267"/>
      <c r="H305" s="267"/>
      <c r="I305" s="267"/>
      <c r="J305" s="267"/>
      <c r="K305" s="267"/>
      <c r="L305" s="267"/>
      <c r="M305" s="269"/>
      <c r="N305" s="269"/>
      <c r="O305" s="269"/>
      <c r="P305" s="269"/>
      <c r="Q305" s="269"/>
      <c r="R305" s="269"/>
      <c r="S305" s="271"/>
      <c r="T305" s="271"/>
      <c r="U305" s="271"/>
      <c r="V305" s="271"/>
      <c r="W305" s="271"/>
      <c r="X305" s="271"/>
      <c r="Y305" s="273"/>
      <c r="Z305" s="273"/>
      <c r="AA305" s="273"/>
      <c r="AB305" s="273"/>
      <c r="AC305" s="273"/>
      <c r="AD305" s="273"/>
      <c r="AE305" s="274"/>
      <c r="AF305" s="274"/>
      <c r="AG305" s="274"/>
      <c r="AH305" s="274"/>
      <c r="AI305" s="274"/>
      <c r="AJ305" s="274"/>
      <c r="AK305" s="275"/>
      <c r="AL305" s="275"/>
      <c r="AM305" s="275"/>
      <c r="AN305" s="275"/>
      <c r="AO305" s="275"/>
      <c r="AP305" s="275"/>
      <c r="AQ305" s="276"/>
      <c r="AR305" s="276"/>
      <c r="AS305" s="276"/>
      <c r="AT305" s="276"/>
      <c r="AU305" s="276"/>
      <c r="AV305" s="276"/>
      <c r="AW305" s="277"/>
      <c r="AX305" s="277"/>
      <c r="AY305" s="277"/>
      <c r="AZ305" s="277"/>
      <c r="BA305" s="277"/>
      <c r="BB305" s="277"/>
      <c r="BC305" s="278"/>
      <c r="BD305" s="278"/>
      <c r="BE305" s="278"/>
      <c r="BF305" s="278"/>
      <c r="BG305" s="278"/>
      <c r="BH305" s="278"/>
      <c r="BI305" s="279"/>
      <c r="BJ305" s="279"/>
      <c r="BK305" s="279"/>
      <c r="BL305" s="279"/>
      <c r="BM305" s="279"/>
      <c r="BN305" s="279"/>
      <c r="BO305" s="280"/>
      <c r="BP305" s="280"/>
      <c r="BQ305" s="280"/>
      <c r="BR305" s="280"/>
      <c r="BS305" s="280"/>
      <c r="BT305" s="280"/>
      <c r="BU305" s="281"/>
      <c r="BV305" s="281"/>
      <c r="BW305" s="281"/>
      <c r="BX305" s="281"/>
      <c r="BY305" s="281"/>
      <c r="BZ305" s="281"/>
      <c r="CA305" s="282"/>
      <c r="CB305" s="282"/>
      <c r="CC305" s="282"/>
      <c r="CD305" s="282"/>
      <c r="CE305" s="282"/>
      <c r="CF305" s="282"/>
      <c r="CG305" s="283"/>
      <c r="CH305" s="283"/>
      <c r="CI305" s="283"/>
      <c r="CJ305" s="283"/>
      <c r="CK305" s="283"/>
      <c r="CL305" s="283"/>
      <c r="CM305" s="284"/>
      <c r="CN305" s="284"/>
      <c r="CO305" s="284"/>
      <c r="CP305" s="284"/>
      <c r="CQ305" s="284"/>
      <c r="CR305" s="284"/>
      <c r="CS305" s="283"/>
      <c r="CT305" s="283"/>
      <c r="CU305" s="283"/>
      <c r="CV305" s="283"/>
      <c r="CW305" s="283"/>
      <c r="CX305" s="283"/>
      <c r="CY305" s="273"/>
      <c r="CZ305" s="285"/>
      <c r="DA305" s="286"/>
      <c r="DB305" s="287"/>
    </row>
    <row r="306" ht="15.75" customHeight="1">
      <c r="A306" s="304"/>
      <c r="B306" s="265"/>
      <c r="C306" s="266"/>
      <c r="D306" s="266"/>
      <c r="E306" s="266"/>
      <c r="F306" s="267"/>
      <c r="G306" s="267"/>
      <c r="H306" s="267"/>
      <c r="I306" s="267"/>
      <c r="J306" s="267"/>
      <c r="K306" s="267"/>
      <c r="L306" s="267"/>
      <c r="M306" s="269"/>
      <c r="N306" s="269"/>
      <c r="O306" s="269"/>
      <c r="P306" s="269"/>
      <c r="Q306" s="269"/>
      <c r="R306" s="269"/>
      <c r="S306" s="271"/>
      <c r="T306" s="271"/>
      <c r="U306" s="271"/>
      <c r="V306" s="271"/>
      <c r="W306" s="271"/>
      <c r="X306" s="271"/>
      <c r="Y306" s="273"/>
      <c r="Z306" s="273"/>
      <c r="AA306" s="273"/>
      <c r="AB306" s="273"/>
      <c r="AC306" s="273"/>
      <c r="AD306" s="273"/>
      <c r="AE306" s="274"/>
      <c r="AF306" s="274"/>
      <c r="AG306" s="274"/>
      <c r="AH306" s="274"/>
      <c r="AI306" s="274"/>
      <c r="AJ306" s="274"/>
      <c r="AK306" s="275"/>
      <c r="AL306" s="275"/>
      <c r="AM306" s="275"/>
      <c r="AN306" s="275"/>
      <c r="AO306" s="275"/>
      <c r="AP306" s="275"/>
      <c r="AQ306" s="276"/>
      <c r="AR306" s="276"/>
      <c r="AS306" s="276"/>
      <c r="AT306" s="276"/>
      <c r="AU306" s="276"/>
      <c r="AV306" s="276"/>
      <c r="AW306" s="277"/>
      <c r="AX306" s="277"/>
      <c r="AY306" s="277"/>
      <c r="AZ306" s="277"/>
      <c r="BA306" s="277"/>
      <c r="BB306" s="277"/>
      <c r="BC306" s="278"/>
      <c r="BD306" s="278"/>
      <c r="BE306" s="278"/>
      <c r="BF306" s="278"/>
      <c r="BG306" s="278"/>
      <c r="BH306" s="278"/>
      <c r="BI306" s="279"/>
      <c r="BJ306" s="279"/>
      <c r="BK306" s="279"/>
      <c r="BL306" s="279"/>
      <c r="BM306" s="279"/>
      <c r="BN306" s="279"/>
      <c r="BO306" s="280"/>
      <c r="BP306" s="280"/>
      <c r="BQ306" s="280"/>
      <c r="BR306" s="280"/>
      <c r="BS306" s="280"/>
      <c r="BT306" s="280"/>
      <c r="BU306" s="281"/>
      <c r="BV306" s="281"/>
      <c r="BW306" s="281"/>
      <c r="BX306" s="281"/>
      <c r="BY306" s="281"/>
      <c r="BZ306" s="281"/>
      <c r="CA306" s="282"/>
      <c r="CB306" s="282"/>
      <c r="CC306" s="282"/>
      <c r="CD306" s="282"/>
      <c r="CE306" s="282"/>
      <c r="CF306" s="282"/>
      <c r="CG306" s="283"/>
      <c r="CH306" s="283"/>
      <c r="CI306" s="283"/>
      <c r="CJ306" s="283"/>
      <c r="CK306" s="283"/>
      <c r="CL306" s="283"/>
      <c r="CM306" s="284"/>
      <c r="CN306" s="284"/>
      <c r="CO306" s="284"/>
      <c r="CP306" s="284"/>
      <c r="CQ306" s="284"/>
      <c r="CR306" s="284"/>
      <c r="CS306" s="283"/>
      <c r="CT306" s="283"/>
      <c r="CU306" s="283"/>
      <c r="CV306" s="283"/>
      <c r="CW306" s="283"/>
      <c r="CX306" s="283"/>
      <c r="CY306" s="273"/>
      <c r="CZ306" s="285"/>
      <c r="DA306" s="286"/>
      <c r="DB306" s="287"/>
    </row>
    <row r="307" ht="15.75" customHeight="1">
      <c r="A307" s="304"/>
      <c r="B307" s="265"/>
      <c r="C307" s="266"/>
      <c r="D307" s="266"/>
      <c r="E307" s="266"/>
      <c r="F307" s="267"/>
      <c r="G307" s="267"/>
      <c r="H307" s="267"/>
      <c r="I307" s="267"/>
      <c r="J307" s="267"/>
      <c r="K307" s="267"/>
      <c r="L307" s="267"/>
      <c r="M307" s="269"/>
      <c r="N307" s="269"/>
      <c r="O307" s="269"/>
      <c r="P307" s="269"/>
      <c r="Q307" s="269"/>
      <c r="R307" s="269"/>
      <c r="S307" s="271"/>
      <c r="T307" s="271"/>
      <c r="U307" s="271"/>
      <c r="V307" s="271"/>
      <c r="W307" s="271"/>
      <c r="X307" s="271"/>
      <c r="Y307" s="273"/>
      <c r="Z307" s="273"/>
      <c r="AA307" s="273"/>
      <c r="AB307" s="273"/>
      <c r="AC307" s="273"/>
      <c r="AD307" s="273"/>
      <c r="AE307" s="274"/>
      <c r="AF307" s="274"/>
      <c r="AG307" s="274"/>
      <c r="AH307" s="274"/>
      <c r="AI307" s="274"/>
      <c r="AJ307" s="274"/>
      <c r="AK307" s="275"/>
      <c r="AL307" s="275"/>
      <c r="AM307" s="275"/>
      <c r="AN307" s="275"/>
      <c r="AO307" s="275"/>
      <c r="AP307" s="275"/>
      <c r="AQ307" s="276"/>
      <c r="AR307" s="276"/>
      <c r="AS307" s="276"/>
      <c r="AT307" s="276"/>
      <c r="AU307" s="276"/>
      <c r="AV307" s="276"/>
      <c r="AW307" s="277"/>
      <c r="AX307" s="277"/>
      <c r="AY307" s="277"/>
      <c r="AZ307" s="277"/>
      <c r="BA307" s="277"/>
      <c r="BB307" s="277"/>
      <c r="BC307" s="278"/>
      <c r="BD307" s="278"/>
      <c r="BE307" s="278"/>
      <c r="BF307" s="278"/>
      <c r="BG307" s="278"/>
      <c r="BH307" s="278"/>
      <c r="BI307" s="279"/>
      <c r="BJ307" s="279"/>
      <c r="BK307" s="279"/>
      <c r="BL307" s="279"/>
      <c r="BM307" s="279"/>
      <c r="BN307" s="279"/>
      <c r="BO307" s="280"/>
      <c r="BP307" s="280"/>
      <c r="BQ307" s="280"/>
      <c r="BR307" s="280"/>
      <c r="BS307" s="280"/>
      <c r="BT307" s="280"/>
      <c r="BU307" s="281"/>
      <c r="BV307" s="281"/>
      <c r="BW307" s="281"/>
      <c r="BX307" s="281"/>
      <c r="BY307" s="281"/>
      <c r="BZ307" s="281"/>
      <c r="CA307" s="282"/>
      <c r="CB307" s="282"/>
      <c r="CC307" s="282"/>
      <c r="CD307" s="282"/>
      <c r="CE307" s="282"/>
      <c r="CF307" s="282"/>
      <c r="CG307" s="283"/>
      <c r="CH307" s="283"/>
      <c r="CI307" s="283"/>
      <c r="CJ307" s="283"/>
      <c r="CK307" s="283"/>
      <c r="CL307" s="283"/>
      <c r="CM307" s="284"/>
      <c r="CN307" s="284"/>
      <c r="CO307" s="284"/>
      <c r="CP307" s="284"/>
      <c r="CQ307" s="284"/>
      <c r="CR307" s="284"/>
      <c r="CS307" s="283"/>
      <c r="CT307" s="283"/>
      <c r="CU307" s="283"/>
      <c r="CV307" s="283"/>
      <c r="CW307" s="283"/>
      <c r="CX307" s="283"/>
      <c r="CY307" s="273"/>
      <c r="CZ307" s="285"/>
      <c r="DA307" s="286"/>
      <c r="DB307" s="287"/>
    </row>
    <row r="308" ht="15.75" customHeight="1">
      <c r="A308" s="304"/>
      <c r="B308" s="265"/>
      <c r="C308" s="266"/>
      <c r="D308" s="266"/>
      <c r="E308" s="266"/>
      <c r="F308" s="267"/>
      <c r="G308" s="267"/>
      <c r="H308" s="267"/>
      <c r="I308" s="267"/>
      <c r="J308" s="267"/>
      <c r="K308" s="267"/>
      <c r="L308" s="267"/>
      <c r="M308" s="269"/>
      <c r="N308" s="269"/>
      <c r="O308" s="269"/>
      <c r="P308" s="269"/>
      <c r="Q308" s="269"/>
      <c r="R308" s="269"/>
      <c r="S308" s="271"/>
      <c r="T308" s="271"/>
      <c r="U308" s="271"/>
      <c r="V308" s="271"/>
      <c r="W308" s="271"/>
      <c r="X308" s="271"/>
      <c r="Y308" s="273"/>
      <c r="Z308" s="273"/>
      <c r="AA308" s="273"/>
      <c r="AB308" s="273"/>
      <c r="AC308" s="273"/>
      <c r="AD308" s="273"/>
      <c r="AE308" s="274"/>
      <c r="AF308" s="274"/>
      <c r="AG308" s="274"/>
      <c r="AH308" s="274"/>
      <c r="AI308" s="274"/>
      <c r="AJ308" s="274"/>
      <c r="AK308" s="275"/>
      <c r="AL308" s="275"/>
      <c r="AM308" s="275"/>
      <c r="AN308" s="275"/>
      <c r="AO308" s="275"/>
      <c r="AP308" s="275"/>
      <c r="AQ308" s="276"/>
      <c r="AR308" s="276"/>
      <c r="AS308" s="276"/>
      <c r="AT308" s="276"/>
      <c r="AU308" s="276"/>
      <c r="AV308" s="276"/>
      <c r="AW308" s="277"/>
      <c r="AX308" s="277"/>
      <c r="AY308" s="277"/>
      <c r="AZ308" s="277"/>
      <c r="BA308" s="277"/>
      <c r="BB308" s="277"/>
      <c r="BC308" s="278"/>
      <c r="BD308" s="278"/>
      <c r="BE308" s="278"/>
      <c r="BF308" s="278"/>
      <c r="BG308" s="278"/>
      <c r="BH308" s="278"/>
      <c r="BI308" s="279"/>
      <c r="BJ308" s="279"/>
      <c r="BK308" s="279"/>
      <c r="BL308" s="279"/>
      <c r="BM308" s="279"/>
      <c r="BN308" s="279"/>
      <c r="BO308" s="280"/>
      <c r="BP308" s="280"/>
      <c r="BQ308" s="280"/>
      <c r="BR308" s="280"/>
      <c r="BS308" s="280"/>
      <c r="BT308" s="280"/>
      <c r="BU308" s="281"/>
      <c r="BV308" s="281"/>
      <c r="BW308" s="281"/>
      <c r="BX308" s="281"/>
      <c r="BY308" s="281"/>
      <c r="BZ308" s="281"/>
      <c r="CA308" s="282"/>
      <c r="CB308" s="282"/>
      <c r="CC308" s="282"/>
      <c r="CD308" s="282"/>
      <c r="CE308" s="282"/>
      <c r="CF308" s="282"/>
      <c r="CG308" s="283"/>
      <c r="CH308" s="283"/>
      <c r="CI308" s="283"/>
      <c r="CJ308" s="283"/>
      <c r="CK308" s="283"/>
      <c r="CL308" s="283"/>
      <c r="CM308" s="284"/>
      <c r="CN308" s="284"/>
      <c r="CO308" s="284"/>
      <c r="CP308" s="284"/>
      <c r="CQ308" s="284"/>
      <c r="CR308" s="284"/>
      <c r="CS308" s="283"/>
      <c r="CT308" s="283"/>
      <c r="CU308" s="283"/>
      <c r="CV308" s="283"/>
      <c r="CW308" s="283"/>
      <c r="CX308" s="283"/>
      <c r="CY308" s="273"/>
      <c r="CZ308" s="285"/>
      <c r="DA308" s="286"/>
      <c r="DB308" s="287"/>
    </row>
    <row r="309" ht="15.75" customHeight="1">
      <c r="A309" s="304"/>
      <c r="B309" s="265"/>
      <c r="C309" s="266"/>
      <c r="D309" s="266"/>
      <c r="E309" s="266"/>
      <c r="F309" s="267"/>
      <c r="G309" s="267"/>
      <c r="H309" s="267"/>
      <c r="I309" s="267"/>
      <c r="J309" s="267"/>
      <c r="K309" s="267"/>
      <c r="L309" s="267"/>
      <c r="M309" s="269"/>
      <c r="N309" s="269"/>
      <c r="O309" s="269"/>
      <c r="P309" s="269"/>
      <c r="Q309" s="269"/>
      <c r="R309" s="269"/>
      <c r="S309" s="271"/>
      <c r="T309" s="271"/>
      <c r="U309" s="271"/>
      <c r="V309" s="271"/>
      <c r="W309" s="271"/>
      <c r="X309" s="271"/>
      <c r="Y309" s="273"/>
      <c r="Z309" s="273"/>
      <c r="AA309" s="273"/>
      <c r="AB309" s="273"/>
      <c r="AC309" s="273"/>
      <c r="AD309" s="273"/>
      <c r="AE309" s="274"/>
      <c r="AF309" s="274"/>
      <c r="AG309" s="274"/>
      <c r="AH309" s="274"/>
      <c r="AI309" s="274"/>
      <c r="AJ309" s="274"/>
      <c r="AK309" s="275"/>
      <c r="AL309" s="275"/>
      <c r="AM309" s="275"/>
      <c r="AN309" s="275"/>
      <c r="AO309" s="275"/>
      <c r="AP309" s="275"/>
      <c r="AQ309" s="276"/>
      <c r="AR309" s="276"/>
      <c r="AS309" s="276"/>
      <c r="AT309" s="276"/>
      <c r="AU309" s="276"/>
      <c r="AV309" s="276"/>
      <c r="AW309" s="277"/>
      <c r="AX309" s="277"/>
      <c r="AY309" s="277"/>
      <c r="AZ309" s="277"/>
      <c r="BA309" s="277"/>
      <c r="BB309" s="277"/>
      <c r="BC309" s="278"/>
      <c r="BD309" s="278"/>
      <c r="BE309" s="278"/>
      <c r="BF309" s="278"/>
      <c r="BG309" s="278"/>
      <c r="BH309" s="278"/>
      <c r="BI309" s="279"/>
      <c r="BJ309" s="279"/>
      <c r="BK309" s="279"/>
      <c r="BL309" s="279"/>
      <c r="BM309" s="279"/>
      <c r="BN309" s="279"/>
      <c r="BO309" s="280"/>
      <c r="BP309" s="280"/>
      <c r="BQ309" s="280"/>
      <c r="BR309" s="280"/>
      <c r="BS309" s="280"/>
      <c r="BT309" s="280"/>
      <c r="BU309" s="281"/>
      <c r="BV309" s="281"/>
      <c r="BW309" s="281"/>
      <c r="BX309" s="281"/>
      <c r="BY309" s="281"/>
      <c r="BZ309" s="281"/>
      <c r="CA309" s="282"/>
      <c r="CB309" s="282"/>
      <c r="CC309" s="282"/>
      <c r="CD309" s="282"/>
      <c r="CE309" s="282"/>
      <c r="CF309" s="282"/>
      <c r="CG309" s="283"/>
      <c r="CH309" s="283"/>
      <c r="CI309" s="283"/>
      <c r="CJ309" s="283"/>
      <c r="CK309" s="283"/>
      <c r="CL309" s="283"/>
      <c r="CM309" s="284"/>
      <c r="CN309" s="284"/>
      <c r="CO309" s="284"/>
      <c r="CP309" s="284"/>
      <c r="CQ309" s="284"/>
      <c r="CR309" s="284"/>
      <c r="CS309" s="283"/>
      <c r="CT309" s="283"/>
      <c r="CU309" s="283"/>
      <c r="CV309" s="283"/>
      <c r="CW309" s="283"/>
      <c r="CX309" s="283"/>
      <c r="CY309" s="273"/>
      <c r="CZ309" s="285"/>
      <c r="DA309" s="286"/>
      <c r="DB309" s="287"/>
    </row>
    <row r="310" ht="15.75" customHeight="1">
      <c r="A310" s="304"/>
      <c r="B310" s="265"/>
      <c r="C310" s="266"/>
      <c r="D310" s="266"/>
      <c r="E310" s="266"/>
      <c r="F310" s="267"/>
      <c r="G310" s="267"/>
      <c r="H310" s="267"/>
      <c r="I310" s="267"/>
      <c r="J310" s="267"/>
      <c r="K310" s="267"/>
      <c r="L310" s="267"/>
      <c r="M310" s="269"/>
      <c r="N310" s="269"/>
      <c r="O310" s="269"/>
      <c r="P310" s="269"/>
      <c r="Q310" s="269"/>
      <c r="R310" s="269"/>
      <c r="S310" s="271"/>
      <c r="T310" s="271"/>
      <c r="U310" s="271"/>
      <c r="V310" s="271"/>
      <c r="W310" s="271"/>
      <c r="X310" s="271"/>
      <c r="Y310" s="273"/>
      <c r="Z310" s="273"/>
      <c r="AA310" s="273"/>
      <c r="AB310" s="273"/>
      <c r="AC310" s="273"/>
      <c r="AD310" s="273"/>
      <c r="AE310" s="274"/>
      <c r="AF310" s="274"/>
      <c r="AG310" s="274"/>
      <c r="AH310" s="274"/>
      <c r="AI310" s="274"/>
      <c r="AJ310" s="274"/>
      <c r="AK310" s="275"/>
      <c r="AL310" s="275"/>
      <c r="AM310" s="275"/>
      <c r="AN310" s="275"/>
      <c r="AO310" s="275"/>
      <c r="AP310" s="275"/>
      <c r="AQ310" s="276"/>
      <c r="AR310" s="276"/>
      <c r="AS310" s="276"/>
      <c r="AT310" s="276"/>
      <c r="AU310" s="276"/>
      <c r="AV310" s="276"/>
      <c r="AW310" s="277"/>
      <c r="AX310" s="277"/>
      <c r="AY310" s="277"/>
      <c r="AZ310" s="277"/>
      <c r="BA310" s="277"/>
      <c r="BB310" s="277"/>
      <c r="BC310" s="278"/>
      <c r="BD310" s="278"/>
      <c r="BE310" s="278"/>
      <c r="BF310" s="278"/>
      <c r="BG310" s="278"/>
      <c r="BH310" s="278"/>
      <c r="BI310" s="279"/>
      <c r="BJ310" s="279"/>
      <c r="BK310" s="279"/>
      <c r="BL310" s="279"/>
      <c r="BM310" s="279"/>
      <c r="BN310" s="279"/>
      <c r="BO310" s="280"/>
      <c r="BP310" s="280"/>
      <c r="BQ310" s="280"/>
      <c r="BR310" s="280"/>
      <c r="BS310" s="280"/>
      <c r="BT310" s="280"/>
      <c r="BU310" s="281"/>
      <c r="BV310" s="281"/>
      <c r="BW310" s="281"/>
      <c r="BX310" s="281"/>
      <c r="BY310" s="281"/>
      <c r="BZ310" s="281"/>
      <c r="CA310" s="282"/>
      <c r="CB310" s="282"/>
      <c r="CC310" s="282"/>
      <c r="CD310" s="282"/>
      <c r="CE310" s="282"/>
      <c r="CF310" s="282"/>
      <c r="CG310" s="283"/>
      <c r="CH310" s="283"/>
      <c r="CI310" s="283"/>
      <c r="CJ310" s="283"/>
      <c r="CK310" s="283"/>
      <c r="CL310" s="283"/>
      <c r="CM310" s="284"/>
      <c r="CN310" s="284"/>
      <c r="CO310" s="284"/>
      <c r="CP310" s="284"/>
      <c r="CQ310" s="284"/>
      <c r="CR310" s="284"/>
      <c r="CS310" s="283"/>
      <c r="CT310" s="283"/>
      <c r="CU310" s="283"/>
      <c r="CV310" s="283"/>
      <c r="CW310" s="283"/>
      <c r="CX310" s="283"/>
      <c r="CY310" s="273"/>
      <c r="CZ310" s="285"/>
      <c r="DA310" s="286"/>
      <c r="DB310" s="287"/>
    </row>
    <row r="311" ht="15.75" customHeight="1">
      <c r="A311" s="304"/>
      <c r="B311" s="265"/>
      <c r="C311" s="266"/>
      <c r="D311" s="266"/>
      <c r="E311" s="266"/>
      <c r="F311" s="267"/>
      <c r="G311" s="267"/>
      <c r="H311" s="267"/>
      <c r="I311" s="267"/>
      <c r="J311" s="267"/>
      <c r="K311" s="267"/>
      <c r="L311" s="267"/>
      <c r="M311" s="269"/>
      <c r="N311" s="269"/>
      <c r="O311" s="269"/>
      <c r="P311" s="269"/>
      <c r="Q311" s="269"/>
      <c r="R311" s="269"/>
      <c r="S311" s="271"/>
      <c r="T311" s="271"/>
      <c r="U311" s="271"/>
      <c r="V311" s="271"/>
      <c r="W311" s="271"/>
      <c r="X311" s="271"/>
      <c r="Y311" s="273"/>
      <c r="Z311" s="273"/>
      <c r="AA311" s="273"/>
      <c r="AB311" s="273"/>
      <c r="AC311" s="273"/>
      <c r="AD311" s="273"/>
      <c r="AE311" s="274"/>
      <c r="AF311" s="274"/>
      <c r="AG311" s="274"/>
      <c r="AH311" s="274"/>
      <c r="AI311" s="274"/>
      <c r="AJ311" s="274"/>
      <c r="AK311" s="275"/>
      <c r="AL311" s="275"/>
      <c r="AM311" s="275"/>
      <c r="AN311" s="275"/>
      <c r="AO311" s="275"/>
      <c r="AP311" s="275"/>
      <c r="AQ311" s="276"/>
      <c r="AR311" s="276"/>
      <c r="AS311" s="276"/>
      <c r="AT311" s="276"/>
      <c r="AU311" s="276"/>
      <c r="AV311" s="276"/>
      <c r="AW311" s="277"/>
      <c r="AX311" s="277"/>
      <c r="AY311" s="277"/>
      <c r="AZ311" s="277"/>
      <c r="BA311" s="277"/>
      <c r="BB311" s="277"/>
      <c r="BC311" s="278"/>
      <c r="BD311" s="278"/>
      <c r="BE311" s="278"/>
      <c r="BF311" s="278"/>
      <c r="BG311" s="278"/>
      <c r="BH311" s="278"/>
      <c r="BI311" s="279"/>
      <c r="BJ311" s="279"/>
      <c r="BK311" s="279"/>
      <c r="BL311" s="279"/>
      <c r="BM311" s="279"/>
      <c r="BN311" s="279"/>
      <c r="BO311" s="280"/>
      <c r="BP311" s="280"/>
      <c r="BQ311" s="280"/>
      <c r="BR311" s="280"/>
      <c r="BS311" s="280"/>
      <c r="BT311" s="280"/>
      <c r="BU311" s="281"/>
      <c r="BV311" s="281"/>
      <c r="BW311" s="281"/>
      <c r="BX311" s="281"/>
      <c r="BY311" s="281"/>
      <c r="BZ311" s="281"/>
      <c r="CA311" s="282"/>
      <c r="CB311" s="282"/>
      <c r="CC311" s="282"/>
      <c r="CD311" s="282"/>
      <c r="CE311" s="282"/>
      <c r="CF311" s="282"/>
      <c r="CG311" s="283"/>
      <c r="CH311" s="283"/>
      <c r="CI311" s="283"/>
      <c r="CJ311" s="283"/>
      <c r="CK311" s="283"/>
      <c r="CL311" s="283"/>
      <c r="CM311" s="284"/>
      <c r="CN311" s="284"/>
      <c r="CO311" s="284"/>
      <c r="CP311" s="284"/>
      <c r="CQ311" s="284"/>
      <c r="CR311" s="284"/>
      <c r="CS311" s="283"/>
      <c r="CT311" s="283"/>
      <c r="CU311" s="283"/>
      <c r="CV311" s="283"/>
      <c r="CW311" s="283"/>
      <c r="CX311" s="283"/>
      <c r="CY311" s="273"/>
      <c r="CZ311" s="285"/>
      <c r="DA311" s="286"/>
      <c r="DB311" s="287"/>
    </row>
    <row r="312" ht="15.75" customHeight="1">
      <c r="A312" s="304"/>
      <c r="B312" s="265"/>
      <c r="C312" s="266"/>
      <c r="D312" s="266"/>
      <c r="E312" s="266"/>
      <c r="F312" s="267"/>
      <c r="G312" s="267"/>
      <c r="H312" s="267"/>
      <c r="I312" s="267"/>
      <c r="J312" s="267"/>
      <c r="K312" s="267"/>
      <c r="L312" s="267"/>
      <c r="M312" s="269"/>
      <c r="N312" s="269"/>
      <c r="O312" s="269"/>
      <c r="P312" s="269"/>
      <c r="Q312" s="269"/>
      <c r="R312" s="269"/>
      <c r="S312" s="271"/>
      <c r="T312" s="271"/>
      <c r="U312" s="271"/>
      <c r="V312" s="271"/>
      <c r="W312" s="271"/>
      <c r="X312" s="271"/>
      <c r="Y312" s="273"/>
      <c r="Z312" s="273"/>
      <c r="AA312" s="273"/>
      <c r="AB312" s="273"/>
      <c r="AC312" s="273"/>
      <c r="AD312" s="273"/>
      <c r="AE312" s="274"/>
      <c r="AF312" s="274"/>
      <c r="AG312" s="274"/>
      <c r="AH312" s="274"/>
      <c r="AI312" s="274"/>
      <c r="AJ312" s="274"/>
      <c r="AK312" s="275"/>
      <c r="AL312" s="275"/>
      <c r="AM312" s="275"/>
      <c r="AN312" s="275"/>
      <c r="AO312" s="275"/>
      <c r="AP312" s="275"/>
      <c r="AQ312" s="276"/>
      <c r="AR312" s="276"/>
      <c r="AS312" s="276"/>
      <c r="AT312" s="276"/>
      <c r="AU312" s="276"/>
      <c r="AV312" s="276"/>
      <c r="AW312" s="277"/>
      <c r="AX312" s="277"/>
      <c r="AY312" s="277"/>
      <c r="AZ312" s="277"/>
      <c r="BA312" s="277"/>
      <c r="BB312" s="277"/>
      <c r="BC312" s="278"/>
      <c r="BD312" s="278"/>
      <c r="BE312" s="278"/>
      <c r="BF312" s="278"/>
      <c r="BG312" s="278"/>
      <c r="BH312" s="278"/>
      <c r="BI312" s="279"/>
      <c r="BJ312" s="279"/>
      <c r="BK312" s="279"/>
      <c r="BL312" s="279"/>
      <c r="BM312" s="279"/>
      <c r="BN312" s="279"/>
      <c r="BO312" s="280"/>
      <c r="BP312" s="280"/>
      <c r="BQ312" s="280"/>
      <c r="BR312" s="280"/>
      <c r="BS312" s="280"/>
      <c r="BT312" s="280"/>
      <c r="BU312" s="281"/>
      <c r="BV312" s="281"/>
      <c r="BW312" s="281"/>
      <c r="BX312" s="281"/>
      <c r="BY312" s="281"/>
      <c r="BZ312" s="281"/>
      <c r="CA312" s="282"/>
      <c r="CB312" s="282"/>
      <c r="CC312" s="282"/>
      <c r="CD312" s="282"/>
      <c r="CE312" s="282"/>
      <c r="CF312" s="282"/>
      <c r="CG312" s="283"/>
      <c r="CH312" s="283"/>
      <c r="CI312" s="283"/>
      <c r="CJ312" s="283"/>
      <c r="CK312" s="283"/>
      <c r="CL312" s="283"/>
      <c r="CM312" s="284"/>
      <c r="CN312" s="284"/>
      <c r="CO312" s="284"/>
      <c r="CP312" s="284"/>
      <c r="CQ312" s="284"/>
      <c r="CR312" s="284"/>
      <c r="CS312" s="283"/>
      <c r="CT312" s="283"/>
      <c r="CU312" s="283"/>
      <c r="CV312" s="283"/>
      <c r="CW312" s="283"/>
      <c r="CX312" s="283"/>
      <c r="CY312" s="273"/>
      <c r="CZ312" s="285"/>
      <c r="DA312" s="286"/>
      <c r="DB312" s="287"/>
    </row>
    <row r="313" ht="15.75" customHeight="1">
      <c r="A313" s="304"/>
      <c r="B313" s="265"/>
      <c r="C313" s="266"/>
      <c r="D313" s="266"/>
      <c r="E313" s="266"/>
      <c r="F313" s="267"/>
      <c r="G313" s="267"/>
      <c r="H313" s="267"/>
      <c r="I313" s="267"/>
      <c r="J313" s="267"/>
      <c r="K313" s="267"/>
      <c r="L313" s="267"/>
      <c r="M313" s="269"/>
      <c r="N313" s="269"/>
      <c r="O313" s="269"/>
      <c r="P313" s="269"/>
      <c r="Q313" s="269"/>
      <c r="R313" s="269"/>
      <c r="S313" s="271"/>
      <c r="T313" s="271"/>
      <c r="U313" s="271"/>
      <c r="V313" s="271"/>
      <c r="W313" s="271"/>
      <c r="X313" s="271"/>
      <c r="Y313" s="273"/>
      <c r="Z313" s="273"/>
      <c r="AA313" s="273"/>
      <c r="AB313" s="273"/>
      <c r="AC313" s="273"/>
      <c r="AD313" s="273"/>
      <c r="AE313" s="274"/>
      <c r="AF313" s="274"/>
      <c r="AG313" s="274"/>
      <c r="AH313" s="274"/>
      <c r="AI313" s="274"/>
      <c r="AJ313" s="274"/>
      <c r="AK313" s="275"/>
      <c r="AL313" s="275"/>
      <c r="AM313" s="275"/>
      <c r="AN313" s="275"/>
      <c r="AO313" s="275"/>
      <c r="AP313" s="275"/>
      <c r="AQ313" s="276"/>
      <c r="AR313" s="276"/>
      <c r="AS313" s="276"/>
      <c r="AT313" s="276"/>
      <c r="AU313" s="276"/>
      <c r="AV313" s="276"/>
      <c r="AW313" s="277"/>
      <c r="AX313" s="277"/>
      <c r="AY313" s="277"/>
      <c r="AZ313" s="277"/>
      <c r="BA313" s="277"/>
      <c r="BB313" s="277"/>
      <c r="BC313" s="278"/>
      <c r="BD313" s="278"/>
      <c r="BE313" s="278"/>
      <c r="BF313" s="278"/>
      <c r="BG313" s="278"/>
      <c r="BH313" s="278"/>
      <c r="BI313" s="279"/>
      <c r="BJ313" s="279"/>
      <c r="BK313" s="279"/>
      <c r="BL313" s="279"/>
      <c r="BM313" s="279"/>
      <c r="BN313" s="279"/>
      <c r="BO313" s="280"/>
      <c r="BP313" s="280"/>
      <c r="BQ313" s="280"/>
      <c r="BR313" s="280"/>
      <c r="BS313" s="280"/>
      <c r="BT313" s="280"/>
      <c r="BU313" s="281"/>
      <c r="BV313" s="281"/>
      <c r="BW313" s="281"/>
      <c r="BX313" s="281"/>
      <c r="BY313" s="281"/>
      <c r="BZ313" s="281"/>
      <c r="CA313" s="282"/>
      <c r="CB313" s="282"/>
      <c r="CC313" s="282"/>
      <c r="CD313" s="282"/>
      <c r="CE313" s="282"/>
      <c r="CF313" s="282"/>
      <c r="CG313" s="283"/>
      <c r="CH313" s="283"/>
      <c r="CI313" s="283"/>
      <c r="CJ313" s="283"/>
      <c r="CK313" s="283"/>
      <c r="CL313" s="283"/>
      <c r="CM313" s="284"/>
      <c r="CN313" s="284"/>
      <c r="CO313" s="284"/>
      <c r="CP313" s="284"/>
      <c r="CQ313" s="284"/>
      <c r="CR313" s="284"/>
      <c r="CS313" s="283"/>
      <c r="CT313" s="283"/>
      <c r="CU313" s="283"/>
      <c r="CV313" s="283"/>
      <c r="CW313" s="283"/>
      <c r="CX313" s="283"/>
      <c r="CY313" s="273"/>
      <c r="CZ313" s="285"/>
      <c r="DA313" s="286"/>
      <c r="DB313" s="287"/>
    </row>
    <row r="314" ht="15.75" customHeight="1">
      <c r="A314" s="304"/>
      <c r="B314" s="265"/>
      <c r="C314" s="266"/>
      <c r="D314" s="266"/>
      <c r="E314" s="266"/>
      <c r="F314" s="267"/>
      <c r="G314" s="267"/>
      <c r="H314" s="267"/>
      <c r="I314" s="267"/>
      <c r="J314" s="267"/>
      <c r="K314" s="267"/>
      <c r="L314" s="267"/>
      <c r="M314" s="269"/>
      <c r="N314" s="269"/>
      <c r="O314" s="269"/>
      <c r="P314" s="269"/>
      <c r="Q314" s="269"/>
      <c r="R314" s="269"/>
      <c r="S314" s="271"/>
      <c r="T314" s="271"/>
      <c r="U314" s="271"/>
      <c r="V314" s="271"/>
      <c r="W314" s="271"/>
      <c r="X314" s="271"/>
      <c r="Y314" s="273"/>
      <c r="Z314" s="273"/>
      <c r="AA314" s="273"/>
      <c r="AB314" s="273"/>
      <c r="AC314" s="273"/>
      <c r="AD314" s="273"/>
      <c r="AE314" s="274"/>
      <c r="AF314" s="274"/>
      <c r="AG314" s="274"/>
      <c r="AH314" s="274"/>
      <c r="AI314" s="274"/>
      <c r="AJ314" s="274"/>
      <c r="AK314" s="275"/>
      <c r="AL314" s="275"/>
      <c r="AM314" s="275"/>
      <c r="AN314" s="275"/>
      <c r="AO314" s="275"/>
      <c r="AP314" s="275"/>
      <c r="AQ314" s="276"/>
      <c r="AR314" s="276"/>
      <c r="AS314" s="276"/>
      <c r="AT314" s="276"/>
      <c r="AU314" s="276"/>
      <c r="AV314" s="276"/>
      <c r="AW314" s="277"/>
      <c r="AX314" s="277"/>
      <c r="AY314" s="277"/>
      <c r="AZ314" s="277"/>
      <c r="BA314" s="277"/>
      <c r="BB314" s="277"/>
      <c r="BC314" s="278"/>
      <c r="BD314" s="278"/>
      <c r="BE314" s="278"/>
      <c r="BF314" s="278"/>
      <c r="BG314" s="278"/>
      <c r="BH314" s="278"/>
      <c r="BI314" s="279"/>
      <c r="BJ314" s="279"/>
      <c r="BK314" s="279"/>
      <c r="BL314" s="279"/>
      <c r="BM314" s="279"/>
      <c r="BN314" s="279"/>
      <c r="BO314" s="280"/>
      <c r="BP314" s="280"/>
      <c r="BQ314" s="280"/>
      <c r="BR314" s="280"/>
      <c r="BS314" s="280"/>
      <c r="BT314" s="280"/>
      <c r="BU314" s="281"/>
      <c r="BV314" s="281"/>
      <c r="BW314" s="281"/>
      <c r="BX314" s="281"/>
      <c r="BY314" s="281"/>
      <c r="BZ314" s="281"/>
      <c r="CA314" s="282"/>
      <c r="CB314" s="282"/>
      <c r="CC314" s="282"/>
      <c r="CD314" s="282"/>
      <c r="CE314" s="282"/>
      <c r="CF314" s="282"/>
      <c r="CG314" s="283"/>
      <c r="CH314" s="283"/>
      <c r="CI314" s="283"/>
      <c r="CJ314" s="283"/>
      <c r="CK314" s="283"/>
      <c r="CL314" s="283"/>
      <c r="CM314" s="284"/>
      <c r="CN314" s="284"/>
      <c r="CO314" s="284"/>
      <c r="CP314" s="284"/>
      <c r="CQ314" s="284"/>
      <c r="CR314" s="284"/>
      <c r="CS314" s="283"/>
      <c r="CT314" s="283"/>
      <c r="CU314" s="283"/>
      <c r="CV314" s="283"/>
      <c r="CW314" s="283"/>
      <c r="CX314" s="283"/>
      <c r="CY314" s="273"/>
      <c r="CZ314" s="285"/>
      <c r="DA314" s="286"/>
      <c r="DB314" s="287"/>
    </row>
    <row r="315" ht="15.75" customHeight="1">
      <c r="A315" s="304"/>
      <c r="B315" s="265"/>
      <c r="C315" s="266"/>
      <c r="D315" s="266"/>
      <c r="E315" s="266"/>
      <c r="F315" s="267"/>
      <c r="G315" s="267"/>
      <c r="H315" s="267"/>
      <c r="I315" s="267"/>
      <c r="J315" s="267"/>
      <c r="K315" s="267"/>
      <c r="L315" s="267"/>
      <c r="M315" s="269"/>
      <c r="N315" s="269"/>
      <c r="O315" s="269"/>
      <c r="P315" s="269"/>
      <c r="Q315" s="269"/>
      <c r="R315" s="269"/>
      <c r="S315" s="271"/>
      <c r="T315" s="271"/>
      <c r="U315" s="271"/>
      <c r="V315" s="271"/>
      <c r="W315" s="271"/>
      <c r="X315" s="271"/>
      <c r="Y315" s="273"/>
      <c r="Z315" s="273"/>
      <c r="AA315" s="273"/>
      <c r="AB315" s="273"/>
      <c r="AC315" s="273"/>
      <c r="AD315" s="273"/>
      <c r="AE315" s="274"/>
      <c r="AF315" s="274"/>
      <c r="AG315" s="274"/>
      <c r="AH315" s="274"/>
      <c r="AI315" s="274"/>
      <c r="AJ315" s="274"/>
      <c r="AK315" s="275"/>
      <c r="AL315" s="275"/>
      <c r="AM315" s="275"/>
      <c r="AN315" s="275"/>
      <c r="AO315" s="275"/>
      <c r="AP315" s="275"/>
      <c r="AQ315" s="276"/>
      <c r="AR315" s="276"/>
      <c r="AS315" s="276"/>
      <c r="AT315" s="276"/>
      <c r="AU315" s="276"/>
      <c r="AV315" s="276"/>
      <c r="AW315" s="277"/>
      <c r="AX315" s="277"/>
      <c r="AY315" s="277"/>
      <c r="AZ315" s="277"/>
      <c r="BA315" s="277"/>
      <c r="BB315" s="277"/>
      <c r="BC315" s="278"/>
      <c r="BD315" s="278"/>
      <c r="BE315" s="278"/>
      <c r="BF315" s="278"/>
      <c r="BG315" s="278"/>
      <c r="BH315" s="278"/>
      <c r="BI315" s="279"/>
      <c r="BJ315" s="279"/>
      <c r="BK315" s="279"/>
      <c r="BL315" s="279"/>
      <c r="BM315" s="279"/>
      <c r="BN315" s="279"/>
      <c r="BO315" s="280"/>
      <c r="BP315" s="280"/>
      <c r="BQ315" s="280"/>
      <c r="BR315" s="280"/>
      <c r="BS315" s="280"/>
      <c r="BT315" s="280"/>
      <c r="BU315" s="281"/>
      <c r="BV315" s="281"/>
      <c r="BW315" s="281"/>
      <c r="BX315" s="281"/>
      <c r="BY315" s="281"/>
      <c r="BZ315" s="281"/>
      <c r="CA315" s="282"/>
      <c r="CB315" s="282"/>
      <c r="CC315" s="282"/>
      <c r="CD315" s="282"/>
      <c r="CE315" s="282"/>
      <c r="CF315" s="282"/>
      <c r="CG315" s="283"/>
      <c r="CH315" s="283"/>
      <c r="CI315" s="283"/>
      <c r="CJ315" s="283"/>
      <c r="CK315" s="283"/>
      <c r="CL315" s="283"/>
      <c r="CM315" s="284"/>
      <c r="CN315" s="284"/>
      <c r="CO315" s="284"/>
      <c r="CP315" s="284"/>
      <c r="CQ315" s="284"/>
      <c r="CR315" s="284"/>
      <c r="CS315" s="283"/>
      <c r="CT315" s="283"/>
      <c r="CU315" s="283"/>
      <c r="CV315" s="283"/>
      <c r="CW315" s="283"/>
      <c r="CX315" s="283"/>
      <c r="CY315" s="273"/>
      <c r="CZ315" s="285"/>
      <c r="DA315" s="286"/>
      <c r="DB315" s="287"/>
    </row>
    <row r="316" ht="15.75" customHeight="1">
      <c r="A316" s="304"/>
      <c r="B316" s="265"/>
      <c r="C316" s="266"/>
      <c r="D316" s="266"/>
      <c r="E316" s="266"/>
      <c r="F316" s="267"/>
      <c r="G316" s="267"/>
      <c r="H316" s="267"/>
      <c r="I316" s="267"/>
      <c r="J316" s="267"/>
      <c r="K316" s="267"/>
      <c r="L316" s="267"/>
      <c r="M316" s="269"/>
      <c r="N316" s="269"/>
      <c r="O316" s="269"/>
      <c r="P316" s="269"/>
      <c r="Q316" s="269"/>
      <c r="R316" s="269"/>
      <c r="S316" s="271"/>
      <c r="T316" s="271"/>
      <c r="U316" s="271"/>
      <c r="V316" s="271"/>
      <c r="W316" s="271"/>
      <c r="X316" s="271"/>
      <c r="Y316" s="273"/>
      <c r="Z316" s="273"/>
      <c r="AA316" s="273"/>
      <c r="AB316" s="273"/>
      <c r="AC316" s="273"/>
      <c r="AD316" s="273"/>
      <c r="AE316" s="274"/>
      <c r="AF316" s="274"/>
      <c r="AG316" s="274"/>
      <c r="AH316" s="274"/>
      <c r="AI316" s="274"/>
      <c r="AJ316" s="274"/>
      <c r="AK316" s="275"/>
      <c r="AL316" s="275"/>
      <c r="AM316" s="275"/>
      <c r="AN316" s="275"/>
      <c r="AO316" s="275"/>
      <c r="AP316" s="275"/>
      <c r="AQ316" s="276"/>
      <c r="AR316" s="276"/>
      <c r="AS316" s="276"/>
      <c r="AT316" s="276"/>
      <c r="AU316" s="276"/>
      <c r="AV316" s="276"/>
      <c r="AW316" s="277"/>
      <c r="AX316" s="277"/>
      <c r="AY316" s="277"/>
      <c r="AZ316" s="277"/>
      <c r="BA316" s="277"/>
      <c r="BB316" s="277"/>
      <c r="BC316" s="278"/>
      <c r="BD316" s="278"/>
      <c r="BE316" s="278"/>
      <c r="BF316" s="278"/>
      <c r="BG316" s="278"/>
      <c r="BH316" s="278"/>
      <c r="BI316" s="279"/>
      <c r="BJ316" s="279"/>
      <c r="BK316" s="279"/>
      <c r="BL316" s="279"/>
      <c r="BM316" s="279"/>
      <c r="BN316" s="279"/>
      <c r="BO316" s="280"/>
      <c r="BP316" s="280"/>
      <c r="BQ316" s="280"/>
      <c r="BR316" s="280"/>
      <c r="BS316" s="280"/>
      <c r="BT316" s="280"/>
      <c r="BU316" s="281"/>
      <c r="BV316" s="281"/>
      <c r="BW316" s="281"/>
      <c r="BX316" s="281"/>
      <c r="BY316" s="281"/>
      <c r="BZ316" s="281"/>
      <c r="CA316" s="282"/>
      <c r="CB316" s="282"/>
      <c r="CC316" s="282"/>
      <c r="CD316" s="282"/>
      <c r="CE316" s="282"/>
      <c r="CF316" s="282"/>
      <c r="CG316" s="283"/>
      <c r="CH316" s="283"/>
      <c r="CI316" s="283"/>
      <c r="CJ316" s="283"/>
      <c r="CK316" s="283"/>
      <c r="CL316" s="283"/>
      <c r="CM316" s="284"/>
      <c r="CN316" s="284"/>
      <c r="CO316" s="284"/>
      <c r="CP316" s="284"/>
      <c r="CQ316" s="284"/>
      <c r="CR316" s="284"/>
      <c r="CS316" s="283"/>
      <c r="CT316" s="283"/>
      <c r="CU316" s="283"/>
      <c r="CV316" s="283"/>
      <c r="CW316" s="283"/>
      <c r="CX316" s="283"/>
      <c r="CY316" s="273"/>
      <c r="CZ316" s="285"/>
      <c r="DA316" s="286"/>
      <c r="DB316" s="287"/>
    </row>
    <row r="317" ht="15.75" customHeight="1">
      <c r="A317" s="304"/>
      <c r="B317" s="265"/>
      <c r="C317" s="266"/>
      <c r="D317" s="266"/>
      <c r="E317" s="266"/>
      <c r="F317" s="267"/>
      <c r="G317" s="267"/>
      <c r="H317" s="267"/>
      <c r="I317" s="267"/>
      <c r="J317" s="267"/>
      <c r="K317" s="267"/>
      <c r="L317" s="267"/>
      <c r="M317" s="269"/>
      <c r="N317" s="269"/>
      <c r="O317" s="269"/>
      <c r="P317" s="269"/>
      <c r="Q317" s="269"/>
      <c r="R317" s="269"/>
      <c r="S317" s="271"/>
      <c r="T317" s="271"/>
      <c r="U317" s="271"/>
      <c r="V317" s="271"/>
      <c r="W317" s="271"/>
      <c r="X317" s="271"/>
      <c r="Y317" s="273"/>
      <c r="Z317" s="273"/>
      <c r="AA317" s="273"/>
      <c r="AB317" s="273"/>
      <c r="AC317" s="273"/>
      <c r="AD317" s="273"/>
      <c r="AE317" s="274"/>
      <c r="AF317" s="274"/>
      <c r="AG317" s="274"/>
      <c r="AH317" s="274"/>
      <c r="AI317" s="274"/>
      <c r="AJ317" s="274"/>
      <c r="AK317" s="275"/>
      <c r="AL317" s="275"/>
      <c r="AM317" s="275"/>
      <c r="AN317" s="275"/>
      <c r="AO317" s="275"/>
      <c r="AP317" s="275"/>
      <c r="AQ317" s="276"/>
      <c r="AR317" s="276"/>
      <c r="AS317" s="276"/>
      <c r="AT317" s="276"/>
      <c r="AU317" s="276"/>
      <c r="AV317" s="276"/>
      <c r="AW317" s="277"/>
      <c r="AX317" s="277"/>
      <c r="AY317" s="277"/>
      <c r="AZ317" s="277"/>
      <c r="BA317" s="277"/>
      <c r="BB317" s="277"/>
      <c r="BC317" s="278"/>
      <c r="BD317" s="278"/>
      <c r="BE317" s="278"/>
      <c r="BF317" s="278"/>
      <c r="BG317" s="278"/>
      <c r="BH317" s="278"/>
      <c r="BI317" s="279"/>
      <c r="BJ317" s="279"/>
      <c r="BK317" s="279"/>
      <c r="BL317" s="279"/>
      <c r="BM317" s="279"/>
      <c r="BN317" s="279"/>
      <c r="BO317" s="280"/>
      <c r="BP317" s="280"/>
      <c r="BQ317" s="280"/>
      <c r="BR317" s="280"/>
      <c r="BS317" s="280"/>
      <c r="BT317" s="280"/>
      <c r="BU317" s="281"/>
      <c r="BV317" s="281"/>
      <c r="BW317" s="281"/>
      <c r="BX317" s="281"/>
      <c r="BY317" s="281"/>
      <c r="BZ317" s="281"/>
      <c r="CA317" s="282"/>
      <c r="CB317" s="282"/>
      <c r="CC317" s="282"/>
      <c r="CD317" s="282"/>
      <c r="CE317" s="282"/>
      <c r="CF317" s="282"/>
      <c r="CG317" s="283"/>
      <c r="CH317" s="283"/>
      <c r="CI317" s="283"/>
      <c r="CJ317" s="283"/>
      <c r="CK317" s="283"/>
      <c r="CL317" s="283"/>
      <c r="CM317" s="284"/>
      <c r="CN317" s="284"/>
      <c r="CO317" s="284"/>
      <c r="CP317" s="284"/>
      <c r="CQ317" s="284"/>
      <c r="CR317" s="284"/>
      <c r="CS317" s="283"/>
      <c r="CT317" s="283"/>
      <c r="CU317" s="283"/>
      <c r="CV317" s="283"/>
      <c r="CW317" s="283"/>
      <c r="CX317" s="283"/>
      <c r="CY317" s="273"/>
      <c r="CZ317" s="285"/>
      <c r="DA317" s="286"/>
      <c r="DB317" s="287"/>
    </row>
    <row r="318" ht="15.75" customHeight="1">
      <c r="A318" s="304"/>
      <c r="B318" s="265"/>
      <c r="C318" s="266"/>
      <c r="D318" s="266"/>
      <c r="E318" s="266"/>
      <c r="F318" s="267"/>
      <c r="G318" s="267"/>
      <c r="H318" s="267"/>
      <c r="I318" s="267"/>
      <c r="J318" s="267"/>
      <c r="K318" s="267"/>
      <c r="L318" s="267"/>
      <c r="M318" s="269"/>
      <c r="N318" s="269"/>
      <c r="O318" s="269"/>
      <c r="P318" s="269"/>
      <c r="Q318" s="269"/>
      <c r="R318" s="269"/>
      <c r="S318" s="271"/>
      <c r="T318" s="271"/>
      <c r="U318" s="271"/>
      <c r="V318" s="271"/>
      <c r="W318" s="271"/>
      <c r="X318" s="271"/>
      <c r="Y318" s="273"/>
      <c r="Z318" s="273"/>
      <c r="AA318" s="273"/>
      <c r="AB318" s="273"/>
      <c r="AC318" s="273"/>
      <c r="AD318" s="273"/>
      <c r="AE318" s="274"/>
      <c r="AF318" s="274"/>
      <c r="AG318" s="274"/>
      <c r="AH318" s="274"/>
      <c r="AI318" s="274"/>
      <c r="AJ318" s="274"/>
      <c r="AK318" s="275"/>
      <c r="AL318" s="275"/>
      <c r="AM318" s="275"/>
      <c r="AN318" s="275"/>
      <c r="AO318" s="275"/>
      <c r="AP318" s="275"/>
      <c r="AQ318" s="276"/>
      <c r="AR318" s="276"/>
      <c r="AS318" s="276"/>
      <c r="AT318" s="276"/>
      <c r="AU318" s="276"/>
      <c r="AV318" s="276"/>
      <c r="AW318" s="277"/>
      <c r="AX318" s="277"/>
      <c r="AY318" s="277"/>
      <c r="AZ318" s="277"/>
      <c r="BA318" s="277"/>
      <c r="BB318" s="277"/>
      <c r="BC318" s="278"/>
      <c r="BD318" s="278"/>
      <c r="BE318" s="278"/>
      <c r="BF318" s="278"/>
      <c r="BG318" s="278"/>
      <c r="BH318" s="278"/>
      <c r="BI318" s="279"/>
      <c r="BJ318" s="279"/>
      <c r="BK318" s="279"/>
      <c r="BL318" s="279"/>
      <c r="BM318" s="279"/>
      <c r="BN318" s="279"/>
      <c r="BO318" s="280"/>
      <c r="BP318" s="280"/>
      <c r="BQ318" s="280"/>
      <c r="BR318" s="280"/>
      <c r="BS318" s="280"/>
      <c r="BT318" s="280"/>
      <c r="BU318" s="281"/>
      <c r="BV318" s="281"/>
      <c r="BW318" s="281"/>
      <c r="BX318" s="281"/>
      <c r="BY318" s="281"/>
      <c r="BZ318" s="281"/>
      <c r="CA318" s="282"/>
      <c r="CB318" s="282"/>
      <c r="CC318" s="282"/>
      <c r="CD318" s="282"/>
      <c r="CE318" s="282"/>
      <c r="CF318" s="282"/>
      <c r="CG318" s="283"/>
      <c r="CH318" s="283"/>
      <c r="CI318" s="283"/>
      <c r="CJ318" s="283"/>
      <c r="CK318" s="283"/>
      <c r="CL318" s="283"/>
      <c r="CM318" s="284"/>
      <c r="CN318" s="284"/>
      <c r="CO318" s="284"/>
      <c r="CP318" s="284"/>
      <c r="CQ318" s="284"/>
      <c r="CR318" s="284"/>
      <c r="CS318" s="283"/>
      <c r="CT318" s="283"/>
      <c r="CU318" s="283"/>
      <c r="CV318" s="283"/>
      <c r="CW318" s="283"/>
      <c r="CX318" s="283"/>
      <c r="CY318" s="273"/>
      <c r="CZ318" s="285"/>
      <c r="DA318" s="286"/>
      <c r="DB318" s="287"/>
    </row>
    <row r="319" ht="15.75" customHeight="1">
      <c r="A319" s="304"/>
      <c r="B319" s="265"/>
      <c r="C319" s="266"/>
      <c r="D319" s="266"/>
      <c r="E319" s="266"/>
      <c r="F319" s="267"/>
      <c r="G319" s="267"/>
      <c r="H319" s="267"/>
      <c r="I319" s="267"/>
      <c r="J319" s="267"/>
      <c r="K319" s="267"/>
      <c r="L319" s="267"/>
      <c r="M319" s="269"/>
      <c r="N319" s="269"/>
      <c r="O319" s="269"/>
      <c r="P319" s="269"/>
      <c r="Q319" s="269"/>
      <c r="R319" s="269"/>
      <c r="S319" s="271"/>
      <c r="T319" s="271"/>
      <c r="U319" s="271"/>
      <c r="V319" s="271"/>
      <c r="W319" s="271"/>
      <c r="X319" s="271"/>
      <c r="Y319" s="273"/>
      <c r="Z319" s="273"/>
      <c r="AA319" s="273"/>
      <c r="AB319" s="273"/>
      <c r="AC319" s="273"/>
      <c r="AD319" s="273"/>
      <c r="AE319" s="274"/>
      <c r="AF319" s="274"/>
      <c r="AG319" s="274"/>
      <c r="AH319" s="274"/>
      <c r="AI319" s="274"/>
      <c r="AJ319" s="274"/>
      <c r="AK319" s="275"/>
      <c r="AL319" s="275"/>
      <c r="AM319" s="275"/>
      <c r="AN319" s="275"/>
      <c r="AO319" s="275"/>
      <c r="AP319" s="275"/>
      <c r="AQ319" s="276"/>
      <c r="AR319" s="276"/>
      <c r="AS319" s="276"/>
      <c r="AT319" s="276"/>
      <c r="AU319" s="276"/>
      <c r="AV319" s="276"/>
      <c r="AW319" s="277"/>
      <c r="AX319" s="277"/>
      <c r="AY319" s="277"/>
      <c r="AZ319" s="277"/>
      <c r="BA319" s="277"/>
      <c r="BB319" s="277"/>
      <c r="BC319" s="278"/>
      <c r="BD319" s="278"/>
      <c r="BE319" s="278"/>
      <c r="BF319" s="278"/>
      <c r="BG319" s="278"/>
      <c r="BH319" s="278"/>
      <c r="BI319" s="279"/>
      <c r="BJ319" s="279"/>
      <c r="BK319" s="279"/>
      <c r="BL319" s="279"/>
      <c r="BM319" s="279"/>
      <c r="BN319" s="279"/>
      <c r="BO319" s="280"/>
      <c r="BP319" s="280"/>
      <c r="BQ319" s="280"/>
      <c r="BR319" s="280"/>
      <c r="BS319" s="280"/>
      <c r="BT319" s="280"/>
      <c r="BU319" s="281"/>
      <c r="BV319" s="281"/>
      <c r="BW319" s="281"/>
      <c r="BX319" s="281"/>
      <c r="BY319" s="281"/>
      <c r="BZ319" s="281"/>
      <c r="CA319" s="282"/>
      <c r="CB319" s="282"/>
      <c r="CC319" s="282"/>
      <c r="CD319" s="282"/>
      <c r="CE319" s="282"/>
      <c r="CF319" s="282"/>
      <c r="CG319" s="283"/>
      <c r="CH319" s="283"/>
      <c r="CI319" s="283"/>
      <c r="CJ319" s="283"/>
      <c r="CK319" s="283"/>
      <c r="CL319" s="283"/>
      <c r="CM319" s="284"/>
      <c r="CN319" s="284"/>
      <c r="CO319" s="284"/>
      <c r="CP319" s="284"/>
      <c r="CQ319" s="284"/>
      <c r="CR319" s="284"/>
      <c r="CS319" s="283"/>
      <c r="CT319" s="283"/>
      <c r="CU319" s="283"/>
      <c r="CV319" s="283"/>
      <c r="CW319" s="283"/>
      <c r="CX319" s="283"/>
      <c r="CY319" s="273"/>
      <c r="CZ319" s="285"/>
      <c r="DA319" s="286"/>
      <c r="DB319" s="287"/>
    </row>
    <row r="320" ht="15.75" customHeight="1">
      <c r="A320" s="304"/>
      <c r="B320" s="265"/>
      <c r="C320" s="266"/>
      <c r="D320" s="266"/>
      <c r="E320" s="266"/>
      <c r="F320" s="267"/>
      <c r="G320" s="267"/>
      <c r="H320" s="267"/>
      <c r="I320" s="267"/>
      <c r="J320" s="267"/>
      <c r="K320" s="267"/>
      <c r="L320" s="267"/>
      <c r="M320" s="269"/>
      <c r="N320" s="269"/>
      <c r="O320" s="269"/>
      <c r="P320" s="269"/>
      <c r="Q320" s="269"/>
      <c r="R320" s="269"/>
      <c r="S320" s="271"/>
      <c r="T320" s="271"/>
      <c r="U320" s="271"/>
      <c r="V320" s="271"/>
      <c r="W320" s="271"/>
      <c r="X320" s="271"/>
      <c r="Y320" s="273"/>
      <c r="Z320" s="273"/>
      <c r="AA320" s="273"/>
      <c r="AB320" s="273"/>
      <c r="AC320" s="273"/>
      <c r="AD320" s="273"/>
      <c r="AE320" s="274"/>
      <c r="AF320" s="274"/>
      <c r="AG320" s="274"/>
      <c r="AH320" s="274"/>
      <c r="AI320" s="274"/>
      <c r="AJ320" s="274"/>
      <c r="AK320" s="275"/>
      <c r="AL320" s="275"/>
      <c r="AM320" s="275"/>
      <c r="AN320" s="275"/>
      <c r="AO320" s="275"/>
      <c r="AP320" s="275"/>
      <c r="AQ320" s="276"/>
      <c r="AR320" s="276"/>
      <c r="AS320" s="276"/>
      <c r="AT320" s="276"/>
      <c r="AU320" s="276"/>
      <c r="AV320" s="276"/>
      <c r="AW320" s="277"/>
      <c r="AX320" s="277"/>
      <c r="AY320" s="277"/>
      <c r="AZ320" s="277"/>
      <c r="BA320" s="277"/>
      <c r="BB320" s="277"/>
      <c r="BC320" s="278"/>
      <c r="BD320" s="278"/>
      <c r="BE320" s="278"/>
      <c r="BF320" s="278"/>
      <c r="BG320" s="278"/>
      <c r="BH320" s="278"/>
      <c r="BI320" s="279"/>
      <c r="BJ320" s="279"/>
      <c r="BK320" s="279"/>
      <c r="BL320" s="279"/>
      <c r="BM320" s="279"/>
      <c r="BN320" s="279"/>
      <c r="BO320" s="280"/>
      <c r="BP320" s="280"/>
      <c r="BQ320" s="280"/>
      <c r="BR320" s="280"/>
      <c r="BS320" s="280"/>
      <c r="BT320" s="280"/>
      <c r="BU320" s="281"/>
      <c r="BV320" s="281"/>
      <c r="BW320" s="281"/>
      <c r="BX320" s="281"/>
      <c r="BY320" s="281"/>
      <c r="BZ320" s="281"/>
      <c r="CA320" s="282"/>
      <c r="CB320" s="282"/>
      <c r="CC320" s="282"/>
      <c r="CD320" s="282"/>
      <c r="CE320" s="282"/>
      <c r="CF320" s="282"/>
      <c r="CG320" s="283"/>
      <c r="CH320" s="283"/>
      <c r="CI320" s="283"/>
      <c r="CJ320" s="283"/>
      <c r="CK320" s="283"/>
      <c r="CL320" s="283"/>
      <c r="CM320" s="284"/>
      <c r="CN320" s="284"/>
      <c r="CO320" s="284"/>
      <c r="CP320" s="284"/>
      <c r="CQ320" s="284"/>
      <c r="CR320" s="284"/>
      <c r="CS320" s="283"/>
      <c r="CT320" s="283"/>
      <c r="CU320" s="283"/>
      <c r="CV320" s="283"/>
      <c r="CW320" s="283"/>
      <c r="CX320" s="283"/>
      <c r="CY320" s="273"/>
      <c r="CZ320" s="285"/>
      <c r="DA320" s="286"/>
      <c r="DB320" s="287"/>
    </row>
    <row r="321" ht="15.75" customHeight="1">
      <c r="A321" s="304"/>
      <c r="B321" s="265"/>
      <c r="C321" s="266"/>
      <c r="D321" s="266"/>
      <c r="E321" s="266"/>
      <c r="F321" s="267"/>
      <c r="G321" s="267"/>
      <c r="H321" s="267"/>
      <c r="I321" s="267"/>
      <c r="J321" s="267"/>
      <c r="K321" s="267"/>
      <c r="L321" s="267"/>
      <c r="M321" s="269"/>
      <c r="N321" s="269"/>
      <c r="O321" s="269"/>
      <c r="P321" s="269"/>
      <c r="Q321" s="269"/>
      <c r="R321" s="269"/>
      <c r="S321" s="271"/>
      <c r="T321" s="271"/>
      <c r="U321" s="271"/>
      <c r="V321" s="271"/>
      <c r="W321" s="271"/>
      <c r="X321" s="271"/>
      <c r="Y321" s="273"/>
      <c r="Z321" s="273"/>
      <c r="AA321" s="273"/>
      <c r="AB321" s="273"/>
      <c r="AC321" s="273"/>
      <c r="AD321" s="273"/>
      <c r="AE321" s="274"/>
      <c r="AF321" s="274"/>
      <c r="AG321" s="274"/>
      <c r="AH321" s="274"/>
      <c r="AI321" s="274"/>
      <c r="AJ321" s="274"/>
      <c r="AK321" s="275"/>
      <c r="AL321" s="275"/>
      <c r="AM321" s="275"/>
      <c r="AN321" s="275"/>
      <c r="AO321" s="275"/>
      <c r="AP321" s="275"/>
      <c r="AQ321" s="276"/>
      <c r="AR321" s="276"/>
      <c r="AS321" s="276"/>
      <c r="AT321" s="276"/>
      <c r="AU321" s="276"/>
      <c r="AV321" s="276"/>
      <c r="AW321" s="277"/>
      <c r="AX321" s="277"/>
      <c r="AY321" s="277"/>
      <c r="AZ321" s="277"/>
      <c r="BA321" s="277"/>
      <c r="BB321" s="277"/>
      <c r="BC321" s="278"/>
      <c r="BD321" s="278"/>
      <c r="BE321" s="278"/>
      <c r="BF321" s="278"/>
      <c r="BG321" s="278"/>
      <c r="BH321" s="278"/>
      <c r="BI321" s="279"/>
      <c r="BJ321" s="279"/>
      <c r="BK321" s="279"/>
      <c r="BL321" s="279"/>
      <c r="BM321" s="279"/>
      <c r="BN321" s="279"/>
      <c r="BO321" s="280"/>
      <c r="BP321" s="280"/>
      <c r="BQ321" s="280"/>
      <c r="BR321" s="280"/>
      <c r="BS321" s="280"/>
      <c r="BT321" s="280"/>
      <c r="BU321" s="281"/>
      <c r="BV321" s="281"/>
      <c r="BW321" s="281"/>
      <c r="BX321" s="281"/>
      <c r="BY321" s="281"/>
      <c r="BZ321" s="281"/>
      <c r="CA321" s="282"/>
      <c r="CB321" s="282"/>
      <c r="CC321" s="282"/>
      <c r="CD321" s="282"/>
      <c r="CE321" s="282"/>
      <c r="CF321" s="282"/>
      <c r="CG321" s="283"/>
      <c r="CH321" s="283"/>
      <c r="CI321" s="283"/>
      <c r="CJ321" s="283"/>
      <c r="CK321" s="283"/>
      <c r="CL321" s="283"/>
      <c r="CM321" s="284"/>
      <c r="CN321" s="284"/>
      <c r="CO321" s="284"/>
      <c r="CP321" s="284"/>
      <c r="CQ321" s="284"/>
      <c r="CR321" s="284"/>
      <c r="CS321" s="283"/>
      <c r="CT321" s="283"/>
      <c r="CU321" s="283"/>
      <c r="CV321" s="283"/>
      <c r="CW321" s="283"/>
      <c r="CX321" s="283"/>
      <c r="CY321" s="273"/>
      <c r="CZ321" s="285"/>
      <c r="DA321" s="286"/>
      <c r="DB321" s="287"/>
    </row>
    <row r="322" ht="15.75" customHeight="1">
      <c r="A322" s="304"/>
      <c r="B322" s="265"/>
      <c r="C322" s="266"/>
      <c r="D322" s="266"/>
      <c r="E322" s="266"/>
      <c r="F322" s="267"/>
      <c r="G322" s="267"/>
      <c r="H322" s="267"/>
      <c r="I322" s="267"/>
      <c r="J322" s="267"/>
      <c r="K322" s="267"/>
      <c r="L322" s="267"/>
      <c r="M322" s="269"/>
      <c r="N322" s="269"/>
      <c r="O322" s="269"/>
      <c r="P322" s="269"/>
      <c r="Q322" s="269"/>
      <c r="R322" s="269"/>
      <c r="S322" s="271"/>
      <c r="T322" s="271"/>
      <c r="U322" s="271"/>
      <c r="V322" s="271"/>
      <c r="W322" s="271"/>
      <c r="X322" s="271"/>
      <c r="Y322" s="273"/>
      <c r="Z322" s="273"/>
      <c r="AA322" s="273"/>
      <c r="AB322" s="273"/>
      <c r="AC322" s="273"/>
      <c r="AD322" s="273"/>
      <c r="AE322" s="274"/>
      <c r="AF322" s="274"/>
      <c r="AG322" s="274"/>
      <c r="AH322" s="274"/>
      <c r="AI322" s="274"/>
      <c r="AJ322" s="274"/>
      <c r="AK322" s="275"/>
      <c r="AL322" s="275"/>
      <c r="AM322" s="275"/>
      <c r="AN322" s="275"/>
      <c r="AO322" s="275"/>
      <c r="AP322" s="275"/>
      <c r="AQ322" s="276"/>
      <c r="AR322" s="276"/>
      <c r="AS322" s="276"/>
      <c r="AT322" s="276"/>
      <c r="AU322" s="276"/>
      <c r="AV322" s="276"/>
      <c r="AW322" s="277"/>
      <c r="AX322" s="277"/>
      <c r="AY322" s="277"/>
      <c r="AZ322" s="277"/>
      <c r="BA322" s="277"/>
      <c r="BB322" s="277"/>
      <c r="BC322" s="278"/>
      <c r="BD322" s="278"/>
      <c r="BE322" s="278"/>
      <c r="BF322" s="278"/>
      <c r="BG322" s="278"/>
      <c r="BH322" s="278"/>
      <c r="BI322" s="279"/>
      <c r="BJ322" s="279"/>
      <c r="BK322" s="279"/>
      <c r="BL322" s="279"/>
      <c r="BM322" s="279"/>
      <c r="BN322" s="279"/>
      <c r="BO322" s="280"/>
      <c r="BP322" s="280"/>
      <c r="BQ322" s="280"/>
      <c r="BR322" s="280"/>
      <c r="BS322" s="280"/>
      <c r="BT322" s="280"/>
      <c r="BU322" s="281"/>
      <c r="BV322" s="281"/>
      <c r="BW322" s="281"/>
      <c r="BX322" s="281"/>
      <c r="BY322" s="281"/>
      <c r="BZ322" s="281"/>
      <c r="CA322" s="282"/>
      <c r="CB322" s="282"/>
      <c r="CC322" s="282"/>
      <c r="CD322" s="282"/>
      <c r="CE322" s="282"/>
      <c r="CF322" s="282"/>
      <c r="CG322" s="283"/>
      <c r="CH322" s="283"/>
      <c r="CI322" s="283"/>
      <c r="CJ322" s="283"/>
      <c r="CK322" s="283"/>
      <c r="CL322" s="283"/>
      <c r="CM322" s="284"/>
      <c r="CN322" s="284"/>
      <c r="CO322" s="284"/>
      <c r="CP322" s="284"/>
      <c r="CQ322" s="284"/>
      <c r="CR322" s="284"/>
      <c r="CS322" s="283"/>
      <c r="CT322" s="283"/>
      <c r="CU322" s="283"/>
      <c r="CV322" s="283"/>
      <c r="CW322" s="283"/>
      <c r="CX322" s="283"/>
      <c r="CY322" s="273"/>
      <c r="CZ322" s="285"/>
      <c r="DA322" s="286"/>
      <c r="DB322" s="287"/>
    </row>
    <row r="323" ht="15.75" customHeight="1">
      <c r="A323" s="304"/>
      <c r="B323" s="265"/>
      <c r="C323" s="266"/>
      <c r="D323" s="266"/>
      <c r="E323" s="266"/>
      <c r="F323" s="267"/>
      <c r="G323" s="267"/>
      <c r="H323" s="267"/>
      <c r="I323" s="267"/>
      <c r="J323" s="267"/>
      <c r="K323" s="267"/>
      <c r="L323" s="267"/>
      <c r="M323" s="269"/>
      <c r="N323" s="269"/>
      <c r="O323" s="269"/>
      <c r="P323" s="269"/>
      <c r="Q323" s="269"/>
      <c r="R323" s="269"/>
      <c r="S323" s="271"/>
      <c r="T323" s="271"/>
      <c r="U323" s="271"/>
      <c r="V323" s="271"/>
      <c r="W323" s="271"/>
      <c r="X323" s="271"/>
      <c r="Y323" s="273"/>
      <c r="Z323" s="273"/>
      <c r="AA323" s="273"/>
      <c r="AB323" s="273"/>
      <c r="AC323" s="273"/>
      <c r="AD323" s="273"/>
      <c r="AE323" s="274"/>
      <c r="AF323" s="274"/>
      <c r="AG323" s="274"/>
      <c r="AH323" s="274"/>
      <c r="AI323" s="274"/>
      <c r="AJ323" s="274"/>
      <c r="AK323" s="275"/>
      <c r="AL323" s="275"/>
      <c r="AM323" s="275"/>
      <c r="AN323" s="275"/>
      <c r="AO323" s="275"/>
      <c r="AP323" s="275"/>
      <c r="AQ323" s="276"/>
      <c r="AR323" s="276"/>
      <c r="AS323" s="276"/>
      <c r="AT323" s="276"/>
      <c r="AU323" s="276"/>
      <c r="AV323" s="276"/>
      <c r="AW323" s="277"/>
      <c r="AX323" s="277"/>
      <c r="AY323" s="277"/>
      <c r="AZ323" s="277"/>
      <c r="BA323" s="277"/>
      <c r="BB323" s="277"/>
      <c r="BC323" s="278"/>
      <c r="BD323" s="278"/>
      <c r="BE323" s="278"/>
      <c r="BF323" s="278"/>
      <c r="BG323" s="278"/>
      <c r="BH323" s="278"/>
      <c r="BI323" s="279"/>
      <c r="BJ323" s="279"/>
      <c r="BK323" s="279"/>
      <c r="BL323" s="279"/>
      <c r="BM323" s="279"/>
      <c r="BN323" s="279"/>
      <c r="BO323" s="280"/>
      <c r="BP323" s="280"/>
      <c r="BQ323" s="280"/>
      <c r="BR323" s="280"/>
      <c r="BS323" s="280"/>
      <c r="BT323" s="280"/>
      <c r="BU323" s="281"/>
      <c r="BV323" s="281"/>
      <c r="BW323" s="281"/>
      <c r="BX323" s="281"/>
      <c r="BY323" s="281"/>
      <c r="BZ323" s="281"/>
      <c r="CA323" s="282"/>
      <c r="CB323" s="282"/>
      <c r="CC323" s="282"/>
      <c r="CD323" s="282"/>
      <c r="CE323" s="282"/>
      <c r="CF323" s="282"/>
      <c r="CG323" s="283"/>
      <c r="CH323" s="283"/>
      <c r="CI323" s="283"/>
      <c r="CJ323" s="283"/>
      <c r="CK323" s="283"/>
      <c r="CL323" s="283"/>
      <c r="CM323" s="284"/>
      <c r="CN323" s="284"/>
      <c r="CO323" s="284"/>
      <c r="CP323" s="284"/>
      <c r="CQ323" s="284"/>
      <c r="CR323" s="284"/>
      <c r="CS323" s="283"/>
      <c r="CT323" s="283"/>
      <c r="CU323" s="283"/>
      <c r="CV323" s="283"/>
      <c r="CW323" s="283"/>
      <c r="CX323" s="283"/>
      <c r="CY323" s="273"/>
      <c r="CZ323" s="285"/>
      <c r="DA323" s="286"/>
      <c r="DB323" s="287"/>
    </row>
    <row r="324" ht="15.75" customHeight="1">
      <c r="A324" s="304"/>
      <c r="B324" s="265"/>
      <c r="C324" s="266"/>
      <c r="D324" s="266"/>
      <c r="E324" s="266"/>
      <c r="F324" s="267"/>
      <c r="G324" s="267"/>
      <c r="H324" s="267"/>
      <c r="I324" s="267"/>
      <c r="J324" s="267"/>
      <c r="K324" s="267"/>
      <c r="L324" s="267"/>
      <c r="M324" s="269"/>
      <c r="N324" s="269"/>
      <c r="O324" s="269"/>
      <c r="P324" s="269"/>
      <c r="Q324" s="269"/>
      <c r="R324" s="269"/>
      <c r="S324" s="271"/>
      <c r="T324" s="271"/>
      <c r="U324" s="271"/>
      <c r="V324" s="271"/>
      <c r="W324" s="271"/>
      <c r="X324" s="271"/>
      <c r="Y324" s="273"/>
      <c r="Z324" s="273"/>
      <c r="AA324" s="273"/>
      <c r="AB324" s="273"/>
      <c r="AC324" s="273"/>
      <c r="AD324" s="273"/>
      <c r="AE324" s="274"/>
      <c r="AF324" s="274"/>
      <c r="AG324" s="274"/>
      <c r="AH324" s="274"/>
      <c r="AI324" s="274"/>
      <c r="AJ324" s="274"/>
      <c r="AK324" s="275"/>
      <c r="AL324" s="275"/>
      <c r="AM324" s="275"/>
      <c r="AN324" s="275"/>
      <c r="AO324" s="275"/>
      <c r="AP324" s="275"/>
      <c r="AQ324" s="276"/>
      <c r="AR324" s="276"/>
      <c r="AS324" s="276"/>
      <c r="AT324" s="276"/>
      <c r="AU324" s="276"/>
      <c r="AV324" s="276"/>
      <c r="AW324" s="277"/>
      <c r="AX324" s="277"/>
      <c r="AY324" s="277"/>
      <c r="AZ324" s="277"/>
      <c r="BA324" s="277"/>
      <c r="BB324" s="277"/>
      <c r="BC324" s="278"/>
      <c r="BD324" s="278"/>
      <c r="BE324" s="278"/>
      <c r="BF324" s="278"/>
      <c r="BG324" s="278"/>
      <c r="BH324" s="278"/>
      <c r="BI324" s="279"/>
      <c r="BJ324" s="279"/>
      <c r="BK324" s="279"/>
      <c r="BL324" s="279"/>
      <c r="BM324" s="279"/>
      <c r="BN324" s="279"/>
      <c r="BO324" s="280"/>
      <c r="BP324" s="280"/>
      <c r="BQ324" s="280"/>
      <c r="BR324" s="280"/>
      <c r="BS324" s="280"/>
      <c r="BT324" s="280"/>
      <c r="BU324" s="281"/>
      <c r="BV324" s="281"/>
      <c r="BW324" s="281"/>
      <c r="BX324" s="281"/>
      <c r="BY324" s="281"/>
      <c r="BZ324" s="281"/>
      <c r="CA324" s="282"/>
      <c r="CB324" s="282"/>
      <c r="CC324" s="282"/>
      <c r="CD324" s="282"/>
      <c r="CE324" s="282"/>
      <c r="CF324" s="282"/>
      <c r="CG324" s="283"/>
      <c r="CH324" s="283"/>
      <c r="CI324" s="283"/>
      <c r="CJ324" s="283"/>
      <c r="CK324" s="283"/>
      <c r="CL324" s="283"/>
      <c r="CM324" s="284"/>
      <c r="CN324" s="284"/>
      <c r="CO324" s="284"/>
      <c r="CP324" s="284"/>
      <c r="CQ324" s="284"/>
      <c r="CR324" s="284"/>
      <c r="CS324" s="283"/>
      <c r="CT324" s="283"/>
      <c r="CU324" s="283"/>
      <c r="CV324" s="283"/>
      <c r="CW324" s="283"/>
      <c r="CX324" s="283"/>
      <c r="CY324" s="273"/>
      <c r="CZ324" s="285"/>
      <c r="DA324" s="286"/>
      <c r="DB324" s="287"/>
    </row>
    <row r="325" ht="15.75" customHeight="1">
      <c r="A325" s="304"/>
      <c r="B325" s="265"/>
      <c r="C325" s="266"/>
      <c r="D325" s="266"/>
      <c r="E325" s="266"/>
      <c r="F325" s="267"/>
      <c r="G325" s="267"/>
      <c r="H325" s="267"/>
      <c r="I325" s="267"/>
      <c r="J325" s="267"/>
      <c r="K325" s="267"/>
      <c r="L325" s="267"/>
      <c r="M325" s="269"/>
      <c r="N325" s="269"/>
      <c r="O325" s="269"/>
      <c r="P325" s="269"/>
      <c r="Q325" s="269"/>
      <c r="R325" s="269"/>
      <c r="S325" s="271"/>
      <c r="T325" s="271"/>
      <c r="U325" s="271"/>
      <c r="V325" s="271"/>
      <c r="W325" s="271"/>
      <c r="X325" s="271"/>
      <c r="Y325" s="273"/>
      <c r="Z325" s="273"/>
      <c r="AA325" s="273"/>
      <c r="AB325" s="273"/>
      <c r="AC325" s="273"/>
      <c r="AD325" s="273"/>
      <c r="AE325" s="274"/>
      <c r="AF325" s="274"/>
      <c r="AG325" s="274"/>
      <c r="AH325" s="274"/>
      <c r="AI325" s="274"/>
      <c r="AJ325" s="274"/>
      <c r="AK325" s="275"/>
      <c r="AL325" s="275"/>
      <c r="AM325" s="275"/>
      <c r="AN325" s="275"/>
      <c r="AO325" s="275"/>
      <c r="AP325" s="275"/>
      <c r="AQ325" s="276"/>
      <c r="AR325" s="276"/>
      <c r="AS325" s="276"/>
      <c r="AT325" s="276"/>
      <c r="AU325" s="276"/>
      <c r="AV325" s="276"/>
      <c r="AW325" s="277"/>
      <c r="AX325" s="277"/>
      <c r="AY325" s="277"/>
      <c r="AZ325" s="277"/>
      <c r="BA325" s="277"/>
      <c r="BB325" s="277"/>
      <c r="BC325" s="278"/>
      <c r="BD325" s="278"/>
      <c r="BE325" s="278"/>
      <c r="BF325" s="278"/>
      <c r="BG325" s="278"/>
      <c r="BH325" s="278"/>
      <c r="BI325" s="279"/>
      <c r="BJ325" s="279"/>
      <c r="BK325" s="279"/>
      <c r="BL325" s="279"/>
      <c r="BM325" s="279"/>
      <c r="BN325" s="279"/>
      <c r="BO325" s="280"/>
      <c r="BP325" s="280"/>
      <c r="BQ325" s="280"/>
      <c r="BR325" s="280"/>
      <c r="BS325" s="280"/>
      <c r="BT325" s="280"/>
      <c r="BU325" s="281"/>
      <c r="BV325" s="281"/>
      <c r="BW325" s="281"/>
      <c r="BX325" s="281"/>
      <c r="BY325" s="281"/>
      <c r="BZ325" s="281"/>
      <c r="CA325" s="282"/>
      <c r="CB325" s="282"/>
      <c r="CC325" s="282"/>
      <c r="CD325" s="282"/>
      <c r="CE325" s="282"/>
      <c r="CF325" s="282"/>
      <c r="CG325" s="283"/>
      <c r="CH325" s="283"/>
      <c r="CI325" s="283"/>
      <c r="CJ325" s="283"/>
      <c r="CK325" s="283"/>
      <c r="CL325" s="283"/>
      <c r="CM325" s="284"/>
      <c r="CN325" s="284"/>
      <c r="CO325" s="284"/>
      <c r="CP325" s="284"/>
      <c r="CQ325" s="284"/>
      <c r="CR325" s="284"/>
      <c r="CS325" s="283"/>
      <c r="CT325" s="283"/>
      <c r="CU325" s="283"/>
      <c r="CV325" s="283"/>
      <c r="CW325" s="283"/>
      <c r="CX325" s="283"/>
      <c r="CY325" s="273"/>
      <c r="CZ325" s="285"/>
      <c r="DA325" s="286"/>
      <c r="DB325" s="287"/>
    </row>
    <row r="326" ht="15.75" customHeight="1">
      <c r="A326" s="304"/>
      <c r="B326" s="265"/>
      <c r="C326" s="266"/>
      <c r="D326" s="266"/>
      <c r="E326" s="266"/>
      <c r="F326" s="267"/>
      <c r="G326" s="267"/>
      <c r="H326" s="267"/>
      <c r="I326" s="267"/>
      <c r="J326" s="267"/>
      <c r="K326" s="267"/>
      <c r="L326" s="267"/>
      <c r="M326" s="269"/>
      <c r="N326" s="269"/>
      <c r="O326" s="269"/>
      <c r="P326" s="269"/>
      <c r="Q326" s="269"/>
      <c r="R326" s="269"/>
      <c r="S326" s="271"/>
      <c r="T326" s="271"/>
      <c r="U326" s="271"/>
      <c r="V326" s="271"/>
      <c r="W326" s="271"/>
      <c r="X326" s="271"/>
      <c r="Y326" s="273"/>
      <c r="Z326" s="273"/>
      <c r="AA326" s="273"/>
      <c r="AB326" s="273"/>
      <c r="AC326" s="273"/>
      <c r="AD326" s="273"/>
      <c r="AE326" s="274"/>
      <c r="AF326" s="274"/>
      <c r="AG326" s="274"/>
      <c r="AH326" s="274"/>
      <c r="AI326" s="274"/>
      <c r="AJ326" s="274"/>
      <c r="AK326" s="275"/>
      <c r="AL326" s="275"/>
      <c r="AM326" s="275"/>
      <c r="AN326" s="275"/>
      <c r="AO326" s="275"/>
      <c r="AP326" s="275"/>
      <c r="AQ326" s="276"/>
      <c r="AR326" s="276"/>
      <c r="AS326" s="276"/>
      <c r="AT326" s="276"/>
      <c r="AU326" s="276"/>
      <c r="AV326" s="276"/>
      <c r="AW326" s="277"/>
      <c r="AX326" s="277"/>
      <c r="AY326" s="277"/>
      <c r="AZ326" s="277"/>
      <c r="BA326" s="277"/>
      <c r="BB326" s="277"/>
      <c r="BC326" s="278"/>
      <c r="BD326" s="278"/>
      <c r="BE326" s="278"/>
      <c r="BF326" s="278"/>
      <c r="BG326" s="278"/>
      <c r="BH326" s="278"/>
      <c r="BI326" s="279"/>
      <c r="BJ326" s="279"/>
      <c r="BK326" s="279"/>
      <c r="BL326" s="279"/>
      <c r="BM326" s="279"/>
      <c r="BN326" s="279"/>
      <c r="BO326" s="280"/>
      <c r="BP326" s="280"/>
      <c r="BQ326" s="280"/>
      <c r="BR326" s="280"/>
      <c r="BS326" s="280"/>
      <c r="BT326" s="280"/>
      <c r="BU326" s="281"/>
      <c r="BV326" s="281"/>
      <c r="BW326" s="281"/>
      <c r="BX326" s="281"/>
      <c r="BY326" s="281"/>
      <c r="BZ326" s="281"/>
      <c r="CA326" s="282"/>
      <c r="CB326" s="282"/>
      <c r="CC326" s="282"/>
      <c r="CD326" s="282"/>
      <c r="CE326" s="282"/>
      <c r="CF326" s="282"/>
      <c r="CG326" s="283"/>
      <c r="CH326" s="283"/>
      <c r="CI326" s="283"/>
      <c r="CJ326" s="283"/>
      <c r="CK326" s="283"/>
      <c r="CL326" s="283"/>
      <c r="CM326" s="284"/>
      <c r="CN326" s="284"/>
      <c r="CO326" s="284"/>
      <c r="CP326" s="284"/>
      <c r="CQ326" s="284"/>
      <c r="CR326" s="284"/>
      <c r="CS326" s="283"/>
      <c r="CT326" s="283"/>
      <c r="CU326" s="283"/>
      <c r="CV326" s="283"/>
      <c r="CW326" s="283"/>
      <c r="CX326" s="283"/>
      <c r="CY326" s="273"/>
      <c r="CZ326" s="285"/>
      <c r="DA326" s="286"/>
      <c r="DB326" s="287"/>
    </row>
    <row r="327" ht="15.75" customHeight="1">
      <c r="A327" s="304"/>
      <c r="B327" s="265"/>
      <c r="C327" s="266"/>
      <c r="D327" s="266"/>
      <c r="E327" s="266"/>
      <c r="F327" s="267"/>
      <c r="G327" s="267"/>
      <c r="H327" s="267"/>
      <c r="I327" s="267"/>
      <c r="J327" s="267"/>
      <c r="K327" s="267"/>
      <c r="L327" s="267"/>
      <c r="M327" s="269"/>
      <c r="N327" s="269"/>
      <c r="O327" s="269"/>
      <c r="P327" s="269"/>
      <c r="Q327" s="269"/>
      <c r="R327" s="269"/>
      <c r="S327" s="271"/>
      <c r="T327" s="271"/>
      <c r="U327" s="271"/>
      <c r="V327" s="271"/>
      <c r="W327" s="271"/>
      <c r="X327" s="271"/>
      <c r="Y327" s="273"/>
      <c r="Z327" s="273"/>
      <c r="AA327" s="273"/>
      <c r="AB327" s="273"/>
      <c r="AC327" s="273"/>
      <c r="AD327" s="273"/>
      <c r="AE327" s="274"/>
      <c r="AF327" s="274"/>
      <c r="AG327" s="274"/>
      <c r="AH327" s="274"/>
      <c r="AI327" s="274"/>
      <c r="AJ327" s="274"/>
      <c r="AK327" s="275"/>
      <c r="AL327" s="275"/>
      <c r="AM327" s="275"/>
      <c r="AN327" s="275"/>
      <c r="AO327" s="275"/>
      <c r="AP327" s="275"/>
      <c r="AQ327" s="276"/>
      <c r="AR327" s="276"/>
      <c r="AS327" s="276"/>
      <c r="AT327" s="276"/>
      <c r="AU327" s="276"/>
      <c r="AV327" s="276"/>
      <c r="AW327" s="277"/>
      <c r="AX327" s="277"/>
      <c r="AY327" s="277"/>
      <c r="AZ327" s="277"/>
      <c r="BA327" s="277"/>
      <c r="BB327" s="277"/>
      <c r="BC327" s="278"/>
      <c r="BD327" s="278"/>
      <c r="BE327" s="278"/>
      <c r="BF327" s="278"/>
      <c r="BG327" s="278"/>
      <c r="BH327" s="278"/>
      <c r="BI327" s="279"/>
      <c r="BJ327" s="279"/>
      <c r="BK327" s="279"/>
      <c r="BL327" s="279"/>
      <c r="BM327" s="279"/>
      <c r="BN327" s="279"/>
      <c r="BO327" s="280"/>
      <c r="BP327" s="280"/>
      <c r="BQ327" s="280"/>
      <c r="BR327" s="280"/>
      <c r="BS327" s="280"/>
      <c r="BT327" s="280"/>
      <c r="BU327" s="281"/>
      <c r="BV327" s="281"/>
      <c r="BW327" s="281"/>
      <c r="BX327" s="281"/>
      <c r="BY327" s="281"/>
      <c r="BZ327" s="281"/>
      <c r="CA327" s="282"/>
      <c r="CB327" s="282"/>
      <c r="CC327" s="282"/>
      <c r="CD327" s="282"/>
      <c r="CE327" s="282"/>
      <c r="CF327" s="282"/>
      <c r="CG327" s="283"/>
      <c r="CH327" s="283"/>
      <c r="CI327" s="283"/>
      <c r="CJ327" s="283"/>
      <c r="CK327" s="283"/>
      <c r="CL327" s="283"/>
      <c r="CM327" s="284"/>
      <c r="CN327" s="284"/>
      <c r="CO327" s="284"/>
      <c r="CP327" s="284"/>
      <c r="CQ327" s="284"/>
      <c r="CR327" s="284"/>
      <c r="CS327" s="283"/>
      <c r="CT327" s="283"/>
      <c r="CU327" s="283"/>
      <c r="CV327" s="283"/>
      <c r="CW327" s="283"/>
      <c r="CX327" s="283"/>
      <c r="CY327" s="273"/>
      <c r="CZ327" s="285"/>
      <c r="DA327" s="286"/>
      <c r="DB327" s="287"/>
    </row>
    <row r="328" ht="15.75" customHeight="1">
      <c r="A328" s="304"/>
      <c r="B328" s="265"/>
      <c r="C328" s="266"/>
      <c r="D328" s="266"/>
      <c r="E328" s="266"/>
      <c r="F328" s="267"/>
      <c r="G328" s="267"/>
      <c r="H328" s="267"/>
      <c r="I328" s="267"/>
      <c r="J328" s="267"/>
      <c r="K328" s="267"/>
      <c r="L328" s="267"/>
      <c r="M328" s="269"/>
      <c r="N328" s="269"/>
      <c r="O328" s="269"/>
      <c r="P328" s="269"/>
      <c r="Q328" s="269"/>
      <c r="R328" s="269"/>
      <c r="S328" s="271"/>
      <c r="T328" s="271"/>
      <c r="U328" s="271"/>
      <c r="V328" s="271"/>
      <c r="W328" s="271"/>
      <c r="X328" s="271"/>
      <c r="Y328" s="273"/>
      <c r="Z328" s="273"/>
      <c r="AA328" s="273"/>
      <c r="AB328" s="273"/>
      <c r="AC328" s="273"/>
      <c r="AD328" s="273"/>
      <c r="AE328" s="274"/>
      <c r="AF328" s="274"/>
      <c r="AG328" s="274"/>
      <c r="AH328" s="274"/>
      <c r="AI328" s="274"/>
      <c r="AJ328" s="274"/>
      <c r="AK328" s="275"/>
      <c r="AL328" s="275"/>
      <c r="AM328" s="275"/>
      <c r="AN328" s="275"/>
      <c r="AO328" s="275"/>
      <c r="AP328" s="275"/>
      <c r="AQ328" s="276"/>
      <c r="AR328" s="276"/>
      <c r="AS328" s="276"/>
      <c r="AT328" s="276"/>
      <c r="AU328" s="276"/>
      <c r="AV328" s="276"/>
      <c r="AW328" s="277"/>
      <c r="AX328" s="277"/>
      <c r="AY328" s="277"/>
      <c r="AZ328" s="277"/>
      <c r="BA328" s="277"/>
      <c r="BB328" s="277"/>
      <c r="BC328" s="278"/>
      <c r="BD328" s="278"/>
      <c r="BE328" s="278"/>
      <c r="BF328" s="278"/>
      <c r="BG328" s="278"/>
      <c r="BH328" s="278"/>
      <c r="BI328" s="279"/>
      <c r="BJ328" s="279"/>
      <c r="BK328" s="279"/>
      <c r="BL328" s="279"/>
      <c r="BM328" s="279"/>
      <c r="BN328" s="279"/>
      <c r="BO328" s="280"/>
      <c r="BP328" s="280"/>
      <c r="BQ328" s="280"/>
      <c r="BR328" s="280"/>
      <c r="BS328" s="280"/>
      <c r="BT328" s="280"/>
      <c r="BU328" s="281"/>
      <c r="BV328" s="281"/>
      <c r="BW328" s="281"/>
      <c r="BX328" s="281"/>
      <c r="BY328" s="281"/>
      <c r="BZ328" s="281"/>
      <c r="CA328" s="282"/>
      <c r="CB328" s="282"/>
      <c r="CC328" s="282"/>
      <c r="CD328" s="282"/>
      <c r="CE328" s="282"/>
      <c r="CF328" s="282"/>
      <c r="CG328" s="283"/>
      <c r="CH328" s="283"/>
      <c r="CI328" s="283"/>
      <c r="CJ328" s="283"/>
      <c r="CK328" s="283"/>
      <c r="CL328" s="283"/>
      <c r="CM328" s="284"/>
      <c r="CN328" s="284"/>
      <c r="CO328" s="284"/>
      <c r="CP328" s="284"/>
      <c r="CQ328" s="284"/>
      <c r="CR328" s="284"/>
      <c r="CS328" s="283"/>
      <c r="CT328" s="283"/>
      <c r="CU328" s="283"/>
      <c r="CV328" s="283"/>
      <c r="CW328" s="283"/>
      <c r="CX328" s="283"/>
      <c r="CY328" s="273"/>
      <c r="CZ328" s="285"/>
      <c r="DA328" s="286"/>
      <c r="DB328" s="287"/>
    </row>
    <row r="329" ht="15.75" customHeight="1">
      <c r="A329" s="304"/>
      <c r="B329" s="265"/>
      <c r="C329" s="266"/>
      <c r="D329" s="266"/>
      <c r="E329" s="266"/>
      <c r="F329" s="267"/>
      <c r="G329" s="267"/>
      <c r="H329" s="267"/>
      <c r="I329" s="267"/>
      <c r="J329" s="267"/>
      <c r="K329" s="267"/>
      <c r="L329" s="267"/>
      <c r="M329" s="269"/>
      <c r="N329" s="269"/>
      <c r="O329" s="269"/>
      <c r="P329" s="269"/>
      <c r="Q329" s="269"/>
      <c r="R329" s="269"/>
      <c r="S329" s="271"/>
      <c r="T329" s="271"/>
      <c r="U329" s="271"/>
      <c r="V329" s="271"/>
      <c r="W329" s="271"/>
      <c r="X329" s="271"/>
      <c r="Y329" s="273"/>
      <c r="Z329" s="273"/>
      <c r="AA329" s="273"/>
      <c r="AB329" s="273"/>
      <c r="AC329" s="273"/>
      <c r="AD329" s="273"/>
      <c r="AE329" s="274"/>
      <c r="AF329" s="274"/>
      <c r="AG329" s="274"/>
      <c r="AH329" s="274"/>
      <c r="AI329" s="274"/>
      <c r="AJ329" s="274"/>
      <c r="AK329" s="275"/>
      <c r="AL329" s="275"/>
      <c r="AM329" s="275"/>
      <c r="AN329" s="275"/>
      <c r="AO329" s="275"/>
      <c r="AP329" s="275"/>
      <c r="AQ329" s="276"/>
      <c r="AR329" s="276"/>
      <c r="AS329" s="276"/>
      <c r="AT329" s="276"/>
      <c r="AU329" s="276"/>
      <c r="AV329" s="276"/>
      <c r="AW329" s="277"/>
      <c r="AX329" s="277"/>
      <c r="AY329" s="277"/>
      <c r="AZ329" s="277"/>
      <c r="BA329" s="277"/>
      <c r="BB329" s="277"/>
      <c r="BC329" s="278"/>
      <c r="BD329" s="278"/>
      <c r="BE329" s="278"/>
      <c r="BF329" s="278"/>
      <c r="BG329" s="278"/>
      <c r="BH329" s="278"/>
      <c r="BI329" s="279"/>
      <c r="BJ329" s="279"/>
      <c r="BK329" s="279"/>
      <c r="BL329" s="279"/>
      <c r="BM329" s="279"/>
      <c r="BN329" s="279"/>
      <c r="BO329" s="280"/>
      <c r="BP329" s="280"/>
      <c r="BQ329" s="280"/>
      <c r="BR329" s="280"/>
      <c r="BS329" s="280"/>
      <c r="BT329" s="280"/>
      <c r="BU329" s="281"/>
      <c r="BV329" s="281"/>
      <c r="BW329" s="281"/>
      <c r="BX329" s="281"/>
      <c r="BY329" s="281"/>
      <c r="BZ329" s="281"/>
      <c r="CA329" s="282"/>
      <c r="CB329" s="282"/>
      <c r="CC329" s="282"/>
      <c r="CD329" s="282"/>
      <c r="CE329" s="282"/>
      <c r="CF329" s="282"/>
      <c r="CG329" s="283"/>
      <c r="CH329" s="283"/>
      <c r="CI329" s="283"/>
      <c r="CJ329" s="283"/>
      <c r="CK329" s="283"/>
      <c r="CL329" s="283"/>
      <c r="CM329" s="284"/>
      <c r="CN329" s="284"/>
      <c r="CO329" s="284"/>
      <c r="CP329" s="284"/>
      <c r="CQ329" s="284"/>
      <c r="CR329" s="284"/>
      <c r="CS329" s="283"/>
      <c r="CT329" s="283"/>
      <c r="CU329" s="283"/>
      <c r="CV329" s="283"/>
      <c r="CW329" s="283"/>
      <c r="CX329" s="283"/>
      <c r="CY329" s="273"/>
      <c r="CZ329" s="285"/>
      <c r="DA329" s="286"/>
      <c r="DB329" s="287"/>
    </row>
    <row r="330" ht="15.75" customHeight="1">
      <c r="A330" s="304"/>
      <c r="B330" s="265"/>
      <c r="C330" s="266"/>
      <c r="D330" s="266"/>
      <c r="E330" s="266"/>
      <c r="F330" s="267"/>
      <c r="G330" s="267"/>
      <c r="H330" s="267"/>
      <c r="I330" s="267"/>
      <c r="J330" s="267"/>
      <c r="K330" s="267"/>
      <c r="L330" s="267"/>
      <c r="M330" s="269"/>
      <c r="N330" s="269"/>
      <c r="O330" s="269"/>
      <c r="P330" s="269"/>
      <c r="Q330" s="269"/>
      <c r="R330" s="269"/>
      <c r="S330" s="271"/>
      <c r="T330" s="271"/>
      <c r="U330" s="271"/>
      <c r="V330" s="271"/>
      <c r="W330" s="271"/>
      <c r="X330" s="271"/>
      <c r="Y330" s="273"/>
      <c r="Z330" s="273"/>
      <c r="AA330" s="273"/>
      <c r="AB330" s="273"/>
      <c r="AC330" s="273"/>
      <c r="AD330" s="273"/>
      <c r="AE330" s="274"/>
      <c r="AF330" s="274"/>
      <c r="AG330" s="274"/>
      <c r="AH330" s="274"/>
      <c r="AI330" s="274"/>
      <c r="AJ330" s="274"/>
      <c r="AK330" s="275"/>
      <c r="AL330" s="275"/>
      <c r="AM330" s="275"/>
      <c r="AN330" s="275"/>
      <c r="AO330" s="275"/>
      <c r="AP330" s="275"/>
      <c r="AQ330" s="276"/>
      <c r="AR330" s="276"/>
      <c r="AS330" s="276"/>
      <c r="AT330" s="276"/>
      <c r="AU330" s="276"/>
      <c r="AV330" s="276"/>
      <c r="AW330" s="277"/>
      <c r="AX330" s="277"/>
      <c r="AY330" s="277"/>
      <c r="AZ330" s="277"/>
      <c r="BA330" s="277"/>
      <c r="BB330" s="277"/>
      <c r="BC330" s="278"/>
      <c r="BD330" s="278"/>
      <c r="BE330" s="278"/>
      <c r="BF330" s="278"/>
      <c r="BG330" s="278"/>
      <c r="BH330" s="278"/>
      <c r="BI330" s="279"/>
      <c r="BJ330" s="279"/>
      <c r="BK330" s="279"/>
      <c r="BL330" s="279"/>
      <c r="BM330" s="279"/>
      <c r="BN330" s="279"/>
      <c r="BO330" s="280"/>
      <c r="BP330" s="280"/>
      <c r="BQ330" s="280"/>
      <c r="BR330" s="280"/>
      <c r="BS330" s="280"/>
      <c r="BT330" s="280"/>
      <c r="BU330" s="281"/>
      <c r="BV330" s="281"/>
      <c r="BW330" s="281"/>
      <c r="BX330" s="281"/>
      <c r="BY330" s="281"/>
      <c r="BZ330" s="281"/>
      <c r="CA330" s="282"/>
      <c r="CB330" s="282"/>
      <c r="CC330" s="282"/>
      <c r="CD330" s="282"/>
      <c r="CE330" s="282"/>
      <c r="CF330" s="282"/>
      <c r="CG330" s="283"/>
      <c r="CH330" s="283"/>
      <c r="CI330" s="283"/>
      <c r="CJ330" s="283"/>
      <c r="CK330" s="283"/>
      <c r="CL330" s="283"/>
      <c r="CM330" s="284"/>
      <c r="CN330" s="284"/>
      <c r="CO330" s="284"/>
      <c r="CP330" s="284"/>
      <c r="CQ330" s="284"/>
      <c r="CR330" s="284"/>
      <c r="CS330" s="283"/>
      <c r="CT330" s="283"/>
      <c r="CU330" s="283"/>
      <c r="CV330" s="283"/>
      <c r="CW330" s="283"/>
      <c r="CX330" s="283"/>
      <c r="CY330" s="273"/>
      <c r="CZ330" s="285"/>
      <c r="DA330" s="286"/>
      <c r="DB330" s="287"/>
    </row>
    <row r="331" ht="15.75" customHeight="1">
      <c r="A331" s="304"/>
      <c r="B331" s="265"/>
      <c r="C331" s="266"/>
      <c r="D331" s="266"/>
      <c r="E331" s="266"/>
      <c r="F331" s="267"/>
      <c r="G331" s="267"/>
      <c r="H331" s="267"/>
      <c r="I331" s="267"/>
      <c r="J331" s="267"/>
      <c r="K331" s="267"/>
      <c r="L331" s="267"/>
      <c r="M331" s="269"/>
      <c r="N331" s="269"/>
      <c r="O331" s="269"/>
      <c r="P331" s="269"/>
      <c r="Q331" s="269"/>
      <c r="R331" s="269"/>
      <c r="S331" s="271"/>
      <c r="T331" s="271"/>
      <c r="U331" s="271"/>
      <c r="V331" s="271"/>
      <c r="W331" s="271"/>
      <c r="X331" s="271"/>
      <c r="Y331" s="273"/>
      <c r="Z331" s="273"/>
      <c r="AA331" s="273"/>
      <c r="AB331" s="273"/>
      <c r="AC331" s="273"/>
      <c r="AD331" s="273"/>
      <c r="AE331" s="274"/>
      <c r="AF331" s="274"/>
      <c r="AG331" s="274"/>
      <c r="AH331" s="274"/>
      <c r="AI331" s="274"/>
      <c r="AJ331" s="274"/>
      <c r="AK331" s="275"/>
      <c r="AL331" s="275"/>
      <c r="AM331" s="275"/>
      <c r="AN331" s="275"/>
      <c r="AO331" s="275"/>
      <c r="AP331" s="275"/>
      <c r="AQ331" s="276"/>
      <c r="AR331" s="276"/>
      <c r="AS331" s="276"/>
      <c r="AT331" s="276"/>
      <c r="AU331" s="276"/>
      <c r="AV331" s="276"/>
      <c r="AW331" s="277"/>
      <c r="AX331" s="277"/>
      <c r="AY331" s="277"/>
      <c r="AZ331" s="277"/>
      <c r="BA331" s="277"/>
      <c r="BB331" s="277"/>
      <c r="BC331" s="278"/>
      <c r="BD331" s="278"/>
      <c r="BE331" s="278"/>
      <c r="BF331" s="278"/>
      <c r="BG331" s="278"/>
      <c r="BH331" s="278"/>
      <c r="BI331" s="279"/>
      <c r="BJ331" s="279"/>
      <c r="BK331" s="279"/>
      <c r="BL331" s="279"/>
      <c r="BM331" s="279"/>
      <c r="BN331" s="279"/>
      <c r="BO331" s="280"/>
      <c r="BP331" s="280"/>
      <c r="BQ331" s="280"/>
      <c r="BR331" s="280"/>
      <c r="BS331" s="280"/>
      <c r="BT331" s="280"/>
      <c r="BU331" s="281"/>
      <c r="BV331" s="281"/>
      <c r="BW331" s="281"/>
      <c r="BX331" s="281"/>
      <c r="BY331" s="281"/>
      <c r="BZ331" s="281"/>
      <c r="CA331" s="282"/>
      <c r="CB331" s="282"/>
      <c r="CC331" s="282"/>
      <c r="CD331" s="282"/>
      <c r="CE331" s="282"/>
      <c r="CF331" s="282"/>
      <c r="CG331" s="283"/>
      <c r="CH331" s="283"/>
      <c r="CI331" s="283"/>
      <c r="CJ331" s="283"/>
      <c r="CK331" s="283"/>
      <c r="CL331" s="283"/>
      <c r="CM331" s="284"/>
      <c r="CN331" s="284"/>
      <c r="CO331" s="284"/>
      <c r="CP331" s="284"/>
      <c r="CQ331" s="284"/>
      <c r="CR331" s="284"/>
      <c r="CS331" s="283"/>
      <c r="CT331" s="283"/>
      <c r="CU331" s="283"/>
      <c r="CV331" s="283"/>
      <c r="CW331" s="283"/>
      <c r="CX331" s="283"/>
      <c r="CY331" s="273"/>
      <c r="CZ331" s="285"/>
      <c r="DA331" s="286"/>
      <c r="DB331" s="287"/>
    </row>
    <row r="332" ht="15.75" customHeight="1">
      <c r="A332" s="304"/>
      <c r="B332" s="265"/>
      <c r="C332" s="266"/>
      <c r="D332" s="266"/>
      <c r="E332" s="266"/>
      <c r="F332" s="267"/>
      <c r="G332" s="267"/>
      <c r="H332" s="267"/>
      <c r="I332" s="267"/>
      <c r="J332" s="267"/>
      <c r="K332" s="267"/>
      <c r="L332" s="267"/>
      <c r="M332" s="269"/>
      <c r="N332" s="269"/>
      <c r="O332" s="269"/>
      <c r="P332" s="269"/>
      <c r="Q332" s="269"/>
      <c r="R332" s="269"/>
      <c r="S332" s="271"/>
      <c r="T332" s="271"/>
      <c r="U332" s="271"/>
      <c r="V332" s="271"/>
      <c r="W332" s="271"/>
      <c r="X332" s="271"/>
      <c r="Y332" s="273"/>
      <c r="Z332" s="273"/>
      <c r="AA332" s="273"/>
      <c r="AB332" s="273"/>
      <c r="AC332" s="273"/>
      <c r="AD332" s="273"/>
      <c r="AE332" s="274"/>
      <c r="AF332" s="274"/>
      <c r="AG332" s="274"/>
      <c r="AH332" s="274"/>
      <c r="AI332" s="274"/>
      <c r="AJ332" s="274"/>
      <c r="AK332" s="275"/>
      <c r="AL332" s="275"/>
      <c r="AM332" s="275"/>
      <c r="AN332" s="275"/>
      <c r="AO332" s="275"/>
      <c r="AP332" s="275"/>
      <c r="AQ332" s="276"/>
      <c r="AR332" s="276"/>
      <c r="AS332" s="276"/>
      <c r="AT332" s="276"/>
      <c r="AU332" s="276"/>
      <c r="AV332" s="276"/>
      <c r="AW332" s="277"/>
      <c r="AX332" s="277"/>
      <c r="AY332" s="277"/>
      <c r="AZ332" s="277"/>
      <c r="BA332" s="277"/>
      <c r="BB332" s="277"/>
      <c r="BC332" s="278"/>
      <c r="BD332" s="278"/>
      <c r="BE332" s="278"/>
      <c r="BF332" s="278"/>
      <c r="BG332" s="278"/>
      <c r="BH332" s="278"/>
      <c r="BI332" s="279"/>
      <c r="BJ332" s="279"/>
      <c r="BK332" s="279"/>
      <c r="BL332" s="279"/>
      <c r="BM332" s="279"/>
      <c r="BN332" s="279"/>
      <c r="BO332" s="280"/>
      <c r="BP332" s="280"/>
      <c r="BQ332" s="280"/>
      <c r="BR332" s="280"/>
      <c r="BS332" s="280"/>
      <c r="BT332" s="280"/>
      <c r="BU332" s="281"/>
      <c r="BV332" s="281"/>
      <c r="BW332" s="281"/>
      <c r="BX332" s="281"/>
      <c r="BY332" s="281"/>
      <c r="BZ332" s="281"/>
      <c r="CA332" s="282"/>
      <c r="CB332" s="282"/>
      <c r="CC332" s="282"/>
      <c r="CD332" s="282"/>
      <c r="CE332" s="282"/>
      <c r="CF332" s="282"/>
      <c r="CG332" s="283"/>
      <c r="CH332" s="283"/>
      <c r="CI332" s="283"/>
      <c r="CJ332" s="283"/>
      <c r="CK332" s="283"/>
      <c r="CL332" s="283"/>
      <c r="CM332" s="284"/>
      <c r="CN332" s="284"/>
      <c r="CO332" s="284"/>
      <c r="CP332" s="284"/>
      <c r="CQ332" s="284"/>
      <c r="CR332" s="284"/>
      <c r="CS332" s="283"/>
      <c r="CT332" s="283"/>
      <c r="CU332" s="283"/>
      <c r="CV332" s="283"/>
      <c r="CW332" s="283"/>
      <c r="CX332" s="283"/>
      <c r="CY332" s="273"/>
      <c r="CZ332" s="285"/>
      <c r="DA332" s="286"/>
      <c r="DB332" s="287"/>
    </row>
    <row r="333" ht="15.75" customHeight="1">
      <c r="A333" s="304"/>
      <c r="B333" s="265"/>
      <c r="C333" s="266"/>
      <c r="D333" s="266"/>
      <c r="E333" s="266"/>
      <c r="F333" s="267"/>
      <c r="G333" s="267"/>
      <c r="H333" s="267"/>
      <c r="I333" s="267"/>
      <c r="J333" s="267"/>
      <c r="K333" s="267"/>
      <c r="L333" s="267"/>
      <c r="M333" s="269"/>
      <c r="N333" s="269"/>
      <c r="O333" s="269"/>
      <c r="P333" s="269"/>
      <c r="Q333" s="269"/>
      <c r="R333" s="269"/>
      <c r="S333" s="271"/>
      <c r="T333" s="271"/>
      <c r="U333" s="271"/>
      <c r="V333" s="271"/>
      <c r="W333" s="271"/>
      <c r="X333" s="271"/>
      <c r="Y333" s="273"/>
      <c r="Z333" s="273"/>
      <c r="AA333" s="273"/>
      <c r="AB333" s="273"/>
      <c r="AC333" s="273"/>
      <c r="AD333" s="273"/>
      <c r="AE333" s="274"/>
      <c r="AF333" s="274"/>
      <c r="AG333" s="274"/>
      <c r="AH333" s="274"/>
      <c r="AI333" s="274"/>
      <c r="AJ333" s="274"/>
      <c r="AK333" s="275"/>
      <c r="AL333" s="275"/>
      <c r="AM333" s="275"/>
      <c r="AN333" s="275"/>
      <c r="AO333" s="275"/>
      <c r="AP333" s="275"/>
      <c r="AQ333" s="276"/>
      <c r="AR333" s="276"/>
      <c r="AS333" s="276"/>
      <c r="AT333" s="276"/>
      <c r="AU333" s="276"/>
      <c r="AV333" s="276"/>
      <c r="AW333" s="277"/>
      <c r="AX333" s="277"/>
      <c r="AY333" s="277"/>
      <c r="AZ333" s="277"/>
      <c r="BA333" s="277"/>
      <c r="BB333" s="277"/>
      <c r="BC333" s="278"/>
      <c r="BD333" s="278"/>
      <c r="BE333" s="278"/>
      <c r="BF333" s="278"/>
      <c r="BG333" s="278"/>
      <c r="BH333" s="278"/>
      <c r="BI333" s="279"/>
      <c r="BJ333" s="279"/>
      <c r="BK333" s="279"/>
      <c r="BL333" s="279"/>
      <c r="BM333" s="279"/>
      <c r="BN333" s="279"/>
      <c r="BO333" s="280"/>
      <c r="BP333" s="280"/>
      <c r="BQ333" s="280"/>
      <c r="BR333" s="280"/>
      <c r="BS333" s="280"/>
      <c r="BT333" s="280"/>
      <c r="BU333" s="281"/>
      <c r="BV333" s="281"/>
      <c r="BW333" s="281"/>
      <c r="BX333" s="281"/>
      <c r="BY333" s="281"/>
      <c r="BZ333" s="281"/>
      <c r="CA333" s="282"/>
      <c r="CB333" s="282"/>
      <c r="CC333" s="282"/>
      <c r="CD333" s="282"/>
      <c r="CE333" s="282"/>
      <c r="CF333" s="282"/>
      <c r="CG333" s="283"/>
      <c r="CH333" s="283"/>
      <c r="CI333" s="283"/>
      <c r="CJ333" s="283"/>
      <c r="CK333" s="283"/>
      <c r="CL333" s="283"/>
      <c r="CM333" s="284"/>
      <c r="CN333" s="284"/>
      <c r="CO333" s="284"/>
      <c r="CP333" s="284"/>
      <c r="CQ333" s="284"/>
      <c r="CR333" s="284"/>
      <c r="CS333" s="283"/>
      <c r="CT333" s="283"/>
      <c r="CU333" s="283"/>
      <c r="CV333" s="283"/>
      <c r="CW333" s="283"/>
      <c r="CX333" s="283"/>
      <c r="CY333" s="273"/>
      <c r="CZ333" s="285"/>
      <c r="DA333" s="286"/>
      <c r="DB333" s="287"/>
    </row>
    <row r="334" ht="15.75" customHeight="1">
      <c r="A334" s="304"/>
      <c r="B334" s="265"/>
      <c r="C334" s="266"/>
      <c r="D334" s="266"/>
      <c r="E334" s="266"/>
      <c r="F334" s="267"/>
      <c r="G334" s="267"/>
      <c r="H334" s="267"/>
      <c r="I334" s="267"/>
      <c r="J334" s="267"/>
      <c r="K334" s="267"/>
      <c r="L334" s="267"/>
      <c r="M334" s="269"/>
      <c r="N334" s="269"/>
      <c r="O334" s="269"/>
      <c r="P334" s="269"/>
      <c r="Q334" s="269"/>
      <c r="R334" s="269"/>
      <c r="S334" s="271"/>
      <c r="T334" s="271"/>
      <c r="U334" s="271"/>
      <c r="V334" s="271"/>
      <c r="W334" s="271"/>
      <c r="X334" s="271"/>
      <c r="Y334" s="273"/>
      <c r="Z334" s="273"/>
      <c r="AA334" s="273"/>
      <c r="AB334" s="273"/>
      <c r="AC334" s="273"/>
      <c r="AD334" s="273"/>
      <c r="AE334" s="274"/>
      <c r="AF334" s="274"/>
      <c r="AG334" s="274"/>
      <c r="AH334" s="274"/>
      <c r="AI334" s="274"/>
      <c r="AJ334" s="274"/>
      <c r="AK334" s="275"/>
      <c r="AL334" s="275"/>
      <c r="AM334" s="275"/>
      <c r="AN334" s="275"/>
      <c r="AO334" s="275"/>
      <c r="AP334" s="275"/>
      <c r="AQ334" s="276"/>
      <c r="AR334" s="276"/>
      <c r="AS334" s="276"/>
      <c r="AT334" s="276"/>
      <c r="AU334" s="276"/>
      <c r="AV334" s="276"/>
      <c r="AW334" s="277"/>
      <c r="AX334" s="277"/>
      <c r="AY334" s="277"/>
      <c r="AZ334" s="277"/>
      <c r="BA334" s="277"/>
      <c r="BB334" s="277"/>
      <c r="BC334" s="278"/>
      <c r="BD334" s="278"/>
      <c r="BE334" s="278"/>
      <c r="BF334" s="278"/>
      <c r="BG334" s="278"/>
      <c r="BH334" s="278"/>
      <c r="BI334" s="279"/>
      <c r="BJ334" s="279"/>
      <c r="BK334" s="279"/>
      <c r="BL334" s="279"/>
      <c r="BM334" s="279"/>
      <c r="BN334" s="279"/>
      <c r="BO334" s="280"/>
      <c r="BP334" s="280"/>
      <c r="BQ334" s="280"/>
      <c r="BR334" s="280"/>
      <c r="BS334" s="280"/>
      <c r="BT334" s="280"/>
      <c r="BU334" s="281"/>
      <c r="BV334" s="281"/>
      <c r="BW334" s="281"/>
      <c r="BX334" s="281"/>
      <c r="BY334" s="281"/>
      <c r="BZ334" s="281"/>
      <c r="CA334" s="282"/>
      <c r="CB334" s="282"/>
      <c r="CC334" s="282"/>
      <c r="CD334" s="282"/>
      <c r="CE334" s="282"/>
      <c r="CF334" s="282"/>
      <c r="CG334" s="283"/>
      <c r="CH334" s="283"/>
      <c r="CI334" s="283"/>
      <c r="CJ334" s="283"/>
      <c r="CK334" s="283"/>
      <c r="CL334" s="283"/>
      <c r="CM334" s="284"/>
      <c r="CN334" s="284"/>
      <c r="CO334" s="284"/>
      <c r="CP334" s="284"/>
      <c r="CQ334" s="284"/>
      <c r="CR334" s="284"/>
      <c r="CS334" s="283"/>
      <c r="CT334" s="283"/>
      <c r="CU334" s="283"/>
      <c r="CV334" s="283"/>
      <c r="CW334" s="283"/>
      <c r="CX334" s="283"/>
      <c r="CY334" s="273"/>
      <c r="CZ334" s="285"/>
      <c r="DA334" s="286"/>
      <c r="DB334" s="287"/>
    </row>
    <row r="335" ht="15.75" customHeight="1">
      <c r="A335" s="304"/>
      <c r="B335" s="265"/>
      <c r="C335" s="266"/>
      <c r="D335" s="266"/>
      <c r="E335" s="266"/>
      <c r="F335" s="267"/>
      <c r="G335" s="267"/>
      <c r="H335" s="267"/>
      <c r="I335" s="267"/>
      <c r="J335" s="267"/>
      <c r="K335" s="267"/>
      <c r="L335" s="267"/>
      <c r="M335" s="269"/>
      <c r="N335" s="269"/>
      <c r="O335" s="269"/>
      <c r="P335" s="269"/>
      <c r="Q335" s="269"/>
      <c r="R335" s="269"/>
      <c r="S335" s="271"/>
      <c r="T335" s="271"/>
      <c r="U335" s="271"/>
      <c r="V335" s="271"/>
      <c r="W335" s="271"/>
      <c r="X335" s="271"/>
      <c r="Y335" s="273"/>
      <c r="Z335" s="273"/>
      <c r="AA335" s="273"/>
      <c r="AB335" s="273"/>
      <c r="AC335" s="273"/>
      <c r="AD335" s="273"/>
      <c r="AE335" s="274"/>
      <c r="AF335" s="274"/>
      <c r="AG335" s="274"/>
      <c r="AH335" s="274"/>
      <c r="AI335" s="274"/>
      <c r="AJ335" s="274"/>
      <c r="AK335" s="275"/>
      <c r="AL335" s="275"/>
      <c r="AM335" s="275"/>
      <c r="AN335" s="275"/>
      <c r="AO335" s="275"/>
      <c r="AP335" s="275"/>
      <c r="AQ335" s="276"/>
      <c r="AR335" s="276"/>
      <c r="AS335" s="276"/>
      <c r="AT335" s="276"/>
      <c r="AU335" s="276"/>
      <c r="AV335" s="276"/>
      <c r="AW335" s="277"/>
      <c r="AX335" s="277"/>
      <c r="AY335" s="277"/>
      <c r="AZ335" s="277"/>
      <c r="BA335" s="277"/>
      <c r="BB335" s="277"/>
      <c r="BC335" s="278"/>
      <c r="BD335" s="278"/>
      <c r="BE335" s="278"/>
      <c r="BF335" s="278"/>
      <c r="BG335" s="278"/>
      <c r="BH335" s="278"/>
      <c r="BI335" s="279"/>
      <c r="BJ335" s="279"/>
      <c r="BK335" s="279"/>
      <c r="BL335" s="279"/>
      <c r="BM335" s="279"/>
      <c r="BN335" s="279"/>
      <c r="BO335" s="280"/>
      <c r="BP335" s="280"/>
      <c r="BQ335" s="280"/>
      <c r="BR335" s="280"/>
      <c r="BS335" s="280"/>
      <c r="BT335" s="280"/>
      <c r="BU335" s="281"/>
      <c r="BV335" s="281"/>
      <c r="BW335" s="281"/>
      <c r="BX335" s="281"/>
      <c r="BY335" s="281"/>
      <c r="BZ335" s="281"/>
      <c r="CA335" s="282"/>
      <c r="CB335" s="282"/>
      <c r="CC335" s="282"/>
      <c r="CD335" s="282"/>
      <c r="CE335" s="282"/>
      <c r="CF335" s="282"/>
      <c r="CG335" s="283"/>
      <c r="CH335" s="283"/>
      <c r="CI335" s="283"/>
      <c r="CJ335" s="283"/>
      <c r="CK335" s="283"/>
      <c r="CL335" s="283"/>
      <c r="CM335" s="284"/>
      <c r="CN335" s="284"/>
      <c r="CO335" s="284"/>
      <c r="CP335" s="284"/>
      <c r="CQ335" s="284"/>
      <c r="CR335" s="284"/>
      <c r="CS335" s="283"/>
      <c r="CT335" s="283"/>
      <c r="CU335" s="283"/>
      <c r="CV335" s="283"/>
      <c r="CW335" s="283"/>
      <c r="CX335" s="283"/>
      <c r="CY335" s="273"/>
      <c r="CZ335" s="285"/>
      <c r="DA335" s="286"/>
      <c r="DB335" s="287"/>
    </row>
    <row r="336" ht="15.75" customHeight="1">
      <c r="A336" s="304"/>
      <c r="B336" s="265"/>
      <c r="C336" s="266"/>
      <c r="D336" s="266"/>
      <c r="E336" s="266"/>
      <c r="F336" s="267"/>
      <c r="G336" s="267"/>
      <c r="H336" s="267"/>
      <c r="I336" s="267"/>
      <c r="J336" s="267"/>
      <c r="K336" s="267"/>
      <c r="L336" s="267"/>
      <c r="M336" s="269"/>
      <c r="N336" s="269"/>
      <c r="O336" s="269"/>
      <c r="P336" s="269"/>
      <c r="Q336" s="269"/>
      <c r="R336" s="269"/>
      <c r="S336" s="271"/>
      <c r="T336" s="271"/>
      <c r="U336" s="271"/>
      <c r="V336" s="271"/>
      <c r="W336" s="271"/>
      <c r="X336" s="271"/>
      <c r="Y336" s="273"/>
      <c r="Z336" s="273"/>
      <c r="AA336" s="273"/>
      <c r="AB336" s="273"/>
      <c r="AC336" s="273"/>
      <c r="AD336" s="273"/>
      <c r="AE336" s="274"/>
      <c r="AF336" s="274"/>
      <c r="AG336" s="274"/>
      <c r="AH336" s="274"/>
      <c r="AI336" s="274"/>
      <c r="AJ336" s="274"/>
      <c r="AK336" s="275"/>
      <c r="AL336" s="275"/>
      <c r="AM336" s="275"/>
      <c r="AN336" s="275"/>
      <c r="AO336" s="275"/>
      <c r="AP336" s="275"/>
      <c r="AQ336" s="276"/>
      <c r="AR336" s="276"/>
      <c r="AS336" s="276"/>
      <c r="AT336" s="276"/>
      <c r="AU336" s="276"/>
      <c r="AV336" s="276"/>
      <c r="AW336" s="277"/>
      <c r="AX336" s="277"/>
      <c r="AY336" s="277"/>
      <c r="AZ336" s="277"/>
      <c r="BA336" s="277"/>
      <c r="BB336" s="277"/>
      <c r="BC336" s="278"/>
      <c r="BD336" s="278"/>
      <c r="BE336" s="278"/>
      <c r="BF336" s="278"/>
      <c r="BG336" s="278"/>
      <c r="BH336" s="278"/>
      <c r="BI336" s="279"/>
      <c r="BJ336" s="279"/>
      <c r="BK336" s="279"/>
      <c r="BL336" s="279"/>
      <c r="BM336" s="279"/>
      <c r="BN336" s="279"/>
      <c r="BO336" s="280"/>
      <c r="BP336" s="280"/>
      <c r="BQ336" s="280"/>
      <c r="BR336" s="280"/>
      <c r="BS336" s="280"/>
      <c r="BT336" s="280"/>
      <c r="BU336" s="281"/>
      <c r="BV336" s="281"/>
      <c r="BW336" s="281"/>
      <c r="BX336" s="281"/>
      <c r="BY336" s="281"/>
      <c r="BZ336" s="281"/>
      <c r="CA336" s="282"/>
      <c r="CB336" s="282"/>
      <c r="CC336" s="282"/>
      <c r="CD336" s="282"/>
      <c r="CE336" s="282"/>
      <c r="CF336" s="282"/>
      <c r="CG336" s="283"/>
      <c r="CH336" s="283"/>
      <c r="CI336" s="283"/>
      <c r="CJ336" s="283"/>
      <c r="CK336" s="283"/>
      <c r="CL336" s="283"/>
      <c r="CM336" s="284"/>
      <c r="CN336" s="284"/>
      <c r="CO336" s="284"/>
      <c r="CP336" s="284"/>
      <c r="CQ336" s="284"/>
      <c r="CR336" s="284"/>
      <c r="CS336" s="283"/>
      <c r="CT336" s="283"/>
      <c r="CU336" s="283"/>
      <c r="CV336" s="283"/>
      <c r="CW336" s="283"/>
      <c r="CX336" s="283"/>
      <c r="CY336" s="273"/>
      <c r="CZ336" s="285"/>
      <c r="DA336" s="286"/>
      <c r="DB336" s="287"/>
    </row>
    <row r="337" ht="15.75" customHeight="1">
      <c r="A337" s="304"/>
      <c r="B337" s="265"/>
      <c r="C337" s="266"/>
      <c r="D337" s="266"/>
      <c r="E337" s="266"/>
      <c r="F337" s="267"/>
      <c r="G337" s="267"/>
      <c r="H337" s="267"/>
      <c r="I337" s="267"/>
      <c r="J337" s="267"/>
      <c r="K337" s="267"/>
      <c r="L337" s="267"/>
      <c r="M337" s="269"/>
      <c r="N337" s="269"/>
      <c r="O337" s="269"/>
      <c r="P337" s="269"/>
      <c r="Q337" s="269"/>
      <c r="R337" s="269"/>
      <c r="S337" s="271"/>
      <c r="T337" s="271"/>
      <c r="U337" s="271"/>
      <c r="V337" s="271"/>
      <c r="W337" s="271"/>
      <c r="X337" s="271"/>
      <c r="Y337" s="273"/>
      <c r="Z337" s="273"/>
      <c r="AA337" s="273"/>
      <c r="AB337" s="273"/>
      <c r="AC337" s="273"/>
      <c r="AD337" s="273"/>
      <c r="AE337" s="274"/>
      <c r="AF337" s="274"/>
      <c r="AG337" s="274"/>
      <c r="AH337" s="274"/>
      <c r="AI337" s="274"/>
      <c r="AJ337" s="274"/>
      <c r="AK337" s="275"/>
      <c r="AL337" s="275"/>
      <c r="AM337" s="275"/>
      <c r="AN337" s="275"/>
      <c r="AO337" s="275"/>
      <c r="AP337" s="275"/>
      <c r="AQ337" s="276"/>
      <c r="AR337" s="276"/>
      <c r="AS337" s="276"/>
      <c r="AT337" s="276"/>
      <c r="AU337" s="276"/>
      <c r="AV337" s="276"/>
      <c r="AW337" s="277"/>
      <c r="AX337" s="277"/>
      <c r="AY337" s="277"/>
      <c r="AZ337" s="277"/>
      <c r="BA337" s="277"/>
      <c r="BB337" s="277"/>
      <c r="BC337" s="278"/>
      <c r="BD337" s="278"/>
      <c r="BE337" s="278"/>
      <c r="BF337" s="278"/>
      <c r="BG337" s="278"/>
      <c r="BH337" s="278"/>
      <c r="BI337" s="279"/>
      <c r="BJ337" s="279"/>
      <c r="BK337" s="279"/>
      <c r="BL337" s="279"/>
      <c r="BM337" s="279"/>
      <c r="BN337" s="279"/>
      <c r="BO337" s="280"/>
      <c r="BP337" s="280"/>
      <c r="BQ337" s="280"/>
      <c r="BR337" s="280"/>
      <c r="BS337" s="280"/>
      <c r="BT337" s="280"/>
      <c r="BU337" s="281"/>
      <c r="BV337" s="281"/>
      <c r="BW337" s="281"/>
      <c r="BX337" s="281"/>
      <c r="BY337" s="281"/>
      <c r="BZ337" s="281"/>
      <c r="CA337" s="282"/>
      <c r="CB337" s="282"/>
      <c r="CC337" s="282"/>
      <c r="CD337" s="282"/>
      <c r="CE337" s="282"/>
      <c r="CF337" s="282"/>
      <c r="CG337" s="283"/>
      <c r="CH337" s="283"/>
      <c r="CI337" s="283"/>
      <c r="CJ337" s="283"/>
      <c r="CK337" s="283"/>
      <c r="CL337" s="283"/>
      <c r="CM337" s="284"/>
      <c r="CN337" s="284"/>
      <c r="CO337" s="284"/>
      <c r="CP337" s="284"/>
      <c r="CQ337" s="284"/>
      <c r="CR337" s="284"/>
      <c r="CS337" s="283"/>
      <c r="CT337" s="283"/>
      <c r="CU337" s="283"/>
      <c r="CV337" s="283"/>
      <c r="CW337" s="283"/>
      <c r="CX337" s="283"/>
      <c r="CY337" s="273"/>
      <c r="CZ337" s="285"/>
      <c r="DA337" s="286"/>
      <c r="DB337" s="287"/>
    </row>
    <row r="338" ht="15.75" customHeight="1">
      <c r="A338" s="304"/>
      <c r="B338" s="265"/>
      <c r="C338" s="266"/>
      <c r="D338" s="266"/>
      <c r="E338" s="266"/>
      <c r="F338" s="267"/>
      <c r="G338" s="267"/>
      <c r="H338" s="267"/>
      <c r="I338" s="267"/>
      <c r="J338" s="267"/>
      <c r="K338" s="267"/>
      <c r="L338" s="267"/>
      <c r="M338" s="269"/>
      <c r="N338" s="269"/>
      <c r="O338" s="269"/>
      <c r="P338" s="269"/>
      <c r="Q338" s="269"/>
      <c r="R338" s="269"/>
      <c r="S338" s="271"/>
      <c r="T338" s="271"/>
      <c r="U338" s="271"/>
      <c r="V338" s="271"/>
      <c r="W338" s="271"/>
      <c r="X338" s="271"/>
      <c r="Y338" s="273"/>
      <c r="Z338" s="273"/>
      <c r="AA338" s="273"/>
      <c r="AB338" s="273"/>
      <c r="AC338" s="273"/>
      <c r="AD338" s="273"/>
      <c r="AE338" s="274"/>
      <c r="AF338" s="274"/>
      <c r="AG338" s="274"/>
      <c r="AH338" s="274"/>
      <c r="AI338" s="274"/>
      <c r="AJ338" s="274"/>
      <c r="AK338" s="275"/>
      <c r="AL338" s="275"/>
      <c r="AM338" s="275"/>
      <c r="AN338" s="275"/>
      <c r="AO338" s="275"/>
      <c r="AP338" s="275"/>
      <c r="AQ338" s="276"/>
      <c r="AR338" s="276"/>
      <c r="AS338" s="276"/>
      <c r="AT338" s="276"/>
      <c r="AU338" s="276"/>
      <c r="AV338" s="276"/>
      <c r="AW338" s="277"/>
      <c r="AX338" s="277"/>
      <c r="AY338" s="277"/>
      <c r="AZ338" s="277"/>
      <c r="BA338" s="277"/>
      <c r="BB338" s="277"/>
      <c r="BC338" s="278"/>
      <c r="BD338" s="278"/>
      <c r="BE338" s="278"/>
      <c r="BF338" s="278"/>
      <c r="BG338" s="278"/>
      <c r="BH338" s="278"/>
      <c r="BI338" s="279"/>
      <c r="BJ338" s="279"/>
      <c r="BK338" s="279"/>
      <c r="BL338" s="279"/>
      <c r="BM338" s="279"/>
      <c r="BN338" s="279"/>
      <c r="BO338" s="280"/>
      <c r="BP338" s="280"/>
      <c r="BQ338" s="280"/>
      <c r="BR338" s="280"/>
      <c r="BS338" s="280"/>
      <c r="BT338" s="280"/>
      <c r="BU338" s="281"/>
      <c r="BV338" s="281"/>
      <c r="BW338" s="281"/>
      <c r="BX338" s="281"/>
      <c r="BY338" s="281"/>
      <c r="BZ338" s="281"/>
      <c r="CA338" s="282"/>
      <c r="CB338" s="282"/>
      <c r="CC338" s="282"/>
      <c r="CD338" s="282"/>
      <c r="CE338" s="282"/>
      <c r="CF338" s="282"/>
      <c r="CG338" s="283"/>
      <c r="CH338" s="283"/>
      <c r="CI338" s="283"/>
      <c r="CJ338" s="283"/>
      <c r="CK338" s="283"/>
      <c r="CL338" s="283"/>
      <c r="CM338" s="284"/>
      <c r="CN338" s="284"/>
      <c r="CO338" s="284"/>
      <c r="CP338" s="284"/>
      <c r="CQ338" s="284"/>
      <c r="CR338" s="284"/>
      <c r="CS338" s="283"/>
      <c r="CT338" s="283"/>
      <c r="CU338" s="283"/>
      <c r="CV338" s="283"/>
      <c r="CW338" s="283"/>
      <c r="CX338" s="283"/>
      <c r="CY338" s="273"/>
      <c r="CZ338" s="285"/>
      <c r="DA338" s="286"/>
      <c r="DB338" s="287"/>
    </row>
    <row r="339" ht="15.75" customHeight="1">
      <c r="A339" s="304"/>
      <c r="B339" s="265"/>
      <c r="C339" s="266"/>
      <c r="D339" s="266"/>
      <c r="E339" s="266"/>
      <c r="F339" s="267"/>
      <c r="G339" s="267"/>
      <c r="H339" s="267"/>
      <c r="I339" s="267"/>
      <c r="J339" s="267"/>
      <c r="K339" s="267"/>
      <c r="L339" s="267"/>
      <c r="M339" s="269"/>
      <c r="N339" s="269"/>
      <c r="O339" s="269"/>
      <c r="P339" s="269"/>
      <c r="Q339" s="269"/>
      <c r="R339" s="269"/>
      <c r="S339" s="271"/>
      <c r="T339" s="271"/>
      <c r="U339" s="271"/>
      <c r="V339" s="271"/>
      <c r="W339" s="271"/>
      <c r="X339" s="271"/>
      <c r="Y339" s="273"/>
      <c r="Z339" s="273"/>
      <c r="AA339" s="273"/>
      <c r="AB339" s="273"/>
      <c r="AC339" s="273"/>
      <c r="AD339" s="273"/>
      <c r="AE339" s="274"/>
      <c r="AF339" s="274"/>
      <c r="AG339" s="274"/>
      <c r="AH339" s="274"/>
      <c r="AI339" s="274"/>
      <c r="AJ339" s="274"/>
      <c r="AK339" s="275"/>
      <c r="AL339" s="275"/>
      <c r="AM339" s="275"/>
      <c r="AN339" s="275"/>
      <c r="AO339" s="275"/>
      <c r="AP339" s="275"/>
      <c r="AQ339" s="276"/>
      <c r="AR339" s="276"/>
      <c r="AS339" s="276"/>
      <c r="AT339" s="276"/>
      <c r="AU339" s="276"/>
      <c r="AV339" s="276"/>
      <c r="AW339" s="277"/>
      <c r="AX339" s="277"/>
      <c r="AY339" s="277"/>
      <c r="AZ339" s="277"/>
      <c r="BA339" s="277"/>
      <c r="BB339" s="277"/>
      <c r="BC339" s="278"/>
      <c r="BD339" s="278"/>
      <c r="BE339" s="278"/>
      <c r="BF339" s="278"/>
      <c r="BG339" s="278"/>
      <c r="BH339" s="278"/>
      <c r="BI339" s="279"/>
      <c r="BJ339" s="279"/>
      <c r="BK339" s="279"/>
      <c r="BL339" s="279"/>
      <c r="BM339" s="279"/>
      <c r="BN339" s="279"/>
      <c r="BO339" s="280"/>
      <c r="BP339" s="280"/>
      <c r="BQ339" s="280"/>
      <c r="BR339" s="280"/>
      <c r="BS339" s="280"/>
      <c r="BT339" s="280"/>
      <c r="BU339" s="281"/>
      <c r="BV339" s="281"/>
      <c r="BW339" s="281"/>
      <c r="BX339" s="281"/>
      <c r="BY339" s="281"/>
      <c r="BZ339" s="281"/>
      <c r="CA339" s="282"/>
      <c r="CB339" s="282"/>
      <c r="CC339" s="282"/>
      <c r="CD339" s="282"/>
      <c r="CE339" s="282"/>
      <c r="CF339" s="282"/>
      <c r="CG339" s="283"/>
      <c r="CH339" s="283"/>
      <c r="CI339" s="283"/>
      <c r="CJ339" s="283"/>
      <c r="CK339" s="283"/>
      <c r="CL339" s="283"/>
      <c r="CM339" s="284"/>
      <c r="CN339" s="284"/>
      <c r="CO339" s="284"/>
      <c r="CP339" s="284"/>
      <c r="CQ339" s="284"/>
      <c r="CR339" s="284"/>
      <c r="CS339" s="283"/>
      <c r="CT339" s="283"/>
      <c r="CU339" s="283"/>
      <c r="CV339" s="283"/>
      <c r="CW339" s="283"/>
      <c r="CX339" s="283"/>
      <c r="CY339" s="273"/>
      <c r="CZ339" s="285"/>
      <c r="DA339" s="286"/>
      <c r="DB339" s="287"/>
    </row>
    <row r="340" ht="15.75" customHeight="1">
      <c r="A340" s="304"/>
      <c r="B340" s="265"/>
      <c r="C340" s="266"/>
      <c r="D340" s="266"/>
      <c r="E340" s="266"/>
      <c r="F340" s="267"/>
      <c r="G340" s="267"/>
      <c r="H340" s="267"/>
      <c r="I340" s="267"/>
      <c r="J340" s="267"/>
      <c r="K340" s="267"/>
      <c r="L340" s="267"/>
      <c r="M340" s="269"/>
      <c r="N340" s="269"/>
      <c r="O340" s="269"/>
      <c r="P340" s="269"/>
      <c r="Q340" s="269"/>
      <c r="R340" s="269"/>
      <c r="S340" s="271"/>
      <c r="T340" s="271"/>
      <c r="U340" s="271"/>
      <c r="V340" s="271"/>
      <c r="W340" s="271"/>
      <c r="X340" s="271"/>
      <c r="Y340" s="273"/>
      <c r="Z340" s="273"/>
      <c r="AA340" s="273"/>
      <c r="AB340" s="273"/>
      <c r="AC340" s="273"/>
      <c r="AD340" s="273"/>
      <c r="AE340" s="274"/>
      <c r="AF340" s="274"/>
      <c r="AG340" s="274"/>
      <c r="AH340" s="274"/>
      <c r="AI340" s="274"/>
      <c r="AJ340" s="274"/>
      <c r="AK340" s="275"/>
      <c r="AL340" s="275"/>
      <c r="AM340" s="275"/>
      <c r="AN340" s="275"/>
      <c r="AO340" s="275"/>
      <c r="AP340" s="275"/>
      <c r="AQ340" s="276"/>
      <c r="AR340" s="276"/>
      <c r="AS340" s="276"/>
      <c r="AT340" s="276"/>
      <c r="AU340" s="276"/>
      <c r="AV340" s="276"/>
      <c r="AW340" s="277"/>
      <c r="AX340" s="277"/>
      <c r="AY340" s="277"/>
      <c r="AZ340" s="277"/>
      <c r="BA340" s="277"/>
      <c r="BB340" s="277"/>
      <c r="BC340" s="278"/>
      <c r="BD340" s="278"/>
      <c r="BE340" s="278"/>
      <c r="BF340" s="278"/>
      <c r="BG340" s="278"/>
      <c r="BH340" s="278"/>
      <c r="BI340" s="279"/>
      <c r="BJ340" s="279"/>
      <c r="BK340" s="279"/>
      <c r="BL340" s="279"/>
      <c r="BM340" s="279"/>
      <c r="BN340" s="279"/>
      <c r="BO340" s="280"/>
      <c r="BP340" s="280"/>
      <c r="BQ340" s="280"/>
      <c r="BR340" s="280"/>
      <c r="BS340" s="280"/>
      <c r="BT340" s="280"/>
      <c r="BU340" s="281"/>
      <c r="BV340" s="281"/>
      <c r="BW340" s="281"/>
      <c r="BX340" s="281"/>
      <c r="BY340" s="281"/>
      <c r="BZ340" s="281"/>
      <c r="CA340" s="282"/>
      <c r="CB340" s="282"/>
      <c r="CC340" s="282"/>
      <c r="CD340" s="282"/>
      <c r="CE340" s="282"/>
      <c r="CF340" s="282"/>
      <c r="CG340" s="283"/>
      <c r="CH340" s="283"/>
      <c r="CI340" s="283"/>
      <c r="CJ340" s="283"/>
      <c r="CK340" s="283"/>
      <c r="CL340" s="283"/>
      <c r="CM340" s="284"/>
      <c r="CN340" s="284"/>
      <c r="CO340" s="284"/>
      <c r="CP340" s="284"/>
      <c r="CQ340" s="284"/>
      <c r="CR340" s="284"/>
      <c r="CS340" s="283"/>
      <c r="CT340" s="283"/>
      <c r="CU340" s="283"/>
      <c r="CV340" s="283"/>
      <c r="CW340" s="283"/>
      <c r="CX340" s="283"/>
      <c r="CY340" s="273"/>
      <c r="CZ340" s="285"/>
      <c r="DA340" s="286"/>
      <c r="DB340" s="287"/>
    </row>
    <row r="341" ht="15.75" customHeight="1">
      <c r="A341" s="304"/>
      <c r="B341" s="265"/>
      <c r="C341" s="266"/>
      <c r="D341" s="266"/>
      <c r="E341" s="266"/>
      <c r="F341" s="267"/>
      <c r="G341" s="267"/>
      <c r="H341" s="267"/>
      <c r="I341" s="267"/>
      <c r="J341" s="267"/>
      <c r="K341" s="267"/>
      <c r="L341" s="267"/>
      <c r="M341" s="269"/>
      <c r="N341" s="269"/>
      <c r="O341" s="269"/>
      <c r="P341" s="269"/>
      <c r="Q341" s="269"/>
      <c r="R341" s="269"/>
      <c r="S341" s="271"/>
      <c r="T341" s="271"/>
      <c r="U341" s="271"/>
      <c r="V341" s="271"/>
      <c r="W341" s="271"/>
      <c r="X341" s="271"/>
      <c r="Y341" s="273"/>
      <c r="Z341" s="273"/>
      <c r="AA341" s="273"/>
      <c r="AB341" s="273"/>
      <c r="AC341" s="273"/>
      <c r="AD341" s="273"/>
      <c r="AE341" s="274"/>
      <c r="AF341" s="274"/>
      <c r="AG341" s="274"/>
      <c r="AH341" s="274"/>
      <c r="AI341" s="274"/>
      <c r="AJ341" s="274"/>
      <c r="AK341" s="275"/>
      <c r="AL341" s="275"/>
      <c r="AM341" s="275"/>
      <c r="AN341" s="275"/>
      <c r="AO341" s="275"/>
      <c r="AP341" s="275"/>
      <c r="AQ341" s="276"/>
      <c r="AR341" s="276"/>
      <c r="AS341" s="276"/>
      <c r="AT341" s="276"/>
      <c r="AU341" s="276"/>
      <c r="AV341" s="276"/>
      <c r="AW341" s="277"/>
      <c r="AX341" s="277"/>
      <c r="AY341" s="277"/>
      <c r="AZ341" s="277"/>
      <c r="BA341" s="277"/>
      <c r="BB341" s="277"/>
      <c r="BC341" s="278"/>
      <c r="BD341" s="278"/>
      <c r="BE341" s="278"/>
      <c r="BF341" s="278"/>
      <c r="BG341" s="278"/>
      <c r="BH341" s="278"/>
      <c r="BI341" s="279"/>
      <c r="BJ341" s="279"/>
      <c r="BK341" s="279"/>
      <c r="BL341" s="279"/>
      <c r="BM341" s="279"/>
      <c r="BN341" s="279"/>
      <c r="BO341" s="280"/>
      <c r="BP341" s="280"/>
      <c r="BQ341" s="280"/>
      <c r="BR341" s="280"/>
      <c r="BS341" s="280"/>
      <c r="BT341" s="280"/>
      <c r="BU341" s="281"/>
      <c r="BV341" s="281"/>
      <c r="BW341" s="281"/>
      <c r="BX341" s="281"/>
      <c r="BY341" s="281"/>
      <c r="BZ341" s="281"/>
      <c r="CA341" s="282"/>
      <c r="CB341" s="282"/>
      <c r="CC341" s="282"/>
      <c r="CD341" s="282"/>
      <c r="CE341" s="282"/>
      <c r="CF341" s="282"/>
      <c r="CG341" s="283"/>
      <c r="CH341" s="283"/>
      <c r="CI341" s="283"/>
      <c r="CJ341" s="283"/>
      <c r="CK341" s="283"/>
      <c r="CL341" s="283"/>
      <c r="CM341" s="284"/>
      <c r="CN341" s="284"/>
      <c r="CO341" s="284"/>
      <c r="CP341" s="284"/>
      <c r="CQ341" s="284"/>
      <c r="CR341" s="284"/>
      <c r="CS341" s="283"/>
      <c r="CT341" s="283"/>
      <c r="CU341" s="283"/>
      <c r="CV341" s="283"/>
      <c r="CW341" s="283"/>
      <c r="CX341" s="283"/>
      <c r="CY341" s="273"/>
      <c r="CZ341" s="285"/>
      <c r="DA341" s="286"/>
      <c r="DB341" s="287"/>
    </row>
    <row r="342" ht="15.75" customHeight="1">
      <c r="A342" s="304"/>
      <c r="B342" s="265"/>
      <c r="C342" s="266"/>
      <c r="D342" s="266"/>
      <c r="E342" s="266"/>
      <c r="F342" s="267"/>
      <c r="G342" s="267"/>
      <c r="H342" s="267"/>
      <c r="I342" s="267"/>
      <c r="J342" s="267"/>
      <c r="K342" s="267"/>
      <c r="L342" s="267"/>
      <c r="M342" s="269"/>
      <c r="N342" s="269"/>
      <c r="O342" s="269"/>
      <c r="P342" s="269"/>
      <c r="Q342" s="269"/>
      <c r="R342" s="269"/>
      <c r="S342" s="271"/>
      <c r="T342" s="271"/>
      <c r="U342" s="271"/>
      <c r="V342" s="271"/>
      <c r="W342" s="271"/>
      <c r="X342" s="271"/>
      <c r="Y342" s="273"/>
      <c r="Z342" s="273"/>
      <c r="AA342" s="273"/>
      <c r="AB342" s="273"/>
      <c r="AC342" s="273"/>
      <c r="AD342" s="273"/>
      <c r="AE342" s="274"/>
      <c r="AF342" s="274"/>
      <c r="AG342" s="274"/>
      <c r="AH342" s="274"/>
      <c r="AI342" s="274"/>
      <c r="AJ342" s="274"/>
      <c r="AK342" s="275"/>
      <c r="AL342" s="275"/>
      <c r="AM342" s="275"/>
      <c r="AN342" s="275"/>
      <c r="AO342" s="275"/>
      <c r="AP342" s="275"/>
      <c r="AQ342" s="276"/>
      <c r="AR342" s="276"/>
      <c r="AS342" s="276"/>
      <c r="AT342" s="276"/>
      <c r="AU342" s="276"/>
      <c r="AV342" s="276"/>
      <c r="AW342" s="277"/>
      <c r="AX342" s="277"/>
      <c r="AY342" s="277"/>
      <c r="AZ342" s="277"/>
      <c r="BA342" s="277"/>
      <c r="BB342" s="277"/>
      <c r="BC342" s="278"/>
      <c r="BD342" s="278"/>
      <c r="BE342" s="278"/>
      <c r="BF342" s="278"/>
      <c r="BG342" s="278"/>
      <c r="BH342" s="278"/>
      <c r="BI342" s="279"/>
      <c r="BJ342" s="279"/>
      <c r="BK342" s="279"/>
      <c r="BL342" s="279"/>
      <c r="BM342" s="279"/>
      <c r="BN342" s="279"/>
      <c r="BO342" s="280"/>
      <c r="BP342" s="280"/>
      <c r="BQ342" s="280"/>
      <c r="BR342" s="280"/>
      <c r="BS342" s="280"/>
      <c r="BT342" s="280"/>
      <c r="BU342" s="281"/>
      <c r="BV342" s="281"/>
      <c r="BW342" s="281"/>
      <c r="BX342" s="281"/>
      <c r="BY342" s="281"/>
      <c r="BZ342" s="281"/>
      <c r="CA342" s="282"/>
      <c r="CB342" s="282"/>
      <c r="CC342" s="282"/>
      <c r="CD342" s="282"/>
      <c r="CE342" s="282"/>
      <c r="CF342" s="282"/>
      <c r="CG342" s="283"/>
      <c r="CH342" s="283"/>
      <c r="CI342" s="283"/>
      <c r="CJ342" s="283"/>
      <c r="CK342" s="283"/>
      <c r="CL342" s="283"/>
      <c r="CM342" s="284"/>
      <c r="CN342" s="284"/>
      <c r="CO342" s="284"/>
      <c r="CP342" s="284"/>
      <c r="CQ342" s="284"/>
      <c r="CR342" s="284"/>
      <c r="CS342" s="283"/>
      <c r="CT342" s="283"/>
      <c r="CU342" s="283"/>
      <c r="CV342" s="283"/>
      <c r="CW342" s="283"/>
      <c r="CX342" s="283"/>
      <c r="CY342" s="273"/>
      <c r="CZ342" s="285"/>
      <c r="DA342" s="286"/>
      <c r="DB342" s="287"/>
    </row>
    <row r="343" ht="15.75" customHeight="1">
      <c r="A343" s="304"/>
      <c r="B343" s="265"/>
      <c r="C343" s="266"/>
      <c r="D343" s="266"/>
      <c r="E343" s="266"/>
      <c r="F343" s="267"/>
      <c r="G343" s="267"/>
      <c r="H343" s="267"/>
      <c r="I343" s="267"/>
      <c r="J343" s="267"/>
      <c r="K343" s="267"/>
      <c r="L343" s="267"/>
      <c r="M343" s="269"/>
      <c r="N343" s="269"/>
      <c r="O343" s="269"/>
      <c r="P343" s="269"/>
      <c r="Q343" s="269"/>
      <c r="R343" s="269"/>
      <c r="S343" s="271"/>
      <c r="T343" s="271"/>
      <c r="U343" s="271"/>
      <c r="V343" s="271"/>
      <c r="W343" s="271"/>
      <c r="X343" s="271"/>
      <c r="Y343" s="273"/>
      <c r="Z343" s="273"/>
      <c r="AA343" s="273"/>
      <c r="AB343" s="273"/>
      <c r="AC343" s="273"/>
      <c r="AD343" s="273"/>
      <c r="AE343" s="274"/>
      <c r="AF343" s="274"/>
      <c r="AG343" s="274"/>
      <c r="AH343" s="274"/>
      <c r="AI343" s="274"/>
      <c r="AJ343" s="274"/>
      <c r="AK343" s="275"/>
      <c r="AL343" s="275"/>
      <c r="AM343" s="275"/>
      <c r="AN343" s="275"/>
      <c r="AO343" s="275"/>
      <c r="AP343" s="275"/>
      <c r="AQ343" s="276"/>
      <c r="AR343" s="276"/>
      <c r="AS343" s="276"/>
      <c r="AT343" s="276"/>
      <c r="AU343" s="276"/>
      <c r="AV343" s="276"/>
      <c r="AW343" s="277"/>
      <c r="AX343" s="277"/>
      <c r="AY343" s="277"/>
      <c r="AZ343" s="277"/>
      <c r="BA343" s="277"/>
      <c r="BB343" s="277"/>
      <c r="BC343" s="278"/>
      <c r="BD343" s="278"/>
      <c r="BE343" s="278"/>
      <c r="BF343" s="278"/>
      <c r="BG343" s="278"/>
      <c r="BH343" s="278"/>
      <c r="BI343" s="279"/>
      <c r="BJ343" s="279"/>
      <c r="BK343" s="279"/>
      <c r="BL343" s="279"/>
      <c r="BM343" s="279"/>
      <c r="BN343" s="279"/>
      <c r="BO343" s="280"/>
      <c r="BP343" s="280"/>
      <c r="BQ343" s="280"/>
      <c r="BR343" s="280"/>
      <c r="BS343" s="280"/>
      <c r="BT343" s="280"/>
      <c r="BU343" s="281"/>
      <c r="BV343" s="281"/>
      <c r="BW343" s="281"/>
      <c r="BX343" s="281"/>
      <c r="BY343" s="281"/>
      <c r="BZ343" s="281"/>
      <c r="CA343" s="282"/>
      <c r="CB343" s="282"/>
      <c r="CC343" s="282"/>
      <c r="CD343" s="282"/>
      <c r="CE343" s="282"/>
      <c r="CF343" s="282"/>
      <c r="CG343" s="283"/>
      <c r="CH343" s="283"/>
      <c r="CI343" s="283"/>
      <c r="CJ343" s="283"/>
      <c r="CK343" s="283"/>
      <c r="CL343" s="283"/>
      <c r="CM343" s="284"/>
      <c r="CN343" s="284"/>
      <c r="CO343" s="284"/>
      <c r="CP343" s="284"/>
      <c r="CQ343" s="284"/>
      <c r="CR343" s="284"/>
      <c r="CS343" s="283"/>
      <c r="CT343" s="283"/>
      <c r="CU343" s="283"/>
      <c r="CV343" s="283"/>
      <c r="CW343" s="283"/>
      <c r="CX343" s="283"/>
      <c r="CY343" s="273"/>
      <c r="CZ343" s="285"/>
      <c r="DA343" s="286"/>
      <c r="DB343" s="287"/>
    </row>
    <row r="344" ht="15.75" customHeight="1">
      <c r="A344" s="304"/>
      <c r="B344" s="265"/>
      <c r="C344" s="266"/>
      <c r="D344" s="266"/>
      <c r="E344" s="266"/>
      <c r="F344" s="267"/>
      <c r="G344" s="267"/>
      <c r="H344" s="267"/>
      <c r="I344" s="267"/>
      <c r="J344" s="267"/>
      <c r="K344" s="267"/>
      <c r="L344" s="267"/>
      <c r="M344" s="269"/>
      <c r="N344" s="269"/>
      <c r="O344" s="269"/>
      <c r="P344" s="269"/>
      <c r="Q344" s="269"/>
      <c r="R344" s="269"/>
      <c r="S344" s="271"/>
      <c r="T344" s="271"/>
      <c r="U344" s="271"/>
      <c r="V344" s="271"/>
      <c r="W344" s="271"/>
      <c r="X344" s="271"/>
      <c r="Y344" s="273"/>
      <c r="Z344" s="273"/>
      <c r="AA344" s="273"/>
      <c r="AB344" s="273"/>
      <c r="AC344" s="273"/>
      <c r="AD344" s="273"/>
      <c r="AE344" s="274"/>
      <c r="AF344" s="274"/>
      <c r="AG344" s="274"/>
      <c r="AH344" s="274"/>
      <c r="AI344" s="274"/>
      <c r="AJ344" s="274"/>
      <c r="AK344" s="275"/>
      <c r="AL344" s="275"/>
      <c r="AM344" s="275"/>
      <c r="AN344" s="275"/>
      <c r="AO344" s="275"/>
      <c r="AP344" s="275"/>
      <c r="AQ344" s="276"/>
      <c r="AR344" s="276"/>
      <c r="AS344" s="276"/>
      <c r="AT344" s="276"/>
      <c r="AU344" s="276"/>
      <c r="AV344" s="276"/>
      <c r="AW344" s="277"/>
      <c r="AX344" s="277"/>
      <c r="AY344" s="277"/>
      <c r="AZ344" s="277"/>
      <c r="BA344" s="277"/>
      <c r="BB344" s="277"/>
      <c r="BC344" s="278"/>
      <c r="BD344" s="278"/>
      <c r="BE344" s="278"/>
      <c r="BF344" s="278"/>
      <c r="BG344" s="278"/>
      <c r="BH344" s="278"/>
      <c r="BI344" s="279"/>
      <c r="BJ344" s="279"/>
      <c r="BK344" s="279"/>
      <c r="BL344" s="279"/>
      <c r="BM344" s="279"/>
      <c r="BN344" s="279"/>
      <c r="BO344" s="280"/>
      <c r="BP344" s="280"/>
      <c r="BQ344" s="280"/>
      <c r="BR344" s="280"/>
      <c r="BS344" s="280"/>
      <c r="BT344" s="280"/>
      <c r="BU344" s="281"/>
      <c r="BV344" s="281"/>
      <c r="BW344" s="281"/>
      <c r="BX344" s="281"/>
      <c r="BY344" s="281"/>
      <c r="BZ344" s="281"/>
      <c r="CA344" s="282"/>
      <c r="CB344" s="282"/>
      <c r="CC344" s="282"/>
      <c r="CD344" s="282"/>
      <c r="CE344" s="282"/>
      <c r="CF344" s="282"/>
      <c r="CG344" s="283"/>
      <c r="CH344" s="283"/>
      <c r="CI344" s="283"/>
      <c r="CJ344" s="283"/>
      <c r="CK344" s="283"/>
      <c r="CL344" s="283"/>
      <c r="CM344" s="284"/>
      <c r="CN344" s="284"/>
      <c r="CO344" s="284"/>
      <c r="CP344" s="284"/>
      <c r="CQ344" s="284"/>
      <c r="CR344" s="284"/>
      <c r="CS344" s="283"/>
      <c r="CT344" s="283"/>
      <c r="CU344" s="283"/>
      <c r="CV344" s="283"/>
      <c r="CW344" s="283"/>
      <c r="CX344" s="283"/>
      <c r="CY344" s="273"/>
      <c r="CZ344" s="285"/>
      <c r="DA344" s="286"/>
      <c r="DB344" s="287"/>
    </row>
    <row r="345" ht="15.75" customHeight="1">
      <c r="A345" s="304"/>
      <c r="B345" s="265"/>
      <c r="C345" s="266"/>
      <c r="D345" s="266"/>
      <c r="E345" s="266"/>
      <c r="F345" s="267"/>
      <c r="G345" s="267"/>
      <c r="H345" s="267"/>
      <c r="I345" s="267"/>
      <c r="J345" s="267"/>
      <c r="K345" s="267"/>
      <c r="L345" s="267"/>
      <c r="M345" s="269"/>
      <c r="N345" s="269"/>
      <c r="O345" s="269"/>
      <c r="P345" s="269"/>
      <c r="Q345" s="269"/>
      <c r="R345" s="269"/>
      <c r="S345" s="271"/>
      <c r="T345" s="271"/>
      <c r="U345" s="271"/>
      <c r="V345" s="271"/>
      <c r="W345" s="271"/>
      <c r="X345" s="271"/>
      <c r="Y345" s="273"/>
      <c r="Z345" s="273"/>
      <c r="AA345" s="273"/>
      <c r="AB345" s="273"/>
      <c r="AC345" s="273"/>
      <c r="AD345" s="273"/>
      <c r="AE345" s="274"/>
      <c r="AF345" s="274"/>
      <c r="AG345" s="274"/>
      <c r="AH345" s="274"/>
      <c r="AI345" s="274"/>
      <c r="AJ345" s="274"/>
      <c r="AK345" s="275"/>
      <c r="AL345" s="275"/>
      <c r="AM345" s="275"/>
      <c r="AN345" s="275"/>
      <c r="AO345" s="275"/>
      <c r="AP345" s="275"/>
      <c r="AQ345" s="276"/>
      <c r="AR345" s="276"/>
      <c r="AS345" s="276"/>
      <c r="AT345" s="276"/>
      <c r="AU345" s="276"/>
      <c r="AV345" s="276"/>
      <c r="AW345" s="277"/>
      <c r="AX345" s="277"/>
      <c r="AY345" s="277"/>
      <c r="AZ345" s="277"/>
      <c r="BA345" s="277"/>
      <c r="BB345" s="277"/>
      <c r="BC345" s="278"/>
      <c r="BD345" s="278"/>
      <c r="BE345" s="278"/>
      <c r="BF345" s="278"/>
      <c r="BG345" s="278"/>
      <c r="BH345" s="278"/>
      <c r="BI345" s="279"/>
      <c r="BJ345" s="279"/>
      <c r="BK345" s="279"/>
      <c r="BL345" s="279"/>
      <c r="BM345" s="279"/>
      <c r="BN345" s="279"/>
      <c r="BO345" s="280"/>
      <c r="BP345" s="280"/>
      <c r="BQ345" s="280"/>
      <c r="BR345" s="280"/>
      <c r="BS345" s="280"/>
      <c r="BT345" s="280"/>
      <c r="BU345" s="281"/>
      <c r="BV345" s="281"/>
      <c r="BW345" s="281"/>
      <c r="BX345" s="281"/>
      <c r="BY345" s="281"/>
      <c r="BZ345" s="281"/>
      <c r="CA345" s="282"/>
      <c r="CB345" s="282"/>
      <c r="CC345" s="282"/>
      <c r="CD345" s="282"/>
      <c r="CE345" s="282"/>
      <c r="CF345" s="282"/>
      <c r="CG345" s="283"/>
      <c r="CH345" s="283"/>
      <c r="CI345" s="283"/>
      <c r="CJ345" s="283"/>
      <c r="CK345" s="283"/>
      <c r="CL345" s="283"/>
      <c r="CM345" s="284"/>
      <c r="CN345" s="284"/>
      <c r="CO345" s="284"/>
      <c r="CP345" s="284"/>
      <c r="CQ345" s="284"/>
      <c r="CR345" s="284"/>
      <c r="CS345" s="283"/>
      <c r="CT345" s="283"/>
      <c r="CU345" s="283"/>
      <c r="CV345" s="283"/>
      <c r="CW345" s="283"/>
      <c r="CX345" s="283"/>
      <c r="CY345" s="273"/>
      <c r="CZ345" s="285"/>
      <c r="DA345" s="286"/>
      <c r="DB345" s="287"/>
    </row>
    <row r="346" ht="15.75" customHeight="1">
      <c r="A346" s="304"/>
      <c r="B346" s="265"/>
      <c r="C346" s="266"/>
      <c r="D346" s="266"/>
      <c r="E346" s="266"/>
      <c r="F346" s="267"/>
      <c r="G346" s="267"/>
      <c r="H346" s="267"/>
      <c r="I346" s="267"/>
      <c r="J346" s="267"/>
      <c r="K346" s="267"/>
      <c r="L346" s="267"/>
      <c r="M346" s="269"/>
      <c r="N346" s="269"/>
      <c r="O346" s="269"/>
      <c r="P346" s="269"/>
      <c r="Q346" s="269"/>
      <c r="R346" s="269"/>
      <c r="S346" s="271"/>
      <c r="T346" s="271"/>
      <c r="U346" s="271"/>
      <c r="V346" s="271"/>
      <c r="W346" s="271"/>
      <c r="X346" s="271"/>
      <c r="Y346" s="273"/>
      <c r="Z346" s="273"/>
      <c r="AA346" s="273"/>
      <c r="AB346" s="273"/>
      <c r="AC346" s="273"/>
      <c r="AD346" s="273"/>
      <c r="AE346" s="274"/>
      <c r="AF346" s="274"/>
      <c r="AG346" s="274"/>
      <c r="AH346" s="274"/>
      <c r="AI346" s="274"/>
      <c r="AJ346" s="274"/>
      <c r="AK346" s="275"/>
      <c r="AL346" s="275"/>
      <c r="AM346" s="275"/>
      <c r="AN346" s="275"/>
      <c r="AO346" s="275"/>
      <c r="AP346" s="275"/>
      <c r="AQ346" s="276"/>
      <c r="AR346" s="276"/>
      <c r="AS346" s="276"/>
      <c r="AT346" s="276"/>
      <c r="AU346" s="276"/>
      <c r="AV346" s="276"/>
      <c r="AW346" s="277"/>
      <c r="AX346" s="277"/>
      <c r="AY346" s="277"/>
      <c r="AZ346" s="277"/>
      <c r="BA346" s="277"/>
      <c r="BB346" s="277"/>
      <c r="BC346" s="278"/>
      <c r="BD346" s="278"/>
      <c r="BE346" s="278"/>
      <c r="BF346" s="278"/>
      <c r="BG346" s="278"/>
      <c r="BH346" s="278"/>
      <c r="BI346" s="279"/>
      <c r="BJ346" s="279"/>
      <c r="BK346" s="279"/>
      <c r="BL346" s="279"/>
      <c r="BM346" s="279"/>
      <c r="BN346" s="279"/>
      <c r="BO346" s="280"/>
      <c r="BP346" s="280"/>
      <c r="BQ346" s="280"/>
      <c r="BR346" s="280"/>
      <c r="BS346" s="280"/>
      <c r="BT346" s="280"/>
      <c r="BU346" s="281"/>
      <c r="BV346" s="281"/>
      <c r="BW346" s="281"/>
      <c r="BX346" s="281"/>
      <c r="BY346" s="281"/>
      <c r="BZ346" s="281"/>
      <c r="CA346" s="282"/>
      <c r="CB346" s="282"/>
      <c r="CC346" s="282"/>
      <c r="CD346" s="282"/>
      <c r="CE346" s="282"/>
      <c r="CF346" s="282"/>
      <c r="CG346" s="283"/>
      <c r="CH346" s="283"/>
      <c r="CI346" s="283"/>
      <c r="CJ346" s="283"/>
      <c r="CK346" s="283"/>
      <c r="CL346" s="283"/>
      <c r="CM346" s="284"/>
      <c r="CN346" s="284"/>
      <c r="CO346" s="284"/>
      <c r="CP346" s="284"/>
      <c r="CQ346" s="284"/>
      <c r="CR346" s="284"/>
      <c r="CS346" s="283"/>
      <c r="CT346" s="283"/>
      <c r="CU346" s="283"/>
      <c r="CV346" s="283"/>
      <c r="CW346" s="283"/>
      <c r="CX346" s="283"/>
      <c r="CY346" s="273"/>
      <c r="CZ346" s="285"/>
      <c r="DA346" s="286"/>
      <c r="DB346" s="287"/>
    </row>
    <row r="347" ht="15.75" customHeight="1">
      <c r="A347" s="304"/>
      <c r="B347" s="265"/>
      <c r="C347" s="266"/>
      <c r="D347" s="266"/>
      <c r="E347" s="266"/>
      <c r="F347" s="267"/>
      <c r="G347" s="267"/>
      <c r="H347" s="267"/>
      <c r="I347" s="267"/>
      <c r="J347" s="267"/>
      <c r="K347" s="267"/>
      <c r="L347" s="267"/>
      <c r="M347" s="269"/>
      <c r="N347" s="269"/>
      <c r="O347" s="269"/>
      <c r="P347" s="269"/>
      <c r="Q347" s="269"/>
      <c r="R347" s="269"/>
      <c r="S347" s="271"/>
      <c r="T347" s="271"/>
      <c r="U347" s="271"/>
      <c r="V347" s="271"/>
      <c r="W347" s="271"/>
      <c r="X347" s="271"/>
      <c r="Y347" s="273"/>
      <c r="Z347" s="273"/>
      <c r="AA347" s="273"/>
      <c r="AB347" s="273"/>
      <c r="AC347" s="273"/>
      <c r="AD347" s="273"/>
      <c r="AE347" s="274"/>
      <c r="AF347" s="274"/>
      <c r="AG347" s="274"/>
      <c r="AH347" s="274"/>
      <c r="AI347" s="274"/>
      <c r="AJ347" s="274"/>
      <c r="AK347" s="275"/>
      <c r="AL347" s="275"/>
      <c r="AM347" s="275"/>
      <c r="AN347" s="275"/>
      <c r="AO347" s="275"/>
      <c r="AP347" s="275"/>
      <c r="AQ347" s="276"/>
      <c r="AR347" s="276"/>
      <c r="AS347" s="276"/>
      <c r="AT347" s="276"/>
      <c r="AU347" s="276"/>
      <c r="AV347" s="276"/>
      <c r="AW347" s="277"/>
      <c r="AX347" s="277"/>
      <c r="AY347" s="277"/>
      <c r="AZ347" s="277"/>
      <c r="BA347" s="277"/>
      <c r="BB347" s="277"/>
      <c r="BC347" s="278"/>
      <c r="BD347" s="278"/>
      <c r="BE347" s="278"/>
      <c r="BF347" s="278"/>
      <c r="BG347" s="278"/>
      <c r="BH347" s="278"/>
      <c r="BI347" s="279"/>
      <c r="BJ347" s="279"/>
      <c r="BK347" s="279"/>
      <c r="BL347" s="279"/>
      <c r="BM347" s="279"/>
      <c r="BN347" s="279"/>
      <c r="BO347" s="280"/>
      <c r="BP347" s="280"/>
      <c r="BQ347" s="280"/>
      <c r="BR347" s="280"/>
      <c r="BS347" s="280"/>
      <c r="BT347" s="280"/>
      <c r="BU347" s="281"/>
      <c r="BV347" s="281"/>
      <c r="BW347" s="281"/>
      <c r="BX347" s="281"/>
      <c r="BY347" s="281"/>
      <c r="BZ347" s="281"/>
      <c r="CA347" s="282"/>
      <c r="CB347" s="282"/>
      <c r="CC347" s="282"/>
      <c r="CD347" s="282"/>
      <c r="CE347" s="282"/>
      <c r="CF347" s="282"/>
      <c r="CG347" s="283"/>
      <c r="CH347" s="283"/>
      <c r="CI347" s="283"/>
      <c r="CJ347" s="283"/>
      <c r="CK347" s="283"/>
      <c r="CL347" s="283"/>
      <c r="CM347" s="284"/>
      <c r="CN347" s="284"/>
      <c r="CO347" s="284"/>
      <c r="CP347" s="284"/>
      <c r="CQ347" s="284"/>
      <c r="CR347" s="284"/>
      <c r="CS347" s="283"/>
      <c r="CT347" s="283"/>
      <c r="CU347" s="283"/>
      <c r="CV347" s="283"/>
      <c r="CW347" s="283"/>
      <c r="CX347" s="283"/>
      <c r="CY347" s="273"/>
      <c r="CZ347" s="285"/>
      <c r="DA347" s="286"/>
      <c r="DB347" s="287"/>
    </row>
    <row r="348" ht="15.75" customHeight="1">
      <c r="A348" s="304"/>
      <c r="B348" s="265"/>
      <c r="C348" s="266"/>
      <c r="D348" s="266"/>
      <c r="E348" s="266"/>
      <c r="F348" s="267"/>
      <c r="G348" s="267"/>
      <c r="H348" s="267"/>
      <c r="I348" s="267"/>
      <c r="J348" s="267"/>
      <c r="K348" s="267"/>
      <c r="L348" s="267"/>
      <c r="M348" s="269"/>
      <c r="N348" s="269"/>
      <c r="O348" s="269"/>
      <c r="P348" s="269"/>
      <c r="Q348" s="269"/>
      <c r="R348" s="269"/>
      <c r="S348" s="271"/>
      <c r="T348" s="271"/>
      <c r="U348" s="271"/>
      <c r="V348" s="271"/>
      <c r="W348" s="271"/>
      <c r="X348" s="271"/>
      <c r="Y348" s="273"/>
      <c r="Z348" s="273"/>
      <c r="AA348" s="273"/>
      <c r="AB348" s="273"/>
      <c r="AC348" s="273"/>
      <c r="AD348" s="273"/>
      <c r="AE348" s="274"/>
      <c r="AF348" s="274"/>
      <c r="AG348" s="274"/>
      <c r="AH348" s="274"/>
      <c r="AI348" s="274"/>
      <c r="AJ348" s="274"/>
      <c r="AK348" s="275"/>
      <c r="AL348" s="275"/>
      <c r="AM348" s="275"/>
      <c r="AN348" s="275"/>
      <c r="AO348" s="275"/>
      <c r="AP348" s="275"/>
      <c r="AQ348" s="276"/>
      <c r="AR348" s="276"/>
      <c r="AS348" s="276"/>
      <c r="AT348" s="276"/>
      <c r="AU348" s="276"/>
      <c r="AV348" s="276"/>
      <c r="AW348" s="277"/>
      <c r="AX348" s="277"/>
      <c r="AY348" s="277"/>
      <c r="AZ348" s="277"/>
      <c r="BA348" s="277"/>
      <c r="BB348" s="277"/>
      <c r="BC348" s="278"/>
      <c r="BD348" s="278"/>
      <c r="BE348" s="278"/>
      <c r="BF348" s="278"/>
      <c r="BG348" s="278"/>
      <c r="BH348" s="278"/>
      <c r="BI348" s="279"/>
      <c r="BJ348" s="279"/>
      <c r="BK348" s="279"/>
      <c r="BL348" s="279"/>
      <c r="BM348" s="279"/>
      <c r="BN348" s="279"/>
      <c r="BO348" s="280"/>
      <c r="BP348" s="280"/>
      <c r="BQ348" s="280"/>
      <c r="BR348" s="280"/>
      <c r="BS348" s="280"/>
      <c r="BT348" s="280"/>
      <c r="BU348" s="281"/>
      <c r="BV348" s="281"/>
      <c r="BW348" s="281"/>
      <c r="BX348" s="281"/>
      <c r="BY348" s="281"/>
      <c r="BZ348" s="281"/>
      <c r="CA348" s="282"/>
      <c r="CB348" s="282"/>
      <c r="CC348" s="282"/>
      <c r="CD348" s="282"/>
      <c r="CE348" s="282"/>
      <c r="CF348" s="282"/>
      <c r="CG348" s="283"/>
      <c r="CH348" s="283"/>
      <c r="CI348" s="283"/>
      <c r="CJ348" s="283"/>
      <c r="CK348" s="283"/>
      <c r="CL348" s="283"/>
      <c r="CM348" s="284"/>
      <c r="CN348" s="284"/>
      <c r="CO348" s="284"/>
      <c r="CP348" s="284"/>
      <c r="CQ348" s="284"/>
      <c r="CR348" s="284"/>
      <c r="CS348" s="283"/>
      <c r="CT348" s="283"/>
      <c r="CU348" s="283"/>
      <c r="CV348" s="283"/>
      <c r="CW348" s="283"/>
      <c r="CX348" s="283"/>
      <c r="CY348" s="273"/>
      <c r="CZ348" s="285"/>
      <c r="DA348" s="286"/>
      <c r="DB348" s="287"/>
    </row>
    <row r="349" ht="15.75" customHeight="1">
      <c r="A349" s="304"/>
      <c r="B349" s="265"/>
      <c r="C349" s="266"/>
      <c r="D349" s="266"/>
      <c r="E349" s="266"/>
      <c r="F349" s="267"/>
      <c r="G349" s="267"/>
      <c r="H349" s="267"/>
      <c r="I349" s="267"/>
      <c r="J349" s="267"/>
      <c r="K349" s="267"/>
      <c r="L349" s="267"/>
      <c r="M349" s="269"/>
      <c r="N349" s="269"/>
      <c r="O349" s="269"/>
      <c r="P349" s="269"/>
      <c r="Q349" s="269"/>
      <c r="R349" s="269"/>
      <c r="S349" s="271"/>
      <c r="T349" s="271"/>
      <c r="U349" s="271"/>
      <c r="V349" s="271"/>
      <c r="W349" s="271"/>
      <c r="X349" s="271"/>
      <c r="Y349" s="273"/>
      <c r="Z349" s="273"/>
      <c r="AA349" s="273"/>
      <c r="AB349" s="273"/>
      <c r="AC349" s="273"/>
      <c r="AD349" s="273"/>
      <c r="AE349" s="274"/>
      <c r="AF349" s="274"/>
      <c r="AG349" s="274"/>
      <c r="AH349" s="274"/>
      <c r="AI349" s="274"/>
      <c r="AJ349" s="274"/>
      <c r="AK349" s="275"/>
      <c r="AL349" s="275"/>
      <c r="AM349" s="275"/>
      <c r="AN349" s="275"/>
      <c r="AO349" s="275"/>
      <c r="AP349" s="275"/>
      <c r="AQ349" s="276"/>
      <c r="AR349" s="276"/>
      <c r="AS349" s="276"/>
      <c r="AT349" s="276"/>
      <c r="AU349" s="276"/>
      <c r="AV349" s="276"/>
      <c r="AW349" s="277"/>
      <c r="AX349" s="277"/>
      <c r="AY349" s="277"/>
      <c r="AZ349" s="277"/>
      <c r="BA349" s="277"/>
      <c r="BB349" s="277"/>
      <c r="BC349" s="278"/>
      <c r="BD349" s="278"/>
      <c r="BE349" s="278"/>
      <c r="BF349" s="278"/>
      <c r="BG349" s="278"/>
      <c r="BH349" s="278"/>
      <c r="BI349" s="279"/>
      <c r="BJ349" s="279"/>
      <c r="BK349" s="279"/>
      <c r="BL349" s="279"/>
      <c r="BM349" s="279"/>
      <c r="BN349" s="279"/>
      <c r="BO349" s="280"/>
      <c r="BP349" s="280"/>
      <c r="BQ349" s="280"/>
      <c r="BR349" s="280"/>
      <c r="BS349" s="280"/>
      <c r="BT349" s="280"/>
      <c r="BU349" s="281"/>
      <c r="BV349" s="281"/>
      <c r="BW349" s="281"/>
      <c r="BX349" s="281"/>
      <c r="BY349" s="281"/>
      <c r="BZ349" s="281"/>
      <c r="CA349" s="282"/>
      <c r="CB349" s="282"/>
      <c r="CC349" s="282"/>
      <c r="CD349" s="282"/>
      <c r="CE349" s="282"/>
      <c r="CF349" s="282"/>
      <c r="CG349" s="283"/>
      <c r="CH349" s="283"/>
      <c r="CI349" s="283"/>
      <c r="CJ349" s="283"/>
      <c r="CK349" s="283"/>
      <c r="CL349" s="283"/>
      <c r="CM349" s="284"/>
      <c r="CN349" s="284"/>
      <c r="CO349" s="284"/>
      <c r="CP349" s="284"/>
      <c r="CQ349" s="284"/>
      <c r="CR349" s="284"/>
      <c r="CS349" s="283"/>
      <c r="CT349" s="283"/>
      <c r="CU349" s="283"/>
      <c r="CV349" s="283"/>
      <c r="CW349" s="283"/>
      <c r="CX349" s="283"/>
      <c r="CY349" s="273"/>
      <c r="CZ349" s="285"/>
      <c r="DA349" s="286"/>
      <c r="DB349" s="287"/>
    </row>
    <row r="350" ht="15.75" customHeight="1">
      <c r="A350" s="304"/>
      <c r="B350" s="265"/>
      <c r="C350" s="266"/>
      <c r="D350" s="266"/>
      <c r="E350" s="266"/>
      <c r="F350" s="267"/>
      <c r="G350" s="267"/>
      <c r="H350" s="267"/>
      <c r="I350" s="267"/>
      <c r="J350" s="267"/>
      <c r="K350" s="267"/>
      <c r="L350" s="267"/>
      <c r="M350" s="269"/>
      <c r="N350" s="269"/>
      <c r="O350" s="269"/>
      <c r="P350" s="269"/>
      <c r="Q350" s="269"/>
      <c r="R350" s="269"/>
      <c r="S350" s="271"/>
      <c r="T350" s="271"/>
      <c r="U350" s="271"/>
      <c r="V350" s="271"/>
      <c r="W350" s="271"/>
      <c r="X350" s="271"/>
      <c r="Y350" s="273"/>
      <c r="Z350" s="273"/>
      <c r="AA350" s="273"/>
      <c r="AB350" s="273"/>
      <c r="AC350" s="273"/>
      <c r="AD350" s="273"/>
      <c r="AE350" s="274"/>
      <c r="AF350" s="274"/>
      <c r="AG350" s="274"/>
      <c r="AH350" s="274"/>
      <c r="AI350" s="274"/>
      <c r="AJ350" s="274"/>
      <c r="AK350" s="275"/>
      <c r="AL350" s="275"/>
      <c r="AM350" s="275"/>
      <c r="AN350" s="275"/>
      <c r="AO350" s="275"/>
      <c r="AP350" s="275"/>
      <c r="AQ350" s="276"/>
      <c r="AR350" s="276"/>
      <c r="AS350" s="276"/>
      <c r="AT350" s="276"/>
      <c r="AU350" s="276"/>
      <c r="AV350" s="276"/>
      <c r="AW350" s="277"/>
      <c r="AX350" s="277"/>
      <c r="AY350" s="277"/>
      <c r="AZ350" s="277"/>
      <c r="BA350" s="277"/>
      <c r="BB350" s="277"/>
      <c r="BC350" s="278"/>
      <c r="BD350" s="278"/>
      <c r="BE350" s="278"/>
      <c r="BF350" s="278"/>
      <c r="BG350" s="278"/>
      <c r="BH350" s="278"/>
      <c r="BI350" s="279"/>
      <c r="BJ350" s="279"/>
      <c r="BK350" s="279"/>
      <c r="BL350" s="279"/>
      <c r="BM350" s="279"/>
      <c r="BN350" s="279"/>
      <c r="BO350" s="280"/>
      <c r="BP350" s="280"/>
      <c r="BQ350" s="280"/>
      <c r="BR350" s="280"/>
      <c r="BS350" s="280"/>
      <c r="BT350" s="280"/>
      <c r="BU350" s="281"/>
      <c r="BV350" s="281"/>
      <c r="BW350" s="281"/>
      <c r="BX350" s="281"/>
      <c r="BY350" s="281"/>
      <c r="BZ350" s="281"/>
      <c r="CA350" s="282"/>
      <c r="CB350" s="282"/>
      <c r="CC350" s="282"/>
      <c r="CD350" s="282"/>
      <c r="CE350" s="282"/>
      <c r="CF350" s="282"/>
      <c r="CG350" s="283"/>
      <c r="CH350" s="283"/>
      <c r="CI350" s="283"/>
      <c r="CJ350" s="283"/>
      <c r="CK350" s="283"/>
      <c r="CL350" s="283"/>
      <c r="CM350" s="284"/>
      <c r="CN350" s="284"/>
      <c r="CO350" s="284"/>
      <c r="CP350" s="284"/>
      <c r="CQ350" s="284"/>
      <c r="CR350" s="284"/>
      <c r="CS350" s="283"/>
      <c r="CT350" s="283"/>
      <c r="CU350" s="283"/>
      <c r="CV350" s="283"/>
      <c r="CW350" s="283"/>
      <c r="CX350" s="283"/>
      <c r="CY350" s="273"/>
      <c r="CZ350" s="285"/>
      <c r="DA350" s="286"/>
      <c r="DB350" s="287"/>
    </row>
    <row r="351" ht="15.75" customHeight="1">
      <c r="A351" s="304"/>
      <c r="B351" s="265"/>
      <c r="C351" s="266"/>
      <c r="D351" s="266"/>
      <c r="E351" s="266"/>
      <c r="F351" s="267"/>
      <c r="G351" s="267"/>
      <c r="H351" s="267"/>
      <c r="I351" s="267"/>
      <c r="J351" s="267"/>
      <c r="K351" s="267"/>
      <c r="L351" s="267"/>
      <c r="M351" s="269"/>
      <c r="N351" s="269"/>
      <c r="O351" s="269"/>
      <c r="P351" s="269"/>
      <c r="Q351" s="269"/>
      <c r="R351" s="269"/>
      <c r="S351" s="271"/>
      <c r="T351" s="271"/>
      <c r="U351" s="271"/>
      <c r="V351" s="271"/>
      <c r="W351" s="271"/>
      <c r="X351" s="271"/>
      <c r="Y351" s="273"/>
      <c r="Z351" s="273"/>
      <c r="AA351" s="273"/>
      <c r="AB351" s="273"/>
      <c r="AC351" s="273"/>
      <c r="AD351" s="273"/>
      <c r="AE351" s="274"/>
      <c r="AF351" s="274"/>
      <c r="AG351" s="274"/>
      <c r="AH351" s="274"/>
      <c r="AI351" s="274"/>
      <c r="AJ351" s="274"/>
      <c r="AK351" s="275"/>
      <c r="AL351" s="275"/>
      <c r="AM351" s="275"/>
      <c r="AN351" s="275"/>
      <c r="AO351" s="275"/>
      <c r="AP351" s="275"/>
      <c r="AQ351" s="276"/>
      <c r="AR351" s="276"/>
      <c r="AS351" s="276"/>
      <c r="AT351" s="276"/>
      <c r="AU351" s="276"/>
      <c r="AV351" s="276"/>
      <c r="AW351" s="277"/>
      <c r="AX351" s="277"/>
      <c r="AY351" s="277"/>
      <c r="AZ351" s="277"/>
      <c r="BA351" s="277"/>
      <c r="BB351" s="277"/>
      <c r="BC351" s="278"/>
      <c r="BD351" s="278"/>
      <c r="BE351" s="278"/>
      <c r="BF351" s="278"/>
      <c r="BG351" s="278"/>
      <c r="BH351" s="278"/>
      <c r="BI351" s="279"/>
      <c r="BJ351" s="279"/>
      <c r="BK351" s="279"/>
      <c r="BL351" s="279"/>
      <c r="BM351" s="279"/>
      <c r="BN351" s="279"/>
      <c r="BO351" s="280"/>
      <c r="BP351" s="280"/>
      <c r="BQ351" s="280"/>
      <c r="BR351" s="280"/>
      <c r="BS351" s="280"/>
      <c r="BT351" s="280"/>
      <c r="BU351" s="281"/>
      <c r="BV351" s="281"/>
      <c r="BW351" s="281"/>
      <c r="BX351" s="281"/>
      <c r="BY351" s="281"/>
      <c r="BZ351" s="281"/>
      <c r="CA351" s="282"/>
      <c r="CB351" s="282"/>
      <c r="CC351" s="282"/>
      <c r="CD351" s="282"/>
      <c r="CE351" s="282"/>
      <c r="CF351" s="282"/>
      <c r="CG351" s="283"/>
      <c r="CH351" s="283"/>
      <c r="CI351" s="283"/>
      <c r="CJ351" s="283"/>
      <c r="CK351" s="283"/>
      <c r="CL351" s="283"/>
      <c r="CM351" s="284"/>
      <c r="CN351" s="284"/>
      <c r="CO351" s="284"/>
      <c r="CP351" s="284"/>
      <c r="CQ351" s="284"/>
      <c r="CR351" s="284"/>
      <c r="CS351" s="283"/>
      <c r="CT351" s="283"/>
      <c r="CU351" s="283"/>
      <c r="CV351" s="283"/>
      <c r="CW351" s="283"/>
      <c r="CX351" s="283"/>
      <c r="CY351" s="273"/>
      <c r="CZ351" s="285"/>
      <c r="DA351" s="286"/>
      <c r="DB351" s="287"/>
    </row>
    <row r="352" ht="15.75" customHeight="1">
      <c r="A352" s="304"/>
      <c r="B352" s="265"/>
      <c r="C352" s="266"/>
      <c r="D352" s="266"/>
      <c r="E352" s="266"/>
      <c r="F352" s="267"/>
      <c r="G352" s="267"/>
      <c r="H352" s="267"/>
      <c r="I352" s="267"/>
      <c r="J352" s="267"/>
      <c r="K352" s="267"/>
      <c r="L352" s="267"/>
      <c r="M352" s="269"/>
      <c r="N352" s="269"/>
      <c r="O352" s="269"/>
      <c r="P352" s="269"/>
      <c r="Q352" s="269"/>
      <c r="R352" s="269"/>
      <c r="S352" s="271"/>
      <c r="T352" s="271"/>
      <c r="U352" s="271"/>
      <c r="V352" s="271"/>
      <c r="W352" s="271"/>
      <c r="X352" s="271"/>
      <c r="Y352" s="273"/>
      <c r="Z352" s="273"/>
      <c r="AA352" s="273"/>
      <c r="AB352" s="273"/>
      <c r="AC352" s="273"/>
      <c r="AD352" s="273"/>
      <c r="AE352" s="274"/>
      <c r="AF352" s="274"/>
      <c r="AG352" s="274"/>
      <c r="AH352" s="274"/>
      <c r="AI352" s="274"/>
      <c r="AJ352" s="274"/>
      <c r="AK352" s="275"/>
      <c r="AL352" s="275"/>
      <c r="AM352" s="275"/>
      <c r="AN352" s="275"/>
      <c r="AO352" s="275"/>
      <c r="AP352" s="275"/>
      <c r="AQ352" s="276"/>
      <c r="AR352" s="276"/>
      <c r="AS352" s="276"/>
      <c r="AT352" s="276"/>
      <c r="AU352" s="276"/>
      <c r="AV352" s="276"/>
      <c r="AW352" s="277"/>
      <c r="AX352" s="277"/>
      <c r="AY352" s="277"/>
      <c r="AZ352" s="277"/>
      <c r="BA352" s="277"/>
      <c r="BB352" s="277"/>
      <c r="BC352" s="278"/>
      <c r="BD352" s="278"/>
      <c r="BE352" s="278"/>
      <c r="BF352" s="278"/>
      <c r="BG352" s="278"/>
      <c r="BH352" s="278"/>
      <c r="BI352" s="279"/>
      <c r="BJ352" s="279"/>
      <c r="BK352" s="279"/>
      <c r="BL352" s="279"/>
      <c r="BM352" s="279"/>
      <c r="BN352" s="279"/>
      <c r="BO352" s="280"/>
      <c r="BP352" s="280"/>
      <c r="BQ352" s="280"/>
      <c r="BR352" s="280"/>
      <c r="BS352" s="280"/>
      <c r="BT352" s="280"/>
      <c r="BU352" s="281"/>
      <c r="BV352" s="281"/>
      <c r="BW352" s="281"/>
      <c r="BX352" s="281"/>
      <c r="BY352" s="281"/>
      <c r="BZ352" s="281"/>
      <c r="CA352" s="282"/>
      <c r="CB352" s="282"/>
      <c r="CC352" s="282"/>
      <c r="CD352" s="282"/>
      <c r="CE352" s="282"/>
      <c r="CF352" s="282"/>
      <c r="CG352" s="283"/>
      <c r="CH352" s="283"/>
      <c r="CI352" s="283"/>
      <c r="CJ352" s="283"/>
      <c r="CK352" s="283"/>
      <c r="CL352" s="283"/>
      <c r="CM352" s="284"/>
      <c r="CN352" s="284"/>
      <c r="CO352" s="284"/>
      <c r="CP352" s="284"/>
      <c r="CQ352" s="284"/>
      <c r="CR352" s="284"/>
      <c r="CS352" s="283"/>
      <c r="CT352" s="283"/>
      <c r="CU352" s="283"/>
      <c r="CV352" s="283"/>
      <c r="CW352" s="283"/>
      <c r="CX352" s="283"/>
      <c r="CY352" s="273"/>
      <c r="CZ352" s="285"/>
      <c r="DA352" s="286"/>
      <c r="DB352" s="287"/>
    </row>
    <row r="353" ht="15.75" customHeight="1">
      <c r="A353" s="304"/>
      <c r="B353" s="265"/>
      <c r="C353" s="266"/>
      <c r="D353" s="266"/>
      <c r="E353" s="266"/>
      <c r="F353" s="267"/>
      <c r="G353" s="267"/>
      <c r="H353" s="267"/>
      <c r="I353" s="267"/>
      <c r="J353" s="267"/>
      <c r="K353" s="267"/>
      <c r="L353" s="267"/>
      <c r="M353" s="269"/>
      <c r="N353" s="269"/>
      <c r="O353" s="269"/>
      <c r="P353" s="269"/>
      <c r="Q353" s="269"/>
      <c r="R353" s="269"/>
      <c r="S353" s="271"/>
      <c r="T353" s="271"/>
      <c r="U353" s="271"/>
      <c r="V353" s="271"/>
      <c r="W353" s="271"/>
      <c r="X353" s="271"/>
      <c r="Y353" s="273"/>
      <c r="Z353" s="273"/>
      <c r="AA353" s="273"/>
      <c r="AB353" s="273"/>
      <c r="AC353" s="273"/>
      <c r="AD353" s="273"/>
      <c r="AE353" s="274"/>
      <c r="AF353" s="274"/>
      <c r="AG353" s="274"/>
      <c r="AH353" s="274"/>
      <c r="AI353" s="274"/>
      <c r="AJ353" s="274"/>
      <c r="AK353" s="275"/>
      <c r="AL353" s="275"/>
      <c r="AM353" s="275"/>
      <c r="AN353" s="275"/>
      <c r="AO353" s="275"/>
      <c r="AP353" s="275"/>
      <c r="AQ353" s="276"/>
      <c r="AR353" s="276"/>
      <c r="AS353" s="276"/>
      <c r="AT353" s="276"/>
      <c r="AU353" s="276"/>
      <c r="AV353" s="276"/>
      <c r="AW353" s="277"/>
      <c r="AX353" s="277"/>
      <c r="AY353" s="277"/>
      <c r="AZ353" s="277"/>
      <c r="BA353" s="277"/>
      <c r="BB353" s="277"/>
      <c r="BC353" s="278"/>
      <c r="BD353" s="278"/>
      <c r="BE353" s="278"/>
      <c r="BF353" s="278"/>
      <c r="BG353" s="278"/>
      <c r="BH353" s="278"/>
      <c r="BI353" s="279"/>
      <c r="BJ353" s="279"/>
      <c r="BK353" s="279"/>
      <c r="BL353" s="279"/>
      <c r="BM353" s="279"/>
      <c r="BN353" s="279"/>
      <c r="BO353" s="280"/>
      <c r="BP353" s="280"/>
      <c r="BQ353" s="280"/>
      <c r="BR353" s="280"/>
      <c r="BS353" s="280"/>
      <c r="BT353" s="280"/>
      <c r="BU353" s="281"/>
      <c r="BV353" s="281"/>
      <c r="BW353" s="281"/>
      <c r="BX353" s="281"/>
      <c r="BY353" s="281"/>
      <c r="BZ353" s="281"/>
      <c r="CA353" s="282"/>
      <c r="CB353" s="282"/>
      <c r="CC353" s="282"/>
      <c r="CD353" s="282"/>
      <c r="CE353" s="282"/>
      <c r="CF353" s="282"/>
      <c r="CG353" s="283"/>
      <c r="CH353" s="283"/>
      <c r="CI353" s="283"/>
      <c r="CJ353" s="283"/>
      <c r="CK353" s="283"/>
      <c r="CL353" s="283"/>
      <c r="CM353" s="284"/>
      <c r="CN353" s="284"/>
      <c r="CO353" s="284"/>
      <c r="CP353" s="284"/>
      <c r="CQ353" s="284"/>
      <c r="CR353" s="284"/>
      <c r="CS353" s="283"/>
      <c r="CT353" s="283"/>
      <c r="CU353" s="283"/>
      <c r="CV353" s="283"/>
      <c r="CW353" s="283"/>
      <c r="CX353" s="283"/>
      <c r="CY353" s="273"/>
      <c r="CZ353" s="285"/>
      <c r="DA353" s="286"/>
      <c r="DB353" s="287"/>
    </row>
    <row r="354" ht="15.75" customHeight="1">
      <c r="A354" s="304"/>
      <c r="B354" s="265"/>
      <c r="C354" s="266"/>
      <c r="D354" s="266"/>
      <c r="E354" s="266"/>
      <c r="F354" s="267"/>
      <c r="G354" s="267"/>
      <c r="H354" s="267"/>
      <c r="I354" s="267"/>
      <c r="J354" s="267"/>
      <c r="K354" s="267"/>
      <c r="L354" s="267"/>
      <c r="M354" s="269"/>
      <c r="N354" s="269"/>
      <c r="O354" s="269"/>
      <c r="P354" s="269"/>
      <c r="Q354" s="269"/>
      <c r="R354" s="269"/>
      <c r="S354" s="271"/>
      <c r="T354" s="271"/>
      <c r="U354" s="271"/>
      <c r="V354" s="271"/>
      <c r="W354" s="271"/>
      <c r="X354" s="271"/>
      <c r="Y354" s="273"/>
      <c r="Z354" s="273"/>
      <c r="AA354" s="273"/>
      <c r="AB354" s="273"/>
      <c r="AC354" s="273"/>
      <c r="AD354" s="273"/>
      <c r="AE354" s="274"/>
      <c r="AF354" s="274"/>
      <c r="AG354" s="274"/>
      <c r="AH354" s="274"/>
      <c r="AI354" s="274"/>
      <c r="AJ354" s="274"/>
      <c r="AK354" s="275"/>
      <c r="AL354" s="275"/>
      <c r="AM354" s="275"/>
      <c r="AN354" s="275"/>
      <c r="AO354" s="275"/>
      <c r="AP354" s="275"/>
      <c r="AQ354" s="276"/>
      <c r="AR354" s="276"/>
      <c r="AS354" s="276"/>
      <c r="AT354" s="276"/>
      <c r="AU354" s="276"/>
      <c r="AV354" s="276"/>
      <c r="AW354" s="277"/>
      <c r="AX354" s="277"/>
      <c r="AY354" s="277"/>
      <c r="AZ354" s="277"/>
      <c r="BA354" s="277"/>
      <c r="BB354" s="277"/>
      <c r="BC354" s="278"/>
      <c r="BD354" s="278"/>
      <c r="BE354" s="278"/>
      <c r="BF354" s="278"/>
      <c r="BG354" s="278"/>
      <c r="BH354" s="278"/>
      <c r="BI354" s="279"/>
      <c r="BJ354" s="279"/>
      <c r="BK354" s="279"/>
      <c r="BL354" s="279"/>
      <c r="BM354" s="279"/>
      <c r="BN354" s="279"/>
      <c r="BO354" s="280"/>
      <c r="BP354" s="280"/>
      <c r="BQ354" s="280"/>
      <c r="BR354" s="280"/>
      <c r="BS354" s="280"/>
      <c r="BT354" s="280"/>
      <c r="BU354" s="281"/>
      <c r="BV354" s="281"/>
      <c r="BW354" s="281"/>
      <c r="BX354" s="281"/>
      <c r="BY354" s="281"/>
      <c r="BZ354" s="281"/>
      <c r="CA354" s="282"/>
      <c r="CB354" s="282"/>
      <c r="CC354" s="282"/>
      <c r="CD354" s="282"/>
      <c r="CE354" s="282"/>
      <c r="CF354" s="282"/>
      <c r="CG354" s="283"/>
      <c r="CH354" s="283"/>
      <c r="CI354" s="283"/>
      <c r="CJ354" s="283"/>
      <c r="CK354" s="283"/>
      <c r="CL354" s="283"/>
      <c r="CM354" s="284"/>
      <c r="CN354" s="284"/>
      <c r="CO354" s="284"/>
      <c r="CP354" s="284"/>
      <c r="CQ354" s="284"/>
      <c r="CR354" s="284"/>
      <c r="CS354" s="283"/>
      <c r="CT354" s="283"/>
      <c r="CU354" s="283"/>
      <c r="CV354" s="283"/>
      <c r="CW354" s="283"/>
      <c r="CX354" s="283"/>
      <c r="CY354" s="273"/>
      <c r="CZ354" s="285"/>
      <c r="DA354" s="286"/>
      <c r="DB354" s="287"/>
    </row>
    <row r="355" ht="15.75" customHeight="1">
      <c r="A355" s="304"/>
      <c r="B355" s="265"/>
      <c r="C355" s="266"/>
      <c r="D355" s="266"/>
      <c r="E355" s="266"/>
      <c r="F355" s="267"/>
      <c r="G355" s="267"/>
      <c r="H355" s="267"/>
      <c r="I355" s="267"/>
      <c r="J355" s="267"/>
      <c r="K355" s="267"/>
      <c r="L355" s="267"/>
      <c r="M355" s="269"/>
      <c r="N355" s="269"/>
      <c r="O355" s="269"/>
      <c r="P355" s="269"/>
      <c r="Q355" s="269"/>
      <c r="R355" s="269"/>
      <c r="S355" s="271"/>
      <c r="T355" s="271"/>
      <c r="U355" s="271"/>
      <c r="V355" s="271"/>
      <c r="W355" s="271"/>
      <c r="X355" s="271"/>
      <c r="Y355" s="273"/>
      <c r="Z355" s="273"/>
      <c r="AA355" s="273"/>
      <c r="AB355" s="273"/>
      <c r="AC355" s="273"/>
      <c r="AD355" s="273"/>
      <c r="AE355" s="274"/>
      <c r="AF355" s="274"/>
      <c r="AG355" s="274"/>
      <c r="AH355" s="274"/>
      <c r="AI355" s="274"/>
      <c r="AJ355" s="274"/>
      <c r="AK355" s="275"/>
      <c r="AL355" s="275"/>
      <c r="AM355" s="275"/>
      <c r="AN355" s="275"/>
      <c r="AO355" s="275"/>
      <c r="AP355" s="275"/>
      <c r="AQ355" s="276"/>
      <c r="AR355" s="276"/>
      <c r="AS355" s="276"/>
      <c r="AT355" s="276"/>
      <c r="AU355" s="276"/>
      <c r="AV355" s="276"/>
      <c r="AW355" s="277"/>
      <c r="AX355" s="277"/>
      <c r="AY355" s="277"/>
      <c r="AZ355" s="277"/>
      <c r="BA355" s="277"/>
      <c r="BB355" s="277"/>
      <c r="BC355" s="278"/>
      <c r="BD355" s="278"/>
      <c r="BE355" s="278"/>
      <c r="BF355" s="278"/>
      <c r="BG355" s="278"/>
      <c r="BH355" s="278"/>
      <c r="BI355" s="279"/>
      <c r="BJ355" s="279"/>
      <c r="BK355" s="279"/>
      <c r="BL355" s="279"/>
      <c r="BM355" s="279"/>
      <c r="BN355" s="279"/>
      <c r="BO355" s="280"/>
      <c r="BP355" s="280"/>
      <c r="BQ355" s="280"/>
      <c r="BR355" s="280"/>
      <c r="BS355" s="280"/>
      <c r="BT355" s="280"/>
      <c r="BU355" s="281"/>
      <c r="BV355" s="281"/>
      <c r="BW355" s="281"/>
      <c r="BX355" s="281"/>
      <c r="BY355" s="281"/>
      <c r="BZ355" s="281"/>
      <c r="CA355" s="282"/>
      <c r="CB355" s="282"/>
      <c r="CC355" s="282"/>
      <c r="CD355" s="282"/>
      <c r="CE355" s="282"/>
      <c r="CF355" s="282"/>
      <c r="CG355" s="283"/>
      <c r="CH355" s="283"/>
      <c r="CI355" s="283"/>
      <c r="CJ355" s="283"/>
      <c r="CK355" s="283"/>
      <c r="CL355" s="283"/>
      <c r="CM355" s="284"/>
      <c r="CN355" s="284"/>
      <c r="CO355" s="284"/>
      <c r="CP355" s="284"/>
      <c r="CQ355" s="284"/>
      <c r="CR355" s="284"/>
      <c r="CS355" s="283"/>
      <c r="CT355" s="283"/>
      <c r="CU355" s="283"/>
      <c r="CV355" s="283"/>
      <c r="CW355" s="283"/>
      <c r="CX355" s="283"/>
      <c r="CY355" s="273"/>
      <c r="CZ355" s="285"/>
      <c r="DA355" s="286"/>
      <c r="DB355" s="287"/>
    </row>
    <row r="356" ht="15.75" customHeight="1">
      <c r="A356" s="304"/>
      <c r="B356" s="265"/>
      <c r="C356" s="266"/>
      <c r="D356" s="266"/>
      <c r="E356" s="266"/>
      <c r="F356" s="267"/>
      <c r="G356" s="267"/>
      <c r="H356" s="267"/>
      <c r="I356" s="267"/>
      <c r="J356" s="267"/>
      <c r="K356" s="267"/>
      <c r="L356" s="267"/>
      <c r="M356" s="269"/>
      <c r="N356" s="269"/>
      <c r="O356" s="269"/>
      <c r="P356" s="269"/>
      <c r="Q356" s="269"/>
      <c r="R356" s="269"/>
      <c r="S356" s="271"/>
      <c r="T356" s="271"/>
      <c r="U356" s="271"/>
      <c r="V356" s="271"/>
      <c r="W356" s="271"/>
      <c r="X356" s="271"/>
      <c r="Y356" s="273"/>
      <c r="Z356" s="273"/>
      <c r="AA356" s="273"/>
      <c r="AB356" s="273"/>
      <c r="AC356" s="273"/>
      <c r="AD356" s="273"/>
      <c r="AE356" s="274"/>
      <c r="AF356" s="274"/>
      <c r="AG356" s="274"/>
      <c r="AH356" s="274"/>
      <c r="AI356" s="274"/>
      <c r="AJ356" s="274"/>
      <c r="AK356" s="275"/>
      <c r="AL356" s="275"/>
      <c r="AM356" s="275"/>
      <c r="AN356" s="275"/>
      <c r="AO356" s="275"/>
      <c r="AP356" s="275"/>
      <c r="AQ356" s="276"/>
      <c r="AR356" s="276"/>
      <c r="AS356" s="276"/>
      <c r="AT356" s="276"/>
      <c r="AU356" s="276"/>
      <c r="AV356" s="276"/>
      <c r="AW356" s="277"/>
      <c r="AX356" s="277"/>
      <c r="AY356" s="277"/>
      <c r="AZ356" s="277"/>
      <c r="BA356" s="277"/>
      <c r="BB356" s="277"/>
      <c r="BC356" s="278"/>
      <c r="BD356" s="278"/>
      <c r="BE356" s="278"/>
      <c r="BF356" s="278"/>
      <c r="BG356" s="278"/>
      <c r="BH356" s="278"/>
      <c r="BI356" s="279"/>
      <c r="BJ356" s="279"/>
      <c r="BK356" s="279"/>
      <c r="BL356" s="279"/>
      <c r="BM356" s="279"/>
      <c r="BN356" s="279"/>
      <c r="BO356" s="280"/>
      <c r="BP356" s="280"/>
      <c r="BQ356" s="280"/>
      <c r="BR356" s="280"/>
      <c r="BS356" s="280"/>
      <c r="BT356" s="280"/>
      <c r="BU356" s="281"/>
      <c r="BV356" s="281"/>
      <c r="BW356" s="281"/>
      <c r="BX356" s="281"/>
      <c r="BY356" s="281"/>
      <c r="BZ356" s="281"/>
      <c r="CA356" s="282"/>
      <c r="CB356" s="282"/>
      <c r="CC356" s="282"/>
      <c r="CD356" s="282"/>
      <c r="CE356" s="282"/>
      <c r="CF356" s="282"/>
      <c r="CG356" s="283"/>
      <c r="CH356" s="283"/>
      <c r="CI356" s="283"/>
      <c r="CJ356" s="283"/>
      <c r="CK356" s="283"/>
      <c r="CL356" s="283"/>
      <c r="CM356" s="284"/>
      <c r="CN356" s="284"/>
      <c r="CO356" s="284"/>
      <c r="CP356" s="284"/>
      <c r="CQ356" s="284"/>
      <c r="CR356" s="284"/>
      <c r="CS356" s="283"/>
      <c r="CT356" s="283"/>
      <c r="CU356" s="283"/>
      <c r="CV356" s="283"/>
      <c r="CW356" s="283"/>
      <c r="CX356" s="283"/>
      <c r="CY356" s="273"/>
      <c r="CZ356" s="285"/>
      <c r="DA356" s="286"/>
      <c r="DB356" s="287"/>
    </row>
    <row r="357" ht="15.75" customHeight="1">
      <c r="A357" s="304"/>
      <c r="B357" s="265"/>
      <c r="C357" s="266"/>
      <c r="D357" s="266"/>
      <c r="E357" s="266"/>
      <c r="F357" s="267"/>
      <c r="G357" s="267"/>
      <c r="H357" s="267"/>
      <c r="I357" s="267"/>
      <c r="J357" s="267"/>
      <c r="K357" s="267"/>
      <c r="L357" s="267"/>
      <c r="M357" s="269"/>
      <c r="N357" s="269"/>
      <c r="O357" s="269"/>
      <c r="P357" s="269"/>
      <c r="Q357" s="269"/>
      <c r="R357" s="269"/>
      <c r="S357" s="271"/>
      <c r="T357" s="271"/>
      <c r="U357" s="271"/>
      <c r="V357" s="271"/>
      <c r="W357" s="271"/>
      <c r="X357" s="271"/>
      <c r="Y357" s="273"/>
      <c r="Z357" s="273"/>
      <c r="AA357" s="273"/>
      <c r="AB357" s="273"/>
      <c r="AC357" s="273"/>
      <c r="AD357" s="273"/>
      <c r="AE357" s="274"/>
      <c r="AF357" s="274"/>
      <c r="AG357" s="274"/>
      <c r="AH357" s="274"/>
      <c r="AI357" s="274"/>
      <c r="AJ357" s="274"/>
      <c r="AK357" s="275"/>
      <c r="AL357" s="275"/>
      <c r="AM357" s="275"/>
      <c r="AN357" s="275"/>
      <c r="AO357" s="275"/>
      <c r="AP357" s="275"/>
      <c r="AQ357" s="276"/>
      <c r="AR357" s="276"/>
      <c r="AS357" s="276"/>
      <c r="AT357" s="276"/>
      <c r="AU357" s="276"/>
      <c r="AV357" s="276"/>
      <c r="AW357" s="277"/>
      <c r="AX357" s="277"/>
      <c r="AY357" s="277"/>
      <c r="AZ357" s="277"/>
      <c r="BA357" s="277"/>
      <c r="BB357" s="277"/>
      <c r="BC357" s="278"/>
      <c r="BD357" s="278"/>
      <c r="BE357" s="278"/>
      <c r="BF357" s="278"/>
      <c r="BG357" s="278"/>
      <c r="BH357" s="278"/>
      <c r="BI357" s="279"/>
      <c r="BJ357" s="279"/>
      <c r="BK357" s="279"/>
      <c r="BL357" s="279"/>
      <c r="BM357" s="279"/>
      <c r="BN357" s="279"/>
      <c r="BO357" s="280"/>
      <c r="BP357" s="280"/>
      <c r="BQ357" s="280"/>
      <c r="BR357" s="280"/>
      <c r="BS357" s="280"/>
      <c r="BT357" s="280"/>
      <c r="BU357" s="281"/>
      <c r="BV357" s="281"/>
      <c r="BW357" s="281"/>
      <c r="BX357" s="281"/>
      <c r="BY357" s="281"/>
      <c r="BZ357" s="281"/>
      <c r="CA357" s="282"/>
      <c r="CB357" s="282"/>
      <c r="CC357" s="282"/>
      <c r="CD357" s="282"/>
      <c r="CE357" s="282"/>
      <c r="CF357" s="282"/>
      <c r="CG357" s="283"/>
      <c r="CH357" s="283"/>
      <c r="CI357" s="283"/>
      <c r="CJ357" s="283"/>
      <c r="CK357" s="283"/>
      <c r="CL357" s="283"/>
      <c r="CM357" s="284"/>
      <c r="CN357" s="284"/>
      <c r="CO357" s="284"/>
      <c r="CP357" s="284"/>
      <c r="CQ357" s="284"/>
      <c r="CR357" s="284"/>
      <c r="CS357" s="283"/>
      <c r="CT357" s="283"/>
      <c r="CU357" s="283"/>
      <c r="CV357" s="283"/>
      <c r="CW357" s="283"/>
      <c r="CX357" s="283"/>
      <c r="CY357" s="273"/>
      <c r="CZ357" s="285"/>
      <c r="DA357" s="286"/>
      <c r="DB357" s="287"/>
    </row>
    <row r="358" ht="15.75" customHeight="1">
      <c r="A358" s="304"/>
      <c r="B358" s="265"/>
      <c r="C358" s="266"/>
      <c r="D358" s="266"/>
      <c r="E358" s="266"/>
      <c r="F358" s="267"/>
      <c r="G358" s="267"/>
      <c r="H358" s="267"/>
      <c r="I358" s="267"/>
      <c r="J358" s="267"/>
      <c r="K358" s="267"/>
      <c r="L358" s="267"/>
      <c r="M358" s="269"/>
      <c r="N358" s="269"/>
      <c r="O358" s="269"/>
      <c r="P358" s="269"/>
      <c r="Q358" s="269"/>
      <c r="R358" s="269"/>
      <c r="S358" s="271"/>
      <c r="T358" s="271"/>
      <c r="U358" s="271"/>
      <c r="V358" s="271"/>
      <c r="W358" s="271"/>
      <c r="X358" s="271"/>
      <c r="Y358" s="273"/>
      <c r="Z358" s="273"/>
      <c r="AA358" s="273"/>
      <c r="AB358" s="273"/>
      <c r="AC358" s="273"/>
      <c r="AD358" s="273"/>
      <c r="AE358" s="274"/>
      <c r="AF358" s="274"/>
      <c r="AG358" s="274"/>
      <c r="AH358" s="274"/>
      <c r="AI358" s="274"/>
      <c r="AJ358" s="274"/>
      <c r="AK358" s="275"/>
      <c r="AL358" s="275"/>
      <c r="AM358" s="275"/>
      <c r="AN358" s="275"/>
      <c r="AO358" s="275"/>
      <c r="AP358" s="275"/>
      <c r="AQ358" s="276"/>
      <c r="AR358" s="276"/>
      <c r="AS358" s="276"/>
      <c r="AT358" s="276"/>
      <c r="AU358" s="276"/>
      <c r="AV358" s="276"/>
      <c r="AW358" s="277"/>
      <c r="AX358" s="277"/>
      <c r="AY358" s="277"/>
      <c r="AZ358" s="277"/>
      <c r="BA358" s="277"/>
      <c r="BB358" s="277"/>
      <c r="BC358" s="278"/>
      <c r="BD358" s="278"/>
      <c r="BE358" s="278"/>
      <c r="BF358" s="278"/>
      <c r="BG358" s="278"/>
      <c r="BH358" s="278"/>
      <c r="BI358" s="279"/>
      <c r="BJ358" s="279"/>
      <c r="BK358" s="279"/>
      <c r="BL358" s="279"/>
      <c r="BM358" s="279"/>
      <c r="BN358" s="279"/>
      <c r="BO358" s="280"/>
      <c r="BP358" s="280"/>
      <c r="BQ358" s="280"/>
      <c r="BR358" s="280"/>
      <c r="BS358" s="280"/>
      <c r="BT358" s="280"/>
      <c r="BU358" s="281"/>
      <c r="BV358" s="281"/>
      <c r="BW358" s="281"/>
      <c r="BX358" s="281"/>
      <c r="BY358" s="281"/>
      <c r="BZ358" s="281"/>
      <c r="CA358" s="282"/>
      <c r="CB358" s="282"/>
      <c r="CC358" s="282"/>
      <c r="CD358" s="282"/>
      <c r="CE358" s="282"/>
      <c r="CF358" s="282"/>
      <c r="CG358" s="283"/>
      <c r="CH358" s="283"/>
      <c r="CI358" s="283"/>
      <c r="CJ358" s="283"/>
      <c r="CK358" s="283"/>
      <c r="CL358" s="283"/>
      <c r="CM358" s="284"/>
      <c r="CN358" s="284"/>
      <c r="CO358" s="284"/>
      <c r="CP358" s="284"/>
      <c r="CQ358" s="284"/>
      <c r="CR358" s="284"/>
      <c r="CS358" s="283"/>
      <c r="CT358" s="283"/>
      <c r="CU358" s="283"/>
      <c r="CV358" s="283"/>
      <c r="CW358" s="283"/>
      <c r="CX358" s="283"/>
      <c r="CY358" s="273"/>
      <c r="CZ358" s="285"/>
      <c r="DA358" s="286"/>
      <c r="DB358" s="287"/>
    </row>
    <row r="359" ht="15.75" customHeight="1">
      <c r="A359" s="304"/>
      <c r="B359" s="265"/>
      <c r="C359" s="266"/>
      <c r="D359" s="266"/>
      <c r="E359" s="266"/>
      <c r="F359" s="267"/>
      <c r="G359" s="267"/>
      <c r="H359" s="267"/>
      <c r="I359" s="267"/>
      <c r="J359" s="267"/>
      <c r="K359" s="267"/>
      <c r="L359" s="267"/>
      <c r="M359" s="269"/>
      <c r="N359" s="269"/>
      <c r="O359" s="269"/>
      <c r="P359" s="269"/>
      <c r="Q359" s="269"/>
      <c r="R359" s="269"/>
      <c r="S359" s="271"/>
      <c r="T359" s="271"/>
      <c r="U359" s="271"/>
      <c r="V359" s="271"/>
      <c r="W359" s="271"/>
      <c r="X359" s="271"/>
      <c r="Y359" s="273"/>
      <c r="Z359" s="273"/>
      <c r="AA359" s="273"/>
      <c r="AB359" s="273"/>
      <c r="AC359" s="273"/>
      <c r="AD359" s="273"/>
      <c r="AE359" s="274"/>
      <c r="AF359" s="274"/>
      <c r="AG359" s="274"/>
      <c r="AH359" s="274"/>
      <c r="AI359" s="274"/>
      <c r="AJ359" s="274"/>
      <c r="AK359" s="275"/>
      <c r="AL359" s="275"/>
      <c r="AM359" s="275"/>
      <c r="AN359" s="275"/>
      <c r="AO359" s="275"/>
      <c r="AP359" s="275"/>
      <c r="AQ359" s="276"/>
      <c r="AR359" s="276"/>
      <c r="AS359" s="276"/>
      <c r="AT359" s="276"/>
      <c r="AU359" s="276"/>
      <c r="AV359" s="276"/>
      <c r="AW359" s="277"/>
      <c r="AX359" s="277"/>
      <c r="AY359" s="277"/>
      <c r="AZ359" s="277"/>
      <c r="BA359" s="277"/>
      <c r="BB359" s="277"/>
      <c r="BC359" s="278"/>
      <c r="BD359" s="278"/>
      <c r="BE359" s="278"/>
      <c r="BF359" s="278"/>
      <c r="BG359" s="278"/>
      <c r="BH359" s="278"/>
      <c r="BI359" s="279"/>
      <c r="BJ359" s="279"/>
      <c r="BK359" s="279"/>
      <c r="BL359" s="279"/>
      <c r="BM359" s="279"/>
      <c r="BN359" s="279"/>
      <c r="BO359" s="280"/>
      <c r="BP359" s="280"/>
      <c r="BQ359" s="280"/>
      <c r="BR359" s="280"/>
      <c r="BS359" s="280"/>
      <c r="BT359" s="280"/>
      <c r="BU359" s="281"/>
      <c r="BV359" s="281"/>
      <c r="BW359" s="281"/>
      <c r="BX359" s="281"/>
      <c r="BY359" s="281"/>
      <c r="BZ359" s="281"/>
      <c r="CA359" s="282"/>
      <c r="CB359" s="282"/>
      <c r="CC359" s="282"/>
      <c r="CD359" s="282"/>
      <c r="CE359" s="282"/>
      <c r="CF359" s="282"/>
      <c r="CG359" s="283"/>
      <c r="CH359" s="283"/>
      <c r="CI359" s="283"/>
      <c r="CJ359" s="283"/>
      <c r="CK359" s="283"/>
      <c r="CL359" s="283"/>
      <c r="CM359" s="284"/>
      <c r="CN359" s="284"/>
      <c r="CO359" s="284"/>
      <c r="CP359" s="284"/>
      <c r="CQ359" s="284"/>
      <c r="CR359" s="284"/>
      <c r="CS359" s="283"/>
      <c r="CT359" s="283"/>
      <c r="CU359" s="283"/>
      <c r="CV359" s="283"/>
      <c r="CW359" s="283"/>
      <c r="CX359" s="283"/>
      <c r="CY359" s="273"/>
      <c r="CZ359" s="285"/>
      <c r="DA359" s="286"/>
      <c r="DB359" s="287"/>
    </row>
    <row r="360" ht="15.75" customHeight="1">
      <c r="A360" s="304"/>
      <c r="B360" s="265"/>
      <c r="C360" s="266"/>
      <c r="D360" s="266"/>
      <c r="E360" s="266"/>
      <c r="F360" s="267"/>
      <c r="G360" s="267"/>
      <c r="H360" s="267"/>
      <c r="I360" s="267"/>
      <c r="J360" s="267"/>
      <c r="K360" s="267"/>
      <c r="L360" s="267"/>
      <c r="M360" s="269"/>
      <c r="N360" s="269"/>
      <c r="O360" s="269"/>
      <c r="P360" s="269"/>
      <c r="Q360" s="269"/>
      <c r="R360" s="269"/>
      <c r="S360" s="271"/>
      <c r="T360" s="271"/>
      <c r="U360" s="271"/>
      <c r="V360" s="271"/>
      <c r="W360" s="271"/>
      <c r="X360" s="271"/>
      <c r="Y360" s="273"/>
      <c r="Z360" s="273"/>
      <c r="AA360" s="273"/>
      <c r="AB360" s="273"/>
      <c r="AC360" s="273"/>
      <c r="AD360" s="273"/>
      <c r="AE360" s="274"/>
      <c r="AF360" s="274"/>
      <c r="AG360" s="274"/>
      <c r="AH360" s="274"/>
      <c r="AI360" s="274"/>
      <c r="AJ360" s="274"/>
      <c r="AK360" s="275"/>
      <c r="AL360" s="275"/>
      <c r="AM360" s="275"/>
      <c r="AN360" s="275"/>
      <c r="AO360" s="275"/>
      <c r="AP360" s="275"/>
      <c r="AQ360" s="276"/>
      <c r="AR360" s="276"/>
      <c r="AS360" s="276"/>
      <c r="AT360" s="276"/>
      <c r="AU360" s="276"/>
      <c r="AV360" s="276"/>
      <c r="AW360" s="277"/>
      <c r="AX360" s="277"/>
      <c r="AY360" s="277"/>
      <c r="AZ360" s="277"/>
      <c r="BA360" s="277"/>
      <c r="BB360" s="277"/>
      <c r="BC360" s="278"/>
      <c r="BD360" s="278"/>
      <c r="BE360" s="278"/>
      <c r="BF360" s="278"/>
      <c r="BG360" s="278"/>
      <c r="BH360" s="278"/>
      <c r="BI360" s="279"/>
      <c r="BJ360" s="279"/>
      <c r="BK360" s="279"/>
      <c r="BL360" s="279"/>
      <c r="BM360" s="279"/>
      <c r="BN360" s="279"/>
      <c r="BO360" s="280"/>
      <c r="BP360" s="280"/>
      <c r="BQ360" s="280"/>
      <c r="BR360" s="280"/>
      <c r="BS360" s="280"/>
      <c r="BT360" s="280"/>
      <c r="BU360" s="281"/>
      <c r="BV360" s="281"/>
      <c r="BW360" s="281"/>
      <c r="BX360" s="281"/>
      <c r="BY360" s="281"/>
      <c r="BZ360" s="281"/>
      <c r="CA360" s="282"/>
      <c r="CB360" s="282"/>
      <c r="CC360" s="282"/>
      <c r="CD360" s="282"/>
      <c r="CE360" s="282"/>
      <c r="CF360" s="282"/>
      <c r="CG360" s="283"/>
      <c r="CH360" s="283"/>
      <c r="CI360" s="283"/>
      <c r="CJ360" s="283"/>
      <c r="CK360" s="283"/>
      <c r="CL360" s="283"/>
      <c r="CM360" s="284"/>
      <c r="CN360" s="284"/>
      <c r="CO360" s="284"/>
      <c r="CP360" s="284"/>
      <c r="CQ360" s="284"/>
      <c r="CR360" s="284"/>
      <c r="CS360" s="283"/>
      <c r="CT360" s="283"/>
      <c r="CU360" s="283"/>
      <c r="CV360" s="283"/>
      <c r="CW360" s="283"/>
      <c r="CX360" s="283"/>
      <c r="CY360" s="273"/>
      <c r="CZ360" s="285"/>
      <c r="DA360" s="286"/>
      <c r="DB360" s="287"/>
    </row>
    <row r="361" ht="15.75" customHeight="1">
      <c r="A361" s="304"/>
      <c r="B361" s="265"/>
      <c r="C361" s="266"/>
      <c r="D361" s="266"/>
      <c r="E361" s="266"/>
      <c r="F361" s="267"/>
      <c r="G361" s="267"/>
      <c r="H361" s="267"/>
      <c r="I361" s="267"/>
      <c r="J361" s="267"/>
      <c r="K361" s="267"/>
      <c r="L361" s="267"/>
      <c r="M361" s="269"/>
      <c r="N361" s="269"/>
      <c r="O361" s="269"/>
      <c r="P361" s="269"/>
      <c r="Q361" s="269"/>
      <c r="R361" s="269"/>
      <c r="S361" s="271"/>
      <c r="T361" s="271"/>
      <c r="U361" s="271"/>
      <c r="V361" s="271"/>
      <c r="W361" s="271"/>
      <c r="X361" s="271"/>
      <c r="Y361" s="273"/>
      <c r="Z361" s="273"/>
      <c r="AA361" s="273"/>
      <c r="AB361" s="273"/>
      <c r="AC361" s="273"/>
      <c r="AD361" s="273"/>
      <c r="AE361" s="274"/>
      <c r="AF361" s="274"/>
      <c r="AG361" s="274"/>
      <c r="AH361" s="274"/>
      <c r="AI361" s="274"/>
      <c r="AJ361" s="274"/>
      <c r="AK361" s="275"/>
      <c r="AL361" s="275"/>
      <c r="AM361" s="275"/>
      <c r="AN361" s="275"/>
      <c r="AO361" s="275"/>
      <c r="AP361" s="275"/>
      <c r="AQ361" s="276"/>
      <c r="AR361" s="276"/>
      <c r="AS361" s="276"/>
      <c r="AT361" s="276"/>
      <c r="AU361" s="276"/>
      <c r="AV361" s="276"/>
      <c r="AW361" s="277"/>
      <c r="AX361" s="277"/>
      <c r="AY361" s="277"/>
      <c r="AZ361" s="277"/>
      <c r="BA361" s="277"/>
      <c r="BB361" s="277"/>
      <c r="BC361" s="278"/>
      <c r="BD361" s="278"/>
      <c r="BE361" s="278"/>
      <c r="BF361" s="278"/>
      <c r="BG361" s="278"/>
      <c r="BH361" s="278"/>
      <c r="BI361" s="279"/>
      <c r="BJ361" s="279"/>
      <c r="BK361" s="279"/>
      <c r="BL361" s="279"/>
      <c r="BM361" s="279"/>
      <c r="BN361" s="279"/>
      <c r="BO361" s="280"/>
      <c r="BP361" s="280"/>
      <c r="BQ361" s="280"/>
      <c r="BR361" s="280"/>
      <c r="BS361" s="280"/>
      <c r="BT361" s="280"/>
      <c r="BU361" s="281"/>
      <c r="BV361" s="281"/>
      <c r="BW361" s="281"/>
      <c r="BX361" s="281"/>
      <c r="BY361" s="281"/>
      <c r="BZ361" s="281"/>
      <c r="CA361" s="282"/>
      <c r="CB361" s="282"/>
      <c r="CC361" s="282"/>
      <c r="CD361" s="282"/>
      <c r="CE361" s="282"/>
      <c r="CF361" s="282"/>
      <c r="CG361" s="283"/>
      <c r="CH361" s="283"/>
      <c r="CI361" s="283"/>
      <c r="CJ361" s="283"/>
      <c r="CK361" s="283"/>
      <c r="CL361" s="283"/>
      <c r="CM361" s="284"/>
      <c r="CN361" s="284"/>
      <c r="CO361" s="284"/>
      <c r="CP361" s="284"/>
      <c r="CQ361" s="284"/>
      <c r="CR361" s="284"/>
      <c r="CS361" s="283"/>
      <c r="CT361" s="283"/>
      <c r="CU361" s="283"/>
      <c r="CV361" s="283"/>
      <c r="CW361" s="283"/>
      <c r="CX361" s="283"/>
      <c r="CY361" s="273"/>
      <c r="CZ361" s="285"/>
      <c r="DA361" s="286"/>
      <c r="DB361" s="287"/>
    </row>
    <row r="362" ht="15.75" customHeight="1">
      <c r="A362" s="304"/>
      <c r="B362" s="265"/>
      <c r="C362" s="266"/>
      <c r="D362" s="266"/>
      <c r="E362" s="266"/>
      <c r="F362" s="267"/>
      <c r="G362" s="267"/>
      <c r="H362" s="267"/>
      <c r="I362" s="267"/>
      <c r="J362" s="267"/>
      <c r="K362" s="267"/>
      <c r="L362" s="267"/>
      <c r="M362" s="269"/>
      <c r="N362" s="269"/>
      <c r="O362" s="269"/>
      <c r="P362" s="269"/>
      <c r="Q362" s="269"/>
      <c r="R362" s="269"/>
      <c r="S362" s="271"/>
      <c r="T362" s="271"/>
      <c r="U362" s="271"/>
      <c r="V362" s="271"/>
      <c r="W362" s="271"/>
      <c r="X362" s="271"/>
      <c r="Y362" s="273"/>
      <c r="Z362" s="273"/>
      <c r="AA362" s="273"/>
      <c r="AB362" s="273"/>
      <c r="AC362" s="273"/>
      <c r="AD362" s="273"/>
      <c r="AE362" s="274"/>
      <c r="AF362" s="274"/>
      <c r="AG362" s="274"/>
      <c r="AH362" s="274"/>
      <c r="AI362" s="274"/>
      <c r="AJ362" s="274"/>
      <c r="AK362" s="275"/>
      <c r="AL362" s="275"/>
      <c r="AM362" s="275"/>
      <c r="AN362" s="275"/>
      <c r="AO362" s="275"/>
      <c r="AP362" s="275"/>
      <c r="AQ362" s="276"/>
      <c r="AR362" s="276"/>
      <c r="AS362" s="276"/>
      <c r="AT362" s="276"/>
      <c r="AU362" s="276"/>
      <c r="AV362" s="276"/>
      <c r="AW362" s="277"/>
      <c r="AX362" s="277"/>
      <c r="AY362" s="277"/>
      <c r="AZ362" s="277"/>
      <c r="BA362" s="277"/>
      <c r="BB362" s="277"/>
      <c r="BC362" s="278"/>
      <c r="BD362" s="278"/>
      <c r="BE362" s="278"/>
      <c r="BF362" s="278"/>
      <c r="BG362" s="278"/>
      <c r="BH362" s="278"/>
      <c r="BI362" s="279"/>
      <c r="BJ362" s="279"/>
      <c r="BK362" s="279"/>
      <c r="BL362" s="279"/>
      <c r="BM362" s="279"/>
      <c r="BN362" s="279"/>
      <c r="BO362" s="280"/>
      <c r="BP362" s="280"/>
      <c r="BQ362" s="280"/>
      <c r="BR362" s="280"/>
      <c r="BS362" s="280"/>
      <c r="BT362" s="280"/>
      <c r="BU362" s="281"/>
      <c r="BV362" s="281"/>
      <c r="BW362" s="281"/>
      <c r="BX362" s="281"/>
      <c r="BY362" s="281"/>
      <c r="BZ362" s="281"/>
      <c r="CA362" s="282"/>
      <c r="CB362" s="282"/>
      <c r="CC362" s="282"/>
      <c r="CD362" s="282"/>
      <c r="CE362" s="282"/>
      <c r="CF362" s="282"/>
      <c r="CG362" s="283"/>
      <c r="CH362" s="283"/>
      <c r="CI362" s="283"/>
      <c r="CJ362" s="283"/>
      <c r="CK362" s="283"/>
      <c r="CL362" s="283"/>
      <c r="CM362" s="284"/>
      <c r="CN362" s="284"/>
      <c r="CO362" s="284"/>
      <c r="CP362" s="284"/>
      <c r="CQ362" s="284"/>
      <c r="CR362" s="284"/>
      <c r="CS362" s="283"/>
      <c r="CT362" s="283"/>
      <c r="CU362" s="283"/>
      <c r="CV362" s="283"/>
      <c r="CW362" s="283"/>
      <c r="CX362" s="283"/>
      <c r="CY362" s="273"/>
      <c r="CZ362" s="285"/>
      <c r="DA362" s="286"/>
      <c r="DB362" s="287"/>
    </row>
    <row r="363" ht="15.75" customHeight="1">
      <c r="A363" s="304"/>
      <c r="B363" s="265"/>
      <c r="C363" s="266"/>
      <c r="D363" s="266"/>
      <c r="E363" s="266"/>
      <c r="F363" s="267"/>
      <c r="G363" s="267"/>
      <c r="H363" s="267"/>
      <c r="I363" s="267"/>
      <c r="J363" s="267"/>
      <c r="K363" s="267"/>
      <c r="L363" s="267"/>
      <c r="M363" s="269"/>
      <c r="N363" s="269"/>
      <c r="O363" s="269"/>
      <c r="P363" s="269"/>
      <c r="Q363" s="269"/>
      <c r="R363" s="269"/>
      <c r="S363" s="271"/>
      <c r="T363" s="271"/>
      <c r="U363" s="271"/>
      <c r="V363" s="271"/>
      <c r="W363" s="271"/>
      <c r="X363" s="271"/>
      <c r="Y363" s="273"/>
      <c r="Z363" s="273"/>
      <c r="AA363" s="273"/>
      <c r="AB363" s="273"/>
      <c r="AC363" s="273"/>
      <c r="AD363" s="273"/>
      <c r="AE363" s="274"/>
      <c r="AF363" s="274"/>
      <c r="AG363" s="274"/>
      <c r="AH363" s="274"/>
      <c r="AI363" s="274"/>
      <c r="AJ363" s="274"/>
      <c r="AK363" s="275"/>
      <c r="AL363" s="275"/>
      <c r="AM363" s="275"/>
      <c r="AN363" s="275"/>
      <c r="AO363" s="275"/>
      <c r="AP363" s="275"/>
      <c r="AQ363" s="276"/>
      <c r="AR363" s="276"/>
      <c r="AS363" s="276"/>
      <c r="AT363" s="276"/>
      <c r="AU363" s="276"/>
      <c r="AV363" s="276"/>
      <c r="AW363" s="277"/>
      <c r="AX363" s="277"/>
      <c r="AY363" s="277"/>
      <c r="AZ363" s="277"/>
      <c r="BA363" s="277"/>
      <c r="BB363" s="277"/>
      <c r="BC363" s="278"/>
      <c r="BD363" s="278"/>
      <c r="BE363" s="278"/>
      <c r="BF363" s="278"/>
      <c r="BG363" s="278"/>
      <c r="BH363" s="278"/>
      <c r="BI363" s="279"/>
      <c r="BJ363" s="279"/>
      <c r="BK363" s="279"/>
      <c r="BL363" s="279"/>
      <c r="BM363" s="279"/>
      <c r="BN363" s="279"/>
      <c r="BO363" s="280"/>
      <c r="BP363" s="280"/>
      <c r="BQ363" s="280"/>
      <c r="BR363" s="280"/>
      <c r="BS363" s="280"/>
      <c r="BT363" s="280"/>
      <c r="BU363" s="281"/>
      <c r="BV363" s="281"/>
      <c r="BW363" s="281"/>
      <c r="BX363" s="281"/>
      <c r="BY363" s="281"/>
      <c r="BZ363" s="281"/>
      <c r="CA363" s="282"/>
      <c r="CB363" s="282"/>
      <c r="CC363" s="282"/>
      <c r="CD363" s="282"/>
      <c r="CE363" s="282"/>
      <c r="CF363" s="282"/>
      <c r="CG363" s="283"/>
      <c r="CH363" s="283"/>
      <c r="CI363" s="283"/>
      <c r="CJ363" s="283"/>
      <c r="CK363" s="283"/>
      <c r="CL363" s="283"/>
      <c r="CM363" s="284"/>
      <c r="CN363" s="284"/>
      <c r="CO363" s="284"/>
      <c r="CP363" s="284"/>
      <c r="CQ363" s="284"/>
      <c r="CR363" s="284"/>
      <c r="CS363" s="283"/>
      <c r="CT363" s="283"/>
      <c r="CU363" s="283"/>
      <c r="CV363" s="283"/>
      <c r="CW363" s="283"/>
      <c r="CX363" s="283"/>
      <c r="CY363" s="273"/>
      <c r="CZ363" s="285"/>
      <c r="DA363" s="286"/>
      <c r="DB363" s="287"/>
    </row>
    <row r="364" ht="15.75" customHeight="1">
      <c r="A364" s="304"/>
      <c r="B364" s="265"/>
      <c r="C364" s="266"/>
      <c r="D364" s="266"/>
      <c r="E364" s="266"/>
      <c r="F364" s="267"/>
      <c r="G364" s="267"/>
      <c r="H364" s="267"/>
      <c r="I364" s="267"/>
      <c r="J364" s="267"/>
      <c r="K364" s="267"/>
      <c r="L364" s="267"/>
      <c r="M364" s="269"/>
      <c r="N364" s="269"/>
      <c r="O364" s="269"/>
      <c r="P364" s="269"/>
      <c r="Q364" s="269"/>
      <c r="R364" s="269"/>
      <c r="S364" s="271"/>
      <c r="T364" s="271"/>
      <c r="U364" s="271"/>
      <c r="V364" s="271"/>
      <c r="W364" s="271"/>
      <c r="X364" s="271"/>
      <c r="Y364" s="273"/>
      <c r="Z364" s="273"/>
      <c r="AA364" s="273"/>
      <c r="AB364" s="273"/>
      <c r="AC364" s="273"/>
      <c r="AD364" s="273"/>
      <c r="AE364" s="274"/>
      <c r="AF364" s="274"/>
      <c r="AG364" s="274"/>
      <c r="AH364" s="274"/>
      <c r="AI364" s="274"/>
      <c r="AJ364" s="274"/>
      <c r="AK364" s="275"/>
      <c r="AL364" s="275"/>
      <c r="AM364" s="275"/>
      <c r="AN364" s="275"/>
      <c r="AO364" s="275"/>
      <c r="AP364" s="275"/>
      <c r="AQ364" s="276"/>
      <c r="AR364" s="276"/>
      <c r="AS364" s="276"/>
      <c r="AT364" s="276"/>
      <c r="AU364" s="276"/>
      <c r="AV364" s="276"/>
      <c r="AW364" s="277"/>
      <c r="AX364" s="277"/>
      <c r="AY364" s="277"/>
      <c r="AZ364" s="277"/>
      <c r="BA364" s="277"/>
      <c r="BB364" s="277"/>
      <c r="BC364" s="278"/>
      <c r="BD364" s="278"/>
      <c r="BE364" s="278"/>
      <c r="BF364" s="278"/>
      <c r="BG364" s="278"/>
      <c r="BH364" s="278"/>
      <c r="BI364" s="279"/>
      <c r="BJ364" s="279"/>
      <c r="BK364" s="279"/>
      <c r="BL364" s="279"/>
      <c r="BM364" s="279"/>
      <c r="BN364" s="279"/>
      <c r="BO364" s="280"/>
      <c r="BP364" s="280"/>
      <c r="BQ364" s="280"/>
      <c r="BR364" s="280"/>
      <c r="BS364" s="280"/>
      <c r="BT364" s="280"/>
      <c r="BU364" s="281"/>
      <c r="BV364" s="281"/>
      <c r="BW364" s="281"/>
      <c r="BX364" s="281"/>
      <c r="BY364" s="281"/>
      <c r="BZ364" s="281"/>
      <c r="CA364" s="282"/>
      <c r="CB364" s="282"/>
      <c r="CC364" s="282"/>
      <c r="CD364" s="282"/>
      <c r="CE364" s="282"/>
      <c r="CF364" s="282"/>
      <c r="CG364" s="283"/>
      <c r="CH364" s="283"/>
      <c r="CI364" s="283"/>
      <c r="CJ364" s="283"/>
      <c r="CK364" s="283"/>
      <c r="CL364" s="283"/>
      <c r="CM364" s="284"/>
      <c r="CN364" s="284"/>
      <c r="CO364" s="284"/>
      <c r="CP364" s="284"/>
      <c r="CQ364" s="284"/>
      <c r="CR364" s="284"/>
      <c r="CS364" s="283"/>
      <c r="CT364" s="283"/>
      <c r="CU364" s="283"/>
      <c r="CV364" s="283"/>
      <c r="CW364" s="283"/>
      <c r="CX364" s="283"/>
      <c r="CY364" s="273"/>
      <c r="CZ364" s="285"/>
      <c r="DA364" s="286"/>
      <c r="DB364" s="287"/>
    </row>
    <row r="365" ht="15.75" customHeight="1">
      <c r="A365" s="304"/>
      <c r="B365" s="265"/>
      <c r="C365" s="266"/>
      <c r="D365" s="266"/>
      <c r="E365" s="266"/>
      <c r="F365" s="267"/>
      <c r="G365" s="267"/>
      <c r="H365" s="267"/>
      <c r="I365" s="267"/>
      <c r="J365" s="267"/>
      <c r="K365" s="267"/>
      <c r="L365" s="267"/>
      <c r="M365" s="269"/>
      <c r="N365" s="269"/>
      <c r="O365" s="269"/>
      <c r="P365" s="269"/>
      <c r="Q365" s="269"/>
      <c r="R365" s="269"/>
      <c r="S365" s="271"/>
      <c r="T365" s="271"/>
      <c r="U365" s="271"/>
      <c r="V365" s="271"/>
      <c r="W365" s="271"/>
      <c r="X365" s="271"/>
      <c r="Y365" s="273"/>
      <c r="Z365" s="273"/>
      <c r="AA365" s="273"/>
      <c r="AB365" s="273"/>
      <c r="AC365" s="273"/>
      <c r="AD365" s="273"/>
      <c r="AE365" s="274"/>
      <c r="AF365" s="274"/>
      <c r="AG365" s="274"/>
      <c r="AH365" s="274"/>
      <c r="AI365" s="274"/>
      <c r="AJ365" s="274"/>
      <c r="AK365" s="275"/>
      <c r="AL365" s="275"/>
      <c r="AM365" s="275"/>
      <c r="AN365" s="275"/>
      <c r="AO365" s="275"/>
      <c r="AP365" s="275"/>
      <c r="AQ365" s="276"/>
      <c r="AR365" s="276"/>
      <c r="AS365" s="276"/>
      <c r="AT365" s="276"/>
      <c r="AU365" s="276"/>
      <c r="AV365" s="276"/>
      <c r="AW365" s="277"/>
      <c r="AX365" s="277"/>
      <c r="AY365" s="277"/>
      <c r="AZ365" s="277"/>
      <c r="BA365" s="277"/>
      <c r="BB365" s="277"/>
      <c r="BC365" s="278"/>
      <c r="BD365" s="278"/>
      <c r="BE365" s="278"/>
      <c r="BF365" s="278"/>
      <c r="BG365" s="278"/>
      <c r="BH365" s="278"/>
      <c r="BI365" s="279"/>
      <c r="BJ365" s="279"/>
      <c r="BK365" s="279"/>
      <c r="BL365" s="279"/>
      <c r="BM365" s="279"/>
      <c r="BN365" s="279"/>
      <c r="BO365" s="280"/>
      <c r="BP365" s="280"/>
      <c r="BQ365" s="280"/>
      <c r="BR365" s="280"/>
      <c r="BS365" s="280"/>
      <c r="BT365" s="280"/>
      <c r="BU365" s="281"/>
      <c r="BV365" s="281"/>
      <c r="BW365" s="281"/>
      <c r="BX365" s="281"/>
      <c r="BY365" s="281"/>
      <c r="BZ365" s="281"/>
      <c r="CA365" s="282"/>
      <c r="CB365" s="282"/>
      <c r="CC365" s="282"/>
      <c r="CD365" s="282"/>
      <c r="CE365" s="282"/>
      <c r="CF365" s="282"/>
      <c r="CG365" s="283"/>
      <c r="CH365" s="283"/>
      <c r="CI365" s="283"/>
      <c r="CJ365" s="283"/>
      <c r="CK365" s="283"/>
      <c r="CL365" s="283"/>
      <c r="CM365" s="284"/>
      <c r="CN365" s="284"/>
      <c r="CO365" s="284"/>
      <c r="CP365" s="284"/>
      <c r="CQ365" s="284"/>
      <c r="CR365" s="284"/>
      <c r="CS365" s="283"/>
      <c r="CT365" s="283"/>
      <c r="CU365" s="283"/>
      <c r="CV365" s="283"/>
      <c r="CW365" s="283"/>
      <c r="CX365" s="283"/>
      <c r="CY365" s="273"/>
      <c r="CZ365" s="285"/>
      <c r="DA365" s="286"/>
      <c r="DB365" s="287"/>
    </row>
    <row r="366" ht="15.75" customHeight="1">
      <c r="A366" s="304"/>
      <c r="B366" s="265"/>
      <c r="C366" s="266"/>
      <c r="D366" s="266"/>
      <c r="E366" s="266"/>
      <c r="F366" s="267"/>
      <c r="G366" s="267"/>
      <c r="H366" s="267"/>
      <c r="I366" s="267"/>
      <c r="J366" s="267"/>
      <c r="K366" s="267"/>
      <c r="L366" s="267"/>
      <c r="M366" s="269"/>
      <c r="N366" s="269"/>
      <c r="O366" s="269"/>
      <c r="P366" s="269"/>
      <c r="Q366" s="269"/>
      <c r="R366" s="269"/>
      <c r="S366" s="271"/>
      <c r="T366" s="271"/>
      <c r="U366" s="271"/>
      <c r="V366" s="271"/>
      <c r="W366" s="271"/>
      <c r="X366" s="271"/>
      <c r="Y366" s="273"/>
      <c r="Z366" s="273"/>
      <c r="AA366" s="273"/>
      <c r="AB366" s="273"/>
      <c r="AC366" s="273"/>
      <c r="AD366" s="273"/>
      <c r="AE366" s="274"/>
      <c r="AF366" s="274"/>
      <c r="AG366" s="274"/>
      <c r="AH366" s="274"/>
      <c r="AI366" s="274"/>
      <c r="AJ366" s="274"/>
      <c r="AK366" s="275"/>
      <c r="AL366" s="275"/>
      <c r="AM366" s="275"/>
      <c r="AN366" s="275"/>
      <c r="AO366" s="275"/>
      <c r="AP366" s="275"/>
      <c r="AQ366" s="276"/>
      <c r="AR366" s="276"/>
      <c r="AS366" s="276"/>
      <c r="AT366" s="276"/>
      <c r="AU366" s="276"/>
      <c r="AV366" s="276"/>
      <c r="AW366" s="277"/>
      <c r="AX366" s="277"/>
      <c r="AY366" s="277"/>
      <c r="AZ366" s="277"/>
      <c r="BA366" s="277"/>
      <c r="BB366" s="277"/>
      <c r="BC366" s="278"/>
      <c r="BD366" s="278"/>
      <c r="BE366" s="278"/>
      <c r="BF366" s="278"/>
      <c r="BG366" s="278"/>
      <c r="BH366" s="278"/>
      <c r="BI366" s="279"/>
      <c r="BJ366" s="279"/>
      <c r="BK366" s="279"/>
      <c r="BL366" s="279"/>
      <c r="BM366" s="279"/>
      <c r="BN366" s="279"/>
      <c r="BO366" s="280"/>
      <c r="BP366" s="280"/>
      <c r="BQ366" s="280"/>
      <c r="BR366" s="280"/>
      <c r="BS366" s="280"/>
      <c r="BT366" s="280"/>
      <c r="BU366" s="281"/>
      <c r="BV366" s="281"/>
      <c r="BW366" s="281"/>
      <c r="BX366" s="281"/>
      <c r="BY366" s="281"/>
      <c r="BZ366" s="281"/>
      <c r="CA366" s="282"/>
      <c r="CB366" s="282"/>
      <c r="CC366" s="282"/>
      <c r="CD366" s="282"/>
      <c r="CE366" s="282"/>
      <c r="CF366" s="282"/>
      <c r="CG366" s="283"/>
      <c r="CH366" s="283"/>
      <c r="CI366" s="283"/>
      <c r="CJ366" s="283"/>
      <c r="CK366" s="283"/>
      <c r="CL366" s="283"/>
      <c r="CM366" s="284"/>
      <c r="CN366" s="284"/>
      <c r="CO366" s="284"/>
      <c r="CP366" s="284"/>
      <c r="CQ366" s="284"/>
      <c r="CR366" s="284"/>
      <c r="CS366" s="283"/>
      <c r="CT366" s="283"/>
      <c r="CU366" s="283"/>
      <c r="CV366" s="283"/>
      <c r="CW366" s="283"/>
      <c r="CX366" s="283"/>
      <c r="CY366" s="273"/>
      <c r="CZ366" s="285"/>
      <c r="DA366" s="286"/>
      <c r="DB366" s="287"/>
    </row>
    <row r="367" ht="15.75" customHeight="1">
      <c r="A367" s="304"/>
      <c r="B367" s="265"/>
      <c r="C367" s="266"/>
      <c r="D367" s="266"/>
      <c r="E367" s="266"/>
      <c r="F367" s="267"/>
      <c r="G367" s="267"/>
      <c r="H367" s="267"/>
      <c r="I367" s="267"/>
      <c r="J367" s="267"/>
      <c r="K367" s="267"/>
      <c r="L367" s="267"/>
      <c r="M367" s="269"/>
      <c r="N367" s="269"/>
      <c r="O367" s="269"/>
      <c r="P367" s="269"/>
      <c r="Q367" s="269"/>
      <c r="R367" s="269"/>
      <c r="S367" s="271"/>
      <c r="T367" s="271"/>
      <c r="U367" s="271"/>
      <c r="V367" s="271"/>
      <c r="W367" s="271"/>
      <c r="X367" s="271"/>
      <c r="Y367" s="273"/>
      <c r="Z367" s="273"/>
      <c r="AA367" s="273"/>
      <c r="AB367" s="273"/>
      <c r="AC367" s="273"/>
      <c r="AD367" s="273"/>
      <c r="AE367" s="274"/>
      <c r="AF367" s="274"/>
      <c r="AG367" s="274"/>
      <c r="AH367" s="274"/>
      <c r="AI367" s="274"/>
      <c r="AJ367" s="274"/>
      <c r="AK367" s="275"/>
      <c r="AL367" s="275"/>
      <c r="AM367" s="275"/>
      <c r="AN367" s="275"/>
      <c r="AO367" s="275"/>
      <c r="AP367" s="275"/>
      <c r="AQ367" s="276"/>
      <c r="AR367" s="276"/>
      <c r="AS367" s="276"/>
      <c r="AT367" s="276"/>
      <c r="AU367" s="276"/>
      <c r="AV367" s="276"/>
      <c r="AW367" s="277"/>
      <c r="AX367" s="277"/>
      <c r="AY367" s="277"/>
      <c r="AZ367" s="277"/>
      <c r="BA367" s="277"/>
      <c r="BB367" s="277"/>
      <c r="BC367" s="278"/>
      <c r="BD367" s="278"/>
      <c r="BE367" s="278"/>
      <c r="BF367" s="278"/>
      <c r="BG367" s="278"/>
      <c r="BH367" s="278"/>
      <c r="BI367" s="279"/>
      <c r="BJ367" s="279"/>
      <c r="BK367" s="279"/>
      <c r="BL367" s="279"/>
      <c r="BM367" s="279"/>
      <c r="BN367" s="279"/>
      <c r="BO367" s="280"/>
      <c r="BP367" s="280"/>
      <c r="BQ367" s="280"/>
      <c r="BR367" s="280"/>
      <c r="BS367" s="280"/>
      <c r="BT367" s="280"/>
      <c r="BU367" s="281"/>
      <c r="BV367" s="281"/>
      <c r="BW367" s="281"/>
      <c r="BX367" s="281"/>
      <c r="BY367" s="281"/>
      <c r="BZ367" s="281"/>
      <c r="CA367" s="282"/>
      <c r="CB367" s="282"/>
      <c r="CC367" s="282"/>
      <c r="CD367" s="282"/>
      <c r="CE367" s="282"/>
      <c r="CF367" s="282"/>
      <c r="CG367" s="283"/>
      <c r="CH367" s="283"/>
      <c r="CI367" s="283"/>
      <c r="CJ367" s="283"/>
      <c r="CK367" s="283"/>
      <c r="CL367" s="283"/>
      <c r="CM367" s="284"/>
      <c r="CN367" s="284"/>
      <c r="CO367" s="284"/>
      <c r="CP367" s="284"/>
      <c r="CQ367" s="284"/>
      <c r="CR367" s="284"/>
      <c r="CS367" s="283"/>
      <c r="CT367" s="283"/>
      <c r="CU367" s="283"/>
      <c r="CV367" s="283"/>
      <c r="CW367" s="283"/>
      <c r="CX367" s="283"/>
      <c r="CY367" s="273"/>
      <c r="CZ367" s="285"/>
      <c r="DA367" s="286"/>
      <c r="DB367" s="287"/>
    </row>
    <row r="368" ht="15.75" customHeight="1">
      <c r="A368" s="304"/>
      <c r="B368" s="265"/>
      <c r="C368" s="266"/>
      <c r="D368" s="266"/>
      <c r="E368" s="266"/>
      <c r="F368" s="267"/>
      <c r="G368" s="267"/>
      <c r="H368" s="267"/>
      <c r="I368" s="267"/>
      <c r="J368" s="267"/>
      <c r="K368" s="267"/>
      <c r="L368" s="267"/>
      <c r="M368" s="269"/>
      <c r="N368" s="269"/>
      <c r="O368" s="269"/>
      <c r="P368" s="269"/>
      <c r="Q368" s="269"/>
      <c r="R368" s="269"/>
      <c r="S368" s="271"/>
      <c r="T368" s="271"/>
      <c r="U368" s="271"/>
      <c r="V368" s="271"/>
      <c r="W368" s="271"/>
      <c r="X368" s="271"/>
      <c r="Y368" s="273"/>
      <c r="Z368" s="273"/>
      <c r="AA368" s="273"/>
      <c r="AB368" s="273"/>
      <c r="AC368" s="273"/>
      <c r="AD368" s="273"/>
      <c r="AE368" s="274"/>
      <c r="AF368" s="274"/>
      <c r="AG368" s="274"/>
      <c r="AH368" s="274"/>
      <c r="AI368" s="274"/>
      <c r="AJ368" s="274"/>
      <c r="AK368" s="275"/>
      <c r="AL368" s="275"/>
      <c r="AM368" s="275"/>
      <c r="AN368" s="275"/>
      <c r="AO368" s="275"/>
      <c r="AP368" s="275"/>
      <c r="AQ368" s="276"/>
      <c r="AR368" s="276"/>
      <c r="AS368" s="276"/>
      <c r="AT368" s="276"/>
      <c r="AU368" s="276"/>
      <c r="AV368" s="276"/>
      <c r="AW368" s="277"/>
      <c r="AX368" s="277"/>
      <c r="AY368" s="277"/>
      <c r="AZ368" s="277"/>
      <c r="BA368" s="277"/>
      <c r="BB368" s="277"/>
      <c r="BC368" s="278"/>
      <c r="BD368" s="278"/>
      <c r="BE368" s="278"/>
      <c r="BF368" s="278"/>
      <c r="BG368" s="278"/>
      <c r="BH368" s="278"/>
      <c r="BI368" s="279"/>
      <c r="BJ368" s="279"/>
      <c r="BK368" s="279"/>
      <c r="BL368" s="279"/>
      <c r="BM368" s="279"/>
      <c r="BN368" s="279"/>
      <c r="BO368" s="280"/>
      <c r="BP368" s="280"/>
      <c r="BQ368" s="280"/>
      <c r="BR368" s="280"/>
      <c r="BS368" s="280"/>
      <c r="BT368" s="280"/>
      <c r="BU368" s="281"/>
      <c r="BV368" s="281"/>
      <c r="BW368" s="281"/>
      <c r="BX368" s="281"/>
      <c r="BY368" s="281"/>
      <c r="BZ368" s="281"/>
      <c r="CA368" s="282"/>
      <c r="CB368" s="282"/>
      <c r="CC368" s="282"/>
      <c r="CD368" s="282"/>
      <c r="CE368" s="282"/>
      <c r="CF368" s="282"/>
      <c r="CG368" s="283"/>
      <c r="CH368" s="283"/>
      <c r="CI368" s="283"/>
      <c r="CJ368" s="283"/>
      <c r="CK368" s="283"/>
      <c r="CL368" s="283"/>
      <c r="CM368" s="284"/>
      <c r="CN368" s="284"/>
      <c r="CO368" s="284"/>
      <c r="CP368" s="284"/>
      <c r="CQ368" s="284"/>
      <c r="CR368" s="284"/>
      <c r="CS368" s="283"/>
      <c r="CT368" s="283"/>
      <c r="CU368" s="283"/>
      <c r="CV368" s="283"/>
      <c r="CW368" s="283"/>
      <c r="CX368" s="283"/>
      <c r="CY368" s="273"/>
      <c r="CZ368" s="285"/>
      <c r="DA368" s="286"/>
      <c r="DB368" s="287"/>
    </row>
    <row r="369" ht="15.75" customHeight="1">
      <c r="A369" s="304"/>
      <c r="B369" s="265"/>
      <c r="C369" s="266"/>
      <c r="D369" s="266"/>
      <c r="E369" s="266"/>
      <c r="F369" s="267"/>
      <c r="G369" s="267"/>
      <c r="H369" s="267"/>
      <c r="I369" s="267"/>
      <c r="J369" s="267"/>
      <c r="K369" s="267"/>
      <c r="L369" s="267"/>
      <c r="M369" s="269"/>
      <c r="N369" s="269"/>
      <c r="O369" s="269"/>
      <c r="P369" s="269"/>
      <c r="Q369" s="269"/>
      <c r="R369" s="269"/>
      <c r="S369" s="271"/>
      <c r="T369" s="271"/>
      <c r="U369" s="271"/>
      <c r="V369" s="271"/>
      <c r="W369" s="271"/>
      <c r="X369" s="271"/>
      <c r="Y369" s="273"/>
      <c r="Z369" s="273"/>
      <c r="AA369" s="273"/>
      <c r="AB369" s="273"/>
      <c r="AC369" s="273"/>
      <c r="AD369" s="273"/>
      <c r="AE369" s="274"/>
      <c r="AF369" s="274"/>
      <c r="AG369" s="274"/>
      <c r="AH369" s="274"/>
      <c r="AI369" s="274"/>
      <c r="AJ369" s="274"/>
      <c r="AK369" s="275"/>
      <c r="AL369" s="275"/>
      <c r="AM369" s="275"/>
      <c r="AN369" s="275"/>
      <c r="AO369" s="275"/>
      <c r="AP369" s="275"/>
      <c r="AQ369" s="276"/>
      <c r="AR369" s="276"/>
      <c r="AS369" s="276"/>
      <c r="AT369" s="276"/>
      <c r="AU369" s="276"/>
      <c r="AV369" s="276"/>
      <c r="AW369" s="277"/>
      <c r="AX369" s="277"/>
      <c r="AY369" s="277"/>
      <c r="AZ369" s="277"/>
      <c r="BA369" s="277"/>
      <c r="BB369" s="277"/>
      <c r="BC369" s="278"/>
      <c r="BD369" s="278"/>
      <c r="BE369" s="278"/>
      <c r="BF369" s="278"/>
      <c r="BG369" s="278"/>
      <c r="BH369" s="278"/>
      <c r="BI369" s="279"/>
      <c r="BJ369" s="279"/>
      <c r="BK369" s="279"/>
      <c r="BL369" s="279"/>
      <c r="BM369" s="279"/>
      <c r="BN369" s="279"/>
      <c r="BO369" s="280"/>
      <c r="BP369" s="280"/>
      <c r="BQ369" s="280"/>
      <c r="BR369" s="280"/>
      <c r="BS369" s="280"/>
      <c r="BT369" s="280"/>
      <c r="BU369" s="281"/>
      <c r="BV369" s="281"/>
      <c r="BW369" s="281"/>
      <c r="BX369" s="281"/>
      <c r="BY369" s="281"/>
      <c r="BZ369" s="281"/>
      <c r="CA369" s="282"/>
      <c r="CB369" s="282"/>
      <c r="CC369" s="282"/>
      <c r="CD369" s="282"/>
      <c r="CE369" s="282"/>
      <c r="CF369" s="282"/>
      <c r="CG369" s="283"/>
      <c r="CH369" s="283"/>
      <c r="CI369" s="283"/>
      <c r="CJ369" s="283"/>
      <c r="CK369" s="283"/>
      <c r="CL369" s="283"/>
      <c r="CM369" s="284"/>
      <c r="CN369" s="284"/>
      <c r="CO369" s="284"/>
      <c r="CP369" s="284"/>
      <c r="CQ369" s="284"/>
      <c r="CR369" s="284"/>
      <c r="CS369" s="283"/>
      <c r="CT369" s="283"/>
      <c r="CU369" s="283"/>
      <c r="CV369" s="283"/>
      <c r="CW369" s="283"/>
      <c r="CX369" s="283"/>
      <c r="CY369" s="273"/>
      <c r="CZ369" s="285"/>
      <c r="DA369" s="286"/>
      <c r="DB369" s="287"/>
    </row>
    <row r="370" ht="15.75" customHeight="1">
      <c r="A370" s="304"/>
      <c r="B370" s="265"/>
      <c r="C370" s="266"/>
      <c r="D370" s="266"/>
      <c r="E370" s="266"/>
      <c r="F370" s="267"/>
      <c r="G370" s="267"/>
      <c r="H370" s="267"/>
      <c r="I370" s="267"/>
      <c r="J370" s="267"/>
      <c r="K370" s="267"/>
      <c r="L370" s="267"/>
      <c r="M370" s="269"/>
      <c r="N370" s="269"/>
      <c r="O370" s="269"/>
      <c r="P370" s="269"/>
      <c r="Q370" s="269"/>
      <c r="R370" s="269"/>
      <c r="S370" s="271"/>
      <c r="T370" s="271"/>
      <c r="U370" s="271"/>
      <c r="V370" s="271"/>
      <c r="W370" s="271"/>
      <c r="X370" s="271"/>
      <c r="Y370" s="273"/>
      <c r="Z370" s="273"/>
      <c r="AA370" s="273"/>
      <c r="AB370" s="273"/>
      <c r="AC370" s="273"/>
      <c r="AD370" s="273"/>
      <c r="AE370" s="274"/>
      <c r="AF370" s="274"/>
      <c r="AG370" s="274"/>
      <c r="AH370" s="274"/>
      <c r="AI370" s="274"/>
      <c r="AJ370" s="274"/>
      <c r="AK370" s="275"/>
      <c r="AL370" s="275"/>
      <c r="AM370" s="275"/>
      <c r="AN370" s="275"/>
      <c r="AO370" s="275"/>
      <c r="AP370" s="275"/>
      <c r="AQ370" s="276"/>
      <c r="AR370" s="276"/>
      <c r="AS370" s="276"/>
      <c r="AT370" s="276"/>
      <c r="AU370" s="276"/>
      <c r="AV370" s="276"/>
      <c r="AW370" s="277"/>
      <c r="AX370" s="277"/>
      <c r="AY370" s="277"/>
      <c r="AZ370" s="277"/>
      <c r="BA370" s="277"/>
      <c r="BB370" s="277"/>
      <c r="BC370" s="278"/>
      <c r="BD370" s="278"/>
      <c r="BE370" s="278"/>
      <c r="BF370" s="278"/>
      <c r="BG370" s="278"/>
      <c r="BH370" s="278"/>
      <c r="BI370" s="279"/>
      <c r="BJ370" s="279"/>
      <c r="BK370" s="279"/>
      <c r="BL370" s="279"/>
      <c r="BM370" s="279"/>
      <c r="BN370" s="279"/>
      <c r="BO370" s="280"/>
      <c r="BP370" s="280"/>
      <c r="BQ370" s="280"/>
      <c r="BR370" s="280"/>
      <c r="BS370" s="280"/>
      <c r="BT370" s="280"/>
      <c r="BU370" s="281"/>
      <c r="BV370" s="281"/>
      <c r="BW370" s="281"/>
      <c r="BX370" s="281"/>
      <c r="BY370" s="281"/>
      <c r="BZ370" s="281"/>
      <c r="CA370" s="282"/>
      <c r="CB370" s="282"/>
      <c r="CC370" s="282"/>
      <c r="CD370" s="282"/>
      <c r="CE370" s="282"/>
      <c r="CF370" s="282"/>
      <c r="CG370" s="283"/>
      <c r="CH370" s="283"/>
      <c r="CI370" s="283"/>
      <c r="CJ370" s="283"/>
      <c r="CK370" s="283"/>
      <c r="CL370" s="283"/>
      <c r="CM370" s="284"/>
      <c r="CN370" s="284"/>
      <c r="CO370" s="284"/>
      <c r="CP370" s="284"/>
      <c r="CQ370" s="284"/>
      <c r="CR370" s="284"/>
      <c r="CS370" s="283"/>
      <c r="CT370" s="283"/>
      <c r="CU370" s="283"/>
      <c r="CV370" s="283"/>
      <c r="CW370" s="283"/>
      <c r="CX370" s="283"/>
      <c r="CY370" s="273"/>
      <c r="CZ370" s="285"/>
      <c r="DA370" s="286"/>
      <c r="DB370" s="287"/>
    </row>
    <row r="371" ht="15.75" customHeight="1">
      <c r="A371" s="304"/>
      <c r="B371" s="265"/>
      <c r="C371" s="266"/>
      <c r="D371" s="266"/>
      <c r="E371" s="266"/>
      <c r="F371" s="267"/>
      <c r="G371" s="267"/>
      <c r="H371" s="267"/>
      <c r="I371" s="267"/>
      <c r="J371" s="267"/>
      <c r="K371" s="267"/>
      <c r="L371" s="267"/>
      <c r="M371" s="269"/>
      <c r="N371" s="269"/>
      <c r="O371" s="269"/>
      <c r="P371" s="269"/>
      <c r="Q371" s="269"/>
      <c r="R371" s="269"/>
      <c r="S371" s="271"/>
      <c r="T371" s="271"/>
      <c r="U371" s="271"/>
      <c r="V371" s="271"/>
      <c r="W371" s="271"/>
      <c r="X371" s="271"/>
      <c r="Y371" s="273"/>
      <c r="Z371" s="273"/>
      <c r="AA371" s="273"/>
      <c r="AB371" s="273"/>
      <c r="AC371" s="273"/>
      <c r="AD371" s="273"/>
      <c r="AE371" s="274"/>
      <c r="AF371" s="274"/>
      <c r="AG371" s="274"/>
      <c r="AH371" s="274"/>
      <c r="AI371" s="274"/>
      <c r="AJ371" s="274"/>
      <c r="AK371" s="275"/>
      <c r="AL371" s="275"/>
      <c r="AM371" s="275"/>
      <c r="AN371" s="275"/>
      <c r="AO371" s="275"/>
      <c r="AP371" s="275"/>
      <c r="AQ371" s="276"/>
      <c r="AR371" s="276"/>
      <c r="AS371" s="276"/>
      <c r="AT371" s="276"/>
      <c r="AU371" s="276"/>
      <c r="AV371" s="276"/>
      <c r="AW371" s="277"/>
      <c r="AX371" s="277"/>
      <c r="AY371" s="277"/>
      <c r="AZ371" s="277"/>
      <c r="BA371" s="277"/>
      <c r="BB371" s="277"/>
      <c r="BC371" s="278"/>
      <c r="BD371" s="278"/>
      <c r="BE371" s="278"/>
      <c r="BF371" s="278"/>
      <c r="BG371" s="278"/>
      <c r="BH371" s="278"/>
      <c r="BI371" s="279"/>
      <c r="BJ371" s="279"/>
      <c r="BK371" s="279"/>
      <c r="BL371" s="279"/>
      <c r="BM371" s="279"/>
      <c r="BN371" s="279"/>
      <c r="BO371" s="280"/>
      <c r="BP371" s="280"/>
      <c r="BQ371" s="280"/>
      <c r="BR371" s="280"/>
      <c r="BS371" s="280"/>
      <c r="BT371" s="280"/>
      <c r="BU371" s="281"/>
      <c r="BV371" s="281"/>
      <c r="BW371" s="281"/>
      <c r="BX371" s="281"/>
      <c r="BY371" s="281"/>
      <c r="BZ371" s="281"/>
      <c r="CA371" s="282"/>
      <c r="CB371" s="282"/>
      <c r="CC371" s="282"/>
      <c r="CD371" s="282"/>
      <c r="CE371" s="282"/>
      <c r="CF371" s="282"/>
      <c r="CG371" s="283"/>
      <c r="CH371" s="283"/>
      <c r="CI371" s="283"/>
      <c r="CJ371" s="283"/>
      <c r="CK371" s="283"/>
      <c r="CL371" s="283"/>
      <c r="CM371" s="284"/>
      <c r="CN371" s="284"/>
      <c r="CO371" s="284"/>
      <c r="CP371" s="284"/>
      <c r="CQ371" s="284"/>
      <c r="CR371" s="284"/>
      <c r="CS371" s="283"/>
      <c r="CT371" s="283"/>
      <c r="CU371" s="283"/>
      <c r="CV371" s="283"/>
      <c r="CW371" s="283"/>
      <c r="CX371" s="283"/>
      <c r="CY371" s="273"/>
      <c r="CZ371" s="285"/>
      <c r="DA371" s="286"/>
      <c r="DB371" s="287"/>
    </row>
    <row r="372" ht="15.75" customHeight="1">
      <c r="A372" s="304"/>
      <c r="B372" s="265"/>
      <c r="C372" s="266"/>
      <c r="D372" s="266"/>
      <c r="E372" s="266"/>
      <c r="F372" s="267"/>
      <c r="G372" s="267"/>
      <c r="H372" s="267"/>
      <c r="I372" s="267"/>
      <c r="J372" s="267"/>
      <c r="K372" s="267"/>
      <c r="L372" s="267"/>
      <c r="M372" s="269"/>
      <c r="N372" s="269"/>
      <c r="O372" s="269"/>
      <c r="P372" s="269"/>
      <c r="Q372" s="269"/>
      <c r="R372" s="269"/>
      <c r="S372" s="271"/>
      <c r="T372" s="271"/>
      <c r="U372" s="271"/>
      <c r="V372" s="271"/>
      <c r="W372" s="271"/>
      <c r="X372" s="271"/>
      <c r="Y372" s="273"/>
      <c r="Z372" s="273"/>
      <c r="AA372" s="273"/>
      <c r="AB372" s="273"/>
      <c r="AC372" s="273"/>
      <c r="AD372" s="273"/>
      <c r="AE372" s="274"/>
      <c r="AF372" s="274"/>
      <c r="AG372" s="274"/>
      <c r="AH372" s="274"/>
      <c r="AI372" s="274"/>
      <c r="AJ372" s="274"/>
      <c r="AK372" s="275"/>
      <c r="AL372" s="275"/>
      <c r="AM372" s="275"/>
      <c r="AN372" s="275"/>
      <c r="AO372" s="275"/>
      <c r="AP372" s="275"/>
      <c r="AQ372" s="276"/>
      <c r="AR372" s="276"/>
      <c r="AS372" s="276"/>
      <c r="AT372" s="276"/>
      <c r="AU372" s="276"/>
      <c r="AV372" s="276"/>
      <c r="AW372" s="277"/>
      <c r="AX372" s="277"/>
      <c r="AY372" s="277"/>
      <c r="AZ372" s="277"/>
      <c r="BA372" s="277"/>
      <c r="BB372" s="277"/>
      <c r="BC372" s="278"/>
      <c r="BD372" s="278"/>
      <c r="BE372" s="278"/>
      <c r="BF372" s="278"/>
      <c r="BG372" s="278"/>
      <c r="BH372" s="278"/>
      <c r="BI372" s="279"/>
      <c r="BJ372" s="279"/>
      <c r="BK372" s="279"/>
      <c r="BL372" s="279"/>
      <c r="BM372" s="279"/>
      <c r="BN372" s="279"/>
      <c r="BO372" s="280"/>
      <c r="BP372" s="280"/>
      <c r="BQ372" s="280"/>
      <c r="BR372" s="280"/>
      <c r="BS372" s="280"/>
      <c r="BT372" s="280"/>
      <c r="BU372" s="281"/>
      <c r="BV372" s="281"/>
      <c r="BW372" s="281"/>
      <c r="BX372" s="281"/>
      <c r="BY372" s="281"/>
      <c r="BZ372" s="281"/>
      <c r="CA372" s="282"/>
      <c r="CB372" s="282"/>
      <c r="CC372" s="282"/>
      <c r="CD372" s="282"/>
      <c r="CE372" s="282"/>
      <c r="CF372" s="282"/>
      <c r="CG372" s="283"/>
      <c r="CH372" s="283"/>
      <c r="CI372" s="283"/>
      <c r="CJ372" s="283"/>
      <c r="CK372" s="283"/>
      <c r="CL372" s="283"/>
      <c r="CM372" s="284"/>
      <c r="CN372" s="284"/>
      <c r="CO372" s="284"/>
      <c r="CP372" s="284"/>
      <c r="CQ372" s="284"/>
      <c r="CR372" s="284"/>
      <c r="CS372" s="283"/>
      <c r="CT372" s="283"/>
      <c r="CU372" s="283"/>
      <c r="CV372" s="283"/>
      <c r="CW372" s="283"/>
      <c r="CX372" s="283"/>
      <c r="CY372" s="273"/>
      <c r="CZ372" s="285"/>
      <c r="DA372" s="286"/>
      <c r="DB372" s="287"/>
    </row>
    <row r="373" ht="15.75" customHeight="1">
      <c r="A373" s="304"/>
      <c r="B373" s="265"/>
      <c r="C373" s="266"/>
      <c r="D373" s="266"/>
      <c r="E373" s="266"/>
      <c r="F373" s="267"/>
      <c r="G373" s="267"/>
      <c r="H373" s="267"/>
      <c r="I373" s="267"/>
      <c r="J373" s="267"/>
      <c r="K373" s="267"/>
      <c r="L373" s="267"/>
      <c r="M373" s="269"/>
      <c r="N373" s="269"/>
      <c r="O373" s="269"/>
      <c r="P373" s="269"/>
      <c r="Q373" s="269"/>
      <c r="R373" s="269"/>
      <c r="S373" s="271"/>
      <c r="T373" s="271"/>
      <c r="U373" s="271"/>
      <c r="V373" s="271"/>
      <c r="W373" s="271"/>
      <c r="X373" s="271"/>
      <c r="Y373" s="273"/>
      <c r="Z373" s="273"/>
      <c r="AA373" s="273"/>
      <c r="AB373" s="273"/>
      <c r="AC373" s="273"/>
      <c r="AD373" s="273"/>
      <c r="AE373" s="274"/>
      <c r="AF373" s="274"/>
      <c r="AG373" s="274"/>
      <c r="AH373" s="274"/>
      <c r="AI373" s="274"/>
      <c r="AJ373" s="274"/>
      <c r="AK373" s="275"/>
      <c r="AL373" s="275"/>
      <c r="AM373" s="275"/>
      <c r="AN373" s="275"/>
      <c r="AO373" s="275"/>
      <c r="AP373" s="275"/>
      <c r="AQ373" s="276"/>
      <c r="AR373" s="276"/>
      <c r="AS373" s="276"/>
      <c r="AT373" s="276"/>
      <c r="AU373" s="276"/>
      <c r="AV373" s="276"/>
      <c r="AW373" s="277"/>
      <c r="AX373" s="277"/>
      <c r="AY373" s="277"/>
      <c r="AZ373" s="277"/>
      <c r="BA373" s="277"/>
      <c r="BB373" s="277"/>
      <c r="BC373" s="278"/>
      <c r="BD373" s="278"/>
      <c r="BE373" s="278"/>
      <c r="BF373" s="278"/>
      <c r="BG373" s="278"/>
      <c r="BH373" s="278"/>
      <c r="BI373" s="279"/>
      <c r="BJ373" s="279"/>
      <c r="BK373" s="279"/>
      <c r="BL373" s="279"/>
      <c r="BM373" s="279"/>
      <c r="BN373" s="279"/>
      <c r="BO373" s="280"/>
      <c r="BP373" s="280"/>
      <c r="BQ373" s="280"/>
      <c r="BR373" s="280"/>
      <c r="BS373" s="280"/>
      <c r="BT373" s="280"/>
      <c r="BU373" s="281"/>
      <c r="BV373" s="281"/>
      <c r="BW373" s="281"/>
      <c r="BX373" s="281"/>
      <c r="BY373" s="281"/>
      <c r="BZ373" s="281"/>
      <c r="CA373" s="282"/>
      <c r="CB373" s="282"/>
      <c r="CC373" s="282"/>
      <c r="CD373" s="282"/>
      <c r="CE373" s="282"/>
      <c r="CF373" s="282"/>
      <c r="CG373" s="283"/>
      <c r="CH373" s="283"/>
      <c r="CI373" s="283"/>
      <c r="CJ373" s="283"/>
      <c r="CK373" s="283"/>
      <c r="CL373" s="283"/>
      <c r="CM373" s="284"/>
      <c r="CN373" s="284"/>
      <c r="CO373" s="284"/>
      <c r="CP373" s="284"/>
      <c r="CQ373" s="284"/>
      <c r="CR373" s="284"/>
      <c r="CS373" s="283"/>
      <c r="CT373" s="283"/>
      <c r="CU373" s="283"/>
      <c r="CV373" s="283"/>
      <c r="CW373" s="283"/>
      <c r="CX373" s="283"/>
      <c r="CY373" s="273"/>
      <c r="CZ373" s="285"/>
      <c r="DA373" s="286"/>
      <c r="DB373" s="287"/>
    </row>
    <row r="374" ht="15.75" customHeight="1">
      <c r="A374" s="304"/>
      <c r="B374" s="265"/>
      <c r="C374" s="266"/>
      <c r="D374" s="266"/>
      <c r="E374" s="266"/>
      <c r="F374" s="267"/>
      <c r="G374" s="267"/>
      <c r="H374" s="267"/>
      <c r="I374" s="267"/>
      <c r="J374" s="267"/>
      <c r="K374" s="267"/>
      <c r="L374" s="267"/>
      <c r="M374" s="269"/>
      <c r="N374" s="269"/>
      <c r="O374" s="269"/>
      <c r="P374" s="269"/>
      <c r="Q374" s="269"/>
      <c r="R374" s="269"/>
      <c r="S374" s="271"/>
      <c r="T374" s="271"/>
      <c r="U374" s="271"/>
      <c r="V374" s="271"/>
      <c r="W374" s="271"/>
      <c r="X374" s="271"/>
      <c r="Y374" s="273"/>
      <c r="Z374" s="273"/>
      <c r="AA374" s="273"/>
      <c r="AB374" s="273"/>
      <c r="AC374" s="273"/>
      <c r="AD374" s="273"/>
      <c r="AE374" s="274"/>
      <c r="AF374" s="274"/>
      <c r="AG374" s="274"/>
      <c r="AH374" s="274"/>
      <c r="AI374" s="274"/>
      <c r="AJ374" s="274"/>
      <c r="AK374" s="275"/>
      <c r="AL374" s="275"/>
      <c r="AM374" s="275"/>
      <c r="AN374" s="275"/>
      <c r="AO374" s="275"/>
      <c r="AP374" s="275"/>
      <c r="AQ374" s="276"/>
      <c r="AR374" s="276"/>
      <c r="AS374" s="276"/>
      <c r="AT374" s="276"/>
      <c r="AU374" s="276"/>
      <c r="AV374" s="276"/>
      <c r="AW374" s="277"/>
      <c r="AX374" s="277"/>
      <c r="AY374" s="277"/>
      <c r="AZ374" s="277"/>
      <c r="BA374" s="277"/>
      <c r="BB374" s="277"/>
      <c r="BC374" s="278"/>
      <c r="BD374" s="278"/>
      <c r="BE374" s="278"/>
      <c r="BF374" s="278"/>
      <c r="BG374" s="278"/>
      <c r="BH374" s="278"/>
      <c r="BI374" s="279"/>
      <c r="BJ374" s="279"/>
      <c r="BK374" s="279"/>
      <c r="BL374" s="279"/>
      <c r="BM374" s="279"/>
      <c r="BN374" s="279"/>
      <c r="BO374" s="280"/>
      <c r="BP374" s="280"/>
      <c r="BQ374" s="280"/>
      <c r="BR374" s="280"/>
      <c r="BS374" s="280"/>
      <c r="BT374" s="280"/>
      <c r="BU374" s="281"/>
      <c r="BV374" s="281"/>
      <c r="BW374" s="281"/>
      <c r="BX374" s="281"/>
      <c r="BY374" s="281"/>
      <c r="BZ374" s="281"/>
      <c r="CA374" s="282"/>
      <c r="CB374" s="282"/>
      <c r="CC374" s="282"/>
      <c r="CD374" s="282"/>
      <c r="CE374" s="282"/>
      <c r="CF374" s="282"/>
      <c r="CG374" s="283"/>
      <c r="CH374" s="283"/>
      <c r="CI374" s="283"/>
      <c r="CJ374" s="283"/>
      <c r="CK374" s="283"/>
      <c r="CL374" s="283"/>
      <c r="CM374" s="284"/>
      <c r="CN374" s="284"/>
      <c r="CO374" s="284"/>
      <c r="CP374" s="284"/>
      <c r="CQ374" s="284"/>
      <c r="CR374" s="284"/>
      <c r="CS374" s="283"/>
      <c r="CT374" s="283"/>
      <c r="CU374" s="283"/>
      <c r="CV374" s="283"/>
      <c r="CW374" s="283"/>
      <c r="CX374" s="283"/>
      <c r="CY374" s="273"/>
      <c r="CZ374" s="285"/>
      <c r="DA374" s="286"/>
      <c r="DB374" s="287"/>
    </row>
    <row r="375" ht="15.75" customHeight="1">
      <c r="A375" s="304"/>
      <c r="B375" s="265"/>
      <c r="C375" s="266"/>
      <c r="D375" s="266"/>
      <c r="E375" s="266"/>
      <c r="F375" s="267"/>
      <c r="G375" s="267"/>
      <c r="H375" s="267"/>
      <c r="I375" s="267"/>
      <c r="J375" s="267"/>
      <c r="K375" s="267"/>
      <c r="L375" s="267"/>
      <c r="M375" s="269"/>
      <c r="N375" s="269"/>
      <c r="O375" s="269"/>
      <c r="P375" s="269"/>
      <c r="Q375" s="269"/>
      <c r="R375" s="269"/>
      <c r="S375" s="271"/>
      <c r="T375" s="271"/>
      <c r="U375" s="271"/>
      <c r="V375" s="271"/>
      <c r="W375" s="271"/>
      <c r="X375" s="271"/>
      <c r="Y375" s="273"/>
      <c r="Z375" s="273"/>
      <c r="AA375" s="273"/>
      <c r="AB375" s="273"/>
      <c r="AC375" s="273"/>
      <c r="AD375" s="273"/>
      <c r="AE375" s="274"/>
      <c r="AF375" s="274"/>
      <c r="AG375" s="274"/>
      <c r="AH375" s="274"/>
      <c r="AI375" s="274"/>
      <c r="AJ375" s="274"/>
      <c r="AK375" s="275"/>
      <c r="AL375" s="275"/>
      <c r="AM375" s="275"/>
      <c r="AN375" s="275"/>
      <c r="AO375" s="275"/>
      <c r="AP375" s="275"/>
      <c r="AQ375" s="276"/>
      <c r="AR375" s="276"/>
      <c r="AS375" s="276"/>
      <c r="AT375" s="276"/>
      <c r="AU375" s="276"/>
      <c r="AV375" s="276"/>
      <c r="AW375" s="277"/>
      <c r="AX375" s="277"/>
      <c r="AY375" s="277"/>
      <c r="AZ375" s="277"/>
      <c r="BA375" s="277"/>
      <c r="BB375" s="277"/>
      <c r="BC375" s="278"/>
      <c r="BD375" s="278"/>
      <c r="BE375" s="278"/>
      <c r="BF375" s="278"/>
      <c r="BG375" s="278"/>
      <c r="BH375" s="278"/>
      <c r="BI375" s="279"/>
      <c r="BJ375" s="279"/>
      <c r="BK375" s="279"/>
      <c r="BL375" s="279"/>
      <c r="BM375" s="279"/>
      <c r="BN375" s="279"/>
      <c r="BO375" s="280"/>
      <c r="BP375" s="280"/>
      <c r="BQ375" s="280"/>
      <c r="BR375" s="280"/>
      <c r="BS375" s="280"/>
      <c r="BT375" s="280"/>
      <c r="BU375" s="281"/>
      <c r="BV375" s="281"/>
      <c r="BW375" s="281"/>
      <c r="BX375" s="281"/>
      <c r="BY375" s="281"/>
      <c r="BZ375" s="281"/>
      <c r="CA375" s="282"/>
      <c r="CB375" s="282"/>
      <c r="CC375" s="282"/>
      <c r="CD375" s="282"/>
      <c r="CE375" s="282"/>
      <c r="CF375" s="282"/>
      <c r="CG375" s="283"/>
      <c r="CH375" s="283"/>
      <c r="CI375" s="283"/>
      <c r="CJ375" s="283"/>
      <c r="CK375" s="283"/>
      <c r="CL375" s="283"/>
      <c r="CM375" s="284"/>
      <c r="CN375" s="284"/>
      <c r="CO375" s="284"/>
      <c r="CP375" s="284"/>
      <c r="CQ375" s="284"/>
      <c r="CR375" s="284"/>
      <c r="CS375" s="283"/>
      <c r="CT375" s="283"/>
      <c r="CU375" s="283"/>
      <c r="CV375" s="283"/>
      <c r="CW375" s="283"/>
      <c r="CX375" s="283"/>
      <c r="CY375" s="273"/>
      <c r="CZ375" s="285"/>
      <c r="DA375" s="286"/>
      <c r="DB375" s="287"/>
    </row>
    <row r="376" ht="15.75" customHeight="1">
      <c r="A376" s="304"/>
      <c r="B376" s="265"/>
      <c r="C376" s="266"/>
      <c r="D376" s="266"/>
      <c r="E376" s="266"/>
      <c r="F376" s="267"/>
      <c r="G376" s="267"/>
      <c r="H376" s="267"/>
      <c r="I376" s="267"/>
      <c r="J376" s="267"/>
      <c r="K376" s="267"/>
      <c r="L376" s="267"/>
      <c r="M376" s="269"/>
      <c r="N376" s="269"/>
      <c r="O376" s="269"/>
      <c r="P376" s="269"/>
      <c r="Q376" s="269"/>
      <c r="R376" s="269"/>
      <c r="S376" s="271"/>
      <c r="T376" s="271"/>
      <c r="U376" s="271"/>
      <c r="V376" s="271"/>
      <c r="W376" s="271"/>
      <c r="X376" s="271"/>
      <c r="Y376" s="273"/>
      <c r="Z376" s="273"/>
      <c r="AA376" s="273"/>
      <c r="AB376" s="273"/>
      <c r="AC376" s="273"/>
      <c r="AD376" s="273"/>
      <c r="AE376" s="274"/>
      <c r="AF376" s="274"/>
      <c r="AG376" s="274"/>
      <c r="AH376" s="274"/>
      <c r="AI376" s="274"/>
      <c r="AJ376" s="274"/>
      <c r="AK376" s="275"/>
      <c r="AL376" s="275"/>
      <c r="AM376" s="275"/>
      <c r="AN376" s="275"/>
      <c r="AO376" s="275"/>
      <c r="AP376" s="275"/>
      <c r="AQ376" s="276"/>
      <c r="AR376" s="276"/>
      <c r="AS376" s="276"/>
      <c r="AT376" s="276"/>
      <c r="AU376" s="276"/>
      <c r="AV376" s="276"/>
      <c r="AW376" s="277"/>
      <c r="AX376" s="277"/>
      <c r="AY376" s="277"/>
      <c r="AZ376" s="277"/>
      <c r="BA376" s="277"/>
      <c r="BB376" s="277"/>
      <c r="BC376" s="278"/>
      <c r="BD376" s="278"/>
      <c r="BE376" s="278"/>
      <c r="BF376" s="278"/>
      <c r="BG376" s="278"/>
      <c r="BH376" s="278"/>
      <c r="BI376" s="279"/>
      <c r="BJ376" s="279"/>
      <c r="BK376" s="279"/>
      <c r="BL376" s="279"/>
      <c r="BM376" s="279"/>
      <c r="BN376" s="279"/>
      <c r="BO376" s="280"/>
      <c r="BP376" s="280"/>
      <c r="BQ376" s="280"/>
      <c r="BR376" s="280"/>
      <c r="BS376" s="280"/>
      <c r="BT376" s="280"/>
      <c r="BU376" s="281"/>
      <c r="BV376" s="281"/>
      <c r="BW376" s="281"/>
      <c r="BX376" s="281"/>
      <c r="BY376" s="281"/>
      <c r="BZ376" s="281"/>
      <c r="CA376" s="282"/>
      <c r="CB376" s="282"/>
      <c r="CC376" s="282"/>
      <c r="CD376" s="282"/>
      <c r="CE376" s="282"/>
      <c r="CF376" s="282"/>
      <c r="CG376" s="283"/>
      <c r="CH376" s="283"/>
      <c r="CI376" s="283"/>
      <c r="CJ376" s="283"/>
      <c r="CK376" s="283"/>
      <c r="CL376" s="283"/>
      <c r="CM376" s="284"/>
      <c r="CN376" s="284"/>
      <c r="CO376" s="284"/>
      <c r="CP376" s="284"/>
      <c r="CQ376" s="284"/>
      <c r="CR376" s="284"/>
      <c r="CS376" s="283"/>
      <c r="CT376" s="283"/>
      <c r="CU376" s="283"/>
      <c r="CV376" s="283"/>
      <c r="CW376" s="283"/>
      <c r="CX376" s="283"/>
      <c r="CY376" s="273"/>
      <c r="CZ376" s="285"/>
      <c r="DA376" s="286"/>
      <c r="DB376" s="287"/>
    </row>
    <row r="377" ht="15.75" customHeight="1">
      <c r="A377" s="304"/>
      <c r="B377" s="265"/>
      <c r="C377" s="266"/>
      <c r="D377" s="266"/>
      <c r="E377" s="266"/>
      <c r="F377" s="267"/>
      <c r="G377" s="267"/>
      <c r="H377" s="267"/>
      <c r="I377" s="267"/>
      <c r="J377" s="267"/>
      <c r="K377" s="267"/>
      <c r="L377" s="267"/>
      <c r="M377" s="269"/>
      <c r="N377" s="269"/>
      <c r="O377" s="269"/>
      <c r="P377" s="269"/>
      <c r="Q377" s="269"/>
      <c r="R377" s="269"/>
      <c r="S377" s="271"/>
      <c r="T377" s="271"/>
      <c r="U377" s="271"/>
      <c r="V377" s="271"/>
      <c r="W377" s="271"/>
      <c r="X377" s="271"/>
      <c r="Y377" s="273"/>
      <c r="Z377" s="273"/>
      <c r="AA377" s="273"/>
      <c r="AB377" s="273"/>
      <c r="AC377" s="273"/>
      <c r="AD377" s="273"/>
      <c r="AE377" s="274"/>
      <c r="AF377" s="274"/>
      <c r="AG377" s="274"/>
      <c r="AH377" s="274"/>
      <c r="AI377" s="274"/>
      <c r="AJ377" s="274"/>
      <c r="AK377" s="275"/>
      <c r="AL377" s="275"/>
      <c r="AM377" s="275"/>
      <c r="AN377" s="275"/>
      <c r="AO377" s="275"/>
      <c r="AP377" s="275"/>
      <c r="AQ377" s="276"/>
      <c r="AR377" s="276"/>
      <c r="AS377" s="276"/>
      <c r="AT377" s="276"/>
      <c r="AU377" s="276"/>
      <c r="AV377" s="276"/>
      <c r="AW377" s="277"/>
      <c r="AX377" s="277"/>
      <c r="AY377" s="277"/>
      <c r="AZ377" s="277"/>
      <c r="BA377" s="277"/>
      <c r="BB377" s="277"/>
      <c r="BC377" s="278"/>
      <c r="BD377" s="278"/>
      <c r="BE377" s="278"/>
      <c r="BF377" s="278"/>
      <c r="BG377" s="278"/>
      <c r="BH377" s="278"/>
      <c r="BI377" s="279"/>
      <c r="BJ377" s="279"/>
      <c r="BK377" s="279"/>
      <c r="BL377" s="279"/>
      <c r="BM377" s="279"/>
      <c r="BN377" s="279"/>
      <c r="BO377" s="280"/>
      <c r="BP377" s="280"/>
      <c r="BQ377" s="280"/>
      <c r="BR377" s="280"/>
      <c r="BS377" s="280"/>
      <c r="BT377" s="280"/>
      <c r="BU377" s="281"/>
      <c r="BV377" s="281"/>
      <c r="BW377" s="281"/>
      <c r="BX377" s="281"/>
      <c r="BY377" s="281"/>
      <c r="BZ377" s="281"/>
      <c r="CA377" s="282"/>
      <c r="CB377" s="282"/>
      <c r="CC377" s="282"/>
      <c r="CD377" s="282"/>
      <c r="CE377" s="282"/>
      <c r="CF377" s="282"/>
      <c r="CG377" s="283"/>
      <c r="CH377" s="283"/>
      <c r="CI377" s="283"/>
      <c r="CJ377" s="283"/>
      <c r="CK377" s="283"/>
      <c r="CL377" s="283"/>
      <c r="CM377" s="284"/>
      <c r="CN377" s="284"/>
      <c r="CO377" s="284"/>
      <c r="CP377" s="284"/>
      <c r="CQ377" s="284"/>
      <c r="CR377" s="284"/>
      <c r="CS377" s="283"/>
      <c r="CT377" s="283"/>
      <c r="CU377" s="283"/>
      <c r="CV377" s="283"/>
      <c r="CW377" s="283"/>
      <c r="CX377" s="283"/>
      <c r="CY377" s="273"/>
      <c r="CZ377" s="285"/>
      <c r="DA377" s="286"/>
      <c r="DB377" s="287"/>
    </row>
    <row r="378" ht="15.75" customHeight="1">
      <c r="A378" s="304"/>
      <c r="B378" s="265"/>
      <c r="C378" s="266"/>
      <c r="D378" s="266"/>
      <c r="E378" s="266"/>
      <c r="F378" s="267"/>
      <c r="G378" s="267"/>
      <c r="H378" s="267"/>
      <c r="I378" s="267"/>
      <c r="J378" s="267"/>
      <c r="K378" s="267"/>
      <c r="L378" s="267"/>
      <c r="M378" s="269"/>
      <c r="N378" s="269"/>
      <c r="O378" s="269"/>
      <c r="P378" s="269"/>
      <c r="Q378" s="269"/>
      <c r="R378" s="269"/>
      <c r="S378" s="271"/>
      <c r="T378" s="271"/>
      <c r="U378" s="271"/>
      <c r="V378" s="271"/>
      <c r="W378" s="271"/>
      <c r="X378" s="271"/>
      <c r="Y378" s="273"/>
      <c r="Z378" s="273"/>
      <c r="AA378" s="273"/>
      <c r="AB378" s="273"/>
      <c r="AC378" s="273"/>
      <c r="AD378" s="273"/>
      <c r="AE378" s="274"/>
      <c r="AF378" s="274"/>
      <c r="AG378" s="274"/>
      <c r="AH378" s="274"/>
      <c r="AI378" s="274"/>
      <c r="AJ378" s="274"/>
      <c r="AK378" s="275"/>
      <c r="AL378" s="275"/>
      <c r="AM378" s="275"/>
      <c r="AN378" s="275"/>
      <c r="AO378" s="275"/>
      <c r="AP378" s="275"/>
      <c r="AQ378" s="276"/>
      <c r="AR378" s="276"/>
      <c r="AS378" s="276"/>
      <c r="AT378" s="276"/>
      <c r="AU378" s="276"/>
      <c r="AV378" s="276"/>
      <c r="AW378" s="277"/>
      <c r="AX378" s="277"/>
      <c r="AY378" s="277"/>
      <c r="AZ378" s="277"/>
      <c r="BA378" s="277"/>
      <c r="BB378" s="277"/>
      <c r="BC378" s="278"/>
      <c r="BD378" s="278"/>
      <c r="BE378" s="278"/>
      <c r="BF378" s="278"/>
      <c r="BG378" s="278"/>
      <c r="BH378" s="278"/>
      <c r="BI378" s="279"/>
      <c r="BJ378" s="279"/>
      <c r="BK378" s="279"/>
      <c r="BL378" s="279"/>
      <c r="BM378" s="279"/>
      <c r="BN378" s="279"/>
      <c r="BO378" s="280"/>
      <c r="BP378" s="280"/>
      <c r="BQ378" s="280"/>
      <c r="BR378" s="280"/>
      <c r="BS378" s="280"/>
      <c r="BT378" s="280"/>
      <c r="BU378" s="281"/>
      <c r="BV378" s="281"/>
      <c r="BW378" s="281"/>
      <c r="BX378" s="281"/>
      <c r="BY378" s="281"/>
      <c r="BZ378" s="281"/>
      <c r="CA378" s="282"/>
      <c r="CB378" s="282"/>
      <c r="CC378" s="282"/>
      <c r="CD378" s="282"/>
      <c r="CE378" s="282"/>
      <c r="CF378" s="282"/>
      <c r="CG378" s="283"/>
      <c r="CH378" s="283"/>
      <c r="CI378" s="283"/>
      <c r="CJ378" s="283"/>
      <c r="CK378" s="283"/>
      <c r="CL378" s="283"/>
      <c r="CM378" s="284"/>
      <c r="CN378" s="284"/>
      <c r="CO378" s="284"/>
      <c r="CP378" s="284"/>
      <c r="CQ378" s="284"/>
      <c r="CR378" s="284"/>
      <c r="CS378" s="283"/>
      <c r="CT378" s="283"/>
      <c r="CU378" s="283"/>
      <c r="CV378" s="283"/>
      <c r="CW378" s="283"/>
      <c r="CX378" s="283"/>
      <c r="CY378" s="273"/>
      <c r="CZ378" s="285"/>
      <c r="DA378" s="286"/>
      <c r="DB378" s="287"/>
    </row>
    <row r="379" ht="15.75" customHeight="1">
      <c r="A379" s="304"/>
      <c r="B379" s="265"/>
      <c r="C379" s="266"/>
      <c r="D379" s="266"/>
      <c r="E379" s="266"/>
      <c r="F379" s="267"/>
      <c r="G379" s="267"/>
      <c r="H379" s="267"/>
      <c r="I379" s="267"/>
      <c r="J379" s="267"/>
      <c r="K379" s="267"/>
      <c r="L379" s="267"/>
      <c r="M379" s="269"/>
      <c r="N379" s="269"/>
      <c r="O379" s="269"/>
      <c r="P379" s="269"/>
      <c r="Q379" s="269"/>
      <c r="R379" s="269"/>
      <c r="S379" s="271"/>
      <c r="T379" s="271"/>
      <c r="U379" s="271"/>
      <c r="V379" s="271"/>
      <c r="W379" s="271"/>
      <c r="X379" s="271"/>
      <c r="Y379" s="273"/>
      <c r="Z379" s="273"/>
      <c r="AA379" s="273"/>
      <c r="AB379" s="273"/>
      <c r="AC379" s="273"/>
      <c r="AD379" s="273"/>
      <c r="AE379" s="274"/>
      <c r="AF379" s="274"/>
      <c r="AG379" s="274"/>
      <c r="AH379" s="274"/>
      <c r="AI379" s="274"/>
      <c r="AJ379" s="274"/>
      <c r="AK379" s="275"/>
      <c r="AL379" s="275"/>
      <c r="AM379" s="275"/>
      <c r="AN379" s="275"/>
      <c r="AO379" s="275"/>
      <c r="AP379" s="275"/>
      <c r="AQ379" s="276"/>
      <c r="AR379" s="276"/>
      <c r="AS379" s="276"/>
      <c r="AT379" s="276"/>
      <c r="AU379" s="276"/>
      <c r="AV379" s="276"/>
      <c r="AW379" s="277"/>
      <c r="AX379" s="277"/>
      <c r="AY379" s="277"/>
      <c r="AZ379" s="277"/>
      <c r="BA379" s="277"/>
      <c r="BB379" s="277"/>
      <c r="BC379" s="278"/>
      <c r="BD379" s="278"/>
      <c r="BE379" s="278"/>
      <c r="BF379" s="278"/>
      <c r="BG379" s="278"/>
      <c r="BH379" s="278"/>
      <c r="BI379" s="279"/>
      <c r="BJ379" s="279"/>
      <c r="BK379" s="279"/>
      <c r="BL379" s="279"/>
      <c r="BM379" s="279"/>
      <c r="BN379" s="279"/>
      <c r="BO379" s="280"/>
      <c r="BP379" s="280"/>
      <c r="BQ379" s="280"/>
      <c r="BR379" s="280"/>
      <c r="BS379" s="280"/>
      <c r="BT379" s="280"/>
      <c r="BU379" s="281"/>
      <c r="BV379" s="281"/>
      <c r="BW379" s="281"/>
      <c r="BX379" s="281"/>
      <c r="BY379" s="281"/>
      <c r="BZ379" s="281"/>
      <c r="CA379" s="282"/>
      <c r="CB379" s="282"/>
      <c r="CC379" s="282"/>
      <c r="CD379" s="282"/>
      <c r="CE379" s="282"/>
      <c r="CF379" s="282"/>
      <c r="CG379" s="283"/>
      <c r="CH379" s="283"/>
      <c r="CI379" s="283"/>
      <c r="CJ379" s="283"/>
      <c r="CK379" s="283"/>
      <c r="CL379" s="283"/>
      <c r="CM379" s="284"/>
      <c r="CN379" s="284"/>
      <c r="CO379" s="284"/>
      <c r="CP379" s="284"/>
      <c r="CQ379" s="284"/>
      <c r="CR379" s="284"/>
      <c r="CS379" s="283"/>
      <c r="CT379" s="283"/>
      <c r="CU379" s="283"/>
      <c r="CV379" s="283"/>
      <c r="CW379" s="283"/>
      <c r="CX379" s="283"/>
      <c r="CY379" s="273"/>
      <c r="CZ379" s="285"/>
      <c r="DA379" s="286"/>
      <c r="DB379" s="287"/>
    </row>
    <row r="380" ht="15.75" customHeight="1">
      <c r="A380" s="304"/>
      <c r="B380" s="265"/>
      <c r="C380" s="266"/>
      <c r="D380" s="266"/>
      <c r="E380" s="266"/>
      <c r="F380" s="267"/>
      <c r="G380" s="267"/>
      <c r="H380" s="267"/>
      <c r="I380" s="267"/>
      <c r="J380" s="267"/>
      <c r="K380" s="267"/>
      <c r="L380" s="267"/>
      <c r="M380" s="269"/>
      <c r="N380" s="269"/>
      <c r="O380" s="269"/>
      <c r="P380" s="269"/>
      <c r="Q380" s="269"/>
      <c r="R380" s="269"/>
      <c r="S380" s="271"/>
      <c r="T380" s="271"/>
      <c r="U380" s="271"/>
      <c r="V380" s="271"/>
      <c r="W380" s="271"/>
      <c r="X380" s="271"/>
      <c r="Y380" s="273"/>
      <c r="Z380" s="273"/>
      <c r="AA380" s="273"/>
      <c r="AB380" s="273"/>
      <c r="AC380" s="273"/>
      <c r="AD380" s="273"/>
      <c r="AE380" s="274"/>
      <c r="AF380" s="274"/>
      <c r="AG380" s="274"/>
      <c r="AH380" s="274"/>
      <c r="AI380" s="274"/>
      <c r="AJ380" s="274"/>
      <c r="AK380" s="275"/>
      <c r="AL380" s="275"/>
      <c r="AM380" s="275"/>
      <c r="AN380" s="275"/>
      <c r="AO380" s="275"/>
      <c r="AP380" s="275"/>
      <c r="AQ380" s="276"/>
      <c r="AR380" s="276"/>
      <c r="AS380" s="276"/>
      <c r="AT380" s="276"/>
      <c r="AU380" s="276"/>
      <c r="AV380" s="276"/>
      <c r="AW380" s="277"/>
      <c r="AX380" s="277"/>
      <c r="AY380" s="277"/>
      <c r="AZ380" s="277"/>
      <c r="BA380" s="277"/>
      <c r="BB380" s="277"/>
      <c r="BC380" s="278"/>
      <c r="BD380" s="278"/>
      <c r="BE380" s="278"/>
      <c r="BF380" s="278"/>
      <c r="BG380" s="278"/>
      <c r="BH380" s="278"/>
      <c r="BI380" s="279"/>
      <c r="BJ380" s="279"/>
      <c r="BK380" s="279"/>
      <c r="BL380" s="279"/>
      <c r="BM380" s="279"/>
      <c r="BN380" s="279"/>
      <c r="BO380" s="280"/>
      <c r="BP380" s="280"/>
      <c r="BQ380" s="280"/>
      <c r="BR380" s="280"/>
      <c r="BS380" s="280"/>
      <c r="BT380" s="280"/>
      <c r="BU380" s="281"/>
      <c r="BV380" s="281"/>
      <c r="BW380" s="281"/>
      <c r="BX380" s="281"/>
      <c r="BY380" s="281"/>
      <c r="BZ380" s="281"/>
      <c r="CA380" s="282"/>
      <c r="CB380" s="282"/>
      <c r="CC380" s="282"/>
      <c r="CD380" s="282"/>
      <c r="CE380" s="282"/>
      <c r="CF380" s="282"/>
      <c r="CG380" s="283"/>
      <c r="CH380" s="283"/>
      <c r="CI380" s="283"/>
      <c r="CJ380" s="283"/>
      <c r="CK380" s="283"/>
      <c r="CL380" s="283"/>
      <c r="CM380" s="284"/>
      <c r="CN380" s="284"/>
      <c r="CO380" s="284"/>
      <c r="CP380" s="284"/>
      <c r="CQ380" s="284"/>
      <c r="CR380" s="284"/>
      <c r="CS380" s="283"/>
      <c r="CT380" s="283"/>
      <c r="CU380" s="283"/>
      <c r="CV380" s="283"/>
      <c r="CW380" s="283"/>
      <c r="CX380" s="283"/>
      <c r="CY380" s="273"/>
      <c r="CZ380" s="285"/>
      <c r="DA380" s="286"/>
      <c r="DB380" s="287"/>
    </row>
    <row r="381" ht="15.75" customHeight="1">
      <c r="A381" s="304"/>
      <c r="B381" s="265"/>
      <c r="C381" s="266"/>
      <c r="D381" s="266"/>
      <c r="E381" s="266"/>
      <c r="F381" s="267"/>
      <c r="G381" s="267"/>
      <c r="H381" s="267"/>
      <c r="I381" s="267"/>
      <c r="J381" s="267"/>
      <c r="K381" s="267"/>
      <c r="L381" s="267"/>
      <c r="M381" s="269"/>
      <c r="N381" s="269"/>
      <c r="O381" s="269"/>
      <c r="P381" s="269"/>
      <c r="Q381" s="269"/>
      <c r="R381" s="269"/>
      <c r="S381" s="271"/>
      <c r="T381" s="271"/>
      <c r="U381" s="271"/>
      <c r="V381" s="271"/>
      <c r="W381" s="271"/>
      <c r="X381" s="271"/>
      <c r="Y381" s="273"/>
      <c r="Z381" s="273"/>
      <c r="AA381" s="273"/>
      <c r="AB381" s="273"/>
      <c r="AC381" s="273"/>
      <c r="AD381" s="273"/>
      <c r="AE381" s="274"/>
      <c r="AF381" s="274"/>
      <c r="AG381" s="274"/>
      <c r="AH381" s="274"/>
      <c r="AI381" s="274"/>
      <c r="AJ381" s="274"/>
      <c r="AK381" s="275"/>
      <c r="AL381" s="275"/>
      <c r="AM381" s="275"/>
      <c r="AN381" s="275"/>
      <c r="AO381" s="275"/>
      <c r="AP381" s="275"/>
      <c r="AQ381" s="276"/>
      <c r="AR381" s="276"/>
      <c r="AS381" s="276"/>
      <c r="AT381" s="276"/>
      <c r="AU381" s="276"/>
      <c r="AV381" s="276"/>
      <c r="AW381" s="277"/>
      <c r="AX381" s="277"/>
      <c r="AY381" s="277"/>
      <c r="AZ381" s="277"/>
      <c r="BA381" s="277"/>
      <c r="BB381" s="277"/>
      <c r="BC381" s="278"/>
      <c r="BD381" s="278"/>
      <c r="BE381" s="278"/>
      <c r="BF381" s="278"/>
      <c r="BG381" s="278"/>
      <c r="BH381" s="278"/>
      <c r="BI381" s="279"/>
      <c r="BJ381" s="279"/>
      <c r="BK381" s="279"/>
      <c r="BL381" s="279"/>
      <c r="BM381" s="279"/>
      <c r="BN381" s="279"/>
      <c r="BO381" s="280"/>
      <c r="BP381" s="280"/>
      <c r="BQ381" s="280"/>
      <c r="BR381" s="280"/>
      <c r="BS381" s="280"/>
      <c r="BT381" s="280"/>
      <c r="BU381" s="281"/>
      <c r="BV381" s="281"/>
      <c r="BW381" s="281"/>
      <c r="BX381" s="281"/>
      <c r="BY381" s="281"/>
      <c r="BZ381" s="281"/>
      <c r="CA381" s="282"/>
      <c r="CB381" s="282"/>
      <c r="CC381" s="282"/>
      <c r="CD381" s="282"/>
      <c r="CE381" s="282"/>
      <c r="CF381" s="282"/>
      <c r="CG381" s="283"/>
      <c r="CH381" s="283"/>
      <c r="CI381" s="283"/>
      <c r="CJ381" s="283"/>
      <c r="CK381" s="283"/>
      <c r="CL381" s="283"/>
      <c r="CM381" s="284"/>
      <c r="CN381" s="284"/>
      <c r="CO381" s="284"/>
      <c r="CP381" s="284"/>
      <c r="CQ381" s="284"/>
      <c r="CR381" s="284"/>
      <c r="CS381" s="283"/>
      <c r="CT381" s="283"/>
      <c r="CU381" s="283"/>
      <c r="CV381" s="283"/>
      <c r="CW381" s="283"/>
      <c r="CX381" s="283"/>
      <c r="CY381" s="273"/>
      <c r="CZ381" s="285"/>
      <c r="DA381" s="286"/>
      <c r="DB381" s="287"/>
    </row>
    <row r="382" ht="15.75" customHeight="1">
      <c r="A382" s="304"/>
      <c r="B382" s="265"/>
      <c r="C382" s="266"/>
      <c r="D382" s="266"/>
      <c r="E382" s="266"/>
      <c r="F382" s="267"/>
      <c r="G382" s="267"/>
      <c r="H382" s="267"/>
      <c r="I382" s="267"/>
      <c r="J382" s="267"/>
      <c r="K382" s="267"/>
      <c r="L382" s="267"/>
      <c r="M382" s="269"/>
      <c r="N382" s="269"/>
      <c r="O382" s="269"/>
      <c r="P382" s="269"/>
      <c r="Q382" s="269"/>
      <c r="R382" s="269"/>
      <c r="S382" s="271"/>
      <c r="T382" s="271"/>
      <c r="U382" s="271"/>
      <c r="V382" s="271"/>
      <c r="W382" s="271"/>
      <c r="X382" s="271"/>
      <c r="Y382" s="273"/>
      <c r="Z382" s="273"/>
      <c r="AA382" s="273"/>
      <c r="AB382" s="273"/>
      <c r="AC382" s="273"/>
      <c r="AD382" s="273"/>
      <c r="AE382" s="274"/>
      <c r="AF382" s="274"/>
      <c r="AG382" s="274"/>
      <c r="AH382" s="274"/>
      <c r="AI382" s="274"/>
      <c r="AJ382" s="274"/>
      <c r="AK382" s="275"/>
      <c r="AL382" s="275"/>
      <c r="AM382" s="275"/>
      <c r="AN382" s="275"/>
      <c r="AO382" s="275"/>
      <c r="AP382" s="275"/>
      <c r="AQ382" s="276"/>
      <c r="AR382" s="276"/>
      <c r="AS382" s="276"/>
      <c r="AT382" s="276"/>
      <c r="AU382" s="276"/>
      <c r="AV382" s="276"/>
      <c r="AW382" s="277"/>
      <c r="AX382" s="277"/>
      <c r="AY382" s="277"/>
      <c r="AZ382" s="277"/>
      <c r="BA382" s="277"/>
      <c r="BB382" s="277"/>
      <c r="BC382" s="278"/>
      <c r="BD382" s="278"/>
      <c r="BE382" s="278"/>
      <c r="BF382" s="278"/>
      <c r="BG382" s="278"/>
      <c r="BH382" s="278"/>
      <c r="BI382" s="279"/>
      <c r="BJ382" s="279"/>
      <c r="BK382" s="279"/>
      <c r="BL382" s="279"/>
      <c r="BM382" s="279"/>
      <c r="BN382" s="279"/>
      <c r="BO382" s="280"/>
      <c r="BP382" s="280"/>
      <c r="BQ382" s="280"/>
      <c r="BR382" s="280"/>
      <c r="BS382" s="280"/>
      <c r="BT382" s="280"/>
      <c r="BU382" s="281"/>
      <c r="BV382" s="281"/>
      <c r="BW382" s="281"/>
      <c r="BX382" s="281"/>
      <c r="BY382" s="281"/>
      <c r="BZ382" s="281"/>
      <c r="CA382" s="282"/>
      <c r="CB382" s="282"/>
      <c r="CC382" s="282"/>
      <c r="CD382" s="282"/>
      <c r="CE382" s="282"/>
      <c r="CF382" s="282"/>
      <c r="CG382" s="283"/>
      <c r="CH382" s="283"/>
      <c r="CI382" s="283"/>
      <c r="CJ382" s="283"/>
      <c r="CK382" s="283"/>
      <c r="CL382" s="283"/>
      <c r="CM382" s="284"/>
      <c r="CN382" s="284"/>
      <c r="CO382" s="284"/>
      <c r="CP382" s="284"/>
      <c r="CQ382" s="284"/>
      <c r="CR382" s="284"/>
      <c r="CS382" s="283"/>
      <c r="CT382" s="283"/>
      <c r="CU382" s="283"/>
      <c r="CV382" s="283"/>
      <c r="CW382" s="283"/>
      <c r="CX382" s="283"/>
      <c r="CY382" s="273"/>
      <c r="CZ382" s="285"/>
      <c r="DA382" s="286"/>
      <c r="DB382" s="287"/>
    </row>
    <row r="383" ht="15.75" customHeight="1">
      <c r="A383" s="304"/>
      <c r="B383" s="265"/>
      <c r="C383" s="266"/>
      <c r="D383" s="266"/>
      <c r="E383" s="266"/>
      <c r="F383" s="267"/>
      <c r="G383" s="267"/>
      <c r="H383" s="267"/>
      <c r="I383" s="267"/>
      <c r="J383" s="267"/>
      <c r="K383" s="267"/>
      <c r="L383" s="267"/>
      <c r="M383" s="269"/>
      <c r="N383" s="269"/>
      <c r="O383" s="269"/>
      <c r="P383" s="269"/>
      <c r="Q383" s="269"/>
      <c r="R383" s="269"/>
      <c r="S383" s="271"/>
      <c r="T383" s="271"/>
      <c r="U383" s="271"/>
      <c r="V383" s="271"/>
      <c r="W383" s="271"/>
      <c r="X383" s="271"/>
      <c r="Y383" s="273"/>
      <c r="Z383" s="273"/>
      <c r="AA383" s="273"/>
      <c r="AB383" s="273"/>
      <c r="AC383" s="273"/>
      <c r="AD383" s="273"/>
      <c r="AE383" s="274"/>
      <c r="AF383" s="274"/>
      <c r="AG383" s="274"/>
      <c r="AH383" s="274"/>
      <c r="AI383" s="274"/>
      <c r="AJ383" s="274"/>
      <c r="AK383" s="275"/>
      <c r="AL383" s="275"/>
      <c r="AM383" s="275"/>
      <c r="AN383" s="275"/>
      <c r="AO383" s="275"/>
      <c r="AP383" s="275"/>
      <c r="AQ383" s="276"/>
      <c r="AR383" s="276"/>
      <c r="AS383" s="276"/>
      <c r="AT383" s="276"/>
      <c r="AU383" s="276"/>
      <c r="AV383" s="276"/>
      <c r="AW383" s="277"/>
      <c r="AX383" s="277"/>
      <c r="AY383" s="277"/>
      <c r="AZ383" s="277"/>
      <c r="BA383" s="277"/>
      <c r="BB383" s="277"/>
      <c r="BC383" s="278"/>
      <c r="BD383" s="278"/>
      <c r="BE383" s="278"/>
      <c r="BF383" s="278"/>
      <c r="BG383" s="278"/>
      <c r="BH383" s="278"/>
      <c r="BI383" s="279"/>
      <c r="BJ383" s="279"/>
      <c r="BK383" s="279"/>
      <c r="BL383" s="279"/>
      <c r="BM383" s="279"/>
      <c r="BN383" s="279"/>
      <c r="BO383" s="280"/>
      <c r="BP383" s="280"/>
      <c r="BQ383" s="280"/>
      <c r="BR383" s="280"/>
      <c r="BS383" s="280"/>
      <c r="BT383" s="280"/>
      <c r="BU383" s="281"/>
      <c r="BV383" s="281"/>
      <c r="BW383" s="281"/>
      <c r="BX383" s="281"/>
      <c r="BY383" s="281"/>
      <c r="BZ383" s="281"/>
      <c r="CA383" s="282"/>
      <c r="CB383" s="282"/>
      <c r="CC383" s="282"/>
      <c r="CD383" s="282"/>
      <c r="CE383" s="282"/>
      <c r="CF383" s="282"/>
      <c r="CG383" s="283"/>
      <c r="CH383" s="283"/>
      <c r="CI383" s="283"/>
      <c r="CJ383" s="283"/>
      <c r="CK383" s="283"/>
      <c r="CL383" s="283"/>
      <c r="CM383" s="284"/>
      <c r="CN383" s="284"/>
      <c r="CO383" s="284"/>
      <c r="CP383" s="284"/>
      <c r="CQ383" s="284"/>
      <c r="CR383" s="284"/>
      <c r="CS383" s="283"/>
      <c r="CT383" s="283"/>
      <c r="CU383" s="283"/>
      <c r="CV383" s="283"/>
      <c r="CW383" s="283"/>
      <c r="CX383" s="283"/>
      <c r="CY383" s="273"/>
      <c r="CZ383" s="285"/>
      <c r="DA383" s="286"/>
      <c r="DB383" s="287"/>
    </row>
    <row r="384" ht="15.75" customHeight="1">
      <c r="A384" s="304"/>
      <c r="B384" s="265"/>
      <c r="C384" s="266"/>
      <c r="D384" s="266"/>
      <c r="E384" s="266"/>
      <c r="F384" s="267"/>
      <c r="G384" s="267"/>
      <c r="H384" s="267"/>
      <c r="I384" s="267"/>
      <c r="J384" s="267"/>
      <c r="K384" s="267"/>
      <c r="L384" s="267"/>
      <c r="M384" s="269"/>
      <c r="N384" s="269"/>
      <c r="O384" s="269"/>
      <c r="P384" s="269"/>
      <c r="Q384" s="269"/>
      <c r="R384" s="269"/>
      <c r="S384" s="271"/>
      <c r="T384" s="271"/>
      <c r="U384" s="271"/>
      <c r="V384" s="271"/>
      <c r="W384" s="271"/>
      <c r="X384" s="271"/>
      <c r="Y384" s="273"/>
      <c r="Z384" s="273"/>
      <c r="AA384" s="273"/>
      <c r="AB384" s="273"/>
      <c r="AC384" s="273"/>
      <c r="AD384" s="273"/>
      <c r="AE384" s="274"/>
      <c r="AF384" s="274"/>
      <c r="AG384" s="274"/>
      <c r="AH384" s="274"/>
      <c r="AI384" s="274"/>
      <c r="AJ384" s="274"/>
      <c r="AK384" s="275"/>
      <c r="AL384" s="275"/>
      <c r="AM384" s="275"/>
      <c r="AN384" s="275"/>
      <c r="AO384" s="275"/>
      <c r="AP384" s="275"/>
      <c r="AQ384" s="276"/>
      <c r="AR384" s="276"/>
      <c r="AS384" s="276"/>
      <c r="AT384" s="276"/>
      <c r="AU384" s="276"/>
      <c r="AV384" s="276"/>
      <c r="AW384" s="277"/>
      <c r="AX384" s="277"/>
      <c r="AY384" s="277"/>
      <c r="AZ384" s="277"/>
      <c r="BA384" s="277"/>
      <c r="BB384" s="277"/>
      <c r="BC384" s="278"/>
      <c r="BD384" s="278"/>
      <c r="BE384" s="278"/>
      <c r="BF384" s="278"/>
      <c r="BG384" s="278"/>
      <c r="BH384" s="278"/>
      <c r="BI384" s="279"/>
      <c r="BJ384" s="279"/>
      <c r="BK384" s="279"/>
      <c r="BL384" s="279"/>
      <c r="BM384" s="279"/>
      <c r="BN384" s="279"/>
      <c r="BO384" s="280"/>
      <c r="BP384" s="280"/>
      <c r="BQ384" s="280"/>
      <c r="BR384" s="280"/>
      <c r="BS384" s="280"/>
      <c r="BT384" s="280"/>
      <c r="BU384" s="281"/>
      <c r="BV384" s="281"/>
      <c r="BW384" s="281"/>
      <c r="BX384" s="281"/>
      <c r="BY384" s="281"/>
      <c r="BZ384" s="281"/>
      <c r="CA384" s="282"/>
      <c r="CB384" s="282"/>
      <c r="CC384" s="282"/>
      <c r="CD384" s="282"/>
      <c r="CE384" s="282"/>
      <c r="CF384" s="282"/>
      <c r="CG384" s="283"/>
      <c r="CH384" s="283"/>
      <c r="CI384" s="283"/>
      <c r="CJ384" s="283"/>
      <c r="CK384" s="283"/>
      <c r="CL384" s="283"/>
      <c r="CM384" s="284"/>
      <c r="CN384" s="284"/>
      <c r="CO384" s="284"/>
      <c r="CP384" s="284"/>
      <c r="CQ384" s="284"/>
      <c r="CR384" s="284"/>
      <c r="CS384" s="283"/>
      <c r="CT384" s="283"/>
      <c r="CU384" s="283"/>
      <c r="CV384" s="283"/>
      <c r="CW384" s="283"/>
      <c r="CX384" s="283"/>
      <c r="CY384" s="273"/>
      <c r="CZ384" s="285"/>
      <c r="DA384" s="286"/>
      <c r="DB384" s="287"/>
    </row>
    <row r="385" ht="15.75" customHeight="1">
      <c r="A385" s="304"/>
      <c r="B385" s="265"/>
      <c r="C385" s="266"/>
      <c r="D385" s="266"/>
      <c r="E385" s="266"/>
      <c r="F385" s="267"/>
      <c r="G385" s="267"/>
      <c r="H385" s="267"/>
      <c r="I385" s="267"/>
      <c r="J385" s="267"/>
      <c r="K385" s="267"/>
      <c r="L385" s="267"/>
      <c r="M385" s="269"/>
      <c r="N385" s="269"/>
      <c r="O385" s="269"/>
      <c r="P385" s="269"/>
      <c r="Q385" s="269"/>
      <c r="R385" s="269"/>
      <c r="S385" s="271"/>
      <c r="T385" s="271"/>
      <c r="U385" s="271"/>
      <c r="V385" s="271"/>
      <c r="W385" s="271"/>
      <c r="X385" s="271"/>
      <c r="Y385" s="273"/>
      <c r="Z385" s="273"/>
      <c r="AA385" s="273"/>
      <c r="AB385" s="273"/>
      <c r="AC385" s="273"/>
      <c r="AD385" s="273"/>
      <c r="AE385" s="274"/>
      <c r="AF385" s="274"/>
      <c r="AG385" s="274"/>
      <c r="AH385" s="274"/>
      <c r="AI385" s="274"/>
      <c r="AJ385" s="274"/>
      <c r="AK385" s="275"/>
      <c r="AL385" s="275"/>
      <c r="AM385" s="275"/>
      <c r="AN385" s="275"/>
      <c r="AO385" s="275"/>
      <c r="AP385" s="275"/>
      <c r="AQ385" s="276"/>
      <c r="AR385" s="276"/>
      <c r="AS385" s="276"/>
      <c r="AT385" s="276"/>
      <c r="AU385" s="276"/>
      <c r="AV385" s="276"/>
      <c r="AW385" s="277"/>
      <c r="AX385" s="277"/>
      <c r="AY385" s="277"/>
      <c r="AZ385" s="277"/>
      <c r="BA385" s="277"/>
      <c r="BB385" s="277"/>
      <c r="BC385" s="278"/>
      <c r="BD385" s="278"/>
      <c r="BE385" s="278"/>
      <c r="BF385" s="278"/>
      <c r="BG385" s="278"/>
      <c r="BH385" s="278"/>
      <c r="BI385" s="279"/>
      <c r="BJ385" s="279"/>
      <c r="BK385" s="279"/>
      <c r="BL385" s="279"/>
      <c r="BM385" s="279"/>
      <c r="BN385" s="279"/>
      <c r="BO385" s="280"/>
      <c r="BP385" s="280"/>
      <c r="BQ385" s="280"/>
      <c r="BR385" s="280"/>
      <c r="BS385" s="280"/>
      <c r="BT385" s="280"/>
      <c r="BU385" s="281"/>
      <c r="BV385" s="281"/>
      <c r="BW385" s="281"/>
      <c r="BX385" s="281"/>
      <c r="BY385" s="281"/>
      <c r="BZ385" s="281"/>
      <c r="CA385" s="282"/>
      <c r="CB385" s="282"/>
      <c r="CC385" s="282"/>
      <c r="CD385" s="282"/>
      <c r="CE385" s="282"/>
      <c r="CF385" s="282"/>
      <c r="CG385" s="283"/>
      <c r="CH385" s="283"/>
      <c r="CI385" s="283"/>
      <c r="CJ385" s="283"/>
      <c r="CK385" s="283"/>
      <c r="CL385" s="283"/>
      <c r="CM385" s="284"/>
      <c r="CN385" s="284"/>
      <c r="CO385" s="284"/>
      <c r="CP385" s="284"/>
      <c r="CQ385" s="284"/>
      <c r="CR385" s="284"/>
      <c r="CS385" s="283"/>
      <c r="CT385" s="283"/>
      <c r="CU385" s="283"/>
      <c r="CV385" s="283"/>
      <c r="CW385" s="283"/>
      <c r="CX385" s="283"/>
      <c r="CY385" s="273"/>
      <c r="CZ385" s="285"/>
      <c r="DA385" s="286"/>
      <c r="DB385" s="287"/>
    </row>
    <row r="386" ht="15.75" customHeight="1">
      <c r="A386" s="304"/>
      <c r="B386" s="265"/>
      <c r="C386" s="266"/>
      <c r="D386" s="266"/>
      <c r="E386" s="266"/>
      <c r="F386" s="267"/>
      <c r="G386" s="267"/>
      <c r="H386" s="267"/>
      <c r="I386" s="267"/>
      <c r="J386" s="267"/>
      <c r="K386" s="267"/>
      <c r="L386" s="267"/>
      <c r="M386" s="269"/>
      <c r="N386" s="269"/>
      <c r="O386" s="269"/>
      <c r="P386" s="269"/>
      <c r="Q386" s="269"/>
      <c r="R386" s="269"/>
      <c r="S386" s="271"/>
      <c r="T386" s="271"/>
      <c r="U386" s="271"/>
      <c r="V386" s="271"/>
      <c r="W386" s="271"/>
      <c r="X386" s="271"/>
      <c r="Y386" s="273"/>
      <c r="Z386" s="273"/>
      <c r="AA386" s="273"/>
      <c r="AB386" s="273"/>
      <c r="AC386" s="273"/>
      <c r="AD386" s="273"/>
      <c r="AE386" s="274"/>
      <c r="AF386" s="274"/>
      <c r="AG386" s="274"/>
      <c r="AH386" s="274"/>
      <c r="AI386" s="274"/>
      <c r="AJ386" s="274"/>
      <c r="AK386" s="275"/>
      <c r="AL386" s="275"/>
      <c r="AM386" s="275"/>
      <c r="AN386" s="275"/>
      <c r="AO386" s="275"/>
      <c r="AP386" s="275"/>
      <c r="AQ386" s="276"/>
      <c r="AR386" s="276"/>
      <c r="AS386" s="276"/>
      <c r="AT386" s="276"/>
      <c r="AU386" s="276"/>
      <c r="AV386" s="276"/>
      <c r="AW386" s="277"/>
      <c r="AX386" s="277"/>
      <c r="AY386" s="277"/>
      <c r="AZ386" s="277"/>
      <c r="BA386" s="277"/>
      <c r="BB386" s="277"/>
      <c r="BC386" s="278"/>
      <c r="BD386" s="278"/>
      <c r="BE386" s="278"/>
      <c r="BF386" s="278"/>
      <c r="BG386" s="278"/>
      <c r="BH386" s="278"/>
      <c r="BI386" s="279"/>
      <c r="BJ386" s="279"/>
      <c r="BK386" s="279"/>
      <c r="BL386" s="279"/>
      <c r="BM386" s="279"/>
      <c r="BN386" s="279"/>
      <c r="BO386" s="280"/>
      <c r="BP386" s="280"/>
      <c r="BQ386" s="280"/>
      <c r="BR386" s="280"/>
      <c r="BS386" s="280"/>
      <c r="BT386" s="280"/>
      <c r="BU386" s="281"/>
      <c r="BV386" s="281"/>
      <c r="BW386" s="281"/>
      <c r="BX386" s="281"/>
      <c r="BY386" s="281"/>
      <c r="BZ386" s="281"/>
      <c r="CA386" s="282"/>
      <c r="CB386" s="282"/>
      <c r="CC386" s="282"/>
      <c r="CD386" s="282"/>
      <c r="CE386" s="282"/>
      <c r="CF386" s="282"/>
      <c r="CG386" s="283"/>
      <c r="CH386" s="283"/>
      <c r="CI386" s="283"/>
      <c r="CJ386" s="283"/>
      <c r="CK386" s="283"/>
      <c r="CL386" s="283"/>
      <c r="CM386" s="284"/>
      <c r="CN386" s="284"/>
      <c r="CO386" s="284"/>
      <c r="CP386" s="284"/>
      <c r="CQ386" s="284"/>
      <c r="CR386" s="284"/>
      <c r="CS386" s="283"/>
      <c r="CT386" s="283"/>
      <c r="CU386" s="283"/>
      <c r="CV386" s="283"/>
      <c r="CW386" s="283"/>
      <c r="CX386" s="283"/>
      <c r="CY386" s="273"/>
      <c r="CZ386" s="285"/>
      <c r="DA386" s="286"/>
      <c r="DB386" s="287"/>
    </row>
    <row r="387" ht="15.75" customHeight="1">
      <c r="A387" s="304"/>
      <c r="B387" s="265"/>
      <c r="C387" s="266"/>
      <c r="D387" s="266"/>
      <c r="E387" s="266"/>
      <c r="F387" s="267"/>
      <c r="G387" s="267"/>
      <c r="H387" s="267"/>
      <c r="I387" s="267"/>
      <c r="J387" s="267"/>
      <c r="K387" s="267"/>
      <c r="L387" s="267"/>
      <c r="M387" s="269"/>
      <c r="N387" s="269"/>
      <c r="O387" s="269"/>
      <c r="P387" s="269"/>
      <c r="Q387" s="269"/>
      <c r="R387" s="269"/>
      <c r="S387" s="271"/>
      <c r="T387" s="271"/>
      <c r="U387" s="271"/>
      <c r="V387" s="271"/>
      <c r="W387" s="271"/>
      <c r="X387" s="271"/>
      <c r="Y387" s="273"/>
      <c r="Z387" s="273"/>
      <c r="AA387" s="273"/>
      <c r="AB387" s="273"/>
      <c r="AC387" s="273"/>
      <c r="AD387" s="273"/>
      <c r="AE387" s="274"/>
      <c r="AF387" s="274"/>
      <c r="AG387" s="274"/>
      <c r="AH387" s="274"/>
      <c r="AI387" s="274"/>
      <c r="AJ387" s="274"/>
      <c r="AK387" s="275"/>
      <c r="AL387" s="275"/>
      <c r="AM387" s="275"/>
      <c r="AN387" s="275"/>
      <c r="AO387" s="275"/>
      <c r="AP387" s="275"/>
      <c r="AQ387" s="276"/>
      <c r="AR387" s="276"/>
      <c r="AS387" s="276"/>
      <c r="AT387" s="276"/>
      <c r="AU387" s="276"/>
      <c r="AV387" s="276"/>
      <c r="AW387" s="277"/>
      <c r="AX387" s="277"/>
      <c r="AY387" s="277"/>
      <c r="AZ387" s="277"/>
      <c r="BA387" s="277"/>
      <c r="BB387" s="277"/>
      <c r="BC387" s="278"/>
      <c r="BD387" s="278"/>
      <c r="BE387" s="278"/>
      <c r="BF387" s="278"/>
      <c r="BG387" s="278"/>
      <c r="BH387" s="278"/>
      <c r="BI387" s="279"/>
      <c r="BJ387" s="279"/>
      <c r="BK387" s="279"/>
      <c r="BL387" s="279"/>
      <c r="BM387" s="279"/>
      <c r="BN387" s="279"/>
      <c r="BO387" s="280"/>
      <c r="BP387" s="280"/>
      <c r="BQ387" s="280"/>
      <c r="BR387" s="280"/>
      <c r="BS387" s="280"/>
      <c r="BT387" s="280"/>
      <c r="BU387" s="281"/>
      <c r="BV387" s="281"/>
      <c r="BW387" s="281"/>
      <c r="BX387" s="281"/>
      <c r="BY387" s="281"/>
      <c r="BZ387" s="281"/>
      <c r="CA387" s="282"/>
      <c r="CB387" s="282"/>
      <c r="CC387" s="282"/>
      <c r="CD387" s="282"/>
      <c r="CE387" s="282"/>
      <c r="CF387" s="282"/>
      <c r="CG387" s="283"/>
      <c r="CH387" s="283"/>
      <c r="CI387" s="283"/>
      <c r="CJ387" s="283"/>
      <c r="CK387" s="283"/>
      <c r="CL387" s="283"/>
      <c r="CM387" s="284"/>
      <c r="CN387" s="284"/>
      <c r="CO387" s="284"/>
      <c r="CP387" s="284"/>
      <c r="CQ387" s="284"/>
      <c r="CR387" s="284"/>
      <c r="CS387" s="283"/>
      <c r="CT387" s="283"/>
      <c r="CU387" s="283"/>
      <c r="CV387" s="283"/>
      <c r="CW387" s="283"/>
      <c r="CX387" s="283"/>
      <c r="CY387" s="273"/>
      <c r="CZ387" s="285"/>
      <c r="DA387" s="286"/>
      <c r="DB387" s="287"/>
    </row>
    <row r="388" ht="15.75" customHeight="1">
      <c r="A388" s="304"/>
      <c r="B388" s="265"/>
      <c r="C388" s="266"/>
      <c r="D388" s="266"/>
      <c r="E388" s="266"/>
      <c r="F388" s="267"/>
      <c r="G388" s="267"/>
      <c r="H388" s="267"/>
      <c r="I388" s="267"/>
      <c r="J388" s="267"/>
      <c r="K388" s="267"/>
      <c r="L388" s="267"/>
      <c r="M388" s="269"/>
      <c r="N388" s="269"/>
      <c r="O388" s="269"/>
      <c r="P388" s="269"/>
      <c r="Q388" s="269"/>
      <c r="R388" s="269"/>
      <c r="S388" s="271"/>
      <c r="T388" s="271"/>
      <c r="U388" s="271"/>
      <c r="V388" s="271"/>
      <c r="W388" s="271"/>
      <c r="X388" s="271"/>
      <c r="Y388" s="273"/>
      <c r="Z388" s="273"/>
      <c r="AA388" s="273"/>
      <c r="AB388" s="273"/>
      <c r="AC388" s="273"/>
      <c r="AD388" s="273"/>
      <c r="AE388" s="274"/>
      <c r="AF388" s="274"/>
      <c r="AG388" s="274"/>
      <c r="AH388" s="274"/>
      <c r="AI388" s="274"/>
      <c r="AJ388" s="274"/>
      <c r="AK388" s="275"/>
      <c r="AL388" s="275"/>
      <c r="AM388" s="275"/>
      <c r="AN388" s="275"/>
      <c r="AO388" s="275"/>
      <c r="AP388" s="275"/>
      <c r="AQ388" s="276"/>
      <c r="AR388" s="276"/>
      <c r="AS388" s="276"/>
      <c r="AT388" s="276"/>
      <c r="AU388" s="276"/>
      <c r="AV388" s="276"/>
      <c r="AW388" s="277"/>
      <c r="AX388" s="277"/>
      <c r="AY388" s="277"/>
      <c r="AZ388" s="277"/>
      <c r="BA388" s="277"/>
      <c r="BB388" s="277"/>
      <c r="BC388" s="278"/>
      <c r="BD388" s="278"/>
      <c r="BE388" s="278"/>
      <c r="BF388" s="278"/>
      <c r="BG388" s="278"/>
      <c r="BH388" s="278"/>
      <c r="BI388" s="279"/>
      <c r="BJ388" s="279"/>
      <c r="BK388" s="279"/>
      <c r="BL388" s="279"/>
      <c r="BM388" s="279"/>
      <c r="BN388" s="279"/>
      <c r="BO388" s="280"/>
      <c r="BP388" s="280"/>
      <c r="BQ388" s="280"/>
      <c r="BR388" s="280"/>
      <c r="BS388" s="280"/>
      <c r="BT388" s="280"/>
      <c r="BU388" s="281"/>
      <c r="BV388" s="281"/>
      <c r="BW388" s="281"/>
      <c r="BX388" s="281"/>
      <c r="BY388" s="281"/>
      <c r="BZ388" s="281"/>
      <c r="CA388" s="282"/>
      <c r="CB388" s="282"/>
      <c r="CC388" s="282"/>
      <c r="CD388" s="282"/>
      <c r="CE388" s="282"/>
      <c r="CF388" s="282"/>
      <c r="CG388" s="283"/>
      <c r="CH388" s="283"/>
      <c r="CI388" s="283"/>
      <c r="CJ388" s="283"/>
      <c r="CK388" s="283"/>
      <c r="CL388" s="283"/>
      <c r="CM388" s="284"/>
      <c r="CN388" s="284"/>
      <c r="CO388" s="284"/>
      <c r="CP388" s="284"/>
      <c r="CQ388" s="284"/>
      <c r="CR388" s="284"/>
      <c r="CS388" s="283"/>
      <c r="CT388" s="283"/>
      <c r="CU388" s="283"/>
      <c r="CV388" s="283"/>
      <c r="CW388" s="283"/>
      <c r="CX388" s="283"/>
      <c r="CY388" s="273"/>
      <c r="CZ388" s="285"/>
      <c r="DA388" s="286"/>
      <c r="DB388" s="287"/>
    </row>
    <row r="389" ht="15.75" customHeight="1">
      <c r="A389" s="304"/>
      <c r="B389" s="265"/>
      <c r="C389" s="266"/>
      <c r="D389" s="266"/>
      <c r="E389" s="266"/>
      <c r="F389" s="267"/>
      <c r="G389" s="267"/>
      <c r="H389" s="267"/>
      <c r="I389" s="267"/>
      <c r="J389" s="267"/>
      <c r="K389" s="267"/>
      <c r="L389" s="267"/>
      <c r="M389" s="269"/>
      <c r="N389" s="269"/>
      <c r="O389" s="269"/>
      <c r="P389" s="269"/>
      <c r="Q389" s="269"/>
      <c r="R389" s="269"/>
      <c r="S389" s="271"/>
      <c r="T389" s="271"/>
      <c r="U389" s="271"/>
      <c r="V389" s="271"/>
      <c r="W389" s="271"/>
      <c r="X389" s="271"/>
      <c r="Y389" s="273"/>
      <c r="Z389" s="273"/>
      <c r="AA389" s="273"/>
      <c r="AB389" s="273"/>
      <c r="AC389" s="273"/>
      <c r="AD389" s="273"/>
      <c r="AE389" s="274"/>
      <c r="AF389" s="274"/>
      <c r="AG389" s="274"/>
      <c r="AH389" s="274"/>
      <c r="AI389" s="274"/>
      <c r="AJ389" s="274"/>
      <c r="AK389" s="275"/>
      <c r="AL389" s="275"/>
      <c r="AM389" s="275"/>
      <c r="AN389" s="275"/>
      <c r="AO389" s="275"/>
      <c r="AP389" s="275"/>
      <c r="AQ389" s="276"/>
      <c r="AR389" s="276"/>
      <c r="AS389" s="276"/>
      <c r="AT389" s="276"/>
      <c r="AU389" s="276"/>
      <c r="AV389" s="276"/>
      <c r="AW389" s="277"/>
      <c r="AX389" s="277"/>
      <c r="AY389" s="277"/>
      <c r="AZ389" s="277"/>
      <c r="BA389" s="277"/>
      <c r="BB389" s="277"/>
      <c r="BC389" s="278"/>
      <c r="BD389" s="278"/>
      <c r="BE389" s="278"/>
      <c r="BF389" s="278"/>
      <c r="BG389" s="278"/>
      <c r="BH389" s="278"/>
      <c r="BI389" s="279"/>
      <c r="BJ389" s="279"/>
      <c r="BK389" s="279"/>
      <c r="BL389" s="279"/>
      <c r="BM389" s="279"/>
      <c r="BN389" s="279"/>
      <c r="BO389" s="280"/>
      <c r="BP389" s="280"/>
      <c r="BQ389" s="280"/>
      <c r="BR389" s="280"/>
      <c r="BS389" s="280"/>
      <c r="BT389" s="280"/>
      <c r="BU389" s="281"/>
      <c r="BV389" s="281"/>
      <c r="BW389" s="281"/>
      <c r="BX389" s="281"/>
      <c r="BY389" s="281"/>
      <c r="BZ389" s="281"/>
      <c r="CA389" s="282"/>
      <c r="CB389" s="282"/>
      <c r="CC389" s="282"/>
      <c r="CD389" s="282"/>
      <c r="CE389" s="282"/>
      <c r="CF389" s="282"/>
      <c r="CG389" s="283"/>
      <c r="CH389" s="283"/>
      <c r="CI389" s="283"/>
      <c r="CJ389" s="283"/>
      <c r="CK389" s="283"/>
      <c r="CL389" s="283"/>
      <c r="CM389" s="284"/>
      <c r="CN389" s="284"/>
      <c r="CO389" s="284"/>
      <c r="CP389" s="284"/>
      <c r="CQ389" s="284"/>
      <c r="CR389" s="284"/>
      <c r="CS389" s="283"/>
      <c r="CT389" s="283"/>
      <c r="CU389" s="283"/>
      <c r="CV389" s="283"/>
      <c r="CW389" s="283"/>
      <c r="CX389" s="283"/>
      <c r="CY389" s="273"/>
      <c r="CZ389" s="285"/>
      <c r="DA389" s="286"/>
      <c r="DB389" s="287"/>
    </row>
    <row r="390" ht="15.75" customHeight="1">
      <c r="A390" s="304"/>
      <c r="B390" s="265"/>
      <c r="C390" s="266"/>
      <c r="D390" s="266"/>
      <c r="E390" s="266"/>
      <c r="F390" s="267"/>
      <c r="G390" s="267"/>
      <c r="H390" s="267"/>
      <c r="I390" s="267"/>
      <c r="J390" s="267"/>
      <c r="K390" s="267"/>
      <c r="L390" s="267"/>
      <c r="M390" s="269"/>
      <c r="N390" s="269"/>
      <c r="O390" s="269"/>
      <c r="P390" s="269"/>
      <c r="Q390" s="269"/>
      <c r="R390" s="269"/>
      <c r="S390" s="271"/>
      <c r="T390" s="271"/>
      <c r="U390" s="271"/>
      <c r="V390" s="271"/>
      <c r="W390" s="271"/>
      <c r="X390" s="271"/>
      <c r="Y390" s="273"/>
      <c r="Z390" s="273"/>
      <c r="AA390" s="273"/>
      <c r="AB390" s="273"/>
      <c r="AC390" s="273"/>
      <c r="AD390" s="273"/>
      <c r="AE390" s="274"/>
      <c r="AF390" s="274"/>
      <c r="AG390" s="274"/>
      <c r="AH390" s="274"/>
      <c r="AI390" s="274"/>
      <c r="AJ390" s="274"/>
      <c r="AK390" s="275"/>
      <c r="AL390" s="275"/>
      <c r="AM390" s="275"/>
      <c r="AN390" s="275"/>
      <c r="AO390" s="275"/>
      <c r="AP390" s="275"/>
      <c r="AQ390" s="276"/>
      <c r="AR390" s="276"/>
      <c r="AS390" s="276"/>
      <c r="AT390" s="276"/>
      <c r="AU390" s="276"/>
      <c r="AV390" s="276"/>
      <c r="AW390" s="277"/>
      <c r="AX390" s="277"/>
      <c r="AY390" s="277"/>
      <c r="AZ390" s="277"/>
      <c r="BA390" s="277"/>
      <c r="BB390" s="277"/>
      <c r="BC390" s="278"/>
      <c r="BD390" s="278"/>
      <c r="BE390" s="278"/>
      <c r="BF390" s="278"/>
      <c r="BG390" s="278"/>
      <c r="BH390" s="278"/>
      <c r="BI390" s="279"/>
      <c r="BJ390" s="279"/>
      <c r="BK390" s="279"/>
      <c r="BL390" s="279"/>
      <c r="BM390" s="279"/>
      <c r="BN390" s="279"/>
      <c r="BO390" s="280"/>
      <c r="BP390" s="280"/>
      <c r="BQ390" s="280"/>
      <c r="BR390" s="280"/>
      <c r="BS390" s="280"/>
      <c r="BT390" s="280"/>
      <c r="BU390" s="281"/>
      <c r="BV390" s="281"/>
      <c r="BW390" s="281"/>
      <c r="BX390" s="281"/>
      <c r="BY390" s="281"/>
      <c r="BZ390" s="281"/>
      <c r="CA390" s="282"/>
      <c r="CB390" s="282"/>
      <c r="CC390" s="282"/>
      <c r="CD390" s="282"/>
      <c r="CE390" s="282"/>
      <c r="CF390" s="282"/>
      <c r="CG390" s="283"/>
      <c r="CH390" s="283"/>
      <c r="CI390" s="283"/>
      <c r="CJ390" s="283"/>
      <c r="CK390" s="283"/>
      <c r="CL390" s="283"/>
      <c r="CM390" s="284"/>
      <c r="CN390" s="284"/>
      <c r="CO390" s="284"/>
      <c r="CP390" s="284"/>
      <c r="CQ390" s="284"/>
      <c r="CR390" s="284"/>
      <c r="CS390" s="283"/>
      <c r="CT390" s="283"/>
      <c r="CU390" s="283"/>
      <c r="CV390" s="283"/>
      <c r="CW390" s="283"/>
      <c r="CX390" s="283"/>
      <c r="CY390" s="273"/>
      <c r="CZ390" s="285"/>
      <c r="DA390" s="286"/>
      <c r="DB390" s="287"/>
    </row>
    <row r="391" ht="15.75" customHeight="1">
      <c r="A391" s="304"/>
      <c r="B391" s="265"/>
      <c r="C391" s="266"/>
      <c r="D391" s="266"/>
      <c r="E391" s="266"/>
      <c r="F391" s="267"/>
      <c r="G391" s="267"/>
      <c r="H391" s="267"/>
      <c r="I391" s="267"/>
      <c r="J391" s="267"/>
      <c r="K391" s="267"/>
      <c r="L391" s="267"/>
      <c r="M391" s="269"/>
      <c r="N391" s="269"/>
      <c r="O391" s="269"/>
      <c r="P391" s="269"/>
      <c r="Q391" s="269"/>
      <c r="R391" s="269"/>
      <c r="S391" s="271"/>
      <c r="T391" s="271"/>
      <c r="U391" s="271"/>
      <c r="V391" s="271"/>
      <c r="W391" s="271"/>
      <c r="X391" s="271"/>
      <c r="Y391" s="273"/>
      <c r="Z391" s="273"/>
      <c r="AA391" s="273"/>
      <c r="AB391" s="273"/>
      <c r="AC391" s="273"/>
      <c r="AD391" s="273"/>
      <c r="AE391" s="274"/>
      <c r="AF391" s="274"/>
      <c r="AG391" s="274"/>
      <c r="AH391" s="274"/>
      <c r="AI391" s="274"/>
      <c r="AJ391" s="274"/>
      <c r="AK391" s="275"/>
      <c r="AL391" s="275"/>
      <c r="AM391" s="275"/>
      <c r="AN391" s="275"/>
      <c r="AO391" s="275"/>
      <c r="AP391" s="275"/>
      <c r="AQ391" s="276"/>
      <c r="AR391" s="276"/>
      <c r="AS391" s="276"/>
      <c r="AT391" s="276"/>
      <c r="AU391" s="276"/>
      <c r="AV391" s="276"/>
      <c r="AW391" s="277"/>
      <c r="AX391" s="277"/>
      <c r="AY391" s="277"/>
      <c r="AZ391" s="277"/>
      <c r="BA391" s="277"/>
      <c r="BB391" s="277"/>
      <c r="BC391" s="278"/>
      <c r="BD391" s="278"/>
      <c r="BE391" s="278"/>
      <c r="BF391" s="278"/>
      <c r="BG391" s="278"/>
      <c r="BH391" s="278"/>
      <c r="BI391" s="279"/>
      <c r="BJ391" s="279"/>
      <c r="BK391" s="279"/>
      <c r="BL391" s="279"/>
      <c r="BM391" s="279"/>
      <c r="BN391" s="279"/>
      <c r="BO391" s="280"/>
      <c r="BP391" s="280"/>
      <c r="BQ391" s="280"/>
      <c r="BR391" s="280"/>
      <c r="BS391" s="280"/>
      <c r="BT391" s="280"/>
      <c r="BU391" s="281"/>
      <c r="BV391" s="281"/>
      <c r="BW391" s="281"/>
      <c r="BX391" s="281"/>
      <c r="BY391" s="281"/>
      <c r="BZ391" s="281"/>
      <c r="CA391" s="282"/>
      <c r="CB391" s="282"/>
      <c r="CC391" s="282"/>
      <c r="CD391" s="282"/>
      <c r="CE391" s="282"/>
      <c r="CF391" s="282"/>
      <c r="CG391" s="283"/>
      <c r="CH391" s="283"/>
      <c r="CI391" s="283"/>
      <c r="CJ391" s="283"/>
      <c r="CK391" s="283"/>
      <c r="CL391" s="283"/>
      <c r="CM391" s="284"/>
      <c r="CN391" s="284"/>
      <c r="CO391" s="284"/>
      <c r="CP391" s="284"/>
      <c r="CQ391" s="284"/>
      <c r="CR391" s="284"/>
      <c r="CS391" s="283"/>
      <c r="CT391" s="283"/>
      <c r="CU391" s="283"/>
      <c r="CV391" s="283"/>
      <c r="CW391" s="283"/>
      <c r="CX391" s="283"/>
      <c r="CY391" s="273"/>
      <c r="CZ391" s="285"/>
      <c r="DA391" s="286"/>
      <c r="DB391" s="287"/>
    </row>
    <row r="392" ht="15.75" customHeight="1">
      <c r="A392" s="304"/>
      <c r="B392" s="265"/>
      <c r="C392" s="266"/>
      <c r="D392" s="266"/>
      <c r="E392" s="266"/>
      <c r="F392" s="267"/>
      <c r="G392" s="267"/>
      <c r="H392" s="267"/>
      <c r="I392" s="267"/>
      <c r="J392" s="267"/>
      <c r="K392" s="267"/>
      <c r="L392" s="267"/>
      <c r="M392" s="269"/>
      <c r="N392" s="269"/>
      <c r="O392" s="269"/>
      <c r="P392" s="269"/>
      <c r="Q392" s="269"/>
      <c r="R392" s="269"/>
      <c r="S392" s="271"/>
      <c r="T392" s="271"/>
      <c r="U392" s="271"/>
      <c r="V392" s="271"/>
      <c r="W392" s="271"/>
      <c r="X392" s="271"/>
      <c r="Y392" s="273"/>
      <c r="Z392" s="273"/>
      <c r="AA392" s="273"/>
      <c r="AB392" s="273"/>
      <c r="AC392" s="273"/>
      <c r="AD392" s="273"/>
      <c r="AE392" s="274"/>
      <c r="AF392" s="274"/>
      <c r="AG392" s="274"/>
      <c r="AH392" s="274"/>
      <c r="AI392" s="274"/>
      <c r="AJ392" s="274"/>
      <c r="AK392" s="275"/>
      <c r="AL392" s="275"/>
      <c r="AM392" s="275"/>
      <c r="AN392" s="275"/>
      <c r="AO392" s="275"/>
      <c r="AP392" s="275"/>
      <c r="AQ392" s="276"/>
      <c r="AR392" s="276"/>
      <c r="AS392" s="276"/>
      <c r="AT392" s="276"/>
      <c r="AU392" s="276"/>
      <c r="AV392" s="276"/>
      <c r="AW392" s="277"/>
      <c r="AX392" s="277"/>
      <c r="AY392" s="277"/>
      <c r="AZ392" s="277"/>
      <c r="BA392" s="277"/>
      <c r="BB392" s="277"/>
      <c r="BC392" s="278"/>
      <c r="BD392" s="278"/>
      <c r="BE392" s="278"/>
      <c r="BF392" s="278"/>
      <c r="BG392" s="278"/>
      <c r="BH392" s="278"/>
      <c r="BI392" s="279"/>
      <c r="BJ392" s="279"/>
      <c r="BK392" s="279"/>
      <c r="BL392" s="279"/>
      <c r="BM392" s="279"/>
      <c r="BN392" s="279"/>
      <c r="BO392" s="280"/>
      <c r="BP392" s="280"/>
      <c r="BQ392" s="280"/>
      <c r="BR392" s="280"/>
      <c r="BS392" s="280"/>
      <c r="BT392" s="280"/>
      <c r="BU392" s="281"/>
      <c r="BV392" s="281"/>
      <c r="BW392" s="281"/>
      <c r="BX392" s="281"/>
      <c r="BY392" s="281"/>
      <c r="BZ392" s="281"/>
      <c r="CA392" s="282"/>
      <c r="CB392" s="282"/>
      <c r="CC392" s="282"/>
      <c r="CD392" s="282"/>
      <c r="CE392" s="282"/>
      <c r="CF392" s="282"/>
      <c r="CG392" s="283"/>
      <c r="CH392" s="283"/>
      <c r="CI392" s="283"/>
      <c r="CJ392" s="283"/>
      <c r="CK392" s="283"/>
      <c r="CL392" s="283"/>
      <c r="CM392" s="284"/>
      <c r="CN392" s="284"/>
      <c r="CO392" s="284"/>
      <c r="CP392" s="284"/>
      <c r="CQ392" s="284"/>
      <c r="CR392" s="284"/>
      <c r="CS392" s="283"/>
      <c r="CT392" s="283"/>
      <c r="CU392" s="283"/>
      <c r="CV392" s="283"/>
      <c r="CW392" s="283"/>
      <c r="CX392" s="283"/>
      <c r="CY392" s="273"/>
      <c r="CZ392" s="285"/>
      <c r="DA392" s="286"/>
      <c r="DB392" s="287"/>
    </row>
    <row r="393" ht="15.75" customHeight="1">
      <c r="A393" s="304"/>
      <c r="B393" s="265"/>
      <c r="C393" s="266"/>
      <c r="D393" s="266"/>
      <c r="E393" s="266"/>
      <c r="F393" s="267"/>
      <c r="G393" s="267"/>
      <c r="H393" s="267"/>
      <c r="I393" s="267"/>
      <c r="J393" s="267"/>
      <c r="K393" s="267"/>
      <c r="L393" s="267"/>
      <c r="M393" s="269"/>
      <c r="N393" s="269"/>
      <c r="O393" s="269"/>
      <c r="P393" s="269"/>
      <c r="Q393" s="269"/>
      <c r="R393" s="269"/>
      <c r="S393" s="271"/>
      <c r="T393" s="271"/>
      <c r="U393" s="271"/>
      <c r="V393" s="271"/>
      <c r="W393" s="271"/>
      <c r="X393" s="271"/>
      <c r="Y393" s="273"/>
      <c r="Z393" s="273"/>
      <c r="AA393" s="273"/>
      <c r="AB393" s="273"/>
      <c r="AC393" s="273"/>
      <c r="AD393" s="273"/>
      <c r="AE393" s="274"/>
      <c r="AF393" s="274"/>
      <c r="AG393" s="274"/>
      <c r="AH393" s="274"/>
      <c r="AI393" s="274"/>
      <c r="AJ393" s="274"/>
      <c r="AK393" s="275"/>
      <c r="AL393" s="275"/>
      <c r="AM393" s="275"/>
      <c r="AN393" s="275"/>
      <c r="AO393" s="275"/>
      <c r="AP393" s="275"/>
      <c r="AQ393" s="276"/>
      <c r="AR393" s="276"/>
      <c r="AS393" s="276"/>
      <c r="AT393" s="276"/>
      <c r="AU393" s="276"/>
      <c r="AV393" s="276"/>
      <c r="AW393" s="277"/>
      <c r="AX393" s="277"/>
      <c r="AY393" s="277"/>
      <c r="AZ393" s="277"/>
      <c r="BA393" s="277"/>
      <c r="BB393" s="277"/>
      <c r="BC393" s="278"/>
      <c r="BD393" s="278"/>
      <c r="BE393" s="278"/>
      <c r="BF393" s="278"/>
      <c r="BG393" s="278"/>
      <c r="BH393" s="278"/>
      <c r="BI393" s="279"/>
      <c r="BJ393" s="279"/>
      <c r="BK393" s="279"/>
      <c r="BL393" s="279"/>
      <c r="BM393" s="279"/>
      <c r="BN393" s="279"/>
      <c r="BO393" s="280"/>
      <c r="BP393" s="280"/>
      <c r="BQ393" s="280"/>
      <c r="BR393" s="280"/>
      <c r="BS393" s="280"/>
      <c r="BT393" s="280"/>
      <c r="BU393" s="281"/>
      <c r="BV393" s="281"/>
      <c r="BW393" s="281"/>
      <c r="BX393" s="281"/>
      <c r="BY393" s="281"/>
      <c r="BZ393" s="281"/>
      <c r="CA393" s="282"/>
      <c r="CB393" s="282"/>
      <c r="CC393" s="282"/>
      <c r="CD393" s="282"/>
      <c r="CE393" s="282"/>
      <c r="CF393" s="282"/>
      <c r="CG393" s="283"/>
      <c r="CH393" s="283"/>
      <c r="CI393" s="283"/>
      <c r="CJ393" s="283"/>
      <c r="CK393" s="283"/>
      <c r="CL393" s="283"/>
      <c r="CM393" s="284"/>
      <c r="CN393" s="284"/>
      <c r="CO393" s="284"/>
      <c r="CP393" s="284"/>
      <c r="CQ393" s="284"/>
      <c r="CR393" s="284"/>
      <c r="CS393" s="283"/>
      <c r="CT393" s="283"/>
      <c r="CU393" s="283"/>
      <c r="CV393" s="283"/>
      <c r="CW393" s="283"/>
      <c r="CX393" s="283"/>
      <c r="CY393" s="273"/>
      <c r="CZ393" s="285"/>
      <c r="DA393" s="286"/>
      <c r="DB393" s="287"/>
    </row>
    <row r="394" ht="15.75" customHeight="1">
      <c r="A394" s="304"/>
      <c r="B394" s="265"/>
      <c r="C394" s="266"/>
      <c r="D394" s="266"/>
      <c r="E394" s="266"/>
      <c r="F394" s="267"/>
      <c r="G394" s="267"/>
      <c r="H394" s="267"/>
      <c r="I394" s="267"/>
      <c r="J394" s="267"/>
      <c r="K394" s="267"/>
      <c r="L394" s="267"/>
      <c r="M394" s="269"/>
      <c r="N394" s="269"/>
      <c r="O394" s="269"/>
      <c r="P394" s="269"/>
      <c r="Q394" s="269"/>
      <c r="R394" s="269"/>
      <c r="S394" s="271"/>
      <c r="T394" s="271"/>
      <c r="U394" s="271"/>
      <c r="V394" s="271"/>
      <c r="W394" s="271"/>
      <c r="X394" s="271"/>
      <c r="Y394" s="273"/>
      <c r="Z394" s="273"/>
      <c r="AA394" s="273"/>
      <c r="AB394" s="273"/>
      <c r="AC394" s="273"/>
      <c r="AD394" s="273"/>
      <c r="AE394" s="274"/>
      <c r="AF394" s="274"/>
      <c r="AG394" s="274"/>
      <c r="AH394" s="274"/>
      <c r="AI394" s="274"/>
      <c r="AJ394" s="274"/>
      <c r="AK394" s="275"/>
      <c r="AL394" s="275"/>
      <c r="AM394" s="275"/>
      <c r="AN394" s="275"/>
      <c r="AO394" s="275"/>
      <c r="AP394" s="275"/>
      <c r="AQ394" s="276"/>
      <c r="AR394" s="276"/>
      <c r="AS394" s="276"/>
      <c r="AT394" s="276"/>
      <c r="AU394" s="276"/>
      <c r="AV394" s="276"/>
      <c r="AW394" s="277"/>
      <c r="AX394" s="277"/>
      <c r="AY394" s="277"/>
      <c r="AZ394" s="277"/>
      <c r="BA394" s="277"/>
      <c r="BB394" s="277"/>
      <c r="BC394" s="278"/>
      <c r="BD394" s="278"/>
      <c r="BE394" s="278"/>
      <c r="BF394" s="278"/>
      <c r="BG394" s="278"/>
      <c r="BH394" s="278"/>
      <c r="BI394" s="279"/>
      <c r="BJ394" s="279"/>
      <c r="BK394" s="279"/>
      <c r="BL394" s="279"/>
      <c r="BM394" s="279"/>
      <c r="BN394" s="279"/>
      <c r="BO394" s="280"/>
      <c r="BP394" s="280"/>
      <c r="BQ394" s="280"/>
      <c r="BR394" s="280"/>
      <c r="BS394" s="280"/>
      <c r="BT394" s="280"/>
      <c r="BU394" s="281"/>
      <c r="BV394" s="281"/>
      <c r="BW394" s="281"/>
      <c r="BX394" s="281"/>
      <c r="BY394" s="281"/>
      <c r="BZ394" s="281"/>
      <c r="CA394" s="282"/>
      <c r="CB394" s="282"/>
      <c r="CC394" s="282"/>
      <c r="CD394" s="282"/>
      <c r="CE394" s="282"/>
      <c r="CF394" s="282"/>
      <c r="CG394" s="283"/>
      <c r="CH394" s="283"/>
      <c r="CI394" s="283"/>
      <c r="CJ394" s="283"/>
      <c r="CK394" s="283"/>
      <c r="CL394" s="283"/>
      <c r="CM394" s="284"/>
      <c r="CN394" s="284"/>
      <c r="CO394" s="284"/>
      <c r="CP394" s="284"/>
      <c r="CQ394" s="284"/>
      <c r="CR394" s="284"/>
      <c r="CS394" s="283"/>
      <c r="CT394" s="283"/>
      <c r="CU394" s="283"/>
      <c r="CV394" s="283"/>
      <c r="CW394" s="283"/>
      <c r="CX394" s="283"/>
      <c r="CY394" s="273"/>
      <c r="CZ394" s="285"/>
      <c r="DA394" s="286"/>
      <c r="DB394" s="287"/>
    </row>
    <row r="395" ht="15.75" customHeight="1">
      <c r="A395" s="304"/>
      <c r="B395" s="265"/>
      <c r="C395" s="266"/>
      <c r="D395" s="266"/>
      <c r="E395" s="266"/>
      <c r="F395" s="267"/>
      <c r="G395" s="267"/>
      <c r="H395" s="267"/>
      <c r="I395" s="267"/>
      <c r="J395" s="267"/>
      <c r="K395" s="267"/>
      <c r="L395" s="267"/>
      <c r="M395" s="269"/>
      <c r="N395" s="269"/>
      <c r="O395" s="269"/>
      <c r="P395" s="269"/>
      <c r="Q395" s="269"/>
      <c r="R395" s="269"/>
      <c r="S395" s="271"/>
      <c r="T395" s="271"/>
      <c r="U395" s="271"/>
      <c r="V395" s="271"/>
      <c r="W395" s="271"/>
      <c r="X395" s="271"/>
      <c r="Y395" s="273"/>
      <c r="Z395" s="273"/>
      <c r="AA395" s="273"/>
      <c r="AB395" s="273"/>
      <c r="AC395" s="273"/>
      <c r="AD395" s="273"/>
      <c r="AE395" s="274"/>
      <c r="AF395" s="274"/>
      <c r="AG395" s="274"/>
      <c r="AH395" s="274"/>
      <c r="AI395" s="274"/>
      <c r="AJ395" s="274"/>
      <c r="AK395" s="275"/>
      <c r="AL395" s="275"/>
      <c r="AM395" s="275"/>
      <c r="AN395" s="275"/>
      <c r="AO395" s="275"/>
      <c r="AP395" s="275"/>
      <c r="AQ395" s="276"/>
      <c r="AR395" s="276"/>
      <c r="AS395" s="276"/>
      <c r="AT395" s="276"/>
      <c r="AU395" s="276"/>
      <c r="AV395" s="276"/>
      <c r="AW395" s="277"/>
      <c r="AX395" s="277"/>
      <c r="AY395" s="277"/>
      <c r="AZ395" s="277"/>
      <c r="BA395" s="277"/>
      <c r="BB395" s="277"/>
      <c r="BC395" s="278"/>
      <c r="BD395" s="278"/>
      <c r="BE395" s="278"/>
      <c r="BF395" s="278"/>
      <c r="BG395" s="278"/>
      <c r="BH395" s="278"/>
      <c r="BI395" s="279"/>
      <c r="BJ395" s="279"/>
      <c r="BK395" s="279"/>
      <c r="BL395" s="279"/>
      <c r="BM395" s="279"/>
      <c r="BN395" s="279"/>
      <c r="BO395" s="280"/>
      <c r="BP395" s="280"/>
      <c r="BQ395" s="280"/>
      <c r="BR395" s="280"/>
      <c r="BS395" s="280"/>
      <c r="BT395" s="280"/>
      <c r="BU395" s="281"/>
      <c r="BV395" s="281"/>
      <c r="BW395" s="281"/>
      <c r="BX395" s="281"/>
      <c r="BY395" s="281"/>
      <c r="BZ395" s="281"/>
      <c r="CA395" s="282"/>
      <c r="CB395" s="282"/>
      <c r="CC395" s="282"/>
      <c r="CD395" s="282"/>
      <c r="CE395" s="282"/>
      <c r="CF395" s="282"/>
      <c r="CG395" s="283"/>
      <c r="CH395" s="283"/>
      <c r="CI395" s="283"/>
      <c r="CJ395" s="283"/>
      <c r="CK395" s="283"/>
      <c r="CL395" s="283"/>
      <c r="CM395" s="284"/>
      <c r="CN395" s="284"/>
      <c r="CO395" s="284"/>
      <c r="CP395" s="284"/>
      <c r="CQ395" s="284"/>
      <c r="CR395" s="284"/>
      <c r="CS395" s="283"/>
      <c r="CT395" s="283"/>
      <c r="CU395" s="283"/>
      <c r="CV395" s="283"/>
      <c r="CW395" s="283"/>
      <c r="CX395" s="283"/>
      <c r="CY395" s="273"/>
      <c r="CZ395" s="285"/>
      <c r="DA395" s="286"/>
      <c r="DB395" s="287"/>
    </row>
    <row r="396" ht="15.75" customHeight="1">
      <c r="A396" s="304"/>
      <c r="B396" s="265"/>
      <c r="C396" s="266"/>
      <c r="D396" s="266"/>
      <c r="E396" s="266"/>
      <c r="F396" s="267"/>
      <c r="G396" s="267"/>
      <c r="H396" s="267"/>
      <c r="I396" s="267"/>
      <c r="J396" s="267"/>
      <c r="K396" s="267"/>
      <c r="L396" s="267"/>
      <c r="M396" s="269"/>
      <c r="N396" s="269"/>
      <c r="O396" s="269"/>
      <c r="P396" s="269"/>
      <c r="Q396" s="269"/>
      <c r="R396" s="269"/>
      <c r="S396" s="271"/>
      <c r="T396" s="271"/>
      <c r="U396" s="271"/>
      <c r="V396" s="271"/>
      <c r="W396" s="271"/>
      <c r="X396" s="271"/>
      <c r="Y396" s="273"/>
      <c r="Z396" s="273"/>
      <c r="AA396" s="273"/>
      <c r="AB396" s="273"/>
      <c r="AC396" s="273"/>
      <c r="AD396" s="273"/>
      <c r="AE396" s="274"/>
      <c r="AF396" s="274"/>
      <c r="AG396" s="274"/>
      <c r="AH396" s="274"/>
      <c r="AI396" s="274"/>
      <c r="AJ396" s="274"/>
      <c r="AK396" s="275"/>
      <c r="AL396" s="275"/>
      <c r="AM396" s="275"/>
      <c r="AN396" s="275"/>
      <c r="AO396" s="275"/>
      <c r="AP396" s="275"/>
      <c r="AQ396" s="276"/>
      <c r="AR396" s="276"/>
      <c r="AS396" s="276"/>
      <c r="AT396" s="276"/>
      <c r="AU396" s="276"/>
      <c r="AV396" s="276"/>
      <c r="AW396" s="277"/>
      <c r="AX396" s="277"/>
      <c r="AY396" s="277"/>
      <c r="AZ396" s="277"/>
      <c r="BA396" s="277"/>
      <c r="BB396" s="277"/>
      <c r="BC396" s="278"/>
      <c r="BD396" s="278"/>
      <c r="BE396" s="278"/>
      <c r="BF396" s="278"/>
      <c r="BG396" s="278"/>
      <c r="BH396" s="278"/>
      <c r="BI396" s="279"/>
      <c r="BJ396" s="279"/>
      <c r="BK396" s="279"/>
      <c r="BL396" s="279"/>
      <c r="BM396" s="279"/>
      <c r="BN396" s="279"/>
      <c r="BO396" s="280"/>
      <c r="BP396" s="280"/>
      <c r="BQ396" s="280"/>
      <c r="BR396" s="280"/>
      <c r="BS396" s="280"/>
      <c r="BT396" s="280"/>
      <c r="BU396" s="281"/>
      <c r="BV396" s="281"/>
      <c r="BW396" s="281"/>
      <c r="BX396" s="281"/>
      <c r="BY396" s="281"/>
      <c r="BZ396" s="281"/>
      <c r="CA396" s="282"/>
      <c r="CB396" s="282"/>
      <c r="CC396" s="282"/>
      <c r="CD396" s="282"/>
      <c r="CE396" s="282"/>
      <c r="CF396" s="282"/>
      <c r="CG396" s="283"/>
      <c r="CH396" s="283"/>
      <c r="CI396" s="283"/>
      <c r="CJ396" s="283"/>
      <c r="CK396" s="283"/>
      <c r="CL396" s="283"/>
      <c r="CM396" s="284"/>
      <c r="CN396" s="284"/>
      <c r="CO396" s="284"/>
      <c r="CP396" s="284"/>
      <c r="CQ396" s="284"/>
      <c r="CR396" s="284"/>
      <c r="CS396" s="283"/>
      <c r="CT396" s="283"/>
      <c r="CU396" s="283"/>
      <c r="CV396" s="283"/>
      <c r="CW396" s="283"/>
      <c r="CX396" s="283"/>
      <c r="CY396" s="273"/>
      <c r="CZ396" s="285"/>
      <c r="DA396" s="286"/>
      <c r="DB396" s="287"/>
    </row>
    <row r="397" ht="15.75" customHeight="1">
      <c r="A397" s="304"/>
      <c r="B397" s="265"/>
      <c r="C397" s="266"/>
      <c r="D397" s="266"/>
      <c r="E397" s="266"/>
      <c r="F397" s="267"/>
      <c r="G397" s="267"/>
      <c r="H397" s="267"/>
      <c r="I397" s="267"/>
      <c r="J397" s="267"/>
      <c r="K397" s="267"/>
      <c r="L397" s="267"/>
      <c r="M397" s="269"/>
      <c r="N397" s="269"/>
      <c r="O397" s="269"/>
      <c r="P397" s="269"/>
      <c r="Q397" s="269"/>
      <c r="R397" s="269"/>
      <c r="S397" s="271"/>
      <c r="T397" s="271"/>
      <c r="U397" s="271"/>
      <c r="V397" s="271"/>
      <c r="W397" s="271"/>
      <c r="X397" s="271"/>
      <c r="Y397" s="273"/>
      <c r="Z397" s="273"/>
      <c r="AA397" s="273"/>
      <c r="AB397" s="273"/>
      <c r="AC397" s="273"/>
      <c r="AD397" s="273"/>
      <c r="AE397" s="274"/>
      <c r="AF397" s="274"/>
      <c r="AG397" s="274"/>
      <c r="AH397" s="274"/>
      <c r="AI397" s="274"/>
      <c r="AJ397" s="274"/>
      <c r="AK397" s="275"/>
      <c r="AL397" s="275"/>
      <c r="AM397" s="275"/>
      <c r="AN397" s="275"/>
      <c r="AO397" s="275"/>
      <c r="AP397" s="275"/>
      <c r="AQ397" s="276"/>
      <c r="AR397" s="276"/>
      <c r="AS397" s="276"/>
      <c r="AT397" s="276"/>
      <c r="AU397" s="276"/>
      <c r="AV397" s="276"/>
      <c r="AW397" s="277"/>
      <c r="AX397" s="277"/>
      <c r="AY397" s="277"/>
      <c r="AZ397" s="277"/>
      <c r="BA397" s="277"/>
      <c r="BB397" s="277"/>
      <c r="BC397" s="278"/>
      <c r="BD397" s="278"/>
      <c r="BE397" s="278"/>
      <c r="BF397" s="278"/>
      <c r="BG397" s="278"/>
      <c r="BH397" s="278"/>
      <c r="BI397" s="279"/>
      <c r="BJ397" s="279"/>
      <c r="BK397" s="279"/>
      <c r="BL397" s="279"/>
      <c r="BM397" s="279"/>
      <c r="BN397" s="279"/>
      <c r="BO397" s="280"/>
      <c r="BP397" s="280"/>
      <c r="BQ397" s="280"/>
      <c r="BR397" s="280"/>
      <c r="BS397" s="280"/>
      <c r="BT397" s="280"/>
      <c r="BU397" s="281"/>
      <c r="BV397" s="281"/>
      <c r="BW397" s="281"/>
      <c r="BX397" s="281"/>
      <c r="BY397" s="281"/>
      <c r="BZ397" s="281"/>
      <c r="CA397" s="282"/>
      <c r="CB397" s="282"/>
      <c r="CC397" s="282"/>
      <c r="CD397" s="282"/>
      <c r="CE397" s="282"/>
      <c r="CF397" s="282"/>
      <c r="CG397" s="283"/>
      <c r="CH397" s="283"/>
      <c r="CI397" s="283"/>
      <c r="CJ397" s="283"/>
      <c r="CK397" s="283"/>
      <c r="CL397" s="283"/>
      <c r="CM397" s="284"/>
      <c r="CN397" s="284"/>
      <c r="CO397" s="284"/>
      <c r="CP397" s="284"/>
      <c r="CQ397" s="284"/>
      <c r="CR397" s="284"/>
      <c r="CS397" s="283"/>
      <c r="CT397" s="283"/>
      <c r="CU397" s="283"/>
      <c r="CV397" s="283"/>
      <c r="CW397" s="283"/>
      <c r="CX397" s="283"/>
      <c r="CY397" s="273"/>
      <c r="CZ397" s="285"/>
      <c r="DA397" s="286"/>
      <c r="DB397" s="287"/>
    </row>
    <row r="398" ht="15.75" customHeight="1">
      <c r="A398" s="304"/>
      <c r="B398" s="265"/>
      <c r="C398" s="266"/>
      <c r="D398" s="266"/>
      <c r="E398" s="266"/>
      <c r="F398" s="267"/>
      <c r="G398" s="267"/>
      <c r="H398" s="267"/>
      <c r="I398" s="267"/>
      <c r="J398" s="267"/>
      <c r="K398" s="267"/>
      <c r="L398" s="267"/>
      <c r="M398" s="269"/>
      <c r="N398" s="269"/>
      <c r="O398" s="269"/>
      <c r="P398" s="269"/>
      <c r="Q398" s="269"/>
      <c r="R398" s="269"/>
      <c r="S398" s="271"/>
      <c r="T398" s="271"/>
      <c r="U398" s="271"/>
      <c r="V398" s="271"/>
      <c r="W398" s="271"/>
      <c r="X398" s="271"/>
      <c r="Y398" s="273"/>
      <c r="Z398" s="273"/>
      <c r="AA398" s="273"/>
      <c r="AB398" s="273"/>
      <c r="AC398" s="273"/>
      <c r="AD398" s="273"/>
      <c r="AE398" s="274"/>
      <c r="AF398" s="274"/>
      <c r="AG398" s="274"/>
      <c r="AH398" s="274"/>
      <c r="AI398" s="274"/>
      <c r="AJ398" s="274"/>
      <c r="AK398" s="275"/>
      <c r="AL398" s="275"/>
      <c r="AM398" s="275"/>
      <c r="AN398" s="275"/>
      <c r="AO398" s="275"/>
      <c r="AP398" s="275"/>
      <c r="AQ398" s="276"/>
      <c r="AR398" s="276"/>
      <c r="AS398" s="276"/>
      <c r="AT398" s="276"/>
      <c r="AU398" s="276"/>
      <c r="AV398" s="276"/>
      <c r="AW398" s="277"/>
      <c r="AX398" s="277"/>
      <c r="AY398" s="277"/>
      <c r="AZ398" s="277"/>
      <c r="BA398" s="277"/>
      <c r="BB398" s="277"/>
      <c r="BC398" s="278"/>
      <c r="BD398" s="278"/>
      <c r="BE398" s="278"/>
      <c r="BF398" s="278"/>
      <c r="BG398" s="278"/>
      <c r="BH398" s="278"/>
      <c r="BI398" s="279"/>
      <c r="BJ398" s="279"/>
      <c r="BK398" s="279"/>
      <c r="BL398" s="279"/>
      <c r="BM398" s="279"/>
      <c r="BN398" s="279"/>
      <c r="BO398" s="280"/>
      <c r="BP398" s="280"/>
      <c r="BQ398" s="280"/>
      <c r="BR398" s="280"/>
      <c r="BS398" s="280"/>
      <c r="BT398" s="280"/>
      <c r="BU398" s="281"/>
      <c r="BV398" s="281"/>
      <c r="BW398" s="281"/>
      <c r="BX398" s="281"/>
      <c r="BY398" s="281"/>
      <c r="BZ398" s="281"/>
      <c r="CA398" s="282"/>
      <c r="CB398" s="282"/>
      <c r="CC398" s="282"/>
      <c r="CD398" s="282"/>
      <c r="CE398" s="282"/>
      <c r="CF398" s="282"/>
      <c r="CG398" s="283"/>
      <c r="CH398" s="283"/>
      <c r="CI398" s="283"/>
      <c r="CJ398" s="283"/>
      <c r="CK398" s="283"/>
      <c r="CL398" s="283"/>
      <c r="CM398" s="284"/>
      <c r="CN398" s="284"/>
      <c r="CO398" s="284"/>
      <c r="CP398" s="284"/>
      <c r="CQ398" s="284"/>
      <c r="CR398" s="284"/>
      <c r="CS398" s="283"/>
      <c r="CT398" s="283"/>
      <c r="CU398" s="283"/>
      <c r="CV398" s="283"/>
      <c r="CW398" s="283"/>
      <c r="CX398" s="283"/>
      <c r="CY398" s="273"/>
      <c r="CZ398" s="285"/>
      <c r="DA398" s="286"/>
      <c r="DB398" s="287"/>
    </row>
    <row r="399" ht="15.75" customHeight="1">
      <c r="A399" s="304"/>
      <c r="B399" s="265"/>
      <c r="C399" s="266"/>
      <c r="D399" s="266"/>
      <c r="E399" s="266"/>
      <c r="F399" s="267"/>
      <c r="G399" s="267"/>
      <c r="H399" s="267"/>
      <c r="I399" s="267"/>
      <c r="J399" s="267"/>
      <c r="K399" s="267"/>
      <c r="L399" s="267"/>
      <c r="M399" s="269"/>
      <c r="N399" s="269"/>
      <c r="O399" s="269"/>
      <c r="P399" s="269"/>
      <c r="Q399" s="269"/>
      <c r="R399" s="269"/>
      <c r="S399" s="271"/>
      <c r="T399" s="271"/>
      <c r="U399" s="271"/>
      <c r="V399" s="271"/>
      <c r="W399" s="271"/>
      <c r="X399" s="271"/>
      <c r="Y399" s="273"/>
      <c r="Z399" s="273"/>
      <c r="AA399" s="273"/>
      <c r="AB399" s="273"/>
      <c r="AC399" s="273"/>
      <c r="AD399" s="273"/>
      <c r="AE399" s="274"/>
      <c r="AF399" s="274"/>
      <c r="AG399" s="274"/>
      <c r="AH399" s="274"/>
      <c r="AI399" s="274"/>
      <c r="AJ399" s="274"/>
      <c r="AK399" s="275"/>
      <c r="AL399" s="275"/>
      <c r="AM399" s="275"/>
      <c r="AN399" s="275"/>
      <c r="AO399" s="275"/>
      <c r="AP399" s="275"/>
      <c r="AQ399" s="276"/>
      <c r="AR399" s="276"/>
      <c r="AS399" s="276"/>
      <c r="AT399" s="276"/>
      <c r="AU399" s="276"/>
      <c r="AV399" s="276"/>
      <c r="AW399" s="277"/>
      <c r="AX399" s="277"/>
      <c r="AY399" s="277"/>
      <c r="AZ399" s="277"/>
      <c r="BA399" s="277"/>
      <c r="BB399" s="277"/>
      <c r="BC399" s="278"/>
      <c r="BD399" s="278"/>
      <c r="BE399" s="278"/>
      <c r="BF399" s="278"/>
      <c r="BG399" s="278"/>
      <c r="BH399" s="278"/>
      <c r="BI399" s="279"/>
      <c r="BJ399" s="279"/>
      <c r="BK399" s="279"/>
      <c r="BL399" s="279"/>
      <c r="BM399" s="279"/>
      <c r="BN399" s="279"/>
      <c r="BO399" s="280"/>
      <c r="BP399" s="280"/>
      <c r="BQ399" s="280"/>
      <c r="BR399" s="280"/>
      <c r="BS399" s="280"/>
      <c r="BT399" s="280"/>
      <c r="BU399" s="281"/>
      <c r="BV399" s="281"/>
      <c r="BW399" s="281"/>
      <c r="BX399" s="281"/>
      <c r="BY399" s="281"/>
      <c r="BZ399" s="281"/>
      <c r="CA399" s="282"/>
      <c r="CB399" s="282"/>
      <c r="CC399" s="282"/>
      <c r="CD399" s="282"/>
      <c r="CE399" s="282"/>
      <c r="CF399" s="282"/>
      <c r="CG399" s="283"/>
      <c r="CH399" s="283"/>
      <c r="CI399" s="283"/>
      <c r="CJ399" s="283"/>
      <c r="CK399" s="283"/>
      <c r="CL399" s="283"/>
      <c r="CM399" s="284"/>
      <c r="CN399" s="284"/>
      <c r="CO399" s="284"/>
      <c r="CP399" s="284"/>
      <c r="CQ399" s="284"/>
      <c r="CR399" s="284"/>
      <c r="CS399" s="283"/>
      <c r="CT399" s="283"/>
      <c r="CU399" s="283"/>
      <c r="CV399" s="283"/>
      <c r="CW399" s="283"/>
      <c r="CX399" s="283"/>
      <c r="CY399" s="273"/>
      <c r="CZ399" s="285"/>
      <c r="DA399" s="286"/>
      <c r="DB399" s="287"/>
    </row>
    <row r="400" ht="15.75" customHeight="1">
      <c r="A400" s="304"/>
      <c r="B400" s="265"/>
      <c r="C400" s="266"/>
      <c r="D400" s="266"/>
      <c r="E400" s="266"/>
      <c r="F400" s="267"/>
      <c r="G400" s="267"/>
      <c r="H400" s="267"/>
      <c r="I400" s="267"/>
      <c r="J400" s="267"/>
      <c r="K400" s="267"/>
      <c r="L400" s="267"/>
      <c r="M400" s="269"/>
      <c r="N400" s="269"/>
      <c r="O400" s="269"/>
      <c r="P400" s="269"/>
      <c r="Q400" s="269"/>
      <c r="R400" s="269"/>
      <c r="S400" s="271"/>
      <c r="T400" s="271"/>
      <c r="U400" s="271"/>
      <c r="V400" s="271"/>
      <c r="W400" s="271"/>
      <c r="X400" s="271"/>
      <c r="Y400" s="273"/>
      <c r="Z400" s="273"/>
      <c r="AA400" s="273"/>
      <c r="AB400" s="273"/>
      <c r="AC400" s="273"/>
      <c r="AD400" s="273"/>
      <c r="AE400" s="274"/>
      <c r="AF400" s="274"/>
      <c r="AG400" s="274"/>
      <c r="AH400" s="274"/>
      <c r="AI400" s="274"/>
      <c r="AJ400" s="274"/>
      <c r="AK400" s="275"/>
      <c r="AL400" s="275"/>
      <c r="AM400" s="275"/>
      <c r="AN400" s="275"/>
      <c r="AO400" s="275"/>
      <c r="AP400" s="275"/>
      <c r="AQ400" s="276"/>
      <c r="AR400" s="276"/>
      <c r="AS400" s="276"/>
      <c r="AT400" s="276"/>
      <c r="AU400" s="276"/>
      <c r="AV400" s="276"/>
      <c r="AW400" s="277"/>
      <c r="AX400" s="277"/>
      <c r="AY400" s="277"/>
      <c r="AZ400" s="277"/>
      <c r="BA400" s="277"/>
      <c r="BB400" s="277"/>
      <c r="BC400" s="278"/>
      <c r="BD400" s="278"/>
      <c r="BE400" s="278"/>
      <c r="BF400" s="278"/>
      <c r="BG400" s="278"/>
      <c r="BH400" s="278"/>
      <c r="BI400" s="279"/>
      <c r="BJ400" s="279"/>
      <c r="BK400" s="279"/>
      <c r="BL400" s="279"/>
      <c r="BM400" s="279"/>
      <c r="BN400" s="279"/>
      <c r="BO400" s="280"/>
      <c r="BP400" s="280"/>
      <c r="BQ400" s="280"/>
      <c r="BR400" s="280"/>
      <c r="BS400" s="280"/>
      <c r="BT400" s="280"/>
      <c r="BU400" s="281"/>
      <c r="BV400" s="281"/>
      <c r="BW400" s="281"/>
      <c r="BX400" s="281"/>
      <c r="BY400" s="281"/>
      <c r="BZ400" s="281"/>
      <c r="CA400" s="282"/>
      <c r="CB400" s="282"/>
      <c r="CC400" s="282"/>
      <c r="CD400" s="282"/>
      <c r="CE400" s="282"/>
      <c r="CF400" s="282"/>
      <c r="CG400" s="283"/>
      <c r="CH400" s="283"/>
      <c r="CI400" s="283"/>
      <c r="CJ400" s="283"/>
      <c r="CK400" s="283"/>
      <c r="CL400" s="283"/>
      <c r="CM400" s="284"/>
      <c r="CN400" s="284"/>
      <c r="CO400" s="284"/>
      <c r="CP400" s="284"/>
      <c r="CQ400" s="284"/>
      <c r="CR400" s="284"/>
      <c r="CS400" s="283"/>
      <c r="CT400" s="283"/>
      <c r="CU400" s="283"/>
      <c r="CV400" s="283"/>
      <c r="CW400" s="283"/>
      <c r="CX400" s="283"/>
      <c r="CY400" s="273"/>
      <c r="CZ400" s="285"/>
      <c r="DA400" s="286"/>
      <c r="DB400" s="287"/>
    </row>
    <row r="401" ht="15.75" customHeight="1">
      <c r="A401" s="304"/>
      <c r="B401" s="265"/>
      <c r="C401" s="266"/>
      <c r="D401" s="266"/>
      <c r="E401" s="266"/>
      <c r="F401" s="267"/>
      <c r="G401" s="267"/>
      <c r="H401" s="267"/>
      <c r="I401" s="267"/>
      <c r="J401" s="267"/>
      <c r="K401" s="267"/>
      <c r="L401" s="267"/>
      <c r="M401" s="269"/>
      <c r="N401" s="269"/>
      <c r="O401" s="269"/>
      <c r="P401" s="269"/>
      <c r="Q401" s="269"/>
      <c r="R401" s="269"/>
      <c r="S401" s="271"/>
      <c r="T401" s="271"/>
      <c r="U401" s="271"/>
      <c r="V401" s="271"/>
      <c r="W401" s="271"/>
      <c r="X401" s="271"/>
      <c r="Y401" s="273"/>
      <c r="Z401" s="273"/>
      <c r="AA401" s="273"/>
      <c r="AB401" s="273"/>
      <c r="AC401" s="273"/>
      <c r="AD401" s="273"/>
      <c r="AE401" s="274"/>
      <c r="AF401" s="274"/>
      <c r="AG401" s="274"/>
      <c r="AH401" s="274"/>
      <c r="AI401" s="274"/>
      <c r="AJ401" s="274"/>
      <c r="AK401" s="275"/>
      <c r="AL401" s="275"/>
      <c r="AM401" s="275"/>
      <c r="AN401" s="275"/>
      <c r="AO401" s="275"/>
      <c r="AP401" s="275"/>
      <c r="AQ401" s="276"/>
      <c r="AR401" s="276"/>
      <c r="AS401" s="276"/>
      <c r="AT401" s="276"/>
      <c r="AU401" s="276"/>
      <c r="AV401" s="276"/>
      <c r="AW401" s="277"/>
      <c r="AX401" s="277"/>
      <c r="AY401" s="277"/>
      <c r="AZ401" s="277"/>
      <c r="BA401" s="277"/>
      <c r="BB401" s="277"/>
      <c r="BC401" s="278"/>
      <c r="BD401" s="278"/>
      <c r="BE401" s="278"/>
      <c r="BF401" s="278"/>
      <c r="BG401" s="278"/>
      <c r="BH401" s="278"/>
      <c r="BI401" s="279"/>
      <c r="BJ401" s="279"/>
      <c r="BK401" s="279"/>
      <c r="BL401" s="279"/>
      <c r="BM401" s="279"/>
      <c r="BN401" s="279"/>
      <c r="BO401" s="280"/>
      <c r="BP401" s="280"/>
      <c r="BQ401" s="280"/>
      <c r="BR401" s="280"/>
      <c r="BS401" s="280"/>
      <c r="BT401" s="280"/>
      <c r="BU401" s="281"/>
      <c r="BV401" s="281"/>
      <c r="BW401" s="281"/>
      <c r="BX401" s="281"/>
      <c r="BY401" s="281"/>
      <c r="BZ401" s="281"/>
      <c r="CA401" s="282"/>
      <c r="CB401" s="282"/>
      <c r="CC401" s="282"/>
      <c r="CD401" s="282"/>
      <c r="CE401" s="282"/>
      <c r="CF401" s="282"/>
      <c r="CG401" s="283"/>
      <c r="CH401" s="283"/>
      <c r="CI401" s="283"/>
      <c r="CJ401" s="283"/>
      <c r="CK401" s="283"/>
      <c r="CL401" s="283"/>
      <c r="CM401" s="284"/>
      <c r="CN401" s="284"/>
      <c r="CO401" s="284"/>
      <c r="CP401" s="284"/>
      <c r="CQ401" s="284"/>
      <c r="CR401" s="284"/>
      <c r="CS401" s="283"/>
      <c r="CT401" s="283"/>
      <c r="CU401" s="283"/>
      <c r="CV401" s="283"/>
      <c r="CW401" s="283"/>
      <c r="CX401" s="283"/>
      <c r="CY401" s="273"/>
      <c r="CZ401" s="285"/>
      <c r="DA401" s="286"/>
      <c r="DB401" s="287"/>
    </row>
    <row r="402" ht="15.75" customHeight="1">
      <c r="A402" s="304"/>
      <c r="B402" s="265"/>
      <c r="C402" s="266"/>
      <c r="D402" s="266"/>
      <c r="E402" s="266"/>
      <c r="F402" s="267"/>
      <c r="G402" s="267"/>
      <c r="H402" s="267"/>
      <c r="I402" s="267"/>
      <c r="J402" s="267"/>
      <c r="K402" s="267"/>
      <c r="L402" s="267"/>
      <c r="M402" s="269"/>
      <c r="N402" s="269"/>
      <c r="O402" s="269"/>
      <c r="P402" s="269"/>
      <c r="Q402" s="269"/>
      <c r="R402" s="269"/>
      <c r="S402" s="271"/>
      <c r="T402" s="271"/>
      <c r="U402" s="271"/>
      <c r="V402" s="271"/>
      <c r="W402" s="271"/>
      <c r="X402" s="271"/>
      <c r="Y402" s="273"/>
      <c r="Z402" s="273"/>
      <c r="AA402" s="273"/>
      <c r="AB402" s="273"/>
      <c r="AC402" s="273"/>
      <c r="AD402" s="273"/>
      <c r="AE402" s="274"/>
      <c r="AF402" s="274"/>
      <c r="AG402" s="274"/>
      <c r="AH402" s="274"/>
      <c r="AI402" s="274"/>
      <c r="AJ402" s="274"/>
      <c r="AK402" s="275"/>
      <c r="AL402" s="275"/>
      <c r="AM402" s="275"/>
      <c r="AN402" s="275"/>
      <c r="AO402" s="275"/>
      <c r="AP402" s="275"/>
      <c r="AQ402" s="276"/>
      <c r="AR402" s="276"/>
      <c r="AS402" s="276"/>
      <c r="AT402" s="276"/>
      <c r="AU402" s="276"/>
      <c r="AV402" s="276"/>
      <c r="AW402" s="277"/>
      <c r="AX402" s="277"/>
      <c r="AY402" s="277"/>
      <c r="AZ402" s="277"/>
      <c r="BA402" s="277"/>
      <c r="BB402" s="277"/>
      <c r="BC402" s="278"/>
      <c r="BD402" s="278"/>
      <c r="BE402" s="278"/>
      <c r="BF402" s="278"/>
      <c r="BG402" s="278"/>
      <c r="BH402" s="278"/>
      <c r="BI402" s="279"/>
      <c r="BJ402" s="279"/>
      <c r="BK402" s="279"/>
      <c r="BL402" s="279"/>
      <c r="BM402" s="279"/>
      <c r="BN402" s="279"/>
      <c r="BO402" s="280"/>
      <c r="BP402" s="280"/>
      <c r="BQ402" s="280"/>
      <c r="BR402" s="280"/>
      <c r="BS402" s="280"/>
      <c r="BT402" s="280"/>
      <c r="BU402" s="281"/>
      <c r="BV402" s="281"/>
      <c r="BW402" s="281"/>
      <c r="BX402" s="281"/>
      <c r="BY402" s="281"/>
      <c r="BZ402" s="281"/>
      <c r="CA402" s="282"/>
      <c r="CB402" s="282"/>
      <c r="CC402" s="282"/>
      <c r="CD402" s="282"/>
      <c r="CE402" s="282"/>
      <c r="CF402" s="282"/>
      <c r="CG402" s="283"/>
      <c r="CH402" s="283"/>
      <c r="CI402" s="283"/>
      <c r="CJ402" s="283"/>
      <c r="CK402" s="283"/>
      <c r="CL402" s="283"/>
      <c r="CM402" s="284"/>
      <c r="CN402" s="284"/>
      <c r="CO402" s="284"/>
      <c r="CP402" s="284"/>
      <c r="CQ402" s="284"/>
      <c r="CR402" s="284"/>
      <c r="CS402" s="283"/>
      <c r="CT402" s="283"/>
      <c r="CU402" s="283"/>
      <c r="CV402" s="283"/>
      <c r="CW402" s="283"/>
      <c r="CX402" s="283"/>
      <c r="CY402" s="273"/>
      <c r="CZ402" s="285"/>
      <c r="DA402" s="286"/>
      <c r="DB402" s="287"/>
    </row>
    <row r="403" ht="15.75" customHeight="1">
      <c r="A403" s="304"/>
      <c r="B403" s="265"/>
      <c r="C403" s="266"/>
      <c r="D403" s="266"/>
      <c r="E403" s="266"/>
      <c r="F403" s="267"/>
      <c r="G403" s="267"/>
      <c r="H403" s="267"/>
      <c r="I403" s="267"/>
      <c r="J403" s="267"/>
      <c r="K403" s="267"/>
      <c r="L403" s="267"/>
      <c r="M403" s="269"/>
      <c r="N403" s="269"/>
      <c r="O403" s="269"/>
      <c r="P403" s="269"/>
      <c r="Q403" s="269"/>
      <c r="R403" s="269"/>
      <c r="S403" s="271"/>
      <c r="T403" s="271"/>
      <c r="U403" s="271"/>
      <c r="V403" s="271"/>
      <c r="W403" s="271"/>
      <c r="X403" s="271"/>
      <c r="Y403" s="273"/>
      <c r="Z403" s="273"/>
      <c r="AA403" s="273"/>
      <c r="AB403" s="273"/>
      <c r="AC403" s="273"/>
      <c r="AD403" s="273"/>
      <c r="AE403" s="274"/>
      <c r="AF403" s="274"/>
      <c r="AG403" s="274"/>
      <c r="AH403" s="274"/>
      <c r="AI403" s="274"/>
      <c r="AJ403" s="274"/>
      <c r="AK403" s="275"/>
      <c r="AL403" s="275"/>
      <c r="AM403" s="275"/>
      <c r="AN403" s="275"/>
      <c r="AO403" s="275"/>
      <c r="AP403" s="275"/>
      <c r="AQ403" s="276"/>
      <c r="AR403" s="276"/>
      <c r="AS403" s="276"/>
      <c r="AT403" s="276"/>
      <c r="AU403" s="276"/>
      <c r="AV403" s="276"/>
      <c r="AW403" s="277"/>
      <c r="AX403" s="277"/>
      <c r="AY403" s="277"/>
      <c r="AZ403" s="277"/>
      <c r="BA403" s="277"/>
      <c r="BB403" s="277"/>
      <c r="BC403" s="278"/>
      <c r="BD403" s="278"/>
      <c r="BE403" s="278"/>
      <c r="BF403" s="278"/>
      <c r="BG403" s="278"/>
      <c r="BH403" s="278"/>
      <c r="BI403" s="279"/>
      <c r="BJ403" s="279"/>
      <c r="BK403" s="279"/>
      <c r="BL403" s="279"/>
      <c r="BM403" s="279"/>
      <c r="BN403" s="279"/>
      <c r="BO403" s="280"/>
      <c r="BP403" s="280"/>
      <c r="BQ403" s="280"/>
      <c r="BR403" s="280"/>
      <c r="BS403" s="280"/>
      <c r="BT403" s="280"/>
      <c r="BU403" s="281"/>
      <c r="BV403" s="281"/>
      <c r="BW403" s="281"/>
      <c r="BX403" s="281"/>
      <c r="BY403" s="281"/>
      <c r="BZ403" s="281"/>
      <c r="CA403" s="282"/>
      <c r="CB403" s="282"/>
      <c r="CC403" s="282"/>
      <c r="CD403" s="282"/>
      <c r="CE403" s="282"/>
      <c r="CF403" s="282"/>
      <c r="CG403" s="283"/>
      <c r="CH403" s="283"/>
      <c r="CI403" s="283"/>
      <c r="CJ403" s="283"/>
      <c r="CK403" s="283"/>
      <c r="CL403" s="283"/>
      <c r="CM403" s="284"/>
      <c r="CN403" s="284"/>
      <c r="CO403" s="284"/>
      <c r="CP403" s="284"/>
      <c r="CQ403" s="284"/>
      <c r="CR403" s="284"/>
      <c r="CS403" s="283"/>
      <c r="CT403" s="283"/>
      <c r="CU403" s="283"/>
      <c r="CV403" s="283"/>
      <c r="CW403" s="283"/>
      <c r="CX403" s="283"/>
      <c r="CY403" s="273"/>
      <c r="CZ403" s="285"/>
      <c r="DA403" s="286"/>
      <c r="DB403" s="287"/>
    </row>
    <row r="404" ht="15.75" customHeight="1">
      <c r="A404" s="304"/>
      <c r="B404" s="265"/>
      <c r="C404" s="266"/>
      <c r="D404" s="266"/>
      <c r="E404" s="266"/>
      <c r="F404" s="267"/>
      <c r="G404" s="267"/>
      <c r="H404" s="267"/>
      <c r="I404" s="267"/>
      <c r="J404" s="267"/>
      <c r="K404" s="267"/>
      <c r="L404" s="267"/>
      <c r="M404" s="269"/>
      <c r="N404" s="269"/>
      <c r="O404" s="269"/>
      <c r="P404" s="269"/>
      <c r="Q404" s="269"/>
      <c r="R404" s="269"/>
      <c r="S404" s="271"/>
      <c r="T404" s="271"/>
      <c r="U404" s="271"/>
      <c r="V404" s="271"/>
      <c r="W404" s="271"/>
      <c r="X404" s="271"/>
      <c r="Y404" s="273"/>
      <c r="Z404" s="273"/>
      <c r="AA404" s="273"/>
      <c r="AB404" s="273"/>
      <c r="AC404" s="273"/>
      <c r="AD404" s="273"/>
      <c r="AE404" s="274"/>
      <c r="AF404" s="274"/>
      <c r="AG404" s="274"/>
      <c r="AH404" s="274"/>
      <c r="AI404" s="274"/>
      <c r="AJ404" s="274"/>
      <c r="AK404" s="275"/>
      <c r="AL404" s="275"/>
      <c r="AM404" s="275"/>
      <c r="AN404" s="275"/>
      <c r="AO404" s="275"/>
      <c r="AP404" s="275"/>
      <c r="AQ404" s="276"/>
      <c r="AR404" s="276"/>
      <c r="AS404" s="276"/>
      <c r="AT404" s="276"/>
      <c r="AU404" s="276"/>
      <c r="AV404" s="276"/>
      <c r="AW404" s="277"/>
      <c r="AX404" s="277"/>
      <c r="AY404" s="277"/>
      <c r="AZ404" s="277"/>
      <c r="BA404" s="277"/>
      <c r="BB404" s="277"/>
      <c r="BC404" s="278"/>
      <c r="BD404" s="278"/>
      <c r="BE404" s="278"/>
      <c r="BF404" s="278"/>
      <c r="BG404" s="278"/>
      <c r="BH404" s="278"/>
      <c r="BI404" s="279"/>
      <c r="BJ404" s="279"/>
      <c r="BK404" s="279"/>
      <c r="BL404" s="279"/>
      <c r="BM404" s="279"/>
      <c r="BN404" s="279"/>
      <c r="BO404" s="280"/>
      <c r="BP404" s="280"/>
      <c r="BQ404" s="280"/>
      <c r="BR404" s="280"/>
      <c r="BS404" s="280"/>
      <c r="BT404" s="280"/>
      <c r="BU404" s="281"/>
      <c r="BV404" s="281"/>
      <c r="BW404" s="281"/>
      <c r="BX404" s="281"/>
      <c r="BY404" s="281"/>
      <c r="BZ404" s="281"/>
      <c r="CA404" s="282"/>
      <c r="CB404" s="282"/>
      <c r="CC404" s="282"/>
      <c r="CD404" s="282"/>
      <c r="CE404" s="282"/>
      <c r="CF404" s="282"/>
      <c r="CG404" s="283"/>
      <c r="CH404" s="283"/>
      <c r="CI404" s="283"/>
      <c r="CJ404" s="283"/>
      <c r="CK404" s="283"/>
      <c r="CL404" s="283"/>
      <c r="CM404" s="284"/>
      <c r="CN404" s="284"/>
      <c r="CO404" s="284"/>
      <c r="CP404" s="284"/>
      <c r="CQ404" s="284"/>
      <c r="CR404" s="284"/>
      <c r="CS404" s="283"/>
      <c r="CT404" s="283"/>
      <c r="CU404" s="283"/>
      <c r="CV404" s="283"/>
      <c r="CW404" s="283"/>
      <c r="CX404" s="283"/>
      <c r="CY404" s="273"/>
      <c r="CZ404" s="285"/>
      <c r="DA404" s="286"/>
      <c r="DB404" s="287"/>
    </row>
    <row r="405" ht="15.75" customHeight="1">
      <c r="A405" s="304"/>
      <c r="B405" s="265"/>
      <c r="C405" s="266"/>
      <c r="D405" s="266"/>
      <c r="E405" s="266"/>
      <c r="F405" s="267"/>
      <c r="G405" s="267"/>
      <c r="H405" s="267"/>
      <c r="I405" s="267"/>
      <c r="J405" s="267"/>
      <c r="K405" s="267"/>
      <c r="L405" s="267"/>
      <c r="M405" s="269"/>
      <c r="N405" s="269"/>
      <c r="O405" s="269"/>
      <c r="P405" s="269"/>
      <c r="Q405" s="269"/>
      <c r="R405" s="269"/>
      <c r="S405" s="271"/>
      <c r="T405" s="271"/>
      <c r="U405" s="271"/>
      <c r="V405" s="271"/>
      <c r="W405" s="271"/>
      <c r="X405" s="271"/>
      <c r="Y405" s="273"/>
      <c r="Z405" s="273"/>
      <c r="AA405" s="273"/>
      <c r="AB405" s="273"/>
      <c r="AC405" s="273"/>
      <c r="AD405" s="273"/>
      <c r="AE405" s="274"/>
      <c r="AF405" s="274"/>
      <c r="AG405" s="274"/>
      <c r="AH405" s="274"/>
      <c r="AI405" s="274"/>
      <c r="AJ405" s="274"/>
      <c r="AK405" s="275"/>
      <c r="AL405" s="275"/>
      <c r="AM405" s="275"/>
      <c r="AN405" s="275"/>
      <c r="AO405" s="275"/>
      <c r="AP405" s="275"/>
      <c r="AQ405" s="276"/>
      <c r="AR405" s="276"/>
      <c r="AS405" s="276"/>
      <c r="AT405" s="276"/>
      <c r="AU405" s="276"/>
      <c r="AV405" s="276"/>
      <c r="AW405" s="277"/>
      <c r="AX405" s="277"/>
      <c r="AY405" s="277"/>
      <c r="AZ405" s="277"/>
      <c r="BA405" s="277"/>
      <c r="BB405" s="277"/>
      <c r="BC405" s="278"/>
      <c r="BD405" s="278"/>
      <c r="BE405" s="278"/>
      <c r="BF405" s="278"/>
      <c r="BG405" s="278"/>
      <c r="BH405" s="278"/>
      <c r="BI405" s="279"/>
      <c r="BJ405" s="279"/>
      <c r="BK405" s="279"/>
      <c r="BL405" s="279"/>
      <c r="BM405" s="279"/>
      <c r="BN405" s="279"/>
      <c r="BO405" s="280"/>
      <c r="BP405" s="280"/>
      <c r="BQ405" s="280"/>
      <c r="BR405" s="280"/>
      <c r="BS405" s="280"/>
      <c r="BT405" s="280"/>
      <c r="BU405" s="281"/>
      <c r="BV405" s="281"/>
      <c r="BW405" s="281"/>
      <c r="BX405" s="281"/>
      <c r="BY405" s="281"/>
      <c r="BZ405" s="281"/>
      <c r="CA405" s="282"/>
      <c r="CB405" s="282"/>
      <c r="CC405" s="282"/>
      <c r="CD405" s="282"/>
      <c r="CE405" s="282"/>
      <c r="CF405" s="282"/>
      <c r="CG405" s="283"/>
      <c r="CH405" s="283"/>
      <c r="CI405" s="283"/>
      <c r="CJ405" s="283"/>
      <c r="CK405" s="283"/>
      <c r="CL405" s="283"/>
      <c r="CM405" s="284"/>
      <c r="CN405" s="284"/>
      <c r="CO405" s="284"/>
      <c r="CP405" s="284"/>
      <c r="CQ405" s="284"/>
      <c r="CR405" s="284"/>
      <c r="CS405" s="283"/>
      <c r="CT405" s="283"/>
      <c r="CU405" s="283"/>
      <c r="CV405" s="283"/>
      <c r="CW405" s="283"/>
      <c r="CX405" s="283"/>
      <c r="CY405" s="273"/>
      <c r="CZ405" s="285"/>
      <c r="DA405" s="286"/>
      <c r="DB405" s="287"/>
    </row>
    <row r="406" ht="15.75" customHeight="1">
      <c r="A406" s="304"/>
      <c r="B406" s="265"/>
      <c r="C406" s="266"/>
      <c r="D406" s="266"/>
      <c r="E406" s="266"/>
      <c r="F406" s="267"/>
      <c r="G406" s="267"/>
      <c r="H406" s="267"/>
      <c r="I406" s="267"/>
      <c r="J406" s="267"/>
      <c r="K406" s="267"/>
      <c r="L406" s="267"/>
      <c r="M406" s="269"/>
      <c r="N406" s="269"/>
      <c r="O406" s="269"/>
      <c r="P406" s="269"/>
      <c r="Q406" s="269"/>
      <c r="R406" s="269"/>
      <c r="S406" s="271"/>
      <c r="T406" s="271"/>
      <c r="U406" s="271"/>
      <c r="V406" s="271"/>
      <c r="W406" s="271"/>
      <c r="X406" s="271"/>
      <c r="Y406" s="273"/>
      <c r="Z406" s="273"/>
      <c r="AA406" s="273"/>
      <c r="AB406" s="273"/>
      <c r="AC406" s="273"/>
      <c r="AD406" s="273"/>
      <c r="AE406" s="274"/>
      <c r="AF406" s="274"/>
      <c r="AG406" s="274"/>
      <c r="AH406" s="274"/>
      <c r="AI406" s="274"/>
      <c r="AJ406" s="274"/>
      <c r="AK406" s="275"/>
      <c r="AL406" s="275"/>
      <c r="AM406" s="275"/>
      <c r="AN406" s="275"/>
      <c r="AO406" s="275"/>
      <c r="AP406" s="275"/>
      <c r="AQ406" s="276"/>
      <c r="AR406" s="276"/>
      <c r="AS406" s="276"/>
      <c r="AT406" s="276"/>
      <c r="AU406" s="276"/>
      <c r="AV406" s="276"/>
      <c r="AW406" s="277"/>
      <c r="AX406" s="277"/>
      <c r="AY406" s="277"/>
      <c r="AZ406" s="277"/>
      <c r="BA406" s="277"/>
      <c r="BB406" s="277"/>
      <c r="BC406" s="278"/>
      <c r="BD406" s="278"/>
      <c r="BE406" s="278"/>
      <c r="BF406" s="278"/>
      <c r="BG406" s="278"/>
      <c r="BH406" s="278"/>
      <c r="BI406" s="279"/>
      <c r="BJ406" s="279"/>
      <c r="BK406" s="279"/>
      <c r="BL406" s="279"/>
      <c r="BM406" s="279"/>
      <c r="BN406" s="279"/>
      <c r="BO406" s="280"/>
      <c r="BP406" s="280"/>
      <c r="BQ406" s="280"/>
      <c r="BR406" s="280"/>
      <c r="BS406" s="280"/>
      <c r="BT406" s="280"/>
      <c r="BU406" s="281"/>
      <c r="BV406" s="281"/>
      <c r="BW406" s="281"/>
      <c r="BX406" s="281"/>
      <c r="BY406" s="281"/>
      <c r="BZ406" s="281"/>
      <c r="CA406" s="282"/>
      <c r="CB406" s="282"/>
      <c r="CC406" s="282"/>
      <c r="CD406" s="282"/>
      <c r="CE406" s="282"/>
      <c r="CF406" s="282"/>
      <c r="CG406" s="283"/>
      <c r="CH406" s="283"/>
      <c r="CI406" s="283"/>
      <c r="CJ406" s="283"/>
      <c r="CK406" s="283"/>
      <c r="CL406" s="283"/>
      <c r="CM406" s="284"/>
      <c r="CN406" s="284"/>
      <c r="CO406" s="284"/>
      <c r="CP406" s="284"/>
      <c r="CQ406" s="284"/>
      <c r="CR406" s="284"/>
      <c r="CS406" s="283"/>
      <c r="CT406" s="283"/>
      <c r="CU406" s="283"/>
      <c r="CV406" s="283"/>
      <c r="CW406" s="283"/>
      <c r="CX406" s="283"/>
      <c r="CY406" s="273"/>
      <c r="CZ406" s="285"/>
      <c r="DA406" s="286"/>
      <c r="DB406" s="287"/>
    </row>
    <row r="407" ht="15.75" customHeight="1">
      <c r="A407" s="304"/>
      <c r="B407" s="265"/>
      <c r="C407" s="266"/>
      <c r="D407" s="266"/>
      <c r="E407" s="266"/>
      <c r="F407" s="267"/>
      <c r="G407" s="267"/>
      <c r="H407" s="267"/>
      <c r="I407" s="267"/>
      <c r="J407" s="267"/>
      <c r="K407" s="267"/>
      <c r="L407" s="267"/>
      <c r="M407" s="269"/>
      <c r="N407" s="269"/>
      <c r="O407" s="269"/>
      <c r="P407" s="269"/>
      <c r="Q407" s="269"/>
      <c r="R407" s="269"/>
      <c r="S407" s="271"/>
      <c r="T407" s="271"/>
      <c r="U407" s="271"/>
      <c r="V407" s="271"/>
      <c r="W407" s="271"/>
      <c r="X407" s="271"/>
      <c r="Y407" s="273"/>
      <c r="Z407" s="273"/>
      <c r="AA407" s="273"/>
      <c r="AB407" s="273"/>
      <c r="AC407" s="273"/>
      <c r="AD407" s="273"/>
      <c r="AE407" s="274"/>
      <c r="AF407" s="274"/>
      <c r="AG407" s="274"/>
      <c r="AH407" s="274"/>
      <c r="AI407" s="274"/>
      <c r="AJ407" s="274"/>
      <c r="AK407" s="275"/>
      <c r="AL407" s="275"/>
      <c r="AM407" s="275"/>
      <c r="AN407" s="275"/>
      <c r="AO407" s="275"/>
      <c r="AP407" s="275"/>
      <c r="AQ407" s="276"/>
      <c r="AR407" s="276"/>
      <c r="AS407" s="276"/>
      <c r="AT407" s="276"/>
      <c r="AU407" s="276"/>
      <c r="AV407" s="276"/>
      <c r="AW407" s="277"/>
      <c r="AX407" s="277"/>
      <c r="AY407" s="277"/>
      <c r="AZ407" s="277"/>
      <c r="BA407" s="277"/>
      <c r="BB407" s="277"/>
      <c r="BC407" s="278"/>
      <c r="BD407" s="278"/>
      <c r="BE407" s="278"/>
      <c r="BF407" s="278"/>
      <c r="BG407" s="278"/>
      <c r="BH407" s="278"/>
      <c r="BI407" s="279"/>
      <c r="BJ407" s="279"/>
      <c r="BK407" s="279"/>
      <c r="BL407" s="279"/>
      <c r="BM407" s="279"/>
      <c r="BN407" s="279"/>
      <c r="BO407" s="280"/>
      <c r="BP407" s="280"/>
      <c r="BQ407" s="280"/>
      <c r="BR407" s="280"/>
      <c r="BS407" s="280"/>
      <c r="BT407" s="280"/>
      <c r="BU407" s="281"/>
      <c r="BV407" s="281"/>
      <c r="BW407" s="281"/>
      <c r="BX407" s="281"/>
      <c r="BY407" s="281"/>
      <c r="BZ407" s="281"/>
      <c r="CA407" s="282"/>
      <c r="CB407" s="282"/>
      <c r="CC407" s="282"/>
      <c r="CD407" s="282"/>
      <c r="CE407" s="282"/>
      <c r="CF407" s="282"/>
      <c r="CG407" s="283"/>
      <c r="CH407" s="283"/>
      <c r="CI407" s="283"/>
      <c r="CJ407" s="283"/>
      <c r="CK407" s="283"/>
      <c r="CL407" s="283"/>
      <c r="CM407" s="284"/>
      <c r="CN407" s="284"/>
      <c r="CO407" s="284"/>
      <c r="CP407" s="284"/>
      <c r="CQ407" s="284"/>
      <c r="CR407" s="284"/>
      <c r="CS407" s="283"/>
      <c r="CT407" s="283"/>
      <c r="CU407" s="283"/>
      <c r="CV407" s="283"/>
      <c r="CW407" s="283"/>
      <c r="CX407" s="283"/>
      <c r="CY407" s="273"/>
      <c r="CZ407" s="285"/>
      <c r="DA407" s="286"/>
      <c r="DB407" s="287"/>
    </row>
    <row r="408" ht="15.75" customHeight="1">
      <c r="A408" s="304"/>
      <c r="B408" s="265"/>
      <c r="C408" s="266"/>
      <c r="D408" s="266"/>
      <c r="E408" s="266"/>
      <c r="F408" s="267"/>
      <c r="G408" s="267"/>
      <c r="H408" s="267"/>
      <c r="I408" s="267"/>
      <c r="J408" s="267"/>
      <c r="K408" s="267"/>
      <c r="L408" s="267"/>
      <c r="M408" s="269"/>
      <c r="N408" s="269"/>
      <c r="O408" s="269"/>
      <c r="P408" s="269"/>
      <c r="Q408" s="269"/>
      <c r="R408" s="269"/>
      <c r="S408" s="271"/>
      <c r="T408" s="271"/>
      <c r="U408" s="271"/>
      <c r="V408" s="271"/>
      <c r="W408" s="271"/>
      <c r="X408" s="271"/>
      <c r="Y408" s="273"/>
      <c r="Z408" s="273"/>
      <c r="AA408" s="273"/>
      <c r="AB408" s="273"/>
      <c r="AC408" s="273"/>
      <c r="AD408" s="273"/>
      <c r="AE408" s="274"/>
      <c r="AF408" s="274"/>
      <c r="AG408" s="274"/>
      <c r="AH408" s="274"/>
      <c r="AI408" s="274"/>
      <c r="AJ408" s="274"/>
      <c r="AK408" s="275"/>
      <c r="AL408" s="275"/>
      <c r="AM408" s="275"/>
      <c r="AN408" s="275"/>
      <c r="AO408" s="275"/>
      <c r="AP408" s="275"/>
      <c r="AQ408" s="276"/>
      <c r="AR408" s="276"/>
      <c r="AS408" s="276"/>
      <c r="AT408" s="276"/>
      <c r="AU408" s="276"/>
      <c r="AV408" s="276"/>
      <c r="AW408" s="277"/>
      <c r="AX408" s="277"/>
      <c r="AY408" s="277"/>
      <c r="AZ408" s="277"/>
      <c r="BA408" s="277"/>
      <c r="BB408" s="277"/>
      <c r="BC408" s="278"/>
      <c r="BD408" s="278"/>
      <c r="BE408" s="278"/>
      <c r="BF408" s="278"/>
      <c r="BG408" s="278"/>
      <c r="BH408" s="278"/>
      <c r="BI408" s="279"/>
      <c r="BJ408" s="279"/>
      <c r="BK408" s="279"/>
      <c r="BL408" s="279"/>
      <c r="BM408" s="279"/>
      <c r="BN408" s="279"/>
      <c r="BO408" s="280"/>
      <c r="BP408" s="280"/>
      <c r="BQ408" s="280"/>
      <c r="BR408" s="280"/>
      <c r="BS408" s="280"/>
      <c r="BT408" s="280"/>
      <c r="BU408" s="281"/>
      <c r="BV408" s="281"/>
      <c r="BW408" s="281"/>
      <c r="BX408" s="281"/>
      <c r="BY408" s="281"/>
      <c r="BZ408" s="281"/>
      <c r="CA408" s="282"/>
      <c r="CB408" s="282"/>
      <c r="CC408" s="282"/>
      <c r="CD408" s="282"/>
      <c r="CE408" s="282"/>
      <c r="CF408" s="282"/>
      <c r="CG408" s="283"/>
      <c r="CH408" s="283"/>
      <c r="CI408" s="283"/>
      <c r="CJ408" s="283"/>
      <c r="CK408" s="283"/>
      <c r="CL408" s="283"/>
      <c r="CM408" s="284"/>
      <c r="CN408" s="284"/>
      <c r="CO408" s="284"/>
      <c r="CP408" s="284"/>
      <c r="CQ408" s="284"/>
      <c r="CR408" s="284"/>
      <c r="CS408" s="283"/>
      <c r="CT408" s="283"/>
      <c r="CU408" s="283"/>
      <c r="CV408" s="283"/>
      <c r="CW408" s="283"/>
      <c r="CX408" s="283"/>
      <c r="CY408" s="273"/>
      <c r="CZ408" s="285"/>
      <c r="DA408" s="286"/>
      <c r="DB408" s="287"/>
    </row>
    <row r="409" ht="15.75" customHeight="1">
      <c r="A409" s="304"/>
      <c r="B409" s="265"/>
      <c r="C409" s="266"/>
      <c r="D409" s="266"/>
      <c r="E409" s="266"/>
      <c r="F409" s="267"/>
      <c r="G409" s="267"/>
      <c r="H409" s="267"/>
      <c r="I409" s="267"/>
      <c r="J409" s="267"/>
      <c r="K409" s="267"/>
      <c r="L409" s="267"/>
      <c r="M409" s="269"/>
      <c r="N409" s="269"/>
      <c r="O409" s="269"/>
      <c r="P409" s="269"/>
      <c r="Q409" s="269"/>
      <c r="R409" s="269"/>
      <c r="S409" s="271"/>
      <c r="T409" s="271"/>
      <c r="U409" s="271"/>
      <c r="V409" s="271"/>
      <c r="W409" s="271"/>
      <c r="X409" s="271"/>
      <c r="Y409" s="273"/>
      <c r="Z409" s="273"/>
      <c r="AA409" s="273"/>
      <c r="AB409" s="273"/>
      <c r="AC409" s="273"/>
      <c r="AD409" s="273"/>
      <c r="AE409" s="274"/>
      <c r="AF409" s="274"/>
      <c r="AG409" s="274"/>
      <c r="AH409" s="274"/>
      <c r="AI409" s="274"/>
      <c r="AJ409" s="274"/>
      <c r="AK409" s="275"/>
      <c r="AL409" s="275"/>
      <c r="AM409" s="275"/>
      <c r="AN409" s="275"/>
      <c r="AO409" s="275"/>
      <c r="AP409" s="275"/>
      <c r="AQ409" s="276"/>
      <c r="AR409" s="276"/>
      <c r="AS409" s="276"/>
      <c r="AT409" s="276"/>
      <c r="AU409" s="276"/>
      <c r="AV409" s="276"/>
      <c r="AW409" s="277"/>
      <c r="AX409" s="277"/>
      <c r="AY409" s="277"/>
      <c r="AZ409" s="277"/>
      <c r="BA409" s="277"/>
      <c r="BB409" s="277"/>
      <c r="BC409" s="278"/>
      <c r="BD409" s="278"/>
      <c r="BE409" s="278"/>
      <c r="BF409" s="278"/>
      <c r="BG409" s="278"/>
      <c r="BH409" s="278"/>
      <c r="BI409" s="279"/>
      <c r="BJ409" s="279"/>
      <c r="BK409" s="279"/>
      <c r="BL409" s="279"/>
      <c r="BM409" s="279"/>
      <c r="BN409" s="279"/>
      <c r="BO409" s="280"/>
      <c r="BP409" s="280"/>
      <c r="BQ409" s="280"/>
      <c r="BR409" s="280"/>
      <c r="BS409" s="280"/>
      <c r="BT409" s="280"/>
      <c r="BU409" s="281"/>
      <c r="BV409" s="281"/>
      <c r="BW409" s="281"/>
      <c r="BX409" s="281"/>
      <c r="BY409" s="281"/>
      <c r="BZ409" s="281"/>
      <c r="CA409" s="282"/>
      <c r="CB409" s="282"/>
      <c r="CC409" s="282"/>
      <c r="CD409" s="282"/>
      <c r="CE409" s="282"/>
      <c r="CF409" s="282"/>
      <c r="CG409" s="283"/>
      <c r="CH409" s="283"/>
      <c r="CI409" s="283"/>
      <c r="CJ409" s="283"/>
      <c r="CK409" s="283"/>
      <c r="CL409" s="283"/>
      <c r="CM409" s="284"/>
      <c r="CN409" s="284"/>
      <c r="CO409" s="284"/>
      <c r="CP409" s="284"/>
      <c r="CQ409" s="284"/>
      <c r="CR409" s="284"/>
      <c r="CS409" s="283"/>
      <c r="CT409" s="283"/>
      <c r="CU409" s="283"/>
      <c r="CV409" s="283"/>
      <c r="CW409" s="283"/>
      <c r="CX409" s="283"/>
      <c r="CY409" s="273"/>
      <c r="CZ409" s="285"/>
      <c r="DA409" s="286"/>
      <c r="DB409" s="287"/>
    </row>
    <row r="410" ht="15.75" customHeight="1">
      <c r="A410" s="304"/>
      <c r="B410" s="265"/>
      <c r="C410" s="266"/>
      <c r="D410" s="266"/>
      <c r="E410" s="266"/>
      <c r="F410" s="267"/>
      <c r="G410" s="267"/>
      <c r="H410" s="267"/>
      <c r="I410" s="267"/>
      <c r="J410" s="267"/>
      <c r="K410" s="267"/>
      <c r="L410" s="267"/>
      <c r="M410" s="269"/>
      <c r="N410" s="269"/>
      <c r="O410" s="269"/>
      <c r="P410" s="269"/>
      <c r="Q410" s="269"/>
      <c r="R410" s="269"/>
      <c r="S410" s="271"/>
      <c r="T410" s="271"/>
      <c r="U410" s="271"/>
      <c r="V410" s="271"/>
      <c r="W410" s="271"/>
      <c r="X410" s="271"/>
      <c r="Y410" s="273"/>
      <c r="Z410" s="273"/>
      <c r="AA410" s="273"/>
      <c r="AB410" s="273"/>
      <c r="AC410" s="273"/>
      <c r="AD410" s="273"/>
      <c r="AE410" s="274"/>
      <c r="AF410" s="274"/>
      <c r="AG410" s="274"/>
      <c r="AH410" s="274"/>
      <c r="AI410" s="274"/>
      <c r="AJ410" s="274"/>
      <c r="AK410" s="275"/>
      <c r="AL410" s="275"/>
      <c r="AM410" s="275"/>
      <c r="AN410" s="275"/>
      <c r="AO410" s="275"/>
      <c r="AP410" s="275"/>
      <c r="AQ410" s="276"/>
      <c r="AR410" s="276"/>
      <c r="AS410" s="276"/>
      <c r="AT410" s="276"/>
      <c r="AU410" s="276"/>
      <c r="AV410" s="276"/>
      <c r="AW410" s="277"/>
      <c r="AX410" s="277"/>
      <c r="AY410" s="277"/>
      <c r="AZ410" s="277"/>
      <c r="BA410" s="277"/>
      <c r="BB410" s="277"/>
      <c r="BC410" s="278"/>
      <c r="BD410" s="278"/>
      <c r="BE410" s="278"/>
      <c r="BF410" s="278"/>
      <c r="BG410" s="278"/>
      <c r="BH410" s="278"/>
      <c r="BI410" s="279"/>
      <c r="BJ410" s="279"/>
      <c r="BK410" s="279"/>
      <c r="BL410" s="279"/>
      <c r="BM410" s="279"/>
      <c r="BN410" s="279"/>
      <c r="BO410" s="280"/>
      <c r="BP410" s="280"/>
      <c r="BQ410" s="280"/>
      <c r="BR410" s="280"/>
      <c r="BS410" s="280"/>
      <c r="BT410" s="280"/>
      <c r="BU410" s="281"/>
      <c r="BV410" s="281"/>
      <c r="BW410" s="281"/>
      <c r="BX410" s="281"/>
      <c r="BY410" s="281"/>
      <c r="BZ410" s="281"/>
      <c r="CA410" s="282"/>
      <c r="CB410" s="282"/>
      <c r="CC410" s="282"/>
      <c r="CD410" s="282"/>
      <c r="CE410" s="282"/>
      <c r="CF410" s="282"/>
      <c r="CG410" s="283"/>
      <c r="CH410" s="283"/>
      <c r="CI410" s="283"/>
      <c r="CJ410" s="283"/>
      <c r="CK410" s="283"/>
      <c r="CL410" s="283"/>
      <c r="CM410" s="284"/>
      <c r="CN410" s="284"/>
      <c r="CO410" s="284"/>
      <c r="CP410" s="284"/>
      <c r="CQ410" s="284"/>
      <c r="CR410" s="284"/>
      <c r="CS410" s="283"/>
      <c r="CT410" s="283"/>
      <c r="CU410" s="283"/>
      <c r="CV410" s="283"/>
      <c r="CW410" s="283"/>
      <c r="CX410" s="283"/>
      <c r="CY410" s="273"/>
      <c r="CZ410" s="285"/>
      <c r="DA410" s="286"/>
      <c r="DB410" s="287"/>
    </row>
    <row r="411" ht="15.75" customHeight="1">
      <c r="A411" s="304"/>
      <c r="B411" s="265"/>
      <c r="C411" s="266"/>
      <c r="D411" s="266"/>
      <c r="E411" s="266"/>
      <c r="F411" s="267"/>
      <c r="G411" s="267"/>
      <c r="H411" s="267"/>
      <c r="I411" s="267"/>
      <c r="J411" s="267"/>
      <c r="K411" s="267"/>
      <c r="L411" s="267"/>
      <c r="M411" s="269"/>
      <c r="N411" s="269"/>
      <c r="O411" s="269"/>
      <c r="P411" s="269"/>
      <c r="Q411" s="269"/>
      <c r="R411" s="269"/>
      <c r="S411" s="271"/>
      <c r="T411" s="271"/>
      <c r="U411" s="271"/>
      <c r="V411" s="271"/>
      <c r="W411" s="271"/>
      <c r="X411" s="271"/>
      <c r="Y411" s="273"/>
      <c r="Z411" s="273"/>
      <c r="AA411" s="273"/>
      <c r="AB411" s="273"/>
      <c r="AC411" s="273"/>
      <c r="AD411" s="273"/>
      <c r="AE411" s="274"/>
      <c r="AF411" s="274"/>
      <c r="AG411" s="274"/>
      <c r="AH411" s="274"/>
      <c r="AI411" s="274"/>
      <c r="AJ411" s="274"/>
      <c r="AK411" s="275"/>
      <c r="AL411" s="275"/>
      <c r="AM411" s="275"/>
      <c r="AN411" s="275"/>
      <c r="AO411" s="275"/>
      <c r="AP411" s="275"/>
      <c r="AQ411" s="276"/>
      <c r="AR411" s="276"/>
      <c r="AS411" s="276"/>
      <c r="AT411" s="276"/>
      <c r="AU411" s="276"/>
      <c r="AV411" s="276"/>
      <c r="AW411" s="277"/>
      <c r="AX411" s="277"/>
      <c r="AY411" s="277"/>
      <c r="AZ411" s="277"/>
      <c r="BA411" s="277"/>
      <c r="BB411" s="277"/>
      <c r="BC411" s="278"/>
      <c r="BD411" s="278"/>
      <c r="BE411" s="278"/>
      <c r="BF411" s="278"/>
      <c r="BG411" s="278"/>
      <c r="BH411" s="278"/>
      <c r="BI411" s="279"/>
      <c r="BJ411" s="279"/>
      <c r="BK411" s="279"/>
      <c r="BL411" s="279"/>
      <c r="BM411" s="279"/>
      <c r="BN411" s="279"/>
      <c r="BO411" s="280"/>
      <c r="BP411" s="280"/>
      <c r="BQ411" s="280"/>
      <c r="BR411" s="280"/>
      <c r="BS411" s="280"/>
      <c r="BT411" s="280"/>
      <c r="BU411" s="281"/>
      <c r="BV411" s="281"/>
      <c r="BW411" s="281"/>
      <c r="BX411" s="281"/>
      <c r="BY411" s="281"/>
      <c r="BZ411" s="281"/>
      <c r="CA411" s="282"/>
      <c r="CB411" s="282"/>
      <c r="CC411" s="282"/>
      <c r="CD411" s="282"/>
      <c r="CE411" s="282"/>
      <c r="CF411" s="282"/>
      <c r="CG411" s="283"/>
      <c r="CH411" s="283"/>
      <c r="CI411" s="283"/>
      <c r="CJ411" s="283"/>
      <c r="CK411" s="283"/>
      <c r="CL411" s="283"/>
      <c r="CM411" s="284"/>
      <c r="CN411" s="284"/>
      <c r="CO411" s="284"/>
      <c r="CP411" s="284"/>
      <c r="CQ411" s="284"/>
      <c r="CR411" s="284"/>
      <c r="CS411" s="283"/>
      <c r="CT411" s="283"/>
      <c r="CU411" s="283"/>
      <c r="CV411" s="283"/>
      <c r="CW411" s="283"/>
      <c r="CX411" s="283"/>
      <c r="CY411" s="273"/>
      <c r="CZ411" s="285"/>
      <c r="DA411" s="286"/>
      <c r="DB411" s="287"/>
    </row>
    <row r="412" ht="15.75" customHeight="1">
      <c r="A412" s="304"/>
      <c r="B412" s="265"/>
      <c r="C412" s="266"/>
      <c r="D412" s="266"/>
      <c r="E412" s="266"/>
      <c r="F412" s="267"/>
      <c r="G412" s="267"/>
      <c r="H412" s="267"/>
      <c r="I412" s="267"/>
      <c r="J412" s="267"/>
      <c r="K412" s="267"/>
      <c r="L412" s="267"/>
      <c r="M412" s="269"/>
      <c r="N412" s="269"/>
      <c r="O412" s="269"/>
      <c r="P412" s="269"/>
      <c r="Q412" s="269"/>
      <c r="R412" s="269"/>
      <c r="S412" s="271"/>
      <c r="T412" s="271"/>
      <c r="U412" s="271"/>
      <c r="V412" s="271"/>
      <c r="W412" s="271"/>
      <c r="X412" s="271"/>
      <c r="Y412" s="273"/>
      <c r="Z412" s="273"/>
      <c r="AA412" s="273"/>
      <c r="AB412" s="273"/>
      <c r="AC412" s="273"/>
      <c r="AD412" s="273"/>
      <c r="AE412" s="274"/>
      <c r="AF412" s="274"/>
      <c r="AG412" s="274"/>
      <c r="AH412" s="274"/>
      <c r="AI412" s="274"/>
      <c r="AJ412" s="274"/>
      <c r="AK412" s="275"/>
      <c r="AL412" s="275"/>
      <c r="AM412" s="275"/>
      <c r="AN412" s="275"/>
      <c r="AO412" s="275"/>
      <c r="AP412" s="275"/>
      <c r="AQ412" s="276"/>
      <c r="AR412" s="276"/>
      <c r="AS412" s="276"/>
      <c r="AT412" s="276"/>
      <c r="AU412" s="276"/>
      <c r="AV412" s="276"/>
      <c r="AW412" s="277"/>
      <c r="AX412" s="277"/>
      <c r="AY412" s="277"/>
      <c r="AZ412" s="277"/>
      <c r="BA412" s="277"/>
      <c r="BB412" s="277"/>
      <c r="BC412" s="278"/>
      <c r="BD412" s="278"/>
      <c r="BE412" s="278"/>
      <c r="BF412" s="278"/>
      <c r="BG412" s="278"/>
      <c r="BH412" s="278"/>
      <c r="BI412" s="279"/>
      <c r="BJ412" s="279"/>
      <c r="BK412" s="279"/>
      <c r="BL412" s="279"/>
      <c r="BM412" s="279"/>
      <c r="BN412" s="279"/>
      <c r="BO412" s="280"/>
      <c r="BP412" s="280"/>
      <c r="BQ412" s="280"/>
      <c r="BR412" s="280"/>
      <c r="BS412" s="280"/>
      <c r="BT412" s="280"/>
      <c r="BU412" s="281"/>
      <c r="BV412" s="281"/>
      <c r="BW412" s="281"/>
      <c r="BX412" s="281"/>
      <c r="BY412" s="281"/>
      <c r="BZ412" s="281"/>
      <c r="CA412" s="282"/>
      <c r="CB412" s="282"/>
      <c r="CC412" s="282"/>
      <c r="CD412" s="282"/>
      <c r="CE412" s="282"/>
      <c r="CF412" s="282"/>
      <c r="CG412" s="283"/>
      <c r="CH412" s="283"/>
      <c r="CI412" s="283"/>
      <c r="CJ412" s="283"/>
      <c r="CK412" s="283"/>
      <c r="CL412" s="283"/>
      <c r="CM412" s="284"/>
      <c r="CN412" s="284"/>
      <c r="CO412" s="284"/>
      <c r="CP412" s="284"/>
      <c r="CQ412" s="284"/>
      <c r="CR412" s="284"/>
      <c r="CS412" s="283"/>
      <c r="CT412" s="283"/>
      <c r="CU412" s="283"/>
      <c r="CV412" s="283"/>
      <c r="CW412" s="283"/>
      <c r="CX412" s="283"/>
      <c r="CY412" s="273"/>
      <c r="CZ412" s="285"/>
      <c r="DA412" s="286"/>
      <c r="DB412" s="287"/>
    </row>
    <row r="413" ht="15.75" customHeight="1">
      <c r="A413" s="304"/>
      <c r="B413" s="265"/>
      <c r="C413" s="266"/>
      <c r="D413" s="266"/>
      <c r="E413" s="266"/>
      <c r="F413" s="267"/>
      <c r="G413" s="267"/>
      <c r="H413" s="267"/>
      <c r="I413" s="267"/>
      <c r="J413" s="267"/>
      <c r="K413" s="267"/>
      <c r="L413" s="267"/>
      <c r="M413" s="269"/>
      <c r="N413" s="269"/>
      <c r="O413" s="269"/>
      <c r="P413" s="269"/>
      <c r="Q413" s="269"/>
      <c r="R413" s="269"/>
      <c r="S413" s="271"/>
      <c r="T413" s="271"/>
      <c r="U413" s="271"/>
      <c r="V413" s="271"/>
      <c r="W413" s="271"/>
      <c r="X413" s="271"/>
      <c r="Y413" s="273"/>
      <c r="Z413" s="273"/>
      <c r="AA413" s="273"/>
      <c r="AB413" s="273"/>
      <c r="AC413" s="273"/>
      <c r="AD413" s="273"/>
      <c r="AE413" s="274"/>
      <c r="AF413" s="274"/>
      <c r="AG413" s="274"/>
      <c r="AH413" s="274"/>
      <c r="AI413" s="274"/>
      <c r="AJ413" s="274"/>
      <c r="AK413" s="275"/>
      <c r="AL413" s="275"/>
      <c r="AM413" s="275"/>
      <c r="AN413" s="275"/>
      <c r="AO413" s="275"/>
      <c r="AP413" s="275"/>
      <c r="AQ413" s="276"/>
      <c r="AR413" s="276"/>
      <c r="AS413" s="276"/>
      <c r="AT413" s="276"/>
      <c r="AU413" s="276"/>
      <c r="AV413" s="276"/>
      <c r="AW413" s="277"/>
      <c r="AX413" s="277"/>
      <c r="AY413" s="277"/>
      <c r="AZ413" s="277"/>
      <c r="BA413" s="277"/>
      <c r="BB413" s="277"/>
      <c r="BC413" s="278"/>
      <c r="BD413" s="278"/>
      <c r="BE413" s="278"/>
      <c r="BF413" s="278"/>
      <c r="BG413" s="278"/>
      <c r="BH413" s="278"/>
      <c r="BI413" s="279"/>
      <c r="BJ413" s="279"/>
      <c r="BK413" s="279"/>
      <c r="BL413" s="279"/>
      <c r="BM413" s="279"/>
      <c r="BN413" s="279"/>
      <c r="BO413" s="280"/>
      <c r="BP413" s="280"/>
      <c r="BQ413" s="280"/>
      <c r="BR413" s="280"/>
      <c r="BS413" s="280"/>
      <c r="BT413" s="280"/>
      <c r="BU413" s="281"/>
      <c r="BV413" s="281"/>
      <c r="BW413" s="281"/>
      <c r="BX413" s="281"/>
      <c r="BY413" s="281"/>
      <c r="BZ413" s="281"/>
      <c r="CA413" s="282"/>
      <c r="CB413" s="282"/>
      <c r="CC413" s="282"/>
      <c r="CD413" s="282"/>
      <c r="CE413" s="282"/>
      <c r="CF413" s="282"/>
      <c r="CG413" s="283"/>
      <c r="CH413" s="283"/>
      <c r="CI413" s="283"/>
      <c r="CJ413" s="283"/>
      <c r="CK413" s="283"/>
      <c r="CL413" s="283"/>
      <c r="CM413" s="284"/>
      <c r="CN413" s="284"/>
      <c r="CO413" s="284"/>
      <c r="CP413" s="284"/>
      <c r="CQ413" s="284"/>
      <c r="CR413" s="284"/>
      <c r="CS413" s="283"/>
      <c r="CT413" s="283"/>
      <c r="CU413" s="283"/>
      <c r="CV413" s="283"/>
      <c r="CW413" s="283"/>
      <c r="CX413" s="283"/>
      <c r="CY413" s="273"/>
      <c r="CZ413" s="285"/>
      <c r="DA413" s="286"/>
      <c r="DB413" s="287"/>
    </row>
    <row r="414" ht="15.75" customHeight="1">
      <c r="A414" s="304"/>
      <c r="B414" s="265"/>
      <c r="C414" s="266"/>
      <c r="D414" s="266"/>
      <c r="E414" s="266"/>
      <c r="F414" s="267"/>
      <c r="G414" s="267"/>
      <c r="H414" s="267"/>
      <c r="I414" s="267"/>
      <c r="J414" s="267"/>
      <c r="K414" s="267"/>
      <c r="L414" s="267"/>
      <c r="M414" s="269"/>
      <c r="N414" s="269"/>
      <c r="O414" s="269"/>
      <c r="P414" s="269"/>
      <c r="Q414" s="269"/>
      <c r="R414" s="269"/>
      <c r="S414" s="271"/>
      <c r="T414" s="271"/>
      <c r="U414" s="271"/>
      <c r="V414" s="271"/>
      <c r="W414" s="271"/>
      <c r="X414" s="271"/>
      <c r="Y414" s="273"/>
      <c r="Z414" s="273"/>
      <c r="AA414" s="273"/>
      <c r="AB414" s="273"/>
      <c r="AC414" s="273"/>
      <c r="AD414" s="273"/>
      <c r="AE414" s="274"/>
      <c r="AF414" s="274"/>
      <c r="AG414" s="274"/>
      <c r="AH414" s="274"/>
      <c r="AI414" s="274"/>
      <c r="AJ414" s="274"/>
      <c r="AK414" s="275"/>
      <c r="AL414" s="275"/>
      <c r="AM414" s="275"/>
      <c r="AN414" s="275"/>
      <c r="AO414" s="275"/>
      <c r="AP414" s="275"/>
      <c r="AQ414" s="276"/>
      <c r="AR414" s="276"/>
      <c r="AS414" s="276"/>
      <c r="AT414" s="276"/>
      <c r="AU414" s="276"/>
      <c r="AV414" s="276"/>
      <c r="AW414" s="277"/>
      <c r="AX414" s="277"/>
      <c r="AY414" s="277"/>
      <c r="AZ414" s="277"/>
      <c r="BA414" s="277"/>
      <c r="BB414" s="277"/>
      <c r="BC414" s="278"/>
      <c r="BD414" s="278"/>
      <c r="BE414" s="278"/>
      <c r="BF414" s="278"/>
      <c r="BG414" s="278"/>
      <c r="BH414" s="278"/>
      <c r="BI414" s="279"/>
      <c r="BJ414" s="279"/>
      <c r="BK414" s="279"/>
      <c r="BL414" s="279"/>
      <c r="BM414" s="279"/>
      <c r="BN414" s="279"/>
      <c r="BO414" s="280"/>
      <c r="BP414" s="280"/>
      <c r="BQ414" s="280"/>
      <c r="BR414" s="280"/>
      <c r="BS414" s="280"/>
      <c r="BT414" s="280"/>
      <c r="BU414" s="281"/>
      <c r="BV414" s="281"/>
      <c r="BW414" s="281"/>
      <c r="BX414" s="281"/>
      <c r="BY414" s="281"/>
      <c r="BZ414" s="281"/>
      <c r="CA414" s="282"/>
      <c r="CB414" s="282"/>
      <c r="CC414" s="282"/>
      <c r="CD414" s="282"/>
      <c r="CE414" s="282"/>
      <c r="CF414" s="282"/>
      <c r="CG414" s="283"/>
      <c r="CH414" s="283"/>
      <c r="CI414" s="283"/>
      <c r="CJ414" s="283"/>
      <c r="CK414" s="283"/>
      <c r="CL414" s="283"/>
      <c r="CM414" s="284"/>
      <c r="CN414" s="284"/>
      <c r="CO414" s="284"/>
      <c r="CP414" s="284"/>
      <c r="CQ414" s="284"/>
      <c r="CR414" s="284"/>
      <c r="CS414" s="283"/>
      <c r="CT414" s="283"/>
      <c r="CU414" s="283"/>
      <c r="CV414" s="283"/>
      <c r="CW414" s="283"/>
      <c r="CX414" s="283"/>
      <c r="CY414" s="273"/>
      <c r="CZ414" s="285"/>
      <c r="DA414" s="286"/>
      <c r="DB414" s="287"/>
    </row>
    <row r="415" ht="15.75" customHeight="1">
      <c r="A415" s="304"/>
      <c r="B415" s="265"/>
      <c r="C415" s="266"/>
      <c r="D415" s="266"/>
      <c r="E415" s="266"/>
      <c r="F415" s="267"/>
      <c r="G415" s="267"/>
      <c r="H415" s="267"/>
      <c r="I415" s="267"/>
      <c r="J415" s="267"/>
      <c r="K415" s="267"/>
      <c r="L415" s="267"/>
      <c r="M415" s="269"/>
      <c r="N415" s="269"/>
      <c r="O415" s="269"/>
      <c r="P415" s="269"/>
      <c r="Q415" s="269"/>
      <c r="R415" s="269"/>
      <c r="S415" s="271"/>
      <c r="T415" s="271"/>
      <c r="U415" s="271"/>
      <c r="V415" s="271"/>
      <c r="W415" s="271"/>
      <c r="X415" s="271"/>
      <c r="Y415" s="273"/>
      <c r="Z415" s="273"/>
      <c r="AA415" s="273"/>
      <c r="AB415" s="273"/>
      <c r="AC415" s="273"/>
      <c r="AD415" s="273"/>
      <c r="AE415" s="274"/>
      <c r="AF415" s="274"/>
      <c r="AG415" s="274"/>
      <c r="AH415" s="274"/>
      <c r="AI415" s="274"/>
      <c r="AJ415" s="274"/>
      <c r="AK415" s="275"/>
      <c r="AL415" s="275"/>
      <c r="AM415" s="275"/>
      <c r="AN415" s="275"/>
      <c r="AO415" s="275"/>
      <c r="AP415" s="275"/>
      <c r="AQ415" s="276"/>
      <c r="AR415" s="276"/>
      <c r="AS415" s="276"/>
      <c r="AT415" s="276"/>
      <c r="AU415" s="276"/>
      <c r="AV415" s="276"/>
      <c r="AW415" s="277"/>
      <c r="AX415" s="277"/>
      <c r="AY415" s="277"/>
      <c r="AZ415" s="277"/>
      <c r="BA415" s="277"/>
      <c r="BB415" s="277"/>
      <c r="BC415" s="278"/>
      <c r="BD415" s="278"/>
      <c r="BE415" s="278"/>
      <c r="BF415" s="278"/>
      <c r="BG415" s="278"/>
      <c r="BH415" s="278"/>
      <c r="BI415" s="279"/>
      <c r="BJ415" s="279"/>
      <c r="BK415" s="279"/>
      <c r="BL415" s="279"/>
      <c r="BM415" s="279"/>
      <c r="BN415" s="279"/>
      <c r="BO415" s="280"/>
      <c r="BP415" s="280"/>
      <c r="BQ415" s="280"/>
      <c r="BR415" s="280"/>
      <c r="BS415" s="280"/>
      <c r="BT415" s="280"/>
      <c r="BU415" s="281"/>
      <c r="BV415" s="281"/>
      <c r="BW415" s="281"/>
      <c r="BX415" s="281"/>
      <c r="BY415" s="281"/>
      <c r="BZ415" s="281"/>
      <c r="CA415" s="282"/>
      <c r="CB415" s="282"/>
      <c r="CC415" s="282"/>
      <c r="CD415" s="282"/>
      <c r="CE415" s="282"/>
      <c r="CF415" s="282"/>
      <c r="CG415" s="283"/>
      <c r="CH415" s="283"/>
      <c r="CI415" s="283"/>
      <c r="CJ415" s="283"/>
      <c r="CK415" s="283"/>
      <c r="CL415" s="283"/>
      <c r="CM415" s="284"/>
      <c r="CN415" s="284"/>
      <c r="CO415" s="284"/>
      <c r="CP415" s="284"/>
      <c r="CQ415" s="284"/>
      <c r="CR415" s="284"/>
      <c r="CS415" s="283"/>
      <c r="CT415" s="283"/>
      <c r="CU415" s="283"/>
      <c r="CV415" s="283"/>
      <c r="CW415" s="283"/>
      <c r="CX415" s="283"/>
      <c r="CY415" s="273"/>
      <c r="CZ415" s="285"/>
      <c r="DA415" s="286"/>
      <c r="DB415" s="287"/>
    </row>
    <row r="416" ht="15.75" customHeight="1">
      <c r="A416" s="304"/>
      <c r="B416" s="265"/>
      <c r="C416" s="266"/>
      <c r="D416" s="266"/>
      <c r="E416" s="266"/>
      <c r="F416" s="267"/>
      <c r="G416" s="267"/>
      <c r="H416" s="267"/>
      <c r="I416" s="267"/>
      <c r="J416" s="267"/>
      <c r="K416" s="267"/>
      <c r="L416" s="267"/>
      <c r="M416" s="269"/>
      <c r="N416" s="269"/>
      <c r="O416" s="269"/>
      <c r="P416" s="269"/>
      <c r="Q416" s="269"/>
      <c r="R416" s="269"/>
      <c r="S416" s="271"/>
      <c r="T416" s="271"/>
      <c r="U416" s="271"/>
      <c r="V416" s="271"/>
      <c r="W416" s="271"/>
      <c r="X416" s="271"/>
      <c r="Y416" s="273"/>
      <c r="Z416" s="273"/>
      <c r="AA416" s="273"/>
      <c r="AB416" s="273"/>
      <c r="AC416" s="273"/>
      <c r="AD416" s="273"/>
      <c r="AE416" s="274"/>
      <c r="AF416" s="274"/>
      <c r="AG416" s="274"/>
      <c r="AH416" s="274"/>
      <c r="AI416" s="274"/>
      <c r="AJ416" s="274"/>
      <c r="AK416" s="275"/>
      <c r="AL416" s="275"/>
      <c r="AM416" s="275"/>
      <c r="AN416" s="275"/>
      <c r="AO416" s="275"/>
      <c r="AP416" s="275"/>
      <c r="AQ416" s="276"/>
      <c r="AR416" s="276"/>
      <c r="AS416" s="276"/>
      <c r="AT416" s="276"/>
      <c r="AU416" s="276"/>
      <c r="AV416" s="276"/>
      <c r="AW416" s="277"/>
      <c r="AX416" s="277"/>
      <c r="AY416" s="277"/>
      <c r="AZ416" s="277"/>
      <c r="BA416" s="277"/>
      <c r="BB416" s="277"/>
      <c r="BC416" s="278"/>
      <c r="BD416" s="278"/>
      <c r="BE416" s="278"/>
      <c r="BF416" s="278"/>
      <c r="BG416" s="278"/>
      <c r="BH416" s="278"/>
      <c r="BI416" s="279"/>
      <c r="BJ416" s="279"/>
      <c r="BK416" s="279"/>
      <c r="BL416" s="279"/>
      <c r="BM416" s="279"/>
      <c r="BN416" s="279"/>
      <c r="BO416" s="280"/>
      <c r="BP416" s="280"/>
      <c r="BQ416" s="280"/>
      <c r="BR416" s="280"/>
      <c r="BS416" s="280"/>
      <c r="BT416" s="280"/>
      <c r="BU416" s="281"/>
      <c r="BV416" s="281"/>
      <c r="BW416" s="281"/>
      <c r="BX416" s="281"/>
      <c r="BY416" s="281"/>
      <c r="BZ416" s="281"/>
      <c r="CA416" s="282"/>
      <c r="CB416" s="282"/>
      <c r="CC416" s="282"/>
      <c r="CD416" s="282"/>
      <c r="CE416" s="282"/>
      <c r="CF416" s="282"/>
      <c r="CG416" s="283"/>
      <c r="CH416" s="283"/>
      <c r="CI416" s="283"/>
      <c r="CJ416" s="283"/>
      <c r="CK416" s="283"/>
      <c r="CL416" s="283"/>
      <c r="CM416" s="284"/>
      <c r="CN416" s="284"/>
      <c r="CO416" s="284"/>
      <c r="CP416" s="284"/>
      <c r="CQ416" s="284"/>
      <c r="CR416" s="284"/>
      <c r="CS416" s="283"/>
      <c r="CT416" s="283"/>
      <c r="CU416" s="283"/>
      <c r="CV416" s="283"/>
      <c r="CW416" s="283"/>
      <c r="CX416" s="283"/>
      <c r="CY416" s="273"/>
      <c r="CZ416" s="285"/>
      <c r="DA416" s="286"/>
      <c r="DB416" s="287"/>
    </row>
    <row r="417" ht="15.75" customHeight="1">
      <c r="A417" s="304"/>
      <c r="B417" s="265"/>
      <c r="C417" s="266"/>
      <c r="D417" s="266"/>
      <c r="E417" s="266"/>
      <c r="F417" s="267"/>
      <c r="G417" s="267"/>
      <c r="H417" s="267"/>
      <c r="I417" s="267"/>
      <c r="J417" s="267"/>
      <c r="K417" s="267"/>
      <c r="L417" s="267"/>
      <c r="M417" s="269"/>
      <c r="N417" s="269"/>
      <c r="O417" s="269"/>
      <c r="P417" s="269"/>
      <c r="Q417" s="269"/>
      <c r="R417" s="269"/>
      <c r="S417" s="271"/>
      <c r="T417" s="271"/>
      <c r="U417" s="271"/>
      <c r="V417" s="271"/>
      <c r="W417" s="271"/>
      <c r="X417" s="271"/>
      <c r="Y417" s="273"/>
      <c r="Z417" s="273"/>
      <c r="AA417" s="273"/>
      <c r="AB417" s="273"/>
      <c r="AC417" s="273"/>
      <c r="AD417" s="273"/>
      <c r="AE417" s="274"/>
      <c r="AF417" s="274"/>
      <c r="AG417" s="274"/>
      <c r="AH417" s="274"/>
      <c r="AI417" s="274"/>
      <c r="AJ417" s="274"/>
      <c r="AK417" s="275"/>
      <c r="AL417" s="275"/>
      <c r="AM417" s="275"/>
      <c r="AN417" s="275"/>
      <c r="AO417" s="275"/>
      <c r="AP417" s="275"/>
      <c r="AQ417" s="276"/>
      <c r="AR417" s="276"/>
      <c r="AS417" s="276"/>
      <c r="AT417" s="276"/>
      <c r="AU417" s="276"/>
      <c r="AV417" s="276"/>
      <c r="AW417" s="277"/>
      <c r="AX417" s="277"/>
      <c r="AY417" s="277"/>
      <c r="AZ417" s="277"/>
      <c r="BA417" s="277"/>
      <c r="BB417" s="277"/>
      <c r="BC417" s="278"/>
      <c r="BD417" s="278"/>
      <c r="BE417" s="278"/>
      <c r="BF417" s="278"/>
      <c r="BG417" s="278"/>
      <c r="BH417" s="278"/>
      <c r="BI417" s="279"/>
      <c r="BJ417" s="279"/>
      <c r="BK417" s="279"/>
      <c r="BL417" s="279"/>
      <c r="BM417" s="279"/>
      <c r="BN417" s="279"/>
      <c r="BO417" s="280"/>
      <c r="BP417" s="280"/>
      <c r="BQ417" s="280"/>
      <c r="BR417" s="280"/>
      <c r="BS417" s="280"/>
      <c r="BT417" s="280"/>
      <c r="BU417" s="281"/>
      <c r="BV417" s="281"/>
      <c r="BW417" s="281"/>
      <c r="BX417" s="281"/>
      <c r="BY417" s="281"/>
      <c r="BZ417" s="281"/>
      <c r="CA417" s="282"/>
      <c r="CB417" s="282"/>
      <c r="CC417" s="282"/>
      <c r="CD417" s="282"/>
      <c r="CE417" s="282"/>
      <c r="CF417" s="282"/>
      <c r="CG417" s="283"/>
      <c r="CH417" s="283"/>
      <c r="CI417" s="283"/>
      <c r="CJ417" s="283"/>
      <c r="CK417" s="283"/>
      <c r="CL417" s="283"/>
      <c r="CM417" s="284"/>
      <c r="CN417" s="284"/>
      <c r="CO417" s="284"/>
      <c r="CP417" s="284"/>
      <c r="CQ417" s="284"/>
      <c r="CR417" s="284"/>
      <c r="CS417" s="283"/>
      <c r="CT417" s="283"/>
      <c r="CU417" s="283"/>
      <c r="CV417" s="283"/>
      <c r="CW417" s="283"/>
      <c r="CX417" s="283"/>
      <c r="CY417" s="273"/>
      <c r="CZ417" s="285"/>
      <c r="DA417" s="286"/>
      <c r="DB417" s="287"/>
    </row>
    <row r="418" ht="15.75" customHeight="1">
      <c r="A418" s="304"/>
      <c r="B418" s="265"/>
      <c r="C418" s="266"/>
      <c r="D418" s="266"/>
      <c r="E418" s="266"/>
      <c r="F418" s="267"/>
      <c r="G418" s="267"/>
      <c r="H418" s="267"/>
      <c r="I418" s="267"/>
      <c r="J418" s="267"/>
      <c r="K418" s="267"/>
      <c r="L418" s="267"/>
      <c r="M418" s="269"/>
      <c r="N418" s="269"/>
      <c r="O418" s="269"/>
      <c r="P418" s="269"/>
      <c r="Q418" s="269"/>
      <c r="R418" s="269"/>
      <c r="S418" s="271"/>
      <c r="T418" s="271"/>
      <c r="U418" s="271"/>
      <c r="V418" s="271"/>
      <c r="W418" s="271"/>
      <c r="X418" s="271"/>
      <c r="Y418" s="273"/>
      <c r="Z418" s="273"/>
      <c r="AA418" s="273"/>
      <c r="AB418" s="273"/>
      <c r="AC418" s="273"/>
      <c r="AD418" s="273"/>
      <c r="AE418" s="274"/>
      <c r="AF418" s="274"/>
      <c r="AG418" s="274"/>
      <c r="AH418" s="274"/>
      <c r="AI418" s="274"/>
      <c r="AJ418" s="274"/>
      <c r="AK418" s="275"/>
      <c r="AL418" s="275"/>
      <c r="AM418" s="275"/>
      <c r="AN418" s="275"/>
      <c r="AO418" s="275"/>
      <c r="AP418" s="275"/>
      <c r="AQ418" s="276"/>
      <c r="AR418" s="276"/>
      <c r="AS418" s="276"/>
      <c r="AT418" s="276"/>
      <c r="AU418" s="276"/>
      <c r="AV418" s="276"/>
      <c r="AW418" s="277"/>
      <c r="AX418" s="277"/>
      <c r="AY418" s="277"/>
      <c r="AZ418" s="277"/>
      <c r="BA418" s="277"/>
      <c r="BB418" s="277"/>
      <c r="BC418" s="278"/>
      <c r="BD418" s="278"/>
      <c r="BE418" s="278"/>
      <c r="BF418" s="278"/>
      <c r="BG418" s="278"/>
      <c r="BH418" s="278"/>
      <c r="BI418" s="279"/>
      <c r="BJ418" s="279"/>
      <c r="BK418" s="279"/>
      <c r="BL418" s="279"/>
      <c r="BM418" s="279"/>
      <c r="BN418" s="279"/>
      <c r="BO418" s="280"/>
      <c r="BP418" s="280"/>
      <c r="BQ418" s="280"/>
      <c r="BR418" s="280"/>
      <c r="BS418" s="280"/>
      <c r="BT418" s="280"/>
      <c r="BU418" s="281"/>
      <c r="BV418" s="281"/>
      <c r="BW418" s="281"/>
      <c r="BX418" s="281"/>
      <c r="BY418" s="281"/>
      <c r="BZ418" s="281"/>
      <c r="CA418" s="282"/>
      <c r="CB418" s="282"/>
      <c r="CC418" s="282"/>
      <c r="CD418" s="282"/>
      <c r="CE418" s="282"/>
      <c r="CF418" s="282"/>
      <c r="CG418" s="283"/>
      <c r="CH418" s="283"/>
      <c r="CI418" s="283"/>
      <c r="CJ418" s="283"/>
      <c r="CK418" s="283"/>
      <c r="CL418" s="283"/>
      <c r="CM418" s="284"/>
      <c r="CN418" s="284"/>
      <c r="CO418" s="284"/>
      <c r="CP418" s="284"/>
      <c r="CQ418" s="284"/>
      <c r="CR418" s="284"/>
      <c r="CS418" s="283"/>
      <c r="CT418" s="283"/>
      <c r="CU418" s="283"/>
      <c r="CV418" s="283"/>
      <c r="CW418" s="283"/>
      <c r="CX418" s="283"/>
      <c r="CY418" s="273"/>
      <c r="CZ418" s="285"/>
      <c r="DA418" s="286"/>
      <c r="DB418" s="287"/>
    </row>
    <row r="419" ht="15.75" customHeight="1">
      <c r="A419" s="304"/>
      <c r="B419" s="265"/>
      <c r="C419" s="266"/>
      <c r="D419" s="266"/>
      <c r="E419" s="266"/>
      <c r="F419" s="267"/>
      <c r="G419" s="267"/>
      <c r="H419" s="267"/>
      <c r="I419" s="267"/>
      <c r="J419" s="267"/>
      <c r="K419" s="267"/>
      <c r="L419" s="267"/>
      <c r="M419" s="269"/>
      <c r="N419" s="269"/>
      <c r="O419" s="269"/>
      <c r="P419" s="269"/>
      <c r="Q419" s="269"/>
      <c r="R419" s="269"/>
      <c r="S419" s="271"/>
      <c r="T419" s="271"/>
      <c r="U419" s="271"/>
      <c r="V419" s="271"/>
      <c r="W419" s="271"/>
      <c r="X419" s="271"/>
      <c r="Y419" s="273"/>
      <c r="Z419" s="273"/>
      <c r="AA419" s="273"/>
      <c r="AB419" s="273"/>
      <c r="AC419" s="273"/>
      <c r="AD419" s="273"/>
      <c r="AE419" s="274"/>
      <c r="AF419" s="274"/>
      <c r="AG419" s="274"/>
      <c r="AH419" s="274"/>
      <c r="AI419" s="274"/>
      <c r="AJ419" s="274"/>
      <c r="AK419" s="275"/>
      <c r="AL419" s="275"/>
      <c r="AM419" s="275"/>
      <c r="AN419" s="275"/>
      <c r="AO419" s="275"/>
      <c r="AP419" s="275"/>
      <c r="AQ419" s="276"/>
      <c r="AR419" s="276"/>
      <c r="AS419" s="276"/>
      <c r="AT419" s="276"/>
      <c r="AU419" s="276"/>
      <c r="AV419" s="276"/>
      <c r="AW419" s="277"/>
      <c r="AX419" s="277"/>
      <c r="AY419" s="277"/>
      <c r="AZ419" s="277"/>
      <c r="BA419" s="277"/>
      <c r="BB419" s="277"/>
      <c r="BC419" s="278"/>
      <c r="BD419" s="278"/>
      <c r="BE419" s="278"/>
      <c r="BF419" s="278"/>
      <c r="BG419" s="278"/>
      <c r="BH419" s="278"/>
      <c r="BI419" s="279"/>
      <c r="BJ419" s="279"/>
      <c r="BK419" s="279"/>
      <c r="BL419" s="279"/>
      <c r="BM419" s="279"/>
      <c r="BN419" s="279"/>
      <c r="BO419" s="280"/>
      <c r="BP419" s="280"/>
      <c r="BQ419" s="280"/>
      <c r="BR419" s="280"/>
      <c r="BS419" s="280"/>
      <c r="BT419" s="280"/>
      <c r="BU419" s="281"/>
      <c r="BV419" s="281"/>
      <c r="BW419" s="281"/>
      <c r="BX419" s="281"/>
      <c r="BY419" s="281"/>
      <c r="BZ419" s="281"/>
      <c r="CA419" s="282"/>
      <c r="CB419" s="282"/>
      <c r="CC419" s="282"/>
      <c r="CD419" s="282"/>
      <c r="CE419" s="282"/>
      <c r="CF419" s="282"/>
      <c r="CG419" s="283"/>
      <c r="CH419" s="283"/>
      <c r="CI419" s="283"/>
      <c r="CJ419" s="283"/>
      <c r="CK419" s="283"/>
      <c r="CL419" s="283"/>
      <c r="CM419" s="284"/>
      <c r="CN419" s="284"/>
      <c r="CO419" s="284"/>
      <c r="CP419" s="284"/>
      <c r="CQ419" s="284"/>
      <c r="CR419" s="284"/>
      <c r="CS419" s="283"/>
      <c r="CT419" s="283"/>
      <c r="CU419" s="283"/>
      <c r="CV419" s="283"/>
      <c r="CW419" s="283"/>
      <c r="CX419" s="283"/>
      <c r="CY419" s="273"/>
      <c r="CZ419" s="285"/>
      <c r="DA419" s="286"/>
      <c r="DB419" s="287"/>
    </row>
    <row r="420" ht="15.75" customHeight="1">
      <c r="A420" s="304"/>
      <c r="B420" s="265"/>
      <c r="C420" s="266"/>
      <c r="D420" s="266"/>
      <c r="E420" s="266"/>
      <c r="F420" s="267"/>
      <c r="G420" s="267"/>
      <c r="H420" s="267"/>
      <c r="I420" s="267"/>
      <c r="J420" s="267"/>
      <c r="K420" s="267"/>
      <c r="L420" s="267"/>
      <c r="M420" s="269"/>
      <c r="N420" s="269"/>
      <c r="O420" s="269"/>
      <c r="P420" s="269"/>
      <c r="Q420" s="269"/>
      <c r="R420" s="269"/>
      <c r="S420" s="271"/>
      <c r="T420" s="271"/>
      <c r="U420" s="271"/>
      <c r="V420" s="271"/>
      <c r="W420" s="271"/>
      <c r="X420" s="271"/>
      <c r="Y420" s="273"/>
      <c r="Z420" s="273"/>
      <c r="AA420" s="273"/>
      <c r="AB420" s="273"/>
      <c r="AC420" s="273"/>
      <c r="AD420" s="273"/>
      <c r="AE420" s="274"/>
      <c r="AF420" s="274"/>
      <c r="AG420" s="274"/>
      <c r="AH420" s="274"/>
      <c r="AI420" s="274"/>
      <c r="AJ420" s="274"/>
      <c r="AK420" s="275"/>
      <c r="AL420" s="275"/>
      <c r="AM420" s="275"/>
      <c r="AN420" s="275"/>
      <c r="AO420" s="275"/>
      <c r="AP420" s="275"/>
      <c r="AQ420" s="276"/>
      <c r="AR420" s="276"/>
      <c r="AS420" s="276"/>
      <c r="AT420" s="276"/>
      <c r="AU420" s="276"/>
      <c r="AV420" s="276"/>
      <c r="AW420" s="277"/>
      <c r="AX420" s="277"/>
      <c r="AY420" s="277"/>
      <c r="AZ420" s="277"/>
      <c r="BA420" s="277"/>
      <c r="BB420" s="277"/>
      <c r="BC420" s="278"/>
      <c r="BD420" s="278"/>
      <c r="BE420" s="278"/>
      <c r="BF420" s="278"/>
      <c r="BG420" s="278"/>
      <c r="BH420" s="278"/>
      <c r="BI420" s="279"/>
      <c r="BJ420" s="279"/>
      <c r="BK420" s="279"/>
      <c r="BL420" s="279"/>
      <c r="BM420" s="279"/>
      <c r="BN420" s="279"/>
      <c r="BO420" s="280"/>
      <c r="BP420" s="280"/>
      <c r="BQ420" s="280"/>
      <c r="BR420" s="280"/>
      <c r="BS420" s="280"/>
      <c r="BT420" s="280"/>
      <c r="BU420" s="281"/>
      <c r="BV420" s="281"/>
      <c r="BW420" s="281"/>
      <c r="BX420" s="281"/>
      <c r="BY420" s="281"/>
      <c r="BZ420" s="281"/>
      <c r="CA420" s="282"/>
      <c r="CB420" s="282"/>
      <c r="CC420" s="282"/>
      <c r="CD420" s="282"/>
      <c r="CE420" s="282"/>
      <c r="CF420" s="282"/>
      <c r="CG420" s="283"/>
      <c r="CH420" s="283"/>
      <c r="CI420" s="283"/>
      <c r="CJ420" s="283"/>
      <c r="CK420" s="283"/>
      <c r="CL420" s="283"/>
      <c r="CM420" s="284"/>
      <c r="CN420" s="284"/>
      <c r="CO420" s="284"/>
      <c r="CP420" s="284"/>
      <c r="CQ420" s="284"/>
      <c r="CR420" s="284"/>
      <c r="CS420" s="283"/>
      <c r="CT420" s="283"/>
      <c r="CU420" s="283"/>
      <c r="CV420" s="283"/>
      <c r="CW420" s="283"/>
      <c r="CX420" s="283"/>
      <c r="CY420" s="273"/>
      <c r="CZ420" s="285"/>
      <c r="DA420" s="286"/>
      <c r="DB420" s="287"/>
    </row>
    <row r="421" ht="15.75" customHeight="1">
      <c r="A421" s="304"/>
      <c r="B421" s="265"/>
      <c r="C421" s="266"/>
      <c r="D421" s="266"/>
      <c r="E421" s="266"/>
      <c r="F421" s="267"/>
      <c r="G421" s="267"/>
      <c r="H421" s="267"/>
      <c r="I421" s="267"/>
      <c r="J421" s="267"/>
      <c r="K421" s="267"/>
      <c r="L421" s="267"/>
      <c r="M421" s="269"/>
      <c r="N421" s="269"/>
      <c r="O421" s="269"/>
      <c r="P421" s="269"/>
      <c r="Q421" s="269"/>
      <c r="R421" s="269"/>
      <c r="S421" s="271"/>
      <c r="T421" s="271"/>
      <c r="U421" s="271"/>
      <c r="V421" s="271"/>
      <c r="W421" s="271"/>
      <c r="X421" s="271"/>
      <c r="Y421" s="273"/>
      <c r="Z421" s="273"/>
      <c r="AA421" s="273"/>
      <c r="AB421" s="273"/>
      <c r="AC421" s="273"/>
      <c r="AD421" s="273"/>
      <c r="AE421" s="274"/>
      <c r="AF421" s="274"/>
      <c r="AG421" s="274"/>
      <c r="AH421" s="274"/>
      <c r="AI421" s="274"/>
      <c r="AJ421" s="274"/>
      <c r="AK421" s="275"/>
      <c r="AL421" s="275"/>
      <c r="AM421" s="275"/>
      <c r="AN421" s="275"/>
      <c r="AO421" s="275"/>
      <c r="AP421" s="275"/>
      <c r="AQ421" s="276"/>
      <c r="AR421" s="276"/>
      <c r="AS421" s="276"/>
      <c r="AT421" s="276"/>
      <c r="AU421" s="276"/>
      <c r="AV421" s="276"/>
      <c r="AW421" s="277"/>
      <c r="AX421" s="277"/>
      <c r="AY421" s="277"/>
      <c r="AZ421" s="277"/>
      <c r="BA421" s="277"/>
      <c r="BB421" s="277"/>
      <c r="BC421" s="278"/>
      <c r="BD421" s="278"/>
      <c r="BE421" s="278"/>
      <c r="BF421" s="278"/>
      <c r="BG421" s="278"/>
      <c r="BH421" s="278"/>
      <c r="BI421" s="279"/>
      <c r="BJ421" s="279"/>
      <c r="BK421" s="279"/>
      <c r="BL421" s="279"/>
      <c r="BM421" s="279"/>
      <c r="BN421" s="279"/>
      <c r="BO421" s="280"/>
      <c r="BP421" s="280"/>
      <c r="BQ421" s="280"/>
      <c r="BR421" s="280"/>
      <c r="BS421" s="280"/>
      <c r="BT421" s="280"/>
      <c r="BU421" s="281"/>
      <c r="BV421" s="281"/>
      <c r="BW421" s="281"/>
      <c r="BX421" s="281"/>
      <c r="BY421" s="281"/>
      <c r="BZ421" s="281"/>
      <c r="CA421" s="282"/>
      <c r="CB421" s="282"/>
      <c r="CC421" s="282"/>
      <c r="CD421" s="282"/>
      <c r="CE421" s="282"/>
      <c r="CF421" s="282"/>
      <c r="CG421" s="283"/>
      <c r="CH421" s="283"/>
      <c r="CI421" s="283"/>
      <c r="CJ421" s="283"/>
      <c r="CK421" s="283"/>
      <c r="CL421" s="283"/>
      <c r="CM421" s="284"/>
      <c r="CN421" s="284"/>
      <c r="CO421" s="284"/>
      <c r="CP421" s="284"/>
      <c r="CQ421" s="284"/>
      <c r="CR421" s="284"/>
      <c r="CS421" s="283"/>
      <c r="CT421" s="283"/>
      <c r="CU421" s="283"/>
      <c r="CV421" s="283"/>
      <c r="CW421" s="283"/>
      <c r="CX421" s="283"/>
      <c r="CY421" s="273"/>
      <c r="CZ421" s="285"/>
      <c r="DA421" s="286"/>
      <c r="DB421" s="287"/>
    </row>
    <row r="422" ht="15.75" customHeight="1">
      <c r="A422" s="304"/>
      <c r="B422" s="265"/>
      <c r="C422" s="266"/>
      <c r="D422" s="266"/>
      <c r="E422" s="266"/>
      <c r="F422" s="267"/>
      <c r="G422" s="267"/>
      <c r="H422" s="267"/>
      <c r="I422" s="267"/>
      <c r="J422" s="267"/>
      <c r="K422" s="267"/>
      <c r="L422" s="267"/>
      <c r="M422" s="269"/>
      <c r="N422" s="269"/>
      <c r="O422" s="269"/>
      <c r="P422" s="269"/>
      <c r="Q422" s="269"/>
      <c r="R422" s="269"/>
      <c r="S422" s="271"/>
      <c r="T422" s="271"/>
      <c r="U422" s="271"/>
      <c r="V422" s="271"/>
      <c r="W422" s="271"/>
      <c r="X422" s="271"/>
      <c r="Y422" s="273"/>
      <c r="Z422" s="273"/>
      <c r="AA422" s="273"/>
      <c r="AB422" s="273"/>
      <c r="AC422" s="273"/>
      <c r="AD422" s="273"/>
      <c r="AE422" s="274"/>
      <c r="AF422" s="274"/>
      <c r="AG422" s="274"/>
      <c r="AH422" s="274"/>
      <c r="AI422" s="274"/>
      <c r="AJ422" s="274"/>
      <c r="AK422" s="275"/>
      <c r="AL422" s="275"/>
      <c r="AM422" s="275"/>
      <c r="AN422" s="275"/>
      <c r="AO422" s="275"/>
      <c r="AP422" s="275"/>
      <c r="AQ422" s="276"/>
      <c r="AR422" s="276"/>
      <c r="AS422" s="276"/>
      <c r="AT422" s="276"/>
      <c r="AU422" s="276"/>
      <c r="AV422" s="276"/>
      <c r="AW422" s="277"/>
      <c r="AX422" s="277"/>
      <c r="AY422" s="277"/>
      <c r="AZ422" s="277"/>
      <c r="BA422" s="277"/>
      <c r="BB422" s="277"/>
      <c r="BC422" s="278"/>
      <c r="BD422" s="278"/>
      <c r="BE422" s="278"/>
      <c r="BF422" s="278"/>
      <c r="BG422" s="278"/>
      <c r="BH422" s="278"/>
      <c r="BI422" s="279"/>
      <c r="BJ422" s="279"/>
      <c r="BK422" s="279"/>
      <c r="BL422" s="279"/>
      <c r="BM422" s="279"/>
      <c r="BN422" s="279"/>
      <c r="BO422" s="280"/>
      <c r="BP422" s="280"/>
      <c r="BQ422" s="280"/>
      <c r="BR422" s="280"/>
      <c r="BS422" s="280"/>
      <c r="BT422" s="280"/>
      <c r="BU422" s="281"/>
      <c r="BV422" s="281"/>
      <c r="BW422" s="281"/>
      <c r="BX422" s="281"/>
      <c r="BY422" s="281"/>
      <c r="BZ422" s="281"/>
      <c r="CA422" s="282"/>
      <c r="CB422" s="282"/>
      <c r="CC422" s="282"/>
      <c r="CD422" s="282"/>
      <c r="CE422" s="282"/>
      <c r="CF422" s="282"/>
      <c r="CG422" s="283"/>
      <c r="CH422" s="283"/>
      <c r="CI422" s="283"/>
      <c r="CJ422" s="283"/>
      <c r="CK422" s="283"/>
      <c r="CL422" s="283"/>
      <c r="CM422" s="284"/>
      <c r="CN422" s="284"/>
      <c r="CO422" s="284"/>
      <c r="CP422" s="284"/>
      <c r="CQ422" s="284"/>
      <c r="CR422" s="284"/>
      <c r="CS422" s="283"/>
      <c r="CT422" s="283"/>
      <c r="CU422" s="283"/>
      <c r="CV422" s="283"/>
      <c r="CW422" s="283"/>
      <c r="CX422" s="283"/>
      <c r="CY422" s="273"/>
      <c r="CZ422" s="285"/>
      <c r="DA422" s="286"/>
      <c r="DB422" s="287"/>
    </row>
    <row r="423" ht="15.75" customHeight="1">
      <c r="A423" s="304"/>
      <c r="B423" s="265"/>
      <c r="C423" s="266"/>
      <c r="D423" s="266"/>
      <c r="E423" s="266"/>
      <c r="F423" s="267"/>
      <c r="G423" s="267"/>
      <c r="H423" s="267"/>
      <c r="I423" s="267"/>
      <c r="J423" s="267"/>
      <c r="K423" s="267"/>
      <c r="L423" s="267"/>
      <c r="M423" s="269"/>
      <c r="N423" s="269"/>
      <c r="O423" s="269"/>
      <c r="P423" s="269"/>
      <c r="Q423" s="269"/>
      <c r="R423" s="269"/>
      <c r="S423" s="271"/>
      <c r="T423" s="271"/>
      <c r="U423" s="271"/>
      <c r="V423" s="271"/>
      <c r="W423" s="271"/>
      <c r="X423" s="271"/>
      <c r="Y423" s="273"/>
      <c r="Z423" s="273"/>
      <c r="AA423" s="273"/>
      <c r="AB423" s="273"/>
      <c r="AC423" s="273"/>
      <c r="AD423" s="273"/>
      <c r="AE423" s="274"/>
      <c r="AF423" s="274"/>
      <c r="AG423" s="274"/>
      <c r="AH423" s="274"/>
      <c r="AI423" s="274"/>
      <c r="AJ423" s="274"/>
      <c r="AK423" s="275"/>
      <c r="AL423" s="275"/>
      <c r="AM423" s="275"/>
      <c r="AN423" s="275"/>
      <c r="AO423" s="275"/>
      <c r="AP423" s="275"/>
      <c r="AQ423" s="276"/>
      <c r="AR423" s="276"/>
      <c r="AS423" s="276"/>
      <c r="AT423" s="276"/>
      <c r="AU423" s="276"/>
      <c r="AV423" s="276"/>
      <c r="AW423" s="277"/>
      <c r="AX423" s="277"/>
      <c r="AY423" s="277"/>
      <c r="AZ423" s="277"/>
      <c r="BA423" s="277"/>
      <c r="BB423" s="277"/>
      <c r="BC423" s="278"/>
      <c r="BD423" s="278"/>
      <c r="BE423" s="278"/>
      <c r="BF423" s="278"/>
      <c r="BG423" s="278"/>
      <c r="BH423" s="278"/>
      <c r="BI423" s="279"/>
      <c r="BJ423" s="279"/>
      <c r="BK423" s="279"/>
      <c r="BL423" s="279"/>
      <c r="BM423" s="279"/>
      <c r="BN423" s="279"/>
      <c r="BO423" s="280"/>
      <c r="BP423" s="280"/>
      <c r="BQ423" s="280"/>
      <c r="BR423" s="280"/>
      <c r="BS423" s="280"/>
      <c r="BT423" s="280"/>
      <c r="BU423" s="281"/>
      <c r="BV423" s="281"/>
      <c r="BW423" s="281"/>
      <c r="BX423" s="281"/>
      <c r="BY423" s="281"/>
      <c r="BZ423" s="281"/>
      <c r="CA423" s="282"/>
      <c r="CB423" s="282"/>
      <c r="CC423" s="282"/>
      <c r="CD423" s="282"/>
      <c r="CE423" s="282"/>
      <c r="CF423" s="282"/>
      <c r="CG423" s="283"/>
      <c r="CH423" s="283"/>
      <c r="CI423" s="283"/>
      <c r="CJ423" s="283"/>
      <c r="CK423" s="283"/>
      <c r="CL423" s="283"/>
      <c r="CM423" s="284"/>
      <c r="CN423" s="284"/>
      <c r="CO423" s="284"/>
      <c r="CP423" s="284"/>
      <c r="CQ423" s="284"/>
      <c r="CR423" s="284"/>
      <c r="CS423" s="283"/>
      <c r="CT423" s="283"/>
      <c r="CU423" s="283"/>
      <c r="CV423" s="283"/>
      <c r="CW423" s="283"/>
      <c r="CX423" s="283"/>
      <c r="CY423" s="273"/>
      <c r="CZ423" s="285"/>
      <c r="DA423" s="286"/>
      <c r="DB423" s="287"/>
    </row>
    <row r="424" ht="15.75" customHeight="1">
      <c r="A424" s="304"/>
      <c r="B424" s="265"/>
      <c r="C424" s="266"/>
      <c r="D424" s="266"/>
      <c r="E424" s="266"/>
      <c r="F424" s="267"/>
      <c r="G424" s="267"/>
      <c r="H424" s="267"/>
      <c r="I424" s="267"/>
      <c r="J424" s="267"/>
      <c r="K424" s="267"/>
      <c r="L424" s="267"/>
      <c r="M424" s="269"/>
      <c r="N424" s="269"/>
      <c r="O424" s="269"/>
      <c r="P424" s="269"/>
      <c r="Q424" s="269"/>
      <c r="R424" s="269"/>
      <c r="S424" s="271"/>
      <c r="T424" s="271"/>
      <c r="U424" s="271"/>
      <c r="V424" s="271"/>
      <c r="W424" s="271"/>
      <c r="X424" s="271"/>
      <c r="Y424" s="273"/>
      <c r="Z424" s="273"/>
      <c r="AA424" s="273"/>
      <c r="AB424" s="273"/>
      <c r="AC424" s="273"/>
      <c r="AD424" s="273"/>
      <c r="AE424" s="274"/>
      <c r="AF424" s="274"/>
      <c r="AG424" s="274"/>
      <c r="AH424" s="274"/>
      <c r="AI424" s="274"/>
      <c r="AJ424" s="274"/>
      <c r="AK424" s="275"/>
      <c r="AL424" s="275"/>
      <c r="AM424" s="275"/>
      <c r="AN424" s="275"/>
      <c r="AO424" s="275"/>
      <c r="AP424" s="275"/>
      <c r="AQ424" s="276"/>
      <c r="AR424" s="276"/>
      <c r="AS424" s="276"/>
      <c r="AT424" s="276"/>
      <c r="AU424" s="276"/>
      <c r="AV424" s="276"/>
      <c r="AW424" s="277"/>
      <c r="AX424" s="277"/>
      <c r="AY424" s="277"/>
      <c r="AZ424" s="277"/>
      <c r="BA424" s="277"/>
      <c r="BB424" s="277"/>
      <c r="BC424" s="278"/>
      <c r="BD424" s="278"/>
      <c r="BE424" s="278"/>
      <c r="BF424" s="278"/>
      <c r="BG424" s="278"/>
      <c r="BH424" s="278"/>
      <c r="BI424" s="279"/>
      <c r="BJ424" s="279"/>
      <c r="BK424" s="279"/>
      <c r="BL424" s="279"/>
      <c r="BM424" s="279"/>
      <c r="BN424" s="279"/>
      <c r="BO424" s="280"/>
      <c r="BP424" s="280"/>
      <c r="BQ424" s="280"/>
      <c r="BR424" s="280"/>
      <c r="BS424" s="280"/>
      <c r="BT424" s="280"/>
      <c r="BU424" s="281"/>
      <c r="BV424" s="281"/>
      <c r="BW424" s="281"/>
      <c r="BX424" s="281"/>
      <c r="BY424" s="281"/>
      <c r="BZ424" s="281"/>
      <c r="CA424" s="282"/>
      <c r="CB424" s="282"/>
      <c r="CC424" s="282"/>
      <c r="CD424" s="282"/>
      <c r="CE424" s="282"/>
      <c r="CF424" s="282"/>
      <c r="CG424" s="283"/>
      <c r="CH424" s="283"/>
      <c r="CI424" s="283"/>
      <c r="CJ424" s="283"/>
      <c r="CK424" s="283"/>
      <c r="CL424" s="283"/>
      <c r="CM424" s="284"/>
      <c r="CN424" s="284"/>
      <c r="CO424" s="284"/>
      <c r="CP424" s="284"/>
      <c r="CQ424" s="284"/>
      <c r="CR424" s="284"/>
      <c r="CS424" s="283"/>
      <c r="CT424" s="283"/>
      <c r="CU424" s="283"/>
      <c r="CV424" s="283"/>
      <c r="CW424" s="283"/>
      <c r="CX424" s="283"/>
      <c r="CY424" s="273"/>
      <c r="CZ424" s="285"/>
      <c r="DA424" s="286"/>
      <c r="DB424" s="287"/>
    </row>
    <row r="425" ht="15.75" customHeight="1">
      <c r="A425" s="304"/>
      <c r="B425" s="265"/>
      <c r="C425" s="266"/>
      <c r="D425" s="266"/>
      <c r="E425" s="266"/>
      <c r="F425" s="267"/>
      <c r="G425" s="267"/>
      <c r="H425" s="267"/>
      <c r="I425" s="267"/>
      <c r="J425" s="267"/>
      <c r="K425" s="267"/>
      <c r="L425" s="267"/>
      <c r="M425" s="269"/>
      <c r="N425" s="269"/>
      <c r="O425" s="269"/>
      <c r="P425" s="269"/>
      <c r="Q425" s="269"/>
      <c r="R425" s="269"/>
      <c r="S425" s="271"/>
      <c r="T425" s="271"/>
      <c r="U425" s="271"/>
      <c r="V425" s="271"/>
      <c r="W425" s="271"/>
      <c r="X425" s="271"/>
      <c r="Y425" s="273"/>
      <c r="Z425" s="273"/>
      <c r="AA425" s="273"/>
      <c r="AB425" s="273"/>
      <c r="AC425" s="273"/>
      <c r="AD425" s="273"/>
      <c r="AE425" s="274"/>
      <c r="AF425" s="274"/>
      <c r="AG425" s="274"/>
      <c r="AH425" s="274"/>
      <c r="AI425" s="274"/>
      <c r="AJ425" s="274"/>
      <c r="AK425" s="275"/>
      <c r="AL425" s="275"/>
      <c r="AM425" s="275"/>
      <c r="AN425" s="275"/>
      <c r="AO425" s="275"/>
      <c r="AP425" s="275"/>
      <c r="AQ425" s="276"/>
      <c r="AR425" s="276"/>
      <c r="AS425" s="276"/>
      <c r="AT425" s="276"/>
      <c r="AU425" s="276"/>
      <c r="AV425" s="276"/>
      <c r="AW425" s="277"/>
      <c r="AX425" s="277"/>
      <c r="AY425" s="277"/>
      <c r="AZ425" s="277"/>
      <c r="BA425" s="277"/>
      <c r="BB425" s="277"/>
      <c r="BC425" s="278"/>
      <c r="BD425" s="278"/>
      <c r="BE425" s="278"/>
      <c r="BF425" s="278"/>
      <c r="BG425" s="278"/>
      <c r="BH425" s="278"/>
      <c r="BI425" s="279"/>
      <c r="BJ425" s="279"/>
      <c r="BK425" s="279"/>
      <c r="BL425" s="279"/>
      <c r="BM425" s="279"/>
      <c r="BN425" s="279"/>
      <c r="BO425" s="280"/>
      <c r="BP425" s="280"/>
      <c r="BQ425" s="280"/>
      <c r="BR425" s="280"/>
      <c r="BS425" s="280"/>
      <c r="BT425" s="280"/>
      <c r="BU425" s="281"/>
      <c r="BV425" s="281"/>
      <c r="BW425" s="281"/>
      <c r="BX425" s="281"/>
      <c r="BY425" s="281"/>
      <c r="BZ425" s="281"/>
      <c r="CA425" s="282"/>
      <c r="CB425" s="282"/>
      <c r="CC425" s="282"/>
      <c r="CD425" s="282"/>
      <c r="CE425" s="282"/>
      <c r="CF425" s="282"/>
      <c r="CG425" s="283"/>
      <c r="CH425" s="283"/>
      <c r="CI425" s="283"/>
      <c r="CJ425" s="283"/>
      <c r="CK425" s="283"/>
      <c r="CL425" s="283"/>
      <c r="CM425" s="284"/>
      <c r="CN425" s="284"/>
      <c r="CO425" s="284"/>
      <c r="CP425" s="284"/>
      <c r="CQ425" s="284"/>
      <c r="CR425" s="284"/>
      <c r="CS425" s="283"/>
      <c r="CT425" s="283"/>
      <c r="CU425" s="283"/>
      <c r="CV425" s="283"/>
      <c r="CW425" s="283"/>
      <c r="CX425" s="283"/>
      <c r="CY425" s="273"/>
      <c r="CZ425" s="285"/>
      <c r="DA425" s="286"/>
      <c r="DB425" s="287"/>
    </row>
    <row r="426" ht="15.75" customHeight="1">
      <c r="A426" s="304"/>
      <c r="B426" s="265"/>
      <c r="C426" s="266"/>
      <c r="D426" s="266"/>
      <c r="E426" s="266"/>
      <c r="F426" s="267"/>
      <c r="G426" s="267"/>
      <c r="H426" s="267"/>
      <c r="I426" s="267"/>
      <c r="J426" s="267"/>
      <c r="K426" s="267"/>
      <c r="L426" s="267"/>
      <c r="M426" s="269"/>
      <c r="N426" s="269"/>
      <c r="O426" s="269"/>
      <c r="P426" s="269"/>
      <c r="Q426" s="269"/>
      <c r="R426" s="269"/>
      <c r="S426" s="271"/>
      <c r="T426" s="271"/>
      <c r="U426" s="271"/>
      <c r="V426" s="271"/>
      <c r="W426" s="271"/>
      <c r="X426" s="271"/>
      <c r="Y426" s="273"/>
      <c r="Z426" s="273"/>
      <c r="AA426" s="273"/>
      <c r="AB426" s="273"/>
      <c r="AC426" s="273"/>
      <c r="AD426" s="273"/>
      <c r="AE426" s="274"/>
      <c r="AF426" s="274"/>
      <c r="AG426" s="274"/>
      <c r="AH426" s="274"/>
      <c r="AI426" s="274"/>
      <c r="AJ426" s="274"/>
      <c r="AK426" s="275"/>
      <c r="AL426" s="275"/>
      <c r="AM426" s="275"/>
      <c r="AN426" s="275"/>
      <c r="AO426" s="275"/>
      <c r="AP426" s="275"/>
      <c r="AQ426" s="276"/>
      <c r="AR426" s="276"/>
      <c r="AS426" s="276"/>
      <c r="AT426" s="276"/>
      <c r="AU426" s="276"/>
      <c r="AV426" s="276"/>
      <c r="AW426" s="277"/>
      <c r="AX426" s="277"/>
      <c r="AY426" s="277"/>
      <c r="AZ426" s="277"/>
      <c r="BA426" s="277"/>
      <c r="BB426" s="277"/>
      <c r="BC426" s="278"/>
      <c r="BD426" s="278"/>
      <c r="BE426" s="278"/>
      <c r="BF426" s="278"/>
      <c r="BG426" s="278"/>
      <c r="BH426" s="278"/>
      <c r="BI426" s="279"/>
      <c r="BJ426" s="279"/>
      <c r="BK426" s="279"/>
      <c r="BL426" s="279"/>
      <c r="BM426" s="279"/>
      <c r="BN426" s="279"/>
      <c r="BO426" s="280"/>
      <c r="BP426" s="280"/>
      <c r="BQ426" s="280"/>
      <c r="BR426" s="280"/>
      <c r="BS426" s="280"/>
      <c r="BT426" s="280"/>
      <c r="BU426" s="281"/>
      <c r="BV426" s="281"/>
      <c r="BW426" s="281"/>
      <c r="BX426" s="281"/>
      <c r="BY426" s="281"/>
      <c r="BZ426" s="281"/>
      <c r="CA426" s="282"/>
      <c r="CB426" s="282"/>
      <c r="CC426" s="282"/>
      <c r="CD426" s="282"/>
      <c r="CE426" s="282"/>
      <c r="CF426" s="282"/>
      <c r="CG426" s="283"/>
      <c r="CH426" s="283"/>
      <c r="CI426" s="283"/>
      <c r="CJ426" s="283"/>
      <c r="CK426" s="283"/>
      <c r="CL426" s="283"/>
      <c r="CM426" s="284"/>
      <c r="CN426" s="284"/>
      <c r="CO426" s="284"/>
      <c r="CP426" s="284"/>
      <c r="CQ426" s="284"/>
      <c r="CR426" s="284"/>
      <c r="CS426" s="283"/>
      <c r="CT426" s="283"/>
      <c r="CU426" s="283"/>
      <c r="CV426" s="283"/>
      <c r="CW426" s="283"/>
      <c r="CX426" s="283"/>
      <c r="CY426" s="273"/>
      <c r="CZ426" s="285"/>
      <c r="DA426" s="286"/>
      <c r="DB426" s="287"/>
    </row>
    <row r="427" ht="15.75" customHeight="1">
      <c r="A427" s="304"/>
      <c r="B427" s="265"/>
      <c r="C427" s="266"/>
      <c r="D427" s="266"/>
      <c r="E427" s="266"/>
      <c r="F427" s="267"/>
      <c r="G427" s="267"/>
      <c r="H427" s="267"/>
      <c r="I427" s="267"/>
      <c r="J427" s="267"/>
      <c r="K427" s="267"/>
      <c r="L427" s="267"/>
      <c r="M427" s="269"/>
      <c r="N427" s="269"/>
      <c r="O427" s="269"/>
      <c r="P427" s="269"/>
      <c r="Q427" s="269"/>
      <c r="R427" s="269"/>
      <c r="S427" s="271"/>
      <c r="T427" s="271"/>
      <c r="U427" s="271"/>
      <c r="V427" s="271"/>
      <c r="W427" s="271"/>
      <c r="X427" s="271"/>
      <c r="Y427" s="273"/>
      <c r="Z427" s="273"/>
      <c r="AA427" s="273"/>
      <c r="AB427" s="273"/>
      <c r="AC427" s="273"/>
      <c r="AD427" s="273"/>
      <c r="AE427" s="274"/>
      <c r="AF427" s="274"/>
      <c r="AG427" s="274"/>
      <c r="AH427" s="274"/>
      <c r="AI427" s="274"/>
      <c r="AJ427" s="274"/>
      <c r="AK427" s="275"/>
      <c r="AL427" s="275"/>
      <c r="AM427" s="275"/>
      <c r="AN427" s="275"/>
      <c r="AO427" s="275"/>
      <c r="AP427" s="275"/>
      <c r="AQ427" s="276"/>
      <c r="AR427" s="276"/>
      <c r="AS427" s="276"/>
      <c r="AT427" s="276"/>
      <c r="AU427" s="276"/>
      <c r="AV427" s="276"/>
      <c r="AW427" s="277"/>
      <c r="AX427" s="277"/>
      <c r="AY427" s="277"/>
      <c r="AZ427" s="277"/>
      <c r="BA427" s="277"/>
      <c r="BB427" s="277"/>
      <c r="BC427" s="278"/>
      <c r="BD427" s="278"/>
      <c r="BE427" s="278"/>
      <c r="BF427" s="278"/>
      <c r="BG427" s="278"/>
      <c r="BH427" s="278"/>
      <c r="BI427" s="279"/>
      <c r="BJ427" s="279"/>
      <c r="BK427" s="279"/>
      <c r="BL427" s="279"/>
      <c r="BM427" s="279"/>
      <c r="BN427" s="279"/>
      <c r="BO427" s="280"/>
      <c r="BP427" s="280"/>
      <c r="BQ427" s="280"/>
      <c r="BR427" s="280"/>
      <c r="BS427" s="280"/>
      <c r="BT427" s="280"/>
      <c r="BU427" s="281"/>
      <c r="BV427" s="281"/>
      <c r="BW427" s="281"/>
      <c r="BX427" s="281"/>
      <c r="BY427" s="281"/>
      <c r="BZ427" s="281"/>
      <c r="CA427" s="282"/>
      <c r="CB427" s="282"/>
      <c r="CC427" s="282"/>
      <c r="CD427" s="282"/>
      <c r="CE427" s="282"/>
      <c r="CF427" s="282"/>
      <c r="CG427" s="283"/>
      <c r="CH427" s="283"/>
      <c r="CI427" s="283"/>
      <c r="CJ427" s="283"/>
      <c r="CK427" s="283"/>
      <c r="CL427" s="283"/>
      <c r="CM427" s="284"/>
      <c r="CN427" s="284"/>
      <c r="CO427" s="284"/>
      <c r="CP427" s="284"/>
      <c r="CQ427" s="284"/>
      <c r="CR427" s="284"/>
      <c r="CS427" s="283"/>
      <c r="CT427" s="283"/>
      <c r="CU427" s="283"/>
      <c r="CV427" s="283"/>
      <c r="CW427" s="283"/>
      <c r="CX427" s="283"/>
      <c r="CY427" s="273"/>
      <c r="CZ427" s="285"/>
      <c r="DA427" s="286"/>
      <c r="DB427" s="287"/>
    </row>
    <row r="428" ht="15.75" customHeight="1">
      <c r="A428" s="304"/>
      <c r="B428" s="265"/>
      <c r="C428" s="266"/>
      <c r="D428" s="266"/>
      <c r="E428" s="266"/>
      <c r="F428" s="267"/>
      <c r="G428" s="267"/>
      <c r="H428" s="267"/>
      <c r="I428" s="267"/>
      <c r="J428" s="267"/>
      <c r="K428" s="267"/>
      <c r="L428" s="267"/>
      <c r="M428" s="269"/>
      <c r="N428" s="269"/>
      <c r="O428" s="269"/>
      <c r="P428" s="269"/>
      <c r="Q428" s="269"/>
      <c r="R428" s="269"/>
      <c r="S428" s="271"/>
      <c r="T428" s="271"/>
      <c r="U428" s="271"/>
      <c r="V428" s="271"/>
      <c r="W428" s="271"/>
      <c r="X428" s="271"/>
      <c r="Y428" s="273"/>
      <c r="Z428" s="273"/>
      <c r="AA428" s="273"/>
      <c r="AB428" s="273"/>
      <c r="AC428" s="273"/>
      <c r="AD428" s="273"/>
      <c r="AE428" s="274"/>
      <c r="AF428" s="274"/>
      <c r="AG428" s="274"/>
      <c r="AH428" s="274"/>
      <c r="AI428" s="274"/>
      <c r="AJ428" s="274"/>
      <c r="AK428" s="275"/>
      <c r="AL428" s="275"/>
      <c r="AM428" s="275"/>
      <c r="AN428" s="275"/>
      <c r="AO428" s="275"/>
      <c r="AP428" s="275"/>
      <c r="AQ428" s="276"/>
      <c r="AR428" s="276"/>
      <c r="AS428" s="276"/>
      <c r="AT428" s="276"/>
      <c r="AU428" s="276"/>
      <c r="AV428" s="276"/>
      <c r="AW428" s="277"/>
      <c r="AX428" s="277"/>
      <c r="AY428" s="277"/>
      <c r="AZ428" s="277"/>
      <c r="BA428" s="277"/>
      <c r="BB428" s="277"/>
      <c r="BC428" s="278"/>
      <c r="BD428" s="278"/>
      <c r="BE428" s="278"/>
      <c r="BF428" s="278"/>
      <c r="BG428" s="278"/>
      <c r="BH428" s="278"/>
      <c r="BI428" s="279"/>
      <c r="BJ428" s="279"/>
      <c r="BK428" s="279"/>
      <c r="BL428" s="279"/>
      <c r="BM428" s="279"/>
      <c r="BN428" s="279"/>
      <c r="BO428" s="280"/>
      <c r="BP428" s="280"/>
      <c r="BQ428" s="280"/>
      <c r="BR428" s="280"/>
      <c r="BS428" s="280"/>
      <c r="BT428" s="280"/>
      <c r="BU428" s="281"/>
      <c r="BV428" s="281"/>
      <c r="BW428" s="281"/>
      <c r="BX428" s="281"/>
      <c r="BY428" s="281"/>
      <c r="BZ428" s="281"/>
      <c r="CA428" s="282"/>
      <c r="CB428" s="282"/>
      <c r="CC428" s="282"/>
      <c r="CD428" s="282"/>
      <c r="CE428" s="282"/>
      <c r="CF428" s="282"/>
      <c r="CG428" s="283"/>
      <c r="CH428" s="283"/>
      <c r="CI428" s="283"/>
      <c r="CJ428" s="283"/>
      <c r="CK428" s="283"/>
      <c r="CL428" s="283"/>
      <c r="CM428" s="284"/>
      <c r="CN428" s="284"/>
      <c r="CO428" s="284"/>
      <c r="CP428" s="284"/>
      <c r="CQ428" s="284"/>
      <c r="CR428" s="284"/>
      <c r="CS428" s="283"/>
      <c r="CT428" s="283"/>
      <c r="CU428" s="283"/>
      <c r="CV428" s="283"/>
      <c r="CW428" s="283"/>
      <c r="CX428" s="283"/>
      <c r="CY428" s="273"/>
      <c r="CZ428" s="285"/>
      <c r="DA428" s="286"/>
      <c r="DB428" s="287"/>
    </row>
    <row r="429" ht="15.75" customHeight="1">
      <c r="A429" s="304"/>
      <c r="B429" s="265"/>
      <c r="C429" s="266"/>
      <c r="D429" s="266"/>
      <c r="E429" s="266"/>
      <c r="F429" s="267"/>
      <c r="G429" s="267"/>
      <c r="H429" s="267"/>
      <c r="I429" s="267"/>
      <c r="J429" s="267"/>
      <c r="K429" s="267"/>
      <c r="L429" s="267"/>
      <c r="M429" s="269"/>
      <c r="N429" s="269"/>
      <c r="O429" s="269"/>
      <c r="P429" s="269"/>
      <c r="Q429" s="269"/>
      <c r="R429" s="269"/>
      <c r="S429" s="271"/>
      <c r="T429" s="271"/>
      <c r="U429" s="271"/>
      <c r="V429" s="271"/>
      <c r="W429" s="271"/>
      <c r="X429" s="271"/>
      <c r="Y429" s="273"/>
      <c r="Z429" s="273"/>
      <c r="AA429" s="273"/>
      <c r="AB429" s="273"/>
      <c r="AC429" s="273"/>
      <c r="AD429" s="273"/>
      <c r="AE429" s="274"/>
      <c r="AF429" s="274"/>
      <c r="AG429" s="274"/>
      <c r="AH429" s="274"/>
      <c r="AI429" s="274"/>
      <c r="AJ429" s="274"/>
      <c r="AK429" s="275"/>
      <c r="AL429" s="275"/>
      <c r="AM429" s="275"/>
      <c r="AN429" s="275"/>
      <c r="AO429" s="275"/>
      <c r="AP429" s="275"/>
      <c r="AQ429" s="276"/>
      <c r="AR429" s="276"/>
      <c r="AS429" s="276"/>
      <c r="AT429" s="276"/>
      <c r="AU429" s="276"/>
      <c r="AV429" s="276"/>
      <c r="AW429" s="277"/>
      <c r="AX429" s="277"/>
      <c r="AY429" s="277"/>
      <c r="AZ429" s="277"/>
      <c r="BA429" s="277"/>
      <c r="BB429" s="277"/>
      <c r="BC429" s="278"/>
      <c r="BD429" s="278"/>
      <c r="BE429" s="278"/>
      <c r="BF429" s="278"/>
      <c r="BG429" s="278"/>
      <c r="BH429" s="278"/>
      <c r="BI429" s="279"/>
      <c r="BJ429" s="279"/>
      <c r="BK429" s="279"/>
      <c r="BL429" s="279"/>
      <c r="BM429" s="279"/>
      <c r="BN429" s="279"/>
      <c r="BO429" s="280"/>
      <c r="BP429" s="280"/>
      <c r="BQ429" s="280"/>
      <c r="BR429" s="280"/>
      <c r="BS429" s="280"/>
      <c r="BT429" s="280"/>
      <c r="BU429" s="281"/>
      <c r="BV429" s="281"/>
      <c r="BW429" s="281"/>
      <c r="BX429" s="281"/>
      <c r="BY429" s="281"/>
      <c r="BZ429" s="281"/>
      <c r="CA429" s="282"/>
      <c r="CB429" s="282"/>
      <c r="CC429" s="282"/>
      <c r="CD429" s="282"/>
      <c r="CE429" s="282"/>
      <c r="CF429" s="282"/>
      <c r="CG429" s="283"/>
      <c r="CH429" s="283"/>
      <c r="CI429" s="283"/>
      <c r="CJ429" s="283"/>
      <c r="CK429" s="283"/>
      <c r="CL429" s="283"/>
      <c r="CM429" s="284"/>
      <c r="CN429" s="284"/>
      <c r="CO429" s="284"/>
      <c r="CP429" s="284"/>
      <c r="CQ429" s="284"/>
      <c r="CR429" s="284"/>
      <c r="CS429" s="283"/>
      <c r="CT429" s="283"/>
      <c r="CU429" s="283"/>
      <c r="CV429" s="283"/>
      <c r="CW429" s="283"/>
      <c r="CX429" s="283"/>
      <c r="CY429" s="273"/>
      <c r="CZ429" s="285"/>
      <c r="DA429" s="286"/>
      <c r="DB429" s="287"/>
    </row>
    <row r="430" ht="15.75" customHeight="1">
      <c r="A430" s="304"/>
      <c r="B430" s="265"/>
      <c r="C430" s="266"/>
      <c r="D430" s="266"/>
      <c r="E430" s="266"/>
      <c r="F430" s="267"/>
      <c r="G430" s="267"/>
      <c r="H430" s="267"/>
      <c r="I430" s="267"/>
      <c r="J430" s="267"/>
      <c r="K430" s="267"/>
      <c r="L430" s="267"/>
      <c r="M430" s="269"/>
      <c r="N430" s="269"/>
      <c r="O430" s="269"/>
      <c r="P430" s="269"/>
      <c r="Q430" s="269"/>
      <c r="R430" s="269"/>
      <c r="S430" s="271"/>
      <c r="T430" s="271"/>
      <c r="U430" s="271"/>
      <c r="V430" s="271"/>
      <c r="W430" s="271"/>
      <c r="X430" s="271"/>
      <c r="Y430" s="273"/>
      <c r="Z430" s="273"/>
      <c r="AA430" s="273"/>
      <c r="AB430" s="273"/>
      <c r="AC430" s="273"/>
      <c r="AD430" s="273"/>
      <c r="AE430" s="274"/>
      <c r="AF430" s="274"/>
      <c r="AG430" s="274"/>
      <c r="AH430" s="274"/>
      <c r="AI430" s="274"/>
      <c r="AJ430" s="274"/>
      <c r="AK430" s="275"/>
      <c r="AL430" s="275"/>
      <c r="AM430" s="275"/>
      <c r="AN430" s="275"/>
      <c r="AO430" s="275"/>
      <c r="AP430" s="275"/>
      <c r="AQ430" s="276"/>
      <c r="AR430" s="276"/>
      <c r="AS430" s="276"/>
      <c r="AT430" s="276"/>
      <c r="AU430" s="276"/>
      <c r="AV430" s="276"/>
      <c r="AW430" s="277"/>
      <c r="AX430" s="277"/>
      <c r="AY430" s="277"/>
      <c r="AZ430" s="277"/>
      <c r="BA430" s="277"/>
      <c r="BB430" s="277"/>
      <c r="BC430" s="278"/>
      <c r="BD430" s="278"/>
      <c r="BE430" s="278"/>
      <c r="BF430" s="278"/>
      <c r="BG430" s="278"/>
      <c r="BH430" s="278"/>
      <c r="BI430" s="279"/>
      <c r="BJ430" s="279"/>
      <c r="BK430" s="279"/>
      <c r="BL430" s="279"/>
      <c r="BM430" s="279"/>
      <c r="BN430" s="279"/>
      <c r="BO430" s="280"/>
      <c r="BP430" s="280"/>
      <c r="BQ430" s="280"/>
      <c r="BR430" s="280"/>
      <c r="BS430" s="280"/>
      <c r="BT430" s="280"/>
      <c r="BU430" s="281"/>
      <c r="BV430" s="281"/>
      <c r="BW430" s="281"/>
      <c r="BX430" s="281"/>
      <c r="BY430" s="281"/>
      <c r="BZ430" s="281"/>
      <c r="CA430" s="282"/>
      <c r="CB430" s="282"/>
      <c r="CC430" s="282"/>
      <c r="CD430" s="282"/>
      <c r="CE430" s="282"/>
      <c r="CF430" s="282"/>
      <c r="CG430" s="283"/>
      <c r="CH430" s="283"/>
      <c r="CI430" s="283"/>
      <c r="CJ430" s="283"/>
      <c r="CK430" s="283"/>
      <c r="CL430" s="283"/>
      <c r="CM430" s="284"/>
      <c r="CN430" s="284"/>
      <c r="CO430" s="284"/>
      <c r="CP430" s="284"/>
      <c r="CQ430" s="284"/>
      <c r="CR430" s="284"/>
      <c r="CS430" s="283"/>
      <c r="CT430" s="283"/>
      <c r="CU430" s="283"/>
      <c r="CV430" s="283"/>
      <c r="CW430" s="283"/>
      <c r="CX430" s="283"/>
      <c r="CY430" s="273"/>
      <c r="CZ430" s="285"/>
      <c r="DA430" s="286"/>
      <c r="DB430" s="287"/>
    </row>
    <row r="431" ht="15.75" customHeight="1">
      <c r="A431" s="304"/>
      <c r="B431" s="265"/>
      <c r="C431" s="266"/>
      <c r="D431" s="266"/>
      <c r="E431" s="266"/>
      <c r="F431" s="267"/>
      <c r="G431" s="267"/>
      <c r="H431" s="267"/>
      <c r="I431" s="267"/>
      <c r="J431" s="267"/>
      <c r="K431" s="267"/>
      <c r="L431" s="267"/>
      <c r="M431" s="269"/>
      <c r="N431" s="269"/>
      <c r="O431" s="269"/>
      <c r="P431" s="269"/>
      <c r="Q431" s="269"/>
      <c r="R431" s="269"/>
      <c r="S431" s="271"/>
      <c r="T431" s="271"/>
      <c r="U431" s="271"/>
      <c r="V431" s="271"/>
      <c r="W431" s="271"/>
      <c r="X431" s="271"/>
      <c r="Y431" s="273"/>
      <c r="Z431" s="273"/>
      <c r="AA431" s="273"/>
      <c r="AB431" s="273"/>
      <c r="AC431" s="273"/>
      <c r="AD431" s="273"/>
      <c r="AE431" s="274"/>
      <c r="AF431" s="274"/>
      <c r="AG431" s="274"/>
      <c r="AH431" s="274"/>
      <c r="AI431" s="274"/>
      <c r="AJ431" s="274"/>
      <c r="AK431" s="275"/>
      <c r="AL431" s="275"/>
      <c r="AM431" s="275"/>
      <c r="AN431" s="275"/>
      <c r="AO431" s="275"/>
      <c r="AP431" s="275"/>
      <c r="AQ431" s="276"/>
      <c r="AR431" s="276"/>
      <c r="AS431" s="276"/>
      <c r="AT431" s="276"/>
      <c r="AU431" s="276"/>
      <c r="AV431" s="276"/>
      <c r="AW431" s="277"/>
      <c r="AX431" s="277"/>
      <c r="AY431" s="277"/>
      <c r="AZ431" s="277"/>
      <c r="BA431" s="277"/>
      <c r="BB431" s="277"/>
      <c r="BC431" s="278"/>
      <c r="BD431" s="278"/>
      <c r="BE431" s="278"/>
      <c r="BF431" s="278"/>
      <c r="BG431" s="278"/>
      <c r="BH431" s="278"/>
      <c r="BI431" s="279"/>
      <c r="BJ431" s="279"/>
      <c r="BK431" s="279"/>
      <c r="BL431" s="279"/>
      <c r="BM431" s="279"/>
      <c r="BN431" s="279"/>
      <c r="BO431" s="280"/>
      <c r="BP431" s="280"/>
      <c r="BQ431" s="280"/>
      <c r="BR431" s="280"/>
      <c r="BS431" s="280"/>
      <c r="BT431" s="280"/>
      <c r="BU431" s="281"/>
      <c r="BV431" s="281"/>
      <c r="BW431" s="281"/>
      <c r="BX431" s="281"/>
      <c r="BY431" s="281"/>
      <c r="BZ431" s="281"/>
      <c r="CA431" s="282"/>
      <c r="CB431" s="282"/>
      <c r="CC431" s="282"/>
      <c r="CD431" s="282"/>
      <c r="CE431" s="282"/>
      <c r="CF431" s="282"/>
      <c r="CG431" s="283"/>
      <c r="CH431" s="283"/>
      <c r="CI431" s="283"/>
      <c r="CJ431" s="283"/>
      <c r="CK431" s="283"/>
      <c r="CL431" s="283"/>
      <c r="CM431" s="284"/>
      <c r="CN431" s="284"/>
      <c r="CO431" s="284"/>
      <c r="CP431" s="284"/>
      <c r="CQ431" s="284"/>
      <c r="CR431" s="284"/>
      <c r="CS431" s="283"/>
      <c r="CT431" s="283"/>
      <c r="CU431" s="283"/>
      <c r="CV431" s="283"/>
      <c r="CW431" s="283"/>
      <c r="CX431" s="283"/>
      <c r="CY431" s="273"/>
      <c r="CZ431" s="285"/>
      <c r="DA431" s="286"/>
      <c r="DB431" s="287"/>
    </row>
    <row r="432" ht="15.75" customHeight="1">
      <c r="A432" s="304"/>
      <c r="B432" s="265"/>
      <c r="C432" s="266"/>
      <c r="D432" s="266"/>
      <c r="E432" s="266"/>
      <c r="F432" s="267"/>
      <c r="G432" s="267"/>
      <c r="H432" s="267"/>
      <c r="I432" s="267"/>
      <c r="J432" s="267"/>
      <c r="K432" s="267"/>
      <c r="L432" s="267"/>
      <c r="M432" s="269"/>
      <c r="N432" s="269"/>
      <c r="O432" s="269"/>
      <c r="P432" s="269"/>
      <c r="Q432" s="269"/>
      <c r="R432" s="269"/>
      <c r="S432" s="271"/>
      <c r="T432" s="271"/>
      <c r="U432" s="271"/>
      <c r="V432" s="271"/>
      <c r="W432" s="271"/>
      <c r="X432" s="271"/>
      <c r="Y432" s="273"/>
      <c r="Z432" s="273"/>
      <c r="AA432" s="273"/>
      <c r="AB432" s="273"/>
      <c r="AC432" s="273"/>
      <c r="AD432" s="273"/>
      <c r="AE432" s="274"/>
      <c r="AF432" s="274"/>
      <c r="AG432" s="274"/>
      <c r="AH432" s="274"/>
      <c r="AI432" s="274"/>
      <c r="AJ432" s="274"/>
      <c r="AK432" s="275"/>
      <c r="AL432" s="275"/>
      <c r="AM432" s="275"/>
      <c r="AN432" s="275"/>
      <c r="AO432" s="275"/>
      <c r="AP432" s="275"/>
      <c r="AQ432" s="276"/>
      <c r="AR432" s="276"/>
      <c r="AS432" s="276"/>
      <c r="AT432" s="276"/>
      <c r="AU432" s="276"/>
      <c r="AV432" s="276"/>
      <c r="AW432" s="277"/>
      <c r="AX432" s="277"/>
      <c r="AY432" s="277"/>
      <c r="AZ432" s="277"/>
      <c r="BA432" s="277"/>
      <c r="BB432" s="277"/>
      <c r="BC432" s="278"/>
      <c r="BD432" s="278"/>
      <c r="BE432" s="278"/>
      <c r="BF432" s="278"/>
      <c r="BG432" s="278"/>
      <c r="BH432" s="278"/>
      <c r="BI432" s="279"/>
      <c r="BJ432" s="279"/>
      <c r="BK432" s="279"/>
      <c r="BL432" s="279"/>
      <c r="BM432" s="279"/>
      <c r="BN432" s="279"/>
      <c r="BO432" s="280"/>
      <c r="BP432" s="280"/>
      <c r="BQ432" s="280"/>
      <c r="BR432" s="280"/>
      <c r="BS432" s="280"/>
      <c r="BT432" s="280"/>
      <c r="BU432" s="281"/>
      <c r="BV432" s="281"/>
      <c r="BW432" s="281"/>
      <c r="BX432" s="281"/>
      <c r="BY432" s="281"/>
      <c r="BZ432" s="281"/>
      <c r="CA432" s="282"/>
      <c r="CB432" s="282"/>
      <c r="CC432" s="282"/>
      <c r="CD432" s="282"/>
      <c r="CE432" s="282"/>
      <c r="CF432" s="282"/>
      <c r="CG432" s="283"/>
      <c r="CH432" s="283"/>
      <c r="CI432" s="283"/>
      <c r="CJ432" s="283"/>
      <c r="CK432" s="283"/>
      <c r="CL432" s="283"/>
      <c r="CM432" s="284"/>
      <c r="CN432" s="284"/>
      <c r="CO432" s="284"/>
      <c r="CP432" s="284"/>
      <c r="CQ432" s="284"/>
      <c r="CR432" s="284"/>
      <c r="CS432" s="283"/>
      <c r="CT432" s="283"/>
      <c r="CU432" s="283"/>
      <c r="CV432" s="283"/>
      <c r="CW432" s="283"/>
      <c r="CX432" s="283"/>
      <c r="CY432" s="273"/>
      <c r="CZ432" s="285"/>
      <c r="DA432" s="286"/>
      <c r="DB432" s="287"/>
    </row>
    <row r="433" ht="15.75" customHeight="1">
      <c r="A433" s="304"/>
      <c r="B433" s="265"/>
      <c r="C433" s="266"/>
      <c r="D433" s="266"/>
      <c r="E433" s="266"/>
      <c r="F433" s="267"/>
      <c r="G433" s="267"/>
      <c r="H433" s="267"/>
      <c r="I433" s="267"/>
      <c r="J433" s="267"/>
      <c r="K433" s="267"/>
      <c r="L433" s="267"/>
      <c r="M433" s="269"/>
      <c r="N433" s="269"/>
      <c r="O433" s="269"/>
      <c r="P433" s="269"/>
      <c r="Q433" s="269"/>
      <c r="R433" s="269"/>
      <c r="S433" s="271"/>
      <c r="T433" s="271"/>
      <c r="U433" s="271"/>
      <c r="V433" s="271"/>
      <c r="W433" s="271"/>
      <c r="X433" s="271"/>
      <c r="Y433" s="273"/>
      <c r="Z433" s="273"/>
      <c r="AA433" s="273"/>
      <c r="AB433" s="273"/>
      <c r="AC433" s="273"/>
      <c r="AD433" s="273"/>
      <c r="AE433" s="274"/>
      <c r="AF433" s="274"/>
      <c r="AG433" s="274"/>
      <c r="AH433" s="274"/>
      <c r="AI433" s="274"/>
      <c r="AJ433" s="274"/>
      <c r="AK433" s="275"/>
      <c r="AL433" s="275"/>
      <c r="AM433" s="275"/>
      <c r="AN433" s="275"/>
      <c r="AO433" s="275"/>
      <c r="AP433" s="275"/>
      <c r="AQ433" s="276"/>
      <c r="AR433" s="276"/>
      <c r="AS433" s="276"/>
      <c r="AT433" s="276"/>
      <c r="AU433" s="276"/>
      <c r="AV433" s="276"/>
      <c r="AW433" s="277"/>
      <c r="AX433" s="277"/>
      <c r="AY433" s="277"/>
      <c r="AZ433" s="277"/>
      <c r="BA433" s="277"/>
      <c r="BB433" s="277"/>
      <c r="BC433" s="278"/>
      <c r="BD433" s="278"/>
      <c r="BE433" s="278"/>
      <c r="BF433" s="278"/>
      <c r="BG433" s="278"/>
      <c r="BH433" s="278"/>
      <c r="BI433" s="279"/>
      <c r="BJ433" s="279"/>
      <c r="BK433" s="279"/>
      <c r="BL433" s="279"/>
      <c r="BM433" s="279"/>
      <c r="BN433" s="279"/>
      <c r="BO433" s="280"/>
      <c r="BP433" s="280"/>
      <c r="BQ433" s="280"/>
      <c r="BR433" s="280"/>
      <c r="BS433" s="280"/>
      <c r="BT433" s="280"/>
      <c r="BU433" s="281"/>
      <c r="BV433" s="281"/>
      <c r="BW433" s="281"/>
      <c r="BX433" s="281"/>
      <c r="BY433" s="281"/>
      <c r="BZ433" s="281"/>
      <c r="CA433" s="282"/>
      <c r="CB433" s="282"/>
      <c r="CC433" s="282"/>
      <c r="CD433" s="282"/>
      <c r="CE433" s="282"/>
      <c r="CF433" s="282"/>
      <c r="CG433" s="283"/>
      <c r="CH433" s="283"/>
      <c r="CI433" s="283"/>
      <c r="CJ433" s="283"/>
      <c r="CK433" s="283"/>
      <c r="CL433" s="283"/>
      <c r="CM433" s="284"/>
      <c r="CN433" s="284"/>
      <c r="CO433" s="284"/>
      <c r="CP433" s="284"/>
      <c r="CQ433" s="284"/>
      <c r="CR433" s="284"/>
      <c r="CS433" s="283"/>
      <c r="CT433" s="283"/>
      <c r="CU433" s="283"/>
      <c r="CV433" s="283"/>
      <c r="CW433" s="283"/>
      <c r="CX433" s="283"/>
      <c r="CY433" s="273"/>
      <c r="CZ433" s="285"/>
      <c r="DA433" s="286"/>
      <c r="DB433" s="287"/>
    </row>
    <row r="434" ht="15.75" customHeight="1">
      <c r="A434" s="304"/>
      <c r="B434" s="265"/>
      <c r="C434" s="266"/>
      <c r="D434" s="266"/>
      <c r="E434" s="266"/>
      <c r="F434" s="267"/>
      <c r="G434" s="267"/>
      <c r="H434" s="267"/>
      <c r="I434" s="267"/>
      <c r="J434" s="267"/>
      <c r="K434" s="267"/>
      <c r="L434" s="267"/>
      <c r="M434" s="269"/>
      <c r="N434" s="269"/>
      <c r="O434" s="269"/>
      <c r="P434" s="269"/>
      <c r="Q434" s="269"/>
      <c r="R434" s="269"/>
      <c r="S434" s="271"/>
      <c r="T434" s="271"/>
      <c r="U434" s="271"/>
      <c r="V434" s="271"/>
      <c r="W434" s="271"/>
      <c r="X434" s="271"/>
      <c r="Y434" s="273"/>
      <c r="Z434" s="273"/>
      <c r="AA434" s="273"/>
      <c r="AB434" s="273"/>
      <c r="AC434" s="273"/>
      <c r="AD434" s="273"/>
      <c r="AE434" s="274"/>
      <c r="AF434" s="274"/>
      <c r="AG434" s="274"/>
      <c r="AH434" s="274"/>
      <c r="AI434" s="274"/>
      <c r="AJ434" s="274"/>
      <c r="AK434" s="275"/>
      <c r="AL434" s="275"/>
      <c r="AM434" s="275"/>
      <c r="AN434" s="275"/>
      <c r="AO434" s="275"/>
      <c r="AP434" s="275"/>
      <c r="AQ434" s="276"/>
      <c r="AR434" s="276"/>
      <c r="AS434" s="276"/>
      <c r="AT434" s="276"/>
      <c r="AU434" s="276"/>
      <c r="AV434" s="276"/>
      <c r="AW434" s="277"/>
      <c r="AX434" s="277"/>
      <c r="AY434" s="277"/>
      <c r="AZ434" s="277"/>
      <c r="BA434" s="277"/>
      <c r="BB434" s="277"/>
      <c r="BC434" s="278"/>
      <c r="BD434" s="278"/>
      <c r="BE434" s="278"/>
      <c r="BF434" s="278"/>
      <c r="BG434" s="278"/>
      <c r="BH434" s="278"/>
      <c r="BI434" s="279"/>
      <c r="BJ434" s="279"/>
      <c r="BK434" s="279"/>
      <c r="BL434" s="279"/>
      <c r="BM434" s="279"/>
      <c r="BN434" s="279"/>
      <c r="BO434" s="280"/>
      <c r="BP434" s="280"/>
      <c r="BQ434" s="280"/>
      <c r="BR434" s="280"/>
      <c r="BS434" s="280"/>
      <c r="BT434" s="280"/>
      <c r="BU434" s="281"/>
      <c r="BV434" s="281"/>
      <c r="BW434" s="281"/>
      <c r="BX434" s="281"/>
      <c r="BY434" s="281"/>
      <c r="BZ434" s="281"/>
      <c r="CA434" s="282"/>
      <c r="CB434" s="282"/>
      <c r="CC434" s="282"/>
      <c r="CD434" s="282"/>
      <c r="CE434" s="282"/>
      <c r="CF434" s="282"/>
      <c r="CG434" s="283"/>
      <c r="CH434" s="283"/>
      <c r="CI434" s="283"/>
      <c r="CJ434" s="283"/>
      <c r="CK434" s="283"/>
      <c r="CL434" s="283"/>
      <c r="CM434" s="284"/>
      <c r="CN434" s="284"/>
      <c r="CO434" s="284"/>
      <c r="CP434" s="284"/>
      <c r="CQ434" s="284"/>
      <c r="CR434" s="284"/>
      <c r="CS434" s="283"/>
      <c r="CT434" s="283"/>
      <c r="CU434" s="283"/>
      <c r="CV434" s="283"/>
      <c r="CW434" s="283"/>
      <c r="CX434" s="283"/>
      <c r="CY434" s="273"/>
      <c r="CZ434" s="285"/>
      <c r="DA434" s="286"/>
      <c r="DB434" s="287"/>
    </row>
    <row r="435" ht="15.75" customHeight="1">
      <c r="A435" s="304"/>
      <c r="B435" s="265"/>
      <c r="C435" s="266"/>
      <c r="D435" s="266"/>
      <c r="E435" s="266"/>
      <c r="F435" s="267"/>
      <c r="G435" s="267"/>
      <c r="H435" s="267"/>
      <c r="I435" s="267"/>
      <c r="J435" s="267"/>
      <c r="K435" s="267"/>
      <c r="L435" s="267"/>
      <c r="M435" s="269"/>
      <c r="N435" s="269"/>
      <c r="O435" s="269"/>
      <c r="P435" s="269"/>
      <c r="Q435" s="269"/>
      <c r="R435" s="269"/>
      <c r="S435" s="271"/>
      <c r="T435" s="271"/>
      <c r="U435" s="271"/>
      <c r="V435" s="271"/>
      <c r="W435" s="271"/>
      <c r="X435" s="271"/>
      <c r="Y435" s="273"/>
      <c r="Z435" s="273"/>
      <c r="AA435" s="273"/>
      <c r="AB435" s="273"/>
      <c r="AC435" s="273"/>
      <c r="AD435" s="273"/>
      <c r="AE435" s="274"/>
      <c r="AF435" s="274"/>
      <c r="AG435" s="274"/>
      <c r="AH435" s="274"/>
      <c r="AI435" s="274"/>
      <c r="AJ435" s="274"/>
      <c r="AK435" s="275"/>
      <c r="AL435" s="275"/>
      <c r="AM435" s="275"/>
      <c r="AN435" s="275"/>
      <c r="AO435" s="275"/>
      <c r="AP435" s="275"/>
      <c r="AQ435" s="276"/>
      <c r="AR435" s="276"/>
      <c r="AS435" s="276"/>
      <c r="AT435" s="276"/>
      <c r="AU435" s="276"/>
      <c r="AV435" s="276"/>
      <c r="AW435" s="277"/>
      <c r="AX435" s="277"/>
      <c r="AY435" s="277"/>
      <c r="AZ435" s="277"/>
      <c r="BA435" s="277"/>
      <c r="BB435" s="277"/>
      <c r="BC435" s="278"/>
      <c r="BD435" s="278"/>
      <c r="BE435" s="278"/>
      <c r="BF435" s="278"/>
      <c r="BG435" s="278"/>
      <c r="BH435" s="278"/>
      <c r="BI435" s="279"/>
      <c r="BJ435" s="279"/>
      <c r="BK435" s="279"/>
      <c r="BL435" s="279"/>
      <c r="BM435" s="279"/>
      <c r="BN435" s="279"/>
      <c r="BO435" s="280"/>
      <c r="BP435" s="280"/>
      <c r="BQ435" s="280"/>
      <c r="BR435" s="280"/>
      <c r="BS435" s="280"/>
      <c r="BT435" s="280"/>
      <c r="BU435" s="281"/>
      <c r="BV435" s="281"/>
      <c r="BW435" s="281"/>
      <c r="BX435" s="281"/>
      <c r="BY435" s="281"/>
      <c r="BZ435" s="281"/>
      <c r="CA435" s="282"/>
      <c r="CB435" s="282"/>
      <c r="CC435" s="282"/>
      <c r="CD435" s="282"/>
      <c r="CE435" s="282"/>
      <c r="CF435" s="282"/>
      <c r="CG435" s="283"/>
      <c r="CH435" s="283"/>
      <c r="CI435" s="283"/>
      <c r="CJ435" s="283"/>
      <c r="CK435" s="283"/>
      <c r="CL435" s="283"/>
      <c r="CM435" s="284"/>
      <c r="CN435" s="284"/>
      <c r="CO435" s="284"/>
      <c r="CP435" s="284"/>
      <c r="CQ435" s="284"/>
      <c r="CR435" s="284"/>
      <c r="CS435" s="283"/>
      <c r="CT435" s="283"/>
      <c r="CU435" s="283"/>
      <c r="CV435" s="283"/>
      <c r="CW435" s="283"/>
      <c r="CX435" s="283"/>
      <c r="CY435" s="273"/>
      <c r="CZ435" s="285"/>
      <c r="DA435" s="286"/>
      <c r="DB435" s="287"/>
    </row>
    <row r="436" ht="15.75" customHeight="1">
      <c r="A436" s="304"/>
      <c r="B436" s="265"/>
      <c r="C436" s="266"/>
      <c r="D436" s="266"/>
      <c r="E436" s="266"/>
      <c r="F436" s="267"/>
      <c r="G436" s="267"/>
      <c r="H436" s="267"/>
      <c r="I436" s="267"/>
      <c r="J436" s="267"/>
      <c r="K436" s="267"/>
      <c r="L436" s="267"/>
      <c r="M436" s="269"/>
      <c r="N436" s="269"/>
      <c r="O436" s="269"/>
      <c r="P436" s="269"/>
      <c r="Q436" s="269"/>
      <c r="R436" s="269"/>
      <c r="S436" s="271"/>
      <c r="T436" s="271"/>
      <c r="U436" s="271"/>
      <c r="V436" s="271"/>
      <c r="W436" s="271"/>
      <c r="X436" s="271"/>
      <c r="Y436" s="273"/>
      <c r="Z436" s="273"/>
      <c r="AA436" s="273"/>
      <c r="AB436" s="273"/>
      <c r="AC436" s="273"/>
      <c r="AD436" s="273"/>
      <c r="AE436" s="274"/>
      <c r="AF436" s="274"/>
      <c r="AG436" s="274"/>
      <c r="AH436" s="274"/>
      <c r="AI436" s="274"/>
      <c r="AJ436" s="274"/>
      <c r="AK436" s="275"/>
      <c r="AL436" s="275"/>
      <c r="AM436" s="275"/>
      <c r="AN436" s="275"/>
      <c r="AO436" s="275"/>
      <c r="AP436" s="275"/>
      <c r="AQ436" s="276"/>
      <c r="AR436" s="276"/>
      <c r="AS436" s="276"/>
      <c r="AT436" s="276"/>
      <c r="AU436" s="276"/>
      <c r="AV436" s="276"/>
      <c r="AW436" s="277"/>
      <c r="AX436" s="277"/>
      <c r="AY436" s="277"/>
      <c r="AZ436" s="277"/>
      <c r="BA436" s="277"/>
      <c r="BB436" s="277"/>
      <c r="BC436" s="278"/>
      <c r="BD436" s="278"/>
      <c r="BE436" s="278"/>
      <c r="BF436" s="278"/>
      <c r="BG436" s="278"/>
      <c r="BH436" s="278"/>
      <c r="BI436" s="279"/>
      <c r="BJ436" s="279"/>
      <c r="BK436" s="279"/>
      <c r="BL436" s="279"/>
      <c r="BM436" s="279"/>
      <c r="BN436" s="279"/>
      <c r="BO436" s="280"/>
      <c r="BP436" s="280"/>
      <c r="BQ436" s="280"/>
      <c r="BR436" s="280"/>
      <c r="BS436" s="280"/>
      <c r="BT436" s="280"/>
      <c r="BU436" s="281"/>
      <c r="BV436" s="281"/>
      <c r="BW436" s="281"/>
      <c r="BX436" s="281"/>
      <c r="BY436" s="281"/>
      <c r="BZ436" s="281"/>
      <c r="CA436" s="282"/>
      <c r="CB436" s="282"/>
      <c r="CC436" s="282"/>
      <c r="CD436" s="282"/>
      <c r="CE436" s="282"/>
      <c r="CF436" s="282"/>
      <c r="CG436" s="283"/>
      <c r="CH436" s="283"/>
      <c r="CI436" s="283"/>
      <c r="CJ436" s="283"/>
      <c r="CK436" s="283"/>
      <c r="CL436" s="283"/>
      <c r="CM436" s="284"/>
      <c r="CN436" s="284"/>
      <c r="CO436" s="284"/>
      <c r="CP436" s="284"/>
      <c r="CQ436" s="284"/>
      <c r="CR436" s="284"/>
      <c r="CS436" s="283"/>
      <c r="CT436" s="283"/>
      <c r="CU436" s="283"/>
      <c r="CV436" s="283"/>
      <c r="CW436" s="283"/>
      <c r="CX436" s="283"/>
      <c r="CY436" s="273"/>
      <c r="CZ436" s="285"/>
      <c r="DA436" s="286"/>
      <c r="DB436" s="287"/>
    </row>
    <row r="437" ht="15.75" customHeight="1">
      <c r="A437" s="304"/>
      <c r="B437" s="265"/>
      <c r="C437" s="266"/>
      <c r="D437" s="266"/>
      <c r="E437" s="266"/>
      <c r="F437" s="267"/>
      <c r="G437" s="267"/>
      <c r="H437" s="267"/>
      <c r="I437" s="267"/>
      <c r="J437" s="267"/>
      <c r="K437" s="267"/>
      <c r="L437" s="267"/>
      <c r="M437" s="269"/>
      <c r="N437" s="269"/>
      <c r="O437" s="269"/>
      <c r="P437" s="269"/>
      <c r="Q437" s="269"/>
      <c r="R437" s="269"/>
      <c r="S437" s="271"/>
      <c r="T437" s="271"/>
      <c r="U437" s="271"/>
      <c r="V437" s="271"/>
      <c r="W437" s="271"/>
      <c r="X437" s="271"/>
      <c r="Y437" s="273"/>
      <c r="Z437" s="273"/>
      <c r="AA437" s="273"/>
      <c r="AB437" s="273"/>
      <c r="AC437" s="273"/>
      <c r="AD437" s="273"/>
      <c r="AE437" s="274"/>
      <c r="AF437" s="274"/>
      <c r="AG437" s="274"/>
      <c r="AH437" s="274"/>
      <c r="AI437" s="274"/>
      <c r="AJ437" s="274"/>
      <c r="AK437" s="275"/>
      <c r="AL437" s="275"/>
      <c r="AM437" s="275"/>
      <c r="AN437" s="275"/>
      <c r="AO437" s="275"/>
      <c r="AP437" s="275"/>
      <c r="AQ437" s="276"/>
      <c r="AR437" s="276"/>
      <c r="AS437" s="276"/>
      <c r="AT437" s="276"/>
      <c r="AU437" s="276"/>
      <c r="AV437" s="276"/>
      <c r="AW437" s="277"/>
      <c r="AX437" s="277"/>
      <c r="AY437" s="277"/>
      <c r="AZ437" s="277"/>
      <c r="BA437" s="277"/>
      <c r="BB437" s="277"/>
      <c r="BC437" s="278"/>
      <c r="BD437" s="278"/>
      <c r="BE437" s="278"/>
      <c r="BF437" s="278"/>
      <c r="BG437" s="278"/>
      <c r="BH437" s="278"/>
      <c r="BI437" s="279"/>
      <c r="BJ437" s="279"/>
      <c r="BK437" s="279"/>
      <c r="BL437" s="279"/>
      <c r="BM437" s="279"/>
      <c r="BN437" s="279"/>
      <c r="BO437" s="280"/>
      <c r="BP437" s="280"/>
      <c r="BQ437" s="280"/>
      <c r="BR437" s="280"/>
      <c r="BS437" s="280"/>
      <c r="BT437" s="280"/>
      <c r="BU437" s="281"/>
      <c r="BV437" s="281"/>
      <c r="BW437" s="281"/>
      <c r="BX437" s="281"/>
      <c r="BY437" s="281"/>
      <c r="BZ437" s="281"/>
      <c r="CA437" s="282"/>
      <c r="CB437" s="282"/>
      <c r="CC437" s="282"/>
      <c r="CD437" s="282"/>
      <c r="CE437" s="282"/>
      <c r="CF437" s="282"/>
      <c r="CG437" s="283"/>
      <c r="CH437" s="283"/>
      <c r="CI437" s="283"/>
      <c r="CJ437" s="283"/>
      <c r="CK437" s="283"/>
      <c r="CL437" s="283"/>
      <c r="CM437" s="284"/>
      <c r="CN437" s="284"/>
      <c r="CO437" s="284"/>
      <c r="CP437" s="284"/>
      <c r="CQ437" s="284"/>
      <c r="CR437" s="284"/>
      <c r="CS437" s="283"/>
      <c r="CT437" s="283"/>
      <c r="CU437" s="283"/>
      <c r="CV437" s="283"/>
      <c r="CW437" s="283"/>
      <c r="CX437" s="283"/>
      <c r="CY437" s="273"/>
      <c r="CZ437" s="285"/>
      <c r="DA437" s="286"/>
      <c r="DB437" s="287"/>
    </row>
    <row r="438" ht="15.75" customHeight="1">
      <c r="A438" s="304"/>
      <c r="B438" s="265"/>
      <c r="C438" s="266"/>
      <c r="D438" s="266"/>
      <c r="E438" s="266"/>
      <c r="F438" s="267"/>
      <c r="G438" s="267"/>
      <c r="H438" s="267"/>
      <c r="I438" s="267"/>
      <c r="J438" s="267"/>
      <c r="K438" s="267"/>
      <c r="L438" s="267"/>
      <c r="M438" s="269"/>
      <c r="N438" s="269"/>
      <c r="O438" s="269"/>
      <c r="P438" s="269"/>
      <c r="Q438" s="269"/>
      <c r="R438" s="269"/>
      <c r="S438" s="271"/>
      <c r="T438" s="271"/>
      <c r="U438" s="271"/>
      <c r="V438" s="271"/>
      <c r="W438" s="271"/>
      <c r="X438" s="271"/>
      <c r="Y438" s="273"/>
      <c r="Z438" s="273"/>
      <c r="AA438" s="273"/>
      <c r="AB438" s="273"/>
      <c r="AC438" s="273"/>
      <c r="AD438" s="273"/>
      <c r="AE438" s="274"/>
      <c r="AF438" s="274"/>
      <c r="AG438" s="274"/>
      <c r="AH438" s="274"/>
      <c r="AI438" s="274"/>
      <c r="AJ438" s="274"/>
      <c r="AK438" s="275"/>
      <c r="AL438" s="275"/>
      <c r="AM438" s="275"/>
      <c r="AN438" s="275"/>
      <c r="AO438" s="275"/>
      <c r="AP438" s="275"/>
      <c r="AQ438" s="276"/>
      <c r="AR438" s="276"/>
      <c r="AS438" s="276"/>
      <c r="AT438" s="276"/>
      <c r="AU438" s="276"/>
      <c r="AV438" s="276"/>
      <c r="AW438" s="277"/>
      <c r="AX438" s="277"/>
      <c r="AY438" s="277"/>
      <c r="AZ438" s="277"/>
      <c r="BA438" s="277"/>
      <c r="BB438" s="277"/>
      <c r="BC438" s="278"/>
      <c r="BD438" s="278"/>
      <c r="BE438" s="278"/>
      <c r="BF438" s="278"/>
      <c r="BG438" s="278"/>
      <c r="BH438" s="278"/>
      <c r="BI438" s="279"/>
      <c r="BJ438" s="279"/>
      <c r="BK438" s="279"/>
      <c r="BL438" s="279"/>
      <c r="BM438" s="279"/>
      <c r="BN438" s="279"/>
      <c r="BO438" s="280"/>
      <c r="BP438" s="280"/>
      <c r="BQ438" s="280"/>
      <c r="BR438" s="280"/>
      <c r="BS438" s="280"/>
      <c r="BT438" s="280"/>
      <c r="BU438" s="281"/>
      <c r="BV438" s="281"/>
      <c r="BW438" s="281"/>
      <c r="BX438" s="281"/>
      <c r="BY438" s="281"/>
      <c r="BZ438" s="281"/>
      <c r="CA438" s="282"/>
      <c r="CB438" s="282"/>
      <c r="CC438" s="282"/>
      <c r="CD438" s="282"/>
      <c r="CE438" s="282"/>
      <c r="CF438" s="282"/>
      <c r="CG438" s="283"/>
      <c r="CH438" s="283"/>
      <c r="CI438" s="283"/>
      <c r="CJ438" s="283"/>
      <c r="CK438" s="283"/>
      <c r="CL438" s="283"/>
      <c r="CM438" s="284"/>
      <c r="CN438" s="284"/>
      <c r="CO438" s="284"/>
      <c r="CP438" s="284"/>
      <c r="CQ438" s="284"/>
      <c r="CR438" s="284"/>
      <c r="CS438" s="283"/>
      <c r="CT438" s="283"/>
      <c r="CU438" s="283"/>
      <c r="CV438" s="283"/>
      <c r="CW438" s="283"/>
      <c r="CX438" s="283"/>
      <c r="CY438" s="273"/>
      <c r="CZ438" s="285"/>
      <c r="DA438" s="286"/>
      <c r="DB438" s="287"/>
    </row>
    <row r="439" ht="15.75" customHeight="1">
      <c r="A439" s="304"/>
      <c r="B439" s="265"/>
      <c r="C439" s="266"/>
      <c r="D439" s="266"/>
      <c r="E439" s="266"/>
      <c r="F439" s="267"/>
      <c r="G439" s="267"/>
      <c r="H439" s="267"/>
      <c r="I439" s="267"/>
      <c r="J439" s="267"/>
      <c r="K439" s="267"/>
      <c r="L439" s="267"/>
      <c r="M439" s="269"/>
      <c r="N439" s="269"/>
      <c r="O439" s="269"/>
      <c r="P439" s="269"/>
      <c r="Q439" s="269"/>
      <c r="R439" s="269"/>
      <c r="S439" s="271"/>
      <c r="T439" s="271"/>
      <c r="U439" s="271"/>
      <c r="V439" s="271"/>
      <c r="W439" s="271"/>
      <c r="X439" s="271"/>
      <c r="Y439" s="273"/>
      <c r="Z439" s="273"/>
      <c r="AA439" s="273"/>
      <c r="AB439" s="273"/>
      <c r="AC439" s="273"/>
      <c r="AD439" s="273"/>
      <c r="AE439" s="274"/>
      <c r="AF439" s="274"/>
      <c r="AG439" s="274"/>
      <c r="AH439" s="274"/>
      <c r="AI439" s="274"/>
      <c r="AJ439" s="274"/>
      <c r="AK439" s="275"/>
      <c r="AL439" s="275"/>
      <c r="AM439" s="275"/>
      <c r="AN439" s="275"/>
      <c r="AO439" s="275"/>
      <c r="AP439" s="275"/>
      <c r="AQ439" s="276"/>
      <c r="AR439" s="276"/>
      <c r="AS439" s="276"/>
      <c r="AT439" s="276"/>
      <c r="AU439" s="276"/>
      <c r="AV439" s="276"/>
      <c r="AW439" s="277"/>
      <c r="AX439" s="277"/>
      <c r="AY439" s="277"/>
      <c r="AZ439" s="277"/>
      <c r="BA439" s="277"/>
      <c r="BB439" s="277"/>
      <c r="BC439" s="278"/>
      <c r="BD439" s="278"/>
      <c r="BE439" s="278"/>
      <c r="BF439" s="278"/>
      <c r="BG439" s="278"/>
      <c r="BH439" s="278"/>
      <c r="BI439" s="279"/>
      <c r="BJ439" s="279"/>
      <c r="BK439" s="279"/>
      <c r="BL439" s="279"/>
      <c r="BM439" s="279"/>
      <c r="BN439" s="279"/>
      <c r="BO439" s="280"/>
      <c r="BP439" s="280"/>
      <c r="BQ439" s="280"/>
      <c r="BR439" s="280"/>
      <c r="BS439" s="280"/>
      <c r="BT439" s="280"/>
      <c r="BU439" s="281"/>
      <c r="BV439" s="281"/>
      <c r="BW439" s="281"/>
      <c r="BX439" s="281"/>
      <c r="BY439" s="281"/>
      <c r="BZ439" s="281"/>
      <c r="CA439" s="282"/>
      <c r="CB439" s="282"/>
      <c r="CC439" s="282"/>
      <c r="CD439" s="282"/>
      <c r="CE439" s="282"/>
      <c r="CF439" s="282"/>
      <c r="CG439" s="283"/>
      <c r="CH439" s="283"/>
      <c r="CI439" s="283"/>
      <c r="CJ439" s="283"/>
      <c r="CK439" s="283"/>
      <c r="CL439" s="283"/>
      <c r="CM439" s="284"/>
      <c r="CN439" s="284"/>
      <c r="CO439" s="284"/>
      <c r="CP439" s="284"/>
      <c r="CQ439" s="284"/>
      <c r="CR439" s="284"/>
      <c r="CS439" s="283"/>
      <c r="CT439" s="283"/>
      <c r="CU439" s="283"/>
      <c r="CV439" s="283"/>
      <c r="CW439" s="283"/>
      <c r="CX439" s="283"/>
      <c r="CY439" s="273"/>
      <c r="CZ439" s="285"/>
      <c r="DA439" s="286"/>
      <c r="DB439" s="287"/>
    </row>
    <row r="440" ht="15.75" customHeight="1">
      <c r="A440" s="304"/>
      <c r="B440" s="265"/>
      <c r="C440" s="266"/>
      <c r="D440" s="266"/>
      <c r="E440" s="266"/>
      <c r="F440" s="267"/>
      <c r="G440" s="267"/>
      <c r="H440" s="267"/>
      <c r="I440" s="267"/>
      <c r="J440" s="267"/>
      <c r="K440" s="267"/>
      <c r="L440" s="267"/>
      <c r="M440" s="269"/>
      <c r="N440" s="269"/>
      <c r="O440" s="269"/>
      <c r="P440" s="269"/>
      <c r="Q440" s="269"/>
      <c r="R440" s="269"/>
      <c r="S440" s="271"/>
      <c r="T440" s="271"/>
      <c r="U440" s="271"/>
      <c r="V440" s="271"/>
      <c r="W440" s="271"/>
      <c r="X440" s="271"/>
      <c r="Y440" s="273"/>
      <c r="Z440" s="273"/>
      <c r="AA440" s="273"/>
      <c r="AB440" s="273"/>
      <c r="AC440" s="273"/>
      <c r="AD440" s="273"/>
      <c r="AE440" s="274"/>
      <c r="AF440" s="274"/>
      <c r="AG440" s="274"/>
      <c r="AH440" s="274"/>
      <c r="AI440" s="274"/>
      <c r="AJ440" s="274"/>
      <c r="AK440" s="275"/>
      <c r="AL440" s="275"/>
      <c r="AM440" s="275"/>
      <c r="AN440" s="275"/>
      <c r="AO440" s="275"/>
      <c r="AP440" s="275"/>
      <c r="AQ440" s="276"/>
      <c r="AR440" s="276"/>
      <c r="AS440" s="276"/>
      <c r="AT440" s="276"/>
      <c r="AU440" s="276"/>
      <c r="AV440" s="276"/>
      <c r="AW440" s="277"/>
      <c r="AX440" s="277"/>
      <c r="AY440" s="277"/>
      <c r="AZ440" s="277"/>
      <c r="BA440" s="277"/>
      <c r="BB440" s="277"/>
      <c r="BC440" s="278"/>
      <c r="BD440" s="278"/>
      <c r="BE440" s="278"/>
      <c r="BF440" s="278"/>
      <c r="BG440" s="278"/>
      <c r="BH440" s="278"/>
      <c r="BI440" s="279"/>
      <c r="BJ440" s="279"/>
      <c r="BK440" s="279"/>
      <c r="BL440" s="279"/>
      <c r="BM440" s="279"/>
      <c r="BN440" s="279"/>
      <c r="BO440" s="280"/>
      <c r="BP440" s="280"/>
      <c r="BQ440" s="280"/>
      <c r="BR440" s="280"/>
      <c r="BS440" s="280"/>
      <c r="BT440" s="280"/>
      <c r="BU440" s="281"/>
      <c r="BV440" s="281"/>
      <c r="BW440" s="281"/>
      <c r="BX440" s="281"/>
      <c r="BY440" s="281"/>
      <c r="BZ440" s="281"/>
      <c r="CA440" s="282"/>
      <c r="CB440" s="282"/>
      <c r="CC440" s="282"/>
      <c r="CD440" s="282"/>
      <c r="CE440" s="282"/>
      <c r="CF440" s="282"/>
      <c r="CG440" s="283"/>
      <c r="CH440" s="283"/>
      <c r="CI440" s="283"/>
      <c r="CJ440" s="283"/>
      <c r="CK440" s="283"/>
      <c r="CL440" s="283"/>
      <c r="CM440" s="284"/>
      <c r="CN440" s="284"/>
      <c r="CO440" s="284"/>
      <c r="CP440" s="284"/>
      <c r="CQ440" s="284"/>
      <c r="CR440" s="284"/>
      <c r="CS440" s="283"/>
      <c r="CT440" s="283"/>
      <c r="CU440" s="283"/>
      <c r="CV440" s="283"/>
      <c r="CW440" s="283"/>
      <c r="CX440" s="283"/>
      <c r="CY440" s="273"/>
      <c r="CZ440" s="285"/>
      <c r="DA440" s="286"/>
      <c r="DB440" s="287"/>
    </row>
    <row r="441" ht="15.75" customHeight="1">
      <c r="A441" s="304"/>
      <c r="B441" s="265"/>
      <c r="C441" s="266"/>
      <c r="D441" s="266"/>
      <c r="E441" s="266"/>
      <c r="F441" s="267"/>
      <c r="G441" s="267"/>
      <c r="H441" s="267"/>
      <c r="I441" s="267"/>
      <c r="J441" s="267"/>
      <c r="K441" s="267"/>
      <c r="L441" s="267"/>
      <c r="M441" s="269"/>
      <c r="N441" s="269"/>
      <c r="O441" s="269"/>
      <c r="P441" s="269"/>
      <c r="Q441" s="269"/>
      <c r="R441" s="269"/>
      <c r="S441" s="271"/>
      <c r="T441" s="271"/>
      <c r="U441" s="271"/>
      <c r="V441" s="271"/>
      <c r="W441" s="271"/>
      <c r="X441" s="271"/>
      <c r="Y441" s="273"/>
      <c r="Z441" s="273"/>
      <c r="AA441" s="273"/>
      <c r="AB441" s="273"/>
      <c r="AC441" s="273"/>
      <c r="AD441" s="273"/>
      <c r="AE441" s="274"/>
      <c r="AF441" s="274"/>
      <c r="AG441" s="274"/>
      <c r="AH441" s="274"/>
      <c r="AI441" s="274"/>
      <c r="AJ441" s="274"/>
      <c r="AK441" s="275"/>
      <c r="AL441" s="275"/>
      <c r="AM441" s="275"/>
      <c r="AN441" s="275"/>
      <c r="AO441" s="275"/>
      <c r="AP441" s="275"/>
      <c r="AQ441" s="276"/>
      <c r="AR441" s="276"/>
      <c r="AS441" s="276"/>
      <c r="AT441" s="276"/>
      <c r="AU441" s="276"/>
      <c r="AV441" s="276"/>
      <c r="AW441" s="277"/>
      <c r="AX441" s="277"/>
      <c r="AY441" s="277"/>
      <c r="AZ441" s="277"/>
      <c r="BA441" s="277"/>
      <c r="BB441" s="277"/>
      <c r="BC441" s="278"/>
      <c r="BD441" s="278"/>
      <c r="BE441" s="278"/>
      <c r="BF441" s="278"/>
      <c r="BG441" s="278"/>
      <c r="BH441" s="278"/>
      <c r="BI441" s="279"/>
      <c r="BJ441" s="279"/>
      <c r="BK441" s="279"/>
      <c r="BL441" s="279"/>
      <c r="BM441" s="279"/>
      <c r="BN441" s="279"/>
      <c r="BO441" s="280"/>
      <c r="BP441" s="280"/>
      <c r="BQ441" s="280"/>
      <c r="BR441" s="280"/>
      <c r="BS441" s="280"/>
      <c r="BT441" s="280"/>
      <c r="BU441" s="281"/>
      <c r="BV441" s="281"/>
      <c r="BW441" s="281"/>
      <c r="BX441" s="281"/>
      <c r="BY441" s="281"/>
      <c r="BZ441" s="281"/>
      <c r="CA441" s="282"/>
      <c r="CB441" s="282"/>
      <c r="CC441" s="282"/>
      <c r="CD441" s="282"/>
      <c r="CE441" s="282"/>
      <c r="CF441" s="282"/>
      <c r="CG441" s="283"/>
      <c r="CH441" s="283"/>
      <c r="CI441" s="283"/>
      <c r="CJ441" s="283"/>
      <c r="CK441" s="283"/>
      <c r="CL441" s="283"/>
      <c r="CM441" s="284"/>
      <c r="CN441" s="284"/>
      <c r="CO441" s="284"/>
      <c r="CP441" s="284"/>
      <c r="CQ441" s="284"/>
      <c r="CR441" s="284"/>
      <c r="CS441" s="283"/>
      <c r="CT441" s="283"/>
      <c r="CU441" s="283"/>
      <c r="CV441" s="283"/>
      <c r="CW441" s="283"/>
      <c r="CX441" s="283"/>
      <c r="CY441" s="273"/>
      <c r="CZ441" s="285"/>
      <c r="DA441" s="286"/>
      <c r="DB441" s="287"/>
    </row>
    <row r="442" ht="15.75" customHeight="1">
      <c r="A442" s="304"/>
      <c r="B442" s="265"/>
      <c r="C442" s="266"/>
      <c r="D442" s="266"/>
      <c r="E442" s="266"/>
      <c r="F442" s="267"/>
      <c r="G442" s="267"/>
      <c r="H442" s="267"/>
      <c r="I442" s="267"/>
      <c r="J442" s="267"/>
      <c r="K442" s="267"/>
      <c r="L442" s="267"/>
      <c r="M442" s="269"/>
      <c r="N442" s="269"/>
      <c r="O442" s="269"/>
      <c r="P442" s="269"/>
      <c r="Q442" s="269"/>
      <c r="R442" s="269"/>
      <c r="S442" s="271"/>
      <c r="T442" s="271"/>
      <c r="U442" s="271"/>
      <c r="V442" s="271"/>
      <c r="W442" s="271"/>
      <c r="X442" s="271"/>
      <c r="Y442" s="273"/>
      <c r="Z442" s="273"/>
      <c r="AA442" s="273"/>
      <c r="AB442" s="273"/>
      <c r="AC442" s="273"/>
      <c r="AD442" s="273"/>
      <c r="AE442" s="274"/>
      <c r="AF442" s="274"/>
      <c r="AG442" s="274"/>
      <c r="AH442" s="274"/>
      <c r="AI442" s="274"/>
      <c r="AJ442" s="274"/>
      <c r="AK442" s="275"/>
      <c r="AL442" s="275"/>
      <c r="AM442" s="275"/>
      <c r="AN442" s="275"/>
      <c r="AO442" s="275"/>
      <c r="AP442" s="275"/>
      <c r="AQ442" s="276"/>
      <c r="AR442" s="276"/>
      <c r="AS442" s="276"/>
      <c r="AT442" s="276"/>
      <c r="AU442" s="276"/>
      <c r="AV442" s="276"/>
      <c r="AW442" s="277"/>
      <c r="AX442" s="277"/>
      <c r="AY442" s="277"/>
      <c r="AZ442" s="277"/>
      <c r="BA442" s="277"/>
      <c r="BB442" s="277"/>
      <c r="BC442" s="278"/>
      <c r="BD442" s="278"/>
      <c r="BE442" s="278"/>
      <c r="BF442" s="278"/>
      <c r="BG442" s="278"/>
      <c r="BH442" s="278"/>
      <c r="BI442" s="279"/>
      <c r="BJ442" s="279"/>
      <c r="BK442" s="279"/>
      <c r="BL442" s="279"/>
      <c r="BM442" s="279"/>
      <c r="BN442" s="279"/>
      <c r="BO442" s="280"/>
      <c r="BP442" s="280"/>
      <c r="BQ442" s="280"/>
      <c r="BR442" s="280"/>
      <c r="BS442" s="280"/>
      <c r="BT442" s="280"/>
      <c r="BU442" s="281"/>
      <c r="BV442" s="281"/>
      <c r="BW442" s="281"/>
      <c r="BX442" s="281"/>
      <c r="BY442" s="281"/>
      <c r="BZ442" s="281"/>
      <c r="CA442" s="282"/>
      <c r="CB442" s="282"/>
      <c r="CC442" s="282"/>
      <c r="CD442" s="282"/>
      <c r="CE442" s="282"/>
      <c r="CF442" s="282"/>
      <c r="CG442" s="283"/>
      <c r="CH442" s="283"/>
      <c r="CI442" s="283"/>
      <c r="CJ442" s="283"/>
      <c r="CK442" s="283"/>
      <c r="CL442" s="283"/>
      <c r="CM442" s="284"/>
      <c r="CN442" s="284"/>
      <c r="CO442" s="284"/>
      <c r="CP442" s="284"/>
      <c r="CQ442" s="284"/>
      <c r="CR442" s="284"/>
      <c r="CS442" s="283"/>
      <c r="CT442" s="283"/>
      <c r="CU442" s="283"/>
      <c r="CV442" s="283"/>
      <c r="CW442" s="283"/>
      <c r="CX442" s="283"/>
      <c r="CY442" s="273"/>
      <c r="CZ442" s="285"/>
      <c r="DA442" s="286"/>
      <c r="DB442" s="287"/>
    </row>
    <row r="443" ht="15.75" customHeight="1">
      <c r="A443" s="304"/>
      <c r="B443" s="265"/>
      <c r="C443" s="266"/>
      <c r="D443" s="266"/>
      <c r="E443" s="266"/>
      <c r="F443" s="267"/>
      <c r="G443" s="267"/>
      <c r="H443" s="267"/>
      <c r="I443" s="267"/>
      <c r="J443" s="267"/>
      <c r="K443" s="267"/>
      <c r="L443" s="267"/>
      <c r="M443" s="269"/>
      <c r="N443" s="269"/>
      <c r="O443" s="269"/>
      <c r="P443" s="269"/>
      <c r="Q443" s="269"/>
      <c r="R443" s="269"/>
      <c r="S443" s="271"/>
      <c r="T443" s="271"/>
      <c r="U443" s="271"/>
      <c r="V443" s="271"/>
      <c r="W443" s="271"/>
      <c r="X443" s="271"/>
      <c r="Y443" s="273"/>
      <c r="Z443" s="273"/>
      <c r="AA443" s="273"/>
      <c r="AB443" s="273"/>
      <c r="AC443" s="273"/>
      <c r="AD443" s="273"/>
      <c r="AE443" s="274"/>
      <c r="AF443" s="274"/>
      <c r="AG443" s="274"/>
      <c r="AH443" s="274"/>
      <c r="AI443" s="274"/>
      <c r="AJ443" s="274"/>
      <c r="AK443" s="275"/>
      <c r="AL443" s="275"/>
      <c r="AM443" s="275"/>
      <c r="AN443" s="275"/>
      <c r="AO443" s="275"/>
      <c r="AP443" s="275"/>
      <c r="AQ443" s="276"/>
      <c r="AR443" s="276"/>
      <c r="AS443" s="276"/>
      <c r="AT443" s="276"/>
      <c r="AU443" s="276"/>
      <c r="AV443" s="276"/>
      <c r="AW443" s="277"/>
      <c r="AX443" s="277"/>
      <c r="AY443" s="277"/>
      <c r="AZ443" s="277"/>
      <c r="BA443" s="277"/>
      <c r="BB443" s="277"/>
      <c r="BC443" s="278"/>
      <c r="BD443" s="278"/>
      <c r="BE443" s="278"/>
      <c r="BF443" s="278"/>
      <c r="BG443" s="278"/>
      <c r="BH443" s="278"/>
      <c r="BI443" s="279"/>
      <c r="BJ443" s="279"/>
      <c r="BK443" s="279"/>
      <c r="BL443" s="279"/>
      <c r="BM443" s="279"/>
      <c r="BN443" s="279"/>
      <c r="BO443" s="280"/>
      <c r="BP443" s="280"/>
      <c r="BQ443" s="280"/>
      <c r="BR443" s="280"/>
      <c r="BS443" s="280"/>
      <c r="BT443" s="280"/>
      <c r="BU443" s="281"/>
      <c r="BV443" s="281"/>
      <c r="BW443" s="281"/>
      <c r="BX443" s="281"/>
      <c r="BY443" s="281"/>
      <c r="BZ443" s="281"/>
      <c r="CA443" s="282"/>
      <c r="CB443" s="282"/>
      <c r="CC443" s="282"/>
      <c r="CD443" s="282"/>
      <c r="CE443" s="282"/>
      <c r="CF443" s="282"/>
      <c r="CG443" s="283"/>
      <c r="CH443" s="283"/>
      <c r="CI443" s="283"/>
      <c r="CJ443" s="283"/>
      <c r="CK443" s="283"/>
      <c r="CL443" s="283"/>
      <c r="CM443" s="284"/>
      <c r="CN443" s="284"/>
      <c r="CO443" s="284"/>
      <c r="CP443" s="284"/>
      <c r="CQ443" s="284"/>
      <c r="CR443" s="284"/>
      <c r="CS443" s="283"/>
      <c r="CT443" s="283"/>
      <c r="CU443" s="283"/>
      <c r="CV443" s="283"/>
      <c r="CW443" s="283"/>
      <c r="CX443" s="283"/>
      <c r="CY443" s="273"/>
      <c r="CZ443" s="285"/>
      <c r="DA443" s="286"/>
      <c r="DB443" s="287"/>
    </row>
    <row r="444" ht="15.75" customHeight="1">
      <c r="A444" s="304"/>
      <c r="B444" s="265"/>
      <c r="C444" s="266"/>
      <c r="D444" s="266"/>
      <c r="E444" s="266"/>
      <c r="F444" s="267"/>
      <c r="G444" s="267"/>
      <c r="H444" s="267"/>
      <c r="I444" s="267"/>
      <c r="J444" s="267"/>
      <c r="K444" s="267"/>
      <c r="L444" s="267"/>
      <c r="M444" s="269"/>
      <c r="N444" s="269"/>
      <c r="O444" s="269"/>
      <c r="P444" s="269"/>
      <c r="Q444" s="269"/>
      <c r="R444" s="269"/>
      <c r="S444" s="271"/>
      <c r="T444" s="271"/>
      <c r="U444" s="271"/>
      <c r="V444" s="271"/>
      <c r="W444" s="271"/>
      <c r="X444" s="271"/>
      <c r="Y444" s="273"/>
      <c r="Z444" s="273"/>
      <c r="AA444" s="273"/>
      <c r="AB444" s="273"/>
      <c r="AC444" s="273"/>
      <c r="AD444" s="273"/>
      <c r="AE444" s="274"/>
      <c r="AF444" s="274"/>
      <c r="AG444" s="274"/>
      <c r="AH444" s="274"/>
      <c r="AI444" s="274"/>
      <c r="AJ444" s="274"/>
      <c r="AK444" s="275"/>
      <c r="AL444" s="275"/>
      <c r="AM444" s="275"/>
      <c r="AN444" s="275"/>
      <c r="AO444" s="275"/>
      <c r="AP444" s="275"/>
      <c r="AQ444" s="276"/>
      <c r="AR444" s="276"/>
      <c r="AS444" s="276"/>
      <c r="AT444" s="276"/>
      <c r="AU444" s="276"/>
      <c r="AV444" s="276"/>
      <c r="AW444" s="277"/>
      <c r="AX444" s="277"/>
      <c r="AY444" s="277"/>
      <c r="AZ444" s="277"/>
      <c r="BA444" s="277"/>
      <c r="BB444" s="277"/>
      <c r="BC444" s="278"/>
      <c r="BD444" s="278"/>
      <c r="BE444" s="278"/>
      <c r="BF444" s="278"/>
      <c r="BG444" s="278"/>
      <c r="BH444" s="278"/>
      <c r="BI444" s="279"/>
      <c r="BJ444" s="279"/>
      <c r="BK444" s="279"/>
      <c r="BL444" s="279"/>
      <c r="BM444" s="279"/>
      <c r="BN444" s="279"/>
      <c r="BO444" s="280"/>
      <c r="BP444" s="280"/>
      <c r="BQ444" s="280"/>
      <c r="BR444" s="280"/>
      <c r="BS444" s="280"/>
      <c r="BT444" s="280"/>
      <c r="BU444" s="281"/>
      <c r="BV444" s="281"/>
      <c r="BW444" s="281"/>
      <c r="BX444" s="281"/>
      <c r="BY444" s="281"/>
      <c r="BZ444" s="281"/>
      <c r="CA444" s="282"/>
      <c r="CB444" s="282"/>
      <c r="CC444" s="282"/>
      <c r="CD444" s="282"/>
      <c r="CE444" s="282"/>
      <c r="CF444" s="282"/>
      <c r="CG444" s="283"/>
      <c r="CH444" s="283"/>
      <c r="CI444" s="283"/>
      <c r="CJ444" s="283"/>
      <c r="CK444" s="283"/>
      <c r="CL444" s="283"/>
      <c r="CM444" s="284"/>
      <c r="CN444" s="284"/>
      <c r="CO444" s="284"/>
      <c r="CP444" s="284"/>
      <c r="CQ444" s="284"/>
      <c r="CR444" s="284"/>
      <c r="CS444" s="283"/>
      <c r="CT444" s="283"/>
      <c r="CU444" s="283"/>
      <c r="CV444" s="283"/>
      <c r="CW444" s="283"/>
      <c r="CX444" s="283"/>
      <c r="CY444" s="273"/>
      <c r="CZ444" s="285"/>
      <c r="DA444" s="286"/>
      <c r="DB444" s="287"/>
    </row>
    <row r="445" ht="15.75" customHeight="1">
      <c r="A445" s="304"/>
      <c r="B445" s="265"/>
      <c r="C445" s="266"/>
      <c r="D445" s="266"/>
      <c r="E445" s="266"/>
      <c r="F445" s="267"/>
      <c r="G445" s="267"/>
      <c r="H445" s="267"/>
      <c r="I445" s="267"/>
      <c r="J445" s="267"/>
      <c r="K445" s="267"/>
      <c r="L445" s="267"/>
      <c r="M445" s="269"/>
      <c r="N445" s="269"/>
      <c r="O445" s="269"/>
      <c r="P445" s="269"/>
      <c r="Q445" s="269"/>
      <c r="R445" s="269"/>
      <c r="S445" s="271"/>
      <c r="T445" s="271"/>
      <c r="U445" s="271"/>
      <c r="V445" s="271"/>
      <c r="W445" s="271"/>
      <c r="X445" s="271"/>
      <c r="Y445" s="273"/>
      <c r="Z445" s="273"/>
      <c r="AA445" s="273"/>
      <c r="AB445" s="273"/>
      <c r="AC445" s="273"/>
      <c r="AD445" s="273"/>
      <c r="AE445" s="274"/>
      <c r="AF445" s="274"/>
      <c r="AG445" s="274"/>
      <c r="AH445" s="274"/>
      <c r="AI445" s="274"/>
      <c r="AJ445" s="274"/>
      <c r="AK445" s="275"/>
      <c r="AL445" s="275"/>
      <c r="AM445" s="275"/>
      <c r="AN445" s="275"/>
      <c r="AO445" s="275"/>
      <c r="AP445" s="275"/>
      <c r="AQ445" s="276"/>
      <c r="AR445" s="276"/>
      <c r="AS445" s="276"/>
      <c r="AT445" s="276"/>
      <c r="AU445" s="276"/>
      <c r="AV445" s="276"/>
      <c r="AW445" s="277"/>
      <c r="AX445" s="277"/>
      <c r="AY445" s="277"/>
      <c r="AZ445" s="277"/>
      <c r="BA445" s="277"/>
      <c r="BB445" s="277"/>
      <c r="BC445" s="278"/>
      <c r="BD445" s="278"/>
      <c r="BE445" s="278"/>
      <c r="BF445" s="278"/>
      <c r="BG445" s="278"/>
      <c r="BH445" s="278"/>
      <c r="BI445" s="279"/>
      <c r="BJ445" s="279"/>
      <c r="BK445" s="279"/>
      <c r="BL445" s="279"/>
      <c r="BM445" s="279"/>
      <c r="BN445" s="279"/>
      <c r="BO445" s="280"/>
      <c r="BP445" s="280"/>
      <c r="BQ445" s="280"/>
      <c r="BR445" s="280"/>
      <c r="BS445" s="280"/>
      <c r="BT445" s="280"/>
      <c r="BU445" s="281"/>
      <c r="BV445" s="281"/>
      <c r="BW445" s="281"/>
      <c r="BX445" s="281"/>
      <c r="BY445" s="281"/>
      <c r="BZ445" s="281"/>
      <c r="CA445" s="282"/>
      <c r="CB445" s="282"/>
      <c r="CC445" s="282"/>
      <c r="CD445" s="282"/>
      <c r="CE445" s="282"/>
      <c r="CF445" s="282"/>
      <c r="CG445" s="283"/>
      <c r="CH445" s="283"/>
      <c r="CI445" s="283"/>
      <c r="CJ445" s="283"/>
      <c r="CK445" s="283"/>
      <c r="CL445" s="283"/>
      <c r="CM445" s="284"/>
      <c r="CN445" s="284"/>
      <c r="CO445" s="284"/>
      <c r="CP445" s="284"/>
      <c r="CQ445" s="284"/>
      <c r="CR445" s="284"/>
      <c r="CS445" s="283"/>
      <c r="CT445" s="283"/>
      <c r="CU445" s="283"/>
      <c r="CV445" s="283"/>
      <c r="CW445" s="283"/>
      <c r="CX445" s="283"/>
      <c r="CY445" s="273"/>
      <c r="CZ445" s="285"/>
      <c r="DA445" s="286"/>
      <c r="DB445" s="287"/>
    </row>
    <row r="446" ht="15.75" customHeight="1">
      <c r="A446" s="304"/>
      <c r="B446" s="265"/>
      <c r="C446" s="266"/>
      <c r="D446" s="266"/>
      <c r="E446" s="266"/>
      <c r="F446" s="267"/>
      <c r="G446" s="267"/>
      <c r="H446" s="267"/>
      <c r="I446" s="267"/>
      <c r="J446" s="267"/>
      <c r="K446" s="267"/>
      <c r="L446" s="267"/>
      <c r="M446" s="269"/>
      <c r="N446" s="269"/>
      <c r="O446" s="269"/>
      <c r="P446" s="269"/>
      <c r="Q446" s="269"/>
      <c r="R446" s="269"/>
      <c r="S446" s="271"/>
      <c r="T446" s="271"/>
      <c r="U446" s="271"/>
      <c r="V446" s="271"/>
      <c r="W446" s="271"/>
      <c r="X446" s="271"/>
      <c r="Y446" s="273"/>
      <c r="Z446" s="273"/>
      <c r="AA446" s="273"/>
      <c r="AB446" s="273"/>
      <c r="AC446" s="273"/>
      <c r="AD446" s="273"/>
      <c r="AE446" s="274"/>
      <c r="AF446" s="274"/>
      <c r="AG446" s="274"/>
      <c r="AH446" s="274"/>
      <c r="AI446" s="274"/>
      <c r="AJ446" s="274"/>
      <c r="AK446" s="275"/>
      <c r="AL446" s="275"/>
      <c r="AM446" s="275"/>
      <c r="AN446" s="275"/>
      <c r="AO446" s="275"/>
      <c r="AP446" s="275"/>
      <c r="AQ446" s="276"/>
      <c r="AR446" s="276"/>
      <c r="AS446" s="276"/>
      <c r="AT446" s="276"/>
      <c r="AU446" s="276"/>
      <c r="AV446" s="276"/>
      <c r="AW446" s="277"/>
      <c r="AX446" s="277"/>
      <c r="AY446" s="277"/>
      <c r="AZ446" s="277"/>
      <c r="BA446" s="277"/>
      <c r="BB446" s="277"/>
      <c r="BC446" s="278"/>
      <c r="BD446" s="278"/>
      <c r="BE446" s="278"/>
      <c r="BF446" s="278"/>
      <c r="BG446" s="278"/>
      <c r="BH446" s="278"/>
      <c r="BI446" s="279"/>
      <c r="BJ446" s="279"/>
      <c r="BK446" s="279"/>
      <c r="BL446" s="279"/>
      <c r="BM446" s="279"/>
      <c r="BN446" s="279"/>
      <c r="BO446" s="280"/>
      <c r="BP446" s="280"/>
      <c r="BQ446" s="280"/>
      <c r="BR446" s="280"/>
      <c r="BS446" s="280"/>
      <c r="BT446" s="280"/>
      <c r="BU446" s="281"/>
      <c r="BV446" s="281"/>
      <c r="BW446" s="281"/>
      <c r="BX446" s="281"/>
      <c r="BY446" s="281"/>
      <c r="BZ446" s="281"/>
      <c r="CA446" s="282"/>
      <c r="CB446" s="282"/>
      <c r="CC446" s="282"/>
      <c r="CD446" s="282"/>
      <c r="CE446" s="282"/>
      <c r="CF446" s="282"/>
      <c r="CG446" s="283"/>
      <c r="CH446" s="283"/>
      <c r="CI446" s="283"/>
      <c r="CJ446" s="283"/>
      <c r="CK446" s="283"/>
      <c r="CL446" s="283"/>
      <c r="CM446" s="284"/>
      <c r="CN446" s="284"/>
      <c r="CO446" s="284"/>
      <c r="CP446" s="284"/>
      <c r="CQ446" s="284"/>
      <c r="CR446" s="284"/>
      <c r="CS446" s="283"/>
      <c r="CT446" s="283"/>
      <c r="CU446" s="283"/>
      <c r="CV446" s="283"/>
      <c r="CW446" s="283"/>
      <c r="CX446" s="283"/>
      <c r="CY446" s="273"/>
      <c r="CZ446" s="285"/>
      <c r="DA446" s="286"/>
      <c r="DB446" s="287"/>
    </row>
    <row r="447" ht="15.75" customHeight="1">
      <c r="A447" s="304"/>
      <c r="B447" s="265"/>
      <c r="C447" s="266"/>
      <c r="D447" s="266"/>
      <c r="E447" s="266"/>
      <c r="F447" s="267"/>
      <c r="G447" s="267"/>
      <c r="H447" s="267"/>
      <c r="I447" s="267"/>
      <c r="J447" s="267"/>
      <c r="K447" s="267"/>
      <c r="L447" s="267"/>
      <c r="M447" s="269"/>
      <c r="N447" s="269"/>
      <c r="O447" s="269"/>
      <c r="P447" s="269"/>
      <c r="Q447" s="269"/>
      <c r="R447" s="269"/>
      <c r="S447" s="271"/>
      <c r="T447" s="271"/>
      <c r="U447" s="271"/>
      <c r="V447" s="271"/>
      <c r="W447" s="271"/>
      <c r="X447" s="271"/>
      <c r="Y447" s="273"/>
      <c r="Z447" s="273"/>
      <c r="AA447" s="273"/>
      <c r="AB447" s="273"/>
      <c r="AC447" s="273"/>
      <c r="AD447" s="273"/>
      <c r="AE447" s="274"/>
      <c r="AF447" s="274"/>
      <c r="AG447" s="274"/>
      <c r="AH447" s="274"/>
      <c r="AI447" s="274"/>
      <c r="AJ447" s="274"/>
      <c r="AK447" s="275"/>
      <c r="AL447" s="275"/>
      <c r="AM447" s="275"/>
      <c r="AN447" s="275"/>
      <c r="AO447" s="275"/>
      <c r="AP447" s="275"/>
      <c r="AQ447" s="276"/>
      <c r="AR447" s="276"/>
      <c r="AS447" s="276"/>
      <c r="AT447" s="276"/>
      <c r="AU447" s="276"/>
      <c r="AV447" s="276"/>
      <c r="AW447" s="277"/>
      <c r="AX447" s="277"/>
      <c r="AY447" s="277"/>
      <c r="AZ447" s="277"/>
      <c r="BA447" s="277"/>
      <c r="BB447" s="277"/>
      <c r="BC447" s="278"/>
      <c r="BD447" s="278"/>
      <c r="BE447" s="278"/>
      <c r="BF447" s="278"/>
      <c r="BG447" s="278"/>
      <c r="BH447" s="278"/>
      <c r="BI447" s="279"/>
      <c r="BJ447" s="279"/>
      <c r="BK447" s="279"/>
      <c r="BL447" s="279"/>
      <c r="BM447" s="279"/>
      <c r="BN447" s="279"/>
      <c r="BO447" s="280"/>
      <c r="BP447" s="280"/>
      <c r="BQ447" s="280"/>
      <c r="BR447" s="280"/>
      <c r="BS447" s="280"/>
      <c r="BT447" s="280"/>
      <c r="BU447" s="281"/>
      <c r="BV447" s="281"/>
      <c r="BW447" s="281"/>
      <c r="BX447" s="281"/>
      <c r="BY447" s="281"/>
      <c r="BZ447" s="281"/>
      <c r="CA447" s="282"/>
      <c r="CB447" s="282"/>
      <c r="CC447" s="282"/>
      <c r="CD447" s="282"/>
      <c r="CE447" s="282"/>
      <c r="CF447" s="282"/>
      <c r="CG447" s="283"/>
      <c r="CH447" s="283"/>
      <c r="CI447" s="283"/>
      <c r="CJ447" s="283"/>
      <c r="CK447" s="283"/>
      <c r="CL447" s="283"/>
      <c r="CM447" s="284"/>
      <c r="CN447" s="284"/>
      <c r="CO447" s="284"/>
      <c r="CP447" s="284"/>
      <c r="CQ447" s="284"/>
      <c r="CR447" s="284"/>
      <c r="CS447" s="283"/>
      <c r="CT447" s="283"/>
      <c r="CU447" s="283"/>
      <c r="CV447" s="283"/>
      <c r="CW447" s="283"/>
      <c r="CX447" s="283"/>
      <c r="CY447" s="273"/>
      <c r="CZ447" s="285"/>
      <c r="DA447" s="286"/>
      <c r="DB447" s="287"/>
    </row>
    <row r="448" ht="15.75" customHeight="1">
      <c r="A448" s="304"/>
      <c r="B448" s="265"/>
      <c r="C448" s="266"/>
      <c r="D448" s="266"/>
      <c r="E448" s="266"/>
      <c r="F448" s="267"/>
      <c r="G448" s="267"/>
      <c r="H448" s="267"/>
      <c r="I448" s="267"/>
      <c r="J448" s="267"/>
      <c r="K448" s="267"/>
      <c r="L448" s="267"/>
      <c r="M448" s="269"/>
      <c r="N448" s="269"/>
      <c r="O448" s="269"/>
      <c r="P448" s="269"/>
      <c r="Q448" s="269"/>
      <c r="R448" s="269"/>
      <c r="S448" s="271"/>
      <c r="T448" s="271"/>
      <c r="U448" s="271"/>
      <c r="V448" s="271"/>
      <c r="W448" s="271"/>
      <c r="X448" s="271"/>
      <c r="Y448" s="273"/>
      <c r="Z448" s="273"/>
      <c r="AA448" s="273"/>
      <c r="AB448" s="273"/>
      <c r="AC448" s="273"/>
      <c r="AD448" s="273"/>
      <c r="AE448" s="274"/>
      <c r="AF448" s="274"/>
      <c r="AG448" s="274"/>
      <c r="AH448" s="274"/>
      <c r="AI448" s="274"/>
      <c r="AJ448" s="274"/>
      <c r="AK448" s="275"/>
      <c r="AL448" s="275"/>
      <c r="AM448" s="275"/>
      <c r="AN448" s="275"/>
      <c r="AO448" s="275"/>
      <c r="AP448" s="275"/>
      <c r="AQ448" s="276"/>
      <c r="AR448" s="276"/>
      <c r="AS448" s="276"/>
      <c r="AT448" s="276"/>
      <c r="AU448" s="276"/>
      <c r="AV448" s="276"/>
      <c r="AW448" s="277"/>
      <c r="AX448" s="277"/>
      <c r="AY448" s="277"/>
      <c r="AZ448" s="277"/>
      <c r="BA448" s="277"/>
      <c r="BB448" s="277"/>
      <c r="BC448" s="278"/>
      <c r="BD448" s="278"/>
      <c r="BE448" s="278"/>
      <c r="BF448" s="278"/>
      <c r="BG448" s="278"/>
      <c r="BH448" s="278"/>
      <c r="BI448" s="279"/>
      <c r="BJ448" s="279"/>
      <c r="BK448" s="279"/>
      <c r="BL448" s="279"/>
      <c r="BM448" s="279"/>
      <c r="BN448" s="279"/>
      <c r="BO448" s="280"/>
      <c r="BP448" s="280"/>
      <c r="BQ448" s="280"/>
      <c r="BR448" s="280"/>
      <c r="BS448" s="280"/>
      <c r="BT448" s="280"/>
      <c r="BU448" s="281"/>
      <c r="BV448" s="281"/>
      <c r="BW448" s="281"/>
      <c r="BX448" s="281"/>
      <c r="BY448" s="281"/>
      <c r="BZ448" s="281"/>
      <c r="CA448" s="282"/>
      <c r="CB448" s="282"/>
      <c r="CC448" s="282"/>
      <c r="CD448" s="282"/>
      <c r="CE448" s="282"/>
      <c r="CF448" s="282"/>
      <c r="CG448" s="283"/>
      <c r="CH448" s="283"/>
      <c r="CI448" s="283"/>
      <c r="CJ448" s="283"/>
      <c r="CK448" s="283"/>
      <c r="CL448" s="283"/>
      <c r="CM448" s="284"/>
      <c r="CN448" s="284"/>
      <c r="CO448" s="284"/>
      <c r="CP448" s="284"/>
      <c r="CQ448" s="284"/>
      <c r="CR448" s="284"/>
      <c r="CS448" s="283"/>
      <c r="CT448" s="283"/>
      <c r="CU448" s="283"/>
      <c r="CV448" s="283"/>
      <c r="CW448" s="283"/>
      <c r="CX448" s="283"/>
      <c r="CY448" s="273"/>
      <c r="CZ448" s="285"/>
      <c r="DA448" s="286"/>
      <c r="DB448" s="287"/>
    </row>
    <row r="449" ht="15.75" customHeight="1">
      <c r="A449" s="304"/>
      <c r="B449" s="265"/>
      <c r="C449" s="266"/>
      <c r="D449" s="266"/>
      <c r="E449" s="266"/>
      <c r="F449" s="267"/>
      <c r="G449" s="267"/>
      <c r="H449" s="267"/>
      <c r="I449" s="267"/>
      <c r="J449" s="267"/>
      <c r="K449" s="267"/>
      <c r="L449" s="267"/>
      <c r="M449" s="269"/>
      <c r="N449" s="269"/>
      <c r="O449" s="269"/>
      <c r="P449" s="269"/>
      <c r="Q449" s="269"/>
      <c r="R449" s="269"/>
      <c r="S449" s="271"/>
      <c r="T449" s="271"/>
      <c r="U449" s="271"/>
      <c r="V449" s="271"/>
      <c r="W449" s="271"/>
      <c r="X449" s="271"/>
      <c r="Y449" s="273"/>
      <c r="Z449" s="273"/>
      <c r="AA449" s="273"/>
      <c r="AB449" s="273"/>
      <c r="AC449" s="273"/>
      <c r="AD449" s="273"/>
      <c r="AE449" s="274"/>
      <c r="AF449" s="274"/>
      <c r="AG449" s="274"/>
      <c r="AH449" s="274"/>
      <c r="AI449" s="274"/>
      <c r="AJ449" s="274"/>
      <c r="AK449" s="275"/>
      <c r="AL449" s="275"/>
      <c r="AM449" s="275"/>
      <c r="AN449" s="275"/>
      <c r="AO449" s="275"/>
      <c r="AP449" s="275"/>
      <c r="AQ449" s="276"/>
      <c r="AR449" s="276"/>
      <c r="AS449" s="276"/>
      <c r="AT449" s="276"/>
      <c r="AU449" s="276"/>
      <c r="AV449" s="276"/>
      <c r="AW449" s="277"/>
      <c r="AX449" s="277"/>
      <c r="AY449" s="277"/>
      <c r="AZ449" s="277"/>
      <c r="BA449" s="277"/>
      <c r="BB449" s="277"/>
      <c r="BC449" s="278"/>
      <c r="BD449" s="278"/>
      <c r="BE449" s="278"/>
      <c r="BF449" s="278"/>
      <c r="BG449" s="278"/>
      <c r="BH449" s="278"/>
      <c r="BI449" s="279"/>
      <c r="BJ449" s="279"/>
      <c r="BK449" s="279"/>
      <c r="BL449" s="279"/>
      <c r="BM449" s="279"/>
      <c r="BN449" s="279"/>
      <c r="BO449" s="280"/>
      <c r="BP449" s="280"/>
      <c r="BQ449" s="280"/>
      <c r="BR449" s="280"/>
      <c r="BS449" s="280"/>
      <c r="BT449" s="280"/>
      <c r="BU449" s="281"/>
      <c r="BV449" s="281"/>
      <c r="BW449" s="281"/>
      <c r="BX449" s="281"/>
      <c r="BY449" s="281"/>
      <c r="BZ449" s="281"/>
      <c r="CA449" s="282"/>
      <c r="CB449" s="282"/>
      <c r="CC449" s="282"/>
      <c r="CD449" s="282"/>
      <c r="CE449" s="282"/>
      <c r="CF449" s="282"/>
      <c r="CG449" s="283"/>
      <c r="CH449" s="283"/>
      <c r="CI449" s="283"/>
      <c r="CJ449" s="283"/>
      <c r="CK449" s="283"/>
      <c r="CL449" s="283"/>
      <c r="CM449" s="284"/>
      <c r="CN449" s="284"/>
      <c r="CO449" s="284"/>
      <c r="CP449" s="284"/>
      <c r="CQ449" s="284"/>
      <c r="CR449" s="284"/>
      <c r="CS449" s="283"/>
      <c r="CT449" s="283"/>
      <c r="CU449" s="283"/>
      <c r="CV449" s="283"/>
      <c r="CW449" s="283"/>
      <c r="CX449" s="283"/>
      <c r="CY449" s="273"/>
      <c r="CZ449" s="285"/>
      <c r="DA449" s="286"/>
      <c r="DB449" s="287"/>
    </row>
    <row r="450" ht="15.75" customHeight="1">
      <c r="A450" s="304"/>
      <c r="B450" s="265"/>
      <c r="C450" s="266"/>
      <c r="D450" s="266"/>
      <c r="E450" s="266"/>
      <c r="F450" s="267"/>
      <c r="G450" s="267"/>
      <c r="H450" s="267"/>
      <c r="I450" s="267"/>
      <c r="J450" s="267"/>
      <c r="K450" s="267"/>
      <c r="L450" s="267"/>
      <c r="M450" s="269"/>
      <c r="N450" s="269"/>
      <c r="O450" s="269"/>
      <c r="P450" s="269"/>
      <c r="Q450" s="269"/>
      <c r="R450" s="269"/>
      <c r="S450" s="271"/>
      <c r="T450" s="271"/>
      <c r="U450" s="271"/>
      <c r="V450" s="271"/>
      <c r="W450" s="271"/>
      <c r="X450" s="271"/>
      <c r="Y450" s="273"/>
      <c r="Z450" s="273"/>
      <c r="AA450" s="273"/>
      <c r="AB450" s="273"/>
      <c r="AC450" s="273"/>
      <c r="AD450" s="273"/>
      <c r="AE450" s="274"/>
      <c r="AF450" s="274"/>
      <c r="AG450" s="274"/>
      <c r="AH450" s="274"/>
      <c r="AI450" s="274"/>
      <c r="AJ450" s="274"/>
      <c r="AK450" s="275"/>
      <c r="AL450" s="275"/>
      <c r="AM450" s="275"/>
      <c r="AN450" s="275"/>
      <c r="AO450" s="275"/>
      <c r="AP450" s="275"/>
      <c r="AQ450" s="276"/>
      <c r="AR450" s="276"/>
      <c r="AS450" s="276"/>
      <c r="AT450" s="276"/>
      <c r="AU450" s="276"/>
      <c r="AV450" s="276"/>
      <c r="AW450" s="277"/>
      <c r="AX450" s="277"/>
      <c r="AY450" s="277"/>
      <c r="AZ450" s="277"/>
      <c r="BA450" s="277"/>
      <c r="BB450" s="277"/>
      <c r="BC450" s="278"/>
      <c r="BD450" s="278"/>
      <c r="BE450" s="278"/>
      <c r="BF450" s="278"/>
      <c r="BG450" s="278"/>
      <c r="BH450" s="278"/>
      <c r="BI450" s="279"/>
      <c r="BJ450" s="279"/>
      <c r="BK450" s="279"/>
      <c r="BL450" s="279"/>
      <c r="BM450" s="279"/>
      <c r="BN450" s="279"/>
      <c r="BO450" s="280"/>
      <c r="BP450" s="280"/>
      <c r="BQ450" s="280"/>
      <c r="BR450" s="280"/>
      <c r="BS450" s="280"/>
      <c r="BT450" s="280"/>
      <c r="BU450" s="281"/>
      <c r="BV450" s="281"/>
      <c r="BW450" s="281"/>
      <c r="BX450" s="281"/>
      <c r="BY450" s="281"/>
      <c r="BZ450" s="281"/>
      <c r="CA450" s="282"/>
      <c r="CB450" s="282"/>
      <c r="CC450" s="282"/>
      <c r="CD450" s="282"/>
      <c r="CE450" s="282"/>
      <c r="CF450" s="282"/>
      <c r="CG450" s="283"/>
      <c r="CH450" s="283"/>
      <c r="CI450" s="283"/>
      <c r="CJ450" s="283"/>
      <c r="CK450" s="283"/>
      <c r="CL450" s="283"/>
      <c r="CM450" s="284"/>
      <c r="CN450" s="284"/>
      <c r="CO450" s="284"/>
      <c r="CP450" s="284"/>
      <c r="CQ450" s="284"/>
      <c r="CR450" s="284"/>
      <c r="CS450" s="283"/>
      <c r="CT450" s="283"/>
      <c r="CU450" s="283"/>
      <c r="CV450" s="283"/>
      <c r="CW450" s="283"/>
      <c r="CX450" s="283"/>
      <c r="CY450" s="273"/>
      <c r="CZ450" s="285"/>
      <c r="DA450" s="286"/>
      <c r="DB450" s="287"/>
    </row>
    <row r="451" ht="15.75" customHeight="1">
      <c r="A451" s="304"/>
      <c r="B451" s="265"/>
      <c r="C451" s="266"/>
      <c r="D451" s="266"/>
      <c r="E451" s="266"/>
      <c r="F451" s="267"/>
      <c r="G451" s="267"/>
      <c r="H451" s="267"/>
      <c r="I451" s="267"/>
      <c r="J451" s="267"/>
      <c r="K451" s="267"/>
      <c r="L451" s="267"/>
      <c r="M451" s="269"/>
      <c r="N451" s="269"/>
      <c r="O451" s="269"/>
      <c r="P451" s="269"/>
      <c r="Q451" s="269"/>
      <c r="R451" s="269"/>
      <c r="S451" s="271"/>
      <c r="T451" s="271"/>
      <c r="U451" s="271"/>
      <c r="V451" s="271"/>
      <c r="W451" s="271"/>
      <c r="X451" s="271"/>
      <c r="Y451" s="273"/>
      <c r="Z451" s="273"/>
      <c r="AA451" s="273"/>
      <c r="AB451" s="273"/>
      <c r="AC451" s="273"/>
      <c r="AD451" s="273"/>
      <c r="AE451" s="274"/>
      <c r="AF451" s="274"/>
      <c r="AG451" s="274"/>
      <c r="AH451" s="274"/>
      <c r="AI451" s="274"/>
      <c r="AJ451" s="274"/>
      <c r="AK451" s="275"/>
      <c r="AL451" s="275"/>
      <c r="AM451" s="275"/>
      <c r="AN451" s="275"/>
      <c r="AO451" s="275"/>
      <c r="AP451" s="275"/>
      <c r="AQ451" s="276"/>
      <c r="AR451" s="276"/>
      <c r="AS451" s="276"/>
      <c r="AT451" s="276"/>
      <c r="AU451" s="276"/>
      <c r="AV451" s="276"/>
      <c r="AW451" s="277"/>
      <c r="AX451" s="277"/>
      <c r="AY451" s="277"/>
      <c r="AZ451" s="277"/>
      <c r="BA451" s="277"/>
      <c r="BB451" s="277"/>
      <c r="BC451" s="278"/>
      <c r="BD451" s="278"/>
      <c r="BE451" s="278"/>
      <c r="BF451" s="278"/>
      <c r="BG451" s="278"/>
      <c r="BH451" s="278"/>
      <c r="BI451" s="279"/>
      <c r="BJ451" s="279"/>
      <c r="BK451" s="279"/>
      <c r="BL451" s="279"/>
      <c r="BM451" s="279"/>
      <c r="BN451" s="279"/>
      <c r="BO451" s="280"/>
      <c r="BP451" s="280"/>
      <c r="BQ451" s="280"/>
      <c r="BR451" s="280"/>
      <c r="BS451" s="280"/>
      <c r="BT451" s="280"/>
      <c r="BU451" s="281"/>
      <c r="BV451" s="281"/>
      <c r="BW451" s="281"/>
      <c r="BX451" s="281"/>
      <c r="BY451" s="281"/>
      <c r="BZ451" s="281"/>
      <c r="CA451" s="282"/>
      <c r="CB451" s="282"/>
      <c r="CC451" s="282"/>
      <c r="CD451" s="282"/>
      <c r="CE451" s="282"/>
      <c r="CF451" s="282"/>
      <c r="CG451" s="283"/>
      <c r="CH451" s="283"/>
      <c r="CI451" s="283"/>
      <c r="CJ451" s="283"/>
      <c r="CK451" s="283"/>
      <c r="CL451" s="283"/>
      <c r="CM451" s="284"/>
      <c r="CN451" s="284"/>
      <c r="CO451" s="284"/>
      <c r="CP451" s="284"/>
      <c r="CQ451" s="284"/>
      <c r="CR451" s="284"/>
      <c r="CS451" s="283"/>
      <c r="CT451" s="283"/>
      <c r="CU451" s="283"/>
      <c r="CV451" s="283"/>
      <c r="CW451" s="283"/>
      <c r="CX451" s="283"/>
      <c r="CY451" s="273"/>
      <c r="CZ451" s="285"/>
      <c r="DA451" s="286"/>
      <c r="DB451" s="287"/>
    </row>
    <row r="452" ht="15.75" customHeight="1">
      <c r="A452" s="304"/>
      <c r="B452" s="265"/>
      <c r="C452" s="266"/>
      <c r="D452" s="266"/>
      <c r="E452" s="266"/>
      <c r="F452" s="267"/>
      <c r="G452" s="267"/>
      <c r="H452" s="267"/>
      <c r="I452" s="267"/>
      <c r="J452" s="267"/>
      <c r="K452" s="267"/>
      <c r="L452" s="267"/>
      <c r="M452" s="269"/>
      <c r="N452" s="269"/>
      <c r="O452" s="269"/>
      <c r="P452" s="269"/>
      <c r="Q452" s="269"/>
      <c r="R452" s="269"/>
      <c r="S452" s="271"/>
      <c r="T452" s="271"/>
      <c r="U452" s="271"/>
      <c r="V452" s="271"/>
      <c r="W452" s="271"/>
      <c r="X452" s="271"/>
      <c r="Y452" s="273"/>
      <c r="Z452" s="273"/>
      <c r="AA452" s="273"/>
      <c r="AB452" s="273"/>
      <c r="AC452" s="273"/>
      <c r="AD452" s="273"/>
      <c r="AE452" s="274"/>
      <c r="AF452" s="274"/>
      <c r="AG452" s="274"/>
      <c r="AH452" s="274"/>
      <c r="AI452" s="274"/>
      <c r="AJ452" s="274"/>
      <c r="AK452" s="275"/>
      <c r="AL452" s="275"/>
      <c r="AM452" s="275"/>
      <c r="AN452" s="275"/>
      <c r="AO452" s="275"/>
      <c r="AP452" s="275"/>
      <c r="AQ452" s="276"/>
      <c r="AR452" s="276"/>
      <c r="AS452" s="276"/>
      <c r="AT452" s="276"/>
      <c r="AU452" s="276"/>
      <c r="AV452" s="276"/>
      <c r="AW452" s="277"/>
      <c r="AX452" s="277"/>
      <c r="AY452" s="277"/>
      <c r="AZ452" s="277"/>
      <c r="BA452" s="277"/>
      <c r="BB452" s="277"/>
      <c r="BC452" s="278"/>
      <c r="BD452" s="278"/>
      <c r="BE452" s="278"/>
      <c r="BF452" s="278"/>
      <c r="BG452" s="278"/>
      <c r="BH452" s="278"/>
      <c r="BI452" s="279"/>
      <c r="BJ452" s="279"/>
      <c r="BK452" s="279"/>
      <c r="BL452" s="279"/>
      <c r="BM452" s="279"/>
      <c r="BN452" s="279"/>
      <c r="BO452" s="280"/>
      <c r="BP452" s="280"/>
      <c r="BQ452" s="280"/>
      <c r="BR452" s="280"/>
      <c r="BS452" s="280"/>
      <c r="BT452" s="280"/>
      <c r="BU452" s="281"/>
      <c r="BV452" s="281"/>
      <c r="BW452" s="281"/>
      <c r="BX452" s="281"/>
      <c r="BY452" s="281"/>
      <c r="BZ452" s="281"/>
      <c r="CA452" s="282"/>
      <c r="CB452" s="282"/>
      <c r="CC452" s="282"/>
      <c r="CD452" s="282"/>
      <c r="CE452" s="282"/>
      <c r="CF452" s="282"/>
      <c r="CG452" s="283"/>
      <c r="CH452" s="283"/>
      <c r="CI452" s="283"/>
      <c r="CJ452" s="283"/>
      <c r="CK452" s="283"/>
      <c r="CL452" s="283"/>
      <c r="CM452" s="284"/>
      <c r="CN452" s="284"/>
      <c r="CO452" s="284"/>
      <c r="CP452" s="284"/>
      <c r="CQ452" s="284"/>
      <c r="CR452" s="284"/>
      <c r="CS452" s="283"/>
      <c r="CT452" s="283"/>
      <c r="CU452" s="283"/>
      <c r="CV452" s="283"/>
      <c r="CW452" s="283"/>
      <c r="CX452" s="283"/>
      <c r="CY452" s="273"/>
      <c r="CZ452" s="285"/>
      <c r="DA452" s="286"/>
      <c r="DB452" s="287"/>
    </row>
    <row r="453" ht="15.75" customHeight="1">
      <c r="A453" s="304"/>
      <c r="B453" s="265"/>
      <c r="C453" s="266"/>
      <c r="D453" s="266"/>
      <c r="E453" s="266"/>
      <c r="F453" s="267"/>
      <c r="G453" s="267"/>
      <c r="H453" s="267"/>
      <c r="I453" s="267"/>
      <c r="J453" s="267"/>
      <c r="K453" s="267"/>
      <c r="L453" s="267"/>
      <c r="M453" s="269"/>
      <c r="N453" s="269"/>
      <c r="O453" s="269"/>
      <c r="P453" s="269"/>
      <c r="Q453" s="269"/>
      <c r="R453" s="269"/>
      <c r="S453" s="271"/>
      <c r="T453" s="271"/>
      <c r="U453" s="271"/>
      <c r="V453" s="271"/>
      <c r="W453" s="271"/>
      <c r="X453" s="271"/>
      <c r="Y453" s="273"/>
      <c r="Z453" s="273"/>
      <c r="AA453" s="273"/>
      <c r="AB453" s="273"/>
      <c r="AC453" s="273"/>
      <c r="AD453" s="273"/>
      <c r="AE453" s="274"/>
      <c r="AF453" s="274"/>
      <c r="AG453" s="274"/>
      <c r="AH453" s="274"/>
      <c r="AI453" s="274"/>
      <c r="AJ453" s="274"/>
      <c r="AK453" s="275"/>
      <c r="AL453" s="275"/>
      <c r="AM453" s="275"/>
      <c r="AN453" s="275"/>
      <c r="AO453" s="275"/>
      <c r="AP453" s="275"/>
      <c r="AQ453" s="276"/>
      <c r="AR453" s="276"/>
      <c r="AS453" s="276"/>
      <c r="AT453" s="276"/>
      <c r="AU453" s="276"/>
      <c r="AV453" s="276"/>
      <c r="AW453" s="277"/>
      <c r="AX453" s="277"/>
      <c r="AY453" s="277"/>
      <c r="AZ453" s="277"/>
      <c r="BA453" s="277"/>
      <c r="BB453" s="277"/>
      <c r="BC453" s="278"/>
      <c r="BD453" s="278"/>
      <c r="BE453" s="278"/>
      <c r="BF453" s="278"/>
      <c r="BG453" s="278"/>
      <c r="BH453" s="278"/>
      <c r="BI453" s="279"/>
      <c r="BJ453" s="279"/>
      <c r="BK453" s="279"/>
      <c r="BL453" s="279"/>
      <c r="BM453" s="279"/>
      <c r="BN453" s="279"/>
      <c r="BO453" s="280"/>
      <c r="BP453" s="280"/>
      <c r="BQ453" s="280"/>
      <c r="BR453" s="280"/>
      <c r="BS453" s="280"/>
      <c r="BT453" s="280"/>
      <c r="BU453" s="281"/>
      <c r="BV453" s="281"/>
      <c r="BW453" s="281"/>
      <c r="BX453" s="281"/>
      <c r="BY453" s="281"/>
      <c r="BZ453" s="281"/>
      <c r="CA453" s="282"/>
      <c r="CB453" s="282"/>
      <c r="CC453" s="282"/>
      <c r="CD453" s="282"/>
      <c r="CE453" s="282"/>
      <c r="CF453" s="282"/>
      <c r="CG453" s="283"/>
      <c r="CH453" s="283"/>
      <c r="CI453" s="283"/>
      <c r="CJ453" s="283"/>
      <c r="CK453" s="283"/>
      <c r="CL453" s="283"/>
      <c r="CM453" s="284"/>
      <c r="CN453" s="284"/>
      <c r="CO453" s="284"/>
      <c r="CP453" s="284"/>
      <c r="CQ453" s="284"/>
      <c r="CR453" s="284"/>
      <c r="CS453" s="283"/>
      <c r="CT453" s="283"/>
      <c r="CU453" s="283"/>
      <c r="CV453" s="283"/>
      <c r="CW453" s="283"/>
      <c r="CX453" s="283"/>
      <c r="CY453" s="273"/>
      <c r="CZ453" s="285"/>
      <c r="DA453" s="286"/>
      <c r="DB453" s="287"/>
    </row>
    <row r="454" ht="15.75" customHeight="1">
      <c r="A454" s="304"/>
      <c r="B454" s="265"/>
      <c r="C454" s="266"/>
      <c r="D454" s="266"/>
      <c r="E454" s="266"/>
      <c r="F454" s="267"/>
      <c r="G454" s="267"/>
      <c r="H454" s="267"/>
      <c r="I454" s="267"/>
      <c r="J454" s="267"/>
      <c r="K454" s="267"/>
      <c r="L454" s="267"/>
      <c r="M454" s="269"/>
      <c r="N454" s="269"/>
      <c r="O454" s="269"/>
      <c r="P454" s="269"/>
      <c r="Q454" s="269"/>
      <c r="R454" s="269"/>
      <c r="S454" s="271"/>
      <c r="T454" s="271"/>
      <c r="U454" s="271"/>
      <c r="V454" s="271"/>
      <c r="W454" s="271"/>
      <c r="X454" s="271"/>
      <c r="Y454" s="273"/>
      <c r="Z454" s="273"/>
      <c r="AA454" s="273"/>
      <c r="AB454" s="273"/>
      <c r="AC454" s="273"/>
      <c r="AD454" s="273"/>
      <c r="AE454" s="274"/>
      <c r="AF454" s="274"/>
      <c r="AG454" s="274"/>
      <c r="AH454" s="274"/>
      <c r="AI454" s="274"/>
      <c r="AJ454" s="274"/>
      <c r="AK454" s="275"/>
      <c r="AL454" s="275"/>
      <c r="AM454" s="275"/>
      <c r="AN454" s="275"/>
      <c r="AO454" s="275"/>
      <c r="AP454" s="275"/>
      <c r="AQ454" s="276"/>
      <c r="AR454" s="276"/>
      <c r="AS454" s="276"/>
      <c r="AT454" s="276"/>
      <c r="AU454" s="276"/>
      <c r="AV454" s="276"/>
      <c r="AW454" s="277"/>
      <c r="AX454" s="277"/>
      <c r="AY454" s="277"/>
      <c r="AZ454" s="277"/>
      <c r="BA454" s="277"/>
      <c r="BB454" s="277"/>
      <c r="BC454" s="278"/>
      <c r="BD454" s="278"/>
      <c r="BE454" s="278"/>
      <c r="BF454" s="278"/>
      <c r="BG454" s="278"/>
      <c r="BH454" s="278"/>
      <c r="BI454" s="279"/>
      <c r="BJ454" s="279"/>
      <c r="BK454" s="279"/>
      <c r="BL454" s="279"/>
      <c r="BM454" s="279"/>
      <c r="BN454" s="279"/>
      <c r="BO454" s="280"/>
      <c r="BP454" s="280"/>
      <c r="BQ454" s="280"/>
      <c r="BR454" s="280"/>
      <c r="BS454" s="280"/>
      <c r="BT454" s="280"/>
      <c r="BU454" s="281"/>
      <c r="BV454" s="281"/>
      <c r="BW454" s="281"/>
      <c r="BX454" s="281"/>
      <c r="BY454" s="281"/>
      <c r="BZ454" s="281"/>
      <c r="CA454" s="282"/>
      <c r="CB454" s="282"/>
      <c r="CC454" s="282"/>
      <c r="CD454" s="282"/>
      <c r="CE454" s="282"/>
      <c r="CF454" s="282"/>
      <c r="CG454" s="283"/>
      <c r="CH454" s="283"/>
      <c r="CI454" s="283"/>
      <c r="CJ454" s="283"/>
      <c r="CK454" s="283"/>
      <c r="CL454" s="283"/>
      <c r="CM454" s="284"/>
      <c r="CN454" s="284"/>
      <c r="CO454" s="284"/>
      <c r="CP454" s="284"/>
      <c r="CQ454" s="284"/>
      <c r="CR454" s="284"/>
      <c r="CS454" s="283"/>
      <c r="CT454" s="283"/>
      <c r="CU454" s="283"/>
      <c r="CV454" s="283"/>
      <c r="CW454" s="283"/>
      <c r="CX454" s="283"/>
      <c r="CY454" s="273"/>
      <c r="CZ454" s="285"/>
      <c r="DA454" s="286"/>
      <c r="DB454" s="287"/>
    </row>
    <row r="455" ht="15.75" customHeight="1">
      <c r="A455" s="304"/>
      <c r="B455" s="265"/>
      <c r="C455" s="266"/>
      <c r="D455" s="266"/>
      <c r="E455" s="266"/>
      <c r="F455" s="267"/>
      <c r="G455" s="267"/>
      <c r="H455" s="267"/>
      <c r="I455" s="267"/>
      <c r="J455" s="267"/>
      <c r="K455" s="267"/>
      <c r="L455" s="267"/>
      <c r="M455" s="269"/>
      <c r="N455" s="269"/>
      <c r="O455" s="269"/>
      <c r="P455" s="269"/>
      <c r="Q455" s="269"/>
      <c r="R455" s="269"/>
      <c r="S455" s="271"/>
      <c r="T455" s="271"/>
      <c r="U455" s="271"/>
      <c r="V455" s="271"/>
      <c r="W455" s="271"/>
      <c r="X455" s="271"/>
      <c r="Y455" s="273"/>
      <c r="Z455" s="273"/>
      <c r="AA455" s="273"/>
      <c r="AB455" s="273"/>
      <c r="AC455" s="273"/>
      <c r="AD455" s="273"/>
      <c r="AE455" s="274"/>
      <c r="AF455" s="274"/>
      <c r="AG455" s="274"/>
      <c r="AH455" s="274"/>
      <c r="AI455" s="274"/>
      <c r="AJ455" s="274"/>
      <c r="AK455" s="275"/>
      <c r="AL455" s="275"/>
      <c r="AM455" s="275"/>
      <c r="AN455" s="275"/>
      <c r="AO455" s="275"/>
      <c r="AP455" s="275"/>
      <c r="AQ455" s="276"/>
      <c r="AR455" s="276"/>
      <c r="AS455" s="276"/>
      <c r="AT455" s="276"/>
      <c r="AU455" s="276"/>
      <c r="AV455" s="276"/>
      <c r="AW455" s="277"/>
      <c r="AX455" s="277"/>
      <c r="AY455" s="277"/>
      <c r="AZ455" s="277"/>
      <c r="BA455" s="277"/>
      <c r="BB455" s="277"/>
      <c r="BC455" s="278"/>
      <c r="BD455" s="278"/>
      <c r="BE455" s="278"/>
      <c r="BF455" s="278"/>
      <c r="BG455" s="278"/>
      <c r="BH455" s="278"/>
      <c r="BI455" s="279"/>
      <c r="BJ455" s="279"/>
      <c r="BK455" s="279"/>
      <c r="BL455" s="279"/>
      <c r="BM455" s="279"/>
      <c r="BN455" s="279"/>
      <c r="BO455" s="280"/>
      <c r="BP455" s="280"/>
      <c r="BQ455" s="280"/>
      <c r="BR455" s="280"/>
      <c r="BS455" s="280"/>
      <c r="BT455" s="280"/>
      <c r="BU455" s="281"/>
      <c r="BV455" s="281"/>
      <c r="BW455" s="281"/>
      <c r="BX455" s="281"/>
      <c r="BY455" s="281"/>
      <c r="BZ455" s="281"/>
      <c r="CA455" s="282"/>
      <c r="CB455" s="282"/>
      <c r="CC455" s="282"/>
      <c r="CD455" s="282"/>
      <c r="CE455" s="282"/>
      <c r="CF455" s="282"/>
      <c r="CG455" s="283"/>
      <c r="CH455" s="283"/>
      <c r="CI455" s="283"/>
      <c r="CJ455" s="283"/>
      <c r="CK455" s="283"/>
      <c r="CL455" s="283"/>
      <c r="CM455" s="284"/>
      <c r="CN455" s="284"/>
      <c r="CO455" s="284"/>
      <c r="CP455" s="284"/>
      <c r="CQ455" s="284"/>
      <c r="CR455" s="284"/>
      <c r="CS455" s="283"/>
      <c r="CT455" s="283"/>
      <c r="CU455" s="283"/>
      <c r="CV455" s="283"/>
      <c r="CW455" s="283"/>
      <c r="CX455" s="283"/>
      <c r="CY455" s="273"/>
      <c r="CZ455" s="285"/>
      <c r="DA455" s="286"/>
      <c r="DB455" s="287"/>
    </row>
    <row r="456" ht="15.75" customHeight="1">
      <c r="A456" s="304"/>
      <c r="B456" s="265"/>
      <c r="C456" s="266"/>
      <c r="D456" s="266"/>
      <c r="E456" s="266"/>
      <c r="F456" s="267"/>
      <c r="G456" s="267"/>
      <c r="H456" s="267"/>
      <c r="I456" s="267"/>
      <c r="J456" s="267"/>
      <c r="K456" s="267"/>
      <c r="L456" s="267"/>
      <c r="M456" s="269"/>
      <c r="N456" s="269"/>
      <c r="O456" s="269"/>
      <c r="P456" s="269"/>
      <c r="Q456" s="269"/>
      <c r="R456" s="269"/>
      <c r="S456" s="271"/>
      <c r="T456" s="271"/>
      <c r="U456" s="271"/>
      <c r="V456" s="271"/>
      <c r="W456" s="271"/>
      <c r="X456" s="271"/>
      <c r="Y456" s="273"/>
      <c r="Z456" s="273"/>
      <c r="AA456" s="273"/>
      <c r="AB456" s="273"/>
      <c r="AC456" s="273"/>
      <c r="AD456" s="273"/>
      <c r="AE456" s="274"/>
      <c r="AF456" s="274"/>
      <c r="AG456" s="274"/>
      <c r="AH456" s="274"/>
      <c r="AI456" s="274"/>
      <c r="AJ456" s="274"/>
      <c r="AK456" s="275"/>
      <c r="AL456" s="275"/>
      <c r="AM456" s="275"/>
      <c r="AN456" s="275"/>
      <c r="AO456" s="275"/>
      <c r="AP456" s="275"/>
      <c r="AQ456" s="276"/>
      <c r="AR456" s="276"/>
      <c r="AS456" s="276"/>
      <c r="AT456" s="276"/>
      <c r="AU456" s="276"/>
      <c r="AV456" s="276"/>
      <c r="AW456" s="277"/>
      <c r="AX456" s="277"/>
      <c r="AY456" s="277"/>
      <c r="AZ456" s="277"/>
      <c r="BA456" s="277"/>
      <c r="BB456" s="277"/>
      <c r="BC456" s="278"/>
      <c r="BD456" s="278"/>
      <c r="BE456" s="278"/>
      <c r="BF456" s="278"/>
      <c r="BG456" s="278"/>
      <c r="BH456" s="278"/>
      <c r="BI456" s="279"/>
      <c r="BJ456" s="279"/>
      <c r="BK456" s="279"/>
      <c r="BL456" s="279"/>
      <c r="BM456" s="279"/>
      <c r="BN456" s="279"/>
      <c r="BO456" s="280"/>
      <c r="BP456" s="280"/>
      <c r="BQ456" s="280"/>
      <c r="BR456" s="280"/>
      <c r="BS456" s="280"/>
      <c r="BT456" s="280"/>
      <c r="BU456" s="281"/>
      <c r="BV456" s="281"/>
      <c r="BW456" s="281"/>
      <c r="BX456" s="281"/>
      <c r="BY456" s="281"/>
      <c r="BZ456" s="281"/>
      <c r="CA456" s="282"/>
      <c r="CB456" s="282"/>
      <c r="CC456" s="282"/>
      <c r="CD456" s="282"/>
      <c r="CE456" s="282"/>
      <c r="CF456" s="282"/>
      <c r="CG456" s="283"/>
      <c r="CH456" s="283"/>
      <c r="CI456" s="283"/>
      <c r="CJ456" s="283"/>
      <c r="CK456" s="283"/>
      <c r="CL456" s="283"/>
      <c r="CM456" s="284"/>
      <c r="CN456" s="284"/>
      <c r="CO456" s="284"/>
      <c r="CP456" s="284"/>
      <c r="CQ456" s="284"/>
      <c r="CR456" s="284"/>
      <c r="CS456" s="283"/>
      <c r="CT456" s="283"/>
      <c r="CU456" s="283"/>
      <c r="CV456" s="283"/>
      <c r="CW456" s="283"/>
      <c r="CX456" s="283"/>
      <c r="CY456" s="273"/>
      <c r="CZ456" s="285"/>
      <c r="DA456" s="286"/>
      <c r="DB456" s="287"/>
    </row>
    <row r="457" ht="15.75" customHeight="1">
      <c r="A457" s="304"/>
      <c r="B457" s="265"/>
      <c r="C457" s="266"/>
      <c r="D457" s="266"/>
      <c r="E457" s="266"/>
      <c r="F457" s="267"/>
      <c r="G457" s="267"/>
      <c r="H457" s="267"/>
      <c r="I457" s="267"/>
      <c r="J457" s="267"/>
      <c r="K457" s="267"/>
      <c r="L457" s="267"/>
      <c r="M457" s="269"/>
      <c r="N457" s="269"/>
      <c r="O457" s="269"/>
      <c r="P457" s="269"/>
      <c r="Q457" s="269"/>
      <c r="R457" s="269"/>
      <c r="S457" s="271"/>
      <c r="T457" s="271"/>
      <c r="U457" s="271"/>
      <c r="V457" s="271"/>
      <c r="W457" s="271"/>
      <c r="X457" s="271"/>
      <c r="Y457" s="273"/>
      <c r="Z457" s="273"/>
      <c r="AA457" s="273"/>
      <c r="AB457" s="273"/>
      <c r="AC457" s="273"/>
      <c r="AD457" s="273"/>
      <c r="AE457" s="274"/>
      <c r="AF457" s="274"/>
      <c r="AG457" s="274"/>
      <c r="AH457" s="274"/>
      <c r="AI457" s="274"/>
      <c r="AJ457" s="274"/>
      <c r="AK457" s="275"/>
      <c r="AL457" s="275"/>
      <c r="AM457" s="275"/>
      <c r="AN457" s="275"/>
      <c r="AO457" s="275"/>
      <c r="AP457" s="275"/>
      <c r="AQ457" s="276"/>
      <c r="AR457" s="276"/>
      <c r="AS457" s="276"/>
      <c r="AT457" s="276"/>
      <c r="AU457" s="276"/>
      <c r="AV457" s="276"/>
      <c r="AW457" s="277"/>
      <c r="AX457" s="277"/>
      <c r="AY457" s="277"/>
      <c r="AZ457" s="277"/>
      <c r="BA457" s="277"/>
      <c r="BB457" s="277"/>
      <c r="BC457" s="278"/>
      <c r="BD457" s="278"/>
      <c r="BE457" s="278"/>
      <c r="BF457" s="278"/>
      <c r="BG457" s="278"/>
      <c r="BH457" s="278"/>
      <c r="BI457" s="279"/>
      <c r="BJ457" s="279"/>
      <c r="BK457" s="279"/>
      <c r="BL457" s="279"/>
      <c r="BM457" s="279"/>
      <c r="BN457" s="279"/>
      <c r="BO457" s="280"/>
      <c r="BP457" s="280"/>
      <c r="BQ457" s="280"/>
      <c r="BR457" s="280"/>
      <c r="BS457" s="280"/>
      <c r="BT457" s="280"/>
      <c r="BU457" s="281"/>
      <c r="BV457" s="281"/>
      <c r="BW457" s="281"/>
      <c r="BX457" s="281"/>
      <c r="BY457" s="281"/>
      <c r="BZ457" s="281"/>
      <c r="CA457" s="282"/>
      <c r="CB457" s="282"/>
      <c r="CC457" s="282"/>
      <c r="CD457" s="282"/>
      <c r="CE457" s="282"/>
      <c r="CF457" s="282"/>
      <c r="CG457" s="283"/>
      <c r="CH457" s="283"/>
      <c r="CI457" s="283"/>
      <c r="CJ457" s="283"/>
      <c r="CK457" s="283"/>
      <c r="CL457" s="283"/>
      <c r="CM457" s="284"/>
      <c r="CN457" s="284"/>
      <c r="CO457" s="284"/>
      <c r="CP457" s="284"/>
      <c r="CQ457" s="284"/>
      <c r="CR457" s="284"/>
      <c r="CS457" s="283"/>
      <c r="CT457" s="283"/>
      <c r="CU457" s="283"/>
      <c r="CV457" s="283"/>
      <c r="CW457" s="283"/>
      <c r="CX457" s="283"/>
      <c r="CY457" s="273"/>
      <c r="CZ457" s="285"/>
      <c r="DA457" s="286"/>
      <c r="DB457" s="287"/>
    </row>
    <row r="458" ht="15.75" customHeight="1">
      <c r="A458" s="304"/>
      <c r="B458" s="265"/>
      <c r="C458" s="266"/>
      <c r="D458" s="266"/>
      <c r="E458" s="266"/>
      <c r="F458" s="267"/>
      <c r="G458" s="267"/>
      <c r="H458" s="267"/>
      <c r="I458" s="267"/>
      <c r="J458" s="267"/>
      <c r="K458" s="267"/>
      <c r="L458" s="267"/>
      <c r="M458" s="269"/>
      <c r="N458" s="269"/>
      <c r="O458" s="269"/>
      <c r="P458" s="269"/>
      <c r="Q458" s="269"/>
      <c r="R458" s="269"/>
      <c r="S458" s="271"/>
      <c r="T458" s="271"/>
      <c r="U458" s="271"/>
      <c r="V458" s="271"/>
      <c r="W458" s="271"/>
      <c r="X458" s="271"/>
      <c r="Y458" s="273"/>
      <c r="Z458" s="273"/>
      <c r="AA458" s="273"/>
      <c r="AB458" s="273"/>
      <c r="AC458" s="273"/>
      <c r="AD458" s="273"/>
      <c r="AE458" s="274"/>
      <c r="AF458" s="274"/>
      <c r="AG458" s="274"/>
      <c r="AH458" s="274"/>
      <c r="AI458" s="274"/>
      <c r="AJ458" s="274"/>
      <c r="AK458" s="275"/>
      <c r="AL458" s="275"/>
      <c r="AM458" s="275"/>
      <c r="AN458" s="275"/>
      <c r="AO458" s="275"/>
      <c r="AP458" s="275"/>
      <c r="AQ458" s="276"/>
      <c r="AR458" s="276"/>
      <c r="AS458" s="276"/>
      <c r="AT458" s="276"/>
      <c r="AU458" s="276"/>
      <c r="AV458" s="276"/>
      <c r="AW458" s="277"/>
      <c r="AX458" s="277"/>
      <c r="AY458" s="277"/>
      <c r="AZ458" s="277"/>
      <c r="BA458" s="277"/>
      <c r="BB458" s="277"/>
      <c r="BC458" s="278"/>
      <c r="BD458" s="278"/>
      <c r="BE458" s="278"/>
      <c r="BF458" s="278"/>
      <c r="BG458" s="278"/>
      <c r="BH458" s="278"/>
      <c r="BI458" s="279"/>
      <c r="BJ458" s="279"/>
      <c r="BK458" s="279"/>
      <c r="BL458" s="279"/>
      <c r="BM458" s="279"/>
      <c r="BN458" s="279"/>
      <c r="BO458" s="280"/>
      <c r="BP458" s="280"/>
      <c r="BQ458" s="280"/>
      <c r="BR458" s="280"/>
      <c r="BS458" s="280"/>
      <c r="BT458" s="280"/>
      <c r="BU458" s="281"/>
      <c r="BV458" s="281"/>
      <c r="BW458" s="281"/>
      <c r="BX458" s="281"/>
      <c r="BY458" s="281"/>
      <c r="BZ458" s="281"/>
      <c r="CA458" s="282"/>
      <c r="CB458" s="282"/>
      <c r="CC458" s="282"/>
      <c r="CD458" s="282"/>
      <c r="CE458" s="282"/>
      <c r="CF458" s="282"/>
      <c r="CG458" s="283"/>
      <c r="CH458" s="283"/>
      <c r="CI458" s="283"/>
      <c r="CJ458" s="283"/>
      <c r="CK458" s="283"/>
      <c r="CL458" s="283"/>
      <c r="CM458" s="284"/>
      <c r="CN458" s="284"/>
      <c r="CO458" s="284"/>
      <c r="CP458" s="284"/>
      <c r="CQ458" s="284"/>
      <c r="CR458" s="284"/>
      <c r="CS458" s="283"/>
      <c r="CT458" s="283"/>
      <c r="CU458" s="283"/>
      <c r="CV458" s="283"/>
      <c r="CW458" s="283"/>
      <c r="CX458" s="283"/>
      <c r="CY458" s="273"/>
      <c r="CZ458" s="285"/>
      <c r="DA458" s="286"/>
      <c r="DB458" s="287"/>
    </row>
    <row r="459" ht="15.75" customHeight="1">
      <c r="A459" s="304"/>
      <c r="B459" s="265"/>
      <c r="C459" s="266"/>
      <c r="D459" s="266"/>
      <c r="E459" s="266"/>
      <c r="F459" s="267"/>
      <c r="G459" s="267"/>
      <c r="H459" s="267"/>
      <c r="I459" s="267"/>
      <c r="J459" s="267"/>
      <c r="K459" s="267"/>
      <c r="L459" s="267"/>
      <c r="M459" s="269"/>
      <c r="N459" s="269"/>
      <c r="O459" s="269"/>
      <c r="P459" s="269"/>
      <c r="Q459" s="269"/>
      <c r="R459" s="269"/>
      <c r="S459" s="271"/>
      <c r="T459" s="271"/>
      <c r="U459" s="271"/>
      <c r="V459" s="271"/>
      <c r="W459" s="271"/>
      <c r="X459" s="271"/>
      <c r="Y459" s="273"/>
      <c r="Z459" s="273"/>
      <c r="AA459" s="273"/>
      <c r="AB459" s="273"/>
      <c r="AC459" s="273"/>
      <c r="AD459" s="273"/>
      <c r="AE459" s="274"/>
      <c r="AF459" s="274"/>
      <c r="AG459" s="274"/>
      <c r="AH459" s="274"/>
      <c r="AI459" s="274"/>
      <c r="AJ459" s="274"/>
      <c r="AK459" s="275"/>
      <c r="AL459" s="275"/>
      <c r="AM459" s="275"/>
      <c r="AN459" s="275"/>
      <c r="AO459" s="275"/>
      <c r="AP459" s="275"/>
      <c r="AQ459" s="276"/>
      <c r="AR459" s="276"/>
      <c r="AS459" s="276"/>
      <c r="AT459" s="276"/>
      <c r="AU459" s="276"/>
      <c r="AV459" s="276"/>
      <c r="AW459" s="277"/>
      <c r="AX459" s="277"/>
      <c r="AY459" s="277"/>
      <c r="AZ459" s="277"/>
      <c r="BA459" s="277"/>
      <c r="BB459" s="277"/>
      <c r="BC459" s="278"/>
      <c r="BD459" s="278"/>
      <c r="BE459" s="278"/>
      <c r="BF459" s="278"/>
      <c r="BG459" s="278"/>
      <c r="BH459" s="278"/>
      <c r="BI459" s="279"/>
      <c r="BJ459" s="279"/>
      <c r="BK459" s="279"/>
      <c r="BL459" s="279"/>
      <c r="BM459" s="279"/>
      <c r="BN459" s="279"/>
      <c r="BO459" s="280"/>
      <c r="BP459" s="280"/>
      <c r="BQ459" s="280"/>
      <c r="BR459" s="280"/>
      <c r="BS459" s="280"/>
      <c r="BT459" s="280"/>
      <c r="BU459" s="281"/>
      <c r="BV459" s="281"/>
      <c r="BW459" s="281"/>
      <c r="BX459" s="281"/>
      <c r="BY459" s="281"/>
      <c r="BZ459" s="281"/>
      <c r="CA459" s="282"/>
      <c r="CB459" s="282"/>
      <c r="CC459" s="282"/>
      <c r="CD459" s="282"/>
      <c r="CE459" s="282"/>
      <c r="CF459" s="282"/>
      <c r="CG459" s="283"/>
      <c r="CH459" s="283"/>
      <c r="CI459" s="283"/>
      <c r="CJ459" s="283"/>
      <c r="CK459" s="283"/>
      <c r="CL459" s="283"/>
      <c r="CM459" s="284"/>
      <c r="CN459" s="284"/>
      <c r="CO459" s="284"/>
      <c r="CP459" s="284"/>
      <c r="CQ459" s="284"/>
      <c r="CR459" s="284"/>
      <c r="CS459" s="283"/>
      <c r="CT459" s="283"/>
      <c r="CU459" s="283"/>
      <c r="CV459" s="283"/>
      <c r="CW459" s="283"/>
      <c r="CX459" s="283"/>
      <c r="CY459" s="273"/>
      <c r="CZ459" s="285"/>
      <c r="DA459" s="286"/>
      <c r="DB459" s="287"/>
    </row>
    <row r="460" ht="15.75" customHeight="1">
      <c r="A460" s="304"/>
      <c r="B460" s="265"/>
      <c r="C460" s="266"/>
      <c r="D460" s="266"/>
      <c r="E460" s="266"/>
      <c r="F460" s="267"/>
      <c r="G460" s="267"/>
      <c r="H460" s="267"/>
      <c r="I460" s="267"/>
      <c r="J460" s="267"/>
      <c r="K460" s="267"/>
      <c r="L460" s="267"/>
      <c r="M460" s="269"/>
      <c r="N460" s="269"/>
      <c r="O460" s="269"/>
      <c r="P460" s="269"/>
      <c r="Q460" s="269"/>
      <c r="R460" s="269"/>
      <c r="S460" s="271"/>
      <c r="T460" s="271"/>
      <c r="U460" s="271"/>
      <c r="V460" s="271"/>
      <c r="W460" s="271"/>
      <c r="X460" s="271"/>
      <c r="Y460" s="273"/>
      <c r="Z460" s="273"/>
      <c r="AA460" s="273"/>
      <c r="AB460" s="273"/>
      <c r="AC460" s="273"/>
      <c r="AD460" s="273"/>
      <c r="AE460" s="274"/>
      <c r="AF460" s="274"/>
      <c r="AG460" s="274"/>
      <c r="AH460" s="274"/>
      <c r="AI460" s="274"/>
      <c r="AJ460" s="274"/>
      <c r="AK460" s="275"/>
      <c r="AL460" s="275"/>
      <c r="AM460" s="275"/>
      <c r="AN460" s="275"/>
      <c r="AO460" s="275"/>
      <c r="AP460" s="275"/>
      <c r="AQ460" s="276"/>
      <c r="AR460" s="276"/>
      <c r="AS460" s="276"/>
      <c r="AT460" s="276"/>
      <c r="AU460" s="276"/>
      <c r="AV460" s="276"/>
      <c r="AW460" s="277"/>
      <c r="AX460" s="277"/>
      <c r="AY460" s="277"/>
      <c r="AZ460" s="277"/>
      <c r="BA460" s="277"/>
      <c r="BB460" s="277"/>
      <c r="BC460" s="278"/>
      <c r="BD460" s="278"/>
      <c r="BE460" s="278"/>
      <c r="BF460" s="278"/>
      <c r="BG460" s="278"/>
      <c r="BH460" s="278"/>
      <c r="BI460" s="279"/>
      <c r="BJ460" s="279"/>
      <c r="BK460" s="279"/>
      <c r="BL460" s="279"/>
      <c r="BM460" s="279"/>
      <c r="BN460" s="279"/>
      <c r="BO460" s="280"/>
      <c r="BP460" s="280"/>
      <c r="BQ460" s="280"/>
      <c r="BR460" s="280"/>
      <c r="BS460" s="280"/>
      <c r="BT460" s="280"/>
      <c r="BU460" s="281"/>
      <c r="BV460" s="281"/>
      <c r="BW460" s="281"/>
      <c r="BX460" s="281"/>
      <c r="BY460" s="281"/>
      <c r="BZ460" s="281"/>
      <c r="CA460" s="282"/>
      <c r="CB460" s="282"/>
      <c r="CC460" s="282"/>
      <c r="CD460" s="282"/>
      <c r="CE460" s="282"/>
      <c r="CF460" s="282"/>
      <c r="CG460" s="283"/>
      <c r="CH460" s="283"/>
      <c r="CI460" s="283"/>
      <c r="CJ460" s="283"/>
      <c r="CK460" s="283"/>
      <c r="CL460" s="283"/>
      <c r="CM460" s="284"/>
      <c r="CN460" s="284"/>
      <c r="CO460" s="284"/>
      <c r="CP460" s="284"/>
      <c r="CQ460" s="284"/>
      <c r="CR460" s="284"/>
      <c r="CS460" s="283"/>
      <c r="CT460" s="283"/>
      <c r="CU460" s="283"/>
      <c r="CV460" s="283"/>
      <c r="CW460" s="283"/>
      <c r="CX460" s="283"/>
      <c r="CY460" s="273"/>
      <c r="CZ460" s="285"/>
      <c r="DA460" s="286"/>
      <c r="DB460" s="287"/>
    </row>
    <row r="461" ht="15.75" customHeight="1">
      <c r="A461" s="304"/>
      <c r="B461" s="265"/>
      <c r="C461" s="266"/>
      <c r="D461" s="266"/>
      <c r="E461" s="266"/>
      <c r="F461" s="267"/>
      <c r="G461" s="267"/>
      <c r="H461" s="267"/>
      <c r="I461" s="267"/>
      <c r="J461" s="267"/>
      <c r="K461" s="267"/>
      <c r="L461" s="267"/>
      <c r="M461" s="269"/>
      <c r="N461" s="269"/>
      <c r="O461" s="269"/>
      <c r="P461" s="269"/>
      <c r="Q461" s="269"/>
      <c r="R461" s="269"/>
      <c r="S461" s="271"/>
      <c r="T461" s="271"/>
      <c r="U461" s="271"/>
      <c r="V461" s="271"/>
      <c r="W461" s="271"/>
      <c r="X461" s="271"/>
      <c r="Y461" s="273"/>
      <c r="Z461" s="273"/>
      <c r="AA461" s="273"/>
      <c r="AB461" s="273"/>
      <c r="AC461" s="273"/>
      <c r="AD461" s="273"/>
      <c r="AE461" s="274"/>
      <c r="AF461" s="274"/>
      <c r="AG461" s="274"/>
      <c r="AH461" s="274"/>
      <c r="AI461" s="274"/>
      <c r="AJ461" s="274"/>
      <c r="AK461" s="275"/>
      <c r="AL461" s="275"/>
      <c r="AM461" s="275"/>
      <c r="AN461" s="275"/>
      <c r="AO461" s="275"/>
      <c r="AP461" s="275"/>
      <c r="AQ461" s="276"/>
      <c r="AR461" s="276"/>
      <c r="AS461" s="276"/>
      <c r="AT461" s="276"/>
      <c r="AU461" s="276"/>
      <c r="AV461" s="276"/>
      <c r="AW461" s="277"/>
      <c r="AX461" s="277"/>
      <c r="AY461" s="277"/>
      <c r="AZ461" s="277"/>
      <c r="BA461" s="277"/>
      <c r="BB461" s="277"/>
      <c r="BC461" s="278"/>
      <c r="BD461" s="278"/>
      <c r="BE461" s="278"/>
      <c r="BF461" s="278"/>
      <c r="BG461" s="278"/>
      <c r="BH461" s="278"/>
      <c r="BI461" s="279"/>
      <c r="BJ461" s="279"/>
      <c r="BK461" s="279"/>
      <c r="BL461" s="279"/>
      <c r="BM461" s="279"/>
      <c r="BN461" s="279"/>
      <c r="BO461" s="280"/>
      <c r="BP461" s="280"/>
      <c r="BQ461" s="280"/>
      <c r="BR461" s="280"/>
      <c r="BS461" s="280"/>
      <c r="BT461" s="280"/>
      <c r="BU461" s="281"/>
      <c r="BV461" s="281"/>
      <c r="BW461" s="281"/>
      <c r="BX461" s="281"/>
      <c r="BY461" s="281"/>
      <c r="BZ461" s="281"/>
      <c r="CA461" s="282"/>
      <c r="CB461" s="282"/>
      <c r="CC461" s="282"/>
      <c r="CD461" s="282"/>
      <c r="CE461" s="282"/>
      <c r="CF461" s="282"/>
      <c r="CG461" s="283"/>
      <c r="CH461" s="283"/>
      <c r="CI461" s="283"/>
      <c r="CJ461" s="283"/>
      <c r="CK461" s="283"/>
      <c r="CL461" s="283"/>
      <c r="CM461" s="284"/>
      <c r="CN461" s="284"/>
      <c r="CO461" s="284"/>
      <c r="CP461" s="284"/>
      <c r="CQ461" s="284"/>
      <c r="CR461" s="284"/>
      <c r="CS461" s="283"/>
      <c r="CT461" s="283"/>
      <c r="CU461" s="283"/>
      <c r="CV461" s="283"/>
      <c r="CW461" s="283"/>
      <c r="CX461" s="283"/>
      <c r="CY461" s="273"/>
      <c r="CZ461" s="285"/>
      <c r="DA461" s="286"/>
      <c r="DB461" s="287"/>
    </row>
    <row r="462" ht="15.75" customHeight="1">
      <c r="A462" s="304"/>
      <c r="B462" s="265"/>
      <c r="C462" s="266"/>
      <c r="D462" s="266"/>
      <c r="E462" s="266"/>
      <c r="F462" s="267"/>
      <c r="G462" s="267"/>
      <c r="H462" s="267"/>
      <c r="I462" s="267"/>
      <c r="J462" s="267"/>
      <c r="K462" s="267"/>
      <c r="L462" s="267"/>
      <c r="M462" s="269"/>
      <c r="N462" s="269"/>
      <c r="O462" s="269"/>
      <c r="P462" s="269"/>
      <c r="Q462" s="269"/>
      <c r="R462" s="269"/>
      <c r="S462" s="271"/>
      <c r="T462" s="271"/>
      <c r="U462" s="271"/>
      <c r="V462" s="271"/>
      <c r="W462" s="271"/>
      <c r="X462" s="271"/>
      <c r="Y462" s="273"/>
      <c r="Z462" s="273"/>
      <c r="AA462" s="273"/>
      <c r="AB462" s="273"/>
      <c r="AC462" s="273"/>
      <c r="AD462" s="273"/>
      <c r="AE462" s="274"/>
      <c r="AF462" s="274"/>
      <c r="AG462" s="274"/>
      <c r="AH462" s="274"/>
      <c r="AI462" s="274"/>
      <c r="AJ462" s="274"/>
      <c r="AK462" s="275"/>
      <c r="AL462" s="275"/>
      <c r="AM462" s="275"/>
      <c r="AN462" s="275"/>
      <c r="AO462" s="275"/>
      <c r="AP462" s="275"/>
      <c r="AQ462" s="276"/>
      <c r="AR462" s="276"/>
      <c r="AS462" s="276"/>
      <c r="AT462" s="276"/>
      <c r="AU462" s="276"/>
      <c r="AV462" s="276"/>
      <c r="AW462" s="277"/>
      <c r="AX462" s="277"/>
      <c r="AY462" s="277"/>
      <c r="AZ462" s="277"/>
      <c r="BA462" s="277"/>
      <c r="BB462" s="277"/>
      <c r="BC462" s="278"/>
      <c r="BD462" s="278"/>
      <c r="BE462" s="278"/>
      <c r="BF462" s="278"/>
      <c r="BG462" s="278"/>
      <c r="BH462" s="278"/>
      <c r="BI462" s="279"/>
      <c r="BJ462" s="279"/>
      <c r="BK462" s="279"/>
      <c r="BL462" s="279"/>
      <c r="BM462" s="279"/>
      <c r="BN462" s="279"/>
      <c r="BO462" s="280"/>
      <c r="BP462" s="280"/>
      <c r="BQ462" s="280"/>
      <c r="BR462" s="280"/>
      <c r="BS462" s="280"/>
      <c r="BT462" s="280"/>
      <c r="BU462" s="281"/>
      <c r="BV462" s="281"/>
      <c r="BW462" s="281"/>
      <c r="BX462" s="281"/>
      <c r="BY462" s="281"/>
      <c r="BZ462" s="281"/>
      <c r="CA462" s="282"/>
      <c r="CB462" s="282"/>
      <c r="CC462" s="282"/>
      <c r="CD462" s="282"/>
      <c r="CE462" s="282"/>
      <c r="CF462" s="282"/>
      <c r="CG462" s="283"/>
      <c r="CH462" s="283"/>
      <c r="CI462" s="283"/>
      <c r="CJ462" s="283"/>
      <c r="CK462" s="283"/>
      <c r="CL462" s="283"/>
      <c r="CM462" s="284"/>
      <c r="CN462" s="284"/>
      <c r="CO462" s="284"/>
      <c r="CP462" s="284"/>
      <c r="CQ462" s="284"/>
      <c r="CR462" s="284"/>
      <c r="CS462" s="283"/>
      <c r="CT462" s="283"/>
      <c r="CU462" s="283"/>
      <c r="CV462" s="283"/>
      <c r="CW462" s="283"/>
      <c r="CX462" s="283"/>
      <c r="CY462" s="273"/>
      <c r="CZ462" s="285"/>
      <c r="DA462" s="286"/>
      <c r="DB462" s="287"/>
    </row>
    <row r="463" ht="15.75" customHeight="1">
      <c r="A463" s="304"/>
      <c r="B463" s="265"/>
      <c r="C463" s="266"/>
      <c r="D463" s="266"/>
      <c r="E463" s="266"/>
      <c r="F463" s="267"/>
      <c r="G463" s="267"/>
      <c r="H463" s="267"/>
      <c r="I463" s="267"/>
      <c r="J463" s="267"/>
      <c r="K463" s="267"/>
      <c r="L463" s="267"/>
      <c r="M463" s="269"/>
      <c r="N463" s="269"/>
      <c r="O463" s="269"/>
      <c r="P463" s="269"/>
      <c r="Q463" s="269"/>
      <c r="R463" s="269"/>
      <c r="S463" s="271"/>
      <c r="T463" s="271"/>
      <c r="U463" s="271"/>
      <c r="V463" s="271"/>
      <c r="W463" s="271"/>
      <c r="X463" s="271"/>
      <c r="Y463" s="273"/>
      <c r="Z463" s="273"/>
      <c r="AA463" s="273"/>
      <c r="AB463" s="273"/>
      <c r="AC463" s="273"/>
      <c r="AD463" s="273"/>
      <c r="AE463" s="274"/>
      <c r="AF463" s="274"/>
      <c r="AG463" s="274"/>
      <c r="AH463" s="274"/>
      <c r="AI463" s="274"/>
      <c r="AJ463" s="274"/>
      <c r="AK463" s="275"/>
      <c r="AL463" s="275"/>
      <c r="AM463" s="275"/>
      <c r="AN463" s="275"/>
      <c r="AO463" s="275"/>
      <c r="AP463" s="275"/>
      <c r="AQ463" s="276"/>
      <c r="AR463" s="276"/>
      <c r="AS463" s="276"/>
      <c r="AT463" s="276"/>
      <c r="AU463" s="276"/>
      <c r="AV463" s="276"/>
      <c r="AW463" s="277"/>
      <c r="AX463" s="277"/>
      <c r="AY463" s="277"/>
      <c r="AZ463" s="277"/>
      <c r="BA463" s="277"/>
      <c r="BB463" s="277"/>
      <c r="BC463" s="278"/>
      <c r="BD463" s="278"/>
      <c r="BE463" s="278"/>
      <c r="BF463" s="278"/>
      <c r="BG463" s="278"/>
      <c r="BH463" s="278"/>
      <c r="BI463" s="279"/>
      <c r="BJ463" s="279"/>
      <c r="BK463" s="279"/>
      <c r="BL463" s="279"/>
      <c r="BM463" s="279"/>
      <c r="BN463" s="279"/>
      <c r="BO463" s="280"/>
      <c r="BP463" s="280"/>
      <c r="BQ463" s="280"/>
      <c r="BR463" s="280"/>
      <c r="BS463" s="280"/>
      <c r="BT463" s="280"/>
      <c r="BU463" s="281"/>
      <c r="BV463" s="281"/>
      <c r="BW463" s="281"/>
      <c r="BX463" s="281"/>
      <c r="BY463" s="281"/>
      <c r="BZ463" s="281"/>
      <c r="CA463" s="282"/>
      <c r="CB463" s="282"/>
      <c r="CC463" s="282"/>
      <c r="CD463" s="282"/>
      <c r="CE463" s="282"/>
      <c r="CF463" s="282"/>
      <c r="CG463" s="283"/>
      <c r="CH463" s="283"/>
      <c r="CI463" s="283"/>
      <c r="CJ463" s="283"/>
      <c r="CK463" s="283"/>
      <c r="CL463" s="283"/>
      <c r="CM463" s="284"/>
      <c r="CN463" s="284"/>
      <c r="CO463" s="284"/>
      <c r="CP463" s="284"/>
      <c r="CQ463" s="284"/>
      <c r="CR463" s="284"/>
      <c r="CS463" s="283"/>
      <c r="CT463" s="283"/>
      <c r="CU463" s="283"/>
      <c r="CV463" s="283"/>
      <c r="CW463" s="283"/>
      <c r="CX463" s="283"/>
      <c r="CY463" s="273"/>
      <c r="CZ463" s="285"/>
      <c r="DA463" s="286"/>
      <c r="DB463" s="287"/>
    </row>
    <row r="464" ht="15.75" customHeight="1">
      <c r="A464" s="304"/>
      <c r="B464" s="265"/>
      <c r="C464" s="266"/>
      <c r="D464" s="266"/>
      <c r="E464" s="266"/>
      <c r="F464" s="267"/>
      <c r="G464" s="267"/>
      <c r="H464" s="267"/>
      <c r="I464" s="267"/>
      <c r="J464" s="267"/>
      <c r="K464" s="267"/>
      <c r="L464" s="267"/>
      <c r="M464" s="269"/>
      <c r="N464" s="269"/>
      <c r="O464" s="269"/>
      <c r="P464" s="269"/>
      <c r="Q464" s="269"/>
      <c r="R464" s="269"/>
      <c r="S464" s="271"/>
      <c r="T464" s="271"/>
      <c r="U464" s="271"/>
      <c r="V464" s="271"/>
      <c r="W464" s="271"/>
      <c r="X464" s="271"/>
      <c r="Y464" s="273"/>
      <c r="Z464" s="273"/>
      <c r="AA464" s="273"/>
      <c r="AB464" s="273"/>
      <c r="AC464" s="273"/>
      <c r="AD464" s="273"/>
      <c r="AE464" s="274"/>
      <c r="AF464" s="274"/>
      <c r="AG464" s="274"/>
      <c r="AH464" s="274"/>
      <c r="AI464" s="274"/>
      <c r="AJ464" s="274"/>
      <c r="AK464" s="275"/>
      <c r="AL464" s="275"/>
      <c r="AM464" s="275"/>
      <c r="AN464" s="275"/>
      <c r="AO464" s="275"/>
      <c r="AP464" s="275"/>
      <c r="AQ464" s="276"/>
      <c r="AR464" s="276"/>
      <c r="AS464" s="276"/>
      <c r="AT464" s="276"/>
      <c r="AU464" s="276"/>
      <c r="AV464" s="276"/>
      <c r="AW464" s="277"/>
      <c r="AX464" s="277"/>
      <c r="AY464" s="277"/>
      <c r="AZ464" s="277"/>
      <c r="BA464" s="277"/>
      <c r="BB464" s="277"/>
      <c r="BC464" s="278"/>
      <c r="BD464" s="278"/>
      <c r="BE464" s="278"/>
      <c r="BF464" s="278"/>
      <c r="BG464" s="278"/>
      <c r="BH464" s="278"/>
      <c r="BI464" s="279"/>
      <c r="BJ464" s="279"/>
      <c r="BK464" s="279"/>
      <c r="BL464" s="279"/>
      <c r="BM464" s="279"/>
      <c r="BN464" s="279"/>
      <c r="BO464" s="280"/>
      <c r="BP464" s="280"/>
      <c r="BQ464" s="280"/>
      <c r="BR464" s="280"/>
      <c r="BS464" s="280"/>
      <c r="BT464" s="280"/>
      <c r="BU464" s="281"/>
      <c r="BV464" s="281"/>
      <c r="BW464" s="281"/>
      <c r="BX464" s="281"/>
      <c r="BY464" s="281"/>
      <c r="BZ464" s="281"/>
      <c r="CA464" s="282"/>
      <c r="CB464" s="282"/>
      <c r="CC464" s="282"/>
      <c r="CD464" s="282"/>
      <c r="CE464" s="282"/>
      <c r="CF464" s="282"/>
      <c r="CG464" s="283"/>
      <c r="CH464" s="283"/>
      <c r="CI464" s="283"/>
      <c r="CJ464" s="283"/>
      <c r="CK464" s="283"/>
      <c r="CL464" s="283"/>
      <c r="CM464" s="284"/>
      <c r="CN464" s="284"/>
      <c r="CO464" s="284"/>
      <c r="CP464" s="284"/>
      <c r="CQ464" s="284"/>
      <c r="CR464" s="284"/>
      <c r="CS464" s="283"/>
      <c r="CT464" s="283"/>
      <c r="CU464" s="283"/>
      <c r="CV464" s="283"/>
      <c r="CW464" s="283"/>
      <c r="CX464" s="283"/>
      <c r="CY464" s="273"/>
      <c r="CZ464" s="285"/>
      <c r="DA464" s="286"/>
      <c r="DB464" s="287"/>
    </row>
    <row r="465" ht="15.75" customHeight="1">
      <c r="A465" s="304"/>
      <c r="B465" s="265"/>
      <c r="C465" s="266"/>
      <c r="D465" s="266"/>
      <c r="E465" s="266"/>
      <c r="F465" s="267"/>
      <c r="G465" s="267"/>
      <c r="H465" s="267"/>
      <c r="I465" s="267"/>
      <c r="J465" s="267"/>
      <c r="K465" s="267"/>
      <c r="L465" s="267"/>
      <c r="M465" s="269"/>
      <c r="N465" s="269"/>
      <c r="O465" s="269"/>
      <c r="P465" s="269"/>
      <c r="Q465" s="269"/>
      <c r="R465" s="269"/>
      <c r="S465" s="271"/>
      <c r="T465" s="271"/>
      <c r="U465" s="271"/>
      <c r="V465" s="271"/>
      <c r="W465" s="271"/>
      <c r="X465" s="271"/>
      <c r="Y465" s="273"/>
      <c r="Z465" s="273"/>
      <c r="AA465" s="273"/>
      <c r="AB465" s="273"/>
      <c r="AC465" s="273"/>
      <c r="AD465" s="273"/>
      <c r="AE465" s="274"/>
      <c r="AF465" s="274"/>
      <c r="AG465" s="274"/>
      <c r="AH465" s="274"/>
      <c r="AI465" s="274"/>
      <c r="AJ465" s="274"/>
      <c r="AK465" s="275"/>
      <c r="AL465" s="275"/>
      <c r="AM465" s="275"/>
      <c r="AN465" s="275"/>
      <c r="AO465" s="275"/>
      <c r="AP465" s="275"/>
      <c r="AQ465" s="276"/>
      <c r="AR465" s="276"/>
      <c r="AS465" s="276"/>
      <c r="AT465" s="276"/>
      <c r="AU465" s="276"/>
      <c r="AV465" s="276"/>
      <c r="AW465" s="277"/>
      <c r="AX465" s="277"/>
      <c r="AY465" s="277"/>
      <c r="AZ465" s="277"/>
      <c r="BA465" s="277"/>
      <c r="BB465" s="277"/>
      <c r="BC465" s="278"/>
      <c r="BD465" s="278"/>
      <c r="BE465" s="278"/>
      <c r="BF465" s="278"/>
      <c r="BG465" s="278"/>
      <c r="BH465" s="278"/>
      <c r="BI465" s="279"/>
      <c r="BJ465" s="279"/>
      <c r="BK465" s="279"/>
      <c r="BL465" s="279"/>
      <c r="BM465" s="279"/>
      <c r="BN465" s="279"/>
      <c r="BO465" s="280"/>
      <c r="BP465" s="280"/>
      <c r="BQ465" s="280"/>
      <c r="BR465" s="280"/>
      <c r="BS465" s="280"/>
      <c r="BT465" s="280"/>
      <c r="BU465" s="281"/>
      <c r="BV465" s="281"/>
      <c r="BW465" s="281"/>
      <c r="BX465" s="281"/>
      <c r="BY465" s="281"/>
      <c r="BZ465" s="281"/>
      <c r="CA465" s="282"/>
      <c r="CB465" s="282"/>
      <c r="CC465" s="282"/>
      <c r="CD465" s="282"/>
      <c r="CE465" s="282"/>
      <c r="CF465" s="282"/>
      <c r="CG465" s="283"/>
      <c r="CH465" s="283"/>
      <c r="CI465" s="283"/>
      <c r="CJ465" s="283"/>
      <c r="CK465" s="283"/>
      <c r="CL465" s="283"/>
      <c r="CM465" s="284"/>
      <c r="CN465" s="284"/>
      <c r="CO465" s="284"/>
      <c r="CP465" s="284"/>
      <c r="CQ465" s="284"/>
      <c r="CR465" s="284"/>
      <c r="CS465" s="283"/>
      <c r="CT465" s="283"/>
      <c r="CU465" s="283"/>
      <c r="CV465" s="283"/>
      <c r="CW465" s="283"/>
      <c r="CX465" s="283"/>
      <c r="CY465" s="273"/>
      <c r="CZ465" s="285"/>
      <c r="DA465" s="286"/>
      <c r="DB465" s="287"/>
    </row>
    <row r="466" ht="15.75" customHeight="1">
      <c r="A466" s="304"/>
      <c r="B466" s="265"/>
      <c r="C466" s="266"/>
      <c r="D466" s="266"/>
      <c r="E466" s="266"/>
      <c r="F466" s="267"/>
      <c r="G466" s="267"/>
      <c r="H466" s="267"/>
      <c r="I466" s="267"/>
      <c r="J466" s="267"/>
      <c r="K466" s="267"/>
      <c r="L466" s="267"/>
      <c r="M466" s="269"/>
      <c r="N466" s="269"/>
      <c r="O466" s="269"/>
      <c r="P466" s="269"/>
      <c r="Q466" s="269"/>
      <c r="R466" s="269"/>
      <c r="S466" s="271"/>
      <c r="T466" s="271"/>
      <c r="U466" s="271"/>
      <c r="V466" s="271"/>
      <c r="W466" s="271"/>
      <c r="X466" s="271"/>
      <c r="Y466" s="273"/>
      <c r="Z466" s="273"/>
      <c r="AA466" s="273"/>
      <c r="AB466" s="273"/>
      <c r="AC466" s="273"/>
      <c r="AD466" s="273"/>
      <c r="AE466" s="274"/>
      <c r="AF466" s="274"/>
      <c r="AG466" s="274"/>
      <c r="AH466" s="274"/>
      <c r="AI466" s="274"/>
      <c r="AJ466" s="274"/>
      <c r="AK466" s="275"/>
      <c r="AL466" s="275"/>
      <c r="AM466" s="275"/>
      <c r="AN466" s="275"/>
      <c r="AO466" s="275"/>
      <c r="AP466" s="275"/>
      <c r="AQ466" s="276"/>
      <c r="AR466" s="276"/>
      <c r="AS466" s="276"/>
      <c r="AT466" s="276"/>
      <c r="AU466" s="276"/>
      <c r="AV466" s="276"/>
      <c r="AW466" s="277"/>
      <c r="AX466" s="277"/>
      <c r="AY466" s="277"/>
      <c r="AZ466" s="277"/>
      <c r="BA466" s="277"/>
      <c r="BB466" s="277"/>
      <c r="BC466" s="278"/>
      <c r="BD466" s="278"/>
      <c r="BE466" s="278"/>
      <c r="BF466" s="278"/>
      <c r="BG466" s="278"/>
      <c r="BH466" s="278"/>
      <c r="BI466" s="279"/>
      <c r="BJ466" s="279"/>
      <c r="BK466" s="279"/>
      <c r="BL466" s="279"/>
      <c r="BM466" s="279"/>
      <c r="BN466" s="279"/>
      <c r="BO466" s="280"/>
      <c r="BP466" s="280"/>
      <c r="BQ466" s="280"/>
      <c r="BR466" s="280"/>
      <c r="BS466" s="280"/>
      <c r="BT466" s="280"/>
      <c r="BU466" s="281"/>
      <c r="BV466" s="281"/>
      <c r="BW466" s="281"/>
      <c r="BX466" s="281"/>
      <c r="BY466" s="281"/>
      <c r="BZ466" s="281"/>
      <c r="CA466" s="282"/>
      <c r="CB466" s="282"/>
      <c r="CC466" s="282"/>
      <c r="CD466" s="282"/>
      <c r="CE466" s="282"/>
      <c r="CF466" s="282"/>
      <c r="CG466" s="283"/>
      <c r="CH466" s="283"/>
      <c r="CI466" s="283"/>
      <c r="CJ466" s="283"/>
      <c r="CK466" s="283"/>
      <c r="CL466" s="283"/>
      <c r="CM466" s="284"/>
      <c r="CN466" s="284"/>
      <c r="CO466" s="284"/>
      <c r="CP466" s="284"/>
      <c r="CQ466" s="284"/>
      <c r="CR466" s="284"/>
      <c r="CS466" s="283"/>
      <c r="CT466" s="283"/>
      <c r="CU466" s="283"/>
      <c r="CV466" s="283"/>
      <c r="CW466" s="283"/>
      <c r="CX466" s="283"/>
      <c r="CY466" s="273"/>
      <c r="CZ466" s="285"/>
      <c r="DA466" s="286"/>
      <c r="DB466" s="287"/>
    </row>
    <row r="467" ht="15.75" customHeight="1">
      <c r="A467" s="304"/>
      <c r="B467" s="265"/>
      <c r="C467" s="266"/>
      <c r="D467" s="266"/>
      <c r="E467" s="266"/>
      <c r="F467" s="267"/>
      <c r="G467" s="267"/>
      <c r="H467" s="267"/>
      <c r="I467" s="267"/>
      <c r="J467" s="267"/>
      <c r="K467" s="267"/>
      <c r="L467" s="267"/>
      <c r="M467" s="269"/>
      <c r="N467" s="269"/>
      <c r="O467" s="269"/>
      <c r="P467" s="269"/>
      <c r="Q467" s="269"/>
      <c r="R467" s="269"/>
      <c r="S467" s="271"/>
      <c r="T467" s="271"/>
      <c r="U467" s="271"/>
      <c r="V467" s="271"/>
      <c r="W467" s="271"/>
      <c r="X467" s="271"/>
      <c r="Y467" s="273"/>
      <c r="Z467" s="273"/>
      <c r="AA467" s="273"/>
      <c r="AB467" s="273"/>
      <c r="AC467" s="273"/>
      <c r="AD467" s="273"/>
      <c r="AE467" s="274"/>
      <c r="AF467" s="274"/>
      <c r="AG467" s="274"/>
      <c r="AH467" s="274"/>
      <c r="AI467" s="274"/>
      <c r="AJ467" s="274"/>
      <c r="AK467" s="275"/>
      <c r="AL467" s="275"/>
      <c r="AM467" s="275"/>
      <c r="AN467" s="275"/>
      <c r="AO467" s="275"/>
      <c r="AP467" s="275"/>
      <c r="AQ467" s="276"/>
      <c r="AR467" s="276"/>
      <c r="AS467" s="276"/>
      <c r="AT467" s="276"/>
      <c r="AU467" s="276"/>
      <c r="AV467" s="276"/>
      <c r="AW467" s="277"/>
      <c r="AX467" s="277"/>
      <c r="AY467" s="277"/>
      <c r="AZ467" s="277"/>
      <c r="BA467" s="277"/>
      <c r="BB467" s="277"/>
      <c r="BC467" s="278"/>
      <c r="BD467" s="278"/>
      <c r="BE467" s="278"/>
      <c r="BF467" s="278"/>
      <c r="BG467" s="278"/>
      <c r="BH467" s="278"/>
      <c r="BI467" s="279"/>
      <c r="BJ467" s="279"/>
      <c r="BK467" s="279"/>
      <c r="BL467" s="279"/>
      <c r="BM467" s="279"/>
      <c r="BN467" s="279"/>
      <c r="BO467" s="280"/>
      <c r="BP467" s="280"/>
      <c r="BQ467" s="280"/>
      <c r="BR467" s="280"/>
      <c r="BS467" s="280"/>
      <c r="BT467" s="280"/>
      <c r="BU467" s="281"/>
      <c r="BV467" s="281"/>
      <c r="BW467" s="281"/>
      <c r="BX467" s="281"/>
      <c r="BY467" s="281"/>
      <c r="BZ467" s="281"/>
      <c r="CA467" s="282"/>
      <c r="CB467" s="282"/>
      <c r="CC467" s="282"/>
      <c r="CD467" s="282"/>
      <c r="CE467" s="282"/>
      <c r="CF467" s="282"/>
      <c r="CG467" s="283"/>
      <c r="CH467" s="283"/>
      <c r="CI467" s="283"/>
      <c r="CJ467" s="283"/>
      <c r="CK467" s="283"/>
      <c r="CL467" s="283"/>
      <c r="CM467" s="284"/>
      <c r="CN467" s="284"/>
      <c r="CO467" s="284"/>
      <c r="CP467" s="284"/>
      <c r="CQ467" s="284"/>
      <c r="CR467" s="284"/>
      <c r="CS467" s="283"/>
      <c r="CT467" s="283"/>
      <c r="CU467" s="283"/>
      <c r="CV467" s="283"/>
      <c r="CW467" s="283"/>
      <c r="CX467" s="283"/>
      <c r="CY467" s="273"/>
      <c r="CZ467" s="285"/>
      <c r="DA467" s="286"/>
      <c r="DB467" s="287"/>
    </row>
    <row r="468" ht="15.75" customHeight="1">
      <c r="A468" s="304"/>
      <c r="B468" s="265"/>
      <c r="C468" s="266"/>
      <c r="D468" s="266"/>
      <c r="E468" s="266"/>
      <c r="F468" s="267"/>
      <c r="G468" s="267"/>
      <c r="H468" s="267"/>
      <c r="I468" s="267"/>
      <c r="J468" s="267"/>
      <c r="K468" s="267"/>
      <c r="L468" s="267"/>
      <c r="M468" s="269"/>
      <c r="N468" s="269"/>
      <c r="O468" s="269"/>
      <c r="P468" s="269"/>
      <c r="Q468" s="269"/>
      <c r="R468" s="269"/>
      <c r="S468" s="271"/>
      <c r="T468" s="271"/>
      <c r="U468" s="271"/>
      <c r="V468" s="271"/>
      <c r="W468" s="271"/>
      <c r="X468" s="271"/>
      <c r="Y468" s="273"/>
      <c r="Z468" s="273"/>
      <c r="AA468" s="273"/>
      <c r="AB468" s="273"/>
      <c r="AC468" s="273"/>
      <c r="AD468" s="273"/>
      <c r="AE468" s="274"/>
      <c r="AF468" s="274"/>
      <c r="AG468" s="274"/>
      <c r="AH468" s="274"/>
      <c r="AI468" s="274"/>
      <c r="AJ468" s="274"/>
      <c r="AK468" s="275"/>
      <c r="AL468" s="275"/>
      <c r="AM468" s="275"/>
      <c r="AN468" s="275"/>
      <c r="AO468" s="275"/>
      <c r="AP468" s="275"/>
      <c r="AQ468" s="276"/>
      <c r="AR468" s="276"/>
      <c r="AS468" s="276"/>
      <c r="AT468" s="276"/>
      <c r="AU468" s="276"/>
      <c r="AV468" s="276"/>
      <c r="AW468" s="277"/>
      <c r="AX468" s="277"/>
      <c r="AY468" s="277"/>
      <c r="AZ468" s="277"/>
      <c r="BA468" s="277"/>
      <c r="BB468" s="277"/>
      <c r="BC468" s="278"/>
      <c r="BD468" s="278"/>
      <c r="BE468" s="278"/>
      <c r="BF468" s="278"/>
      <c r="BG468" s="278"/>
      <c r="BH468" s="278"/>
      <c r="BI468" s="279"/>
      <c r="BJ468" s="279"/>
      <c r="BK468" s="279"/>
      <c r="BL468" s="279"/>
      <c r="BM468" s="279"/>
      <c r="BN468" s="279"/>
      <c r="BO468" s="280"/>
      <c r="BP468" s="280"/>
      <c r="BQ468" s="280"/>
      <c r="BR468" s="280"/>
      <c r="BS468" s="280"/>
      <c r="BT468" s="280"/>
      <c r="BU468" s="281"/>
      <c r="BV468" s="281"/>
      <c r="BW468" s="281"/>
      <c r="BX468" s="281"/>
      <c r="BY468" s="281"/>
      <c r="BZ468" s="281"/>
      <c r="CA468" s="282"/>
      <c r="CB468" s="282"/>
      <c r="CC468" s="282"/>
      <c r="CD468" s="282"/>
      <c r="CE468" s="282"/>
      <c r="CF468" s="282"/>
      <c r="CG468" s="283"/>
      <c r="CH468" s="283"/>
      <c r="CI468" s="283"/>
      <c r="CJ468" s="283"/>
      <c r="CK468" s="283"/>
      <c r="CL468" s="283"/>
      <c r="CM468" s="284"/>
      <c r="CN468" s="284"/>
      <c r="CO468" s="284"/>
      <c r="CP468" s="284"/>
      <c r="CQ468" s="284"/>
      <c r="CR468" s="284"/>
      <c r="CS468" s="283"/>
      <c r="CT468" s="283"/>
      <c r="CU468" s="283"/>
      <c r="CV468" s="283"/>
      <c r="CW468" s="283"/>
      <c r="CX468" s="283"/>
      <c r="CY468" s="273"/>
      <c r="CZ468" s="285"/>
      <c r="DA468" s="286"/>
      <c r="DB468" s="287"/>
    </row>
    <row r="469" ht="15.75" customHeight="1">
      <c r="A469" s="304"/>
      <c r="B469" s="265"/>
      <c r="C469" s="266"/>
      <c r="D469" s="266"/>
      <c r="E469" s="266"/>
      <c r="F469" s="267"/>
      <c r="G469" s="267"/>
      <c r="H469" s="267"/>
      <c r="I469" s="267"/>
      <c r="J469" s="267"/>
      <c r="K469" s="267"/>
      <c r="L469" s="267"/>
      <c r="M469" s="269"/>
      <c r="N469" s="269"/>
      <c r="O469" s="269"/>
      <c r="P469" s="269"/>
      <c r="Q469" s="269"/>
      <c r="R469" s="269"/>
      <c r="S469" s="271"/>
      <c r="T469" s="271"/>
      <c r="U469" s="271"/>
      <c r="V469" s="271"/>
      <c r="W469" s="271"/>
      <c r="X469" s="271"/>
      <c r="Y469" s="273"/>
      <c r="Z469" s="273"/>
      <c r="AA469" s="273"/>
      <c r="AB469" s="273"/>
      <c r="AC469" s="273"/>
      <c r="AD469" s="273"/>
      <c r="AE469" s="274"/>
      <c r="AF469" s="274"/>
      <c r="AG469" s="274"/>
      <c r="AH469" s="274"/>
      <c r="AI469" s="274"/>
      <c r="AJ469" s="274"/>
      <c r="AK469" s="275"/>
      <c r="AL469" s="275"/>
      <c r="AM469" s="275"/>
      <c r="AN469" s="275"/>
      <c r="AO469" s="275"/>
      <c r="AP469" s="275"/>
      <c r="AQ469" s="276"/>
      <c r="AR469" s="276"/>
      <c r="AS469" s="276"/>
      <c r="AT469" s="276"/>
      <c r="AU469" s="276"/>
      <c r="AV469" s="276"/>
      <c r="AW469" s="277"/>
      <c r="AX469" s="277"/>
      <c r="AY469" s="277"/>
      <c r="AZ469" s="277"/>
      <c r="BA469" s="277"/>
      <c r="BB469" s="277"/>
      <c r="BC469" s="278"/>
      <c r="BD469" s="278"/>
      <c r="BE469" s="278"/>
      <c r="BF469" s="278"/>
      <c r="BG469" s="278"/>
      <c r="BH469" s="278"/>
      <c r="BI469" s="279"/>
      <c r="BJ469" s="279"/>
      <c r="BK469" s="279"/>
      <c r="BL469" s="279"/>
      <c r="BM469" s="279"/>
      <c r="BN469" s="279"/>
      <c r="BO469" s="280"/>
      <c r="BP469" s="280"/>
      <c r="BQ469" s="280"/>
      <c r="BR469" s="280"/>
      <c r="BS469" s="280"/>
      <c r="BT469" s="280"/>
      <c r="BU469" s="281"/>
      <c r="BV469" s="281"/>
      <c r="BW469" s="281"/>
      <c r="BX469" s="281"/>
      <c r="BY469" s="281"/>
      <c r="BZ469" s="281"/>
      <c r="CA469" s="282"/>
      <c r="CB469" s="282"/>
      <c r="CC469" s="282"/>
      <c r="CD469" s="282"/>
      <c r="CE469" s="282"/>
      <c r="CF469" s="282"/>
      <c r="CG469" s="283"/>
      <c r="CH469" s="283"/>
      <c r="CI469" s="283"/>
      <c r="CJ469" s="283"/>
      <c r="CK469" s="283"/>
      <c r="CL469" s="283"/>
      <c r="CM469" s="284"/>
      <c r="CN469" s="284"/>
      <c r="CO469" s="284"/>
      <c r="CP469" s="284"/>
      <c r="CQ469" s="284"/>
      <c r="CR469" s="284"/>
      <c r="CS469" s="283"/>
      <c r="CT469" s="283"/>
      <c r="CU469" s="283"/>
      <c r="CV469" s="283"/>
      <c r="CW469" s="283"/>
      <c r="CX469" s="283"/>
      <c r="CY469" s="273"/>
      <c r="CZ469" s="285"/>
      <c r="DA469" s="286"/>
      <c r="DB469" s="287"/>
    </row>
    <row r="470" ht="15.75" customHeight="1">
      <c r="A470" s="304"/>
      <c r="B470" s="265"/>
      <c r="C470" s="266"/>
      <c r="D470" s="266"/>
      <c r="E470" s="266"/>
      <c r="F470" s="267"/>
      <c r="G470" s="267"/>
      <c r="H470" s="267"/>
      <c r="I470" s="267"/>
      <c r="J470" s="267"/>
      <c r="K470" s="267"/>
      <c r="L470" s="267"/>
      <c r="M470" s="269"/>
      <c r="N470" s="269"/>
      <c r="O470" s="269"/>
      <c r="P470" s="269"/>
      <c r="Q470" s="269"/>
      <c r="R470" s="269"/>
      <c r="S470" s="271"/>
      <c r="T470" s="271"/>
      <c r="U470" s="271"/>
      <c r="V470" s="271"/>
      <c r="W470" s="271"/>
      <c r="X470" s="271"/>
      <c r="Y470" s="273"/>
      <c r="Z470" s="273"/>
      <c r="AA470" s="273"/>
      <c r="AB470" s="273"/>
      <c r="AC470" s="273"/>
      <c r="AD470" s="273"/>
      <c r="AE470" s="274"/>
      <c r="AF470" s="274"/>
      <c r="AG470" s="274"/>
      <c r="AH470" s="274"/>
      <c r="AI470" s="274"/>
      <c r="AJ470" s="274"/>
      <c r="AK470" s="275"/>
      <c r="AL470" s="275"/>
      <c r="AM470" s="275"/>
      <c r="AN470" s="275"/>
      <c r="AO470" s="275"/>
      <c r="AP470" s="275"/>
      <c r="AQ470" s="276"/>
      <c r="AR470" s="276"/>
      <c r="AS470" s="276"/>
      <c r="AT470" s="276"/>
      <c r="AU470" s="276"/>
      <c r="AV470" s="276"/>
      <c r="AW470" s="277"/>
      <c r="AX470" s="277"/>
      <c r="AY470" s="277"/>
      <c r="AZ470" s="277"/>
      <c r="BA470" s="277"/>
      <c r="BB470" s="277"/>
      <c r="BC470" s="278"/>
      <c r="BD470" s="278"/>
      <c r="BE470" s="278"/>
      <c r="BF470" s="278"/>
      <c r="BG470" s="278"/>
      <c r="BH470" s="278"/>
      <c r="BI470" s="279"/>
      <c r="BJ470" s="279"/>
      <c r="BK470" s="279"/>
      <c r="BL470" s="279"/>
      <c r="BM470" s="279"/>
      <c r="BN470" s="279"/>
      <c r="BO470" s="280"/>
      <c r="BP470" s="280"/>
      <c r="BQ470" s="280"/>
      <c r="BR470" s="280"/>
      <c r="BS470" s="280"/>
      <c r="BT470" s="280"/>
      <c r="BU470" s="281"/>
      <c r="BV470" s="281"/>
      <c r="BW470" s="281"/>
      <c r="BX470" s="281"/>
      <c r="BY470" s="281"/>
      <c r="BZ470" s="281"/>
      <c r="CA470" s="282"/>
      <c r="CB470" s="282"/>
      <c r="CC470" s="282"/>
      <c r="CD470" s="282"/>
      <c r="CE470" s="282"/>
      <c r="CF470" s="282"/>
      <c r="CG470" s="283"/>
      <c r="CH470" s="283"/>
      <c r="CI470" s="283"/>
      <c r="CJ470" s="283"/>
      <c r="CK470" s="283"/>
      <c r="CL470" s="283"/>
      <c r="CM470" s="284"/>
      <c r="CN470" s="284"/>
      <c r="CO470" s="284"/>
      <c r="CP470" s="284"/>
      <c r="CQ470" s="284"/>
      <c r="CR470" s="284"/>
      <c r="CS470" s="283"/>
      <c r="CT470" s="283"/>
      <c r="CU470" s="283"/>
      <c r="CV470" s="283"/>
      <c r="CW470" s="283"/>
      <c r="CX470" s="283"/>
      <c r="CY470" s="273"/>
      <c r="CZ470" s="285"/>
      <c r="DA470" s="286"/>
      <c r="DB470" s="287"/>
    </row>
    <row r="471" ht="15.75" customHeight="1">
      <c r="A471" s="304"/>
      <c r="B471" s="265"/>
      <c r="C471" s="266"/>
      <c r="D471" s="266"/>
      <c r="E471" s="266"/>
      <c r="F471" s="267"/>
      <c r="G471" s="267"/>
      <c r="H471" s="267"/>
      <c r="I471" s="267"/>
      <c r="J471" s="267"/>
      <c r="K471" s="267"/>
      <c r="L471" s="267"/>
      <c r="M471" s="269"/>
      <c r="N471" s="269"/>
      <c r="O471" s="269"/>
      <c r="P471" s="269"/>
      <c r="Q471" s="269"/>
      <c r="R471" s="269"/>
      <c r="S471" s="271"/>
      <c r="T471" s="271"/>
      <c r="U471" s="271"/>
      <c r="V471" s="271"/>
      <c r="W471" s="271"/>
      <c r="X471" s="271"/>
      <c r="Y471" s="273"/>
      <c r="Z471" s="273"/>
      <c r="AA471" s="273"/>
      <c r="AB471" s="273"/>
      <c r="AC471" s="273"/>
      <c r="AD471" s="273"/>
      <c r="AE471" s="274"/>
      <c r="AF471" s="274"/>
      <c r="AG471" s="274"/>
      <c r="AH471" s="274"/>
      <c r="AI471" s="274"/>
      <c r="AJ471" s="274"/>
      <c r="AK471" s="275"/>
      <c r="AL471" s="275"/>
      <c r="AM471" s="275"/>
      <c r="AN471" s="275"/>
      <c r="AO471" s="275"/>
      <c r="AP471" s="275"/>
      <c r="AQ471" s="276"/>
      <c r="AR471" s="276"/>
      <c r="AS471" s="276"/>
      <c r="AT471" s="276"/>
      <c r="AU471" s="276"/>
      <c r="AV471" s="276"/>
      <c r="AW471" s="277"/>
      <c r="AX471" s="277"/>
      <c r="AY471" s="277"/>
      <c r="AZ471" s="277"/>
      <c r="BA471" s="277"/>
      <c r="BB471" s="277"/>
      <c r="BC471" s="278"/>
      <c r="BD471" s="278"/>
      <c r="BE471" s="278"/>
      <c r="BF471" s="278"/>
      <c r="BG471" s="278"/>
      <c r="BH471" s="278"/>
      <c r="BI471" s="279"/>
      <c r="BJ471" s="279"/>
      <c r="BK471" s="279"/>
      <c r="BL471" s="279"/>
      <c r="BM471" s="279"/>
      <c r="BN471" s="279"/>
      <c r="BO471" s="280"/>
      <c r="BP471" s="280"/>
      <c r="BQ471" s="280"/>
      <c r="BR471" s="280"/>
      <c r="BS471" s="280"/>
      <c r="BT471" s="280"/>
      <c r="BU471" s="281"/>
      <c r="BV471" s="281"/>
      <c r="BW471" s="281"/>
      <c r="BX471" s="281"/>
      <c r="BY471" s="281"/>
      <c r="BZ471" s="281"/>
      <c r="CA471" s="282"/>
      <c r="CB471" s="282"/>
      <c r="CC471" s="282"/>
      <c r="CD471" s="282"/>
      <c r="CE471" s="282"/>
      <c r="CF471" s="282"/>
      <c r="CG471" s="283"/>
      <c r="CH471" s="283"/>
      <c r="CI471" s="283"/>
      <c r="CJ471" s="283"/>
      <c r="CK471" s="283"/>
      <c r="CL471" s="283"/>
      <c r="CM471" s="284"/>
      <c r="CN471" s="284"/>
      <c r="CO471" s="284"/>
      <c r="CP471" s="284"/>
      <c r="CQ471" s="284"/>
      <c r="CR471" s="284"/>
      <c r="CS471" s="283"/>
      <c r="CT471" s="283"/>
      <c r="CU471" s="283"/>
      <c r="CV471" s="283"/>
      <c r="CW471" s="283"/>
      <c r="CX471" s="283"/>
      <c r="CY471" s="273"/>
      <c r="CZ471" s="285"/>
      <c r="DA471" s="286"/>
      <c r="DB471" s="287"/>
    </row>
    <row r="472" ht="15.75" customHeight="1">
      <c r="A472" s="304"/>
      <c r="B472" s="265"/>
      <c r="C472" s="266"/>
      <c r="D472" s="266"/>
      <c r="E472" s="266"/>
      <c r="F472" s="267"/>
      <c r="G472" s="267"/>
      <c r="H472" s="267"/>
      <c r="I472" s="267"/>
      <c r="J472" s="267"/>
      <c r="K472" s="267"/>
      <c r="L472" s="267"/>
      <c r="M472" s="269"/>
      <c r="N472" s="269"/>
      <c r="O472" s="269"/>
      <c r="P472" s="269"/>
      <c r="Q472" s="269"/>
      <c r="R472" s="269"/>
      <c r="S472" s="271"/>
      <c r="T472" s="271"/>
      <c r="U472" s="271"/>
      <c r="V472" s="271"/>
      <c r="W472" s="271"/>
      <c r="X472" s="271"/>
      <c r="Y472" s="273"/>
      <c r="Z472" s="273"/>
      <c r="AA472" s="273"/>
      <c r="AB472" s="273"/>
      <c r="AC472" s="273"/>
      <c r="AD472" s="273"/>
      <c r="AE472" s="274"/>
      <c r="AF472" s="274"/>
      <c r="AG472" s="274"/>
      <c r="AH472" s="274"/>
      <c r="AI472" s="274"/>
      <c r="AJ472" s="274"/>
      <c r="AK472" s="275"/>
      <c r="AL472" s="275"/>
      <c r="AM472" s="275"/>
      <c r="AN472" s="275"/>
      <c r="AO472" s="275"/>
      <c r="AP472" s="275"/>
      <c r="AQ472" s="276"/>
      <c r="AR472" s="276"/>
      <c r="AS472" s="276"/>
      <c r="AT472" s="276"/>
      <c r="AU472" s="276"/>
      <c r="AV472" s="276"/>
      <c r="AW472" s="277"/>
      <c r="AX472" s="277"/>
      <c r="AY472" s="277"/>
      <c r="AZ472" s="277"/>
      <c r="BA472" s="277"/>
      <c r="BB472" s="277"/>
      <c r="BC472" s="278"/>
      <c r="BD472" s="278"/>
      <c r="BE472" s="278"/>
      <c r="BF472" s="278"/>
      <c r="BG472" s="278"/>
      <c r="BH472" s="278"/>
      <c r="BI472" s="279"/>
      <c r="BJ472" s="279"/>
      <c r="BK472" s="279"/>
      <c r="BL472" s="279"/>
      <c r="BM472" s="279"/>
      <c r="BN472" s="279"/>
      <c r="BO472" s="280"/>
      <c r="BP472" s="280"/>
      <c r="BQ472" s="280"/>
      <c r="BR472" s="280"/>
      <c r="BS472" s="280"/>
      <c r="BT472" s="280"/>
      <c r="BU472" s="281"/>
      <c r="BV472" s="281"/>
      <c r="BW472" s="281"/>
      <c r="BX472" s="281"/>
      <c r="BY472" s="281"/>
      <c r="BZ472" s="281"/>
      <c r="CA472" s="282"/>
      <c r="CB472" s="282"/>
      <c r="CC472" s="282"/>
      <c r="CD472" s="282"/>
      <c r="CE472" s="282"/>
      <c r="CF472" s="282"/>
      <c r="CG472" s="283"/>
      <c r="CH472" s="283"/>
      <c r="CI472" s="283"/>
      <c r="CJ472" s="283"/>
      <c r="CK472" s="283"/>
      <c r="CL472" s="283"/>
      <c r="CM472" s="284"/>
      <c r="CN472" s="284"/>
      <c r="CO472" s="284"/>
      <c r="CP472" s="284"/>
      <c r="CQ472" s="284"/>
      <c r="CR472" s="284"/>
      <c r="CS472" s="283"/>
      <c r="CT472" s="283"/>
      <c r="CU472" s="283"/>
      <c r="CV472" s="283"/>
      <c r="CW472" s="283"/>
      <c r="CX472" s="283"/>
      <c r="CY472" s="273"/>
      <c r="CZ472" s="285"/>
      <c r="DA472" s="286"/>
      <c r="DB472" s="287"/>
    </row>
    <row r="473" ht="15.75" customHeight="1">
      <c r="A473" s="304"/>
      <c r="B473" s="265"/>
      <c r="C473" s="266"/>
      <c r="D473" s="266"/>
      <c r="E473" s="266"/>
      <c r="F473" s="267"/>
      <c r="G473" s="267"/>
      <c r="H473" s="267"/>
      <c r="I473" s="267"/>
      <c r="J473" s="267"/>
      <c r="K473" s="267"/>
      <c r="L473" s="267"/>
      <c r="M473" s="269"/>
      <c r="N473" s="269"/>
      <c r="O473" s="269"/>
      <c r="P473" s="269"/>
      <c r="Q473" s="269"/>
      <c r="R473" s="269"/>
      <c r="S473" s="271"/>
      <c r="T473" s="271"/>
      <c r="U473" s="271"/>
      <c r="V473" s="271"/>
      <c r="W473" s="271"/>
      <c r="X473" s="271"/>
      <c r="Y473" s="273"/>
      <c r="Z473" s="273"/>
      <c r="AA473" s="273"/>
      <c r="AB473" s="273"/>
      <c r="AC473" s="273"/>
      <c r="AD473" s="273"/>
      <c r="AE473" s="274"/>
      <c r="AF473" s="274"/>
      <c r="AG473" s="274"/>
      <c r="AH473" s="274"/>
      <c r="AI473" s="274"/>
      <c r="AJ473" s="274"/>
      <c r="AK473" s="275"/>
      <c r="AL473" s="275"/>
      <c r="AM473" s="275"/>
      <c r="AN473" s="275"/>
      <c r="AO473" s="275"/>
      <c r="AP473" s="275"/>
      <c r="AQ473" s="276"/>
      <c r="AR473" s="276"/>
      <c r="AS473" s="276"/>
      <c r="AT473" s="276"/>
      <c r="AU473" s="276"/>
      <c r="AV473" s="276"/>
      <c r="AW473" s="277"/>
      <c r="AX473" s="277"/>
      <c r="AY473" s="277"/>
      <c r="AZ473" s="277"/>
      <c r="BA473" s="277"/>
      <c r="BB473" s="277"/>
      <c r="BC473" s="278"/>
      <c r="BD473" s="278"/>
      <c r="BE473" s="278"/>
      <c r="BF473" s="278"/>
      <c r="BG473" s="278"/>
      <c r="BH473" s="278"/>
      <c r="BI473" s="279"/>
      <c r="BJ473" s="279"/>
      <c r="BK473" s="279"/>
      <c r="BL473" s="279"/>
      <c r="BM473" s="279"/>
      <c r="BN473" s="279"/>
      <c r="BO473" s="280"/>
      <c r="BP473" s="280"/>
      <c r="BQ473" s="280"/>
      <c r="BR473" s="280"/>
      <c r="BS473" s="280"/>
      <c r="BT473" s="280"/>
      <c r="BU473" s="281"/>
      <c r="BV473" s="281"/>
      <c r="BW473" s="281"/>
      <c r="BX473" s="281"/>
      <c r="BY473" s="281"/>
      <c r="BZ473" s="281"/>
      <c r="CA473" s="282"/>
      <c r="CB473" s="282"/>
      <c r="CC473" s="282"/>
      <c r="CD473" s="282"/>
      <c r="CE473" s="282"/>
      <c r="CF473" s="282"/>
      <c r="CG473" s="283"/>
      <c r="CH473" s="283"/>
      <c r="CI473" s="283"/>
      <c r="CJ473" s="283"/>
      <c r="CK473" s="283"/>
      <c r="CL473" s="283"/>
      <c r="CM473" s="284"/>
      <c r="CN473" s="284"/>
      <c r="CO473" s="284"/>
      <c r="CP473" s="284"/>
      <c r="CQ473" s="284"/>
      <c r="CR473" s="284"/>
      <c r="CS473" s="283"/>
      <c r="CT473" s="283"/>
      <c r="CU473" s="283"/>
      <c r="CV473" s="283"/>
      <c r="CW473" s="283"/>
      <c r="CX473" s="283"/>
      <c r="CY473" s="273"/>
      <c r="CZ473" s="285"/>
      <c r="DA473" s="286"/>
      <c r="DB473" s="287"/>
    </row>
    <row r="474" ht="15.75" customHeight="1">
      <c r="A474" s="304"/>
      <c r="B474" s="265"/>
      <c r="C474" s="266"/>
      <c r="D474" s="266"/>
      <c r="E474" s="266"/>
      <c r="F474" s="267"/>
      <c r="G474" s="267"/>
      <c r="H474" s="267"/>
      <c r="I474" s="267"/>
      <c r="J474" s="267"/>
      <c r="K474" s="267"/>
      <c r="L474" s="267"/>
      <c r="M474" s="269"/>
      <c r="N474" s="269"/>
      <c r="O474" s="269"/>
      <c r="P474" s="269"/>
      <c r="Q474" s="269"/>
      <c r="R474" s="269"/>
      <c r="S474" s="271"/>
      <c r="T474" s="271"/>
      <c r="U474" s="271"/>
      <c r="V474" s="271"/>
      <c r="W474" s="271"/>
      <c r="X474" s="271"/>
      <c r="Y474" s="273"/>
      <c r="Z474" s="273"/>
      <c r="AA474" s="273"/>
      <c r="AB474" s="273"/>
      <c r="AC474" s="273"/>
      <c r="AD474" s="273"/>
      <c r="AE474" s="274"/>
      <c r="AF474" s="274"/>
      <c r="AG474" s="274"/>
      <c r="AH474" s="274"/>
      <c r="AI474" s="274"/>
      <c r="AJ474" s="274"/>
      <c r="AK474" s="275"/>
      <c r="AL474" s="275"/>
      <c r="AM474" s="275"/>
      <c r="AN474" s="275"/>
      <c r="AO474" s="275"/>
      <c r="AP474" s="275"/>
      <c r="AQ474" s="276"/>
      <c r="AR474" s="276"/>
      <c r="AS474" s="276"/>
      <c r="AT474" s="276"/>
      <c r="AU474" s="276"/>
      <c r="AV474" s="276"/>
      <c r="AW474" s="277"/>
      <c r="AX474" s="277"/>
      <c r="AY474" s="277"/>
      <c r="AZ474" s="277"/>
      <c r="BA474" s="277"/>
      <c r="BB474" s="277"/>
      <c r="BC474" s="278"/>
      <c r="BD474" s="278"/>
      <c r="BE474" s="278"/>
      <c r="BF474" s="278"/>
      <c r="BG474" s="278"/>
      <c r="BH474" s="278"/>
      <c r="BI474" s="279"/>
      <c r="BJ474" s="279"/>
      <c r="BK474" s="279"/>
      <c r="BL474" s="279"/>
      <c r="BM474" s="279"/>
      <c r="BN474" s="279"/>
      <c r="BO474" s="280"/>
      <c r="BP474" s="280"/>
      <c r="BQ474" s="280"/>
      <c r="BR474" s="280"/>
      <c r="BS474" s="280"/>
      <c r="BT474" s="280"/>
      <c r="BU474" s="281"/>
      <c r="BV474" s="281"/>
      <c r="BW474" s="281"/>
      <c r="BX474" s="281"/>
      <c r="BY474" s="281"/>
      <c r="BZ474" s="281"/>
      <c r="CA474" s="282"/>
      <c r="CB474" s="282"/>
      <c r="CC474" s="282"/>
      <c r="CD474" s="282"/>
      <c r="CE474" s="282"/>
      <c r="CF474" s="282"/>
      <c r="CG474" s="283"/>
      <c r="CH474" s="283"/>
      <c r="CI474" s="283"/>
      <c r="CJ474" s="283"/>
      <c r="CK474" s="283"/>
      <c r="CL474" s="283"/>
      <c r="CM474" s="284"/>
      <c r="CN474" s="284"/>
      <c r="CO474" s="284"/>
      <c r="CP474" s="284"/>
      <c r="CQ474" s="284"/>
      <c r="CR474" s="284"/>
      <c r="CS474" s="283"/>
      <c r="CT474" s="283"/>
      <c r="CU474" s="283"/>
      <c r="CV474" s="283"/>
      <c r="CW474" s="283"/>
      <c r="CX474" s="283"/>
      <c r="CY474" s="273"/>
      <c r="CZ474" s="285"/>
      <c r="DA474" s="286"/>
      <c r="DB474" s="287"/>
    </row>
    <row r="475" ht="15.75" customHeight="1">
      <c r="A475" s="304"/>
      <c r="B475" s="265"/>
      <c r="C475" s="266"/>
      <c r="D475" s="266"/>
      <c r="E475" s="266"/>
      <c r="F475" s="267"/>
      <c r="G475" s="267"/>
      <c r="H475" s="267"/>
      <c r="I475" s="267"/>
      <c r="J475" s="267"/>
      <c r="K475" s="267"/>
      <c r="L475" s="267"/>
      <c r="M475" s="269"/>
      <c r="N475" s="269"/>
      <c r="O475" s="269"/>
      <c r="P475" s="269"/>
      <c r="Q475" s="269"/>
      <c r="R475" s="269"/>
      <c r="S475" s="271"/>
      <c r="T475" s="271"/>
      <c r="U475" s="271"/>
      <c r="V475" s="271"/>
      <c r="W475" s="271"/>
      <c r="X475" s="271"/>
      <c r="Y475" s="273"/>
      <c r="Z475" s="273"/>
      <c r="AA475" s="273"/>
      <c r="AB475" s="273"/>
      <c r="AC475" s="273"/>
      <c r="AD475" s="273"/>
      <c r="AE475" s="274"/>
      <c r="AF475" s="274"/>
      <c r="AG475" s="274"/>
      <c r="AH475" s="274"/>
      <c r="AI475" s="274"/>
      <c r="AJ475" s="274"/>
      <c r="AK475" s="275"/>
      <c r="AL475" s="275"/>
      <c r="AM475" s="275"/>
      <c r="AN475" s="275"/>
      <c r="AO475" s="275"/>
      <c r="AP475" s="275"/>
      <c r="AQ475" s="276"/>
      <c r="AR475" s="276"/>
      <c r="AS475" s="276"/>
      <c r="AT475" s="276"/>
      <c r="AU475" s="276"/>
      <c r="AV475" s="276"/>
      <c r="AW475" s="277"/>
      <c r="AX475" s="277"/>
      <c r="AY475" s="277"/>
      <c r="AZ475" s="277"/>
      <c r="BA475" s="277"/>
      <c r="BB475" s="277"/>
      <c r="BC475" s="278"/>
      <c r="BD475" s="278"/>
      <c r="BE475" s="278"/>
      <c r="BF475" s="278"/>
      <c r="BG475" s="278"/>
      <c r="BH475" s="278"/>
      <c r="BI475" s="279"/>
      <c r="BJ475" s="279"/>
      <c r="BK475" s="279"/>
      <c r="BL475" s="279"/>
      <c r="BM475" s="279"/>
      <c r="BN475" s="279"/>
      <c r="BO475" s="280"/>
      <c r="BP475" s="280"/>
      <c r="BQ475" s="280"/>
      <c r="BR475" s="280"/>
      <c r="BS475" s="280"/>
      <c r="BT475" s="280"/>
      <c r="BU475" s="281"/>
      <c r="BV475" s="281"/>
      <c r="BW475" s="281"/>
      <c r="BX475" s="281"/>
      <c r="BY475" s="281"/>
      <c r="BZ475" s="281"/>
      <c r="CA475" s="282"/>
      <c r="CB475" s="282"/>
      <c r="CC475" s="282"/>
      <c r="CD475" s="282"/>
      <c r="CE475" s="282"/>
      <c r="CF475" s="282"/>
      <c r="CG475" s="283"/>
      <c r="CH475" s="283"/>
      <c r="CI475" s="283"/>
      <c r="CJ475" s="283"/>
      <c r="CK475" s="283"/>
      <c r="CL475" s="283"/>
      <c r="CM475" s="284"/>
      <c r="CN475" s="284"/>
      <c r="CO475" s="284"/>
      <c r="CP475" s="284"/>
      <c r="CQ475" s="284"/>
      <c r="CR475" s="284"/>
      <c r="CS475" s="283"/>
      <c r="CT475" s="283"/>
      <c r="CU475" s="283"/>
      <c r="CV475" s="283"/>
      <c r="CW475" s="283"/>
      <c r="CX475" s="283"/>
      <c r="CY475" s="273"/>
      <c r="CZ475" s="285"/>
      <c r="DA475" s="286"/>
      <c r="DB475" s="287"/>
    </row>
    <row r="476" ht="15.75" customHeight="1">
      <c r="A476" s="304"/>
      <c r="B476" s="265"/>
      <c r="C476" s="266"/>
      <c r="D476" s="266"/>
      <c r="E476" s="266"/>
      <c r="F476" s="267"/>
      <c r="G476" s="267"/>
      <c r="H476" s="267"/>
      <c r="I476" s="267"/>
      <c r="J476" s="267"/>
      <c r="K476" s="267"/>
      <c r="L476" s="267"/>
      <c r="M476" s="269"/>
      <c r="N476" s="269"/>
      <c r="O476" s="269"/>
      <c r="P476" s="269"/>
      <c r="Q476" s="269"/>
      <c r="R476" s="269"/>
      <c r="S476" s="271"/>
      <c r="T476" s="271"/>
      <c r="U476" s="271"/>
      <c r="V476" s="271"/>
      <c r="W476" s="271"/>
      <c r="X476" s="271"/>
      <c r="Y476" s="273"/>
      <c r="Z476" s="273"/>
      <c r="AA476" s="273"/>
      <c r="AB476" s="273"/>
      <c r="AC476" s="273"/>
      <c r="AD476" s="273"/>
      <c r="AE476" s="274"/>
      <c r="AF476" s="274"/>
      <c r="AG476" s="274"/>
      <c r="AH476" s="274"/>
      <c r="AI476" s="274"/>
      <c r="AJ476" s="274"/>
      <c r="AK476" s="275"/>
      <c r="AL476" s="275"/>
      <c r="AM476" s="275"/>
      <c r="AN476" s="275"/>
      <c r="AO476" s="275"/>
      <c r="AP476" s="275"/>
      <c r="AQ476" s="276"/>
      <c r="AR476" s="276"/>
      <c r="AS476" s="276"/>
      <c r="AT476" s="276"/>
      <c r="AU476" s="276"/>
      <c r="AV476" s="276"/>
      <c r="AW476" s="277"/>
      <c r="AX476" s="277"/>
      <c r="AY476" s="277"/>
      <c r="AZ476" s="277"/>
      <c r="BA476" s="277"/>
      <c r="BB476" s="277"/>
      <c r="BC476" s="278"/>
      <c r="BD476" s="278"/>
      <c r="BE476" s="278"/>
      <c r="BF476" s="278"/>
      <c r="BG476" s="278"/>
      <c r="BH476" s="278"/>
      <c r="BI476" s="279"/>
      <c r="BJ476" s="279"/>
      <c r="BK476" s="279"/>
      <c r="BL476" s="279"/>
      <c r="BM476" s="279"/>
      <c r="BN476" s="279"/>
      <c r="BO476" s="280"/>
      <c r="BP476" s="280"/>
      <c r="BQ476" s="280"/>
      <c r="BR476" s="280"/>
      <c r="BS476" s="280"/>
      <c r="BT476" s="280"/>
      <c r="BU476" s="281"/>
      <c r="BV476" s="281"/>
      <c r="BW476" s="281"/>
      <c r="BX476" s="281"/>
      <c r="BY476" s="281"/>
      <c r="BZ476" s="281"/>
      <c r="CA476" s="282"/>
      <c r="CB476" s="282"/>
      <c r="CC476" s="282"/>
      <c r="CD476" s="282"/>
      <c r="CE476" s="282"/>
      <c r="CF476" s="282"/>
      <c r="CG476" s="283"/>
      <c r="CH476" s="283"/>
      <c r="CI476" s="283"/>
      <c r="CJ476" s="283"/>
      <c r="CK476" s="283"/>
      <c r="CL476" s="283"/>
      <c r="CM476" s="284"/>
      <c r="CN476" s="284"/>
      <c r="CO476" s="284"/>
      <c r="CP476" s="284"/>
      <c r="CQ476" s="284"/>
      <c r="CR476" s="284"/>
      <c r="CS476" s="283"/>
      <c r="CT476" s="283"/>
      <c r="CU476" s="283"/>
      <c r="CV476" s="283"/>
      <c r="CW476" s="283"/>
      <c r="CX476" s="283"/>
      <c r="CY476" s="273"/>
      <c r="CZ476" s="285"/>
      <c r="DA476" s="286"/>
      <c r="DB476" s="287"/>
    </row>
    <row r="477" ht="15.75" customHeight="1">
      <c r="A477" s="304"/>
      <c r="B477" s="265"/>
      <c r="C477" s="266"/>
      <c r="D477" s="266"/>
      <c r="E477" s="266"/>
      <c r="F477" s="267"/>
      <c r="G477" s="267"/>
      <c r="H477" s="267"/>
      <c r="I477" s="267"/>
      <c r="J477" s="267"/>
      <c r="K477" s="267"/>
      <c r="L477" s="267"/>
      <c r="M477" s="269"/>
      <c r="N477" s="269"/>
      <c r="O477" s="269"/>
      <c r="P477" s="269"/>
      <c r="Q477" s="269"/>
      <c r="R477" s="269"/>
      <c r="S477" s="271"/>
      <c r="T477" s="271"/>
      <c r="U477" s="271"/>
      <c r="V477" s="271"/>
      <c r="W477" s="271"/>
      <c r="X477" s="271"/>
      <c r="Y477" s="273"/>
      <c r="Z477" s="273"/>
      <c r="AA477" s="273"/>
      <c r="AB477" s="273"/>
      <c r="AC477" s="273"/>
      <c r="AD477" s="273"/>
      <c r="AE477" s="274"/>
      <c r="AF477" s="274"/>
      <c r="AG477" s="274"/>
      <c r="AH477" s="274"/>
      <c r="AI477" s="274"/>
      <c r="AJ477" s="274"/>
      <c r="AK477" s="275"/>
      <c r="AL477" s="275"/>
      <c r="AM477" s="275"/>
      <c r="AN477" s="275"/>
      <c r="AO477" s="275"/>
      <c r="AP477" s="275"/>
      <c r="AQ477" s="276"/>
      <c r="AR477" s="276"/>
      <c r="AS477" s="276"/>
      <c r="AT477" s="276"/>
      <c r="AU477" s="276"/>
      <c r="AV477" s="276"/>
      <c r="AW477" s="277"/>
      <c r="AX477" s="277"/>
      <c r="AY477" s="277"/>
      <c r="AZ477" s="277"/>
      <c r="BA477" s="277"/>
      <c r="BB477" s="277"/>
      <c r="BC477" s="278"/>
      <c r="BD477" s="278"/>
      <c r="BE477" s="278"/>
      <c r="BF477" s="278"/>
      <c r="BG477" s="278"/>
      <c r="BH477" s="278"/>
      <c r="BI477" s="279"/>
      <c r="BJ477" s="279"/>
      <c r="BK477" s="279"/>
      <c r="BL477" s="279"/>
      <c r="BM477" s="279"/>
      <c r="BN477" s="279"/>
      <c r="BO477" s="280"/>
      <c r="BP477" s="280"/>
      <c r="BQ477" s="280"/>
      <c r="BR477" s="280"/>
      <c r="BS477" s="280"/>
      <c r="BT477" s="280"/>
      <c r="BU477" s="281"/>
      <c r="BV477" s="281"/>
      <c r="BW477" s="281"/>
      <c r="BX477" s="281"/>
      <c r="BY477" s="281"/>
      <c r="BZ477" s="281"/>
      <c r="CA477" s="282"/>
      <c r="CB477" s="282"/>
      <c r="CC477" s="282"/>
      <c r="CD477" s="282"/>
      <c r="CE477" s="282"/>
      <c r="CF477" s="282"/>
      <c r="CG477" s="283"/>
      <c r="CH477" s="283"/>
      <c r="CI477" s="283"/>
      <c r="CJ477" s="283"/>
      <c r="CK477" s="283"/>
      <c r="CL477" s="283"/>
      <c r="CM477" s="284"/>
      <c r="CN477" s="284"/>
      <c r="CO477" s="284"/>
      <c r="CP477" s="284"/>
      <c r="CQ477" s="284"/>
      <c r="CR477" s="284"/>
      <c r="CS477" s="283"/>
      <c r="CT477" s="283"/>
      <c r="CU477" s="283"/>
      <c r="CV477" s="283"/>
      <c r="CW477" s="283"/>
      <c r="CX477" s="283"/>
      <c r="CY477" s="273"/>
      <c r="CZ477" s="285"/>
      <c r="DA477" s="286"/>
      <c r="DB477" s="287"/>
    </row>
    <row r="478" ht="15.75" customHeight="1">
      <c r="A478" s="304"/>
      <c r="B478" s="265"/>
      <c r="C478" s="266"/>
      <c r="D478" s="266"/>
      <c r="E478" s="266"/>
      <c r="F478" s="267"/>
      <c r="G478" s="267"/>
      <c r="H478" s="267"/>
      <c r="I478" s="267"/>
      <c r="J478" s="267"/>
      <c r="K478" s="267"/>
      <c r="L478" s="267"/>
      <c r="M478" s="269"/>
      <c r="N478" s="269"/>
      <c r="O478" s="269"/>
      <c r="P478" s="269"/>
      <c r="Q478" s="269"/>
      <c r="R478" s="269"/>
      <c r="S478" s="271"/>
      <c r="T478" s="271"/>
      <c r="U478" s="271"/>
      <c r="V478" s="271"/>
      <c r="W478" s="271"/>
      <c r="X478" s="271"/>
      <c r="Y478" s="273"/>
      <c r="Z478" s="273"/>
      <c r="AA478" s="273"/>
      <c r="AB478" s="273"/>
      <c r="AC478" s="273"/>
      <c r="AD478" s="273"/>
      <c r="AE478" s="274"/>
      <c r="AF478" s="274"/>
      <c r="AG478" s="274"/>
      <c r="AH478" s="274"/>
      <c r="AI478" s="274"/>
      <c r="AJ478" s="274"/>
      <c r="AK478" s="275"/>
      <c r="AL478" s="275"/>
      <c r="AM478" s="275"/>
      <c r="AN478" s="275"/>
      <c r="AO478" s="275"/>
      <c r="AP478" s="275"/>
      <c r="AQ478" s="276"/>
      <c r="AR478" s="276"/>
      <c r="AS478" s="276"/>
      <c r="AT478" s="276"/>
      <c r="AU478" s="276"/>
      <c r="AV478" s="276"/>
      <c r="AW478" s="277"/>
      <c r="AX478" s="277"/>
      <c r="AY478" s="277"/>
      <c r="AZ478" s="277"/>
      <c r="BA478" s="277"/>
      <c r="BB478" s="277"/>
      <c r="BC478" s="278"/>
      <c r="BD478" s="278"/>
      <c r="BE478" s="278"/>
      <c r="BF478" s="278"/>
      <c r="BG478" s="278"/>
      <c r="BH478" s="278"/>
      <c r="BI478" s="279"/>
      <c r="BJ478" s="279"/>
      <c r="BK478" s="279"/>
      <c r="BL478" s="279"/>
      <c r="BM478" s="279"/>
      <c r="BN478" s="279"/>
      <c r="BO478" s="280"/>
      <c r="BP478" s="280"/>
      <c r="BQ478" s="280"/>
      <c r="BR478" s="280"/>
      <c r="BS478" s="280"/>
      <c r="BT478" s="280"/>
      <c r="BU478" s="281"/>
      <c r="BV478" s="281"/>
      <c r="BW478" s="281"/>
      <c r="BX478" s="281"/>
      <c r="BY478" s="281"/>
      <c r="BZ478" s="281"/>
      <c r="CA478" s="282"/>
      <c r="CB478" s="282"/>
      <c r="CC478" s="282"/>
      <c r="CD478" s="282"/>
      <c r="CE478" s="282"/>
      <c r="CF478" s="282"/>
      <c r="CG478" s="283"/>
      <c r="CH478" s="283"/>
      <c r="CI478" s="283"/>
      <c r="CJ478" s="283"/>
      <c r="CK478" s="283"/>
      <c r="CL478" s="283"/>
      <c r="CM478" s="284"/>
      <c r="CN478" s="284"/>
      <c r="CO478" s="284"/>
      <c r="CP478" s="284"/>
      <c r="CQ478" s="284"/>
      <c r="CR478" s="284"/>
      <c r="CS478" s="283"/>
      <c r="CT478" s="283"/>
      <c r="CU478" s="283"/>
      <c r="CV478" s="283"/>
      <c r="CW478" s="283"/>
      <c r="CX478" s="283"/>
      <c r="CY478" s="273"/>
      <c r="CZ478" s="285"/>
      <c r="DA478" s="286"/>
      <c r="DB478" s="287"/>
    </row>
    <row r="479" ht="15.75" customHeight="1">
      <c r="A479" s="304"/>
      <c r="B479" s="265"/>
      <c r="C479" s="266"/>
      <c r="D479" s="266"/>
      <c r="E479" s="266"/>
      <c r="F479" s="267"/>
      <c r="G479" s="267"/>
      <c r="H479" s="267"/>
      <c r="I479" s="267"/>
      <c r="J479" s="267"/>
      <c r="K479" s="267"/>
      <c r="L479" s="267"/>
      <c r="M479" s="269"/>
      <c r="N479" s="269"/>
      <c r="O479" s="269"/>
      <c r="P479" s="269"/>
      <c r="Q479" s="269"/>
      <c r="R479" s="269"/>
      <c r="S479" s="271"/>
      <c r="T479" s="271"/>
      <c r="U479" s="271"/>
      <c r="V479" s="271"/>
      <c r="W479" s="271"/>
      <c r="X479" s="271"/>
      <c r="Y479" s="273"/>
      <c r="Z479" s="273"/>
      <c r="AA479" s="273"/>
      <c r="AB479" s="273"/>
      <c r="AC479" s="273"/>
      <c r="AD479" s="273"/>
      <c r="AE479" s="274"/>
      <c r="AF479" s="274"/>
      <c r="AG479" s="274"/>
      <c r="AH479" s="274"/>
      <c r="AI479" s="274"/>
      <c r="AJ479" s="274"/>
      <c r="AK479" s="275"/>
      <c r="AL479" s="275"/>
      <c r="AM479" s="275"/>
      <c r="AN479" s="275"/>
      <c r="AO479" s="275"/>
      <c r="AP479" s="275"/>
      <c r="AQ479" s="276"/>
      <c r="AR479" s="276"/>
      <c r="AS479" s="276"/>
      <c r="AT479" s="276"/>
      <c r="AU479" s="276"/>
      <c r="AV479" s="276"/>
      <c r="AW479" s="277"/>
      <c r="AX479" s="277"/>
      <c r="AY479" s="277"/>
      <c r="AZ479" s="277"/>
      <c r="BA479" s="277"/>
      <c r="BB479" s="277"/>
      <c r="BC479" s="278"/>
      <c r="BD479" s="278"/>
      <c r="BE479" s="278"/>
      <c r="BF479" s="278"/>
      <c r="BG479" s="278"/>
      <c r="BH479" s="278"/>
      <c r="BI479" s="279"/>
      <c r="BJ479" s="279"/>
      <c r="BK479" s="279"/>
      <c r="BL479" s="279"/>
      <c r="BM479" s="279"/>
      <c r="BN479" s="279"/>
      <c r="BO479" s="280"/>
      <c r="BP479" s="280"/>
      <c r="BQ479" s="280"/>
      <c r="BR479" s="280"/>
      <c r="BS479" s="280"/>
      <c r="BT479" s="280"/>
      <c r="BU479" s="281"/>
      <c r="BV479" s="281"/>
      <c r="BW479" s="281"/>
      <c r="BX479" s="281"/>
      <c r="BY479" s="281"/>
      <c r="BZ479" s="281"/>
      <c r="CA479" s="282"/>
      <c r="CB479" s="282"/>
      <c r="CC479" s="282"/>
      <c r="CD479" s="282"/>
      <c r="CE479" s="282"/>
      <c r="CF479" s="282"/>
      <c r="CG479" s="283"/>
      <c r="CH479" s="283"/>
      <c r="CI479" s="283"/>
      <c r="CJ479" s="283"/>
      <c r="CK479" s="283"/>
      <c r="CL479" s="283"/>
      <c r="CM479" s="284"/>
      <c r="CN479" s="284"/>
      <c r="CO479" s="284"/>
      <c r="CP479" s="284"/>
      <c r="CQ479" s="284"/>
      <c r="CR479" s="284"/>
      <c r="CS479" s="283"/>
      <c r="CT479" s="283"/>
      <c r="CU479" s="283"/>
      <c r="CV479" s="283"/>
      <c r="CW479" s="283"/>
      <c r="CX479" s="283"/>
      <c r="CY479" s="273"/>
      <c r="CZ479" s="285"/>
      <c r="DA479" s="286"/>
      <c r="DB479" s="287"/>
    </row>
    <row r="480" ht="15.75" customHeight="1">
      <c r="A480" s="304"/>
      <c r="B480" s="265"/>
      <c r="C480" s="266"/>
      <c r="D480" s="266"/>
      <c r="E480" s="266"/>
      <c r="F480" s="267"/>
      <c r="G480" s="267"/>
      <c r="H480" s="267"/>
      <c r="I480" s="267"/>
      <c r="J480" s="267"/>
      <c r="K480" s="267"/>
      <c r="L480" s="267"/>
      <c r="M480" s="269"/>
      <c r="N480" s="269"/>
      <c r="O480" s="269"/>
      <c r="P480" s="269"/>
      <c r="Q480" s="269"/>
      <c r="R480" s="269"/>
      <c r="S480" s="271"/>
      <c r="T480" s="271"/>
      <c r="U480" s="271"/>
      <c r="V480" s="271"/>
      <c r="W480" s="271"/>
      <c r="X480" s="271"/>
      <c r="Y480" s="273"/>
      <c r="Z480" s="273"/>
      <c r="AA480" s="273"/>
      <c r="AB480" s="273"/>
      <c r="AC480" s="273"/>
      <c r="AD480" s="273"/>
      <c r="AE480" s="274"/>
      <c r="AF480" s="274"/>
      <c r="AG480" s="274"/>
      <c r="AH480" s="274"/>
      <c r="AI480" s="274"/>
      <c r="AJ480" s="274"/>
      <c r="AK480" s="275"/>
      <c r="AL480" s="275"/>
      <c r="AM480" s="275"/>
      <c r="AN480" s="275"/>
      <c r="AO480" s="275"/>
      <c r="AP480" s="275"/>
      <c r="AQ480" s="276"/>
      <c r="AR480" s="276"/>
      <c r="AS480" s="276"/>
      <c r="AT480" s="276"/>
      <c r="AU480" s="276"/>
      <c r="AV480" s="276"/>
      <c r="AW480" s="277"/>
      <c r="AX480" s="277"/>
      <c r="AY480" s="277"/>
      <c r="AZ480" s="277"/>
      <c r="BA480" s="277"/>
      <c r="BB480" s="277"/>
      <c r="BC480" s="278"/>
      <c r="BD480" s="278"/>
      <c r="BE480" s="278"/>
      <c r="BF480" s="278"/>
      <c r="BG480" s="278"/>
      <c r="BH480" s="278"/>
      <c r="BI480" s="279"/>
      <c r="BJ480" s="279"/>
      <c r="BK480" s="279"/>
      <c r="BL480" s="279"/>
      <c r="BM480" s="279"/>
      <c r="BN480" s="279"/>
      <c r="BO480" s="280"/>
      <c r="BP480" s="280"/>
      <c r="BQ480" s="280"/>
      <c r="BR480" s="280"/>
      <c r="BS480" s="280"/>
      <c r="BT480" s="280"/>
      <c r="BU480" s="281"/>
      <c r="BV480" s="281"/>
      <c r="BW480" s="281"/>
      <c r="BX480" s="281"/>
      <c r="BY480" s="281"/>
      <c r="BZ480" s="281"/>
      <c r="CA480" s="282"/>
      <c r="CB480" s="282"/>
      <c r="CC480" s="282"/>
      <c r="CD480" s="282"/>
      <c r="CE480" s="282"/>
      <c r="CF480" s="282"/>
      <c r="CG480" s="283"/>
      <c r="CH480" s="283"/>
      <c r="CI480" s="283"/>
      <c r="CJ480" s="283"/>
      <c r="CK480" s="283"/>
      <c r="CL480" s="283"/>
      <c r="CM480" s="284"/>
      <c r="CN480" s="284"/>
      <c r="CO480" s="284"/>
      <c r="CP480" s="284"/>
      <c r="CQ480" s="284"/>
      <c r="CR480" s="284"/>
      <c r="CS480" s="283"/>
      <c r="CT480" s="283"/>
      <c r="CU480" s="283"/>
      <c r="CV480" s="283"/>
      <c r="CW480" s="283"/>
      <c r="CX480" s="283"/>
      <c r="CY480" s="273"/>
      <c r="CZ480" s="285"/>
      <c r="DA480" s="286"/>
      <c r="DB480" s="287"/>
    </row>
    <row r="481" ht="15.75" customHeight="1">
      <c r="A481" s="304"/>
      <c r="B481" s="265"/>
      <c r="C481" s="266"/>
      <c r="D481" s="266"/>
      <c r="E481" s="266"/>
      <c r="F481" s="267"/>
      <c r="G481" s="267"/>
      <c r="H481" s="267"/>
      <c r="I481" s="267"/>
      <c r="J481" s="267"/>
      <c r="K481" s="267"/>
      <c r="L481" s="267"/>
      <c r="M481" s="269"/>
      <c r="N481" s="269"/>
      <c r="O481" s="269"/>
      <c r="P481" s="269"/>
      <c r="Q481" s="269"/>
      <c r="R481" s="269"/>
      <c r="S481" s="271"/>
      <c r="T481" s="271"/>
      <c r="U481" s="271"/>
      <c r="V481" s="271"/>
      <c r="W481" s="271"/>
      <c r="X481" s="271"/>
      <c r="Y481" s="273"/>
      <c r="Z481" s="273"/>
      <c r="AA481" s="273"/>
      <c r="AB481" s="273"/>
      <c r="AC481" s="273"/>
      <c r="AD481" s="273"/>
      <c r="AE481" s="274"/>
      <c r="AF481" s="274"/>
      <c r="AG481" s="274"/>
      <c r="AH481" s="274"/>
      <c r="AI481" s="274"/>
      <c r="AJ481" s="274"/>
      <c r="AK481" s="275"/>
      <c r="AL481" s="275"/>
      <c r="AM481" s="275"/>
      <c r="AN481" s="275"/>
      <c r="AO481" s="275"/>
      <c r="AP481" s="275"/>
      <c r="AQ481" s="276"/>
      <c r="AR481" s="276"/>
      <c r="AS481" s="276"/>
      <c r="AT481" s="276"/>
      <c r="AU481" s="276"/>
      <c r="AV481" s="276"/>
      <c r="AW481" s="277"/>
      <c r="AX481" s="277"/>
      <c r="AY481" s="277"/>
      <c r="AZ481" s="277"/>
      <c r="BA481" s="277"/>
      <c r="BB481" s="277"/>
      <c r="BC481" s="278"/>
      <c r="BD481" s="278"/>
      <c r="BE481" s="278"/>
      <c r="BF481" s="278"/>
      <c r="BG481" s="278"/>
      <c r="BH481" s="278"/>
      <c r="BI481" s="279"/>
      <c r="BJ481" s="279"/>
      <c r="BK481" s="279"/>
      <c r="BL481" s="279"/>
      <c r="BM481" s="279"/>
      <c r="BN481" s="279"/>
      <c r="BO481" s="280"/>
      <c r="BP481" s="280"/>
      <c r="BQ481" s="280"/>
      <c r="BR481" s="280"/>
      <c r="BS481" s="280"/>
      <c r="BT481" s="280"/>
      <c r="BU481" s="281"/>
      <c r="BV481" s="281"/>
      <c r="BW481" s="281"/>
      <c r="BX481" s="281"/>
      <c r="BY481" s="281"/>
      <c r="BZ481" s="281"/>
      <c r="CA481" s="282"/>
      <c r="CB481" s="282"/>
      <c r="CC481" s="282"/>
      <c r="CD481" s="282"/>
      <c r="CE481" s="282"/>
      <c r="CF481" s="282"/>
      <c r="CG481" s="283"/>
      <c r="CH481" s="283"/>
      <c r="CI481" s="283"/>
      <c r="CJ481" s="283"/>
      <c r="CK481" s="283"/>
      <c r="CL481" s="283"/>
      <c r="CM481" s="284"/>
      <c r="CN481" s="284"/>
      <c r="CO481" s="284"/>
      <c r="CP481" s="284"/>
      <c r="CQ481" s="284"/>
      <c r="CR481" s="284"/>
      <c r="CS481" s="283"/>
      <c r="CT481" s="283"/>
      <c r="CU481" s="283"/>
      <c r="CV481" s="283"/>
      <c r="CW481" s="283"/>
      <c r="CX481" s="283"/>
      <c r="CY481" s="273"/>
      <c r="CZ481" s="285"/>
      <c r="DA481" s="286"/>
      <c r="DB481" s="287"/>
    </row>
    <row r="482" ht="15.75" customHeight="1">
      <c r="A482" s="304"/>
      <c r="B482" s="265"/>
      <c r="C482" s="266"/>
      <c r="D482" s="266"/>
      <c r="E482" s="266"/>
      <c r="F482" s="267"/>
      <c r="G482" s="267"/>
      <c r="H482" s="267"/>
      <c r="I482" s="267"/>
      <c r="J482" s="267"/>
      <c r="K482" s="267"/>
      <c r="L482" s="267"/>
      <c r="M482" s="269"/>
      <c r="N482" s="269"/>
      <c r="O482" s="269"/>
      <c r="P482" s="269"/>
      <c r="Q482" s="269"/>
      <c r="R482" s="269"/>
      <c r="S482" s="271"/>
      <c r="T482" s="271"/>
      <c r="U482" s="271"/>
      <c r="V482" s="271"/>
      <c r="W482" s="271"/>
      <c r="X482" s="271"/>
      <c r="Y482" s="273"/>
      <c r="Z482" s="273"/>
      <c r="AA482" s="273"/>
      <c r="AB482" s="273"/>
      <c r="AC482" s="273"/>
      <c r="AD482" s="273"/>
      <c r="AE482" s="274"/>
      <c r="AF482" s="274"/>
      <c r="AG482" s="274"/>
      <c r="AH482" s="274"/>
      <c r="AI482" s="274"/>
      <c r="AJ482" s="274"/>
      <c r="AK482" s="275"/>
      <c r="AL482" s="275"/>
      <c r="AM482" s="275"/>
      <c r="AN482" s="275"/>
      <c r="AO482" s="275"/>
      <c r="AP482" s="275"/>
      <c r="AQ482" s="276"/>
      <c r="AR482" s="276"/>
      <c r="AS482" s="276"/>
      <c r="AT482" s="276"/>
      <c r="AU482" s="276"/>
      <c r="AV482" s="276"/>
      <c r="AW482" s="277"/>
      <c r="AX482" s="277"/>
      <c r="AY482" s="277"/>
      <c r="AZ482" s="277"/>
      <c r="BA482" s="277"/>
      <c r="BB482" s="277"/>
      <c r="BC482" s="278"/>
      <c r="BD482" s="278"/>
      <c r="BE482" s="278"/>
      <c r="BF482" s="278"/>
      <c r="BG482" s="278"/>
      <c r="BH482" s="278"/>
      <c r="BI482" s="279"/>
      <c r="BJ482" s="279"/>
      <c r="BK482" s="279"/>
      <c r="BL482" s="279"/>
      <c r="BM482" s="279"/>
      <c r="BN482" s="279"/>
      <c r="BO482" s="280"/>
      <c r="BP482" s="280"/>
      <c r="BQ482" s="280"/>
      <c r="BR482" s="280"/>
      <c r="BS482" s="280"/>
      <c r="BT482" s="280"/>
      <c r="BU482" s="281"/>
      <c r="BV482" s="281"/>
      <c r="BW482" s="281"/>
      <c r="BX482" s="281"/>
      <c r="BY482" s="281"/>
      <c r="BZ482" s="281"/>
      <c r="CA482" s="282"/>
      <c r="CB482" s="282"/>
      <c r="CC482" s="282"/>
      <c r="CD482" s="282"/>
      <c r="CE482" s="282"/>
      <c r="CF482" s="282"/>
      <c r="CG482" s="283"/>
      <c r="CH482" s="283"/>
      <c r="CI482" s="283"/>
      <c r="CJ482" s="283"/>
      <c r="CK482" s="283"/>
      <c r="CL482" s="283"/>
      <c r="CM482" s="284"/>
      <c r="CN482" s="284"/>
      <c r="CO482" s="284"/>
      <c r="CP482" s="284"/>
      <c r="CQ482" s="284"/>
      <c r="CR482" s="284"/>
      <c r="CS482" s="283"/>
      <c r="CT482" s="283"/>
      <c r="CU482" s="283"/>
      <c r="CV482" s="283"/>
      <c r="CW482" s="283"/>
      <c r="CX482" s="283"/>
      <c r="CY482" s="273"/>
      <c r="CZ482" s="285"/>
      <c r="DA482" s="286"/>
      <c r="DB482" s="287"/>
    </row>
    <row r="483" ht="15.75" customHeight="1">
      <c r="A483" s="304"/>
      <c r="B483" s="265"/>
      <c r="C483" s="266"/>
      <c r="D483" s="266"/>
      <c r="E483" s="266"/>
      <c r="F483" s="267"/>
      <c r="G483" s="267"/>
      <c r="H483" s="267"/>
      <c r="I483" s="267"/>
      <c r="J483" s="267"/>
      <c r="K483" s="267"/>
      <c r="L483" s="267"/>
      <c r="M483" s="269"/>
      <c r="N483" s="269"/>
      <c r="O483" s="269"/>
      <c r="P483" s="269"/>
      <c r="Q483" s="269"/>
      <c r="R483" s="269"/>
      <c r="S483" s="271"/>
      <c r="T483" s="271"/>
      <c r="U483" s="271"/>
      <c r="V483" s="271"/>
      <c r="W483" s="271"/>
      <c r="X483" s="271"/>
      <c r="Y483" s="273"/>
      <c r="Z483" s="273"/>
      <c r="AA483" s="273"/>
      <c r="AB483" s="273"/>
      <c r="AC483" s="273"/>
      <c r="AD483" s="273"/>
      <c r="AE483" s="274"/>
      <c r="AF483" s="274"/>
      <c r="AG483" s="274"/>
      <c r="AH483" s="274"/>
      <c r="AI483" s="274"/>
      <c r="AJ483" s="274"/>
      <c r="AK483" s="275"/>
      <c r="AL483" s="275"/>
      <c r="AM483" s="275"/>
      <c r="AN483" s="275"/>
      <c r="AO483" s="275"/>
      <c r="AP483" s="275"/>
      <c r="AQ483" s="276"/>
      <c r="AR483" s="276"/>
      <c r="AS483" s="276"/>
      <c r="AT483" s="276"/>
      <c r="AU483" s="276"/>
      <c r="AV483" s="276"/>
      <c r="AW483" s="277"/>
      <c r="AX483" s="277"/>
      <c r="AY483" s="277"/>
      <c r="AZ483" s="277"/>
      <c r="BA483" s="277"/>
      <c r="BB483" s="277"/>
      <c r="BC483" s="278"/>
      <c r="BD483" s="278"/>
      <c r="BE483" s="278"/>
      <c r="BF483" s="278"/>
      <c r="BG483" s="278"/>
      <c r="BH483" s="278"/>
      <c r="BI483" s="279"/>
      <c r="BJ483" s="279"/>
      <c r="BK483" s="279"/>
      <c r="BL483" s="279"/>
      <c r="BM483" s="279"/>
      <c r="BN483" s="279"/>
      <c r="BO483" s="280"/>
      <c r="BP483" s="280"/>
      <c r="BQ483" s="280"/>
      <c r="BR483" s="280"/>
      <c r="BS483" s="280"/>
      <c r="BT483" s="280"/>
      <c r="BU483" s="281"/>
      <c r="BV483" s="281"/>
      <c r="BW483" s="281"/>
      <c r="BX483" s="281"/>
      <c r="BY483" s="281"/>
      <c r="BZ483" s="281"/>
      <c r="CA483" s="282"/>
      <c r="CB483" s="282"/>
      <c r="CC483" s="282"/>
      <c r="CD483" s="282"/>
      <c r="CE483" s="282"/>
      <c r="CF483" s="282"/>
      <c r="CG483" s="283"/>
      <c r="CH483" s="283"/>
      <c r="CI483" s="283"/>
      <c r="CJ483" s="283"/>
      <c r="CK483" s="283"/>
      <c r="CL483" s="283"/>
      <c r="CM483" s="284"/>
      <c r="CN483" s="284"/>
      <c r="CO483" s="284"/>
      <c r="CP483" s="284"/>
      <c r="CQ483" s="284"/>
      <c r="CR483" s="284"/>
      <c r="CS483" s="283"/>
      <c r="CT483" s="283"/>
      <c r="CU483" s="283"/>
      <c r="CV483" s="283"/>
      <c r="CW483" s="283"/>
      <c r="CX483" s="283"/>
      <c r="CY483" s="273"/>
      <c r="CZ483" s="285"/>
      <c r="DA483" s="286"/>
      <c r="DB483" s="287"/>
    </row>
    <row r="484" ht="15.75" customHeight="1">
      <c r="A484" s="304"/>
      <c r="B484" s="265"/>
      <c r="C484" s="266"/>
      <c r="D484" s="266"/>
      <c r="E484" s="266"/>
      <c r="F484" s="267"/>
      <c r="G484" s="267"/>
      <c r="H484" s="267"/>
      <c r="I484" s="267"/>
      <c r="J484" s="267"/>
      <c r="K484" s="267"/>
      <c r="L484" s="267"/>
      <c r="M484" s="269"/>
      <c r="N484" s="269"/>
      <c r="O484" s="269"/>
      <c r="P484" s="269"/>
      <c r="Q484" s="269"/>
      <c r="R484" s="269"/>
      <c r="S484" s="271"/>
      <c r="T484" s="271"/>
      <c r="U484" s="271"/>
      <c r="V484" s="271"/>
      <c r="W484" s="271"/>
      <c r="X484" s="271"/>
      <c r="Y484" s="273"/>
      <c r="Z484" s="273"/>
      <c r="AA484" s="273"/>
      <c r="AB484" s="273"/>
      <c r="AC484" s="273"/>
      <c r="AD484" s="273"/>
      <c r="AE484" s="274"/>
      <c r="AF484" s="274"/>
      <c r="AG484" s="274"/>
      <c r="AH484" s="274"/>
      <c r="AI484" s="274"/>
      <c r="AJ484" s="274"/>
      <c r="AK484" s="275"/>
      <c r="AL484" s="275"/>
      <c r="AM484" s="275"/>
      <c r="AN484" s="275"/>
      <c r="AO484" s="275"/>
      <c r="AP484" s="275"/>
      <c r="AQ484" s="276"/>
      <c r="AR484" s="276"/>
      <c r="AS484" s="276"/>
      <c r="AT484" s="276"/>
      <c r="AU484" s="276"/>
      <c r="AV484" s="276"/>
      <c r="AW484" s="277"/>
      <c r="AX484" s="277"/>
      <c r="AY484" s="277"/>
      <c r="AZ484" s="277"/>
      <c r="BA484" s="277"/>
      <c r="BB484" s="277"/>
      <c r="BC484" s="278"/>
      <c r="BD484" s="278"/>
      <c r="BE484" s="278"/>
      <c r="BF484" s="278"/>
      <c r="BG484" s="278"/>
      <c r="BH484" s="278"/>
      <c r="BI484" s="279"/>
      <c r="BJ484" s="279"/>
      <c r="BK484" s="279"/>
      <c r="BL484" s="279"/>
      <c r="BM484" s="279"/>
      <c r="BN484" s="279"/>
      <c r="BO484" s="280"/>
      <c r="BP484" s="280"/>
      <c r="BQ484" s="280"/>
      <c r="BR484" s="280"/>
      <c r="BS484" s="280"/>
      <c r="BT484" s="280"/>
      <c r="BU484" s="281"/>
      <c r="BV484" s="281"/>
      <c r="BW484" s="281"/>
      <c r="BX484" s="281"/>
      <c r="BY484" s="281"/>
      <c r="BZ484" s="281"/>
      <c r="CA484" s="282"/>
      <c r="CB484" s="282"/>
      <c r="CC484" s="282"/>
      <c r="CD484" s="282"/>
      <c r="CE484" s="282"/>
      <c r="CF484" s="282"/>
      <c r="CG484" s="283"/>
      <c r="CH484" s="283"/>
      <c r="CI484" s="283"/>
      <c r="CJ484" s="283"/>
      <c r="CK484" s="283"/>
      <c r="CL484" s="283"/>
      <c r="CM484" s="284"/>
      <c r="CN484" s="284"/>
      <c r="CO484" s="284"/>
      <c r="CP484" s="284"/>
      <c r="CQ484" s="284"/>
      <c r="CR484" s="284"/>
      <c r="CS484" s="283"/>
      <c r="CT484" s="283"/>
      <c r="CU484" s="283"/>
      <c r="CV484" s="283"/>
      <c r="CW484" s="283"/>
      <c r="CX484" s="283"/>
      <c r="CY484" s="273"/>
      <c r="CZ484" s="285"/>
      <c r="DA484" s="286"/>
      <c r="DB484" s="287"/>
    </row>
    <row r="485" ht="15.75" customHeight="1">
      <c r="A485" s="304"/>
      <c r="B485" s="265"/>
      <c r="C485" s="266"/>
      <c r="D485" s="266"/>
      <c r="E485" s="266"/>
      <c r="F485" s="267"/>
      <c r="G485" s="267"/>
      <c r="H485" s="267"/>
      <c r="I485" s="267"/>
      <c r="J485" s="267"/>
      <c r="K485" s="267"/>
      <c r="L485" s="267"/>
      <c r="M485" s="269"/>
      <c r="N485" s="269"/>
      <c r="O485" s="269"/>
      <c r="P485" s="269"/>
      <c r="Q485" s="269"/>
      <c r="R485" s="269"/>
      <c r="S485" s="271"/>
      <c r="T485" s="271"/>
      <c r="U485" s="271"/>
      <c r="V485" s="271"/>
      <c r="W485" s="271"/>
      <c r="X485" s="271"/>
      <c r="Y485" s="273"/>
      <c r="Z485" s="273"/>
      <c r="AA485" s="273"/>
      <c r="AB485" s="273"/>
      <c r="AC485" s="273"/>
      <c r="AD485" s="273"/>
      <c r="AE485" s="274"/>
      <c r="AF485" s="274"/>
      <c r="AG485" s="274"/>
      <c r="AH485" s="274"/>
      <c r="AI485" s="274"/>
      <c r="AJ485" s="274"/>
      <c r="AK485" s="275"/>
      <c r="AL485" s="275"/>
      <c r="AM485" s="275"/>
      <c r="AN485" s="275"/>
      <c r="AO485" s="275"/>
      <c r="AP485" s="275"/>
      <c r="AQ485" s="276"/>
      <c r="AR485" s="276"/>
      <c r="AS485" s="276"/>
      <c r="AT485" s="276"/>
      <c r="AU485" s="276"/>
      <c r="AV485" s="276"/>
      <c r="AW485" s="277"/>
      <c r="AX485" s="277"/>
      <c r="AY485" s="277"/>
      <c r="AZ485" s="277"/>
      <c r="BA485" s="277"/>
      <c r="BB485" s="277"/>
      <c r="BC485" s="278"/>
      <c r="BD485" s="278"/>
      <c r="BE485" s="278"/>
      <c r="BF485" s="278"/>
      <c r="BG485" s="278"/>
      <c r="BH485" s="278"/>
      <c r="BI485" s="279"/>
      <c r="BJ485" s="279"/>
      <c r="BK485" s="279"/>
      <c r="BL485" s="279"/>
      <c r="BM485" s="279"/>
      <c r="BN485" s="279"/>
      <c r="BO485" s="280"/>
      <c r="BP485" s="280"/>
      <c r="BQ485" s="280"/>
      <c r="BR485" s="280"/>
      <c r="BS485" s="280"/>
      <c r="BT485" s="280"/>
      <c r="BU485" s="281"/>
      <c r="BV485" s="281"/>
      <c r="BW485" s="281"/>
      <c r="BX485" s="281"/>
      <c r="BY485" s="281"/>
      <c r="BZ485" s="281"/>
      <c r="CA485" s="282"/>
      <c r="CB485" s="282"/>
      <c r="CC485" s="282"/>
      <c r="CD485" s="282"/>
      <c r="CE485" s="282"/>
      <c r="CF485" s="282"/>
      <c r="CG485" s="283"/>
      <c r="CH485" s="283"/>
      <c r="CI485" s="283"/>
      <c r="CJ485" s="283"/>
      <c r="CK485" s="283"/>
      <c r="CL485" s="283"/>
      <c r="CM485" s="284"/>
      <c r="CN485" s="284"/>
      <c r="CO485" s="284"/>
      <c r="CP485" s="284"/>
      <c r="CQ485" s="284"/>
      <c r="CR485" s="284"/>
      <c r="CS485" s="283"/>
      <c r="CT485" s="283"/>
      <c r="CU485" s="283"/>
      <c r="CV485" s="283"/>
      <c r="CW485" s="283"/>
      <c r="CX485" s="283"/>
      <c r="CY485" s="273"/>
      <c r="CZ485" s="285"/>
      <c r="DA485" s="286"/>
      <c r="DB485" s="287"/>
    </row>
    <row r="486" ht="15.75" customHeight="1">
      <c r="A486" s="304"/>
      <c r="B486" s="265"/>
      <c r="C486" s="266"/>
      <c r="D486" s="266"/>
      <c r="E486" s="266"/>
      <c r="F486" s="267"/>
      <c r="G486" s="267"/>
      <c r="H486" s="267"/>
      <c r="I486" s="267"/>
      <c r="J486" s="267"/>
      <c r="K486" s="267"/>
      <c r="L486" s="267"/>
      <c r="M486" s="269"/>
      <c r="N486" s="269"/>
      <c r="O486" s="269"/>
      <c r="P486" s="269"/>
      <c r="Q486" s="269"/>
      <c r="R486" s="269"/>
      <c r="S486" s="271"/>
      <c r="T486" s="271"/>
      <c r="U486" s="271"/>
      <c r="V486" s="271"/>
      <c r="W486" s="271"/>
      <c r="X486" s="271"/>
      <c r="Y486" s="273"/>
      <c r="Z486" s="273"/>
      <c r="AA486" s="273"/>
      <c r="AB486" s="273"/>
      <c r="AC486" s="273"/>
      <c r="AD486" s="273"/>
      <c r="AE486" s="274"/>
      <c r="AF486" s="274"/>
      <c r="AG486" s="274"/>
      <c r="AH486" s="274"/>
      <c r="AI486" s="274"/>
      <c r="AJ486" s="274"/>
      <c r="AK486" s="275"/>
      <c r="AL486" s="275"/>
      <c r="AM486" s="275"/>
      <c r="AN486" s="275"/>
      <c r="AO486" s="275"/>
      <c r="AP486" s="275"/>
      <c r="AQ486" s="276"/>
      <c r="AR486" s="276"/>
      <c r="AS486" s="276"/>
      <c r="AT486" s="276"/>
      <c r="AU486" s="276"/>
      <c r="AV486" s="276"/>
      <c r="AW486" s="277"/>
      <c r="AX486" s="277"/>
      <c r="AY486" s="277"/>
      <c r="AZ486" s="277"/>
      <c r="BA486" s="277"/>
      <c r="BB486" s="277"/>
      <c r="BC486" s="278"/>
      <c r="BD486" s="278"/>
      <c r="BE486" s="278"/>
      <c r="BF486" s="278"/>
      <c r="BG486" s="278"/>
      <c r="BH486" s="278"/>
      <c r="BI486" s="279"/>
      <c r="BJ486" s="279"/>
      <c r="BK486" s="279"/>
      <c r="BL486" s="279"/>
      <c r="BM486" s="279"/>
      <c r="BN486" s="279"/>
      <c r="BO486" s="280"/>
      <c r="BP486" s="280"/>
      <c r="BQ486" s="280"/>
      <c r="BR486" s="280"/>
      <c r="BS486" s="280"/>
      <c r="BT486" s="280"/>
      <c r="BU486" s="281"/>
      <c r="BV486" s="281"/>
      <c r="BW486" s="281"/>
      <c r="BX486" s="281"/>
      <c r="BY486" s="281"/>
      <c r="BZ486" s="281"/>
      <c r="CA486" s="282"/>
      <c r="CB486" s="282"/>
      <c r="CC486" s="282"/>
      <c r="CD486" s="282"/>
      <c r="CE486" s="282"/>
      <c r="CF486" s="282"/>
      <c r="CG486" s="283"/>
      <c r="CH486" s="283"/>
      <c r="CI486" s="283"/>
      <c r="CJ486" s="283"/>
      <c r="CK486" s="283"/>
      <c r="CL486" s="283"/>
      <c r="CM486" s="284"/>
      <c r="CN486" s="284"/>
      <c r="CO486" s="284"/>
      <c r="CP486" s="284"/>
      <c r="CQ486" s="284"/>
      <c r="CR486" s="284"/>
      <c r="CS486" s="283"/>
      <c r="CT486" s="283"/>
      <c r="CU486" s="283"/>
      <c r="CV486" s="283"/>
      <c r="CW486" s="283"/>
      <c r="CX486" s="283"/>
      <c r="CY486" s="273"/>
      <c r="CZ486" s="285"/>
      <c r="DA486" s="286"/>
      <c r="DB486" s="287"/>
    </row>
    <row r="487" ht="15.75" customHeight="1">
      <c r="A487" s="304"/>
      <c r="B487" s="265"/>
      <c r="C487" s="266"/>
      <c r="D487" s="266"/>
      <c r="E487" s="266"/>
      <c r="F487" s="267"/>
      <c r="G487" s="267"/>
      <c r="H487" s="267"/>
      <c r="I487" s="267"/>
      <c r="J487" s="267"/>
      <c r="K487" s="267"/>
      <c r="L487" s="267"/>
      <c r="M487" s="269"/>
      <c r="N487" s="269"/>
      <c r="O487" s="269"/>
      <c r="P487" s="269"/>
      <c r="Q487" s="269"/>
      <c r="R487" s="269"/>
      <c r="S487" s="271"/>
      <c r="T487" s="271"/>
      <c r="U487" s="271"/>
      <c r="V487" s="271"/>
      <c r="W487" s="271"/>
      <c r="X487" s="271"/>
      <c r="Y487" s="273"/>
      <c r="Z487" s="273"/>
      <c r="AA487" s="273"/>
      <c r="AB487" s="273"/>
      <c r="AC487" s="273"/>
      <c r="AD487" s="273"/>
      <c r="AE487" s="274"/>
      <c r="AF487" s="274"/>
      <c r="AG487" s="274"/>
      <c r="AH487" s="274"/>
      <c r="AI487" s="274"/>
      <c r="AJ487" s="274"/>
      <c r="AK487" s="275"/>
      <c r="AL487" s="275"/>
      <c r="AM487" s="275"/>
      <c r="AN487" s="275"/>
      <c r="AO487" s="275"/>
      <c r="AP487" s="275"/>
      <c r="AQ487" s="276"/>
      <c r="AR487" s="276"/>
      <c r="AS487" s="276"/>
      <c r="AT487" s="276"/>
      <c r="AU487" s="276"/>
      <c r="AV487" s="276"/>
      <c r="AW487" s="277"/>
      <c r="AX487" s="277"/>
      <c r="AY487" s="277"/>
      <c r="AZ487" s="277"/>
      <c r="BA487" s="277"/>
      <c r="BB487" s="277"/>
      <c r="BC487" s="278"/>
      <c r="BD487" s="278"/>
      <c r="BE487" s="278"/>
      <c r="BF487" s="278"/>
      <c r="BG487" s="278"/>
      <c r="BH487" s="278"/>
      <c r="BI487" s="279"/>
      <c r="BJ487" s="279"/>
      <c r="BK487" s="279"/>
      <c r="BL487" s="279"/>
      <c r="BM487" s="279"/>
      <c r="BN487" s="279"/>
      <c r="BO487" s="280"/>
      <c r="BP487" s="280"/>
      <c r="BQ487" s="280"/>
      <c r="BR487" s="280"/>
      <c r="BS487" s="280"/>
      <c r="BT487" s="280"/>
      <c r="BU487" s="281"/>
      <c r="BV487" s="281"/>
      <c r="BW487" s="281"/>
      <c r="BX487" s="281"/>
      <c r="BY487" s="281"/>
      <c r="BZ487" s="281"/>
      <c r="CA487" s="282"/>
      <c r="CB487" s="282"/>
      <c r="CC487" s="282"/>
      <c r="CD487" s="282"/>
      <c r="CE487" s="282"/>
      <c r="CF487" s="282"/>
      <c r="CG487" s="283"/>
      <c r="CH487" s="283"/>
      <c r="CI487" s="283"/>
      <c r="CJ487" s="283"/>
      <c r="CK487" s="283"/>
      <c r="CL487" s="283"/>
      <c r="CM487" s="284"/>
      <c r="CN487" s="284"/>
      <c r="CO487" s="284"/>
      <c r="CP487" s="284"/>
      <c r="CQ487" s="284"/>
      <c r="CR487" s="284"/>
      <c r="CS487" s="283"/>
      <c r="CT487" s="283"/>
      <c r="CU487" s="283"/>
      <c r="CV487" s="283"/>
      <c r="CW487" s="283"/>
      <c r="CX487" s="283"/>
      <c r="CY487" s="273"/>
      <c r="CZ487" s="285"/>
      <c r="DA487" s="286"/>
      <c r="DB487" s="287"/>
    </row>
    <row r="488" ht="15.75" customHeight="1">
      <c r="A488" s="304"/>
      <c r="B488" s="265"/>
      <c r="C488" s="266"/>
      <c r="D488" s="266"/>
      <c r="E488" s="266"/>
      <c r="F488" s="267"/>
      <c r="G488" s="267"/>
      <c r="H488" s="267"/>
      <c r="I488" s="267"/>
      <c r="J488" s="267"/>
      <c r="K488" s="267"/>
      <c r="L488" s="267"/>
      <c r="M488" s="269"/>
      <c r="N488" s="269"/>
      <c r="O488" s="269"/>
      <c r="P488" s="269"/>
      <c r="Q488" s="269"/>
      <c r="R488" s="269"/>
      <c r="S488" s="271"/>
      <c r="T488" s="271"/>
      <c r="U488" s="271"/>
      <c r="V488" s="271"/>
      <c r="W488" s="271"/>
      <c r="X488" s="271"/>
      <c r="Y488" s="273"/>
      <c r="Z488" s="273"/>
      <c r="AA488" s="273"/>
      <c r="AB488" s="273"/>
      <c r="AC488" s="273"/>
      <c r="AD488" s="273"/>
      <c r="AE488" s="274"/>
      <c r="AF488" s="274"/>
      <c r="AG488" s="274"/>
      <c r="AH488" s="274"/>
      <c r="AI488" s="274"/>
      <c r="AJ488" s="274"/>
      <c r="AK488" s="275"/>
      <c r="AL488" s="275"/>
      <c r="AM488" s="275"/>
      <c r="AN488" s="275"/>
      <c r="AO488" s="275"/>
      <c r="AP488" s="275"/>
      <c r="AQ488" s="276"/>
      <c r="AR488" s="276"/>
      <c r="AS488" s="276"/>
      <c r="AT488" s="276"/>
      <c r="AU488" s="276"/>
      <c r="AV488" s="276"/>
      <c r="AW488" s="277"/>
      <c r="AX488" s="277"/>
      <c r="AY488" s="277"/>
      <c r="AZ488" s="277"/>
      <c r="BA488" s="277"/>
      <c r="BB488" s="277"/>
      <c r="BC488" s="278"/>
      <c r="BD488" s="278"/>
      <c r="BE488" s="278"/>
      <c r="BF488" s="278"/>
      <c r="BG488" s="278"/>
      <c r="BH488" s="278"/>
      <c r="BI488" s="279"/>
      <c r="BJ488" s="279"/>
      <c r="BK488" s="279"/>
      <c r="BL488" s="279"/>
      <c r="BM488" s="279"/>
      <c r="BN488" s="279"/>
      <c r="BO488" s="280"/>
      <c r="BP488" s="280"/>
      <c r="BQ488" s="280"/>
      <c r="BR488" s="280"/>
      <c r="BS488" s="280"/>
      <c r="BT488" s="280"/>
      <c r="BU488" s="281"/>
      <c r="BV488" s="281"/>
      <c r="BW488" s="281"/>
      <c r="BX488" s="281"/>
      <c r="BY488" s="281"/>
      <c r="BZ488" s="281"/>
      <c r="CA488" s="282"/>
      <c r="CB488" s="282"/>
      <c r="CC488" s="282"/>
      <c r="CD488" s="282"/>
      <c r="CE488" s="282"/>
      <c r="CF488" s="282"/>
      <c r="CG488" s="283"/>
      <c r="CH488" s="283"/>
      <c r="CI488" s="283"/>
      <c r="CJ488" s="283"/>
      <c r="CK488" s="283"/>
      <c r="CL488" s="283"/>
      <c r="CM488" s="284"/>
      <c r="CN488" s="284"/>
      <c r="CO488" s="284"/>
      <c r="CP488" s="284"/>
      <c r="CQ488" s="284"/>
      <c r="CR488" s="284"/>
      <c r="CS488" s="283"/>
      <c r="CT488" s="283"/>
      <c r="CU488" s="283"/>
      <c r="CV488" s="283"/>
      <c r="CW488" s="283"/>
      <c r="CX488" s="283"/>
      <c r="CY488" s="273"/>
      <c r="CZ488" s="285"/>
      <c r="DA488" s="286"/>
      <c r="DB488" s="287"/>
    </row>
    <row r="489" ht="15.75" customHeight="1">
      <c r="A489" s="304"/>
      <c r="B489" s="265"/>
      <c r="C489" s="266"/>
      <c r="D489" s="266"/>
      <c r="E489" s="266"/>
      <c r="F489" s="267"/>
      <c r="G489" s="267"/>
      <c r="H489" s="267"/>
      <c r="I489" s="267"/>
      <c r="J489" s="267"/>
      <c r="K489" s="267"/>
      <c r="L489" s="267"/>
      <c r="M489" s="269"/>
      <c r="N489" s="269"/>
      <c r="O489" s="269"/>
      <c r="P489" s="269"/>
      <c r="Q489" s="269"/>
      <c r="R489" s="269"/>
      <c r="S489" s="271"/>
      <c r="T489" s="271"/>
      <c r="U489" s="271"/>
      <c r="V489" s="271"/>
      <c r="W489" s="271"/>
      <c r="X489" s="271"/>
      <c r="Y489" s="273"/>
      <c r="Z489" s="273"/>
      <c r="AA489" s="273"/>
      <c r="AB489" s="273"/>
      <c r="AC489" s="273"/>
      <c r="AD489" s="273"/>
      <c r="AE489" s="274"/>
      <c r="AF489" s="274"/>
      <c r="AG489" s="274"/>
      <c r="AH489" s="274"/>
      <c r="AI489" s="274"/>
      <c r="AJ489" s="274"/>
      <c r="AK489" s="275"/>
      <c r="AL489" s="275"/>
      <c r="AM489" s="275"/>
      <c r="AN489" s="275"/>
      <c r="AO489" s="275"/>
      <c r="AP489" s="275"/>
      <c r="AQ489" s="276"/>
      <c r="AR489" s="276"/>
      <c r="AS489" s="276"/>
      <c r="AT489" s="276"/>
      <c r="AU489" s="276"/>
      <c r="AV489" s="276"/>
      <c r="AW489" s="277"/>
      <c r="AX489" s="277"/>
      <c r="AY489" s="277"/>
      <c r="AZ489" s="277"/>
      <c r="BA489" s="277"/>
      <c r="BB489" s="277"/>
      <c r="BC489" s="278"/>
      <c r="BD489" s="278"/>
      <c r="BE489" s="278"/>
      <c r="BF489" s="278"/>
      <c r="BG489" s="278"/>
      <c r="BH489" s="278"/>
      <c r="BI489" s="279"/>
      <c r="BJ489" s="279"/>
      <c r="BK489" s="279"/>
      <c r="BL489" s="279"/>
      <c r="BM489" s="279"/>
      <c r="BN489" s="279"/>
      <c r="BO489" s="280"/>
      <c r="BP489" s="280"/>
      <c r="BQ489" s="280"/>
      <c r="BR489" s="280"/>
      <c r="BS489" s="280"/>
      <c r="BT489" s="280"/>
      <c r="BU489" s="281"/>
      <c r="BV489" s="281"/>
      <c r="BW489" s="281"/>
      <c r="BX489" s="281"/>
      <c r="BY489" s="281"/>
      <c r="BZ489" s="281"/>
      <c r="CA489" s="282"/>
      <c r="CB489" s="282"/>
      <c r="CC489" s="282"/>
      <c r="CD489" s="282"/>
      <c r="CE489" s="282"/>
      <c r="CF489" s="282"/>
      <c r="CG489" s="283"/>
      <c r="CH489" s="283"/>
      <c r="CI489" s="283"/>
      <c r="CJ489" s="283"/>
      <c r="CK489" s="283"/>
      <c r="CL489" s="283"/>
      <c r="CM489" s="284"/>
      <c r="CN489" s="284"/>
      <c r="CO489" s="284"/>
      <c r="CP489" s="284"/>
      <c r="CQ489" s="284"/>
      <c r="CR489" s="284"/>
      <c r="CS489" s="283"/>
      <c r="CT489" s="283"/>
      <c r="CU489" s="283"/>
      <c r="CV489" s="283"/>
      <c r="CW489" s="283"/>
      <c r="CX489" s="283"/>
      <c r="CY489" s="273"/>
      <c r="CZ489" s="285"/>
      <c r="DA489" s="286"/>
      <c r="DB489" s="287"/>
    </row>
    <row r="490" ht="15.75" customHeight="1">
      <c r="A490" s="304"/>
      <c r="B490" s="265"/>
      <c r="C490" s="266"/>
      <c r="D490" s="266"/>
      <c r="E490" s="266"/>
      <c r="F490" s="267"/>
      <c r="G490" s="267"/>
      <c r="H490" s="267"/>
      <c r="I490" s="267"/>
      <c r="J490" s="267"/>
      <c r="K490" s="267"/>
      <c r="L490" s="267"/>
      <c r="M490" s="269"/>
      <c r="N490" s="269"/>
      <c r="O490" s="269"/>
      <c r="P490" s="269"/>
      <c r="Q490" s="269"/>
      <c r="R490" s="269"/>
      <c r="S490" s="271"/>
      <c r="T490" s="271"/>
      <c r="U490" s="271"/>
      <c r="V490" s="271"/>
      <c r="W490" s="271"/>
      <c r="X490" s="271"/>
      <c r="Y490" s="273"/>
      <c r="Z490" s="273"/>
      <c r="AA490" s="273"/>
      <c r="AB490" s="273"/>
      <c r="AC490" s="273"/>
      <c r="AD490" s="273"/>
      <c r="AE490" s="274"/>
      <c r="AF490" s="274"/>
      <c r="AG490" s="274"/>
      <c r="AH490" s="274"/>
      <c r="AI490" s="274"/>
      <c r="AJ490" s="274"/>
      <c r="AK490" s="275"/>
      <c r="AL490" s="275"/>
      <c r="AM490" s="275"/>
      <c r="AN490" s="275"/>
      <c r="AO490" s="275"/>
      <c r="AP490" s="275"/>
      <c r="AQ490" s="276"/>
      <c r="AR490" s="276"/>
      <c r="AS490" s="276"/>
      <c r="AT490" s="276"/>
      <c r="AU490" s="276"/>
      <c r="AV490" s="276"/>
      <c r="AW490" s="277"/>
      <c r="AX490" s="277"/>
      <c r="AY490" s="277"/>
      <c r="AZ490" s="277"/>
      <c r="BA490" s="277"/>
      <c r="BB490" s="277"/>
      <c r="BC490" s="278"/>
      <c r="BD490" s="278"/>
      <c r="BE490" s="278"/>
      <c r="BF490" s="278"/>
      <c r="BG490" s="278"/>
      <c r="BH490" s="278"/>
      <c r="BI490" s="279"/>
      <c r="BJ490" s="279"/>
      <c r="BK490" s="279"/>
      <c r="BL490" s="279"/>
      <c r="BM490" s="279"/>
      <c r="BN490" s="279"/>
      <c r="BO490" s="280"/>
      <c r="BP490" s="280"/>
      <c r="BQ490" s="280"/>
      <c r="BR490" s="280"/>
      <c r="BS490" s="280"/>
      <c r="BT490" s="280"/>
      <c r="BU490" s="281"/>
      <c r="BV490" s="281"/>
      <c r="BW490" s="281"/>
      <c r="BX490" s="281"/>
      <c r="BY490" s="281"/>
      <c r="BZ490" s="281"/>
      <c r="CA490" s="282"/>
      <c r="CB490" s="282"/>
      <c r="CC490" s="282"/>
      <c r="CD490" s="282"/>
      <c r="CE490" s="282"/>
      <c r="CF490" s="282"/>
      <c r="CG490" s="283"/>
      <c r="CH490" s="283"/>
      <c r="CI490" s="283"/>
      <c r="CJ490" s="283"/>
      <c r="CK490" s="283"/>
      <c r="CL490" s="283"/>
      <c r="CM490" s="284"/>
      <c r="CN490" s="284"/>
      <c r="CO490" s="284"/>
      <c r="CP490" s="284"/>
      <c r="CQ490" s="284"/>
      <c r="CR490" s="284"/>
      <c r="CS490" s="283"/>
      <c r="CT490" s="283"/>
      <c r="CU490" s="283"/>
      <c r="CV490" s="283"/>
      <c r="CW490" s="283"/>
      <c r="CX490" s="283"/>
      <c r="CY490" s="273"/>
      <c r="CZ490" s="285"/>
      <c r="DA490" s="286"/>
      <c r="DB490" s="287"/>
    </row>
    <row r="491" ht="15.75" customHeight="1">
      <c r="A491" s="304"/>
      <c r="B491" s="265"/>
      <c r="C491" s="266"/>
      <c r="D491" s="266"/>
      <c r="E491" s="266"/>
      <c r="F491" s="267"/>
      <c r="G491" s="267"/>
      <c r="H491" s="267"/>
      <c r="I491" s="267"/>
      <c r="J491" s="267"/>
      <c r="K491" s="267"/>
      <c r="L491" s="267"/>
      <c r="M491" s="269"/>
      <c r="N491" s="269"/>
      <c r="O491" s="269"/>
      <c r="P491" s="269"/>
      <c r="Q491" s="269"/>
      <c r="R491" s="269"/>
      <c r="S491" s="271"/>
      <c r="T491" s="271"/>
      <c r="U491" s="271"/>
      <c r="V491" s="271"/>
      <c r="W491" s="271"/>
      <c r="X491" s="271"/>
      <c r="Y491" s="273"/>
      <c r="Z491" s="273"/>
      <c r="AA491" s="273"/>
      <c r="AB491" s="273"/>
      <c r="AC491" s="273"/>
      <c r="AD491" s="273"/>
      <c r="AE491" s="274"/>
      <c r="AF491" s="274"/>
      <c r="AG491" s="274"/>
      <c r="AH491" s="274"/>
      <c r="AI491" s="274"/>
      <c r="AJ491" s="274"/>
      <c r="AK491" s="275"/>
      <c r="AL491" s="275"/>
      <c r="AM491" s="275"/>
      <c r="AN491" s="275"/>
      <c r="AO491" s="275"/>
      <c r="AP491" s="275"/>
      <c r="AQ491" s="276"/>
      <c r="AR491" s="276"/>
      <c r="AS491" s="276"/>
      <c r="AT491" s="276"/>
      <c r="AU491" s="276"/>
      <c r="AV491" s="276"/>
      <c r="AW491" s="277"/>
      <c r="AX491" s="277"/>
      <c r="AY491" s="277"/>
      <c r="AZ491" s="277"/>
      <c r="BA491" s="277"/>
      <c r="BB491" s="277"/>
      <c r="BC491" s="278"/>
      <c r="BD491" s="278"/>
      <c r="BE491" s="278"/>
      <c r="BF491" s="278"/>
      <c r="BG491" s="278"/>
      <c r="BH491" s="278"/>
      <c r="BI491" s="279"/>
      <c r="BJ491" s="279"/>
      <c r="BK491" s="279"/>
      <c r="BL491" s="279"/>
      <c r="BM491" s="279"/>
      <c r="BN491" s="279"/>
      <c r="BO491" s="280"/>
      <c r="BP491" s="280"/>
      <c r="BQ491" s="280"/>
      <c r="BR491" s="280"/>
      <c r="BS491" s="280"/>
      <c r="BT491" s="280"/>
      <c r="BU491" s="281"/>
      <c r="BV491" s="281"/>
      <c r="BW491" s="281"/>
      <c r="BX491" s="281"/>
      <c r="BY491" s="281"/>
      <c r="BZ491" s="281"/>
      <c r="CA491" s="282"/>
      <c r="CB491" s="282"/>
      <c r="CC491" s="282"/>
      <c r="CD491" s="282"/>
      <c r="CE491" s="282"/>
      <c r="CF491" s="282"/>
      <c r="CG491" s="283"/>
      <c r="CH491" s="283"/>
      <c r="CI491" s="283"/>
      <c r="CJ491" s="283"/>
      <c r="CK491" s="283"/>
      <c r="CL491" s="283"/>
      <c r="CM491" s="284"/>
      <c r="CN491" s="284"/>
      <c r="CO491" s="284"/>
      <c r="CP491" s="284"/>
      <c r="CQ491" s="284"/>
      <c r="CR491" s="284"/>
      <c r="CS491" s="283"/>
      <c r="CT491" s="283"/>
      <c r="CU491" s="283"/>
      <c r="CV491" s="283"/>
      <c r="CW491" s="283"/>
      <c r="CX491" s="283"/>
      <c r="CY491" s="273"/>
      <c r="CZ491" s="285"/>
      <c r="DA491" s="286"/>
      <c r="DB491" s="287"/>
    </row>
    <row r="492" ht="15.75" customHeight="1">
      <c r="A492" s="304"/>
      <c r="B492" s="265"/>
      <c r="C492" s="266"/>
      <c r="D492" s="266"/>
      <c r="E492" s="266"/>
      <c r="F492" s="267"/>
      <c r="G492" s="267"/>
      <c r="H492" s="267"/>
      <c r="I492" s="267"/>
      <c r="J492" s="267"/>
      <c r="K492" s="267"/>
      <c r="L492" s="267"/>
      <c r="M492" s="269"/>
      <c r="N492" s="269"/>
      <c r="O492" s="269"/>
      <c r="P492" s="269"/>
      <c r="Q492" s="269"/>
      <c r="R492" s="269"/>
      <c r="S492" s="271"/>
      <c r="T492" s="271"/>
      <c r="U492" s="271"/>
      <c r="V492" s="271"/>
      <c r="W492" s="271"/>
      <c r="X492" s="271"/>
      <c r="Y492" s="273"/>
      <c r="Z492" s="273"/>
      <c r="AA492" s="273"/>
      <c r="AB492" s="273"/>
      <c r="AC492" s="273"/>
      <c r="AD492" s="273"/>
      <c r="AE492" s="274"/>
      <c r="AF492" s="274"/>
      <c r="AG492" s="274"/>
      <c r="AH492" s="274"/>
      <c r="AI492" s="274"/>
      <c r="AJ492" s="274"/>
      <c r="AK492" s="275"/>
      <c r="AL492" s="275"/>
      <c r="AM492" s="275"/>
      <c r="AN492" s="275"/>
      <c r="AO492" s="275"/>
      <c r="AP492" s="275"/>
      <c r="AQ492" s="276"/>
      <c r="AR492" s="276"/>
      <c r="AS492" s="276"/>
      <c r="AT492" s="276"/>
      <c r="AU492" s="276"/>
      <c r="AV492" s="276"/>
      <c r="AW492" s="277"/>
      <c r="AX492" s="277"/>
      <c r="AY492" s="277"/>
      <c r="AZ492" s="277"/>
      <c r="BA492" s="277"/>
      <c r="BB492" s="277"/>
      <c r="BC492" s="278"/>
      <c r="BD492" s="278"/>
      <c r="BE492" s="278"/>
      <c r="BF492" s="278"/>
      <c r="BG492" s="278"/>
      <c r="BH492" s="278"/>
      <c r="BI492" s="279"/>
      <c r="BJ492" s="279"/>
      <c r="BK492" s="279"/>
      <c r="BL492" s="279"/>
      <c r="BM492" s="279"/>
      <c r="BN492" s="279"/>
      <c r="BO492" s="280"/>
      <c r="BP492" s="280"/>
      <c r="BQ492" s="280"/>
      <c r="BR492" s="280"/>
      <c r="BS492" s="280"/>
      <c r="BT492" s="280"/>
      <c r="BU492" s="281"/>
      <c r="BV492" s="281"/>
      <c r="BW492" s="281"/>
      <c r="BX492" s="281"/>
      <c r="BY492" s="281"/>
      <c r="BZ492" s="281"/>
      <c r="CA492" s="282"/>
      <c r="CB492" s="282"/>
      <c r="CC492" s="282"/>
      <c r="CD492" s="282"/>
      <c r="CE492" s="282"/>
      <c r="CF492" s="282"/>
      <c r="CG492" s="283"/>
      <c r="CH492" s="283"/>
      <c r="CI492" s="283"/>
      <c r="CJ492" s="283"/>
      <c r="CK492" s="283"/>
      <c r="CL492" s="283"/>
      <c r="CM492" s="284"/>
      <c r="CN492" s="284"/>
      <c r="CO492" s="284"/>
      <c r="CP492" s="284"/>
      <c r="CQ492" s="284"/>
      <c r="CR492" s="284"/>
      <c r="CS492" s="283"/>
      <c r="CT492" s="283"/>
      <c r="CU492" s="283"/>
      <c r="CV492" s="283"/>
      <c r="CW492" s="283"/>
      <c r="CX492" s="283"/>
      <c r="CY492" s="273"/>
      <c r="CZ492" s="285"/>
      <c r="DA492" s="286"/>
      <c r="DB492" s="287"/>
    </row>
    <row r="493" ht="15.75" customHeight="1">
      <c r="A493" s="304"/>
      <c r="B493" s="265"/>
      <c r="C493" s="266"/>
      <c r="D493" s="266"/>
      <c r="E493" s="266"/>
      <c r="F493" s="267"/>
      <c r="G493" s="267"/>
      <c r="H493" s="267"/>
      <c r="I493" s="267"/>
      <c r="J493" s="267"/>
      <c r="K493" s="267"/>
      <c r="L493" s="267"/>
      <c r="M493" s="269"/>
      <c r="N493" s="269"/>
      <c r="O493" s="269"/>
      <c r="P493" s="269"/>
      <c r="Q493" s="269"/>
      <c r="R493" s="269"/>
      <c r="S493" s="271"/>
      <c r="T493" s="271"/>
      <c r="U493" s="271"/>
      <c r="V493" s="271"/>
      <c r="W493" s="271"/>
      <c r="X493" s="271"/>
      <c r="Y493" s="273"/>
      <c r="Z493" s="273"/>
      <c r="AA493" s="273"/>
      <c r="AB493" s="273"/>
      <c r="AC493" s="273"/>
      <c r="AD493" s="273"/>
      <c r="AE493" s="274"/>
      <c r="AF493" s="274"/>
      <c r="AG493" s="274"/>
      <c r="AH493" s="274"/>
      <c r="AI493" s="274"/>
      <c r="AJ493" s="274"/>
      <c r="AK493" s="275"/>
      <c r="AL493" s="275"/>
      <c r="AM493" s="275"/>
      <c r="AN493" s="275"/>
      <c r="AO493" s="275"/>
      <c r="AP493" s="275"/>
      <c r="AQ493" s="276"/>
      <c r="AR493" s="276"/>
      <c r="AS493" s="276"/>
      <c r="AT493" s="276"/>
      <c r="AU493" s="276"/>
      <c r="AV493" s="276"/>
      <c r="AW493" s="277"/>
      <c r="AX493" s="277"/>
      <c r="AY493" s="277"/>
      <c r="AZ493" s="277"/>
      <c r="BA493" s="277"/>
      <c r="BB493" s="277"/>
      <c r="BC493" s="278"/>
      <c r="BD493" s="278"/>
      <c r="BE493" s="278"/>
      <c r="BF493" s="278"/>
      <c r="BG493" s="278"/>
      <c r="BH493" s="278"/>
      <c r="BI493" s="279"/>
      <c r="BJ493" s="279"/>
      <c r="BK493" s="279"/>
      <c r="BL493" s="279"/>
      <c r="BM493" s="279"/>
      <c r="BN493" s="279"/>
      <c r="BO493" s="280"/>
      <c r="BP493" s="280"/>
      <c r="BQ493" s="280"/>
      <c r="BR493" s="280"/>
      <c r="BS493" s="280"/>
      <c r="BT493" s="280"/>
      <c r="BU493" s="281"/>
      <c r="BV493" s="281"/>
      <c r="BW493" s="281"/>
      <c r="BX493" s="281"/>
      <c r="BY493" s="281"/>
      <c r="BZ493" s="281"/>
      <c r="CA493" s="282"/>
      <c r="CB493" s="282"/>
      <c r="CC493" s="282"/>
      <c r="CD493" s="282"/>
      <c r="CE493" s="282"/>
      <c r="CF493" s="282"/>
      <c r="CG493" s="283"/>
      <c r="CH493" s="283"/>
      <c r="CI493" s="283"/>
      <c r="CJ493" s="283"/>
      <c r="CK493" s="283"/>
      <c r="CL493" s="283"/>
      <c r="CM493" s="284"/>
      <c r="CN493" s="284"/>
      <c r="CO493" s="284"/>
      <c r="CP493" s="284"/>
      <c r="CQ493" s="284"/>
      <c r="CR493" s="284"/>
      <c r="CS493" s="283"/>
      <c r="CT493" s="283"/>
      <c r="CU493" s="283"/>
      <c r="CV493" s="283"/>
      <c r="CW493" s="283"/>
      <c r="CX493" s="283"/>
      <c r="CY493" s="273"/>
      <c r="CZ493" s="285"/>
      <c r="DA493" s="286"/>
      <c r="DB493" s="287"/>
    </row>
    <row r="494" ht="15.75" customHeight="1">
      <c r="A494" s="304"/>
      <c r="B494" s="265"/>
      <c r="C494" s="266"/>
      <c r="D494" s="266"/>
      <c r="E494" s="266"/>
      <c r="F494" s="267"/>
      <c r="G494" s="267"/>
      <c r="H494" s="267"/>
      <c r="I494" s="267"/>
      <c r="J494" s="267"/>
      <c r="K494" s="267"/>
      <c r="L494" s="267"/>
      <c r="M494" s="269"/>
      <c r="N494" s="269"/>
      <c r="O494" s="269"/>
      <c r="P494" s="269"/>
      <c r="Q494" s="269"/>
      <c r="R494" s="269"/>
      <c r="S494" s="271"/>
      <c r="T494" s="271"/>
      <c r="U494" s="271"/>
      <c r="V494" s="271"/>
      <c r="W494" s="271"/>
      <c r="X494" s="271"/>
      <c r="Y494" s="273"/>
      <c r="Z494" s="273"/>
      <c r="AA494" s="273"/>
      <c r="AB494" s="273"/>
      <c r="AC494" s="273"/>
      <c r="AD494" s="273"/>
      <c r="AE494" s="274"/>
      <c r="AF494" s="274"/>
      <c r="AG494" s="274"/>
      <c r="AH494" s="274"/>
      <c r="AI494" s="274"/>
      <c r="AJ494" s="274"/>
      <c r="AK494" s="275"/>
      <c r="AL494" s="275"/>
      <c r="AM494" s="275"/>
      <c r="AN494" s="275"/>
      <c r="AO494" s="275"/>
      <c r="AP494" s="275"/>
      <c r="AQ494" s="276"/>
      <c r="AR494" s="276"/>
      <c r="AS494" s="276"/>
      <c r="AT494" s="276"/>
      <c r="AU494" s="276"/>
      <c r="AV494" s="276"/>
      <c r="AW494" s="277"/>
      <c r="AX494" s="277"/>
      <c r="AY494" s="277"/>
      <c r="AZ494" s="277"/>
      <c r="BA494" s="277"/>
      <c r="BB494" s="277"/>
      <c r="BC494" s="278"/>
      <c r="BD494" s="278"/>
      <c r="BE494" s="278"/>
      <c r="BF494" s="278"/>
      <c r="BG494" s="278"/>
      <c r="BH494" s="278"/>
      <c r="BI494" s="279"/>
      <c r="BJ494" s="279"/>
      <c r="BK494" s="279"/>
      <c r="BL494" s="279"/>
      <c r="BM494" s="279"/>
      <c r="BN494" s="279"/>
      <c r="BO494" s="280"/>
      <c r="BP494" s="280"/>
      <c r="BQ494" s="280"/>
      <c r="BR494" s="280"/>
      <c r="BS494" s="280"/>
      <c r="BT494" s="280"/>
      <c r="BU494" s="281"/>
      <c r="BV494" s="281"/>
      <c r="BW494" s="281"/>
      <c r="BX494" s="281"/>
      <c r="BY494" s="281"/>
      <c r="BZ494" s="281"/>
      <c r="CA494" s="282"/>
      <c r="CB494" s="282"/>
      <c r="CC494" s="282"/>
      <c r="CD494" s="282"/>
      <c r="CE494" s="282"/>
      <c r="CF494" s="282"/>
      <c r="CG494" s="283"/>
      <c r="CH494" s="283"/>
      <c r="CI494" s="283"/>
      <c r="CJ494" s="283"/>
      <c r="CK494" s="283"/>
      <c r="CL494" s="283"/>
      <c r="CM494" s="284"/>
      <c r="CN494" s="284"/>
      <c r="CO494" s="284"/>
      <c r="CP494" s="284"/>
      <c r="CQ494" s="284"/>
      <c r="CR494" s="284"/>
      <c r="CS494" s="283"/>
      <c r="CT494" s="283"/>
      <c r="CU494" s="283"/>
      <c r="CV494" s="283"/>
      <c r="CW494" s="283"/>
      <c r="CX494" s="283"/>
      <c r="CY494" s="273"/>
      <c r="CZ494" s="285"/>
      <c r="DA494" s="286"/>
      <c r="DB494" s="287"/>
    </row>
    <row r="495" ht="15.75" customHeight="1">
      <c r="A495" s="304"/>
      <c r="B495" s="265"/>
      <c r="C495" s="266"/>
      <c r="D495" s="266"/>
      <c r="E495" s="266"/>
      <c r="F495" s="267"/>
      <c r="G495" s="267"/>
      <c r="H495" s="267"/>
      <c r="I495" s="267"/>
      <c r="J495" s="267"/>
      <c r="K495" s="267"/>
      <c r="L495" s="267"/>
      <c r="M495" s="269"/>
      <c r="N495" s="269"/>
      <c r="O495" s="269"/>
      <c r="P495" s="269"/>
      <c r="Q495" s="269"/>
      <c r="R495" s="269"/>
      <c r="S495" s="271"/>
      <c r="T495" s="271"/>
      <c r="U495" s="271"/>
      <c r="V495" s="271"/>
      <c r="W495" s="271"/>
      <c r="X495" s="271"/>
      <c r="Y495" s="273"/>
      <c r="Z495" s="273"/>
      <c r="AA495" s="273"/>
      <c r="AB495" s="273"/>
      <c r="AC495" s="273"/>
      <c r="AD495" s="273"/>
      <c r="AE495" s="274"/>
      <c r="AF495" s="274"/>
      <c r="AG495" s="274"/>
      <c r="AH495" s="274"/>
      <c r="AI495" s="274"/>
      <c r="AJ495" s="274"/>
      <c r="AK495" s="275"/>
      <c r="AL495" s="275"/>
      <c r="AM495" s="275"/>
      <c r="AN495" s="275"/>
      <c r="AO495" s="275"/>
      <c r="AP495" s="275"/>
      <c r="AQ495" s="276"/>
      <c r="AR495" s="276"/>
      <c r="AS495" s="276"/>
      <c r="AT495" s="276"/>
      <c r="AU495" s="276"/>
      <c r="AV495" s="276"/>
      <c r="AW495" s="277"/>
      <c r="AX495" s="277"/>
      <c r="AY495" s="277"/>
      <c r="AZ495" s="277"/>
      <c r="BA495" s="277"/>
      <c r="BB495" s="277"/>
      <c r="BC495" s="278"/>
      <c r="BD495" s="278"/>
      <c r="BE495" s="278"/>
      <c r="BF495" s="278"/>
      <c r="BG495" s="278"/>
      <c r="BH495" s="278"/>
      <c r="BI495" s="279"/>
      <c r="BJ495" s="279"/>
      <c r="BK495" s="279"/>
      <c r="BL495" s="279"/>
      <c r="BM495" s="279"/>
      <c r="BN495" s="279"/>
      <c r="BO495" s="280"/>
      <c r="BP495" s="280"/>
      <c r="BQ495" s="280"/>
      <c r="BR495" s="280"/>
      <c r="BS495" s="280"/>
      <c r="BT495" s="280"/>
      <c r="BU495" s="281"/>
      <c r="BV495" s="281"/>
      <c r="BW495" s="281"/>
      <c r="BX495" s="281"/>
      <c r="BY495" s="281"/>
      <c r="BZ495" s="281"/>
      <c r="CA495" s="282"/>
      <c r="CB495" s="282"/>
      <c r="CC495" s="282"/>
      <c r="CD495" s="282"/>
      <c r="CE495" s="282"/>
      <c r="CF495" s="282"/>
      <c r="CG495" s="283"/>
      <c r="CH495" s="283"/>
      <c r="CI495" s="283"/>
      <c r="CJ495" s="283"/>
      <c r="CK495" s="283"/>
      <c r="CL495" s="283"/>
      <c r="CM495" s="284"/>
      <c r="CN495" s="284"/>
      <c r="CO495" s="284"/>
      <c r="CP495" s="284"/>
      <c r="CQ495" s="284"/>
      <c r="CR495" s="284"/>
      <c r="CS495" s="283"/>
      <c r="CT495" s="283"/>
      <c r="CU495" s="283"/>
      <c r="CV495" s="283"/>
      <c r="CW495" s="283"/>
      <c r="CX495" s="283"/>
      <c r="CY495" s="273"/>
      <c r="CZ495" s="285"/>
      <c r="DA495" s="286"/>
      <c r="DB495" s="287"/>
    </row>
    <row r="496" ht="15.75" customHeight="1">
      <c r="A496" s="304"/>
      <c r="B496" s="265"/>
      <c r="C496" s="266"/>
      <c r="D496" s="266"/>
      <c r="E496" s="266"/>
      <c r="F496" s="267"/>
      <c r="G496" s="267"/>
      <c r="H496" s="267"/>
      <c r="I496" s="267"/>
      <c r="J496" s="267"/>
      <c r="K496" s="267"/>
      <c r="L496" s="267"/>
      <c r="M496" s="269"/>
      <c r="N496" s="269"/>
      <c r="O496" s="269"/>
      <c r="P496" s="269"/>
      <c r="Q496" s="269"/>
      <c r="R496" s="269"/>
      <c r="S496" s="271"/>
      <c r="T496" s="271"/>
      <c r="U496" s="271"/>
      <c r="V496" s="271"/>
      <c r="W496" s="271"/>
      <c r="X496" s="271"/>
      <c r="Y496" s="273"/>
      <c r="Z496" s="273"/>
      <c r="AA496" s="273"/>
      <c r="AB496" s="273"/>
      <c r="AC496" s="273"/>
      <c r="AD496" s="273"/>
      <c r="AE496" s="274"/>
      <c r="AF496" s="274"/>
      <c r="AG496" s="274"/>
      <c r="AH496" s="274"/>
      <c r="AI496" s="274"/>
      <c r="AJ496" s="274"/>
      <c r="AK496" s="275"/>
      <c r="AL496" s="275"/>
      <c r="AM496" s="275"/>
      <c r="AN496" s="275"/>
      <c r="AO496" s="275"/>
      <c r="AP496" s="275"/>
      <c r="AQ496" s="276"/>
      <c r="AR496" s="276"/>
      <c r="AS496" s="276"/>
      <c r="AT496" s="276"/>
      <c r="AU496" s="276"/>
      <c r="AV496" s="276"/>
      <c r="AW496" s="277"/>
      <c r="AX496" s="277"/>
      <c r="AY496" s="277"/>
      <c r="AZ496" s="277"/>
      <c r="BA496" s="277"/>
      <c r="BB496" s="277"/>
      <c r="BC496" s="278"/>
      <c r="BD496" s="278"/>
      <c r="BE496" s="278"/>
      <c r="BF496" s="278"/>
      <c r="BG496" s="278"/>
      <c r="BH496" s="278"/>
      <c r="BI496" s="279"/>
      <c r="BJ496" s="279"/>
      <c r="BK496" s="279"/>
      <c r="BL496" s="279"/>
      <c r="BM496" s="279"/>
      <c r="BN496" s="279"/>
      <c r="BO496" s="280"/>
      <c r="BP496" s="280"/>
      <c r="BQ496" s="280"/>
      <c r="BR496" s="280"/>
      <c r="BS496" s="280"/>
      <c r="BT496" s="280"/>
      <c r="BU496" s="281"/>
      <c r="BV496" s="281"/>
      <c r="BW496" s="281"/>
      <c r="BX496" s="281"/>
      <c r="BY496" s="281"/>
      <c r="BZ496" s="281"/>
      <c r="CA496" s="282"/>
      <c r="CB496" s="282"/>
      <c r="CC496" s="282"/>
      <c r="CD496" s="282"/>
      <c r="CE496" s="282"/>
      <c r="CF496" s="282"/>
      <c r="CG496" s="283"/>
      <c r="CH496" s="283"/>
      <c r="CI496" s="283"/>
      <c r="CJ496" s="283"/>
      <c r="CK496" s="283"/>
      <c r="CL496" s="283"/>
      <c r="CM496" s="284"/>
      <c r="CN496" s="284"/>
      <c r="CO496" s="284"/>
      <c r="CP496" s="284"/>
      <c r="CQ496" s="284"/>
      <c r="CR496" s="284"/>
      <c r="CS496" s="283"/>
      <c r="CT496" s="283"/>
      <c r="CU496" s="283"/>
      <c r="CV496" s="283"/>
      <c r="CW496" s="283"/>
      <c r="CX496" s="283"/>
      <c r="CY496" s="273"/>
      <c r="CZ496" s="285"/>
      <c r="DA496" s="286"/>
      <c r="DB496" s="287"/>
    </row>
    <row r="497" ht="15.75" customHeight="1">
      <c r="A497" s="304"/>
      <c r="B497" s="265"/>
      <c r="C497" s="266"/>
      <c r="D497" s="266"/>
      <c r="E497" s="266"/>
      <c r="F497" s="267"/>
      <c r="G497" s="267"/>
      <c r="H497" s="267"/>
      <c r="I497" s="267"/>
      <c r="J497" s="267"/>
      <c r="K497" s="267"/>
      <c r="L497" s="267"/>
      <c r="M497" s="269"/>
      <c r="N497" s="269"/>
      <c r="O497" s="269"/>
      <c r="P497" s="269"/>
      <c r="Q497" s="269"/>
      <c r="R497" s="269"/>
      <c r="S497" s="271"/>
      <c r="T497" s="271"/>
      <c r="U497" s="271"/>
      <c r="V497" s="271"/>
      <c r="W497" s="271"/>
      <c r="X497" s="271"/>
      <c r="Y497" s="273"/>
      <c r="Z497" s="273"/>
      <c r="AA497" s="273"/>
      <c r="AB497" s="273"/>
      <c r="AC497" s="273"/>
      <c r="AD497" s="273"/>
      <c r="AE497" s="274"/>
      <c r="AF497" s="274"/>
      <c r="AG497" s="274"/>
      <c r="AH497" s="274"/>
      <c r="AI497" s="274"/>
      <c r="AJ497" s="274"/>
      <c r="AK497" s="275"/>
      <c r="AL497" s="275"/>
      <c r="AM497" s="275"/>
      <c r="AN497" s="275"/>
      <c r="AO497" s="275"/>
      <c r="AP497" s="275"/>
      <c r="AQ497" s="276"/>
      <c r="AR497" s="276"/>
      <c r="AS497" s="276"/>
      <c r="AT497" s="276"/>
      <c r="AU497" s="276"/>
      <c r="AV497" s="276"/>
      <c r="AW497" s="277"/>
      <c r="AX497" s="277"/>
      <c r="AY497" s="277"/>
      <c r="AZ497" s="277"/>
      <c r="BA497" s="277"/>
      <c r="BB497" s="277"/>
      <c r="BC497" s="278"/>
      <c r="BD497" s="278"/>
      <c r="BE497" s="278"/>
      <c r="BF497" s="278"/>
      <c r="BG497" s="278"/>
      <c r="BH497" s="278"/>
      <c r="BI497" s="279"/>
      <c r="BJ497" s="279"/>
      <c r="BK497" s="279"/>
      <c r="BL497" s="279"/>
      <c r="BM497" s="279"/>
      <c r="BN497" s="279"/>
      <c r="BO497" s="280"/>
      <c r="BP497" s="280"/>
      <c r="BQ497" s="280"/>
      <c r="BR497" s="280"/>
      <c r="BS497" s="280"/>
      <c r="BT497" s="280"/>
      <c r="BU497" s="281"/>
      <c r="BV497" s="281"/>
      <c r="BW497" s="281"/>
      <c r="BX497" s="281"/>
      <c r="BY497" s="281"/>
      <c r="BZ497" s="281"/>
      <c r="CA497" s="282"/>
      <c r="CB497" s="282"/>
      <c r="CC497" s="282"/>
      <c r="CD497" s="282"/>
      <c r="CE497" s="282"/>
      <c r="CF497" s="282"/>
      <c r="CG497" s="283"/>
      <c r="CH497" s="283"/>
      <c r="CI497" s="283"/>
      <c r="CJ497" s="283"/>
      <c r="CK497" s="283"/>
      <c r="CL497" s="283"/>
      <c r="CM497" s="284"/>
      <c r="CN497" s="284"/>
      <c r="CO497" s="284"/>
      <c r="CP497" s="284"/>
      <c r="CQ497" s="284"/>
      <c r="CR497" s="284"/>
      <c r="CS497" s="283"/>
      <c r="CT497" s="283"/>
      <c r="CU497" s="283"/>
      <c r="CV497" s="283"/>
      <c r="CW497" s="283"/>
      <c r="CX497" s="283"/>
      <c r="CY497" s="273"/>
      <c r="CZ497" s="285"/>
      <c r="DA497" s="286"/>
      <c r="DB497" s="287"/>
    </row>
    <row r="498" ht="15.75" customHeight="1">
      <c r="A498" s="304"/>
      <c r="B498" s="265"/>
      <c r="C498" s="266"/>
      <c r="D498" s="266"/>
      <c r="E498" s="266"/>
      <c r="F498" s="267"/>
      <c r="G498" s="267"/>
      <c r="H498" s="267"/>
      <c r="I498" s="267"/>
      <c r="J498" s="267"/>
      <c r="K498" s="267"/>
      <c r="L498" s="267"/>
      <c r="M498" s="269"/>
      <c r="N498" s="269"/>
      <c r="O498" s="269"/>
      <c r="P498" s="269"/>
      <c r="Q498" s="269"/>
      <c r="R498" s="269"/>
      <c r="S498" s="271"/>
      <c r="T498" s="271"/>
      <c r="U498" s="271"/>
      <c r="V498" s="271"/>
      <c r="W498" s="271"/>
      <c r="X498" s="271"/>
      <c r="Y498" s="273"/>
      <c r="Z498" s="273"/>
      <c r="AA498" s="273"/>
      <c r="AB498" s="273"/>
      <c r="AC498" s="273"/>
      <c r="AD498" s="273"/>
      <c r="AE498" s="274"/>
      <c r="AF498" s="274"/>
      <c r="AG498" s="274"/>
      <c r="AH498" s="274"/>
      <c r="AI498" s="274"/>
      <c r="AJ498" s="274"/>
      <c r="AK498" s="275"/>
      <c r="AL498" s="275"/>
      <c r="AM498" s="275"/>
      <c r="AN498" s="275"/>
      <c r="AO498" s="275"/>
      <c r="AP498" s="275"/>
      <c r="AQ498" s="276"/>
      <c r="AR498" s="276"/>
      <c r="AS498" s="276"/>
      <c r="AT498" s="276"/>
      <c r="AU498" s="276"/>
      <c r="AV498" s="276"/>
      <c r="AW498" s="277"/>
      <c r="AX498" s="277"/>
      <c r="AY498" s="277"/>
      <c r="AZ498" s="277"/>
      <c r="BA498" s="277"/>
      <c r="BB498" s="277"/>
      <c r="BC498" s="278"/>
      <c r="BD498" s="278"/>
      <c r="BE498" s="278"/>
      <c r="BF498" s="278"/>
      <c r="BG498" s="278"/>
      <c r="BH498" s="278"/>
      <c r="BI498" s="279"/>
      <c r="BJ498" s="279"/>
      <c r="BK498" s="279"/>
      <c r="BL498" s="279"/>
      <c r="BM498" s="279"/>
      <c r="BN498" s="279"/>
      <c r="BO498" s="280"/>
      <c r="BP498" s="280"/>
      <c r="BQ498" s="280"/>
      <c r="BR498" s="280"/>
      <c r="BS498" s="280"/>
      <c r="BT498" s="280"/>
      <c r="BU498" s="281"/>
      <c r="BV498" s="281"/>
      <c r="BW498" s="281"/>
      <c r="BX498" s="281"/>
      <c r="BY498" s="281"/>
      <c r="BZ498" s="281"/>
      <c r="CA498" s="282"/>
      <c r="CB498" s="282"/>
      <c r="CC498" s="282"/>
      <c r="CD498" s="282"/>
      <c r="CE498" s="282"/>
      <c r="CF498" s="282"/>
      <c r="CG498" s="283"/>
      <c r="CH498" s="283"/>
      <c r="CI498" s="283"/>
      <c r="CJ498" s="283"/>
      <c r="CK498" s="283"/>
      <c r="CL498" s="283"/>
      <c r="CM498" s="284"/>
      <c r="CN498" s="284"/>
      <c r="CO498" s="284"/>
      <c r="CP498" s="284"/>
      <c r="CQ498" s="284"/>
      <c r="CR498" s="284"/>
      <c r="CS498" s="283"/>
      <c r="CT498" s="283"/>
      <c r="CU498" s="283"/>
      <c r="CV498" s="283"/>
      <c r="CW498" s="283"/>
      <c r="CX498" s="283"/>
      <c r="CY498" s="273"/>
      <c r="CZ498" s="285"/>
      <c r="DA498" s="286"/>
      <c r="DB498" s="287"/>
    </row>
    <row r="499" ht="15.75" customHeight="1">
      <c r="A499" s="304"/>
      <c r="B499" s="265"/>
      <c r="C499" s="266"/>
      <c r="D499" s="266"/>
      <c r="E499" s="266"/>
      <c r="F499" s="267"/>
      <c r="G499" s="267"/>
      <c r="H499" s="267"/>
      <c r="I499" s="267"/>
      <c r="J499" s="267"/>
      <c r="K499" s="267"/>
      <c r="L499" s="267"/>
      <c r="M499" s="269"/>
      <c r="N499" s="269"/>
      <c r="O499" s="269"/>
      <c r="P499" s="269"/>
      <c r="Q499" s="269"/>
      <c r="R499" s="269"/>
      <c r="S499" s="271"/>
      <c r="T499" s="271"/>
      <c r="U499" s="271"/>
      <c r="V499" s="271"/>
      <c r="W499" s="271"/>
      <c r="X499" s="271"/>
      <c r="Y499" s="273"/>
      <c r="Z499" s="273"/>
      <c r="AA499" s="273"/>
      <c r="AB499" s="273"/>
      <c r="AC499" s="273"/>
      <c r="AD499" s="273"/>
      <c r="AE499" s="274"/>
      <c r="AF499" s="274"/>
      <c r="AG499" s="274"/>
      <c r="AH499" s="274"/>
      <c r="AI499" s="274"/>
      <c r="AJ499" s="274"/>
      <c r="AK499" s="275"/>
      <c r="AL499" s="275"/>
      <c r="AM499" s="275"/>
      <c r="AN499" s="275"/>
      <c r="AO499" s="275"/>
      <c r="AP499" s="275"/>
      <c r="AQ499" s="276"/>
      <c r="AR499" s="276"/>
      <c r="AS499" s="276"/>
      <c r="AT499" s="276"/>
      <c r="AU499" s="276"/>
      <c r="AV499" s="276"/>
      <c r="AW499" s="277"/>
      <c r="AX499" s="277"/>
      <c r="AY499" s="277"/>
      <c r="AZ499" s="277"/>
      <c r="BA499" s="277"/>
      <c r="BB499" s="277"/>
      <c r="BC499" s="278"/>
      <c r="BD499" s="278"/>
      <c r="BE499" s="278"/>
      <c r="BF499" s="278"/>
      <c r="BG499" s="278"/>
      <c r="BH499" s="278"/>
      <c r="BI499" s="279"/>
      <c r="BJ499" s="279"/>
      <c r="BK499" s="279"/>
      <c r="BL499" s="279"/>
      <c r="BM499" s="279"/>
      <c r="BN499" s="279"/>
      <c r="BO499" s="280"/>
      <c r="BP499" s="280"/>
      <c r="BQ499" s="280"/>
      <c r="BR499" s="280"/>
      <c r="BS499" s="280"/>
      <c r="BT499" s="280"/>
      <c r="BU499" s="281"/>
      <c r="BV499" s="281"/>
      <c r="BW499" s="281"/>
      <c r="BX499" s="281"/>
      <c r="BY499" s="281"/>
      <c r="BZ499" s="281"/>
      <c r="CA499" s="282"/>
      <c r="CB499" s="282"/>
      <c r="CC499" s="282"/>
      <c r="CD499" s="282"/>
      <c r="CE499" s="282"/>
      <c r="CF499" s="282"/>
      <c r="CG499" s="283"/>
      <c r="CH499" s="283"/>
      <c r="CI499" s="283"/>
      <c r="CJ499" s="283"/>
      <c r="CK499" s="283"/>
      <c r="CL499" s="283"/>
      <c r="CM499" s="284"/>
      <c r="CN499" s="284"/>
      <c r="CO499" s="284"/>
      <c r="CP499" s="284"/>
      <c r="CQ499" s="284"/>
      <c r="CR499" s="284"/>
      <c r="CS499" s="283"/>
      <c r="CT499" s="283"/>
      <c r="CU499" s="283"/>
      <c r="CV499" s="283"/>
      <c r="CW499" s="283"/>
      <c r="CX499" s="283"/>
      <c r="CY499" s="273"/>
      <c r="CZ499" s="285"/>
      <c r="DA499" s="286"/>
      <c r="DB499" s="287"/>
    </row>
    <row r="500" ht="15.75" customHeight="1">
      <c r="A500" s="304"/>
      <c r="B500" s="265"/>
      <c r="C500" s="266"/>
      <c r="D500" s="266"/>
      <c r="E500" s="266"/>
      <c r="F500" s="267"/>
      <c r="G500" s="267"/>
      <c r="H500" s="267"/>
      <c r="I500" s="267"/>
      <c r="J500" s="267"/>
      <c r="K500" s="267"/>
      <c r="L500" s="267"/>
      <c r="M500" s="269"/>
      <c r="N500" s="269"/>
      <c r="O500" s="269"/>
      <c r="P500" s="269"/>
      <c r="Q500" s="269"/>
      <c r="R500" s="269"/>
      <c r="S500" s="271"/>
      <c r="T500" s="271"/>
      <c r="U500" s="271"/>
      <c r="V500" s="271"/>
      <c r="W500" s="271"/>
      <c r="X500" s="271"/>
      <c r="Y500" s="273"/>
      <c r="Z500" s="273"/>
      <c r="AA500" s="273"/>
      <c r="AB500" s="273"/>
      <c r="AC500" s="273"/>
      <c r="AD500" s="273"/>
      <c r="AE500" s="274"/>
      <c r="AF500" s="274"/>
      <c r="AG500" s="274"/>
      <c r="AH500" s="274"/>
      <c r="AI500" s="274"/>
      <c r="AJ500" s="274"/>
      <c r="AK500" s="275"/>
      <c r="AL500" s="275"/>
      <c r="AM500" s="275"/>
      <c r="AN500" s="275"/>
      <c r="AO500" s="275"/>
      <c r="AP500" s="275"/>
      <c r="AQ500" s="276"/>
      <c r="AR500" s="276"/>
      <c r="AS500" s="276"/>
      <c r="AT500" s="276"/>
      <c r="AU500" s="276"/>
      <c r="AV500" s="276"/>
      <c r="AW500" s="277"/>
      <c r="AX500" s="277"/>
      <c r="AY500" s="277"/>
      <c r="AZ500" s="277"/>
      <c r="BA500" s="277"/>
      <c r="BB500" s="277"/>
      <c r="BC500" s="278"/>
      <c r="BD500" s="278"/>
      <c r="BE500" s="278"/>
      <c r="BF500" s="278"/>
      <c r="BG500" s="278"/>
      <c r="BH500" s="278"/>
      <c r="BI500" s="279"/>
      <c r="BJ500" s="279"/>
      <c r="BK500" s="279"/>
      <c r="BL500" s="279"/>
      <c r="BM500" s="279"/>
      <c r="BN500" s="279"/>
      <c r="BO500" s="280"/>
      <c r="BP500" s="280"/>
      <c r="BQ500" s="280"/>
      <c r="BR500" s="280"/>
      <c r="BS500" s="280"/>
      <c r="BT500" s="280"/>
      <c r="BU500" s="281"/>
      <c r="BV500" s="281"/>
      <c r="BW500" s="281"/>
      <c r="BX500" s="281"/>
      <c r="BY500" s="281"/>
      <c r="BZ500" s="281"/>
      <c r="CA500" s="282"/>
      <c r="CB500" s="282"/>
      <c r="CC500" s="282"/>
      <c r="CD500" s="282"/>
      <c r="CE500" s="282"/>
      <c r="CF500" s="282"/>
      <c r="CG500" s="283"/>
      <c r="CH500" s="283"/>
      <c r="CI500" s="283"/>
      <c r="CJ500" s="283"/>
      <c r="CK500" s="283"/>
      <c r="CL500" s="283"/>
      <c r="CM500" s="284"/>
      <c r="CN500" s="284"/>
      <c r="CO500" s="284"/>
      <c r="CP500" s="284"/>
      <c r="CQ500" s="284"/>
      <c r="CR500" s="284"/>
      <c r="CS500" s="283"/>
      <c r="CT500" s="283"/>
      <c r="CU500" s="283"/>
      <c r="CV500" s="283"/>
      <c r="CW500" s="283"/>
      <c r="CX500" s="283"/>
      <c r="CY500" s="273"/>
      <c r="CZ500" s="285"/>
      <c r="DA500" s="286"/>
      <c r="DB500" s="287"/>
    </row>
    <row r="501" ht="15.75" customHeight="1">
      <c r="A501" s="304"/>
      <c r="B501" s="265"/>
      <c r="C501" s="266"/>
      <c r="D501" s="266"/>
      <c r="E501" s="266"/>
      <c r="F501" s="267"/>
      <c r="G501" s="267"/>
      <c r="H501" s="267"/>
      <c r="I501" s="267"/>
      <c r="J501" s="267"/>
      <c r="K501" s="267"/>
      <c r="L501" s="267"/>
      <c r="M501" s="269"/>
      <c r="N501" s="269"/>
      <c r="O501" s="269"/>
      <c r="P501" s="269"/>
      <c r="Q501" s="269"/>
      <c r="R501" s="269"/>
      <c r="S501" s="271"/>
      <c r="T501" s="271"/>
      <c r="U501" s="271"/>
      <c r="V501" s="271"/>
      <c r="W501" s="271"/>
      <c r="X501" s="271"/>
      <c r="Y501" s="273"/>
      <c r="Z501" s="273"/>
      <c r="AA501" s="273"/>
      <c r="AB501" s="273"/>
      <c r="AC501" s="273"/>
      <c r="AD501" s="273"/>
      <c r="AE501" s="274"/>
      <c r="AF501" s="274"/>
      <c r="AG501" s="274"/>
      <c r="AH501" s="274"/>
      <c r="AI501" s="274"/>
      <c r="AJ501" s="274"/>
      <c r="AK501" s="275"/>
      <c r="AL501" s="275"/>
      <c r="AM501" s="275"/>
      <c r="AN501" s="275"/>
      <c r="AO501" s="275"/>
      <c r="AP501" s="275"/>
      <c r="AQ501" s="276"/>
      <c r="AR501" s="276"/>
      <c r="AS501" s="276"/>
      <c r="AT501" s="276"/>
      <c r="AU501" s="276"/>
      <c r="AV501" s="276"/>
      <c r="AW501" s="277"/>
      <c r="AX501" s="277"/>
      <c r="AY501" s="277"/>
      <c r="AZ501" s="277"/>
      <c r="BA501" s="277"/>
      <c r="BB501" s="277"/>
      <c r="BC501" s="278"/>
      <c r="BD501" s="278"/>
      <c r="BE501" s="278"/>
      <c r="BF501" s="278"/>
      <c r="BG501" s="278"/>
      <c r="BH501" s="278"/>
      <c r="BI501" s="279"/>
      <c r="BJ501" s="279"/>
      <c r="BK501" s="279"/>
      <c r="BL501" s="279"/>
      <c r="BM501" s="279"/>
      <c r="BN501" s="279"/>
      <c r="BO501" s="280"/>
      <c r="BP501" s="280"/>
      <c r="BQ501" s="280"/>
      <c r="BR501" s="280"/>
      <c r="BS501" s="280"/>
      <c r="BT501" s="280"/>
      <c r="BU501" s="281"/>
      <c r="BV501" s="281"/>
      <c r="BW501" s="281"/>
      <c r="BX501" s="281"/>
      <c r="BY501" s="281"/>
      <c r="BZ501" s="281"/>
      <c r="CA501" s="282"/>
      <c r="CB501" s="282"/>
      <c r="CC501" s="282"/>
      <c r="CD501" s="282"/>
      <c r="CE501" s="282"/>
      <c r="CF501" s="282"/>
      <c r="CG501" s="283"/>
      <c r="CH501" s="283"/>
      <c r="CI501" s="283"/>
      <c r="CJ501" s="283"/>
      <c r="CK501" s="283"/>
      <c r="CL501" s="283"/>
      <c r="CM501" s="284"/>
      <c r="CN501" s="284"/>
      <c r="CO501" s="284"/>
      <c r="CP501" s="284"/>
      <c r="CQ501" s="284"/>
      <c r="CR501" s="284"/>
      <c r="CS501" s="283"/>
      <c r="CT501" s="283"/>
      <c r="CU501" s="283"/>
      <c r="CV501" s="283"/>
      <c r="CW501" s="283"/>
      <c r="CX501" s="283"/>
      <c r="CY501" s="273"/>
      <c r="CZ501" s="285"/>
      <c r="DA501" s="286"/>
      <c r="DB501" s="287"/>
    </row>
    <row r="502" ht="15.75" customHeight="1">
      <c r="A502" s="304"/>
      <c r="B502" s="265"/>
      <c r="C502" s="266"/>
      <c r="D502" s="266"/>
      <c r="E502" s="266"/>
      <c r="F502" s="267"/>
      <c r="G502" s="267"/>
      <c r="H502" s="267"/>
      <c r="I502" s="267"/>
      <c r="J502" s="267"/>
      <c r="K502" s="267"/>
      <c r="L502" s="267"/>
      <c r="M502" s="269"/>
      <c r="N502" s="269"/>
      <c r="O502" s="269"/>
      <c r="P502" s="269"/>
      <c r="Q502" s="269"/>
      <c r="R502" s="269"/>
      <c r="S502" s="271"/>
      <c r="T502" s="271"/>
      <c r="U502" s="271"/>
      <c r="V502" s="271"/>
      <c r="W502" s="271"/>
      <c r="X502" s="271"/>
      <c r="Y502" s="273"/>
      <c r="Z502" s="273"/>
      <c r="AA502" s="273"/>
      <c r="AB502" s="273"/>
      <c r="AC502" s="273"/>
      <c r="AD502" s="273"/>
      <c r="AE502" s="274"/>
      <c r="AF502" s="274"/>
      <c r="AG502" s="274"/>
      <c r="AH502" s="274"/>
      <c r="AI502" s="274"/>
      <c r="AJ502" s="274"/>
      <c r="AK502" s="275"/>
      <c r="AL502" s="275"/>
      <c r="AM502" s="275"/>
      <c r="AN502" s="275"/>
      <c r="AO502" s="275"/>
      <c r="AP502" s="275"/>
      <c r="AQ502" s="276"/>
      <c r="AR502" s="276"/>
      <c r="AS502" s="276"/>
      <c r="AT502" s="276"/>
      <c r="AU502" s="276"/>
      <c r="AV502" s="276"/>
      <c r="AW502" s="277"/>
      <c r="AX502" s="277"/>
      <c r="AY502" s="277"/>
      <c r="AZ502" s="277"/>
      <c r="BA502" s="277"/>
      <c r="BB502" s="277"/>
      <c r="BC502" s="278"/>
      <c r="BD502" s="278"/>
      <c r="BE502" s="278"/>
      <c r="BF502" s="278"/>
      <c r="BG502" s="278"/>
      <c r="BH502" s="278"/>
      <c r="BI502" s="279"/>
      <c r="BJ502" s="279"/>
      <c r="BK502" s="279"/>
      <c r="BL502" s="279"/>
      <c r="BM502" s="279"/>
      <c r="BN502" s="279"/>
      <c r="BO502" s="280"/>
      <c r="BP502" s="280"/>
      <c r="BQ502" s="280"/>
      <c r="BR502" s="280"/>
      <c r="BS502" s="280"/>
      <c r="BT502" s="280"/>
      <c r="BU502" s="281"/>
      <c r="BV502" s="281"/>
      <c r="BW502" s="281"/>
      <c r="BX502" s="281"/>
      <c r="BY502" s="281"/>
      <c r="BZ502" s="281"/>
      <c r="CA502" s="282"/>
      <c r="CB502" s="282"/>
      <c r="CC502" s="282"/>
      <c r="CD502" s="282"/>
      <c r="CE502" s="282"/>
      <c r="CF502" s="282"/>
      <c r="CG502" s="283"/>
      <c r="CH502" s="283"/>
      <c r="CI502" s="283"/>
      <c r="CJ502" s="283"/>
      <c r="CK502" s="283"/>
      <c r="CL502" s="283"/>
      <c r="CM502" s="284"/>
      <c r="CN502" s="284"/>
      <c r="CO502" s="284"/>
      <c r="CP502" s="284"/>
      <c r="CQ502" s="284"/>
      <c r="CR502" s="284"/>
      <c r="CS502" s="283"/>
      <c r="CT502" s="283"/>
      <c r="CU502" s="283"/>
      <c r="CV502" s="283"/>
      <c r="CW502" s="283"/>
      <c r="CX502" s="283"/>
      <c r="CY502" s="273"/>
      <c r="CZ502" s="285"/>
      <c r="DA502" s="286"/>
      <c r="DB502" s="287"/>
    </row>
    <row r="503" ht="15.75" customHeight="1">
      <c r="A503" s="304"/>
      <c r="B503" s="265"/>
      <c r="C503" s="266"/>
      <c r="D503" s="266"/>
      <c r="E503" s="266"/>
      <c r="F503" s="267"/>
      <c r="G503" s="267"/>
      <c r="H503" s="267"/>
      <c r="I503" s="267"/>
      <c r="J503" s="267"/>
      <c r="K503" s="267"/>
      <c r="L503" s="267"/>
      <c r="M503" s="269"/>
      <c r="N503" s="269"/>
      <c r="O503" s="269"/>
      <c r="P503" s="269"/>
      <c r="Q503" s="269"/>
      <c r="R503" s="269"/>
      <c r="S503" s="271"/>
      <c r="T503" s="271"/>
      <c r="U503" s="271"/>
      <c r="V503" s="271"/>
      <c r="W503" s="271"/>
      <c r="X503" s="271"/>
      <c r="Y503" s="273"/>
      <c r="Z503" s="273"/>
      <c r="AA503" s="273"/>
      <c r="AB503" s="273"/>
      <c r="AC503" s="273"/>
      <c r="AD503" s="273"/>
      <c r="AE503" s="274"/>
      <c r="AF503" s="274"/>
      <c r="AG503" s="274"/>
      <c r="AH503" s="274"/>
      <c r="AI503" s="274"/>
      <c r="AJ503" s="274"/>
      <c r="AK503" s="275"/>
      <c r="AL503" s="275"/>
      <c r="AM503" s="275"/>
      <c r="AN503" s="275"/>
      <c r="AO503" s="275"/>
      <c r="AP503" s="275"/>
      <c r="AQ503" s="276"/>
      <c r="AR503" s="276"/>
      <c r="AS503" s="276"/>
      <c r="AT503" s="276"/>
      <c r="AU503" s="276"/>
      <c r="AV503" s="276"/>
      <c r="AW503" s="277"/>
      <c r="AX503" s="277"/>
      <c r="AY503" s="277"/>
      <c r="AZ503" s="277"/>
      <c r="BA503" s="277"/>
      <c r="BB503" s="277"/>
      <c r="BC503" s="278"/>
      <c r="BD503" s="278"/>
      <c r="BE503" s="278"/>
      <c r="BF503" s="278"/>
      <c r="BG503" s="278"/>
      <c r="BH503" s="278"/>
      <c r="BI503" s="279"/>
      <c r="BJ503" s="279"/>
      <c r="BK503" s="279"/>
      <c r="BL503" s="279"/>
      <c r="BM503" s="279"/>
      <c r="BN503" s="279"/>
      <c r="BO503" s="280"/>
      <c r="BP503" s="280"/>
      <c r="BQ503" s="280"/>
      <c r="BR503" s="280"/>
      <c r="BS503" s="280"/>
      <c r="BT503" s="280"/>
      <c r="BU503" s="281"/>
      <c r="BV503" s="281"/>
      <c r="BW503" s="281"/>
      <c r="BX503" s="281"/>
      <c r="BY503" s="281"/>
      <c r="BZ503" s="281"/>
      <c r="CA503" s="282"/>
      <c r="CB503" s="282"/>
      <c r="CC503" s="282"/>
      <c r="CD503" s="282"/>
      <c r="CE503" s="282"/>
      <c r="CF503" s="282"/>
      <c r="CG503" s="283"/>
      <c r="CH503" s="283"/>
      <c r="CI503" s="283"/>
      <c r="CJ503" s="283"/>
      <c r="CK503" s="283"/>
      <c r="CL503" s="283"/>
      <c r="CM503" s="284"/>
      <c r="CN503" s="284"/>
      <c r="CO503" s="284"/>
      <c r="CP503" s="284"/>
      <c r="CQ503" s="284"/>
      <c r="CR503" s="284"/>
      <c r="CS503" s="283"/>
      <c r="CT503" s="283"/>
      <c r="CU503" s="283"/>
      <c r="CV503" s="283"/>
      <c r="CW503" s="283"/>
      <c r="CX503" s="283"/>
      <c r="CY503" s="273"/>
      <c r="CZ503" s="285"/>
      <c r="DA503" s="286"/>
      <c r="DB503" s="287"/>
    </row>
    <row r="504" ht="15.75" customHeight="1">
      <c r="A504" s="304"/>
      <c r="B504" s="265"/>
      <c r="C504" s="266"/>
      <c r="D504" s="266"/>
      <c r="E504" s="266"/>
      <c r="F504" s="267"/>
      <c r="G504" s="267"/>
      <c r="H504" s="267"/>
      <c r="I504" s="267"/>
      <c r="J504" s="267"/>
      <c r="K504" s="267"/>
      <c r="L504" s="267"/>
      <c r="M504" s="269"/>
      <c r="N504" s="269"/>
      <c r="O504" s="269"/>
      <c r="P504" s="269"/>
      <c r="Q504" s="269"/>
      <c r="R504" s="269"/>
      <c r="S504" s="271"/>
      <c r="T504" s="271"/>
      <c r="U504" s="271"/>
      <c r="V504" s="271"/>
      <c r="W504" s="271"/>
      <c r="X504" s="271"/>
      <c r="Y504" s="273"/>
      <c r="Z504" s="273"/>
      <c r="AA504" s="273"/>
      <c r="AB504" s="273"/>
      <c r="AC504" s="273"/>
      <c r="AD504" s="273"/>
      <c r="AE504" s="274"/>
      <c r="AF504" s="274"/>
      <c r="AG504" s="274"/>
      <c r="AH504" s="274"/>
      <c r="AI504" s="274"/>
      <c r="AJ504" s="274"/>
      <c r="AK504" s="275"/>
      <c r="AL504" s="275"/>
      <c r="AM504" s="275"/>
      <c r="AN504" s="275"/>
      <c r="AO504" s="275"/>
      <c r="AP504" s="275"/>
      <c r="AQ504" s="276"/>
      <c r="AR504" s="276"/>
      <c r="AS504" s="276"/>
      <c r="AT504" s="276"/>
      <c r="AU504" s="276"/>
      <c r="AV504" s="276"/>
      <c r="AW504" s="277"/>
      <c r="AX504" s="277"/>
      <c r="AY504" s="277"/>
      <c r="AZ504" s="277"/>
      <c r="BA504" s="277"/>
      <c r="BB504" s="277"/>
      <c r="BC504" s="278"/>
      <c r="BD504" s="278"/>
      <c r="BE504" s="278"/>
      <c r="BF504" s="278"/>
      <c r="BG504" s="278"/>
      <c r="BH504" s="278"/>
      <c r="BI504" s="279"/>
      <c r="BJ504" s="279"/>
      <c r="BK504" s="279"/>
      <c r="BL504" s="279"/>
      <c r="BM504" s="279"/>
      <c r="BN504" s="279"/>
      <c r="BO504" s="280"/>
      <c r="BP504" s="280"/>
      <c r="BQ504" s="280"/>
      <c r="BR504" s="280"/>
      <c r="BS504" s="280"/>
      <c r="BT504" s="280"/>
      <c r="BU504" s="281"/>
      <c r="BV504" s="281"/>
      <c r="BW504" s="281"/>
      <c r="BX504" s="281"/>
      <c r="BY504" s="281"/>
      <c r="BZ504" s="281"/>
      <c r="CA504" s="282"/>
      <c r="CB504" s="282"/>
      <c r="CC504" s="282"/>
      <c r="CD504" s="282"/>
      <c r="CE504" s="282"/>
      <c r="CF504" s="282"/>
      <c r="CG504" s="283"/>
      <c r="CH504" s="283"/>
      <c r="CI504" s="283"/>
      <c r="CJ504" s="283"/>
      <c r="CK504" s="283"/>
      <c r="CL504" s="283"/>
      <c r="CM504" s="284"/>
      <c r="CN504" s="284"/>
      <c r="CO504" s="284"/>
      <c r="CP504" s="284"/>
      <c r="CQ504" s="284"/>
      <c r="CR504" s="284"/>
      <c r="CS504" s="283"/>
      <c r="CT504" s="283"/>
      <c r="CU504" s="283"/>
      <c r="CV504" s="283"/>
      <c r="CW504" s="283"/>
      <c r="CX504" s="283"/>
      <c r="CY504" s="273"/>
      <c r="CZ504" s="285"/>
      <c r="DA504" s="286"/>
      <c r="DB504" s="287"/>
    </row>
    <row r="505" ht="15.75" customHeight="1">
      <c r="A505" s="304"/>
      <c r="B505" s="265"/>
      <c r="C505" s="266"/>
      <c r="D505" s="266"/>
      <c r="E505" s="266"/>
      <c r="F505" s="267"/>
      <c r="G505" s="267"/>
      <c r="H505" s="267"/>
      <c r="I505" s="267"/>
      <c r="J505" s="267"/>
      <c r="K505" s="267"/>
      <c r="L505" s="267"/>
      <c r="M505" s="269"/>
      <c r="N505" s="269"/>
      <c r="O505" s="269"/>
      <c r="P505" s="269"/>
      <c r="Q505" s="269"/>
      <c r="R505" s="269"/>
      <c r="S505" s="271"/>
      <c r="T505" s="271"/>
      <c r="U505" s="271"/>
      <c r="V505" s="271"/>
      <c r="W505" s="271"/>
      <c r="X505" s="271"/>
      <c r="Y505" s="273"/>
      <c r="Z505" s="273"/>
      <c r="AA505" s="273"/>
      <c r="AB505" s="273"/>
      <c r="AC505" s="273"/>
      <c r="AD505" s="273"/>
      <c r="AE505" s="274"/>
      <c r="AF505" s="274"/>
      <c r="AG505" s="274"/>
      <c r="AH505" s="274"/>
      <c r="AI505" s="274"/>
      <c r="AJ505" s="274"/>
      <c r="AK505" s="275"/>
      <c r="AL505" s="275"/>
      <c r="AM505" s="275"/>
      <c r="AN505" s="275"/>
      <c r="AO505" s="275"/>
      <c r="AP505" s="275"/>
      <c r="AQ505" s="276"/>
      <c r="AR505" s="276"/>
      <c r="AS505" s="276"/>
      <c r="AT505" s="276"/>
      <c r="AU505" s="276"/>
      <c r="AV505" s="276"/>
      <c r="AW505" s="277"/>
      <c r="AX505" s="277"/>
      <c r="AY505" s="277"/>
      <c r="AZ505" s="277"/>
      <c r="BA505" s="277"/>
      <c r="BB505" s="277"/>
      <c r="BC505" s="278"/>
      <c r="BD505" s="278"/>
      <c r="BE505" s="278"/>
      <c r="BF505" s="278"/>
      <c r="BG505" s="278"/>
      <c r="BH505" s="278"/>
      <c r="BI505" s="279"/>
      <c r="BJ505" s="279"/>
      <c r="BK505" s="279"/>
      <c r="BL505" s="279"/>
      <c r="BM505" s="279"/>
      <c r="BN505" s="279"/>
      <c r="BO505" s="280"/>
      <c r="BP505" s="280"/>
      <c r="BQ505" s="280"/>
      <c r="BR505" s="280"/>
      <c r="BS505" s="280"/>
      <c r="BT505" s="280"/>
      <c r="BU505" s="281"/>
      <c r="BV505" s="281"/>
      <c r="BW505" s="281"/>
      <c r="BX505" s="281"/>
      <c r="BY505" s="281"/>
      <c r="BZ505" s="281"/>
      <c r="CA505" s="282"/>
      <c r="CB505" s="282"/>
      <c r="CC505" s="282"/>
      <c r="CD505" s="282"/>
      <c r="CE505" s="282"/>
      <c r="CF505" s="282"/>
      <c r="CG505" s="283"/>
      <c r="CH505" s="283"/>
      <c r="CI505" s="283"/>
      <c r="CJ505" s="283"/>
      <c r="CK505" s="283"/>
      <c r="CL505" s="283"/>
      <c r="CM505" s="284"/>
      <c r="CN505" s="284"/>
      <c r="CO505" s="284"/>
      <c r="CP505" s="284"/>
      <c r="CQ505" s="284"/>
      <c r="CR505" s="284"/>
      <c r="CS505" s="283"/>
      <c r="CT505" s="283"/>
      <c r="CU505" s="283"/>
      <c r="CV505" s="283"/>
      <c r="CW505" s="283"/>
      <c r="CX505" s="283"/>
      <c r="CY505" s="273"/>
      <c r="CZ505" s="285"/>
      <c r="DA505" s="286"/>
      <c r="DB505" s="287"/>
    </row>
    <row r="506" ht="15.75" customHeight="1">
      <c r="A506" s="304"/>
      <c r="B506" s="265"/>
      <c r="C506" s="266"/>
      <c r="D506" s="266"/>
      <c r="E506" s="266"/>
      <c r="F506" s="267"/>
      <c r="G506" s="267"/>
      <c r="H506" s="267"/>
      <c r="I506" s="267"/>
      <c r="J506" s="267"/>
      <c r="K506" s="267"/>
      <c r="L506" s="267"/>
      <c r="M506" s="269"/>
      <c r="N506" s="269"/>
      <c r="O506" s="269"/>
      <c r="P506" s="269"/>
      <c r="Q506" s="269"/>
      <c r="R506" s="269"/>
      <c r="S506" s="271"/>
      <c r="T506" s="271"/>
      <c r="U506" s="271"/>
      <c r="V506" s="271"/>
      <c r="W506" s="271"/>
      <c r="X506" s="271"/>
      <c r="Y506" s="273"/>
      <c r="Z506" s="273"/>
      <c r="AA506" s="273"/>
      <c r="AB506" s="273"/>
      <c r="AC506" s="273"/>
      <c r="AD506" s="273"/>
      <c r="AE506" s="274"/>
      <c r="AF506" s="274"/>
      <c r="AG506" s="274"/>
      <c r="AH506" s="274"/>
      <c r="AI506" s="274"/>
      <c r="AJ506" s="274"/>
      <c r="AK506" s="275"/>
      <c r="AL506" s="275"/>
      <c r="AM506" s="275"/>
      <c r="AN506" s="275"/>
      <c r="AO506" s="275"/>
      <c r="AP506" s="275"/>
      <c r="AQ506" s="276"/>
      <c r="AR506" s="276"/>
      <c r="AS506" s="276"/>
      <c r="AT506" s="276"/>
      <c r="AU506" s="276"/>
      <c r="AV506" s="276"/>
      <c r="AW506" s="277"/>
      <c r="AX506" s="277"/>
      <c r="AY506" s="277"/>
      <c r="AZ506" s="277"/>
      <c r="BA506" s="277"/>
      <c r="BB506" s="277"/>
      <c r="BC506" s="278"/>
      <c r="BD506" s="278"/>
      <c r="BE506" s="278"/>
      <c r="BF506" s="278"/>
      <c r="BG506" s="278"/>
      <c r="BH506" s="278"/>
      <c r="BI506" s="279"/>
      <c r="BJ506" s="279"/>
      <c r="BK506" s="279"/>
      <c r="BL506" s="279"/>
      <c r="BM506" s="279"/>
      <c r="BN506" s="279"/>
      <c r="BO506" s="280"/>
      <c r="BP506" s="280"/>
      <c r="BQ506" s="280"/>
      <c r="BR506" s="280"/>
      <c r="BS506" s="280"/>
      <c r="BT506" s="280"/>
      <c r="BU506" s="281"/>
      <c r="BV506" s="281"/>
      <c r="BW506" s="281"/>
      <c r="BX506" s="281"/>
      <c r="BY506" s="281"/>
      <c r="BZ506" s="281"/>
      <c r="CA506" s="282"/>
      <c r="CB506" s="282"/>
      <c r="CC506" s="282"/>
      <c r="CD506" s="282"/>
      <c r="CE506" s="282"/>
      <c r="CF506" s="282"/>
      <c r="CG506" s="283"/>
      <c r="CH506" s="283"/>
      <c r="CI506" s="283"/>
      <c r="CJ506" s="283"/>
      <c r="CK506" s="283"/>
      <c r="CL506" s="283"/>
      <c r="CM506" s="284"/>
      <c r="CN506" s="284"/>
      <c r="CO506" s="284"/>
      <c r="CP506" s="284"/>
      <c r="CQ506" s="284"/>
      <c r="CR506" s="284"/>
      <c r="CS506" s="283"/>
      <c r="CT506" s="283"/>
      <c r="CU506" s="283"/>
      <c r="CV506" s="283"/>
      <c r="CW506" s="283"/>
      <c r="CX506" s="283"/>
      <c r="CY506" s="273"/>
      <c r="CZ506" s="285"/>
      <c r="DA506" s="286"/>
      <c r="DB506" s="287"/>
    </row>
    <row r="507" ht="15.75" customHeight="1">
      <c r="A507" s="304"/>
      <c r="B507" s="265"/>
      <c r="C507" s="266"/>
      <c r="D507" s="266"/>
      <c r="E507" s="266"/>
      <c r="F507" s="267"/>
      <c r="G507" s="267"/>
      <c r="H507" s="267"/>
      <c r="I507" s="267"/>
      <c r="J507" s="267"/>
      <c r="K507" s="267"/>
      <c r="L507" s="267"/>
      <c r="M507" s="269"/>
      <c r="N507" s="269"/>
      <c r="O507" s="269"/>
      <c r="P507" s="269"/>
      <c r="Q507" s="269"/>
      <c r="R507" s="269"/>
      <c r="S507" s="271"/>
      <c r="T507" s="271"/>
      <c r="U507" s="271"/>
      <c r="V507" s="271"/>
      <c r="W507" s="271"/>
      <c r="X507" s="271"/>
      <c r="Y507" s="273"/>
      <c r="Z507" s="273"/>
      <c r="AA507" s="273"/>
      <c r="AB507" s="273"/>
      <c r="AC507" s="273"/>
      <c r="AD507" s="273"/>
      <c r="AE507" s="274"/>
      <c r="AF507" s="274"/>
      <c r="AG507" s="274"/>
      <c r="AH507" s="274"/>
      <c r="AI507" s="274"/>
      <c r="AJ507" s="274"/>
      <c r="AK507" s="275"/>
      <c r="AL507" s="275"/>
      <c r="AM507" s="275"/>
      <c r="AN507" s="275"/>
      <c r="AO507" s="275"/>
      <c r="AP507" s="275"/>
      <c r="AQ507" s="276"/>
      <c r="AR507" s="276"/>
      <c r="AS507" s="276"/>
      <c r="AT507" s="276"/>
      <c r="AU507" s="276"/>
      <c r="AV507" s="276"/>
      <c r="AW507" s="277"/>
      <c r="AX507" s="277"/>
      <c r="AY507" s="277"/>
      <c r="AZ507" s="277"/>
      <c r="BA507" s="277"/>
      <c r="BB507" s="277"/>
      <c r="BC507" s="278"/>
      <c r="BD507" s="278"/>
      <c r="BE507" s="278"/>
      <c r="BF507" s="278"/>
      <c r="BG507" s="278"/>
      <c r="BH507" s="278"/>
      <c r="BI507" s="279"/>
      <c r="BJ507" s="279"/>
      <c r="BK507" s="279"/>
      <c r="BL507" s="279"/>
      <c r="BM507" s="279"/>
      <c r="BN507" s="279"/>
      <c r="BO507" s="280"/>
      <c r="BP507" s="280"/>
      <c r="BQ507" s="280"/>
      <c r="BR507" s="280"/>
      <c r="BS507" s="280"/>
      <c r="BT507" s="280"/>
      <c r="BU507" s="281"/>
      <c r="BV507" s="281"/>
      <c r="BW507" s="281"/>
      <c r="BX507" s="281"/>
      <c r="BY507" s="281"/>
      <c r="BZ507" s="281"/>
      <c r="CA507" s="282"/>
      <c r="CB507" s="282"/>
      <c r="CC507" s="282"/>
      <c r="CD507" s="282"/>
      <c r="CE507" s="282"/>
      <c r="CF507" s="282"/>
      <c r="CG507" s="283"/>
      <c r="CH507" s="283"/>
      <c r="CI507" s="283"/>
      <c r="CJ507" s="283"/>
      <c r="CK507" s="283"/>
      <c r="CL507" s="283"/>
      <c r="CM507" s="284"/>
      <c r="CN507" s="284"/>
      <c r="CO507" s="284"/>
      <c r="CP507" s="284"/>
      <c r="CQ507" s="284"/>
      <c r="CR507" s="284"/>
      <c r="CS507" s="283"/>
      <c r="CT507" s="283"/>
      <c r="CU507" s="283"/>
      <c r="CV507" s="283"/>
      <c r="CW507" s="283"/>
      <c r="CX507" s="283"/>
      <c r="CY507" s="273"/>
      <c r="CZ507" s="285"/>
      <c r="DA507" s="286"/>
      <c r="DB507" s="287"/>
    </row>
    <row r="508" ht="15.75" customHeight="1">
      <c r="A508" s="304"/>
      <c r="B508" s="265"/>
      <c r="C508" s="266"/>
      <c r="D508" s="266"/>
      <c r="E508" s="266"/>
      <c r="F508" s="267"/>
      <c r="G508" s="267"/>
      <c r="H508" s="267"/>
      <c r="I508" s="267"/>
      <c r="J508" s="267"/>
      <c r="K508" s="267"/>
      <c r="L508" s="267"/>
      <c r="M508" s="269"/>
      <c r="N508" s="269"/>
      <c r="O508" s="269"/>
      <c r="P508" s="269"/>
      <c r="Q508" s="269"/>
      <c r="R508" s="269"/>
      <c r="S508" s="271"/>
      <c r="T508" s="271"/>
      <c r="U508" s="271"/>
      <c r="V508" s="271"/>
      <c r="W508" s="271"/>
      <c r="X508" s="271"/>
      <c r="Y508" s="273"/>
      <c r="Z508" s="273"/>
      <c r="AA508" s="273"/>
      <c r="AB508" s="273"/>
      <c r="AC508" s="273"/>
      <c r="AD508" s="273"/>
      <c r="AE508" s="274"/>
      <c r="AF508" s="274"/>
      <c r="AG508" s="274"/>
      <c r="AH508" s="274"/>
      <c r="AI508" s="274"/>
      <c r="AJ508" s="274"/>
      <c r="AK508" s="275"/>
      <c r="AL508" s="275"/>
      <c r="AM508" s="275"/>
      <c r="AN508" s="275"/>
      <c r="AO508" s="275"/>
      <c r="AP508" s="275"/>
      <c r="AQ508" s="276"/>
      <c r="AR508" s="276"/>
      <c r="AS508" s="276"/>
      <c r="AT508" s="276"/>
      <c r="AU508" s="276"/>
      <c r="AV508" s="276"/>
      <c r="AW508" s="277"/>
      <c r="AX508" s="277"/>
      <c r="AY508" s="277"/>
      <c r="AZ508" s="277"/>
      <c r="BA508" s="277"/>
      <c r="BB508" s="277"/>
      <c r="BC508" s="278"/>
      <c r="BD508" s="278"/>
      <c r="BE508" s="278"/>
      <c r="BF508" s="278"/>
      <c r="BG508" s="278"/>
      <c r="BH508" s="278"/>
      <c r="BI508" s="279"/>
      <c r="BJ508" s="279"/>
      <c r="BK508" s="279"/>
      <c r="BL508" s="279"/>
      <c r="BM508" s="279"/>
      <c r="BN508" s="279"/>
      <c r="BO508" s="280"/>
      <c r="BP508" s="280"/>
      <c r="BQ508" s="280"/>
      <c r="BR508" s="280"/>
      <c r="BS508" s="280"/>
      <c r="BT508" s="280"/>
      <c r="BU508" s="281"/>
      <c r="BV508" s="281"/>
      <c r="BW508" s="281"/>
      <c r="BX508" s="281"/>
      <c r="BY508" s="281"/>
      <c r="BZ508" s="281"/>
      <c r="CA508" s="282"/>
      <c r="CB508" s="282"/>
      <c r="CC508" s="282"/>
      <c r="CD508" s="282"/>
      <c r="CE508" s="282"/>
      <c r="CF508" s="282"/>
      <c r="CG508" s="283"/>
      <c r="CH508" s="283"/>
      <c r="CI508" s="283"/>
      <c r="CJ508" s="283"/>
      <c r="CK508" s="283"/>
      <c r="CL508" s="283"/>
      <c r="CM508" s="284"/>
      <c r="CN508" s="284"/>
      <c r="CO508" s="284"/>
      <c r="CP508" s="284"/>
      <c r="CQ508" s="284"/>
      <c r="CR508" s="284"/>
      <c r="CS508" s="283"/>
      <c r="CT508" s="283"/>
      <c r="CU508" s="283"/>
      <c r="CV508" s="283"/>
      <c r="CW508" s="283"/>
      <c r="CX508" s="283"/>
      <c r="CY508" s="273"/>
      <c r="CZ508" s="285"/>
      <c r="DA508" s="286"/>
      <c r="DB508" s="287"/>
    </row>
    <row r="509" ht="15.75" customHeight="1">
      <c r="A509" s="304"/>
      <c r="B509" s="265"/>
      <c r="C509" s="266"/>
      <c r="D509" s="266"/>
      <c r="E509" s="266"/>
      <c r="F509" s="267"/>
      <c r="G509" s="267"/>
      <c r="H509" s="267"/>
      <c r="I509" s="267"/>
      <c r="J509" s="267"/>
      <c r="K509" s="267"/>
      <c r="L509" s="267"/>
      <c r="M509" s="269"/>
      <c r="N509" s="269"/>
      <c r="O509" s="269"/>
      <c r="P509" s="269"/>
      <c r="Q509" s="269"/>
      <c r="R509" s="269"/>
      <c r="S509" s="271"/>
      <c r="T509" s="271"/>
      <c r="U509" s="271"/>
      <c r="V509" s="271"/>
      <c r="W509" s="271"/>
      <c r="X509" s="271"/>
      <c r="Y509" s="273"/>
      <c r="Z509" s="273"/>
      <c r="AA509" s="273"/>
      <c r="AB509" s="273"/>
      <c r="AC509" s="273"/>
      <c r="AD509" s="273"/>
      <c r="AE509" s="274"/>
      <c r="AF509" s="274"/>
      <c r="AG509" s="274"/>
      <c r="AH509" s="274"/>
      <c r="AI509" s="274"/>
      <c r="AJ509" s="274"/>
      <c r="AK509" s="275"/>
      <c r="AL509" s="275"/>
      <c r="AM509" s="275"/>
      <c r="AN509" s="275"/>
      <c r="AO509" s="275"/>
      <c r="AP509" s="275"/>
      <c r="AQ509" s="276"/>
      <c r="AR509" s="276"/>
      <c r="AS509" s="276"/>
      <c r="AT509" s="276"/>
      <c r="AU509" s="276"/>
      <c r="AV509" s="276"/>
      <c r="AW509" s="277"/>
      <c r="AX509" s="277"/>
      <c r="AY509" s="277"/>
      <c r="AZ509" s="277"/>
      <c r="BA509" s="277"/>
      <c r="BB509" s="277"/>
      <c r="BC509" s="278"/>
      <c r="BD509" s="278"/>
      <c r="BE509" s="278"/>
      <c r="BF509" s="278"/>
      <c r="BG509" s="278"/>
      <c r="BH509" s="278"/>
      <c r="BI509" s="279"/>
      <c r="BJ509" s="279"/>
      <c r="BK509" s="279"/>
      <c r="BL509" s="279"/>
      <c r="BM509" s="279"/>
      <c r="BN509" s="279"/>
      <c r="BO509" s="280"/>
      <c r="BP509" s="280"/>
      <c r="BQ509" s="280"/>
      <c r="BR509" s="280"/>
      <c r="BS509" s="280"/>
      <c r="BT509" s="280"/>
      <c r="BU509" s="281"/>
      <c r="BV509" s="281"/>
      <c r="BW509" s="281"/>
      <c r="BX509" s="281"/>
      <c r="BY509" s="281"/>
      <c r="BZ509" s="281"/>
      <c r="CA509" s="282"/>
      <c r="CB509" s="282"/>
      <c r="CC509" s="282"/>
      <c r="CD509" s="282"/>
      <c r="CE509" s="282"/>
      <c r="CF509" s="282"/>
      <c r="CG509" s="283"/>
      <c r="CH509" s="283"/>
      <c r="CI509" s="283"/>
      <c r="CJ509" s="283"/>
      <c r="CK509" s="283"/>
      <c r="CL509" s="283"/>
      <c r="CM509" s="284"/>
      <c r="CN509" s="284"/>
      <c r="CO509" s="284"/>
      <c r="CP509" s="284"/>
      <c r="CQ509" s="284"/>
      <c r="CR509" s="284"/>
      <c r="CS509" s="283"/>
      <c r="CT509" s="283"/>
      <c r="CU509" s="283"/>
      <c r="CV509" s="283"/>
      <c r="CW509" s="283"/>
      <c r="CX509" s="283"/>
      <c r="CY509" s="273"/>
      <c r="CZ509" s="285"/>
      <c r="DA509" s="286"/>
      <c r="DB509" s="287"/>
    </row>
    <row r="510" ht="15.75" customHeight="1">
      <c r="A510" s="304"/>
      <c r="B510" s="265"/>
      <c r="C510" s="266"/>
      <c r="D510" s="266"/>
      <c r="E510" s="266"/>
      <c r="F510" s="267"/>
      <c r="G510" s="267"/>
      <c r="H510" s="267"/>
      <c r="I510" s="267"/>
      <c r="J510" s="267"/>
      <c r="K510" s="267"/>
      <c r="L510" s="267"/>
      <c r="M510" s="269"/>
      <c r="N510" s="269"/>
      <c r="O510" s="269"/>
      <c r="P510" s="269"/>
      <c r="Q510" s="269"/>
      <c r="R510" s="269"/>
      <c r="S510" s="271"/>
      <c r="T510" s="271"/>
      <c r="U510" s="271"/>
      <c r="V510" s="271"/>
      <c r="W510" s="271"/>
      <c r="X510" s="271"/>
      <c r="Y510" s="273"/>
      <c r="Z510" s="273"/>
      <c r="AA510" s="273"/>
      <c r="AB510" s="273"/>
      <c r="AC510" s="273"/>
      <c r="AD510" s="273"/>
      <c r="AE510" s="274"/>
      <c r="AF510" s="274"/>
      <c r="AG510" s="274"/>
      <c r="AH510" s="274"/>
      <c r="AI510" s="274"/>
      <c r="AJ510" s="274"/>
      <c r="AK510" s="275"/>
      <c r="AL510" s="275"/>
      <c r="AM510" s="275"/>
      <c r="AN510" s="275"/>
      <c r="AO510" s="275"/>
      <c r="AP510" s="275"/>
      <c r="AQ510" s="276"/>
      <c r="AR510" s="276"/>
      <c r="AS510" s="276"/>
      <c r="AT510" s="276"/>
      <c r="AU510" s="276"/>
      <c r="AV510" s="276"/>
      <c r="AW510" s="277"/>
      <c r="AX510" s="277"/>
      <c r="AY510" s="277"/>
      <c r="AZ510" s="277"/>
      <c r="BA510" s="277"/>
      <c r="BB510" s="277"/>
      <c r="BC510" s="278"/>
      <c r="BD510" s="278"/>
      <c r="BE510" s="278"/>
      <c r="BF510" s="278"/>
      <c r="BG510" s="278"/>
      <c r="BH510" s="278"/>
      <c r="BI510" s="279"/>
      <c r="BJ510" s="279"/>
      <c r="BK510" s="279"/>
      <c r="BL510" s="279"/>
      <c r="BM510" s="279"/>
      <c r="BN510" s="279"/>
      <c r="BO510" s="280"/>
      <c r="BP510" s="280"/>
      <c r="BQ510" s="280"/>
      <c r="BR510" s="280"/>
      <c r="BS510" s="280"/>
      <c r="BT510" s="280"/>
      <c r="BU510" s="281"/>
      <c r="BV510" s="281"/>
      <c r="BW510" s="281"/>
      <c r="BX510" s="281"/>
      <c r="BY510" s="281"/>
      <c r="BZ510" s="281"/>
      <c r="CA510" s="282"/>
      <c r="CB510" s="282"/>
      <c r="CC510" s="282"/>
      <c r="CD510" s="282"/>
      <c r="CE510" s="282"/>
      <c r="CF510" s="282"/>
      <c r="CG510" s="283"/>
      <c r="CH510" s="283"/>
      <c r="CI510" s="283"/>
      <c r="CJ510" s="283"/>
      <c r="CK510" s="283"/>
      <c r="CL510" s="283"/>
      <c r="CM510" s="284"/>
      <c r="CN510" s="284"/>
      <c r="CO510" s="284"/>
      <c r="CP510" s="284"/>
      <c r="CQ510" s="284"/>
      <c r="CR510" s="284"/>
      <c r="CS510" s="283"/>
      <c r="CT510" s="283"/>
      <c r="CU510" s="283"/>
      <c r="CV510" s="283"/>
      <c r="CW510" s="283"/>
      <c r="CX510" s="283"/>
      <c r="CY510" s="273"/>
      <c r="CZ510" s="285"/>
      <c r="DA510" s="286"/>
      <c r="DB510" s="287"/>
    </row>
    <row r="511" ht="15.75" customHeight="1">
      <c r="A511" s="304"/>
      <c r="B511" s="265"/>
      <c r="C511" s="266"/>
      <c r="D511" s="266"/>
      <c r="E511" s="266"/>
      <c r="F511" s="267"/>
      <c r="G511" s="267"/>
      <c r="H511" s="267"/>
      <c r="I511" s="267"/>
      <c r="J511" s="267"/>
      <c r="K511" s="267"/>
      <c r="L511" s="267"/>
      <c r="M511" s="269"/>
      <c r="N511" s="269"/>
      <c r="O511" s="269"/>
      <c r="P511" s="269"/>
      <c r="Q511" s="269"/>
      <c r="R511" s="269"/>
      <c r="S511" s="271"/>
      <c r="T511" s="271"/>
      <c r="U511" s="271"/>
      <c r="V511" s="271"/>
      <c r="W511" s="271"/>
      <c r="X511" s="271"/>
      <c r="Y511" s="273"/>
      <c r="Z511" s="273"/>
      <c r="AA511" s="273"/>
      <c r="AB511" s="273"/>
      <c r="AC511" s="273"/>
      <c r="AD511" s="273"/>
      <c r="AE511" s="274"/>
      <c r="AF511" s="274"/>
      <c r="AG511" s="274"/>
      <c r="AH511" s="274"/>
      <c r="AI511" s="274"/>
      <c r="AJ511" s="274"/>
      <c r="AK511" s="275"/>
      <c r="AL511" s="275"/>
      <c r="AM511" s="275"/>
      <c r="AN511" s="275"/>
      <c r="AO511" s="275"/>
      <c r="AP511" s="275"/>
      <c r="AQ511" s="276"/>
      <c r="AR511" s="276"/>
      <c r="AS511" s="276"/>
      <c r="AT511" s="276"/>
      <c r="AU511" s="276"/>
      <c r="AV511" s="276"/>
      <c r="AW511" s="277"/>
      <c r="AX511" s="277"/>
      <c r="AY511" s="277"/>
      <c r="AZ511" s="277"/>
      <c r="BA511" s="277"/>
      <c r="BB511" s="277"/>
      <c r="BC511" s="278"/>
      <c r="BD511" s="278"/>
      <c r="BE511" s="278"/>
      <c r="BF511" s="278"/>
      <c r="BG511" s="278"/>
      <c r="BH511" s="278"/>
      <c r="BI511" s="279"/>
      <c r="BJ511" s="279"/>
      <c r="BK511" s="279"/>
      <c r="BL511" s="279"/>
      <c r="BM511" s="279"/>
      <c r="BN511" s="279"/>
      <c r="BO511" s="280"/>
      <c r="BP511" s="280"/>
      <c r="BQ511" s="280"/>
      <c r="BR511" s="280"/>
      <c r="BS511" s="280"/>
      <c r="BT511" s="280"/>
      <c r="BU511" s="281"/>
      <c r="BV511" s="281"/>
      <c r="BW511" s="281"/>
      <c r="BX511" s="281"/>
      <c r="BY511" s="281"/>
      <c r="BZ511" s="281"/>
      <c r="CA511" s="282"/>
      <c r="CB511" s="282"/>
      <c r="CC511" s="282"/>
      <c r="CD511" s="282"/>
      <c r="CE511" s="282"/>
      <c r="CF511" s="282"/>
      <c r="CG511" s="283"/>
      <c r="CH511" s="283"/>
      <c r="CI511" s="283"/>
      <c r="CJ511" s="283"/>
      <c r="CK511" s="283"/>
      <c r="CL511" s="283"/>
      <c r="CM511" s="284"/>
      <c r="CN511" s="284"/>
      <c r="CO511" s="284"/>
      <c r="CP511" s="284"/>
      <c r="CQ511" s="284"/>
      <c r="CR511" s="284"/>
      <c r="CS511" s="283"/>
      <c r="CT511" s="283"/>
      <c r="CU511" s="283"/>
      <c r="CV511" s="283"/>
      <c r="CW511" s="283"/>
      <c r="CX511" s="283"/>
      <c r="CY511" s="273"/>
      <c r="CZ511" s="285"/>
      <c r="DA511" s="286"/>
      <c r="DB511" s="287"/>
    </row>
    <row r="512" ht="15.75" customHeight="1">
      <c r="A512" s="304"/>
      <c r="B512" s="265"/>
      <c r="C512" s="266"/>
      <c r="D512" s="266"/>
      <c r="E512" s="266"/>
      <c r="F512" s="267"/>
      <c r="G512" s="267"/>
      <c r="H512" s="267"/>
      <c r="I512" s="267"/>
      <c r="J512" s="267"/>
      <c r="K512" s="267"/>
      <c r="L512" s="267"/>
      <c r="M512" s="269"/>
      <c r="N512" s="269"/>
      <c r="O512" s="269"/>
      <c r="P512" s="269"/>
      <c r="Q512" s="269"/>
      <c r="R512" s="269"/>
      <c r="S512" s="271"/>
      <c r="T512" s="271"/>
      <c r="U512" s="271"/>
      <c r="V512" s="271"/>
      <c r="W512" s="271"/>
      <c r="X512" s="271"/>
      <c r="Y512" s="273"/>
      <c r="Z512" s="273"/>
      <c r="AA512" s="273"/>
      <c r="AB512" s="273"/>
      <c r="AC512" s="273"/>
      <c r="AD512" s="273"/>
      <c r="AE512" s="274"/>
      <c r="AF512" s="274"/>
      <c r="AG512" s="274"/>
      <c r="AH512" s="274"/>
      <c r="AI512" s="274"/>
      <c r="AJ512" s="274"/>
      <c r="AK512" s="275"/>
      <c r="AL512" s="275"/>
      <c r="AM512" s="275"/>
      <c r="AN512" s="275"/>
      <c r="AO512" s="275"/>
      <c r="AP512" s="275"/>
      <c r="AQ512" s="276"/>
      <c r="AR512" s="276"/>
      <c r="AS512" s="276"/>
      <c r="AT512" s="276"/>
      <c r="AU512" s="276"/>
      <c r="AV512" s="276"/>
      <c r="AW512" s="277"/>
      <c r="AX512" s="277"/>
      <c r="AY512" s="277"/>
      <c r="AZ512" s="277"/>
      <c r="BA512" s="277"/>
      <c r="BB512" s="277"/>
      <c r="BC512" s="278"/>
      <c r="BD512" s="278"/>
      <c r="BE512" s="278"/>
      <c r="BF512" s="278"/>
      <c r="BG512" s="278"/>
      <c r="BH512" s="278"/>
      <c r="BI512" s="279"/>
      <c r="BJ512" s="279"/>
      <c r="BK512" s="279"/>
      <c r="BL512" s="279"/>
      <c r="BM512" s="279"/>
      <c r="BN512" s="279"/>
      <c r="BO512" s="280"/>
      <c r="BP512" s="280"/>
      <c r="BQ512" s="280"/>
      <c r="BR512" s="280"/>
      <c r="BS512" s="280"/>
      <c r="BT512" s="280"/>
      <c r="BU512" s="281"/>
      <c r="BV512" s="281"/>
      <c r="BW512" s="281"/>
      <c r="BX512" s="281"/>
      <c r="BY512" s="281"/>
      <c r="BZ512" s="281"/>
      <c r="CA512" s="282"/>
      <c r="CB512" s="282"/>
      <c r="CC512" s="282"/>
      <c r="CD512" s="282"/>
      <c r="CE512" s="282"/>
      <c r="CF512" s="282"/>
      <c r="CG512" s="283"/>
      <c r="CH512" s="283"/>
      <c r="CI512" s="283"/>
      <c r="CJ512" s="283"/>
      <c r="CK512" s="283"/>
      <c r="CL512" s="283"/>
      <c r="CM512" s="284"/>
      <c r="CN512" s="284"/>
      <c r="CO512" s="284"/>
      <c r="CP512" s="284"/>
      <c r="CQ512" s="284"/>
      <c r="CR512" s="284"/>
      <c r="CS512" s="283"/>
      <c r="CT512" s="283"/>
      <c r="CU512" s="283"/>
      <c r="CV512" s="283"/>
      <c r="CW512" s="283"/>
      <c r="CX512" s="283"/>
      <c r="CY512" s="273"/>
      <c r="CZ512" s="285"/>
      <c r="DA512" s="286"/>
      <c r="DB512" s="287"/>
    </row>
    <row r="513" ht="15.75" customHeight="1">
      <c r="A513" s="304"/>
      <c r="B513" s="265"/>
      <c r="C513" s="266"/>
      <c r="D513" s="266"/>
      <c r="E513" s="266"/>
      <c r="F513" s="267"/>
      <c r="G513" s="267"/>
      <c r="H513" s="267"/>
      <c r="I513" s="267"/>
      <c r="J513" s="267"/>
      <c r="K513" s="267"/>
      <c r="L513" s="267"/>
      <c r="M513" s="269"/>
      <c r="N513" s="269"/>
      <c r="O513" s="269"/>
      <c r="P513" s="269"/>
      <c r="Q513" s="269"/>
      <c r="R513" s="269"/>
      <c r="S513" s="271"/>
      <c r="T513" s="271"/>
      <c r="U513" s="271"/>
      <c r="V513" s="271"/>
      <c r="W513" s="271"/>
      <c r="X513" s="271"/>
      <c r="Y513" s="273"/>
      <c r="Z513" s="273"/>
      <c r="AA513" s="273"/>
      <c r="AB513" s="273"/>
      <c r="AC513" s="273"/>
      <c r="AD513" s="273"/>
      <c r="AE513" s="274"/>
      <c r="AF513" s="274"/>
      <c r="AG513" s="274"/>
      <c r="AH513" s="274"/>
      <c r="AI513" s="274"/>
      <c r="AJ513" s="274"/>
      <c r="AK513" s="275"/>
      <c r="AL513" s="275"/>
      <c r="AM513" s="275"/>
      <c r="AN513" s="275"/>
      <c r="AO513" s="275"/>
      <c r="AP513" s="275"/>
      <c r="AQ513" s="276"/>
      <c r="AR513" s="276"/>
      <c r="AS513" s="276"/>
      <c r="AT513" s="276"/>
      <c r="AU513" s="276"/>
      <c r="AV513" s="276"/>
      <c r="AW513" s="277"/>
      <c r="AX513" s="277"/>
      <c r="AY513" s="277"/>
      <c r="AZ513" s="277"/>
      <c r="BA513" s="277"/>
      <c r="BB513" s="277"/>
      <c r="BC513" s="278"/>
      <c r="BD513" s="278"/>
      <c r="BE513" s="278"/>
      <c r="BF513" s="278"/>
      <c r="BG513" s="278"/>
      <c r="BH513" s="278"/>
      <c r="BI513" s="279"/>
      <c r="BJ513" s="279"/>
      <c r="BK513" s="279"/>
      <c r="BL513" s="279"/>
      <c r="BM513" s="279"/>
      <c r="BN513" s="279"/>
      <c r="BO513" s="280"/>
      <c r="BP513" s="280"/>
      <c r="BQ513" s="280"/>
      <c r="BR513" s="280"/>
      <c r="BS513" s="280"/>
      <c r="BT513" s="280"/>
      <c r="BU513" s="281"/>
      <c r="BV513" s="281"/>
      <c r="BW513" s="281"/>
      <c r="BX513" s="281"/>
      <c r="BY513" s="281"/>
      <c r="BZ513" s="281"/>
      <c r="CA513" s="282"/>
      <c r="CB513" s="282"/>
      <c r="CC513" s="282"/>
      <c r="CD513" s="282"/>
      <c r="CE513" s="282"/>
      <c r="CF513" s="282"/>
      <c r="CG513" s="283"/>
      <c r="CH513" s="283"/>
      <c r="CI513" s="283"/>
      <c r="CJ513" s="283"/>
      <c r="CK513" s="283"/>
      <c r="CL513" s="283"/>
      <c r="CM513" s="284"/>
      <c r="CN513" s="284"/>
      <c r="CO513" s="284"/>
      <c r="CP513" s="284"/>
      <c r="CQ513" s="284"/>
      <c r="CR513" s="284"/>
      <c r="CS513" s="283"/>
      <c r="CT513" s="283"/>
      <c r="CU513" s="283"/>
      <c r="CV513" s="283"/>
      <c r="CW513" s="283"/>
      <c r="CX513" s="283"/>
      <c r="CY513" s="273"/>
      <c r="CZ513" s="285"/>
      <c r="DA513" s="286"/>
      <c r="DB513" s="287"/>
    </row>
    <row r="514" ht="15.75" customHeight="1">
      <c r="A514" s="304"/>
      <c r="B514" s="265"/>
      <c r="C514" s="266"/>
      <c r="D514" s="266"/>
      <c r="E514" s="266"/>
      <c r="F514" s="267"/>
      <c r="G514" s="267"/>
      <c r="H514" s="267"/>
      <c r="I514" s="267"/>
      <c r="J514" s="267"/>
      <c r="K514" s="267"/>
      <c r="L514" s="267"/>
      <c r="M514" s="269"/>
      <c r="N514" s="269"/>
      <c r="O514" s="269"/>
      <c r="P514" s="269"/>
      <c r="Q514" s="269"/>
      <c r="R514" s="269"/>
      <c r="S514" s="271"/>
      <c r="T514" s="271"/>
      <c r="U514" s="271"/>
      <c r="V514" s="271"/>
      <c r="W514" s="271"/>
      <c r="X514" s="271"/>
      <c r="Y514" s="273"/>
      <c r="Z514" s="273"/>
      <c r="AA514" s="273"/>
      <c r="AB514" s="273"/>
      <c r="AC514" s="273"/>
      <c r="AD514" s="273"/>
      <c r="AE514" s="274"/>
      <c r="AF514" s="274"/>
      <c r="AG514" s="274"/>
      <c r="AH514" s="274"/>
      <c r="AI514" s="274"/>
      <c r="AJ514" s="274"/>
      <c r="AK514" s="275"/>
      <c r="AL514" s="275"/>
      <c r="AM514" s="275"/>
      <c r="AN514" s="275"/>
      <c r="AO514" s="275"/>
      <c r="AP514" s="275"/>
      <c r="AQ514" s="276"/>
      <c r="AR514" s="276"/>
      <c r="AS514" s="276"/>
      <c r="AT514" s="276"/>
      <c r="AU514" s="276"/>
      <c r="AV514" s="276"/>
      <c r="AW514" s="277"/>
      <c r="AX514" s="277"/>
      <c r="AY514" s="277"/>
      <c r="AZ514" s="277"/>
      <c r="BA514" s="277"/>
      <c r="BB514" s="277"/>
      <c r="BC514" s="278"/>
      <c r="BD514" s="278"/>
      <c r="BE514" s="278"/>
      <c r="BF514" s="278"/>
      <c r="BG514" s="278"/>
      <c r="BH514" s="278"/>
      <c r="BI514" s="279"/>
      <c r="BJ514" s="279"/>
      <c r="BK514" s="279"/>
      <c r="BL514" s="279"/>
      <c r="BM514" s="279"/>
      <c r="BN514" s="279"/>
      <c r="BO514" s="280"/>
      <c r="BP514" s="280"/>
      <c r="BQ514" s="280"/>
      <c r="BR514" s="280"/>
      <c r="BS514" s="280"/>
      <c r="BT514" s="280"/>
      <c r="BU514" s="281"/>
      <c r="BV514" s="281"/>
      <c r="BW514" s="281"/>
      <c r="BX514" s="281"/>
      <c r="BY514" s="281"/>
      <c r="BZ514" s="281"/>
      <c r="CA514" s="282"/>
      <c r="CB514" s="282"/>
      <c r="CC514" s="282"/>
      <c r="CD514" s="282"/>
      <c r="CE514" s="282"/>
      <c r="CF514" s="282"/>
      <c r="CG514" s="283"/>
      <c r="CH514" s="283"/>
      <c r="CI514" s="283"/>
      <c r="CJ514" s="283"/>
      <c r="CK514" s="283"/>
      <c r="CL514" s="283"/>
      <c r="CM514" s="284"/>
      <c r="CN514" s="284"/>
      <c r="CO514" s="284"/>
      <c r="CP514" s="284"/>
      <c r="CQ514" s="284"/>
      <c r="CR514" s="284"/>
      <c r="CS514" s="283"/>
      <c r="CT514" s="283"/>
      <c r="CU514" s="283"/>
      <c r="CV514" s="283"/>
      <c r="CW514" s="283"/>
      <c r="CX514" s="283"/>
      <c r="CY514" s="273"/>
      <c r="CZ514" s="285"/>
      <c r="DA514" s="286"/>
      <c r="DB514" s="287"/>
    </row>
    <row r="515" ht="15.75" customHeight="1">
      <c r="A515" s="304"/>
      <c r="B515" s="265"/>
      <c r="C515" s="266"/>
      <c r="D515" s="266"/>
      <c r="E515" s="266"/>
      <c r="F515" s="267"/>
      <c r="G515" s="267"/>
      <c r="H515" s="267"/>
      <c r="I515" s="267"/>
      <c r="J515" s="267"/>
      <c r="K515" s="267"/>
      <c r="L515" s="267"/>
      <c r="M515" s="269"/>
      <c r="N515" s="269"/>
      <c r="O515" s="269"/>
      <c r="P515" s="269"/>
      <c r="Q515" s="269"/>
      <c r="R515" s="269"/>
      <c r="S515" s="271"/>
      <c r="T515" s="271"/>
      <c r="U515" s="271"/>
      <c r="V515" s="271"/>
      <c r="W515" s="271"/>
      <c r="X515" s="271"/>
      <c r="Y515" s="273"/>
      <c r="Z515" s="273"/>
      <c r="AA515" s="273"/>
      <c r="AB515" s="273"/>
      <c r="AC515" s="273"/>
      <c r="AD515" s="273"/>
      <c r="AE515" s="274"/>
      <c r="AF515" s="274"/>
      <c r="AG515" s="274"/>
      <c r="AH515" s="274"/>
      <c r="AI515" s="274"/>
      <c r="AJ515" s="274"/>
      <c r="AK515" s="275"/>
      <c r="AL515" s="275"/>
      <c r="AM515" s="275"/>
      <c r="AN515" s="275"/>
      <c r="AO515" s="275"/>
      <c r="AP515" s="275"/>
      <c r="AQ515" s="276"/>
      <c r="AR515" s="276"/>
      <c r="AS515" s="276"/>
      <c r="AT515" s="276"/>
      <c r="AU515" s="276"/>
      <c r="AV515" s="276"/>
      <c r="AW515" s="277"/>
      <c r="AX515" s="277"/>
      <c r="AY515" s="277"/>
      <c r="AZ515" s="277"/>
      <c r="BA515" s="277"/>
      <c r="BB515" s="277"/>
      <c r="BC515" s="278"/>
      <c r="BD515" s="278"/>
      <c r="BE515" s="278"/>
      <c r="BF515" s="278"/>
      <c r="BG515" s="278"/>
      <c r="BH515" s="278"/>
      <c r="BI515" s="279"/>
      <c r="BJ515" s="279"/>
      <c r="BK515" s="279"/>
      <c r="BL515" s="279"/>
      <c r="BM515" s="279"/>
      <c r="BN515" s="279"/>
      <c r="BO515" s="280"/>
      <c r="BP515" s="280"/>
      <c r="BQ515" s="280"/>
      <c r="BR515" s="280"/>
      <c r="BS515" s="280"/>
      <c r="BT515" s="280"/>
      <c r="BU515" s="281"/>
      <c r="BV515" s="281"/>
      <c r="BW515" s="281"/>
      <c r="BX515" s="281"/>
      <c r="BY515" s="281"/>
      <c r="BZ515" s="281"/>
      <c r="CA515" s="282"/>
      <c r="CB515" s="282"/>
      <c r="CC515" s="282"/>
      <c r="CD515" s="282"/>
      <c r="CE515" s="282"/>
      <c r="CF515" s="282"/>
      <c r="CG515" s="283"/>
      <c r="CH515" s="283"/>
      <c r="CI515" s="283"/>
      <c r="CJ515" s="283"/>
      <c r="CK515" s="283"/>
      <c r="CL515" s="283"/>
      <c r="CM515" s="284"/>
      <c r="CN515" s="284"/>
      <c r="CO515" s="284"/>
      <c r="CP515" s="284"/>
      <c r="CQ515" s="284"/>
      <c r="CR515" s="284"/>
      <c r="CS515" s="283"/>
      <c r="CT515" s="283"/>
      <c r="CU515" s="283"/>
      <c r="CV515" s="283"/>
      <c r="CW515" s="283"/>
      <c r="CX515" s="283"/>
      <c r="CY515" s="273"/>
      <c r="CZ515" s="285"/>
      <c r="DA515" s="286"/>
      <c r="DB515" s="287"/>
    </row>
    <row r="516" ht="15.75" customHeight="1">
      <c r="A516" s="304"/>
      <c r="B516" s="265"/>
      <c r="C516" s="266"/>
      <c r="D516" s="266"/>
      <c r="E516" s="266"/>
      <c r="F516" s="267"/>
      <c r="G516" s="267"/>
      <c r="H516" s="267"/>
      <c r="I516" s="267"/>
      <c r="J516" s="267"/>
      <c r="K516" s="267"/>
      <c r="L516" s="267"/>
      <c r="M516" s="269"/>
      <c r="N516" s="269"/>
      <c r="O516" s="269"/>
      <c r="P516" s="269"/>
      <c r="Q516" s="269"/>
      <c r="R516" s="269"/>
      <c r="S516" s="271"/>
      <c r="T516" s="271"/>
      <c r="U516" s="271"/>
      <c r="V516" s="271"/>
      <c r="W516" s="271"/>
      <c r="X516" s="271"/>
      <c r="Y516" s="273"/>
      <c r="Z516" s="273"/>
      <c r="AA516" s="273"/>
      <c r="AB516" s="273"/>
      <c r="AC516" s="273"/>
      <c r="AD516" s="273"/>
      <c r="AE516" s="274"/>
      <c r="AF516" s="274"/>
      <c r="AG516" s="274"/>
      <c r="AH516" s="274"/>
      <c r="AI516" s="274"/>
      <c r="AJ516" s="274"/>
      <c r="AK516" s="275"/>
      <c r="AL516" s="275"/>
      <c r="AM516" s="275"/>
      <c r="AN516" s="275"/>
      <c r="AO516" s="275"/>
      <c r="AP516" s="275"/>
      <c r="AQ516" s="276"/>
      <c r="AR516" s="276"/>
      <c r="AS516" s="276"/>
      <c r="AT516" s="276"/>
      <c r="AU516" s="276"/>
      <c r="AV516" s="276"/>
      <c r="AW516" s="277"/>
      <c r="AX516" s="277"/>
      <c r="AY516" s="277"/>
      <c r="AZ516" s="277"/>
      <c r="BA516" s="277"/>
      <c r="BB516" s="277"/>
      <c r="BC516" s="278"/>
      <c r="BD516" s="278"/>
      <c r="BE516" s="278"/>
      <c r="BF516" s="278"/>
      <c r="BG516" s="278"/>
      <c r="BH516" s="278"/>
      <c r="BI516" s="279"/>
      <c r="BJ516" s="279"/>
      <c r="BK516" s="279"/>
      <c r="BL516" s="279"/>
      <c r="BM516" s="279"/>
      <c r="BN516" s="279"/>
      <c r="BO516" s="280"/>
      <c r="BP516" s="280"/>
      <c r="BQ516" s="280"/>
      <c r="BR516" s="280"/>
      <c r="BS516" s="280"/>
      <c r="BT516" s="280"/>
      <c r="BU516" s="281"/>
      <c r="BV516" s="281"/>
      <c r="BW516" s="281"/>
      <c r="BX516" s="281"/>
      <c r="BY516" s="281"/>
      <c r="BZ516" s="281"/>
      <c r="CA516" s="282"/>
      <c r="CB516" s="282"/>
      <c r="CC516" s="282"/>
      <c r="CD516" s="282"/>
      <c r="CE516" s="282"/>
      <c r="CF516" s="282"/>
      <c r="CG516" s="283"/>
      <c r="CH516" s="283"/>
      <c r="CI516" s="283"/>
      <c r="CJ516" s="283"/>
      <c r="CK516" s="283"/>
      <c r="CL516" s="283"/>
      <c r="CM516" s="284"/>
      <c r="CN516" s="284"/>
      <c r="CO516" s="284"/>
      <c r="CP516" s="284"/>
      <c r="CQ516" s="284"/>
      <c r="CR516" s="284"/>
      <c r="CS516" s="283"/>
      <c r="CT516" s="283"/>
      <c r="CU516" s="283"/>
      <c r="CV516" s="283"/>
      <c r="CW516" s="283"/>
      <c r="CX516" s="283"/>
      <c r="CY516" s="273"/>
      <c r="CZ516" s="285"/>
      <c r="DA516" s="286"/>
      <c r="DB516" s="287"/>
    </row>
    <row r="517" ht="15.75" customHeight="1">
      <c r="A517" s="304"/>
      <c r="B517" s="265"/>
      <c r="C517" s="266"/>
      <c r="D517" s="266"/>
      <c r="E517" s="266"/>
      <c r="F517" s="267"/>
      <c r="G517" s="267"/>
      <c r="H517" s="267"/>
      <c r="I517" s="267"/>
      <c r="J517" s="267"/>
      <c r="K517" s="267"/>
      <c r="L517" s="267"/>
      <c r="M517" s="269"/>
      <c r="N517" s="269"/>
      <c r="O517" s="269"/>
      <c r="P517" s="269"/>
      <c r="Q517" s="269"/>
      <c r="R517" s="269"/>
      <c r="S517" s="271"/>
      <c r="T517" s="271"/>
      <c r="U517" s="271"/>
      <c r="V517" s="271"/>
      <c r="W517" s="271"/>
      <c r="X517" s="271"/>
      <c r="Y517" s="273"/>
      <c r="Z517" s="273"/>
      <c r="AA517" s="273"/>
      <c r="AB517" s="273"/>
      <c r="AC517" s="273"/>
      <c r="AD517" s="273"/>
      <c r="AE517" s="274"/>
      <c r="AF517" s="274"/>
      <c r="AG517" s="274"/>
      <c r="AH517" s="274"/>
      <c r="AI517" s="274"/>
      <c r="AJ517" s="274"/>
      <c r="AK517" s="275"/>
      <c r="AL517" s="275"/>
      <c r="AM517" s="275"/>
      <c r="AN517" s="275"/>
      <c r="AO517" s="275"/>
      <c r="AP517" s="275"/>
      <c r="AQ517" s="276"/>
      <c r="AR517" s="276"/>
      <c r="AS517" s="276"/>
      <c r="AT517" s="276"/>
      <c r="AU517" s="276"/>
      <c r="AV517" s="276"/>
      <c r="AW517" s="277"/>
      <c r="AX517" s="277"/>
      <c r="AY517" s="277"/>
      <c r="AZ517" s="277"/>
      <c r="BA517" s="277"/>
      <c r="BB517" s="277"/>
      <c r="BC517" s="278"/>
      <c r="BD517" s="278"/>
      <c r="BE517" s="278"/>
      <c r="BF517" s="278"/>
      <c r="BG517" s="278"/>
      <c r="BH517" s="278"/>
      <c r="BI517" s="279"/>
      <c r="BJ517" s="279"/>
      <c r="BK517" s="279"/>
      <c r="BL517" s="279"/>
      <c r="BM517" s="279"/>
      <c r="BN517" s="279"/>
      <c r="BO517" s="280"/>
      <c r="BP517" s="280"/>
      <c r="BQ517" s="280"/>
      <c r="BR517" s="280"/>
      <c r="BS517" s="280"/>
      <c r="BT517" s="280"/>
      <c r="BU517" s="281"/>
      <c r="BV517" s="281"/>
      <c r="BW517" s="281"/>
      <c r="BX517" s="281"/>
      <c r="BY517" s="281"/>
      <c r="BZ517" s="281"/>
      <c r="CA517" s="282"/>
      <c r="CB517" s="282"/>
      <c r="CC517" s="282"/>
      <c r="CD517" s="282"/>
      <c r="CE517" s="282"/>
      <c r="CF517" s="282"/>
      <c r="CG517" s="283"/>
      <c r="CH517" s="283"/>
      <c r="CI517" s="283"/>
      <c r="CJ517" s="283"/>
      <c r="CK517" s="283"/>
      <c r="CL517" s="283"/>
      <c r="CM517" s="284"/>
      <c r="CN517" s="284"/>
      <c r="CO517" s="284"/>
      <c r="CP517" s="284"/>
      <c r="CQ517" s="284"/>
      <c r="CR517" s="284"/>
      <c r="CS517" s="283"/>
      <c r="CT517" s="283"/>
      <c r="CU517" s="283"/>
      <c r="CV517" s="283"/>
      <c r="CW517" s="283"/>
      <c r="CX517" s="283"/>
      <c r="CY517" s="273"/>
      <c r="CZ517" s="285"/>
      <c r="DA517" s="286"/>
      <c r="DB517" s="287"/>
    </row>
    <row r="518" ht="15.75" customHeight="1">
      <c r="A518" s="304"/>
      <c r="B518" s="265"/>
      <c r="C518" s="266"/>
      <c r="D518" s="266"/>
      <c r="E518" s="266"/>
      <c r="F518" s="267"/>
      <c r="G518" s="267"/>
      <c r="H518" s="267"/>
      <c r="I518" s="267"/>
      <c r="J518" s="267"/>
      <c r="K518" s="267"/>
      <c r="L518" s="267"/>
      <c r="M518" s="269"/>
      <c r="N518" s="269"/>
      <c r="O518" s="269"/>
      <c r="P518" s="269"/>
      <c r="Q518" s="269"/>
      <c r="R518" s="269"/>
      <c r="S518" s="271"/>
      <c r="T518" s="271"/>
      <c r="U518" s="271"/>
      <c r="V518" s="271"/>
      <c r="W518" s="271"/>
      <c r="X518" s="271"/>
      <c r="Y518" s="273"/>
      <c r="Z518" s="273"/>
      <c r="AA518" s="273"/>
      <c r="AB518" s="273"/>
      <c r="AC518" s="273"/>
      <c r="AD518" s="273"/>
      <c r="AE518" s="274"/>
      <c r="AF518" s="274"/>
      <c r="AG518" s="274"/>
      <c r="AH518" s="274"/>
      <c r="AI518" s="274"/>
      <c r="AJ518" s="274"/>
      <c r="AK518" s="275"/>
      <c r="AL518" s="275"/>
      <c r="AM518" s="275"/>
      <c r="AN518" s="275"/>
      <c r="AO518" s="275"/>
      <c r="AP518" s="275"/>
      <c r="AQ518" s="276"/>
      <c r="AR518" s="276"/>
      <c r="AS518" s="276"/>
      <c r="AT518" s="276"/>
      <c r="AU518" s="276"/>
      <c r="AV518" s="276"/>
      <c r="AW518" s="277"/>
      <c r="AX518" s="277"/>
      <c r="AY518" s="277"/>
      <c r="AZ518" s="277"/>
      <c r="BA518" s="277"/>
      <c r="BB518" s="277"/>
      <c r="BC518" s="278"/>
      <c r="BD518" s="278"/>
      <c r="BE518" s="278"/>
      <c r="BF518" s="278"/>
      <c r="BG518" s="278"/>
      <c r="BH518" s="278"/>
      <c r="BI518" s="279"/>
      <c r="BJ518" s="279"/>
      <c r="BK518" s="279"/>
      <c r="BL518" s="279"/>
      <c r="BM518" s="279"/>
      <c r="BN518" s="279"/>
      <c r="BO518" s="280"/>
      <c r="BP518" s="280"/>
      <c r="BQ518" s="280"/>
      <c r="BR518" s="280"/>
      <c r="BS518" s="280"/>
      <c r="BT518" s="280"/>
      <c r="BU518" s="281"/>
      <c r="BV518" s="281"/>
      <c r="BW518" s="281"/>
      <c r="BX518" s="281"/>
      <c r="BY518" s="281"/>
      <c r="BZ518" s="281"/>
      <c r="CA518" s="282"/>
      <c r="CB518" s="282"/>
      <c r="CC518" s="282"/>
      <c r="CD518" s="282"/>
      <c r="CE518" s="282"/>
      <c r="CF518" s="282"/>
      <c r="CG518" s="283"/>
      <c r="CH518" s="283"/>
      <c r="CI518" s="283"/>
      <c r="CJ518" s="283"/>
      <c r="CK518" s="283"/>
      <c r="CL518" s="283"/>
      <c r="CM518" s="284"/>
      <c r="CN518" s="284"/>
      <c r="CO518" s="284"/>
      <c r="CP518" s="284"/>
      <c r="CQ518" s="284"/>
      <c r="CR518" s="284"/>
      <c r="CS518" s="283"/>
      <c r="CT518" s="283"/>
      <c r="CU518" s="283"/>
      <c r="CV518" s="283"/>
      <c r="CW518" s="283"/>
      <c r="CX518" s="283"/>
      <c r="CY518" s="273"/>
      <c r="CZ518" s="285"/>
      <c r="DA518" s="286"/>
      <c r="DB518" s="287"/>
    </row>
    <row r="519" ht="15.75" customHeight="1">
      <c r="A519" s="304"/>
      <c r="B519" s="265"/>
      <c r="C519" s="266"/>
      <c r="D519" s="266"/>
      <c r="E519" s="266"/>
      <c r="F519" s="267"/>
      <c r="G519" s="267"/>
      <c r="H519" s="267"/>
      <c r="I519" s="267"/>
      <c r="J519" s="267"/>
      <c r="K519" s="267"/>
      <c r="L519" s="267"/>
      <c r="M519" s="269"/>
      <c r="N519" s="269"/>
      <c r="O519" s="269"/>
      <c r="P519" s="269"/>
      <c r="Q519" s="269"/>
      <c r="R519" s="269"/>
      <c r="S519" s="271"/>
      <c r="T519" s="271"/>
      <c r="U519" s="271"/>
      <c r="V519" s="271"/>
      <c r="W519" s="271"/>
      <c r="X519" s="271"/>
      <c r="Y519" s="273"/>
      <c r="Z519" s="273"/>
      <c r="AA519" s="273"/>
      <c r="AB519" s="273"/>
      <c r="AC519" s="273"/>
      <c r="AD519" s="273"/>
      <c r="AE519" s="274"/>
      <c r="AF519" s="274"/>
      <c r="AG519" s="274"/>
      <c r="AH519" s="274"/>
      <c r="AI519" s="274"/>
      <c r="AJ519" s="274"/>
      <c r="AK519" s="275"/>
      <c r="AL519" s="275"/>
      <c r="AM519" s="275"/>
      <c r="AN519" s="275"/>
      <c r="AO519" s="275"/>
      <c r="AP519" s="275"/>
      <c r="AQ519" s="276"/>
      <c r="AR519" s="276"/>
      <c r="AS519" s="276"/>
      <c r="AT519" s="276"/>
      <c r="AU519" s="276"/>
      <c r="AV519" s="276"/>
      <c r="AW519" s="277"/>
      <c r="AX519" s="277"/>
      <c r="AY519" s="277"/>
      <c r="AZ519" s="277"/>
      <c r="BA519" s="277"/>
      <c r="BB519" s="277"/>
      <c r="BC519" s="278"/>
      <c r="BD519" s="278"/>
      <c r="BE519" s="278"/>
      <c r="BF519" s="278"/>
      <c r="BG519" s="278"/>
      <c r="BH519" s="278"/>
      <c r="BI519" s="279"/>
      <c r="BJ519" s="279"/>
      <c r="BK519" s="279"/>
      <c r="BL519" s="279"/>
      <c r="BM519" s="279"/>
      <c r="BN519" s="279"/>
      <c r="BO519" s="280"/>
      <c r="BP519" s="280"/>
      <c r="BQ519" s="280"/>
      <c r="BR519" s="280"/>
      <c r="BS519" s="280"/>
      <c r="BT519" s="280"/>
      <c r="BU519" s="281"/>
      <c r="BV519" s="281"/>
      <c r="BW519" s="281"/>
      <c r="BX519" s="281"/>
      <c r="BY519" s="281"/>
      <c r="BZ519" s="281"/>
      <c r="CA519" s="282"/>
      <c r="CB519" s="282"/>
      <c r="CC519" s="282"/>
      <c r="CD519" s="282"/>
      <c r="CE519" s="282"/>
      <c r="CF519" s="282"/>
      <c r="CG519" s="283"/>
      <c r="CH519" s="283"/>
      <c r="CI519" s="283"/>
      <c r="CJ519" s="283"/>
      <c r="CK519" s="283"/>
      <c r="CL519" s="283"/>
      <c r="CM519" s="284"/>
      <c r="CN519" s="284"/>
      <c r="CO519" s="284"/>
      <c r="CP519" s="284"/>
      <c r="CQ519" s="284"/>
      <c r="CR519" s="284"/>
      <c r="CS519" s="283"/>
      <c r="CT519" s="283"/>
      <c r="CU519" s="283"/>
      <c r="CV519" s="283"/>
      <c r="CW519" s="283"/>
      <c r="CX519" s="283"/>
      <c r="CY519" s="273"/>
      <c r="CZ519" s="285"/>
      <c r="DA519" s="286"/>
      <c r="DB519" s="287"/>
    </row>
    <row r="520" ht="15.75" customHeight="1">
      <c r="A520" s="304"/>
      <c r="B520" s="265"/>
      <c r="C520" s="266"/>
      <c r="D520" s="266"/>
      <c r="E520" s="266"/>
      <c r="F520" s="267"/>
      <c r="G520" s="267"/>
      <c r="H520" s="267"/>
      <c r="I520" s="267"/>
      <c r="J520" s="267"/>
      <c r="K520" s="267"/>
      <c r="L520" s="267"/>
      <c r="M520" s="269"/>
      <c r="N520" s="269"/>
      <c r="O520" s="269"/>
      <c r="P520" s="269"/>
      <c r="Q520" s="269"/>
      <c r="R520" s="269"/>
      <c r="S520" s="271"/>
      <c r="T520" s="271"/>
      <c r="U520" s="271"/>
      <c r="V520" s="271"/>
      <c r="W520" s="271"/>
      <c r="X520" s="271"/>
      <c r="Y520" s="273"/>
      <c r="Z520" s="273"/>
      <c r="AA520" s="273"/>
      <c r="AB520" s="273"/>
      <c r="AC520" s="273"/>
      <c r="AD520" s="273"/>
      <c r="AE520" s="274"/>
      <c r="AF520" s="274"/>
      <c r="AG520" s="274"/>
      <c r="AH520" s="274"/>
      <c r="AI520" s="274"/>
      <c r="AJ520" s="274"/>
      <c r="AK520" s="275"/>
      <c r="AL520" s="275"/>
      <c r="AM520" s="275"/>
      <c r="AN520" s="275"/>
      <c r="AO520" s="275"/>
      <c r="AP520" s="275"/>
      <c r="AQ520" s="276"/>
      <c r="AR520" s="276"/>
      <c r="AS520" s="276"/>
      <c r="AT520" s="276"/>
      <c r="AU520" s="276"/>
      <c r="AV520" s="276"/>
      <c r="AW520" s="277"/>
      <c r="AX520" s="277"/>
      <c r="AY520" s="277"/>
      <c r="AZ520" s="277"/>
      <c r="BA520" s="277"/>
      <c r="BB520" s="277"/>
      <c r="BC520" s="278"/>
      <c r="BD520" s="278"/>
      <c r="BE520" s="278"/>
      <c r="BF520" s="278"/>
      <c r="BG520" s="278"/>
      <c r="BH520" s="278"/>
      <c r="BI520" s="279"/>
      <c r="BJ520" s="279"/>
      <c r="BK520" s="279"/>
      <c r="BL520" s="279"/>
      <c r="BM520" s="279"/>
      <c r="BN520" s="279"/>
      <c r="BO520" s="280"/>
      <c r="BP520" s="280"/>
      <c r="BQ520" s="280"/>
      <c r="BR520" s="280"/>
      <c r="BS520" s="280"/>
      <c r="BT520" s="280"/>
      <c r="BU520" s="281"/>
      <c r="BV520" s="281"/>
      <c r="BW520" s="281"/>
      <c r="BX520" s="281"/>
      <c r="BY520" s="281"/>
      <c r="BZ520" s="281"/>
      <c r="CA520" s="282"/>
      <c r="CB520" s="282"/>
      <c r="CC520" s="282"/>
      <c r="CD520" s="282"/>
      <c r="CE520" s="282"/>
      <c r="CF520" s="282"/>
      <c r="CG520" s="283"/>
      <c r="CH520" s="283"/>
      <c r="CI520" s="283"/>
      <c r="CJ520" s="283"/>
      <c r="CK520" s="283"/>
      <c r="CL520" s="283"/>
      <c r="CM520" s="284"/>
      <c r="CN520" s="284"/>
      <c r="CO520" s="284"/>
      <c r="CP520" s="284"/>
      <c r="CQ520" s="284"/>
      <c r="CR520" s="284"/>
      <c r="CS520" s="283"/>
      <c r="CT520" s="283"/>
      <c r="CU520" s="283"/>
      <c r="CV520" s="283"/>
      <c r="CW520" s="283"/>
      <c r="CX520" s="283"/>
      <c r="CY520" s="273"/>
      <c r="CZ520" s="285"/>
      <c r="DA520" s="286"/>
      <c r="DB520" s="287"/>
    </row>
    <row r="521" ht="15.75" customHeight="1">
      <c r="A521" s="304"/>
      <c r="B521" s="265"/>
      <c r="C521" s="266"/>
      <c r="D521" s="266"/>
      <c r="E521" s="266"/>
      <c r="F521" s="267"/>
      <c r="G521" s="267"/>
      <c r="H521" s="267"/>
      <c r="I521" s="267"/>
      <c r="J521" s="267"/>
      <c r="K521" s="267"/>
      <c r="L521" s="267"/>
      <c r="M521" s="269"/>
      <c r="N521" s="269"/>
      <c r="O521" s="269"/>
      <c r="P521" s="269"/>
      <c r="Q521" s="269"/>
      <c r="R521" s="269"/>
      <c r="S521" s="271"/>
      <c r="T521" s="271"/>
      <c r="U521" s="271"/>
      <c r="V521" s="271"/>
      <c r="W521" s="271"/>
      <c r="X521" s="271"/>
      <c r="Y521" s="273"/>
      <c r="Z521" s="273"/>
      <c r="AA521" s="273"/>
      <c r="AB521" s="273"/>
      <c r="AC521" s="273"/>
      <c r="AD521" s="273"/>
      <c r="AE521" s="274"/>
      <c r="AF521" s="274"/>
      <c r="AG521" s="274"/>
      <c r="AH521" s="274"/>
      <c r="AI521" s="274"/>
      <c r="AJ521" s="274"/>
      <c r="AK521" s="275"/>
      <c r="AL521" s="275"/>
      <c r="AM521" s="275"/>
      <c r="AN521" s="275"/>
      <c r="AO521" s="275"/>
      <c r="AP521" s="275"/>
      <c r="AQ521" s="276"/>
      <c r="AR521" s="276"/>
      <c r="AS521" s="276"/>
      <c r="AT521" s="276"/>
      <c r="AU521" s="276"/>
      <c r="AV521" s="276"/>
      <c r="AW521" s="277"/>
      <c r="AX521" s="277"/>
      <c r="AY521" s="277"/>
      <c r="AZ521" s="277"/>
      <c r="BA521" s="277"/>
      <c r="BB521" s="277"/>
      <c r="BC521" s="278"/>
      <c r="BD521" s="278"/>
      <c r="BE521" s="278"/>
      <c r="BF521" s="278"/>
      <c r="BG521" s="278"/>
      <c r="BH521" s="278"/>
      <c r="BI521" s="279"/>
      <c r="BJ521" s="279"/>
      <c r="BK521" s="279"/>
      <c r="BL521" s="279"/>
      <c r="BM521" s="279"/>
      <c r="BN521" s="279"/>
      <c r="BO521" s="280"/>
      <c r="BP521" s="280"/>
      <c r="BQ521" s="280"/>
      <c r="BR521" s="280"/>
      <c r="BS521" s="280"/>
      <c r="BT521" s="280"/>
      <c r="BU521" s="281"/>
      <c r="BV521" s="281"/>
      <c r="BW521" s="281"/>
      <c r="BX521" s="281"/>
      <c r="BY521" s="281"/>
      <c r="BZ521" s="281"/>
      <c r="CA521" s="282"/>
      <c r="CB521" s="282"/>
      <c r="CC521" s="282"/>
      <c r="CD521" s="282"/>
      <c r="CE521" s="282"/>
      <c r="CF521" s="282"/>
      <c r="CG521" s="283"/>
      <c r="CH521" s="283"/>
      <c r="CI521" s="283"/>
      <c r="CJ521" s="283"/>
      <c r="CK521" s="283"/>
      <c r="CL521" s="283"/>
      <c r="CM521" s="284"/>
      <c r="CN521" s="284"/>
      <c r="CO521" s="284"/>
      <c r="CP521" s="284"/>
      <c r="CQ521" s="284"/>
      <c r="CR521" s="284"/>
      <c r="CS521" s="283"/>
      <c r="CT521" s="283"/>
      <c r="CU521" s="283"/>
      <c r="CV521" s="283"/>
      <c r="CW521" s="283"/>
      <c r="CX521" s="283"/>
      <c r="CY521" s="273"/>
      <c r="CZ521" s="285"/>
      <c r="DA521" s="286"/>
      <c r="DB521" s="287"/>
    </row>
    <row r="522" ht="15.75" customHeight="1">
      <c r="A522" s="304"/>
      <c r="B522" s="265"/>
      <c r="C522" s="266"/>
      <c r="D522" s="266"/>
      <c r="E522" s="266"/>
      <c r="F522" s="267"/>
      <c r="G522" s="267"/>
      <c r="H522" s="267"/>
      <c r="I522" s="267"/>
      <c r="J522" s="267"/>
      <c r="K522" s="267"/>
      <c r="L522" s="267"/>
      <c r="M522" s="269"/>
      <c r="N522" s="269"/>
      <c r="O522" s="269"/>
      <c r="P522" s="269"/>
      <c r="Q522" s="269"/>
      <c r="R522" s="269"/>
      <c r="S522" s="271"/>
      <c r="T522" s="271"/>
      <c r="U522" s="271"/>
      <c r="V522" s="271"/>
      <c r="W522" s="271"/>
      <c r="X522" s="271"/>
      <c r="Y522" s="273"/>
      <c r="Z522" s="273"/>
      <c r="AA522" s="273"/>
      <c r="AB522" s="273"/>
      <c r="AC522" s="273"/>
      <c r="AD522" s="273"/>
      <c r="AE522" s="274"/>
      <c r="AF522" s="274"/>
      <c r="AG522" s="274"/>
      <c r="AH522" s="274"/>
      <c r="AI522" s="274"/>
      <c r="AJ522" s="274"/>
      <c r="AK522" s="275"/>
      <c r="AL522" s="275"/>
      <c r="AM522" s="275"/>
      <c r="AN522" s="275"/>
      <c r="AO522" s="275"/>
      <c r="AP522" s="275"/>
      <c r="AQ522" s="276"/>
      <c r="AR522" s="276"/>
      <c r="AS522" s="276"/>
      <c r="AT522" s="276"/>
      <c r="AU522" s="276"/>
      <c r="AV522" s="276"/>
      <c r="AW522" s="277"/>
      <c r="AX522" s="277"/>
      <c r="AY522" s="277"/>
      <c r="AZ522" s="277"/>
      <c r="BA522" s="277"/>
      <c r="BB522" s="277"/>
      <c r="BC522" s="278"/>
      <c r="BD522" s="278"/>
      <c r="BE522" s="278"/>
      <c r="BF522" s="278"/>
      <c r="BG522" s="278"/>
      <c r="BH522" s="278"/>
      <c r="BI522" s="279"/>
      <c r="BJ522" s="279"/>
      <c r="BK522" s="279"/>
      <c r="BL522" s="279"/>
      <c r="BM522" s="279"/>
      <c r="BN522" s="279"/>
      <c r="BO522" s="280"/>
      <c r="BP522" s="280"/>
      <c r="BQ522" s="280"/>
      <c r="BR522" s="280"/>
      <c r="BS522" s="280"/>
      <c r="BT522" s="280"/>
      <c r="BU522" s="281"/>
      <c r="BV522" s="281"/>
      <c r="BW522" s="281"/>
      <c r="BX522" s="281"/>
      <c r="BY522" s="281"/>
      <c r="BZ522" s="281"/>
      <c r="CA522" s="282"/>
      <c r="CB522" s="282"/>
      <c r="CC522" s="282"/>
      <c r="CD522" s="282"/>
      <c r="CE522" s="282"/>
      <c r="CF522" s="282"/>
      <c r="CG522" s="283"/>
      <c r="CH522" s="283"/>
      <c r="CI522" s="283"/>
      <c r="CJ522" s="283"/>
      <c r="CK522" s="283"/>
      <c r="CL522" s="283"/>
      <c r="CM522" s="284"/>
      <c r="CN522" s="284"/>
      <c r="CO522" s="284"/>
      <c r="CP522" s="284"/>
      <c r="CQ522" s="284"/>
      <c r="CR522" s="284"/>
      <c r="CS522" s="283"/>
      <c r="CT522" s="283"/>
      <c r="CU522" s="283"/>
      <c r="CV522" s="283"/>
      <c r="CW522" s="283"/>
      <c r="CX522" s="283"/>
      <c r="CY522" s="273"/>
      <c r="CZ522" s="285"/>
      <c r="DA522" s="286"/>
      <c r="DB522" s="287"/>
    </row>
    <row r="523" ht="15.75" customHeight="1">
      <c r="A523" s="304"/>
      <c r="B523" s="265"/>
      <c r="C523" s="266"/>
      <c r="D523" s="266"/>
      <c r="E523" s="266"/>
      <c r="F523" s="267"/>
      <c r="G523" s="267"/>
      <c r="H523" s="267"/>
      <c r="I523" s="267"/>
      <c r="J523" s="267"/>
      <c r="K523" s="267"/>
      <c r="L523" s="267"/>
      <c r="M523" s="269"/>
      <c r="N523" s="269"/>
      <c r="O523" s="269"/>
      <c r="P523" s="269"/>
      <c r="Q523" s="269"/>
      <c r="R523" s="269"/>
      <c r="S523" s="271"/>
      <c r="T523" s="271"/>
      <c r="U523" s="271"/>
      <c r="V523" s="271"/>
      <c r="W523" s="271"/>
      <c r="X523" s="271"/>
      <c r="Y523" s="273"/>
      <c r="Z523" s="273"/>
      <c r="AA523" s="273"/>
      <c r="AB523" s="273"/>
      <c r="AC523" s="273"/>
      <c r="AD523" s="273"/>
      <c r="AE523" s="274"/>
      <c r="AF523" s="274"/>
      <c r="AG523" s="274"/>
      <c r="AH523" s="274"/>
      <c r="AI523" s="274"/>
      <c r="AJ523" s="274"/>
      <c r="AK523" s="275"/>
      <c r="AL523" s="275"/>
      <c r="AM523" s="275"/>
      <c r="AN523" s="275"/>
      <c r="AO523" s="275"/>
      <c r="AP523" s="275"/>
      <c r="AQ523" s="276"/>
      <c r="AR523" s="276"/>
      <c r="AS523" s="276"/>
      <c r="AT523" s="276"/>
      <c r="AU523" s="276"/>
      <c r="AV523" s="276"/>
      <c r="AW523" s="277"/>
      <c r="AX523" s="277"/>
      <c r="AY523" s="277"/>
      <c r="AZ523" s="277"/>
      <c r="BA523" s="277"/>
      <c r="BB523" s="277"/>
      <c r="BC523" s="278"/>
      <c r="BD523" s="278"/>
      <c r="BE523" s="278"/>
      <c r="BF523" s="278"/>
      <c r="BG523" s="278"/>
      <c r="BH523" s="278"/>
      <c r="BI523" s="279"/>
      <c r="BJ523" s="279"/>
      <c r="BK523" s="279"/>
      <c r="BL523" s="279"/>
      <c r="BM523" s="279"/>
      <c r="BN523" s="279"/>
      <c r="BO523" s="280"/>
      <c r="BP523" s="280"/>
      <c r="BQ523" s="280"/>
      <c r="BR523" s="280"/>
      <c r="BS523" s="280"/>
      <c r="BT523" s="280"/>
      <c r="BU523" s="281"/>
      <c r="BV523" s="281"/>
      <c r="BW523" s="281"/>
      <c r="BX523" s="281"/>
      <c r="BY523" s="281"/>
      <c r="BZ523" s="281"/>
      <c r="CA523" s="282"/>
      <c r="CB523" s="282"/>
      <c r="CC523" s="282"/>
      <c r="CD523" s="282"/>
      <c r="CE523" s="282"/>
      <c r="CF523" s="282"/>
      <c r="CG523" s="283"/>
      <c r="CH523" s="283"/>
      <c r="CI523" s="283"/>
      <c r="CJ523" s="283"/>
      <c r="CK523" s="283"/>
      <c r="CL523" s="283"/>
      <c r="CM523" s="284"/>
      <c r="CN523" s="284"/>
      <c r="CO523" s="284"/>
      <c r="CP523" s="284"/>
      <c r="CQ523" s="284"/>
      <c r="CR523" s="284"/>
      <c r="CS523" s="283"/>
      <c r="CT523" s="283"/>
      <c r="CU523" s="283"/>
      <c r="CV523" s="283"/>
      <c r="CW523" s="283"/>
      <c r="CX523" s="283"/>
      <c r="CY523" s="273"/>
      <c r="CZ523" s="285"/>
      <c r="DA523" s="286"/>
      <c r="DB523" s="287"/>
    </row>
    <row r="524" ht="15.75" customHeight="1">
      <c r="A524" s="304"/>
      <c r="B524" s="265"/>
      <c r="C524" s="266"/>
      <c r="D524" s="266"/>
      <c r="E524" s="266"/>
      <c r="F524" s="267"/>
      <c r="G524" s="267"/>
      <c r="H524" s="267"/>
      <c r="I524" s="267"/>
      <c r="J524" s="267"/>
      <c r="K524" s="267"/>
      <c r="L524" s="267"/>
      <c r="M524" s="269"/>
      <c r="N524" s="269"/>
      <c r="O524" s="269"/>
      <c r="P524" s="269"/>
      <c r="Q524" s="269"/>
      <c r="R524" s="269"/>
      <c r="S524" s="271"/>
      <c r="T524" s="271"/>
      <c r="U524" s="271"/>
      <c r="V524" s="271"/>
      <c r="W524" s="271"/>
      <c r="X524" s="271"/>
      <c r="Y524" s="273"/>
      <c r="Z524" s="273"/>
      <c r="AA524" s="273"/>
      <c r="AB524" s="273"/>
      <c r="AC524" s="273"/>
      <c r="AD524" s="273"/>
      <c r="AE524" s="274"/>
      <c r="AF524" s="274"/>
      <c r="AG524" s="274"/>
      <c r="AH524" s="274"/>
      <c r="AI524" s="274"/>
      <c r="AJ524" s="274"/>
      <c r="AK524" s="275"/>
      <c r="AL524" s="275"/>
      <c r="AM524" s="275"/>
      <c r="AN524" s="275"/>
      <c r="AO524" s="275"/>
      <c r="AP524" s="275"/>
      <c r="AQ524" s="276"/>
      <c r="AR524" s="276"/>
      <c r="AS524" s="276"/>
      <c r="AT524" s="276"/>
      <c r="AU524" s="276"/>
      <c r="AV524" s="276"/>
      <c r="AW524" s="277"/>
      <c r="AX524" s="277"/>
      <c r="AY524" s="277"/>
      <c r="AZ524" s="277"/>
      <c r="BA524" s="277"/>
      <c r="BB524" s="277"/>
      <c r="BC524" s="278"/>
      <c r="BD524" s="278"/>
      <c r="BE524" s="278"/>
      <c r="BF524" s="278"/>
      <c r="BG524" s="278"/>
      <c r="BH524" s="278"/>
      <c r="BI524" s="279"/>
      <c r="BJ524" s="279"/>
      <c r="BK524" s="279"/>
      <c r="BL524" s="279"/>
      <c r="BM524" s="279"/>
      <c r="BN524" s="279"/>
      <c r="BO524" s="280"/>
      <c r="BP524" s="280"/>
      <c r="BQ524" s="280"/>
      <c r="BR524" s="280"/>
      <c r="BS524" s="280"/>
      <c r="BT524" s="280"/>
      <c r="BU524" s="281"/>
      <c r="BV524" s="281"/>
      <c r="BW524" s="281"/>
      <c r="BX524" s="281"/>
      <c r="BY524" s="281"/>
      <c r="BZ524" s="281"/>
      <c r="CA524" s="282"/>
      <c r="CB524" s="282"/>
      <c r="CC524" s="282"/>
      <c r="CD524" s="282"/>
      <c r="CE524" s="282"/>
      <c r="CF524" s="282"/>
      <c r="CG524" s="283"/>
      <c r="CH524" s="283"/>
      <c r="CI524" s="283"/>
      <c r="CJ524" s="283"/>
      <c r="CK524" s="283"/>
      <c r="CL524" s="283"/>
      <c r="CM524" s="284"/>
      <c r="CN524" s="284"/>
      <c r="CO524" s="284"/>
      <c r="CP524" s="284"/>
      <c r="CQ524" s="284"/>
      <c r="CR524" s="284"/>
      <c r="CS524" s="283"/>
      <c r="CT524" s="283"/>
      <c r="CU524" s="283"/>
      <c r="CV524" s="283"/>
      <c r="CW524" s="283"/>
      <c r="CX524" s="283"/>
      <c r="CY524" s="273"/>
      <c r="CZ524" s="285"/>
      <c r="DA524" s="286"/>
      <c r="DB524" s="287"/>
    </row>
    <row r="525" ht="15.75" customHeight="1">
      <c r="A525" s="304"/>
      <c r="B525" s="265"/>
      <c r="C525" s="266"/>
      <c r="D525" s="266"/>
      <c r="E525" s="266"/>
      <c r="F525" s="267"/>
      <c r="G525" s="267"/>
      <c r="H525" s="267"/>
      <c r="I525" s="267"/>
      <c r="J525" s="267"/>
      <c r="K525" s="267"/>
      <c r="L525" s="267"/>
      <c r="M525" s="269"/>
      <c r="N525" s="269"/>
      <c r="O525" s="269"/>
      <c r="P525" s="269"/>
      <c r="Q525" s="269"/>
      <c r="R525" s="269"/>
      <c r="S525" s="271"/>
      <c r="T525" s="271"/>
      <c r="U525" s="271"/>
      <c r="V525" s="271"/>
      <c r="W525" s="271"/>
      <c r="X525" s="271"/>
      <c r="Y525" s="273"/>
      <c r="Z525" s="273"/>
      <c r="AA525" s="273"/>
      <c r="AB525" s="273"/>
      <c r="AC525" s="273"/>
      <c r="AD525" s="273"/>
      <c r="AE525" s="274"/>
      <c r="AF525" s="274"/>
      <c r="AG525" s="274"/>
      <c r="AH525" s="274"/>
      <c r="AI525" s="274"/>
      <c r="AJ525" s="274"/>
      <c r="AK525" s="275"/>
      <c r="AL525" s="275"/>
      <c r="AM525" s="275"/>
      <c r="AN525" s="275"/>
      <c r="AO525" s="275"/>
      <c r="AP525" s="275"/>
      <c r="AQ525" s="276"/>
      <c r="AR525" s="276"/>
      <c r="AS525" s="276"/>
      <c r="AT525" s="276"/>
      <c r="AU525" s="276"/>
      <c r="AV525" s="276"/>
      <c r="AW525" s="277"/>
      <c r="AX525" s="277"/>
      <c r="AY525" s="277"/>
      <c r="AZ525" s="277"/>
      <c r="BA525" s="277"/>
      <c r="BB525" s="277"/>
      <c r="BC525" s="278"/>
      <c r="BD525" s="278"/>
      <c r="BE525" s="278"/>
      <c r="BF525" s="278"/>
      <c r="BG525" s="278"/>
      <c r="BH525" s="278"/>
      <c r="BI525" s="279"/>
      <c r="BJ525" s="279"/>
      <c r="BK525" s="279"/>
      <c r="BL525" s="279"/>
      <c r="BM525" s="279"/>
      <c r="BN525" s="279"/>
      <c r="BO525" s="280"/>
      <c r="BP525" s="280"/>
      <c r="BQ525" s="280"/>
      <c r="BR525" s="280"/>
      <c r="BS525" s="280"/>
      <c r="BT525" s="280"/>
      <c r="BU525" s="281"/>
      <c r="BV525" s="281"/>
      <c r="BW525" s="281"/>
      <c r="BX525" s="281"/>
      <c r="BY525" s="281"/>
      <c r="BZ525" s="281"/>
      <c r="CA525" s="282"/>
      <c r="CB525" s="282"/>
      <c r="CC525" s="282"/>
      <c r="CD525" s="282"/>
      <c r="CE525" s="282"/>
      <c r="CF525" s="282"/>
      <c r="CG525" s="283"/>
      <c r="CH525" s="283"/>
      <c r="CI525" s="283"/>
      <c r="CJ525" s="283"/>
      <c r="CK525" s="283"/>
      <c r="CL525" s="283"/>
      <c r="CM525" s="284"/>
      <c r="CN525" s="284"/>
      <c r="CO525" s="284"/>
      <c r="CP525" s="284"/>
      <c r="CQ525" s="284"/>
      <c r="CR525" s="284"/>
      <c r="CS525" s="283"/>
      <c r="CT525" s="283"/>
      <c r="CU525" s="283"/>
      <c r="CV525" s="283"/>
      <c r="CW525" s="283"/>
      <c r="CX525" s="283"/>
      <c r="CY525" s="273"/>
      <c r="CZ525" s="285"/>
      <c r="DA525" s="286"/>
      <c r="DB525" s="287"/>
    </row>
    <row r="526" ht="15.75" customHeight="1">
      <c r="A526" s="304"/>
      <c r="B526" s="265"/>
      <c r="C526" s="266"/>
      <c r="D526" s="266"/>
      <c r="E526" s="266"/>
      <c r="F526" s="267"/>
      <c r="G526" s="267"/>
      <c r="H526" s="267"/>
      <c r="I526" s="267"/>
      <c r="J526" s="267"/>
      <c r="K526" s="267"/>
      <c r="L526" s="267"/>
      <c r="M526" s="269"/>
      <c r="N526" s="269"/>
      <c r="O526" s="269"/>
      <c r="P526" s="269"/>
      <c r="Q526" s="269"/>
      <c r="R526" s="269"/>
      <c r="S526" s="271"/>
      <c r="T526" s="271"/>
      <c r="U526" s="271"/>
      <c r="V526" s="271"/>
      <c r="W526" s="271"/>
      <c r="X526" s="271"/>
      <c r="Y526" s="273"/>
      <c r="Z526" s="273"/>
      <c r="AA526" s="273"/>
      <c r="AB526" s="273"/>
      <c r="AC526" s="273"/>
      <c r="AD526" s="273"/>
      <c r="AE526" s="274"/>
      <c r="AF526" s="274"/>
      <c r="AG526" s="274"/>
      <c r="AH526" s="274"/>
      <c r="AI526" s="274"/>
      <c r="AJ526" s="274"/>
      <c r="AK526" s="275"/>
      <c r="AL526" s="275"/>
      <c r="AM526" s="275"/>
      <c r="AN526" s="275"/>
      <c r="AO526" s="275"/>
      <c r="AP526" s="275"/>
      <c r="AQ526" s="276"/>
      <c r="AR526" s="276"/>
      <c r="AS526" s="276"/>
      <c r="AT526" s="276"/>
      <c r="AU526" s="276"/>
      <c r="AV526" s="276"/>
      <c r="AW526" s="277"/>
      <c r="AX526" s="277"/>
      <c r="AY526" s="277"/>
      <c r="AZ526" s="277"/>
      <c r="BA526" s="277"/>
      <c r="BB526" s="277"/>
      <c r="BC526" s="278"/>
      <c r="BD526" s="278"/>
      <c r="BE526" s="278"/>
      <c r="BF526" s="278"/>
      <c r="BG526" s="278"/>
      <c r="BH526" s="278"/>
      <c r="BI526" s="279"/>
      <c r="BJ526" s="279"/>
      <c r="BK526" s="279"/>
      <c r="BL526" s="279"/>
      <c r="BM526" s="279"/>
      <c r="BN526" s="279"/>
      <c r="BO526" s="280"/>
      <c r="BP526" s="280"/>
      <c r="BQ526" s="280"/>
      <c r="BR526" s="280"/>
      <c r="BS526" s="280"/>
      <c r="BT526" s="280"/>
      <c r="BU526" s="281"/>
      <c r="BV526" s="281"/>
      <c r="BW526" s="281"/>
      <c r="BX526" s="281"/>
      <c r="BY526" s="281"/>
      <c r="BZ526" s="281"/>
      <c r="CA526" s="282"/>
      <c r="CB526" s="282"/>
      <c r="CC526" s="282"/>
      <c r="CD526" s="282"/>
      <c r="CE526" s="282"/>
      <c r="CF526" s="282"/>
      <c r="CG526" s="283"/>
      <c r="CH526" s="283"/>
      <c r="CI526" s="283"/>
      <c r="CJ526" s="283"/>
      <c r="CK526" s="283"/>
      <c r="CL526" s="283"/>
      <c r="CM526" s="284"/>
      <c r="CN526" s="284"/>
      <c r="CO526" s="284"/>
      <c r="CP526" s="284"/>
      <c r="CQ526" s="284"/>
      <c r="CR526" s="284"/>
      <c r="CS526" s="283"/>
      <c r="CT526" s="283"/>
      <c r="CU526" s="283"/>
      <c r="CV526" s="283"/>
      <c r="CW526" s="283"/>
      <c r="CX526" s="283"/>
      <c r="CY526" s="273"/>
      <c r="CZ526" s="285"/>
      <c r="DA526" s="286"/>
      <c r="DB526" s="287"/>
    </row>
    <row r="527" ht="15.75" customHeight="1">
      <c r="A527" s="304"/>
      <c r="B527" s="265"/>
      <c r="C527" s="266"/>
      <c r="D527" s="266"/>
      <c r="E527" s="266"/>
      <c r="F527" s="267"/>
      <c r="G527" s="267"/>
      <c r="H527" s="267"/>
      <c r="I527" s="267"/>
      <c r="J527" s="267"/>
      <c r="K527" s="267"/>
      <c r="L527" s="267"/>
      <c r="M527" s="269"/>
      <c r="N527" s="269"/>
      <c r="O527" s="269"/>
      <c r="P527" s="269"/>
      <c r="Q527" s="269"/>
      <c r="R527" s="269"/>
      <c r="S527" s="271"/>
      <c r="T527" s="271"/>
      <c r="U527" s="271"/>
      <c r="V527" s="271"/>
      <c r="W527" s="271"/>
      <c r="X527" s="271"/>
      <c r="Y527" s="273"/>
      <c r="Z527" s="273"/>
      <c r="AA527" s="273"/>
      <c r="AB527" s="273"/>
      <c r="AC527" s="273"/>
      <c r="AD527" s="273"/>
      <c r="AE527" s="274"/>
      <c r="AF527" s="274"/>
      <c r="AG527" s="274"/>
      <c r="AH527" s="274"/>
      <c r="AI527" s="274"/>
      <c r="AJ527" s="274"/>
      <c r="AK527" s="275"/>
      <c r="AL527" s="275"/>
      <c r="AM527" s="275"/>
      <c r="AN527" s="275"/>
      <c r="AO527" s="275"/>
      <c r="AP527" s="275"/>
      <c r="AQ527" s="276"/>
      <c r="AR527" s="276"/>
      <c r="AS527" s="276"/>
      <c r="AT527" s="276"/>
      <c r="AU527" s="276"/>
      <c r="AV527" s="276"/>
      <c r="AW527" s="277"/>
      <c r="AX527" s="277"/>
      <c r="AY527" s="277"/>
      <c r="AZ527" s="277"/>
      <c r="BA527" s="277"/>
      <c r="BB527" s="277"/>
      <c r="BC527" s="278"/>
      <c r="BD527" s="278"/>
      <c r="BE527" s="278"/>
      <c r="BF527" s="278"/>
      <c r="BG527" s="278"/>
      <c r="BH527" s="278"/>
      <c r="BI527" s="279"/>
      <c r="BJ527" s="279"/>
      <c r="BK527" s="279"/>
      <c r="BL527" s="279"/>
      <c r="BM527" s="279"/>
      <c r="BN527" s="279"/>
      <c r="BO527" s="280"/>
      <c r="BP527" s="280"/>
      <c r="BQ527" s="280"/>
      <c r="BR527" s="280"/>
      <c r="BS527" s="280"/>
      <c r="BT527" s="280"/>
      <c r="BU527" s="281"/>
      <c r="BV527" s="281"/>
      <c r="BW527" s="281"/>
      <c r="BX527" s="281"/>
      <c r="BY527" s="281"/>
      <c r="BZ527" s="281"/>
      <c r="CA527" s="282"/>
      <c r="CB527" s="282"/>
      <c r="CC527" s="282"/>
      <c r="CD527" s="282"/>
      <c r="CE527" s="282"/>
      <c r="CF527" s="282"/>
      <c r="CG527" s="283"/>
      <c r="CH527" s="283"/>
      <c r="CI527" s="283"/>
      <c r="CJ527" s="283"/>
      <c r="CK527" s="283"/>
      <c r="CL527" s="283"/>
      <c r="CM527" s="284"/>
      <c r="CN527" s="284"/>
      <c r="CO527" s="284"/>
      <c r="CP527" s="284"/>
      <c r="CQ527" s="284"/>
      <c r="CR527" s="284"/>
      <c r="CS527" s="283"/>
      <c r="CT527" s="283"/>
      <c r="CU527" s="283"/>
      <c r="CV527" s="283"/>
      <c r="CW527" s="283"/>
      <c r="CX527" s="283"/>
      <c r="CY527" s="273"/>
      <c r="CZ527" s="285"/>
      <c r="DA527" s="286"/>
      <c r="DB527" s="287"/>
    </row>
    <row r="528" ht="15.75" customHeight="1">
      <c r="A528" s="304"/>
      <c r="B528" s="265"/>
      <c r="C528" s="266"/>
      <c r="D528" s="266"/>
      <c r="E528" s="266"/>
      <c r="F528" s="267"/>
      <c r="G528" s="267"/>
      <c r="H528" s="267"/>
      <c r="I528" s="267"/>
      <c r="J528" s="267"/>
      <c r="K528" s="267"/>
      <c r="L528" s="267"/>
      <c r="M528" s="269"/>
      <c r="N528" s="269"/>
      <c r="O528" s="269"/>
      <c r="P528" s="269"/>
      <c r="Q528" s="269"/>
      <c r="R528" s="269"/>
      <c r="S528" s="271"/>
      <c r="T528" s="271"/>
      <c r="U528" s="271"/>
      <c r="V528" s="271"/>
      <c r="W528" s="271"/>
      <c r="X528" s="271"/>
      <c r="Y528" s="273"/>
      <c r="Z528" s="273"/>
      <c r="AA528" s="273"/>
      <c r="AB528" s="273"/>
      <c r="AC528" s="273"/>
      <c r="AD528" s="273"/>
      <c r="AE528" s="274"/>
      <c r="AF528" s="274"/>
      <c r="AG528" s="274"/>
      <c r="AH528" s="274"/>
      <c r="AI528" s="274"/>
      <c r="AJ528" s="274"/>
      <c r="AK528" s="275"/>
      <c r="AL528" s="275"/>
      <c r="AM528" s="275"/>
      <c r="AN528" s="275"/>
      <c r="AO528" s="275"/>
      <c r="AP528" s="275"/>
      <c r="AQ528" s="276"/>
      <c r="AR528" s="276"/>
      <c r="AS528" s="276"/>
      <c r="AT528" s="276"/>
      <c r="AU528" s="276"/>
      <c r="AV528" s="276"/>
      <c r="AW528" s="277"/>
      <c r="AX528" s="277"/>
      <c r="AY528" s="277"/>
      <c r="AZ528" s="277"/>
      <c r="BA528" s="277"/>
      <c r="BB528" s="277"/>
      <c r="BC528" s="278"/>
      <c r="BD528" s="278"/>
      <c r="BE528" s="278"/>
      <c r="BF528" s="278"/>
      <c r="BG528" s="278"/>
      <c r="BH528" s="278"/>
      <c r="BI528" s="279"/>
      <c r="BJ528" s="279"/>
      <c r="BK528" s="279"/>
      <c r="BL528" s="279"/>
      <c r="BM528" s="279"/>
      <c r="BN528" s="279"/>
      <c r="BO528" s="280"/>
      <c r="BP528" s="280"/>
      <c r="BQ528" s="280"/>
      <c r="BR528" s="280"/>
      <c r="BS528" s="280"/>
      <c r="BT528" s="280"/>
      <c r="BU528" s="281"/>
      <c r="BV528" s="281"/>
      <c r="BW528" s="281"/>
      <c r="BX528" s="281"/>
      <c r="BY528" s="281"/>
      <c r="BZ528" s="281"/>
      <c r="CA528" s="282"/>
      <c r="CB528" s="282"/>
      <c r="CC528" s="282"/>
      <c r="CD528" s="282"/>
      <c r="CE528" s="282"/>
      <c r="CF528" s="282"/>
      <c r="CG528" s="283"/>
      <c r="CH528" s="283"/>
      <c r="CI528" s="283"/>
      <c r="CJ528" s="283"/>
      <c r="CK528" s="283"/>
      <c r="CL528" s="283"/>
      <c r="CM528" s="284"/>
      <c r="CN528" s="284"/>
      <c r="CO528" s="284"/>
      <c r="CP528" s="284"/>
      <c r="CQ528" s="284"/>
      <c r="CR528" s="284"/>
      <c r="CS528" s="283"/>
      <c r="CT528" s="283"/>
      <c r="CU528" s="283"/>
      <c r="CV528" s="283"/>
      <c r="CW528" s="283"/>
      <c r="CX528" s="283"/>
      <c r="CY528" s="273"/>
      <c r="CZ528" s="285"/>
      <c r="DA528" s="286"/>
      <c r="DB528" s="287"/>
    </row>
    <row r="529" ht="15.75" customHeight="1">
      <c r="A529" s="304"/>
      <c r="B529" s="265"/>
      <c r="C529" s="266"/>
      <c r="D529" s="266"/>
      <c r="E529" s="266"/>
      <c r="F529" s="267"/>
      <c r="G529" s="267"/>
      <c r="H529" s="267"/>
      <c r="I529" s="267"/>
      <c r="J529" s="267"/>
      <c r="K529" s="267"/>
      <c r="L529" s="267"/>
      <c r="M529" s="269"/>
      <c r="N529" s="269"/>
      <c r="O529" s="269"/>
      <c r="P529" s="269"/>
      <c r="Q529" s="269"/>
      <c r="R529" s="269"/>
      <c r="S529" s="271"/>
      <c r="T529" s="271"/>
      <c r="U529" s="271"/>
      <c r="V529" s="271"/>
      <c r="W529" s="271"/>
      <c r="X529" s="271"/>
      <c r="Y529" s="273"/>
      <c r="Z529" s="273"/>
      <c r="AA529" s="273"/>
      <c r="AB529" s="273"/>
      <c r="AC529" s="273"/>
      <c r="AD529" s="273"/>
      <c r="AE529" s="274"/>
      <c r="AF529" s="274"/>
      <c r="AG529" s="274"/>
      <c r="AH529" s="274"/>
      <c r="AI529" s="274"/>
      <c r="AJ529" s="274"/>
      <c r="AK529" s="275"/>
      <c r="AL529" s="275"/>
      <c r="AM529" s="275"/>
      <c r="AN529" s="275"/>
      <c r="AO529" s="275"/>
      <c r="AP529" s="275"/>
      <c r="AQ529" s="276"/>
      <c r="AR529" s="276"/>
      <c r="AS529" s="276"/>
      <c r="AT529" s="276"/>
      <c r="AU529" s="276"/>
      <c r="AV529" s="276"/>
      <c r="AW529" s="277"/>
      <c r="AX529" s="277"/>
      <c r="AY529" s="277"/>
      <c r="AZ529" s="277"/>
      <c r="BA529" s="277"/>
      <c r="BB529" s="277"/>
      <c r="BC529" s="278"/>
      <c r="BD529" s="278"/>
      <c r="BE529" s="278"/>
      <c r="BF529" s="278"/>
      <c r="BG529" s="278"/>
      <c r="BH529" s="278"/>
      <c r="BI529" s="279"/>
      <c r="BJ529" s="279"/>
      <c r="BK529" s="279"/>
      <c r="BL529" s="279"/>
      <c r="BM529" s="279"/>
      <c r="BN529" s="279"/>
      <c r="BO529" s="280"/>
      <c r="BP529" s="280"/>
      <c r="BQ529" s="280"/>
      <c r="BR529" s="280"/>
      <c r="BS529" s="280"/>
      <c r="BT529" s="280"/>
      <c r="BU529" s="281"/>
      <c r="BV529" s="281"/>
      <c r="BW529" s="281"/>
      <c r="BX529" s="281"/>
      <c r="BY529" s="281"/>
      <c r="BZ529" s="281"/>
      <c r="CA529" s="282"/>
      <c r="CB529" s="282"/>
      <c r="CC529" s="282"/>
      <c r="CD529" s="282"/>
      <c r="CE529" s="282"/>
      <c r="CF529" s="282"/>
      <c r="CG529" s="283"/>
      <c r="CH529" s="283"/>
      <c r="CI529" s="283"/>
      <c r="CJ529" s="283"/>
      <c r="CK529" s="283"/>
      <c r="CL529" s="283"/>
      <c r="CM529" s="284"/>
      <c r="CN529" s="284"/>
      <c r="CO529" s="284"/>
      <c r="CP529" s="284"/>
      <c r="CQ529" s="284"/>
      <c r="CR529" s="284"/>
      <c r="CS529" s="283"/>
      <c r="CT529" s="283"/>
      <c r="CU529" s="283"/>
      <c r="CV529" s="283"/>
      <c r="CW529" s="283"/>
      <c r="CX529" s="283"/>
      <c r="CY529" s="273"/>
      <c r="CZ529" s="285"/>
      <c r="DA529" s="286"/>
      <c r="DB529" s="287"/>
    </row>
    <row r="530" ht="15.75" customHeight="1">
      <c r="A530" s="304"/>
      <c r="B530" s="265"/>
      <c r="C530" s="266"/>
      <c r="D530" s="266"/>
      <c r="E530" s="266"/>
      <c r="F530" s="267"/>
      <c r="G530" s="267"/>
      <c r="H530" s="267"/>
      <c r="I530" s="267"/>
      <c r="J530" s="267"/>
      <c r="K530" s="267"/>
      <c r="L530" s="267"/>
      <c r="M530" s="269"/>
      <c r="N530" s="269"/>
      <c r="O530" s="269"/>
      <c r="P530" s="269"/>
      <c r="Q530" s="269"/>
      <c r="R530" s="269"/>
      <c r="S530" s="271"/>
      <c r="T530" s="271"/>
      <c r="U530" s="271"/>
      <c r="V530" s="271"/>
      <c r="W530" s="271"/>
      <c r="X530" s="271"/>
      <c r="Y530" s="273"/>
      <c r="Z530" s="273"/>
      <c r="AA530" s="273"/>
      <c r="AB530" s="273"/>
      <c r="AC530" s="273"/>
      <c r="AD530" s="273"/>
      <c r="AE530" s="274"/>
      <c r="AF530" s="274"/>
      <c r="AG530" s="274"/>
      <c r="AH530" s="274"/>
      <c r="AI530" s="274"/>
      <c r="AJ530" s="274"/>
      <c r="AK530" s="275"/>
      <c r="AL530" s="275"/>
      <c r="AM530" s="275"/>
      <c r="AN530" s="275"/>
      <c r="AO530" s="275"/>
      <c r="AP530" s="275"/>
      <c r="AQ530" s="276"/>
      <c r="AR530" s="276"/>
      <c r="AS530" s="276"/>
      <c r="AT530" s="276"/>
      <c r="AU530" s="276"/>
      <c r="AV530" s="276"/>
      <c r="AW530" s="277"/>
      <c r="AX530" s="277"/>
      <c r="AY530" s="277"/>
      <c r="AZ530" s="277"/>
      <c r="BA530" s="277"/>
      <c r="BB530" s="277"/>
      <c r="BC530" s="278"/>
      <c r="BD530" s="278"/>
      <c r="BE530" s="278"/>
      <c r="BF530" s="278"/>
      <c r="BG530" s="278"/>
      <c r="BH530" s="278"/>
      <c r="BI530" s="279"/>
      <c r="BJ530" s="279"/>
      <c r="BK530" s="279"/>
      <c r="BL530" s="279"/>
      <c r="BM530" s="279"/>
      <c r="BN530" s="279"/>
      <c r="BO530" s="280"/>
      <c r="BP530" s="280"/>
      <c r="BQ530" s="280"/>
      <c r="BR530" s="280"/>
      <c r="BS530" s="280"/>
      <c r="BT530" s="280"/>
      <c r="BU530" s="281"/>
      <c r="BV530" s="281"/>
      <c r="BW530" s="281"/>
      <c r="BX530" s="281"/>
      <c r="BY530" s="281"/>
      <c r="BZ530" s="281"/>
      <c r="CA530" s="282"/>
      <c r="CB530" s="282"/>
      <c r="CC530" s="282"/>
      <c r="CD530" s="282"/>
      <c r="CE530" s="282"/>
      <c r="CF530" s="282"/>
      <c r="CG530" s="283"/>
      <c r="CH530" s="283"/>
      <c r="CI530" s="283"/>
      <c r="CJ530" s="283"/>
      <c r="CK530" s="283"/>
      <c r="CL530" s="283"/>
      <c r="CM530" s="284"/>
      <c r="CN530" s="284"/>
      <c r="CO530" s="284"/>
      <c r="CP530" s="284"/>
      <c r="CQ530" s="284"/>
      <c r="CR530" s="284"/>
      <c r="CS530" s="283"/>
      <c r="CT530" s="283"/>
      <c r="CU530" s="283"/>
      <c r="CV530" s="283"/>
      <c r="CW530" s="283"/>
      <c r="CX530" s="283"/>
      <c r="CY530" s="273"/>
      <c r="CZ530" s="285"/>
      <c r="DA530" s="286"/>
      <c r="DB530" s="287"/>
    </row>
    <row r="531" ht="15.75" customHeight="1">
      <c r="A531" s="304"/>
      <c r="B531" s="265"/>
      <c r="C531" s="266"/>
      <c r="D531" s="266"/>
      <c r="E531" s="266"/>
      <c r="F531" s="267"/>
      <c r="G531" s="267"/>
      <c r="H531" s="267"/>
      <c r="I531" s="267"/>
      <c r="J531" s="267"/>
      <c r="K531" s="267"/>
      <c r="L531" s="267"/>
      <c r="M531" s="269"/>
      <c r="N531" s="269"/>
      <c r="O531" s="269"/>
      <c r="P531" s="269"/>
      <c r="Q531" s="269"/>
      <c r="R531" s="269"/>
      <c r="S531" s="271"/>
      <c r="T531" s="271"/>
      <c r="U531" s="271"/>
      <c r="V531" s="271"/>
      <c r="W531" s="271"/>
      <c r="X531" s="271"/>
      <c r="Y531" s="273"/>
      <c r="Z531" s="273"/>
      <c r="AA531" s="273"/>
      <c r="AB531" s="273"/>
      <c r="AC531" s="273"/>
      <c r="AD531" s="273"/>
      <c r="AE531" s="274"/>
      <c r="AF531" s="274"/>
      <c r="AG531" s="274"/>
      <c r="AH531" s="274"/>
      <c r="AI531" s="274"/>
      <c r="AJ531" s="274"/>
      <c r="AK531" s="275"/>
      <c r="AL531" s="275"/>
      <c r="AM531" s="275"/>
      <c r="AN531" s="275"/>
      <c r="AO531" s="275"/>
      <c r="AP531" s="275"/>
      <c r="AQ531" s="276"/>
      <c r="AR531" s="276"/>
      <c r="AS531" s="276"/>
      <c r="AT531" s="276"/>
      <c r="AU531" s="276"/>
      <c r="AV531" s="276"/>
      <c r="AW531" s="277"/>
      <c r="AX531" s="277"/>
      <c r="AY531" s="277"/>
      <c r="AZ531" s="277"/>
      <c r="BA531" s="277"/>
      <c r="BB531" s="277"/>
      <c r="BC531" s="278"/>
      <c r="BD531" s="278"/>
      <c r="BE531" s="278"/>
      <c r="BF531" s="278"/>
      <c r="BG531" s="278"/>
      <c r="BH531" s="278"/>
      <c r="BI531" s="279"/>
      <c r="BJ531" s="279"/>
      <c r="BK531" s="279"/>
      <c r="BL531" s="279"/>
      <c r="BM531" s="279"/>
      <c r="BN531" s="279"/>
      <c r="BO531" s="280"/>
      <c r="BP531" s="280"/>
      <c r="BQ531" s="280"/>
      <c r="BR531" s="280"/>
      <c r="BS531" s="280"/>
      <c r="BT531" s="280"/>
      <c r="BU531" s="281"/>
      <c r="BV531" s="281"/>
      <c r="BW531" s="281"/>
      <c r="BX531" s="281"/>
      <c r="BY531" s="281"/>
      <c r="BZ531" s="281"/>
      <c r="CA531" s="282"/>
      <c r="CB531" s="282"/>
      <c r="CC531" s="282"/>
      <c r="CD531" s="282"/>
      <c r="CE531" s="282"/>
      <c r="CF531" s="282"/>
      <c r="CG531" s="283"/>
      <c r="CH531" s="283"/>
      <c r="CI531" s="283"/>
      <c r="CJ531" s="283"/>
      <c r="CK531" s="283"/>
      <c r="CL531" s="283"/>
      <c r="CM531" s="284"/>
      <c r="CN531" s="284"/>
      <c r="CO531" s="284"/>
      <c r="CP531" s="284"/>
      <c r="CQ531" s="284"/>
      <c r="CR531" s="284"/>
      <c r="CS531" s="283"/>
      <c r="CT531" s="283"/>
      <c r="CU531" s="283"/>
      <c r="CV531" s="283"/>
      <c r="CW531" s="283"/>
      <c r="CX531" s="283"/>
      <c r="CY531" s="273"/>
      <c r="CZ531" s="285"/>
      <c r="DA531" s="286"/>
      <c r="DB531" s="287"/>
    </row>
    <row r="532" ht="15.75" customHeight="1">
      <c r="A532" s="304"/>
      <c r="B532" s="265"/>
      <c r="C532" s="266"/>
      <c r="D532" s="266"/>
      <c r="E532" s="266"/>
      <c r="F532" s="267"/>
      <c r="G532" s="267"/>
      <c r="H532" s="267"/>
      <c r="I532" s="267"/>
      <c r="J532" s="267"/>
      <c r="K532" s="267"/>
      <c r="L532" s="267"/>
      <c r="M532" s="269"/>
      <c r="N532" s="269"/>
      <c r="O532" s="269"/>
      <c r="P532" s="269"/>
      <c r="Q532" s="269"/>
      <c r="R532" s="269"/>
      <c r="S532" s="271"/>
      <c r="T532" s="271"/>
      <c r="U532" s="271"/>
      <c r="V532" s="271"/>
      <c r="W532" s="271"/>
      <c r="X532" s="271"/>
      <c r="Y532" s="273"/>
      <c r="Z532" s="273"/>
      <c r="AA532" s="273"/>
      <c r="AB532" s="273"/>
      <c r="AC532" s="273"/>
      <c r="AD532" s="273"/>
      <c r="AE532" s="274"/>
      <c r="AF532" s="274"/>
      <c r="AG532" s="274"/>
      <c r="AH532" s="274"/>
      <c r="AI532" s="274"/>
      <c r="AJ532" s="274"/>
      <c r="AK532" s="275"/>
      <c r="AL532" s="275"/>
      <c r="AM532" s="275"/>
      <c r="AN532" s="275"/>
      <c r="AO532" s="275"/>
      <c r="AP532" s="275"/>
      <c r="AQ532" s="276"/>
      <c r="AR532" s="276"/>
      <c r="AS532" s="276"/>
      <c r="AT532" s="276"/>
      <c r="AU532" s="276"/>
      <c r="AV532" s="276"/>
      <c r="AW532" s="277"/>
      <c r="AX532" s="277"/>
      <c r="AY532" s="277"/>
      <c r="AZ532" s="277"/>
      <c r="BA532" s="277"/>
      <c r="BB532" s="277"/>
      <c r="BC532" s="278"/>
      <c r="BD532" s="278"/>
      <c r="BE532" s="278"/>
      <c r="BF532" s="278"/>
      <c r="BG532" s="278"/>
      <c r="BH532" s="278"/>
      <c r="BI532" s="279"/>
      <c r="BJ532" s="279"/>
      <c r="BK532" s="279"/>
      <c r="BL532" s="279"/>
      <c r="BM532" s="279"/>
      <c r="BN532" s="279"/>
      <c r="BO532" s="280"/>
      <c r="BP532" s="280"/>
      <c r="BQ532" s="280"/>
      <c r="BR532" s="280"/>
      <c r="BS532" s="280"/>
      <c r="BT532" s="280"/>
      <c r="BU532" s="281"/>
      <c r="BV532" s="281"/>
      <c r="BW532" s="281"/>
      <c r="BX532" s="281"/>
      <c r="BY532" s="281"/>
      <c r="BZ532" s="281"/>
      <c r="CA532" s="282"/>
      <c r="CB532" s="282"/>
      <c r="CC532" s="282"/>
      <c r="CD532" s="282"/>
      <c r="CE532" s="282"/>
      <c r="CF532" s="282"/>
      <c r="CG532" s="283"/>
      <c r="CH532" s="283"/>
      <c r="CI532" s="283"/>
      <c r="CJ532" s="283"/>
      <c r="CK532" s="283"/>
      <c r="CL532" s="283"/>
      <c r="CM532" s="284"/>
      <c r="CN532" s="284"/>
      <c r="CO532" s="284"/>
      <c r="CP532" s="284"/>
      <c r="CQ532" s="284"/>
      <c r="CR532" s="284"/>
      <c r="CS532" s="283"/>
      <c r="CT532" s="283"/>
      <c r="CU532" s="283"/>
      <c r="CV532" s="283"/>
      <c r="CW532" s="283"/>
      <c r="CX532" s="283"/>
      <c r="CY532" s="273"/>
      <c r="CZ532" s="285"/>
      <c r="DA532" s="286"/>
      <c r="DB532" s="287"/>
    </row>
    <row r="533" ht="15.75" customHeight="1">
      <c r="A533" s="304"/>
      <c r="B533" s="265"/>
      <c r="C533" s="266"/>
      <c r="D533" s="266"/>
      <c r="E533" s="266"/>
      <c r="F533" s="267"/>
      <c r="G533" s="267"/>
      <c r="H533" s="267"/>
      <c r="I533" s="267"/>
      <c r="J533" s="267"/>
      <c r="K533" s="267"/>
      <c r="L533" s="267"/>
      <c r="M533" s="269"/>
      <c r="N533" s="269"/>
      <c r="O533" s="269"/>
      <c r="P533" s="269"/>
      <c r="Q533" s="269"/>
      <c r="R533" s="269"/>
      <c r="S533" s="271"/>
      <c r="T533" s="271"/>
      <c r="U533" s="271"/>
      <c r="V533" s="271"/>
      <c r="W533" s="271"/>
      <c r="X533" s="271"/>
      <c r="Y533" s="273"/>
      <c r="Z533" s="273"/>
      <c r="AA533" s="273"/>
      <c r="AB533" s="273"/>
      <c r="AC533" s="273"/>
      <c r="AD533" s="273"/>
      <c r="AE533" s="274"/>
      <c r="AF533" s="274"/>
      <c r="AG533" s="274"/>
      <c r="AH533" s="274"/>
      <c r="AI533" s="274"/>
      <c r="AJ533" s="274"/>
      <c r="AK533" s="275"/>
      <c r="AL533" s="275"/>
      <c r="AM533" s="275"/>
      <c r="AN533" s="275"/>
      <c r="AO533" s="275"/>
      <c r="AP533" s="275"/>
      <c r="AQ533" s="276"/>
      <c r="AR533" s="276"/>
      <c r="AS533" s="276"/>
      <c r="AT533" s="276"/>
      <c r="AU533" s="276"/>
      <c r="AV533" s="276"/>
      <c r="AW533" s="277"/>
      <c r="AX533" s="277"/>
      <c r="AY533" s="277"/>
      <c r="AZ533" s="277"/>
      <c r="BA533" s="277"/>
      <c r="BB533" s="277"/>
      <c r="BC533" s="278"/>
      <c r="BD533" s="278"/>
      <c r="BE533" s="278"/>
      <c r="BF533" s="278"/>
      <c r="BG533" s="278"/>
      <c r="BH533" s="278"/>
      <c r="BI533" s="279"/>
      <c r="BJ533" s="279"/>
      <c r="BK533" s="279"/>
      <c r="BL533" s="279"/>
      <c r="BM533" s="279"/>
      <c r="BN533" s="279"/>
      <c r="BO533" s="280"/>
      <c r="BP533" s="280"/>
      <c r="BQ533" s="280"/>
      <c r="BR533" s="280"/>
      <c r="BS533" s="280"/>
      <c r="BT533" s="280"/>
      <c r="BU533" s="281"/>
      <c r="BV533" s="281"/>
      <c r="BW533" s="281"/>
      <c r="BX533" s="281"/>
      <c r="BY533" s="281"/>
      <c r="BZ533" s="281"/>
      <c r="CA533" s="282"/>
      <c r="CB533" s="282"/>
      <c r="CC533" s="282"/>
      <c r="CD533" s="282"/>
      <c r="CE533" s="282"/>
      <c r="CF533" s="282"/>
      <c r="CG533" s="283"/>
      <c r="CH533" s="283"/>
      <c r="CI533" s="283"/>
      <c r="CJ533" s="283"/>
      <c r="CK533" s="283"/>
      <c r="CL533" s="283"/>
      <c r="CM533" s="284"/>
      <c r="CN533" s="284"/>
      <c r="CO533" s="284"/>
      <c r="CP533" s="284"/>
      <c r="CQ533" s="284"/>
      <c r="CR533" s="284"/>
      <c r="CS533" s="283"/>
      <c r="CT533" s="283"/>
      <c r="CU533" s="283"/>
      <c r="CV533" s="283"/>
      <c r="CW533" s="283"/>
      <c r="CX533" s="283"/>
      <c r="CY533" s="273"/>
      <c r="CZ533" s="285"/>
      <c r="DA533" s="286"/>
      <c r="DB533" s="287"/>
    </row>
    <row r="534" ht="15.75" customHeight="1">
      <c r="A534" s="304"/>
      <c r="B534" s="265"/>
      <c r="C534" s="266"/>
      <c r="D534" s="266"/>
      <c r="E534" s="266"/>
      <c r="F534" s="267"/>
      <c r="G534" s="267"/>
      <c r="H534" s="267"/>
      <c r="I534" s="267"/>
      <c r="J534" s="267"/>
      <c r="K534" s="267"/>
      <c r="L534" s="267"/>
      <c r="M534" s="269"/>
      <c r="N534" s="269"/>
      <c r="O534" s="269"/>
      <c r="P534" s="269"/>
      <c r="Q534" s="269"/>
      <c r="R534" s="269"/>
      <c r="S534" s="271"/>
      <c r="T534" s="271"/>
      <c r="U534" s="271"/>
      <c r="V534" s="271"/>
      <c r="W534" s="271"/>
      <c r="X534" s="271"/>
      <c r="Y534" s="273"/>
      <c r="Z534" s="273"/>
      <c r="AA534" s="273"/>
      <c r="AB534" s="273"/>
      <c r="AC534" s="273"/>
      <c r="AD534" s="273"/>
      <c r="AE534" s="274"/>
      <c r="AF534" s="274"/>
      <c r="AG534" s="274"/>
      <c r="AH534" s="274"/>
      <c r="AI534" s="274"/>
      <c r="AJ534" s="274"/>
      <c r="AK534" s="275"/>
      <c r="AL534" s="275"/>
      <c r="AM534" s="275"/>
      <c r="AN534" s="275"/>
      <c r="AO534" s="275"/>
      <c r="AP534" s="275"/>
      <c r="AQ534" s="276"/>
      <c r="AR534" s="276"/>
      <c r="AS534" s="276"/>
      <c r="AT534" s="276"/>
      <c r="AU534" s="276"/>
      <c r="AV534" s="276"/>
      <c r="AW534" s="277"/>
      <c r="AX534" s="277"/>
      <c r="AY534" s="277"/>
      <c r="AZ534" s="277"/>
      <c r="BA534" s="277"/>
      <c r="BB534" s="277"/>
      <c r="BC534" s="278"/>
      <c r="BD534" s="278"/>
      <c r="BE534" s="278"/>
      <c r="BF534" s="278"/>
      <c r="BG534" s="278"/>
      <c r="BH534" s="278"/>
      <c r="BI534" s="279"/>
      <c r="BJ534" s="279"/>
      <c r="BK534" s="279"/>
      <c r="BL534" s="279"/>
      <c r="BM534" s="279"/>
      <c r="BN534" s="279"/>
      <c r="BO534" s="280"/>
      <c r="BP534" s="280"/>
      <c r="BQ534" s="280"/>
      <c r="BR534" s="280"/>
      <c r="BS534" s="280"/>
      <c r="BT534" s="280"/>
      <c r="BU534" s="281"/>
      <c r="BV534" s="281"/>
      <c r="BW534" s="281"/>
      <c r="BX534" s="281"/>
      <c r="BY534" s="281"/>
      <c r="BZ534" s="281"/>
      <c r="CA534" s="282"/>
      <c r="CB534" s="282"/>
      <c r="CC534" s="282"/>
      <c r="CD534" s="282"/>
      <c r="CE534" s="282"/>
      <c r="CF534" s="282"/>
      <c r="CG534" s="283"/>
      <c r="CH534" s="283"/>
      <c r="CI534" s="283"/>
      <c r="CJ534" s="283"/>
      <c r="CK534" s="283"/>
      <c r="CL534" s="283"/>
      <c r="CM534" s="284"/>
      <c r="CN534" s="284"/>
      <c r="CO534" s="284"/>
      <c r="CP534" s="284"/>
      <c r="CQ534" s="284"/>
      <c r="CR534" s="284"/>
      <c r="CS534" s="283"/>
      <c r="CT534" s="283"/>
      <c r="CU534" s="283"/>
      <c r="CV534" s="283"/>
      <c r="CW534" s="283"/>
      <c r="CX534" s="283"/>
      <c r="CY534" s="273"/>
      <c r="CZ534" s="285"/>
      <c r="DA534" s="286"/>
      <c r="DB534" s="287"/>
    </row>
    <row r="535" ht="15.75" customHeight="1">
      <c r="A535" s="304"/>
      <c r="B535" s="265"/>
      <c r="C535" s="266"/>
      <c r="D535" s="266"/>
      <c r="E535" s="266"/>
      <c r="F535" s="267"/>
      <c r="G535" s="267"/>
      <c r="H535" s="267"/>
      <c r="I535" s="267"/>
      <c r="J535" s="267"/>
      <c r="K535" s="267"/>
      <c r="L535" s="267"/>
      <c r="M535" s="269"/>
      <c r="N535" s="269"/>
      <c r="O535" s="269"/>
      <c r="P535" s="269"/>
      <c r="Q535" s="269"/>
      <c r="R535" s="269"/>
      <c r="S535" s="271"/>
      <c r="T535" s="271"/>
      <c r="U535" s="271"/>
      <c r="V535" s="271"/>
      <c r="W535" s="271"/>
      <c r="X535" s="271"/>
      <c r="Y535" s="273"/>
      <c r="Z535" s="273"/>
      <c r="AA535" s="273"/>
      <c r="AB535" s="273"/>
      <c r="AC535" s="273"/>
      <c r="AD535" s="273"/>
      <c r="AE535" s="274"/>
      <c r="AF535" s="274"/>
      <c r="AG535" s="274"/>
      <c r="AH535" s="274"/>
      <c r="AI535" s="274"/>
      <c r="AJ535" s="274"/>
      <c r="AK535" s="275"/>
      <c r="AL535" s="275"/>
      <c r="AM535" s="275"/>
      <c r="AN535" s="275"/>
      <c r="AO535" s="275"/>
      <c r="AP535" s="275"/>
      <c r="AQ535" s="276"/>
      <c r="AR535" s="276"/>
      <c r="AS535" s="276"/>
      <c r="AT535" s="276"/>
      <c r="AU535" s="276"/>
      <c r="AV535" s="276"/>
      <c r="AW535" s="277"/>
      <c r="AX535" s="277"/>
      <c r="AY535" s="277"/>
      <c r="AZ535" s="277"/>
      <c r="BA535" s="277"/>
      <c r="BB535" s="277"/>
      <c r="BC535" s="278"/>
      <c r="BD535" s="278"/>
      <c r="BE535" s="278"/>
      <c r="BF535" s="278"/>
      <c r="BG535" s="278"/>
      <c r="BH535" s="278"/>
      <c r="BI535" s="279"/>
      <c r="BJ535" s="279"/>
      <c r="BK535" s="279"/>
      <c r="BL535" s="279"/>
      <c r="BM535" s="279"/>
      <c r="BN535" s="279"/>
      <c r="BO535" s="280"/>
      <c r="BP535" s="280"/>
      <c r="BQ535" s="280"/>
      <c r="BR535" s="280"/>
      <c r="BS535" s="280"/>
      <c r="BT535" s="280"/>
      <c r="BU535" s="281"/>
      <c r="BV535" s="281"/>
      <c r="BW535" s="281"/>
      <c r="BX535" s="281"/>
      <c r="BY535" s="281"/>
      <c r="BZ535" s="281"/>
      <c r="CA535" s="282"/>
      <c r="CB535" s="282"/>
      <c r="CC535" s="282"/>
      <c r="CD535" s="282"/>
      <c r="CE535" s="282"/>
      <c r="CF535" s="282"/>
      <c r="CG535" s="283"/>
      <c r="CH535" s="283"/>
      <c r="CI535" s="283"/>
      <c r="CJ535" s="283"/>
      <c r="CK535" s="283"/>
      <c r="CL535" s="283"/>
      <c r="CM535" s="284"/>
      <c r="CN535" s="284"/>
      <c r="CO535" s="284"/>
      <c r="CP535" s="284"/>
      <c r="CQ535" s="284"/>
      <c r="CR535" s="284"/>
      <c r="CS535" s="283"/>
      <c r="CT535" s="283"/>
      <c r="CU535" s="283"/>
      <c r="CV535" s="283"/>
      <c r="CW535" s="283"/>
      <c r="CX535" s="283"/>
      <c r="CY535" s="273"/>
      <c r="CZ535" s="285"/>
      <c r="DA535" s="286"/>
      <c r="DB535" s="287"/>
    </row>
    <row r="536" ht="15.75" customHeight="1">
      <c r="A536" s="304"/>
      <c r="B536" s="265"/>
      <c r="C536" s="266"/>
      <c r="D536" s="266"/>
      <c r="E536" s="266"/>
      <c r="F536" s="267"/>
      <c r="G536" s="267"/>
      <c r="H536" s="267"/>
      <c r="I536" s="267"/>
      <c r="J536" s="267"/>
      <c r="K536" s="267"/>
      <c r="L536" s="267"/>
      <c r="M536" s="269"/>
      <c r="N536" s="269"/>
      <c r="O536" s="269"/>
      <c r="P536" s="269"/>
      <c r="Q536" s="269"/>
      <c r="R536" s="269"/>
      <c r="S536" s="271"/>
      <c r="T536" s="271"/>
      <c r="U536" s="271"/>
      <c r="V536" s="271"/>
      <c r="W536" s="271"/>
      <c r="X536" s="271"/>
      <c r="Y536" s="273"/>
      <c r="Z536" s="273"/>
      <c r="AA536" s="273"/>
      <c r="AB536" s="273"/>
      <c r="AC536" s="273"/>
      <c r="AD536" s="273"/>
      <c r="AE536" s="274"/>
      <c r="AF536" s="274"/>
      <c r="AG536" s="274"/>
      <c r="AH536" s="274"/>
      <c r="AI536" s="274"/>
      <c r="AJ536" s="274"/>
      <c r="AK536" s="275"/>
      <c r="AL536" s="275"/>
      <c r="AM536" s="275"/>
      <c r="AN536" s="275"/>
      <c r="AO536" s="275"/>
      <c r="AP536" s="275"/>
      <c r="AQ536" s="276"/>
      <c r="AR536" s="276"/>
      <c r="AS536" s="276"/>
      <c r="AT536" s="276"/>
      <c r="AU536" s="276"/>
      <c r="AV536" s="276"/>
      <c r="AW536" s="277"/>
      <c r="AX536" s="277"/>
      <c r="AY536" s="277"/>
      <c r="AZ536" s="277"/>
      <c r="BA536" s="277"/>
      <c r="BB536" s="277"/>
      <c r="BC536" s="278"/>
      <c r="BD536" s="278"/>
      <c r="BE536" s="278"/>
      <c r="BF536" s="278"/>
      <c r="BG536" s="278"/>
      <c r="BH536" s="278"/>
      <c r="BI536" s="279"/>
      <c r="BJ536" s="279"/>
      <c r="BK536" s="279"/>
      <c r="BL536" s="279"/>
      <c r="BM536" s="279"/>
      <c r="BN536" s="279"/>
      <c r="BO536" s="280"/>
      <c r="BP536" s="280"/>
      <c r="BQ536" s="280"/>
      <c r="BR536" s="280"/>
      <c r="BS536" s="280"/>
      <c r="BT536" s="280"/>
      <c r="BU536" s="281"/>
      <c r="BV536" s="281"/>
      <c r="BW536" s="281"/>
      <c r="BX536" s="281"/>
      <c r="BY536" s="281"/>
      <c r="BZ536" s="281"/>
      <c r="CA536" s="282"/>
      <c r="CB536" s="282"/>
      <c r="CC536" s="282"/>
      <c r="CD536" s="282"/>
      <c r="CE536" s="282"/>
      <c r="CF536" s="282"/>
      <c r="CG536" s="283"/>
      <c r="CH536" s="283"/>
      <c r="CI536" s="283"/>
      <c r="CJ536" s="283"/>
      <c r="CK536" s="283"/>
      <c r="CL536" s="283"/>
      <c r="CM536" s="284"/>
      <c r="CN536" s="284"/>
      <c r="CO536" s="284"/>
      <c r="CP536" s="284"/>
      <c r="CQ536" s="284"/>
      <c r="CR536" s="284"/>
      <c r="CS536" s="283"/>
      <c r="CT536" s="283"/>
      <c r="CU536" s="283"/>
      <c r="CV536" s="283"/>
      <c r="CW536" s="283"/>
      <c r="CX536" s="283"/>
      <c r="CY536" s="273"/>
      <c r="CZ536" s="285"/>
      <c r="DA536" s="286"/>
      <c r="DB536" s="287"/>
    </row>
    <row r="537" ht="15.75" customHeight="1">
      <c r="A537" s="304"/>
      <c r="B537" s="265"/>
      <c r="C537" s="266"/>
      <c r="D537" s="266"/>
      <c r="E537" s="266"/>
      <c r="F537" s="267"/>
      <c r="G537" s="267"/>
      <c r="H537" s="267"/>
      <c r="I537" s="267"/>
      <c r="J537" s="267"/>
      <c r="K537" s="267"/>
      <c r="L537" s="267"/>
      <c r="M537" s="269"/>
      <c r="N537" s="269"/>
      <c r="O537" s="269"/>
      <c r="P537" s="269"/>
      <c r="Q537" s="269"/>
      <c r="R537" s="269"/>
      <c r="S537" s="271"/>
      <c r="T537" s="271"/>
      <c r="U537" s="271"/>
      <c r="V537" s="271"/>
      <c r="W537" s="271"/>
      <c r="X537" s="271"/>
      <c r="Y537" s="273"/>
      <c r="Z537" s="273"/>
      <c r="AA537" s="273"/>
      <c r="AB537" s="273"/>
      <c r="AC537" s="273"/>
      <c r="AD537" s="273"/>
      <c r="AE537" s="274"/>
      <c r="AF537" s="274"/>
      <c r="AG537" s="274"/>
      <c r="AH537" s="274"/>
      <c r="AI537" s="274"/>
      <c r="AJ537" s="274"/>
      <c r="AK537" s="275"/>
      <c r="AL537" s="275"/>
      <c r="AM537" s="275"/>
      <c r="AN537" s="275"/>
      <c r="AO537" s="275"/>
      <c r="AP537" s="275"/>
      <c r="AQ537" s="276"/>
      <c r="AR537" s="276"/>
      <c r="AS537" s="276"/>
      <c r="AT537" s="276"/>
      <c r="AU537" s="276"/>
      <c r="AV537" s="276"/>
      <c r="AW537" s="277"/>
      <c r="AX537" s="277"/>
      <c r="AY537" s="277"/>
      <c r="AZ537" s="277"/>
      <c r="BA537" s="277"/>
      <c r="BB537" s="277"/>
      <c r="BC537" s="278"/>
      <c r="BD537" s="278"/>
      <c r="BE537" s="278"/>
      <c r="BF537" s="278"/>
      <c r="BG537" s="278"/>
      <c r="BH537" s="278"/>
      <c r="BI537" s="279"/>
      <c r="BJ537" s="279"/>
      <c r="BK537" s="279"/>
      <c r="BL537" s="279"/>
      <c r="BM537" s="279"/>
      <c r="BN537" s="279"/>
      <c r="BO537" s="280"/>
      <c r="BP537" s="280"/>
      <c r="BQ537" s="280"/>
      <c r="BR537" s="280"/>
      <c r="BS537" s="280"/>
      <c r="BT537" s="280"/>
      <c r="BU537" s="281"/>
      <c r="BV537" s="281"/>
      <c r="BW537" s="281"/>
      <c r="BX537" s="281"/>
      <c r="BY537" s="281"/>
      <c r="BZ537" s="281"/>
      <c r="CA537" s="282"/>
      <c r="CB537" s="282"/>
      <c r="CC537" s="282"/>
      <c r="CD537" s="282"/>
      <c r="CE537" s="282"/>
      <c r="CF537" s="282"/>
      <c r="CG537" s="283"/>
      <c r="CH537" s="283"/>
      <c r="CI537" s="283"/>
      <c r="CJ537" s="283"/>
      <c r="CK537" s="283"/>
      <c r="CL537" s="283"/>
      <c r="CM537" s="284"/>
      <c r="CN537" s="284"/>
      <c r="CO537" s="284"/>
      <c r="CP537" s="284"/>
      <c r="CQ537" s="284"/>
      <c r="CR537" s="284"/>
      <c r="CS537" s="283"/>
      <c r="CT537" s="283"/>
      <c r="CU537" s="283"/>
      <c r="CV537" s="283"/>
      <c r="CW537" s="283"/>
      <c r="CX537" s="283"/>
      <c r="CY537" s="273"/>
      <c r="CZ537" s="285"/>
      <c r="DA537" s="286"/>
      <c r="DB537" s="287"/>
    </row>
    <row r="538" ht="15.75" customHeight="1">
      <c r="A538" s="304"/>
      <c r="B538" s="265"/>
      <c r="C538" s="266"/>
      <c r="D538" s="266"/>
      <c r="E538" s="266"/>
      <c r="F538" s="267"/>
      <c r="G538" s="267"/>
      <c r="H538" s="267"/>
      <c r="I538" s="267"/>
      <c r="J538" s="267"/>
      <c r="K538" s="267"/>
      <c r="L538" s="267"/>
      <c r="M538" s="269"/>
      <c r="N538" s="269"/>
      <c r="O538" s="269"/>
      <c r="P538" s="269"/>
      <c r="Q538" s="269"/>
      <c r="R538" s="269"/>
      <c r="S538" s="271"/>
      <c r="T538" s="271"/>
      <c r="U538" s="271"/>
      <c r="V538" s="271"/>
      <c r="W538" s="271"/>
      <c r="X538" s="271"/>
      <c r="Y538" s="273"/>
      <c r="Z538" s="273"/>
      <c r="AA538" s="273"/>
      <c r="AB538" s="273"/>
      <c r="AC538" s="273"/>
      <c r="AD538" s="273"/>
      <c r="AE538" s="274"/>
      <c r="AF538" s="274"/>
      <c r="AG538" s="274"/>
      <c r="AH538" s="274"/>
      <c r="AI538" s="274"/>
      <c r="AJ538" s="274"/>
      <c r="AK538" s="275"/>
      <c r="AL538" s="275"/>
      <c r="AM538" s="275"/>
      <c r="AN538" s="275"/>
      <c r="AO538" s="275"/>
      <c r="AP538" s="275"/>
      <c r="AQ538" s="276"/>
      <c r="AR538" s="276"/>
      <c r="AS538" s="276"/>
      <c r="AT538" s="276"/>
      <c r="AU538" s="276"/>
      <c r="AV538" s="276"/>
      <c r="AW538" s="277"/>
      <c r="AX538" s="277"/>
      <c r="AY538" s="277"/>
      <c r="AZ538" s="277"/>
      <c r="BA538" s="277"/>
      <c r="BB538" s="277"/>
      <c r="BC538" s="278"/>
      <c r="BD538" s="278"/>
      <c r="BE538" s="278"/>
      <c r="BF538" s="278"/>
      <c r="BG538" s="278"/>
      <c r="BH538" s="278"/>
      <c r="BI538" s="279"/>
      <c r="BJ538" s="279"/>
      <c r="BK538" s="279"/>
      <c r="BL538" s="279"/>
      <c r="BM538" s="279"/>
      <c r="BN538" s="279"/>
      <c r="BO538" s="280"/>
      <c r="BP538" s="280"/>
      <c r="BQ538" s="280"/>
      <c r="BR538" s="280"/>
      <c r="BS538" s="280"/>
      <c r="BT538" s="280"/>
      <c r="BU538" s="281"/>
      <c r="BV538" s="281"/>
      <c r="BW538" s="281"/>
      <c r="BX538" s="281"/>
      <c r="BY538" s="281"/>
      <c r="BZ538" s="281"/>
      <c r="CA538" s="282"/>
      <c r="CB538" s="282"/>
      <c r="CC538" s="282"/>
      <c r="CD538" s="282"/>
      <c r="CE538" s="282"/>
      <c r="CF538" s="282"/>
      <c r="CG538" s="283"/>
      <c r="CH538" s="283"/>
      <c r="CI538" s="283"/>
      <c r="CJ538" s="283"/>
      <c r="CK538" s="283"/>
      <c r="CL538" s="283"/>
      <c r="CM538" s="284"/>
      <c r="CN538" s="284"/>
      <c r="CO538" s="284"/>
      <c r="CP538" s="284"/>
      <c r="CQ538" s="284"/>
      <c r="CR538" s="284"/>
      <c r="CS538" s="283"/>
      <c r="CT538" s="283"/>
      <c r="CU538" s="283"/>
      <c r="CV538" s="283"/>
      <c r="CW538" s="283"/>
      <c r="CX538" s="283"/>
      <c r="CY538" s="273"/>
      <c r="CZ538" s="285"/>
      <c r="DA538" s="286"/>
      <c r="DB538" s="287"/>
    </row>
    <row r="539" ht="15.75" customHeight="1">
      <c r="A539" s="304"/>
      <c r="B539" s="265"/>
      <c r="C539" s="266"/>
      <c r="D539" s="266"/>
      <c r="E539" s="266"/>
      <c r="F539" s="267"/>
      <c r="G539" s="267"/>
      <c r="H539" s="267"/>
      <c r="I539" s="267"/>
      <c r="J539" s="267"/>
      <c r="K539" s="267"/>
      <c r="L539" s="267"/>
      <c r="M539" s="269"/>
      <c r="N539" s="269"/>
      <c r="O539" s="269"/>
      <c r="P539" s="269"/>
      <c r="Q539" s="269"/>
      <c r="R539" s="269"/>
      <c r="S539" s="271"/>
      <c r="T539" s="271"/>
      <c r="U539" s="271"/>
      <c r="V539" s="271"/>
      <c r="W539" s="271"/>
      <c r="X539" s="271"/>
      <c r="Y539" s="273"/>
      <c r="Z539" s="273"/>
      <c r="AA539" s="273"/>
      <c r="AB539" s="273"/>
      <c r="AC539" s="273"/>
      <c r="AD539" s="273"/>
      <c r="AE539" s="274"/>
      <c r="AF539" s="274"/>
      <c r="AG539" s="274"/>
      <c r="AH539" s="274"/>
      <c r="AI539" s="274"/>
      <c r="AJ539" s="274"/>
      <c r="AK539" s="275"/>
      <c r="AL539" s="275"/>
      <c r="AM539" s="275"/>
      <c r="AN539" s="275"/>
      <c r="AO539" s="275"/>
      <c r="AP539" s="275"/>
      <c r="AQ539" s="276"/>
      <c r="AR539" s="276"/>
      <c r="AS539" s="276"/>
      <c r="AT539" s="276"/>
      <c r="AU539" s="276"/>
      <c r="AV539" s="276"/>
      <c r="AW539" s="277"/>
      <c r="AX539" s="277"/>
      <c r="AY539" s="277"/>
      <c r="AZ539" s="277"/>
      <c r="BA539" s="277"/>
      <c r="BB539" s="277"/>
      <c r="BC539" s="278"/>
      <c r="BD539" s="278"/>
      <c r="BE539" s="278"/>
      <c r="BF539" s="278"/>
      <c r="BG539" s="278"/>
      <c r="BH539" s="278"/>
      <c r="BI539" s="279"/>
      <c r="BJ539" s="279"/>
      <c r="BK539" s="279"/>
      <c r="BL539" s="279"/>
      <c r="BM539" s="279"/>
      <c r="BN539" s="279"/>
      <c r="BO539" s="280"/>
      <c r="BP539" s="280"/>
      <c r="BQ539" s="280"/>
      <c r="BR539" s="280"/>
      <c r="BS539" s="280"/>
      <c r="BT539" s="280"/>
      <c r="BU539" s="281"/>
      <c r="BV539" s="281"/>
      <c r="BW539" s="281"/>
      <c r="BX539" s="281"/>
      <c r="BY539" s="281"/>
      <c r="BZ539" s="281"/>
      <c r="CA539" s="282"/>
      <c r="CB539" s="282"/>
      <c r="CC539" s="282"/>
      <c r="CD539" s="282"/>
      <c r="CE539" s="282"/>
      <c r="CF539" s="282"/>
      <c r="CG539" s="283"/>
      <c r="CH539" s="283"/>
      <c r="CI539" s="283"/>
      <c r="CJ539" s="283"/>
      <c r="CK539" s="283"/>
      <c r="CL539" s="283"/>
      <c r="CM539" s="284"/>
      <c r="CN539" s="284"/>
      <c r="CO539" s="284"/>
      <c r="CP539" s="284"/>
      <c r="CQ539" s="284"/>
      <c r="CR539" s="284"/>
      <c r="CS539" s="283"/>
      <c r="CT539" s="283"/>
      <c r="CU539" s="283"/>
      <c r="CV539" s="283"/>
      <c r="CW539" s="283"/>
      <c r="CX539" s="283"/>
      <c r="CY539" s="273"/>
      <c r="CZ539" s="285"/>
      <c r="DA539" s="286"/>
      <c r="DB539" s="287"/>
    </row>
    <row r="540" ht="15.75" customHeight="1">
      <c r="A540" s="304"/>
      <c r="B540" s="265"/>
      <c r="C540" s="266"/>
      <c r="D540" s="266"/>
      <c r="E540" s="266"/>
      <c r="F540" s="267"/>
      <c r="G540" s="267"/>
      <c r="H540" s="267"/>
      <c r="I540" s="267"/>
      <c r="J540" s="267"/>
      <c r="K540" s="267"/>
      <c r="L540" s="267"/>
      <c r="M540" s="269"/>
      <c r="N540" s="269"/>
      <c r="O540" s="269"/>
      <c r="P540" s="269"/>
      <c r="Q540" s="269"/>
      <c r="R540" s="269"/>
      <c r="S540" s="271"/>
      <c r="T540" s="271"/>
      <c r="U540" s="271"/>
      <c r="V540" s="271"/>
      <c r="W540" s="271"/>
      <c r="X540" s="271"/>
      <c r="Y540" s="273"/>
      <c r="Z540" s="273"/>
      <c r="AA540" s="273"/>
      <c r="AB540" s="273"/>
      <c r="AC540" s="273"/>
      <c r="AD540" s="273"/>
      <c r="AE540" s="274"/>
      <c r="AF540" s="274"/>
      <c r="AG540" s="274"/>
      <c r="AH540" s="274"/>
      <c r="AI540" s="274"/>
      <c r="AJ540" s="274"/>
      <c r="AK540" s="275"/>
      <c r="AL540" s="275"/>
      <c r="AM540" s="275"/>
      <c r="AN540" s="275"/>
      <c r="AO540" s="275"/>
      <c r="AP540" s="275"/>
      <c r="AQ540" s="276"/>
      <c r="AR540" s="276"/>
      <c r="AS540" s="276"/>
      <c r="AT540" s="276"/>
      <c r="AU540" s="276"/>
      <c r="AV540" s="276"/>
      <c r="AW540" s="277"/>
      <c r="AX540" s="277"/>
      <c r="AY540" s="277"/>
      <c r="AZ540" s="277"/>
      <c r="BA540" s="277"/>
      <c r="BB540" s="277"/>
      <c r="BC540" s="278"/>
      <c r="BD540" s="278"/>
      <c r="BE540" s="278"/>
      <c r="BF540" s="278"/>
      <c r="BG540" s="278"/>
      <c r="BH540" s="278"/>
      <c r="BI540" s="279"/>
      <c r="BJ540" s="279"/>
      <c r="BK540" s="279"/>
      <c r="BL540" s="279"/>
      <c r="BM540" s="279"/>
      <c r="BN540" s="279"/>
      <c r="BO540" s="280"/>
      <c r="BP540" s="280"/>
      <c r="BQ540" s="280"/>
      <c r="BR540" s="280"/>
      <c r="BS540" s="280"/>
      <c r="BT540" s="280"/>
      <c r="BU540" s="281"/>
      <c r="BV540" s="281"/>
      <c r="BW540" s="281"/>
      <c r="BX540" s="281"/>
      <c r="BY540" s="281"/>
      <c r="BZ540" s="281"/>
      <c r="CA540" s="282"/>
      <c r="CB540" s="282"/>
      <c r="CC540" s="282"/>
      <c r="CD540" s="282"/>
      <c r="CE540" s="282"/>
      <c r="CF540" s="282"/>
      <c r="CG540" s="283"/>
      <c r="CH540" s="283"/>
      <c r="CI540" s="283"/>
      <c r="CJ540" s="283"/>
      <c r="CK540" s="283"/>
      <c r="CL540" s="283"/>
      <c r="CM540" s="284"/>
      <c r="CN540" s="284"/>
      <c r="CO540" s="284"/>
      <c r="CP540" s="284"/>
      <c r="CQ540" s="284"/>
      <c r="CR540" s="284"/>
      <c r="CS540" s="283"/>
      <c r="CT540" s="283"/>
      <c r="CU540" s="283"/>
      <c r="CV540" s="283"/>
      <c r="CW540" s="283"/>
      <c r="CX540" s="283"/>
      <c r="CY540" s="273"/>
      <c r="CZ540" s="285"/>
      <c r="DA540" s="286"/>
      <c r="DB540" s="287"/>
    </row>
    <row r="541" ht="15.75" customHeight="1">
      <c r="A541" s="304"/>
      <c r="B541" s="265"/>
      <c r="C541" s="266"/>
      <c r="D541" s="266"/>
      <c r="E541" s="266"/>
      <c r="F541" s="267"/>
      <c r="G541" s="267"/>
      <c r="H541" s="267"/>
      <c r="I541" s="267"/>
      <c r="J541" s="267"/>
      <c r="K541" s="267"/>
      <c r="L541" s="267"/>
      <c r="M541" s="269"/>
      <c r="N541" s="269"/>
      <c r="O541" s="269"/>
      <c r="P541" s="269"/>
      <c r="Q541" s="269"/>
      <c r="R541" s="269"/>
      <c r="S541" s="271"/>
      <c r="T541" s="271"/>
      <c r="U541" s="271"/>
      <c r="V541" s="271"/>
      <c r="W541" s="271"/>
      <c r="X541" s="271"/>
      <c r="Y541" s="273"/>
      <c r="Z541" s="273"/>
      <c r="AA541" s="273"/>
      <c r="AB541" s="273"/>
      <c r="AC541" s="273"/>
      <c r="AD541" s="273"/>
      <c r="AE541" s="274"/>
      <c r="AF541" s="274"/>
      <c r="AG541" s="274"/>
      <c r="AH541" s="274"/>
      <c r="AI541" s="274"/>
      <c r="AJ541" s="274"/>
      <c r="AK541" s="275"/>
      <c r="AL541" s="275"/>
      <c r="AM541" s="275"/>
      <c r="AN541" s="275"/>
      <c r="AO541" s="275"/>
      <c r="AP541" s="275"/>
      <c r="AQ541" s="276"/>
      <c r="AR541" s="276"/>
      <c r="AS541" s="276"/>
      <c r="AT541" s="276"/>
      <c r="AU541" s="276"/>
      <c r="AV541" s="276"/>
      <c r="AW541" s="277"/>
      <c r="AX541" s="277"/>
      <c r="AY541" s="277"/>
      <c r="AZ541" s="277"/>
      <c r="BA541" s="277"/>
      <c r="BB541" s="277"/>
      <c r="BC541" s="278"/>
      <c r="BD541" s="278"/>
      <c r="BE541" s="278"/>
      <c r="BF541" s="278"/>
      <c r="BG541" s="278"/>
      <c r="BH541" s="278"/>
      <c r="BI541" s="279"/>
      <c r="BJ541" s="279"/>
      <c r="BK541" s="279"/>
      <c r="BL541" s="279"/>
      <c r="BM541" s="279"/>
      <c r="BN541" s="279"/>
      <c r="BO541" s="280"/>
      <c r="BP541" s="280"/>
      <c r="BQ541" s="280"/>
      <c r="BR541" s="280"/>
      <c r="BS541" s="280"/>
      <c r="BT541" s="280"/>
      <c r="BU541" s="281"/>
      <c r="BV541" s="281"/>
      <c r="BW541" s="281"/>
      <c r="BX541" s="281"/>
      <c r="BY541" s="281"/>
      <c r="BZ541" s="281"/>
      <c r="CA541" s="282"/>
      <c r="CB541" s="282"/>
      <c r="CC541" s="282"/>
      <c r="CD541" s="282"/>
      <c r="CE541" s="282"/>
      <c r="CF541" s="282"/>
      <c r="CG541" s="283"/>
      <c r="CH541" s="283"/>
      <c r="CI541" s="283"/>
      <c r="CJ541" s="283"/>
      <c r="CK541" s="283"/>
      <c r="CL541" s="283"/>
      <c r="CM541" s="284"/>
      <c r="CN541" s="284"/>
      <c r="CO541" s="284"/>
      <c r="CP541" s="284"/>
      <c r="CQ541" s="284"/>
      <c r="CR541" s="284"/>
      <c r="CS541" s="283"/>
      <c r="CT541" s="283"/>
      <c r="CU541" s="283"/>
      <c r="CV541" s="283"/>
      <c r="CW541" s="283"/>
      <c r="CX541" s="283"/>
      <c r="CY541" s="273"/>
      <c r="CZ541" s="285"/>
      <c r="DA541" s="286"/>
      <c r="DB541" s="287"/>
    </row>
    <row r="542" ht="15.75" customHeight="1">
      <c r="A542" s="304"/>
      <c r="B542" s="265"/>
      <c r="C542" s="266"/>
      <c r="D542" s="266"/>
      <c r="E542" s="266"/>
      <c r="F542" s="267"/>
      <c r="G542" s="267"/>
      <c r="H542" s="267"/>
      <c r="I542" s="267"/>
      <c r="J542" s="267"/>
      <c r="K542" s="267"/>
      <c r="L542" s="267"/>
      <c r="M542" s="269"/>
      <c r="N542" s="269"/>
      <c r="O542" s="269"/>
      <c r="P542" s="269"/>
      <c r="Q542" s="269"/>
      <c r="R542" s="269"/>
      <c r="S542" s="271"/>
      <c r="T542" s="271"/>
      <c r="U542" s="271"/>
      <c r="V542" s="271"/>
      <c r="W542" s="271"/>
      <c r="X542" s="271"/>
      <c r="Y542" s="273"/>
      <c r="Z542" s="273"/>
      <c r="AA542" s="273"/>
      <c r="AB542" s="273"/>
      <c r="AC542" s="273"/>
      <c r="AD542" s="273"/>
      <c r="AE542" s="274"/>
      <c r="AF542" s="274"/>
      <c r="AG542" s="274"/>
      <c r="AH542" s="274"/>
      <c r="AI542" s="274"/>
      <c r="AJ542" s="274"/>
      <c r="AK542" s="275"/>
      <c r="AL542" s="275"/>
      <c r="AM542" s="275"/>
      <c r="AN542" s="275"/>
      <c r="AO542" s="275"/>
      <c r="AP542" s="275"/>
      <c r="AQ542" s="276"/>
      <c r="AR542" s="276"/>
      <c r="AS542" s="276"/>
      <c r="AT542" s="276"/>
      <c r="AU542" s="276"/>
      <c r="AV542" s="276"/>
      <c r="AW542" s="277"/>
      <c r="AX542" s="277"/>
      <c r="AY542" s="277"/>
      <c r="AZ542" s="277"/>
      <c r="BA542" s="277"/>
      <c r="BB542" s="277"/>
      <c r="BC542" s="278"/>
      <c r="BD542" s="278"/>
      <c r="BE542" s="278"/>
      <c r="BF542" s="278"/>
      <c r="BG542" s="278"/>
      <c r="BH542" s="278"/>
      <c r="BI542" s="279"/>
      <c r="BJ542" s="279"/>
      <c r="BK542" s="279"/>
      <c r="BL542" s="279"/>
      <c r="BM542" s="279"/>
      <c r="BN542" s="279"/>
      <c r="BO542" s="280"/>
      <c r="BP542" s="280"/>
      <c r="BQ542" s="280"/>
      <c r="BR542" s="280"/>
      <c r="BS542" s="280"/>
      <c r="BT542" s="280"/>
      <c r="BU542" s="281"/>
      <c r="BV542" s="281"/>
      <c r="BW542" s="281"/>
      <c r="BX542" s="281"/>
      <c r="BY542" s="281"/>
      <c r="BZ542" s="281"/>
      <c r="CA542" s="282"/>
      <c r="CB542" s="282"/>
      <c r="CC542" s="282"/>
      <c r="CD542" s="282"/>
      <c r="CE542" s="282"/>
      <c r="CF542" s="282"/>
      <c r="CG542" s="283"/>
      <c r="CH542" s="283"/>
      <c r="CI542" s="283"/>
      <c r="CJ542" s="283"/>
      <c r="CK542" s="283"/>
      <c r="CL542" s="283"/>
      <c r="CM542" s="284"/>
      <c r="CN542" s="284"/>
      <c r="CO542" s="284"/>
      <c r="CP542" s="284"/>
      <c r="CQ542" s="284"/>
      <c r="CR542" s="284"/>
      <c r="CS542" s="283"/>
      <c r="CT542" s="283"/>
      <c r="CU542" s="283"/>
      <c r="CV542" s="283"/>
      <c r="CW542" s="283"/>
      <c r="CX542" s="283"/>
      <c r="CY542" s="273"/>
      <c r="CZ542" s="285"/>
      <c r="DA542" s="286"/>
      <c r="DB542" s="287"/>
    </row>
    <row r="543" ht="15.75" customHeight="1">
      <c r="A543" s="304"/>
      <c r="B543" s="265"/>
      <c r="C543" s="266"/>
      <c r="D543" s="266"/>
      <c r="E543" s="266"/>
      <c r="F543" s="267"/>
      <c r="G543" s="267"/>
      <c r="H543" s="267"/>
      <c r="I543" s="267"/>
      <c r="J543" s="267"/>
      <c r="K543" s="267"/>
      <c r="L543" s="267"/>
      <c r="M543" s="269"/>
      <c r="N543" s="269"/>
      <c r="O543" s="269"/>
      <c r="P543" s="269"/>
      <c r="Q543" s="269"/>
      <c r="R543" s="269"/>
      <c r="S543" s="271"/>
      <c r="T543" s="271"/>
      <c r="U543" s="271"/>
      <c r="V543" s="271"/>
      <c r="W543" s="271"/>
      <c r="X543" s="271"/>
      <c r="Y543" s="273"/>
      <c r="Z543" s="273"/>
      <c r="AA543" s="273"/>
      <c r="AB543" s="273"/>
      <c r="AC543" s="273"/>
      <c r="AD543" s="273"/>
      <c r="AE543" s="274"/>
      <c r="AF543" s="274"/>
      <c r="AG543" s="274"/>
      <c r="AH543" s="274"/>
      <c r="AI543" s="274"/>
      <c r="AJ543" s="274"/>
      <c r="AK543" s="275"/>
      <c r="AL543" s="275"/>
      <c r="AM543" s="275"/>
      <c r="AN543" s="275"/>
      <c r="AO543" s="275"/>
      <c r="AP543" s="275"/>
      <c r="AQ543" s="276"/>
      <c r="AR543" s="276"/>
      <c r="AS543" s="276"/>
      <c r="AT543" s="276"/>
      <c r="AU543" s="276"/>
      <c r="AV543" s="276"/>
      <c r="AW543" s="277"/>
      <c r="AX543" s="277"/>
      <c r="AY543" s="277"/>
      <c r="AZ543" s="277"/>
      <c r="BA543" s="277"/>
      <c r="BB543" s="277"/>
      <c r="BC543" s="278"/>
      <c r="BD543" s="278"/>
      <c r="BE543" s="278"/>
      <c r="BF543" s="278"/>
      <c r="BG543" s="278"/>
      <c r="BH543" s="278"/>
      <c r="BI543" s="279"/>
      <c r="BJ543" s="279"/>
      <c r="BK543" s="279"/>
      <c r="BL543" s="279"/>
      <c r="BM543" s="279"/>
      <c r="BN543" s="279"/>
      <c r="BO543" s="280"/>
      <c r="BP543" s="280"/>
      <c r="BQ543" s="280"/>
      <c r="BR543" s="280"/>
      <c r="BS543" s="280"/>
      <c r="BT543" s="280"/>
      <c r="BU543" s="281"/>
      <c r="BV543" s="281"/>
      <c r="BW543" s="281"/>
      <c r="BX543" s="281"/>
      <c r="BY543" s="281"/>
      <c r="BZ543" s="281"/>
      <c r="CA543" s="282"/>
      <c r="CB543" s="282"/>
      <c r="CC543" s="282"/>
      <c r="CD543" s="282"/>
      <c r="CE543" s="282"/>
      <c r="CF543" s="282"/>
      <c r="CG543" s="283"/>
      <c r="CH543" s="283"/>
      <c r="CI543" s="283"/>
      <c r="CJ543" s="283"/>
      <c r="CK543" s="283"/>
      <c r="CL543" s="283"/>
      <c r="CM543" s="284"/>
      <c r="CN543" s="284"/>
      <c r="CO543" s="284"/>
      <c r="CP543" s="284"/>
      <c r="CQ543" s="284"/>
      <c r="CR543" s="284"/>
      <c r="CS543" s="283"/>
      <c r="CT543" s="283"/>
      <c r="CU543" s="283"/>
      <c r="CV543" s="283"/>
      <c r="CW543" s="283"/>
      <c r="CX543" s="283"/>
      <c r="CY543" s="273"/>
      <c r="CZ543" s="285"/>
      <c r="DA543" s="286"/>
      <c r="DB543" s="287"/>
    </row>
    <row r="544" ht="15.75" customHeight="1">
      <c r="A544" s="304"/>
      <c r="B544" s="265"/>
      <c r="C544" s="266"/>
      <c r="D544" s="266"/>
      <c r="E544" s="266"/>
      <c r="F544" s="267"/>
      <c r="G544" s="267"/>
      <c r="H544" s="267"/>
      <c r="I544" s="267"/>
      <c r="J544" s="267"/>
      <c r="K544" s="267"/>
      <c r="L544" s="267"/>
      <c r="M544" s="269"/>
      <c r="N544" s="269"/>
      <c r="O544" s="269"/>
      <c r="P544" s="269"/>
      <c r="Q544" s="269"/>
      <c r="R544" s="269"/>
      <c r="S544" s="271"/>
      <c r="T544" s="271"/>
      <c r="U544" s="271"/>
      <c r="V544" s="271"/>
      <c r="W544" s="271"/>
      <c r="X544" s="271"/>
      <c r="Y544" s="273"/>
      <c r="Z544" s="273"/>
      <c r="AA544" s="273"/>
      <c r="AB544" s="273"/>
      <c r="AC544" s="273"/>
      <c r="AD544" s="273"/>
      <c r="AE544" s="274"/>
      <c r="AF544" s="274"/>
      <c r="AG544" s="274"/>
      <c r="AH544" s="274"/>
      <c r="AI544" s="274"/>
      <c r="AJ544" s="274"/>
      <c r="AK544" s="275"/>
      <c r="AL544" s="275"/>
      <c r="AM544" s="275"/>
      <c r="AN544" s="275"/>
      <c r="AO544" s="275"/>
      <c r="AP544" s="275"/>
      <c r="AQ544" s="276"/>
      <c r="AR544" s="276"/>
      <c r="AS544" s="276"/>
      <c r="AT544" s="276"/>
      <c r="AU544" s="276"/>
      <c r="AV544" s="276"/>
      <c r="AW544" s="277"/>
      <c r="AX544" s="277"/>
      <c r="AY544" s="277"/>
      <c r="AZ544" s="277"/>
      <c r="BA544" s="277"/>
      <c r="BB544" s="277"/>
      <c r="BC544" s="278"/>
      <c r="BD544" s="278"/>
      <c r="BE544" s="278"/>
      <c r="BF544" s="278"/>
      <c r="BG544" s="278"/>
      <c r="BH544" s="278"/>
      <c r="BI544" s="279"/>
      <c r="BJ544" s="279"/>
      <c r="BK544" s="279"/>
      <c r="BL544" s="279"/>
      <c r="BM544" s="279"/>
      <c r="BN544" s="279"/>
      <c r="BO544" s="280"/>
      <c r="BP544" s="280"/>
      <c r="BQ544" s="280"/>
      <c r="BR544" s="280"/>
      <c r="BS544" s="280"/>
      <c r="BT544" s="280"/>
      <c r="BU544" s="281"/>
      <c r="BV544" s="281"/>
      <c r="BW544" s="281"/>
      <c r="BX544" s="281"/>
      <c r="BY544" s="281"/>
      <c r="BZ544" s="281"/>
      <c r="CA544" s="282"/>
      <c r="CB544" s="282"/>
      <c r="CC544" s="282"/>
      <c r="CD544" s="282"/>
      <c r="CE544" s="282"/>
      <c r="CF544" s="282"/>
      <c r="CG544" s="283"/>
      <c r="CH544" s="283"/>
      <c r="CI544" s="283"/>
      <c r="CJ544" s="283"/>
      <c r="CK544" s="283"/>
      <c r="CL544" s="283"/>
      <c r="CM544" s="284"/>
      <c r="CN544" s="284"/>
      <c r="CO544" s="284"/>
      <c r="CP544" s="284"/>
      <c r="CQ544" s="284"/>
      <c r="CR544" s="284"/>
      <c r="CS544" s="283"/>
      <c r="CT544" s="283"/>
      <c r="CU544" s="283"/>
      <c r="CV544" s="283"/>
      <c r="CW544" s="283"/>
      <c r="CX544" s="283"/>
      <c r="CY544" s="273"/>
      <c r="CZ544" s="285"/>
      <c r="DA544" s="286"/>
      <c r="DB544" s="287"/>
    </row>
    <row r="545" ht="15.75" customHeight="1">
      <c r="A545" s="304"/>
      <c r="B545" s="265"/>
      <c r="C545" s="266"/>
      <c r="D545" s="266"/>
      <c r="E545" s="266"/>
      <c r="F545" s="267"/>
      <c r="G545" s="267"/>
      <c r="H545" s="267"/>
      <c r="I545" s="267"/>
      <c r="J545" s="267"/>
      <c r="K545" s="267"/>
      <c r="L545" s="267"/>
      <c r="M545" s="269"/>
      <c r="N545" s="269"/>
      <c r="O545" s="269"/>
      <c r="P545" s="269"/>
      <c r="Q545" s="269"/>
      <c r="R545" s="269"/>
      <c r="S545" s="271"/>
      <c r="T545" s="271"/>
      <c r="U545" s="271"/>
      <c r="V545" s="271"/>
      <c r="W545" s="271"/>
      <c r="X545" s="271"/>
      <c r="Y545" s="273"/>
      <c r="Z545" s="273"/>
      <c r="AA545" s="273"/>
      <c r="AB545" s="273"/>
      <c r="AC545" s="273"/>
      <c r="AD545" s="273"/>
      <c r="AE545" s="274"/>
      <c r="AF545" s="274"/>
      <c r="AG545" s="274"/>
      <c r="AH545" s="274"/>
      <c r="AI545" s="274"/>
      <c r="AJ545" s="274"/>
      <c r="AK545" s="275"/>
      <c r="AL545" s="275"/>
      <c r="AM545" s="275"/>
      <c r="AN545" s="275"/>
      <c r="AO545" s="275"/>
      <c r="AP545" s="275"/>
      <c r="AQ545" s="276"/>
      <c r="AR545" s="276"/>
      <c r="AS545" s="276"/>
      <c r="AT545" s="276"/>
      <c r="AU545" s="276"/>
      <c r="AV545" s="276"/>
      <c r="AW545" s="277"/>
      <c r="AX545" s="277"/>
      <c r="AY545" s="277"/>
      <c r="AZ545" s="277"/>
      <c r="BA545" s="277"/>
      <c r="BB545" s="277"/>
      <c r="BC545" s="278"/>
      <c r="BD545" s="278"/>
      <c r="BE545" s="278"/>
      <c r="BF545" s="278"/>
      <c r="BG545" s="278"/>
      <c r="BH545" s="278"/>
      <c r="BI545" s="279"/>
      <c r="BJ545" s="279"/>
      <c r="BK545" s="279"/>
      <c r="BL545" s="279"/>
      <c r="BM545" s="279"/>
      <c r="BN545" s="279"/>
      <c r="BO545" s="280"/>
      <c r="BP545" s="280"/>
      <c r="BQ545" s="280"/>
      <c r="BR545" s="280"/>
      <c r="BS545" s="280"/>
      <c r="BT545" s="280"/>
      <c r="BU545" s="281"/>
      <c r="BV545" s="281"/>
      <c r="BW545" s="281"/>
      <c r="BX545" s="281"/>
      <c r="BY545" s="281"/>
      <c r="BZ545" s="281"/>
      <c r="CA545" s="282"/>
      <c r="CB545" s="282"/>
      <c r="CC545" s="282"/>
      <c r="CD545" s="282"/>
      <c r="CE545" s="282"/>
      <c r="CF545" s="282"/>
      <c r="CG545" s="283"/>
      <c r="CH545" s="283"/>
      <c r="CI545" s="283"/>
      <c r="CJ545" s="283"/>
      <c r="CK545" s="283"/>
      <c r="CL545" s="283"/>
      <c r="CM545" s="284"/>
      <c r="CN545" s="284"/>
      <c r="CO545" s="284"/>
      <c r="CP545" s="284"/>
      <c r="CQ545" s="284"/>
      <c r="CR545" s="284"/>
      <c r="CS545" s="283"/>
      <c r="CT545" s="283"/>
      <c r="CU545" s="283"/>
      <c r="CV545" s="283"/>
      <c r="CW545" s="283"/>
      <c r="CX545" s="283"/>
      <c r="CY545" s="273"/>
      <c r="CZ545" s="285"/>
      <c r="DA545" s="286"/>
      <c r="DB545" s="287"/>
    </row>
    <row r="546" ht="15.75" customHeight="1">
      <c r="A546" s="304"/>
      <c r="B546" s="265"/>
      <c r="C546" s="266"/>
      <c r="D546" s="266"/>
      <c r="E546" s="266"/>
      <c r="F546" s="267"/>
      <c r="G546" s="267"/>
      <c r="H546" s="267"/>
      <c r="I546" s="267"/>
      <c r="J546" s="267"/>
      <c r="K546" s="267"/>
      <c r="L546" s="267"/>
      <c r="M546" s="269"/>
      <c r="N546" s="269"/>
      <c r="O546" s="269"/>
      <c r="P546" s="269"/>
      <c r="Q546" s="269"/>
      <c r="R546" s="269"/>
      <c r="S546" s="271"/>
      <c r="T546" s="271"/>
      <c r="U546" s="271"/>
      <c r="V546" s="271"/>
      <c r="W546" s="271"/>
      <c r="X546" s="271"/>
      <c r="Y546" s="273"/>
      <c r="Z546" s="273"/>
      <c r="AA546" s="273"/>
      <c r="AB546" s="273"/>
      <c r="AC546" s="273"/>
      <c r="AD546" s="273"/>
      <c r="AE546" s="274"/>
      <c r="AF546" s="274"/>
      <c r="AG546" s="274"/>
      <c r="AH546" s="274"/>
      <c r="AI546" s="274"/>
      <c r="AJ546" s="274"/>
      <c r="AK546" s="275"/>
      <c r="AL546" s="275"/>
      <c r="AM546" s="275"/>
      <c r="AN546" s="275"/>
      <c r="AO546" s="275"/>
      <c r="AP546" s="275"/>
      <c r="AQ546" s="276"/>
      <c r="AR546" s="276"/>
      <c r="AS546" s="276"/>
      <c r="AT546" s="276"/>
      <c r="AU546" s="276"/>
      <c r="AV546" s="276"/>
      <c r="AW546" s="277"/>
      <c r="AX546" s="277"/>
      <c r="AY546" s="277"/>
      <c r="AZ546" s="277"/>
      <c r="BA546" s="277"/>
      <c r="BB546" s="277"/>
      <c r="BC546" s="278"/>
      <c r="BD546" s="278"/>
      <c r="BE546" s="278"/>
      <c r="BF546" s="278"/>
      <c r="BG546" s="278"/>
      <c r="BH546" s="278"/>
      <c r="BI546" s="279"/>
      <c r="BJ546" s="279"/>
      <c r="BK546" s="279"/>
      <c r="BL546" s="279"/>
      <c r="BM546" s="279"/>
      <c r="BN546" s="279"/>
      <c r="BO546" s="280"/>
      <c r="BP546" s="280"/>
      <c r="BQ546" s="280"/>
      <c r="BR546" s="280"/>
      <c r="BS546" s="280"/>
      <c r="BT546" s="280"/>
      <c r="BU546" s="281"/>
      <c r="BV546" s="281"/>
      <c r="BW546" s="281"/>
      <c r="BX546" s="281"/>
      <c r="BY546" s="281"/>
      <c r="BZ546" s="281"/>
      <c r="CA546" s="282"/>
      <c r="CB546" s="282"/>
      <c r="CC546" s="282"/>
      <c r="CD546" s="282"/>
      <c r="CE546" s="282"/>
      <c r="CF546" s="282"/>
      <c r="CG546" s="283"/>
      <c r="CH546" s="283"/>
      <c r="CI546" s="283"/>
      <c r="CJ546" s="283"/>
      <c r="CK546" s="283"/>
      <c r="CL546" s="283"/>
      <c r="CM546" s="284"/>
      <c r="CN546" s="284"/>
      <c r="CO546" s="284"/>
      <c r="CP546" s="284"/>
      <c r="CQ546" s="284"/>
      <c r="CR546" s="284"/>
      <c r="CS546" s="283"/>
      <c r="CT546" s="283"/>
      <c r="CU546" s="283"/>
      <c r="CV546" s="283"/>
      <c r="CW546" s="283"/>
      <c r="CX546" s="283"/>
      <c r="CY546" s="273"/>
      <c r="CZ546" s="285"/>
      <c r="DA546" s="286"/>
      <c r="DB546" s="287"/>
    </row>
    <row r="547" ht="15.75" customHeight="1">
      <c r="A547" s="304"/>
      <c r="B547" s="265"/>
      <c r="C547" s="266"/>
      <c r="D547" s="266"/>
      <c r="E547" s="266"/>
      <c r="F547" s="267"/>
      <c r="G547" s="267"/>
      <c r="H547" s="267"/>
      <c r="I547" s="267"/>
      <c r="J547" s="267"/>
      <c r="K547" s="267"/>
      <c r="L547" s="267"/>
      <c r="M547" s="269"/>
      <c r="N547" s="269"/>
      <c r="O547" s="269"/>
      <c r="P547" s="269"/>
      <c r="Q547" s="269"/>
      <c r="R547" s="269"/>
      <c r="S547" s="271"/>
      <c r="T547" s="271"/>
      <c r="U547" s="271"/>
      <c r="V547" s="271"/>
      <c r="W547" s="271"/>
      <c r="X547" s="271"/>
      <c r="Y547" s="273"/>
      <c r="Z547" s="273"/>
      <c r="AA547" s="273"/>
      <c r="AB547" s="273"/>
      <c r="AC547" s="273"/>
      <c r="AD547" s="273"/>
      <c r="AE547" s="274"/>
      <c r="AF547" s="274"/>
      <c r="AG547" s="274"/>
      <c r="AH547" s="274"/>
      <c r="AI547" s="274"/>
      <c r="AJ547" s="274"/>
      <c r="AK547" s="275"/>
      <c r="AL547" s="275"/>
      <c r="AM547" s="275"/>
      <c r="AN547" s="275"/>
      <c r="AO547" s="275"/>
      <c r="AP547" s="275"/>
      <c r="AQ547" s="276"/>
      <c r="AR547" s="276"/>
      <c r="AS547" s="276"/>
      <c r="AT547" s="276"/>
      <c r="AU547" s="276"/>
      <c r="AV547" s="276"/>
      <c r="AW547" s="277"/>
      <c r="AX547" s="277"/>
      <c r="AY547" s="277"/>
      <c r="AZ547" s="277"/>
      <c r="BA547" s="277"/>
      <c r="BB547" s="277"/>
      <c r="BC547" s="278"/>
      <c r="BD547" s="278"/>
      <c r="BE547" s="278"/>
      <c r="BF547" s="278"/>
      <c r="BG547" s="278"/>
      <c r="BH547" s="278"/>
      <c r="BI547" s="279"/>
      <c r="BJ547" s="279"/>
      <c r="BK547" s="279"/>
      <c r="BL547" s="279"/>
      <c r="BM547" s="279"/>
      <c r="BN547" s="279"/>
      <c r="BO547" s="280"/>
      <c r="BP547" s="280"/>
      <c r="BQ547" s="280"/>
      <c r="BR547" s="280"/>
      <c r="BS547" s="280"/>
      <c r="BT547" s="280"/>
      <c r="BU547" s="281"/>
      <c r="BV547" s="281"/>
      <c r="BW547" s="281"/>
      <c r="BX547" s="281"/>
      <c r="BY547" s="281"/>
      <c r="BZ547" s="281"/>
      <c r="CA547" s="282"/>
      <c r="CB547" s="282"/>
      <c r="CC547" s="282"/>
      <c r="CD547" s="282"/>
      <c r="CE547" s="282"/>
      <c r="CF547" s="282"/>
      <c r="CG547" s="283"/>
      <c r="CH547" s="283"/>
      <c r="CI547" s="283"/>
      <c r="CJ547" s="283"/>
      <c r="CK547" s="283"/>
      <c r="CL547" s="283"/>
      <c r="CM547" s="284"/>
      <c r="CN547" s="284"/>
      <c r="CO547" s="284"/>
      <c r="CP547" s="284"/>
      <c r="CQ547" s="284"/>
      <c r="CR547" s="284"/>
      <c r="CS547" s="283"/>
      <c r="CT547" s="283"/>
      <c r="CU547" s="283"/>
      <c r="CV547" s="283"/>
      <c r="CW547" s="283"/>
      <c r="CX547" s="283"/>
      <c r="CY547" s="273"/>
      <c r="CZ547" s="285"/>
      <c r="DA547" s="286"/>
      <c r="DB547" s="287"/>
    </row>
    <row r="548" ht="15.75" customHeight="1">
      <c r="A548" s="304"/>
      <c r="B548" s="265"/>
      <c r="C548" s="266"/>
      <c r="D548" s="266"/>
      <c r="E548" s="266"/>
      <c r="F548" s="267"/>
      <c r="G548" s="267"/>
      <c r="H548" s="267"/>
      <c r="I548" s="267"/>
      <c r="J548" s="267"/>
      <c r="K548" s="267"/>
      <c r="L548" s="267"/>
      <c r="M548" s="269"/>
      <c r="N548" s="269"/>
      <c r="O548" s="269"/>
      <c r="P548" s="269"/>
      <c r="Q548" s="269"/>
      <c r="R548" s="269"/>
      <c r="S548" s="271"/>
      <c r="T548" s="271"/>
      <c r="U548" s="271"/>
      <c r="V548" s="271"/>
      <c r="W548" s="271"/>
      <c r="X548" s="271"/>
      <c r="Y548" s="273"/>
      <c r="Z548" s="273"/>
      <c r="AA548" s="273"/>
      <c r="AB548" s="273"/>
      <c r="AC548" s="273"/>
      <c r="AD548" s="273"/>
      <c r="AE548" s="274"/>
      <c r="AF548" s="274"/>
      <c r="AG548" s="274"/>
      <c r="AH548" s="274"/>
      <c r="AI548" s="274"/>
      <c r="AJ548" s="274"/>
      <c r="AK548" s="275"/>
      <c r="AL548" s="275"/>
      <c r="AM548" s="275"/>
      <c r="AN548" s="275"/>
      <c r="AO548" s="275"/>
      <c r="AP548" s="275"/>
      <c r="AQ548" s="276"/>
      <c r="AR548" s="276"/>
      <c r="AS548" s="276"/>
      <c r="AT548" s="276"/>
      <c r="AU548" s="276"/>
      <c r="AV548" s="276"/>
      <c r="AW548" s="277"/>
      <c r="AX548" s="277"/>
      <c r="AY548" s="277"/>
      <c r="AZ548" s="277"/>
      <c r="BA548" s="277"/>
      <c r="BB548" s="277"/>
      <c r="BC548" s="278"/>
      <c r="BD548" s="278"/>
      <c r="BE548" s="278"/>
      <c r="BF548" s="278"/>
      <c r="BG548" s="278"/>
      <c r="BH548" s="278"/>
      <c r="BI548" s="279"/>
      <c r="BJ548" s="279"/>
      <c r="BK548" s="279"/>
      <c r="BL548" s="279"/>
      <c r="BM548" s="279"/>
      <c r="BN548" s="279"/>
      <c r="BO548" s="280"/>
      <c r="BP548" s="280"/>
      <c r="BQ548" s="280"/>
      <c r="BR548" s="280"/>
      <c r="BS548" s="280"/>
      <c r="BT548" s="280"/>
      <c r="BU548" s="281"/>
      <c r="BV548" s="281"/>
      <c r="BW548" s="281"/>
      <c r="BX548" s="281"/>
      <c r="BY548" s="281"/>
      <c r="BZ548" s="281"/>
      <c r="CA548" s="282"/>
      <c r="CB548" s="282"/>
      <c r="CC548" s="282"/>
      <c r="CD548" s="282"/>
      <c r="CE548" s="282"/>
      <c r="CF548" s="282"/>
      <c r="CG548" s="283"/>
      <c r="CH548" s="283"/>
      <c r="CI548" s="283"/>
      <c r="CJ548" s="283"/>
      <c r="CK548" s="283"/>
      <c r="CL548" s="283"/>
      <c r="CM548" s="284"/>
      <c r="CN548" s="284"/>
      <c r="CO548" s="284"/>
      <c r="CP548" s="284"/>
      <c r="CQ548" s="284"/>
      <c r="CR548" s="284"/>
      <c r="CS548" s="283"/>
      <c r="CT548" s="283"/>
      <c r="CU548" s="283"/>
      <c r="CV548" s="283"/>
      <c r="CW548" s="283"/>
      <c r="CX548" s="283"/>
      <c r="CY548" s="273"/>
      <c r="CZ548" s="285"/>
      <c r="DA548" s="286"/>
      <c r="DB548" s="287"/>
    </row>
    <row r="549" ht="15.75" customHeight="1">
      <c r="A549" s="304"/>
      <c r="B549" s="265"/>
      <c r="C549" s="266"/>
      <c r="D549" s="266"/>
      <c r="E549" s="266"/>
      <c r="F549" s="267"/>
      <c r="G549" s="267"/>
      <c r="H549" s="267"/>
      <c r="I549" s="267"/>
      <c r="J549" s="267"/>
      <c r="K549" s="267"/>
      <c r="L549" s="267"/>
      <c r="M549" s="269"/>
      <c r="N549" s="269"/>
      <c r="O549" s="269"/>
      <c r="P549" s="269"/>
      <c r="Q549" s="269"/>
      <c r="R549" s="269"/>
      <c r="S549" s="271"/>
      <c r="T549" s="271"/>
      <c r="U549" s="271"/>
      <c r="V549" s="271"/>
      <c r="W549" s="271"/>
      <c r="X549" s="271"/>
      <c r="Y549" s="273"/>
      <c r="Z549" s="273"/>
      <c r="AA549" s="273"/>
      <c r="AB549" s="273"/>
      <c r="AC549" s="273"/>
      <c r="AD549" s="273"/>
      <c r="AE549" s="274"/>
      <c r="AF549" s="274"/>
      <c r="AG549" s="274"/>
      <c r="AH549" s="274"/>
      <c r="AI549" s="274"/>
      <c r="AJ549" s="274"/>
      <c r="AK549" s="275"/>
      <c r="AL549" s="275"/>
      <c r="AM549" s="275"/>
      <c r="AN549" s="275"/>
      <c r="AO549" s="275"/>
      <c r="AP549" s="275"/>
      <c r="AQ549" s="276"/>
      <c r="AR549" s="276"/>
      <c r="AS549" s="276"/>
      <c r="AT549" s="276"/>
      <c r="AU549" s="276"/>
      <c r="AV549" s="276"/>
      <c r="AW549" s="277"/>
      <c r="AX549" s="277"/>
      <c r="AY549" s="277"/>
      <c r="AZ549" s="277"/>
      <c r="BA549" s="277"/>
      <c r="BB549" s="277"/>
      <c r="BC549" s="278"/>
      <c r="BD549" s="278"/>
      <c r="BE549" s="278"/>
      <c r="BF549" s="278"/>
      <c r="BG549" s="278"/>
      <c r="BH549" s="278"/>
      <c r="BI549" s="279"/>
      <c r="BJ549" s="279"/>
      <c r="BK549" s="279"/>
      <c r="BL549" s="279"/>
      <c r="BM549" s="279"/>
      <c r="BN549" s="279"/>
      <c r="BO549" s="280"/>
      <c r="BP549" s="280"/>
      <c r="BQ549" s="280"/>
      <c r="BR549" s="280"/>
      <c r="BS549" s="280"/>
      <c r="BT549" s="280"/>
      <c r="BU549" s="281"/>
      <c r="BV549" s="281"/>
      <c r="BW549" s="281"/>
      <c r="BX549" s="281"/>
      <c r="BY549" s="281"/>
      <c r="BZ549" s="281"/>
      <c r="CA549" s="282"/>
      <c r="CB549" s="282"/>
      <c r="CC549" s="282"/>
      <c r="CD549" s="282"/>
      <c r="CE549" s="282"/>
      <c r="CF549" s="282"/>
      <c r="CG549" s="283"/>
      <c r="CH549" s="283"/>
      <c r="CI549" s="283"/>
      <c r="CJ549" s="283"/>
      <c r="CK549" s="283"/>
      <c r="CL549" s="283"/>
      <c r="CM549" s="284"/>
      <c r="CN549" s="284"/>
      <c r="CO549" s="284"/>
      <c r="CP549" s="284"/>
      <c r="CQ549" s="284"/>
      <c r="CR549" s="284"/>
      <c r="CS549" s="283"/>
      <c r="CT549" s="283"/>
      <c r="CU549" s="283"/>
      <c r="CV549" s="283"/>
      <c r="CW549" s="283"/>
      <c r="CX549" s="283"/>
      <c r="CY549" s="273"/>
      <c r="CZ549" s="285"/>
      <c r="DA549" s="286"/>
      <c r="DB549" s="287"/>
    </row>
    <row r="550" ht="15.75" customHeight="1">
      <c r="A550" s="304"/>
      <c r="B550" s="265"/>
      <c r="C550" s="266"/>
      <c r="D550" s="266"/>
      <c r="E550" s="266"/>
      <c r="F550" s="267"/>
      <c r="G550" s="267"/>
      <c r="H550" s="267"/>
      <c r="I550" s="267"/>
      <c r="J550" s="267"/>
      <c r="K550" s="267"/>
      <c r="L550" s="267"/>
      <c r="M550" s="269"/>
      <c r="N550" s="269"/>
      <c r="O550" s="269"/>
      <c r="P550" s="269"/>
      <c r="Q550" s="269"/>
      <c r="R550" s="269"/>
      <c r="S550" s="271"/>
      <c r="T550" s="271"/>
      <c r="U550" s="271"/>
      <c r="V550" s="271"/>
      <c r="W550" s="271"/>
      <c r="X550" s="271"/>
      <c r="Y550" s="273"/>
      <c r="Z550" s="273"/>
      <c r="AA550" s="273"/>
      <c r="AB550" s="273"/>
      <c r="AC550" s="273"/>
      <c r="AD550" s="273"/>
      <c r="AE550" s="274"/>
      <c r="AF550" s="274"/>
      <c r="AG550" s="274"/>
      <c r="AH550" s="274"/>
      <c r="AI550" s="274"/>
      <c r="AJ550" s="274"/>
      <c r="AK550" s="275"/>
      <c r="AL550" s="275"/>
      <c r="AM550" s="275"/>
      <c r="AN550" s="275"/>
      <c r="AO550" s="275"/>
      <c r="AP550" s="275"/>
      <c r="AQ550" s="276"/>
      <c r="AR550" s="276"/>
      <c r="AS550" s="276"/>
      <c r="AT550" s="276"/>
      <c r="AU550" s="276"/>
      <c r="AV550" s="276"/>
      <c r="AW550" s="277"/>
      <c r="AX550" s="277"/>
      <c r="AY550" s="277"/>
      <c r="AZ550" s="277"/>
      <c r="BA550" s="277"/>
      <c r="BB550" s="277"/>
      <c r="BC550" s="278"/>
      <c r="BD550" s="278"/>
      <c r="BE550" s="278"/>
      <c r="BF550" s="278"/>
      <c r="BG550" s="278"/>
      <c r="BH550" s="278"/>
      <c r="BI550" s="279"/>
      <c r="BJ550" s="279"/>
      <c r="BK550" s="279"/>
      <c r="BL550" s="279"/>
      <c r="BM550" s="279"/>
      <c r="BN550" s="279"/>
      <c r="BO550" s="280"/>
      <c r="BP550" s="280"/>
      <c r="BQ550" s="280"/>
      <c r="BR550" s="280"/>
      <c r="BS550" s="280"/>
      <c r="BT550" s="280"/>
      <c r="BU550" s="281"/>
      <c r="BV550" s="281"/>
      <c r="BW550" s="281"/>
      <c r="BX550" s="281"/>
      <c r="BY550" s="281"/>
      <c r="BZ550" s="281"/>
      <c r="CA550" s="282"/>
      <c r="CB550" s="282"/>
      <c r="CC550" s="282"/>
      <c r="CD550" s="282"/>
      <c r="CE550" s="282"/>
      <c r="CF550" s="282"/>
      <c r="CG550" s="283"/>
      <c r="CH550" s="283"/>
      <c r="CI550" s="283"/>
      <c r="CJ550" s="283"/>
      <c r="CK550" s="283"/>
      <c r="CL550" s="283"/>
      <c r="CM550" s="284"/>
      <c r="CN550" s="284"/>
      <c r="CO550" s="284"/>
      <c r="CP550" s="284"/>
      <c r="CQ550" s="284"/>
      <c r="CR550" s="284"/>
      <c r="CS550" s="283"/>
      <c r="CT550" s="283"/>
      <c r="CU550" s="283"/>
      <c r="CV550" s="283"/>
      <c r="CW550" s="283"/>
      <c r="CX550" s="283"/>
      <c r="CY550" s="273"/>
      <c r="CZ550" s="285"/>
      <c r="DA550" s="286"/>
      <c r="DB550" s="287"/>
    </row>
    <row r="551" ht="15.75" customHeight="1">
      <c r="A551" s="304"/>
      <c r="B551" s="265"/>
      <c r="C551" s="266"/>
      <c r="D551" s="266"/>
      <c r="E551" s="266"/>
      <c r="F551" s="267"/>
      <c r="G551" s="267"/>
      <c r="H551" s="267"/>
      <c r="I551" s="267"/>
      <c r="J551" s="267"/>
      <c r="K551" s="267"/>
      <c r="L551" s="267"/>
      <c r="M551" s="269"/>
      <c r="N551" s="269"/>
      <c r="O551" s="269"/>
      <c r="P551" s="269"/>
      <c r="Q551" s="269"/>
      <c r="R551" s="269"/>
      <c r="S551" s="271"/>
      <c r="T551" s="271"/>
      <c r="U551" s="271"/>
      <c r="V551" s="271"/>
      <c r="W551" s="271"/>
      <c r="X551" s="271"/>
      <c r="Y551" s="273"/>
      <c r="Z551" s="273"/>
      <c r="AA551" s="273"/>
      <c r="AB551" s="273"/>
      <c r="AC551" s="273"/>
      <c r="AD551" s="273"/>
      <c r="AE551" s="274"/>
      <c r="AF551" s="274"/>
      <c r="AG551" s="274"/>
      <c r="AH551" s="274"/>
      <c r="AI551" s="274"/>
      <c r="AJ551" s="274"/>
      <c r="AK551" s="275"/>
      <c r="AL551" s="275"/>
      <c r="AM551" s="275"/>
      <c r="AN551" s="275"/>
      <c r="AO551" s="275"/>
      <c r="AP551" s="275"/>
      <c r="AQ551" s="276"/>
      <c r="AR551" s="276"/>
      <c r="AS551" s="276"/>
      <c r="AT551" s="276"/>
      <c r="AU551" s="276"/>
      <c r="AV551" s="276"/>
      <c r="AW551" s="277"/>
      <c r="AX551" s="277"/>
      <c r="AY551" s="277"/>
      <c r="AZ551" s="277"/>
      <c r="BA551" s="277"/>
      <c r="BB551" s="277"/>
      <c r="BC551" s="278"/>
      <c r="BD551" s="278"/>
      <c r="BE551" s="278"/>
      <c r="BF551" s="278"/>
      <c r="BG551" s="278"/>
      <c r="BH551" s="278"/>
      <c r="BI551" s="279"/>
      <c r="BJ551" s="279"/>
      <c r="BK551" s="279"/>
      <c r="BL551" s="279"/>
      <c r="BM551" s="279"/>
      <c r="BN551" s="279"/>
      <c r="BO551" s="280"/>
      <c r="BP551" s="280"/>
      <c r="BQ551" s="280"/>
      <c r="BR551" s="280"/>
      <c r="BS551" s="280"/>
      <c r="BT551" s="280"/>
      <c r="BU551" s="281"/>
      <c r="BV551" s="281"/>
      <c r="BW551" s="281"/>
      <c r="BX551" s="281"/>
      <c r="BY551" s="281"/>
      <c r="BZ551" s="281"/>
      <c r="CA551" s="282"/>
      <c r="CB551" s="282"/>
      <c r="CC551" s="282"/>
      <c r="CD551" s="282"/>
      <c r="CE551" s="282"/>
      <c r="CF551" s="282"/>
      <c r="CG551" s="283"/>
      <c r="CH551" s="283"/>
      <c r="CI551" s="283"/>
      <c r="CJ551" s="283"/>
      <c r="CK551" s="283"/>
      <c r="CL551" s="283"/>
      <c r="CM551" s="284"/>
      <c r="CN551" s="284"/>
      <c r="CO551" s="284"/>
      <c r="CP551" s="284"/>
      <c r="CQ551" s="284"/>
      <c r="CR551" s="284"/>
      <c r="CS551" s="283"/>
      <c r="CT551" s="283"/>
      <c r="CU551" s="283"/>
      <c r="CV551" s="283"/>
      <c r="CW551" s="283"/>
      <c r="CX551" s="283"/>
      <c r="CY551" s="273"/>
      <c r="CZ551" s="285"/>
      <c r="DA551" s="286"/>
      <c r="DB551" s="287"/>
    </row>
    <row r="552" ht="15.75" customHeight="1">
      <c r="A552" s="304"/>
      <c r="B552" s="265"/>
      <c r="C552" s="266"/>
      <c r="D552" s="266"/>
      <c r="E552" s="266"/>
      <c r="F552" s="267"/>
      <c r="G552" s="267"/>
      <c r="H552" s="267"/>
      <c r="I552" s="267"/>
      <c r="J552" s="267"/>
      <c r="K552" s="267"/>
      <c r="L552" s="267"/>
      <c r="M552" s="269"/>
      <c r="N552" s="269"/>
      <c r="O552" s="269"/>
      <c r="P552" s="269"/>
      <c r="Q552" s="269"/>
      <c r="R552" s="269"/>
      <c r="S552" s="271"/>
      <c r="T552" s="271"/>
      <c r="U552" s="271"/>
      <c r="V552" s="271"/>
      <c r="W552" s="271"/>
      <c r="X552" s="271"/>
      <c r="Y552" s="273"/>
      <c r="Z552" s="273"/>
      <c r="AA552" s="273"/>
      <c r="AB552" s="273"/>
      <c r="AC552" s="273"/>
      <c r="AD552" s="273"/>
      <c r="AE552" s="274"/>
      <c r="AF552" s="274"/>
      <c r="AG552" s="274"/>
      <c r="AH552" s="274"/>
      <c r="AI552" s="274"/>
      <c r="AJ552" s="274"/>
      <c r="AK552" s="275"/>
      <c r="AL552" s="275"/>
      <c r="AM552" s="275"/>
      <c r="AN552" s="275"/>
      <c r="AO552" s="275"/>
      <c r="AP552" s="275"/>
      <c r="AQ552" s="276"/>
      <c r="AR552" s="276"/>
      <c r="AS552" s="276"/>
      <c r="AT552" s="276"/>
      <c r="AU552" s="276"/>
      <c r="AV552" s="276"/>
      <c r="AW552" s="277"/>
      <c r="AX552" s="277"/>
      <c r="AY552" s="277"/>
      <c r="AZ552" s="277"/>
      <c r="BA552" s="277"/>
      <c r="BB552" s="277"/>
      <c r="BC552" s="278"/>
      <c r="BD552" s="278"/>
      <c r="BE552" s="278"/>
      <c r="BF552" s="278"/>
      <c r="BG552" s="278"/>
      <c r="BH552" s="278"/>
      <c r="BI552" s="279"/>
      <c r="BJ552" s="279"/>
      <c r="BK552" s="279"/>
      <c r="BL552" s="279"/>
      <c r="BM552" s="279"/>
      <c r="BN552" s="279"/>
      <c r="BO552" s="280"/>
      <c r="BP552" s="280"/>
      <c r="BQ552" s="280"/>
      <c r="BR552" s="280"/>
      <c r="BS552" s="280"/>
      <c r="BT552" s="280"/>
      <c r="BU552" s="281"/>
      <c r="BV552" s="281"/>
      <c r="BW552" s="281"/>
      <c r="BX552" s="281"/>
      <c r="BY552" s="281"/>
      <c r="BZ552" s="281"/>
      <c r="CA552" s="282"/>
      <c r="CB552" s="282"/>
      <c r="CC552" s="282"/>
      <c r="CD552" s="282"/>
      <c r="CE552" s="282"/>
      <c r="CF552" s="282"/>
      <c r="CG552" s="283"/>
      <c r="CH552" s="283"/>
      <c r="CI552" s="283"/>
      <c r="CJ552" s="283"/>
      <c r="CK552" s="283"/>
      <c r="CL552" s="283"/>
      <c r="CM552" s="284"/>
      <c r="CN552" s="284"/>
      <c r="CO552" s="284"/>
      <c r="CP552" s="284"/>
      <c r="CQ552" s="284"/>
      <c r="CR552" s="284"/>
      <c r="CS552" s="283"/>
      <c r="CT552" s="283"/>
      <c r="CU552" s="283"/>
      <c r="CV552" s="283"/>
      <c r="CW552" s="283"/>
      <c r="CX552" s="283"/>
      <c r="CY552" s="273"/>
      <c r="CZ552" s="285"/>
      <c r="DA552" s="286"/>
      <c r="DB552" s="287"/>
    </row>
    <row r="553" ht="15.75" customHeight="1">
      <c r="A553" s="304"/>
      <c r="B553" s="265"/>
      <c r="C553" s="266"/>
      <c r="D553" s="266"/>
      <c r="E553" s="266"/>
      <c r="F553" s="267"/>
      <c r="G553" s="267"/>
      <c r="H553" s="267"/>
      <c r="I553" s="267"/>
      <c r="J553" s="267"/>
      <c r="K553" s="267"/>
      <c r="L553" s="267"/>
      <c r="M553" s="269"/>
      <c r="N553" s="269"/>
      <c r="O553" s="269"/>
      <c r="P553" s="269"/>
      <c r="Q553" s="269"/>
      <c r="R553" s="269"/>
      <c r="S553" s="271"/>
      <c r="T553" s="271"/>
      <c r="U553" s="271"/>
      <c r="V553" s="271"/>
      <c r="W553" s="271"/>
      <c r="X553" s="271"/>
      <c r="Y553" s="273"/>
      <c r="Z553" s="273"/>
      <c r="AA553" s="273"/>
      <c r="AB553" s="273"/>
      <c r="AC553" s="273"/>
      <c r="AD553" s="273"/>
      <c r="AE553" s="274"/>
      <c r="AF553" s="274"/>
      <c r="AG553" s="274"/>
      <c r="AH553" s="274"/>
      <c r="AI553" s="274"/>
      <c r="AJ553" s="274"/>
      <c r="AK553" s="275"/>
      <c r="AL553" s="275"/>
      <c r="AM553" s="275"/>
      <c r="AN553" s="275"/>
      <c r="AO553" s="275"/>
      <c r="AP553" s="275"/>
      <c r="AQ553" s="276"/>
      <c r="AR553" s="276"/>
      <c r="AS553" s="276"/>
      <c r="AT553" s="276"/>
      <c r="AU553" s="276"/>
      <c r="AV553" s="276"/>
      <c r="AW553" s="277"/>
      <c r="AX553" s="277"/>
      <c r="AY553" s="277"/>
      <c r="AZ553" s="277"/>
      <c r="BA553" s="277"/>
      <c r="BB553" s="277"/>
      <c r="BC553" s="278"/>
      <c r="BD553" s="278"/>
      <c r="BE553" s="278"/>
      <c r="BF553" s="278"/>
      <c r="BG553" s="278"/>
      <c r="BH553" s="278"/>
      <c r="BI553" s="279"/>
      <c r="BJ553" s="279"/>
      <c r="BK553" s="279"/>
      <c r="BL553" s="279"/>
      <c r="BM553" s="279"/>
      <c r="BN553" s="279"/>
      <c r="BO553" s="280"/>
      <c r="BP553" s="280"/>
      <c r="BQ553" s="280"/>
      <c r="BR553" s="280"/>
      <c r="BS553" s="280"/>
      <c r="BT553" s="280"/>
      <c r="BU553" s="281"/>
      <c r="BV553" s="281"/>
      <c r="BW553" s="281"/>
      <c r="BX553" s="281"/>
      <c r="BY553" s="281"/>
      <c r="BZ553" s="281"/>
      <c r="CA553" s="282"/>
      <c r="CB553" s="282"/>
      <c r="CC553" s="282"/>
      <c r="CD553" s="282"/>
      <c r="CE553" s="282"/>
      <c r="CF553" s="282"/>
      <c r="CG553" s="283"/>
      <c r="CH553" s="283"/>
      <c r="CI553" s="283"/>
      <c r="CJ553" s="283"/>
      <c r="CK553" s="283"/>
      <c r="CL553" s="283"/>
      <c r="CM553" s="284"/>
      <c r="CN553" s="284"/>
      <c r="CO553" s="284"/>
      <c r="CP553" s="284"/>
      <c r="CQ553" s="284"/>
      <c r="CR553" s="284"/>
      <c r="CS553" s="283"/>
      <c r="CT553" s="283"/>
      <c r="CU553" s="283"/>
      <c r="CV553" s="283"/>
      <c r="CW553" s="283"/>
      <c r="CX553" s="283"/>
      <c r="CY553" s="273"/>
      <c r="CZ553" s="285"/>
      <c r="DA553" s="286"/>
      <c r="DB553" s="287"/>
    </row>
    <row r="554" ht="15.75" customHeight="1">
      <c r="A554" s="304"/>
      <c r="B554" s="265"/>
      <c r="C554" s="266"/>
      <c r="D554" s="266"/>
      <c r="E554" s="266"/>
      <c r="F554" s="267"/>
      <c r="G554" s="267"/>
      <c r="H554" s="267"/>
      <c r="I554" s="267"/>
      <c r="J554" s="267"/>
      <c r="K554" s="267"/>
      <c r="L554" s="267"/>
      <c r="M554" s="269"/>
      <c r="N554" s="269"/>
      <c r="O554" s="269"/>
      <c r="P554" s="269"/>
      <c r="Q554" s="269"/>
      <c r="R554" s="269"/>
      <c r="S554" s="271"/>
      <c r="T554" s="271"/>
      <c r="U554" s="271"/>
      <c r="V554" s="271"/>
      <c r="W554" s="271"/>
      <c r="X554" s="271"/>
      <c r="Y554" s="273"/>
      <c r="Z554" s="273"/>
      <c r="AA554" s="273"/>
      <c r="AB554" s="273"/>
      <c r="AC554" s="273"/>
      <c r="AD554" s="273"/>
      <c r="AE554" s="274"/>
      <c r="AF554" s="274"/>
      <c r="AG554" s="274"/>
      <c r="AH554" s="274"/>
      <c r="AI554" s="274"/>
      <c r="AJ554" s="274"/>
      <c r="AK554" s="275"/>
      <c r="AL554" s="275"/>
      <c r="AM554" s="275"/>
      <c r="AN554" s="275"/>
      <c r="AO554" s="275"/>
      <c r="AP554" s="275"/>
      <c r="AQ554" s="276"/>
      <c r="AR554" s="276"/>
      <c r="AS554" s="276"/>
      <c r="AT554" s="276"/>
      <c r="AU554" s="276"/>
      <c r="AV554" s="276"/>
      <c r="AW554" s="277"/>
      <c r="AX554" s="277"/>
      <c r="AY554" s="277"/>
      <c r="AZ554" s="277"/>
      <c r="BA554" s="277"/>
      <c r="BB554" s="277"/>
      <c r="BC554" s="278"/>
      <c r="BD554" s="278"/>
      <c r="BE554" s="278"/>
      <c r="BF554" s="278"/>
      <c r="BG554" s="278"/>
      <c r="BH554" s="278"/>
      <c r="BI554" s="279"/>
      <c r="BJ554" s="279"/>
      <c r="BK554" s="279"/>
      <c r="BL554" s="279"/>
      <c r="BM554" s="279"/>
      <c r="BN554" s="279"/>
      <c r="BO554" s="280"/>
      <c r="BP554" s="280"/>
      <c r="BQ554" s="280"/>
      <c r="BR554" s="280"/>
      <c r="BS554" s="280"/>
      <c r="BT554" s="280"/>
      <c r="BU554" s="281"/>
      <c r="BV554" s="281"/>
      <c r="BW554" s="281"/>
      <c r="BX554" s="281"/>
      <c r="BY554" s="281"/>
      <c r="BZ554" s="281"/>
      <c r="CA554" s="282"/>
      <c r="CB554" s="282"/>
      <c r="CC554" s="282"/>
      <c r="CD554" s="282"/>
      <c r="CE554" s="282"/>
      <c r="CF554" s="282"/>
      <c r="CG554" s="283"/>
      <c r="CH554" s="283"/>
      <c r="CI554" s="283"/>
      <c r="CJ554" s="283"/>
      <c r="CK554" s="283"/>
      <c r="CL554" s="283"/>
      <c r="CM554" s="284"/>
      <c r="CN554" s="284"/>
      <c r="CO554" s="284"/>
      <c r="CP554" s="284"/>
      <c r="CQ554" s="284"/>
      <c r="CR554" s="284"/>
      <c r="CS554" s="283"/>
      <c r="CT554" s="283"/>
      <c r="CU554" s="283"/>
      <c r="CV554" s="283"/>
      <c r="CW554" s="283"/>
      <c r="CX554" s="283"/>
      <c r="CY554" s="273"/>
      <c r="CZ554" s="285"/>
      <c r="DA554" s="286"/>
      <c r="DB554" s="287"/>
    </row>
    <row r="555" ht="15.75" customHeight="1">
      <c r="A555" s="304"/>
      <c r="B555" s="265"/>
      <c r="C555" s="266"/>
      <c r="D555" s="266"/>
      <c r="E555" s="266"/>
      <c r="F555" s="267"/>
      <c r="G555" s="267"/>
      <c r="H555" s="267"/>
      <c r="I555" s="267"/>
      <c r="J555" s="267"/>
      <c r="K555" s="267"/>
      <c r="L555" s="267"/>
      <c r="M555" s="269"/>
      <c r="N555" s="269"/>
      <c r="O555" s="269"/>
      <c r="P555" s="269"/>
      <c r="Q555" s="269"/>
      <c r="R555" s="269"/>
      <c r="S555" s="271"/>
      <c r="T555" s="271"/>
      <c r="U555" s="271"/>
      <c r="V555" s="271"/>
      <c r="W555" s="271"/>
      <c r="X555" s="271"/>
      <c r="Y555" s="273"/>
      <c r="Z555" s="273"/>
      <c r="AA555" s="273"/>
      <c r="AB555" s="273"/>
      <c r="AC555" s="273"/>
      <c r="AD555" s="273"/>
      <c r="AE555" s="274"/>
      <c r="AF555" s="274"/>
      <c r="AG555" s="274"/>
      <c r="AH555" s="274"/>
      <c r="AI555" s="274"/>
      <c r="AJ555" s="274"/>
      <c r="AK555" s="275"/>
      <c r="AL555" s="275"/>
      <c r="AM555" s="275"/>
      <c r="AN555" s="275"/>
      <c r="AO555" s="275"/>
      <c r="AP555" s="275"/>
      <c r="AQ555" s="276"/>
      <c r="AR555" s="276"/>
      <c r="AS555" s="276"/>
      <c r="AT555" s="276"/>
      <c r="AU555" s="276"/>
      <c r="AV555" s="276"/>
      <c r="AW555" s="277"/>
      <c r="AX555" s="277"/>
      <c r="AY555" s="277"/>
      <c r="AZ555" s="277"/>
      <c r="BA555" s="277"/>
      <c r="BB555" s="277"/>
      <c r="BC555" s="278"/>
      <c r="BD555" s="278"/>
      <c r="BE555" s="278"/>
      <c r="BF555" s="278"/>
      <c r="BG555" s="278"/>
      <c r="BH555" s="278"/>
      <c r="BI555" s="279"/>
      <c r="BJ555" s="279"/>
      <c r="BK555" s="279"/>
      <c r="BL555" s="279"/>
      <c r="BM555" s="279"/>
      <c r="BN555" s="279"/>
      <c r="BO555" s="280"/>
      <c r="BP555" s="280"/>
      <c r="BQ555" s="280"/>
      <c r="BR555" s="280"/>
      <c r="BS555" s="280"/>
      <c r="BT555" s="280"/>
      <c r="BU555" s="281"/>
      <c r="BV555" s="281"/>
      <c r="BW555" s="281"/>
      <c r="BX555" s="281"/>
      <c r="BY555" s="281"/>
      <c r="BZ555" s="281"/>
      <c r="CA555" s="282"/>
      <c r="CB555" s="282"/>
      <c r="CC555" s="282"/>
      <c r="CD555" s="282"/>
      <c r="CE555" s="282"/>
      <c r="CF555" s="282"/>
      <c r="CG555" s="283"/>
      <c r="CH555" s="283"/>
      <c r="CI555" s="283"/>
      <c r="CJ555" s="283"/>
      <c r="CK555" s="283"/>
      <c r="CL555" s="283"/>
      <c r="CM555" s="284"/>
      <c r="CN555" s="284"/>
      <c r="CO555" s="284"/>
      <c r="CP555" s="284"/>
      <c r="CQ555" s="284"/>
      <c r="CR555" s="284"/>
      <c r="CS555" s="283"/>
      <c r="CT555" s="283"/>
      <c r="CU555" s="283"/>
      <c r="CV555" s="283"/>
      <c r="CW555" s="283"/>
      <c r="CX555" s="283"/>
      <c r="CY555" s="273"/>
      <c r="CZ555" s="285"/>
      <c r="DA555" s="286"/>
      <c r="DB555" s="287"/>
    </row>
    <row r="556" ht="15.75" customHeight="1">
      <c r="A556" s="304"/>
      <c r="B556" s="265"/>
      <c r="C556" s="266"/>
      <c r="D556" s="266"/>
      <c r="E556" s="266"/>
      <c r="F556" s="267"/>
      <c r="G556" s="267"/>
      <c r="H556" s="267"/>
      <c r="I556" s="267"/>
      <c r="J556" s="267"/>
      <c r="K556" s="267"/>
      <c r="L556" s="267"/>
      <c r="M556" s="269"/>
      <c r="N556" s="269"/>
      <c r="O556" s="269"/>
      <c r="P556" s="269"/>
      <c r="Q556" s="269"/>
      <c r="R556" s="269"/>
      <c r="S556" s="271"/>
      <c r="T556" s="271"/>
      <c r="U556" s="271"/>
      <c r="V556" s="271"/>
      <c r="W556" s="271"/>
      <c r="X556" s="271"/>
      <c r="Y556" s="273"/>
      <c r="Z556" s="273"/>
      <c r="AA556" s="273"/>
      <c r="AB556" s="273"/>
      <c r="AC556" s="273"/>
      <c r="AD556" s="273"/>
      <c r="AE556" s="274"/>
      <c r="AF556" s="274"/>
      <c r="AG556" s="274"/>
      <c r="AH556" s="274"/>
      <c r="AI556" s="274"/>
      <c r="AJ556" s="274"/>
      <c r="AK556" s="275"/>
      <c r="AL556" s="275"/>
      <c r="AM556" s="275"/>
      <c r="AN556" s="275"/>
      <c r="AO556" s="275"/>
      <c r="AP556" s="275"/>
      <c r="AQ556" s="276"/>
      <c r="AR556" s="276"/>
      <c r="AS556" s="276"/>
      <c r="AT556" s="276"/>
      <c r="AU556" s="276"/>
      <c r="AV556" s="276"/>
      <c r="AW556" s="277"/>
      <c r="AX556" s="277"/>
      <c r="AY556" s="277"/>
      <c r="AZ556" s="277"/>
      <c r="BA556" s="277"/>
      <c r="BB556" s="277"/>
      <c r="BC556" s="278"/>
      <c r="BD556" s="278"/>
      <c r="BE556" s="278"/>
      <c r="BF556" s="278"/>
      <c r="BG556" s="278"/>
      <c r="BH556" s="278"/>
      <c r="BI556" s="279"/>
      <c r="BJ556" s="279"/>
      <c r="BK556" s="279"/>
      <c r="BL556" s="279"/>
      <c r="BM556" s="279"/>
      <c r="BN556" s="279"/>
      <c r="BO556" s="280"/>
      <c r="BP556" s="280"/>
      <c r="BQ556" s="280"/>
      <c r="BR556" s="280"/>
      <c r="BS556" s="280"/>
      <c r="BT556" s="280"/>
      <c r="BU556" s="281"/>
      <c r="BV556" s="281"/>
      <c r="BW556" s="281"/>
      <c r="BX556" s="281"/>
      <c r="BY556" s="281"/>
      <c r="BZ556" s="281"/>
      <c r="CA556" s="282"/>
      <c r="CB556" s="282"/>
      <c r="CC556" s="282"/>
      <c r="CD556" s="282"/>
      <c r="CE556" s="282"/>
      <c r="CF556" s="282"/>
      <c r="CG556" s="283"/>
      <c r="CH556" s="283"/>
      <c r="CI556" s="283"/>
      <c r="CJ556" s="283"/>
      <c r="CK556" s="283"/>
      <c r="CL556" s="283"/>
      <c r="CM556" s="284"/>
      <c r="CN556" s="284"/>
      <c r="CO556" s="284"/>
      <c r="CP556" s="284"/>
      <c r="CQ556" s="284"/>
      <c r="CR556" s="284"/>
      <c r="CS556" s="283"/>
      <c r="CT556" s="283"/>
      <c r="CU556" s="283"/>
      <c r="CV556" s="283"/>
      <c r="CW556" s="283"/>
      <c r="CX556" s="283"/>
      <c r="CY556" s="273"/>
      <c r="CZ556" s="285"/>
      <c r="DA556" s="286"/>
      <c r="DB556" s="287"/>
    </row>
    <row r="557" ht="15.75" customHeight="1">
      <c r="A557" s="304"/>
      <c r="B557" s="265"/>
      <c r="C557" s="266"/>
      <c r="D557" s="266"/>
      <c r="E557" s="266"/>
      <c r="F557" s="267"/>
      <c r="G557" s="267"/>
      <c r="H557" s="267"/>
      <c r="I557" s="267"/>
      <c r="J557" s="267"/>
      <c r="K557" s="267"/>
      <c r="L557" s="267"/>
      <c r="M557" s="269"/>
      <c r="N557" s="269"/>
      <c r="O557" s="269"/>
      <c r="P557" s="269"/>
      <c r="Q557" s="269"/>
      <c r="R557" s="269"/>
      <c r="S557" s="271"/>
      <c r="T557" s="271"/>
      <c r="U557" s="271"/>
      <c r="V557" s="271"/>
      <c r="W557" s="271"/>
      <c r="X557" s="271"/>
      <c r="Y557" s="273"/>
      <c r="Z557" s="273"/>
      <c r="AA557" s="273"/>
      <c r="AB557" s="273"/>
      <c r="AC557" s="273"/>
      <c r="AD557" s="273"/>
      <c r="AE557" s="274"/>
      <c r="AF557" s="274"/>
      <c r="AG557" s="274"/>
      <c r="AH557" s="274"/>
      <c r="AI557" s="274"/>
      <c r="AJ557" s="274"/>
      <c r="AK557" s="275"/>
      <c r="AL557" s="275"/>
      <c r="AM557" s="275"/>
      <c r="AN557" s="275"/>
      <c r="AO557" s="275"/>
      <c r="AP557" s="275"/>
      <c r="AQ557" s="276"/>
      <c r="AR557" s="276"/>
      <c r="AS557" s="276"/>
      <c r="AT557" s="276"/>
      <c r="AU557" s="276"/>
      <c r="AV557" s="276"/>
      <c r="AW557" s="277"/>
      <c r="AX557" s="277"/>
      <c r="AY557" s="277"/>
      <c r="AZ557" s="277"/>
      <c r="BA557" s="277"/>
      <c r="BB557" s="277"/>
      <c r="BC557" s="278"/>
      <c r="BD557" s="278"/>
      <c r="BE557" s="278"/>
      <c r="BF557" s="278"/>
      <c r="BG557" s="278"/>
      <c r="BH557" s="278"/>
      <c r="BI557" s="279"/>
      <c r="BJ557" s="279"/>
      <c r="BK557" s="279"/>
      <c r="BL557" s="279"/>
      <c r="BM557" s="279"/>
      <c r="BN557" s="279"/>
      <c r="BO557" s="280"/>
      <c r="BP557" s="280"/>
      <c r="BQ557" s="280"/>
      <c r="BR557" s="280"/>
      <c r="BS557" s="280"/>
      <c r="BT557" s="280"/>
      <c r="BU557" s="281"/>
      <c r="BV557" s="281"/>
      <c r="BW557" s="281"/>
      <c r="BX557" s="281"/>
      <c r="BY557" s="281"/>
      <c r="BZ557" s="281"/>
      <c r="CA557" s="282"/>
      <c r="CB557" s="282"/>
      <c r="CC557" s="282"/>
      <c r="CD557" s="282"/>
      <c r="CE557" s="282"/>
      <c r="CF557" s="282"/>
      <c r="CG557" s="283"/>
      <c r="CH557" s="283"/>
      <c r="CI557" s="283"/>
      <c r="CJ557" s="283"/>
      <c r="CK557" s="283"/>
      <c r="CL557" s="283"/>
      <c r="CM557" s="284"/>
      <c r="CN557" s="284"/>
      <c r="CO557" s="284"/>
      <c r="CP557" s="284"/>
      <c r="CQ557" s="284"/>
      <c r="CR557" s="284"/>
      <c r="CS557" s="283"/>
      <c r="CT557" s="283"/>
      <c r="CU557" s="283"/>
      <c r="CV557" s="283"/>
      <c r="CW557" s="283"/>
      <c r="CX557" s="283"/>
      <c r="CY557" s="273"/>
      <c r="CZ557" s="285"/>
      <c r="DA557" s="286"/>
      <c r="DB557" s="287"/>
    </row>
    <row r="558" ht="15.75" customHeight="1">
      <c r="A558" s="304"/>
      <c r="B558" s="265"/>
      <c r="C558" s="266"/>
      <c r="D558" s="266"/>
      <c r="E558" s="266"/>
      <c r="F558" s="267"/>
      <c r="G558" s="267"/>
      <c r="H558" s="267"/>
      <c r="I558" s="267"/>
      <c r="J558" s="267"/>
      <c r="K558" s="267"/>
      <c r="L558" s="267"/>
      <c r="M558" s="269"/>
      <c r="N558" s="269"/>
      <c r="O558" s="269"/>
      <c r="P558" s="269"/>
      <c r="Q558" s="269"/>
      <c r="R558" s="269"/>
      <c r="S558" s="271"/>
      <c r="T558" s="271"/>
      <c r="U558" s="271"/>
      <c r="V558" s="271"/>
      <c r="W558" s="271"/>
      <c r="X558" s="271"/>
      <c r="Y558" s="273"/>
      <c r="Z558" s="273"/>
      <c r="AA558" s="273"/>
      <c r="AB558" s="273"/>
      <c r="AC558" s="273"/>
      <c r="AD558" s="273"/>
      <c r="AE558" s="274"/>
      <c r="AF558" s="274"/>
      <c r="AG558" s="274"/>
      <c r="AH558" s="274"/>
      <c r="AI558" s="274"/>
      <c r="AJ558" s="274"/>
      <c r="AK558" s="275"/>
      <c r="AL558" s="275"/>
      <c r="AM558" s="275"/>
      <c r="AN558" s="275"/>
      <c r="AO558" s="275"/>
      <c r="AP558" s="275"/>
      <c r="AQ558" s="276"/>
      <c r="AR558" s="276"/>
      <c r="AS558" s="276"/>
      <c r="AT558" s="276"/>
      <c r="AU558" s="276"/>
      <c r="AV558" s="276"/>
      <c r="AW558" s="277"/>
      <c r="AX558" s="277"/>
      <c r="AY558" s="277"/>
      <c r="AZ558" s="277"/>
      <c r="BA558" s="277"/>
      <c r="BB558" s="277"/>
      <c r="BC558" s="278"/>
      <c r="BD558" s="278"/>
      <c r="BE558" s="278"/>
      <c r="BF558" s="278"/>
      <c r="BG558" s="278"/>
      <c r="BH558" s="278"/>
      <c r="BI558" s="279"/>
      <c r="BJ558" s="279"/>
      <c r="BK558" s="279"/>
      <c r="BL558" s="279"/>
      <c r="BM558" s="279"/>
      <c r="BN558" s="279"/>
      <c r="BO558" s="280"/>
      <c r="BP558" s="280"/>
      <c r="BQ558" s="280"/>
      <c r="BR558" s="280"/>
      <c r="BS558" s="280"/>
      <c r="BT558" s="280"/>
      <c r="BU558" s="281"/>
      <c r="BV558" s="281"/>
      <c r="BW558" s="281"/>
      <c r="BX558" s="281"/>
      <c r="BY558" s="281"/>
      <c r="BZ558" s="281"/>
      <c r="CA558" s="282"/>
      <c r="CB558" s="282"/>
      <c r="CC558" s="282"/>
      <c r="CD558" s="282"/>
      <c r="CE558" s="282"/>
      <c r="CF558" s="282"/>
      <c r="CG558" s="283"/>
      <c r="CH558" s="283"/>
      <c r="CI558" s="283"/>
      <c r="CJ558" s="283"/>
      <c r="CK558" s="283"/>
      <c r="CL558" s="283"/>
      <c r="CM558" s="284"/>
      <c r="CN558" s="284"/>
      <c r="CO558" s="284"/>
      <c r="CP558" s="284"/>
      <c r="CQ558" s="284"/>
      <c r="CR558" s="284"/>
      <c r="CS558" s="283"/>
      <c r="CT558" s="283"/>
      <c r="CU558" s="283"/>
      <c r="CV558" s="283"/>
      <c r="CW558" s="283"/>
      <c r="CX558" s="283"/>
      <c r="CY558" s="273"/>
      <c r="CZ558" s="285"/>
      <c r="DA558" s="286"/>
      <c r="DB558" s="287"/>
    </row>
    <row r="559" ht="15.75" customHeight="1">
      <c r="A559" s="304"/>
      <c r="B559" s="265"/>
      <c r="C559" s="266"/>
      <c r="D559" s="266"/>
      <c r="E559" s="266"/>
      <c r="F559" s="267"/>
      <c r="G559" s="267"/>
      <c r="H559" s="267"/>
      <c r="I559" s="267"/>
      <c r="J559" s="267"/>
      <c r="K559" s="267"/>
      <c r="L559" s="267"/>
      <c r="M559" s="269"/>
      <c r="N559" s="269"/>
      <c r="O559" s="269"/>
      <c r="P559" s="269"/>
      <c r="Q559" s="269"/>
      <c r="R559" s="269"/>
      <c r="S559" s="271"/>
      <c r="T559" s="271"/>
      <c r="U559" s="271"/>
      <c r="V559" s="271"/>
      <c r="W559" s="271"/>
      <c r="X559" s="271"/>
      <c r="Y559" s="273"/>
      <c r="Z559" s="273"/>
      <c r="AA559" s="273"/>
      <c r="AB559" s="273"/>
      <c r="AC559" s="273"/>
      <c r="AD559" s="273"/>
      <c r="AE559" s="274"/>
      <c r="AF559" s="274"/>
      <c r="AG559" s="274"/>
      <c r="AH559" s="274"/>
      <c r="AI559" s="274"/>
      <c r="AJ559" s="274"/>
      <c r="AK559" s="275"/>
      <c r="AL559" s="275"/>
      <c r="AM559" s="275"/>
      <c r="AN559" s="275"/>
      <c r="AO559" s="275"/>
      <c r="AP559" s="275"/>
      <c r="AQ559" s="276"/>
      <c r="AR559" s="276"/>
      <c r="AS559" s="276"/>
      <c r="AT559" s="276"/>
      <c r="AU559" s="276"/>
      <c r="AV559" s="276"/>
      <c r="AW559" s="277"/>
      <c r="AX559" s="277"/>
      <c r="AY559" s="277"/>
      <c r="AZ559" s="277"/>
      <c r="BA559" s="277"/>
      <c r="BB559" s="277"/>
      <c r="BC559" s="278"/>
      <c r="BD559" s="278"/>
      <c r="BE559" s="278"/>
      <c r="BF559" s="278"/>
      <c r="BG559" s="278"/>
      <c r="BH559" s="278"/>
      <c r="BI559" s="279"/>
      <c r="BJ559" s="279"/>
      <c r="BK559" s="279"/>
      <c r="BL559" s="279"/>
      <c r="BM559" s="279"/>
      <c r="BN559" s="279"/>
      <c r="BO559" s="280"/>
      <c r="BP559" s="280"/>
      <c r="BQ559" s="280"/>
      <c r="BR559" s="280"/>
      <c r="BS559" s="280"/>
      <c r="BT559" s="280"/>
      <c r="BU559" s="281"/>
      <c r="BV559" s="281"/>
      <c r="BW559" s="281"/>
      <c r="BX559" s="281"/>
      <c r="BY559" s="281"/>
      <c r="BZ559" s="281"/>
      <c r="CA559" s="282"/>
      <c r="CB559" s="282"/>
      <c r="CC559" s="282"/>
      <c r="CD559" s="282"/>
      <c r="CE559" s="282"/>
      <c r="CF559" s="282"/>
      <c r="CG559" s="283"/>
      <c r="CH559" s="283"/>
      <c r="CI559" s="283"/>
      <c r="CJ559" s="283"/>
      <c r="CK559" s="283"/>
      <c r="CL559" s="283"/>
      <c r="CM559" s="284"/>
      <c r="CN559" s="284"/>
      <c r="CO559" s="284"/>
      <c r="CP559" s="284"/>
      <c r="CQ559" s="284"/>
      <c r="CR559" s="284"/>
      <c r="CS559" s="283"/>
      <c r="CT559" s="283"/>
      <c r="CU559" s="283"/>
      <c r="CV559" s="283"/>
      <c r="CW559" s="283"/>
      <c r="CX559" s="283"/>
      <c r="CY559" s="273"/>
      <c r="CZ559" s="285"/>
      <c r="DA559" s="286"/>
      <c r="DB559" s="287"/>
    </row>
    <row r="560" ht="15.75" customHeight="1">
      <c r="A560" s="304"/>
      <c r="B560" s="265"/>
      <c r="C560" s="266"/>
      <c r="D560" s="266"/>
      <c r="E560" s="266"/>
      <c r="F560" s="267"/>
      <c r="G560" s="267"/>
      <c r="H560" s="267"/>
      <c r="I560" s="267"/>
      <c r="J560" s="267"/>
      <c r="K560" s="267"/>
      <c r="L560" s="267"/>
      <c r="M560" s="269"/>
      <c r="N560" s="269"/>
      <c r="O560" s="269"/>
      <c r="P560" s="269"/>
      <c r="Q560" s="269"/>
      <c r="R560" s="269"/>
      <c r="S560" s="271"/>
      <c r="T560" s="271"/>
      <c r="U560" s="271"/>
      <c r="V560" s="271"/>
      <c r="W560" s="271"/>
      <c r="X560" s="271"/>
      <c r="Y560" s="273"/>
      <c r="Z560" s="273"/>
      <c r="AA560" s="273"/>
      <c r="AB560" s="273"/>
      <c r="AC560" s="273"/>
      <c r="AD560" s="273"/>
      <c r="AE560" s="274"/>
      <c r="AF560" s="274"/>
      <c r="AG560" s="274"/>
      <c r="AH560" s="274"/>
      <c r="AI560" s="274"/>
      <c r="AJ560" s="274"/>
      <c r="AK560" s="275"/>
      <c r="AL560" s="275"/>
      <c r="AM560" s="275"/>
      <c r="AN560" s="275"/>
      <c r="AO560" s="275"/>
      <c r="AP560" s="275"/>
      <c r="AQ560" s="276"/>
      <c r="AR560" s="276"/>
      <c r="AS560" s="276"/>
      <c r="AT560" s="276"/>
      <c r="AU560" s="276"/>
      <c r="AV560" s="276"/>
      <c r="AW560" s="277"/>
      <c r="AX560" s="277"/>
      <c r="AY560" s="277"/>
      <c r="AZ560" s="277"/>
      <c r="BA560" s="277"/>
      <c r="BB560" s="277"/>
      <c r="BC560" s="278"/>
      <c r="BD560" s="278"/>
      <c r="BE560" s="278"/>
      <c r="BF560" s="278"/>
      <c r="BG560" s="278"/>
      <c r="BH560" s="278"/>
      <c r="BI560" s="279"/>
      <c r="BJ560" s="279"/>
      <c r="BK560" s="279"/>
      <c r="BL560" s="279"/>
      <c r="BM560" s="279"/>
      <c r="BN560" s="279"/>
      <c r="BO560" s="280"/>
      <c r="BP560" s="280"/>
      <c r="BQ560" s="280"/>
      <c r="BR560" s="280"/>
      <c r="BS560" s="280"/>
      <c r="BT560" s="280"/>
      <c r="BU560" s="281"/>
      <c r="BV560" s="281"/>
      <c r="BW560" s="281"/>
      <c r="BX560" s="281"/>
      <c r="BY560" s="281"/>
      <c r="BZ560" s="281"/>
      <c r="CA560" s="282"/>
      <c r="CB560" s="282"/>
      <c r="CC560" s="282"/>
      <c r="CD560" s="282"/>
      <c r="CE560" s="282"/>
      <c r="CF560" s="282"/>
      <c r="CG560" s="283"/>
      <c r="CH560" s="283"/>
      <c r="CI560" s="283"/>
      <c r="CJ560" s="283"/>
      <c r="CK560" s="283"/>
      <c r="CL560" s="283"/>
      <c r="CM560" s="284"/>
      <c r="CN560" s="284"/>
      <c r="CO560" s="284"/>
      <c r="CP560" s="284"/>
      <c r="CQ560" s="284"/>
      <c r="CR560" s="284"/>
      <c r="CS560" s="283"/>
      <c r="CT560" s="283"/>
      <c r="CU560" s="283"/>
      <c r="CV560" s="283"/>
      <c r="CW560" s="283"/>
      <c r="CX560" s="283"/>
      <c r="CY560" s="273"/>
      <c r="CZ560" s="285"/>
      <c r="DA560" s="286"/>
      <c r="DB560" s="287"/>
    </row>
    <row r="561" ht="15.75" customHeight="1">
      <c r="A561" s="304"/>
      <c r="B561" s="265"/>
      <c r="C561" s="266"/>
      <c r="D561" s="266"/>
      <c r="E561" s="266"/>
      <c r="F561" s="267"/>
      <c r="G561" s="267"/>
      <c r="H561" s="267"/>
      <c r="I561" s="267"/>
      <c r="J561" s="267"/>
      <c r="K561" s="267"/>
      <c r="L561" s="267"/>
      <c r="M561" s="269"/>
      <c r="N561" s="269"/>
      <c r="O561" s="269"/>
      <c r="P561" s="269"/>
      <c r="Q561" s="269"/>
      <c r="R561" s="269"/>
      <c r="S561" s="271"/>
      <c r="T561" s="271"/>
      <c r="U561" s="271"/>
      <c r="V561" s="271"/>
      <c r="W561" s="271"/>
      <c r="X561" s="271"/>
      <c r="Y561" s="273"/>
      <c r="Z561" s="273"/>
      <c r="AA561" s="273"/>
      <c r="AB561" s="273"/>
      <c r="AC561" s="273"/>
      <c r="AD561" s="273"/>
      <c r="AE561" s="274"/>
      <c r="AF561" s="274"/>
      <c r="AG561" s="274"/>
      <c r="AH561" s="274"/>
      <c r="AI561" s="274"/>
      <c r="AJ561" s="274"/>
      <c r="AK561" s="275"/>
      <c r="AL561" s="275"/>
      <c r="AM561" s="275"/>
      <c r="AN561" s="275"/>
      <c r="AO561" s="275"/>
      <c r="AP561" s="275"/>
      <c r="AQ561" s="276"/>
      <c r="AR561" s="276"/>
      <c r="AS561" s="276"/>
      <c r="AT561" s="276"/>
      <c r="AU561" s="276"/>
      <c r="AV561" s="276"/>
      <c r="AW561" s="277"/>
      <c r="AX561" s="277"/>
      <c r="AY561" s="277"/>
      <c r="AZ561" s="277"/>
      <c r="BA561" s="277"/>
      <c r="BB561" s="277"/>
      <c r="BC561" s="278"/>
      <c r="BD561" s="278"/>
      <c r="BE561" s="278"/>
      <c r="BF561" s="278"/>
      <c r="BG561" s="278"/>
      <c r="BH561" s="278"/>
      <c r="BI561" s="279"/>
      <c r="BJ561" s="279"/>
      <c r="BK561" s="279"/>
      <c r="BL561" s="279"/>
      <c r="BM561" s="279"/>
      <c r="BN561" s="279"/>
      <c r="BO561" s="280"/>
      <c r="BP561" s="280"/>
      <c r="BQ561" s="280"/>
      <c r="BR561" s="280"/>
      <c r="BS561" s="280"/>
      <c r="BT561" s="280"/>
      <c r="BU561" s="281"/>
      <c r="BV561" s="281"/>
      <c r="BW561" s="281"/>
      <c r="BX561" s="281"/>
      <c r="BY561" s="281"/>
      <c r="BZ561" s="281"/>
      <c r="CA561" s="282"/>
      <c r="CB561" s="282"/>
      <c r="CC561" s="282"/>
      <c r="CD561" s="282"/>
      <c r="CE561" s="282"/>
      <c r="CF561" s="282"/>
      <c r="CG561" s="283"/>
      <c r="CH561" s="283"/>
      <c r="CI561" s="283"/>
      <c r="CJ561" s="283"/>
      <c r="CK561" s="283"/>
      <c r="CL561" s="283"/>
      <c r="CM561" s="284"/>
      <c r="CN561" s="284"/>
      <c r="CO561" s="284"/>
      <c r="CP561" s="284"/>
      <c r="CQ561" s="284"/>
      <c r="CR561" s="284"/>
      <c r="CS561" s="283"/>
      <c r="CT561" s="283"/>
      <c r="CU561" s="283"/>
      <c r="CV561" s="283"/>
      <c r="CW561" s="283"/>
      <c r="CX561" s="283"/>
      <c r="CY561" s="273"/>
      <c r="CZ561" s="285"/>
      <c r="DA561" s="286"/>
      <c r="DB561" s="287"/>
    </row>
    <row r="562" ht="15.75" customHeight="1">
      <c r="A562" s="304"/>
      <c r="B562" s="265"/>
      <c r="C562" s="266"/>
      <c r="D562" s="266"/>
      <c r="E562" s="266"/>
      <c r="F562" s="267"/>
      <c r="G562" s="267"/>
      <c r="H562" s="267"/>
      <c r="I562" s="267"/>
      <c r="J562" s="267"/>
      <c r="K562" s="267"/>
      <c r="L562" s="267"/>
      <c r="M562" s="269"/>
      <c r="N562" s="269"/>
      <c r="O562" s="269"/>
      <c r="P562" s="269"/>
      <c r="Q562" s="269"/>
      <c r="R562" s="269"/>
      <c r="S562" s="271"/>
      <c r="T562" s="271"/>
      <c r="U562" s="271"/>
      <c r="V562" s="271"/>
      <c r="W562" s="271"/>
      <c r="X562" s="271"/>
      <c r="Y562" s="273"/>
      <c r="Z562" s="273"/>
      <c r="AA562" s="273"/>
      <c r="AB562" s="273"/>
      <c r="AC562" s="273"/>
      <c r="AD562" s="273"/>
      <c r="AE562" s="274"/>
      <c r="AF562" s="274"/>
      <c r="AG562" s="274"/>
      <c r="AH562" s="274"/>
      <c r="AI562" s="274"/>
      <c r="AJ562" s="274"/>
      <c r="AK562" s="275"/>
      <c r="AL562" s="275"/>
      <c r="AM562" s="275"/>
      <c r="AN562" s="275"/>
      <c r="AO562" s="275"/>
      <c r="AP562" s="275"/>
      <c r="AQ562" s="276"/>
      <c r="AR562" s="276"/>
      <c r="AS562" s="276"/>
      <c r="AT562" s="276"/>
      <c r="AU562" s="276"/>
      <c r="AV562" s="276"/>
      <c r="AW562" s="277"/>
      <c r="AX562" s="277"/>
      <c r="AY562" s="277"/>
      <c r="AZ562" s="277"/>
      <c r="BA562" s="277"/>
      <c r="BB562" s="277"/>
      <c r="BC562" s="278"/>
      <c r="BD562" s="278"/>
      <c r="BE562" s="278"/>
      <c r="BF562" s="278"/>
      <c r="BG562" s="278"/>
      <c r="BH562" s="278"/>
      <c r="BI562" s="279"/>
      <c r="BJ562" s="279"/>
      <c r="BK562" s="279"/>
      <c r="BL562" s="279"/>
      <c r="BM562" s="279"/>
      <c r="BN562" s="279"/>
      <c r="BO562" s="280"/>
      <c r="BP562" s="280"/>
      <c r="BQ562" s="280"/>
      <c r="BR562" s="280"/>
      <c r="BS562" s="280"/>
      <c r="BT562" s="280"/>
      <c r="BU562" s="281"/>
      <c r="BV562" s="281"/>
      <c r="BW562" s="281"/>
      <c r="BX562" s="281"/>
      <c r="BY562" s="281"/>
      <c r="BZ562" s="281"/>
      <c r="CA562" s="282"/>
      <c r="CB562" s="282"/>
      <c r="CC562" s="282"/>
      <c r="CD562" s="282"/>
      <c r="CE562" s="282"/>
      <c r="CF562" s="282"/>
      <c r="CG562" s="283"/>
      <c r="CH562" s="283"/>
      <c r="CI562" s="283"/>
      <c r="CJ562" s="283"/>
      <c r="CK562" s="283"/>
      <c r="CL562" s="283"/>
      <c r="CM562" s="284"/>
      <c r="CN562" s="284"/>
      <c r="CO562" s="284"/>
      <c r="CP562" s="284"/>
      <c r="CQ562" s="284"/>
      <c r="CR562" s="284"/>
      <c r="CS562" s="283"/>
      <c r="CT562" s="283"/>
      <c r="CU562" s="283"/>
      <c r="CV562" s="283"/>
      <c r="CW562" s="283"/>
      <c r="CX562" s="283"/>
      <c r="CY562" s="273"/>
      <c r="CZ562" s="285"/>
      <c r="DA562" s="286"/>
      <c r="DB562" s="287"/>
    </row>
    <row r="563" ht="15.75" customHeight="1">
      <c r="A563" s="304"/>
      <c r="B563" s="265"/>
      <c r="C563" s="266"/>
      <c r="D563" s="266"/>
      <c r="E563" s="266"/>
      <c r="F563" s="267"/>
      <c r="G563" s="267"/>
      <c r="H563" s="267"/>
      <c r="I563" s="267"/>
      <c r="J563" s="267"/>
      <c r="K563" s="267"/>
      <c r="L563" s="267"/>
      <c r="M563" s="269"/>
      <c r="N563" s="269"/>
      <c r="O563" s="269"/>
      <c r="P563" s="269"/>
      <c r="Q563" s="269"/>
      <c r="R563" s="269"/>
      <c r="S563" s="271"/>
      <c r="T563" s="271"/>
      <c r="U563" s="271"/>
      <c r="V563" s="271"/>
      <c r="W563" s="271"/>
      <c r="X563" s="271"/>
      <c r="Y563" s="273"/>
      <c r="Z563" s="273"/>
      <c r="AA563" s="273"/>
      <c r="AB563" s="273"/>
      <c r="AC563" s="273"/>
      <c r="AD563" s="273"/>
      <c r="AE563" s="274"/>
      <c r="AF563" s="274"/>
      <c r="AG563" s="274"/>
      <c r="AH563" s="274"/>
      <c r="AI563" s="274"/>
      <c r="AJ563" s="274"/>
      <c r="AK563" s="275"/>
      <c r="AL563" s="275"/>
      <c r="AM563" s="275"/>
      <c r="AN563" s="275"/>
      <c r="AO563" s="275"/>
      <c r="AP563" s="275"/>
      <c r="AQ563" s="276"/>
      <c r="AR563" s="276"/>
      <c r="AS563" s="276"/>
      <c r="AT563" s="276"/>
      <c r="AU563" s="276"/>
      <c r="AV563" s="276"/>
      <c r="AW563" s="277"/>
      <c r="AX563" s="277"/>
      <c r="AY563" s="277"/>
      <c r="AZ563" s="277"/>
      <c r="BA563" s="277"/>
      <c r="BB563" s="277"/>
      <c r="BC563" s="278"/>
      <c r="BD563" s="278"/>
      <c r="BE563" s="278"/>
      <c r="BF563" s="278"/>
      <c r="BG563" s="278"/>
      <c r="BH563" s="278"/>
      <c r="BI563" s="279"/>
      <c r="BJ563" s="279"/>
      <c r="BK563" s="279"/>
      <c r="BL563" s="279"/>
      <c r="BM563" s="279"/>
      <c r="BN563" s="279"/>
      <c r="BO563" s="280"/>
      <c r="BP563" s="280"/>
      <c r="BQ563" s="280"/>
      <c r="BR563" s="280"/>
      <c r="BS563" s="280"/>
      <c r="BT563" s="280"/>
      <c r="BU563" s="281"/>
      <c r="BV563" s="281"/>
      <c r="BW563" s="281"/>
      <c r="BX563" s="281"/>
      <c r="BY563" s="281"/>
      <c r="BZ563" s="281"/>
      <c r="CA563" s="282"/>
      <c r="CB563" s="282"/>
      <c r="CC563" s="282"/>
      <c r="CD563" s="282"/>
      <c r="CE563" s="282"/>
      <c r="CF563" s="282"/>
      <c r="CG563" s="283"/>
      <c r="CH563" s="283"/>
      <c r="CI563" s="283"/>
      <c r="CJ563" s="283"/>
      <c r="CK563" s="283"/>
      <c r="CL563" s="283"/>
      <c r="CM563" s="284"/>
      <c r="CN563" s="284"/>
      <c r="CO563" s="284"/>
      <c r="CP563" s="284"/>
      <c r="CQ563" s="284"/>
      <c r="CR563" s="284"/>
      <c r="CS563" s="283"/>
      <c r="CT563" s="283"/>
      <c r="CU563" s="283"/>
      <c r="CV563" s="283"/>
      <c r="CW563" s="283"/>
      <c r="CX563" s="283"/>
      <c r="CY563" s="273"/>
      <c r="CZ563" s="285"/>
      <c r="DA563" s="286"/>
      <c r="DB563" s="287"/>
    </row>
    <row r="564" ht="15.75" customHeight="1">
      <c r="A564" s="304"/>
      <c r="B564" s="265"/>
      <c r="C564" s="266"/>
      <c r="D564" s="266"/>
      <c r="E564" s="266"/>
      <c r="F564" s="267"/>
      <c r="G564" s="267"/>
      <c r="H564" s="267"/>
      <c r="I564" s="267"/>
      <c r="J564" s="267"/>
      <c r="K564" s="267"/>
      <c r="L564" s="267"/>
      <c r="M564" s="269"/>
      <c r="N564" s="269"/>
      <c r="O564" s="269"/>
      <c r="P564" s="269"/>
      <c r="Q564" s="269"/>
      <c r="R564" s="269"/>
      <c r="S564" s="271"/>
      <c r="T564" s="271"/>
      <c r="U564" s="271"/>
      <c r="V564" s="271"/>
      <c r="W564" s="271"/>
      <c r="X564" s="271"/>
      <c r="Y564" s="273"/>
      <c r="Z564" s="273"/>
      <c r="AA564" s="273"/>
      <c r="AB564" s="273"/>
      <c r="AC564" s="273"/>
      <c r="AD564" s="273"/>
      <c r="AE564" s="274"/>
      <c r="AF564" s="274"/>
      <c r="AG564" s="274"/>
      <c r="AH564" s="274"/>
      <c r="AI564" s="274"/>
      <c r="AJ564" s="274"/>
      <c r="AK564" s="275"/>
      <c r="AL564" s="275"/>
      <c r="AM564" s="275"/>
      <c r="AN564" s="275"/>
      <c r="AO564" s="275"/>
      <c r="AP564" s="275"/>
      <c r="AQ564" s="276"/>
      <c r="AR564" s="276"/>
      <c r="AS564" s="276"/>
      <c r="AT564" s="276"/>
      <c r="AU564" s="276"/>
      <c r="AV564" s="276"/>
      <c r="AW564" s="277"/>
      <c r="AX564" s="277"/>
      <c r="AY564" s="277"/>
      <c r="AZ564" s="277"/>
      <c r="BA564" s="277"/>
      <c r="BB564" s="277"/>
      <c r="BC564" s="278"/>
      <c r="BD564" s="278"/>
      <c r="BE564" s="278"/>
      <c r="BF564" s="278"/>
      <c r="BG564" s="278"/>
      <c r="BH564" s="278"/>
      <c r="BI564" s="279"/>
      <c r="BJ564" s="279"/>
      <c r="BK564" s="279"/>
      <c r="BL564" s="279"/>
      <c r="BM564" s="279"/>
      <c r="BN564" s="279"/>
      <c r="BO564" s="280"/>
      <c r="BP564" s="280"/>
      <c r="BQ564" s="280"/>
      <c r="BR564" s="280"/>
      <c r="BS564" s="280"/>
      <c r="BT564" s="280"/>
      <c r="BU564" s="281"/>
      <c r="BV564" s="281"/>
      <c r="BW564" s="281"/>
      <c r="BX564" s="281"/>
      <c r="BY564" s="281"/>
      <c r="BZ564" s="281"/>
      <c r="CA564" s="282"/>
      <c r="CB564" s="282"/>
      <c r="CC564" s="282"/>
      <c r="CD564" s="282"/>
      <c r="CE564" s="282"/>
      <c r="CF564" s="282"/>
      <c r="CG564" s="283"/>
      <c r="CH564" s="283"/>
      <c r="CI564" s="283"/>
      <c r="CJ564" s="283"/>
      <c r="CK564" s="283"/>
      <c r="CL564" s="283"/>
      <c r="CM564" s="284"/>
      <c r="CN564" s="284"/>
      <c r="CO564" s="284"/>
      <c r="CP564" s="284"/>
      <c r="CQ564" s="284"/>
      <c r="CR564" s="284"/>
      <c r="CS564" s="283"/>
      <c r="CT564" s="283"/>
      <c r="CU564" s="283"/>
      <c r="CV564" s="283"/>
      <c r="CW564" s="283"/>
      <c r="CX564" s="283"/>
      <c r="CY564" s="273"/>
      <c r="CZ564" s="285"/>
      <c r="DA564" s="286"/>
      <c r="DB564" s="287"/>
    </row>
    <row r="565" ht="15.75" customHeight="1">
      <c r="A565" s="304"/>
      <c r="B565" s="265"/>
      <c r="C565" s="266"/>
      <c r="D565" s="266"/>
      <c r="E565" s="266"/>
      <c r="F565" s="267"/>
      <c r="G565" s="267"/>
      <c r="H565" s="267"/>
      <c r="I565" s="267"/>
      <c r="J565" s="267"/>
      <c r="K565" s="267"/>
      <c r="L565" s="267"/>
      <c r="M565" s="269"/>
      <c r="N565" s="269"/>
      <c r="O565" s="269"/>
      <c r="P565" s="269"/>
      <c r="Q565" s="269"/>
      <c r="R565" s="269"/>
      <c r="S565" s="271"/>
      <c r="T565" s="271"/>
      <c r="U565" s="271"/>
      <c r="V565" s="271"/>
      <c r="W565" s="271"/>
      <c r="X565" s="271"/>
      <c r="Y565" s="273"/>
      <c r="Z565" s="273"/>
      <c r="AA565" s="273"/>
      <c r="AB565" s="273"/>
      <c r="AC565" s="273"/>
      <c r="AD565" s="273"/>
      <c r="AE565" s="274"/>
      <c r="AF565" s="274"/>
      <c r="AG565" s="274"/>
      <c r="AH565" s="274"/>
      <c r="AI565" s="274"/>
      <c r="AJ565" s="274"/>
      <c r="AK565" s="275"/>
      <c r="AL565" s="275"/>
      <c r="AM565" s="275"/>
      <c r="AN565" s="275"/>
      <c r="AO565" s="275"/>
      <c r="AP565" s="275"/>
      <c r="AQ565" s="276"/>
      <c r="AR565" s="276"/>
      <c r="AS565" s="276"/>
      <c r="AT565" s="276"/>
      <c r="AU565" s="276"/>
      <c r="AV565" s="276"/>
      <c r="AW565" s="277"/>
      <c r="AX565" s="277"/>
      <c r="AY565" s="277"/>
      <c r="AZ565" s="277"/>
      <c r="BA565" s="277"/>
      <c r="BB565" s="277"/>
      <c r="BC565" s="278"/>
      <c r="BD565" s="278"/>
      <c r="BE565" s="278"/>
      <c r="BF565" s="278"/>
      <c r="BG565" s="278"/>
      <c r="BH565" s="278"/>
      <c r="BI565" s="279"/>
      <c r="BJ565" s="279"/>
      <c r="BK565" s="279"/>
      <c r="BL565" s="279"/>
      <c r="BM565" s="279"/>
      <c r="BN565" s="279"/>
      <c r="BO565" s="280"/>
      <c r="BP565" s="280"/>
      <c r="BQ565" s="280"/>
      <c r="BR565" s="280"/>
      <c r="BS565" s="280"/>
      <c r="BT565" s="280"/>
      <c r="BU565" s="281"/>
      <c r="BV565" s="281"/>
      <c r="BW565" s="281"/>
      <c r="BX565" s="281"/>
      <c r="BY565" s="281"/>
      <c r="BZ565" s="281"/>
      <c r="CA565" s="282"/>
      <c r="CB565" s="282"/>
      <c r="CC565" s="282"/>
      <c r="CD565" s="282"/>
      <c r="CE565" s="282"/>
      <c r="CF565" s="282"/>
      <c r="CG565" s="283"/>
      <c r="CH565" s="283"/>
      <c r="CI565" s="283"/>
      <c r="CJ565" s="283"/>
      <c r="CK565" s="283"/>
      <c r="CL565" s="283"/>
      <c r="CM565" s="284"/>
      <c r="CN565" s="284"/>
      <c r="CO565" s="284"/>
      <c r="CP565" s="284"/>
      <c r="CQ565" s="284"/>
      <c r="CR565" s="284"/>
      <c r="CS565" s="283"/>
      <c r="CT565" s="283"/>
      <c r="CU565" s="283"/>
      <c r="CV565" s="283"/>
      <c r="CW565" s="283"/>
      <c r="CX565" s="283"/>
      <c r="CY565" s="273"/>
      <c r="CZ565" s="285"/>
      <c r="DA565" s="286"/>
      <c r="DB565" s="287"/>
    </row>
    <row r="566" ht="15.75" customHeight="1">
      <c r="A566" s="304"/>
      <c r="B566" s="265"/>
      <c r="C566" s="266"/>
      <c r="D566" s="266"/>
      <c r="E566" s="266"/>
      <c r="F566" s="267"/>
      <c r="G566" s="267"/>
      <c r="H566" s="267"/>
      <c r="I566" s="267"/>
      <c r="J566" s="267"/>
      <c r="K566" s="267"/>
      <c r="L566" s="267"/>
      <c r="M566" s="269"/>
      <c r="N566" s="269"/>
      <c r="O566" s="269"/>
      <c r="P566" s="269"/>
      <c r="Q566" s="269"/>
      <c r="R566" s="269"/>
      <c r="S566" s="271"/>
      <c r="T566" s="271"/>
      <c r="U566" s="271"/>
      <c r="V566" s="271"/>
      <c r="W566" s="271"/>
      <c r="X566" s="271"/>
      <c r="Y566" s="273"/>
      <c r="Z566" s="273"/>
      <c r="AA566" s="273"/>
      <c r="AB566" s="273"/>
      <c r="AC566" s="273"/>
      <c r="AD566" s="273"/>
      <c r="AE566" s="274"/>
      <c r="AF566" s="274"/>
      <c r="AG566" s="274"/>
      <c r="AH566" s="274"/>
      <c r="AI566" s="274"/>
      <c r="AJ566" s="274"/>
      <c r="AK566" s="275"/>
      <c r="AL566" s="275"/>
      <c r="AM566" s="275"/>
      <c r="AN566" s="275"/>
      <c r="AO566" s="275"/>
      <c r="AP566" s="275"/>
      <c r="AQ566" s="276"/>
      <c r="AR566" s="276"/>
      <c r="AS566" s="276"/>
      <c r="AT566" s="276"/>
      <c r="AU566" s="276"/>
      <c r="AV566" s="276"/>
      <c r="AW566" s="277"/>
      <c r="AX566" s="277"/>
      <c r="AY566" s="277"/>
      <c r="AZ566" s="277"/>
      <c r="BA566" s="277"/>
      <c r="BB566" s="277"/>
      <c r="BC566" s="278"/>
      <c r="BD566" s="278"/>
      <c r="BE566" s="278"/>
      <c r="BF566" s="278"/>
      <c r="BG566" s="278"/>
      <c r="BH566" s="278"/>
      <c r="BI566" s="279"/>
      <c r="BJ566" s="279"/>
      <c r="BK566" s="279"/>
      <c r="BL566" s="279"/>
      <c r="BM566" s="279"/>
      <c r="BN566" s="279"/>
      <c r="BO566" s="280"/>
      <c r="BP566" s="280"/>
      <c r="BQ566" s="280"/>
      <c r="BR566" s="280"/>
      <c r="BS566" s="280"/>
      <c r="BT566" s="280"/>
      <c r="BU566" s="281"/>
      <c r="BV566" s="281"/>
      <c r="BW566" s="281"/>
      <c r="BX566" s="281"/>
      <c r="BY566" s="281"/>
      <c r="BZ566" s="281"/>
      <c r="CA566" s="282"/>
      <c r="CB566" s="282"/>
      <c r="CC566" s="282"/>
      <c r="CD566" s="282"/>
      <c r="CE566" s="282"/>
      <c r="CF566" s="282"/>
      <c r="CG566" s="283"/>
      <c r="CH566" s="283"/>
      <c r="CI566" s="283"/>
      <c r="CJ566" s="283"/>
      <c r="CK566" s="283"/>
      <c r="CL566" s="283"/>
      <c r="CM566" s="284"/>
      <c r="CN566" s="284"/>
      <c r="CO566" s="284"/>
      <c r="CP566" s="284"/>
      <c r="CQ566" s="284"/>
      <c r="CR566" s="284"/>
      <c r="CS566" s="283"/>
      <c r="CT566" s="283"/>
      <c r="CU566" s="283"/>
      <c r="CV566" s="283"/>
      <c r="CW566" s="283"/>
      <c r="CX566" s="283"/>
      <c r="CY566" s="273"/>
      <c r="CZ566" s="285"/>
      <c r="DA566" s="286"/>
      <c r="DB566" s="287"/>
    </row>
    <row r="567" ht="15.75" customHeight="1">
      <c r="A567" s="304"/>
      <c r="B567" s="265"/>
      <c r="C567" s="266"/>
      <c r="D567" s="266"/>
      <c r="E567" s="266"/>
      <c r="F567" s="267"/>
      <c r="G567" s="267"/>
      <c r="H567" s="267"/>
      <c r="I567" s="267"/>
      <c r="J567" s="267"/>
      <c r="K567" s="267"/>
      <c r="L567" s="267"/>
      <c r="M567" s="269"/>
      <c r="N567" s="269"/>
      <c r="O567" s="269"/>
      <c r="P567" s="269"/>
      <c r="Q567" s="269"/>
      <c r="R567" s="269"/>
      <c r="S567" s="271"/>
      <c r="T567" s="271"/>
      <c r="U567" s="271"/>
      <c r="V567" s="271"/>
      <c r="W567" s="271"/>
      <c r="X567" s="271"/>
      <c r="Y567" s="273"/>
      <c r="Z567" s="273"/>
      <c r="AA567" s="273"/>
      <c r="AB567" s="273"/>
      <c r="AC567" s="273"/>
      <c r="AD567" s="273"/>
      <c r="AE567" s="274"/>
      <c r="AF567" s="274"/>
      <c r="AG567" s="274"/>
      <c r="AH567" s="274"/>
      <c r="AI567" s="274"/>
      <c r="AJ567" s="274"/>
      <c r="AK567" s="275"/>
      <c r="AL567" s="275"/>
      <c r="AM567" s="275"/>
      <c r="AN567" s="275"/>
      <c r="AO567" s="275"/>
      <c r="AP567" s="275"/>
      <c r="AQ567" s="276"/>
      <c r="AR567" s="276"/>
      <c r="AS567" s="276"/>
      <c r="AT567" s="276"/>
      <c r="AU567" s="276"/>
      <c r="AV567" s="276"/>
      <c r="AW567" s="277"/>
      <c r="AX567" s="277"/>
      <c r="AY567" s="277"/>
      <c r="AZ567" s="277"/>
      <c r="BA567" s="277"/>
      <c r="BB567" s="277"/>
      <c r="BC567" s="278"/>
      <c r="BD567" s="278"/>
      <c r="BE567" s="278"/>
      <c r="BF567" s="278"/>
      <c r="BG567" s="278"/>
      <c r="BH567" s="278"/>
      <c r="BI567" s="279"/>
      <c r="BJ567" s="279"/>
      <c r="BK567" s="279"/>
      <c r="BL567" s="279"/>
      <c r="BM567" s="279"/>
      <c r="BN567" s="279"/>
      <c r="BO567" s="280"/>
      <c r="BP567" s="280"/>
      <c r="BQ567" s="280"/>
      <c r="BR567" s="280"/>
      <c r="BS567" s="280"/>
      <c r="BT567" s="280"/>
      <c r="BU567" s="281"/>
      <c r="BV567" s="281"/>
      <c r="BW567" s="281"/>
      <c r="BX567" s="281"/>
      <c r="BY567" s="281"/>
      <c r="BZ567" s="281"/>
      <c r="CA567" s="282"/>
      <c r="CB567" s="282"/>
      <c r="CC567" s="282"/>
      <c r="CD567" s="282"/>
      <c r="CE567" s="282"/>
      <c r="CF567" s="282"/>
      <c r="CG567" s="283"/>
      <c r="CH567" s="283"/>
      <c r="CI567" s="283"/>
      <c r="CJ567" s="283"/>
      <c r="CK567" s="283"/>
      <c r="CL567" s="283"/>
      <c r="CM567" s="284"/>
      <c r="CN567" s="284"/>
      <c r="CO567" s="284"/>
      <c r="CP567" s="284"/>
      <c r="CQ567" s="284"/>
      <c r="CR567" s="284"/>
      <c r="CS567" s="283"/>
      <c r="CT567" s="283"/>
      <c r="CU567" s="283"/>
      <c r="CV567" s="283"/>
      <c r="CW567" s="283"/>
      <c r="CX567" s="283"/>
      <c r="CY567" s="273"/>
      <c r="CZ567" s="285"/>
      <c r="DA567" s="286"/>
      <c r="DB567" s="287"/>
    </row>
    <row r="568" ht="15.75" customHeight="1">
      <c r="A568" s="304"/>
      <c r="B568" s="265"/>
      <c r="C568" s="266"/>
      <c r="D568" s="266"/>
      <c r="E568" s="266"/>
      <c r="F568" s="267"/>
      <c r="G568" s="267"/>
      <c r="H568" s="267"/>
      <c r="I568" s="267"/>
      <c r="J568" s="267"/>
      <c r="K568" s="267"/>
      <c r="L568" s="267"/>
      <c r="M568" s="269"/>
      <c r="N568" s="269"/>
      <c r="O568" s="269"/>
      <c r="P568" s="269"/>
      <c r="Q568" s="269"/>
      <c r="R568" s="269"/>
      <c r="S568" s="271"/>
      <c r="T568" s="271"/>
      <c r="U568" s="271"/>
      <c r="V568" s="271"/>
      <c r="W568" s="271"/>
      <c r="X568" s="271"/>
      <c r="Y568" s="273"/>
      <c r="Z568" s="273"/>
      <c r="AA568" s="273"/>
      <c r="AB568" s="273"/>
      <c r="AC568" s="273"/>
      <c r="AD568" s="273"/>
      <c r="AE568" s="274"/>
      <c r="AF568" s="274"/>
      <c r="AG568" s="274"/>
      <c r="AH568" s="274"/>
      <c r="AI568" s="274"/>
      <c r="AJ568" s="274"/>
      <c r="AK568" s="275"/>
      <c r="AL568" s="275"/>
      <c r="AM568" s="275"/>
      <c r="AN568" s="275"/>
      <c r="AO568" s="275"/>
      <c r="AP568" s="275"/>
      <c r="AQ568" s="276"/>
      <c r="AR568" s="276"/>
      <c r="AS568" s="276"/>
      <c r="AT568" s="276"/>
      <c r="AU568" s="276"/>
      <c r="AV568" s="276"/>
      <c r="AW568" s="277"/>
      <c r="AX568" s="277"/>
      <c r="AY568" s="277"/>
      <c r="AZ568" s="277"/>
      <c r="BA568" s="277"/>
      <c r="BB568" s="277"/>
      <c r="BC568" s="278"/>
      <c r="BD568" s="278"/>
      <c r="BE568" s="278"/>
      <c r="BF568" s="278"/>
      <c r="BG568" s="278"/>
      <c r="BH568" s="278"/>
      <c r="BI568" s="279"/>
      <c r="BJ568" s="279"/>
      <c r="BK568" s="279"/>
      <c r="BL568" s="279"/>
      <c r="BM568" s="279"/>
      <c r="BN568" s="279"/>
      <c r="BO568" s="280"/>
      <c r="BP568" s="280"/>
      <c r="BQ568" s="280"/>
      <c r="BR568" s="280"/>
      <c r="BS568" s="280"/>
      <c r="BT568" s="280"/>
      <c r="BU568" s="281"/>
      <c r="BV568" s="281"/>
      <c r="BW568" s="281"/>
      <c r="BX568" s="281"/>
      <c r="BY568" s="281"/>
      <c r="BZ568" s="281"/>
      <c r="CA568" s="282"/>
      <c r="CB568" s="282"/>
      <c r="CC568" s="282"/>
      <c r="CD568" s="282"/>
      <c r="CE568" s="282"/>
      <c r="CF568" s="282"/>
      <c r="CG568" s="283"/>
      <c r="CH568" s="283"/>
      <c r="CI568" s="283"/>
      <c r="CJ568" s="283"/>
      <c r="CK568" s="283"/>
      <c r="CL568" s="283"/>
      <c r="CM568" s="284"/>
      <c r="CN568" s="284"/>
      <c r="CO568" s="284"/>
      <c r="CP568" s="284"/>
      <c r="CQ568" s="284"/>
      <c r="CR568" s="284"/>
      <c r="CS568" s="283"/>
      <c r="CT568" s="283"/>
      <c r="CU568" s="283"/>
      <c r="CV568" s="283"/>
      <c r="CW568" s="283"/>
      <c r="CX568" s="283"/>
      <c r="CY568" s="273"/>
      <c r="CZ568" s="285"/>
      <c r="DA568" s="286"/>
      <c r="DB568" s="287"/>
    </row>
    <row r="569" ht="15.75" customHeight="1">
      <c r="A569" s="304"/>
      <c r="B569" s="265"/>
      <c r="C569" s="266"/>
      <c r="D569" s="266"/>
      <c r="E569" s="266"/>
      <c r="F569" s="267"/>
      <c r="G569" s="267"/>
      <c r="H569" s="267"/>
      <c r="I569" s="267"/>
      <c r="J569" s="267"/>
      <c r="K569" s="267"/>
      <c r="L569" s="267"/>
      <c r="M569" s="269"/>
      <c r="N569" s="269"/>
      <c r="O569" s="269"/>
      <c r="P569" s="269"/>
      <c r="Q569" s="269"/>
      <c r="R569" s="269"/>
      <c r="S569" s="271"/>
      <c r="T569" s="271"/>
      <c r="U569" s="271"/>
      <c r="V569" s="271"/>
      <c r="W569" s="271"/>
      <c r="X569" s="271"/>
      <c r="Y569" s="273"/>
      <c r="Z569" s="273"/>
      <c r="AA569" s="273"/>
      <c r="AB569" s="273"/>
      <c r="AC569" s="273"/>
      <c r="AD569" s="273"/>
      <c r="AE569" s="274"/>
      <c r="AF569" s="274"/>
      <c r="AG569" s="274"/>
      <c r="AH569" s="274"/>
      <c r="AI569" s="274"/>
      <c r="AJ569" s="274"/>
      <c r="AK569" s="275"/>
      <c r="AL569" s="275"/>
      <c r="AM569" s="275"/>
      <c r="AN569" s="275"/>
      <c r="AO569" s="275"/>
      <c r="AP569" s="275"/>
      <c r="AQ569" s="276"/>
      <c r="AR569" s="276"/>
      <c r="AS569" s="276"/>
      <c r="AT569" s="276"/>
      <c r="AU569" s="276"/>
      <c r="AV569" s="276"/>
      <c r="AW569" s="277"/>
      <c r="AX569" s="277"/>
      <c r="AY569" s="277"/>
      <c r="AZ569" s="277"/>
      <c r="BA569" s="277"/>
      <c r="BB569" s="277"/>
      <c r="BC569" s="278"/>
      <c r="BD569" s="278"/>
      <c r="BE569" s="278"/>
      <c r="BF569" s="278"/>
      <c r="BG569" s="278"/>
      <c r="BH569" s="278"/>
      <c r="BI569" s="279"/>
      <c r="BJ569" s="279"/>
      <c r="BK569" s="279"/>
      <c r="BL569" s="279"/>
      <c r="BM569" s="279"/>
      <c r="BN569" s="279"/>
      <c r="BO569" s="280"/>
      <c r="BP569" s="280"/>
      <c r="BQ569" s="280"/>
      <c r="BR569" s="280"/>
      <c r="BS569" s="280"/>
      <c r="BT569" s="280"/>
      <c r="BU569" s="281"/>
      <c r="BV569" s="281"/>
      <c r="BW569" s="281"/>
      <c r="BX569" s="281"/>
      <c r="BY569" s="281"/>
      <c r="BZ569" s="281"/>
      <c r="CA569" s="282"/>
      <c r="CB569" s="282"/>
      <c r="CC569" s="282"/>
      <c r="CD569" s="282"/>
      <c r="CE569" s="282"/>
      <c r="CF569" s="282"/>
      <c r="CG569" s="283"/>
      <c r="CH569" s="283"/>
      <c r="CI569" s="283"/>
      <c r="CJ569" s="283"/>
      <c r="CK569" s="283"/>
      <c r="CL569" s="283"/>
      <c r="CM569" s="284"/>
      <c r="CN569" s="284"/>
      <c r="CO569" s="284"/>
      <c r="CP569" s="284"/>
      <c r="CQ569" s="284"/>
      <c r="CR569" s="284"/>
      <c r="CS569" s="283"/>
      <c r="CT569" s="283"/>
      <c r="CU569" s="283"/>
      <c r="CV569" s="283"/>
      <c r="CW569" s="283"/>
      <c r="CX569" s="283"/>
      <c r="CY569" s="273"/>
      <c r="CZ569" s="285"/>
      <c r="DA569" s="286"/>
      <c r="DB569" s="287"/>
    </row>
    <row r="570" ht="15.75" customHeight="1">
      <c r="A570" s="304"/>
      <c r="B570" s="265"/>
      <c r="C570" s="266"/>
      <c r="D570" s="266"/>
      <c r="E570" s="266"/>
      <c r="F570" s="267"/>
      <c r="G570" s="267"/>
      <c r="H570" s="267"/>
      <c r="I570" s="267"/>
      <c r="J570" s="267"/>
      <c r="K570" s="267"/>
      <c r="L570" s="267"/>
      <c r="M570" s="269"/>
      <c r="N570" s="269"/>
      <c r="O570" s="269"/>
      <c r="P570" s="269"/>
      <c r="Q570" s="269"/>
      <c r="R570" s="269"/>
      <c r="S570" s="271"/>
      <c r="T570" s="271"/>
      <c r="U570" s="271"/>
      <c r="V570" s="271"/>
      <c r="W570" s="271"/>
      <c r="X570" s="271"/>
      <c r="Y570" s="273"/>
      <c r="Z570" s="273"/>
      <c r="AA570" s="273"/>
      <c r="AB570" s="273"/>
      <c r="AC570" s="273"/>
      <c r="AD570" s="273"/>
      <c r="AE570" s="274"/>
      <c r="AF570" s="274"/>
      <c r="AG570" s="274"/>
      <c r="AH570" s="274"/>
      <c r="AI570" s="274"/>
      <c r="AJ570" s="274"/>
      <c r="AK570" s="275"/>
      <c r="AL570" s="275"/>
      <c r="AM570" s="275"/>
      <c r="AN570" s="275"/>
      <c r="AO570" s="275"/>
      <c r="AP570" s="275"/>
      <c r="AQ570" s="276"/>
      <c r="AR570" s="276"/>
      <c r="AS570" s="276"/>
      <c r="AT570" s="276"/>
      <c r="AU570" s="276"/>
      <c r="AV570" s="276"/>
      <c r="AW570" s="277"/>
      <c r="AX570" s="277"/>
      <c r="AY570" s="277"/>
      <c r="AZ570" s="277"/>
      <c r="BA570" s="277"/>
      <c r="BB570" s="277"/>
      <c r="BC570" s="278"/>
      <c r="BD570" s="278"/>
      <c r="BE570" s="278"/>
      <c r="BF570" s="278"/>
      <c r="BG570" s="278"/>
      <c r="BH570" s="278"/>
      <c r="BI570" s="279"/>
      <c r="BJ570" s="279"/>
      <c r="BK570" s="279"/>
      <c r="BL570" s="279"/>
      <c r="BM570" s="279"/>
      <c r="BN570" s="279"/>
      <c r="BO570" s="280"/>
      <c r="BP570" s="280"/>
      <c r="BQ570" s="280"/>
      <c r="BR570" s="280"/>
      <c r="BS570" s="280"/>
      <c r="BT570" s="280"/>
      <c r="BU570" s="281"/>
      <c r="BV570" s="281"/>
      <c r="BW570" s="281"/>
      <c r="BX570" s="281"/>
      <c r="BY570" s="281"/>
      <c r="BZ570" s="281"/>
      <c r="CA570" s="282"/>
      <c r="CB570" s="282"/>
      <c r="CC570" s="282"/>
      <c r="CD570" s="282"/>
      <c r="CE570" s="282"/>
      <c r="CF570" s="282"/>
      <c r="CG570" s="283"/>
      <c r="CH570" s="283"/>
      <c r="CI570" s="283"/>
      <c r="CJ570" s="283"/>
      <c r="CK570" s="283"/>
      <c r="CL570" s="283"/>
      <c r="CM570" s="284"/>
      <c r="CN570" s="284"/>
      <c r="CO570" s="284"/>
      <c r="CP570" s="284"/>
      <c r="CQ570" s="284"/>
      <c r="CR570" s="284"/>
      <c r="CS570" s="283"/>
      <c r="CT570" s="283"/>
      <c r="CU570" s="283"/>
      <c r="CV570" s="283"/>
      <c r="CW570" s="283"/>
      <c r="CX570" s="283"/>
      <c r="CY570" s="273"/>
      <c r="CZ570" s="285"/>
      <c r="DA570" s="286"/>
      <c r="DB570" s="287"/>
    </row>
    <row r="571" ht="15.75" customHeight="1">
      <c r="A571" s="304"/>
      <c r="B571" s="265"/>
      <c r="C571" s="266"/>
      <c r="D571" s="266"/>
      <c r="E571" s="266"/>
      <c r="F571" s="267"/>
      <c r="G571" s="267"/>
      <c r="H571" s="267"/>
      <c r="I571" s="267"/>
      <c r="J571" s="267"/>
      <c r="K571" s="267"/>
      <c r="L571" s="267"/>
      <c r="M571" s="269"/>
      <c r="N571" s="269"/>
      <c r="O571" s="269"/>
      <c r="P571" s="269"/>
      <c r="Q571" s="269"/>
      <c r="R571" s="269"/>
      <c r="S571" s="271"/>
      <c r="T571" s="271"/>
      <c r="U571" s="271"/>
      <c r="V571" s="271"/>
      <c r="W571" s="271"/>
      <c r="X571" s="271"/>
      <c r="Y571" s="273"/>
      <c r="Z571" s="273"/>
      <c r="AA571" s="273"/>
      <c r="AB571" s="273"/>
      <c r="AC571" s="273"/>
      <c r="AD571" s="273"/>
      <c r="AE571" s="274"/>
      <c r="AF571" s="274"/>
      <c r="AG571" s="274"/>
      <c r="AH571" s="274"/>
      <c r="AI571" s="274"/>
      <c r="AJ571" s="274"/>
      <c r="AK571" s="275"/>
      <c r="AL571" s="275"/>
      <c r="AM571" s="275"/>
      <c r="AN571" s="275"/>
      <c r="AO571" s="275"/>
      <c r="AP571" s="275"/>
      <c r="AQ571" s="276"/>
      <c r="AR571" s="276"/>
      <c r="AS571" s="276"/>
      <c r="AT571" s="276"/>
      <c r="AU571" s="276"/>
      <c r="AV571" s="276"/>
      <c r="AW571" s="277"/>
      <c r="AX571" s="277"/>
      <c r="AY571" s="277"/>
      <c r="AZ571" s="277"/>
      <c r="BA571" s="277"/>
      <c r="BB571" s="277"/>
      <c r="BC571" s="278"/>
      <c r="BD571" s="278"/>
      <c r="BE571" s="278"/>
      <c r="BF571" s="278"/>
      <c r="BG571" s="278"/>
      <c r="BH571" s="278"/>
      <c r="BI571" s="279"/>
      <c r="BJ571" s="279"/>
      <c r="BK571" s="279"/>
      <c r="BL571" s="279"/>
      <c r="BM571" s="279"/>
      <c r="BN571" s="279"/>
      <c r="BO571" s="280"/>
      <c r="BP571" s="280"/>
      <c r="BQ571" s="280"/>
      <c r="BR571" s="280"/>
      <c r="BS571" s="280"/>
      <c r="BT571" s="280"/>
      <c r="BU571" s="281"/>
      <c r="BV571" s="281"/>
      <c r="BW571" s="281"/>
      <c r="BX571" s="281"/>
      <c r="BY571" s="281"/>
      <c r="BZ571" s="281"/>
      <c r="CA571" s="282"/>
      <c r="CB571" s="282"/>
      <c r="CC571" s="282"/>
      <c r="CD571" s="282"/>
      <c r="CE571" s="282"/>
      <c r="CF571" s="282"/>
      <c r="CG571" s="283"/>
      <c r="CH571" s="283"/>
      <c r="CI571" s="283"/>
      <c r="CJ571" s="283"/>
      <c r="CK571" s="283"/>
      <c r="CL571" s="283"/>
      <c r="CM571" s="284"/>
      <c r="CN571" s="284"/>
      <c r="CO571" s="284"/>
      <c r="CP571" s="284"/>
      <c r="CQ571" s="284"/>
      <c r="CR571" s="284"/>
      <c r="CS571" s="283"/>
      <c r="CT571" s="283"/>
      <c r="CU571" s="283"/>
      <c r="CV571" s="283"/>
      <c r="CW571" s="283"/>
      <c r="CX571" s="283"/>
      <c r="CY571" s="273"/>
      <c r="CZ571" s="285"/>
      <c r="DA571" s="286"/>
      <c r="DB571" s="287"/>
    </row>
    <row r="572" ht="15.75" customHeight="1">
      <c r="A572" s="304"/>
      <c r="B572" s="265"/>
      <c r="C572" s="266"/>
      <c r="D572" s="266"/>
      <c r="E572" s="266"/>
      <c r="F572" s="267"/>
      <c r="G572" s="267"/>
      <c r="H572" s="267"/>
      <c r="I572" s="267"/>
      <c r="J572" s="267"/>
      <c r="K572" s="267"/>
      <c r="L572" s="267"/>
      <c r="M572" s="269"/>
      <c r="N572" s="269"/>
      <c r="O572" s="269"/>
      <c r="P572" s="269"/>
      <c r="Q572" s="269"/>
      <c r="R572" s="269"/>
      <c r="S572" s="271"/>
      <c r="T572" s="271"/>
      <c r="U572" s="271"/>
      <c r="V572" s="271"/>
      <c r="W572" s="271"/>
      <c r="X572" s="271"/>
      <c r="Y572" s="273"/>
      <c r="Z572" s="273"/>
      <c r="AA572" s="273"/>
      <c r="AB572" s="273"/>
      <c r="AC572" s="273"/>
      <c r="AD572" s="273"/>
      <c r="AE572" s="274"/>
      <c r="AF572" s="274"/>
      <c r="AG572" s="274"/>
      <c r="AH572" s="274"/>
      <c r="AI572" s="274"/>
      <c r="AJ572" s="274"/>
      <c r="AK572" s="275"/>
      <c r="AL572" s="275"/>
      <c r="AM572" s="275"/>
      <c r="AN572" s="275"/>
      <c r="AO572" s="275"/>
      <c r="AP572" s="275"/>
      <c r="AQ572" s="276"/>
      <c r="AR572" s="276"/>
      <c r="AS572" s="276"/>
      <c r="AT572" s="276"/>
      <c r="AU572" s="276"/>
      <c r="AV572" s="276"/>
      <c r="AW572" s="277"/>
      <c r="AX572" s="277"/>
      <c r="AY572" s="277"/>
      <c r="AZ572" s="277"/>
      <c r="BA572" s="277"/>
      <c r="BB572" s="277"/>
      <c r="BC572" s="278"/>
      <c r="BD572" s="278"/>
      <c r="BE572" s="278"/>
      <c r="BF572" s="278"/>
      <c r="BG572" s="278"/>
      <c r="BH572" s="278"/>
      <c r="BI572" s="279"/>
      <c r="BJ572" s="279"/>
      <c r="BK572" s="279"/>
      <c r="BL572" s="279"/>
      <c r="BM572" s="279"/>
      <c r="BN572" s="279"/>
      <c r="BO572" s="280"/>
      <c r="BP572" s="280"/>
      <c r="BQ572" s="280"/>
      <c r="BR572" s="280"/>
      <c r="BS572" s="280"/>
      <c r="BT572" s="280"/>
      <c r="BU572" s="281"/>
      <c r="BV572" s="281"/>
      <c r="BW572" s="281"/>
      <c r="BX572" s="281"/>
      <c r="BY572" s="281"/>
      <c r="BZ572" s="281"/>
      <c r="CA572" s="282"/>
      <c r="CB572" s="282"/>
      <c r="CC572" s="282"/>
      <c r="CD572" s="282"/>
      <c r="CE572" s="282"/>
      <c r="CF572" s="282"/>
      <c r="CG572" s="283"/>
      <c r="CH572" s="283"/>
      <c r="CI572" s="283"/>
      <c r="CJ572" s="283"/>
      <c r="CK572" s="283"/>
      <c r="CL572" s="283"/>
      <c r="CM572" s="284"/>
      <c r="CN572" s="284"/>
      <c r="CO572" s="284"/>
      <c r="CP572" s="284"/>
      <c r="CQ572" s="284"/>
      <c r="CR572" s="284"/>
      <c r="CS572" s="283"/>
      <c r="CT572" s="283"/>
      <c r="CU572" s="283"/>
      <c r="CV572" s="283"/>
      <c r="CW572" s="283"/>
      <c r="CX572" s="283"/>
      <c r="CY572" s="273"/>
      <c r="CZ572" s="285"/>
      <c r="DA572" s="286"/>
      <c r="DB572" s="287"/>
    </row>
    <row r="573" ht="15.75" customHeight="1">
      <c r="A573" s="304"/>
      <c r="B573" s="265"/>
      <c r="C573" s="266"/>
      <c r="D573" s="266"/>
      <c r="E573" s="266"/>
      <c r="F573" s="267"/>
      <c r="G573" s="267"/>
      <c r="H573" s="267"/>
      <c r="I573" s="267"/>
      <c r="J573" s="267"/>
      <c r="K573" s="267"/>
      <c r="L573" s="267"/>
      <c r="M573" s="269"/>
      <c r="N573" s="269"/>
      <c r="O573" s="269"/>
      <c r="P573" s="269"/>
      <c r="Q573" s="269"/>
      <c r="R573" s="269"/>
      <c r="S573" s="271"/>
      <c r="T573" s="271"/>
      <c r="U573" s="271"/>
      <c r="V573" s="271"/>
      <c r="W573" s="271"/>
      <c r="X573" s="271"/>
      <c r="Y573" s="273"/>
      <c r="Z573" s="273"/>
      <c r="AA573" s="273"/>
      <c r="AB573" s="273"/>
      <c r="AC573" s="273"/>
      <c r="AD573" s="273"/>
      <c r="AE573" s="274"/>
      <c r="AF573" s="274"/>
      <c r="AG573" s="274"/>
      <c r="AH573" s="274"/>
      <c r="AI573" s="274"/>
      <c r="AJ573" s="274"/>
      <c r="AK573" s="275"/>
      <c r="AL573" s="275"/>
      <c r="AM573" s="275"/>
      <c r="AN573" s="275"/>
      <c r="AO573" s="275"/>
      <c r="AP573" s="275"/>
      <c r="AQ573" s="276"/>
      <c r="AR573" s="276"/>
      <c r="AS573" s="276"/>
      <c r="AT573" s="276"/>
      <c r="AU573" s="276"/>
      <c r="AV573" s="276"/>
      <c r="AW573" s="277"/>
      <c r="AX573" s="277"/>
      <c r="AY573" s="277"/>
      <c r="AZ573" s="277"/>
      <c r="BA573" s="277"/>
      <c r="BB573" s="277"/>
      <c r="BC573" s="278"/>
      <c r="BD573" s="278"/>
      <c r="BE573" s="278"/>
      <c r="BF573" s="278"/>
      <c r="BG573" s="278"/>
      <c r="BH573" s="278"/>
      <c r="BI573" s="279"/>
      <c r="BJ573" s="279"/>
      <c r="BK573" s="279"/>
      <c r="BL573" s="279"/>
      <c r="BM573" s="279"/>
      <c r="BN573" s="279"/>
      <c r="BO573" s="280"/>
      <c r="BP573" s="280"/>
      <c r="BQ573" s="280"/>
      <c r="BR573" s="280"/>
      <c r="BS573" s="280"/>
      <c r="BT573" s="280"/>
      <c r="BU573" s="281"/>
      <c r="BV573" s="281"/>
      <c r="BW573" s="281"/>
      <c r="BX573" s="281"/>
      <c r="BY573" s="281"/>
      <c r="BZ573" s="281"/>
      <c r="CA573" s="282"/>
      <c r="CB573" s="282"/>
      <c r="CC573" s="282"/>
      <c r="CD573" s="282"/>
      <c r="CE573" s="282"/>
      <c r="CF573" s="282"/>
      <c r="CG573" s="283"/>
      <c r="CH573" s="283"/>
      <c r="CI573" s="283"/>
      <c r="CJ573" s="283"/>
      <c r="CK573" s="283"/>
      <c r="CL573" s="283"/>
      <c r="CM573" s="284"/>
      <c r="CN573" s="284"/>
      <c r="CO573" s="284"/>
      <c r="CP573" s="284"/>
      <c r="CQ573" s="284"/>
      <c r="CR573" s="284"/>
      <c r="CS573" s="283"/>
      <c r="CT573" s="283"/>
      <c r="CU573" s="283"/>
      <c r="CV573" s="283"/>
      <c r="CW573" s="283"/>
      <c r="CX573" s="283"/>
      <c r="CY573" s="273"/>
      <c r="CZ573" s="285"/>
      <c r="DA573" s="286"/>
      <c r="DB573" s="287"/>
    </row>
    <row r="574" ht="15.75" customHeight="1">
      <c r="A574" s="304"/>
      <c r="B574" s="265"/>
      <c r="C574" s="266"/>
      <c r="D574" s="266"/>
      <c r="E574" s="266"/>
      <c r="F574" s="267"/>
      <c r="G574" s="267"/>
      <c r="H574" s="267"/>
      <c r="I574" s="267"/>
      <c r="J574" s="267"/>
      <c r="K574" s="267"/>
      <c r="L574" s="267"/>
      <c r="M574" s="269"/>
      <c r="N574" s="269"/>
      <c r="O574" s="269"/>
      <c r="P574" s="269"/>
      <c r="Q574" s="269"/>
      <c r="R574" s="269"/>
      <c r="S574" s="271"/>
      <c r="T574" s="271"/>
      <c r="U574" s="271"/>
      <c r="V574" s="271"/>
      <c r="W574" s="271"/>
      <c r="X574" s="271"/>
      <c r="Y574" s="273"/>
      <c r="Z574" s="273"/>
      <c r="AA574" s="273"/>
      <c r="AB574" s="273"/>
      <c r="AC574" s="273"/>
      <c r="AD574" s="273"/>
      <c r="AE574" s="274"/>
      <c r="AF574" s="274"/>
      <c r="AG574" s="274"/>
      <c r="AH574" s="274"/>
      <c r="AI574" s="274"/>
      <c r="AJ574" s="274"/>
      <c r="AK574" s="275"/>
      <c r="AL574" s="275"/>
      <c r="AM574" s="275"/>
      <c r="AN574" s="275"/>
      <c r="AO574" s="275"/>
      <c r="AP574" s="275"/>
      <c r="AQ574" s="276"/>
      <c r="AR574" s="276"/>
      <c r="AS574" s="276"/>
      <c r="AT574" s="276"/>
      <c r="AU574" s="276"/>
      <c r="AV574" s="276"/>
      <c r="AW574" s="277"/>
      <c r="AX574" s="277"/>
      <c r="AY574" s="277"/>
      <c r="AZ574" s="277"/>
      <c r="BA574" s="277"/>
      <c r="BB574" s="277"/>
      <c r="BC574" s="278"/>
      <c r="BD574" s="278"/>
      <c r="BE574" s="278"/>
      <c r="BF574" s="278"/>
      <c r="BG574" s="278"/>
      <c r="BH574" s="278"/>
      <c r="BI574" s="279"/>
      <c r="BJ574" s="279"/>
      <c r="BK574" s="279"/>
      <c r="BL574" s="279"/>
      <c r="BM574" s="279"/>
      <c r="BN574" s="279"/>
      <c r="BO574" s="280"/>
      <c r="BP574" s="280"/>
      <c r="BQ574" s="280"/>
      <c r="BR574" s="280"/>
      <c r="BS574" s="280"/>
      <c r="BT574" s="280"/>
      <c r="BU574" s="281"/>
      <c r="BV574" s="281"/>
      <c r="BW574" s="281"/>
      <c r="BX574" s="281"/>
      <c r="BY574" s="281"/>
      <c r="BZ574" s="281"/>
      <c r="CA574" s="282"/>
      <c r="CB574" s="282"/>
      <c r="CC574" s="282"/>
      <c r="CD574" s="282"/>
      <c r="CE574" s="282"/>
      <c r="CF574" s="282"/>
      <c r="CG574" s="283"/>
      <c r="CH574" s="283"/>
      <c r="CI574" s="283"/>
      <c r="CJ574" s="283"/>
      <c r="CK574" s="283"/>
      <c r="CL574" s="283"/>
      <c r="CM574" s="284"/>
      <c r="CN574" s="284"/>
      <c r="CO574" s="284"/>
      <c r="CP574" s="284"/>
      <c r="CQ574" s="284"/>
      <c r="CR574" s="284"/>
      <c r="CS574" s="283"/>
      <c r="CT574" s="283"/>
      <c r="CU574" s="283"/>
      <c r="CV574" s="283"/>
      <c r="CW574" s="283"/>
      <c r="CX574" s="283"/>
      <c r="CY574" s="273"/>
      <c r="CZ574" s="285"/>
      <c r="DA574" s="286"/>
      <c r="DB574" s="287"/>
    </row>
    <row r="575" ht="15.75" customHeight="1">
      <c r="A575" s="304"/>
      <c r="B575" s="265"/>
      <c r="C575" s="266"/>
      <c r="D575" s="266"/>
      <c r="E575" s="266"/>
      <c r="F575" s="267"/>
      <c r="G575" s="267"/>
      <c r="H575" s="267"/>
      <c r="I575" s="267"/>
      <c r="J575" s="267"/>
      <c r="K575" s="267"/>
      <c r="L575" s="267"/>
      <c r="M575" s="269"/>
      <c r="N575" s="269"/>
      <c r="O575" s="269"/>
      <c r="P575" s="269"/>
      <c r="Q575" s="269"/>
      <c r="R575" s="269"/>
      <c r="S575" s="271"/>
      <c r="T575" s="271"/>
      <c r="U575" s="271"/>
      <c r="V575" s="271"/>
      <c r="W575" s="271"/>
      <c r="X575" s="271"/>
      <c r="Y575" s="273"/>
      <c r="Z575" s="273"/>
      <c r="AA575" s="273"/>
      <c r="AB575" s="273"/>
      <c r="AC575" s="273"/>
      <c r="AD575" s="273"/>
      <c r="AE575" s="274"/>
      <c r="AF575" s="274"/>
      <c r="AG575" s="274"/>
      <c r="AH575" s="274"/>
      <c r="AI575" s="274"/>
      <c r="AJ575" s="274"/>
      <c r="AK575" s="275"/>
      <c r="AL575" s="275"/>
      <c r="AM575" s="275"/>
      <c r="AN575" s="275"/>
      <c r="AO575" s="275"/>
      <c r="AP575" s="275"/>
      <c r="AQ575" s="276"/>
      <c r="AR575" s="276"/>
      <c r="AS575" s="276"/>
      <c r="AT575" s="276"/>
      <c r="AU575" s="276"/>
      <c r="AV575" s="276"/>
      <c r="AW575" s="277"/>
      <c r="AX575" s="277"/>
      <c r="AY575" s="277"/>
      <c r="AZ575" s="277"/>
      <c r="BA575" s="277"/>
      <c r="BB575" s="277"/>
      <c r="BC575" s="278"/>
      <c r="BD575" s="278"/>
      <c r="BE575" s="278"/>
      <c r="BF575" s="278"/>
      <c r="BG575" s="278"/>
      <c r="BH575" s="278"/>
      <c r="BI575" s="279"/>
      <c r="BJ575" s="279"/>
      <c r="BK575" s="279"/>
      <c r="BL575" s="279"/>
      <c r="BM575" s="279"/>
      <c r="BN575" s="279"/>
      <c r="BO575" s="280"/>
      <c r="BP575" s="280"/>
      <c r="BQ575" s="280"/>
      <c r="BR575" s="280"/>
      <c r="BS575" s="280"/>
      <c r="BT575" s="280"/>
      <c r="BU575" s="281"/>
      <c r="BV575" s="281"/>
      <c r="BW575" s="281"/>
      <c r="BX575" s="281"/>
      <c r="BY575" s="281"/>
      <c r="BZ575" s="281"/>
      <c r="CA575" s="282"/>
      <c r="CB575" s="282"/>
      <c r="CC575" s="282"/>
      <c r="CD575" s="282"/>
      <c r="CE575" s="282"/>
      <c r="CF575" s="282"/>
      <c r="CG575" s="283"/>
      <c r="CH575" s="283"/>
      <c r="CI575" s="283"/>
      <c r="CJ575" s="283"/>
      <c r="CK575" s="283"/>
      <c r="CL575" s="283"/>
      <c r="CM575" s="284"/>
      <c r="CN575" s="284"/>
      <c r="CO575" s="284"/>
      <c r="CP575" s="284"/>
      <c r="CQ575" s="284"/>
      <c r="CR575" s="284"/>
      <c r="CS575" s="283"/>
      <c r="CT575" s="283"/>
      <c r="CU575" s="283"/>
      <c r="CV575" s="283"/>
      <c r="CW575" s="283"/>
      <c r="CX575" s="283"/>
      <c r="CY575" s="273"/>
      <c r="CZ575" s="285"/>
      <c r="DA575" s="286"/>
      <c r="DB575" s="287"/>
    </row>
    <row r="576" ht="15.75" customHeight="1">
      <c r="A576" s="304"/>
      <c r="B576" s="265"/>
      <c r="C576" s="266"/>
      <c r="D576" s="266"/>
      <c r="E576" s="266"/>
      <c r="F576" s="267"/>
      <c r="G576" s="267"/>
      <c r="H576" s="267"/>
      <c r="I576" s="267"/>
      <c r="J576" s="267"/>
      <c r="K576" s="267"/>
      <c r="L576" s="267"/>
      <c r="M576" s="269"/>
      <c r="N576" s="269"/>
      <c r="O576" s="269"/>
      <c r="P576" s="269"/>
      <c r="Q576" s="269"/>
      <c r="R576" s="269"/>
      <c r="S576" s="271"/>
      <c r="T576" s="271"/>
      <c r="U576" s="271"/>
      <c r="V576" s="271"/>
      <c r="W576" s="271"/>
      <c r="X576" s="271"/>
      <c r="Y576" s="273"/>
      <c r="Z576" s="273"/>
      <c r="AA576" s="273"/>
      <c r="AB576" s="273"/>
      <c r="AC576" s="273"/>
      <c r="AD576" s="273"/>
      <c r="AE576" s="274"/>
      <c r="AF576" s="274"/>
      <c r="AG576" s="274"/>
      <c r="AH576" s="274"/>
      <c r="AI576" s="274"/>
      <c r="AJ576" s="274"/>
      <c r="AK576" s="275"/>
      <c r="AL576" s="275"/>
      <c r="AM576" s="275"/>
      <c r="AN576" s="275"/>
      <c r="AO576" s="275"/>
      <c r="AP576" s="275"/>
      <c r="AQ576" s="276"/>
      <c r="AR576" s="276"/>
      <c r="AS576" s="276"/>
      <c r="AT576" s="276"/>
      <c r="AU576" s="276"/>
      <c r="AV576" s="276"/>
      <c r="AW576" s="277"/>
      <c r="AX576" s="277"/>
      <c r="AY576" s="277"/>
      <c r="AZ576" s="277"/>
      <c r="BA576" s="277"/>
      <c r="BB576" s="277"/>
      <c r="BC576" s="278"/>
      <c r="BD576" s="278"/>
      <c r="BE576" s="278"/>
      <c r="BF576" s="278"/>
      <c r="BG576" s="278"/>
      <c r="BH576" s="278"/>
      <c r="BI576" s="279"/>
      <c r="BJ576" s="279"/>
      <c r="BK576" s="279"/>
      <c r="BL576" s="279"/>
      <c r="BM576" s="279"/>
      <c r="BN576" s="279"/>
      <c r="BO576" s="280"/>
      <c r="BP576" s="280"/>
      <c r="BQ576" s="280"/>
      <c r="BR576" s="280"/>
      <c r="BS576" s="280"/>
      <c r="BT576" s="280"/>
      <c r="BU576" s="281"/>
      <c r="BV576" s="281"/>
      <c r="BW576" s="281"/>
      <c r="BX576" s="281"/>
      <c r="BY576" s="281"/>
      <c r="BZ576" s="281"/>
      <c r="CA576" s="282"/>
      <c r="CB576" s="282"/>
      <c r="CC576" s="282"/>
      <c r="CD576" s="282"/>
      <c r="CE576" s="282"/>
      <c r="CF576" s="282"/>
      <c r="CG576" s="283"/>
      <c r="CH576" s="283"/>
      <c r="CI576" s="283"/>
      <c r="CJ576" s="283"/>
      <c r="CK576" s="283"/>
      <c r="CL576" s="283"/>
      <c r="CM576" s="284"/>
      <c r="CN576" s="284"/>
      <c r="CO576" s="284"/>
      <c r="CP576" s="284"/>
      <c r="CQ576" s="284"/>
      <c r="CR576" s="284"/>
      <c r="CS576" s="283"/>
      <c r="CT576" s="283"/>
      <c r="CU576" s="283"/>
      <c r="CV576" s="283"/>
      <c r="CW576" s="283"/>
      <c r="CX576" s="283"/>
      <c r="CY576" s="273"/>
      <c r="CZ576" s="285"/>
      <c r="DA576" s="286"/>
      <c r="DB576" s="287"/>
    </row>
    <row r="577" ht="15.75" customHeight="1">
      <c r="A577" s="304"/>
      <c r="B577" s="265"/>
      <c r="C577" s="266"/>
      <c r="D577" s="266"/>
      <c r="E577" s="266"/>
      <c r="F577" s="267"/>
      <c r="G577" s="267"/>
      <c r="H577" s="267"/>
      <c r="I577" s="267"/>
      <c r="J577" s="267"/>
      <c r="K577" s="267"/>
      <c r="L577" s="267"/>
      <c r="M577" s="269"/>
      <c r="N577" s="269"/>
      <c r="O577" s="269"/>
      <c r="P577" s="269"/>
      <c r="Q577" s="269"/>
      <c r="R577" s="269"/>
      <c r="S577" s="271"/>
      <c r="T577" s="271"/>
      <c r="U577" s="271"/>
      <c r="V577" s="271"/>
      <c r="W577" s="271"/>
      <c r="X577" s="271"/>
      <c r="Y577" s="273"/>
      <c r="Z577" s="273"/>
      <c r="AA577" s="273"/>
      <c r="AB577" s="273"/>
      <c r="AC577" s="273"/>
      <c r="AD577" s="273"/>
      <c r="AE577" s="274"/>
      <c r="AF577" s="274"/>
      <c r="AG577" s="274"/>
      <c r="AH577" s="274"/>
      <c r="AI577" s="274"/>
      <c r="AJ577" s="274"/>
      <c r="AK577" s="275"/>
      <c r="AL577" s="275"/>
      <c r="AM577" s="275"/>
      <c r="AN577" s="275"/>
      <c r="AO577" s="275"/>
      <c r="AP577" s="275"/>
      <c r="AQ577" s="276"/>
      <c r="AR577" s="276"/>
      <c r="AS577" s="276"/>
      <c r="AT577" s="276"/>
      <c r="AU577" s="276"/>
      <c r="AV577" s="276"/>
      <c r="AW577" s="277"/>
      <c r="AX577" s="277"/>
      <c r="AY577" s="277"/>
      <c r="AZ577" s="277"/>
      <c r="BA577" s="277"/>
      <c r="BB577" s="277"/>
      <c r="BC577" s="278"/>
      <c r="BD577" s="278"/>
      <c r="BE577" s="278"/>
      <c r="BF577" s="278"/>
      <c r="BG577" s="278"/>
      <c r="BH577" s="278"/>
      <c r="BI577" s="279"/>
      <c r="BJ577" s="279"/>
      <c r="BK577" s="279"/>
      <c r="BL577" s="279"/>
      <c r="BM577" s="279"/>
      <c r="BN577" s="279"/>
      <c r="BO577" s="280"/>
      <c r="BP577" s="280"/>
      <c r="BQ577" s="280"/>
      <c r="BR577" s="280"/>
      <c r="BS577" s="280"/>
      <c r="BT577" s="280"/>
      <c r="BU577" s="281"/>
      <c r="BV577" s="281"/>
      <c r="BW577" s="281"/>
      <c r="BX577" s="281"/>
      <c r="BY577" s="281"/>
      <c r="BZ577" s="281"/>
      <c r="CA577" s="282"/>
      <c r="CB577" s="282"/>
      <c r="CC577" s="282"/>
      <c r="CD577" s="282"/>
      <c r="CE577" s="282"/>
      <c r="CF577" s="282"/>
      <c r="CG577" s="283"/>
      <c r="CH577" s="283"/>
      <c r="CI577" s="283"/>
      <c r="CJ577" s="283"/>
      <c r="CK577" s="283"/>
      <c r="CL577" s="283"/>
      <c r="CM577" s="284"/>
      <c r="CN577" s="284"/>
      <c r="CO577" s="284"/>
      <c r="CP577" s="284"/>
      <c r="CQ577" s="284"/>
      <c r="CR577" s="284"/>
      <c r="CS577" s="283"/>
      <c r="CT577" s="283"/>
      <c r="CU577" s="283"/>
      <c r="CV577" s="283"/>
      <c r="CW577" s="283"/>
      <c r="CX577" s="283"/>
      <c r="CY577" s="273"/>
      <c r="CZ577" s="285"/>
      <c r="DA577" s="286"/>
      <c r="DB577" s="287"/>
    </row>
    <row r="578" ht="15.75" customHeight="1">
      <c r="A578" s="304"/>
      <c r="B578" s="265"/>
      <c r="C578" s="266"/>
      <c r="D578" s="266"/>
      <c r="E578" s="266"/>
      <c r="F578" s="267"/>
      <c r="G578" s="267"/>
      <c r="H578" s="267"/>
      <c r="I578" s="267"/>
      <c r="J578" s="267"/>
      <c r="K578" s="267"/>
      <c r="L578" s="267"/>
      <c r="M578" s="269"/>
      <c r="N578" s="269"/>
      <c r="O578" s="269"/>
      <c r="P578" s="269"/>
      <c r="Q578" s="269"/>
      <c r="R578" s="269"/>
      <c r="S578" s="271"/>
      <c r="T578" s="271"/>
      <c r="U578" s="271"/>
      <c r="V578" s="271"/>
      <c r="W578" s="271"/>
      <c r="X578" s="271"/>
      <c r="Y578" s="273"/>
      <c r="Z578" s="273"/>
      <c r="AA578" s="273"/>
      <c r="AB578" s="273"/>
      <c r="AC578" s="273"/>
      <c r="AD578" s="273"/>
      <c r="AE578" s="274"/>
      <c r="AF578" s="274"/>
      <c r="AG578" s="274"/>
      <c r="AH578" s="274"/>
      <c r="AI578" s="274"/>
      <c r="AJ578" s="274"/>
      <c r="AK578" s="275"/>
      <c r="AL578" s="275"/>
      <c r="AM578" s="275"/>
      <c r="AN578" s="275"/>
      <c r="AO578" s="275"/>
      <c r="AP578" s="275"/>
      <c r="AQ578" s="276"/>
      <c r="AR578" s="276"/>
      <c r="AS578" s="276"/>
      <c r="AT578" s="276"/>
      <c r="AU578" s="276"/>
      <c r="AV578" s="276"/>
      <c r="AW578" s="277"/>
      <c r="AX578" s="277"/>
      <c r="AY578" s="277"/>
      <c r="AZ578" s="277"/>
      <c r="BA578" s="277"/>
      <c r="BB578" s="277"/>
      <c r="BC578" s="278"/>
      <c r="BD578" s="278"/>
      <c r="BE578" s="278"/>
      <c r="BF578" s="278"/>
      <c r="BG578" s="278"/>
      <c r="BH578" s="278"/>
      <c r="BI578" s="279"/>
      <c r="BJ578" s="279"/>
      <c r="BK578" s="279"/>
      <c r="BL578" s="279"/>
      <c r="BM578" s="279"/>
      <c r="BN578" s="279"/>
      <c r="BO578" s="280"/>
      <c r="BP578" s="280"/>
      <c r="BQ578" s="280"/>
      <c r="BR578" s="280"/>
      <c r="BS578" s="280"/>
      <c r="BT578" s="280"/>
      <c r="BU578" s="281"/>
      <c r="BV578" s="281"/>
      <c r="BW578" s="281"/>
      <c r="BX578" s="281"/>
      <c r="BY578" s="281"/>
      <c r="BZ578" s="281"/>
      <c r="CA578" s="282"/>
      <c r="CB578" s="282"/>
      <c r="CC578" s="282"/>
      <c r="CD578" s="282"/>
      <c r="CE578" s="282"/>
      <c r="CF578" s="282"/>
      <c r="CG578" s="283"/>
      <c r="CH578" s="283"/>
      <c r="CI578" s="283"/>
      <c r="CJ578" s="283"/>
      <c r="CK578" s="283"/>
      <c r="CL578" s="283"/>
      <c r="CM578" s="284"/>
      <c r="CN578" s="284"/>
      <c r="CO578" s="284"/>
      <c r="CP578" s="284"/>
      <c r="CQ578" s="284"/>
      <c r="CR578" s="284"/>
      <c r="CS578" s="283"/>
      <c r="CT578" s="283"/>
      <c r="CU578" s="283"/>
      <c r="CV578" s="283"/>
      <c r="CW578" s="283"/>
      <c r="CX578" s="283"/>
      <c r="CY578" s="273"/>
      <c r="CZ578" s="285"/>
      <c r="DA578" s="286"/>
      <c r="DB578" s="287"/>
    </row>
    <row r="579" ht="15.75" customHeight="1">
      <c r="A579" s="304"/>
      <c r="B579" s="265"/>
      <c r="C579" s="266"/>
      <c r="D579" s="266"/>
      <c r="E579" s="266"/>
      <c r="F579" s="267"/>
      <c r="G579" s="267"/>
      <c r="H579" s="267"/>
      <c r="I579" s="267"/>
      <c r="J579" s="267"/>
      <c r="K579" s="267"/>
      <c r="L579" s="267"/>
      <c r="M579" s="269"/>
      <c r="N579" s="269"/>
      <c r="O579" s="269"/>
      <c r="P579" s="269"/>
      <c r="Q579" s="269"/>
      <c r="R579" s="269"/>
      <c r="S579" s="271"/>
      <c r="T579" s="271"/>
      <c r="U579" s="271"/>
      <c r="V579" s="271"/>
      <c r="W579" s="271"/>
      <c r="X579" s="271"/>
      <c r="Y579" s="273"/>
      <c r="Z579" s="273"/>
      <c r="AA579" s="273"/>
      <c r="AB579" s="273"/>
      <c r="AC579" s="273"/>
      <c r="AD579" s="273"/>
      <c r="AE579" s="274"/>
      <c r="AF579" s="274"/>
      <c r="AG579" s="274"/>
      <c r="AH579" s="274"/>
      <c r="AI579" s="274"/>
      <c r="AJ579" s="274"/>
      <c r="AK579" s="275"/>
      <c r="AL579" s="275"/>
      <c r="AM579" s="275"/>
      <c r="AN579" s="275"/>
      <c r="AO579" s="275"/>
      <c r="AP579" s="275"/>
      <c r="AQ579" s="276"/>
      <c r="AR579" s="276"/>
      <c r="AS579" s="276"/>
      <c r="AT579" s="276"/>
      <c r="AU579" s="276"/>
      <c r="AV579" s="276"/>
      <c r="AW579" s="277"/>
      <c r="AX579" s="277"/>
      <c r="AY579" s="277"/>
      <c r="AZ579" s="277"/>
      <c r="BA579" s="277"/>
      <c r="BB579" s="277"/>
      <c r="BC579" s="278"/>
      <c r="BD579" s="278"/>
      <c r="BE579" s="278"/>
      <c r="BF579" s="278"/>
      <c r="BG579" s="278"/>
      <c r="BH579" s="278"/>
      <c r="BI579" s="279"/>
      <c r="BJ579" s="279"/>
      <c r="BK579" s="279"/>
      <c r="BL579" s="279"/>
      <c r="BM579" s="279"/>
      <c r="BN579" s="279"/>
      <c r="BO579" s="280"/>
      <c r="BP579" s="280"/>
      <c r="BQ579" s="280"/>
      <c r="BR579" s="280"/>
      <c r="BS579" s="280"/>
      <c r="BT579" s="280"/>
      <c r="BU579" s="281"/>
      <c r="BV579" s="281"/>
      <c r="BW579" s="281"/>
      <c r="BX579" s="281"/>
      <c r="BY579" s="281"/>
      <c r="BZ579" s="281"/>
      <c r="CA579" s="282"/>
      <c r="CB579" s="282"/>
      <c r="CC579" s="282"/>
      <c r="CD579" s="282"/>
      <c r="CE579" s="282"/>
      <c r="CF579" s="282"/>
      <c r="CG579" s="283"/>
      <c r="CH579" s="283"/>
      <c r="CI579" s="283"/>
      <c r="CJ579" s="283"/>
      <c r="CK579" s="283"/>
      <c r="CL579" s="283"/>
      <c r="CM579" s="284"/>
      <c r="CN579" s="284"/>
      <c r="CO579" s="284"/>
      <c r="CP579" s="284"/>
      <c r="CQ579" s="284"/>
      <c r="CR579" s="284"/>
      <c r="CS579" s="283"/>
      <c r="CT579" s="283"/>
      <c r="CU579" s="283"/>
      <c r="CV579" s="283"/>
      <c r="CW579" s="283"/>
      <c r="CX579" s="283"/>
      <c r="CY579" s="273"/>
      <c r="CZ579" s="285"/>
      <c r="DA579" s="286"/>
      <c r="DB579" s="287"/>
    </row>
    <row r="580" ht="15.75" customHeight="1">
      <c r="A580" s="304"/>
      <c r="B580" s="265"/>
      <c r="C580" s="266"/>
      <c r="D580" s="266"/>
      <c r="E580" s="266"/>
      <c r="F580" s="267"/>
      <c r="G580" s="267"/>
      <c r="H580" s="267"/>
      <c r="I580" s="267"/>
      <c r="J580" s="267"/>
      <c r="K580" s="267"/>
      <c r="L580" s="267"/>
      <c r="M580" s="269"/>
      <c r="N580" s="269"/>
      <c r="O580" s="269"/>
      <c r="P580" s="269"/>
      <c r="Q580" s="269"/>
      <c r="R580" s="269"/>
      <c r="S580" s="271"/>
      <c r="T580" s="271"/>
      <c r="U580" s="271"/>
      <c r="V580" s="271"/>
      <c r="W580" s="271"/>
      <c r="X580" s="271"/>
      <c r="Y580" s="273"/>
      <c r="Z580" s="273"/>
      <c r="AA580" s="273"/>
      <c r="AB580" s="273"/>
      <c r="AC580" s="273"/>
      <c r="AD580" s="273"/>
      <c r="AE580" s="274"/>
      <c r="AF580" s="274"/>
      <c r="AG580" s="274"/>
      <c r="AH580" s="274"/>
      <c r="AI580" s="274"/>
      <c r="AJ580" s="274"/>
      <c r="AK580" s="275"/>
      <c r="AL580" s="275"/>
      <c r="AM580" s="275"/>
      <c r="AN580" s="275"/>
      <c r="AO580" s="275"/>
      <c r="AP580" s="275"/>
      <c r="AQ580" s="276"/>
      <c r="AR580" s="276"/>
      <c r="AS580" s="276"/>
      <c r="AT580" s="276"/>
      <c r="AU580" s="276"/>
      <c r="AV580" s="276"/>
      <c r="AW580" s="277"/>
      <c r="AX580" s="277"/>
      <c r="AY580" s="277"/>
      <c r="AZ580" s="277"/>
      <c r="BA580" s="277"/>
      <c r="BB580" s="277"/>
      <c r="BC580" s="278"/>
      <c r="BD580" s="278"/>
      <c r="BE580" s="278"/>
      <c r="BF580" s="278"/>
      <c r="BG580" s="278"/>
      <c r="BH580" s="278"/>
      <c r="BI580" s="279"/>
      <c r="BJ580" s="279"/>
      <c r="BK580" s="279"/>
      <c r="BL580" s="279"/>
      <c r="BM580" s="279"/>
      <c r="BN580" s="279"/>
      <c r="BO580" s="280"/>
      <c r="BP580" s="280"/>
      <c r="BQ580" s="280"/>
      <c r="BR580" s="280"/>
      <c r="BS580" s="280"/>
      <c r="BT580" s="280"/>
      <c r="BU580" s="281"/>
      <c r="BV580" s="281"/>
      <c r="BW580" s="281"/>
      <c r="BX580" s="281"/>
      <c r="BY580" s="281"/>
      <c r="BZ580" s="281"/>
      <c r="CA580" s="282"/>
      <c r="CB580" s="282"/>
      <c r="CC580" s="282"/>
      <c r="CD580" s="282"/>
      <c r="CE580" s="282"/>
      <c r="CF580" s="282"/>
      <c r="CG580" s="283"/>
      <c r="CH580" s="283"/>
      <c r="CI580" s="283"/>
      <c r="CJ580" s="283"/>
      <c r="CK580" s="283"/>
      <c r="CL580" s="283"/>
      <c r="CM580" s="284"/>
      <c r="CN580" s="284"/>
      <c r="CO580" s="284"/>
      <c r="CP580" s="284"/>
      <c r="CQ580" s="284"/>
      <c r="CR580" s="284"/>
      <c r="CS580" s="283"/>
      <c r="CT580" s="283"/>
      <c r="CU580" s="283"/>
      <c r="CV580" s="283"/>
      <c r="CW580" s="283"/>
      <c r="CX580" s="283"/>
      <c r="CY580" s="273"/>
      <c r="CZ580" s="285"/>
      <c r="DA580" s="286"/>
      <c r="DB580" s="287"/>
    </row>
    <row r="581" ht="15.75" customHeight="1">
      <c r="A581" s="304"/>
      <c r="B581" s="265"/>
      <c r="C581" s="266"/>
      <c r="D581" s="266"/>
      <c r="E581" s="266"/>
      <c r="F581" s="267"/>
      <c r="G581" s="267"/>
      <c r="H581" s="267"/>
      <c r="I581" s="267"/>
      <c r="J581" s="267"/>
      <c r="K581" s="267"/>
      <c r="L581" s="267"/>
      <c r="M581" s="269"/>
      <c r="N581" s="269"/>
      <c r="O581" s="269"/>
      <c r="P581" s="269"/>
      <c r="Q581" s="269"/>
      <c r="R581" s="269"/>
      <c r="S581" s="271"/>
      <c r="T581" s="271"/>
      <c r="U581" s="271"/>
      <c r="V581" s="271"/>
      <c r="W581" s="271"/>
      <c r="X581" s="271"/>
      <c r="Y581" s="273"/>
      <c r="Z581" s="273"/>
      <c r="AA581" s="273"/>
      <c r="AB581" s="273"/>
      <c r="AC581" s="273"/>
      <c r="AD581" s="273"/>
      <c r="AE581" s="274"/>
      <c r="AF581" s="274"/>
      <c r="AG581" s="274"/>
      <c r="AH581" s="274"/>
      <c r="AI581" s="274"/>
      <c r="AJ581" s="274"/>
      <c r="AK581" s="275"/>
      <c r="AL581" s="275"/>
      <c r="AM581" s="275"/>
      <c r="AN581" s="275"/>
      <c r="AO581" s="275"/>
      <c r="AP581" s="275"/>
      <c r="AQ581" s="276"/>
      <c r="AR581" s="276"/>
      <c r="AS581" s="276"/>
      <c r="AT581" s="276"/>
      <c r="AU581" s="276"/>
      <c r="AV581" s="276"/>
      <c r="AW581" s="277"/>
      <c r="AX581" s="277"/>
      <c r="AY581" s="277"/>
      <c r="AZ581" s="277"/>
      <c r="BA581" s="277"/>
      <c r="BB581" s="277"/>
      <c r="BC581" s="278"/>
      <c r="BD581" s="278"/>
      <c r="BE581" s="278"/>
      <c r="BF581" s="278"/>
      <c r="BG581" s="278"/>
      <c r="BH581" s="278"/>
      <c r="BI581" s="279"/>
      <c r="BJ581" s="279"/>
      <c r="BK581" s="279"/>
      <c r="BL581" s="279"/>
      <c r="BM581" s="279"/>
      <c r="BN581" s="279"/>
      <c r="BO581" s="280"/>
      <c r="BP581" s="280"/>
      <c r="BQ581" s="280"/>
      <c r="BR581" s="280"/>
      <c r="BS581" s="280"/>
      <c r="BT581" s="280"/>
      <c r="BU581" s="281"/>
      <c r="BV581" s="281"/>
      <c r="BW581" s="281"/>
      <c r="BX581" s="281"/>
      <c r="BY581" s="281"/>
      <c r="BZ581" s="281"/>
      <c r="CA581" s="282"/>
      <c r="CB581" s="282"/>
      <c r="CC581" s="282"/>
      <c r="CD581" s="282"/>
      <c r="CE581" s="282"/>
      <c r="CF581" s="282"/>
      <c r="CG581" s="283"/>
      <c r="CH581" s="283"/>
      <c r="CI581" s="283"/>
      <c r="CJ581" s="283"/>
      <c r="CK581" s="283"/>
      <c r="CL581" s="283"/>
      <c r="CM581" s="284"/>
      <c r="CN581" s="284"/>
      <c r="CO581" s="284"/>
      <c r="CP581" s="284"/>
      <c r="CQ581" s="284"/>
      <c r="CR581" s="284"/>
      <c r="CS581" s="283"/>
      <c r="CT581" s="283"/>
      <c r="CU581" s="283"/>
      <c r="CV581" s="283"/>
      <c r="CW581" s="283"/>
      <c r="CX581" s="283"/>
      <c r="CY581" s="273"/>
      <c r="CZ581" s="285"/>
      <c r="DA581" s="286"/>
      <c r="DB581" s="287"/>
    </row>
    <row r="582" ht="15.75" customHeight="1">
      <c r="A582" s="304"/>
      <c r="B582" s="265"/>
      <c r="C582" s="266"/>
      <c r="D582" s="266"/>
      <c r="E582" s="266"/>
      <c r="F582" s="267"/>
      <c r="G582" s="267"/>
      <c r="H582" s="267"/>
      <c r="I582" s="267"/>
      <c r="J582" s="267"/>
      <c r="K582" s="267"/>
      <c r="L582" s="267"/>
      <c r="M582" s="269"/>
      <c r="N582" s="269"/>
      <c r="O582" s="269"/>
      <c r="P582" s="269"/>
      <c r="Q582" s="269"/>
      <c r="R582" s="269"/>
      <c r="S582" s="271"/>
      <c r="T582" s="271"/>
      <c r="U582" s="271"/>
      <c r="V582" s="271"/>
      <c r="W582" s="271"/>
      <c r="X582" s="271"/>
      <c r="Y582" s="273"/>
      <c r="Z582" s="273"/>
      <c r="AA582" s="273"/>
      <c r="AB582" s="273"/>
      <c r="AC582" s="273"/>
      <c r="AD582" s="273"/>
      <c r="AE582" s="274"/>
      <c r="AF582" s="274"/>
      <c r="AG582" s="274"/>
      <c r="AH582" s="274"/>
      <c r="AI582" s="274"/>
      <c r="AJ582" s="274"/>
      <c r="AK582" s="275"/>
      <c r="AL582" s="275"/>
      <c r="AM582" s="275"/>
      <c r="AN582" s="275"/>
      <c r="AO582" s="275"/>
      <c r="AP582" s="275"/>
      <c r="AQ582" s="276"/>
      <c r="AR582" s="276"/>
      <c r="AS582" s="276"/>
      <c r="AT582" s="276"/>
      <c r="AU582" s="276"/>
      <c r="AV582" s="276"/>
      <c r="AW582" s="277"/>
      <c r="AX582" s="277"/>
      <c r="AY582" s="277"/>
      <c r="AZ582" s="277"/>
      <c r="BA582" s="277"/>
      <c r="BB582" s="277"/>
      <c r="BC582" s="278"/>
      <c r="BD582" s="278"/>
      <c r="BE582" s="278"/>
      <c r="BF582" s="278"/>
      <c r="BG582" s="278"/>
      <c r="BH582" s="278"/>
      <c r="BI582" s="279"/>
      <c r="BJ582" s="279"/>
      <c r="BK582" s="279"/>
      <c r="BL582" s="279"/>
      <c r="BM582" s="279"/>
      <c r="BN582" s="279"/>
      <c r="BO582" s="280"/>
      <c r="BP582" s="280"/>
      <c r="BQ582" s="280"/>
      <c r="BR582" s="280"/>
      <c r="BS582" s="280"/>
      <c r="BT582" s="280"/>
      <c r="BU582" s="281"/>
      <c r="BV582" s="281"/>
      <c r="BW582" s="281"/>
      <c r="BX582" s="281"/>
      <c r="BY582" s="281"/>
      <c r="BZ582" s="281"/>
      <c r="CA582" s="282"/>
      <c r="CB582" s="282"/>
      <c r="CC582" s="282"/>
      <c r="CD582" s="282"/>
      <c r="CE582" s="282"/>
      <c r="CF582" s="282"/>
      <c r="CG582" s="283"/>
      <c r="CH582" s="283"/>
      <c r="CI582" s="283"/>
      <c r="CJ582" s="283"/>
      <c r="CK582" s="283"/>
      <c r="CL582" s="283"/>
      <c r="CM582" s="284"/>
      <c r="CN582" s="284"/>
      <c r="CO582" s="284"/>
      <c r="CP582" s="284"/>
      <c r="CQ582" s="284"/>
      <c r="CR582" s="284"/>
      <c r="CS582" s="283"/>
      <c r="CT582" s="283"/>
      <c r="CU582" s="283"/>
      <c r="CV582" s="283"/>
      <c r="CW582" s="283"/>
      <c r="CX582" s="283"/>
      <c r="CY582" s="273"/>
      <c r="CZ582" s="285"/>
      <c r="DA582" s="286"/>
      <c r="DB582" s="287"/>
    </row>
    <row r="583" ht="15.75" customHeight="1">
      <c r="A583" s="304"/>
      <c r="B583" s="265"/>
      <c r="C583" s="266"/>
      <c r="D583" s="266"/>
      <c r="E583" s="266"/>
      <c r="F583" s="267"/>
      <c r="G583" s="267"/>
      <c r="H583" s="267"/>
      <c r="I583" s="267"/>
      <c r="J583" s="267"/>
      <c r="K583" s="267"/>
      <c r="L583" s="267"/>
      <c r="M583" s="269"/>
      <c r="N583" s="269"/>
      <c r="O583" s="269"/>
      <c r="P583" s="269"/>
      <c r="Q583" s="269"/>
      <c r="R583" s="269"/>
      <c r="S583" s="271"/>
      <c r="T583" s="271"/>
      <c r="U583" s="271"/>
      <c r="V583" s="271"/>
      <c r="W583" s="271"/>
      <c r="X583" s="271"/>
      <c r="Y583" s="273"/>
      <c r="Z583" s="273"/>
      <c r="AA583" s="273"/>
      <c r="AB583" s="273"/>
      <c r="AC583" s="273"/>
      <c r="AD583" s="273"/>
      <c r="AE583" s="274"/>
      <c r="AF583" s="274"/>
      <c r="AG583" s="274"/>
      <c r="AH583" s="274"/>
      <c r="AI583" s="274"/>
      <c r="AJ583" s="274"/>
      <c r="AK583" s="275"/>
      <c r="AL583" s="275"/>
      <c r="AM583" s="275"/>
      <c r="AN583" s="275"/>
      <c r="AO583" s="275"/>
      <c r="AP583" s="275"/>
      <c r="AQ583" s="276"/>
      <c r="AR583" s="276"/>
      <c r="AS583" s="276"/>
      <c r="AT583" s="276"/>
      <c r="AU583" s="276"/>
      <c r="AV583" s="276"/>
      <c r="AW583" s="277"/>
      <c r="AX583" s="277"/>
      <c r="AY583" s="277"/>
      <c r="AZ583" s="277"/>
      <c r="BA583" s="277"/>
      <c r="BB583" s="277"/>
      <c r="BC583" s="278"/>
      <c r="BD583" s="278"/>
      <c r="BE583" s="278"/>
      <c r="BF583" s="278"/>
      <c r="BG583" s="278"/>
      <c r="BH583" s="278"/>
      <c r="BI583" s="279"/>
      <c r="BJ583" s="279"/>
      <c r="BK583" s="279"/>
      <c r="BL583" s="279"/>
      <c r="BM583" s="279"/>
      <c r="BN583" s="279"/>
      <c r="BO583" s="280"/>
      <c r="BP583" s="280"/>
      <c r="BQ583" s="280"/>
      <c r="BR583" s="280"/>
      <c r="BS583" s="280"/>
      <c r="BT583" s="280"/>
      <c r="BU583" s="281"/>
      <c r="BV583" s="281"/>
      <c r="BW583" s="281"/>
      <c r="BX583" s="281"/>
      <c r="BY583" s="281"/>
      <c r="BZ583" s="281"/>
      <c r="CA583" s="282"/>
      <c r="CB583" s="282"/>
      <c r="CC583" s="282"/>
      <c r="CD583" s="282"/>
      <c r="CE583" s="282"/>
      <c r="CF583" s="282"/>
      <c r="CG583" s="283"/>
      <c r="CH583" s="283"/>
      <c r="CI583" s="283"/>
      <c r="CJ583" s="283"/>
      <c r="CK583" s="283"/>
      <c r="CL583" s="283"/>
      <c r="CM583" s="284"/>
      <c r="CN583" s="284"/>
      <c r="CO583" s="284"/>
      <c r="CP583" s="284"/>
      <c r="CQ583" s="284"/>
      <c r="CR583" s="284"/>
      <c r="CS583" s="283"/>
      <c r="CT583" s="283"/>
      <c r="CU583" s="283"/>
      <c r="CV583" s="283"/>
      <c r="CW583" s="283"/>
      <c r="CX583" s="283"/>
      <c r="CY583" s="273"/>
      <c r="CZ583" s="285"/>
      <c r="DA583" s="286"/>
      <c r="DB583" s="287"/>
    </row>
    <row r="584" ht="15.75" customHeight="1">
      <c r="A584" s="304"/>
      <c r="B584" s="265"/>
      <c r="C584" s="266"/>
      <c r="D584" s="266"/>
      <c r="E584" s="266"/>
      <c r="F584" s="267"/>
      <c r="G584" s="267"/>
      <c r="H584" s="267"/>
      <c r="I584" s="267"/>
      <c r="J584" s="267"/>
      <c r="K584" s="267"/>
      <c r="L584" s="267"/>
      <c r="M584" s="269"/>
      <c r="N584" s="269"/>
      <c r="O584" s="269"/>
      <c r="P584" s="269"/>
      <c r="Q584" s="269"/>
      <c r="R584" s="269"/>
      <c r="S584" s="271"/>
      <c r="T584" s="271"/>
      <c r="U584" s="271"/>
      <c r="V584" s="271"/>
      <c r="W584" s="271"/>
      <c r="X584" s="271"/>
      <c r="Y584" s="273"/>
      <c r="Z584" s="273"/>
      <c r="AA584" s="273"/>
      <c r="AB584" s="273"/>
      <c r="AC584" s="273"/>
      <c r="AD584" s="273"/>
      <c r="AE584" s="274"/>
      <c r="AF584" s="274"/>
      <c r="AG584" s="274"/>
      <c r="AH584" s="274"/>
      <c r="AI584" s="274"/>
      <c r="AJ584" s="274"/>
      <c r="AK584" s="275"/>
      <c r="AL584" s="275"/>
      <c r="AM584" s="275"/>
      <c r="AN584" s="275"/>
      <c r="AO584" s="275"/>
      <c r="AP584" s="275"/>
      <c r="AQ584" s="276"/>
      <c r="AR584" s="276"/>
      <c r="AS584" s="276"/>
      <c r="AT584" s="276"/>
      <c r="AU584" s="276"/>
      <c r="AV584" s="276"/>
      <c r="AW584" s="277"/>
      <c r="AX584" s="277"/>
      <c r="AY584" s="277"/>
      <c r="AZ584" s="277"/>
      <c r="BA584" s="277"/>
      <c r="BB584" s="277"/>
      <c r="BC584" s="278"/>
      <c r="BD584" s="278"/>
      <c r="BE584" s="278"/>
      <c r="BF584" s="278"/>
      <c r="BG584" s="278"/>
      <c r="BH584" s="278"/>
      <c r="BI584" s="279"/>
      <c r="BJ584" s="279"/>
      <c r="BK584" s="279"/>
      <c r="BL584" s="279"/>
      <c r="BM584" s="279"/>
      <c r="BN584" s="279"/>
      <c r="BO584" s="280"/>
      <c r="BP584" s="280"/>
      <c r="BQ584" s="280"/>
      <c r="BR584" s="280"/>
      <c r="BS584" s="280"/>
      <c r="BT584" s="280"/>
      <c r="BU584" s="281"/>
      <c r="BV584" s="281"/>
      <c r="BW584" s="281"/>
      <c r="BX584" s="281"/>
      <c r="BY584" s="281"/>
      <c r="BZ584" s="281"/>
      <c r="CA584" s="282"/>
      <c r="CB584" s="282"/>
      <c r="CC584" s="282"/>
      <c r="CD584" s="282"/>
      <c r="CE584" s="282"/>
      <c r="CF584" s="282"/>
      <c r="CG584" s="283"/>
      <c r="CH584" s="283"/>
      <c r="CI584" s="283"/>
      <c r="CJ584" s="283"/>
      <c r="CK584" s="283"/>
      <c r="CL584" s="283"/>
      <c r="CM584" s="284"/>
      <c r="CN584" s="284"/>
      <c r="CO584" s="284"/>
      <c r="CP584" s="284"/>
      <c r="CQ584" s="284"/>
      <c r="CR584" s="284"/>
      <c r="CS584" s="283"/>
      <c r="CT584" s="283"/>
      <c r="CU584" s="283"/>
      <c r="CV584" s="283"/>
      <c r="CW584" s="283"/>
      <c r="CX584" s="283"/>
      <c r="CY584" s="273"/>
      <c r="CZ584" s="285"/>
      <c r="DA584" s="286"/>
      <c r="DB584" s="287"/>
    </row>
    <row r="585" ht="15.75" customHeight="1">
      <c r="A585" s="304"/>
      <c r="B585" s="265"/>
      <c r="C585" s="266"/>
      <c r="D585" s="266"/>
      <c r="E585" s="266"/>
      <c r="F585" s="267"/>
      <c r="G585" s="267"/>
      <c r="H585" s="267"/>
      <c r="I585" s="267"/>
      <c r="J585" s="267"/>
      <c r="K585" s="267"/>
      <c r="L585" s="267"/>
      <c r="M585" s="269"/>
      <c r="N585" s="269"/>
      <c r="O585" s="269"/>
      <c r="P585" s="269"/>
      <c r="Q585" s="269"/>
      <c r="R585" s="269"/>
      <c r="S585" s="271"/>
      <c r="T585" s="271"/>
      <c r="U585" s="271"/>
      <c r="V585" s="271"/>
      <c r="W585" s="271"/>
      <c r="X585" s="271"/>
      <c r="Y585" s="273"/>
      <c r="Z585" s="273"/>
      <c r="AA585" s="273"/>
      <c r="AB585" s="273"/>
      <c r="AC585" s="273"/>
      <c r="AD585" s="273"/>
      <c r="AE585" s="274"/>
      <c r="AF585" s="274"/>
      <c r="AG585" s="274"/>
      <c r="AH585" s="274"/>
      <c r="AI585" s="274"/>
      <c r="AJ585" s="274"/>
      <c r="AK585" s="275"/>
      <c r="AL585" s="275"/>
      <c r="AM585" s="275"/>
      <c r="AN585" s="275"/>
      <c r="AO585" s="275"/>
      <c r="AP585" s="275"/>
      <c r="AQ585" s="276"/>
      <c r="AR585" s="276"/>
      <c r="AS585" s="276"/>
      <c r="AT585" s="276"/>
      <c r="AU585" s="276"/>
      <c r="AV585" s="276"/>
      <c r="AW585" s="277"/>
      <c r="AX585" s="277"/>
      <c r="AY585" s="277"/>
      <c r="AZ585" s="277"/>
      <c r="BA585" s="277"/>
      <c r="BB585" s="277"/>
      <c r="BC585" s="278"/>
      <c r="BD585" s="278"/>
      <c r="BE585" s="278"/>
      <c r="BF585" s="278"/>
      <c r="BG585" s="278"/>
      <c r="BH585" s="278"/>
      <c r="BI585" s="279"/>
      <c r="BJ585" s="279"/>
      <c r="BK585" s="279"/>
      <c r="BL585" s="279"/>
      <c r="BM585" s="279"/>
      <c r="BN585" s="279"/>
      <c r="BO585" s="280"/>
      <c r="BP585" s="280"/>
      <c r="BQ585" s="280"/>
      <c r="BR585" s="280"/>
      <c r="BS585" s="280"/>
      <c r="BT585" s="280"/>
      <c r="BU585" s="281"/>
      <c r="BV585" s="281"/>
      <c r="BW585" s="281"/>
      <c r="BX585" s="281"/>
      <c r="BY585" s="281"/>
      <c r="BZ585" s="281"/>
      <c r="CA585" s="282"/>
      <c r="CB585" s="282"/>
      <c r="CC585" s="282"/>
      <c r="CD585" s="282"/>
      <c r="CE585" s="282"/>
      <c r="CF585" s="282"/>
      <c r="CG585" s="283"/>
      <c r="CH585" s="283"/>
      <c r="CI585" s="283"/>
      <c r="CJ585" s="283"/>
      <c r="CK585" s="283"/>
      <c r="CL585" s="283"/>
      <c r="CM585" s="284"/>
      <c r="CN585" s="284"/>
      <c r="CO585" s="284"/>
      <c r="CP585" s="284"/>
      <c r="CQ585" s="284"/>
      <c r="CR585" s="284"/>
      <c r="CS585" s="283"/>
      <c r="CT585" s="283"/>
      <c r="CU585" s="283"/>
      <c r="CV585" s="283"/>
      <c r="CW585" s="283"/>
      <c r="CX585" s="283"/>
      <c r="CY585" s="273"/>
      <c r="CZ585" s="285"/>
      <c r="DA585" s="286"/>
      <c r="DB585" s="287"/>
    </row>
    <row r="586" ht="15.75" customHeight="1">
      <c r="A586" s="304"/>
      <c r="B586" s="265"/>
      <c r="C586" s="266"/>
      <c r="D586" s="266"/>
      <c r="E586" s="266"/>
      <c r="F586" s="267"/>
      <c r="G586" s="267"/>
      <c r="H586" s="267"/>
      <c r="I586" s="267"/>
      <c r="J586" s="267"/>
      <c r="K586" s="267"/>
      <c r="L586" s="267"/>
      <c r="M586" s="269"/>
      <c r="N586" s="269"/>
      <c r="O586" s="269"/>
      <c r="P586" s="269"/>
      <c r="Q586" s="269"/>
      <c r="R586" s="269"/>
      <c r="S586" s="271"/>
      <c r="T586" s="271"/>
      <c r="U586" s="271"/>
      <c r="V586" s="271"/>
      <c r="W586" s="271"/>
      <c r="X586" s="271"/>
      <c r="Y586" s="273"/>
      <c r="Z586" s="273"/>
      <c r="AA586" s="273"/>
      <c r="AB586" s="273"/>
      <c r="AC586" s="273"/>
      <c r="AD586" s="273"/>
      <c r="AE586" s="274"/>
      <c r="AF586" s="274"/>
      <c r="AG586" s="274"/>
      <c r="AH586" s="274"/>
      <c r="AI586" s="274"/>
      <c r="AJ586" s="274"/>
      <c r="AK586" s="275"/>
      <c r="AL586" s="275"/>
      <c r="AM586" s="275"/>
      <c r="AN586" s="275"/>
      <c r="AO586" s="275"/>
      <c r="AP586" s="275"/>
      <c r="AQ586" s="276"/>
      <c r="AR586" s="276"/>
      <c r="AS586" s="276"/>
      <c r="AT586" s="276"/>
      <c r="AU586" s="276"/>
      <c r="AV586" s="276"/>
      <c r="AW586" s="277"/>
      <c r="AX586" s="277"/>
      <c r="AY586" s="277"/>
      <c r="AZ586" s="277"/>
      <c r="BA586" s="277"/>
      <c r="BB586" s="277"/>
      <c r="BC586" s="278"/>
      <c r="BD586" s="278"/>
      <c r="BE586" s="278"/>
      <c r="BF586" s="278"/>
      <c r="BG586" s="278"/>
      <c r="BH586" s="278"/>
      <c r="BI586" s="279"/>
      <c r="BJ586" s="279"/>
      <c r="BK586" s="279"/>
      <c r="BL586" s="279"/>
      <c r="BM586" s="279"/>
      <c r="BN586" s="279"/>
      <c r="BO586" s="280"/>
      <c r="BP586" s="280"/>
      <c r="BQ586" s="280"/>
      <c r="BR586" s="280"/>
      <c r="BS586" s="280"/>
      <c r="BT586" s="280"/>
      <c r="BU586" s="281"/>
      <c r="BV586" s="281"/>
      <c r="BW586" s="281"/>
      <c r="BX586" s="281"/>
      <c r="BY586" s="281"/>
      <c r="BZ586" s="281"/>
      <c r="CA586" s="282"/>
      <c r="CB586" s="282"/>
      <c r="CC586" s="282"/>
      <c r="CD586" s="282"/>
      <c r="CE586" s="282"/>
      <c r="CF586" s="282"/>
      <c r="CG586" s="283"/>
      <c r="CH586" s="283"/>
      <c r="CI586" s="283"/>
      <c r="CJ586" s="283"/>
      <c r="CK586" s="283"/>
      <c r="CL586" s="283"/>
      <c r="CM586" s="284"/>
      <c r="CN586" s="284"/>
      <c r="CO586" s="284"/>
      <c r="CP586" s="284"/>
      <c r="CQ586" s="284"/>
      <c r="CR586" s="284"/>
      <c r="CS586" s="283"/>
      <c r="CT586" s="283"/>
      <c r="CU586" s="283"/>
      <c r="CV586" s="283"/>
      <c r="CW586" s="283"/>
      <c r="CX586" s="283"/>
      <c r="CY586" s="273"/>
      <c r="CZ586" s="285"/>
      <c r="DA586" s="286"/>
      <c r="DB586" s="287"/>
    </row>
    <row r="587" ht="15.75" customHeight="1">
      <c r="A587" s="304"/>
      <c r="B587" s="265"/>
      <c r="C587" s="266"/>
      <c r="D587" s="266"/>
      <c r="E587" s="266"/>
      <c r="F587" s="267"/>
      <c r="G587" s="267"/>
      <c r="H587" s="267"/>
      <c r="I587" s="267"/>
      <c r="J587" s="267"/>
      <c r="K587" s="267"/>
      <c r="L587" s="267"/>
      <c r="M587" s="269"/>
      <c r="N587" s="269"/>
      <c r="O587" s="269"/>
      <c r="P587" s="269"/>
      <c r="Q587" s="269"/>
      <c r="R587" s="269"/>
      <c r="S587" s="271"/>
      <c r="T587" s="271"/>
      <c r="U587" s="271"/>
      <c r="V587" s="271"/>
      <c r="W587" s="271"/>
      <c r="X587" s="271"/>
      <c r="Y587" s="273"/>
      <c r="Z587" s="273"/>
      <c r="AA587" s="273"/>
      <c r="AB587" s="273"/>
      <c r="AC587" s="273"/>
      <c r="AD587" s="273"/>
      <c r="AE587" s="274"/>
      <c r="AF587" s="274"/>
      <c r="AG587" s="274"/>
      <c r="AH587" s="274"/>
      <c r="AI587" s="274"/>
      <c r="AJ587" s="274"/>
      <c r="AK587" s="275"/>
      <c r="AL587" s="275"/>
      <c r="AM587" s="275"/>
      <c r="AN587" s="275"/>
      <c r="AO587" s="275"/>
      <c r="AP587" s="275"/>
      <c r="AQ587" s="276"/>
      <c r="AR587" s="276"/>
      <c r="AS587" s="276"/>
      <c r="AT587" s="276"/>
      <c r="AU587" s="276"/>
      <c r="AV587" s="276"/>
      <c r="AW587" s="277"/>
      <c r="AX587" s="277"/>
      <c r="AY587" s="277"/>
      <c r="AZ587" s="277"/>
      <c r="BA587" s="277"/>
      <c r="BB587" s="277"/>
      <c r="BC587" s="278"/>
      <c r="BD587" s="278"/>
      <c r="BE587" s="278"/>
      <c r="BF587" s="278"/>
      <c r="BG587" s="278"/>
      <c r="BH587" s="278"/>
      <c r="BI587" s="279"/>
      <c r="BJ587" s="279"/>
      <c r="BK587" s="279"/>
      <c r="BL587" s="279"/>
      <c r="BM587" s="279"/>
      <c r="BN587" s="279"/>
      <c r="BO587" s="280"/>
      <c r="BP587" s="280"/>
      <c r="BQ587" s="280"/>
      <c r="BR587" s="280"/>
      <c r="BS587" s="280"/>
      <c r="BT587" s="280"/>
      <c r="BU587" s="281"/>
      <c r="BV587" s="281"/>
      <c r="BW587" s="281"/>
      <c r="BX587" s="281"/>
      <c r="BY587" s="281"/>
      <c r="BZ587" s="281"/>
      <c r="CA587" s="282"/>
      <c r="CB587" s="282"/>
      <c r="CC587" s="282"/>
      <c r="CD587" s="282"/>
      <c r="CE587" s="282"/>
      <c r="CF587" s="282"/>
      <c r="CG587" s="283"/>
      <c r="CH587" s="283"/>
      <c r="CI587" s="283"/>
      <c r="CJ587" s="283"/>
      <c r="CK587" s="283"/>
      <c r="CL587" s="283"/>
      <c r="CM587" s="284"/>
      <c r="CN587" s="284"/>
      <c r="CO587" s="284"/>
      <c r="CP587" s="284"/>
      <c r="CQ587" s="284"/>
      <c r="CR587" s="284"/>
      <c r="CS587" s="283"/>
      <c r="CT587" s="283"/>
      <c r="CU587" s="283"/>
      <c r="CV587" s="283"/>
      <c r="CW587" s="283"/>
      <c r="CX587" s="283"/>
      <c r="CY587" s="273"/>
      <c r="CZ587" s="285"/>
      <c r="DA587" s="286"/>
      <c r="DB587" s="287"/>
    </row>
    <row r="588" ht="15.75" customHeight="1">
      <c r="A588" s="304"/>
      <c r="B588" s="265"/>
      <c r="C588" s="266"/>
      <c r="D588" s="266"/>
      <c r="E588" s="266"/>
      <c r="F588" s="267"/>
      <c r="G588" s="267"/>
      <c r="H588" s="267"/>
      <c r="I588" s="267"/>
      <c r="J588" s="267"/>
      <c r="K588" s="267"/>
      <c r="L588" s="267"/>
      <c r="M588" s="269"/>
      <c r="N588" s="269"/>
      <c r="O588" s="269"/>
      <c r="P588" s="269"/>
      <c r="Q588" s="269"/>
      <c r="R588" s="269"/>
      <c r="S588" s="271"/>
      <c r="T588" s="271"/>
      <c r="U588" s="271"/>
      <c r="V588" s="271"/>
      <c r="W588" s="271"/>
      <c r="X588" s="271"/>
      <c r="Y588" s="273"/>
      <c r="Z588" s="273"/>
      <c r="AA588" s="273"/>
      <c r="AB588" s="273"/>
      <c r="AC588" s="273"/>
      <c r="AD588" s="273"/>
      <c r="AE588" s="274"/>
      <c r="AF588" s="274"/>
      <c r="AG588" s="274"/>
      <c r="AH588" s="274"/>
      <c r="AI588" s="274"/>
      <c r="AJ588" s="274"/>
      <c r="AK588" s="275"/>
      <c r="AL588" s="275"/>
      <c r="AM588" s="275"/>
      <c r="AN588" s="275"/>
      <c r="AO588" s="275"/>
      <c r="AP588" s="275"/>
      <c r="AQ588" s="276"/>
      <c r="AR588" s="276"/>
      <c r="AS588" s="276"/>
      <c r="AT588" s="276"/>
      <c r="AU588" s="276"/>
      <c r="AV588" s="276"/>
      <c r="AW588" s="277"/>
      <c r="AX588" s="277"/>
      <c r="AY588" s="277"/>
      <c r="AZ588" s="277"/>
      <c r="BA588" s="277"/>
      <c r="BB588" s="277"/>
      <c r="BC588" s="278"/>
      <c r="BD588" s="278"/>
      <c r="BE588" s="278"/>
      <c r="BF588" s="278"/>
      <c r="BG588" s="278"/>
      <c r="BH588" s="278"/>
      <c r="BI588" s="279"/>
      <c r="BJ588" s="279"/>
      <c r="BK588" s="279"/>
      <c r="BL588" s="279"/>
      <c r="BM588" s="279"/>
      <c r="BN588" s="279"/>
      <c r="BO588" s="280"/>
      <c r="BP588" s="280"/>
      <c r="BQ588" s="280"/>
      <c r="BR588" s="280"/>
      <c r="BS588" s="280"/>
      <c r="BT588" s="280"/>
      <c r="BU588" s="281"/>
      <c r="BV588" s="281"/>
      <c r="BW588" s="281"/>
      <c r="BX588" s="281"/>
      <c r="BY588" s="281"/>
      <c r="BZ588" s="281"/>
      <c r="CA588" s="282"/>
      <c r="CB588" s="282"/>
      <c r="CC588" s="282"/>
      <c r="CD588" s="282"/>
      <c r="CE588" s="282"/>
      <c r="CF588" s="282"/>
      <c r="CG588" s="283"/>
      <c r="CH588" s="283"/>
      <c r="CI588" s="283"/>
      <c r="CJ588" s="283"/>
      <c r="CK588" s="283"/>
      <c r="CL588" s="283"/>
      <c r="CM588" s="284"/>
      <c r="CN588" s="284"/>
      <c r="CO588" s="284"/>
      <c r="CP588" s="284"/>
      <c r="CQ588" s="284"/>
      <c r="CR588" s="284"/>
      <c r="CS588" s="283"/>
      <c r="CT588" s="283"/>
      <c r="CU588" s="283"/>
      <c r="CV588" s="283"/>
      <c r="CW588" s="283"/>
      <c r="CX588" s="283"/>
      <c r="CY588" s="273"/>
      <c r="CZ588" s="285"/>
      <c r="DA588" s="286"/>
      <c r="DB588" s="287"/>
    </row>
    <row r="589" ht="15.75" customHeight="1">
      <c r="A589" s="304"/>
      <c r="B589" s="265"/>
      <c r="C589" s="266"/>
      <c r="D589" s="266"/>
      <c r="E589" s="266"/>
      <c r="F589" s="267"/>
      <c r="G589" s="267"/>
      <c r="H589" s="267"/>
      <c r="I589" s="267"/>
      <c r="J589" s="267"/>
      <c r="K589" s="267"/>
      <c r="L589" s="267"/>
      <c r="M589" s="269"/>
      <c r="N589" s="269"/>
      <c r="O589" s="269"/>
      <c r="P589" s="269"/>
      <c r="Q589" s="269"/>
      <c r="R589" s="269"/>
      <c r="S589" s="271"/>
      <c r="T589" s="271"/>
      <c r="U589" s="271"/>
      <c r="V589" s="271"/>
      <c r="W589" s="271"/>
      <c r="X589" s="271"/>
      <c r="Y589" s="273"/>
      <c r="Z589" s="273"/>
      <c r="AA589" s="273"/>
      <c r="AB589" s="273"/>
      <c r="AC589" s="273"/>
      <c r="AD589" s="273"/>
      <c r="AE589" s="274"/>
      <c r="AF589" s="274"/>
      <c r="AG589" s="274"/>
      <c r="AH589" s="274"/>
      <c r="AI589" s="274"/>
      <c r="AJ589" s="274"/>
      <c r="AK589" s="275"/>
      <c r="AL589" s="275"/>
      <c r="AM589" s="275"/>
      <c r="AN589" s="275"/>
      <c r="AO589" s="275"/>
      <c r="AP589" s="275"/>
      <c r="AQ589" s="276"/>
      <c r="AR589" s="276"/>
      <c r="AS589" s="276"/>
      <c r="AT589" s="276"/>
      <c r="AU589" s="276"/>
      <c r="AV589" s="276"/>
      <c r="AW589" s="277"/>
      <c r="AX589" s="277"/>
      <c r="AY589" s="277"/>
      <c r="AZ589" s="277"/>
      <c r="BA589" s="277"/>
      <c r="BB589" s="277"/>
      <c r="BC589" s="278"/>
      <c r="BD589" s="278"/>
      <c r="BE589" s="278"/>
      <c r="BF589" s="278"/>
      <c r="BG589" s="278"/>
      <c r="BH589" s="278"/>
      <c r="BI589" s="279"/>
      <c r="BJ589" s="279"/>
      <c r="BK589" s="279"/>
      <c r="BL589" s="279"/>
      <c r="BM589" s="279"/>
      <c r="BN589" s="279"/>
      <c r="BO589" s="280"/>
      <c r="BP589" s="280"/>
      <c r="BQ589" s="280"/>
      <c r="BR589" s="280"/>
      <c r="BS589" s="280"/>
      <c r="BT589" s="280"/>
      <c r="BU589" s="281"/>
      <c r="BV589" s="281"/>
      <c r="BW589" s="281"/>
      <c r="BX589" s="281"/>
      <c r="BY589" s="281"/>
      <c r="BZ589" s="281"/>
      <c r="CA589" s="282"/>
      <c r="CB589" s="282"/>
      <c r="CC589" s="282"/>
      <c r="CD589" s="282"/>
      <c r="CE589" s="282"/>
      <c r="CF589" s="282"/>
      <c r="CG589" s="283"/>
      <c r="CH589" s="283"/>
      <c r="CI589" s="283"/>
      <c r="CJ589" s="283"/>
      <c r="CK589" s="283"/>
      <c r="CL589" s="283"/>
      <c r="CM589" s="284"/>
      <c r="CN589" s="284"/>
      <c r="CO589" s="284"/>
      <c r="CP589" s="284"/>
      <c r="CQ589" s="284"/>
      <c r="CR589" s="284"/>
      <c r="CS589" s="283"/>
      <c r="CT589" s="283"/>
      <c r="CU589" s="283"/>
      <c r="CV589" s="283"/>
      <c r="CW589" s="283"/>
      <c r="CX589" s="283"/>
      <c r="CY589" s="273"/>
      <c r="CZ589" s="285"/>
      <c r="DA589" s="286"/>
      <c r="DB589" s="287"/>
    </row>
    <row r="590" ht="15.75" customHeight="1">
      <c r="A590" s="304"/>
      <c r="B590" s="265"/>
      <c r="C590" s="266"/>
      <c r="D590" s="266"/>
      <c r="E590" s="266"/>
      <c r="F590" s="267"/>
      <c r="G590" s="267"/>
      <c r="H590" s="267"/>
      <c r="I590" s="267"/>
      <c r="J590" s="267"/>
      <c r="K590" s="267"/>
      <c r="L590" s="267"/>
      <c r="M590" s="269"/>
      <c r="N590" s="269"/>
      <c r="O590" s="269"/>
      <c r="P590" s="269"/>
      <c r="Q590" s="269"/>
      <c r="R590" s="269"/>
      <c r="S590" s="271"/>
      <c r="T590" s="271"/>
      <c r="U590" s="271"/>
      <c r="V590" s="271"/>
      <c r="W590" s="271"/>
      <c r="X590" s="271"/>
      <c r="Y590" s="273"/>
      <c r="Z590" s="273"/>
      <c r="AA590" s="273"/>
      <c r="AB590" s="273"/>
      <c r="AC590" s="273"/>
      <c r="AD590" s="273"/>
      <c r="AE590" s="274"/>
      <c r="AF590" s="274"/>
      <c r="AG590" s="274"/>
      <c r="AH590" s="274"/>
      <c r="AI590" s="274"/>
      <c r="AJ590" s="274"/>
      <c r="AK590" s="275"/>
      <c r="AL590" s="275"/>
      <c r="AM590" s="275"/>
      <c r="AN590" s="275"/>
      <c r="AO590" s="275"/>
      <c r="AP590" s="275"/>
      <c r="AQ590" s="276"/>
      <c r="AR590" s="276"/>
      <c r="AS590" s="276"/>
      <c r="AT590" s="276"/>
      <c r="AU590" s="276"/>
      <c r="AV590" s="276"/>
      <c r="AW590" s="277"/>
      <c r="AX590" s="277"/>
      <c r="AY590" s="277"/>
      <c r="AZ590" s="277"/>
      <c r="BA590" s="277"/>
      <c r="BB590" s="277"/>
      <c r="BC590" s="278"/>
      <c r="BD590" s="278"/>
      <c r="BE590" s="278"/>
      <c r="BF590" s="278"/>
      <c r="BG590" s="278"/>
      <c r="BH590" s="278"/>
      <c r="BI590" s="279"/>
      <c r="BJ590" s="279"/>
      <c r="BK590" s="279"/>
      <c r="BL590" s="279"/>
      <c r="BM590" s="279"/>
      <c r="BN590" s="279"/>
      <c r="BO590" s="280"/>
      <c r="BP590" s="280"/>
      <c r="BQ590" s="280"/>
      <c r="BR590" s="280"/>
      <c r="BS590" s="280"/>
      <c r="BT590" s="280"/>
      <c r="BU590" s="281"/>
      <c r="BV590" s="281"/>
      <c r="BW590" s="281"/>
      <c r="BX590" s="281"/>
      <c r="BY590" s="281"/>
      <c r="BZ590" s="281"/>
      <c r="CA590" s="282"/>
      <c r="CB590" s="282"/>
      <c r="CC590" s="282"/>
      <c r="CD590" s="282"/>
      <c r="CE590" s="282"/>
      <c r="CF590" s="282"/>
      <c r="CG590" s="283"/>
      <c r="CH590" s="283"/>
      <c r="CI590" s="283"/>
      <c r="CJ590" s="283"/>
      <c r="CK590" s="283"/>
      <c r="CL590" s="283"/>
      <c r="CM590" s="284"/>
      <c r="CN590" s="284"/>
      <c r="CO590" s="284"/>
      <c r="CP590" s="284"/>
      <c r="CQ590" s="284"/>
      <c r="CR590" s="284"/>
      <c r="CS590" s="283"/>
      <c r="CT590" s="283"/>
      <c r="CU590" s="283"/>
      <c r="CV590" s="283"/>
      <c r="CW590" s="283"/>
      <c r="CX590" s="283"/>
      <c r="CY590" s="273"/>
      <c r="CZ590" s="285"/>
      <c r="DA590" s="286"/>
      <c r="DB590" s="287"/>
    </row>
    <row r="591" ht="15.75" customHeight="1">
      <c r="A591" s="304"/>
      <c r="B591" s="265"/>
      <c r="C591" s="266"/>
      <c r="D591" s="266"/>
      <c r="E591" s="266"/>
      <c r="F591" s="267"/>
      <c r="G591" s="267"/>
      <c r="H591" s="267"/>
      <c r="I591" s="267"/>
      <c r="J591" s="267"/>
      <c r="K591" s="267"/>
      <c r="L591" s="267"/>
      <c r="M591" s="269"/>
      <c r="N591" s="269"/>
      <c r="O591" s="269"/>
      <c r="P591" s="269"/>
      <c r="Q591" s="269"/>
      <c r="R591" s="269"/>
      <c r="S591" s="271"/>
      <c r="T591" s="271"/>
      <c r="U591" s="271"/>
      <c r="V591" s="271"/>
      <c r="W591" s="271"/>
      <c r="X591" s="271"/>
      <c r="Y591" s="273"/>
      <c r="Z591" s="273"/>
      <c r="AA591" s="273"/>
      <c r="AB591" s="273"/>
      <c r="AC591" s="273"/>
      <c r="AD591" s="273"/>
      <c r="AE591" s="274"/>
      <c r="AF591" s="274"/>
      <c r="AG591" s="274"/>
      <c r="AH591" s="274"/>
      <c r="AI591" s="274"/>
      <c r="AJ591" s="274"/>
      <c r="AK591" s="275"/>
      <c r="AL591" s="275"/>
      <c r="AM591" s="275"/>
      <c r="AN591" s="275"/>
      <c r="AO591" s="275"/>
      <c r="AP591" s="275"/>
      <c r="AQ591" s="276"/>
      <c r="AR591" s="276"/>
      <c r="AS591" s="276"/>
      <c r="AT591" s="276"/>
      <c r="AU591" s="276"/>
      <c r="AV591" s="276"/>
      <c r="AW591" s="277"/>
      <c r="AX591" s="277"/>
      <c r="AY591" s="277"/>
      <c r="AZ591" s="277"/>
      <c r="BA591" s="277"/>
      <c r="BB591" s="277"/>
      <c r="BC591" s="278"/>
      <c r="BD591" s="278"/>
      <c r="BE591" s="278"/>
      <c r="BF591" s="278"/>
      <c r="BG591" s="278"/>
      <c r="BH591" s="278"/>
      <c r="BI591" s="279"/>
      <c r="BJ591" s="279"/>
      <c r="BK591" s="279"/>
      <c r="BL591" s="279"/>
      <c r="BM591" s="279"/>
      <c r="BN591" s="279"/>
      <c r="BO591" s="280"/>
      <c r="BP591" s="280"/>
      <c r="BQ591" s="280"/>
      <c r="BR591" s="280"/>
      <c r="BS591" s="280"/>
      <c r="BT591" s="280"/>
      <c r="BU591" s="281"/>
      <c r="BV591" s="281"/>
      <c r="BW591" s="281"/>
      <c r="BX591" s="281"/>
      <c r="BY591" s="281"/>
      <c r="BZ591" s="281"/>
      <c r="CA591" s="282"/>
      <c r="CB591" s="282"/>
      <c r="CC591" s="282"/>
      <c r="CD591" s="282"/>
      <c r="CE591" s="282"/>
      <c r="CF591" s="282"/>
      <c r="CG591" s="283"/>
      <c r="CH591" s="283"/>
      <c r="CI591" s="283"/>
      <c r="CJ591" s="283"/>
      <c r="CK591" s="283"/>
      <c r="CL591" s="283"/>
      <c r="CM591" s="284"/>
      <c r="CN591" s="284"/>
      <c r="CO591" s="284"/>
      <c r="CP591" s="284"/>
      <c r="CQ591" s="284"/>
      <c r="CR591" s="284"/>
      <c r="CS591" s="283"/>
      <c r="CT591" s="283"/>
      <c r="CU591" s="283"/>
      <c r="CV591" s="283"/>
      <c r="CW591" s="283"/>
      <c r="CX591" s="283"/>
      <c r="CY591" s="273"/>
      <c r="CZ591" s="285"/>
      <c r="DA591" s="286"/>
      <c r="DB591" s="287"/>
    </row>
    <row r="592" ht="15.75" customHeight="1">
      <c r="A592" s="304"/>
      <c r="B592" s="265"/>
      <c r="C592" s="266"/>
      <c r="D592" s="266"/>
      <c r="E592" s="266"/>
      <c r="F592" s="267"/>
      <c r="G592" s="267"/>
      <c r="H592" s="267"/>
      <c r="I592" s="267"/>
      <c r="J592" s="267"/>
      <c r="K592" s="267"/>
      <c r="L592" s="267"/>
      <c r="M592" s="269"/>
      <c r="N592" s="269"/>
      <c r="O592" s="269"/>
      <c r="P592" s="269"/>
      <c r="Q592" s="269"/>
      <c r="R592" s="269"/>
      <c r="S592" s="271"/>
      <c r="T592" s="271"/>
      <c r="U592" s="271"/>
      <c r="V592" s="271"/>
      <c r="W592" s="271"/>
      <c r="X592" s="271"/>
      <c r="Y592" s="273"/>
      <c r="Z592" s="273"/>
      <c r="AA592" s="273"/>
      <c r="AB592" s="273"/>
      <c r="AC592" s="273"/>
      <c r="AD592" s="273"/>
      <c r="AE592" s="274"/>
      <c r="AF592" s="274"/>
      <c r="AG592" s="274"/>
      <c r="AH592" s="274"/>
      <c r="AI592" s="274"/>
      <c r="AJ592" s="274"/>
      <c r="AK592" s="275"/>
      <c r="AL592" s="275"/>
      <c r="AM592" s="275"/>
      <c r="AN592" s="275"/>
      <c r="AO592" s="275"/>
      <c r="AP592" s="275"/>
      <c r="AQ592" s="276"/>
      <c r="AR592" s="276"/>
      <c r="AS592" s="276"/>
      <c r="AT592" s="276"/>
      <c r="AU592" s="276"/>
      <c r="AV592" s="276"/>
      <c r="AW592" s="277"/>
      <c r="AX592" s="277"/>
      <c r="AY592" s="277"/>
      <c r="AZ592" s="277"/>
      <c r="BA592" s="277"/>
      <c r="BB592" s="277"/>
      <c r="BC592" s="278"/>
      <c r="BD592" s="278"/>
      <c r="BE592" s="278"/>
      <c r="BF592" s="278"/>
      <c r="BG592" s="278"/>
      <c r="BH592" s="278"/>
      <c r="BI592" s="279"/>
      <c r="BJ592" s="279"/>
      <c r="BK592" s="279"/>
      <c r="BL592" s="279"/>
      <c r="BM592" s="279"/>
      <c r="BN592" s="279"/>
      <c r="BO592" s="280"/>
      <c r="BP592" s="280"/>
      <c r="BQ592" s="280"/>
      <c r="BR592" s="280"/>
      <c r="BS592" s="280"/>
      <c r="BT592" s="280"/>
      <c r="BU592" s="281"/>
      <c r="BV592" s="281"/>
      <c r="BW592" s="281"/>
      <c r="BX592" s="281"/>
      <c r="BY592" s="281"/>
      <c r="BZ592" s="281"/>
      <c r="CA592" s="282"/>
      <c r="CB592" s="282"/>
      <c r="CC592" s="282"/>
      <c r="CD592" s="282"/>
      <c r="CE592" s="282"/>
      <c r="CF592" s="282"/>
      <c r="CG592" s="283"/>
      <c r="CH592" s="283"/>
      <c r="CI592" s="283"/>
      <c r="CJ592" s="283"/>
      <c r="CK592" s="283"/>
      <c r="CL592" s="283"/>
      <c r="CM592" s="284"/>
      <c r="CN592" s="284"/>
      <c r="CO592" s="284"/>
      <c r="CP592" s="284"/>
      <c r="CQ592" s="284"/>
      <c r="CR592" s="284"/>
      <c r="CS592" s="283"/>
      <c r="CT592" s="283"/>
      <c r="CU592" s="283"/>
      <c r="CV592" s="283"/>
      <c r="CW592" s="283"/>
      <c r="CX592" s="283"/>
      <c r="CY592" s="273"/>
      <c r="CZ592" s="285"/>
      <c r="DA592" s="286"/>
      <c r="DB592" s="287"/>
    </row>
    <row r="593" ht="15.75" customHeight="1">
      <c r="A593" s="304"/>
      <c r="B593" s="265"/>
      <c r="C593" s="266"/>
      <c r="D593" s="266"/>
      <c r="E593" s="266"/>
      <c r="F593" s="267"/>
      <c r="G593" s="267"/>
      <c r="H593" s="267"/>
      <c r="I593" s="267"/>
      <c r="J593" s="267"/>
      <c r="K593" s="267"/>
      <c r="L593" s="267"/>
      <c r="M593" s="269"/>
      <c r="N593" s="269"/>
      <c r="O593" s="269"/>
      <c r="P593" s="269"/>
      <c r="Q593" s="269"/>
      <c r="R593" s="269"/>
      <c r="S593" s="271"/>
      <c r="T593" s="271"/>
      <c r="U593" s="271"/>
      <c r="V593" s="271"/>
      <c r="W593" s="271"/>
      <c r="X593" s="271"/>
      <c r="Y593" s="273"/>
      <c r="Z593" s="273"/>
      <c r="AA593" s="273"/>
      <c r="AB593" s="273"/>
      <c r="AC593" s="273"/>
      <c r="AD593" s="273"/>
      <c r="AE593" s="274"/>
      <c r="AF593" s="274"/>
      <c r="AG593" s="274"/>
      <c r="AH593" s="274"/>
      <c r="AI593" s="274"/>
      <c r="AJ593" s="274"/>
      <c r="AK593" s="275"/>
      <c r="AL593" s="275"/>
      <c r="AM593" s="275"/>
      <c r="AN593" s="275"/>
      <c r="AO593" s="275"/>
      <c r="AP593" s="275"/>
      <c r="AQ593" s="276"/>
      <c r="AR593" s="276"/>
      <c r="AS593" s="276"/>
      <c r="AT593" s="276"/>
      <c r="AU593" s="276"/>
      <c r="AV593" s="276"/>
      <c r="AW593" s="277"/>
      <c r="AX593" s="277"/>
      <c r="AY593" s="277"/>
      <c r="AZ593" s="277"/>
      <c r="BA593" s="277"/>
      <c r="BB593" s="277"/>
      <c r="BC593" s="278"/>
      <c r="BD593" s="278"/>
      <c r="BE593" s="278"/>
      <c r="BF593" s="278"/>
      <c r="BG593" s="278"/>
      <c r="BH593" s="278"/>
      <c r="BI593" s="279"/>
      <c r="BJ593" s="279"/>
      <c r="BK593" s="279"/>
      <c r="BL593" s="279"/>
      <c r="BM593" s="279"/>
      <c r="BN593" s="279"/>
      <c r="BO593" s="280"/>
      <c r="BP593" s="280"/>
      <c r="BQ593" s="280"/>
      <c r="BR593" s="280"/>
      <c r="BS593" s="280"/>
      <c r="BT593" s="280"/>
      <c r="BU593" s="281"/>
      <c r="BV593" s="281"/>
      <c r="BW593" s="281"/>
      <c r="BX593" s="281"/>
      <c r="BY593" s="281"/>
      <c r="BZ593" s="281"/>
      <c r="CA593" s="282"/>
      <c r="CB593" s="282"/>
      <c r="CC593" s="282"/>
      <c r="CD593" s="282"/>
      <c r="CE593" s="282"/>
      <c r="CF593" s="282"/>
      <c r="CG593" s="283"/>
      <c r="CH593" s="283"/>
      <c r="CI593" s="283"/>
      <c r="CJ593" s="283"/>
      <c r="CK593" s="283"/>
      <c r="CL593" s="283"/>
      <c r="CM593" s="284"/>
      <c r="CN593" s="284"/>
      <c r="CO593" s="284"/>
      <c r="CP593" s="284"/>
      <c r="CQ593" s="284"/>
      <c r="CR593" s="284"/>
      <c r="CS593" s="283"/>
      <c r="CT593" s="283"/>
      <c r="CU593" s="283"/>
      <c r="CV593" s="283"/>
      <c r="CW593" s="283"/>
      <c r="CX593" s="283"/>
      <c r="CY593" s="273"/>
      <c r="CZ593" s="285"/>
      <c r="DA593" s="286"/>
      <c r="DB593" s="287"/>
    </row>
    <row r="594" ht="15.75" customHeight="1">
      <c r="A594" s="304"/>
      <c r="B594" s="265"/>
      <c r="C594" s="266"/>
      <c r="D594" s="266"/>
      <c r="E594" s="266"/>
      <c r="F594" s="267"/>
      <c r="G594" s="267"/>
      <c r="H594" s="267"/>
      <c r="I594" s="267"/>
      <c r="J594" s="267"/>
      <c r="K594" s="267"/>
      <c r="L594" s="267"/>
      <c r="M594" s="269"/>
      <c r="N594" s="269"/>
      <c r="O594" s="269"/>
      <c r="P594" s="269"/>
      <c r="Q594" s="269"/>
      <c r="R594" s="269"/>
      <c r="S594" s="271"/>
      <c r="T594" s="271"/>
      <c r="U594" s="271"/>
      <c r="V594" s="271"/>
      <c r="W594" s="271"/>
      <c r="X594" s="271"/>
      <c r="Y594" s="273"/>
      <c r="Z594" s="273"/>
      <c r="AA594" s="273"/>
      <c r="AB594" s="273"/>
      <c r="AC594" s="273"/>
      <c r="AD594" s="273"/>
      <c r="AE594" s="274"/>
      <c r="AF594" s="274"/>
      <c r="AG594" s="274"/>
      <c r="AH594" s="274"/>
      <c r="AI594" s="274"/>
      <c r="AJ594" s="274"/>
      <c r="AK594" s="275"/>
      <c r="AL594" s="275"/>
      <c r="AM594" s="275"/>
      <c r="AN594" s="275"/>
      <c r="AO594" s="275"/>
      <c r="AP594" s="275"/>
      <c r="AQ594" s="276"/>
      <c r="AR594" s="276"/>
      <c r="AS594" s="276"/>
      <c r="AT594" s="276"/>
      <c r="AU594" s="276"/>
      <c r="AV594" s="276"/>
      <c r="AW594" s="277"/>
      <c r="AX594" s="277"/>
      <c r="AY594" s="277"/>
      <c r="AZ594" s="277"/>
      <c r="BA594" s="277"/>
      <c r="BB594" s="277"/>
      <c r="BC594" s="278"/>
      <c r="BD594" s="278"/>
      <c r="BE594" s="278"/>
      <c r="BF594" s="278"/>
      <c r="BG594" s="278"/>
      <c r="BH594" s="278"/>
      <c r="BI594" s="279"/>
      <c r="BJ594" s="279"/>
      <c r="BK594" s="279"/>
      <c r="BL594" s="279"/>
      <c r="BM594" s="279"/>
      <c r="BN594" s="279"/>
      <c r="BO594" s="280"/>
      <c r="BP594" s="280"/>
      <c r="BQ594" s="280"/>
      <c r="BR594" s="280"/>
      <c r="BS594" s="280"/>
      <c r="BT594" s="280"/>
      <c r="BU594" s="281"/>
      <c r="BV594" s="281"/>
      <c r="BW594" s="281"/>
      <c r="BX594" s="281"/>
      <c r="BY594" s="281"/>
      <c r="BZ594" s="281"/>
      <c r="CA594" s="282"/>
      <c r="CB594" s="282"/>
      <c r="CC594" s="282"/>
      <c r="CD594" s="282"/>
      <c r="CE594" s="282"/>
      <c r="CF594" s="282"/>
      <c r="CG594" s="283"/>
      <c r="CH594" s="283"/>
      <c r="CI594" s="283"/>
      <c r="CJ594" s="283"/>
      <c r="CK594" s="283"/>
      <c r="CL594" s="283"/>
      <c r="CM594" s="284"/>
      <c r="CN594" s="284"/>
      <c r="CO594" s="284"/>
      <c r="CP594" s="284"/>
      <c r="CQ594" s="284"/>
      <c r="CR594" s="284"/>
      <c r="CS594" s="283"/>
      <c r="CT594" s="283"/>
      <c r="CU594" s="283"/>
      <c r="CV594" s="283"/>
      <c r="CW594" s="283"/>
      <c r="CX594" s="283"/>
      <c r="CY594" s="273"/>
      <c r="CZ594" s="285"/>
      <c r="DA594" s="286"/>
      <c r="DB594" s="287"/>
    </row>
    <row r="595" ht="15.75" customHeight="1">
      <c r="A595" s="304"/>
      <c r="B595" s="265"/>
      <c r="C595" s="266"/>
      <c r="D595" s="266"/>
      <c r="E595" s="266"/>
      <c r="F595" s="267"/>
      <c r="G595" s="267"/>
      <c r="H595" s="267"/>
      <c r="I595" s="267"/>
      <c r="J595" s="267"/>
      <c r="K595" s="267"/>
      <c r="L595" s="267"/>
      <c r="M595" s="269"/>
      <c r="N595" s="269"/>
      <c r="O595" s="269"/>
      <c r="P595" s="269"/>
      <c r="Q595" s="269"/>
      <c r="R595" s="269"/>
      <c r="S595" s="271"/>
      <c r="T595" s="271"/>
      <c r="U595" s="271"/>
      <c r="V595" s="271"/>
      <c r="W595" s="271"/>
      <c r="X595" s="271"/>
      <c r="Y595" s="273"/>
      <c r="Z595" s="273"/>
      <c r="AA595" s="273"/>
      <c r="AB595" s="273"/>
      <c r="AC595" s="273"/>
      <c r="AD595" s="273"/>
      <c r="AE595" s="274"/>
      <c r="AF595" s="274"/>
      <c r="AG595" s="274"/>
      <c r="AH595" s="274"/>
      <c r="AI595" s="274"/>
      <c r="AJ595" s="274"/>
      <c r="AK595" s="275"/>
      <c r="AL595" s="275"/>
      <c r="AM595" s="275"/>
      <c r="AN595" s="275"/>
      <c r="AO595" s="275"/>
      <c r="AP595" s="275"/>
      <c r="AQ595" s="276"/>
      <c r="AR595" s="276"/>
      <c r="AS595" s="276"/>
      <c r="AT595" s="276"/>
      <c r="AU595" s="276"/>
      <c r="AV595" s="276"/>
      <c r="AW595" s="277"/>
      <c r="AX595" s="277"/>
      <c r="AY595" s="277"/>
      <c r="AZ595" s="277"/>
      <c r="BA595" s="277"/>
      <c r="BB595" s="277"/>
      <c r="BC595" s="278"/>
      <c r="BD595" s="278"/>
      <c r="BE595" s="278"/>
      <c r="BF595" s="278"/>
      <c r="BG595" s="278"/>
      <c r="BH595" s="278"/>
      <c r="BI595" s="279"/>
      <c r="BJ595" s="279"/>
      <c r="BK595" s="279"/>
      <c r="BL595" s="279"/>
      <c r="BM595" s="279"/>
      <c r="BN595" s="279"/>
      <c r="BO595" s="280"/>
      <c r="BP595" s="280"/>
      <c r="BQ595" s="280"/>
      <c r="BR595" s="280"/>
      <c r="BS595" s="280"/>
      <c r="BT595" s="280"/>
      <c r="BU595" s="281"/>
      <c r="BV595" s="281"/>
      <c r="BW595" s="281"/>
      <c r="BX595" s="281"/>
      <c r="BY595" s="281"/>
      <c r="BZ595" s="281"/>
      <c r="CA595" s="282"/>
      <c r="CB595" s="282"/>
      <c r="CC595" s="282"/>
      <c r="CD595" s="282"/>
      <c r="CE595" s="282"/>
      <c r="CF595" s="282"/>
      <c r="CG595" s="283"/>
      <c r="CH595" s="283"/>
      <c r="CI595" s="283"/>
      <c r="CJ595" s="283"/>
      <c r="CK595" s="283"/>
      <c r="CL595" s="283"/>
      <c r="CM595" s="284"/>
      <c r="CN595" s="284"/>
      <c r="CO595" s="284"/>
      <c r="CP595" s="284"/>
      <c r="CQ595" s="284"/>
      <c r="CR595" s="284"/>
      <c r="CS595" s="283"/>
      <c r="CT595" s="283"/>
      <c r="CU595" s="283"/>
      <c r="CV595" s="283"/>
      <c r="CW595" s="283"/>
      <c r="CX595" s="283"/>
      <c r="CY595" s="273"/>
      <c r="CZ595" s="285"/>
      <c r="DA595" s="286"/>
      <c r="DB595" s="287"/>
    </row>
    <row r="596" ht="15.75" customHeight="1">
      <c r="A596" s="304"/>
      <c r="B596" s="265"/>
      <c r="C596" s="266"/>
      <c r="D596" s="266"/>
      <c r="E596" s="266"/>
      <c r="F596" s="267"/>
      <c r="G596" s="267"/>
      <c r="H596" s="267"/>
      <c r="I596" s="267"/>
      <c r="J596" s="267"/>
      <c r="K596" s="267"/>
      <c r="L596" s="267"/>
      <c r="M596" s="269"/>
      <c r="N596" s="269"/>
      <c r="O596" s="269"/>
      <c r="P596" s="269"/>
      <c r="Q596" s="269"/>
      <c r="R596" s="269"/>
      <c r="S596" s="271"/>
      <c r="T596" s="271"/>
      <c r="U596" s="271"/>
      <c r="V596" s="271"/>
      <c r="W596" s="271"/>
      <c r="X596" s="271"/>
      <c r="Y596" s="273"/>
      <c r="Z596" s="273"/>
      <c r="AA596" s="273"/>
      <c r="AB596" s="273"/>
      <c r="AC596" s="273"/>
      <c r="AD596" s="273"/>
      <c r="AE596" s="274"/>
      <c r="AF596" s="274"/>
      <c r="AG596" s="274"/>
      <c r="AH596" s="274"/>
      <c r="AI596" s="274"/>
      <c r="AJ596" s="274"/>
      <c r="AK596" s="275"/>
      <c r="AL596" s="275"/>
      <c r="AM596" s="275"/>
      <c r="AN596" s="275"/>
      <c r="AO596" s="275"/>
      <c r="AP596" s="275"/>
      <c r="AQ596" s="276"/>
      <c r="AR596" s="276"/>
      <c r="AS596" s="276"/>
      <c r="AT596" s="276"/>
      <c r="AU596" s="276"/>
      <c r="AV596" s="276"/>
      <c r="AW596" s="277"/>
      <c r="AX596" s="277"/>
      <c r="AY596" s="277"/>
      <c r="AZ596" s="277"/>
      <c r="BA596" s="277"/>
      <c r="BB596" s="277"/>
      <c r="BC596" s="278"/>
      <c r="BD596" s="278"/>
      <c r="BE596" s="278"/>
      <c r="BF596" s="278"/>
      <c r="BG596" s="278"/>
      <c r="BH596" s="278"/>
      <c r="BI596" s="279"/>
      <c r="BJ596" s="279"/>
      <c r="BK596" s="279"/>
      <c r="BL596" s="279"/>
      <c r="BM596" s="279"/>
      <c r="BN596" s="279"/>
      <c r="BO596" s="280"/>
      <c r="BP596" s="280"/>
      <c r="BQ596" s="280"/>
      <c r="BR596" s="280"/>
      <c r="BS596" s="280"/>
      <c r="BT596" s="280"/>
      <c r="BU596" s="281"/>
      <c r="BV596" s="281"/>
      <c r="BW596" s="281"/>
      <c r="BX596" s="281"/>
      <c r="BY596" s="281"/>
      <c r="BZ596" s="281"/>
      <c r="CA596" s="282"/>
      <c r="CB596" s="282"/>
      <c r="CC596" s="282"/>
      <c r="CD596" s="282"/>
      <c r="CE596" s="282"/>
      <c r="CF596" s="282"/>
      <c r="CG596" s="283"/>
      <c r="CH596" s="283"/>
      <c r="CI596" s="283"/>
      <c r="CJ596" s="283"/>
      <c r="CK596" s="283"/>
      <c r="CL596" s="283"/>
      <c r="CM596" s="284"/>
      <c r="CN596" s="284"/>
      <c r="CO596" s="284"/>
      <c r="CP596" s="284"/>
      <c r="CQ596" s="284"/>
      <c r="CR596" s="284"/>
      <c r="CS596" s="283"/>
      <c r="CT596" s="283"/>
      <c r="CU596" s="283"/>
      <c r="CV596" s="283"/>
      <c r="CW596" s="283"/>
      <c r="CX596" s="283"/>
      <c r="CY596" s="273"/>
      <c r="CZ596" s="285"/>
      <c r="DA596" s="286"/>
      <c r="DB596" s="287"/>
    </row>
    <row r="597" ht="15.75" customHeight="1">
      <c r="A597" s="304"/>
      <c r="B597" s="265"/>
      <c r="C597" s="266"/>
      <c r="D597" s="266"/>
      <c r="E597" s="266"/>
      <c r="F597" s="267"/>
      <c r="G597" s="267"/>
      <c r="H597" s="267"/>
      <c r="I597" s="267"/>
      <c r="J597" s="267"/>
      <c r="K597" s="267"/>
      <c r="L597" s="267"/>
      <c r="M597" s="269"/>
      <c r="N597" s="269"/>
      <c r="O597" s="269"/>
      <c r="P597" s="269"/>
      <c r="Q597" s="269"/>
      <c r="R597" s="269"/>
      <c r="S597" s="271"/>
      <c r="T597" s="271"/>
      <c r="U597" s="271"/>
      <c r="V597" s="271"/>
      <c r="W597" s="271"/>
      <c r="X597" s="271"/>
      <c r="Y597" s="273"/>
      <c r="Z597" s="273"/>
      <c r="AA597" s="273"/>
      <c r="AB597" s="273"/>
      <c r="AC597" s="273"/>
      <c r="AD597" s="273"/>
      <c r="AE597" s="274"/>
      <c r="AF597" s="274"/>
      <c r="AG597" s="274"/>
      <c r="AH597" s="274"/>
      <c r="AI597" s="274"/>
      <c r="AJ597" s="274"/>
      <c r="AK597" s="275"/>
      <c r="AL597" s="275"/>
      <c r="AM597" s="275"/>
      <c r="AN597" s="275"/>
      <c r="AO597" s="275"/>
      <c r="AP597" s="275"/>
      <c r="AQ597" s="276"/>
      <c r="AR597" s="276"/>
      <c r="AS597" s="276"/>
      <c r="AT597" s="276"/>
      <c r="AU597" s="276"/>
      <c r="AV597" s="276"/>
      <c r="AW597" s="277"/>
      <c r="AX597" s="277"/>
      <c r="AY597" s="277"/>
      <c r="AZ597" s="277"/>
      <c r="BA597" s="277"/>
      <c r="BB597" s="277"/>
      <c r="BC597" s="278"/>
      <c r="BD597" s="278"/>
      <c r="BE597" s="278"/>
      <c r="BF597" s="278"/>
      <c r="BG597" s="278"/>
      <c r="BH597" s="278"/>
      <c r="BI597" s="279"/>
      <c r="BJ597" s="279"/>
      <c r="BK597" s="279"/>
      <c r="BL597" s="279"/>
      <c r="BM597" s="279"/>
      <c r="BN597" s="279"/>
      <c r="BO597" s="280"/>
      <c r="BP597" s="280"/>
      <c r="BQ597" s="280"/>
      <c r="BR597" s="280"/>
      <c r="BS597" s="280"/>
      <c r="BT597" s="280"/>
      <c r="BU597" s="281"/>
      <c r="BV597" s="281"/>
      <c r="BW597" s="281"/>
      <c r="BX597" s="281"/>
      <c r="BY597" s="281"/>
      <c r="BZ597" s="281"/>
      <c r="CA597" s="282"/>
      <c r="CB597" s="282"/>
      <c r="CC597" s="282"/>
      <c r="CD597" s="282"/>
      <c r="CE597" s="282"/>
      <c r="CF597" s="282"/>
      <c r="CG597" s="283"/>
      <c r="CH597" s="283"/>
      <c r="CI597" s="283"/>
      <c r="CJ597" s="283"/>
      <c r="CK597" s="283"/>
      <c r="CL597" s="283"/>
      <c r="CM597" s="284"/>
      <c r="CN597" s="284"/>
      <c r="CO597" s="284"/>
      <c r="CP597" s="284"/>
      <c r="CQ597" s="284"/>
      <c r="CR597" s="284"/>
      <c r="CS597" s="283"/>
      <c r="CT597" s="283"/>
      <c r="CU597" s="283"/>
      <c r="CV597" s="283"/>
      <c r="CW597" s="283"/>
      <c r="CX597" s="283"/>
      <c r="CY597" s="273"/>
      <c r="CZ597" s="285"/>
      <c r="DA597" s="286"/>
      <c r="DB597" s="287"/>
    </row>
    <row r="598" ht="15.75" customHeight="1">
      <c r="A598" s="304"/>
      <c r="B598" s="265"/>
      <c r="C598" s="266"/>
      <c r="D598" s="266"/>
      <c r="E598" s="266"/>
      <c r="F598" s="267"/>
      <c r="G598" s="267"/>
      <c r="H598" s="267"/>
      <c r="I598" s="267"/>
      <c r="J598" s="267"/>
      <c r="K598" s="267"/>
      <c r="L598" s="267"/>
      <c r="M598" s="269"/>
      <c r="N598" s="269"/>
      <c r="O598" s="269"/>
      <c r="P598" s="269"/>
      <c r="Q598" s="269"/>
      <c r="R598" s="269"/>
      <c r="S598" s="271"/>
      <c r="T598" s="271"/>
      <c r="U598" s="271"/>
      <c r="V598" s="271"/>
      <c r="W598" s="271"/>
      <c r="X598" s="271"/>
      <c r="Y598" s="273"/>
      <c r="Z598" s="273"/>
      <c r="AA598" s="273"/>
      <c r="AB598" s="273"/>
      <c r="AC598" s="273"/>
      <c r="AD598" s="273"/>
      <c r="AE598" s="274"/>
      <c r="AF598" s="274"/>
      <c r="AG598" s="274"/>
      <c r="AH598" s="274"/>
      <c r="AI598" s="274"/>
      <c r="AJ598" s="274"/>
      <c r="AK598" s="275"/>
      <c r="AL598" s="275"/>
      <c r="AM598" s="275"/>
      <c r="AN598" s="275"/>
      <c r="AO598" s="275"/>
      <c r="AP598" s="275"/>
      <c r="AQ598" s="276"/>
      <c r="AR598" s="276"/>
      <c r="AS598" s="276"/>
      <c r="AT598" s="276"/>
      <c r="AU598" s="276"/>
      <c r="AV598" s="276"/>
      <c r="AW598" s="277"/>
      <c r="AX598" s="277"/>
      <c r="AY598" s="277"/>
      <c r="AZ598" s="277"/>
      <c r="BA598" s="277"/>
      <c r="BB598" s="277"/>
      <c r="BC598" s="278"/>
      <c r="BD598" s="278"/>
      <c r="BE598" s="278"/>
      <c r="BF598" s="278"/>
      <c r="BG598" s="278"/>
      <c r="BH598" s="278"/>
      <c r="BI598" s="279"/>
      <c r="BJ598" s="279"/>
      <c r="BK598" s="279"/>
      <c r="BL598" s="279"/>
      <c r="BM598" s="279"/>
      <c r="BN598" s="279"/>
      <c r="BO598" s="280"/>
      <c r="BP598" s="280"/>
      <c r="BQ598" s="280"/>
      <c r="BR598" s="280"/>
      <c r="BS598" s="280"/>
      <c r="BT598" s="280"/>
      <c r="BU598" s="281"/>
      <c r="BV598" s="281"/>
      <c r="BW598" s="281"/>
      <c r="BX598" s="281"/>
      <c r="BY598" s="281"/>
      <c r="BZ598" s="281"/>
      <c r="CA598" s="282"/>
      <c r="CB598" s="282"/>
      <c r="CC598" s="282"/>
      <c r="CD598" s="282"/>
      <c r="CE598" s="282"/>
      <c r="CF598" s="282"/>
      <c r="CG598" s="283"/>
      <c r="CH598" s="283"/>
      <c r="CI598" s="283"/>
      <c r="CJ598" s="283"/>
      <c r="CK598" s="283"/>
      <c r="CL598" s="283"/>
      <c r="CM598" s="284"/>
      <c r="CN598" s="284"/>
      <c r="CO598" s="284"/>
      <c r="CP598" s="284"/>
      <c r="CQ598" s="284"/>
      <c r="CR598" s="284"/>
      <c r="CS598" s="283"/>
      <c r="CT598" s="283"/>
      <c r="CU598" s="283"/>
      <c r="CV598" s="283"/>
      <c r="CW598" s="283"/>
      <c r="CX598" s="283"/>
      <c r="CY598" s="273"/>
      <c r="CZ598" s="285"/>
      <c r="DA598" s="286"/>
      <c r="DB598" s="287"/>
    </row>
    <row r="599" ht="15.75" customHeight="1">
      <c r="A599" s="304"/>
      <c r="B599" s="265"/>
      <c r="C599" s="266"/>
      <c r="D599" s="266"/>
      <c r="E599" s="266"/>
      <c r="F599" s="267"/>
      <c r="G599" s="267"/>
      <c r="H599" s="267"/>
      <c r="I599" s="267"/>
      <c r="J599" s="267"/>
      <c r="K599" s="267"/>
      <c r="L599" s="267"/>
      <c r="M599" s="269"/>
      <c r="N599" s="269"/>
      <c r="O599" s="269"/>
      <c r="P599" s="269"/>
      <c r="Q599" s="269"/>
      <c r="R599" s="269"/>
      <c r="S599" s="271"/>
      <c r="T599" s="271"/>
      <c r="U599" s="271"/>
      <c r="V599" s="271"/>
      <c r="W599" s="271"/>
      <c r="X599" s="271"/>
      <c r="Y599" s="273"/>
      <c r="Z599" s="273"/>
      <c r="AA599" s="273"/>
      <c r="AB599" s="273"/>
      <c r="AC599" s="273"/>
      <c r="AD599" s="273"/>
      <c r="AE599" s="274"/>
      <c r="AF599" s="274"/>
      <c r="AG599" s="274"/>
      <c r="AH599" s="274"/>
      <c r="AI599" s="274"/>
      <c r="AJ599" s="274"/>
      <c r="AK599" s="275"/>
      <c r="AL599" s="275"/>
      <c r="AM599" s="275"/>
      <c r="AN599" s="275"/>
      <c r="AO599" s="275"/>
      <c r="AP599" s="275"/>
      <c r="AQ599" s="276"/>
      <c r="AR599" s="276"/>
      <c r="AS599" s="276"/>
      <c r="AT599" s="276"/>
      <c r="AU599" s="276"/>
      <c r="AV599" s="276"/>
      <c r="AW599" s="277"/>
      <c r="AX599" s="277"/>
      <c r="AY599" s="277"/>
      <c r="AZ599" s="277"/>
      <c r="BA599" s="277"/>
      <c r="BB599" s="277"/>
      <c r="BC599" s="278"/>
      <c r="BD599" s="278"/>
      <c r="BE599" s="278"/>
      <c r="BF599" s="278"/>
      <c r="BG599" s="278"/>
      <c r="BH599" s="278"/>
      <c r="BI599" s="279"/>
      <c r="BJ599" s="279"/>
      <c r="BK599" s="279"/>
      <c r="BL599" s="279"/>
      <c r="BM599" s="279"/>
      <c r="BN599" s="279"/>
      <c r="BO599" s="280"/>
      <c r="BP599" s="280"/>
      <c r="BQ599" s="280"/>
      <c r="BR599" s="280"/>
      <c r="BS599" s="280"/>
      <c r="BT599" s="280"/>
      <c r="BU599" s="281"/>
      <c r="BV599" s="281"/>
      <c r="BW599" s="281"/>
      <c r="BX599" s="281"/>
      <c r="BY599" s="281"/>
      <c r="BZ599" s="281"/>
      <c r="CA599" s="282"/>
      <c r="CB599" s="282"/>
      <c r="CC599" s="282"/>
      <c r="CD599" s="282"/>
      <c r="CE599" s="282"/>
      <c r="CF599" s="282"/>
      <c r="CG599" s="283"/>
      <c r="CH599" s="283"/>
      <c r="CI599" s="283"/>
      <c r="CJ599" s="283"/>
      <c r="CK599" s="283"/>
      <c r="CL599" s="283"/>
      <c r="CM599" s="284"/>
      <c r="CN599" s="284"/>
      <c r="CO599" s="284"/>
      <c r="CP599" s="284"/>
      <c r="CQ599" s="284"/>
      <c r="CR599" s="284"/>
      <c r="CS599" s="283"/>
      <c r="CT599" s="283"/>
      <c r="CU599" s="283"/>
      <c r="CV599" s="283"/>
      <c r="CW599" s="283"/>
      <c r="CX599" s="283"/>
      <c r="CY599" s="273"/>
      <c r="CZ599" s="285"/>
      <c r="DA599" s="286"/>
      <c r="DB599" s="287"/>
    </row>
    <row r="600" ht="15.75" customHeight="1">
      <c r="A600" s="304"/>
      <c r="B600" s="265"/>
      <c r="C600" s="266"/>
      <c r="D600" s="266"/>
      <c r="E600" s="266"/>
      <c r="F600" s="267"/>
      <c r="G600" s="267"/>
      <c r="H600" s="267"/>
      <c r="I600" s="267"/>
      <c r="J600" s="267"/>
      <c r="K600" s="267"/>
      <c r="L600" s="267"/>
      <c r="M600" s="269"/>
      <c r="N600" s="269"/>
      <c r="O600" s="269"/>
      <c r="P600" s="269"/>
      <c r="Q600" s="269"/>
      <c r="R600" s="269"/>
      <c r="S600" s="271"/>
      <c r="T600" s="271"/>
      <c r="U600" s="271"/>
      <c r="V600" s="271"/>
      <c r="W600" s="271"/>
      <c r="X600" s="271"/>
      <c r="Y600" s="273"/>
      <c r="Z600" s="273"/>
      <c r="AA600" s="273"/>
      <c r="AB600" s="273"/>
      <c r="AC600" s="273"/>
      <c r="AD600" s="273"/>
      <c r="AE600" s="274"/>
      <c r="AF600" s="274"/>
      <c r="AG600" s="274"/>
      <c r="AH600" s="274"/>
      <c r="AI600" s="274"/>
      <c r="AJ600" s="274"/>
      <c r="AK600" s="275"/>
      <c r="AL600" s="275"/>
      <c r="AM600" s="275"/>
      <c r="AN600" s="275"/>
      <c r="AO600" s="275"/>
      <c r="AP600" s="275"/>
      <c r="AQ600" s="276"/>
      <c r="AR600" s="276"/>
      <c r="AS600" s="276"/>
      <c r="AT600" s="276"/>
      <c r="AU600" s="276"/>
      <c r="AV600" s="276"/>
      <c r="AW600" s="277"/>
      <c r="AX600" s="277"/>
      <c r="AY600" s="277"/>
      <c r="AZ600" s="277"/>
      <c r="BA600" s="277"/>
      <c r="BB600" s="277"/>
      <c r="BC600" s="278"/>
      <c r="BD600" s="278"/>
      <c r="BE600" s="278"/>
      <c r="BF600" s="278"/>
      <c r="BG600" s="278"/>
      <c r="BH600" s="278"/>
      <c r="BI600" s="279"/>
      <c r="BJ600" s="279"/>
      <c r="BK600" s="279"/>
      <c r="BL600" s="279"/>
      <c r="BM600" s="279"/>
      <c r="BN600" s="279"/>
      <c r="BO600" s="280"/>
      <c r="BP600" s="280"/>
      <c r="BQ600" s="280"/>
      <c r="BR600" s="280"/>
      <c r="BS600" s="280"/>
      <c r="BT600" s="280"/>
      <c r="BU600" s="281"/>
      <c r="BV600" s="281"/>
      <c r="BW600" s="281"/>
      <c r="BX600" s="281"/>
      <c r="BY600" s="281"/>
      <c r="BZ600" s="281"/>
      <c r="CA600" s="282"/>
      <c r="CB600" s="282"/>
      <c r="CC600" s="282"/>
      <c r="CD600" s="282"/>
      <c r="CE600" s="282"/>
      <c r="CF600" s="282"/>
      <c r="CG600" s="283"/>
      <c r="CH600" s="283"/>
      <c r="CI600" s="283"/>
      <c r="CJ600" s="283"/>
      <c r="CK600" s="283"/>
      <c r="CL600" s="283"/>
      <c r="CM600" s="284"/>
      <c r="CN600" s="284"/>
      <c r="CO600" s="284"/>
      <c r="CP600" s="284"/>
      <c r="CQ600" s="284"/>
      <c r="CR600" s="284"/>
      <c r="CS600" s="283"/>
      <c r="CT600" s="283"/>
      <c r="CU600" s="283"/>
      <c r="CV600" s="283"/>
      <c r="CW600" s="283"/>
      <c r="CX600" s="283"/>
      <c r="CY600" s="273"/>
      <c r="CZ600" s="285"/>
      <c r="DA600" s="286"/>
      <c r="DB600" s="287"/>
    </row>
    <row r="601" ht="15.75" customHeight="1">
      <c r="A601" s="304"/>
      <c r="B601" s="265"/>
      <c r="C601" s="266"/>
      <c r="D601" s="266"/>
      <c r="E601" s="266"/>
      <c r="F601" s="267"/>
      <c r="G601" s="267"/>
      <c r="H601" s="267"/>
      <c r="I601" s="267"/>
      <c r="J601" s="267"/>
      <c r="K601" s="267"/>
      <c r="L601" s="267"/>
      <c r="M601" s="269"/>
      <c r="N601" s="269"/>
      <c r="O601" s="269"/>
      <c r="P601" s="269"/>
      <c r="Q601" s="269"/>
      <c r="R601" s="269"/>
      <c r="S601" s="271"/>
      <c r="T601" s="271"/>
      <c r="U601" s="271"/>
      <c r="V601" s="271"/>
      <c r="W601" s="271"/>
      <c r="X601" s="271"/>
      <c r="Y601" s="273"/>
      <c r="Z601" s="273"/>
      <c r="AA601" s="273"/>
      <c r="AB601" s="273"/>
      <c r="AC601" s="273"/>
      <c r="AD601" s="273"/>
      <c r="AE601" s="274"/>
      <c r="AF601" s="274"/>
      <c r="AG601" s="274"/>
      <c r="AH601" s="274"/>
      <c r="AI601" s="274"/>
      <c r="AJ601" s="274"/>
      <c r="AK601" s="275"/>
      <c r="AL601" s="275"/>
      <c r="AM601" s="275"/>
      <c r="AN601" s="275"/>
      <c r="AO601" s="275"/>
      <c r="AP601" s="275"/>
      <c r="AQ601" s="276"/>
      <c r="AR601" s="276"/>
      <c r="AS601" s="276"/>
      <c r="AT601" s="276"/>
      <c r="AU601" s="276"/>
      <c r="AV601" s="276"/>
      <c r="AW601" s="277"/>
      <c r="AX601" s="277"/>
      <c r="AY601" s="277"/>
      <c r="AZ601" s="277"/>
      <c r="BA601" s="277"/>
      <c r="BB601" s="277"/>
      <c r="BC601" s="278"/>
      <c r="BD601" s="278"/>
      <c r="BE601" s="278"/>
      <c r="BF601" s="278"/>
      <c r="BG601" s="278"/>
      <c r="BH601" s="278"/>
      <c r="BI601" s="279"/>
      <c r="BJ601" s="279"/>
      <c r="BK601" s="279"/>
      <c r="BL601" s="279"/>
      <c r="BM601" s="279"/>
      <c r="BN601" s="279"/>
      <c r="BO601" s="280"/>
      <c r="BP601" s="280"/>
      <c r="BQ601" s="280"/>
      <c r="BR601" s="280"/>
      <c r="BS601" s="280"/>
      <c r="BT601" s="280"/>
      <c r="BU601" s="281"/>
      <c r="BV601" s="281"/>
      <c r="BW601" s="281"/>
      <c r="BX601" s="281"/>
      <c r="BY601" s="281"/>
      <c r="BZ601" s="281"/>
      <c r="CA601" s="282"/>
      <c r="CB601" s="282"/>
      <c r="CC601" s="282"/>
      <c r="CD601" s="282"/>
      <c r="CE601" s="282"/>
      <c r="CF601" s="282"/>
      <c r="CG601" s="283"/>
      <c r="CH601" s="283"/>
      <c r="CI601" s="283"/>
      <c r="CJ601" s="283"/>
      <c r="CK601" s="283"/>
      <c r="CL601" s="283"/>
      <c r="CM601" s="284"/>
      <c r="CN601" s="284"/>
      <c r="CO601" s="284"/>
      <c r="CP601" s="284"/>
      <c r="CQ601" s="284"/>
      <c r="CR601" s="284"/>
      <c r="CS601" s="283"/>
      <c r="CT601" s="283"/>
      <c r="CU601" s="283"/>
      <c r="CV601" s="283"/>
      <c r="CW601" s="283"/>
      <c r="CX601" s="283"/>
      <c r="CY601" s="273"/>
      <c r="CZ601" s="285"/>
      <c r="DA601" s="286"/>
      <c r="DB601" s="287"/>
    </row>
    <row r="602" ht="15.75" customHeight="1">
      <c r="A602" s="304"/>
      <c r="B602" s="265"/>
      <c r="C602" s="266"/>
      <c r="D602" s="266"/>
      <c r="E602" s="266"/>
      <c r="F602" s="267"/>
      <c r="G602" s="267"/>
      <c r="H602" s="267"/>
      <c r="I602" s="267"/>
      <c r="J602" s="267"/>
      <c r="K602" s="267"/>
      <c r="L602" s="267"/>
      <c r="M602" s="269"/>
      <c r="N602" s="269"/>
      <c r="O602" s="269"/>
      <c r="P602" s="269"/>
      <c r="Q602" s="269"/>
      <c r="R602" s="269"/>
      <c r="S602" s="271"/>
      <c r="T602" s="271"/>
      <c r="U602" s="271"/>
      <c r="V602" s="271"/>
      <c r="W602" s="271"/>
      <c r="X602" s="271"/>
      <c r="Y602" s="273"/>
      <c r="Z602" s="273"/>
      <c r="AA602" s="273"/>
      <c r="AB602" s="273"/>
      <c r="AC602" s="273"/>
      <c r="AD602" s="273"/>
      <c r="AE602" s="274"/>
      <c r="AF602" s="274"/>
      <c r="AG602" s="274"/>
      <c r="AH602" s="274"/>
      <c r="AI602" s="274"/>
      <c r="AJ602" s="274"/>
      <c r="AK602" s="275"/>
      <c r="AL602" s="275"/>
      <c r="AM602" s="275"/>
      <c r="AN602" s="275"/>
      <c r="AO602" s="275"/>
      <c r="AP602" s="275"/>
      <c r="AQ602" s="276"/>
      <c r="AR602" s="276"/>
      <c r="AS602" s="276"/>
      <c r="AT602" s="276"/>
      <c r="AU602" s="276"/>
      <c r="AV602" s="276"/>
      <c r="AW602" s="277"/>
      <c r="AX602" s="277"/>
      <c r="AY602" s="277"/>
      <c r="AZ602" s="277"/>
      <c r="BA602" s="277"/>
      <c r="BB602" s="277"/>
      <c r="BC602" s="278"/>
      <c r="BD602" s="278"/>
      <c r="BE602" s="278"/>
      <c r="BF602" s="278"/>
      <c r="BG602" s="278"/>
      <c r="BH602" s="278"/>
      <c r="BI602" s="279"/>
      <c r="BJ602" s="279"/>
      <c r="BK602" s="279"/>
      <c r="BL602" s="279"/>
      <c r="BM602" s="279"/>
      <c r="BN602" s="279"/>
      <c r="BO602" s="280"/>
      <c r="BP602" s="280"/>
      <c r="BQ602" s="280"/>
      <c r="BR602" s="280"/>
      <c r="BS602" s="280"/>
      <c r="BT602" s="280"/>
      <c r="BU602" s="281"/>
      <c r="BV602" s="281"/>
      <c r="BW602" s="281"/>
      <c r="BX602" s="281"/>
      <c r="BY602" s="281"/>
      <c r="BZ602" s="281"/>
      <c r="CA602" s="282"/>
      <c r="CB602" s="282"/>
      <c r="CC602" s="282"/>
      <c r="CD602" s="282"/>
      <c r="CE602" s="282"/>
      <c r="CF602" s="282"/>
      <c r="CG602" s="283"/>
      <c r="CH602" s="283"/>
      <c r="CI602" s="283"/>
      <c r="CJ602" s="283"/>
      <c r="CK602" s="283"/>
      <c r="CL602" s="283"/>
      <c r="CM602" s="284"/>
      <c r="CN602" s="284"/>
      <c r="CO602" s="284"/>
      <c r="CP602" s="284"/>
      <c r="CQ602" s="284"/>
      <c r="CR602" s="284"/>
      <c r="CS602" s="283"/>
      <c r="CT602" s="283"/>
      <c r="CU602" s="283"/>
      <c r="CV602" s="283"/>
      <c r="CW602" s="283"/>
      <c r="CX602" s="283"/>
      <c r="CY602" s="273"/>
      <c r="CZ602" s="285"/>
      <c r="DA602" s="286"/>
      <c r="DB602" s="287"/>
    </row>
    <row r="603" ht="15.75" customHeight="1">
      <c r="A603" s="304"/>
      <c r="B603" s="265"/>
      <c r="C603" s="266"/>
      <c r="D603" s="266"/>
      <c r="E603" s="266"/>
      <c r="F603" s="267"/>
      <c r="G603" s="267"/>
      <c r="H603" s="267"/>
      <c r="I603" s="267"/>
      <c r="J603" s="267"/>
      <c r="K603" s="267"/>
      <c r="L603" s="267"/>
      <c r="M603" s="269"/>
      <c r="N603" s="269"/>
      <c r="O603" s="269"/>
      <c r="P603" s="269"/>
      <c r="Q603" s="269"/>
      <c r="R603" s="269"/>
      <c r="S603" s="271"/>
      <c r="T603" s="271"/>
      <c r="U603" s="271"/>
      <c r="V603" s="271"/>
      <c r="W603" s="271"/>
      <c r="X603" s="271"/>
      <c r="Y603" s="273"/>
      <c r="Z603" s="273"/>
      <c r="AA603" s="273"/>
      <c r="AB603" s="273"/>
      <c r="AC603" s="273"/>
      <c r="AD603" s="273"/>
      <c r="AE603" s="274"/>
      <c r="AF603" s="274"/>
      <c r="AG603" s="274"/>
      <c r="AH603" s="274"/>
      <c r="AI603" s="274"/>
      <c r="AJ603" s="274"/>
      <c r="AK603" s="275"/>
      <c r="AL603" s="275"/>
      <c r="AM603" s="275"/>
      <c r="AN603" s="275"/>
      <c r="AO603" s="275"/>
      <c r="AP603" s="275"/>
      <c r="AQ603" s="276"/>
      <c r="AR603" s="276"/>
      <c r="AS603" s="276"/>
      <c r="AT603" s="276"/>
      <c r="AU603" s="276"/>
      <c r="AV603" s="276"/>
      <c r="AW603" s="277"/>
      <c r="AX603" s="277"/>
      <c r="AY603" s="277"/>
      <c r="AZ603" s="277"/>
      <c r="BA603" s="277"/>
      <c r="BB603" s="277"/>
      <c r="BC603" s="278"/>
      <c r="BD603" s="278"/>
      <c r="BE603" s="278"/>
      <c r="BF603" s="278"/>
      <c r="BG603" s="278"/>
      <c r="BH603" s="278"/>
      <c r="BI603" s="279"/>
      <c r="BJ603" s="279"/>
      <c r="BK603" s="279"/>
      <c r="BL603" s="279"/>
      <c r="BM603" s="279"/>
      <c r="BN603" s="279"/>
      <c r="BO603" s="280"/>
      <c r="BP603" s="280"/>
      <c r="BQ603" s="280"/>
      <c r="BR603" s="280"/>
      <c r="BS603" s="280"/>
      <c r="BT603" s="280"/>
      <c r="BU603" s="281"/>
      <c r="BV603" s="281"/>
      <c r="BW603" s="281"/>
      <c r="BX603" s="281"/>
      <c r="BY603" s="281"/>
      <c r="BZ603" s="281"/>
      <c r="CA603" s="282"/>
      <c r="CB603" s="282"/>
      <c r="CC603" s="282"/>
      <c r="CD603" s="282"/>
      <c r="CE603" s="282"/>
      <c r="CF603" s="282"/>
      <c r="CG603" s="283"/>
      <c r="CH603" s="283"/>
      <c r="CI603" s="283"/>
      <c r="CJ603" s="283"/>
      <c r="CK603" s="283"/>
      <c r="CL603" s="283"/>
      <c r="CM603" s="284"/>
      <c r="CN603" s="284"/>
      <c r="CO603" s="284"/>
      <c r="CP603" s="284"/>
      <c r="CQ603" s="284"/>
      <c r="CR603" s="284"/>
      <c r="CS603" s="283"/>
      <c r="CT603" s="283"/>
      <c r="CU603" s="283"/>
      <c r="CV603" s="283"/>
      <c r="CW603" s="283"/>
      <c r="CX603" s="283"/>
      <c r="CY603" s="273"/>
      <c r="CZ603" s="285"/>
      <c r="DA603" s="286"/>
      <c r="DB603" s="287"/>
    </row>
    <row r="604" ht="15.75" customHeight="1">
      <c r="A604" s="304"/>
      <c r="B604" s="265"/>
      <c r="C604" s="266"/>
      <c r="D604" s="266"/>
      <c r="E604" s="266"/>
      <c r="F604" s="267"/>
      <c r="G604" s="267"/>
      <c r="H604" s="267"/>
      <c r="I604" s="267"/>
      <c r="J604" s="267"/>
      <c r="K604" s="267"/>
      <c r="L604" s="267"/>
      <c r="M604" s="269"/>
      <c r="N604" s="269"/>
      <c r="O604" s="269"/>
      <c r="P604" s="269"/>
      <c r="Q604" s="269"/>
      <c r="R604" s="269"/>
      <c r="S604" s="271"/>
      <c r="T604" s="271"/>
      <c r="U604" s="271"/>
      <c r="V604" s="271"/>
      <c r="W604" s="271"/>
      <c r="X604" s="271"/>
      <c r="Y604" s="273"/>
      <c r="Z604" s="273"/>
      <c r="AA604" s="273"/>
      <c r="AB604" s="273"/>
      <c r="AC604" s="273"/>
      <c r="AD604" s="273"/>
      <c r="AE604" s="274"/>
      <c r="AF604" s="274"/>
      <c r="AG604" s="274"/>
      <c r="AH604" s="274"/>
      <c r="AI604" s="274"/>
      <c r="AJ604" s="274"/>
      <c r="AK604" s="275"/>
      <c r="AL604" s="275"/>
      <c r="AM604" s="275"/>
      <c r="AN604" s="275"/>
      <c r="AO604" s="275"/>
      <c r="AP604" s="275"/>
      <c r="AQ604" s="276"/>
      <c r="AR604" s="276"/>
      <c r="AS604" s="276"/>
      <c r="AT604" s="276"/>
      <c r="AU604" s="276"/>
      <c r="AV604" s="276"/>
      <c r="AW604" s="277"/>
      <c r="AX604" s="277"/>
      <c r="AY604" s="277"/>
      <c r="AZ604" s="277"/>
      <c r="BA604" s="277"/>
      <c r="BB604" s="277"/>
      <c r="BC604" s="278"/>
      <c r="BD604" s="278"/>
      <c r="BE604" s="278"/>
      <c r="BF604" s="278"/>
      <c r="BG604" s="278"/>
      <c r="BH604" s="278"/>
      <c r="BI604" s="279"/>
      <c r="BJ604" s="279"/>
      <c r="BK604" s="279"/>
      <c r="BL604" s="279"/>
      <c r="BM604" s="279"/>
      <c r="BN604" s="279"/>
      <c r="BO604" s="280"/>
      <c r="BP604" s="280"/>
      <c r="BQ604" s="280"/>
      <c r="BR604" s="280"/>
      <c r="BS604" s="280"/>
      <c r="BT604" s="280"/>
      <c r="BU604" s="281"/>
      <c r="BV604" s="281"/>
      <c r="BW604" s="281"/>
      <c r="BX604" s="281"/>
      <c r="BY604" s="281"/>
      <c r="BZ604" s="281"/>
      <c r="CA604" s="282"/>
      <c r="CB604" s="282"/>
      <c r="CC604" s="282"/>
      <c r="CD604" s="282"/>
      <c r="CE604" s="282"/>
      <c r="CF604" s="282"/>
      <c r="CG604" s="283"/>
      <c r="CH604" s="283"/>
      <c r="CI604" s="283"/>
      <c r="CJ604" s="283"/>
      <c r="CK604" s="283"/>
      <c r="CL604" s="283"/>
      <c r="CM604" s="284"/>
      <c r="CN604" s="284"/>
      <c r="CO604" s="284"/>
      <c r="CP604" s="284"/>
      <c r="CQ604" s="284"/>
      <c r="CR604" s="284"/>
      <c r="CS604" s="283"/>
      <c r="CT604" s="283"/>
      <c r="CU604" s="283"/>
      <c r="CV604" s="283"/>
      <c r="CW604" s="283"/>
      <c r="CX604" s="283"/>
      <c r="CY604" s="273"/>
      <c r="CZ604" s="285"/>
      <c r="DA604" s="286"/>
      <c r="DB604" s="287"/>
    </row>
    <row r="605" ht="15.75" customHeight="1">
      <c r="A605" s="304"/>
      <c r="B605" s="265"/>
      <c r="C605" s="266"/>
      <c r="D605" s="266"/>
      <c r="E605" s="266"/>
      <c r="F605" s="267"/>
      <c r="G605" s="267"/>
      <c r="H605" s="267"/>
      <c r="I605" s="267"/>
      <c r="J605" s="267"/>
      <c r="K605" s="267"/>
      <c r="L605" s="267"/>
      <c r="M605" s="269"/>
      <c r="N605" s="269"/>
      <c r="O605" s="269"/>
      <c r="P605" s="269"/>
      <c r="Q605" s="269"/>
      <c r="R605" s="269"/>
      <c r="S605" s="271"/>
      <c r="T605" s="271"/>
      <c r="U605" s="271"/>
      <c r="V605" s="271"/>
      <c r="W605" s="271"/>
      <c r="X605" s="271"/>
      <c r="Y605" s="273"/>
      <c r="Z605" s="273"/>
      <c r="AA605" s="273"/>
      <c r="AB605" s="273"/>
      <c r="AC605" s="273"/>
      <c r="AD605" s="273"/>
      <c r="AE605" s="274"/>
      <c r="AF605" s="274"/>
      <c r="AG605" s="274"/>
      <c r="AH605" s="274"/>
      <c r="AI605" s="274"/>
      <c r="AJ605" s="274"/>
      <c r="AK605" s="275"/>
      <c r="AL605" s="275"/>
      <c r="AM605" s="275"/>
      <c r="AN605" s="275"/>
      <c r="AO605" s="275"/>
      <c r="AP605" s="275"/>
      <c r="AQ605" s="276"/>
      <c r="AR605" s="276"/>
      <c r="AS605" s="276"/>
      <c r="AT605" s="276"/>
      <c r="AU605" s="276"/>
      <c r="AV605" s="276"/>
      <c r="AW605" s="277"/>
      <c r="AX605" s="277"/>
      <c r="AY605" s="277"/>
      <c r="AZ605" s="277"/>
      <c r="BA605" s="277"/>
      <c r="BB605" s="277"/>
      <c r="BC605" s="278"/>
      <c r="BD605" s="278"/>
      <c r="BE605" s="278"/>
      <c r="BF605" s="278"/>
      <c r="BG605" s="278"/>
      <c r="BH605" s="278"/>
      <c r="BI605" s="279"/>
      <c r="BJ605" s="279"/>
      <c r="BK605" s="279"/>
      <c r="BL605" s="279"/>
      <c r="BM605" s="279"/>
      <c r="BN605" s="279"/>
      <c r="BO605" s="280"/>
      <c r="BP605" s="280"/>
      <c r="BQ605" s="280"/>
      <c r="BR605" s="280"/>
      <c r="BS605" s="280"/>
      <c r="BT605" s="280"/>
      <c r="BU605" s="281"/>
      <c r="BV605" s="281"/>
      <c r="BW605" s="281"/>
      <c r="BX605" s="281"/>
      <c r="BY605" s="281"/>
      <c r="BZ605" s="281"/>
      <c r="CA605" s="282"/>
      <c r="CB605" s="282"/>
      <c r="CC605" s="282"/>
      <c r="CD605" s="282"/>
      <c r="CE605" s="282"/>
      <c r="CF605" s="282"/>
      <c r="CG605" s="283"/>
      <c r="CH605" s="283"/>
      <c r="CI605" s="283"/>
      <c r="CJ605" s="283"/>
      <c r="CK605" s="283"/>
      <c r="CL605" s="283"/>
      <c r="CM605" s="284"/>
      <c r="CN605" s="284"/>
      <c r="CO605" s="284"/>
      <c r="CP605" s="284"/>
      <c r="CQ605" s="284"/>
      <c r="CR605" s="284"/>
      <c r="CS605" s="283"/>
      <c r="CT605" s="283"/>
      <c r="CU605" s="283"/>
      <c r="CV605" s="283"/>
      <c r="CW605" s="283"/>
      <c r="CX605" s="283"/>
      <c r="CY605" s="273"/>
      <c r="CZ605" s="285"/>
      <c r="DA605" s="286"/>
      <c r="DB605" s="287"/>
    </row>
    <row r="606" ht="15.75" customHeight="1">
      <c r="A606" s="304"/>
      <c r="B606" s="265"/>
      <c r="C606" s="266"/>
      <c r="D606" s="266"/>
      <c r="E606" s="266"/>
      <c r="F606" s="267"/>
      <c r="G606" s="267"/>
      <c r="H606" s="267"/>
      <c r="I606" s="267"/>
      <c r="J606" s="267"/>
      <c r="K606" s="267"/>
      <c r="L606" s="267"/>
      <c r="M606" s="269"/>
      <c r="N606" s="269"/>
      <c r="O606" s="269"/>
      <c r="P606" s="269"/>
      <c r="Q606" s="269"/>
      <c r="R606" s="269"/>
      <c r="S606" s="271"/>
      <c r="T606" s="271"/>
      <c r="U606" s="271"/>
      <c r="V606" s="271"/>
      <c r="W606" s="271"/>
      <c r="X606" s="271"/>
      <c r="Y606" s="273"/>
      <c r="Z606" s="273"/>
      <c r="AA606" s="273"/>
      <c r="AB606" s="273"/>
      <c r="AC606" s="273"/>
      <c r="AD606" s="273"/>
      <c r="AE606" s="274"/>
      <c r="AF606" s="274"/>
      <c r="AG606" s="274"/>
      <c r="AH606" s="274"/>
      <c r="AI606" s="274"/>
      <c r="AJ606" s="274"/>
      <c r="AK606" s="275"/>
      <c r="AL606" s="275"/>
      <c r="AM606" s="275"/>
      <c r="AN606" s="275"/>
      <c r="AO606" s="275"/>
      <c r="AP606" s="275"/>
      <c r="AQ606" s="276"/>
      <c r="AR606" s="276"/>
      <c r="AS606" s="276"/>
      <c r="AT606" s="276"/>
      <c r="AU606" s="276"/>
      <c r="AV606" s="276"/>
      <c r="AW606" s="277"/>
      <c r="AX606" s="277"/>
      <c r="AY606" s="277"/>
      <c r="AZ606" s="277"/>
      <c r="BA606" s="277"/>
      <c r="BB606" s="277"/>
      <c r="BC606" s="278"/>
      <c r="BD606" s="278"/>
      <c r="BE606" s="278"/>
      <c r="BF606" s="278"/>
      <c r="BG606" s="278"/>
      <c r="BH606" s="278"/>
      <c r="BI606" s="279"/>
      <c r="BJ606" s="279"/>
      <c r="BK606" s="279"/>
      <c r="BL606" s="279"/>
      <c r="BM606" s="279"/>
      <c r="BN606" s="279"/>
      <c r="BO606" s="280"/>
      <c r="BP606" s="280"/>
      <c r="BQ606" s="280"/>
      <c r="BR606" s="280"/>
      <c r="BS606" s="280"/>
      <c r="BT606" s="280"/>
      <c r="BU606" s="281"/>
      <c r="BV606" s="281"/>
      <c r="BW606" s="281"/>
      <c r="BX606" s="281"/>
      <c r="BY606" s="281"/>
      <c r="BZ606" s="281"/>
      <c r="CA606" s="282"/>
      <c r="CB606" s="282"/>
      <c r="CC606" s="282"/>
      <c r="CD606" s="282"/>
      <c r="CE606" s="282"/>
      <c r="CF606" s="282"/>
      <c r="CG606" s="283"/>
      <c r="CH606" s="283"/>
      <c r="CI606" s="283"/>
      <c r="CJ606" s="283"/>
      <c r="CK606" s="283"/>
      <c r="CL606" s="283"/>
      <c r="CM606" s="284"/>
      <c r="CN606" s="284"/>
      <c r="CO606" s="284"/>
      <c r="CP606" s="284"/>
      <c r="CQ606" s="284"/>
      <c r="CR606" s="284"/>
      <c r="CS606" s="283"/>
      <c r="CT606" s="283"/>
      <c r="CU606" s="283"/>
      <c r="CV606" s="283"/>
      <c r="CW606" s="283"/>
      <c r="CX606" s="283"/>
      <c r="CY606" s="273"/>
      <c r="CZ606" s="285"/>
      <c r="DA606" s="286"/>
      <c r="DB606" s="287"/>
    </row>
    <row r="607" ht="15.75" customHeight="1">
      <c r="A607" s="304"/>
      <c r="B607" s="265"/>
      <c r="C607" s="266"/>
      <c r="D607" s="266"/>
      <c r="E607" s="266"/>
      <c r="F607" s="267"/>
      <c r="G607" s="267"/>
      <c r="H607" s="267"/>
      <c r="I607" s="267"/>
      <c r="J607" s="267"/>
      <c r="K607" s="267"/>
      <c r="L607" s="267"/>
      <c r="M607" s="269"/>
      <c r="N607" s="269"/>
      <c r="O607" s="269"/>
      <c r="P607" s="269"/>
      <c r="Q607" s="269"/>
      <c r="R607" s="269"/>
      <c r="S607" s="271"/>
      <c r="T607" s="271"/>
      <c r="U607" s="271"/>
      <c r="V607" s="271"/>
      <c r="W607" s="271"/>
      <c r="X607" s="271"/>
      <c r="Y607" s="273"/>
      <c r="Z607" s="273"/>
      <c r="AA607" s="273"/>
      <c r="AB607" s="273"/>
      <c r="AC607" s="273"/>
      <c r="AD607" s="273"/>
      <c r="AE607" s="274"/>
      <c r="AF607" s="274"/>
      <c r="AG607" s="274"/>
      <c r="AH607" s="274"/>
      <c r="AI607" s="274"/>
      <c r="AJ607" s="274"/>
      <c r="AK607" s="275"/>
      <c r="AL607" s="275"/>
      <c r="AM607" s="275"/>
      <c r="AN607" s="275"/>
      <c r="AO607" s="275"/>
      <c r="AP607" s="275"/>
      <c r="AQ607" s="276"/>
      <c r="AR607" s="276"/>
      <c r="AS607" s="276"/>
      <c r="AT607" s="276"/>
      <c r="AU607" s="276"/>
      <c r="AV607" s="276"/>
      <c r="AW607" s="277"/>
      <c r="AX607" s="277"/>
      <c r="AY607" s="277"/>
      <c r="AZ607" s="277"/>
      <c r="BA607" s="277"/>
      <c r="BB607" s="277"/>
      <c r="BC607" s="278"/>
      <c r="BD607" s="278"/>
      <c r="BE607" s="278"/>
      <c r="BF607" s="278"/>
      <c r="BG607" s="278"/>
      <c r="BH607" s="278"/>
      <c r="BI607" s="279"/>
      <c r="BJ607" s="279"/>
      <c r="BK607" s="279"/>
      <c r="BL607" s="279"/>
      <c r="BM607" s="279"/>
      <c r="BN607" s="279"/>
      <c r="BO607" s="280"/>
      <c r="BP607" s="280"/>
      <c r="BQ607" s="280"/>
      <c r="BR607" s="280"/>
      <c r="BS607" s="280"/>
      <c r="BT607" s="280"/>
      <c r="BU607" s="281"/>
      <c r="BV607" s="281"/>
      <c r="BW607" s="281"/>
      <c r="BX607" s="281"/>
      <c r="BY607" s="281"/>
      <c r="BZ607" s="281"/>
      <c r="CA607" s="282"/>
      <c r="CB607" s="282"/>
      <c r="CC607" s="282"/>
      <c r="CD607" s="282"/>
      <c r="CE607" s="282"/>
      <c r="CF607" s="282"/>
      <c r="CG607" s="283"/>
      <c r="CH607" s="283"/>
      <c r="CI607" s="283"/>
      <c r="CJ607" s="283"/>
      <c r="CK607" s="283"/>
      <c r="CL607" s="283"/>
      <c r="CM607" s="284"/>
      <c r="CN607" s="284"/>
      <c r="CO607" s="284"/>
      <c r="CP607" s="284"/>
      <c r="CQ607" s="284"/>
      <c r="CR607" s="284"/>
      <c r="CS607" s="283"/>
      <c r="CT607" s="283"/>
      <c r="CU607" s="283"/>
      <c r="CV607" s="283"/>
      <c r="CW607" s="283"/>
      <c r="CX607" s="283"/>
      <c r="CY607" s="273"/>
      <c r="CZ607" s="285"/>
      <c r="DA607" s="286"/>
      <c r="DB607" s="287"/>
    </row>
    <row r="608" ht="15.75" customHeight="1">
      <c r="A608" s="304"/>
      <c r="B608" s="265"/>
      <c r="C608" s="266"/>
      <c r="D608" s="266"/>
      <c r="E608" s="266"/>
      <c r="F608" s="267"/>
      <c r="G608" s="267"/>
      <c r="H608" s="267"/>
      <c r="I608" s="267"/>
      <c r="J608" s="267"/>
      <c r="K608" s="267"/>
      <c r="L608" s="267"/>
      <c r="M608" s="269"/>
      <c r="N608" s="269"/>
      <c r="O608" s="269"/>
      <c r="P608" s="269"/>
      <c r="Q608" s="269"/>
      <c r="R608" s="269"/>
      <c r="S608" s="271"/>
      <c r="T608" s="271"/>
      <c r="U608" s="271"/>
      <c r="V608" s="271"/>
      <c r="W608" s="271"/>
      <c r="X608" s="271"/>
      <c r="Y608" s="273"/>
      <c r="Z608" s="273"/>
      <c r="AA608" s="273"/>
      <c r="AB608" s="273"/>
      <c r="AC608" s="273"/>
      <c r="AD608" s="273"/>
      <c r="AE608" s="274"/>
      <c r="AF608" s="274"/>
      <c r="AG608" s="274"/>
      <c r="AH608" s="274"/>
      <c r="AI608" s="274"/>
      <c r="AJ608" s="274"/>
      <c r="AK608" s="275"/>
      <c r="AL608" s="275"/>
      <c r="AM608" s="275"/>
      <c r="AN608" s="275"/>
      <c r="AO608" s="275"/>
      <c r="AP608" s="275"/>
      <c r="AQ608" s="276"/>
      <c r="AR608" s="276"/>
      <c r="AS608" s="276"/>
      <c r="AT608" s="276"/>
      <c r="AU608" s="276"/>
      <c r="AV608" s="276"/>
      <c r="AW608" s="277"/>
      <c r="AX608" s="277"/>
      <c r="AY608" s="277"/>
      <c r="AZ608" s="277"/>
      <c r="BA608" s="277"/>
      <c r="BB608" s="277"/>
      <c r="BC608" s="278"/>
      <c r="BD608" s="278"/>
      <c r="BE608" s="278"/>
      <c r="BF608" s="278"/>
      <c r="BG608" s="278"/>
      <c r="BH608" s="278"/>
      <c r="BI608" s="279"/>
      <c r="BJ608" s="279"/>
      <c r="BK608" s="279"/>
      <c r="BL608" s="279"/>
      <c r="BM608" s="279"/>
      <c r="BN608" s="279"/>
      <c r="BO608" s="280"/>
      <c r="BP608" s="280"/>
      <c r="BQ608" s="280"/>
      <c r="BR608" s="280"/>
      <c r="BS608" s="280"/>
      <c r="BT608" s="280"/>
      <c r="BU608" s="281"/>
      <c r="BV608" s="281"/>
      <c r="BW608" s="281"/>
      <c r="BX608" s="281"/>
      <c r="BY608" s="281"/>
      <c r="BZ608" s="281"/>
      <c r="CA608" s="282"/>
      <c r="CB608" s="282"/>
      <c r="CC608" s="282"/>
      <c r="CD608" s="282"/>
      <c r="CE608" s="282"/>
      <c r="CF608" s="282"/>
      <c r="CG608" s="283"/>
      <c r="CH608" s="283"/>
      <c r="CI608" s="283"/>
      <c r="CJ608" s="283"/>
      <c r="CK608" s="283"/>
      <c r="CL608" s="283"/>
      <c r="CM608" s="284"/>
      <c r="CN608" s="284"/>
      <c r="CO608" s="284"/>
      <c r="CP608" s="284"/>
      <c r="CQ608" s="284"/>
      <c r="CR608" s="284"/>
      <c r="CS608" s="283"/>
      <c r="CT608" s="283"/>
      <c r="CU608" s="283"/>
      <c r="CV608" s="283"/>
      <c r="CW608" s="283"/>
      <c r="CX608" s="283"/>
      <c r="CY608" s="273"/>
      <c r="CZ608" s="285"/>
      <c r="DA608" s="286"/>
      <c r="DB608" s="287"/>
    </row>
    <row r="609" ht="15.75" customHeight="1">
      <c r="A609" s="304"/>
      <c r="B609" s="265"/>
      <c r="C609" s="266"/>
      <c r="D609" s="266"/>
      <c r="E609" s="266"/>
      <c r="F609" s="267"/>
      <c r="G609" s="267"/>
      <c r="H609" s="267"/>
      <c r="I609" s="267"/>
      <c r="J609" s="267"/>
      <c r="K609" s="267"/>
      <c r="L609" s="267"/>
      <c r="M609" s="269"/>
      <c r="N609" s="269"/>
      <c r="O609" s="269"/>
      <c r="P609" s="269"/>
      <c r="Q609" s="269"/>
      <c r="R609" s="269"/>
      <c r="S609" s="271"/>
      <c r="T609" s="271"/>
      <c r="U609" s="271"/>
      <c r="V609" s="271"/>
      <c r="W609" s="271"/>
      <c r="X609" s="271"/>
      <c r="Y609" s="273"/>
      <c r="Z609" s="273"/>
      <c r="AA609" s="273"/>
      <c r="AB609" s="273"/>
      <c r="AC609" s="273"/>
      <c r="AD609" s="273"/>
      <c r="AE609" s="274"/>
      <c r="AF609" s="274"/>
      <c r="AG609" s="274"/>
      <c r="AH609" s="274"/>
      <c r="AI609" s="274"/>
      <c r="AJ609" s="274"/>
      <c r="AK609" s="275"/>
      <c r="AL609" s="275"/>
      <c r="AM609" s="275"/>
      <c r="AN609" s="275"/>
      <c r="AO609" s="275"/>
      <c r="AP609" s="275"/>
      <c r="AQ609" s="276"/>
      <c r="AR609" s="276"/>
      <c r="AS609" s="276"/>
      <c r="AT609" s="276"/>
      <c r="AU609" s="276"/>
      <c r="AV609" s="276"/>
      <c r="AW609" s="277"/>
      <c r="AX609" s="277"/>
      <c r="AY609" s="277"/>
      <c r="AZ609" s="277"/>
      <c r="BA609" s="277"/>
      <c r="BB609" s="277"/>
      <c r="BC609" s="278"/>
      <c r="BD609" s="278"/>
      <c r="BE609" s="278"/>
      <c r="BF609" s="278"/>
      <c r="BG609" s="278"/>
      <c r="BH609" s="278"/>
      <c r="BI609" s="279"/>
      <c r="BJ609" s="279"/>
      <c r="BK609" s="279"/>
      <c r="BL609" s="279"/>
      <c r="BM609" s="279"/>
      <c r="BN609" s="279"/>
      <c r="BO609" s="280"/>
      <c r="BP609" s="280"/>
      <c r="BQ609" s="280"/>
      <c r="BR609" s="280"/>
      <c r="BS609" s="280"/>
      <c r="BT609" s="280"/>
      <c r="BU609" s="281"/>
      <c r="BV609" s="281"/>
      <c r="BW609" s="281"/>
      <c r="BX609" s="281"/>
      <c r="BY609" s="281"/>
      <c r="BZ609" s="281"/>
      <c r="CA609" s="282"/>
      <c r="CB609" s="282"/>
      <c r="CC609" s="282"/>
      <c r="CD609" s="282"/>
      <c r="CE609" s="282"/>
      <c r="CF609" s="282"/>
      <c r="CG609" s="283"/>
      <c r="CH609" s="283"/>
      <c r="CI609" s="283"/>
      <c r="CJ609" s="283"/>
      <c r="CK609" s="283"/>
      <c r="CL609" s="283"/>
      <c r="CM609" s="284"/>
      <c r="CN609" s="284"/>
      <c r="CO609" s="284"/>
      <c r="CP609" s="284"/>
      <c r="CQ609" s="284"/>
      <c r="CR609" s="284"/>
      <c r="CS609" s="283"/>
      <c r="CT609" s="283"/>
      <c r="CU609" s="283"/>
      <c r="CV609" s="283"/>
      <c r="CW609" s="283"/>
      <c r="CX609" s="283"/>
      <c r="CY609" s="273"/>
      <c r="CZ609" s="285"/>
      <c r="DA609" s="286"/>
      <c r="DB609" s="287"/>
    </row>
    <row r="610" ht="15.75" customHeight="1">
      <c r="A610" s="304"/>
      <c r="B610" s="265"/>
      <c r="C610" s="266"/>
      <c r="D610" s="266"/>
      <c r="E610" s="266"/>
      <c r="F610" s="267"/>
      <c r="G610" s="267"/>
      <c r="H610" s="267"/>
      <c r="I610" s="267"/>
      <c r="J610" s="267"/>
      <c r="K610" s="267"/>
      <c r="L610" s="267"/>
      <c r="M610" s="269"/>
      <c r="N610" s="269"/>
      <c r="O610" s="269"/>
      <c r="P610" s="269"/>
      <c r="Q610" s="269"/>
      <c r="R610" s="269"/>
      <c r="S610" s="271"/>
      <c r="T610" s="271"/>
      <c r="U610" s="271"/>
      <c r="V610" s="271"/>
      <c r="W610" s="271"/>
      <c r="X610" s="271"/>
      <c r="Y610" s="273"/>
      <c r="Z610" s="273"/>
      <c r="AA610" s="273"/>
      <c r="AB610" s="273"/>
      <c r="AC610" s="273"/>
      <c r="AD610" s="273"/>
      <c r="AE610" s="274"/>
      <c r="AF610" s="274"/>
      <c r="AG610" s="274"/>
      <c r="AH610" s="274"/>
      <c r="AI610" s="274"/>
      <c r="AJ610" s="274"/>
      <c r="AK610" s="275"/>
      <c r="AL610" s="275"/>
      <c r="AM610" s="275"/>
      <c r="AN610" s="275"/>
      <c r="AO610" s="275"/>
      <c r="AP610" s="275"/>
      <c r="AQ610" s="276"/>
      <c r="AR610" s="276"/>
      <c r="AS610" s="276"/>
      <c r="AT610" s="276"/>
      <c r="AU610" s="276"/>
      <c r="AV610" s="276"/>
      <c r="AW610" s="277"/>
      <c r="AX610" s="277"/>
      <c r="AY610" s="277"/>
      <c r="AZ610" s="277"/>
      <c r="BA610" s="277"/>
      <c r="BB610" s="277"/>
      <c r="BC610" s="278"/>
      <c r="BD610" s="278"/>
      <c r="BE610" s="278"/>
      <c r="BF610" s="278"/>
      <c r="BG610" s="278"/>
      <c r="BH610" s="278"/>
      <c r="BI610" s="279"/>
      <c r="BJ610" s="279"/>
      <c r="BK610" s="279"/>
      <c r="BL610" s="279"/>
      <c r="BM610" s="279"/>
      <c r="BN610" s="279"/>
      <c r="BO610" s="280"/>
      <c r="BP610" s="280"/>
      <c r="BQ610" s="280"/>
      <c r="BR610" s="280"/>
      <c r="BS610" s="280"/>
      <c r="BT610" s="280"/>
      <c r="BU610" s="281"/>
      <c r="BV610" s="281"/>
      <c r="BW610" s="281"/>
      <c r="BX610" s="281"/>
      <c r="BY610" s="281"/>
      <c r="BZ610" s="281"/>
      <c r="CA610" s="282"/>
      <c r="CB610" s="282"/>
      <c r="CC610" s="282"/>
      <c r="CD610" s="282"/>
      <c r="CE610" s="282"/>
      <c r="CF610" s="282"/>
      <c r="CG610" s="283"/>
      <c r="CH610" s="283"/>
      <c r="CI610" s="283"/>
      <c r="CJ610" s="283"/>
      <c r="CK610" s="283"/>
      <c r="CL610" s="283"/>
      <c r="CM610" s="284"/>
      <c r="CN610" s="284"/>
      <c r="CO610" s="284"/>
      <c r="CP610" s="284"/>
      <c r="CQ610" s="284"/>
      <c r="CR610" s="284"/>
      <c r="CS610" s="283"/>
      <c r="CT610" s="283"/>
      <c r="CU610" s="283"/>
      <c r="CV610" s="283"/>
      <c r="CW610" s="283"/>
      <c r="CX610" s="283"/>
      <c r="CY610" s="273"/>
      <c r="CZ610" s="285"/>
      <c r="DA610" s="286"/>
      <c r="DB610" s="287"/>
    </row>
    <row r="611" ht="15.75" customHeight="1">
      <c r="A611" s="304"/>
      <c r="B611" s="265"/>
      <c r="C611" s="266"/>
      <c r="D611" s="266"/>
      <c r="E611" s="266"/>
      <c r="F611" s="267"/>
      <c r="G611" s="267"/>
      <c r="H611" s="267"/>
      <c r="I611" s="267"/>
      <c r="J611" s="267"/>
      <c r="K611" s="267"/>
      <c r="L611" s="267"/>
      <c r="M611" s="269"/>
      <c r="N611" s="269"/>
      <c r="O611" s="269"/>
      <c r="P611" s="269"/>
      <c r="Q611" s="269"/>
      <c r="R611" s="269"/>
      <c r="S611" s="271"/>
      <c r="T611" s="271"/>
      <c r="U611" s="271"/>
      <c r="V611" s="271"/>
      <c r="W611" s="271"/>
      <c r="X611" s="271"/>
      <c r="Y611" s="273"/>
      <c r="Z611" s="273"/>
      <c r="AA611" s="273"/>
      <c r="AB611" s="273"/>
      <c r="AC611" s="273"/>
      <c r="AD611" s="273"/>
      <c r="AE611" s="274"/>
      <c r="AF611" s="274"/>
      <c r="AG611" s="274"/>
      <c r="AH611" s="274"/>
      <c r="AI611" s="274"/>
      <c r="AJ611" s="274"/>
      <c r="AK611" s="275"/>
      <c r="AL611" s="275"/>
      <c r="AM611" s="275"/>
      <c r="AN611" s="275"/>
      <c r="AO611" s="275"/>
      <c r="AP611" s="275"/>
      <c r="AQ611" s="276"/>
      <c r="AR611" s="276"/>
      <c r="AS611" s="276"/>
      <c r="AT611" s="276"/>
      <c r="AU611" s="276"/>
      <c r="AV611" s="276"/>
      <c r="AW611" s="277"/>
      <c r="AX611" s="277"/>
      <c r="AY611" s="277"/>
      <c r="AZ611" s="277"/>
      <c r="BA611" s="277"/>
      <c r="BB611" s="277"/>
      <c r="BC611" s="278"/>
      <c r="BD611" s="278"/>
      <c r="BE611" s="278"/>
      <c r="BF611" s="278"/>
      <c r="BG611" s="278"/>
      <c r="BH611" s="278"/>
      <c r="BI611" s="279"/>
      <c r="BJ611" s="279"/>
      <c r="BK611" s="279"/>
      <c r="BL611" s="279"/>
      <c r="BM611" s="279"/>
      <c r="BN611" s="279"/>
      <c r="BO611" s="280"/>
      <c r="BP611" s="280"/>
      <c r="BQ611" s="280"/>
      <c r="BR611" s="280"/>
      <c r="BS611" s="280"/>
      <c r="BT611" s="280"/>
      <c r="BU611" s="281"/>
      <c r="BV611" s="281"/>
      <c r="BW611" s="281"/>
      <c r="BX611" s="281"/>
      <c r="BY611" s="281"/>
      <c r="BZ611" s="281"/>
      <c r="CA611" s="282"/>
      <c r="CB611" s="282"/>
      <c r="CC611" s="282"/>
      <c r="CD611" s="282"/>
      <c r="CE611" s="282"/>
      <c r="CF611" s="282"/>
      <c r="CG611" s="283"/>
      <c r="CH611" s="283"/>
      <c r="CI611" s="283"/>
      <c r="CJ611" s="283"/>
      <c r="CK611" s="283"/>
      <c r="CL611" s="283"/>
      <c r="CM611" s="284"/>
      <c r="CN611" s="284"/>
      <c r="CO611" s="284"/>
      <c r="CP611" s="284"/>
      <c r="CQ611" s="284"/>
      <c r="CR611" s="284"/>
      <c r="CS611" s="283"/>
      <c r="CT611" s="283"/>
      <c r="CU611" s="283"/>
      <c r="CV611" s="283"/>
      <c r="CW611" s="283"/>
      <c r="CX611" s="283"/>
      <c r="CY611" s="273"/>
      <c r="CZ611" s="285"/>
      <c r="DA611" s="286"/>
      <c r="DB611" s="287"/>
    </row>
    <row r="612" ht="15.75" customHeight="1">
      <c r="A612" s="304"/>
      <c r="B612" s="265"/>
      <c r="C612" s="266"/>
      <c r="D612" s="266"/>
      <c r="E612" s="266"/>
      <c r="F612" s="267"/>
      <c r="G612" s="267"/>
      <c r="H612" s="267"/>
      <c r="I612" s="267"/>
      <c r="J612" s="267"/>
      <c r="K612" s="267"/>
      <c r="L612" s="267"/>
      <c r="M612" s="269"/>
      <c r="N612" s="269"/>
      <c r="O612" s="269"/>
      <c r="P612" s="269"/>
      <c r="Q612" s="269"/>
      <c r="R612" s="269"/>
      <c r="S612" s="271"/>
      <c r="T612" s="271"/>
      <c r="U612" s="271"/>
      <c r="V612" s="271"/>
      <c r="W612" s="271"/>
      <c r="X612" s="271"/>
      <c r="Y612" s="273"/>
      <c r="Z612" s="273"/>
      <c r="AA612" s="273"/>
      <c r="AB612" s="273"/>
      <c r="AC612" s="273"/>
      <c r="AD612" s="273"/>
      <c r="AE612" s="274"/>
      <c r="AF612" s="274"/>
      <c r="AG612" s="274"/>
      <c r="AH612" s="274"/>
      <c r="AI612" s="274"/>
      <c r="AJ612" s="274"/>
      <c r="AK612" s="275"/>
      <c r="AL612" s="275"/>
      <c r="AM612" s="275"/>
      <c r="AN612" s="275"/>
      <c r="AO612" s="275"/>
      <c r="AP612" s="275"/>
      <c r="AQ612" s="276"/>
      <c r="AR612" s="276"/>
      <c r="AS612" s="276"/>
      <c r="AT612" s="276"/>
      <c r="AU612" s="276"/>
      <c r="AV612" s="276"/>
      <c r="AW612" s="277"/>
      <c r="AX612" s="277"/>
      <c r="AY612" s="277"/>
      <c r="AZ612" s="277"/>
      <c r="BA612" s="277"/>
      <c r="BB612" s="277"/>
      <c r="BC612" s="278"/>
      <c r="BD612" s="278"/>
      <c r="BE612" s="278"/>
      <c r="BF612" s="278"/>
      <c r="BG612" s="278"/>
      <c r="BH612" s="278"/>
      <c r="BI612" s="279"/>
      <c r="BJ612" s="279"/>
      <c r="BK612" s="279"/>
      <c r="BL612" s="279"/>
      <c r="BM612" s="279"/>
      <c r="BN612" s="279"/>
      <c r="BO612" s="280"/>
      <c r="BP612" s="280"/>
      <c r="BQ612" s="280"/>
      <c r="BR612" s="280"/>
      <c r="BS612" s="280"/>
      <c r="BT612" s="280"/>
      <c r="BU612" s="281"/>
      <c r="BV612" s="281"/>
      <c r="BW612" s="281"/>
      <c r="BX612" s="281"/>
      <c r="BY612" s="281"/>
      <c r="BZ612" s="281"/>
      <c r="CA612" s="282"/>
      <c r="CB612" s="282"/>
      <c r="CC612" s="282"/>
      <c r="CD612" s="282"/>
      <c r="CE612" s="282"/>
      <c r="CF612" s="282"/>
      <c r="CG612" s="283"/>
      <c r="CH612" s="283"/>
      <c r="CI612" s="283"/>
      <c r="CJ612" s="283"/>
      <c r="CK612" s="283"/>
      <c r="CL612" s="283"/>
      <c r="CM612" s="284"/>
      <c r="CN612" s="284"/>
      <c r="CO612" s="284"/>
      <c r="CP612" s="284"/>
      <c r="CQ612" s="284"/>
      <c r="CR612" s="284"/>
      <c r="CS612" s="283"/>
      <c r="CT612" s="283"/>
      <c r="CU612" s="283"/>
      <c r="CV612" s="283"/>
      <c r="CW612" s="283"/>
      <c r="CX612" s="283"/>
      <c r="CY612" s="273"/>
      <c r="CZ612" s="285"/>
      <c r="DA612" s="286"/>
      <c r="DB612" s="287"/>
    </row>
    <row r="613" ht="15.75" customHeight="1">
      <c r="A613" s="304"/>
      <c r="B613" s="265"/>
      <c r="C613" s="266"/>
      <c r="D613" s="266"/>
      <c r="E613" s="266"/>
      <c r="F613" s="267"/>
      <c r="G613" s="267"/>
      <c r="H613" s="267"/>
      <c r="I613" s="267"/>
      <c r="J613" s="267"/>
      <c r="K613" s="267"/>
      <c r="L613" s="267"/>
      <c r="M613" s="269"/>
      <c r="N613" s="269"/>
      <c r="O613" s="269"/>
      <c r="P613" s="269"/>
      <c r="Q613" s="269"/>
      <c r="R613" s="269"/>
      <c r="S613" s="271"/>
      <c r="T613" s="271"/>
      <c r="U613" s="271"/>
      <c r="V613" s="271"/>
      <c r="W613" s="271"/>
      <c r="X613" s="271"/>
      <c r="Y613" s="273"/>
      <c r="Z613" s="273"/>
      <c r="AA613" s="273"/>
      <c r="AB613" s="273"/>
      <c r="AC613" s="273"/>
      <c r="AD613" s="273"/>
      <c r="AE613" s="274"/>
      <c r="AF613" s="274"/>
      <c r="AG613" s="274"/>
      <c r="AH613" s="274"/>
      <c r="AI613" s="274"/>
      <c r="AJ613" s="274"/>
      <c r="AK613" s="275"/>
      <c r="AL613" s="275"/>
      <c r="AM613" s="275"/>
      <c r="AN613" s="275"/>
      <c r="AO613" s="275"/>
      <c r="AP613" s="275"/>
      <c r="AQ613" s="276"/>
      <c r="AR613" s="276"/>
      <c r="AS613" s="276"/>
      <c r="AT613" s="276"/>
      <c r="AU613" s="276"/>
      <c r="AV613" s="276"/>
      <c r="AW613" s="277"/>
      <c r="AX613" s="277"/>
      <c r="AY613" s="277"/>
      <c r="AZ613" s="277"/>
      <c r="BA613" s="277"/>
      <c r="BB613" s="277"/>
      <c r="BC613" s="278"/>
      <c r="BD613" s="278"/>
      <c r="BE613" s="278"/>
      <c r="BF613" s="278"/>
      <c r="BG613" s="278"/>
      <c r="BH613" s="278"/>
      <c r="BI613" s="279"/>
      <c r="BJ613" s="279"/>
      <c r="BK613" s="279"/>
      <c r="BL613" s="279"/>
      <c r="BM613" s="279"/>
      <c r="BN613" s="279"/>
      <c r="BO613" s="280"/>
      <c r="BP613" s="280"/>
      <c r="BQ613" s="280"/>
      <c r="BR613" s="280"/>
      <c r="BS613" s="280"/>
      <c r="BT613" s="280"/>
      <c r="BU613" s="281"/>
      <c r="BV613" s="281"/>
      <c r="BW613" s="281"/>
      <c r="BX613" s="281"/>
      <c r="BY613" s="281"/>
      <c r="BZ613" s="281"/>
      <c r="CA613" s="282"/>
      <c r="CB613" s="282"/>
      <c r="CC613" s="282"/>
      <c r="CD613" s="282"/>
      <c r="CE613" s="282"/>
      <c r="CF613" s="282"/>
      <c r="CG613" s="283"/>
      <c r="CH613" s="283"/>
      <c r="CI613" s="283"/>
      <c r="CJ613" s="283"/>
      <c r="CK613" s="283"/>
      <c r="CL613" s="283"/>
      <c r="CM613" s="284"/>
      <c r="CN613" s="284"/>
      <c r="CO613" s="284"/>
      <c r="CP613" s="284"/>
      <c r="CQ613" s="284"/>
      <c r="CR613" s="284"/>
      <c r="CS613" s="283"/>
      <c r="CT613" s="283"/>
      <c r="CU613" s="283"/>
      <c r="CV613" s="283"/>
      <c r="CW613" s="283"/>
      <c r="CX613" s="283"/>
      <c r="CY613" s="273"/>
      <c r="CZ613" s="285"/>
      <c r="DA613" s="286"/>
      <c r="DB613" s="287"/>
    </row>
    <row r="614" ht="15.75" customHeight="1">
      <c r="A614" s="304"/>
      <c r="B614" s="265"/>
      <c r="C614" s="266"/>
      <c r="D614" s="266"/>
      <c r="E614" s="266"/>
      <c r="F614" s="267"/>
      <c r="G614" s="267"/>
      <c r="H614" s="267"/>
      <c r="I614" s="267"/>
      <c r="J614" s="267"/>
      <c r="K614" s="267"/>
      <c r="L614" s="267"/>
      <c r="M614" s="269"/>
      <c r="N614" s="269"/>
      <c r="O614" s="269"/>
      <c r="P614" s="269"/>
      <c r="Q614" s="269"/>
      <c r="R614" s="269"/>
      <c r="S614" s="271"/>
      <c r="T614" s="271"/>
      <c r="U614" s="271"/>
      <c r="V614" s="271"/>
      <c r="W614" s="271"/>
      <c r="X614" s="271"/>
      <c r="Y614" s="273"/>
      <c r="Z614" s="273"/>
      <c r="AA614" s="273"/>
      <c r="AB614" s="273"/>
      <c r="AC614" s="273"/>
      <c r="AD614" s="273"/>
      <c r="AE614" s="274"/>
      <c r="AF614" s="274"/>
      <c r="AG614" s="274"/>
      <c r="AH614" s="274"/>
      <c r="AI614" s="274"/>
      <c r="AJ614" s="274"/>
      <c r="AK614" s="275"/>
      <c r="AL614" s="275"/>
      <c r="AM614" s="275"/>
      <c r="AN614" s="275"/>
      <c r="AO614" s="275"/>
      <c r="AP614" s="275"/>
      <c r="AQ614" s="276"/>
      <c r="AR614" s="276"/>
      <c r="AS614" s="276"/>
      <c r="AT614" s="276"/>
      <c r="AU614" s="276"/>
      <c r="AV614" s="276"/>
      <c r="AW614" s="277"/>
      <c r="AX614" s="277"/>
      <c r="AY614" s="277"/>
      <c r="AZ614" s="277"/>
      <c r="BA614" s="277"/>
      <c r="BB614" s="277"/>
      <c r="BC614" s="278"/>
      <c r="BD614" s="278"/>
      <c r="BE614" s="278"/>
      <c r="BF614" s="278"/>
      <c r="BG614" s="278"/>
      <c r="BH614" s="278"/>
      <c r="BI614" s="279"/>
      <c r="BJ614" s="279"/>
      <c r="BK614" s="279"/>
      <c r="BL614" s="279"/>
      <c r="BM614" s="279"/>
      <c r="BN614" s="279"/>
      <c r="BO614" s="280"/>
      <c r="BP614" s="280"/>
      <c r="BQ614" s="280"/>
      <c r="BR614" s="280"/>
      <c r="BS614" s="280"/>
      <c r="BT614" s="280"/>
      <c r="BU614" s="281"/>
      <c r="BV614" s="281"/>
      <c r="BW614" s="281"/>
      <c r="BX614" s="281"/>
      <c r="BY614" s="281"/>
      <c r="BZ614" s="281"/>
      <c r="CA614" s="282"/>
      <c r="CB614" s="282"/>
      <c r="CC614" s="282"/>
      <c r="CD614" s="282"/>
      <c r="CE614" s="282"/>
      <c r="CF614" s="282"/>
      <c r="CG614" s="283"/>
      <c r="CH614" s="283"/>
      <c r="CI614" s="283"/>
      <c r="CJ614" s="283"/>
      <c r="CK614" s="283"/>
      <c r="CL614" s="283"/>
      <c r="CM614" s="284"/>
      <c r="CN614" s="284"/>
      <c r="CO614" s="284"/>
      <c r="CP614" s="284"/>
      <c r="CQ614" s="284"/>
      <c r="CR614" s="284"/>
      <c r="CS614" s="283"/>
      <c r="CT614" s="283"/>
      <c r="CU614" s="283"/>
      <c r="CV614" s="283"/>
      <c r="CW614" s="283"/>
      <c r="CX614" s="283"/>
      <c r="CY614" s="273"/>
      <c r="CZ614" s="285"/>
      <c r="DA614" s="286"/>
      <c r="DB614" s="287"/>
    </row>
    <row r="615" ht="15.75" customHeight="1">
      <c r="A615" s="304"/>
      <c r="B615" s="265"/>
      <c r="C615" s="266"/>
      <c r="D615" s="266"/>
      <c r="E615" s="266"/>
      <c r="F615" s="267"/>
      <c r="G615" s="267"/>
      <c r="H615" s="267"/>
      <c r="I615" s="267"/>
      <c r="J615" s="267"/>
      <c r="K615" s="267"/>
      <c r="L615" s="267"/>
      <c r="M615" s="269"/>
      <c r="N615" s="269"/>
      <c r="O615" s="269"/>
      <c r="P615" s="269"/>
      <c r="Q615" s="269"/>
      <c r="R615" s="269"/>
      <c r="S615" s="271"/>
      <c r="T615" s="271"/>
      <c r="U615" s="271"/>
      <c r="V615" s="271"/>
      <c r="W615" s="271"/>
      <c r="X615" s="271"/>
      <c r="Y615" s="273"/>
      <c r="Z615" s="273"/>
      <c r="AA615" s="273"/>
      <c r="AB615" s="273"/>
      <c r="AC615" s="273"/>
      <c r="AD615" s="273"/>
      <c r="AE615" s="274"/>
      <c r="AF615" s="274"/>
      <c r="AG615" s="274"/>
      <c r="AH615" s="274"/>
      <c r="AI615" s="274"/>
      <c r="AJ615" s="274"/>
      <c r="AK615" s="275"/>
      <c r="AL615" s="275"/>
      <c r="AM615" s="275"/>
      <c r="AN615" s="275"/>
      <c r="AO615" s="275"/>
      <c r="AP615" s="275"/>
      <c r="AQ615" s="276"/>
      <c r="AR615" s="276"/>
      <c r="AS615" s="276"/>
      <c r="AT615" s="276"/>
      <c r="AU615" s="276"/>
      <c r="AV615" s="276"/>
      <c r="AW615" s="277"/>
      <c r="AX615" s="277"/>
      <c r="AY615" s="277"/>
      <c r="AZ615" s="277"/>
      <c r="BA615" s="277"/>
      <c r="BB615" s="277"/>
      <c r="BC615" s="278"/>
      <c r="BD615" s="278"/>
      <c r="BE615" s="278"/>
      <c r="BF615" s="278"/>
      <c r="BG615" s="278"/>
      <c r="BH615" s="278"/>
      <c r="BI615" s="279"/>
      <c r="BJ615" s="279"/>
      <c r="BK615" s="279"/>
      <c r="BL615" s="279"/>
      <c r="BM615" s="279"/>
      <c r="BN615" s="279"/>
      <c r="BO615" s="280"/>
      <c r="BP615" s="280"/>
      <c r="BQ615" s="280"/>
      <c r="BR615" s="280"/>
      <c r="BS615" s="280"/>
      <c r="BT615" s="280"/>
      <c r="BU615" s="281"/>
      <c r="BV615" s="281"/>
      <c r="BW615" s="281"/>
      <c r="BX615" s="281"/>
      <c r="BY615" s="281"/>
      <c r="BZ615" s="281"/>
      <c r="CA615" s="282"/>
      <c r="CB615" s="282"/>
      <c r="CC615" s="282"/>
      <c r="CD615" s="282"/>
      <c r="CE615" s="282"/>
      <c r="CF615" s="282"/>
      <c r="CG615" s="283"/>
      <c r="CH615" s="283"/>
      <c r="CI615" s="283"/>
      <c r="CJ615" s="283"/>
      <c r="CK615" s="283"/>
      <c r="CL615" s="283"/>
      <c r="CM615" s="284"/>
      <c r="CN615" s="284"/>
      <c r="CO615" s="284"/>
      <c r="CP615" s="284"/>
      <c r="CQ615" s="284"/>
      <c r="CR615" s="284"/>
      <c r="CS615" s="283"/>
      <c r="CT615" s="283"/>
      <c r="CU615" s="283"/>
      <c r="CV615" s="283"/>
      <c r="CW615" s="283"/>
      <c r="CX615" s="283"/>
      <c r="CY615" s="273"/>
      <c r="CZ615" s="285"/>
      <c r="DA615" s="286"/>
      <c r="DB615" s="287"/>
    </row>
    <row r="616" ht="15.75" customHeight="1">
      <c r="A616" s="304"/>
      <c r="B616" s="265"/>
      <c r="C616" s="266"/>
      <c r="D616" s="266"/>
      <c r="E616" s="266"/>
      <c r="F616" s="267"/>
      <c r="G616" s="267"/>
      <c r="H616" s="267"/>
      <c r="I616" s="267"/>
      <c r="J616" s="267"/>
      <c r="K616" s="267"/>
      <c r="L616" s="267"/>
      <c r="M616" s="269"/>
      <c r="N616" s="269"/>
      <c r="O616" s="269"/>
      <c r="P616" s="269"/>
      <c r="Q616" s="269"/>
      <c r="R616" s="269"/>
      <c r="S616" s="271"/>
      <c r="T616" s="271"/>
      <c r="U616" s="271"/>
      <c r="V616" s="271"/>
      <c r="W616" s="271"/>
      <c r="X616" s="271"/>
      <c r="Y616" s="273"/>
      <c r="Z616" s="273"/>
      <c r="AA616" s="273"/>
      <c r="AB616" s="273"/>
      <c r="AC616" s="273"/>
      <c r="AD616" s="273"/>
      <c r="AE616" s="274"/>
      <c r="AF616" s="274"/>
      <c r="AG616" s="274"/>
      <c r="AH616" s="274"/>
      <c r="AI616" s="274"/>
      <c r="AJ616" s="274"/>
      <c r="AK616" s="275"/>
      <c r="AL616" s="275"/>
      <c r="AM616" s="275"/>
      <c r="AN616" s="275"/>
      <c r="AO616" s="275"/>
      <c r="AP616" s="275"/>
      <c r="AQ616" s="276"/>
      <c r="AR616" s="276"/>
      <c r="AS616" s="276"/>
      <c r="AT616" s="276"/>
      <c r="AU616" s="276"/>
      <c r="AV616" s="276"/>
      <c r="AW616" s="277"/>
      <c r="AX616" s="277"/>
      <c r="AY616" s="277"/>
      <c r="AZ616" s="277"/>
      <c r="BA616" s="277"/>
      <c r="BB616" s="277"/>
      <c r="BC616" s="278"/>
      <c r="BD616" s="278"/>
      <c r="BE616" s="278"/>
      <c r="BF616" s="278"/>
      <c r="BG616" s="278"/>
      <c r="BH616" s="278"/>
      <c r="BI616" s="279"/>
      <c r="BJ616" s="279"/>
      <c r="BK616" s="279"/>
      <c r="BL616" s="279"/>
      <c r="BM616" s="279"/>
      <c r="BN616" s="279"/>
      <c r="BO616" s="280"/>
      <c r="BP616" s="280"/>
      <c r="BQ616" s="280"/>
      <c r="BR616" s="280"/>
      <c r="BS616" s="280"/>
      <c r="BT616" s="280"/>
      <c r="BU616" s="281"/>
      <c r="BV616" s="281"/>
      <c r="BW616" s="281"/>
      <c r="BX616" s="281"/>
      <c r="BY616" s="281"/>
      <c r="BZ616" s="281"/>
      <c r="CA616" s="282"/>
      <c r="CB616" s="282"/>
      <c r="CC616" s="282"/>
      <c r="CD616" s="282"/>
      <c r="CE616" s="282"/>
      <c r="CF616" s="282"/>
      <c r="CG616" s="283"/>
      <c r="CH616" s="283"/>
      <c r="CI616" s="283"/>
      <c r="CJ616" s="283"/>
      <c r="CK616" s="283"/>
      <c r="CL616" s="283"/>
      <c r="CM616" s="284"/>
      <c r="CN616" s="284"/>
      <c r="CO616" s="284"/>
      <c r="CP616" s="284"/>
      <c r="CQ616" s="284"/>
      <c r="CR616" s="284"/>
      <c r="CS616" s="283"/>
      <c r="CT616" s="283"/>
      <c r="CU616" s="283"/>
      <c r="CV616" s="283"/>
      <c r="CW616" s="283"/>
      <c r="CX616" s="283"/>
      <c r="CY616" s="273"/>
      <c r="CZ616" s="285"/>
      <c r="DA616" s="286"/>
      <c r="DB616" s="287"/>
    </row>
    <row r="617" ht="15.75" customHeight="1">
      <c r="A617" s="304"/>
      <c r="B617" s="265"/>
      <c r="C617" s="266"/>
      <c r="D617" s="266"/>
      <c r="E617" s="266"/>
      <c r="F617" s="267"/>
      <c r="G617" s="267"/>
      <c r="H617" s="267"/>
      <c r="I617" s="267"/>
      <c r="J617" s="267"/>
      <c r="K617" s="267"/>
      <c r="L617" s="267"/>
      <c r="M617" s="269"/>
      <c r="N617" s="269"/>
      <c r="O617" s="269"/>
      <c r="P617" s="269"/>
      <c r="Q617" s="269"/>
      <c r="R617" s="269"/>
      <c r="S617" s="271"/>
      <c r="T617" s="271"/>
      <c r="U617" s="271"/>
      <c r="V617" s="271"/>
      <c r="W617" s="271"/>
      <c r="X617" s="271"/>
      <c r="Y617" s="273"/>
      <c r="Z617" s="273"/>
      <c r="AA617" s="273"/>
      <c r="AB617" s="273"/>
      <c r="AC617" s="273"/>
      <c r="AD617" s="273"/>
      <c r="AE617" s="274"/>
      <c r="AF617" s="274"/>
      <c r="AG617" s="274"/>
      <c r="AH617" s="274"/>
      <c r="AI617" s="274"/>
      <c r="AJ617" s="274"/>
      <c r="AK617" s="275"/>
      <c r="AL617" s="275"/>
      <c r="AM617" s="275"/>
      <c r="AN617" s="275"/>
      <c r="AO617" s="275"/>
      <c r="AP617" s="275"/>
      <c r="AQ617" s="276"/>
      <c r="AR617" s="276"/>
      <c r="AS617" s="276"/>
      <c r="AT617" s="276"/>
      <c r="AU617" s="276"/>
      <c r="AV617" s="276"/>
      <c r="AW617" s="277"/>
      <c r="AX617" s="277"/>
      <c r="AY617" s="277"/>
      <c r="AZ617" s="277"/>
      <c r="BA617" s="277"/>
      <c r="BB617" s="277"/>
      <c r="BC617" s="278"/>
      <c r="BD617" s="278"/>
      <c r="BE617" s="278"/>
      <c r="BF617" s="278"/>
      <c r="BG617" s="278"/>
      <c r="BH617" s="278"/>
      <c r="BI617" s="279"/>
      <c r="BJ617" s="279"/>
      <c r="BK617" s="279"/>
      <c r="BL617" s="279"/>
      <c r="BM617" s="279"/>
      <c r="BN617" s="279"/>
      <c r="BO617" s="280"/>
      <c r="BP617" s="280"/>
      <c r="BQ617" s="280"/>
      <c r="BR617" s="280"/>
      <c r="BS617" s="280"/>
      <c r="BT617" s="280"/>
      <c r="BU617" s="281"/>
      <c r="BV617" s="281"/>
      <c r="BW617" s="281"/>
      <c r="BX617" s="281"/>
      <c r="BY617" s="281"/>
      <c r="BZ617" s="281"/>
      <c r="CA617" s="282"/>
      <c r="CB617" s="282"/>
      <c r="CC617" s="282"/>
      <c r="CD617" s="282"/>
      <c r="CE617" s="282"/>
      <c r="CF617" s="282"/>
      <c r="CG617" s="283"/>
      <c r="CH617" s="283"/>
      <c r="CI617" s="283"/>
      <c r="CJ617" s="283"/>
      <c r="CK617" s="283"/>
      <c r="CL617" s="283"/>
      <c r="CM617" s="284"/>
      <c r="CN617" s="284"/>
      <c r="CO617" s="284"/>
      <c r="CP617" s="284"/>
      <c r="CQ617" s="284"/>
      <c r="CR617" s="284"/>
      <c r="CS617" s="283"/>
      <c r="CT617" s="283"/>
      <c r="CU617" s="283"/>
      <c r="CV617" s="283"/>
      <c r="CW617" s="283"/>
      <c r="CX617" s="283"/>
      <c r="CY617" s="273"/>
      <c r="CZ617" s="285"/>
      <c r="DA617" s="286"/>
      <c r="DB617" s="287"/>
    </row>
    <row r="618" ht="15.75" customHeight="1">
      <c r="A618" s="304"/>
      <c r="B618" s="265"/>
      <c r="C618" s="266"/>
      <c r="D618" s="266"/>
      <c r="E618" s="266"/>
      <c r="F618" s="267"/>
      <c r="G618" s="267"/>
      <c r="H618" s="267"/>
      <c r="I618" s="267"/>
      <c r="J618" s="267"/>
      <c r="K618" s="267"/>
      <c r="L618" s="267"/>
      <c r="M618" s="269"/>
      <c r="N618" s="269"/>
      <c r="O618" s="269"/>
      <c r="P618" s="269"/>
      <c r="Q618" s="269"/>
      <c r="R618" s="269"/>
      <c r="S618" s="271"/>
      <c r="T618" s="271"/>
      <c r="U618" s="271"/>
      <c r="V618" s="271"/>
      <c r="W618" s="271"/>
      <c r="X618" s="271"/>
      <c r="Y618" s="273"/>
      <c r="Z618" s="273"/>
      <c r="AA618" s="273"/>
      <c r="AB618" s="273"/>
      <c r="AC618" s="273"/>
      <c r="AD618" s="273"/>
      <c r="AE618" s="274"/>
      <c r="AF618" s="274"/>
      <c r="AG618" s="274"/>
      <c r="AH618" s="274"/>
      <c r="AI618" s="274"/>
      <c r="AJ618" s="274"/>
      <c r="AK618" s="275"/>
      <c r="AL618" s="275"/>
      <c r="AM618" s="275"/>
      <c r="AN618" s="275"/>
      <c r="AO618" s="275"/>
      <c r="AP618" s="275"/>
      <c r="AQ618" s="276"/>
      <c r="AR618" s="276"/>
      <c r="AS618" s="276"/>
      <c r="AT618" s="276"/>
      <c r="AU618" s="276"/>
      <c r="AV618" s="276"/>
      <c r="AW618" s="277"/>
      <c r="AX618" s="277"/>
      <c r="AY618" s="277"/>
      <c r="AZ618" s="277"/>
      <c r="BA618" s="277"/>
      <c r="BB618" s="277"/>
      <c r="BC618" s="278"/>
      <c r="BD618" s="278"/>
      <c r="BE618" s="278"/>
      <c r="BF618" s="278"/>
      <c r="BG618" s="278"/>
      <c r="BH618" s="278"/>
      <c r="BI618" s="279"/>
      <c r="BJ618" s="279"/>
      <c r="BK618" s="279"/>
      <c r="BL618" s="279"/>
      <c r="BM618" s="279"/>
      <c r="BN618" s="279"/>
      <c r="BO618" s="280"/>
      <c r="BP618" s="280"/>
      <c r="BQ618" s="280"/>
      <c r="BR618" s="280"/>
      <c r="BS618" s="280"/>
      <c r="BT618" s="280"/>
      <c r="BU618" s="281"/>
      <c r="BV618" s="281"/>
      <c r="BW618" s="281"/>
      <c r="BX618" s="281"/>
      <c r="BY618" s="281"/>
      <c r="BZ618" s="281"/>
      <c r="CA618" s="282"/>
      <c r="CB618" s="282"/>
      <c r="CC618" s="282"/>
      <c r="CD618" s="282"/>
      <c r="CE618" s="282"/>
      <c r="CF618" s="282"/>
      <c r="CG618" s="283"/>
      <c r="CH618" s="283"/>
      <c r="CI618" s="283"/>
      <c r="CJ618" s="283"/>
      <c r="CK618" s="283"/>
      <c r="CL618" s="283"/>
      <c r="CM618" s="284"/>
      <c r="CN618" s="284"/>
      <c r="CO618" s="284"/>
      <c r="CP618" s="284"/>
      <c r="CQ618" s="284"/>
      <c r="CR618" s="284"/>
      <c r="CS618" s="283"/>
      <c r="CT618" s="283"/>
      <c r="CU618" s="283"/>
      <c r="CV618" s="283"/>
      <c r="CW618" s="283"/>
      <c r="CX618" s="283"/>
      <c r="CY618" s="273"/>
      <c r="CZ618" s="285"/>
      <c r="DA618" s="286"/>
      <c r="DB618" s="287"/>
    </row>
    <row r="619" ht="15.75" customHeight="1">
      <c r="A619" s="304"/>
      <c r="B619" s="265"/>
      <c r="C619" s="266"/>
      <c r="D619" s="266"/>
      <c r="E619" s="266"/>
      <c r="F619" s="267"/>
      <c r="G619" s="267"/>
      <c r="H619" s="267"/>
      <c r="I619" s="267"/>
      <c r="J619" s="267"/>
      <c r="K619" s="267"/>
      <c r="L619" s="267"/>
      <c r="M619" s="269"/>
      <c r="N619" s="269"/>
      <c r="O619" s="269"/>
      <c r="P619" s="269"/>
      <c r="Q619" s="269"/>
      <c r="R619" s="269"/>
      <c r="S619" s="271"/>
      <c r="T619" s="271"/>
      <c r="U619" s="271"/>
      <c r="V619" s="271"/>
      <c r="W619" s="271"/>
      <c r="X619" s="271"/>
      <c r="Y619" s="273"/>
      <c r="Z619" s="273"/>
      <c r="AA619" s="273"/>
      <c r="AB619" s="273"/>
      <c r="AC619" s="273"/>
      <c r="AD619" s="273"/>
      <c r="AE619" s="274"/>
      <c r="AF619" s="274"/>
      <c r="AG619" s="274"/>
      <c r="AH619" s="274"/>
      <c r="AI619" s="274"/>
      <c r="AJ619" s="274"/>
      <c r="AK619" s="275"/>
      <c r="AL619" s="275"/>
      <c r="AM619" s="275"/>
      <c r="AN619" s="275"/>
      <c r="AO619" s="275"/>
      <c r="AP619" s="275"/>
      <c r="AQ619" s="276"/>
      <c r="AR619" s="276"/>
      <c r="AS619" s="276"/>
      <c r="AT619" s="276"/>
      <c r="AU619" s="276"/>
      <c r="AV619" s="276"/>
      <c r="AW619" s="277"/>
      <c r="AX619" s="277"/>
      <c r="AY619" s="277"/>
      <c r="AZ619" s="277"/>
      <c r="BA619" s="277"/>
      <c r="BB619" s="277"/>
      <c r="BC619" s="278"/>
      <c r="BD619" s="278"/>
      <c r="BE619" s="278"/>
      <c r="BF619" s="278"/>
      <c r="BG619" s="278"/>
      <c r="BH619" s="278"/>
      <c r="BI619" s="279"/>
      <c r="BJ619" s="279"/>
      <c r="BK619" s="279"/>
      <c r="BL619" s="279"/>
      <c r="BM619" s="279"/>
      <c r="BN619" s="279"/>
      <c r="BO619" s="280"/>
      <c r="BP619" s="280"/>
      <c r="BQ619" s="280"/>
      <c r="BR619" s="280"/>
      <c r="BS619" s="280"/>
      <c r="BT619" s="280"/>
      <c r="BU619" s="281"/>
      <c r="BV619" s="281"/>
      <c r="BW619" s="281"/>
      <c r="BX619" s="281"/>
      <c r="BY619" s="281"/>
      <c r="BZ619" s="281"/>
      <c r="CA619" s="282"/>
      <c r="CB619" s="282"/>
      <c r="CC619" s="282"/>
      <c r="CD619" s="282"/>
      <c r="CE619" s="282"/>
      <c r="CF619" s="282"/>
      <c r="CG619" s="283"/>
      <c r="CH619" s="283"/>
      <c r="CI619" s="283"/>
      <c r="CJ619" s="283"/>
      <c r="CK619" s="283"/>
      <c r="CL619" s="283"/>
      <c r="CM619" s="284"/>
      <c r="CN619" s="284"/>
      <c r="CO619" s="284"/>
      <c r="CP619" s="284"/>
      <c r="CQ619" s="284"/>
      <c r="CR619" s="284"/>
      <c r="CS619" s="283"/>
      <c r="CT619" s="283"/>
      <c r="CU619" s="283"/>
      <c r="CV619" s="283"/>
      <c r="CW619" s="283"/>
      <c r="CX619" s="283"/>
      <c r="CY619" s="273"/>
      <c r="CZ619" s="285"/>
      <c r="DA619" s="286"/>
      <c r="DB619" s="287"/>
    </row>
    <row r="620" ht="15.75" customHeight="1">
      <c r="A620" s="304"/>
      <c r="B620" s="265"/>
      <c r="C620" s="266"/>
      <c r="D620" s="266"/>
      <c r="E620" s="266"/>
      <c r="F620" s="267"/>
      <c r="G620" s="267"/>
      <c r="H620" s="267"/>
      <c r="I620" s="267"/>
      <c r="J620" s="267"/>
      <c r="K620" s="267"/>
      <c r="L620" s="267"/>
      <c r="M620" s="269"/>
      <c r="N620" s="269"/>
      <c r="O620" s="269"/>
      <c r="P620" s="269"/>
      <c r="Q620" s="269"/>
      <c r="R620" s="269"/>
      <c r="S620" s="271"/>
      <c r="T620" s="271"/>
      <c r="U620" s="271"/>
      <c r="V620" s="271"/>
      <c r="W620" s="271"/>
      <c r="X620" s="271"/>
      <c r="Y620" s="273"/>
      <c r="Z620" s="273"/>
      <c r="AA620" s="273"/>
      <c r="AB620" s="273"/>
      <c r="AC620" s="273"/>
      <c r="AD620" s="273"/>
      <c r="AE620" s="274"/>
      <c r="AF620" s="274"/>
      <c r="AG620" s="274"/>
      <c r="AH620" s="274"/>
      <c r="AI620" s="274"/>
      <c r="AJ620" s="274"/>
      <c r="AK620" s="275"/>
      <c r="AL620" s="275"/>
      <c r="AM620" s="275"/>
      <c r="AN620" s="275"/>
      <c r="AO620" s="275"/>
      <c r="AP620" s="275"/>
      <c r="AQ620" s="276"/>
      <c r="AR620" s="276"/>
      <c r="AS620" s="276"/>
      <c r="AT620" s="276"/>
      <c r="AU620" s="276"/>
      <c r="AV620" s="276"/>
      <c r="AW620" s="277"/>
      <c r="AX620" s="277"/>
      <c r="AY620" s="277"/>
      <c r="AZ620" s="277"/>
      <c r="BA620" s="277"/>
      <c r="BB620" s="277"/>
      <c r="BC620" s="278"/>
      <c r="BD620" s="278"/>
      <c r="BE620" s="278"/>
      <c r="BF620" s="278"/>
      <c r="BG620" s="278"/>
      <c r="BH620" s="278"/>
      <c r="BI620" s="279"/>
      <c r="BJ620" s="279"/>
      <c r="BK620" s="279"/>
      <c r="BL620" s="279"/>
      <c r="BM620" s="279"/>
      <c r="BN620" s="279"/>
      <c r="BO620" s="280"/>
      <c r="BP620" s="280"/>
      <c r="BQ620" s="280"/>
      <c r="BR620" s="280"/>
      <c r="BS620" s="280"/>
      <c r="BT620" s="280"/>
      <c r="BU620" s="281"/>
      <c r="BV620" s="281"/>
      <c r="BW620" s="281"/>
      <c r="BX620" s="281"/>
      <c r="BY620" s="281"/>
      <c r="BZ620" s="281"/>
      <c r="CA620" s="282"/>
      <c r="CB620" s="282"/>
      <c r="CC620" s="282"/>
      <c r="CD620" s="282"/>
      <c r="CE620" s="282"/>
      <c r="CF620" s="282"/>
      <c r="CG620" s="283"/>
      <c r="CH620" s="283"/>
      <c r="CI620" s="283"/>
      <c r="CJ620" s="283"/>
      <c r="CK620" s="283"/>
      <c r="CL620" s="283"/>
      <c r="CM620" s="284"/>
      <c r="CN620" s="284"/>
      <c r="CO620" s="284"/>
      <c r="CP620" s="284"/>
      <c r="CQ620" s="284"/>
      <c r="CR620" s="284"/>
      <c r="CS620" s="283"/>
      <c r="CT620" s="283"/>
      <c r="CU620" s="283"/>
      <c r="CV620" s="283"/>
      <c r="CW620" s="283"/>
      <c r="CX620" s="283"/>
      <c r="CY620" s="273"/>
      <c r="CZ620" s="285"/>
      <c r="DA620" s="286"/>
      <c r="DB620" s="287"/>
    </row>
    <row r="621" ht="15.75" customHeight="1">
      <c r="A621" s="304"/>
      <c r="B621" s="265"/>
      <c r="C621" s="266"/>
      <c r="D621" s="266"/>
      <c r="E621" s="266"/>
      <c r="F621" s="267"/>
      <c r="G621" s="267"/>
      <c r="H621" s="267"/>
      <c r="I621" s="267"/>
      <c r="J621" s="267"/>
      <c r="K621" s="267"/>
      <c r="L621" s="267"/>
      <c r="M621" s="269"/>
      <c r="N621" s="269"/>
      <c r="O621" s="269"/>
      <c r="P621" s="269"/>
      <c r="Q621" s="269"/>
      <c r="R621" s="269"/>
      <c r="S621" s="271"/>
      <c r="T621" s="271"/>
      <c r="U621" s="271"/>
      <c r="V621" s="271"/>
      <c r="W621" s="271"/>
      <c r="X621" s="271"/>
      <c r="Y621" s="273"/>
      <c r="Z621" s="273"/>
      <c r="AA621" s="273"/>
      <c r="AB621" s="273"/>
      <c r="AC621" s="273"/>
      <c r="AD621" s="273"/>
      <c r="AE621" s="274"/>
      <c r="AF621" s="274"/>
      <c r="AG621" s="274"/>
      <c r="AH621" s="274"/>
      <c r="AI621" s="274"/>
      <c r="AJ621" s="274"/>
      <c r="AK621" s="275"/>
      <c r="AL621" s="275"/>
      <c r="AM621" s="275"/>
      <c r="AN621" s="275"/>
      <c r="AO621" s="275"/>
      <c r="AP621" s="275"/>
      <c r="AQ621" s="276"/>
      <c r="AR621" s="276"/>
      <c r="AS621" s="276"/>
      <c r="AT621" s="276"/>
      <c r="AU621" s="276"/>
      <c r="AV621" s="276"/>
      <c r="AW621" s="277"/>
      <c r="AX621" s="277"/>
      <c r="AY621" s="277"/>
      <c r="AZ621" s="277"/>
      <c r="BA621" s="277"/>
      <c r="BB621" s="277"/>
      <c r="BC621" s="278"/>
      <c r="BD621" s="278"/>
      <c r="BE621" s="278"/>
      <c r="BF621" s="278"/>
      <c r="BG621" s="278"/>
      <c r="BH621" s="278"/>
      <c r="BI621" s="279"/>
      <c r="BJ621" s="279"/>
      <c r="BK621" s="279"/>
      <c r="BL621" s="279"/>
      <c r="BM621" s="279"/>
      <c r="BN621" s="279"/>
      <c r="BO621" s="280"/>
      <c r="BP621" s="280"/>
      <c r="BQ621" s="280"/>
      <c r="BR621" s="280"/>
      <c r="BS621" s="280"/>
      <c r="BT621" s="280"/>
      <c r="BU621" s="281"/>
      <c r="BV621" s="281"/>
      <c r="BW621" s="281"/>
      <c r="BX621" s="281"/>
      <c r="BY621" s="281"/>
      <c r="BZ621" s="281"/>
      <c r="CA621" s="282"/>
      <c r="CB621" s="282"/>
      <c r="CC621" s="282"/>
      <c r="CD621" s="282"/>
      <c r="CE621" s="282"/>
      <c r="CF621" s="282"/>
      <c r="CG621" s="283"/>
      <c r="CH621" s="283"/>
      <c r="CI621" s="283"/>
      <c r="CJ621" s="283"/>
      <c r="CK621" s="283"/>
      <c r="CL621" s="283"/>
      <c r="CM621" s="284"/>
      <c r="CN621" s="284"/>
      <c r="CO621" s="284"/>
      <c r="CP621" s="284"/>
      <c r="CQ621" s="284"/>
      <c r="CR621" s="284"/>
      <c r="CS621" s="283"/>
      <c r="CT621" s="283"/>
      <c r="CU621" s="283"/>
      <c r="CV621" s="283"/>
      <c r="CW621" s="283"/>
      <c r="CX621" s="283"/>
      <c r="CY621" s="273"/>
      <c r="CZ621" s="285"/>
      <c r="DA621" s="286"/>
      <c r="DB621" s="287"/>
    </row>
    <row r="622" ht="15.75" customHeight="1">
      <c r="A622" s="304"/>
      <c r="B622" s="265"/>
      <c r="C622" s="266"/>
      <c r="D622" s="266"/>
      <c r="E622" s="266"/>
      <c r="F622" s="267"/>
      <c r="G622" s="267"/>
      <c r="H622" s="267"/>
      <c r="I622" s="267"/>
      <c r="J622" s="267"/>
      <c r="K622" s="267"/>
      <c r="L622" s="267"/>
      <c r="M622" s="269"/>
      <c r="N622" s="269"/>
      <c r="O622" s="269"/>
      <c r="P622" s="269"/>
      <c r="Q622" s="269"/>
      <c r="R622" s="269"/>
      <c r="S622" s="271"/>
      <c r="T622" s="271"/>
      <c r="U622" s="271"/>
      <c r="V622" s="271"/>
      <c r="W622" s="271"/>
      <c r="X622" s="271"/>
      <c r="Y622" s="273"/>
      <c r="Z622" s="273"/>
      <c r="AA622" s="273"/>
      <c r="AB622" s="273"/>
      <c r="AC622" s="273"/>
      <c r="AD622" s="273"/>
      <c r="AE622" s="274"/>
      <c r="AF622" s="274"/>
      <c r="AG622" s="274"/>
      <c r="AH622" s="274"/>
      <c r="AI622" s="274"/>
      <c r="AJ622" s="274"/>
      <c r="AK622" s="275"/>
      <c r="AL622" s="275"/>
      <c r="AM622" s="275"/>
      <c r="AN622" s="275"/>
      <c r="AO622" s="275"/>
      <c r="AP622" s="275"/>
      <c r="AQ622" s="276"/>
      <c r="AR622" s="276"/>
      <c r="AS622" s="276"/>
      <c r="AT622" s="276"/>
      <c r="AU622" s="276"/>
      <c r="AV622" s="276"/>
      <c r="AW622" s="277"/>
      <c r="AX622" s="277"/>
      <c r="AY622" s="277"/>
      <c r="AZ622" s="277"/>
      <c r="BA622" s="277"/>
      <c r="BB622" s="277"/>
      <c r="BC622" s="278"/>
      <c r="BD622" s="278"/>
      <c r="BE622" s="278"/>
      <c r="BF622" s="278"/>
      <c r="BG622" s="278"/>
      <c r="BH622" s="278"/>
      <c r="BI622" s="279"/>
      <c r="BJ622" s="279"/>
      <c r="BK622" s="279"/>
      <c r="BL622" s="279"/>
      <c r="BM622" s="279"/>
      <c r="BN622" s="279"/>
      <c r="BO622" s="280"/>
      <c r="BP622" s="280"/>
      <c r="BQ622" s="280"/>
      <c r="BR622" s="280"/>
      <c r="BS622" s="280"/>
      <c r="BT622" s="280"/>
      <c r="BU622" s="281"/>
      <c r="BV622" s="281"/>
      <c r="BW622" s="281"/>
      <c r="BX622" s="281"/>
      <c r="BY622" s="281"/>
      <c r="BZ622" s="281"/>
      <c r="CA622" s="282"/>
      <c r="CB622" s="282"/>
      <c r="CC622" s="282"/>
      <c r="CD622" s="282"/>
      <c r="CE622" s="282"/>
      <c r="CF622" s="282"/>
      <c r="CG622" s="283"/>
      <c r="CH622" s="283"/>
      <c r="CI622" s="283"/>
      <c r="CJ622" s="283"/>
      <c r="CK622" s="283"/>
      <c r="CL622" s="283"/>
      <c r="CM622" s="284"/>
      <c r="CN622" s="284"/>
      <c r="CO622" s="284"/>
      <c r="CP622" s="284"/>
      <c r="CQ622" s="284"/>
      <c r="CR622" s="284"/>
      <c r="CS622" s="283"/>
      <c r="CT622" s="283"/>
      <c r="CU622" s="283"/>
      <c r="CV622" s="283"/>
      <c r="CW622" s="283"/>
      <c r="CX622" s="283"/>
      <c r="CY622" s="273"/>
      <c r="CZ622" s="285"/>
      <c r="DA622" s="286"/>
      <c r="DB622" s="287"/>
    </row>
    <row r="623" ht="15.75" customHeight="1">
      <c r="A623" s="304"/>
      <c r="B623" s="265"/>
      <c r="C623" s="266"/>
      <c r="D623" s="266"/>
      <c r="E623" s="266"/>
      <c r="F623" s="267"/>
      <c r="G623" s="267"/>
      <c r="H623" s="267"/>
      <c r="I623" s="267"/>
      <c r="J623" s="267"/>
      <c r="K623" s="267"/>
      <c r="L623" s="267"/>
      <c r="M623" s="269"/>
      <c r="N623" s="269"/>
      <c r="O623" s="269"/>
      <c r="P623" s="269"/>
      <c r="Q623" s="269"/>
      <c r="R623" s="269"/>
      <c r="S623" s="271"/>
      <c r="T623" s="271"/>
      <c r="U623" s="271"/>
      <c r="V623" s="271"/>
      <c r="W623" s="271"/>
      <c r="X623" s="271"/>
      <c r="Y623" s="273"/>
      <c r="Z623" s="273"/>
      <c r="AA623" s="273"/>
      <c r="AB623" s="273"/>
      <c r="AC623" s="273"/>
      <c r="AD623" s="273"/>
      <c r="AE623" s="274"/>
      <c r="AF623" s="274"/>
      <c r="AG623" s="274"/>
      <c r="AH623" s="274"/>
      <c r="AI623" s="274"/>
      <c r="AJ623" s="274"/>
      <c r="AK623" s="275"/>
      <c r="AL623" s="275"/>
      <c r="AM623" s="275"/>
      <c r="AN623" s="275"/>
      <c r="AO623" s="275"/>
      <c r="AP623" s="275"/>
      <c r="AQ623" s="276"/>
      <c r="AR623" s="276"/>
      <c r="AS623" s="276"/>
      <c r="AT623" s="276"/>
      <c r="AU623" s="276"/>
      <c r="AV623" s="276"/>
      <c r="AW623" s="277"/>
      <c r="AX623" s="277"/>
      <c r="AY623" s="277"/>
      <c r="AZ623" s="277"/>
      <c r="BA623" s="277"/>
      <c r="BB623" s="277"/>
      <c r="BC623" s="278"/>
      <c r="BD623" s="278"/>
      <c r="BE623" s="278"/>
      <c r="BF623" s="278"/>
      <c r="BG623" s="278"/>
      <c r="BH623" s="278"/>
      <c r="BI623" s="279"/>
      <c r="BJ623" s="279"/>
      <c r="BK623" s="279"/>
      <c r="BL623" s="279"/>
      <c r="BM623" s="279"/>
      <c r="BN623" s="279"/>
      <c r="BO623" s="280"/>
      <c r="BP623" s="280"/>
      <c r="BQ623" s="280"/>
      <c r="BR623" s="280"/>
      <c r="BS623" s="280"/>
      <c r="BT623" s="280"/>
      <c r="BU623" s="281"/>
      <c r="BV623" s="281"/>
      <c r="BW623" s="281"/>
      <c r="BX623" s="281"/>
      <c r="BY623" s="281"/>
      <c r="BZ623" s="281"/>
      <c r="CA623" s="282"/>
      <c r="CB623" s="282"/>
      <c r="CC623" s="282"/>
      <c r="CD623" s="282"/>
      <c r="CE623" s="282"/>
      <c r="CF623" s="282"/>
      <c r="CG623" s="283"/>
      <c r="CH623" s="283"/>
      <c r="CI623" s="283"/>
      <c r="CJ623" s="283"/>
      <c r="CK623" s="283"/>
      <c r="CL623" s="283"/>
      <c r="CM623" s="284"/>
      <c r="CN623" s="284"/>
      <c r="CO623" s="284"/>
      <c r="CP623" s="284"/>
      <c r="CQ623" s="284"/>
      <c r="CR623" s="284"/>
      <c r="CS623" s="283"/>
      <c r="CT623" s="283"/>
      <c r="CU623" s="283"/>
      <c r="CV623" s="283"/>
      <c r="CW623" s="283"/>
      <c r="CX623" s="283"/>
      <c r="CY623" s="273"/>
      <c r="CZ623" s="285"/>
      <c r="DA623" s="286"/>
      <c r="DB623" s="287"/>
    </row>
    <row r="624" ht="15.75" customHeight="1">
      <c r="A624" s="304"/>
      <c r="B624" s="265"/>
      <c r="C624" s="266"/>
      <c r="D624" s="266"/>
      <c r="E624" s="266"/>
      <c r="F624" s="267"/>
      <c r="G624" s="267"/>
      <c r="H624" s="267"/>
      <c r="I624" s="267"/>
      <c r="J624" s="267"/>
      <c r="K624" s="267"/>
      <c r="L624" s="267"/>
      <c r="M624" s="269"/>
      <c r="N624" s="269"/>
      <c r="O624" s="269"/>
      <c r="P624" s="269"/>
      <c r="Q624" s="269"/>
      <c r="R624" s="269"/>
      <c r="S624" s="271"/>
      <c r="T624" s="271"/>
      <c r="U624" s="271"/>
      <c r="V624" s="271"/>
      <c r="W624" s="271"/>
      <c r="X624" s="271"/>
      <c r="Y624" s="273"/>
      <c r="Z624" s="273"/>
      <c r="AA624" s="273"/>
      <c r="AB624" s="273"/>
      <c r="AC624" s="273"/>
      <c r="AD624" s="273"/>
      <c r="AE624" s="274"/>
      <c r="AF624" s="274"/>
      <c r="AG624" s="274"/>
      <c r="AH624" s="274"/>
      <c r="AI624" s="274"/>
      <c r="AJ624" s="274"/>
      <c r="AK624" s="275"/>
      <c r="AL624" s="275"/>
      <c r="AM624" s="275"/>
      <c r="AN624" s="275"/>
      <c r="AO624" s="275"/>
      <c r="AP624" s="275"/>
      <c r="AQ624" s="276"/>
      <c r="AR624" s="276"/>
      <c r="AS624" s="276"/>
      <c r="AT624" s="276"/>
      <c r="AU624" s="276"/>
      <c r="AV624" s="276"/>
      <c r="AW624" s="277"/>
      <c r="AX624" s="277"/>
      <c r="AY624" s="277"/>
      <c r="AZ624" s="277"/>
      <c r="BA624" s="277"/>
      <c r="BB624" s="277"/>
      <c r="BC624" s="278"/>
      <c r="BD624" s="278"/>
      <c r="BE624" s="278"/>
      <c r="BF624" s="278"/>
      <c r="BG624" s="278"/>
      <c r="BH624" s="278"/>
      <c r="BI624" s="279"/>
      <c r="BJ624" s="279"/>
      <c r="BK624" s="279"/>
      <c r="BL624" s="279"/>
      <c r="BM624" s="279"/>
      <c r="BN624" s="279"/>
      <c r="BO624" s="280"/>
      <c r="BP624" s="280"/>
      <c r="BQ624" s="280"/>
      <c r="BR624" s="280"/>
      <c r="BS624" s="280"/>
      <c r="BT624" s="280"/>
      <c r="BU624" s="281"/>
      <c r="BV624" s="281"/>
      <c r="BW624" s="281"/>
      <c r="BX624" s="281"/>
      <c r="BY624" s="281"/>
      <c r="BZ624" s="281"/>
      <c r="CA624" s="282"/>
      <c r="CB624" s="282"/>
      <c r="CC624" s="282"/>
      <c r="CD624" s="282"/>
      <c r="CE624" s="282"/>
      <c r="CF624" s="282"/>
      <c r="CG624" s="283"/>
      <c r="CH624" s="283"/>
      <c r="CI624" s="283"/>
      <c r="CJ624" s="283"/>
      <c r="CK624" s="283"/>
      <c r="CL624" s="283"/>
      <c r="CM624" s="284"/>
      <c r="CN624" s="284"/>
      <c r="CO624" s="284"/>
      <c r="CP624" s="284"/>
      <c r="CQ624" s="284"/>
      <c r="CR624" s="284"/>
      <c r="CS624" s="283"/>
      <c r="CT624" s="283"/>
      <c r="CU624" s="283"/>
      <c r="CV624" s="283"/>
      <c r="CW624" s="283"/>
      <c r="CX624" s="283"/>
      <c r="CY624" s="273"/>
      <c r="CZ624" s="285"/>
      <c r="DA624" s="286"/>
      <c r="DB624" s="287"/>
    </row>
    <row r="625" ht="15.75" customHeight="1">
      <c r="A625" s="304"/>
      <c r="B625" s="265"/>
      <c r="C625" s="266"/>
      <c r="D625" s="266"/>
      <c r="E625" s="266"/>
      <c r="F625" s="267"/>
      <c r="G625" s="267"/>
      <c r="H625" s="267"/>
      <c r="I625" s="267"/>
      <c r="J625" s="267"/>
      <c r="K625" s="267"/>
      <c r="L625" s="267"/>
      <c r="M625" s="269"/>
      <c r="N625" s="269"/>
      <c r="O625" s="269"/>
      <c r="P625" s="269"/>
      <c r="Q625" s="269"/>
      <c r="R625" s="269"/>
      <c r="S625" s="271"/>
      <c r="T625" s="271"/>
      <c r="U625" s="271"/>
      <c r="V625" s="271"/>
      <c r="W625" s="271"/>
      <c r="X625" s="271"/>
      <c r="Y625" s="273"/>
      <c r="Z625" s="273"/>
      <c r="AA625" s="273"/>
      <c r="AB625" s="273"/>
      <c r="AC625" s="273"/>
      <c r="AD625" s="273"/>
      <c r="AE625" s="274"/>
      <c r="AF625" s="274"/>
      <c r="AG625" s="274"/>
      <c r="AH625" s="274"/>
      <c r="AI625" s="274"/>
      <c r="AJ625" s="274"/>
      <c r="AK625" s="275"/>
      <c r="AL625" s="275"/>
      <c r="AM625" s="275"/>
      <c r="AN625" s="275"/>
      <c r="AO625" s="275"/>
      <c r="AP625" s="275"/>
      <c r="AQ625" s="276"/>
      <c r="AR625" s="276"/>
      <c r="AS625" s="276"/>
      <c r="AT625" s="276"/>
      <c r="AU625" s="276"/>
      <c r="AV625" s="276"/>
      <c r="AW625" s="277"/>
      <c r="AX625" s="277"/>
      <c r="AY625" s="277"/>
      <c r="AZ625" s="277"/>
      <c r="BA625" s="277"/>
      <c r="BB625" s="277"/>
      <c r="BC625" s="278"/>
      <c r="BD625" s="278"/>
      <c r="BE625" s="278"/>
      <c r="BF625" s="278"/>
      <c r="BG625" s="278"/>
      <c r="BH625" s="278"/>
      <c r="BI625" s="279"/>
      <c r="BJ625" s="279"/>
      <c r="BK625" s="279"/>
      <c r="BL625" s="279"/>
      <c r="BM625" s="279"/>
      <c r="BN625" s="279"/>
      <c r="BO625" s="280"/>
      <c r="BP625" s="280"/>
      <c r="BQ625" s="280"/>
      <c r="BR625" s="280"/>
      <c r="BS625" s="280"/>
      <c r="BT625" s="280"/>
      <c r="BU625" s="281"/>
      <c r="BV625" s="281"/>
      <c r="BW625" s="281"/>
      <c r="BX625" s="281"/>
      <c r="BY625" s="281"/>
      <c r="BZ625" s="281"/>
      <c r="CA625" s="282"/>
      <c r="CB625" s="282"/>
      <c r="CC625" s="282"/>
      <c r="CD625" s="282"/>
      <c r="CE625" s="282"/>
      <c r="CF625" s="282"/>
      <c r="CG625" s="283"/>
      <c r="CH625" s="283"/>
      <c r="CI625" s="283"/>
      <c r="CJ625" s="283"/>
      <c r="CK625" s="283"/>
      <c r="CL625" s="283"/>
      <c r="CM625" s="284"/>
      <c r="CN625" s="284"/>
      <c r="CO625" s="284"/>
      <c r="CP625" s="284"/>
      <c r="CQ625" s="284"/>
      <c r="CR625" s="284"/>
      <c r="CS625" s="283"/>
      <c r="CT625" s="283"/>
      <c r="CU625" s="283"/>
      <c r="CV625" s="283"/>
      <c r="CW625" s="283"/>
      <c r="CX625" s="283"/>
      <c r="CY625" s="273"/>
      <c r="CZ625" s="285"/>
      <c r="DA625" s="286"/>
      <c r="DB625" s="287"/>
    </row>
    <row r="626" ht="15.75" customHeight="1">
      <c r="A626" s="304"/>
      <c r="B626" s="265"/>
      <c r="C626" s="266"/>
      <c r="D626" s="266"/>
      <c r="E626" s="266"/>
      <c r="F626" s="267"/>
      <c r="G626" s="267"/>
      <c r="H626" s="267"/>
      <c r="I626" s="267"/>
      <c r="J626" s="267"/>
      <c r="K626" s="267"/>
      <c r="L626" s="267"/>
      <c r="M626" s="269"/>
      <c r="N626" s="269"/>
      <c r="O626" s="269"/>
      <c r="P626" s="269"/>
      <c r="Q626" s="269"/>
      <c r="R626" s="269"/>
      <c r="S626" s="271"/>
      <c r="T626" s="271"/>
      <c r="U626" s="271"/>
      <c r="V626" s="271"/>
      <c r="W626" s="271"/>
      <c r="X626" s="271"/>
      <c r="Y626" s="273"/>
      <c r="Z626" s="273"/>
      <c r="AA626" s="273"/>
      <c r="AB626" s="273"/>
      <c r="AC626" s="273"/>
      <c r="AD626" s="273"/>
      <c r="AE626" s="274"/>
      <c r="AF626" s="274"/>
      <c r="AG626" s="274"/>
      <c r="AH626" s="274"/>
      <c r="AI626" s="274"/>
      <c r="AJ626" s="274"/>
      <c r="AK626" s="275"/>
      <c r="AL626" s="275"/>
      <c r="AM626" s="275"/>
      <c r="AN626" s="275"/>
      <c r="AO626" s="275"/>
      <c r="AP626" s="275"/>
      <c r="AQ626" s="276"/>
      <c r="AR626" s="276"/>
      <c r="AS626" s="276"/>
      <c r="AT626" s="276"/>
      <c r="AU626" s="276"/>
      <c r="AV626" s="276"/>
      <c r="AW626" s="277"/>
      <c r="AX626" s="277"/>
      <c r="AY626" s="277"/>
      <c r="AZ626" s="277"/>
      <c r="BA626" s="277"/>
      <c r="BB626" s="277"/>
      <c r="BC626" s="278"/>
      <c r="BD626" s="278"/>
      <c r="BE626" s="278"/>
      <c r="BF626" s="278"/>
      <c r="BG626" s="278"/>
      <c r="BH626" s="278"/>
      <c r="BI626" s="279"/>
      <c r="BJ626" s="279"/>
      <c r="BK626" s="279"/>
      <c r="BL626" s="279"/>
      <c r="BM626" s="279"/>
      <c r="BN626" s="279"/>
      <c r="BO626" s="280"/>
      <c r="BP626" s="280"/>
      <c r="BQ626" s="280"/>
      <c r="BR626" s="280"/>
      <c r="BS626" s="280"/>
      <c r="BT626" s="280"/>
      <c r="BU626" s="281"/>
      <c r="BV626" s="281"/>
      <c r="BW626" s="281"/>
      <c r="BX626" s="281"/>
      <c r="BY626" s="281"/>
      <c r="BZ626" s="281"/>
      <c r="CA626" s="282"/>
      <c r="CB626" s="282"/>
      <c r="CC626" s="282"/>
      <c r="CD626" s="282"/>
      <c r="CE626" s="282"/>
      <c r="CF626" s="282"/>
      <c r="CG626" s="283"/>
      <c r="CH626" s="283"/>
      <c r="CI626" s="283"/>
      <c r="CJ626" s="283"/>
      <c r="CK626" s="283"/>
      <c r="CL626" s="283"/>
      <c r="CM626" s="284"/>
      <c r="CN626" s="284"/>
      <c r="CO626" s="284"/>
      <c r="CP626" s="284"/>
      <c r="CQ626" s="284"/>
      <c r="CR626" s="284"/>
      <c r="CS626" s="283"/>
      <c r="CT626" s="283"/>
      <c r="CU626" s="283"/>
      <c r="CV626" s="283"/>
      <c r="CW626" s="283"/>
      <c r="CX626" s="283"/>
      <c r="CY626" s="273"/>
      <c r="CZ626" s="285"/>
      <c r="DA626" s="286"/>
      <c r="DB626" s="287"/>
    </row>
    <row r="627" ht="15.75" customHeight="1">
      <c r="A627" s="304"/>
      <c r="B627" s="265"/>
      <c r="C627" s="266"/>
      <c r="D627" s="266"/>
      <c r="E627" s="266"/>
      <c r="F627" s="267"/>
      <c r="G627" s="267"/>
      <c r="H627" s="267"/>
      <c r="I627" s="267"/>
      <c r="J627" s="267"/>
      <c r="K627" s="267"/>
      <c r="L627" s="267"/>
      <c r="M627" s="269"/>
      <c r="N627" s="269"/>
      <c r="O627" s="269"/>
      <c r="P627" s="269"/>
      <c r="Q627" s="269"/>
      <c r="R627" s="269"/>
      <c r="S627" s="271"/>
      <c r="T627" s="271"/>
      <c r="U627" s="271"/>
      <c r="V627" s="271"/>
      <c r="W627" s="271"/>
      <c r="X627" s="271"/>
      <c r="Y627" s="273"/>
      <c r="Z627" s="273"/>
      <c r="AA627" s="273"/>
      <c r="AB627" s="273"/>
      <c r="AC627" s="273"/>
      <c r="AD627" s="273"/>
      <c r="AE627" s="274"/>
      <c r="AF627" s="274"/>
      <c r="AG627" s="274"/>
      <c r="AH627" s="274"/>
      <c r="AI627" s="274"/>
      <c r="AJ627" s="274"/>
      <c r="AK627" s="275"/>
      <c r="AL627" s="275"/>
      <c r="AM627" s="275"/>
      <c r="AN627" s="275"/>
      <c r="AO627" s="275"/>
      <c r="AP627" s="275"/>
      <c r="AQ627" s="276"/>
      <c r="AR627" s="276"/>
      <c r="AS627" s="276"/>
      <c r="AT627" s="276"/>
      <c r="AU627" s="276"/>
      <c r="AV627" s="276"/>
      <c r="AW627" s="277"/>
      <c r="AX627" s="277"/>
      <c r="AY627" s="277"/>
      <c r="AZ627" s="277"/>
      <c r="BA627" s="277"/>
      <c r="BB627" s="277"/>
      <c r="BC627" s="278"/>
      <c r="BD627" s="278"/>
      <c r="BE627" s="278"/>
      <c r="BF627" s="278"/>
      <c r="BG627" s="278"/>
      <c r="BH627" s="278"/>
      <c r="BI627" s="279"/>
      <c r="BJ627" s="279"/>
      <c r="BK627" s="279"/>
      <c r="BL627" s="279"/>
      <c r="BM627" s="279"/>
      <c r="BN627" s="279"/>
      <c r="BO627" s="280"/>
      <c r="BP627" s="280"/>
      <c r="BQ627" s="280"/>
      <c r="BR627" s="280"/>
      <c r="BS627" s="280"/>
      <c r="BT627" s="280"/>
      <c r="BU627" s="281"/>
      <c r="BV627" s="281"/>
      <c r="BW627" s="281"/>
      <c r="BX627" s="281"/>
      <c r="BY627" s="281"/>
      <c r="BZ627" s="281"/>
      <c r="CA627" s="282"/>
      <c r="CB627" s="282"/>
      <c r="CC627" s="282"/>
      <c r="CD627" s="282"/>
      <c r="CE627" s="282"/>
      <c r="CF627" s="282"/>
      <c r="CG627" s="283"/>
      <c r="CH627" s="283"/>
      <c r="CI627" s="283"/>
      <c r="CJ627" s="283"/>
      <c r="CK627" s="283"/>
      <c r="CL627" s="283"/>
      <c r="CM627" s="284"/>
      <c r="CN627" s="284"/>
      <c r="CO627" s="284"/>
      <c r="CP627" s="284"/>
      <c r="CQ627" s="284"/>
      <c r="CR627" s="284"/>
      <c r="CS627" s="283"/>
      <c r="CT627" s="283"/>
      <c r="CU627" s="283"/>
      <c r="CV627" s="283"/>
      <c r="CW627" s="283"/>
      <c r="CX627" s="283"/>
      <c r="CY627" s="273"/>
      <c r="CZ627" s="285"/>
      <c r="DA627" s="286"/>
      <c r="DB627" s="287"/>
    </row>
    <row r="628" ht="15.75" customHeight="1">
      <c r="A628" s="304"/>
      <c r="B628" s="265"/>
      <c r="C628" s="266"/>
      <c r="D628" s="266"/>
      <c r="E628" s="266"/>
      <c r="F628" s="267"/>
      <c r="G628" s="267"/>
      <c r="H628" s="267"/>
      <c r="I628" s="267"/>
      <c r="J628" s="267"/>
      <c r="K628" s="267"/>
      <c r="L628" s="267"/>
      <c r="M628" s="269"/>
      <c r="N628" s="269"/>
      <c r="O628" s="269"/>
      <c r="P628" s="269"/>
      <c r="Q628" s="269"/>
      <c r="R628" s="269"/>
      <c r="S628" s="271"/>
      <c r="T628" s="271"/>
      <c r="U628" s="271"/>
      <c r="V628" s="271"/>
      <c r="W628" s="271"/>
      <c r="X628" s="271"/>
      <c r="Y628" s="273"/>
      <c r="Z628" s="273"/>
      <c r="AA628" s="273"/>
      <c r="AB628" s="273"/>
      <c r="AC628" s="273"/>
      <c r="AD628" s="273"/>
      <c r="AE628" s="274"/>
      <c r="AF628" s="274"/>
      <c r="AG628" s="274"/>
      <c r="AH628" s="274"/>
      <c r="AI628" s="274"/>
      <c r="AJ628" s="274"/>
      <c r="AK628" s="275"/>
      <c r="AL628" s="275"/>
      <c r="AM628" s="275"/>
      <c r="AN628" s="275"/>
      <c r="AO628" s="275"/>
      <c r="AP628" s="275"/>
      <c r="AQ628" s="276"/>
      <c r="AR628" s="276"/>
      <c r="AS628" s="276"/>
      <c r="AT628" s="276"/>
      <c r="AU628" s="276"/>
      <c r="AV628" s="276"/>
      <c r="AW628" s="277"/>
      <c r="AX628" s="277"/>
      <c r="AY628" s="277"/>
      <c r="AZ628" s="277"/>
      <c r="BA628" s="277"/>
      <c r="BB628" s="277"/>
      <c r="BC628" s="278"/>
      <c r="BD628" s="278"/>
      <c r="BE628" s="278"/>
      <c r="BF628" s="278"/>
      <c r="BG628" s="278"/>
      <c r="BH628" s="278"/>
      <c r="BI628" s="279"/>
      <c r="BJ628" s="279"/>
      <c r="BK628" s="279"/>
      <c r="BL628" s="279"/>
      <c r="BM628" s="279"/>
      <c r="BN628" s="279"/>
      <c r="BO628" s="280"/>
      <c r="BP628" s="280"/>
      <c r="BQ628" s="280"/>
      <c r="BR628" s="280"/>
      <c r="BS628" s="280"/>
      <c r="BT628" s="280"/>
      <c r="BU628" s="281"/>
      <c r="BV628" s="281"/>
      <c r="BW628" s="281"/>
      <c r="BX628" s="281"/>
      <c r="BY628" s="281"/>
      <c r="BZ628" s="281"/>
      <c r="CA628" s="282"/>
      <c r="CB628" s="282"/>
      <c r="CC628" s="282"/>
      <c r="CD628" s="282"/>
      <c r="CE628" s="282"/>
      <c r="CF628" s="282"/>
      <c r="CG628" s="283"/>
      <c r="CH628" s="283"/>
      <c r="CI628" s="283"/>
      <c r="CJ628" s="283"/>
      <c r="CK628" s="283"/>
      <c r="CL628" s="283"/>
      <c r="CM628" s="284"/>
      <c r="CN628" s="284"/>
      <c r="CO628" s="284"/>
      <c r="CP628" s="284"/>
      <c r="CQ628" s="284"/>
      <c r="CR628" s="284"/>
      <c r="CS628" s="283"/>
      <c r="CT628" s="283"/>
      <c r="CU628" s="283"/>
      <c r="CV628" s="283"/>
      <c r="CW628" s="283"/>
      <c r="CX628" s="283"/>
      <c r="CY628" s="273"/>
      <c r="CZ628" s="285"/>
      <c r="DA628" s="286"/>
      <c r="DB628" s="287"/>
    </row>
    <row r="629" ht="15.75" customHeight="1">
      <c r="A629" s="304"/>
      <c r="B629" s="265"/>
      <c r="C629" s="266"/>
      <c r="D629" s="266"/>
      <c r="E629" s="266"/>
      <c r="F629" s="267"/>
      <c r="G629" s="267"/>
      <c r="H629" s="267"/>
      <c r="I629" s="267"/>
      <c r="J629" s="267"/>
      <c r="K629" s="267"/>
      <c r="L629" s="267"/>
      <c r="M629" s="269"/>
      <c r="N629" s="269"/>
      <c r="O629" s="269"/>
      <c r="P629" s="269"/>
      <c r="Q629" s="269"/>
      <c r="R629" s="269"/>
      <c r="S629" s="271"/>
      <c r="T629" s="271"/>
      <c r="U629" s="271"/>
      <c r="V629" s="271"/>
      <c r="W629" s="271"/>
      <c r="X629" s="271"/>
      <c r="Y629" s="273"/>
      <c r="Z629" s="273"/>
      <c r="AA629" s="273"/>
      <c r="AB629" s="273"/>
      <c r="AC629" s="273"/>
      <c r="AD629" s="273"/>
      <c r="AE629" s="274"/>
      <c r="AF629" s="274"/>
      <c r="AG629" s="274"/>
      <c r="AH629" s="274"/>
      <c r="AI629" s="274"/>
      <c r="AJ629" s="274"/>
      <c r="AK629" s="275"/>
      <c r="AL629" s="275"/>
      <c r="AM629" s="275"/>
      <c r="AN629" s="275"/>
      <c r="AO629" s="275"/>
      <c r="AP629" s="275"/>
      <c r="AQ629" s="276"/>
      <c r="AR629" s="276"/>
      <c r="AS629" s="276"/>
      <c r="AT629" s="276"/>
      <c r="AU629" s="276"/>
      <c r="AV629" s="276"/>
      <c r="AW629" s="277"/>
      <c r="AX629" s="277"/>
      <c r="AY629" s="277"/>
      <c r="AZ629" s="277"/>
      <c r="BA629" s="277"/>
      <c r="BB629" s="277"/>
      <c r="BC629" s="278"/>
      <c r="BD629" s="278"/>
      <c r="BE629" s="278"/>
      <c r="BF629" s="278"/>
      <c r="BG629" s="278"/>
      <c r="BH629" s="278"/>
      <c r="BI629" s="279"/>
      <c r="BJ629" s="279"/>
      <c r="BK629" s="279"/>
      <c r="BL629" s="279"/>
      <c r="BM629" s="279"/>
      <c r="BN629" s="279"/>
      <c r="BO629" s="280"/>
      <c r="BP629" s="280"/>
      <c r="BQ629" s="280"/>
      <c r="BR629" s="280"/>
      <c r="BS629" s="280"/>
      <c r="BT629" s="280"/>
      <c r="BU629" s="281"/>
      <c r="BV629" s="281"/>
      <c r="BW629" s="281"/>
      <c r="BX629" s="281"/>
      <c r="BY629" s="281"/>
      <c r="BZ629" s="281"/>
      <c r="CA629" s="282"/>
      <c r="CB629" s="282"/>
      <c r="CC629" s="282"/>
      <c r="CD629" s="282"/>
      <c r="CE629" s="282"/>
      <c r="CF629" s="282"/>
      <c r="CG629" s="283"/>
      <c r="CH629" s="283"/>
      <c r="CI629" s="283"/>
      <c r="CJ629" s="283"/>
      <c r="CK629" s="283"/>
      <c r="CL629" s="283"/>
      <c r="CM629" s="284"/>
      <c r="CN629" s="284"/>
      <c r="CO629" s="284"/>
      <c r="CP629" s="284"/>
      <c r="CQ629" s="284"/>
      <c r="CR629" s="284"/>
      <c r="CS629" s="283"/>
      <c r="CT629" s="283"/>
      <c r="CU629" s="283"/>
      <c r="CV629" s="283"/>
      <c r="CW629" s="283"/>
      <c r="CX629" s="283"/>
      <c r="CY629" s="273"/>
      <c r="CZ629" s="285"/>
      <c r="DA629" s="286"/>
      <c r="DB629" s="287"/>
    </row>
    <row r="630" ht="15.75" customHeight="1">
      <c r="A630" s="304"/>
      <c r="B630" s="265"/>
      <c r="C630" s="266"/>
      <c r="D630" s="266"/>
      <c r="E630" s="266"/>
      <c r="F630" s="267"/>
      <c r="G630" s="267"/>
      <c r="H630" s="267"/>
      <c r="I630" s="267"/>
      <c r="J630" s="267"/>
      <c r="K630" s="267"/>
      <c r="L630" s="267"/>
      <c r="M630" s="269"/>
      <c r="N630" s="269"/>
      <c r="O630" s="269"/>
      <c r="P630" s="269"/>
      <c r="Q630" s="269"/>
      <c r="R630" s="269"/>
      <c r="S630" s="271"/>
      <c r="T630" s="271"/>
      <c r="U630" s="271"/>
      <c r="V630" s="271"/>
      <c r="W630" s="271"/>
      <c r="X630" s="271"/>
      <c r="Y630" s="273"/>
      <c r="Z630" s="273"/>
      <c r="AA630" s="273"/>
      <c r="AB630" s="273"/>
      <c r="AC630" s="273"/>
      <c r="AD630" s="273"/>
      <c r="AE630" s="274"/>
      <c r="AF630" s="274"/>
      <c r="AG630" s="274"/>
      <c r="AH630" s="274"/>
      <c r="AI630" s="274"/>
      <c r="AJ630" s="274"/>
      <c r="AK630" s="275"/>
      <c r="AL630" s="275"/>
      <c r="AM630" s="275"/>
      <c r="AN630" s="275"/>
      <c r="AO630" s="275"/>
      <c r="AP630" s="275"/>
      <c r="AQ630" s="276"/>
      <c r="AR630" s="276"/>
      <c r="AS630" s="276"/>
      <c r="AT630" s="276"/>
      <c r="AU630" s="276"/>
      <c r="AV630" s="276"/>
      <c r="AW630" s="277"/>
      <c r="AX630" s="277"/>
      <c r="AY630" s="277"/>
      <c r="AZ630" s="277"/>
      <c r="BA630" s="277"/>
      <c r="BB630" s="277"/>
      <c r="BC630" s="278"/>
      <c r="BD630" s="278"/>
      <c r="BE630" s="278"/>
      <c r="BF630" s="278"/>
      <c r="BG630" s="278"/>
      <c r="BH630" s="278"/>
      <c r="BI630" s="279"/>
      <c r="BJ630" s="279"/>
      <c r="BK630" s="279"/>
      <c r="BL630" s="279"/>
      <c r="BM630" s="279"/>
      <c r="BN630" s="279"/>
      <c r="BO630" s="280"/>
      <c r="BP630" s="280"/>
      <c r="BQ630" s="280"/>
      <c r="BR630" s="280"/>
      <c r="BS630" s="280"/>
      <c r="BT630" s="280"/>
      <c r="BU630" s="281"/>
      <c r="BV630" s="281"/>
      <c r="BW630" s="281"/>
      <c r="BX630" s="281"/>
      <c r="BY630" s="281"/>
      <c r="BZ630" s="281"/>
      <c r="CA630" s="282"/>
      <c r="CB630" s="282"/>
      <c r="CC630" s="282"/>
      <c r="CD630" s="282"/>
      <c r="CE630" s="282"/>
      <c r="CF630" s="282"/>
      <c r="CG630" s="283"/>
      <c r="CH630" s="283"/>
      <c r="CI630" s="283"/>
      <c r="CJ630" s="283"/>
      <c r="CK630" s="283"/>
      <c r="CL630" s="283"/>
      <c r="CM630" s="284"/>
      <c r="CN630" s="284"/>
      <c r="CO630" s="284"/>
      <c r="CP630" s="284"/>
      <c r="CQ630" s="284"/>
      <c r="CR630" s="284"/>
      <c r="CS630" s="283"/>
      <c r="CT630" s="283"/>
      <c r="CU630" s="283"/>
      <c r="CV630" s="283"/>
      <c r="CW630" s="283"/>
      <c r="CX630" s="283"/>
      <c r="CY630" s="273"/>
      <c r="CZ630" s="285"/>
      <c r="DA630" s="286"/>
      <c r="DB630" s="287"/>
    </row>
    <row r="631" ht="15.75" customHeight="1">
      <c r="A631" s="304"/>
      <c r="B631" s="265"/>
      <c r="C631" s="266"/>
      <c r="D631" s="266"/>
      <c r="E631" s="266"/>
      <c r="F631" s="267"/>
      <c r="G631" s="267"/>
      <c r="H631" s="267"/>
      <c r="I631" s="267"/>
      <c r="J631" s="267"/>
      <c r="K631" s="267"/>
      <c r="L631" s="267"/>
      <c r="M631" s="269"/>
      <c r="N631" s="269"/>
      <c r="O631" s="269"/>
      <c r="P631" s="269"/>
      <c r="Q631" s="269"/>
      <c r="R631" s="269"/>
      <c r="S631" s="271"/>
      <c r="T631" s="271"/>
      <c r="U631" s="271"/>
      <c r="V631" s="271"/>
      <c r="W631" s="271"/>
      <c r="X631" s="271"/>
      <c r="Y631" s="273"/>
      <c r="Z631" s="273"/>
      <c r="AA631" s="273"/>
      <c r="AB631" s="273"/>
      <c r="AC631" s="273"/>
      <c r="AD631" s="273"/>
      <c r="AE631" s="274"/>
      <c r="AF631" s="274"/>
      <c r="AG631" s="274"/>
      <c r="AH631" s="274"/>
      <c r="AI631" s="274"/>
      <c r="AJ631" s="274"/>
      <c r="AK631" s="275"/>
      <c r="AL631" s="275"/>
      <c r="AM631" s="275"/>
      <c r="AN631" s="275"/>
      <c r="AO631" s="275"/>
      <c r="AP631" s="275"/>
      <c r="AQ631" s="276"/>
      <c r="AR631" s="276"/>
      <c r="AS631" s="276"/>
      <c r="AT631" s="276"/>
      <c r="AU631" s="276"/>
      <c r="AV631" s="276"/>
      <c r="AW631" s="277"/>
      <c r="AX631" s="277"/>
      <c r="AY631" s="277"/>
      <c r="AZ631" s="277"/>
      <c r="BA631" s="277"/>
      <c r="BB631" s="277"/>
      <c r="BC631" s="278"/>
      <c r="BD631" s="278"/>
      <c r="BE631" s="278"/>
      <c r="BF631" s="278"/>
      <c r="BG631" s="278"/>
      <c r="BH631" s="278"/>
      <c r="BI631" s="279"/>
      <c r="BJ631" s="279"/>
      <c r="BK631" s="279"/>
      <c r="BL631" s="279"/>
      <c r="BM631" s="279"/>
      <c r="BN631" s="279"/>
      <c r="BO631" s="280"/>
      <c r="BP631" s="280"/>
      <c r="BQ631" s="280"/>
      <c r="BR631" s="280"/>
      <c r="BS631" s="280"/>
      <c r="BT631" s="280"/>
      <c r="BU631" s="281"/>
      <c r="BV631" s="281"/>
      <c r="BW631" s="281"/>
      <c r="BX631" s="281"/>
      <c r="BY631" s="281"/>
      <c r="BZ631" s="281"/>
      <c r="CA631" s="282"/>
      <c r="CB631" s="282"/>
      <c r="CC631" s="282"/>
      <c r="CD631" s="282"/>
      <c r="CE631" s="282"/>
      <c r="CF631" s="282"/>
      <c r="CG631" s="283"/>
      <c r="CH631" s="283"/>
      <c r="CI631" s="283"/>
      <c r="CJ631" s="283"/>
      <c r="CK631" s="283"/>
      <c r="CL631" s="283"/>
      <c r="CM631" s="284"/>
      <c r="CN631" s="284"/>
      <c r="CO631" s="284"/>
      <c r="CP631" s="284"/>
      <c r="CQ631" s="284"/>
      <c r="CR631" s="284"/>
      <c r="CS631" s="283"/>
      <c r="CT631" s="283"/>
      <c r="CU631" s="283"/>
      <c r="CV631" s="283"/>
      <c r="CW631" s="283"/>
      <c r="CX631" s="283"/>
      <c r="CY631" s="273"/>
      <c r="CZ631" s="285"/>
      <c r="DA631" s="286"/>
      <c r="DB631" s="287"/>
    </row>
    <row r="632" ht="15.75" customHeight="1">
      <c r="A632" s="304"/>
      <c r="B632" s="265"/>
      <c r="C632" s="266"/>
      <c r="D632" s="266"/>
      <c r="E632" s="266"/>
      <c r="F632" s="267"/>
      <c r="G632" s="267"/>
      <c r="H632" s="267"/>
      <c r="I632" s="267"/>
      <c r="J632" s="267"/>
      <c r="K632" s="267"/>
      <c r="L632" s="267"/>
      <c r="M632" s="269"/>
      <c r="N632" s="269"/>
      <c r="O632" s="269"/>
      <c r="P632" s="269"/>
      <c r="Q632" s="269"/>
      <c r="R632" s="269"/>
      <c r="S632" s="271"/>
      <c r="T632" s="271"/>
      <c r="U632" s="271"/>
      <c r="V632" s="271"/>
      <c r="W632" s="271"/>
      <c r="X632" s="271"/>
      <c r="Y632" s="273"/>
      <c r="Z632" s="273"/>
      <c r="AA632" s="273"/>
      <c r="AB632" s="273"/>
      <c r="AC632" s="273"/>
      <c r="AD632" s="273"/>
      <c r="AE632" s="274"/>
      <c r="AF632" s="274"/>
      <c r="AG632" s="274"/>
      <c r="AH632" s="274"/>
      <c r="AI632" s="274"/>
      <c r="AJ632" s="274"/>
      <c r="AK632" s="275"/>
      <c r="AL632" s="275"/>
      <c r="AM632" s="275"/>
      <c r="AN632" s="275"/>
      <c r="AO632" s="275"/>
      <c r="AP632" s="275"/>
      <c r="AQ632" s="276"/>
      <c r="AR632" s="276"/>
      <c r="AS632" s="276"/>
      <c r="AT632" s="276"/>
      <c r="AU632" s="276"/>
      <c r="AV632" s="276"/>
      <c r="AW632" s="277"/>
      <c r="AX632" s="277"/>
      <c r="AY632" s="277"/>
      <c r="AZ632" s="277"/>
      <c r="BA632" s="277"/>
      <c r="BB632" s="277"/>
      <c r="BC632" s="278"/>
      <c r="BD632" s="278"/>
      <c r="BE632" s="278"/>
      <c r="BF632" s="278"/>
      <c r="BG632" s="278"/>
      <c r="BH632" s="278"/>
      <c r="BI632" s="279"/>
      <c r="BJ632" s="279"/>
      <c r="BK632" s="279"/>
      <c r="BL632" s="279"/>
      <c r="BM632" s="279"/>
      <c r="BN632" s="279"/>
      <c r="BO632" s="280"/>
      <c r="BP632" s="280"/>
      <c r="BQ632" s="280"/>
      <c r="BR632" s="280"/>
      <c r="BS632" s="280"/>
      <c r="BT632" s="280"/>
      <c r="BU632" s="281"/>
      <c r="BV632" s="281"/>
      <c r="BW632" s="281"/>
      <c r="BX632" s="281"/>
      <c r="BY632" s="281"/>
      <c r="BZ632" s="281"/>
      <c r="CA632" s="282"/>
      <c r="CB632" s="282"/>
      <c r="CC632" s="282"/>
      <c r="CD632" s="282"/>
      <c r="CE632" s="282"/>
      <c r="CF632" s="282"/>
      <c r="CG632" s="283"/>
      <c r="CH632" s="283"/>
      <c r="CI632" s="283"/>
      <c r="CJ632" s="283"/>
      <c r="CK632" s="283"/>
      <c r="CL632" s="283"/>
      <c r="CM632" s="284"/>
      <c r="CN632" s="284"/>
      <c r="CO632" s="284"/>
      <c r="CP632" s="284"/>
      <c r="CQ632" s="284"/>
      <c r="CR632" s="284"/>
      <c r="CS632" s="283"/>
      <c r="CT632" s="283"/>
      <c r="CU632" s="283"/>
      <c r="CV632" s="283"/>
      <c r="CW632" s="283"/>
      <c r="CX632" s="283"/>
      <c r="CY632" s="273"/>
      <c r="CZ632" s="285"/>
      <c r="DA632" s="286"/>
      <c r="DB632" s="287"/>
    </row>
    <row r="633" ht="15.75" customHeight="1">
      <c r="A633" s="304"/>
      <c r="B633" s="265"/>
      <c r="C633" s="266"/>
      <c r="D633" s="266"/>
      <c r="E633" s="266"/>
      <c r="F633" s="267"/>
      <c r="G633" s="267"/>
      <c r="H633" s="267"/>
      <c r="I633" s="267"/>
      <c r="J633" s="267"/>
      <c r="K633" s="267"/>
      <c r="L633" s="267"/>
      <c r="M633" s="269"/>
      <c r="N633" s="269"/>
      <c r="O633" s="269"/>
      <c r="P633" s="269"/>
      <c r="Q633" s="269"/>
      <c r="R633" s="269"/>
      <c r="S633" s="271"/>
      <c r="T633" s="271"/>
      <c r="U633" s="271"/>
      <c r="V633" s="271"/>
      <c r="W633" s="271"/>
      <c r="X633" s="271"/>
      <c r="Y633" s="273"/>
      <c r="Z633" s="273"/>
      <c r="AA633" s="273"/>
      <c r="AB633" s="273"/>
      <c r="AC633" s="273"/>
      <c r="AD633" s="273"/>
      <c r="AE633" s="274"/>
      <c r="AF633" s="274"/>
      <c r="AG633" s="274"/>
      <c r="AH633" s="274"/>
      <c r="AI633" s="274"/>
      <c r="AJ633" s="274"/>
      <c r="AK633" s="275"/>
      <c r="AL633" s="275"/>
      <c r="AM633" s="275"/>
      <c r="AN633" s="275"/>
      <c r="AO633" s="275"/>
      <c r="AP633" s="275"/>
      <c r="AQ633" s="276"/>
      <c r="AR633" s="276"/>
      <c r="AS633" s="276"/>
      <c r="AT633" s="276"/>
      <c r="AU633" s="276"/>
      <c r="AV633" s="276"/>
      <c r="AW633" s="277"/>
      <c r="AX633" s="277"/>
      <c r="AY633" s="277"/>
      <c r="AZ633" s="277"/>
      <c r="BA633" s="277"/>
      <c r="BB633" s="277"/>
      <c r="BC633" s="278"/>
      <c r="BD633" s="278"/>
      <c r="BE633" s="278"/>
      <c r="BF633" s="278"/>
      <c r="BG633" s="278"/>
      <c r="BH633" s="278"/>
      <c r="BI633" s="279"/>
      <c r="BJ633" s="279"/>
      <c r="BK633" s="279"/>
      <c r="BL633" s="279"/>
      <c r="BM633" s="279"/>
      <c r="BN633" s="279"/>
      <c r="BO633" s="280"/>
      <c r="BP633" s="280"/>
      <c r="BQ633" s="280"/>
      <c r="BR633" s="280"/>
      <c r="BS633" s="280"/>
      <c r="BT633" s="280"/>
      <c r="BU633" s="281"/>
      <c r="BV633" s="281"/>
      <c r="BW633" s="281"/>
      <c r="BX633" s="281"/>
      <c r="BY633" s="281"/>
      <c r="BZ633" s="281"/>
      <c r="CA633" s="282"/>
      <c r="CB633" s="282"/>
      <c r="CC633" s="282"/>
      <c r="CD633" s="282"/>
      <c r="CE633" s="282"/>
      <c r="CF633" s="282"/>
      <c r="CG633" s="283"/>
      <c r="CH633" s="283"/>
      <c r="CI633" s="283"/>
      <c r="CJ633" s="283"/>
      <c r="CK633" s="283"/>
      <c r="CL633" s="283"/>
      <c r="CM633" s="284"/>
      <c r="CN633" s="284"/>
      <c r="CO633" s="284"/>
      <c r="CP633" s="284"/>
      <c r="CQ633" s="284"/>
      <c r="CR633" s="284"/>
      <c r="CS633" s="283"/>
      <c r="CT633" s="283"/>
      <c r="CU633" s="283"/>
      <c r="CV633" s="283"/>
      <c r="CW633" s="283"/>
      <c r="CX633" s="283"/>
      <c r="CY633" s="273"/>
      <c r="CZ633" s="285"/>
      <c r="DA633" s="286"/>
      <c r="DB633" s="287"/>
    </row>
    <row r="634" ht="15.75" customHeight="1">
      <c r="A634" s="304"/>
      <c r="B634" s="265"/>
      <c r="C634" s="266"/>
      <c r="D634" s="266"/>
      <c r="E634" s="266"/>
      <c r="F634" s="267"/>
      <c r="G634" s="267"/>
      <c r="H634" s="267"/>
      <c r="I634" s="267"/>
      <c r="J634" s="267"/>
      <c r="K634" s="267"/>
      <c r="L634" s="267"/>
      <c r="M634" s="269"/>
      <c r="N634" s="269"/>
      <c r="O634" s="269"/>
      <c r="P634" s="269"/>
      <c r="Q634" s="269"/>
      <c r="R634" s="269"/>
      <c r="S634" s="271"/>
      <c r="T634" s="271"/>
      <c r="U634" s="271"/>
      <c r="V634" s="271"/>
      <c r="W634" s="271"/>
      <c r="X634" s="271"/>
      <c r="Y634" s="273"/>
      <c r="Z634" s="273"/>
      <c r="AA634" s="273"/>
      <c r="AB634" s="273"/>
      <c r="AC634" s="273"/>
      <c r="AD634" s="273"/>
      <c r="AE634" s="274"/>
      <c r="AF634" s="274"/>
      <c r="AG634" s="274"/>
      <c r="AH634" s="274"/>
      <c r="AI634" s="274"/>
      <c r="AJ634" s="274"/>
      <c r="AK634" s="275"/>
      <c r="AL634" s="275"/>
      <c r="AM634" s="275"/>
      <c r="AN634" s="275"/>
      <c r="AO634" s="275"/>
      <c r="AP634" s="275"/>
      <c r="AQ634" s="276"/>
      <c r="AR634" s="276"/>
      <c r="AS634" s="276"/>
      <c r="AT634" s="276"/>
      <c r="AU634" s="276"/>
      <c r="AV634" s="276"/>
      <c r="AW634" s="277"/>
      <c r="AX634" s="277"/>
      <c r="AY634" s="277"/>
      <c r="AZ634" s="277"/>
      <c r="BA634" s="277"/>
      <c r="BB634" s="277"/>
      <c r="BC634" s="278"/>
      <c r="BD634" s="278"/>
      <c r="BE634" s="278"/>
      <c r="BF634" s="278"/>
      <c r="BG634" s="278"/>
      <c r="BH634" s="278"/>
      <c r="BI634" s="279"/>
      <c r="BJ634" s="279"/>
      <c r="BK634" s="279"/>
      <c r="BL634" s="279"/>
      <c r="BM634" s="279"/>
      <c r="BN634" s="279"/>
      <c r="BO634" s="280"/>
      <c r="BP634" s="280"/>
      <c r="BQ634" s="280"/>
      <c r="BR634" s="280"/>
      <c r="BS634" s="280"/>
      <c r="BT634" s="280"/>
      <c r="BU634" s="281"/>
      <c r="BV634" s="281"/>
      <c r="BW634" s="281"/>
      <c r="BX634" s="281"/>
      <c r="BY634" s="281"/>
      <c r="BZ634" s="281"/>
      <c r="CA634" s="282"/>
      <c r="CB634" s="282"/>
      <c r="CC634" s="282"/>
      <c r="CD634" s="282"/>
      <c r="CE634" s="282"/>
      <c r="CF634" s="282"/>
      <c r="CG634" s="283"/>
      <c r="CH634" s="283"/>
      <c r="CI634" s="283"/>
      <c r="CJ634" s="283"/>
      <c r="CK634" s="283"/>
      <c r="CL634" s="283"/>
      <c r="CM634" s="284"/>
      <c r="CN634" s="284"/>
      <c r="CO634" s="284"/>
      <c r="CP634" s="284"/>
      <c r="CQ634" s="284"/>
      <c r="CR634" s="284"/>
      <c r="CS634" s="283"/>
      <c r="CT634" s="283"/>
      <c r="CU634" s="283"/>
      <c r="CV634" s="283"/>
      <c r="CW634" s="283"/>
      <c r="CX634" s="283"/>
      <c r="CY634" s="273"/>
      <c r="CZ634" s="285"/>
      <c r="DA634" s="286"/>
      <c r="DB634" s="287"/>
    </row>
    <row r="635" ht="15.75" customHeight="1">
      <c r="A635" s="304"/>
      <c r="B635" s="265"/>
      <c r="C635" s="266"/>
      <c r="D635" s="266"/>
      <c r="E635" s="266"/>
      <c r="F635" s="267"/>
      <c r="G635" s="267"/>
      <c r="H635" s="267"/>
      <c r="I635" s="267"/>
      <c r="J635" s="267"/>
      <c r="K635" s="267"/>
      <c r="L635" s="267"/>
      <c r="M635" s="269"/>
      <c r="N635" s="269"/>
      <c r="O635" s="269"/>
      <c r="P635" s="269"/>
      <c r="Q635" s="269"/>
      <c r="R635" s="269"/>
      <c r="S635" s="271"/>
      <c r="T635" s="271"/>
      <c r="U635" s="271"/>
      <c r="V635" s="271"/>
      <c r="W635" s="271"/>
      <c r="X635" s="271"/>
      <c r="Y635" s="273"/>
      <c r="Z635" s="273"/>
      <c r="AA635" s="273"/>
      <c r="AB635" s="273"/>
      <c r="AC635" s="273"/>
      <c r="AD635" s="273"/>
      <c r="AE635" s="274"/>
      <c r="AF635" s="274"/>
      <c r="AG635" s="274"/>
      <c r="AH635" s="274"/>
      <c r="AI635" s="274"/>
      <c r="AJ635" s="274"/>
      <c r="AK635" s="275"/>
      <c r="AL635" s="275"/>
      <c r="AM635" s="275"/>
      <c r="AN635" s="275"/>
      <c r="AO635" s="275"/>
      <c r="AP635" s="275"/>
      <c r="AQ635" s="276"/>
      <c r="AR635" s="276"/>
      <c r="AS635" s="276"/>
      <c r="AT635" s="276"/>
      <c r="AU635" s="276"/>
      <c r="AV635" s="276"/>
      <c r="AW635" s="277"/>
      <c r="AX635" s="277"/>
      <c r="AY635" s="277"/>
      <c r="AZ635" s="277"/>
      <c r="BA635" s="277"/>
      <c r="BB635" s="277"/>
      <c r="BC635" s="278"/>
      <c r="BD635" s="278"/>
      <c r="BE635" s="278"/>
      <c r="BF635" s="278"/>
      <c r="BG635" s="278"/>
      <c r="BH635" s="278"/>
      <c r="BI635" s="279"/>
      <c r="BJ635" s="279"/>
      <c r="BK635" s="279"/>
      <c r="BL635" s="279"/>
      <c r="BM635" s="279"/>
      <c r="BN635" s="279"/>
      <c r="BO635" s="280"/>
      <c r="BP635" s="280"/>
      <c r="BQ635" s="280"/>
      <c r="BR635" s="280"/>
      <c r="BS635" s="280"/>
      <c r="BT635" s="280"/>
      <c r="BU635" s="281"/>
      <c r="BV635" s="281"/>
      <c r="BW635" s="281"/>
      <c r="BX635" s="281"/>
      <c r="BY635" s="281"/>
      <c r="BZ635" s="281"/>
      <c r="CA635" s="282"/>
      <c r="CB635" s="282"/>
      <c r="CC635" s="282"/>
      <c r="CD635" s="282"/>
      <c r="CE635" s="282"/>
      <c r="CF635" s="282"/>
      <c r="CG635" s="283"/>
      <c r="CH635" s="283"/>
      <c r="CI635" s="283"/>
      <c r="CJ635" s="283"/>
      <c r="CK635" s="283"/>
      <c r="CL635" s="283"/>
      <c r="CM635" s="284"/>
      <c r="CN635" s="284"/>
      <c r="CO635" s="284"/>
      <c r="CP635" s="284"/>
      <c r="CQ635" s="284"/>
      <c r="CR635" s="284"/>
      <c r="CS635" s="283"/>
      <c r="CT635" s="283"/>
      <c r="CU635" s="283"/>
      <c r="CV635" s="283"/>
      <c r="CW635" s="283"/>
      <c r="CX635" s="283"/>
      <c r="CY635" s="273"/>
      <c r="CZ635" s="285"/>
      <c r="DA635" s="286"/>
      <c r="DB635" s="287"/>
    </row>
    <row r="636" ht="15.75" customHeight="1">
      <c r="A636" s="304"/>
      <c r="B636" s="265"/>
      <c r="C636" s="266"/>
      <c r="D636" s="266"/>
      <c r="E636" s="266"/>
      <c r="F636" s="267"/>
      <c r="G636" s="267"/>
      <c r="H636" s="267"/>
      <c r="I636" s="267"/>
      <c r="J636" s="267"/>
      <c r="K636" s="267"/>
      <c r="L636" s="267"/>
      <c r="M636" s="269"/>
      <c r="N636" s="269"/>
      <c r="O636" s="269"/>
      <c r="P636" s="269"/>
      <c r="Q636" s="269"/>
      <c r="R636" s="269"/>
      <c r="S636" s="271"/>
      <c r="T636" s="271"/>
      <c r="U636" s="271"/>
      <c r="V636" s="271"/>
      <c r="W636" s="271"/>
      <c r="X636" s="271"/>
      <c r="Y636" s="273"/>
      <c r="Z636" s="273"/>
      <c r="AA636" s="273"/>
      <c r="AB636" s="273"/>
      <c r="AC636" s="273"/>
      <c r="AD636" s="273"/>
      <c r="AE636" s="274"/>
      <c r="AF636" s="274"/>
      <c r="AG636" s="274"/>
      <c r="AH636" s="274"/>
      <c r="AI636" s="274"/>
      <c r="AJ636" s="274"/>
      <c r="AK636" s="275"/>
      <c r="AL636" s="275"/>
      <c r="AM636" s="275"/>
      <c r="AN636" s="275"/>
      <c r="AO636" s="275"/>
      <c r="AP636" s="275"/>
      <c r="AQ636" s="276"/>
      <c r="AR636" s="276"/>
      <c r="AS636" s="276"/>
      <c r="AT636" s="276"/>
      <c r="AU636" s="276"/>
      <c r="AV636" s="276"/>
      <c r="AW636" s="277"/>
      <c r="AX636" s="277"/>
      <c r="AY636" s="277"/>
      <c r="AZ636" s="277"/>
      <c r="BA636" s="277"/>
      <c r="BB636" s="277"/>
      <c r="BC636" s="278"/>
      <c r="BD636" s="278"/>
      <c r="BE636" s="278"/>
      <c r="BF636" s="278"/>
      <c r="BG636" s="278"/>
      <c r="BH636" s="278"/>
      <c r="BI636" s="279"/>
      <c r="BJ636" s="279"/>
      <c r="BK636" s="279"/>
      <c r="BL636" s="279"/>
      <c r="BM636" s="279"/>
      <c r="BN636" s="279"/>
      <c r="BO636" s="280"/>
      <c r="BP636" s="280"/>
      <c r="BQ636" s="280"/>
      <c r="BR636" s="280"/>
      <c r="BS636" s="280"/>
      <c r="BT636" s="280"/>
      <c r="BU636" s="281"/>
      <c r="BV636" s="281"/>
      <c r="BW636" s="281"/>
      <c r="BX636" s="281"/>
      <c r="BY636" s="281"/>
      <c r="BZ636" s="281"/>
      <c r="CA636" s="282"/>
      <c r="CB636" s="282"/>
      <c r="CC636" s="282"/>
      <c r="CD636" s="282"/>
      <c r="CE636" s="282"/>
      <c r="CF636" s="282"/>
      <c r="CG636" s="283"/>
      <c r="CH636" s="283"/>
      <c r="CI636" s="283"/>
      <c r="CJ636" s="283"/>
      <c r="CK636" s="283"/>
      <c r="CL636" s="283"/>
      <c r="CM636" s="284"/>
      <c r="CN636" s="284"/>
      <c r="CO636" s="284"/>
      <c r="CP636" s="284"/>
      <c r="CQ636" s="284"/>
      <c r="CR636" s="284"/>
      <c r="CS636" s="283"/>
      <c r="CT636" s="283"/>
      <c r="CU636" s="283"/>
      <c r="CV636" s="283"/>
      <c r="CW636" s="283"/>
      <c r="CX636" s="283"/>
      <c r="CY636" s="273"/>
      <c r="CZ636" s="285"/>
      <c r="DA636" s="286"/>
      <c r="DB636" s="287"/>
    </row>
    <row r="637" ht="15.75" customHeight="1">
      <c r="A637" s="304"/>
      <c r="B637" s="265"/>
      <c r="C637" s="266"/>
      <c r="D637" s="266"/>
      <c r="E637" s="266"/>
      <c r="F637" s="267"/>
      <c r="G637" s="267"/>
      <c r="H637" s="267"/>
      <c r="I637" s="267"/>
      <c r="J637" s="267"/>
      <c r="K637" s="267"/>
      <c r="L637" s="267"/>
      <c r="M637" s="269"/>
      <c r="N637" s="269"/>
      <c r="O637" s="269"/>
      <c r="P637" s="269"/>
      <c r="Q637" s="269"/>
      <c r="R637" s="269"/>
      <c r="S637" s="271"/>
      <c r="T637" s="271"/>
      <c r="U637" s="271"/>
      <c r="V637" s="271"/>
      <c r="W637" s="271"/>
      <c r="X637" s="271"/>
      <c r="Y637" s="273"/>
      <c r="Z637" s="273"/>
      <c r="AA637" s="273"/>
      <c r="AB637" s="273"/>
      <c r="AC637" s="273"/>
      <c r="AD637" s="273"/>
      <c r="AE637" s="274"/>
      <c r="AF637" s="274"/>
      <c r="AG637" s="274"/>
      <c r="AH637" s="274"/>
      <c r="AI637" s="274"/>
      <c r="AJ637" s="274"/>
      <c r="AK637" s="275"/>
      <c r="AL637" s="275"/>
      <c r="AM637" s="275"/>
      <c r="AN637" s="275"/>
      <c r="AO637" s="275"/>
      <c r="AP637" s="275"/>
      <c r="AQ637" s="276"/>
      <c r="AR637" s="276"/>
      <c r="AS637" s="276"/>
      <c r="AT637" s="276"/>
      <c r="AU637" s="276"/>
      <c r="AV637" s="276"/>
      <c r="AW637" s="277"/>
      <c r="AX637" s="277"/>
      <c r="AY637" s="277"/>
      <c r="AZ637" s="277"/>
      <c r="BA637" s="277"/>
      <c r="BB637" s="277"/>
      <c r="BC637" s="278"/>
      <c r="BD637" s="278"/>
      <c r="BE637" s="278"/>
      <c r="BF637" s="278"/>
      <c r="BG637" s="278"/>
      <c r="BH637" s="278"/>
      <c r="BI637" s="279"/>
      <c r="BJ637" s="279"/>
      <c r="BK637" s="279"/>
      <c r="BL637" s="279"/>
      <c r="BM637" s="279"/>
      <c r="BN637" s="279"/>
      <c r="BO637" s="280"/>
      <c r="BP637" s="280"/>
      <c r="BQ637" s="280"/>
      <c r="BR637" s="280"/>
      <c r="BS637" s="280"/>
      <c r="BT637" s="280"/>
      <c r="BU637" s="281"/>
      <c r="BV637" s="281"/>
      <c r="BW637" s="281"/>
      <c r="BX637" s="281"/>
      <c r="BY637" s="281"/>
      <c r="BZ637" s="281"/>
      <c r="CA637" s="282"/>
      <c r="CB637" s="282"/>
      <c r="CC637" s="282"/>
      <c r="CD637" s="282"/>
      <c r="CE637" s="282"/>
      <c r="CF637" s="282"/>
      <c r="CG637" s="283"/>
      <c r="CH637" s="283"/>
      <c r="CI637" s="283"/>
      <c r="CJ637" s="283"/>
      <c r="CK637" s="283"/>
      <c r="CL637" s="283"/>
      <c r="CM637" s="284"/>
      <c r="CN637" s="284"/>
      <c r="CO637" s="284"/>
      <c r="CP637" s="284"/>
      <c r="CQ637" s="284"/>
      <c r="CR637" s="284"/>
      <c r="CS637" s="283"/>
      <c r="CT637" s="283"/>
      <c r="CU637" s="283"/>
      <c r="CV637" s="283"/>
      <c r="CW637" s="283"/>
      <c r="CX637" s="283"/>
      <c r="CY637" s="273"/>
      <c r="CZ637" s="285"/>
      <c r="DA637" s="286"/>
      <c r="DB637" s="287"/>
    </row>
    <row r="638" ht="15.75" customHeight="1">
      <c r="A638" s="304"/>
      <c r="B638" s="265"/>
      <c r="C638" s="266"/>
      <c r="D638" s="266"/>
      <c r="E638" s="266"/>
      <c r="F638" s="267"/>
      <c r="G638" s="267"/>
      <c r="H638" s="267"/>
      <c r="I638" s="267"/>
      <c r="J638" s="267"/>
      <c r="K638" s="267"/>
      <c r="L638" s="267"/>
      <c r="M638" s="269"/>
      <c r="N638" s="269"/>
      <c r="O638" s="269"/>
      <c r="P638" s="269"/>
      <c r="Q638" s="269"/>
      <c r="R638" s="269"/>
      <c r="S638" s="271"/>
      <c r="T638" s="271"/>
      <c r="U638" s="271"/>
      <c r="V638" s="271"/>
      <c r="W638" s="271"/>
      <c r="X638" s="271"/>
      <c r="Y638" s="273"/>
      <c r="Z638" s="273"/>
      <c r="AA638" s="273"/>
      <c r="AB638" s="273"/>
      <c r="AC638" s="273"/>
      <c r="AD638" s="273"/>
      <c r="AE638" s="274"/>
      <c r="AF638" s="274"/>
      <c r="AG638" s="274"/>
      <c r="AH638" s="274"/>
      <c r="AI638" s="274"/>
      <c r="AJ638" s="274"/>
      <c r="AK638" s="275"/>
      <c r="AL638" s="275"/>
      <c r="AM638" s="275"/>
      <c r="AN638" s="275"/>
      <c r="AO638" s="275"/>
      <c r="AP638" s="275"/>
      <c r="AQ638" s="276"/>
      <c r="AR638" s="276"/>
      <c r="AS638" s="276"/>
      <c r="AT638" s="276"/>
      <c r="AU638" s="276"/>
      <c r="AV638" s="276"/>
      <c r="AW638" s="277"/>
      <c r="AX638" s="277"/>
      <c r="AY638" s="277"/>
      <c r="AZ638" s="277"/>
      <c r="BA638" s="277"/>
      <c r="BB638" s="277"/>
      <c r="BC638" s="278"/>
      <c r="BD638" s="278"/>
      <c r="BE638" s="278"/>
      <c r="BF638" s="278"/>
      <c r="BG638" s="278"/>
      <c r="BH638" s="278"/>
      <c r="BI638" s="279"/>
      <c r="BJ638" s="279"/>
      <c r="BK638" s="279"/>
      <c r="BL638" s="279"/>
      <c r="BM638" s="279"/>
      <c r="BN638" s="279"/>
      <c r="BO638" s="280"/>
      <c r="BP638" s="280"/>
      <c r="BQ638" s="280"/>
      <c r="BR638" s="280"/>
      <c r="BS638" s="280"/>
      <c r="BT638" s="280"/>
      <c r="BU638" s="281"/>
      <c r="BV638" s="281"/>
      <c r="BW638" s="281"/>
      <c r="BX638" s="281"/>
      <c r="BY638" s="281"/>
      <c r="BZ638" s="281"/>
      <c r="CA638" s="282"/>
      <c r="CB638" s="282"/>
      <c r="CC638" s="282"/>
      <c r="CD638" s="282"/>
      <c r="CE638" s="282"/>
      <c r="CF638" s="282"/>
      <c r="CG638" s="283"/>
      <c r="CH638" s="283"/>
      <c r="CI638" s="283"/>
      <c r="CJ638" s="283"/>
      <c r="CK638" s="283"/>
      <c r="CL638" s="283"/>
      <c r="CM638" s="284"/>
      <c r="CN638" s="284"/>
      <c r="CO638" s="284"/>
      <c r="CP638" s="284"/>
      <c r="CQ638" s="284"/>
      <c r="CR638" s="284"/>
      <c r="CS638" s="283"/>
      <c r="CT638" s="283"/>
      <c r="CU638" s="283"/>
      <c r="CV638" s="283"/>
      <c r="CW638" s="283"/>
      <c r="CX638" s="283"/>
      <c r="CY638" s="273"/>
      <c r="CZ638" s="285"/>
      <c r="DA638" s="286"/>
      <c r="DB638" s="287"/>
    </row>
    <row r="639" ht="15.75" customHeight="1">
      <c r="A639" s="304"/>
      <c r="B639" s="265"/>
      <c r="C639" s="266"/>
      <c r="D639" s="266"/>
      <c r="E639" s="266"/>
      <c r="F639" s="267"/>
      <c r="G639" s="267"/>
      <c r="H639" s="267"/>
      <c r="I639" s="267"/>
      <c r="J639" s="267"/>
      <c r="K639" s="267"/>
      <c r="L639" s="267"/>
      <c r="M639" s="269"/>
      <c r="N639" s="269"/>
      <c r="O639" s="269"/>
      <c r="P639" s="269"/>
      <c r="Q639" s="269"/>
      <c r="R639" s="269"/>
      <c r="S639" s="271"/>
      <c r="T639" s="271"/>
      <c r="U639" s="271"/>
      <c r="V639" s="271"/>
      <c r="W639" s="271"/>
      <c r="X639" s="271"/>
      <c r="Y639" s="273"/>
      <c r="Z639" s="273"/>
      <c r="AA639" s="273"/>
      <c r="AB639" s="273"/>
      <c r="AC639" s="273"/>
      <c r="AD639" s="273"/>
      <c r="AE639" s="274"/>
      <c r="AF639" s="274"/>
      <c r="AG639" s="274"/>
      <c r="AH639" s="274"/>
      <c r="AI639" s="274"/>
      <c r="AJ639" s="274"/>
      <c r="AK639" s="275"/>
      <c r="AL639" s="275"/>
      <c r="AM639" s="275"/>
      <c r="AN639" s="275"/>
      <c r="AO639" s="275"/>
      <c r="AP639" s="275"/>
      <c r="AQ639" s="276"/>
      <c r="AR639" s="276"/>
      <c r="AS639" s="276"/>
      <c r="AT639" s="276"/>
      <c r="AU639" s="276"/>
      <c r="AV639" s="276"/>
      <c r="AW639" s="277"/>
      <c r="AX639" s="277"/>
      <c r="AY639" s="277"/>
      <c r="AZ639" s="277"/>
      <c r="BA639" s="277"/>
      <c r="BB639" s="277"/>
      <c r="BC639" s="278"/>
      <c r="BD639" s="278"/>
      <c r="BE639" s="278"/>
      <c r="BF639" s="278"/>
      <c r="BG639" s="278"/>
      <c r="BH639" s="278"/>
      <c r="BI639" s="279"/>
      <c r="BJ639" s="279"/>
      <c r="BK639" s="279"/>
      <c r="BL639" s="279"/>
      <c r="BM639" s="279"/>
      <c r="BN639" s="279"/>
      <c r="BO639" s="280"/>
      <c r="BP639" s="280"/>
      <c r="BQ639" s="280"/>
      <c r="BR639" s="280"/>
      <c r="BS639" s="280"/>
      <c r="BT639" s="280"/>
      <c r="BU639" s="281"/>
      <c r="BV639" s="281"/>
      <c r="BW639" s="281"/>
      <c r="BX639" s="281"/>
      <c r="BY639" s="281"/>
      <c r="BZ639" s="281"/>
      <c r="CA639" s="282"/>
      <c r="CB639" s="282"/>
      <c r="CC639" s="282"/>
      <c r="CD639" s="282"/>
      <c r="CE639" s="282"/>
      <c r="CF639" s="282"/>
      <c r="CG639" s="283"/>
      <c r="CH639" s="283"/>
      <c r="CI639" s="283"/>
      <c r="CJ639" s="283"/>
      <c r="CK639" s="283"/>
      <c r="CL639" s="283"/>
      <c r="CM639" s="284"/>
      <c r="CN639" s="284"/>
      <c r="CO639" s="284"/>
      <c r="CP639" s="284"/>
      <c r="CQ639" s="284"/>
      <c r="CR639" s="284"/>
      <c r="CS639" s="283"/>
      <c r="CT639" s="283"/>
      <c r="CU639" s="283"/>
      <c r="CV639" s="283"/>
      <c r="CW639" s="283"/>
      <c r="CX639" s="283"/>
      <c r="CY639" s="273"/>
      <c r="CZ639" s="285"/>
      <c r="DA639" s="286"/>
      <c r="DB639" s="287"/>
    </row>
    <row r="640" ht="15.75" customHeight="1">
      <c r="A640" s="304"/>
      <c r="B640" s="265"/>
      <c r="C640" s="266"/>
      <c r="D640" s="266"/>
      <c r="E640" s="266"/>
      <c r="F640" s="267"/>
      <c r="G640" s="267"/>
      <c r="H640" s="267"/>
      <c r="I640" s="267"/>
      <c r="J640" s="267"/>
      <c r="K640" s="267"/>
      <c r="L640" s="267"/>
      <c r="M640" s="269"/>
      <c r="N640" s="269"/>
      <c r="O640" s="269"/>
      <c r="P640" s="269"/>
      <c r="Q640" s="269"/>
      <c r="R640" s="269"/>
      <c r="S640" s="271"/>
      <c r="T640" s="271"/>
      <c r="U640" s="271"/>
      <c r="V640" s="271"/>
      <c r="W640" s="271"/>
      <c r="X640" s="271"/>
      <c r="Y640" s="273"/>
      <c r="Z640" s="273"/>
      <c r="AA640" s="273"/>
      <c r="AB640" s="273"/>
      <c r="AC640" s="273"/>
      <c r="AD640" s="273"/>
      <c r="AE640" s="274"/>
      <c r="AF640" s="274"/>
      <c r="AG640" s="274"/>
      <c r="AH640" s="274"/>
      <c r="AI640" s="274"/>
      <c r="AJ640" s="274"/>
      <c r="AK640" s="275"/>
      <c r="AL640" s="275"/>
      <c r="AM640" s="275"/>
      <c r="AN640" s="275"/>
      <c r="AO640" s="275"/>
      <c r="AP640" s="275"/>
      <c r="AQ640" s="276"/>
      <c r="AR640" s="276"/>
      <c r="AS640" s="276"/>
      <c r="AT640" s="276"/>
      <c r="AU640" s="276"/>
      <c r="AV640" s="276"/>
      <c r="AW640" s="277"/>
      <c r="AX640" s="277"/>
      <c r="AY640" s="277"/>
      <c r="AZ640" s="277"/>
      <c r="BA640" s="277"/>
      <c r="BB640" s="277"/>
      <c r="BC640" s="278"/>
      <c r="BD640" s="278"/>
      <c r="BE640" s="278"/>
      <c r="BF640" s="278"/>
      <c r="BG640" s="278"/>
      <c r="BH640" s="278"/>
      <c r="BI640" s="279"/>
      <c r="BJ640" s="279"/>
      <c r="BK640" s="279"/>
      <c r="BL640" s="279"/>
      <c r="BM640" s="279"/>
      <c r="BN640" s="279"/>
      <c r="BO640" s="280"/>
      <c r="BP640" s="280"/>
      <c r="BQ640" s="280"/>
      <c r="BR640" s="280"/>
      <c r="BS640" s="280"/>
      <c r="BT640" s="280"/>
      <c r="BU640" s="281"/>
      <c r="BV640" s="281"/>
      <c r="BW640" s="281"/>
      <c r="BX640" s="281"/>
      <c r="BY640" s="281"/>
      <c r="BZ640" s="281"/>
      <c r="CA640" s="282"/>
      <c r="CB640" s="282"/>
      <c r="CC640" s="282"/>
      <c r="CD640" s="282"/>
      <c r="CE640" s="282"/>
      <c r="CF640" s="282"/>
      <c r="CG640" s="283"/>
      <c r="CH640" s="283"/>
      <c r="CI640" s="283"/>
      <c r="CJ640" s="283"/>
      <c r="CK640" s="283"/>
      <c r="CL640" s="283"/>
      <c r="CM640" s="284"/>
      <c r="CN640" s="284"/>
      <c r="CO640" s="284"/>
      <c r="CP640" s="284"/>
      <c r="CQ640" s="284"/>
      <c r="CR640" s="284"/>
      <c r="CS640" s="283"/>
      <c r="CT640" s="283"/>
      <c r="CU640" s="283"/>
      <c r="CV640" s="283"/>
      <c r="CW640" s="283"/>
      <c r="CX640" s="283"/>
      <c r="CY640" s="273"/>
      <c r="CZ640" s="285"/>
      <c r="DA640" s="286"/>
      <c r="DB640" s="287"/>
    </row>
    <row r="641" ht="15.75" customHeight="1">
      <c r="A641" s="304"/>
      <c r="B641" s="265"/>
      <c r="C641" s="266"/>
      <c r="D641" s="266"/>
      <c r="E641" s="266"/>
      <c r="F641" s="267"/>
      <c r="G641" s="267"/>
      <c r="H641" s="267"/>
      <c r="I641" s="267"/>
      <c r="J641" s="267"/>
      <c r="K641" s="267"/>
      <c r="L641" s="267"/>
      <c r="M641" s="269"/>
      <c r="N641" s="269"/>
      <c r="O641" s="269"/>
      <c r="P641" s="269"/>
      <c r="Q641" s="269"/>
      <c r="R641" s="269"/>
      <c r="S641" s="271"/>
      <c r="T641" s="271"/>
      <c r="U641" s="271"/>
      <c r="V641" s="271"/>
      <c r="W641" s="271"/>
      <c r="X641" s="271"/>
      <c r="Y641" s="273"/>
      <c r="Z641" s="273"/>
      <c r="AA641" s="273"/>
      <c r="AB641" s="273"/>
      <c r="AC641" s="273"/>
      <c r="AD641" s="273"/>
      <c r="AE641" s="274"/>
      <c r="AF641" s="274"/>
      <c r="AG641" s="274"/>
      <c r="AH641" s="274"/>
      <c r="AI641" s="274"/>
      <c r="AJ641" s="274"/>
      <c r="AK641" s="275"/>
      <c r="AL641" s="275"/>
      <c r="AM641" s="275"/>
      <c r="AN641" s="275"/>
      <c r="AO641" s="275"/>
      <c r="AP641" s="275"/>
      <c r="AQ641" s="276"/>
      <c r="AR641" s="276"/>
      <c r="AS641" s="276"/>
      <c r="AT641" s="276"/>
      <c r="AU641" s="276"/>
      <c r="AV641" s="276"/>
      <c r="AW641" s="277"/>
      <c r="AX641" s="277"/>
      <c r="AY641" s="277"/>
      <c r="AZ641" s="277"/>
      <c r="BA641" s="277"/>
      <c r="BB641" s="277"/>
      <c r="BC641" s="278"/>
      <c r="BD641" s="278"/>
      <c r="BE641" s="278"/>
      <c r="BF641" s="278"/>
      <c r="BG641" s="278"/>
      <c r="BH641" s="278"/>
      <c r="BI641" s="279"/>
      <c r="BJ641" s="279"/>
      <c r="BK641" s="279"/>
      <c r="BL641" s="279"/>
      <c r="BM641" s="279"/>
      <c r="BN641" s="279"/>
      <c r="BO641" s="280"/>
      <c r="BP641" s="280"/>
      <c r="BQ641" s="280"/>
      <c r="BR641" s="280"/>
      <c r="BS641" s="280"/>
      <c r="BT641" s="280"/>
      <c r="BU641" s="281"/>
      <c r="BV641" s="281"/>
      <c r="BW641" s="281"/>
      <c r="BX641" s="281"/>
      <c r="BY641" s="281"/>
      <c r="BZ641" s="281"/>
      <c r="CA641" s="282"/>
      <c r="CB641" s="282"/>
      <c r="CC641" s="282"/>
      <c r="CD641" s="282"/>
      <c r="CE641" s="282"/>
      <c r="CF641" s="282"/>
      <c r="CG641" s="283"/>
      <c r="CH641" s="283"/>
      <c r="CI641" s="283"/>
      <c r="CJ641" s="283"/>
      <c r="CK641" s="283"/>
      <c r="CL641" s="283"/>
      <c r="CM641" s="284"/>
      <c r="CN641" s="284"/>
      <c r="CO641" s="284"/>
      <c r="CP641" s="284"/>
      <c r="CQ641" s="284"/>
      <c r="CR641" s="284"/>
      <c r="CS641" s="283"/>
      <c r="CT641" s="283"/>
      <c r="CU641" s="283"/>
      <c r="CV641" s="283"/>
      <c r="CW641" s="283"/>
      <c r="CX641" s="283"/>
      <c r="CY641" s="273"/>
      <c r="CZ641" s="285"/>
      <c r="DA641" s="286"/>
      <c r="DB641" s="287"/>
    </row>
    <row r="642" ht="15.75" customHeight="1">
      <c r="A642" s="304"/>
      <c r="B642" s="265"/>
      <c r="C642" s="266"/>
      <c r="D642" s="266"/>
      <c r="E642" s="266"/>
      <c r="F642" s="267"/>
      <c r="G642" s="267"/>
      <c r="H642" s="267"/>
      <c r="I642" s="267"/>
      <c r="J642" s="267"/>
      <c r="K642" s="267"/>
      <c r="L642" s="267"/>
      <c r="M642" s="269"/>
      <c r="N642" s="269"/>
      <c r="O642" s="269"/>
      <c r="P642" s="269"/>
      <c r="Q642" s="269"/>
      <c r="R642" s="269"/>
      <c r="S642" s="271"/>
      <c r="T642" s="271"/>
      <c r="U642" s="271"/>
      <c r="V642" s="271"/>
      <c r="W642" s="271"/>
      <c r="X642" s="271"/>
      <c r="Y642" s="273"/>
      <c r="Z642" s="273"/>
      <c r="AA642" s="273"/>
      <c r="AB642" s="273"/>
      <c r="AC642" s="273"/>
      <c r="AD642" s="273"/>
      <c r="AE642" s="274"/>
      <c r="AF642" s="274"/>
      <c r="AG642" s="274"/>
      <c r="AH642" s="274"/>
      <c r="AI642" s="274"/>
      <c r="AJ642" s="274"/>
      <c r="AK642" s="275"/>
      <c r="AL642" s="275"/>
      <c r="AM642" s="275"/>
      <c r="AN642" s="275"/>
      <c r="AO642" s="275"/>
      <c r="AP642" s="275"/>
      <c r="AQ642" s="276"/>
      <c r="AR642" s="276"/>
      <c r="AS642" s="276"/>
      <c r="AT642" s="276"/>
      <c r="AU642" s="276"/>
      <c r="AV642" s="276"/>
      <c r="AW642" s="277"/>
      <c r="AX642" s="277"/>
      <c r="AY642" s="277"/>
      <c r="AZ642" s="277"/>
      <c r="BA642" s="277"/>
      <c r="BB642" s="277"/>
      <c r="BC642" s="278"/>
      <c r="BD642" s="278"/>
      <c r="BE642" s="278"/>
      <c r="BF642" s="278"/>
      <c r="BG642" s="278"/>
      <c r="BH642" s="278"/>
      <c r="BI642" s="279"/>
      <c r="BJ642" s="279"/>
      <c r="BK642" s="279"/>
      <c r="BL642" s="279"/>
      <c r="BM642" s="279"/>
      <c r="BN642" s="279"/>
      <c r="BO642" s="280"/>
      <c r="BP642" s="280"/>
      <c r="BQ642" s="280"/>
      <c r="BR642" s="280"/>
      <c r="BS642" s="280"/>
      <c r="BT642" s="280"/>
      <c r="BU642" s="281"/>
      <c r="BV642" s="281"/>
      <c r="BW642" s="281"/>
      <c r="BX642" s="281"/>
      <c r="BY642" s="281"/>
      <c r="BZ642" s="281"/>
      <c r="CA642" s="282"/>
      <c r="CB642" s="282"/>
      <c r="CC642" s="282"/>
      <c r="CD642" s="282"/>
      <c r="CE642" s="282"/>
      <c r="CF642" s="282"/>
      <c r="CG642" s="283"/>
      <c r="CH642" s="283"/>
      <c r="CI642" s="283"/>
      <c r="CJ642" s="283"/>
      <c r="CK642" s="283"/>
      <c r="CL642" s="283"/>
      <c r="CM642" s="284"/>
      <c r="CN642" s="284"/>
      <c r="CO642" s="284"/>
      <c r="CP642" s="284"/>
      <c r="CQ642" s="284"/>
      <c r="CR642" s="284"/>
      <c r="CS642" s="283"/>
      <c r="CT642" s="283"/>
      <c r="CU642" s="283"/>
      <c r="CV642" s="283"/>
      <c r="CW642" s="283"/>
      <c r="CX642" s="283"/>
      <c r="CY642" s="273"/>
      <c r="CZ642" s="285"/>
      <c r="DA642" s="286"/>
      <c r="DB642" s="287"/>
    </row>
    <row r="643" ht="15.75" customHeight="1">
      <c r="A643" s="304"/>
      <c r="B643" s="265"/>
      <c r="C643" s="266"/>
      <c r="D643" s="266"/>
      <c r="E643" s="266"/>
      <c r="F643" s="267"/>
      <c r="G643" s="267"/>
      <c r="H643" s="267"/>
      <c r="I643" s="267"/>
      <c r="J643" s="267"/>
      <c r="K643" s="267"/>
      <c r="L643" s="267"/>
      <c r="M643" s="269"/>
      <c r="N643" s="269"/>
      <c r="O643" s="269"/>
      <c r="P643" s="269"/>
      <c r="Q643" s="269"/>
      <c r="R643" s="269"/>
      <c r="S643" s="271"/>
      <c r="T643" s="271"/>
      <c r="U643" s="271"/>
      <c r="V643" s="271"/>
      <c r="W643" s="271"/>
      <c r="X643" s="271"/>
      <c r="Y643" s="273"/>
      <c r="Z643" s="273"/>
      <c r="AA643" s="273"/>
      <c r="AB643" s="273"/>
      <c r="AC643" s="273"/>
      <c r="AD643" s="273"/>
      <c r="AE643" s="274"/>
      <c r="AF643" s="274"/>
      <c r="AG643" s="274"/>
      <c r="AH643" s="274"/>
      <c r="AI643" s="274"/>
      <c r="AJ643" s="274"/>
      <c r="AK643" s="275"/>
      <c r="AL643" s="275"/>
      <c r="AM643" s="275"/>
      <c r="AN643" s="275"/>
      <c r="AO643" s="275"/>
      <c r="AP643" s="275"/>
      <c r="AQ643" s="276"/>
      <c r="AR643" s="276"/>
      <c r="AS643" s="276"/>
      <c r="AT643" s="276"/>
      <c r="AU643" s="276"/>
      <c r="AV643" s="276"/>
      <c r="AW643" s="277"/>
      <c r="AX643" s="277"/>
      <c r="AY643" s="277"/>
      <c r="AZ643" s="277"/>
      <c r="BA643" s="277"/>
      <c r="BB643" s="277"/>
      <c r="BC643" s="278"/>
      <c r="BD643" s="278"/>
      <c r="BE643" s="278"/>
      <c r="BF643" s="278"/>
      <c r="BG643" s="278"/>
      <c r="BH643" s="278"/>
      <c r="BI643" s="279"/>
      <c r="BJ643" s="279"/>
      <c r="BK643" s="279"/>
      <c r="BL643" s="279"/>
      <c r="BM643" s="279"/>
      <c r="BN643" s="279"/>
      <c r="BO643" s="280"/>
      <c r="BP643" s="280"/>
      <c r="BQ643" s="280"/>
      <c r="BR643" s="280"/>
      <c r="BS643" s="280"/>
      <c r="BT643" s="280"/>
      <c r="BU643" s="281"/>
      <c r="BV643" s="281"/>
      <c r="BW643" s="281"/>
      <c r="BX643" s="281"/>
      <c r="BY643" s="281"/>
      <c r="BZ643" s="281"/>
      <c r="CA643" s="282"/>
      <c r="CB643" s="282"/>
      <c r="CC643" s="282"/>
      <c r="CD643" s="282"/>
      <c r="CE643" s="282"/>
      <c r="CF643" s="282"/>
      <c r="CG643" s="283"/>
      <c r="CH643" s="283"/>
      <c r="CI643" s="283"/>
      <c r="CJ643" s="283"/>
      <c r="CK643" s="283"/>
      <c r="CL643" s="283"/>
      <c r="CM643" s="284"/>
      <c r="CN643" s="284"/>
      <c r="CO643" s="284"/>
      <c r="CP643" s="284"/>
      <c r="CQ643" s="284"/>
      <c r="CR643" s="284"/>
      <c r="CS643" s="283"/>
      <c r="CT643" s="283"/>
      <c r="CU643" s="283"/>
      <c r="CV643" s="283"/>
      <c r="CW643" s="283"/>
      <c r="CX643" s="283"/>
      <c r="CY643" s="273"/>
      <c r="CZ643" s="285"/>
      <c r="DA643" s="286"/>
      <c r="DB643" s="287"/>
    </row>
    <row r="644" ht="15.75" customHeight="1">
      <c r="A644" s="304"/>
      <c r="B644" s="265"/>
      <c r="C644" s="266"/>
      <c r="D644" s="266"/>
      <c r="E644" s="266"/>
      <c r="F644" s="267"/>
      <c r="G644" s="267"/>
      <c r="H644" s="267"/>
      <c r="I644" s="267"/>
      <c r="J644" s="267"/>
      <c r="K644" s="267"/>
      <c r="L644" s="267"/>
      <c r="M644" s="269"/>
      <c r="N644" s="269"/>
      <c r="O644" s="269"/>
      <c r="P644" s="269"/>
      <c r="Q644" s="269"/>
      <c r="R644" s="269"/>
      <c r="S644" s="271"/>
      <c r="T644" s="271"/>
      <c r="U644" s="271"/>
      <c r="V644" s="271"/>
      <c r="W644" s="271"/>
      <c r="X644" s="271"/>
      <c r="Y644" s="273"/>
      <c r="Z644" s="273"/>
      <c r="AA644" s="273"/>
      <c r="AB644" s="273"/>
      <c r="AC644" s="273"/>
      <c r="AD644" s="273"/>
      <c r="AE644" s="274"/>
      <c r="AF644" s="274"/>
      <c r="AG644" s="274"/>
      <c r="AH644" s="274"/>
      <c r="AI644" s="274"/>
      <c r="AJ644" s="274"/>
      <c r="AK644" s="275"/>
      <c r="AL644" s="275"/>
      <c r="AM644" s="275"/>
      <c r="AN644" s="275"/>
      <c r="AO644" s="275"/>
      <c r="AP644" s="275"/>
      <c r="AQ644" s="276"/>
      <c r="AR644" s="276"/>
      <c r="AS644" s="276"/>
      <c r="AT644" s="276"/>
      <c r="AU644" s="276"/>
      <c r="AV644" s="276"/>
      <c r="AW644" s="277"/>
      <c r="AX644" s="277"/>
      <c r="AY644" s="277"/>
      <c r="AZ644" s="277"/>
      <c r="BA644" s="277"/>
      <c r="BB644" s="277"/>
      <c r="BC644" s="278"/>
      <c r="BD644" s="278"/>
      <c r="BE644" s="278"/>
      <c r="BF644" s="278"/>
      <c r="BG644" s="278"/>
      <c r="BH644" s="278"/>
      <c r="BI644" s="279"/>
      <c r="BJ644" s="279"/>
      <c r="BK644" s="279"/>
      <c r="BL644" s="279"/>
      <c r="BM644" s="279"/>
      <c r="BN644" s="279"/>
      <c r="BO644" s="280"/>
      <c r="BP644" s="280"/>
      <c r="BQ644" s="280"/>
      <c r="BR644" s="280"/>
      <c r="BS644" s="280"/>
      <c r="BT644" s="280"/>
      <c r="BU644" s="281"/>
      <c r="BV644" s="281"/>
      <c r="BW644" s="281"/>
      <c r="BX644" s="281"/>
      <c r="BY644" s="281"/>
      <c r="BZ644" s="281"/>
      <c r="CA644" s="282"/>
      <c r="CB644" s="282"/>
      <c r="CC644" s="282"/>
      <c r="CD644" s="282"/>
      <c r="CE644" s="282"/>
      <c r="CF644" s="282"/>
      <c r="CG644" s="283"/>
      <c r="CH644" s="283"/>
      <c r="CI644" s="283"/>
      <c r="CJ644" s="283"/>
      <c r="CK644" s="283"/>
      <c r="CL644" s="283"/>
      <c r="CM644" s="284"/>
      <c r="CN644" s="284"/>
      <c r="CO644" s="284"/>
      <c r="CP644" s="284"/>
      <c r="CQ644" s="284"/>
      <c r="CR644" s="284"/>
      <c r="CS644" s="283"/>
      <c r="CT644" s="283"/>
      <c r="CU644" s="283"/>
      <c r="CV644" s="283"/>
      <c r="CW644" s="283"/>
      <c r="CX644" s="283"/>
      <c r="CY644" s="273"/>
      <c r="CZ644" s="285"/>
      <c r="DA644" s="286"/>
      <c r="DB644" s="287"/>
    </row>
    <row r="645" ht="15.75" customHeight="1">
      <c r="A645" s="304"/>
      <c r="B645" s="265"/>
      <c r="C645" s="266"/>
      <c r="D645" s="266"/>
      <c r="E645" s="266"/>
      <c r="F645" s="267"/>
      <c r="G645" s="267"/>
      <c r="H645" s="267"/>
      <c r="I645" s="267"/>
      <c r="J645" s="267"/>
      <c r="K645" s="267"/>
      <c r="L645" s="267"/>
      <c r="M645" s="269"/>
      <c r="N645" s="269"/>
      <c r="O645" s="269"/>
      <c r="P645" s="269"/>
      <c r="Q645" s="269"/>
      <c r="R645" s="269"/>
      <c r="S645" s="271"/>
      <c r="T645" s="271"/>
      <c r="U645" s="271"/>
      <c r="V645" s="271"/>
      <c r="W645" s="271"/>
      <c r="X645" s="271"/>
      <c r="Y645" s="273"/>
      <c r="Z645" s="273"/>
      <c r="AA645" s="273"/>
      <c r="AB645" s="273"/>
      <c r="AC645" s="273"/>
      <c r="AD645" s="273"/>
      <c r="AE645" s="274"/>
      <c r="AF645" s="274"/>
      <c r="AG645" s="274"/>
      <c r="AH645" s="274"/>
      <c r="AI645" s="274"/>
      <c r="AJ645" s="274"/>
      <c r="AK645" s="275"/>
      <c r="AL645" s="275"/>
      <c r="AM645" s="275"/>
      <c r="AN645" s="275"/>
      <c r="AO645" s="275"/>
      <c r="AP645" s="275"/>
      <c r="AQ645" s="276"/>
      <c r="AR645" s="276"/>
      <c r="AS645" s="276"/>
      <c r="AT645" s="276"/>
      <c r="AU645" s="276"/>
      <c r="AV645" s="276"/>
      <c r="AW645" s="277"/>
      <c r="AX645" s="277"/>
      <c r="AY645" s="277"/>
      <c r="AZ645" s="277"/>
      <c r="BA645" s="277"/>
      <c r="BB645" s="277"/>
      <c r="BC645" s="278"/>
      <c r="BD645" s="278"/>
      <c r="BE645" s="278"/>
      <c r="BF645" s="278"/>
      <c r="BG645" s="278"/>
      <c r="BH645" s="278"/>
      <c r="BI645" s="279"/>
      <c r="BJ645" s="279"/>
      <c r="BK645" s="279"/>
      <c r="BL645" s="279"/>
      <c r="BM645" s="279"/>
      <c r="BN645" s="279"/>
      <c r="BO645" s="280"/>
      <c r="BP645" s="280"/>
      <c r="BQ645" s="280"/>
      <c r="BR645" s="280"/>
      <c r="BS645" s="280"/>
      <c r="BT645" s="280"/>
      <c r="BU645" s="281"/>
      <c r="BV645" s="281"/>
      <c r="BW645" s="281"/>
      <c r="BX645" s="281"/>
      <c r="BY645" s="281"/>
      <c r="BZ645" s="281"/>
      <c r="CA645" s="282"/>
      <c r="CB645" s="282"/>
      <c r="CC645" s="282"/>
      <c r="CD645" s="282"/>
      <c r="CE645" s="282"/>
      <c r="CF645" s="282"/>
      <c r="CG645" s="283"/>
      <c r="CH645" s="283"/>
      <c r="CI645" s="283"/>
      <c r="CJ645" s="283"/>
      <c r="CK645" s="283"/>
      <c r="CL645" s="283"/>
      <c r="CM645" s="284"/>
      <c r="CN645" s="284"/>
      <c r="CO645" s="284"/>
      <c r="CP645" s="284"/>
      <c r="CQ645" s="284"/>
      <c r="CR645" s="284"/>
      <c r="CS645" s="283"/>
      <c r="CT645" s="283"/>
      <c r="CU645" s="283"/>
      <c r="CV645" s="283"/>
      <c r="CW645" s="283"/>
      <c r="CX645" s="283"/>
      <c r="CY645" s="273"/>
      <c r="CZ645" s="285"/>
      <c r="DA645" s="286"/>
      <c r="DB645" s="287"/>
    </row>
    <row r="646" ht="15.75" customHeight="1">
      <c r="A646" s="304"/>
      <c r="B646" s="265"/>
      <c r="C646" s="266"/>
      <c r="D646" s="266"/>
      <c r="E646" s="266"/>
      <c r="F646" s="267"/>
      <c r="G646" s="267"/>
      <c r="H646" s="267"/>
      <c r="I646" s="267"/>
      <c r="J646" s="267"/>
      <c r="K646" s="267"/>
      <c r="L646" s="267"/>
      <c r="M646" s="269"/>
      <c r="N646" s="269"/>
      <c r="O646" s="269"/>
      <c r="P646" s="269"/>
      <c r="Q646" s="269"/>
      <c r="R646" s="269"/>
      <c r="S646" s="271"/>
      <c r="T646" s="271"/>
      <c r="U646" s="271"/>
      <c r="V646" s="271"/>
      <c r="W646" s="271"/>
      <c r="X646" s="271"/>
      <c r="Y646" s="273"/>
      <c r="Z646" s="273"/>
      <c r="AA646" s="273"/>
      <c r="AB646" s="273"/>
      <c r="AC646" s="273"/>
      <c r="AD646" s="273"/>
      <c r="AE646" s="274"/>
      <c r="AF646" s="274"/>
      <c r="AG646" s="274"/>
      <c r="AH646" s="274"/>
      <c r="AI646" s="274"/>
      <c r="AJ646" s="274"/>
      <c r="AK646" s="275"/>
      <c r="AL646" s="275"/>
      <c r="AM646" s="275"/>
      <c r="AN646" s="275"/>
      <c r="AO646" s="275"/>
      <c r="AP646" s="275"/>
      <c r="AQ646" s="276"/>
      <c r="AR646" s="276"/>
      <c r="AS646" s="276"/>
      <c r="AT646" s="276"/>
      <c r="AU646" s="276"/>
      <c r="AV646" s="276"/>
      <c r="AW646" s="277"/>
      <c r="AX646" s="277"/>
      <c r="AY646" s="277"/>
      <c r="AZ646" s="277"/>
      <c r="BA646" s="277"/>
      <c r="BB646" s="277"/>
      <c r="BC646" s="278"/>
      <c r="BD646" s="278"/>
      <c r="BE646" s="278"/>
      <c r="BF646" s="278"/>
      <c r="BG646" s="278"/>
      <c r="BH646" s="278"/>
      <c r="BI646" s="279"/>
      <c r="BJ646" s="279"/>
      <c r="BK646" s="279"/>
      <c r="BL646" s="279"/>
      <c r="BM646" s="279"/>
      <c r="BN646" s="279"/>
      <c r="BO646" s="280"/>
      <c r="BP646" s="280"/>
      <c r="BQ646" s="280"/>
      <c r="BR646" s="280"/>
      <c r="BS646" s="280"/>
      <c r="BT646" s="280"/>
      <c r="BU646" s="281"/>
      <c r="BV646" s="281"/>
      <c r="BW646" s="281"/>
      <c r="BX646" s="281"/>
      <c r="BY646" s="281"/>
      <c r="BZ646" s="281"/>
      <c r="CA646" s="282"/>
      <c r="CB646" s="282"/>
      <c r="CC646" s="282"/>
      <c r="CD646" s="282"/>
      <c r="CE646" s="282"/>
      <c r="CF646" s="282"/>
      <c r="CG646" s="283"/>
      <c r="CH646" s="283"/>
      <c r="CI646" s="283"/>
      <c r="CJ646" s="283"/>
      <c r="CK646" s="283"/>
      <c r="CL646" s="283"/>
      <c r="CM646" s="284"/>
      <c r="CN646" s="284"/>
      <c r="CO646" s="284"/>
      <c r="CP646" s="284"/>
      <c r="CQ646" s="284"/>
      <c r="CR646" s="284"/>
      <c r="CS646" s="283"/>
      <c r="CT646" s="283"/>
      <c r="CU646" s="283"/>
      <c r="CV646" s="283"/>
      <c r="CW646" s="283"/>
      <c r="CX646" s="283"/>
      <c r="CY646" s="273"/>
      <c r="CZ646" s="285"/>
      <c r="DA646" s="286"/>
      <c r="DB646" s="287"/>
    </row>
    <row r="647" ht="15.75" customHeight="1">
      <c r="A647" s="304"/>
      <c r="B647" s="265"/>
      <c r="C647" s="266"/>
      <c r="D647" s="266"/>
      <c r="E647" s="266"/>
      <c r="F647" s="267"/>
      <c r="G647" s="267"/>
      <c r="H647" s="267"/>
      <c r="I647" s="267"/>
      <c r="J647" s="267"/>
      <c r="K647" s="267"/>
      <c r="L647" s="267"/>
      <c r="M647" s="269"/>
      <c r="N647" s="269"/>
      <c r="O647" s="269"/>
      <c r="P647" s="269"/>
      <c r="Q647" s="269"/>
      <c r="R647" s="269"/>
      <c r="S647" s="271"/>
      <c r="T647" s="271"/>
      <c r="U647" s="271"/>
      <c r="V647" s="271"/>
      <c r="W647" s="271"/>
      <c r="X647" s="271"/>
      <c r="Y647" s="273"/>
      <c r="Z647" s="273"/>
      <c r="AA647" s="273"/>
      <c r="AB647" s="273"/>
      <c r="AC647" s="273"/>
      <c r="AD647" s="273"/>
      <c r="AE647" s="274"/>
      <c r="AF647" s="274"/>
      <c r="AG647" s="274"/>
      <c r="AH647" s="274"/>
      <c r="AI647" s="274"/>
      <c r="AJ647" s="274"/>
      <c r="AK647" s="275"/>
      <c r="AL647" s="275"/>
      <c r="AM647" s="275"/>
      <c r="AN647" s="275"/>
      <c r="AO647" s="275"/>
      <c r="AP647" s="275"/>
      <c r="AQ647" s="276"/>
      <c r="AR647" s="276"/>
      <c r="AS647" s="276"/>
      <c r="AT647" s="276"/>
      <c r="AU647" s="276"/>
      <c r="AV647" s="276"/>
      <c r="AW647" s="277"/>
      <c r="AX647" s="277"/>
      <c r="AY647" s="277"/>
      <c r="AZ647" s="277"/>
      <c r="BA647" s="277"/>
      <c r="BB647" s="277"/>
      <c r="BC647" s="278"/>
      <c r="BD647" s="278"/>
      <c r="BE647" s="278"/>
      <c r="BF647" s="278"/>
      <c r="BG647" s="278"/>
      <c r="BH647" s="278"/>
      <c r="BI647" s="279"/>
      <c r="BJ647" s="279"/>
      <c r="BK647" s="279"/>
      <c r="BL647" s="279"/>
      <c r="BM647" s="279"/>
      <c r="BN647" s="279"/>
      <c r="BO647" s="280"/>
      <c r="BP647" s="280"/>
      <c r="BQ647" s="280"/>
      <c r="BR647" s="280"/>
      <c r="BS647" s="280"/>
      <c r="BT647" s="280"/>
      <c r="BU647" s="281"/>
      <c r="BV647" s="281"/>
      <c r="BW647" s="281"/>
      <c r="BX647" s="281"/>
      <c r="BY647" s="281"/>
      <c r="BZ647" s="281"/>
      <c r="CA647" s="282"/>
      <c r="CB647" s="282"/>
      <c r="CC647" s="282"/>
      <c r="CD647" s="282"/>
      <c r="CE647" s="282"/>
      <c r="CF647" s="282"/>
      <c r="CG647" s="283"/>
      <c r="CH647" s="283"/>
      <c r="CI647" s="283"/>
      <c r="CJ647" s="283"/>
      <c r="CK647" s="283"/>
      <c r="CL647" s="283"/>
      <c r="CM647" s="284"/>
      <c r="CN647" s="284"/>
      <c r="CO647" s="284"/>
      <c r="CP647" s="284"/>
      <c r="CQ647" s="284"/>
      <c r="CR647" s="284"/>
      <c r="CS647" s="283"/>
      <c r="CT647" s="283"/>
      <c r="CU647" s="283"/>
      <c r="CV647" s="283"/>
      <c r="CW647" s="283"/>
      <c r="CX647" s="283"/>
      <c r="CY647" s="273"/>
      <c r="CZ647" s="285"/>
      <c r="DA647" s="286"/>
      <c r="DB647" s="287"/>
    </row>
    <row r="648" ht="15.75" customHeight="1">
      <c r="A648" s="304"/>
      <c r="B648" s="265"/>
      <c r="C648" s="266"/>
      <c r="D648" s="266"/>
      <c r="E648" s="266"/>
      <c r="F648" s="267"/>
      <c r="G648" s="267"/>
      <c r="H648" s="267"/>
      <c r="I648" s="267"/>
      <c r="J648" s="267"/>
      <c r="K648" s="267"/>
      <c r="L648" s="267"/>
      <c r="M648" s="269"/>
      <c r="N648" s="269"/>
      <c r="O648" s="269"/>
      <c r="P648" s="269"/>
      <c r="Q648" s="269"/>
      <c r="R648" s="269"/>
      <c r="S648" s="271"/>
      <c r="T648" s="271"/>
      <c r="U648" s="271"/>
      <c r="V648" s="271"/>
      <c r="W648" s="271"/>
      <c r="X648" s="271"/>
      <c r="Y648" s="273"/>
      <c r="Z648" s="273"/>
      <c r="AA648" s="273"/>
      <c r="AB648" s="273"/>
      <c r="AC648" s="273"/>
      <c r="AD648" s="273"/>
      <c r="AE648" s="274"/>
      <c r="AF648" s="274"/>
      <c r="AG648" s="274"/>
      <c r="AH648" s="274"/>
      <c r="AI648" s="274"/>
      <c r="AJ648" s="274"/>
      <c r="AK648" s="275"/>
      <c r="AL648" s="275"/>
      <c r="AM648" s="275"/>
      <c r="AN648" s="275"/>
      <c r="AO648" s="275"/>
      <c r="AP648" s="275"/>
      <c r="AQ648" s="276"/>
      <c r="AR648" s="276"/>
      <c r="AS648" s="276"/>
      <c r="AT648" s="276"/>
      <c r="AU648" s="276"/>
      <c r="AV648" s="276"/>
      <c r="AW648" s="277"/>
      <c r="AX648" s="277"/>
      <c r="AY648" s="277"/>
      <c r="AZ648" s="277"/>
      <c r="BA648" s="277"/>
      <c r="BB648" s="277"/>
      <c r="BC648" s="278"/>
      <c r="BD648" s="278"/>
      <c r="BE648" s="278"/>
      <c r="BF648" s="278"/>
      <c r="BG648" s="278"/>
      <c r="BH648" s="278"/>
      <c r="BI648" s="279"/>
      <c r="BJ648" s="279"/>
      <c r="BK648" s="279"/>
      <c r="BL648" s="279"/>
      <c r="BM648" s="279"/>
      <c r="BN648" s="279"/>
      <c r="BO648" s="280"/>
      <c r="BP648" s="280"/>
      <c r="BQ648" s="280"/>
      <c r="BR648" s="280"/>
      <c r="BS648" s="280"/>
      <c r="BT648" s="280"/>
      <c r="BU648" s="281"/>
      <c r="BV648" s="281"/>
      <c r="BW648" s="281"/>
      <c r="BX648" s="281"/>
      <c r="BY648" s="281"/>
      <c r="BZ648" s="281"/>
      <c r="CA648" s="282"/>
      <c r="CB648" s="282"/>
      <c r="CC648" s="282"/>
      <c r="CD648" s="282"/>
      <c r="CE648" s="282"/>
      <c r="CF648" s="282"/>
      <c r="CG648" s="283"/>
      <c r="CH648" s="283"/>
      <c r="CI648" s="283"/>
      <c r="CJ648" s="283"/>
      <c r="CK648" s="283"/>
      <c r="CL648" s="283"/>
      <c r="CM648" s="284"/>
      <c r="CN648" s="284"/>
      <c r="CO648" s="284"/>
      <c r="CP648" s="284"/>
      <c r="CQ648" s="284"/>
      <c r="CR648" s="284"/>
      <c r="CS648" s="283"/>
      <c r="CT648" s="283"/>
      <c r="CU648" s="283"/>
      <c r="CV648" s="283"/>
      <c r="CW648" s="283"/>
      <c r="CX648" s="283"/>
      <c r="CY648" s="273"/>
      <c r="CZ648" s="285"/>
      <c r="DA648" s="286"/>
      <c r="DB648" s="287"/>
    </row>
    <row r="649" ht="15.75" customHeight="1">
      <c r="A649" s="304"/>
      <c r="B649" s="265"/>
      <c r="C649" s="266"/>
      <c r="D649" s="266"/>
      <c r="E649" s="266"/>
      <c r="F649" s="267"/>
      <c r="G649" s="267"/>
      <c r="H649" s="267"/>
      <c r="I649" s="267"/>
      <c r="J649" s="267"/>
      <c r="K649" s="267"/>
      <c r="L649" s="267"/>
      <c r="M649" s="269"/>
      <c r="N649" s="269"/>
      <c r="O649" s="269"/>
      <c r="P649" s="269"/>
      <c r="Q649" s="269"/>
      <c r="R649" s="269"/>
      <c r="S649" s="271"/>
      <c r="T649" s="271"/>
      <c r="U649" s="271"/>
      <c r="V649" s="271"/>
      <c r="W649" s="271"/>
      <c r="X649" s="271"/>
      <c r="Y649" s="273"/>
      <c r="Z649" s="273"/>
      <c r="AA649" s="273"/>
      <c r="AB649" s="273"/>
      <c r="AC649" s="273"/>
      <c r="AD649" s="273"/>
      <c r="AE649" s="274"/>
      <c r="AF649" s="274"/>
      <c r="AG649" s="274"/>
      <c r="AH649" s="274"/>
      <c r="AI649" s="274"/>
      <c r="AJ649" s="274"/>
      <c r="AK649" s="275"/>
      <c r="AL649" s="275"/>
      <c r="AM649" s="275"/>
      <c r="AN649" s="275"/>
      <c r="AO649" s="275"/>
      <c r="AP649" s="275"/>
      <c r="AQ649" s="276"/>
      <c r="AR649" s="276"/>
      <c r="AS649" s="276"/>
      <c r="AT649" s="276"/>
      <c r="AU649" s="276"/>
      <c r="AV649" s="276"/>
      <c r="AW649" s="277"/>
      <c r="AX649" s="277"/>
      <c r="AY649" s="277"/>
      <c r="AZ649" s="277"/>
      <c r="BA649" s="277"/>
      <c r="BB649" s="277"/>
      <c r="BC649" s="278"/>
      <c r="BD649" s="278"/>
      <c r="BE649" s="278"/>
      <c r="BF649" s="278"/>
      <c r="BG649" s="278"/>
      <c r="BH649" s="278"/>
      <c r="BI649" s="279"/>
      <c r="BJ649" s="279"/>
      <c r="BK649" s="279"/>
      <c r="BL649" s="279"/>
      <c r="BM649" s="279"/>
      <c r="BN649" s="279"/>
      <c r="BO649" s="280"/>
      <c r="BP649" s="280"/>
      <c r="BQ649" s="280"/>
      <c r="BR649" s="280"/>
      <c r="BS649" s="280"/>
      <c r="BT649" s="280"/>
      <c r="BU649" s="281"/>
      <c r="BV649" s="281"/>
      <c r="BW649" s="281"/>
      <c r="BX649" s="281"/>
      <c r="BY649" s="281"/>
      <c r="BZ649" s="281"/>
      <c r="CA649" s="282"/>
      <c r="CB649" s="282"/>
      <c r="CC649" s="282"/>
      <c r="CD649" s="282"/>
      <c r="CE649" s="282"/>
      <c r="CF649" s="282"/>
      <c r="CG649" s="283"/>
      <c r="CH649" s="283"/>
      <c r="CI649" s="283"/>
      <c r="CJ649" s="283"/>
      <c r="CK649" s="283"/>
      <c r="CL649" s="283"/>
      <c r="CM649" s="284"/>
      <c r="CN649" s="284"/>
      <c r="CO649" s="284"/>
      <c r="CP649" s="284"/>
      <c r="CQ649" s="284"/>
      <c r="CR649" s="284"/>
      <c r="CS649" s="283"/>
      <c r="CT649" s="283"/>
      <c r="CU649" s="283"/>
      <c r="CV649" s="283"/>
      <c r="CW649" s="283"/>
      <c r="CX649" s="283"/>
      <c r="CY649" s="273"/>
      <c r="CZ649" s="285"/>
      <c r="DA649" s="286"/>
      <c r="DB649" s="287"/>
    </row>
    <row r="650" ht="15.75" customHeight="1">
      <c r="A650" s="304"/>
      <c r="B650" s="265"/>
      <c r="C650" s="266"/>
      <c r="D650" s="266"/>
      <c r="E650" s="266"/>
      <c r="F650" s="267"/>
      <c r="G650" s="267"/>
      <c r="H650" s="267"/>
      <c r="I650" s="267"/>
      <c r="J650" s="267"/>
      <c r="K650" s="267"/>
      <c r="L650" s="267"/>
      <c r="M650" s="269"/>
      <c r="N650" s="269"/>
      <c r="O650" s="269"/>
      <c r="P650" s="269"/>
      <c r="Q650" s="269"/>
      <c r="R650" s="269"/>
      <c r="S650" s="271"/>
      <c r="T650" s="271"/>
      <c r="U650" s="271"/>
      <c r="V650" s="271"/>
      <c r="W650" s="271"/>
      <c r="X650" s="271"/>
      <c r="Y650" s="273"/>
      <c r="Z650" s="273"/>
      <c r="AA650" s="273"/>
      <c r="AB650" s="273"/>
      <c r="AC650" s="273"/>
      <c r="AD650" s="273"/>
      <c r="AE650" s="274"/>
      <c r="AF650" s="274"/>
      <c r="AG650" s="274"/>
      <c r="AH650" s="274"/>
      <c r="AI650" s="274"/>
      <c r="AJ650" s="274"/>
      <c r="AK650" s="275"/>
      <c r="AL650" s="275"/>
      <c r="AM650" s="275"/>
      <c r="AN650" s="275"/>
      <c r="AO650" s="275"/>
      <c r="AP650" s="275"/>
      <c r="AQ650" s="276"/>
      <c r="AR650" s="276"/>
      <c r="AS650" s="276"/>
      <c r="AT650" s="276"/>
      <c r="AU650" s="276"/>
      <c r="AV650" s="276"/>
      <c r="AW650" s="277"/>
      <c r="AX650" s="277"/>
      <c r="AY650" s="277"/>
      <c r="AZ650" s="277"/>
      <c r="BA650" s="277"/>
      <c r="BB650" s="277"/>
      <c r="BC650" s="278"/>
      <c r="BD650" s="278"/>
      <c r="BE650" s="278"/>
      <c r="BF650" s="278"/>
      <c r="BG650" s="278"/>
      <c r="BH650" s="278"/>
      <c r="BI650" s="279"/>
      <c r="BJ650" s="279"/>
      <c r="BK650" s="279"/>
      <c r="BL650" s="279"/>
      <c r="BM650" s="279"/>
      <c r="BN650" s="279"/>
      <c r="BO650" s="280"/>
      <c r="BP650" s="280"/>
      <c r="BQ650" s="280"/>
      <c r="BR650" s="280"/>
      <c r="BS650" s="280"/>
      <c r="BT650" s="280"/>
      <c r="BU650" s="281"/>
      <c r="BV650" s="281"/>
      <c r="BW650" s="281"/>
      <c r="BX650" s="281"/>
      <c r="BY650" s="281"/>
      <c r="BZ650" s="281"/>
      <c r="CA650" s="282"/>
      <c r="CB650" s="282"/>
      <c r="CC650" s="282"/>
      <c r="CD650" s="282"/>
      <c r="CE650" s="282"/>
      <c r="CF650" s="282"/>
      <c r="CG650" s="283"/>
      <c r="CH650" s="283"/>
      <c r="CI650" s="283"/>
      <c r="CJ650" s="283"/>
      <c r="CK650" s="283"/>
      <c r="CL650" s="283"/>
      <c r="CM650" s="284"/>
      <c r="CN650" s="284"/>
      <c r="CO650" s="284"/>
      <c r="CP650" s="284"/>
      <c r="CQ650" s="284"/>
      <c r="CR650" s="284"/>
      <c r="CS650" s="283"/>
      <c r="CT650" s="283"/>
      <c r="CU650" s="283"/>
      <c r="CV650" s="283"/>
      <c r="CW650" s="283"/>
      <c r="CX650" s="283"/>
      <c r="CY650" s="273"/>
      <c r="CZ650" s="285"/>
      <c r="DA650" s="286"/>
      <c r="DB650" s="287"/>
    </row>
    <row r="651" ht="15.75" customHeight="1">
      <c r="A651" s="304"/>
      <c r="B651" s="265"/>
      <c r="C651" s="266"/>
      <c r="D651" s="266"/>
      <c r="E651" s="266"/>
      <c r="F651" s="267"/>
      <c r="G651" s="267"/>
      <c r="H651" s="267"/>
      <c r="I651" s="267"/>
      <c r="J651" s="267"/>
      <c r="K651" s="267"/>
      <c r="L651" s="267"/>
      <c r="M651" s="269"/>
      <c r="N651" s="269"/>
      <c r="O651" s="269"/>
      <c r="P651" s="269"/>
      <c r="Q651" s="269"/>
      <c r="R651" s="269"/>
      <c r="S651" s="271"/>
      <c r="T651" s="271"/>
      <c r="U651" s="271"/>
      <c r="V651" s="271"/>
      <c r="W651" s="271"/>
      <c r="X651" s="271"/>
      <c r="Y651" s="273"/>
      <c r="Z651" s="273"/>
      <c r="AA651" s="273"/>
      <c r="AB651" s="273"/>
      <c r="AC651" s="273"/>
      <c r="AD651" s="273"/>
      <c r="AE651" s="274"/>
      <c r="AF651" s="274"/>
      <c r="AG651" s="274"/>
      <c r="AH651" s="274"/>
      <c r="AI651" s="274"/>
      <c r="AJ651" s="274"/>
      <c r="AK651" s="275"/>
      <c r="AL651" s="275"/>
      <c r="AM651" s="275"/>
      <c r="AN651" s="275"/>
      <c r="AO651" s="275"/>
      <c r="AP651" s="275"/>
      <c r="AQ651" s="276"/>
      <c r="AR651" s="276"/>
      <c r="AS651" s="276"/>
      <c r="AT651" s="276"/>
      <c r="AU651" s="276"/>
      <c r="AV651" s="276"/>
      <c r="AW651" s="277"/>
      <c r="AX651" s="277"/>
      <c r="AY651" s="277"/>
      <c r="AZ651" s="277"/>
      <c r="BA651" s="277"/>
      <c r="BB651" s="277"/>
      <c r="BC651" s="278"/>
      <c r="BD651" s="278"/>
      <c r="BE651" s="278"/>
      <c r="BF651" s="278"/>
      <c r="BG651" s="278"/>
      <c r="BH651" s="278"/>
      <c r="BI651" s="279"/>
      <c r="BJ651" s="279"/>
      <c r="BK651" s="279"/>
      <c r="BL651" s="279"/>
      <c r="BM651" s="279"/>
      <c r="BN651" s="279"/>
      <c r="BO651" s="280"/>
      <c r="BP651" s="280"/>
      <c r="BQ651" s="280"/>
      <c r="BR651" s="280"/>
      <c r="BS651" s="280"/>
      <c r="BT651" s="280"/>
      <c r="BU651" s="281"/>
      <c r="BV651" s="281"/>
      <c r="BW651" s="281"/>
      <c r="BX651" s="281"/>
      <c r="BY651" s="281"/>
      <c r="BZ651" s="281"/>
      <c r="CA651" s="282"/>
      <c r="CB651" s="282"/>
      <c r="CC651" s="282"/>
      <c r="CD651" s="282"/>
      <c r="CE651" s="282"/>
      <c r="CF651" s="282"/>
      <c r="CG651" s="283"/>
      <c r="CH651" s="283"/>
      <c r="CI651" s="283"/>
      <c r="CJ651" s="283"/>
      <c r="CK651" s="283"/>
      <c r="CL651" s="283"/>
      <c r="CM651" s="284"/>
      <c r="CN651" s="284"/>
      <c r="CO651" s="284"/>
      <c r="CP651" s="284"/>
      <c r="CQ651" s="284"/>
      <c r="CR651" s="284"/>
      <c r="CS651" s="283"/>
      <c r="CT651" s="283"/>
      <c r="CU651" s="283"/>
      <c r="CV651" s="283"/>
      <c r="CW651" s="283"/>
      <c r="CX651" s="283"/>
      <c r="CY651" s="273"/>
      <c r="CZ651" s="285"/>
      <c r="DA651" s="286"/>
      <c r="DB651" s="287"/>
    </row>
    <row r="652" ht="15.75" customHeight="1">
      <c r="A652" s="304"/>
      <c r="B652" s="265"/>
      <c r="C652" s="266"/>
      <c r="D652" s="266"/>
      <c r="E652" s="266"/>
      <c r="F652" s="267"/>
      <c r="G652" s="267"/>
      <c r="H652" s="267"/>
      <c r="I652" s="267"/>
      <c r="J652" s="267"/>
      <c r="K652" s="267"/>
      <c r="L652" s="267"/>
      <c r="M652" s="269"/>
      <c r="N652" s="269"/>
      <c r="O652" s="269"/>
      <c r="P652" s="269"/>
      <c r="Q652" s="269"/>
      <c r="R652" s="269"/>
      <c r="S652" s="271"/>
      <c r="T652" s="271"/>
      <c r="U652" s="271"/>
      <c r="V652" s="271"/>
      <c r="W652" s="271"/>
      <c r="X652" s="271"/>
      <c r="Y652" s="273"/>
      <c r="Z652" s="273"/>
      <c r="AA652" s="273"/>
      <c r="AB652" s="273"/>
      <c r="AC652" s="273"/>
      <c r="AD652" s="273"/>
      <c r="AE652" s="274"/>
      <c r="AF652" s="274"/>
      <c r="AG652" s="274"/>
      <c r="AH652" s="274"/>
      <c r="AI652" s="274"/>
      <c r="AJ652" s="274"/>
      <c r="AK652" s="275"/>
      <c r="AL652" s="275"/>
      <c r="AM652" s="275"/>
      <c r="AN652" s="275"/>
      <c r="AO652" s="275"/>
      <c r="AP652" s="275"/>
      <c r="AQ652" s="276"/>
      <c r="AR652" s="276"/>
      <c r="AS652" s="276"/>
      <c r="AT652" s="276"/>
      <c r="AU652" s="276"/>
      <c r="AV652" s="276"/>
      <c r="AW652" s="277"/>
      <c r="AX652" s="277"/>
      <c r="AY652" s="277"/>
      <c r="AZ652" s="277"/>
      <c r="BA652" s="277"/>
      <c r="BB652" s="277"/>
      <c r="BC652" s="278"/>
      <c r="BD652" s="278"/>
      <c r="BE652" s="278"/>
      <c r="BF652" s="278"/>
      <c r="BG652" s="278"/>
      <c r="BH652" s="278"/>
      <c r="BI652" s="279"/>
      <c r="BJ652" s="279"/>
      <c r="BK652" s="279"/>
      <c r="BL652" s="279"/>
      <c r="BM652" s="279"/>
      <c r="BN652" s="279"/>
      <c r="BO652" s="280"/>
      <c r="BP652" s="280"/>
      <c r="BQ652" s="280"/>
      <c r="BR652" s="280"/>
      <c r="BS652" s="280"/>
      <c r="BT652" s="280"/>
      <c r="BU652" s="281"/>
      <c r="BV652" s="281"/>
      <c r="BW652" s="281"/>
      <c r="BX652" s="281"/>
      <c r="BY652" s="281"/>
      <c r="BZ652" s="281"/>
      <c r="CA652" s="282"/>
      <c r="CB652" s="282"/>
      <c r="CC652" s="282"/>
      <c r="CD652" s="282"/>
      <c r="CE652" s="282"/>
      <c r="CF652" s="282"/>
      <c r="CG652" s="283"/>
      <c r="CH652" s="283"/>
      <c r="CI652" s="283"/>
      <c r="CJ652" s="283"/>
      <c r="CK652" s="283"/>
      <c r="CL652" s="283"/>
      <c r="CM652" s="284"/>
      <c r="CN652" s="284"/>
      <c r="CO652" s="284"/>
      <c r="CP652" s="284"/>
      <c r="CQ652" s="284"/>
      <c r="CR652" s="284"/>
      <c r="CS652" s="283"/>
      <c r="CT652" s="283"/>
      <c r="CU652" s="283"/>
      <c r="CV652" s="283"/>
      <c r="CW652" s="283"/>
      <c r="CX652" s="283"/>
      <c r="CY652" s="273"/>
      <c r="CZ652" s="285"/>
      <c r="DA652" s="286"/>
      <c r="DB652" s="287"/>
    </row>
    <row r="653" ht="15.75" customHeight="1">
      <c r="A653" s="304"/>
      <c r="B653" s="265"/>
      <c r="C653" s="266"/>
      <c r="D653" s="266"/>
      <c r="E653" s="266"/>
      <c r="F653" s="267"/>
      <c r="G653" s="267"/>
      <c r="H653" s="267"/>
      <c r="I653" s="267"/>
      <c r="J653" s="267"/>
      <c r="K653" s="267"/>
      <c r="L653" s="267"/>
      <c r="M653" s="269"/>
      <c r="N653" s="269"/>
      <c r="O653" s="269"/>
      <c r="P653" s="269"/>
      <c r="Q653" s="269"/>
      <c r="R653" s="269"/>
      <c r="S653" s="271"/>
      <c r="T653" s="271"/>
      <c r="U653" s="271"/>
      <c r="V653" s="271"/>
      <c r="W653" s="271"/>
      <c r="X653" s="271"/>
      <c r="Y653" s="273"/>
      <c r="Z653" s="273"/>
      <c r="AA653" s="273"/>
      <c r="AB653" s="273"/>
      <c r="AC653" s="273"/>
      <c r="AD653" s="273"/>
      <c r="AE653" s="274"/>
      <c r="AF653" s="274"/>
      <c r="AG653" s="274"/>
      <c r="AH653" s="274"/>
      <c r="AI653" s="274"/>
      <c r="AJ653" s="274"/>
      <c r="AK653" s="275"/>
      <c r="AL653" s="275"/>
      <c r="AM653" s="275"/>
      <c r="AN653" s="275"/>
      <c r="AO653" s="275"/>
      <c r="AP653" s="275"/>
      <c r="AQ653" s="276"/>
      <c r="AR653" s="276"/>
      <c r="AS653" s="276"/>
      <c r="AT653" s="276"/>
      <c r="AU653" s="276"/>
      <c r="AV653" s="276"/>
      <c r="AW653" s="277"/>
      <c r="AX653" s="277"/>
      <c r="AY653" s="277"/>
      <c r="AZ653" s="277"/>
      <c r="BA653" s="277"/>
      <c r="BB653" s="277"/>
      <c r="BC653" s="278"/>
      <c r="BD653" s="278"/>
      <c r="BE653" s="278"/>
      <c r="BF653" s="278"/>
      <c r="BG653" s="278"/>
      <c r="BH653" s="278"/>
      <c r="BI653" s="279"/>
      <c r="BJ653" s="279"/>
      <c r="BK653" s="279"/>
      <c r="BL653" s="279"/>
      <c r="BM653" s="279"/>
      <c r="BN653" s="279"/>
      <c r="BO653" s="280"/>
      <c r="BP653" s="280"/>
      <c r="BQ653" s="280"/>
      <c r="BR653" s="280"/>
      <c r="BS653" s="280"/>
      <c r="BT653" s="280"/>
      <c r="BU653" s="281"/>
      <c r="BV653" s="281"/>
      <c r="BW653" s="281"/>
      <c r="BX653" s="281"/>
      <c r="BY653" s="281"/>
      <c r="BZ653" s="281"/>
      <c r="CA653" s="282"/>
      <c r="CB653" s="282"/>
      <c r="CC653" s="282"/>
      <c r="CD653" s="282"/>
      <c r="CE653" s="282"/>
      <c r="CF653" s="282"/>
      <c r="CG653" s="283"/>
      <c r="CH653" s="283"/>
      <c r="CI653" s="283"/>
      <c r="CJ653" s="283"/>
      <c r="CK653" s="283"/>
      <c r="CL653" s="283"/>
      <c r="CM653" s="284"/>
      <c r="CN653" s="284"/>
      <c r="CO653" s="284"/>
      <c r="CP653" s="284"/>
      <c r="CQ653" s="284"/>
      <c r="CR653" s="284"/>
      <c r="CS653" s="283"/>
      <c r="CT653" s="283"/>
      <c r="CU653" s="283"/>
      <c r="CV653" s="283"/>
      <c r="CW653" s="283"/>
      <c r="CX653" s="283"/>
      <c r="CY653" s="273"/>
      <c r="CZ653" s="285"/>
      <c r="DA653" s="286"/>
      <c r="DB653" s="287"/>
    </row>
    <row r="654" ht="15.75" customHeight="1">
      <c r="A654" s="304"/>
      <c r="B654" s="265"/>
      <c r="C654" s="266"/>
      <c r="D654" s="266"/>
      <c r="E654" s="266"/>
      <c r="F654" s="267"/>
      <c r="G654" s="267"/>
      <c r="H654" s="267"/>
      <c r="I654" s="267"/>
      <c r="J654" s="267"/>
      <c r="K654" s="267"/>
      <c r="L654" s="267"/>
      <c r="M654" s="269"/>
      <c r="N654" s="269"/>
      <c r="O654" s="269"/>
      <c r="P654" s="269"/>
      <c r="Q654" s="269"/>
      <c r="R654" s="269"/>
      <c r="S654" s="271"/>
      <c r="T654" s="271"/>
      <c r="U654" s="271"/>
      <c r="V654" s="271"/>
      <c r="W654" s="271"/>
      <c r="X654" s="271"/>
      <c r="Y654" s="273"/>
      <c r="Z654" s="273"/>
      <c r="AA654" s="273"/>
      <c r="AB654" s="273"/>
      <c r="AC654" s="273"/>
      <c r="AD654" s="273"/>
      <c r="AE654" s="274"/>
      <c r="AF654" s="274"/>
      <c r="AG654" s="274"/>
      <c r="AH654" s="274"/>
      <c r="AI654" s="274"/>
      <c r="AJ654" s="274"/>
      <c r="AK654" s="275"/>
      <c r="AL654" s="275"/>
      <c r="AM654" s="275"/>
      <c r="AN654" s="275"/>
      <c r="AO654" s="275"/>
      <c r="AP654" s="275"/>
      <c r="AQ654" s="276"/>
      <c r="AR654" s="276"/>
      <c r="AS654" s="276"/>
      <c r="AT654" s="276"/>
      <c r="AU654" s="276"/>
      <c r="AV654" s="276"/>
      <c r="AW654" s="277"/>
      <c r="AX654" s="277"/>
      <c r="AY654" s="277"/>
      <c r="AZ654" s="277"/>
      <c r="BA654" s="277"/>
      <c r="BB654" s="277"/>
      <c r="BC654" s="278"/>
      <c r="BD654" s="278"/>
      <c r="BE654" s="278"/>
      <c r="BF654" s="278"/>
      <c r="BG654" s="278"/>
      <c r="BH654" s="278"/>
      <c r="BI654" s="279"/>
      <c r="BJ654" s="279"/>
      <c r="BK654" s="279"/>
      <c r="BL654" s="279"/>
      <c r="BM654" s="279"/>
      <c r="BN654" s="279"/>
      <c r="BO654" s="280"/>
      <c r="BP654" s="280"/>
      <c r="BQ654" s="280"/>
      <c r="BR654" s="280"/>
      <c r="BS654" s="280"/>
      <c r="BT654" s="280"/>
      <c r="BU654" s="281"/>
      <c r="BV654" s="281"/>
      <c r="BW654" s="281"/>
      <c r="BX654" s="281"/>
      <c r="BY654" s="281"/>
      <c r="BZ654" s="281"/>
      <c r="CA654" s="282"/>
      <c r="CB654" s="282"/>
      <c r="CC654" s="282"/>
      <c r="CD654" s="282"/>
      <c r="CE654" s="282"/>
      <c r="CF654" s="282"/>
      <c r="CG654" s="283"/>
      <c r="CH654" s="283"/>
      <c r="CI654" s="283"/>
      <c r="CJ654" s="283"/>
      <c r="CK654" s="283"/>
      <c r="CL654" s="283"/>
      <c r="CM654" s="284"/>
      <c r="CN654" s="284"/>
      <c r="CO654" s="284"/>
      <c r="CP654" s="284"/>
      <c r="CQ654" s="284"/>
      <c r="CR654" s="284"/>
      <c r="CS654" s="283"/>
      <c r="CT654" s="283"/>
      <c r="CU654" s="283"/>
      <c r="CV654" s="283"/>
      <c r="CW654" s="283"/>
      <c r="CX654" s="283"/>
      <c r="CY654" s="273"/>
      <c r="CZ654" s="285"/>
      <c r="DA654" s="286"/>
      <c r="DB654" s="287"/>
    </row>
    <row r="655" ht="15.75" customHeight="1">
      <c r="A655" s="304"/>
      <c r="B655" s="265"/>
      <c r="C655" s="266"/>
      <c r="D655" s="266"/>
      <c r="E655" s="266"/>
      <c r="F655" s="267"/>
      <c r="G655" s="267"/>
      <c r="H655" s="267"/>
      <c r="I655" s="267"/>
      <c r="J655" s="267"/>
      <c r="K655" s="267"/>
      <c r="L655" s="267"/>
      <c r="M655" s="269"/>
      <c r="N655" s="269"/>
      <c r="O655" s="269"/>
      <c r="P655" s="269"/>
      <c r="Q655" s="269"/>
      <c r="R655" s="269"/>
      <c r="S655" s="271"/>
      <c r="T655" s="271"/>
      <c r="U655" s="271"/>
      <c r="V655" s="271"/>
      <c r="W655" s="271"/>
      <c r="X655" s="271"/>
      <c r="Y655" s="273"/>
      <c r="Z655" s="273"/>
      <c r="AA655" s="273"/>
      <c r="AB655" s="273"/>
      <c r="AC655" s="273"/>
      <c r="AD655" s="273"/>
      <c r="AE655" s="274"/>
      <c r="AF655" s="274"/>
      <c r="AG655" s="274"/>
      <c r="AH655" s="274"/>
      <c r="AI655" s="274"/>
      <c r="AJ655" s="274"/>
      <c r="AK655" s="275"/>
      <c r="AL655" s="275"/>
      <c r="AM655" s="275"/>
      <c r="AN655" s="275"/>
      <c r="AO655" s="275"/>
      <c r="AP655" s="275"/>
      <c r="AQ655" s="276"/>
      <c r="AR655" s="276"/>
      <c r="AS655" s="276"/>
      <c r="AT655" s="276"/>
      <c r="AU655" s="276"/>
      <c r="AV655" s="276"/>
      <c r="AW655" s="277"/>
      <c r="AX655" s="277"/>
      <c r="AY655" s="277"/>
      <c r="AZ655" s="277"/>
      <c r="BA655" s="277"/>
      <c r="BB655" s="277"/>
      <c r="BC655" s="278"/>
      <c r="BD655" s="278"/>
      <c r="BE655" s="278"/>
      <c r="BF655" s="278"/>
      <c r="BG655" s="278"/>
      <c r="BH655" s="278"/>
      <c r="BI655" s="279"/>
      <c r="BJ655" s="279"/>
      <c r="BK655" s="279"/>
      <c r="BL655" s="279"/>
      <c r="BM655" s="279"/>
      <c r="BN655" s="279"/>
      <c r="BO655" s="280"/>
      <c r="BP655" s="280"/>
      <c r="BQ655" s="280"/>
      <c r="BR655" s="280"/>
      <c r="BS655" s="280"/>
      <c r="BT655" s="280"/>
      <c r="BU655" s="281"/>
      <c r="BV655" s="281"/>
      <c r="BW655" s="281"/>
      <c r="BX655" s="281"/>
      <c r="BY655" s="281"/>
      <c r="BZ655" s="281"/>
      <c r="CA655" s="282"/>
      <c r="CB655" s="282"/>
      <c r="CC655" s="282"/>
      <c r="CD655" s="282"/>
      <c r="CE655" s="282"/>
      <c r="CF655" s="282"/>
      <c r="CG655" s="283"/>
      <c r="CH655" s="283"/>
      <c r="CI655" s="283"/>
      <c r="CJ655" s="283"/>
      <c r="CK655" s="283"/>
      <c r="CL655" s="283"/>
      <c r="CM655" s="284"/>
      <c r="CN655" s="284"/>
      <c r="CO655" s="284"/>
      <c r="CP655" s="284"/>
      <c r="CQ655" s="284"/>
      <c r="CR655" s="284"/>
      <c r="CS655" s="283"/>
      <c r="CT655" s="283"/>
      <c r="CU655" s="283"/>
      <c r="CV655" s="283"/>
      <c r="CW655" s="283"/>
      <c r="CX655" s="283"/>
      <c r="CY655" s="273"/>
      <c r="CZ655" s="285"/>
      <c r="DA655" s="286"/>
      <c r="DB655" s="287"/>
    </row>
    <row r="656" ht="15.75" customHeight="1">
      <c r="A656" s="304"/>
      <c r="B656" s="265"/>
      <c r="C656" s="266"/>
      <c r="D656" s="266"/>
      <c r="E656" s="266"/>
      <c r="F656" s="267"/>
      <c r="G656" s="267"/>
      <c r="H656" s="267"/>
      <c r="I656" s="267"/>
      <c r="J656" s="267"/>
      <c r="K656" s="267"/>
      <c r="L656" s="267"/>
      <c r="M656" s="269"/>
      <c r="N656" s="269"/>
      <c r="O656" s="269"/>
      <c r="P656" s="269"/>
      <c r="Q656" s="269"/>
      <c r="R656" s="269"/>
      <c r="S656" s="271"/>
      <c r="T656" s="271"/>
      <c r="U656" s="271"/>
      <c r="V656" s="271"/>
      <c r="W656" s="271"/>
      <c r="X656" s="271"/>
      <c r="Y656" s="273"/>
      <c r="Z656" s="273"/>
      <c r="AA656" s="273"/>
      <c r="AB656" s="273"/>
      <c r="AC656" s="273"/>
      <c r="AD656" s="273"/>
      <c r="AE656" s="274"/>
      <c r="AF656" s="274"/>
      <c r="AG656" s="274"/>
      <c r="AH656" s="274"/>
      <c r="AI656" s="274"/>
      <c r="AJ656" s="274"/>
      <c r="AK656" s="275"/>
      <c r="AL656" s="275"/>
      <c r="AM656" s="275"/>
      <c r="AN656" s="275"/>
      <c r="AO656" s="275"/>
      <c r="AP656" s="275"/>
      <c r="AQ656" s="276"/>
      <c r="AR656" s="276"/>
      <c r="AS656" s="276"/>
      <c r="AT656" s="276"/>
      <c r="AU656" s="276"/>
      <c r="AV656" s="276"/>
      <c r="AW656" s="277"/>
      <c r="AX656" s="277"/>
      <c r="AY656" s="277"/>
      <c r="AZ656" s="277"/>
      <c r="BA656" s="277"/>
      <c r="BB656" s="277"/>
      <c r="BC656" s="278"/>
      <c r="BD656" s="278"/>
      <c r="BE656" s="278"/>
      <c r="BF656" s="278"/>
      <c r="BG656" s="278"/>
      <c r="BH656" s="278"/>
      <c r="BI656" s="279"/>
      <c r="BJ656" s="279"/>
      <c r="BK656" s="279"/>
      <c r="BL656" s="279"/>
      <c r="BM656" s="279"/>
      <c r="BN656" s="279"/>
      <c r="BO656" s="280"/>
      <c r="BP656" s="280"/>
      <c r="BQ656" s="280"/>
      <c r="BR656" s="280"/>
      <c r="BS656" s="280"/>
      <c r="BT656" s="280"/>
      <c r="BU656" s="281"/>
      <c r="BV656" s="281"/>
      <c r="BW656" s="281"/>
      <c r="BX656" s="281"/>
      <c r="BY656" s="281"/>
      <c r="BZ656" s="281"/>
      <c r="CA656" s="282"/>
      <c r="CB656" s="282"/>
      <c r="CC656" s="282"/>
      <c r="CD656" s="282"/>
      <c r="CE656" s="282"/>
      <c r="CF656" s="282"/>
      <c r="CG656" s="283"/>
      <c r="CH656" s="283"/>
      <c r="CI656" s="283"/>
      <c r="CJ656" s="283"/>
      <c r="CK656" s="283"/>
      <c r="CL656" s="283"/>
      <c r="CM656" s="284"/>
      <c r="CN656" s="284"/>
      <c r="CO656" s="284"/>
      <c r="CP656" s="284"/>
      <c r="CQ656" s="284"/>
      <c r="CR656" s="284"/>
      <c r="CS656" s="283"/>
      <c r="CT656" s="283"/>
      <c r="CU656" s="283"/>
      <c r="CV656" s="283"/>
      <c r="CW656" s="283"/>
      <c r="CX656" s="283"/>
      <c r="CY656" s="273"/>
      <c r="CZ656" s="285"/>
      <c r="DA656" s="286"/>
      <c r="DB656" s="287"/>
    </row>
    <row r="657" ht="15.75" customHeight="1">
      <c r="A657" s="304"/>
      <c r="B657" s="265"/>
      <c r="C657" s="266"/>
      <c r="D657" s="266"/>
      <c r="E657" s="266"/>
      <c r="F657" s="267"/>
      <c r="G657" s="267"/>
      <c r="H657" s="267"/>
      <c r="I657" s="267"/>
      <c r="J657" s="267"/>
      <c r="K657" s="267"/>
      <c r="L657" s="267"/>
      <c r="M657" s="269"/>
      <c r="N657" s="269"/>
      <c r="O657" s="269"/>
      <c r="P657" s="269"/>
      <c r="Q657" s="269"/>
      <c r="R657" s="269"/>
      <c r="S657" s="271"/>
      <c r="T657" s="271"/>
      <c r="U657" s="271"/>
      <c r="V657" s="271"/>
      <c r="W657" s="271"/>
      <c r="X657" s="271"/>
      <c r="Y657" s="273"/>
      <c r="Z657" s="273"/>
      <c r="AA657" s="273"/>
      <c r="AB657" s="273"/>
      <c r="AC657" s="273"/>
      <c r="AD657" s="273"/>
      <c r="AE657" s="274"/>
      <c r="AF657" s="274"/>
      <c r="AG657" s="274"/>
      <c r="AH657" s="274"/>
      <c r="AI657" s="274"/>
      <c r="AJ657" s="274"/>
      <c r="AK657" s="275"/>
      <c r="AL657" s="275"/>
      <c r="AM657" s="275"/>
      <c r="AN657" s="275"/>
      <c r="AO657" s="275"/>
      <c r="AP657" s="275"/>
      <c r="AQ657" s="276"/>
      <c r="AR657" s="276"/>
      <c r="AS657" s="276"/>
      <c r="AT657" s="276"/>
      <c r="AU657" s="276"/>
      <c r="AV657" s="276"/>
      <c r="AW657" s="277"/>
      <c r="AX657" s="277"/>
      <c r="AY657" s="277"/>
      <c r="AZ657" s="277"/>
      <c r="BA657" s="277"/>
      <c r="BB657" s="277"/>
      <c r="BC657" s="278"/>
      <c r="BD657" s="278"/>
      <c r="BE657" s="278"/>
      <c r="BF657" s="278"/>
      <c r="BG657" s="278"/>
      <c r="BH657" s="278"/>
      <c r="BI657" s="279"/>
      <c r="BJ657" s="279"/>
      <c r="BK657" s="279"/>
      <c r="BL657" s="279"/>
      <c r="BM657" s="279"/>
      <c r="BN657" s="279"/>
      <c r="BO657" s="280"/>
      <c r="BP657" s="280"/>
      <c r="BQ657" s="280"/>
      <c r="BR657" s="280"/>
      <c r="BS657" s="280"/>
      <c r="BT657" s="280"/>
      <c r="BU657" s="281"/>
      <c r="BV657" s="281"/>
      <c r="BW657" s="281"/>
      <c r="BX657" s="281"/>
      <c r="BY657" s="281"/>
      <c r="BZ657" s="281"/>
      <c r="CA657" s="282"/>
      <c r="CB657" s="282"/>
      <c r="CC657" s="282"/>
      <c r="CD657" s="282"/>
      <c r="CE657" s="282"/>
      <c r="CF657" s="282"/>
      <c r="CG657" s="283"/>
      <c r="CH657" s="283"/>
      <c r="CI657" s="283"/>
      <c r="CJ657" s="283"/>
      <c r="CK657" s="283"/>
      <c r="CL657" s="283"/>
      <c r="CM657" s="284"/>
      <c r="CN657" s="284"/>
      <c r="CO657" s="284"/>
      <c r="CP657" s="284"/>
      <c r="CQ657" s="284"/>
      <c r="CR657" s="284"/>
      <c r="CS657" s="283"/>
      <c r="CT657" s="283"/>
      <c r="CU657" s="283"/>
      <c r="CV657" s="283"/>
      <c r="CW657" s="283"/>
      <c r="CX657" s="283"/>
      <c r="CY657" s="273"/>
      <c r="CZ657" s="285"/>
      <c r="DA657" s="286"/>
      <c r="DB657" s="287"/>
    </row>
    <row r="658" ht="15.75" customHeight="1">
      <c r="A658" s="304"/>
      <c r="B658" s="265"/>
      <c r="C658" s="266"/>
      <c r="D658" s="266"/>
      <c r="E658" s="266"/>
      <c r="F658" s="267"/>
      <c r="G658" s="267"/>
      <c r="H658" s="267"/>
      <c r="I658" s="267"/>
      <c r="J658" s="267"/>
      <c r="K658" s="267"/>
      <c r="L658" s="267"/>
      <c r="M658" s="269"/>
      <c r="N658" s="269"/>
      <c r="O658" s="269"/>
      <c r="P658" s="269"/>
      <c r="Q658" s="269"/>
      <c r="R658" s="269"/>
      <c r="S658" s="271"/>
      <c r="T658" s="271"/>
      <c r="U658" s="271"/>
      <c r="V658" s="271"/>
      <c r="W658" s="271"/>
      <c r="X658" s="271"/>
      <c r="Y658" s="273"/>
      <c r="Z658" s="273"/>
      <c r="AA658" s="273"/>
      <c r="AB658" s="273"/>
      <c r="AC658" s="273"/>
      <c r="AD658" s="273"/>
      <c r="AE658" s="274"/>
      <c r="AF658" s="274"/>
      <c r="AG658" s="274"/>
      <c r="AH658" s="274"/>
      <c r="AI658" s="274"/>
      <c r="AJ658" s="274"/>
      <c r="AK658" s="275"/>
      <c r="AL658" s="275"/>
      <c r="AM658" s="275"/>
      <c r="AN658" s="275"/>
      <c r="AO658" s="275"/>
      <c r="AP658" s="275"/>
      <c r="AQ658" s="276"/>
      <c r="AR658" s="276"/>
      <c r="AS658" s="276"/>
      <c r="AT658" s="276"/>
      <c r="AU658" s="276"/>
      <c r="AV658" s="276"/>
      <c r="AW658" s="277"/>
      <c r="AX658" s="277"/>
      <c r="AY658" s="277"/>
      <c r="AZ658" s="277"/>
      <c r="BA658" s="277"/>
      <c r="BB658" s="277"/>
      <c r="BC658" s="278"/>
      <c r="BD658" s="278"/>
      <c r="BE658" s="278"/>
      <c r="BF658" s="278"/>
      <c r="BG658" s="278"/>
      <c r="BH658" s="278"/>
      <c r="BI658" s="279"/>
      <c r="BJ658" s="279"/>
      <c r="BK658" s="279"/>
      <c r="BL658" s="279"/>
      <c r="BM658" s="279"/>
      <c r="BN658" s="279"/>
      <c r="BO658" s="280"/>
      <c r="BP658" s="280"/>
      <c r="BQ658" s="280"/>
      <c r="BR658" s="280"/>
      <c r="BS658" s="280"/>
      <c r="BT658" s="280"/>
      <c r="BU658" s="281"/>
      <c r="BV658" s="281"/>
      <c r="BW658" s="281"/>
      <c r="BX658" s="281"/>
      <c r="BY658" s="281"/>
      <c r="BZ658" s="281"/>
      <c r="CA658" s="282"/>
      <c r="CB658" s="282"/>
      <c r="CC658" s="282"/>
      <c r="CD658" s="282"/>
      <c r="CE658" s="282"/>
      <c r="CF658" s="282"/>
      <c r="CG658" s="283"/>
      <c r="CH658" s="283"/>
      <c r="CI658" s="283"/>
      <c r="CJ658" s="283"/>
      <c r="CK658" s="283"/>
      <c r="CL658" s="283"/>
      <c r="CM658" s="284"/>
      <c r="CN658" s="284"/>
      <c r="CO658" s="284"/>
      <c r="CP658" s="284"/>
      <c r="CQ658" s="284"/>
      <c r="CR658" s="284"/>
      <c r="CS658" s="283"/>
      <c r="CT658" s="283"/>
      <c r="CU658" s="283"/>
      <c r="CV658" s="283"/>
      <c r="CW658" s="283"/>
      <c r="CX658" s="283"/>
      <c r="CY658" s="273"/>
      <c r="CZ658" s="285"/>
      <c r="DA658" s="286"/>
      <c r="DB658" s="287"/>
    </row>
    <row r="659" ht="15.75" customHeight="1">
      <c r="A659" s="304"/>
      <c r="B659" s="265"/>
      <c r="C659" s="266"/>
      <c r="D659" s="266"/>
      <c r="E659" s="266"/>
      <c r="F659" s="267"/>
      <c r="G659" s="267"/>
      <c r="H659" s="267"/>
      <c r="I659" s="267"/>
      <c r="J659" s="267"/>
      <c r="K659" s="267"/>
      <c r="L659" s="267"/>
      <c r="M659" s="269"/>
      <c r="N659" s="269"/>
      <c r="O659" s="269"/>
      <c r="P659" s="269"/>
      <c r="Q659" s="269"/>
      <c r="R659" s="269"/>
      <c r="S659" s="271"/>
      <c r="T659" s="271"/>
      <c r="U659" s="271"/>
      <c r="V659" s="271"/>
      <c r="W659" s="271"/>
      <c r="X659" s="271"/>
      <c r="Y659" s="273"/>
      <c r="Z659" s="273"/>
      <c r="AA659" s="273"/>
      <c r="AB659" s="273"/>
      <c r="AC659" s="273"/>
      <c r="AD659" s="273"/>
      <c r="AE659" s="274"/>
      <c r="AF659" s="274"/>
      <c r="AG659" s="274"/>
      <c r="AH659" s="274"/>
      <c r="AI659" s="274"/>
      <c r="AJ659" s="274"/>
      <c r="AK659" s="275"/>
      <c r="AL659" s="275"/>
      <c r="AM659" s="275"/>
      <c r="AN659" s="275"/>
      <c r="AO659" s="275"/>
      <c r="AP659" s="275"/>
      <c r="AQ659" s="276"/>
      <c r="AR659" s="276"/>
      <c r="AS659" s="276"/>
      <c r="AT659" s="276"/>
      <c r="AU659" s="276"/>
      <c r="AV659" s="276"/>
      <c r="AW659" s="277"/>
      <c r="AX659" s="277"/>
      <c r="AY659" s="277"/>
      <c r="AZ659" s="277"/>
      <c r="BA659" s="277"/>
      <c r="BB659" s="277"/>
      <c r="BC659" s="278"/>
      <c r="BD659" s="278"/>
      <c r="BE659" s="278"/>
      <c r="BF659" s="278"/>
      <c r="BG659" s="278"/>
      <c r="BH659" s="278"/>
      <c r="BI659" s="279"/>
      <c r="BJ659" s="279"/>
      <c r="BK659" s="279"/>
      <c r="BL659" s="279"/>
      <c r="BM659" s="279"/>
      <c r="BN659" s="279"/>
      <c r="BO659" s="280"/>
      <c r="BP659" s="280"/>
      <c r="BQ659" s="280"/>
      <c r="BR659" s="280"/>
      <c r="BS659" s="280"/>
      <c r="BT659" s="280"/>
      <c r="BU659" s="281"/>
      <c r="BV659" s="281"/>
      <c r="BW659" s="281"/>
      <c r="BX659" s="281"/>
      <c r="BY659" s="281"/>
      <c r="BZ659" s="281"/>
      <c r="CA659" s="282"/>
      <c r="CB659" s="282"/>
      <c r="CC659" s="282"/>
      <c r="CD659" s="282"/>
      <c r="CE659" s="282"/>
      <c r="CF659" s="282"/>
      <c r="CG659" s="283"/>
      <c r="CH659" s="283"/>
      <c r="CI659" s="283"/>
      <c r="CJ659" s="283"/>
      <c r="CK659" s="283"/>
      <c r="CL659" s="283"/>
      <c r="CM659" s="284"/>
      <c r="CN659" s="284"/>
      <c r="CO659" s="284"/>
      <c r="CP659" s="284"/>
      <c r="CQ659" s="284"/>
      <c r="CR659" s="284"/>
      <c r="CS659" s="283"/>
      <c r="CT659" s="283"/>
      <c r="CU659" s="283"/>
      <c r="CV659" s="283"/>
      <c r="CW659" s="283"/>
      <c r="CX659" s="283"/>
      <c r="CY659" s="273"/>
      <c r="CZ659" s="285"/>
      <c r="DA659" s="286"/>
      <c r="DB659" s="287"/>
    </row>
    <row r="660" ht="15.75" customHeight="1">
      <c r="A660" s="304"/>
      <c r="B660" s="265"/>
      <c r="C660" s="266"/>
      <c r="D660" s="266"/>
      <c r="E660" s="266"/>
      <c r="F660" s="267"/>
      <c r="G660" s="267"/>
      <c r="H660" s="267"/>
      <c r="I660" s="267"/>
      <c r="J660" s="267"/>
      <c r="K660" s="267"/>
      <c r="L660" s="267"/>
      <c r="M660" s="269"/>
      <c r="N660" s="269"/>
      <c r="O660" s="269"/>
      <c r="P660" s="269"/>
      <c r="Q660" s="269"/>
      <c r="R660" s="269"/>
      <c r="S660" s="271"/>
      <c r="T660" s="271"/>
      <c r="U660" s="271"/>
      <c r="V660" s="271"/>
      <c r="W660" s="271"/>
      <c r="X660" s="271"/>
      <c r="Y660" s="273"/>
      <c r="Z660" s="273"/>
      <c r="AA660" s="273"/>
      <c r="AB660" s="273"/>
      <c r="AC660" s="273"/>
      <c r="AD660" s="273"/>
      <c r="AE660" s="274"/>
      <c r="AF660" s="274"/>
      <c r="AG660" s="274"/>
      <c r="AH660" s="274"/>
      <c r="AI660" s="274"/>
      <c r="AJ660" s="274"/>
      <c r="AK660" s="275"/>
      <c r="AL660" s="275"/>
      <c r="AM660" s="275"/>
      <c r="AN660" s="275"/>
      <c r="AO660" s="275"/>
      <c r="AP660" s="275"/>
      <c r="AQ660" s="276"/>
      <c r="AR660" s="276"/>
      <c r="AS660" s="276"/>
      <c r="AT660" s="276"/>
      <c r="AU660" s="276"/>
      <c r="AV660" s="276"/>
      <c r="AW660" s="277"/>
      <c r="AX660" s="277"/>
      <c r="AY660" s="277"/>
      <c r="AZ660" s="277"/>
      <c r="BA660" s="277"/>
      <c r="BB660" s="277"/>
      <c r="BC660" s="278"/>
      <c r="BD660" s="278"/>
      <c r="BE660" s="278"/>
      <c r="BF660" s="278"/>
      <c r="BG660" s="278"/>
      <c r="BH660" s="278"/>
      <c r="BI660" s="279"/>
      <c r="BJ660" s="279"/>
      <c r="BK660" s="279"/>
      <c r="BL660" s="279"/>
      <c r="BM660" s="279"/>
      <c r="BN660" s="279"/>
      <c r="BO660" s="280"/>
      <c r="BP660" s="280"/>
      <c r="BQ660" s="280"/>
      <c r="BR660" s="280"/>
      <c r="BS660" s="280"/>
      <c r="BT660" s="280"/>
      <c r="BU660" s="281"/>
      <c r="BV660" s="281"/>
      <c r="BW660" s="281"/>
      <c r="BX660" s="281"/>
      <c r="BY660" s="281"/>
      <c r="BZ660" s="281"/>
      <c r="CA660" s="282"/>
      <c r="CB660" s="282"/>
      <c r="CC660" s="282"/>
      <c r="CD660" s="282"/>
      <c r="CE660" s="282"/>
      <c r="CF660" s="282"/>
      <c r="CG660" s="283"/>
      <c r="CH660" s="283"/>
      <c r="CI660" s="283"/>
      <c r="CJ660" s="283"/>
      <c r="CK660" s="283"/>
      <c r="CL660" s="283"/>
      <c r="CM660" s="284"/>
      <c r="CN660" s="284"/>
      <c r="CO660" s="284"/>
      <c r="CP660" s="284"/>
      <c r="CQ660" s="284"/>
      <c r="CR660" s="284"/>
      <c r="CS660" s="283"/>
      <c r="CT660" s="283"/>
      <c r="CU660" s="283"/>
      <c r="CV660" s="283"/>
      <c r="CW660" s="283"/>
      <c r="CX660" s="283"/>
      <c r="CY660" s="273"/>
      <c r="CZ660" s="285"/>
      <c r="DA660" s="286"/>
      <c r="DB660" s="287"/>
    </row>
    <row r="661" ht="15.75" customHeight="1">
      <c r="A661" s="304"/>
      <c r="B661" s="265"/>
      <c r="C661" s="266"/>
      <c r="D661" s="266"/>
      <c r="E661" s="266"/>
      <c r="F661" s="267"/>
      <c r="G661" s="267"/>
      <c r="H661" s="267"/>
      <c r="I661" s="267"/>
      <c r="J661" s="267"/>
      <c r="K661" s="267"/>
      <c r="L661" s="267"/>
      <c r="M661" s="269"/>
      <c r="N661" s="269"/>
      <c r="O661" s="269"/>
      <c r="P661" s="269"/>
      <c r="Q661" s="269"/>
      <c r="R661" s="269"/>
      <c r="S661" s="271"/>
      <c r="T661" s="271"/>
      <c r="U661" s="271"/>
      <c r="V661" s="271"/>
      <c r="W661" s="271"/>
      <c r="X661" s="271"/>
      <c r="Y661" s="273"/>
      <c r="Z661" s="273"/>
      <c r="AA661" s="273"/>
      <c r="AB661" s="273"/>
      <c r="AC661" s="273"/>
      <c r="AD661" s="273"/>
      <c r="AE661" s="274"/>
      <c r="AF661" s="274"/>
      <c r="AG661" s="274"/>
      <c r="AH661" s="274"/>
      <c r="AI661" s="274"/>
      <c r="AJ661" s="274"/>
      <c r="AK661" s="275"/>
      <c r="AL661" s="275"/>
      <c r="AM661" s="275"/>
      <c r="AN661" s="275"/>
      <c r="AO661" s="275"/>
      <c r="AP661" s="275"/>
      <c r="AQ661" s="276"/>
      <c r="AR661" s="276"/>
      <c r="AS661" s="276"/>
      <c r="AT661" s="276"/>
      <c r="AU661" s="276"/>
      <c r="AV661" s="276"/>
      <c r="AW661" s="277"/>
      <c r="AX661" s="277"/>
      <c r="AY661" s="277"/>
      <c r="AZ661" s="277"/>
      <c r="BA661" s="277"/>
      <c r="BB661" s="277"/>
      <c r="BC661" s="278"/>
      <c r="BD661" s="278"/>
      <c r="BE661" s="278"/>
      <c r="BF661" s="278"/>
      <c r="BG661" s="278"/>
      <c r="BH661" s="278"/>
      <c r="BI661" s="279"/>
      <c r="BJ661" s="279"/>
      <c r="BK661" s="279"/>
      <c r="BL661" s="279"/>
      <c r="BM661" s="279"/>
      <c r="BN661" s="279"/>
      <c r="BO661" s="280"/>
      <c r="BP661" s="280"/>
      <c r="BQ661" s="280"/>
      <c r="BR661" s="280"/>
      <c r="BS661" s="280"/>
      <c r="BT661" s="280"/>
      <c r="BU661" s="281"/>
      <c r="BV661" s="281"/>
      <c r="BW661" s="281"/>
      <c r="BX661" s="281"/>
      <c r="BY661" s="281"/>
      <c r="BZ661" s="281"/>
      <c r="CA661" s="282"/>
      <c r="CB661" s="282"/>
      <c r="CC661" s="282"/>
      <c r="CD661" s="282"/>
      <c r="CE661" s="282"/>
      <c r="CF661" s="282"/>
      <c r="CG661" s="283"/>
      <c r="CH661" s="283"/>
      <c r="CI661" s="283"/>
      <c r="CJ661" s="283"/>
      <c r="CK661" s="283"/>
      <c r="CL661" s="283"/>
      <c r="CM661" s="284"/>
      <c r="CN661" s="284"/>
      <c r="CO661" s="284"/>
      <c r="CP661" s="284"/>
      <c r="CQ661" s="284"/>
      <c r="CR661" s="284"/>
      <c r="CS661" s="283"/>
      <c r="CT661" s="283"/>
      <c r="CU661" s="283"/>
      <c r="CV661" s="283"/>
      <c r="CW661" s="283"/>
      <c r="CX661" s="283"/>
      <c r="CY661" s="273"/>
      <c r="CZ661" s="285"/>
      <c r="DA661" s="286"/>
      <c r="DB661" s="287"/>
    </row>
    <row r="662" ht="15.75" customHeight="1">
      <c r="A662" s="304"/>
      <c r="B662" s="265"/>
      <c r="C662" s="266"/>
      <c r="D662" s="266"/>
      <c r="E662" s="266"/>
      <c r="F662" s="267"/>
      <c r="G662" s="267"/>
      <c r="H662" s="267"/>
      <c r="I662" s="267"/>
      <c r="J662" s="267"/>
      <c r="K662" s="267"/>
      <c r="L662" s="267"/>
      <c r="M662" s="269"/>
      <c r="N662" s="269"/>
      <c r="O662" s="269"/>
      <c r="P662" s="269"/>
      <c r="Q662" s="269"/>
      <c r="R662" s="269"/>
      <c r="S662" s="271"/>
      <c r="T662" s="271"/>
      <c r="U662" s="271"/>
      <c r="V662" s="271"/>
      <c r="W662" s="271"/>
      <c r="X662" s="271"/>
      <c r="Y662" s="273"/>
      <c r="Z662" s="273"/>
      <c r="AA662" s="273"/>
      <c r="AB662" s="273"/>
      <c r="AC662" s="273"/>
      <c r="AD662" s="273"/>
      <c r="AE662" s="274"/>
      <c r="AF662" s="274"/>
      <c r="AG662" s="274"/>
      <c r="AH662" s="274"/>
      <c r="AI662" s="274"/>
      <c r="AJ662" s="274"/>
      <c r="AK662" s="275"/>
      <c r="AL662" s="275"/>
      <c r="AM662" s="275"/>
      <c r="AN662" s="275"/>
      <c r="AO662" s="275"/>
      <c r="AP662" s="275"/>
      <c r="AQ662" s="276"/>
      <c r="AR662" s="276"/>
      <c r="AS662" s="276"/>
      <c r="AT662" s="276"/>
      <c r="AU662" s="276"/>
      <c r="AV662" s="276"/>
      <c r="AW662" s="277"/>
      <c r="AX662" s="277"/>
      <c r="AY662" s="277"/>
      <c r="AZ662" s="277"/>
      <c r="BA662" s="277"/>
      <c r="BB662" s="277"/>
      <c r="BC662" s="278"/>
      <c r="BD662" s="278"/>
      <c r="BE662" s="278"/>
      <c r="BF662" s="278"/>
      <c r="BG662" s="278"/>
      <c r="BH662" s="278"/>
      <c r="BI662" s="279"/>
      <c r="BJ662" s="279"/>
      <c r="BK662" s="279"/>
      <c r="BL662" s="279"/>
      <c r="BM662" s="279"/>
      <c r="BN662" s="279"/>
      <c r="BO662" s="280"/>
      <c r="BP662" s="280"/>
      <c r="BQ662" s="280"/>
      <c r="BR662" s="280"/>
      <c r="BS662" s="280"/>
      <c r="BT662" s="280"/>
      <c r="BU662" s="281"/>
      <c r="BV662" s="281"/>
      <c r="BW662" s="281"/>
      <c r="BX662" s="281"/>
      <c r="BY662" s="281"/>
      <c r="BZ662" s="281"/>
      <c r="CA662" s="282"/>
      <c r="CB662" s="282"/>
      <c r="CC662" s="282"/>
      <c r="CD662" s="282"/>
      <c r="CE662" s="282"/>
      <c r="CF662" s="282"/>
      <c r="CG662" s="283"/>
      <c r="CH662" s="283"/>
      <c r="CI662" s="283"/>
      <c r="CJ662" s="283"/>
      <c r="CK662" s="283"/>
      <c r="CL662" s="283"/>
      <c r="CM662" s="284"/>
      <c r="CN662" s="284"/>
      <c r="CO662" s="284"/>
      <c r="CP662" s="284"/>
      <c r="CQ662" s="284"/>
      <c r="CR662" s="284"/>
      <c r="CS662" s="283"/>
      <c r="CT662" s="283"/>
      <c r="CU662" s="283"/>
      <c r="CV662" s="283"/>
      <c r="CW662" s="283"/>
      <c r="CX662" s="283"/>
      <c r="CY662" s="273"/>
      <c r="CZ662" s="285"/>
      <c r="DA662" s="286"/>
      <c r="DB662" s="287"/>
    </row>
    <row r="663" ht="15.75" customHeight="1">
      <c r="A663" s="304"/>
      <c r="B663" s="265"/>
      <c r="C663" s="266"/>
      <c r="D663" s="266"/>
      <c r="E663" s="266"/>
      <c r="F663" s="267"/>
      <c r="G663" s="267"/>
      <c r="H663" s="267"/>
      <c r="I663" s="267"/>
      <c r="J663" s="267"/>
      <c r="K663" s="267"/>
      <c r="L663" s="267"/>
      <c r="M663" s="269"/>
      <c r="N663" s="269"/>
      <c r="O663" s="269"/>
      <c r="P663" s="269"/>
      <c r="Q663" s="269"/>
      <c r="R663" s="269"/>
      <c r="S663" s="271"/>
      <c r="T663" s="271"/>
      <c r="U663" s="271"/>
      <c r="V663" s="271"/>
      <c r="W663" s="271"/>
      <c r="X663" s="271"/>
      <c r="Y663" s="273"/>
      <c r="Z663" s="273"/>
      <c r="AA663" s="273"/>
      <c r="AB663" s="273"/>
      <c r="AC663" s="273"/>
      <c r="AD663" s="273"/>
      <c r="AE663" s="274"/>
      <c r="AF663" s="274"/>
      <c r="AG663" s="274"/>
      <c r="AH663" s="274"/>
      <c r="AI663" s="274"/>
      <c r="AJ663" s="274"/>
      <c r="AK663" s="275"/>
      <c r="AL663" s="275"/>
      <c r="AM663" s="275"/>
      <c r="AN663" s="275"/>
      <c r="AO663" s="275"/>
      <c r="AP663" s="275"/>
      <c r="AQ663" s="276"/>
      <c r="AR663" s="276"/>
      <c r="AS663" s="276"/>
      <c r="AT663" s="276"/>
      <c r="AU663" s="276"/>
      <c r="AV663" s="276"/>
      <c r="AW663" s="277"/>
      <c r="AX663" s="277"/>
      <c r="AY663" s="277"/>
      <c r="AZ663" s="277"/>
      <c r="BA663" s="277"/>
      <c r="BB663" s="277"/>
      <c r="BC663" s="278"/>
      <c r="BD663" s="278"/>
      <c r="BE663" s="278"/>
      <c r="BF663" s="278"/>
      <c r="BG663" s="278"/>
      <c r="BH663" s="278"/>
      <c r="BI663" s="279"/>
      <c r="BJ663" s="279"/>
      <c r="BK663" s="279"/>
      <c r="BL663" s="279"/>
      <c r="BM663" s="279"/>
      <c r="BN663" s="279"/>
      <c r="BO663" s="280"/>
      <c r="BP663" s="280"/>
      <c r="BQ663" s="280"/>
      <c r="BR663" s="280"/>
      <c r="BS663" s="280"/>
      <c r="BT663" s="280"/>
      <c r="BU663" s="281"/>
      <c r="BV663" s="281"/>
      <c r="BW663" s="281"/>
      <c r="BX663" s="281"/>
      <c r="BY663" s="281"/>
      <c r="BZ663" s="281"/>
      <c r="CA663" s="282"/>
      <c r="CB663" s="282"/>
      <c r="CC663" s="282"/>
      <c r="CD663" s="282"/>
      <c r="CE663" s="282"/>
      <c r="CF663" s="282"/>
      <c r="CG663" s="283"/>
      <c r="CH663" s="283"/>
      <c r="CI663" s="283"/>
      <c r="CJ663" s="283"/>
      <c r="CK663" s="283"/>
      <c r="CL663" s="283"/>
      <c r="CM663" s="284"/>
      <c r="CN663" s="284"/>
      <c r="CO663" s="284"/>
      <c r="CP663" s="284"/>
      <c r="CQ663" s="284"/>
      <c r="CR663" s="284"/>
      <c r="CS663" s="283"/>
      <c r="CT663" s="283"/>
      <c r="CU663" s="283"/>
      <c r="CV663" s="283"/>
      <c r="CW663" s="283"/>
      <c r="CX663" s="283"/>
      <c r="CY663" s="273"/>
      <c r="CZ663" s="285"/>
      <c r="DA663" s="286"/>
      <c r="DB663" s="287"/>
    </row>
    <row r="664" ht="15.75" customHeight="1">
      <c r="A664" s="304"/>
      <c r="B664" s="265"/>
      <c r="C664" s="266"/>
      <c r="D664" s="266"/>
      <c r="E664" s="266"/>
      <c r="F664" s="267"/>
      <c r="G664" s="267"/>
      <c r="H664" s="267"/>
      <c r="I664" s="267"/>
      <c r="J664" s="267"/>
      <c r="K664" s="267"/>
      <c r="L664" s="267"/>
      <c r="M664" s="269"/>
      <c r="N664" s="269"/>
      <c r="O664" s="269"/>
      <c r="P664" s="269"/>
      <c r="Q664" s="269"/>
      <c r="R664" s="269"/>
      <c r="S664" s="271"/>
      <c r="T664" s="271"/>
      <c r="U664" s="271"/>
      <c r="V664" s="271"/>
      <c r="W664" s="271"/>
      <c r="X664" s="271"/>
      <c r="Y664" s="273"/>
      <c r="Z664" s="273"/>
      <c r="AA664" s="273"/>
      <c r="AB664" s="273"/>
      <c r="AC664" s="273"/>
      <c r="AD664" s="273"/>
      <c r="AE664" s="274"/>
      <c r="AF664" s="274"/>
      <c r="AG664" s="274"/>
      <c r="AH664" s="274"/>
      <c r="AI664" s="274"/>
      <c r="AJ664" s="274"/>
      <c r="AK664" s="275"/>
      <c r="AL664" s="275"/>
      <c r="AM664" s="275"/>
      <c r="AN664" s="275"/>
      <c r="AO664" s="275"/>
      <c r="AP664" s="275"/>
      <c r="AQ664" s="276"/>
      <c r="AR664" s="276"/>
      <c r="AS664" s="276"/>
      <c r="AT664" s="276"/>
      <c r="AU664" s="276"/>
      <c r="AV664" s="276"/>
      <c r="AW664" s="277"/>
      <c r="AX664" s="277"/>
      <c r="AY664" s="277"/>
      <c r="AZ664" s="277"/>
      <c r="BA664" s="277"/>
      <c r="BB664" s="277"/>
      <c r="BC664" s="278"/>
      <c r="BD664" s="278"/>
      <c r="BE664" s="278"/>
      <c r="BF664" s="278"/>
      <c r="BG664" s="278"/>
      <c r="BH664" s="278"/>
      <c r="BI664" s="279"/>
      <c r="BJ664" s="279"/>
      <c r="BK664" s="279"/>
      <c r="BL664" s="279"/>
      <c r="BM664" s="279"/>
      <c r="BN664" s="279"/>
      <c r="BO664" s="280"/>
      <c r="BP664" s="280"/>
      <c r="BQ664" s="280"/>
      <c r="BR664" s="280"/>
      <c r="BS664" s="280"/>
      <c r="BT664" s="280"/>
      <c r="BU664" s="281"/>
      <c r="BV664" s="281"/>
      <c r="BW664" s="281"/>
      <c r="BX664" s="281"/>
      <c r="BY664" s="281"/>
      <c r="BZ664" s="281"/>
      <c r="CA664" s="282"/>
      <c r="CB664" s="282"/>
      <c r="CC664" s="282"/>
      <c r="CD664" s="282"/>
      <c r="CE664" s="282"/>
      <c r="CF664" s="282"/>
      <c r="CG664" s="283"/>
      <c r="CH664" s="283"/>
      <c r="CI664" s="283"/>
      <c r="CJ664" s="283"/>
      <c r="CK664" s="283"/>
      <c r="CL664" s="283"/>
      <c r="CM664" s="284"/>
      <c r="CN664" s="284"/>
      <c r="CO664" s="284"/>
      <c r="CP664" s="284"/>
      <c r="CQ664" s="284"/>
      <c r="CR664" s="284"/>
      <c r="CS664" s="283"/>
      <c r="CT664" s="283"/>
      <c r="CU664" s="283"/>
      <c r="CV664" s="283"/>
      <c r="CW664" s="283"/>
      <c r="CX664" s="283"/>
      <c r="CY664" s="273"/>
      <c r="CZ664" s="285"/>
      <c r="DA664" s="286"/>
      <c r="DB664" s="287"/>
    </row>
    <row r="665" ht="15.75" customHeight="1">
      <c r="A665" s="304"/>
      <c r="B665" s="265"/>
      <c r="C665" s="266"/>
      <c r="D665" s="266"/>
      <c r="E665" s="266"/>
      <c r="F665" s="267"/>
      <c r="G665" s="267"/>
      <c r="H665" s="267"/>
      <c r="I665" s="267"/>
      <c r="J665" s="267"/>
      <c r="K665" s="267"/>
      <c r="L665" s="267"/>
      <c r="M665" s="269"/>
      <c r="N665" s="269"/>
      <c r="O665" s="269"/>
      <c r="P665" s="269"/>
      <c r="Q665" s="269"/>
      <c r="R665" s="269"/>
      <c r="S665" s="271"/>
      <c r="T665" s="271"/>
      <c r="U665" s="271"/>
      <c r="V665" s="271"/>
      <c r="W665" s="271"/>
      <c r="X665" s="271"/>
      <c r="Y665" s="273"/>
      <c r="Z665" s="273"/>
      <c r="AA665" s="273"/>
      <c r="AB665" s="273"/>
      <c r="AC665" s="273"/>
      <c r="AD665" s="273"/>
      <c r="AE665" s="274"/>
      <c r="AF665" s="274"/>
      <c r="AG665" s="274"/>
      <c r="AH665" s="274"/>
      <c r="AI665" s="274"/>
      <c r="AJ665" s="274"/>
      <c r="AK665" s="275"/>
      <c r="AL665" s="275"/>
      <c r="AM665" s="275"/>
      <c r="AN665" s="275"/>
      <c r="AO665" s="275"/>
      <c r="AP665" s="275"/>
      <c r="AQ665" s="276"/>
      <c r="AR665" s="276"/>
      <c r="AS665" s="276"/>
      <c r="AT665" s="276"/>
      <c r="AU665" s="276"/>
      <c r="AV665" s="276"/>
      <c r="AW665" s="277"/>
      <c r="AX665" s="277"/>
      <c r="AY665" s="277"/>
      <c r="AZ665" s="277"/>
      <c r="BA665" s="277"/>
      <c r="BB665" s="277"/>
      <c r="BC665" s="278"/>
      <c r="BD665" s="278"/>
      <c r="BE665" s="278"/>
      <c r="BF665" s="278"/>
      <c r="BG665" s="278"/>
      <c r="BH665" s="278"/>
      <c r="BI665" s="279"/>
      <c r="BJ665" s="279"/>
      <c r="BK665" s="279"/>
      <c r="BL665" s="279"/>
      <c r="BM665" s="279"/>
      <c r="BN665" s="279"/>
      <c r="BO665" s="280"/>
      <c r="BP665" s="280"/>
      <c r="BQ665" s="280"/>
      <c r="BR665" s="280"/>
      <c r="BS665" s="280"/>
      <c r="BT665" s="280"/>
      <c r="BU665" s="281"/>
      <c r="BV665" s="281"/>
      <c r="BW665" s="281"/>
      <c r="BX665" s="281"/>
      <c r="BY665" s="281"/>
      <c r="BZ665" s="281"/>
      <c r="CA665" s="282"/>
      <c r="CB665" s="282"/>
      <c r="CC665" s="282"/>
      <c r="CD665" s="282"/>
      <c r="CE665" s="282"/>
      <c r="CF665" s="282"/>
      <c r="CG665" s="283"/>
      <c r="CH665" s="283"/>
      <c r="CI665" s="283"/>
      <c r="CJ665" s="283"/>
      <c r="CK665" s="283"/>
      <c r="CL665" s="283"/>
      <c r="CM665" s="284"/>
      <c r="CN665" s="284"/>
      <c r="CO665" s="284"/>
      <c r="CP665" s="284"/>
      <c r="CQ665" s="284"/>
      <c r="CR665" s="284"/>
      <c r="CS665" s="283"/>
      <c r="CT665" s="283"/>
      <c r="CU665" s="283"/>
      <c r="CV665" s="283"/>
      <c r="CW665" s="283"/>
      <c r="CX665" s="283"/>
      <c r="CY665" s="273"/>
      <c r="CZ665" s="285"/>
      <c r="DA665" s="286"/>
      <c r="DB665" s="287"/>
    </row>
    <row r="666" ht="15.75" customHeight="1">
      <c r="A666" s="304"/>
      <c r="B666" s="265"/>
      <c r="C666" s="266"/>
      <c r="D666" s="266"/>
      <c r="E666" s="266"/>
      <c r="F666" s="267"/>
      <c r="G666" s="267"/>
      <c r="H666" s="267"/>
      <c r="I666" s="267"/>
      <c r="J666" s="267"/>
      <c r="K666" s="267"/>
      <c r="L666" s="267"/>
      <c r="M666" s="269"/>
      <c r="N666" s="269"/>
      <c r="O666" s="269"/>
      <c r="P666" s="269"/>
      <c r="Q666" s="269"/>
      <c r="R666" s="269"/>
      <c r="S666" s="271"/>
      <c r="T666" s="271"/>
      <c r="U666" s="271"/>
      <c r="V666" s="271"/>
      <c r="W666" s="271"/>
      <c r="X666" s="271"/>
      <c r="Y666" s="273"/>
      <c r="Z666" s="273"/>
      <c r="AA666" s="273"/>
      <c r="AB666" s="273"/>
      <c r="AC666" s="273"/>
      <c r="AD666" s="273"/>
      <c r="AE666" s="274"/>
      <c r="AF666" s="274"/>
      <c r="AG666" s="274"/>
      <c r="AH666" s="274"/>
      <c r="AI666" s="274"/>
      <c r="AJ666" s="274"/>
      <c r="AK666" s="275"/>
      <c r="AL666" s="275"/>
      <c r="AM666" s="275"/>
      <c r="AN666" s="275"/>
      <c r="AO666" s="275"/>
      <c r="AP666" s="275"/>
      <c r="AQ666" s="276"/>
      <c r="AR666" s="276"/>
      <c r="AS666" s="276"/>
      <c r="AT666" s="276"/>
      <c r="AU666" s="276"/>
      <c r="AV666" s="276"/>
      <c r="AW666" s="277"/>
      <c r="AX666" s="277"/>
      <c r="AY666" s="277"/>
      <c r="AZ666" s="277"/>
      <c r="BA666" s="277"/>
      <c r="BB666" s="277"/>
      <c r="BC666" s="278"/>
      <c r="BD666" s="278"/>
      <c r="BE666" s="278"/>
      <c r="BF666" s="278"/>
      <c r="BG666" s="278"/>
      <c r="BH666" s="278"/>
      <c r="BI666" s="279"/>
      <c r="BJ666" s="279"/>
      <c r="BK666" s="279"/>
      <c r="BL666" s="279"/>
      <c r="BM666" s="279"/>
      <c r="BN666" s="279"/>
      <c r="BO666" s="280"/>
      <c r="BP666" s="280"/>
      <c r="BQ666" s="280"/>
      <c r="BR666" s="280"/>
      <c r="BS666" s="280"/>
      <c r="BT666" s="280"/>
      <c r="BU666" s="281"/>
      <c r="BV666" s="281"/>
      <c r="BW666" s="281"/>
      <c r="BX666" s="281"/>
      <c r="BY666" s="281"/>
      <c r="BZ666" s="281"/>
      <c r="CA666" s="282"/>
      <c r="CB666" s="282"/>
      <c r="CC666" s="282"/>
      <c r="CD666" s="282"/>
      <c r="CE666" s="282"/>
      <c r="CF666" s="282"/>
      <c r="CG666" s="283"/>
      <c r="CH666" s="283"/>
      <c r="CI666" s="283"/>
      <c r="CJ666" s="283"/>
      <c r="CK666" s="283"/>
      <c r="CL666" s="283"/>
      <c r="CM666" s="284"/>
      <c r="CN666" s="284"/>
      <c r="CO666" s="284"/>
      <c r="CP666" s="284"/>
      <c r="CQ666" s="284"/>
      <c r="CR666" s="284"/>
      <c r="CS666" s="283"/>
      <c r="CT666" s="283"/>
      <c r="CU666" s="283"/>
      <c r="CV666" s="283"/>
      <c r="CW666" s="283"/>
      <c r="CX666" s="283"/>
      <c r="CY666" s="273"/>
      <c r="CZ666" s="285"/>
      <c r="DA666" s="286"/>
      <c r="DB666" s="287"/>
    </row>
    <row r="667" ht="15.75" customHeight="1">
      <c r="A667" s="304"/>
      <c r="B667" s="265"/>
      <c r="C667" s="266"/>
      <c r="D667" s="266"/>
      <c r="E667" s="266"/>
      <c r="F667" s="267"/>
      <c r="G667" s="267"/>
      <c r="H667" s="267"/>
      <c r="I667" s="267"/>
      <c r="J667" s="267"/>
      <c r="K667" s="267"/>
      <c r="L667" s="267"/>
      <c r="M667" s="269"/>
      <c r="N667" s="269"/>
      <c r="O667" s="269"/>
      <c r="P667" s="269"/>
      <c r="Q667" s="269"/>
      <c r="R667" s="269"/>
      <c r="S667" s="271"/>
      <c r="T667" s="271"/>
      <c r="U667" s="271"/>
      <c r="V667" s="271"/>
      <c r="W667" s="271"/>
      <c r="X667" s="271"/>
      <c r="Y667" s="273"/>
      <c r="Z667" s="273"/>
      <c r="AA667" s="273"/>
      <c r="AB667" s="273"/>
      <c r="AC667" s="273"/>
      <c r="AD667" s="273"/>
      <c r="AE667" s="274"/>
      <c r="AF667" s="274"/>
      <c r="AG667" s="274"/>
      <c r="AH667" s="274"/>
      <c r="AI667" s="274"/>
      <c r="AJ667" s="274"/>
      <c r="AK667" s="275"/>
      <c r="AL667" s="275"/>
      <c r="AM667" s="275"/>
      <c r="AN667" s="275"/>
      <c r="AO667" s="275"/>
      <c r="AP667" s="275"/>
      <c r="AQ667" s="276"/>
      <c r="AR667" s="276"/>
      <c r="AS667" s="276"/>
      <c r="AT667" s="276"/>
      <c r="AU667" s="276"/>
      <c r="AV667" s="276"/>
      <c r="AW667" s="277"/>
      <c r="AX667" s="277"/>
      <c r="AY667" s="277"/>
      <c r="AZ667" s="277"/>
      <c r="BA667" s="277"/>
      <c r="BB667" s="277"/>
      <c r="BC667" s="278"/>
      <c r="BD667" s="278"/>
      <c r="BE667" s="278"/>
      <c r="BF667" s="278"/>
      <c r="BG667" s="278"/>
      <c r="BH667" s="278"/>
      <c r="BI667" s="279"/>
      <c r="BJ667" s="279"/>
      <c r="BK667" s="279"/>
      <c r="BL667" s="279"/>
      <c r="BM667" s="279"/>
      <c r="BN667" s="279"/>
      <c r="BO667" s="280"/>
      <c r="BP667" s="280"/>
      <c r="BQ667" s="280"/>
      <c r="BR667" s="280"/>
      <c r="BS667" s="280"/>
      <c r="BT667" s="280"/>
      <c r="BU667" s="281"/>
      <c r="BV667" s="281"/>
      <c r="BW667" s="281"/>
      <c r="BX667" s="281"/>
      <c r="BY667" s="281"/>
      <c r="BZ667" s="281"/>
      <c r="CA667" s="282"/>
      <c r="CB667" s="282"/>
      <c r="CC667" s="282"/>
      <c r="CD667" s="282"/>
      <c r="CE667" s="282"/>
      <c r="CF667" s="282"/>
      <c r="CG667" s="283"/>
      <c r="CH667" s="283"/>
      <c r="CI667" s="283"/>
      <c r="CJ667" s="283"/>
      <c r="CK667" s="283"/>
      <c r="CL667" s="283"/>
      <c r="CM667" s="284"/>
      <c r="CN667" s="284"/>
      <c r="CO667" s="284"/>
      <c r="CP667" s="284"/>
      <c r="CQ667" s="284"/>
      <c r="CR667" s="284"/>
      <c r="CS667" s="283"/>
      <c r="CT667" s="283"/>
      <c r="CU667" s="283"/>
      <c r="CV667" s="283"/>
      <c r="CW667" s="283"/>
      <c r="CX667" s="283"/>
      <c r="CY667" s="273"/>
      <c r="CZ667" s="285"/>
      <c r="DA667" s="286"/>
      <c r="DB667" s="287"/>
    </row>
    <row r="668" ht="15.75" customHeight="1">
      <c r="A668" s="304"/>
      <c r="B668" s="265"/>
      <c r="C668" s="266"/>
      <c r="D668" s="266"/>
      <c r="E668" s="266"/>
      <c r="F668" s="267"/>
      <c r="G668" s="267"/>
      <c r="H668" s="267"/>
      <c r="I668" s="267"/>
      <c r="J668" s="267"/>
      <c r="K668" s="267"/>
      <c r="L668" s="267"/>
      <c r="M668" s="269"/>
      <c r="N668" s="269"/>
      <c r="O668" s="269"/>
      <c r="P668" s="269"/>
      <c r="Q668" s="269"/>
      <c r="R668" s="269"/>
      <c r="S668" s="271"/>
      <c r="T668" s="271"/>
      <c r="U668" s="271"/>
      <c r="V668" s="271"/>
      <c r="W668" s="271"/>
      <c r="X668" s="271"/>
      <c r="Y668" s="273"/>
      <c r="Z668" s="273"/>
      <c r="AA668" s="273"/>
      <c r="AB668" s="273"/>
      <c r="AC668" s="273"/>
      <c r="AD668" s="273"/>
      <c r="AE668" s="274"/>
      <c r="AF668" s="274"/>
      <c r="AG668" s="274"/>
      <c r="AH668" s="274"/>
      <c r="AI668" s="274"/>
      <c r="AJ668" s="274"/>
      <c r="AK668" s="275"/>
      <c r="AL668" s="275"/>
      <c r="AM668" s="275"/>
      <c r="AN668" s="275"/>
      <c r="AO668" s="275"/>
      <c r="AP668" s="275"/>
      <c r="AQ668" s="276"/>
      <c r="AR668" s="276"/>
      <c r="AS668" s="276"/>
      <c r="AT668" s="276"/>
      <c r="AU668" s="276"/>
      <c r="AV668" s="276"/>
      <c r="AW668" s="277"/>
      <c r="AX668" s="277"/>
      <c r="AY668" s="277"/>
      <c r="AZ668" s="277"/>
      <c r="BA668" s="277"/>
      <c r="BB668" s="277"/>
      <c r="BC668" s="278"/>
      <c r="BD668" s="278"/>
      <c r="BE668" s="278"/>
      <c r="BF668" s="278"/>
      <c r="BG668" s="278"/>
      <c r="BH668" s="278"/>
      <c r="BI668" s="279"/>
      <c r="BJ668" s="279"/>
      <c r="BK668" s="279"/>
      <c r="BL668" s="279"/>
      <c r="BM668" s="279"/>
      <c r="BN668" s="279"/>
      <c r="BO668" s="280"/>
      <c r="BP668" s="280"/>
      <c r="BQ668" s="280"/>
      <c r="BR668" s="280"/>
      <c r="BS668" s="280"/>
      <c r="BT668" s="280"/>
      <c r="BU668" s="281"/>
      <c r="BV668" s="281"/>
      <c r="BW668" s="281"/>
      <c r="BX668" s="281"/>
      <c r="BY668" s="281"/>
      <c r="BZ668" s="281"/>
      <c r="CA668" s="282"/>
      <c r="CB668" s="282"/>
      <c r="CC668" s="282"/>
      <c r="CD668" s="282"/>
      <c r="CE668" s="282"/>
      <c r="CF668" s="282"/>
      <c r="CG668" s="283"/>
      <c r="CH668" s="283"/>
      <c r="CI668" s="283"/>
      <c r="CJ668" s="283"/>
      <c r="CK668" s="283"/>
      <c r="CL668" s="283"/>
      <c r="CM668" s="284"/>
      <c r="CN668" s="284"/>
      <c r="CO668" s="284"/>
      <c r="CP668" s="284"/>
      <c r="CQ668" s="284"/>
      <c r="CR668" s="284"/>
      <c r="CS668" s="283"/>
      <c r="CT668" s="283"/>
      <c r="CU668" s="283"/>
      <c r="CV668" s="283"/>
      <c r="CW668" s="283"/>
      <c r="CX668" s="283"/>
      <c r="CY668" s="273"/>
      <c r="CZ668" s="285"/>
      <c r="DA668" s="286"/>
      <c r="DB668" s="287"/>
    </row>
    <row r="669" ht="15.75" customHeight="1">
      <c r="A669" s="304"/>
      <c r="B669" s="265"/>
      <c r="C669" s="266"/>
      <c r="D669" s="266"/>
      <c r="E669" s="266"/>
      <c r="F669" s="267"/>
      <c r="G669" s="267"/>
      <c r="H669" s="267"/>
      <c r="I669" s="267"/>
      <c r="J669" s="267"/>
      <c r="K669" s="267"/>
      <c r="L669" s="267"/>
      <c r="M669" s="269"/>
      <c r="N669" s="269"/>
      <c r="O669" s="269"/>
      <c r="P669" s="269"/>
      <c r="Q669" s="269"/>
      <c r="R669" s="269"/>
      <c r="S669" s="271"/>
      <c r="T669" s="271"/>
      <c r="U669" s="271"/>
      <c r="V669" s="271"/>
      <c r="W669" s="271"/>
      <c r="X669" s="271"/>
      <c r="Y669" s="273"/>
      <c r="Z669" s="273"/>
      <c r="AA669" s="273"/>
      <c r="AB669" s="273"/>
      <c r="AC669" s="273"/>
      <c r="AD669" s="273"/>
      <c r="AE669" s="274"/>
      <c r="AF669" s="274"/>
      <c r="AG669" s="274"/>
      <c r="AH669" s="274"/>
      <c r="AI669" s="274"/>
      <c r="AJ669" s="274"/>
      <c r="AK669" s="275"/>
      <c r="AL669" s="275"/>
      <c r="AM669" s="275"/>
      <c r="AN669" s="275"/>
      <c r="AO669" s="275"/>
      <c r="AP669" s="275"/>
      <c r="AQ669" s="276"/>
      <c r="AR669" s="276"/>
      <c r="AS669" s="276"/>
      <c r="AT669" s="276"/>
      <c r="AU669" s="276"/>
      <c r="AV669" s="276"/>
      <c r="AW669" s="277"/>
      <c r="AX669" s="277"/>
      <c r="AY669" s="277"/>
      <c r="AZ669" s="277"/>
      <c r="BA669" s="277"/>
      <c r="BB669" s="277"/>
      <c r="BC669" s="278"/>
      <c r="BD669" s="278"/>
      <c r="BE669" s="278"/>
      <c r="BF669" s="278"/>
      <c r="BG669" s="278"/>
      <c r="BH669" s="278"/>
      <c r="BI669" s="279"/>
      <c r="BJ669" s="279"/>
      <c r="BK669" s="279"/>
      <c r="BL669" s="279"/>
      <c r="BM669" s="279"/>
      <c r="BN669" s="279"/>
      <c r="BO669" s="280"/>
      <c r="BP669" s="280"/>
      <c r="BQ669" s="280"/>
      <c r="BR669" s="280"/>
      <c r="BS669" s="280"/>
      <c r="BT669" s="280"/>
      <c r="BU669" s="281"/>
      <c r="BV669" s="281"/>
      <c r="BW669" s="281"/>
      <c r="BX669" s="281"/>
      <c r="BY669" s="281"/>
      <c r="BZ669" s="281"/>
      <c r="CA669" s="282"/>
      <c r="CB669" s="282"/>
      <c r="CC669" s="282"/>
      <c r="CD669" s="282"/>
      <c r="CE669" s="282"/>
      <c r="CF669" s="282"/>
      <c r="CG669" s="283"/>
      <c r="CH669" s="283"/>
      <c r="CI669" s="283"/>
      <c r="CJ669" s="283"/>
      <c r="CK669" s="283"/>
      <c r="CL669" s="283"/>
      <c r="CM669" s="284"/>
      <c r="CN669" s="284"/>
      <c r="CO669" s="284"/>
      <c r="CP669" s="284"/>
      <c r="CQ669" s="284"/>
      <c r="CR669" s="284"/>
      <c r="CS669" s="283"/>
      <c r="CT669" s="283"/>
      <c r="CU669" s="283"/>
      <c r="CV669" s="283"/>
      <c r="CW669" s="283"/>
      <c r="CX669" s="283"/>
      <c r="CY669" s="273"/>
      <c r="CZ669" s="285"/>
      <c r="DA669" s="286"/>
      <c r="DB669" s="287"/>
    </row>
    <row r="670" ht="15.75" customHeight="1">
      <c r="A670" s="304"/>
      <c r="B670" s="265"/>
      <c r="C670" s="266"/>
      <c r="D670" s="266"/>
      <c r="E670" s="266"/>
      <c r="F670" s="267"/>
      <c r="G670" s="267"/>
      <c r="H670" s="267"/>
      <c r="I670" s="267"/>
      <c r="J670" s="267"/>
      <c r="K670" s="267"/>
      <c r="L670" s="267"/>
      <c r="M670" s="269"/>
      <c r="N670" s="269"/>
      <c r="O670" s="269"/>
      <c r="P670" s="269"/>
      <c r="Q670" s="269"/>
      <c r="R670" s="269"/>
      <c r="S670" s="271"/>
      <c r="T670" s="271"/>
      <c r="U670" s="271"/>
      <c r="V670" s="271"/>
      <c r="W670" s="271"/>
      <c r="X670" s="271"/>
      <c r="Y670" s="273"/>
      <c r="Z670" s="273"/>
      <c r="AA670" s="273"/>
      <c r="AB670" s="273"/>
      <c r="AC670" s="273"/>
      <c r="AD670" s="273"/>
      <c r="AE670" s="274"/>
      <c r="AF670" s="274"/>
      <c r="AG670" s="274"/>
      <c r="AH670" s="274"/>
      <c r="AI670" s="274"/>
      <c r="AJ670" s="274"/>
      <c r="AK670" s="275"/>
      <c r="AL670" s="275"/>
      <c r="AM670" s="275"/>
      <c r="AN670" s="275"/>
      <c r="AO670" s="275"/>
      <c r="AP670" s="275"/>
      <c r="AQ670" s="276"/>
      <c r="AR670" s="276"/>
      <c r="AS670" s="276"/>
      <c r="AT670" s="276"/>
      <c r="AU670" s="276"/>
      <c r="AV670" s="276"/>
      <c r="AW670" s="277"/>
      <c r="AX670" s="277"/>
      <c r="AY670" s="277"/>
      <c r="AZ670" s="277"/>
      <c r="BA670" s="277"/>
      <c r="BB670" s="277"/>
      <c r="BC670" s="278"/>
      <c r="BD670" s="278"/>
      <c r="BE670" s="278"/>
      <c r="BF670" s="278"/>
      <c r="BG670" s="278"/>
      <c r="BH670" s="278"/>
      <c r="BI670" s="279"/>
      <c r="BJ670" s="279"/>
      <c r="BK670" s="279"/>
      <c r="BL670" s="279"/>
      <c r="BM670" s="279"/>
      <c r="BN670" s="279"/>
      <c r="BO670" s="280"/>
      <c r="BP670" s="280"/>
      <c r="BQ670" s="280"/>
      <c r="BR670" s="280"/>
      <c r="BS670" s="280"/>
      <c r="BT670" s="280"/>
      <c r="BU670" s="281"/>
      <c r="BV670" s="281"/>
      <c r="BW670" s="281"/>
      <c r="BX670" s="281"/>
      <c r="BY670" s="281"/>
      <c r="BZ670" s="281"/>
      <c r="CA670" s="282"/>
      <c r="CB670" s="282"/>
      <c r="CC670" s="282"/>
      <c r="CD670" s="282"/>
      <c r="CE670" s="282"/>
      <c r="CF670" s="282"/>
      <c r="CG670" s="283"/>
      <c r="CH670" s="283"/>
      <c r="CI670" s="283"/>
      <c r="CJ670" s="283"/>
      <c r="CK670" s="283"/>
      <c r="CL670" s="283"/>
      <c r="CM670" s="284"/>
      <c r="CN670" s="284"/>
      <c r="CO670" s="284"/>
      <c r="CP670" s="284"/>
      <c r="CQ670" s="284"/>
      <c r="CR670" s="284"/>
      <c r="CS670" s="283"/>
      <c r="CT670" s="283"/>
      <c r="CU670" s="283"/>
      <c r="CV670" s="283"/>
      <c r="CW670" s="283"/>
      <c r="CX670" s="283"/>
      <c r="CY670" s="273"/>
      <c r="CZ670" s="285"/>
      <c r="DA670" s="286"/>
      <c r="DB670" s="287"/>
    </row>
    <row r="671" ht="15.75" customHeight="1">
      <c r="A671" s="304"/>
      <c r="B671" s="265"/>
      <c r="C671" s="266"/>
      <c r="D671" s="266"/>
      <c r="E671" s="266"/>
      <c r="F671" s="267"/>
      <c r="G671" s="267"/>
      <c r="H671" s="267"/>
      <c r="I671" s="267"/>
      <c r="J671" s="267"/>
      <c r="K671" s="267"/>
      <c r="L671" s="267"/>
      <c r="M671" s="269"/>
      <c r="N671" s="269"/>
      <c r="O671" s="269"/>
      <c r="P671" s="269"/>
      <c r="Q671" s="269"/>
      <c r="R671" s="269"/>
      <c r="S671" s="271"/>
      <c r="T671" s="271"/>
      <c r="U671" s="271"/>
      <c r="V671" s="271"/>
      <c r="W671" s="271"/>
      <c r="X671" s="271"/>
      <c r="Y671" s="273"/>
      <c r="Z671" s="273"/>
      <c r="AA671" s="273"/>
      <c r="AB671" s="273"/>
      <c r="AC671" s="273"/>
      <c r="AD671" s="273"/>
      <c r="AE671" s="274"/>
      <c r="AF671" s="274"/>
      <c r="AG671" s="274"/>
      <c r="AH671" s="274"/>
      <c r="AI671" s="274"/>
      <c r="AJ671" s="274"/>
      <c r="AK671" s="275"/>
      <c r="AL671" s="275"/>
      <c r="AM671" s="275"/>
      <c r="AN671" s="275"/>
      <c r="AO671" s="275"/>
      <c r="AP671" s="275"/>
      <c r="AQ671" s="276"/>
      <c r="AR671" s="276"/>
      <c r="AS671" s="276"/>
      <c r="AT671" s="276"/>
      <c r="AU671" s="276"/>
      <c r="AV671" s="276"/>
      <c r="AW671" s="277"/>
      <c r="AX671" s="277"/>
      <c r="AY671" s="277"/>
      <c r="AZ671" s="277"/>
      <c r="BA671" s="277"/>
      <c r="BB671" s="277"/>
      <c r="BC671" s="278"/>
      <c r="BD671" s="278"/>
      <c r="BE671" s="278"/>
      <c r="BF671" s="278"/>
      <c r="BG671" s="278"/>
      <c r="BH671" s="278"/>
      <c r="BI671" s="279"/>
      <c r="BJ671" s="279"/>
      <c r="BK671" s="279"/>
      <c r="BL671" s="279"/>
      <c r="BM671" s="279"/>
      <c r="BN671" s="279"/>
      <c r="BO671" s="280"/>
      <c r="BP671" s="280"/>
      <c r="BQ671" s="280"/>
      <c r="BR671" s="280"/>
      <c r="BS671" s="280"/>
      <c r="BT671" s="280"/>
      <c r="BU671" s="281"/>
      <c r="BV671" s="281"/>
      <c r="BW671" s="281"/>
      <c r="BX671" s="281"/>
      <c r="BY671" s="281"/>
      <c r="BZ671" s="281"/>
      <c r="CA671" s="282"/>
      <c r="CB671" s="282"/>
      <c r="CC671" s="282"/>
      <c r="CD671" s="282"/>
      <c r="CE671" s="282"/>
      <c r="CF671" s="282"/>
      <c r="CG671" s="283"/>
      <c r="CH671" s="283"/>
      <c r="CI671" s="283"/>
      <c r="CJ671" s="283"/>
      <c r="CK671" s="283"/>
      <c r="CL671" s="283"/>
      <c r="CM671" s="284"/>
      <c r="CN671" s="284"/>
      <c r="CO671" s="284"/>
      <c r="CP671" s="284"/>
      <c r="CQ671" s="284"/>
      <c r="CR671" s="284"/>
      <c r="CS671" s="283"/>
      <c r="CT671" s="283"/>
      <c r="CU671" s="283"/>
      <c r="CV671" s="283"/>
      <c r="CW671" s="283"/>
      <c r="CX671" s="283"/>
      <c r="CY671" s="273"/>
      <c r="CZ671" s="285"/>
      <c r="DA671" s="286"/>
      <c r="DB671" s="287"/>
    </row>
    <row r="672" ht="15.75" customHeight="1">
      <c r="A672" s="304"/>
      <c r="B672" s="265"/>
      <c r="C672" s="266"/>
      <c r="D672" s="266"/>
      <c r="E672" s="266"/>
      <c r="F672" s="267"/>
      <c r="G672" s="267"/>
      <c r="H672" s="267"/>
      <c r="I672" s="267"/>
      <c r="J672" s="267"/>
      <c r="K672" s="267"/>
      <c r="L672" s="267"/>
      <c r="M672" s="269"/>
      <c r="N672" s="269"/>
      <c r="O672" s="269"/>
      <c r="P672" s="269"/>
      <c r="Q672" s="269"/>
      <c r="R672" s="269"/>
      <c r="S672" s="271"/>
      <c r="T672" s="271"/>
      <c r="U672" s="271"/>
      <c r="V672" s="271"/>
      <c r="W672" s="271"/>
      <c r="X672" s="271"/>
      <c r="Y672" s="273"/>
      <c r="Z672" s="273"/>
      <c r="AA672" s="273"/>
      <c r="AB672" s="273"/>
      <c r="AC672" s="273"/>
      <c r="AD672" s="273"/>
      <c r="AE672" s="274"/>
      <c r="AF672" s="274"/>
      <c r="AG672" s="274"/>
      <c r="AH672" s="274"/>
      <c r="AI672" s="274"/>
      <c r="AJ672" s="274"/>
      <c r="AK672" s="275"/>
      <c r="AL672" s="275"/>
      <c r="AM672" s="275"/>
      <c r="AN672" s="275"/>
      <c r="AO672" s="275"/>
      <c r="AP672" s="275"/>
      <c r="AQ672" s="276"/>
      <c r="AR672" s="276"/>
      <c r="AS672" s="276"/>
      <c r="AT672" s="276"/>
      <c r="AU672" s="276"/>
      <c r="AV672" s="276"/>
      <c r="AW672" s="277"/>
      <c r="AX672" s="277"/>
      <c r="AY672" s="277"/>
      <c r="AZ672" s="277"/>
      <c r="BA672" s="277"/>
      <c r="BB672" s="277"/>
      <c r="BC672" s="278"/>
      <c r="BD672" s="278"/>
      <c r="BE672" s="278"/>
      <c r="BF672" s="278"/>
      <c r="BG672" s="278"/>
      <c r="BH672" s="278"/>
      <c r="BI672" s="279"/>
      <c r="BJ672" s="279"/>
      <c r="BK672" s="279"/>
      <c r="BL672" s="279"/>
      <c r="BM672" s="279"/>
      <c r="BN672" s="279"/>
      <c r="BO672" s="280"/>
      <c r="BP672" s="280"/>
      <c r="BQ672" s="280"/>
      <c r="BR672" s="280"/>
      <c r="BS672" s="280"/>
      <c r="BT672" s="280"/>
      <c r="BU672" s="281"/>
      <c r="BV672" s="281"/>
      <c r="BW672" s="281"/>
      <c r="BX672" s="281"/>
      <c r="BY672" s="281"/>
      <c r="BZ672" s="281"/>
      <c r="CA672" s="282"/>
      <c r="CB672" s="282"/>
      <c r="CC672" s="282"/>
      <c r="CD672" s="282"/>
      <c r="CE672" s="282"/>
      <c r="CF672" s="282"/>
      <c r="CG672" s="283"/>
      <c r="CH672" s="283"/>
      <c r="CI672" s="283"/>
      <c r="CJ672" s="283"/>
      <c r="CK672" s="283"/>
      <c r="CL672" s="283"/>
      <c r="CM672" s="284"/>
      <c r="CN672" s="284"/>
      <c r="CO672" s="284"/>
      <c r="CP672" s="284"/>
      <c r="CQ672" s="284"/>
      <c r="CR672" s="284"/>
      <c r="CS672" s="283"/>
      <c r="CT672" s="283"/>
      <c r="CU672" s="283"/>
      <c r="CV672" s="283"/>
      <c r="CW672" s="283"/>
      <c r="CX672" s="283"/>
      <c r="CY672" s="273"/>
      <c r="CZ672" s="285"/>
      <c r="DA672" s="286"/>
      <c r="DB672" s="287"/>
    </row>
    <row r="673" ht="15.75" customHeight="1">
      <c r="A673" s="304"/>
      <c r="B673" s="265"/>
      <c r="C673" s="266"/>
      <c r="D673" s="266"/>
      <c r="E673" s="266"/>
      <c r="F673" s="267"/>
      <c r="G673" s="267"/>
      <c r="H673" s="267"/>
      <c r="I673" s="267"/>
      <c r="J673" s="267"/>
      <c r="K673" s="267"/>
      <c r="L673" s="267"/>
      <c r="M673" s="269"/>
      <c r="N673" s="269"/>
      <c r="O673" s="269"/>
      <c r="P673" s="269"/>
      <c r="Q673" s="269"/>
      <c r="R673" s="269"/>
      <c r="S673" s="271"/>
      <c r="T673" s="271"/>
      <c r="U673" s="271"/>
      <c r="V673" s="271"/>
      <c r="W673" s="271"/>
      <c r="X673" s="271"/>
      <c r="Y673" s="273"/>
      <c r="Z673" s="273"/>
      <c r="AA673" s="273"/>
      <c r="AB673" s="273"/>
      <c r="AC673" s="273"/>
      <c r="AD673" s="273"/>
      <c r="AE673" s="274"/>
      <c r="AF673" s="274"/>
      <c r="AG673" s="274"/>
      <c r="AH673" s="274"/>
      <c r="AI673" s="274"/>
      <c r="AJ673" s="274"/>
      <c r="AK673" s="275"/>
      <c r="AL673" s="275"/>
      <c r="AM673" s="275"/>
      <c r="AN673" s="275"/>
      <c r="AO673" s="275"/>
      <c r="AP673" s="275"/>
      <c r="AQ673" s="276"/>
      <c r="AR673" s="276"/>
      <c r="AS673" s="276"/>
      <c r="AT673" s="276"/>
      <c r="AU673" s="276"/>
      <c r="AV673" s="276"/>
      <c r="AW673" s="277"/>
      <c r="AX673" s="277"/>
      <c r="AY673" s="277"/>
      <c r="AZ673" s="277"/>
      <c r="BA673" s="277"/>
      <c r="BB673" s="277"/>
      <c r="BC673" s="278"/>
      <c r="BD673" s="278"/>
      <c r="BE673" s="278"/>
      <c r="BF673" s="278"/>
      <c r="BG673" s="278"/>
      <c r="BH673" s="278"/>
      <c r="BI673" s="279"/>
      <c r="BJ673" s="279"/>
      <c r="BK673" s="279"/>
      <c r="BL673" s="279"/>
      <c r="BM673" s="279"/>
      <c r="BN673" s="279"/>
      <c r="BO673" s="280"/>
      <c r="BP673" s="280"/>
      <c r="BQ673" s="280"/>
      <c r="BR673" s="280"/>
      <c r="BS673" s="280"/>
      <c r="BT673" s="280"/>
      <c r="BU673" s="281"/>
      <c r="BV673" s="281"/>
      <c r="BW673" s="281"/>
      <c r="BX673" s="281"/>
      <c r="BY673" s="281"/>
      <c r="BZ673" s="281"/>
      <c r="CA673" s="282"/>
      <c r="CB673" s="282"/>
      <c r="CC673" s="282"/>
      <c r="CD673" s="282"/>
      <c r="CE673" s="282"/>
      <c r="CF673" s="282"/>
      <c r="CG673" s="283"/>
      <c r="CH673" s="283"/>
      <c r="CI673" s="283"/>
      <c r="CJ673" s="283"/>
      <c r="CK673" s="283"/>
      <c r="CL673" s="283"/>
      <c r="CM673" s="284"/>
      <c r="CN673" s="284"/>
      <c r="CO673" s="284"/>
      <c r="CP673" s="284"/>
      <c r="CQ673" s="284"/>
      <c r="CR673" s="284"/>
      <c r="CS673" s="283"/>
      <c r="CT673" s="283"/>
      <c r="CU673" s="283"/>
      <c r="CV673" s="283"/>
      <c r="CW673" s="283"/>
      <c r="CX673" s="283"/>
      <c r="CY673" s="273"/>
      <c r="CZ673" s="285"/>
      <c r="DA673" s="286"/>
      <c r="DB673" s="287"/>
    </row>
    <row r="674" ht="15.75" customHeight="1">
      <c r="A674" s="304"/>
      <c r="B674" s="265"/>
      <c r="C674" s="266"/>
      <c r="D674" s="266"/>
      <c r="E674" s="266"/>
      <c r="F674" s="267"/>
      <c r="G674" s="267"/>
      <c r="H674" s="267"/>
      <c r="I674" s="267"/>
      <c r="J674" s="267"/>
      <c r="K674" s="267"/>
      <c r="L674" s="267"/>
      <c r="M674" s="269"/>
      <c r="N674" s="269"/>
      <c r="O674" s="269"/>
      <c r="P674" s="269"/>
      <c r="Q674" s="269"/>
      <c r="R674" s="269"/>
      <c r="S674" s="271"/>
      <c r="T674" s="271"/>
      <c r="U674" s="271"/>
      <c r="V674" s="271"/>
      <c r="W674" s="271"/>
      <c r="X674" s="271"/>
      <c r="Y674" s="273"/>
      <c r="Z674" s="273"/>
      <c r="AA674" s="273"/>
      <c r="AB674" s="273"/>
      <c r="AC674" s="273"/>
      <c r="AD674" s="273"/>
      <c r="AE674" s="274"/>
      <c r="AF674" s="274"/>
      <c r="AG674" s="274"/>
      <c r="AH674" s="274"/>
      <c r="AI674" s="274"/>
      <c r="AJ674" s="274"/>
      <c r="AK674" s="275"/>
      <c r="AL674" s="275"/>
      <c r="AM674" s="275"/>
      <c r="AN674" s="275"/>
      <c r="AO674" s="275"/>
      <c r="AP674" s="275"/>
      <c r="AQ674" s="276"/>
      <c r="AR674" s="276"/>
      <c r="AS674" s="276"/>
      <c r="AT674" s="276"/>
      <c r="AU674" s="276"/>
      <c r="AV674" s="276"/>
      <c r="AW674" s="277"/>
      <c r="AX674" s="277"/>
      <c r="AY674" s="277"/>
      <c r="AZ674" s="277"/>
      <c r="BA674" s="277"/>
      <c r="BB674" s="277"/>
      <c r="BC674" s="278"/>
      <c r="BD674" s="278"/>
      <c r="BE674" s="278"/>
      <c r="BF674" s="278"/>
      <c r="BG674" s="278"/>
      <c r="BH674" s="278"/>
      <c r="BI674" s="279"/>
      <c r="BJ674" s="279"/>
      <c r="BK674" s="279"/>
      <c r="BL674" s="279"/>
      <c r="BM674" s="279"/>
      <c r="BN674" s="279"/>
      <c r="BO674" s="280"/>
      <c r="BP674" s="280"/>
      <c r="BQ674" s="280"/>
      <c r="BR674" s="280"/>
      <c r="BS674" s="280"/>
      <c r="BT674" s="280"/>
      <c r="BU674" s="281"/>
      <c r="BV674" s="281"/>
      <c r="BW674" s="281"/>
      <c r="BX674" s="281"/>
      <c r="BY674" s="281"/>
      <c r="BZ674" s="281"/>
      <c r="CA674" s="282"/>
      <c r="CB674" s="282"/>
      <c r="CC674" s="282"/>
      <c r="CD674" s="282"/>
      <c r="CE674" s="282"/>
      <c r="CF674" s="282"/>
      <c r="CG674" s="283"/>
      <c r="CH674" s="283"/>
      <c r="CI674" s="283"/>
      <c r="CJ674" s="283"/>
      <c r="CK674" s="283"/>
      <c r="CL674" s="283"/>
      <c r="CM674" s="284"/>
      <c r="CN674" s="284"/>
      <c r="CO674" s="284"/>
      <c r="CP674" s="284"/>
      <c r="CQ674" s="284"/>
      <c r="CR674" s="284"/>
      <c r="CS674" s="283"/>
      <c r="CT674" s="283"/>
      <c r="CU674" s="283"/>
      <c r="CV674" s="283"/>
      <c r="CW674" s="283"/>
      <c r="CX674" s="283"/>
      <c r="CY674" s="273"/>
      <c r="CZ674" s="285"/>
      <c r="DA674" s="286"/>
      <c r="DB674" s="287"/>
    </row>
    <row r="675" ht="15.75" customHeight="1">
      <c r="A675" s="304"/>
      <c r="B675" s="265"/>
      <c r="C675" s="266"/>
      <c r="D675" s="266"/>
      <c r="E675" s="266"/>
      <c r="F675" s="267"/>
      <c r="G675" s="267"/>
      <c r="H675" s="267"/>
      <c r="I675" s="267"/>
      <c r="J675" s="267"/>
      <c r="K675" s="267"/>
      <c r="L675" s="267"/>
      <c r="M675" s="269"/>
      <c r="N675" s="269"/>
      <c r="O675" s="269"/>
      <c r="P675" s="269"/>
      <c r="Q675" s="269"/>
      <c r="R675" s="269"/>
      <c r="S675" s="271"/>
      <c r="T675" s="271"/>
      <c r="U675" s="271"/>
      <c r="V675" s="271"/>
      <c r="W675" s="271"/>
      <c r="X675" s="271"/>
      <c r="Y675" s="273"/>
      <c r="Z675" s="273"/>
      <c r="AA675" s="273"/>
      <c r="AB675" s="273"/>
      <c r="AC675" s="273"/>
      <c r="AD675" s="273"/>
      <c r="AE675" s="274"/>
      <c r="AF675" s="274"/>
      <c r="AG675" s="274"/>
      <c r="AH675" s="274"/>
      <c r="AI675" s="274"/>
      <c r="AJ675" s="274"/>
      <c r="AK675" s="275"/>
      <c r="AL675" s="275"/>
      <c r="AM675" s="275"/>
      <c r="AN675" s="275"/>
      <c r="AO675" s="275"/>
      <c r="AP675" s="275"/>
      <c r="AQ675" s="276"/>
      <c r="AR675" s="276"/>
      <c r="AS675" s="276"/>
      <c r="AT675" s="276"/>
      <c r="AU675" s="276"/>
      <c r="AV675" s="276"/>
      <c r="AW675" s="277"/>
      <c r="AX675" s="277"/>
      <c r="AY675" s="277"/>
      <c r="AZ675" s="277"/>
      <c r="BA675" s="277"/>
      <c r="BB675" s="277"/>
      <c r="BC675" s="278"/>
      <c r="BD675" s="278"/>
      <c r="BE675" s="278"/>
      <c r="BF675" s="278"/>
      <c r="BG675" s="278"/>
      <c r="BH675" s="278"/>
      <c r="BI675" s="279"/>
      <c r="BJ675" s="279"/>
      <c r="BK675" s="279"/>
      <c r="BL675" s="279"/>
      <c r="BM675" s="279"/>
      <c r="BN675" s="279"/>
      <c r="BO675" s="280"/>
      <c r="BP675" s="280"/>
      <c r="BQ675" s="280"/>
      <c r="BR675" s="280"/>
      <c r="BS675" s="280"/>
      <c r="BT675" s="280"/>
      <c r="BU675" s="281"/>
      <c r="BV675" s="281"/>
      <c r="BW675" s="281"/>
      <c r="BX675" s="281"/>
      <c r="BY675" s="281"/>
      <c r="BZ675" s="281"/>
      <c r="CA675" s="282"/>
      <c r="CB675" s="282"/>
      <c r="CC675" s="282"/>
      <c r="CD675" s="282"/>
      <c r="CE675" s="282"/>
      <c r="CF675" s="282"/>
      <c r="CG675" s="283"/>
      <c r="CH675" s="283"/>
      <c r="CI675" s="283"/>
      <c r="CJ675" s="283"/>
      <c r="CK675" s="283"/>
      <c r="CL675" s="283"/>
      <c r="CM675" s="284"/>
      <c r="CN675" s="284"/>
      <c r="CO675" s="284"/>
      <c r="CP675" s="284"/>
      <c r="CQ675" s="284"/>
      <c r="CR675" s="284"/>
      <c r="CS675" s="283"/>
      <c r="CT675" s="283"/>
      <c r="CU675" s="283"/>
      <c r="CV675" s="283"/>
      <c r="CW675" s="283"/>
      <c r="CX675" s="283"/>
      <c r="CY675" s="273"/>
      <c r="CZ675" s="285"/>
      <c r="DA675" s="286"/>
      <c r="DB675" s="287"/>
    </row>
    <row r="676" ht="15.75" customHeight="1">
      <c r="A676" s="304"/>
      <c r="B676" s="265"/>
      <c r="C676" s="266"/>
      <c r="D676" s="266"/>
      <c r="E676" s="266"/>
      <c r="F676" s="267"/>
      <c r="G676" s="267"/>
      <c r="H676" s="267"/>
      <c r="I676" s="267"/>
      <c r="J676" s="267"/>
      <c r="K676" s="267"/>
      <c r="L676" s="267"/>
      <c r="M676" s="269"/>
      <c r="N676" s="269"/>
      <c r="O676" s="269"/>
      <c r="P676" s="269"/>
      <c r="Q676" s="269"/>
      <c r="R676" s="269"/>
      <c r="S676" s="271"/>
      <c r="T676" s="271"/>
      <c r="U676" s="271"/>
      <c r="V676" s="271"/>
      <c r="W676" s="271"/>
      <c r="X676" s="271"/>
      <c r="Y676" s="273"/>
      <c r="Z676" s="273"/>
      <c r="AA676" s="273"/>
      <c r="AB676" s="273"/>
      <c r="AC676" s="273"/>
      <c r="AD676" s="273"/>
      <c r="AE676" s="274"/>
      <c r="AF676" s="274"/>
      <c r="AG676" s="274"/>
      <c r="AH676" s="274"/>
      <c r="AI676" s="274"/>
      <c r="AJ676" s="274"/>
      <c r="AK676" s="275"/>
      <c r="AL676" s="275"/>
      <c r="AM676" s="275"/>
      <c r="AN676" s="275"/>
      <c r="AO676" s="275"/>
      <c r="AP676" s="275"/>
      <c r="AQ676" s="276"/>
      <c r="AR676" s="276"/>
      <c r="AS676" s="276"/>
      <c r="AT676" s="276"/>
      <c r="AU676" s="276"/>
      <c r="AV676" s="276"/>
      <c r="AW676" s="277"/>
      <c r="AX676" s="277"/>
      <c r="AY676" s="277"/>
      <c r="AZ676" s="277"/>
      <c r="BA676" s="277"/>
      <c r="BB676" s="277"/>
      <c r="BC676" s="278"/>
      <c r="BD676" s="278"/>
      <c r="BE676" s="278"/>
      <c r="BF676" s="278"/>
      <c r="BG676" s="278"/>
      <c r="BH676" s="278"/>
      <c r="BI676" s="279"/>
      <c r="BJ676" s="279"/>
      <c r="BK676" s="279"/>
      <c r="BL676" s="279"/>
      <c r="BM676" s="279"/>
      <c r="BN676" s="279"/>
      <c r="BO676" s="280"/>
      <c r="BP676" s="280"/>
      <c r="BQ676" s="280"/>
      <c r="BR676" s="280"/>
      <c r="BS676" s="280"/>
      <c r="BT676" s="280"/>
      <c r="BU676" s="281"/>
      <c r="BV676" s="281"/>
      <c r="BW676" s="281"/>
      <c r="BX676" s="281"/>
      <c r="BY676" s="281"/>
      <c r="BZ676" s="281"/>
      <c r="CA676" s="282"/>
      <c r="CB676" s="282"/>
      <c r="CC676" s="282"/>
      <c r="CD676" s="282"/>
      <c r="CE676" s="282"/>
      <c r="CF676" s="282"/>
      <c r="CG676" s="283"/>
      <c r="CH676" s="283"/>
      <c r="CI676" s="283"/>
      <c r="CJ676" s="283"/>
      <c r="CK676" s="283"/>
      <c r="CL676" s="283"/>
      <c r="CM676" s="284"/>
      <c r="CN676" s="284"/>
      <c r="CO676" s="284"/>
      <c r="CP676" s="284"/>
      <c r="CQ676" s="284"/>
      <c r="CR676" s="284"/>
      <c r="CS676" s="283"/>
      <c r="CT676" s="283"/>
      <c r="CU676" s="283"/>
      <c r="CV676" s="283"/>
      <c r="CW676" s="283"/>
      <c r="CX676" s="283"/>
      <c r="CY676" s="273"/>
      <c r="CZ676" s="285"/>
      <c r="DA676" s="286"/>
      <c r="DB676" s="287"/>
    </row>
    <row r="677" ht="15.75" customHeight="1">
      <c r="A677" s="304"/>
      <c r="B677" s="265"/>
      <c r="C677" s="266"/>
      <c r="D677" s="266"/>
      <c r="E677" s="266"/>
      <c r="F677" s="267"/>
      <c r="G677" s="267"/>
      <c r="H677" s="267"/>
      <c r="I677" s="267"/>
      <c r="J677" s="267"/>
      <c r="K677" s="267"/>
      <c r="L677" s="267"/>
      <c r="M677" s="269"/>
      <c r="N677" s="269"/>
      <c r="O677" s="269"/>
      <c r="P677" s="269"/>
      <c r="Q677" s="269"/>
      <c r="R677" s="269"/>
      <c r="S677" s="271"/>
      <c r="T677" s="271"/>
      <c r="U677" s="271"/>
      <c r="V677" s="271"/>
      <c r="W677" s="271"/>
      <c r="X677" s="271"/>
      <c r="Y677" s="273"/>
      <c r="Z677" s="273"/>
      <c r="AA677" s="273"/>
      <c r="AB677" s="273"/>
      <c r="AC677" s="273"/>
      <c r="AD677" s="273"/>
      <c r="AE677" s="274"/>
      <c r="AF677" s="274"/>
      <c r="AG677" s="274"/>
      <c r="AH677" s="274"/>
      <c r="AI677" s="274"/>
      <c r="AJ677" s="274"/>
      <c r="AK677" s="275"/>
      <c r="AL677" s="275"/>
      <c r="AM677" s="275"/>
      <c r="AN677" s="275"/>
      <c r="AO677" s="275"/>
      <c r="AP677" s="275"/>
      <c r="AQ677" s="276"/>
      <c r="AR677" s="276"/>
      <c r="AS677" s="276"/>
      <c r="AT677" s="276"/>
      <c r="AU677" s="276"/>
      <c r="AV677" s="276"/>
      <c r="AW677" s="277"/>
      <c r="AX677" s="277"/>
      <c r="AY677" s="277"/>
      <c r="AZ677" s="277"/>
      <c r="BA677" s="277"/>
      <c r="BB677" s="277"/>
      <c r="BC677" s="278"/>
      <c r="BD677" s="278"/>
      <c r="BE677" s="278"/>
      <c r="BF677" s="278"/>
      <c r="BG677" s="278"/>
      <c r="BH677" s="278"/>
      <c r="BI677" s="279"/>
      <c r="BJ677" s="279"/>
      <c r="BK677" s="279"/>
      <c r="BL677" s="279"/>
      <c r="BM677" s="279"/>
      <c r="BN677" s="279"/>
      <c r="BO677" s="280"/>
      <c r="BP677" s="280"/>
      <c r="BQ677" s="280"/>
      <c r="BR677" s="280"/>
      <c r="BS677" s="280"/>
      <c r="BT677" s="280"/>
      <c r="BU677" s="281"/>
      <c r="BV677" s="281"/>
      <c r="BW677" s="281"/>
      <c r="BX677" s="281"/>
      <c r="BY677" s="281"/>
      <c r="BZ677" s="281"/>
      <c r="CA677" s="282"/>
      <c r="CB677" s="282"/>
      <c r="CC677" s="282"/>
      <c r="CD677" s="282"/>
      <c r="CE677" s="282"/>
      <c r="CF677" s="282"/>
      <c r="CG677" s="283"/>
      <c r="CH677" s="283"/>
      <c r="CI677" s="283"/>
      <c r="CJ677" s="283"/>
      <c r="CK677" s="283"/>
      <c r="CL677" s="283"/>
      <c r="CM677" s="284"/>
      <c r="CN677" s="284"/>
      <c r="CO677" s="284"/>
      <c r="CP677" s="284"/>
      <c r="CQ677" s="284"/>
      <c r="CR677" s="284"/>
      <c r="CS677" s="283"/>
      <c r="CT677" s="283"/>
      <c r="CU677" s="283"/>
      <c r="CV677" s="283"/>
      <c r="CW677" s="283"/>
      <c r="CX677" s="283"/>
      <c r="CY677" s="273"/>
      <c r="CZ677" s="285"/>
      <c r="DA677" s="286"/>
      <c r="DB677" s="287"/>
    </row>
    <row r="678" ht="15.75" customHeight="1">
      <c r="A678" s="304"/>
      <c r="B678" s="265"/>
      <c r="C678" s="266"/>
      <c r="D678" s="266"/>
      <c r="E678" s="266"/>
      <c r="F678" s="267"/>
      <c r="G678" s="267"/>
      <c r="H678" s="267"/>
      <c r="I678" s="267"/>
      <c r="J678" s="267"/>
      <c r="K678" s="267"/>
      <c r="L678" s="267"/>
      <c r="M678" s="269"/>
      <c r="N678" s="269"/>
      <c r="O678" s="269"/>
      <c r="P678" s="269"/>
      <c r="Q678" s="269"/>
      <c r="R678" s="269"/>
      <c r="S678" s="271"/>
      <c r="T678" s="271"/>
      <c r="U678" s="271"/>
      <c r="V678" s="271"/>
      <c r="W678" s="271"/>
      <c r="X678" s="271"/>
      <c r="Y678" s="273"/>
      <c r="Z678" s="273"/>
      <c r="AA678" s="273"/>
      <c r="AB678" s="273"/>
      <c r="AC678" s="273"/>
      <c r="AD678" s="273"/>
      <c r="AE678" s="274"/>
      <c r="AF678" s="274"/>
      <c r="AG678" s="274"/>
      <c r="AH678" s="274"/>
      <c r="AI678" s="274"/>
      <c r="AJ678" s="274"/>
      <c r="AK678" s="275"/>
      <c r="AL678" s="275"/>
      <c r="AM678" s="275"/>
      <c r="AN678" s="275"/>
      <c r="AO678" s="275"/>
      <c r="AP678" s="275"/>
      <c r="AQ678" s="276"/>
      <c r="AR678" s="276"/>
      <c r="AS678" s="276"/>
      <c r="AT678" s="276"/>
      <c r="AU678" s="276"/>
      <c r="AV678" s="276"/>
      <c r="AW678" s="277"/>
      <c r="AX678" s="277"/>
      <c r="AY678" s="277"/>
      <c r="AZ678" s="277"/>
      <c r="BA678" s="277"/>
      <c r="BB678" s="277"/>
      <c r="BC678" s="278"/>
      <c r="BD678" s="278"/>
      <c r="BE678" s="278"/>
      <c r="BF678" s="278"/>
      <c r="BG678" s="278"/>
      <c r="BH678" s="278"/>
      <c r="BI678" s="279"/>
      <c r="BJ678" s="279"/>
      <c r="BK678" s="279"/>
      <c r="BL678" s="279"/>
      <c r="BM678" s="279"/>
      <c r="BN678" s="279"/>
      <c r="BO678" s="280"/>
      <c r="BP678" s="280"/>
      <c r="BQ678" s="280"/>
      <c r="BR678" s="280"/>
      <c r="BS678" s="280"/>
      <c r="BT678" s="280"/>
      <c r="BU678" s="281"/>
      <c r="BV678" s="281"/>
      <c r="BW678" s="281"/>
      <c r="BX678" s="281"/>
      <c r="BY678" s="281"/>
      <c r="BZ678" s="281"/>
      <c r="CA678" s="282"/>
      <c r="CB678" s="282"/>
      <c r="CC678" s="282"/>
      <c r="CD678" s="282"/>
      <c r="CE678" s="282"/>
      <c r="CF678" s="282"/>
      <c r="CG678" s="283"/>
      <c r="CH678" s="283"/>
      <c r="CI678" s="283"/>
      <c r="CJ678" s="283"/>
      <c r="CK678" s="283"/>
      <c r="CL678" s="283"/>
      <c r="CM678" s="284"/>
      <c r="CN678" s="284"/>
      <c r="CO678" s="284"/>
      <c r="CP678" s="284"/>
      <c r="CQ678" s="284"/>
      <c r="CR678" s="284"/>
      <c r="CS678" s="283"/>
      <c r="CT678" s="283"/>
      <c r="CU678" s="283"/>
      <c r="CV678" s="283"/>
      <c r="CW678" s="283"/>
      <c r="CX678" s="283"/>
      <c r="CY678" s="273"/>
      <c r="CZ678" s="285"/>
      <c r="DA678" s="286"/>
      <c r="DB678" s="287"/>
    </row>
    <row r="679" ht="15.75" customHeight="1">
      <c r="A679" s="304"/>
      <c r="B679" s="265"/>
      <c r="C679" s="266"/>
      <c r="D679" s="266"/>
      <c r="E679" s="266"/>
      <c r="F679" s="267"/>
      <c r="G679" s="267"/>
      <c r="H679" s="267"/>
      <c r="I679" s="267"/>
      <c r="J679" s="267"/>
      <c r="K679" s="267"/>
      <c r="L679" s="267"/>
      <c r="M679" s="269"/>
      <c r="N679" s="269"/>
      <c r="O679" s="269"/>
      <c r="P679" s="269"/>
      <c r="Q679" s="269"/>
      <c r="R679" s="269"/>
      <c r="S679" s="271"/>
      <c r="T679" s="271"/>
      <c r="U679" s="271"/>
      <c r="V679" s="271"/>
      <c r="W679" s="271"/>
      <c r="X679" s="271"/>
      <c r="Y679" s="273"/>
      <c r="Z679" s="273"/>
      <c r="AA679" s="273"/>
      <c r="AB679" s="273"/>
      <c r="AC679" s="273"/>
      <c r="AD679" s="273"/>
      <c r="AE679" s="274"/>
      <c r="AF679" s="274"/>
      <c r="AG679" s="274"/>
      <c r="AH679" s="274"/>
      <c r="AI679" s="274"/>
      <c r="AJ679" s="274"/>
      <c r="AK679" s="275"/>
      <c r="AL679" s="275"/>
      <c r="AM679" s="275"/>
      <c r="AN679" s="275"/>
      <c r="AO679" s="275"/>
      <c r="AP679" s="275"/>
      <c r="AQ679" s="276"/>
      <c r="AR679" s="276"/>
      <c r="AS679" s="276"/>
      <c r="AT679" s="276"/>
      <c r="AU679" s="276"/>
      <c r="AV679" s="276"/>
      <c r="AW679" s="277"/>
      <c r="AX679" s="277"/>
      <c r="AY679" s="277"/>
      <c r="AZ679" s="277"/>
      <c r="BA679" s="277"/>
      <c r="BB679" s="277"/>
      <c r="BC679" s="278"/>
      <c r="BD679" s="278"/>
      <c r="BE679" s="278"/>
      <c r="BF679" s="278"/>
      <c r="BG679" s="278"/>
      <c r="BH679" s="278"/>
      <c r="BI679" s="279"/>
      <c r="BJ679" s="279"/>
      <c r="BK679" s="279"/>
      <c r="BL679" s="279"/>
      <c r="BM679" s="279"/>
      <c r="BN679" s="279"/>
      <c r="BO679" s="280"/>
      <c r="BP679" s="280"/>
      <c r="BQ679" s="280"/>
      <c r="BR679" s="280"/>
      <c r="BS679" s="280"/>
      <c r="BT679" s="280"/>
      <c r="BU679" s="281"/>
      <c r="BV679" s="281"/>
      <c r="BW679" s="281"/>
      <c r="BX679" s="281"/>
      <c r="BY679" s="281"/>
      <c r="BZ679" s="281"/>
      <c r="CA679" s="282"/>
      <c r="CB679" s="282"/>
      <c r="CC679" s="282"/>
      <c r="CD679" s="282"/>
      <c r="CE679" s="282"/>
      <c r="CF679" s="282"/>
      <c r="CG679" s="283"/>
      <c r="CH679" s="283"/>
      <c r="CI679" s="283"/>
      <c r="CJ679" s="283"/>
      <c r="CK679" s="283"/>
      <c r="CL679" s="283"/>
      <c r="CM679" s="284"/>
      <c r="CN679" s="284"/>
      <c r="CO679" s="284"/>
      <c r="CP679" s="284"/>
      <c r="CQ679" s="284"/>
      <c r="CR679" s="284"/>
      <c r="CS679" s="283"/>
      <c r="CT679" s="283"/>
      <c r="CU679" s="283"/>
      <c r="CV679" s="283"/>
      <c r="CW679" s="283"/>
      <c r="CX679" s="283"/>
      <c r="CY679" s="273"/>
      <c r="CZ679" s="285"/>
      <c r="DA679" s="286"/>
      <c r="DB679" s="287"/>
    </row>
    <row r="680" ht="15.75" customHeight="1">
      <c r="A680" s="304"/>
      <c r="B680" s="265"/>
      <c r="C680" s="266"/>
      <c r="D680" s="266"/>
      <c r="E680" s="266"/>
      <c r="F680" s="267"/>
      <c r="G680" s="267"/>
      <c r="H680" s="267"/>
      <c r="I680" s="267"/>
      <c r="J680" s="267"/>
      <c r="K680" s="267"/>
      <c r="L680" s="267"/>
      <c r="M680" s="269"/>
      <c r="N680" s="269"/>
      <c r="O680" s="269"/>
      <c r="P680" s="269"/>
      <c r="Q680" s="269"/>
      <c r="R680" s="269"/>
      <c r="S680" s="271"/>
      <c r="T680" s="271"/>
      <c r="U680" s="271"/>
      <c r="V680" s="271"/>
      <c r="W680" s="271"/>
      <c r="X680" s="271"/>
      <c r="Y680" s="273"/>
      <c r="Z680" s="273"/>
      <c r="AA680" s="273"/>
      <c r="AB680" s="273"/>
      <c r="AC680" s="273"/>
      <c r="AD680" s="273"/>
      <c r="AE680" s="274"/>
      <c r="AF680" s="274"/>
      <c r="AG680" s="274"/>
      <c r="AH680" s="274"/>
      <c r="AI680" s="274"/>
      <c r="AJ680" s="274"/>
      <c r="AK680" s="275"/>
      <c r="AL680" s="275"/>
      <c r="AM680" s="275"/>
      <c r="AN680" s="275"/>
      <c r="AO680" s="275"/>
      <c r="AP680" s="275"/>
      <c r="AQ680" s="276"/>
      <c r="AR680" s="276"/>
      <c r="AS680" s="276"/>
      <c r="AT680" s="276"/>
      <c r="AU680" s="276"/>
      <c r="AV680" s="276"/>
      <c r="AW680" s="277"/>
      <c r="AX680" s="277"/>
      <c r="AY680" s="277"/>
      <c r="AZ680" s="277"/>
      <c r="BA680" s="277"/>
      <c r="BB680" s="277"/>
      <c r="BC680" s="278"/>
      <c r="BD680" s="278"/>
      <c r="BE680" s="278"/>
      <c r="BF680" s="278"/>
      <c r="BG680" s="278"/>
      <c r="BH680" s="278"/>
      <c r="BI680" s="279"/>
      <c r="BJ680" s="279"/>
      <c r="BK680" s="279"/>
      <c r="BL680" s="279"/>
      <c r="BM680" s="279"/>
      <c r="BN680" s="279"/>
      <c r="BO680" s="280"/>
      <c r="BP680" s="280"/>
      <c r="BQ680" s="280"/>
      <c r="BR680" s="280"/>
      <c r="BS680" s="280"/>
      <c r="BT680" s="280"/>
      <c r="BU680" s="281"/>
      <c r="BV680" s="281"/>
      <c r="BW680" s="281"/>
      <c r="BX680" s="281"/>
      <c r="BY680" s="281"/>
      <c r="BZ680" s="281"/>
      <c r="CA680" s="282"/>
      <c r="CB680" s="282"/>
      <c r="CC680" s="282"/>
      <c r="CD680" s="282"/>
      <c r="CE680" s="282"/>
      <c r="CF680" s="282"/>
      <c r="CG680" s="283"/>
      <c r="CH680" s="283"/>
      <c r="CI680" s="283"/>
      <c r="CJ680" s="283"/>
      <c r="CK680" s="283"/>
      <c r="CL680" s="283"/>
      <c r="CM680" s="284"/>
      <c r="CN680" s="284"/>
      <c r="CO680" s="284"/>
      <c r="CP680" s="284"/>
      <c r="CQ680" s="284"/>
      <c r="CR680" s="284"/>
      <c r="CS680" s="283"/>
      <c r="CT680" s="283"/>
      <c r="CU680" s="283"/>
      <c r="CV680" s="283"/>
      <c r="CW680" s="283"/>
      <c r="CX680" s="283"/>
      <c r="CY680" s="273"/>
      <c r="CZ680" s="285"/>
      <c r="DA680" s="286"/>
      <c r="DB680" s="287"/>
    </row>
    <row r="681" ht="15.75" customHeight="1">
      <c r="A681" s="304"/>
      <c r="B681" s="265"/>
      <c r="C681" s="266"/>
      <c r="D681" s="266"/>
      <c r="E681" s="266"/>
      <c r="F681" s="267"/>
      <c r="G681" s="267"/>
      <c r="H681" s="267"/>
      <c r="I681" s="267"/>
      <c r="J681" s="267"/>
      <c r="K681" s="267"/>
      <c r="L681" s="267"/>
      <c r="M681" s="269"/>
      <c r="N681" s="269"/>
      <c r="O681" s="269"/>
      <c r="P681" s="269"/>
      <c r="Q681" s="269"/>
      <c r="R681" s="269"/>
      <c r="S681" s="271"/>
      <c r="T681" s="271"/>
      <c r="U681" s="271"/>
      <c r="V681" s="271"/>
      <c r="W681" s="271"/>
      <c r="X681" s="271"/>
      <c r="Y681" s="273"/>
      <c r="Z681" s="273"/>
      <c r="AA681" s="273"/>
      <c r="AB681" s="273"/>
      <c r="AC681" s="273"/>
      <c r="AD681" s="273"/>
      <c r="AE681" s="274"/>
      <c r="AF681" s="274"/>
      <c r="AG681" s="274"/>
      <c r="AH681" s="274"/>
      <c r="AI681" s="274"/>
      <c r="AJ681" s="274"/>
      <c r="AK681" s="275"/>
      <c r="AL681" s="275"/>
      <c r="AM681" s="275"/>
      <c r="AN681" s="275"/>
      <c r="AO681" s="275"/>
      <c r="AP681" s="275"/>
      <c r="AQ681" s="276"/>
      <c r="AR681" s="276"/>
      <c r="AS681" s="276"/>
      <c r="AT681" s="276"/>
      <c r="AU681" s="276"/>
      <c r="AV681" s="276"/>
      <c r="AW681" s="277"/>
      <c r="AX681" s="277"/>
      <c r="AY681" s="277"/>
      <c r="AZ681" s="277"/>
      <c r="BA681" s="277"/>
      <c r="BB681" s="277"/>
      <c r="BC681" s="278"/>
      <c r="BD681" s="278"/>
      <c r="BE681" s="278"/>
      <c r="BF681" s="278"/>
      <c r="BG681" s="278"/>
      <c r="BH681" s="278"/>
      <c r="BI681" s="279"/>
      <c r="BJ681" s="279"/>
      <c r="BK681" s="279"/>
      <c r="BL681" s="279"/>
      <c r="BM681" s="279"/>
      <c r="BN681" s="279"/>
      <c r="BO681" s="280"/>
      <c r="BP681" s="280"/>
      <c r="BQ681" s="280"/>
      <c r="BR681" s="280"/>
      <c r="BS681" s="280"/>
      <c r="BT681" s="280"/>
      <c r="BU681" s="281"/>
      <c r="BV681" s="281"/>
      <c r="BW681" s="281"/>
      <c r="BX681" s="281"/>
      <c r="BY681" s="281"/>
      <c r="BZ681" s="281"/>
      <c r="CA681" s="282"/>
      <c r="CB681" s="282"/>
      <c r="CC681" s="282"/>
      <c r="CD681" s="282"/>
      <c r="CE681" s="282"/>
      <c r="CF681" s="282"/>
      <c r="CG681" s="283"/>
      <c r="CH681" s="283"/>
      <c r="CI681" s="283"/>
      <c r="CJ681" s="283"/>
      <c r="CK681" s="283"/>
      <c r="CL681" s="283"/>
      <c r="CM681" s="284"/>
      <c r="CN681" s="284"/>
      <c r="CO681" s="284"/>
      <c r="CP681" s="284"/>
      <c r="CQ681" s="284"/>
      <c r="CR681" s="284"/>
      <c r="CS681" s="283"/>
      <c r="CT681" s="283"/>
      <c r="CU681" s="283"/>
      <c r="CV681" s="283"/>
      <c r="CW681" s="283"/>
      <c r="CX681" s="283"/>
      <c r="CY681" s="273"/>
      <c r="CZ681" s="285"/>
      <c r="DA681" s="286"/>
      <c r="DB681" s="287"/>
    </row>
    <row r="682" ht="15.75" customHeight="1">
      <c r="A682" s="304"/>
      <c r="B682" s="265"/>
      <c r="C682" s="266"/>
      <c r="D682" s="266"/>
      <c r="E682" s="266"/>
      <c r="F682" s="267"/>
      <c r="G682" s="267"/>
      <c r="H682" s="267"/>
      <c r="I682" s="267"/>
      <c r="J682" s="267"/>
      <c r="K682" s="267"/>
      <c r="L682" s="267"/>
      <c r="M682" s="269"/>
      <c r="N682" s="269"/>
      <c r="O682" s="269"/>
      <c r="P682" s="269"/>
      <c r="Q682" s="269"/>
      <c r="R682" s="269"/>
      <c r="S682" s="271"/>
      <c r="T682" s="271"/>
      <c r="U682" s="271"/>
      <c r="V682" s="271"/>
      <c r="W682" s="271"/>
      <c r="X682" s="271"/>
      <c r="Y682" s="273"/>
      <c r="Z682" s="273"/>
      <c r="AA682" s="273"/>
      <c r="AB682" s="273"/>
      <c r="AC682" s="273"/>
      <c r="AD682" s="273"/>
      <c r="AE682" s="274"/>
      <c r="AF682" s="274"/>
      <c r="AG682" s="274"/>
      <c r="AH682" s="274"/>
      <c r="AI682" s="274"/>
      <c r="AJ682" s="274"/>
      <c r="AK682" s="275"/>
      <c r="AL682" s="275"/>
      <c r="AM682" s="275"/>
      <c r="AN682" s="275"/>
      <c r="AO682" s="275"/>
      <c r="AP682" s="275"/>
      <c r="AQ682" s="276"/>
      <c r="AR682" s="276"/>
      <c r="AS682" s="276"/>
      <c r="AT682" s="276"/>
      <c r="AU682" s="276"/>
      <c r="AV682" s="276"/>
      <c r="AW682" s="277"/>
      <c r="AX682" s="277"/>
      <c r="AY682" s="277"/>
      <c r="AZ682" s="277"/>
      <c r="BA682" s="277"/>
      <c r="BB682" s="277"/>
      <c r="BC682" s="278"/>
      <c r="BD682" s="278"/>
      <c r="BE682" s="278"/>
      <c r="BF682" s="278"/>
      <c r="BG682" s="278"/>
      <c r="BH682" s="278"/>
      <c r="BI682" s="279"/>
      <c r="BJ682" s="279"/>
      <c r="BK682" s="279"/>
      <c r="BL682" s="279"/>
      <c r="BM682" s="279"/>
      <c r="BN682" s="279"/>
      <c r="BO682" s="280"/>
      <c r="BP682" s="280"/>
      <c r="BQ682" s="280"/>
      <c r="BR682" s="280"/>
      <c r="BS682" s="280"/>
      <c r="BT682" s="280"/>
      <c r="BU682" s="281"/>
      <c r="BV682" s="281"/>
      <c r="BW682" s="281"/>
      <c r="BX682" s="281"/>
      <c r="BY682" s="281"/>
      <c r="BZ682" s="281"/>
      <c r="CA682" s="282"/>
      <c r="CB682" s="282"/>
      <c r="CC682" s="282"/>
      <c r="CD682" s="282"/>
      <c r="CE682" s="282"/>
      <c r="CF682" s="282"/>
      <c r="CG682" s="283"/>
      <c r="CH682" s="283"/>
      <c r="CI682" s="283"/>
      <c r="CJ682" s="283"/>
      <c r="CK682" s="283"/>
      <c r="CL682" s="283"/>
      <c r="CM682" s="284"/>
      <c r="CN682" s="284"/>
      <c r="CO682" s="284"/>
      <c r="CP682" s="284"/>
      <c r="CQ682" s="284"/>
      <c r="CR682" s="284"/>
      <c r="CS682" s="283"/>
      <c r="CT682" s="283"/>
      <c r="CU682" s="283"/>
      <c r="CV682" s="283"/>
      <c r="CW682" s="283"/>
      <c r="CX682" s="283"/>
      <c r="CY682" s="273"/>
      <c r="CZ682" s="285"/>
      <c r="DA682" s="286"/>
      <c r="DB682" s="287"/>
    </row>
    <row r="683" ht="15.75" customHeight="1">
      <c r="A683" s="304"/>
      <c r="B683" s="265"/>
      <c r="C683" s="266"/>
      <c r="D683" s="266"/>
      <c r="E683" s="266"/>
      <c r="F683" s="267"/>
      <c r="G683" s="267"/>
      <c r="H683" s="267"/>
      <c r="I683" s="267"/>
      <c r="J683" s="267"/>
      <c r="K683" s="267"/>
      <c r="L683" s="267"/>
      <c r="M683" s="269"/>
      <c r="N683" s="269"/>
      <c r="O683" s="269"/>
      <c r="P683" s="269"/>
      <c r="Q683" s="269"/>
      <c r="R683" s="269"/>
      <c r="S683" s="271"/>
      <c r="T683" s="271"/>
      <c r="U683" s="271"/>
      <c r="V683" s="271"/>
      <c r="W683" s="271"/>
      <c r="X683" s="271"/>
      <c r="Y683" s="273"/>
      <c r="Z683" s="273"/>
      <c r="AA683" s="273"/>
      <c r="AB683" s="273"/>
      <c r="AC683" s="273"/>
      <c r="AD683" s="273"/>
      <c r="AE683" s="274"/>
      <c r="AF683" s="274"/>
      <c r="AG683" s="274"/>
      <c r="AH683" s="274"/>
      <c r="AI683" s="274"/>
      <c r="AJ683" s="274"/>
      <c r="AK683" s="275"/>
      <c r="AL683" s="275"/>
      <c r="AM683" s="275"/>
      <c r="AN683" s="275"/>
      <c r="AO683" s="275"/>
      <c r="AP683" s="275"/>
      <c r="AQ683" s="276"/>
      <c r="AR683" s="276"/>
      <c r="AS683" s="276"/>
      <c r="AT683" s="276"/>
      <c r="AU683" s="276"/>
      <c r="AV683" s="276"/>
      <c r="AW683" s="277"/>
      <c r="AX683" s="277"/>
      <c r="AY683" s="277"/>
      <c r="AZ683" s="277"/>
      <c r="BA683" s="277"/>
      <c r="BB683" s="277"/>
      <c r="BC683" s="278"/>
      <c r="BD683" s="278"/>
      <c r="BE683" s="278"/>
      <c r="BF683" s="278"/>
      <c r="BG683" s="278"/>
      <c r="BH683" s="278"/>
      <c r="BI683" s="279"/>
      <c r="BJ683" s="279"/>
      <c r="BK683" s="279"/>
      <c r="BL683" s="279"/>
      <c r="BM683" s="279"/>
      <c r="BN683" s="279"/>
      <c r="BO683" s="280"/>
      <c r="BP683" s="280"/>
      <c r="BQ683" s="280"/>
      <c r="BR683" s="280"/>
      <c r="BS683" s="280"/>
      <c r="BT683" s="280"/>
      <c r="BU683" s="281"/>
      <c r="BV683" s="281"/>
      <c r="BW683" s="281"/>
      <c r="BX683" s="281"/>
      <c r="BY683" s="281"/>
      <c r="BZ683" s="281"/>
      <c r="CA683" s="282"/>
      <c r="CB683" s="282"/>
      <c r="CC683" s="282"/>
      <c r="CD683" s="282"/>
      <c r="CE683" s="282"/>
      <c r="CF683" s="282"/>
      <c r="CG683" s="283"/>
      <c r="CH683" s="283"/>
      <c r="CI683" s="283"/>
      <c r="CJ683" s="283"/>
      <c r="CK683" s="283"/>
      <c r="CL683" s="283"/>
      <c r="CM683" s="284"/>
      <c r="CN683" s="284"/>
      <c r="CO683" s="284"/>
      <c r="CP683" s="284"/>
      <c r="CQ683" s="284"/>
      <c r="CR683" s="284"/>
      <c r="CS683" s="283"/>
      <c r="CT683" s="283"/>
      <c r="CU683" s="283"/>
      <c r="CV683" s="283"/>
      <c r="CW683" s="283"/>
      <c r="CX683" s="283"/>
      <c r="CY683" s="273"/>
      <c r="CZ683" s="285"/>
      <c r="DA683" s="286"/>
      <c r="DB683" s="287"/>
    </row>
    <row r="684" ht="15.75" customHeight="1">
      <c r="A684" s="304"/>
      <c r="B684" s="265"/>
      <c r="C684" s="266"/>
      <c r="D684" s="266"/>
      <c r="E684" s="266"/>
      <c r="F684" s="267"/>
      <c r="G684" s="267"/>
      <c r="H684" s="267"/>
      <c r="I684" s="267"/>
      <c r="J684" s="267"/>
      <c r="K684" s="267"/>
      <c r="L684" s="267"/>
      <c r="M684" s="269"/>
      <c r="N684" s="269"/>
      <c r="O684" s="269"/>
      <c r="P684" s="269"/>
      <c r="Q684" s="269"/>
      <c r="R684" s="269"/>
      <c r="S684" s="271"/>
      <c r="T684" s="271"/>
      <c r="U684" s="271"/>
      <c r="V684" s="271"/>
      <c r="W684" s="271"/>
      <c r="X684" s="271"/>
      <c r="Y684" s="273"/>
      <c r="Z684" s="273"/>
      <c r="AA684" s="273"/>
      <c r="AB684" s="273"/>
      <c r="AC684" s="273"/>
      <c r="AD684" s="273"/>
      <c r="AE684" s="274"/>
      <c r="AF684" s="274"/>
      <c r="AG684" s="274"/>
      <c r="AH684" s="274"/>
      <c r="AI684" s="274"/>
      <c r="AJ684" s="274"/>
      <c r="AK684" s="275"/>
      <c r="AL684" s="275"/>
      <c r="AM684" s="275"/>
      <c r="AN684" s="275"/>
      <c r="AO684" s="275"/>
      <c r="AP684" s="275"/>
      <c r="AQ684" s="276"/>
      <c r="AR684" s="276"/>
      <c r="AS684" s="276"/>
      <c r="AT684" s="276"/>
      <c r="AU684" s="276"/>
      <c r="AV684" s="276"/>
      <c r="AW684" s="277"/>
      <c r="AX684" s="277"/>
      <c r="AY684" s="277"/>
      <c r="AZ684" s="277"/>
      <c r="BA684" s="277"/>
      <c r="BB684" s="277"/>
      <c r="BC684" s="278"/>
      <c r="BD684" s="278"/>
      <c r="BE684" s="278"/>
      <c r="BF684" s="278"/>
      <c r="BG684" s="278"/>
      <c r="BH684" s="278"/>
      <c r="BI684" s="279"/>
      <c r="BJ684" s="279"/>
      <c r="BK684" s="279"/>
      <c r="BL684" s="279"/>
      <c r="BM684" s="279"/>
      <c r="BN684" s="279"/>
      <c r="BO684" s="280"/>
      <c r="BP684" s="280"/>
      <c r="BQ684" s="280"/>
      <c r="BR684" s="280"/>
      <c r="BS684" s="280"/>
      <c r="BT684" s="280"/>
      <c r="BU684" s="281"/>
      <c r="BV684" s="281"/>
      <c r="BW684" s="281"/>
      <c r="BX684" s="281"/>
      <c r="BY684" s="281"/>
      <c r="BZ684" s="281"/>
      <c r="CA684" s="282"/>
      <c r="CB684" s="282"/>
      <c r="CC684" s="282"/>
      <c r="CD684" s="282"/>
      <c r="CE684" s="282"/>
      <c r="CF684" s="282"/>
      <c r="CG684" s="283"/>
      <c r="CH684" s="283"/>
      <c r="CI684" s="283"/>
      <c r="CJ684" s="283"/>
      <c r="CK684" s="283"/>
      <c r="CL684" s="283"/>
      <c r="CM684" s="284"/>
      <c r="CN684" s="284"/>
      <c r="CO684" s="284"/>
      <c r="CP684" s="284"/>
      <c r="CQ684" s="284"/>
      <c r="CR684" s="284"/>
      <c r="CS684" s="283"/>
      <c r="CT684" s="283"/>
      <c r="CU684" s="283"/>
      <c r="CV684" s="283"/>
      <c r="CW684" s="283"/>
      <c r="CX684" s="283"/>
      <c r="CY684" s="273"/>
      <c r="CZ684" s="285"/>
      <c r="DA684" s="286"/>
      <c r="DB684" s="287"/>
    </row>
    <row r="685" ht="15.75" customHeight="1">
      <c r="A685" s="304"/>
      <c r="B685" s="265"/>
      <c r="C685" s="266"/>
      <c r="D685" s="266"/>
      <c r="E685" s="266"/>
      <c r="F685" s="267"/>
      <c r="G685" s="267"/>
      <c r="H685" s="267"/>
      <c r="I685" s="267"/>
      <c r="J685" s="267"/>
      <c r="K685" s="267"/>
      <c r="L685" s="267"/>
      <c r="M685" s="269"/>
      <c r="N685" s="269"/>
      <c r="O685" s="269"/>
      <c r="P685" s="269"/>
      <c r="Q685" s="269"/>
      <c r="R685" s="269"/>
      <c r="S685" s="271"/>
      <c r="T685" s="271"/>
      <c r="U685" s="271"/>
      <c r="V685" s="271"/>
      <c r="W685" s="271"/>
      <c r="X685" s="271"/>
      <c r="Y685" s="273"/>
      <c r="Z685" s="273"/>
      <c r="AA685" s="273"/>
      <c r="AB685" s="273"/>
      <c r="AC685" s="273"/>
      <c r="AD685" s="273"/>
      <c r="AE685" s="274"/>
      <c r="AF685" s="274"/>
      <c r="AG685" s="274"/>
      <c r="AH685" s="274"/>
      <c r="AI685" s="274"/>
      <c r="AJ685" s="274"/>
      <c r="AK685" s="275"/>
      <c r="AL685" s="275"/>
      <c r="AM685" s="275"/>
      <c r="AN685" s="275"/>
      <c r="AO685" s="275"/>
      <c r="AP685" s="275"/>
      <c r="AQ685" s="276"/>
      <c r="AR685" s="276"/>
      <c r="AS685" s="276"/>
      <c r="AT685" s="276"/>
      <c r="AU685" s="276"/>
      <c r="AV685" s="276"/>
      <c r="AW685" s="277"/>
      <c r="AX685" s="277"/>
      <c r="AY685" s="277"/>
      <c r="AZ685" s="277"/>
      <c r="BA685" s="277"/>
      <c r="BB685" s="277"/>
      <c r="BC685" s="278"/>
      <c r="BD685" s="278"/>
      <c r="BE685" s="278"/>
      <c r="BF685" s="278"/>
      <c r="BG685" s="278"/>
      <c r="BH685" s="278"/>
      <c r="BI685" s="279"/>
      <c r="BJ685" s="279"/>
      <c r="BK685" s="279"/>
      <c r="BL685" s="279"/>
      <c r="BM685" s="279"/>
      <c r="BN685" s="279"/>
      <c r="BO685" s="280"/>
      <c r="BP685" s="280"/>
      <c r="BQ685" s="280"/>
      <c r="BR685" s="280"/>
      <c r="BS685" s="280"/>
      <c r="BT685" s="280"/>
      <c r="BU685" s="281"/>
      <c r="BV685" s="281"/>
      <c r="BW685" s="281"/>
      <c r="BX685" s="281"/>
      <c r="BY685" s="281"/>
      <c r="BZ685" s="281"/>
      <c r="CA685" s="282"/>
      <c r="CB685" s="282"/>
      <c r="CC685" s="282"/>
      <c r="CD685" s="282"/>
      <c r="CE685" s="282"/>
      <c r="CF685" s="282"/>
      <c r="CG685" s="283"/>
      <c r="CH685" s="283"/>
      <c r="CI685" s="283"/>
      <c r="CJ685" s="283"/>
      <c r="CK685" s="283"/>
      <c r="CL685" s="283"/>
      <c r="CM685" s="284"/>
      <c r="CN685" s="284"/>
      <c r="CO685" s="284"/>
      <c r="CP685" s="284"/>
      <c r="CQ685" s="284"/>
      <c r="CR685" s="284"/>
      <c r="CS685" s="283"/>
      <c r="CT685" s="283"/>
      <c r="CU685" s="283"/>
      <c r="CV685" s="283"/>
      <c r="CW685" s="283"/>
      <c r="CX685" s="283"/>
      <c r="CY685" s="273"/>
      <c r="CZ685" s="285"/>
      <c r="DA685" s="286"/>
      <c r="DB685" s="287"/>
    </row>
    <row r="686" ht="15.75" customHeight="1">
      <c r="A686" s="304"/>
      <c r="B686" s="265"/>
      <c r="C686" s="266"/>
      <c r="D686" s="266"/>
      <c r="E686" s="266"/>
      <c r="F686" s="267"/>
      <c r="G686" s="267"/>
      <c r="H686" s="267"/>
      <c r="I686" s="267"/>
      <c r="J686" s="267"/>
      <c r="K686" s="267"/>
      <c r="L686" s="267"/>
      <c r="M686" s="269"/>
      <c r="N686" s="269"/>
      <c r="O686" s="269"/>
      <c r="P686" s="269"/>
      <c r="Q686" s="269"/>
      <c r="R686" s="269"/>
      <c r="S686" s="271"/>
      <c r="T686" s="271"/>
      <c r="U686" s="271"/>
      <c r="V686" s="271"/>
      <c r="W686" s="271"/>
      <c r="X686" s="271"/>
      <c r="Y686" s="273"/>
      <c r="Z686" s="273"/>
      <c r="AA686" s="273"/>
      <c r="AB686" s="273"/>
      <c r="AC686" s="273"/>
      <c r="AD686" s="273"/>
      <c r="AE686" s="274"/>
      <c r="AF686" s="274"/>
      <c r="AG686" s="274"/>
      <c r="AH686" s="274"/>
      <c r="AI686" s="274"/>
      <c r="AJ686" s="274"/>
      <c r="AK686" s="275"/>
      <c r="AL686" s="275"/>
      <c r="AM686" s="275"/>
      <c r="AN686" s="275"/>
      <c r="AO686" s="275"/>
      <c r="AP686" s="275"/>
      <c r="AQ686" s="276"/>
      <c r="AR686" s="276"/>
      <c r="AS686" s="276"/>
      <c r="AT686" s="276"/>
      <c r="AU686" s="276"/>
      <c r="AV686" s="276"/>
      <c r="AW686" s="277"/>
      <c r="AX686" s="277"/>
      <c r="AY686" s="277"/>
      <c r="AZ686" s="277"/>
      <c r="BA686" s="277"/>
      <c r="BB686" s="277"/>
      <c r="BC686" s="278"/>
      <c r="BD686" s="278"/>
      <c r="BE686" s="278"/>
      <c r="BF686" s="278"/>
      <c r="BG686" s="278"/>
      <c r="BH686" s="278"/>
      <c r="BI686" s="279"/>
      <c r="BJ686" s="279"/>
      <c r="BK686" s="279"/>
      <c r="BL686" s="279"/>
      <c r="BM686" s="279"/>
      <c r="BN686" s="279"/>
      <c r="BO686" s="280"/>
      <c r="BP686" s="280"/>
      <c r="BQ686" s="280"/>
      <c r="BR686" s="280"/>
      <c r="BS686" s="280"/>
      <c r="BT686" s="280"/>
      <c r="BU686" s="281"/>
      <c r="BV686" s="281"/>
      <c r="BW686" s="281"/>
      <c r="BX686" s="281"/>
      <c r="BY686" s="281"/>
      <c r="BZ686" s="281"/>
      <c r="CA686" s="282"/>
      <c r="CB686" s="282"/>
      <c r="CC686" s="282"/>
      <c r="CD686" s="282"/>
      <c r="CE686" s="282"/>
      <c r="CF686" s="282"/>
      <c r="CG686" s="283"/>
      <c r="CH686" s="283"/>
      <c r="CI686" s="283"/>
      <c r="CJ686" s="283"/>
      <c r="CK686" s="283"/>
      <c r="CL686" s="283"/>
      <c r="CM686" s="284"/>
      <c r="CN686" s="284"/>
      <c r="CO686" s="284"/>
      <c r="CP686" s="284"/>
      <c r="CQ686" s="284"/>
      <c r="CR686" s="284"/>
      <c r="CS686" s="283"/>
      <c r="CT686" s="283"/>
      <c r="CU686" s="283"/>
      <c r="CV686" s="283"/>
      <c r="CW686" s="283"/>
      <c r="CX686" s="283"/>
      <c r="CY686" s="273"/>
      <c r="CZ686" s="285"/>
      <c r="DA686" s="286"/>
      <c r="DB686" s="287"/>
    </row>
    <row r="687" ht="15.75" customHeight="1">
      <c r="A687" s="304"/>
      <c r="B687" s="265"/>
      <c r="C687" s="266"/>
      <c r="D687" s="266"/>
      <c r="E687" s="266"/>
      <c r="F687" s="267"/>
      <c r="G687" s="267"/>
      <c r="H687" s="267"/>
      <c r="I687" s="267"/>
      <c r="J687" s="267"/>
      <c r="K687" s="267"/>
      <c r="L687" s="267"/>
      <c r="M687" s="269"/>
      <c r="N687" s="269"/>
      <c r="O687" s="269"/>
      <c r="P687" s="269"/>
      <c r="Q687" s="269"/>
      <c r="R687" s="269"/>
      <c r="S687" s="271"/>
      <c r="T687" s="271"/>
      <c r="U687" s="271"/>
      <c r="V687" s="271"/>
      <c r="W687" s="271"/>
      <c r="X687" s="271"/>
      <c r="Y687" s="273"/>
      <c r="Z687" s="273"/>
      <c r="AA687" s="273"/>
      <c r="AB687" s="273"/>
      <c r="AC687" s="273"/>
      <c r="AD687" s="273"/>
      <c r="AE687" s="274"/>
      <c r="AF687" s="274"/>
      <c r="AG687" s="274"/>
      <c r="AH687" s="274"/>
      <c r="AI687" s="274"/>
      <c r="AJ687" s="274"/>
      <c r="AK687" s="275"/>
      <c r="AL687" s="275"/>
      <c r="AM687" s="275"/>
      <c r="AN687" s="275"/>
      <c r="AO687" s="275"/>
      <c r="AP687" s="275"/>
      <c r="AQ687" s="276"/>
      <c r="AR687" s="276"/>
      <c r="AS687" s="276"/>
      <c r="AT687" s="276"/>
      <c r="AU687" s="276"/>
      <c r="AV687" s="276"/>
      <c r="AW687" s="277"/>
      <c r="AX687" s="277"/>
      <c r="AY687" s="277"/>
      <c r="AZ687" s="277"/>
      <c r="BA687" s="277"/>
      <c r="BB687" s="277"/>
      <c r="BC687" s="278"/>
      <c r="BD687" s="278"/>
      <c r="BE687" s="278"/>
      <c r="BF687" s="278"/>
      <c r="BG687" s="278"/>
      <c r="BH687" s="278"/>
      <c r="BI687" s="279"/>
      <c r="BJ687" s="279"/>
      <c r="BK687" s="279"/>
      <c r="BL687" s="279"/>
      <c r="BM687" s="279"/>
      <c r="BN687" s="279"/>
      <c r="BO687" s="280"/>
      <c r="BP687" s="280"/>
      <c r="BQ687" s="280"/>
      <c r="BR687" s="280"/>
      <c r="BS687" s="280"/>
      <c r="BT687" s="280"/>
      <c r="BU687" s="281"/>
      <c r="BV687" s="281"/>
      <c r="BW687" s="281"/>
      <c r="BX687" s="281"/>
      <c r="BY687" s="281"/>
      <c r="BZ687" s="281"/>
      <c r="CA687" s="282"/>
      <c r="CB687" s="282"/>
      <c r="CC687" s="282"/>
      <c r="CD687" s="282"/>
      <c r="CE687" s="282"/>
      <c r="CF687" s="282"/>
      <c r="CG687" s="283"/>
      <c r="CH687" s="283"/>
      <c r="CI687" s="283"/>
      <c r="CJ687" s="283"/>
      <c r="CK687" s="283"/>
      <c r="CL687" s="283"/>
      <c r="CM687" s="284"/>
      <c r="CN687" s="284"/>
      <c r="CO687" s="284"/>
      <c r="CP687" s="284"/>
      <c r="CQ687" s="284"/>
      <c r="CR687" s="284"/>
      <c r="CS687" s="283"/>
      <c r="CT687" s="283"/>
      <c r="CU687" s="283"/>
      <c r="CV687" s="283"/>
      <c r="CW687" s="283"/>
      <c r="CX687" s="283"/>
      <c r="CY687" s="273"/>
      <c r="CZ687" s="285"/>
      <c r="DA687" s="286"/>
      <c r="DB687" s="287"/>
    </row>
    <row r="688" ht="15.75" customHeight="1">
      <c r="A688" s="304"/>
      <c r="B688" s="265"/>
      <c r="C688" s="266"/>
      <c r="D688" s="266"/>
      <c r="E688" s="266"/>
      <c r="F688" s="267"/>
      <c r="G688" s="267"/>
      <c r="H688" s="267"/>
      <c r="I688" s="267"/>
      <c r="J688" s="267"/>
      <c r="K688" s="267"/>
      <c r="L688" s="267"/>
      <c r="M688" s="269"/>
      <c r="N688" s="269"/>
      <c r="O688" s="269"/>
      <c r="P688" s="269"/>
      <c r="Q688" s="269"/>
      <c r="R688" s="269"/>
      <c r="S688" s="271"/>
      <c r="T688" s="271"/>
      <c r="U688" s="271"/>
      <c r="V688" s="271"/>
      <c r="W688" s="271"/>
      <c r="X688" s="271"/>
      <c r="Y688" s="273"/>
      <c r="Z688" s="273"/>
      <c r="AA688" s="273"/>
      <c r="AB688" s="273"/>
      <c r="AC688" s="273"/>
      <c r="AD688" s="273"/>
      <c r="AE688" s="274"/>
      <c r="AF688" s="274"/>
      <c r="AG688" s="274"/>
      <c r="AH688" s="274"/>
      <c r="AI688" s="274"/>
      <c r="AJ688" s="274"/>
      <c r="AK688" s="275"/>
      <c r="AL688" s="275"/>
      <c r="AM688" s="275"/>
      <c r="AN688" s="275"/>
      <c r="AO688" s="275"/>
      <c r="AP688" s="275"/>
      <c r="AQ688" s="276"/>
      <c r="AR688" s="276"/>
      <c r="AS688" s="276"/>
      <c r="AT688" s="276"/>
      <c r="AU688" s="276"/>
      <c r="AV688" s="276"/>
      <c r="AW688" s="277"/>
      <c r="AX688" s="277"/>
      <c r="AY688" s="277"/>
      <c r="AZ688" s="277"/>
      <c r="BA688" s="277"/>
      <c r="BB688" s="277"/>
      <c r="BC688" s="278"/>
      <c r="BD688" s="278"/>
      <c r="BE688" s="278"/>
      <c r="BF688" s="278"/>
      <c r="BG688" s="278"/>
      <c r="BH688" s="278"/>
      <c r="BI688" s="279"/>
      <c r="BJ688" s="279"/>
      <c r="BK688" s="279"/>
      <c r="BL688" s="279"/>
      <c r="BM688" s="279"/>
      <c r="BN688" s="279"/>
      <c r="BO688" s="280"/>
      <c r="BP688" s="280"/>
      <c r="BQ688" s="280"/>
      <c r="BR688" s="280"/>
      <c r="BS688" s="280"/>
      <c r="BT688" s="280"/>
      <c r="BU688" s="281"/>
      <c r="BV688" s="281"/>
      <c r="BW688" s="281"/>
      <c r="BX688" s="281"/>
      <c r="BY688" s="281"/>
      <c r="BZ688" s="281"/>
      <c r="CA688" s="282"/>
      <c r="CB688" s="282"/>
      <c r="CC688" s="282"/>
      <c r="CD688" s="282"/>
      <c r="CE688" s="282"/>
      <c r="CF688" s="282"/>
      <c r="CG688" s="283"/>
      <c r="CH688" s="283"/>
      <c r="CI688" s="283"/>
      <c r="CJ688" s="283"/>
      <c r="CK688" s="283"/>
      <c r="CL688" s="283"/>
      <c r="CM688" s="284"/>
      <c r="CN688" s="284"/>
      <c r="CO688" s="284"/>
      <c r="CP688" s="284"/>
      <c r="CQ688" s="284"/>
      <c r="CR688" s="284"/>
      <c r="CS688" s="283"/>
      <c r="CT688" s="283"/>
      <c r="CU688" s="283"/>
      <c r="CV688" s="283"/>
      <c r="CW688" s="283"/>
      <c r="CX688" s="283"/>
      <c r="CY688" s="273"/>
      <c r="CZ688" s="285"/>
      <c r="DA688" s="286"/>
      <c r="DB688" s="287"/>
    </row>
    <row r="689" ht="15.75" customHeight="1">
      <c r="A689" s="304"/>
      <c r="B689" s="265"/>
      <c r="C689" s="266"/>
      <c r="D689" s="266"/>
      <c r="E689" s="266"/>
      <c r="F689" s="267"/>
      <c r="G689" s="267"/>
      <c r="H689" s="267"/>
      <c r="I689" s="267"/>
      <c r="J689" s="267"/>
      <c r="K689" s="267"/>
      <c r="L689" s="267"/>
      <c r="M689" s="269"/>
      <c r="N689" s="269"/>
      <c r="O689" s="269"/>
      <c r="P689" s="269"/>
      <c r="Q689" s="269"/>
      <c r="R689" s="269"/>
      <c r="S689" s="271"/>
      <c r="T689" s="271"/>
      <c r="U689" s="271"/>
      <c r="V689" s="271"/>
      <c r="W689" s="271"/>
      <c r="X689" s="271"/>
      <c r="Y689" s="273"/>
      <c r="Z689" s="273"/>
      <c r="AA689" s="273"/>
      <c r="AB689" s="273"/>
      <c r="AC689" s="273"/>
      <c r="AD689" s="273"/>
      <c r="AE689" s="274"/>
      <c r="AF689" s="274"/>
      <c r="AG689" s="274"/>
      <c r="AH689" s="274"/>
      <c r="AI689" s="274"/>
      <c r="AJ689" s="274"/>
      <c r="AK689" s="275"/>
      <c r="AL689" s="275"/>
      <c r="AM689" s="275"/>
      <c r="AN689" s="275"/>
      <c r="AO689" s="275"/>
      <c r="AP689" s="275"/>
      <c r="AQ689" s="276"/>
      <c r="AR689" s="276"/>
      <c r="AS689" s="276"/>
      <c r="AT689" s="276"/>
      <c r="AU689" s="276"/>
      <c r="AV689" s="276"/>
      <c r="AW689" s="277"/>
      <c r="AX689" s="277"/>
      <c r="AY689" s="277"/>
      <c r="AZ689" s="277"/>
      <c r="BA689" s="277"/>
      <c r="BB689" s="277"/>
      <c r="BC689" s="278"/>
      <c r="BD689" s="278"/>
      <c r="BE689" s="278"/>
      <c r="BF689" s="278"/>
      <c r="BG689" s="278"/>
      <c r="BH689" s="278"/>
      <c r="BI689" s="279"/>
      <c r="BJ689" s="279"/>
      <c r="BK689" s="279"/>
      <c r="BL689" s="279"/>
      <c r="BM689" s="279"/>
      <c r="BN689" s="279"/>
      <c r="BO689" s="280"/>
      <c r="BP689" s="280"/>
      <c r="BQ689" s="280"/>
      <c r="BR689" s="280"/>
      <c r="BS689" s="280"/>
      <c r="BT689" s="280"/>
      <c r="BU689" s="281"/>
      <c r="BV689" s="281"/>
      <c r="BW689" s="281"/>
      <c r="BX689" s="281"/>
      <c r="BY689" s="281"/>
      <c r="BZ689" s="281"/>
      <c r="CA689" s="282"/>
      <c r="CB689" s="282"/>
      <c r="CC689" s="282"/>
      <c r="CD689" s="282"/>
      <c r="CE689" s="282"/>
      <c r="CF689" s="282"/>
      <c r="CG689" s="283"/>
      <c r="CH689" s="283"/>
      <c r="CI689" s="283"/>
      <c r="CJ689" s="283"/>
      <c r="CK689" s="283"/>
      <c r="CL689" s="283"/>
      <c r="CM689" s="284"/>
      <c r="CN689" s="284"/>
      <c r="CO689" s="284"/>
      <c r="CP689" s="284"/>
      <c r="CQ689" s="284"/>
      <c r="CR689" s="284"/>
      <c r="CS689" s="283"/>
      <c r="CT689" s="283"/>
      <c r="CU689" s="283"/>
      <c r="CV689" s="283"/>
      <c r="CW689" s="283"/>
      <c r="CX689" s="283"/>
      <c r="CY689" s="273"/>
      <c r="CZ689" s="285"/>
      <c r="DA689" s="286"/>
      <c r="DB689" s="287"/>
    </row>
    <row r="690" ht="15.75" customHeight="1">
      <c r="A690" s="304"/>
      <c r="B690" s="265"/>
      <c r="C690" s="266"/>
      <c r="D690" s="266"/>
      <c r="E690" s="266"/>
      <c r="F690" s="267"/>
      <c r="G690" s="267"/>
      <c r="H690" s="267"/>
      <c r="I690" s="267"/>
      <c r="J690" s="267"/>
      <c r="K690" s="267"/>
      <c r="L690" s="267"/>
      <c r="M690" s="269"/>
      <c r="N690" s="269"/>
      <c r="O690" s="269"/>
      <c r="P690" s="269"/>
      <c r="Q690" s="269"/>
      <c r="R690" s="269"/>
      <c r="S690" s="271"/>
      <c r="T690" s="271"/>
      <c r="U690" s="271"/>
      <c r="V690" s="271"/>
      <c r="W690" s="271"/>
      <c r="X690" s="271"/>
      <c r="Y690" s="273"/>
      <c r="Z690" s="273"/>
      <c r="AA690" s="273"/>
      <c r="AB690" s="273"/>
      <c r="AC690" s="273"/>
      <c r="AD690" s="273"/>
      <c r="AE690" s="274"/>
      <c r="AF690" s="274"/>
      <c r="AG690" s="274"/>
      <c r="AH690" s="274"/>
      <c r="AI690" s="274"/>
      <c r="AJ690" s="274"/>
      <c r="AK690" s="275"/>
      <c r="AL690" s="275"/>
      <c r="AM690" s="275"/>
      <c r="AN690" s="275"/>
      <c r="AO690" s="275"/>
      <c r="AP690" s="275"/>
      <c r="AQ690" s="276"/>
      <c r="AR690" s="276"/>
      <c r="AS690" s="276"/>
      <c r="AT690" s="276"/>
      <c r="AU690" s="276"/>
      <c r="AV690" s="276"/>
      <c r="AW690" s="277"/>
      <c r="AX690" s="277"/>
      <c r="AY690" s="277"/>
      <c r="AZ690" s="277"/>
      <c r="BA690" s="277"/>
      <c r="BB690" s="277"/>
      <c r="BC690" s="278"/>
      <c r="BD690" s="278"/>
      <c r="BE690" s="278"/>
      <c r="BF690" s="278"/>
      <c r="BG690" s="278"/>
      <c r="BH690" s="278"/>
      <c r="BI690" s="279"/>
      <c r="BJ690" s="279"/>
      <c r="BK690" s="279"/>
      <c r="BL690" s="279"/>
      <c r="BM690" s="279"/>
      <c r="BN690" s="279"/>
      <c r="BO690" s="280"/>
      <c r="BP690" s="280"/>
      <c r="BQ690" s="280"/>
      <c r="BR690" s="280"/>
      <c r="BS690" s="280"/>
      <c r="BT690" s="280"/>
      <c r="BU690" s="281"/>
      <c r="BV690" s="281"/>
      <c r="BW690" s="281"/>
      <c r="BX690" s="281"/>
      <c r="BY690" s="281"/>
      <c r="BZ690" s="281"/>
      <c r="CA690" s="282"/>
      <c r="CB690" s="282"/>
      <c r="CC690" s="282"/>
      <c r="CD690" s="282"/>
      <c r="CE690" s="282"/>
      <c r="CF690" s="282"/>
      <c r="CG690" s="283"/>
      <c r="CH690" s="283"/>
      <c r="CI690" s="283"/>
      <c r="CJ690" s="283"/>
      <c r="CK690" s="283"/>
      <c r="CL690" s="283"/>
      <c r="CM690" s="284"/>
      <c r="CN690" s="284"/>
      <c r="CO690" s="284"/>
      <c r="CP690" s="284"/>
      <c r="CQ690" s="284"/>
      <c r="CR690" s="284"/>
      <c r="CS690" s="283"/>
      <c r="CT690" s="283"/>
      <c r="CU690" s="283"/>
      <c r="CV690" s="283"/>
      <c r="CW690" s="283"/>
      <c r="CX690" s="283"/>
      <c r="CY690" s="273"/>
      <c r="CZ690" s="285"/>
      <c r="DA690" s="286"/>
      <c r="DB690" s="287"/>
    </row>
    <row r="691" ht="15.75" customHeight="1">
      <c r="A691" s="304"/>
      <c r="B691" s="265"/>
      <c r="C691" s="266"/>
      <c r="D691" s="266"/>
      <c r="E691" s="266"/>
      <c r="F691" s="267"/>
      <c r="G691" s="267"/>
      <c r="H691" s="267"/>
      <c r="I691" s="267"/>
      <c r="J691" s="267"/>
      <c r="K691" s="267"/>
      <c r="L691" s="267"/>
      <c r="M691" s="269"/>
      <c r="N691" s="269"/>
      <c r="O691" s="269"/>
      <c r="P691" s="269"/>
      <c r="Q691" s="269"/>
      <c r="R691" s="269"/>
      <c r="S691" s="271"/>
      <c r="T691" s="271"/>
      <c r="U691" s="271"/>
      <c r="V691" s="271"/>
      <c r="W691" s="271"/>
      <c r="X691" s="271"/>
      <c r="Y691" s="273"/>
      <c r="Z691" s="273"/>
      <c r="AA691" s="273"/>
      <c r="AB691" s="273"/>
      <c r="AC691" s="273"/>
      <c r="AD691" s="273"/>
      <c r="AE691" s="274"/>
      <c r="AF691" s="274"/>
      <c r="AG691" s="274"/>
      <c r="AH691" s="274"/>
      <c r="AI691" s="274"/>
      <c r="AJ691" s="274"/>
      <c r="AK691" s="275"/>
      <c r="AL691" s="275"/>
      <c r="AM691" s="275"/>
      <c r="AN691" s="275"/>
      <c r="AO691" s="275"/>
      <c r="AP691" s="275"/>
      <c r="AQ691" s="276"/>
      <c r="AR691" s="276"/>
      <c r="AS691" s="276"/>
      <c r="AT691" s="276"/>
      <c r="AU691" s="276"/>
      <c r="AV691" s="276"/>
      <c r="AW691" s="277"/>
      <c r="AX691" s="277"/>
      <c r="AY691" s="277"/>
      <c r="AZ691" s="277"/>
      <c r="BA691" s="277"/>
      <c r="BB691" s="277"/>
      <c r="BC691" s="278"/>
      <c r="BD691" s="278"/>
      <c r="BE691" s="278"/>
      <c r="BF691" s="278"/>
      <c r="BG691" s="278"/>
      <c r="BH691" s="278"/>
      <c r="BI691" s="279"/>
      <c r="BJ691" s="279"/>
      <c r="BK691" s="279"/>
      <c r="BL691" s="279"/>
      <c r="BM691" s="279"/>
      <c r="BN691" s="279"/>
      <c r="BO691" s="280"/>
      <c r="BP691" s="280"/>
      <c r="BQ691" s="280"/>
      <c r="BR691" s="280"/>
      <c r="BS691" s="280"/>
      <c r="BT691" s="280"/>
      <c r="BU691" s="281"/>
      <c r="BV691" s="281"/>
      <c r="BW691" s="281"/>
      <c r="BX691" s="281"/>
      <c r="BY691" s="281"/>
      <c r="BZ691" s="281"/>
      <c r="CA691" s="282"/>
      <c r="CB691" s="282"/>
      <c r="CC691" s="282"/>
      <c r="CD691" s="282"/>
      <c r="CE691" s="282"/>
      <c r="CF691" s="282"/>
      <c r="CG691" s="283"/>
      <c r="CH691" s="283"/>
      <c r="CI691" s="283"/>
      <c r="CJ691" s="283"/>
      <c r="CK691" s="283"/>
      <c r="CL691" s="283"/>
      <c r="CM691" s="284"/>
      <c r="CN691" s="284"/>
      <c r="CO691" s="284"/>
      <c r="CP691" s="284"/>
      <c r="CQ691" s="284"/>
      <c r="CR691" s="284"/>
      <c r="CS691" s="283"/>
      <c r="CT691" s="283"/>
      <c r="CU691" s="283"/>
      <c r="CV691" s="283"/>
      <c r="CW691" s="283"/>
      <c r="CX691" s="283"/>
      <c r="CY691" s="273"/>
      <c r="CZ691" s="285"/>
      <c r="DA691" s="286"/>
      <c r="DB691" s="287"/>
    </row>
    <row r="692" ht="15.75" customHeight="1">
      <c r="A692" s="304"/>
      <c r="B692" s="265"/>
      <c r="C692" s="266"/>
      <c r="D692" s="266"/>
      <c r="E692" s="266"/>
      <c r="F692" s="267"/>
      <c r="G692" s="267"/>
      <c r="H692" s="267"/>
      <c r="I692" s="267"/>
      <c r="J692" s="267"/>
      <c r="K692" s="267"/>
      <c r="L692" s="267"/>
      <c r="M692" s="269"/>
      <c r="N692" s="269"/>
      <c r="O692" s="269"/>
      <c r="P692" s="269"/>
      <c r="Q692" s="269"/>
      <c r="R692" s="269"/>
      <c r="S692" s="271"/>
      <c r="T692" s="271"/>
      <c r="U692" s="271"/>
      <c r="V692" s="271"/>
      <c r="W692" s="271"/>
      <c r="X692" s="271"/>
      <c r="Y692" s="273"/>
      <c r="Z692" s="273"/>
      <c r="AA692" s="273"/>
      <c r="AB692" s="273"/>
      <c r="AC692" s="273"/>
      <c r="AD692" s="273"/>
      <c r="AE692" s="274"/>
      <c r="AF692" s="274"/>
      <c r="AG692" s="274"/>
      <c r="AH692" s="274"/>
      <c r="AI692" s="274"/>
      <c r="AJ692" s="274"/>
      <c r="AK692" s="275"/>
      <c r="AL692" s="275"/>
      <c r="AM692" s="275"/>
      <c r="AN692" s="275"/>
      <c r="AO692" s="275"/>
      <c r="AP692" s="275"/>
      <c r="AQ692" s="276"/>
      <c r="AR692" s="276"/>
      <c r="AS692" s="276"/>
      <c r="AT692" s="276"/>
      <c r="AU692" s="276"/>
      <c r="AV692" s="276"/>
      <c r="AW692" s="277"/>
      <c r="AX692" s="277"/>
      <c r="AY692" s="277"/>
      <c r="AZ692" s="277"/>
      <c r="BA692" s="277"/>
      <c r="BB692" s="277"/>
      <c r="BC692" s="278"/>
      <c r="BD692" s="278"/>
      <c r="BE692" s="278"/>
      <c r="BF692" s="278"/>
      <c r="BG692" s="278"/>
      <c r="BH692" s="278"/>
      <c r="BI692" s="279"/>
      <c r="BJ692" s="279"/>
      <c r="BK692" s="279"/>
      <c r="BL692" s="279"/>
      <c r="BM692" s="279"/>
      <c r="BN692" s="279"/>
      <c r="BO692" s="280"/>
      <c r="BP692" s="280"/>
      <c r="BQ692" s="280"/>
      <c r="BR692" s="280"/>
      <c r="BS692" s="280"/>
      <c r="BT692" s="280"/>
      <c r="BU692" s="281"/>
      <c r="BV692" s="281"/>
      <c r="BW692" s="281"/>
      <c r="BX692" s="281"/>
      <c r="BY692" s="281"/>
      <c r="BZ692" s="281"/>
      <c r="CA692" s="282"/>
      <c r="CB692" s="282"/>
      <c r="CC692" s="282"/>
      <c r="CD692" s="282"/>
      <c r="CE692" s="282"/>
      <c r="CF692" s="282"/>
      <c r="CG692" s="283"/>
      <c r="CH692" s="283"/>
      <c r="CI692" s="283"/>
      <c r="CJ692" s="283"/>
      <c r="CK692" s="283"/>
      <c r="CL692" s="283"/>
      <c r="CM692" s="284"/>
      <c r="CN692" s="284"/>
      <c r="CO692" s="284"/>
      <c r="CP692" s="284"/>
      <c r="CQ692" s="284"/>
      <c r="CR692" s="284"/>
      <c r="CS692" s="283"/>
      <c r="CT692" s="283"/>
      <c r="CU692" s="283"/>
      <c r="CV692" s="283"/>
      <c r="CW692" s="283"/>
      <c r="CX692" s="283"/>
      <c r="CY692" s="273"/>
      <c r="CZ692" s="285"/>
      <c r="DA692" s="286"/>
      <c r="DB692" s="287"/>
    </row>
    <row r="693" ht="15.75" customHeight="1">
      <c r="A693" s="304"/>
      <c r="B693" s="265"/>
      <c r="C693" s="266"/>
      <c r="D693" s="266"/>
      <c r="E693" s="266"/>
      <c r="F693" s="267"/>
      <c r="G693" s="267"/>
      <c r="H693" s="267"/>
      <c r="I693" s="267"/>
      <c r="J693" s="267"/>
      <c r="K693" s="267"/>
      <c r="L693" s="267"/>
      <c r="M693" s="269"/>
      <c r="N693" s="269"/>
      <c r="O693" s="269"/>
      <c r="P693" s="269"/>
      <c r="Q693" s="269"/>
      <c r="R693" s="269"/>
      <c r="S693" s="271"/>
      <c r="T693" s="271"/>
      <c r="U693" s="271"/>
      <c r="V693" s="271"/>
      <c r="W693" s="271"/>
      <c r="X693" s="271"/>
      <c r="Y693" s="273"/>
      <c r="Z693" s="273"/>
      <c r="AA693" s="273"/>
      <c r="AB693" s="273"/>
      <c r="AC693" s="273"/>
      <c r="AD693" s="273"/>
      <c r="AE693" s="274"/>
      <c r="AF693" s="274"/>
      <c r="AG693" s="274"/>
      <c r="AH693" s="274"/>
      <c r="AI693" s="274"/>
      <c r="AJ693" s="274"/>
      <c r="AK693" s="275"/>
      <c r="AL693" s="275"/>
      <c r="AM693" s="275"/>
      <c r="AN693" s="275"/>
      <c r="AO693" s="275"/>
      <c r="AP693" s="275"/>
      <c r="AQ693" s="276"/>
      <c r="AR693" s="276"/>
      <c r="AS693" s="276"/>
      <c r="AT693" s="276"/>
      <c r="AU693" s="276"/>
      <c r="AV693" s="276"/>
      <c r="AW693" s="277"/>
      <c r="AX693" s="277"/>
      <c r="AY693" s="277"/>
      <c r="AZ693" s="277"/>
      <c r="BA693" s="277"/>
      <c r="BB693" s="277"/>
      <c r="BC693" s="278"/>
      <c r="BD693" s="278"/>
      <c r="BE693" s="278"/>
      <c r="BF693" s="278"/>
      <c r="BG693" s="278"/>
      <c r="BH693" s="278"/>
      <c r="BI693" s="279"/>
      <c r="BJ693" s="279"/>
      <c r="BK693" s="279"/>
      <c r="BL693" s="279"/>
      <c r="BM693" s="279"/>
      <c r="BN693" s="279"/>
      <c r="BO693" s="280"/>
      <c r="BP693" s="280"/>
      <c r="BQ693" s="280"/>
      <c r="BR693" s="280"/>
      <c r="BS693" s="280"/>
      <c r="BT693" s="280"/>
      <c r="BU693" s="281"/>
      <c r="BV693" s="281"/>
      <c r="BW693" s="281"/>
      <c r="BX693" s="281"/>
      <c r="BY693" s="281"/>
      <c r="BZ693" s="281"/>
      <c r="CA693" s="282"/>
      <c r="CB693" s="282"/>
      <c r="CC693" s="282"/>
      <c r="CD693" s="282"/>
      <c r="CE693" s="282"/>
      <c r="CF693" s="282"/>
      <c r="CG693" s="283"/>
      <c r="CH693" s="283"/>
      <c r="CI693" s="283"/>
      <c r="CJ693" s="283"/>
      <c r="CK693" s="283"/>
      <c r="CL693" s="283"/>
      <c r="CM693" s="284"/>
      <c r="CN693" s="284"/>
      <c r="CO693" s="284"/>
      <c r="CP693" s="284"/>
      <c r="CQ693" s="284"/>
      <c r="CR693" s="284"/>
      <c r="CS693" s="283"/>
      <c r="CT693" s="283"/>
      <c r="CU693" s="283"/>
      <c r="CV693" s="283"/>
      <c r="CW693" s="283"/>
      <c r="CX693" s="283"/>
      <c r="CY693" s="273"/>
      <c r="CZ693" s="285"/>
      <c r="DA693" s="286"/>
      <c r="DB693" s="287"/>
    </row>
    <row r="694" ht="15.75" customHeight="1">
      <c r="A694" s="304"/>
      <c r="B694" s="265"/>
      <c r="C694" s="266"/>
      <c r="D694" s="266"/>
      <c r="E694" s="266"/>
      <c r="F694" s="267"/>
      <c r="G694" s="267"/>
      <c r="H694" s="267"/>
      <c r="I694" s="267"/>
      <c r="J694" s="267"/>
      <c r="K694" s="267"/>
      <c r="L694" s="267"/>
      <c r="M694" s="269"/>
      <c r="N694" s="269"/>
      <c r="O694" s="269"/>
      <c r="P694" s="269"/>
      <c r="Q694" s="269"/>
      <c r="R694" s="269"/>
      <c r="S694" s="271"/>
      <c r="T694" s="271"/>
      <c r="U694" s="271"/>
      <c r="V694" s="271"/>
      <c r="W694" s="271"/>
      <c r="X694" s="271"/>
      <c r="Y694" s="273"/>
      <c r="Z694" s="273"/>
      <c r="AA694" s="273"/>
      <c r="AB694" s="273"/>
      <c r="AC694" s="273"/>
      <c r="AD694" s="273"/>
      <c r="AE694" s="274"/>
      <c r="AF694" s="274"/>
      <c r="AG694" s="274"/>
      <c r="AH694" s="274"/>
      <c r="AI694" s="274"/>
      <c r="AJ694" s="274"/>
      <c r="AK694" s="275"/>
      <c r="AL694" s="275"/>
      <c r="AM694" s="275"/>
      <c r="AN694" s="275"/>
      <c r="AO694" s="275"/>
      <c r="AP694" s="275"/>
      <c r="AQ694" s="276"/>
      <c r="AR694" s="276"/>
      <c r="AS694" s="276"/>
      <c r="AT694" s="276"/>
      <c r="AU694" s="276"/>
      <c r="AV694" s="276"/>
      <c r="AW694" s="277"/>
      <c r="AX694" s="277"/>
      <c r="AY694" s="277"/>
      <c r="AZ694" s="277"/>
      <c r="BA694" s="277"/>
      <c r="BB694" s="277"/>
      <c r="BC694" s="278"/>
      <c r="BD694" s="278"/>
      <c r="BE694" s="278"/>
      <c r="BF694" s="278"/>
      <c r="BG694" s="278"/>
      <c r="BH694" s="278"/>
      <c r="BI694" s="279"/>
      <c r="BJ694" s="279"/>
      <c r="BK694" s="279"/>
      <c r="BL694" s="279"/>
      <c r="BM694" s="279"/>
      <c r="BN694" s="279"/>
      <c r="BO694" s="280"/>
      <c r="BP694" s="280"/>
      <c r="BQ694" s="280"/>
      <c r="BR694" s="280"/>
      <c r="BS694" s="280"/>
      <c r="BT694" s="280"/>
      <c r="BU694" s="281"/>
      <c r="BV694" s="281"/>
      <c r="BW694" s="281"/>
      <c r="BX694" s="281"/>
      <c r="BY694" s="281"/>
      <c r="BZ694" s="281"/>
      <c r="CA694" s="282"/>
      <c r="CB694" s="282"/>
      <c r="CC694" s="282"/>
      <c r="CD694" s="282"/>
      <c r="CE694" s="282"/>
      <c r="CF694" s="282"/>
      <c r="CG694" s="283"/>
      <c r="CH694" s="283"/>
      <c r="CI694" s="283"/>
      <c r="CJ694" s="283"/>
      <c r="CK694" s="283"/>
      <c r="CL694" s="283"/>
      <c r="CM694" s="284"/>
      <c r="CN694" s="284"/>
      <c r="CO694" s="284"/>
      <c r="CP694" s="284"/>
      <c r="CQ694" s="284"/>
      <c r="CR694" s="284"/>
      <c r="CS694" s="283"/>
      <c r="CT694" s="283"/>
      <c r="CU694" s="283"/>
      <c r="CV694" s="283"/>
      <c r="CW694" s="283"/>
      <c r="CX694" s="283"/>
      <c r="CY694" s="273"/>
      <c r="CZ694" s="285"/>
      <c r="DA694" s="286"/>
      <c r="DB694" s="287"/>
    </row>
    <row r="695" ht="15.75" customHeight="1">
      <c r="A695" s="304"/>
      <c r="B695" s="265"/>
      <c r="C695" s="266"/>
      <c r="D695" s="266"/>
      <c r="E695" s="266"/>
      <c r="F695" s="267"/>
      <c r="G695" s="267"/>
      <c r="H695" s="267"/>
      <c r="I695" s="267"/>
      <c r="J695" s="267"/>
      <c r="K695" s="267"/>
      <c r="L695" s="267"/>
      <c r="M695" s="269"/>
      <c r="N695" s="269"/>
      <c r="O695" s="269"/>
      <c r="P695" s="269"/>
      <c r="Q695" s="269"/>
      <c r="R695" s="269"/>
      <c r="S695" s="271"/>
      <c r="T695" s="271"/>
      <c r="U695" s="271"/>
      <c r="V695" s="271"/>
      <c r="W695" s="271"/>
      <c r="X695" s="271"/>
      <c r="Y695" s="273"/>
      <c r="Z695" s="273"/>
      <c r="AA695" s="273"/>
      <c r="AB695" s="273"/>
      <c r="AC695" s="273"/>
      <c r="AD695" s="273"/>
      <c r="AE695" s="274"/>
      <c r="AF695" s="274"/>
      <c r="AG695" s="274"/>
      <c r="AH695" s="274"/>
      <c r="AI695" s="274"/>
      <c r="AJ695" s="274"/>
      <c r="AK695" s="275"/>
      <c r="AL695" s="275"/>
      <c r="AM695" s="275"/>
      <c r="AN695" s="275"/>
      <c r="AO695" s="275"/>
      <c r="AP695" s="275"/>
      <c r="AQ695" s="276"/>
      <c r="AR695" s="276"/>
      <c r="AS695" s="276"/>
      <c r="AT695" s="276"/>
      <c r="AU695" s="276"/>
      <c r="AV695" s="276"/>
      <c r="AW695" s="277"/>
      <c r="AX695" s="277"/>
      <c r="AY695" s="277"/>
      <c r="AZ695" s="277"/>
      <c r="BA695" s="277"/>
      <c r="BB695" s="277"/>
      <c r="BC695" s="278"/>
      <c r="BD695" s="278"/>
      <c r="BE695" s="278"/>
      <c r="BF695" s="278"/>
      <c r="BG695" s="278"/>
      <c r="BH695" s="278"/>
      <c r="BI695" s="279"/>
      <c r="BJ695" s="279"/>
      <c r="BK695" s="279"/>
      <c r="BL695" s="279"/>
      <c r="BM695" s="279"/>
      <c r="BN695" s="279"/>
      <c r="BO695" s="280"/>
      <c r="BP695" s="280"/>
      <c r="BQ695" s="280"/>
      <c r="BR695" s="280"/>
      <c r="BS695" s="280"/>
      <c r="BT695" s="280"/>
      <c r="BU695" s="281"/>
      <c r="BV695" s="281"/>
      <c r="BW695" s="281"/>
      <c r="BX695" s="281"/>
      <c r="BY695" s="281"/>
      <c r="BZ695" s="281"/>
      <c r="CA695" s="282"/>
      <c r="CB695" s="282"/>
      <c r="CC695" s="282"/>
      <c r="CD695" s="282"/>
      <c r="CE695" s="282"/>
      <c r="CF695" s="282"/>
      <c r="CG695" s="283"/>
      <c r="CH695" s="283"/>
      <c r="CI695" s="283"/>
      <c r="CJ695" s="283"/>
      <c r="CK695" s="283"/>
      <c r="CL695" s="283"/>
      <c r="CM695" s="284"/>
      <c r="CN695" s="284"/>
      <c r="CO695" s="284"/>
      <c r="CP695" s="284"/>
      <c r="CQ695" s="284"/>
      <c r="CR695" s="284"/>
      <c r="CS695" s="283"/>
      <c r="CT695" s="283"/>
      <c r="CU695" s="283"/>
      <c r="CV695" s="283"/>
      <c r="CW695" s="283"/>
      <c r="CX695" s="283"/>
      <c r="CY695" s="273"/>
      <c r="CZ695" s="285"/>
      <c r="DA695" s="286"/>
      <c r="DB695" s="287"/>
    </row>
    <row r="696" ht="15.75" customHeight="1">
      <c r="A696" s="304"/>
      <c r="B696" s="265"/>
      <c r="C696" s="266"/>
      <c r="D696" s="266"/>
      <c r="E696" s="266"/>
      <c r="F696" s="267"/>
      <c r="G696" s="267"/>
      <c r="H696" s="267"/>
      <c r="I696" s="267"/>
      <c r="J696" s="267"/>
      <c r="K696" s="267"/>
      <c r="L696" s="267"/>
      <c r="M696" s="269"/>
      <c r="N696" s="269"/>
      <c r="O696" s="269"/>
      <c r="P696" s="269"/>
      <c r="Q696" s="269"/>
      <c r="R696" s="269"/>
      <c r="S696" s="271"/>
      <c r="T696" s="271"/>
      <c r="U696" s="271"/>
      <c r="V696" s="271"/>
      <c r="W696" s="271"/>
      <c r="X696" s="271"/>
      <c r="Y696" s="273"/>
      <c r="Z696" s="273"/>
      <c r="AA696" s="273"/>
      <c r="AB696" s="273"/>
      <c r="AC696" s="273"/>
      <c r="AD696" s="273"/>
      <c r="AE696" s="274"/>
      <c r="AF696" s="274"/>
      <c r="AG696" s="274"/>
      <c r="AH696" s="274"/>
      <c r="AI696" s="274"/>
      <c r="AJ696" s="274"/>
      <c r="AK696" s="275"/>
      <c r="AL696" s="275"/>
      <c r="AM696" s="275"/>
      <c r="AN696" s="275"/>
      <c r="AO696" s="275"/>
      <c r="AP696" s="275"/>
      <c r="AQ696" s="276"/>
      <c r="AR696" s="276"/>
      <c r="AS696" s="276"/>
      <c r="AT696" s="276"/>
      <c r="AU696" s="276"/>
      <c r="AV696" s="276"/>
      <c r="AW696" s="277"/>
      <c r="AX696" s="277"/>
      <c r="AY696" s="277"/>
      <c r="AZ696" s="277"/>
      <c r="BA696" s="277"/>
      <c r="BB696" s="277"/>
      <c r="BC696" s="278"/>
      <c r="BD696" s="278"/>
      <c r="BE696" s="278"/>
      <c r="BF696" s="278"/>
      <c r="BG696" s="278"/>
      <c r="BH696" s="278"/>
      <c r="BI696" s="279"/>
      <c r="BJ696" s="279"/>
      <c r="BK696" s="279"/>
      <c r="BL696" s="279"/>
      <c r="BM696" s="279"/>
      <c r="BN696" s="279"/>
      <c r="BO696" s="280"/>
      <c r="BP696" s="280"/>
      <c r="BQ696" s="280"/>
      <c r="BR696" s="280"/>
      <c r="BS696" s="280"/>
      <c r="BT696" s="280"/>
      <c r="BU696" s="281"/>
      <c r="BV696" s="281"/>
      <c r="BW696" s="281"/>
      <c r="BX696" s="281"/>
      <c r="BY696" s="281"/>
      <c r="BZ696" s="281"/>
      <c r="CA696" s="282"/>
      <c r="CB696" s="282"/>
      <c r="CC696" s="282"/>
      <c r="CD696" s="282"/>
      <c r="CE696" s="282"/>
      <c r="CF696" s="282"/>
      <c r="CG696" s="283"/>
      <c r="CH696" s="283"/>
      <c r="CI696" s="283"/>
      <c r="CJ696" s="283"/>
      <c r="CK696" s="283"/>
      <c r="CL696" s="283"/>
      <c r="CM696" s="284"/>
      <c r="CN696" s="284"/>
      <c r="CO696" s="284"/>
      <c r="CP696" s="284"/>
      <c r="CQ696" s="284"/>
      <c r="CR696" s="284"/>
      <c r="CS696" s="283"/>
      <c r="CT696" s="283"/>
      <c r="CU696" s="283"/>
      <c r="CV696" s="283"/>
      <c r="CW696" s="283"/>
      <c r="CX696" s="283"/>
      <c r="CY696" s="273"/>
      <c r="CZ696" s="285"/>
      <c r="DA696" s="286"/>
      <c r="DB696" s="287"/>
    </row>
    <row r="697" ht="15.75" customHeight="1">
      <c r="A697" s="304"/>
      <c r="B697" s="265"/>
      <c r="C697" s="266"/>
      <c r="D697" s="266"/>
      <c r="E697" s="266"/>
      <c r="F697" s="267"/>
      <c r="G697" s="267"/>
      <c r="H697" s="267"/>
      <c r="I697" s="267"/>
      <c r="J697" s="267"/>
      <c r="K697" s="267"/>
      <c r="L697" s="267"/>
      <c r="M697" s="269"/>
      <c r="N697" s="269"/>
      <c r="O697" s="269"/>
      <c r="P697" s="269"/>
      <c r="Q697" s="269"/>
      <c r="R697" s="269"/>
      <c r="S697" s="271"/>
      <c r="T697" s="271"/>
      <c r="U697" s="271"/>
      <c r="V697" s="271"/>
      <c r="W697" s="271"/>
      <c r="X697" s="271"/>
      <c r="Y697" s="273"/>
      <c r="Z697" s="273"/>
      <c r="AA697" s="273"/>
      <c r="AB697" s="273"/>
      <c r="AC697" s="273"/>
      <c r="AD697" s="273"/>
      <c r="AE697" s="274"/>
      <c r="AF697" s="274"/>
      <c r="AG697" s="274"/>
      <c r="AH697" s="274"/>
      <c r="AI697" s="274"/>
      <c r="AJ697" s="274"/>
      <c r="AK697" s="275"/>
      <c r="AL697" s="275"/>
      <c r="AM697" s="275"/>
      <c r="AN697" s="275"/>
      <c r="AO697" s="275"/>
      <c r="AP697" s="275"/>
      <c r="AQ697" s="276"/>
      <c r="AR697" s="276"/>
      <c r="AS697" s="276"/>
      <c r="AT697" s="276"/>
      <c r="AU697" s="276"/>
      <c r="AV697" s="276"/>
      <c r="AW697" s="277"/>
      <c r="AX697" s="277"/>
      <c r="AY697" s="277"/>
      <c r="AZ697" s="277"/>
      <c r="BA697" s="277"/>
      <c r="BB697" s="277"/>
      <c r="BC697" s="278"/>
      <c r="BD697" s="278"/>
      <c r="BE697" s="278"/>
      <c r="BF697" s="278"/>
      <c r="BG697" s="278"/>
      <c r="BH697" s="278"/>
      <c r="BI697" s="279"/>
      <c r="BJ697" s="279"/>
      <c r="BK697" s="279"/>
      <c r="BL697" s="279"/>
      <c r="BM697" s="279"/>
      <c r="BN697" s="279"/>
      <c r="BO697" s="280"/>
      <c r="BP697" s="280"/>
      <c r="BQ697" s="280"/>
      <c r="BR697" s="280"/>
      <c r="BS697" s="280"/>
      <c r="BT697" s="280"/>
      <c r="BU697" s="281"/>
      <c r="BV697" s="281"/>
      <c r="BW697" s="281"/>
      <c r="BX697" s="281"/>
      <c r="BY697" s="281"/>
      <c r="BZ697" s="281"/>
      <c r="CA697" s="282"/>
      <c r="CB697" s="282"/>
      <c r="CC697" s="282"/>
      <c r="CD697" s="282"/>
      <c r="CE697" s="282"/>
      <c r="CF697" s="282"/>
      <c r="CG697" s="283"/>
      <c r="CH697" s="283"/>
      <c r="CI697" s="283"/>
      <c r="CJ697" s="283"/>
      <c r="CK697" s="283"/>
      <c r="CL697" s="283"/>
      <c r="CM697" s="284"/>
      <c r="CN697" s="284"/>
      <c r="CO697" s="284"/>
      <c r="CP697" s="284"/>
      <c r="CQ697" s="284"/>
      <c r="CR697" s="284"/>
      <c r="CS697" s="283"/>
      <c r="CT697" s="283"/>
      <c r="CU697" s="283"/>
      <c r="CV697" s="283"/>
      <c r="CW697" s="283"/>
      <c r="CX697" s="283"/>
      <c r="CY697" s="273"/>
      <c r="CZ697" s="285"/>
      <c r="DA697" s="286"/>
      <c r="DB697" s="287"/>
    </row>
    <row r="698" ht="15.75" customHeight="1">
      <c r="A698" s="304"/>
      <c r="B698" s="265"/>
      <c r="C698" s="266"/>
      <c r="D698" s="266"/>
      <c r="E698" s="266"/>
      <c r="F698" s="267"/>
      <c r="G698" s="267"/>
      <c r="H698" s="267"/>
      <c r="I698" s="267"/>
      <c r="J698" s="267"/>
      <c r="K698" s="267"/>
      <c r="L698" s="267"/>
      <c r="M698" s="269"/>
      <c r="N698" s="269"/>
      <c r="O698" s="269"/>
      <c r="P698" s="269"/>
      <c r="Q698" s="269"/>
      <c r="R698" s="269"/>
      <c r="S698" s="271"/>
      <c r="T698" s="271"/>
      <c r="U698" s="271"/>
      <c r="V698" s="271"/>
      <c r="W698" s="271"/>
      <c r="X698" s="271"/>
      <c r="Y698" s="273"/>
      <c r="Z698" s="273"/>
      <c r="AA698" s="273"/>
      <c r="AB698" s="273"/>
      <c r="AC698" s="273"/>
      <c r="AD698" s="273"/>
      <c r="AE698" s="274"/>
      <c r="AF698" s="274"/>
      <c r="AG698" s="274"/>
      <c r="AH698" s="274"/>
      <c r="AI698" s="274"/>
      <c r="AJ698" s="274"/>
      <c r="AK698" s="275"/>
      <c r="AL698" s="275"/>
      <c r="AM698" s="275"/>
      <c r="AN698" s="275"/>
      <c r="AO698" s="275"/>
      <c r="AP698" s="275"/>
      <c r="AQ698" s="276"/>
      <c r="AR698" s="276"/>
      <c r="AS698" s="276"/>
      <c r="AT698" s="276"/>
      <c r="AU698" s="276"/>
      <c r="AV698" s="276"/>
      <c r="AW698" s="277"/>
      <c r="AX698" s="277"/>
      <c r="AY698" s="277"/>
      <c r="AZ698" s="277"/>
      <c r="BA698" s="277"/>
      <c r="BB698" s="277"/>
      <c r="BC698" s="278"/>
      <c r="BD698" s="278"/>
      <c r="BE698" s="278"/>
      <c r="BF698" s="278"/>
      <c r="BG698" s="278"/>
      <c r="BH698" s="278"/>
      <c r="BI698" s="279"/>
      <c r="BJ698" s="279"/>
      <c r="BK698" s="279"/>
      <c r="BL698" s="279"/>
      <c r="BM698" s="279"/>
      <c r="BN698" s="279"/>
      <c r="BO698" s="280"/>
      <c r="BP698" s="280"/>
      <c r="BQ698" s="280"/>
      <c r="BR698" s="280"/>
      <c r="BS698" s="280"/>
      <c r="BT698" s="280"/>
      <c r="BU698" s="281"/>
      <c r="BV698" s="281"/>
      <c r="BW698" s="281"/>
      <c r="BX698" s="281"/>
      <c r="BY698" s="281"/>
      <c r="BZ698" s="281"/>
      <c r="CA698" s="282"/>
      <c r="CB698" s="282"/>
      <c r="CC698" s="282"/>
      <c r="CD698" s="282"/>
      <c r="CE698" s="282"/>
      <c r="CF698" s="282"/>
      <c r="CG698" s="283"/>
      <c r="CH698" s="283"/>
      <c r="CI698" s="283"/>
      <c r="CJ698" s="283"/>
      <c r="CK698" s="283"/>
      <c r="CL698" s="283"/>
      <c r="CM698" s="284"/>
      <c r="CN698" s="284"/>
      <c r="CO698" s="284"/>
      <c r="CP698" s="284"/>
      <c r="CQ698" s="284"/>
      <c r="CR698" s="284"/>
      <c r="CS698" s="283"/>
      <c r="CT698" s="283"/>
      <c r="CU698" s="283"/>
      <c r="CV698" s="283"/>
      <c r="CW698" s="283"/>
      <c r="CX698" s="283"/>
      <c r="CY698" s="273"/>
      <c r="CZ698" s="285"/>
      <c r="DA698" s="286"/>
      <c r="DB698" s="287"/>
    </row>
    <row r="699" ht="15.75" customHeight="1">
      <c r="A699" s="304"/>
      <c r="B699" s="265"/>
      <c r="C699" s="266"/>
      <c r="D699" s="266"/>
      <c r="E699" s="266"/>
      <c r="F699" s="267"/>
      <c r="G699" s="267"/>
      <c r="H699" s="267"/>
      <c r="I699" s="267"/>
      <c r="J699" s="267"/>
      <c r="K699" s="267"/>
      <c r="L699" s="267"/>
      <c r="M699" s="269"/>
      <c r="N699" s="269"/>
      <c r="O699" s="269"/>
      <c r="P699" s="269"/>
      <c r="Q699" s="269"/>
      <c r="R699" s="269"/>
      <c r="S699" s="271"/>
      <c r="T699" s="271"/>
      <c r="U699" s="271"/>
      <c r="V699" s="271"/>
      <c r="W699" s="271"/>
      <c r="X699" s="271"/>
      <c r="Y699" s="273"/>
      <c r="Z699" s="273"/>
      <c r="AA699" s="273"/>
      <c r="AB699" s="273"/>
      <c r="AC699" s="273"/>
      <c r="AD699" s="273"/>
      <c r="AE699" s="274"/>
      <c r="AF699" s="274"/>
      <c r="AG699" s="274"/>
      <c r="AH699" s="274"/>
      <c r="AI699" s="274"/>
      <c r="AJ699" s="274"/>
      <c r="AK699" s="275"/>
      <c r="AL699" s="275"/>
      <c r="AM699" s="275"/>
      <c r="AN699" s="275"/>
      <c r="AO699" s="275"/>
      <c r="AP699" s="275"/>
      <c r="AQ699" s="276"/>
      <c r="AR699" s="276"/>
      <c r="AS699" s="276"/>
      <c r="AT699" s="276"/>
      <c r="AU699" s="276"/>
      <c r="AV699" s="276"/>
      <c r="AW699" s="277"/>
      <c r="AX699" s="277"/>
      <c r="AY699" s="277"/>
      <c r="AZ699" s="277"/>
      <c r="BA699" s="277"/>
      <c r="BB699" s="277"/>
      <c r="BC699" s="278"/>
      <c r="BD699" s="278"/>
      <c r="BE699" s="278"/>
      <c r="BF699" s="278"/>
      <c r="BG699" s="278"/>
      <c r="BH699" s="278"/>
      <c r="BI699" s="279"/>
      <c r="BJ699" s="279"/>
      <c r="BK699" s="279"/>
      <c r="BL699" s="279"/>
      <c r="BM699" s="279"/>
      <c r="BN699" s="279"/>
      <c r="BO699" s="280"/>
      <c r="BP699" s="280"/>
      <c r="BQ699" s="280"/>
      <c r="BR699" s="280"/>
      <c r="BS699" s="280"/>
      <c r="BT699" s="280"/>
      <c r="BU699" s="281"/>
      <c r="BV699" s="281"/>
      <c r="BW699" s="281"/>
      <c r="BX699" s="281"/>
      <c r="BY699" s="281"/>
      <c r="BZ699" s="281"/>
      <c r="CA699" s="282"/>
      <c r="CB699" s="282"/>
      <c r="CC699" s="282"/>
      <c r="CD699" s="282"/>
      <c r="CE699" s="282"/>
      <c r="CF699" s="282"/>
      <c r="CG699" s="283"/>
      <c r="CH699" s="283"/>
      <c r="CI699" s="283"/>
      <c r="CJ699" s="283"/>
      <c r="CK699" s="283"/>
      <c r="CL699" s="283"/>
      <c r="CM699" s="284"/>
      <c r="CN699" s="284"/>
      <c r="CO699" s="284"/>
      <c r="CP699" s="284"/>
      <c r="CQ699" s="284"/>
      <c r="CR699" s="284"/>
      <c r="CS699" s="283"/>
      <c r="CT699" s="283"/>
      <c r="CU699" s="283"/>
      <c r="CV699" s="283"/>
      <c r="CW699" s="283"/>
      <c r="CX699" s="283"/>
      <c r="CY699" s="273"/>
      <c r="CZ699" s="285"/>
      <c r="DA699" s="286"/>
      <c r="DB699" s="287"/>
    </row>
    <row r="700" ht="15.75" customHeight="1">
      <c r="A700" s="304"/>
      <c r="B700" s="265"/>
      <c r="C700" s="266"/>
      <c r="D700" s="266"/>
      <c r="E700" s="266"/>
      <c r="F700" s="267"/>
      <c r="G700" s="267"/>
      <c r="H700" s="267"/>
      <c r="I700" s="267"/>
      <c r="J700" s="267"/>
      <c r="K700" s="267"/>
      <c r="L700" s="267"/>
      <c r="M700" s="269"/>
      <c r="N700" s="269"/>
      <c r="O700" s="269"/>
      <c r="P700" s="269"/>
      <c r="Q700" s="269"/>
      <c r="R700" s="269"/>
      <c r="S700" s="271"/>
      <c r="T700" s="271"/>
      <c r="U700" s="271"/>
      <c r="V700" s="271"/>
      <c r="W700" s="271"/>
      <c r="X700" s="271"/>
      <c r="Y700" s="273"/>
      <c r="Z700" s="273"/>
      <c r="AA700" s="273"/>
      <c r="AB700" s="273"/>
      <c r="AC700" s="273"/>
      <c r="AD700" s="273"/>
      <c r="AE700" s="274"/>
      <c r="AF700" s="274"/>
      <c r="AG700" s="274"/>
      <c r="AH700" s="274"/>
      <c r="AI700" s="274"/>
      <c r="AJ700" s="274"/>
      <c r="AK700" s="275"/>
      <c r="AL700" s="275"/>
      <c r="AM700" s="275"/>
      <c r="AN700" s="275"/>
      <c r="AO700" s="275"/>
      <c r="AP700" s="275"/>
      <c r="AQ700" s="276"/>
      <c r="AR700" s="276"/>
      <c r="AS700" s="276"/>
      <c r="AT700" s="276"/>
      <c r="AU700" s="276"/>
      <c r="AV700" s="276"/>
      <c r="AW700" s="277"/>
      <c r="AX700" s="277"/>
      <c r="AY700" s="277"/>
      <c r="AZ700" s="277"/>
      <c r="BA700" s="277"/>
      <c r="BB700" s="277"/>
      <c r="BC700" s="278"/>
      <c r="BD700" s="278"/>
      <c r="BE700" s="278"/>
      <c r="BF700" s="278"/>
      <c r="BG700" s="278"/>
      <c r="BH700" s="278"/>
      <c r="BI700" s="279"/>
      <c r="BJ700" s="279"/>
      <c r="BK700" s="279"/>
      <c r="BL700" s="279"/>
      <c r="BM700" s="279"/>
      <c r="BN700" s="279"/>
      <c r="BO700" s="280"/>
      <c r="BP700" s="280"/>
      <c r="BQ700" s="280"/>
      <c r="BR700" s="280"/>
      <c r="BS700" s="280"/>
      <c r="BT700" s="280"/>
      <c r="BU700" s="281"/>
      <c r="BV700" s="281"/>
      <c r="BW700" s="281"/>
      <c r="BX700" s="281"/>
      <c r="BY700" s="281"/>
      <c r="BZ700" s="281"/>
      <c r="CA700" s="282"/>
      <c r="CB700" s="282"/>
      <c r="CC700" s="282"/>
      <c r="CD700" s="282"/>
      <c r="CE700" s="282"/>
      <c r="CF700" s="282"/>
      <c r="CG700" s="283"/>
      <c r="CH700" s="283"/>
      <c r="CI700" s="283"/>
      <c r="CJ700" s="283"/>
      <c r="CK700" s="283"/>
      <c r="CL700" s="283"/>
      <c r="CM700" s="284"/>
      <c r="CN700" s="284"/>
      <c r="CO700" s="284"/>
      <c r="CP700" s="284"/>
      <c r="CQ700" s="284"/>
      <c r="CR700" s="284"/>
      <c r="CS700" s="283"/>
      <c r="CT700" s="283"/>
      <c r="CU700" s="283"/>
      <c r="CV700" s="283"/>
      <c r="CW700" s="283"/>
      <c r="CX700" s="283"/>
      <c r="CY700" s="273"/>
      <c r="CZ700" s="285"/>
      <c r="DA700" s="286"/>
      <c r="DB700" s="287"/>
    </row>
    <row r="701" ht="15.75" customHeight="1">
      <c r="A701" s="304"/>
      <c r="B701" s="265"/>
      <c r="C701" s="266"/>
      <c r="D701" s="266"/>
      <c r="E701" s="266"/>
      <c r="F701" s="267"/>
      <c r="G701" s="267"/>
      <c r="H701" s="267"/>
      <c r="I701" s="267"/>
      <c r="J701" s="267"/>
      <c r="K701" s="267"/>
      <c r="L701" s="267"/>
      <c r="M701" s="269"/>
      <c r="N701" s="269"/>
      <c r="O701" s="269"/>
      <c r="P701" s="269"/>
      <c r="Q701" s="269"/>
      <c r="R701" s="269"/>
      <c r="S701" s="271"/>
      <c r="T701" s="271"/>
      <c r="U701" s="271"/>
      <c r="V701" s="271"/>
      <c r="W701" s="271"/>
      <c r="X701" s="271"/>
      <c r="Y701" s="273"/>
      <c r="Z701" s="273"/>
      <c r="AA701" s="273"/>
      <c r="AB701" s="273"/>
      <c r="AC701" s="273"/>
      <c r="AD701" s="273"/>
      <c r="AE701" s="274"/>
      <c r="AF701" s="274"/>
      <c r="AG701" s="274"/>
      <c r="AH701" s="274"/>
      <c r="AI701" s="274"/>
      <c r="AJ701" s="274"/>
      <c r="AK701" s="275"/>
      <c r="AL701" s="275"/>
      <c r="AM701" s="275"/>
      <c r="AN701" s="275"/>
      <c r="AO701" s="275"/>
      <c r="AP701" s="275"/>
      <c r="AQ701" s="276"/>
      <c r="AR701" s="276"/>
      <c r="AS701" s="276"/>
      <c r="AT701" s="276"/>
      <c r="AU701" s="276"/>
      <c r="AV701" s="276"/>
      <c r="AW701" s="277"/>
      <c r="AX701" s="277"/>
      <c r="AY701" s="277"/>
      <c r="AZ701" s="277"/>
      <c r="BA701" s="277"/>
      <c r="BB701" s="277"/>
      <c r="BC701" s="278"/>
      <c r="BD701" s="278"/>
      <c r="BE701" s="278"/>
      <c r="BF701" s="278"/>
      <c r="BG701" s="278"/>
      <c r="BH701" s="278"/>
      <c r="BI701" s="279"/>
      <c r="BJ701" s="279"/>
      <c r="BK701" s="279"/>
      <c r="BL701" s="279"/>
      <c r="BM701" s="279"/>
      <c r="BN701" s="279"/>
      <c r="BO701" s="280"/>
      <c r="BP701" s="280"/>
      <c r="BQ701" s="280"/>
      <c r="BR701" s="280"/>
      <c r="BS701" s="280"/>
      <c r="BT701" s="280"/>
      <c r="BU701" s="281"/>
      <c r="BV701" s="281"/>
      <c r="BW701" s="281"/>
      <c r="BX701" s="281"/>
      <c r="BY701" s="281"/>
      <c r="BZ701" s="281"/>
      <c r="CA701" s="282"/>
      <c r="CB701" s="282"/>
      <c r="CC701" s="282"/>
      <c r="CD701" s="282"/>
      <c r="CE701" s="282"/>
      <c r="CF701" s="282"/>
      <c r="CG701" s="283"/>
      <c r="CH701" s="283"/>
      <c r="CI701" s="283"/>
      <c r="CJ701" s="283"/>
      <c r="CK701" s="283"/>
      <c r="CL701" s="283"/>
      <c r="CM701" s="284"/>
      <c r="CN701" s="284"/>
      <c r="CO701" s="284"/>
      <c r="CP701" s="284"/>
      <c r="CQ701" s="284"/>
      <c r="CR701" s="284"/>
      <c r="CS701" s="283"/>
      <c r="CT701" s="283"/>
      <c r="CU701" s="283"/>
      <c r="CV701" s="283"/>
      <c r="CW701" s="283"/>
      <c r="CX701" s="283"/>
      <c r="CY701" s="273"/>
      <c r="CZ701" s="285"/>
      <c r="DA701" s="286"/>
      <c r="DB701" s="287"/>
    </row>
    <row r="702" ht="15.75" customHeight="1">
      <c r="A702" s="304"/>
      <c r="B702" s="265"/>
      <c r="C702" s="266"/>
      <c r="D702" s="266"/>
      <c r="E702" s="266"/>
      <c r="F702" s="267"/>
      <c r="G702" s="267"/>
      <c r="H702" s="267"/>
      <c r="I702" s="267"/>
      <c r="J702" s="267"/>
      <c r="K702" s="267"/>
      <c r="L702" s="267"/>
      <c r="M702" s="269"/>
      <c r="N702" s="269"/>
      <c r="O702" s="269"/>
      <c r="P702" s="269"/>
      <c r="Q702" s="269"/>
      <c r="R702" s="269"/>
      <c r="S702" s="271"/>
      <c r="T702" s="271"/>
      <c r="U702" s="271"/>
      <c r="V702" s="271"/>
      <c r="W702" s="271"/>
      <c r="X702" s="271"/>
      <c r="Y702" s="273"/>
      <c r="Z702" s="273"/>
      <c r="AA702" s="273"/>
      <c r="AB702" s="273"/>
      <c r="AC702" s="273"/>
      <c r="AD702" s="273"/>
      <c r="AE702" s="274"/>
      <c r="AF702" s="274"/>
      <c r="AG702" s="274"/>
      <c r="AH702" s="274"/>
      <c r="AI702" s="274"/>
      <c r="AJ702" s="274"/>
      <c r="AK702" s="275"/>
      <c r="AL702" s="275"/>
      <c r="AM702" s="275"/>
      <c r="AN702" s="275"/>
      <c r="AO702" s="275"/>
      <c r="AP702" s="275"/>
      <c r="AQ702" s="276"/>
      <c r="AR702" s="276"/>
      <c r="AS702" s="276"/>
      <c r="AT702" s="276"/>
      <c r="AU702" s="276"/>
      <c r="AV702" s="276"/>
      <c r="AW702" s="277"/>
      <c r="AX702" s="277"/>
      <c r="AY702" s="277"/>
      <c r="AZ702" s="277"/>
      <c r="BA702" s="277"/>
      <c r="BB702" s="277"/>
      <c r="BC702" s="278"/>
      <c r="BD702" s="278"/>
      <c r="BE702" s="278"/>
      <c r="BF702" s="278"/>
      <c r="BG702" s="278"/>
      <c r="BH702" s="278"/>
      <c r="BI702" s="279"/>
      <c r="BJ702" s="279"/>
      <c r="BK702" s="279"/>
      <c r="BL702" s="279"/>
      <c r="BM702" s="279"/>
      <c r="BN702" s="279"/>
      <c r="BO702" s="280"/>
      <c r="BP702" s="280"/>
      <c r="BQ702" s="280"/>
      <c r="BR702" s="280"/>
      <c r="BS702" s="280"/>
      <c r="BT702" s="280"/>
      <c r="BU702" s="281"/>
      <c r="BV702" s="281"/>
      <c r="BW702" s="281"/>
      <c r="BX702" s="281"/>
      <c r="BY702" s="281"/>
      <c r="BZ702" s="281"/>
      <c r="CA702" s="282"/>
      <c r="CB702" s="282"/>
      <c r="CC702" s="282"/>
      <c r="CD702" s="282"/>
      <c r="CE702" s="282"/>
      <c r="CF702" s="282"/>
      <c r="CG702" s="283"/>
      <c r="CH702" s="283"/>
      <c r="CI702" s="283"/>
      <c r="CJ702" s="283"/>
      <c r="CK702" s="283"/>
      <c r="CL702" s="283"/>
      <c r="CM702" s="284"/>
      <c r="CN702" s="284"/>
      <c r="CO702" s="284"/>
      <c r="CP702" s="284"/>
      <c r="CQ702" s="284"/>
      <c r="CR702" s="284"/>
      <c r="CS702" s="283"/>
      <c r="CT702" s="283"/>
      <c r="CU702" s="283"/>
      <c r="CV702" s="283"/>
      <c r="CW702" s="283"/>
      <c r="CX702" s="283"/>
      <c r="CY702" s="273"/>
      <c r="CZ702" s="285"/>
      <c r="DA702" s="286"/>
      <c r="DB702" s="287"/>
    </row>
    <row r="703" ht="15.75" customHeight="1">
      <c r="A703" s="304"/>
      <c r="B703" s="265"/>
      <c r="C703" s="266"/>
      <c r="D703" s="266"/>
      <c r="E703" s="266"/>
      <c r="F703" s="267"/>
      <c r="G703" s="267"/>
      <c r="H703" s="267"/>
      <c r="I703" s="267"/>
      <c r="J703" s="267"/>
      <c r="K703" s="267"/>
      <c r="L703" s="267"/>
      <c r="M703" s="269"/>
      <c r="N703" s="269"/>
      <c r="O703" s="269"/>
      <c r="P703" s="269"/>
      <c r="Q703" s="269"/>
      <c r="R703" s="269"/>
      <c r="S703" s="271"/>
      <c r="T703" s="271"/>
      <c r="U703" s="271"/>
      <c r="V703" s="271"/>
      <c r="W703" s="271"/>
      <c r="X703" s="271"/>
      <c r="Y703" s="273"/>
      <c r="Z703" s="273"/>
      <c r="AA703" s="273"/>
      <c r="AB703" s="273"/>
      <c r="AC703" s="273"/>
      <c r="AD703" s="273"/>
      <c r="AE703" s="274"/>
      <c r="AF703" s="274"/>
      <c r="AG703" s="274"/>
      <c r="AH703" s="274"/>
      <c r="AI703" s="274"/>
      <c r="AJ703" s="274"/>
      <c r="AK703" s="275"/>
      <c r="AL703" s="275"/>
      <c r="AM703" s="275"/>
      <c r="AN703" s="275"/>
      <c r="AO703" s="275"/>
      <c r="AP703" s="275"/>
      <c r="AQ703" s="276"/>
      <c r="AR703" s="276"/>
      <c r="AS703" s="276"/>
      <c r="AT703" s="276"/>
      <c r="AU703" s="276"/>
      <c r="AV703" s="276"/>
      <c r="AW703" s="277"/>
      <c r="AX703" s="277"/>
      <c r="AY703" s="277"/>
      <c r="AZ703" s="277"/>
      <c r="BA703" s="277"/>
      <c r="BB703" s="277"/>
      <c r="BC703" s="278"/>
      <c r="BD703" s="278"/>
      <c r="BE703" s="278"/>
      <c r="BF703" s="278"/>
      <c r="BG703" s="278"/>
      <c r="BH703" s="278"/>
      <c r="BI703" s="279"/>
      <c r="BJ703" s="279"/>
      <c r="BK703" s="279"/>
      <c r="BL703" s="279"/>
      <c r="BM703" s="279"/>
      <c r="BN703" s="279"/>
      <c r="BO703" s="280"/>
      <c r="BP703" s="280"/>
      <c r="BQ703" s="280"/>
      <c r="BR703" s="280"/>
      <c r="BS703" s="280"/>
      <c r="BT703" s="280"/>
      <c r="BU703" s="281"/>
      <c r="BV703" s="281"/>
      <c r="BW703" s="281"/>
      <c r="BX703" s="281"/>
      <c r="BY703" s="281"/>
      <c r="BZ703" s="281"/>
      <c r="CA703" s="282"/>
      <c r="CB703" s="282"/>
      <c r="CC703" s="282"/>
      <c r="CD703" s="282"/>
      <c r="CE703" s="282"/>
      <c r="CF703" s="282"/>
      <c r="CG703" s="283"/>
      <c r="CH703" s="283"/>
      <c r="CI703" s="283"/>
      <c r="CJ703" s="283"/>
      <c r="CK703" s="283"/>
      <c r="CL703" s="283"/>
      <c r="CM703" s="284"/>
      <c r="CN703" s="284"/>
      <c r="CO703" s="284"/>
      <c r="CP703" s="284"/>
      <c r="CQ703" s="284"/>
      <c r="CR703" s="284"/>
      <c r="CS703" s="283"/>
      <c r="CT703" s="283"/>
      <c r="CU703" s="283"/>
      <c r="CV703" s="283"/>
      <c r="CW703" s="283"/>
      <c r="CX703" s="283"/>
      <c r="CY703" s="273"/>
      <c r="CZ703" s="285"/>
      <c r="DA703" s="286"/>
      <c r="DB703" s="287"/>
    </row>
    <row r="704" ht="15.75" customHeight="1">
      <c r="A704" s="304"/>
      <c r="B704" s="265"/>
      <c r="C704" s="266"/>
      <c r="D704" s="266"/>
      <c r="E704" s="266"/>
      <c r="F704" s="267"/>
      <c r="G704" s="267"/>
      <c r="H704" s="267"/>
      <c r="I704" s="267"/>
      <c r="J704" s="267"/>
      <c r="K704" s="267"/>
      <c r="L704" s="267"/>
      <c r="M704" s="269"/>
      <c r="N704" s="269"/>
      <c r="O704" s="269"/>
      <c r="P704" s="269"/>
      <c r="Q704" s="269"/>
      <c r="R704" s="269"/>
      <c r="S704" s="271"/>
      <c r="T704" s="271"/>
      <c r="U704" s="271"/>
      <c r="V704" s="271"/>
      <c r="W704" s="271"/>
      <c r="X704" s="271"/>
      <c r="Y704" s="273"/>
      <c r="Z704" s="273"/>
      <c r="AA704" s="273"/>
      <c r="AB704" s="273"/>
      <c r="AC704" s="273"/>
      <c r="AD704" s="273"/>
      <c r="AE704" s="274"/>
      <c r="AF704" s="274"/>
      <c r="AG704" s="274"/>
      <c r="AH704" s="274"/>
      <c r="AI704" s="274"/>
      <c r="AJ704" s="274"/>
      <c r="AK704" s="275"/>
      <c r="AL704" s="275"/>
      <c r="AM704" s="275"/>
      <c r="AN704" s="275"/>
      <c r="AO704" s="275"/>
      <c r="AP704" s="275"/>
      <c r="AQ704" s="276"/>
      <c r="AR704" s="276"/>
      <c r="AS704" s="276"/>
      <c r="AT704" s="276"/>
      <c r="AU704" s="276"/>
      <c r="AV704" s="276"/>
      <c r="AW704" s="277"/>
      <c r="AX704" s="277"/>
      <c r="AY704" s="277"/>
      <c r="AZ704" s="277"/>
      <c r="BA704" s="277"/>
      <c r="BB704" s="277"/>
      <c r="BC704" s="278"/>
      <c r="BD704" s="278"/>
      <c r="BE704" s="278"/>
      <c r="BF704" s="278"/>
      <c r="BG704" s="278"/>
      <c r="BH704" s="278"/>
      <c r="BI704" s="279"/>
      <c r="BJ704" s="279"/>
      <c r="BK704" s="279"/>
      <c r="BL704" s="279"/>
      <c r="BM704" s="279"/>
      <c r="BN704" s="279"/>
      <c r="BO704" s="280"/>
      <c r="BP704" s="280"/>
      <c r="BQ704" s="280"/>
      <c r="BR704" s="280"/>
      <c r="BS704" s="280"/>
      <c r="BT704" s="280"/>
      <c r="BU704" s="281"/>
      <c r="BV704" s="281"/>
      <c r="BW704" s="281"/>
      <c r="BX704" s="281"/>
      <c r="BY704" s="281"/>
      <c r="BZ704" s="281"/>
      <c r="CA704" s="282"/>
      <c r="CB704" s="282"/>
      <c r="CC704" s="282"/>
      <c r="CD704" s="282"/>
      <c r="CE704" s="282"/>
      <c r="CF704" s="282"/>
      <c r="CG704" s="283"/>
      <c r="CH704" s="283"/>
      <c r="CI704" s="283"/>
      <c r="CJ704" s="283"/>
      <c r="CK704" s="283"/>
      <c r="CL704" s="283"/>
      <c r="CM704" s="284"/>
      <c r="CN704" s="284"/>
      <c r="CO704" s="284"/>
      <c r="CP704" s="284"/>
      <c r="CQ704" s="284"/>
      <c r="CR704" s="284"/>
      <c r="CS704" s="283"/>
      <c r="CT704" s="283"/>
      <c r="CU704" s="283"/>
      <c r="CV704" s="283"/>
      <c r="CW704" s="283"/>
      <c r="CX704" s="283"/>
      <c r="CY704" s="273"/>
      <c r="CZ704" s="285"/>
      <c r="DA704" s="286"/>
      <c r="DB704" s="287"/>
    </row>
    <row r="705" ht="15.75" customHeight="1">
      <c r="A705" s="304"/>
      <c r="B705" s="265"/>
      <c r="C705" s="266"/>
      <c r="D705" s="266"/>
      <c r="E705" s="266"/>
      <c r="F705" s="267"/>
      <c r="G705" s="267"/>
      <c r="H705" s="267"/>
      <c r="I705" s="267"/>
      <c r="J705" s="267"/>
      <c r="K705" s="267"/>
      <c r="L705" s="267"/>
      <c r="M705" s="269"/>
      <c r="N705" s="269"/>
      <c r="O705" s="269"/>
      <c r="P705" s="269"/>
      <c r="Q705" s="269"/>
      <c r="R705" s="269"/>
      <c r="S705" s="271"/>
      <c r="T705" s="271"/>
      <c r="U705" s="271"/>
      <c r="V705" s="271"/>
      <c r="W705" s="271"/>
      <c r="X705" s="271"/>
      <c r="Y705" s="273"/>
      <c r="Z705" s="273"/>
      <c r="AA705" s="273"/>
      <c r="AB705" s="273"/>
      <c r="AC705" s="273"/>
      <c r="AD705" s="273"/>
      <c r="AE705" s="274"/>
      <c r="AF705" s="274"/>
      <c r="AG705" s="274"/>
      <c r="AH705" s="274"/>
      <c r="AI705" s="274"/>
      <c r="AJ705" s="274"/>
      <c r="AK705" s="275"/>
      <c r="AL705" s="275"/>
      <c r="AM705" s="275"/>
      <c r="AN705" s="275"/>
      <c r="AO705" s="275"/>
      <c r="AP705" s="275"/>
      <c r="AQ705" s="276"/>
      <c r="AR705" s="276"/>
      <c r="AS705" s="276"/>
      <c r="AT705" s="276"/>
      <c r="AU705" s="276"/>
      <c r="AV705" s="276"/>
      <c r="AW705" s="277"/>
      <c r="AX705" s="277"/>
      <c r="AY705" s="277"/>
      <c r="AZ705" s="277"/>
      <c r="BA705" s="277"/>
      <c r="BB705" s="277"/>
      <c r="BC705" s="278"/>
      <c r="BD705" s="278"/>
      <c r="BE705" s="278"/>
      <c r="BF705" s="278"/>
      <c r="BG705" s="278"/>
      <c r="BH705" s="278"/>
      <c r="BI705" s="279"/>
      <c r="BJ705" s="279"/>
      <c r="BK705" s="279"/>
      <c r="BL705" s="279"/>
      <c r="BM705" s="279"/>
      <c r="BN705" s="279"/>
      <c r="BO705" s="280"/>
      <c r="BP705" s="280"/>
      <c r="BQ705" s="280"/>
      <c r="BR705" s="280"/>
      <c r="BS705" s="280"/>
      <c r="BT705" s="280"/>
      <c r="BU705" s="281"/>
      <c r="BV705" s="281"/>
      <c r="BW705" s="281"/>
      <c r="BX705" s="281"/>
      <c r="BY705" s="281"/>
      <c r="BZ705" s="281"/>
      <c r="CA705" s="282"/>
      <c r="CB705" s="282"/>
      <c r="CC705" s="282"/>
      <c r="CD705" s="282"/>
      <c r="CE705" s="282"/>
      <c r="CF705" s="282"/>
      <c r="CG705" s="283"/>
      <c r="CH705" s="283"/>
      <c r="CI705" s="283"/>
      <c r="CJ705" s="283"/>
      <c r="CK705" s="283"/>
      <c r="CL705" s="283"/>
      <c r="CM705" s="284"/>
      <c r="CN705" s="284"/>
      <c r="CO705" s="284"/>
      <c r="CP705" s="284"/>
      <c r="CQ705" s="284"/>
      <c r="CR705" s="284"/>
      <c r="CS705" s="283"/>
      <c r="CT705" s="283"/>
      <c r="CU705" s="283"/>
      <c r="CV705" s="283"/>
      <c r="CW705" s="283"/>
      <c r="CX705" s="283"/>
      <c r="CY705" s="273"/>
      <c r="CZ705" s="285"/>
      <c r="DA705" s="286"/>
      <c r="DB705" s="287"/>
    </row>
    <row r="706" ht="15.75" customHeight="1">
      <c r="A706" s="304"/>
      <c r="B706" s="265"/>
      <c r="C706" s="266"/>
      <c r="D706" s="266"/>
      <c r="E706" s="266"/>
      <c r="F706" s="267"/>
      <c r="G706" s="267"/>
      <c r="H706" s="267"/>
      <c r="I706" s="267"/>
      <c r="J706" s="267"/>
      <c r="K706" s="267"/>
      <c r="L706" s="267"/>
      <c r="M706" s="269"/>
      <c r="N706" s="269"/>
      <c r="O706" s="269"/>
      <c r="P706" s="269"/>
      <c r="Q706" s="269"/>
      <c r="R706" s="269"/>
      <c r="S706" s="271"/>
      <c r="T706" s="271"/>
      <c r="U706" s="271"/>
      <c r="V706" s="271"/>
      <c r="W706" s="271"/>
      <c r="X706" s="271"/>
      <c r="Y706" s="273"/>
      <c r="Z706" s="273"/>
      <c r="AA706" s="273"/>
      <c r="AB706" s="273"/>
      <c r="AC706" s="273"/>
      <c r="AD706" s="273"/>
      <c r="AE706" s="274"/>
      <c r="AF706" s="274"/>
      <c r="AG706" s="274"/>
      <c r="AH706" s="274"/>
      <c r="AI706" s="274"/>
      <c r="AJ706" s="274"/>
      <c r="AK706" s="275"/>
      <c r="AL706" s="275"/>
      <c r="AM706" s="275"/>
      <c r="AN706" s="275"/>
      <c r="AO706" s="275"/>
      <c r="AP706" s="275"/>
      <c r="AQ706" s="276"/>
      <c r="AR706" s="276"/>
      <c r="AS706" s="276"/>
      <c r="AT706" s="276"/>
      <c r="AU706" s="276"/>
      <c r="AV706" s="276"/>
      <c r="AW706" s="277"/>
      <c r="AX706" s="277"/>
      <c r="AY706" s="277"/>
      <c r="AZ706" s="277"/>
      <c r="BA706" s="277"/>
      <c r="BB706" s="277"/>
      <c r="BC706" s="278"/>
      <c r="BD706" s="278"/>
      <c r="BE706" s="278"/>
      <c r="BF706" s="278"/>
      <c r="BG706" s="278"/>
      <c r="BH706" s="278"/>
      <c r="BI706" s="279"/>
      <c r="BJ706" s="279"/>
      <c r="BK706" s="279"/>
      <c r="BL706" s="279"/>
      <c r="BM706" s="279"/>
      <c r="BN706" s="279"/>
      <c r="BO706" s="280"/>
      <c r="BP706" s="280"/>
      <c r="BQ706" s="280"/>
      <c r="BR706" s="280"/>
      <c r="BS706" s="280"/>
      <c r="BT706" s="280"/>
      <c r="BU706" s="281"/>
      <c r="BV706" s="281"/>
      <c r="BW706" s="281"/>
      <c r="BX706" s="281"/>
      <c r="BY706" s="281"/>
      <c r="BZ706" s="281"/>
      <c r="CA706" s="282"/>
      <c r="CB706" s="282"/>
      <c r="CC706" s="282"/>
      <c r="CD706" s="282"/>
      <c r="CE706" s="282"/>
      <c r="CF706" s="282"/>
      <c r="CG706" s="283"/>
      <c r="CH706" s="283"/>
      <c r="CI706" s="283"/>
      <c r="CJ706" s="283"/>
      <c r="CK706" s="283"/>
      <c r="CL706" s="283"/>
      <c r="CM706" s="284"/>
      <c r="CN706" s="284"/>
      <c r="CO706" s="284"/>
      <c r="CP706" s="284"/>
      <c r="CQ706" s="284"/>
      <c r="CR706" s="284"/>
      <c r="CS706" s="283"/>
      <c r="CT706" s="283"/>
      <c r="CU706" s="283"/>
      <c r="CV706" s="283"/>
      <c r="CW706" s="283"/>
      <c r="CX706" s="283"/>
      <c r="CY706" s="273"/>
      <c r="CZ706" s="285"/>
      <c r="DA706" s="286"/>
      <c r="DB706" s="287"/>
    </row>
    <row r="707" ht="15.75" customHeight="1">
      <c r="A707" s="304"/>
      <c r="B707" s="265"/>
      <c r="C707" s="266"/>
      <c r="D707" s="266"/>
      <c r="E707" s="266"/>
      <c r="F707" s="267"/>
      <c r="G707" s="267"/>
      <c r="H707" s="267"/>
      <c r="I707" s="267"/>
      <c r="J707" s="267"/>
      <c r="K707" s="267"/>
      <c r="L707" s="267"/>
      <c r="M707" s="269"/>
      <c r="N707" s="269"/>
      <c r="O707" s="269"/>
      <c r="P707" s="269"/>
      <c r="Q707" s="269"/>
      <c r="R707" s="269"/>
      <c r="S707" s="271"/>
      <c r="T707" s="271"/>
      <c r="U707" s="271"/>
      <c r="V707" s="271"/>
      <c r="W707" s="271"/>
      <c r="X707" s="271"/>
      <c r="Y707" s="273"/>
      <c r="Z707" s="273"/>
      <c r="AA707" s="273"/>
      <c r="AB707" s="273"/>
      <c r="AC707" s="273"/>
      <c r="AD707" s="273"/>
      <c r="AE707" s="274"/>
      <c r="AF707" s="274"/>
      <c r="AG707" s="274"/>
      <c r="AH707" s="274"/>
      <c r="AI707" s="274"/>
      <c r="AJ707" s="274"/>
      <c r="AK707" s="275"/>
      <c r="AL707" s="275"/>
      <c r="AM707" s="275"/>
      <c r="AN707" s="275"/>
      <c r="AO707" s="275"/>
      <c r="AP707" s="275"/>
      <c r="AQ707" s="276"/>
      <c r="AR707" s="276"/>
      <c r="AS707" s="276"/>
      <c r="AT707" s="276"/>
      <c r="AU707" s="276"/>
      <c r="AV707" s="276"/>
      <c r="AW707" s="277"/>
      <c r="AX707" s="277"/>
      <c r="AY707" s="277"/>
      <c r="AZ707" s="277"/>
      <c r="BA707" s="277"/>
      <c r="BB707" s="277"/>
      <c r="BC707" s="278"/>
      <c r="BD707" s="278"/>
      <c r="BE707" s="278"/>
      <c r="BF707" s="278"/>
      <c r="BG707" s="278"/>
      <c r="BH707" s="278"/>
      <c r="BI707" s="279"/>
      <c r="BJ707" s="279"/>
      <c r="BK707" s="279"/>
      <c r="BL707" s="279"/>
      <c r="BM707" s="279"/>
      <c r="BN707" s="279"/>
      <c r="BO707" s="280"/>
      <c r="BP707" s="280"/>
      <c r="BQ707" s="280"/>
      <c r="BR707" s="280"/>
      <c r="BS707" s="280"/>
      <c r="BT707" s="280"/>
      <c r="BU707" s="281"/>
      <c r="BV707" s="281"/>
      <c r="BW707" s="281"/>
      <c r="BX707" s="281"/>
      <c r="BY707" s="281"/>
      <c r="BZ707" s="281"/>
      <c r="CA707" s="282"/>
      <c r="CB707" s="282"/>
      <c r="CC707" s="282"/>
      <c r="CD707" s="282"/>
      <c r="CE707" s="282"/>
      <c r="CF707" s="282"/>
      <c r="CG707" s="283"/>
      <c r="CH707" s="283"/>
      <c r="CI707" s="283"/>
      <c r="CJ707" s="283"/>
      <c r="CK707" s="283"/>
      <c r="CL707" s="283"/>
      <c r="CM707" s="284"/>
      <c r="CN707" s="284"/>
      <c r="CO707" s="284"/>
      <c r="CP707" s="284"/>
      <c r="CQ707" s="284"/>
      <c r="CR707" s="284"/>
      <c r="CS707" s="283"/>
      <c r="CT707" s="283"/>
      <c r="CU707" s="283"/>
      <c r="CV707" s="283"/>
      <c r="CW707" s="283"/>
      <c r="CX707" s="283"/>
      <c r="CY707" s="273"/>
      <c r="CZ707" s="285"/>
      <c r="DA707" s="286"/>
      <c r="DB707" s="287"/>
    </row>
    <row r="708" ht="15.75" customHeight="1">
      <c r="A708" s="304"/>
      <c r="B708" s="265"/>
      <c r="C708" s="266"/>
      <c r="D708" s="266"/>
      <c r="E708" s="266"/>
      <c r="F708" s="267"/>
      <c r="G708" s="267"/>
      <c r="H708" s="267"/>
      <c r="I708" s="267"/>
      <c r="J708" s="267"/>
      <c r="K708" s="267"/>
      <c r="L708" s="267"/>
      <c r="M708" s="269"/>
      <c r="N708" s="269"/>
      <c r="O708" s="269"/>
      <c r="P708" s="269"/>
      <c r="Q708" s="269"/>
      <c r="R708" s="269"/>
      <c r="S708" s="271"/>
      <c r="T708" s="271"/>
      <c r="U708" s="271"/>
      <c r="V708" s="271"/>
      <c r="W708" s="271"/>
      <c r="X708" s="271"/>
      <c r="Y708" s="273"/>
      <c r="Z708" s="273"/>
      <c r="AA708" s="273"/>
      <c r="AB708" s="273"/>
      <c r="AC708" s="273"/>
      <c r="AD708" s="273"/>
      <c r="AE708" s="274"/>
      <c r="AF708" s="274"/>
      <c r="AG708" s="274"/>
      <c r="AH708" s="274"/>
      <c r="AI708" s="274"/>
      <c r="AJ708" s="274"/>
      <c r="AK708" s="275"/>
      <c r="AL708" s="275"/>
      <c r="AM708" s="275"/>
      <c r="AN708" s="275"/>
      <c r="AO708" s="275"/>
      <c r="AP708" s="275"/>
      <c r="AQ708" s="276"/>
      <c r="AR708" s="276"/>
      <c r="AS708" s="276"/>
      <c r="AT708" s="276"/>
      <c r="AU708" s="276"/>
      <c r="AV708" s="276"/>
      <c r="AW708" s="277"/>
      <c r="AX708" s="277"/>
      <c r="AY708" s="277"/>
      <c r="AZ708" s="277"/>
      <c r="BA708" s="277"/>
      <c r="BB708" s="277"/>
      <c r="BC708" s="278"/>
      <c r="BD708" s="278"/>
      <c r="BE708" s="278"/>
      <c r="BF708" s="278"/>
      <c r="BG708" s="278"/>
      <c r="BH708" s="278"/>
      <c r="BI708" s="279"/>
      <c r="BJ708" s="279"/>
      <c r="BK708" s="279"/>
      <c r="BL708" s="279"/>
      <c r="BM708" s="279"/>
      <c r="BN708" s="279"/>
      <c r="BO708" s="280"/>
      <c r="BP708" s="280"/>
      <c r="BQ708" s="280"/>
      <c r="BR708" s="280"/>
      <c r="BS708" s="280"/>
      <c r="BT708" s="280"/>
      <c r="BU708" s="281"/>
      <c r="BV708" s="281"/>
      <c r="BW708" s="281"/>
      <c r="BX708" s="281"/>
      <c r="BY708" s="281"/>
      <c r="BZ708" s="281"/>
      <c r="CA708" s="282"/>
      <c r="CB708" s="282"/>
      <c r="CC708" s="282"/>
      <c r="CD708" s="282"/>
      <c r="CE708" s="282"/>
      <c r="CF708" s="282"/>
      <c r="CG708" s="283"/>
      <c r="CH708" s="283"/>
      <c r="CI708" s="283"/>
      <c r="CJ708" s="283"/>
      <c r="CK708" s="283"/>
      <c r="CL708" s="283"/>
      <c r="CM708" s="284"/>
      <c r="CN708" s="284"/>
      <c r="CO708" s="284"/>
      <c r="CP708" s="284"/>
      <c r="CQ708" s="284"/>
      <c r="CR708" s="284"/>
      <c r="CS708" s="283"/>
      <c r="CT708" s="283"/>
      <c r="CU708" s="283"/>
      <c r="CV708" s="283"/>
      <c r="CW708" s="283"/>
      <c r="CX708" s="283"/>
      <c r="CY708" s="273"/>
      <c r="CZ708" s="285"/>
      <c r="DA708" s="286"/>
      <c r="DB708" s="287"/>
    </row>
    <row r="709" ht="15.75" customHeight="1">
      <c r="A709" s="304"/>
      <c r="B709" s="265"/>
      <c r="C709" s="266"/>
      <c r="D709" s="266"/>
      <c r="E709" s="266"/>
      <c r="F709" s="267"/>
      <c r="G709" s="267"/>
      <c r="H709" s="267"/>
      <c r="I709" s="267"/>
      <c r="J709" s="267"/>
      <c r="K709" s="267"/>
      <c r="L709" s="267"/>
      <c r="M709" s="269"/>
      <c r="N709" s="269"/>
      <c r="O709" s="269"/>
      <c r="P709" s="269"/>
      <c r="Q709" s="269"/>
      <c r="R709" s="269"/>
      <c r="S709" s="271"/>
      <c r="T709" s="271"/>
      <c r="U709" s="271"/>
      <c r="V709" s="271"/>
      <c r="W709" s="271"/>
      <c r="X709" s="271"/>
      <c r="Y709" s="273"/>
      <c r="Z709" s="273"/>
      <c r="AA709" s="273"/>
      <c r="AB709" s="273"/>
      <c r="AC709" s="273"/>
      <c r="AD709" s="273"/>
      <c r="AE709" s="274"/>
      <c r="AF709" s="274"/>
      <c r="AG709" s="274"/>
      <c r="AH709" s="274"/>
      <c r="AI709" s="274"/>
      <c r="AJ709" s="274"/>
      <c r="AK709" s="275"/>
      <c r="AL709" s="275"/>
      <c r="AM709" s="275"/>
      <c r="AN709" s="275"/>
      <c r="AO709" s="275"/>
      <c r="AP709" s="275"/>
      <c r="AQ709" s="276"/>
      <c r="AR709" s="276"/>
      <c r="AS709" s="276"/>
      <c r="AT709" s="276"/>
      <c r="AU709" s="276"/>
      <c r="AV709" s="276"/>
      <c r="AW709" s="277"/>
      <c r="AX709" s="277"/>
      <c r="AY709" s="277"/>
      <c r="AZ709" s="277"/>
      <c r="BA709" s="277"/>
      <c r="BB709" s="277"/>
      <c r="BC709" s="278"/>
      <c r="BD709" s="278"/>
      <c r="BE709" s="278"/>
      <c r="BF709" s="278"/>
      <c r="BG709" s="278"/>
      <c r="BH709" s="278"/>
      <c r="BI709" s="279"/>
      <c r="BJ709" s="279"/>
      <c r="BK709" s="279"/>
      <c r="BL709" s="279"/>
      <c r="BM709" s="279"/>
      <c r="BN709" s="279"/>
      <c r="BO709" s="280"/>
      <c r="BP709" s="280"/>
      <c r="BQ709" s="280"/>
      <c r="BR709" s="280"/>
      <c r="BS709" s="280"/>
      <c r="BT709" s="280"/>
      <c r="BU709" s="281"/>
      <c r="BV709" s="281"/>
      <c r="BW709" s="281"/>
      <c r="BX709" s="281"/>
      <c r="BY709" s="281"/>
      <c r="BZ709" s="281"/>
      <c r="CA709" s="282"/>
      <c r="CB709" s="282"/>
      <c r="CC709" s="282"/>
      <c r="CD709" s="282"/>
      <c r="CE709" s="282"/>
      <c r="CF709" s="282"/>
      <c r="CG709" s="283"/>
      <c r="CH709" s="283"/>
      <c r="CI709" s="283"/>
      <c r="CJ709" s="283"/>
      <c r="CK709" s="283"/>
      <c r="CL709" s="283"/>
      <c r="CM709" s="284"/>
      <c r="CN709" s="284"/>
      <c r="CO709" s="284"/>
      <c r="CP709" s="284"/>
      <c r="CQ709" s="284"/>
      <c r="CR709" s="284"/>
      <c r="CS709" s="283"/>
      <c r="CT709" s="283"/>
      <c r="CU709" s="283"/>
      <c r="CV709" s="283"/>
      <c r="CW709" s="283"/>
      <c r="CX709" s="283"/>
      <c r="CY709" s="273"/>
      <c r="CZ709" s="285"/>
      <c r="DA709" s="286"/>
      <c r="DB709" s="287"/>
    </row>
    <row r="710" ht="15.75" customHeight="1">
      <c r="A710" s="304"/>
      <c r="B710" s="265"/>
      <c r="C710" s="266"/>
      <c r="D710" s="266"/>
      <c r="E710" s="266"/>
      <c r="F710" s="267"/>
      <c r="G710" s="267"/>
      <c r="H710" s="267"/>
      <c r="I710" s="267"/>
      <c r="J710" s="267"/>
      <c r="K710" s="267"/>
      <c r="L710" s="267"/>
      <c r="M710" s="269"/>
      <c r="N710" s="269"/>
      <c r="O710" s="269"/>
      <c r="P710" s="269"/>
      <c r="Q710" s="269"/>
      <c r="R710" s="269"/>
      <c r="S710" s="271"/>
      <c r="T710" s="271"/>
      <c r="U710" s="271"/>
      <c r="V710" s="271"/>
      <c r="W710" s="271"/>
      <c r="X710" s="271"/>
      <c r="Y710" s="273"/>
      <c r="Z710" s="273"/>
      <c r="AA710" s="273"/>
      <c r="AB710" s="273"/>
      <c r="AC710" s="273"/>
      <c r="AD710" s="273"/>
      <c r="AE710" s="274"/>
      <c r="AF710" s="274"/>
      <c r="AG710" s="274"/>
      <c r="AH710" s="274"/>
      <c r="AI710" s="274"/>
      <c r="AJ710" s="274"/>
      <c r="AK710" s="275"/>
      <c r="AL710" s="275"/>
      <c r="AM710" s="275"/>
      <c r="AN710" s="275"/>
      <c r="AO710" s="275"/>
      <c r="AP710" s="275"/>
      <c r="AQ710" s="276"/>
      <c r="AR710" s="276"/>
      <c r="AS710" s="276"/>
      <c r="AT710" s="276"/>
      <c r="AU710" s="276"/>
      <c r="AV710" s="276"/>
      <c r="AW710" s="277"/>
      <c r="AX710" s="277"/>
      <c r="AY710" s="277"/>
      <c r="AZ710" s="277"/>
      <c r="BA710" s="277"/>
      <c r="BB710" s="277"/>
      <c r="BC710" s="278"/>
      <c r="BD710" s="278"/>
      <c r="BE710" s="278"/>
      <c r="BF710" s="278"/>
      <c r="BG710" s="278"/>
      <c r="BH710" s="278"/>
      <c r="BI710" s="279"/>
      <c r="BJ710" s="279"/>
      <c r="BK710" s="279"/>
      <c r="BL710" s="279"/>
      <c r="BM710" s="279"/>
      <c r="BN710" s="279"/>
      <c r="BO710" s="280"/>
      <c r="BP710" s="280"/>
      <c r="BQ710" s="280"/>
      <c r="BR710" s="280"/>
      <c r="BS710" s="280"/>
      <c r="BT710" s="280"/>
      <c r="BU710" s="281"/>
      <c r="BV710" s="281"/>
      <c r="BW710" s="281"/>
      <c r="BX710" s="281"/>
      <c r="BY710" s="281"/>
      <c r="BZ710" s="281"/>
      <c r="CA710" s="282"/>
      <c r="CB710" s="282"/>
      <c r="CC710" s="282"/>
      <c r="CD710" s="282"/>
      <c r="CE710" s="282"/>
      <c r="CF710" s="282"/>
      <c r="CG710" s="283"/>
      <c r="CH710" s="283"/>
      <c r="CI710" s="283"/>
      <c r="CJ710" s="283"/>
      <c r="CK710" s="283"/>
      <c r="CL710" s="283"/>
      <c r="CM710" s="284"/>
      <c r="CN710" s="284"/>
      <c r="CO710" s="284"/>
      <c r="CP710" s="284"/>
      <c r="CQ710" s="284"/>
      <c r="CR710" s="284"/>
      <c r="CS710" s="283"/>
      <c r="CT710" s="283"/>
      <c r="CU710" s="283"/>
      <c r="CV710" s="283"/>
      <c r="CW710" s="283"/>
      <c r="CX710" s="283"/>
      <c r="CY710" s="273"/>
      <c r="CZ710" s="285"/>
      <c r="DA710" s="286"/>
      <c r="DB710" s="287"/>
    </row>
    <row r="711" ht="15.75" customHeight="1">
      <c r="A711" s="304"/>
      <c r="B711" s="265"/>
      <c r="C711" s="266"/>
      <c r="D711" s="266"/>
      <c r="E711" s="266"/>
      <c r="F711" s="267"/>
      <c r="G711" s="267"/>
      <c r="H711" s="267"/>
      <c r="I711" s="267"/>
      <c r="J711" s="267"/>
      <c r="K711" s="267"/>
      <c r="L711" s="267"/>
      <c r="M711" s="269"/>
      <c r="N711" s="269"/>
      <c r="O711" s="269"/>
      <c r="P711" s="269"/>
      <c r="Q711" s="269"/>
      <c r="R711" s="269"/>
      <c r="S711" s="271"/>
      <c r="T711" s="271"/>
      <c r="U711" s="271"/>
      <c r="V711" s="271"/>
      <c r="W711" s="271"/>
      <c r="X711" s="271"/>
      <c r="Y711" s="273"/>
      <c r="Z711" s="273"/>
      <c r="AA711" s="273"/>
      <c r="AB711" s="273"/>
      <c r="AC711" s="273"/>
      <c r="AD711" s="273"/>
      <c r="AE711" s="274"/>
      <c r="AF711" s="274"/>
      <c r="AG711" s="274"/>
      <c r="AH711" s="274"/>
      <c r="AI711" s="274"/>
      <c r="AJ711" s="274"/>
      <c r="AK711" s="275"/>
      <c r="AL711" s="275"/>
      <c r="AM711" s="275"/>
      <c r="AN711" s="275"/>
      <c r="AO711" s="275"/>
      <c r="AP711" s="275"/>
      <c r="AQ711" s="276"/>
      <c r="AR711" s="276"/>
      <c r="AS711" s="276"/>
      <c r="AT711" s="276"/>
      <c r="AU711" s="276"/>
      <c r="AV711" s="276"/>
      <c r="AW711" s="277"/>
      <c r="AX711" s="277"/>
      <c r="AY711" s="277"/>
      <c r="AZ711" s="277"/>
      <c r="BA711" s="277"/>
      <c r="BB711" s="277"/>
      <c r="BC711" s="278"/>
      <c r="BD711" s="278"/>
      <c r="BE711" s="278"/>
      <c r="BF711" s="278"/>
      <c r="BG711" s="278"/>
      <c r="BH711" s="278"/>
      <c r="BI711" s="279"/>
      <c r="BJ711" s="279"/>
      <c r="BK711" s="279"/>
      <c r="BL711" s="279"/>
      <c r="BM711" s="279"/>
      <c r="BN711" s="279"/>
      <c r="BO711" s="280"/>
      <c r="BP711" s="280"/>
      <c r="BQ711" s="280"/>
      <c r="BR711" s="280"/>
      <c r="BS711" s="280"/>
      <c r="BT711" s="280"/>
      <c r="BU711" s="281"/>
      <c r="BV711" s="281"/>
      <c r="BW711" s="281"/>
      <c r="BX711" s="281"/>
      <c r="BY711" s="281"/>
      <c r="BZ711" s="281"/>
      <c r="CA711" s="282"/>
      <c r="CB711" s="282"/>
      <c r="CC711" s="282"/>
      <c r="CD711" s="282"/>
      <c r="CE711" s="282"/>
      <c r="CF711" s="282"/>
      <c r="CG711" s="283"/>
      <c r="CH711" s="283"/>
      <c r="CI711" s="283"/>
      <c r="CJ711" s="283"/>
      <c r="CK711" s="283"/>
      <c r="CL711" s="283"/>
      <c r="CM711" s="284"/>
      <c r="CN711" s="284"/>
      <c r="CO711" s="284"/>
      <c r="CP711" s="284"/>
      <c r="CQ711" s="284"/>
      <c r="CR711" s="284"/>
      <c r="CS711" s="283"/>
      <c r="CT711" s="283"/>
      <c r="CU711" s="283"/>
      <c r="CV711" s="283"/>
      <c r="CW711" s="283"/>
      <c r="CX711" s="283"/>
      <c r="CY711" s="273"/>
      <c r="CZ711" s="285"/>
      <c r="DA711" s="286"/>
      <c r="DB711" s="287"/>
    </row>
    <row r="712" ht="15.75" customHeight="1">
      <c r="A712" s="304"/>
      <c r="B712" s="265"/>
      <c r="C712" s="266"/>
      <c r="D712" s="266"/>
      <c r="E712" s="266"/>
      <c r="F712" s="267"/>
      <c r="G712" s="267"/>
      <c r="H712" s="267"/>
      <c r="I712" s="267"/>
      <c r="J712" s="267"/>
      <c r="K712" s="267"/>
      <c r="L712" s="267"/>
      <c r="M712" s="269"/>
      <c r="N712" s="269"/>
      <c r="O712" s="269"/>
      <c r="P712" s="269"/>
      <c r="Q712" s="269"/>
      <c r="R712" s="269"/>
      <c r="S712" s="271"/>
      <c r="T712" s="271"/>
      <c r="U712" s="271"/>
      <c r="V712" s="271"/>
      <c r="W712" s="271"/>
      <c r="X712" s="271"/>
      <c r="Y712" s="273"/>
      <c r="Z712" s="273"/>
      <c r="AA712" s="273"/>
      <c r="AB712" s="273"/>
      <c r="AC712" s="273"/>
      <c r="AD712" s="273"/>
      <c r="AE712" s="274"/>
      <c r="AF712" s="274"/>
      <c r="AG712" s="274"/>
      <c r="AH712" s="274"/>
      <c r="AI712" s="274"/>
      <c r="AJ712" s="274"/>
      <c r="AK712" s="275"/>
      <c r="AL712" s="275"/>
      <c r="AM712" s="275"/>
      <c r="AN712" s="275"/>
      <c r="AO712" s="275"/>
      <c r="AP712" s="275"/>
      <c r="AQ712" s="276"/>
      <c r="AR712" s="276"/>
      <c r="AS712" s="276"/>
      <c r="AT712" s="276"/>
      <c r="AU712" s="276"/>
      <c r="AV712" s="276"/>
      <c r="AW712" s="277"/>
      <c r="AX712" s="277"/>
      <c r="AY712" s="277"/>
      <c r="AZ712" s="277"/>
      <c r="BA712" s="277"/>
      <c r="BB712" s="277"/>
      <c r="BC712" s="278"/>
      <c r="BD712" s="278"/>
      <c r="BE712" s="278"/>
      <c r="BF712" s="278"/>
      <c r="BG712" s="278"/>
      <c r="BH712" s="278"/>
      <c r="BI712" s="279"/>
      <c r="BJ712" s="279"/>
      <c r="BK712" s="279"/>
      <c r="BL712" s="279"/>
      <c r="BM712" s="279"/>
      <c r="BN712" s="279"/>
      <c r="BO712" s="280"/>
      <c r="BP712" s="280"/>
      <c r="BQ712" s="280"/>
      <c r="BR712" s="280"/>
      <c r="BS712" s="280"/>
      <c r="BT712" s="280"/>
      <c r="BU712" s="281"/>
      <c r="BV712" s="281"/>
      <c r="BW712" s="281"/>
      <c r="BX712" s="281"/>
      <c r="BY712" s="281"/>
      <c r="BZ712" s="281"/>
      <c r="CA712" s="282"/>
      <c r="CB712" s="282"/>
      <c r="CC712" s="282"/>
      <c r="CD712" s="282"/>
      <c r="CE712" s="282"/>
      <c r="CF712" s="282"/>
      <c r="CG712" s="283"/>
      <c r="CH712" s="283"/>
      <c r="CI712" s="283"/>
      <c r="CJ712" s="283"/>
      <c r="CK712" s="283"/>
      <c r="CL712" s="283"/>
      <c r="CM712" s="284"/>
      <c r="CN712" s="284"/>
      <c r="CO712" s="284"/>
      <c r="CP712" s="284"/>
      <c r="CQ712" s="284"/>
      <c r="CR712" s="284"/>
      <c r="CS712" s="283"/>
      <c r="CT712" s="283"/>
      <c r="CU712" s="283"/>
      <c r="CV712" s="283"/>
      <c r="CW712" s="283"/>
      <c r="CX712" s="283"/>
      <c r="CY712" s="273"/>
      <c r="CZ712" s="285"/>
      <c r="DA712" s="286"/>
      <c r="DB712" s="287"/>
    </row>
    <row r="713" ht="15.75" customHeight="1">
      <c r="A713" s="304"/>
      <c r="B713" s="265"/>
      <c r="C713" s="266"/>
      <c r="D713" s="266"/>
      <c r="E713" s="266"/>
      <c r="F713" s="267"/>
      <c r="G713" s="267"/>
      <c r="H713" s="267"/>
      <c r="I713" s="267"/>
      <c r="J713" s="267"/>
      <c r="K713" s="267"/>
      <c r="L713" s="267"/>
      <c r="M713" s="269"/>
      <c r="N713" s="269"/>
      <c r="O713" s="269"/>
      <c r="P713" s="269"/>
      <c r="Q713" s="269"/>
      <c r="R713" s="269"/>
      <c r="S713" s="271"/>
      <c r="T713" s="271"/>
      <c r="U713" s="271"/>
      <c r="V713" s="271"/>
      <c r="W713" s="271"/>
      <c r="X713" s="271"/>
      <c r="Y713" s="273"/>
      <c r="Z713" s="273"/>
      <c r="AA713" s="273"/>
      <c r="AB713" s="273"/>
      <c r="AC713" s="273"/>
      <c r="AD713" s="273"/>
      <c r="AE713" s="274"/>
      <c r="AF713" s="274"/>
      <c r="AG713" s="274"/>
      <c r="AH713" s="274"/>
      <c r="AI713" s="274"/>
      <c r="AJ713" s="274"/>
      <c r="AK713" s="275"/>
      <c r="AL713" s="275"/>
      <c r="AM713" s="275"/>
      <c r="AN713" s="275"/>
      <c r="AO713" s="275"/>
      <c r="AP713" s="275"/>
      <c r="AQ713" s="276"/>
      <c r="AR713" s="276"/>
      <c r="AS713" s="276"/>
      <c r="AT713" s="276"/>
      <c r="AU713" s="276"/>
      <c r="AV713" s="276"/>
      <c r="AW713" s="277"/>
      <c r="AX713" s="277"/>
      <c r="AY713" s="277"/>
      <c r="AZ713" s="277"/>
      <c r="BA713" s="277"/>
      <c r="BB713" s="277"/>
      <c r="BC713" s="278"/>
      <c r="BD713" s="278"/>
      <c r="BE713" s="278"/>
      <c r="BF713" s="278"/>
      <c r="BG713" s="278"/>
      <c r="BH713" s="278"/>
      <c r="BI713" s="279"/>
      <c r="BJ713" s="279"/>
      <c r="BK713" s="279"/>
      <c r="BL713" s="279"/>
      <c r="BM713" s="279"/>
      <c r="BN713" s="279"/>
      <c r="BO713" s="280"/>
      <c r="BP713" s="280"/>
      <c r="BQ713" s="280"/>
      <c r="BR713" s="280"/>
      <c r="BS713" s="280"/>
      <c r="BT713" s="280"/>
      <c r="BU713" s="281"/>
      <c r="BV713" s="281"/>
      <c r="BW713" s="281"/>
      <c r="BX713" s="281"/>
      <c r="BY713" s="281"/>
      <c r="BZ713" s="281"/>
      <c r="CA713" s="282"/>
      <c r="CB713" s="282"/>
      <c r="CC713" s="282"/>
      <c r="CD713" s="282"/>
      <c r="CE713" s="282"/>
      <c r="CF713" s="282"/>
      <c r="CG713" s="283"/>
      <c r="CH713" s="283"/>
      <c r="CI713" s="283"/>
      <c r="CJ713" s="283"/>
      <c r="CK713" s="283"/>
      <c r="CL713" s="283"/>
      <c r="CM713" s="284"/>
      <c r="CN713" s="284"/>
      <c r="CO713" s="284"/>
      <c r="CP713" s="284"/>
      <c r="CQ713" s="284"/>
      <c r="CR713" s="284"/>
      <c r="CS713" s="283"/>
      <c r="CT713" s="283"/>
      <c r="CU713" s="283"/>
      <c r="CV713" s="283"/>
      <c r="CW713" s="283"/>
      <c r="CX713" s="283"/>
      <c r="CY713" s="273"/>
      <c r="CZ713" s="285"/>
      <c r="DA713" s="286"/>
      <c r="DB713" s="287"/>
    </row>
    <row r="714" ht="15.75" customHeight="1">
      <c r="A714" s="304"/>
      <c r="B714" s="265"/>
      <c r="C714" s="266"/>
      <c r="D714" s="266"/>
      <c r="E714" s="266"/>
      <c r="F714" s="267"/>
      <c r="G714" s="267"/>
      <c r="H714" s="267"/>
      <c r="I714" s="267"/>
      <c r="J714" s="267"/>
      <c r="K714" s="267"/>
      <c r="L714" s="267"/>
      <c r="M714" s="269"/>
      <c r="N714" s="269"/>
      <c r="O714" s="269"/>
      <c r="P714" s="269"/>
      <c r="Q714" s="269"/>
      <c r="R714" s="269"/>
      <c r="S714" s="271"/>
      <c r="T714" s="271"/>
      <c r="U714" s="271"/>
      <c r="V714" s="271"/>
      <c r="W714" s="271"/>
      <c r="X714" s="271"/>
      <c r="Y714" s="273"/>
      <c r="Z714" s="273"/>
      <c r="AA714" s="273"/>
      <c r="AB714" s="273"/>
      <c r="AC714" s="273"/>
      <c r="AD714" s="273"/>
      <c r="AE714" s="274"/>
      <c r="AF714" s="274"/>
      <c r="AG714" s="274"/>
      <c r="AH714" s="274"/>
      <c r="AI714" s="274"/>
      <c r="AJ714" s="274"/>
      <c r="AK714" s="275"/>
      <c r="AL714" s="275"/>
      <c r="AM714" s="275"/>
      <c r="AN714" s="275"/>
      <c r="AO714" s="275"/>
      <c r="AP714" s="275"/>
      <c r="AQ714" s="276"/>
      <c r="AR714" s="276"/>
      <c r="AS714" s="276"/>
      <c r="AT714" s="276"/>
      <c r="AU714" s="276"/>
      <c r="AV714" s="276"/>
      <c r="AW714" s="277"/>
      <c r="AX714" s="277"/>
      <c r="AY714" s="277"/>
      <c r="AZ714" s="277"/>
      <c r="BA714" s="277"/>
      <c r="BB714" s="277"/>
      <c r="BC714" s="278"/>
      <c r="BD714" s="278"/>
      <c r="BE714" s="278"/>
      <c r="BF714" s="278"/>
      <c r="BG714" s="278"/>
      <c r="BH714" s="278"/>
      <c r="BI714" s="279"/>
      <c r="BJ714" s="279"/>
      <c r="BK714" s="279"/>
      <c r="BL714" s="279"/>
      <c r="BM714" s="279"/>
      <c r="BN714" s="279"/>
      <c r="BO714" s="280"/>
      <c r="BP714" s="280"/>
      <c r="BQ714" s="280"/>
      <c r="BR714" s="280"/>
      <c r="BS714" s="280"/>
      <c r="BT714" s="280"/>
      <c r="BU714" s="281"/>
      <c r="BV714" s="281"/>
      <c r="BW714" s="281"/>
      <c r="BX714" s="281"/>
      <c r="BY714" s="281"/>
      <c r="BZ714" s="281"/>
      <c r="CA714" s="282"/>
      <c r="CB714" s="282"/>
      <c r="CC714" s="282"/>
      <c r="CD714" s="282"/>
      <c r="CE714" s="282"/>
      <c r="CF714" s="282"/>
      <c r="CG714" s="283"/>
      <c r="CH714" s="283"/>
      <c r="CI714" s="283"/>
      <c r="CJ714" s="283"/>
      <c r="CK714" s="283"/>
      <c r="CL714" s="283"/>
      <c r="CM714" s="284"/>
      <c r="CN714" s="284"/>
      <c r="CO714" s="284"/>
      <c r="CP714" s="284"/>
      <c r="CQ714" s="284"/>
      <c r="CR714" s="284"/>
      <c r="CS714" s="283"/>
      <c r="CT714" s="283"/>
      <c r="CU714" s="283"/>
      <c r="CV714" s="283"/>
      <c r="CW714" s="283"/>
      <c r="CX714" s="283"/>
      <c r="CY714" s="273"/>
      <c r="CZ714" s="285"/>
      <c r="DA714" s="286"/>
      <c r="DB714" s="287"/>
    </row>
    <row r="715" ht="15.75" customHeight="1">
      <c r="A715" s="304"/>
      <c r="B715" s="265"/>
      <c r="C715" s="266"/>
      <c r="D715" s="266"/>
      <c r="E715" s="266"/>
      <c r="F715" s="267"/>
      <c r="G715" s="267"/>
      <c r="H715" s="267"/>
      <c r="I715" s="267"/>
      <c r="J715" s="267"/>
      <c r="K715" s="267"/>
      <c r="L715" s="267"/>
      <c r="M715" s="269"/>
      <c r="N715" s="269"/>
      <c r="O715" s="269"/>
      <c r="P715" s="269"/>
      <c r="Q715" s="269"/>
      <c r="R715" s="269"/>
      <c r="S715" s="271"/>
      <c r="T715" s="271"/>
      <c r="U715" s="271"/>
      <c r="V715" s="271"/>
      <c r="W715" s="271"/>
      <c r="X715" s="271"/>
      <c r="Y715" s="273"/>
      <c r="Z715" s="273"/>
      <c r="AA715" s="273"/>
      <c r="AB715" s="273"/>
      <c r="AC715" s="273"/>
      <c r="AD715" s="273"/>
      <c r="AE715" s="274"/>
      <c r="AF715" s="274"/>
      <c r="AG715" s="274"/>
      <c r="AH715" s="274"/>
      <c r="AI715" s="274"/>
      <c r="AJ715" s="274"/>
      <c r="AK715" s="275"/>
      <c r="AL715" s="275"/>
      <c r="AM715" s="275"/>
      <c r="AN715" s="275"/>
      <c r="AO715" s="275"/>
      <c r="AP715" s="275"/>
      <c r="AQ715" s="276"/>
      <c r="AR715" s="276"/>
      <c r="AS715" s="276"/>
      <c r="AT715" s="276"/>
      <c r="AU715" s="276"/>
      <c r="AV715" s="276"/>
      <c r="AW715" s="277"/>
      <c r="AX715" s="277"/>
      <c r="AY715" s="277"/>
      <c r="AZ715" s="277"/>
      <c r="BA715" s="277"/>
      <c r="BB715" s="277"/>
      <c r="BC715" s="278"/>
      <c r="BD715" s="278"/>
      <c r="BE715" s="278"/>
      <c r="BF715" s="278"/>
      <c r="BG715" s="278"/>
      <c r="BH715" s="278"/>
      <c r="BI715" s="279"/>
      <c r="BJ715" s="279"/>
      <c r="BK715" s="279"/>
      <c r="BL715" s="279"/>
      <c r="BM715" s="279"/>
      <c r="BN715" s="279"/>
      <c r="BO715" s="280"/>
      <c r="BP715" s="280"/>
      <c r="BQ715" s="280"/>
      <c r="BR715" s="280"/>
      <c r="BS715" s="280"/>
      <c r="BT715" s="280"/>
      <c r="BU715" s="281"/>
      <c r="BV715" s="281"/>
      <c r="BW715" s="281"/>
      <c r="BX715" s="281"/>
      <c r="BY715" s="281"/>
      <c r="BZ715" s="281"/>
      <c r="CA715" s="282"/>
      <c r="CB715" s="282"/>
      <c r="CC715" s="282"/>
      <c r="CD715" s="282"/>
      <c r="CE715" s="282"/>
      <c r="CF715" s="282"/>
      <c r="CG715" s="283"/>
      <c r="CH715" s="283"/>
      <c r="CI715" s="283"/>
      <c r="CJ715" s="283"/>
      <c r="CK715" s="283"/>
      <c r="CL715" s="283"/>
      <c r="CM715" s="284"/>
      <c r="CN715" s="284"/>
      <c r="CO715" s="284"/>
      <c r="CP715" s="284"/>
      <c r="CQ715" s="284"/>
      <c r="CR715" s="284"/>
      <c r="CS715" s="283"/>
      <c r="CT715" s="283"/>
      <c r="CU715" s="283"/>
      <c r="CV715" s="283"/>
      <c r="CW715" s="283"/>
      <c r="CX715" s="283"/>
      <c r="CY715" s="273"/>
      <c r="CZ715" s="285"/>
      <c r="DA715" s="286"/>
      <c r="DB715" s="287"/>
    </row>
    <row r="716" ht="15.75" customHeight="1">
      <c r="A716" s="304"/>
      <c r="B716" s="265"/>
      <c r="C716" s="266"/>
      <c r="D716" s="266"/>
      <c r="E716" s="266"/>
      <c r="F716" s="267"/>
      <c r="G716" s="267"/>
      <c r="H716" s="267"/>
      <c r="I716" s="267"/>
      <c r="J716" s="267"/>
      <c r="K716" s="267"/>
      <c r="L716" s="267"/>
      <c r="M716" s="269"/>
      <c r="N716" s="269"/>
      <c r="O716" s="269"/>
      <c r="P716" s="269"/>
      <c r="Q716" s="269"/>
      <c r="R716" s="269"/>
      <c r="S716" s="271"/>
      <c r="T716" s="271"/>
      <c r="U716" s="271"/>
      <c r="V716" s="271"/>
      <c r="W716" s="271"/>
      <c r="X716" s="271"/>
      <c r="Y716" s="273"/>
      <c r="Z716" s="273"/>
      <c r="AA716" s="273"/>
      <c r="AB716" s="273"/>
      <c r="AC716" s="273"/>
      <c r="AD716" s="273"/>
      <c r="AE716" s="274"/>
      <c r="AF716" s="274"/>
      <c r="AG716" s="274"/>
      <c r="AH716" s="274"/>
      <c r="AI716" s="274"/>
      <c r="AJ716" s="274"/>
      <c r="AK716" s="275"/>
      <c r="AL716" s="275"/>
      <c r="AM716" s="275"/>
      <c r="AN716" s="275"/>
      <c r="AO716" s="275"/>
      <c r="AP716" s="275"/>
      <c r="AQ716" s="276"/>
      <c r="AR716" s="276"/>
      <c r="AS716" s="276"/>
      <c r="AT716" s="276"/>
      <c r="AU716" s="276"/>
      <c r="AV716" s="276"/>
      <c r="AW716" s="277"/>
      <c r="AX716" s="277"/>
      <c r="AY716" s="277"/>
      <c r="AZ716" s="277"/>
      <c r="BA716" s="277"/>
      <c r="BB716" s="277"/>
      <c r="BC716" s="278"/>
      <c r="BD716" s="278"/>
      <c r="BE716" s="278"/>
      <c r="BF716" s="278"/>
      <c r="BG716" s="278"/>
      <c r="BH716" s="278"/>
      <c r="BI716" s="279"/>
      <c r="BJ716" s="279"/>
      <c r="BK716" s="279"/>
      <c r="BL716" s="279"/>
      <c r="BM716" s="279"/>
      <c r="BN716" s="279"/>
      <c r="BO716" s="280"/>
      <c r="BP716" s="280"/>
      <c r="BQ716" s="280"/>
      <c r="BR716" s="280"/>
      <c r="BS716" s="280"/>
      <c r="BT716" s="280"/>
      <c r="BU716" s="281"/>
      <c r="BV716" s="281"/>
      <c r="BW716" s="281"/>
      <c r="BX716" s="281"/>
      <c r="BY716" s="281"/>
      <c r="BZ716" s="281"/>
      <c r="CA716" s="282"/>
      <c r="CB716" s="282"/>
      <c r="CC716" s="282"/>
      <c r="CD716" s="282"/>
      <c r="CE716" s="282"/>
      <c r="CF716" s="282"/>
      <c r="CG716" s="283"/>
      <c r="CH716" s="283"/>
      <c r="CI716" s="283"/>
      <c r="CJ716" s="283"/>
      <c r="CK716" s="283"/>
      <c r="CL716" s="283"/>
      <c r="CM716" s="284"/>
      <c r="CN716" s="284"/>
      <c r="CO716" s="284"/>
      <c r="CP716" s="284"/>
      <c r="CQ716" s="284"/>
      <c r="CR716" s="284"/>
      <c r="CS716" s="283"/>
      <c r="CT716" s="283"/>
      <c r="CU716" s="283"/>
      <c r="CV716" s="283"/>
      <c r="CW716" s="283"/>
      <c r="CX716" s="283"/>
      <c r="CY716" s="273"/>
      <c r="CZ716" s="285"/>
      <c r="DA716" s="286"/>
      <c r="DB716" s="287"/>
    </row>
    <row r="717" ht="15.75" customHeight="1">
      <c r="A717" s="304"/>
      <c r="B717" s="265"/>
      <c r="C717" s="266"/>
      <c r="D717" s="266"/>
      <c r="E717" s="266"/>
      <c r="F717" s="267"/>
      <c r="G717" s="267"/>
      <c r="H717" s="267"/>
      <c r="I717" s="267"/>
      <c r="J717" s="267"/>
      <c r="K717" s="267"/>
      <c r="L717" s="267"/>
      <c r="M717" s="269"/>
      <c r="N717" s="269"/>
      <c r="O717" s="269"/>
      <c r="P717" s="269"/>
      <c r="Q717" s="269"/>
      <c r="R717" s="269"/>
      <c r="S717" s="271"/>
      <c r="T717" s="271"/>
      <c r="U717" s="271"/>
      <c r="V717" s="271"/>
      <c r="W717" s="271"/>
      <c r="X717" s="271"/>
      <c r="Y717" s="273"/>
      <c r="Z717" s="273"/>
      <c r="AA717" s="273"/>
      <c r="AB717" s="273"/>
      <c r="AC717" s="273"/>
      <c r="AD717" s="273"/>
      <c r="AE717" s="274"/>
      <c r="AF717" s="274"/>
      <c r="AG717" s="274"/>
      <c r="AH717" s="274"/>
      <c r="AI717" s="274"/>
      <c r="AJ717" s="274"/>
      <c r="AK717" s="275"/>
      <c r="AL717" s="275"/>
      <c r="AM717" s="275"/>
      <c r="AN717" s="275"/>
      <c r="AO717" s="275"/>
      <c r="AP717" s="275"/>
      <c r="AQ717" s="276"/>
      <c r="AR717" s="276"/>
      <c r="AS717" s="276"/>
      <c r="AT717" s="276"/>
      <c r="AU717" s="276"/>
      <c r="AV717" s="276"/>
      <c r="AW717" s="277"/>
      <c r="AX717" s="277"/>
      <c r="AY717" s="277"/>
      <c r="AZ717" s="277"/>
      <c r="BA717" s="277"/>
      <c r="BB717" s="277"/>
      <c r="BC717" s="278"/>
      <c r="BD717" s="278"/>
      <c r="BE717" s="278"/>
      <c r="BF717" s="278"/>
      <c r="BG717" s="278"/>
      <c r="BH717" s="278"/>
      <c r="BI717" s="279"/>
      <c r="BJ717" s="279"/>
      <c r="BK717" s="279"/>
      <c r="BL717" s="279"/>
      <c r="BM717" s="279"/>
      <c r="BN717" s="279"/>
      <c r="BO717" s="280"/>
      <c r="BP717" s="280"/>
      <c r="BQ717" s="280"/>
      <c r="BR717" s="280"/>
      <c r="BS717" s="280"/>
      <c r="BT717" s="280"/>
      <c r="BU717" s="281"/>
      <c r="BV717" s="281"/>
      <c r="BW717" s="281"/>
      <c r="BX717" s="281"/>
      <c r="BY717" s="281"/>
      <c r="BZ717" s="281"/>
      <c r="CA717" s="282"/>
      <c r="CB717" s="282"/>
      <c r="CC717" s="282"/>
      <c r="CD717" s="282"/>
      <c r="CE717" s="282"/>
      <c r="CF717" s="282"/>
      <c r="CG717" s="283"/>
      <c r="CH717" s="283"/>
      <c r="CI717" s="283"/>
      <c r="CJ717" s="283"/>
      <c r="CK717" s="283"/>
      <c r="CL717" s="283"/>
      <c r="CM717" s="284"/>
      <c r="CN717" s="284"/>
      <c r="CO717" s="284"/>
      <c r="CP717" s="284"/>
      <c r="CQ717" s="284"/>
      <c r="CR717" s="284"/>
      <c r="CS717" s="283"/>
      <c r="CT717" s="283"/>
      <c r="CU717" s="283"/>
      <c r="CV717" s="283"/>
      <c r="CW717" s="283"/>
      <c r="CX717" s="283"/>
      <c r="CY717" s="273"/>
      <c r="CZ717" s="285"/>
      <c r="DA717" s="286"/>
      <c r="DB717" s="287"/>
    </row>
    <row r="718" ht="15.75" customHeight="1">
      <c r="A718" s="304"/>
      <c r="B718" s="265"/>
      <c r="C718" s="266"/>
      <c r="D718" s="266"/>
      <c r="E718" s="266"/>
      <c r="F718" s="267"/>
      <c r="G718" s="267"/>
      <c r="H718" s="267"/>
      <c r="I718" s="267"/>
      <c r="J718" s="267"/>
      <c r="K718" s="267"/>
      <c r="L718" s="267"/>
      <c r="M718" s="269"/>
      <c r="N718" s="269"/>
      <c r="O718" s="269"/>
      <c r="P718" s="269"/>
      <c r="Q718" s="269"/>
      <c r="R718" s="269"/>
      <c r="S718" s="271"/>
      <c r="T718" s="271"/>
      <c r="U718" s="271"/>
      <c r="V718" s="271"/>
      <c r="W718" s="271"/>
      <c r="X718" s="271"/>
      <c r="Y718" s="273"/>
      <c r="Z718" s="273"/>
      <c r="AA718" s="273"/>
      <c r="AB718" s="273"/>
      <c r="AC718" s="273"/>
      <c r="AD718" s="273"/>
      <c r="AE718" s="274"/>
      <c r="AF718" s="274"/>
      <c r="AG718" s="274"/>
      <c r="AH718" s="274"/>
      <c r="AI718" s="274"/>
      <c r="AJ718" s="274"/>
      <c r="AK718" s="275"/>
      <c r="AL718" s="275"/>
      <c r="AM718" s="275"/>
      <c r="AN718" s="275"/>
      <c r="AO718" s="275"/>
      <c r="AP718" s="275"/>
      <c r="AQ718" s="276"/>
      <c r="AR718" s="276"/>
      <c r="AS718" s="276"/>
      <c r="AT718" s="276"/>
      <c r="AU718" s="276"/>
      <c r="AV718" s="276"/>
      <c r="AW718" s="277"/>
      <c r="AX718" s="277"/>
      <c r="AY718" s="277"/>
      <c r="AZ718" s="277"/>
      <c r="BA718" s="277"/>
      <c r="BB718" s="277"/>
      <c r="BC718" s="278"/>
      <c r="BD718" s="278"/>
      <c r="BE718" s="278"/>
      <c r="BF718" s="278"/>
      <c r="BG718" s="278"/>
      <c r="BH718" s="278"/>
      <c r="BI718" s="279"/>
      <c r="BJ718" s="279"/>
      <c r="BK718" s="279"/>
      <c r="BL718" s="279"/>
      <c r="BM718" s="279"/>
      <c r="BN718" s="279"/>
      <c r="BO718" s="280"/>
      <c r="BP718" s="280"/>
      <c r="BQ718" s="280"/>
      <c r="BR718" s="280"/>
      <c r="BS718" s="280"/>
      <c r="BT718" s="280"/>
      <c r="BU718" s="281"/>
      <c r="BV718" s="281"/>
      <c r="BW718" s="281"/>
      <c r="BX718" s="281"/>
      <c r="BY718" s="281"/>
      <c r="BZ718" s="281"/>
      <c r="CA718" s="282"/>
      <c r="CB718" s="282"/>
      <c r="CC718" s="282"/>
      <c r="CD718" s="282"/>
      <c r="CE718" s="282"/>
      <c r="CF718" s="282"/>
      <c r="CG718" s="283"/>
      <c r="CH718" s="283"/>
      <c r="CI718" s="283"/>
      <c r="CJ718" s="283"/>
      <c r="CK718" s="283"/>
      <c r="CL718" s="283"/>
      <c r="CM718" s="284"/>
      <c r="CN718" s="284"/>
      <c r="CO718" s="284"/>
      <c r="CP718" s="284"/>
      <c r="CQ718" s="284"/>
      <c r="CR718" s="284"/>
      <c r="CS718" s="283"/>
      <c r="CT718" s="283"/>
      <c r="CU718" s="283"/>
      <c r="CV718" s="283"/>
      <c r="CW718" s="283"/>
      <c r="CX718" s="283"/>
      <c r="CY718" s="273"/>
      <c r="CZ718" s="285"/>
      <c r="DA718" s="286"/>
      <c r="DB718" s="287"/>
    </row>
    <row r="719" ht="15.75" customHeight="1">
      <c r="A719" s="304"/>
      <c r="B719" s="265"/>
      <c r="C719" s="266"/>
      <c r="D719" s="266"/>
      <c r="E719" s="266"/>
      <c r="F719" s="267"/>
      <c r="G719" s="267"/>
      <c r="H719" s="267"/>
      <c r="I719" s="267"/>
      <c r="J719" s="267"/>
      <c r="K719" s="267"/>
      <c r="L719" s="267"/>
      <c r="M719" s="269"/>
      <c r="N719" s="269"/>
      <c r="O719" s="269"/>
      <c r="P719" s="269"/>
      <c r="Q719" s="269"/>
      <c r="R719" s="269"/>
      <c r="S719" s="271"/>
      <c r="T719" s="271"/>
      <c r="U719" s="271"/>
      <c r="V719" s="271"/>
      <c r="W719" s="271"/>
      <c r="X719" s="271"/>
      <c r="Y719" s="273"/>
      <c r="Z719" s="273"/>
      <c r="AA719" s="273"/>
      <c r="AB719" s="273"/>
      <c r="AC719" s="273"/>
      <c r="AD719" s="273"/>
      <c r="AE719" s="274"/>
      <c r="AF719" s="274"/>
      <c r="AG719" s="274"/>
      <c r="AH719" s="274"/>
      <c r="AI719" s="274"/>
      <c r="AJ719" s="274"/>
      <c r="AK719" s="275"/>
      <c r="AL719" s="275"/>
      <c r="AM719" s="275"/>
      <c r="AN719" s="275"/>
      <c r="AO719" s="275"/>
      <c r="AP719" s="275"/>
      <c r="AQ719" s="276"/>
      <c r="AR719" s="276"/>
      <c r="AS719" s="276"/>
      <c r="AT719" s="276"/>
      <c r="AU719" s="276"/>
      <c r="AV719" s="276"/>
      <c r="AW719" s="277"/>
      <c r="AX719" s="277"/>
      <c r="AY719" s="277"/>
      <c r="AZ719" s="277"/>
      <c r="BA719" s="277"/>
      <c r="BB719" s="277"/>
      <c r="BC719" s="278"/>
      <c r="BD719" s="278"/>
      <c r="BE719" s="278"/>
      <c r="BF719" s="278"/>
      <c r="BG719" s="278"/>
      <c r="BH719" s="278"/>
      <c r="BI719" s="279"/>
      <c r="BJ719" s="279"/>
      <c r="BK719" s="279"/>
      <c r="BL719" s="279"/>
      <c r="BM719" s="279"/>
      <c r="BN719" s="279"/>
      <c r="BO719" s="280"/>
      <c r="BP719" s="280"/>
      <c r="BQ719" s="280"/>
      <c r="BR719" s="280"/>
      <c r="BS719" s="280"/>
      <c r="BT719" s="280"/>
      <c r="BU719" s="281"/>
      <c r="BV719" s="281"/>
      <c r="BW719" s="281"/>
      <c r="BX719" s="281"/>
      <c r="BY719" s="281"/>
      <c r="BZ719" s="281"/>
      <c r="CA719" s="282"/>
      <c r="CB719" s="282"/>
      <c r="CC719" s="282"/>
      <c r="CD719" s="282"/>
      <c r="CE719" s="282"/>
      <c r="CF719" s="282"/>
      <c r="CG719" s="283"/>
      <c r="CH719" s="283"/>
      <c r="CI719" s="283"/>
      <c r="CJ719" s="283"/>
      <c r="CK719" s="283"/>
      <c r="CL719" s="283"/>
      <c r="CM719" s="284"/>
      <c r="CN719" s="284"/>
      <c r="CO719" s="284"/>
      <c r="CP719" s="284"/>
      <c r="CQ719" s="284"/>
      <c r="CR719" s="284"/>
      <c r="CS719" s="283"/>
      <c r="CT719" s="283"/>
      <c r="CU719" s="283"/>
      <c r="CV719" s="283"/>
      <c r="CW719" s="283"/>
      <c r="CX719" s="283"/>
      <c r="CY719" s="273"/>
      <c r="CZ719" s="285"/>
      <c r="DA719" s="286"/>
      <c r="DB719" s="287"/>
    </row>
    <row r="720" ht="15.75" customHeight="1">
      <c r="A720" s="304"/>
      <c r="B720" s="265"/>
      <c r="C720" s="266"/>
      <c r="D720" s="266"/>
      <c r="E720" s="266"/>
      <c r="F720" s="267"/>
      <c r="G720" s="267"/>
      <c r="H720" s="267"/>
      <c r="I720" s="267"/>
      <c r="J720" s="267"/>
      <c r="K720" s="267"/>
      <c r="L720" s="267"/>
      <c r="M720" s="269"/>
      <c r="N720" s="269"/>
      <c r="O720" s="269"/>
      <c r="P720" s="269"/>
      <c r="Q720" s="269"/>
      <c r="R720" s="269"/>
      <c r="S720" s="271"/>
      <c r="T720" s="271"/>
      <c r="U720" s="271"/>
      <c r="V720" s="271"/>
      <c r="W720" s="271"/>
      <c r="X720" s="271"/>
      <c r="Y720" s="273"/>
      <c r="Z720" s="273"/>
      <c r="AA720" s="273"/>
      <c r="AB720" s="273"/>
      <c r="AC720" s="273"/>
      <c r="AD720" s="273"/>
      <c r="AE720" s="274"/>
      <c r="AF720" s="274"/>
      <c r="AG720" s="274"/>
      <c r="AH720" s="274"/>
      <c r="AI720" s="274"/>
      <c r="AJ720" s="274"/>
      <c r="AK720" s="275"/>
      <c r="AL720" s="275"/>
      <c r="AM720" s="275"/>
      <c r="AN720" s="275"/>
      <c r="AO720" s="275"/>
      <c r="AP720" s="275"/>
      <c r="AQ720" s="276"/>
      <c r="AR720" s="276"/>
      <c r="AS720" s="276"/>
      <c r="AT720" s="276"/>
      <c r="AU720" s="276"/>
      <c r="AV720" s="276"/>
      <c r="AW720" s="277"/>
      <c r="AX720" s="277"/>
      <c r="AY720" s="277"/>
      <c r="AZ720" s="277"/>
      <c r="BA720" s="277"/>
      <c r="BB720" s="277"/>
      <c r="BC720" s="278"/>
      <c r="BD720" s="278"/>
      <c r="BE720" s="278"/>
      <c r="BF720" s="278"/>
      <c r="BG720" s="278"/>
      <c r="BH720" s="278"/>
      <c r="BI720" s="279"/>
      <c r="BJ720" s="279"/>
      <c r="BK720" s="279"/>
      <c r="BL720" s="279"/>
      <c r="BM720" s="279"/>
      <c r="BN720" s="279"/>
      <c r="BO720" s="280"/>
      <c r="BP720" s="280"/>
      <c r="BQ720" s="280"/>
      <c r="BR720" s="280"/>
      <c r="BS720" s="280"/>
      <c r="BT720" s="280"/>
      <c r="BU720" s="281"/>
      <c r="BV720" s="281"/>
      <c r="BW720" s="281"/>
      <c r="BX720" s="281"/>
      <c r="BY720" s="281"/>
      <c r="BZ720" s="281"/>
      <c r="CA720" s="282"/>
      <c r="CB720" s="282"/>
      <c r="CC720" s="282"/>
      <c r="CD720" s="282"/>
      <c r="CE720" s="282"/>
      <c r="CF720" s="282"/>
      <c r="CG720" s="283"/>
      <c r="CH720" s="283"/>
      <c r="CI720" s="283"/>
      <c r="CJ720" s="283"/>
      <c r="CK720" s="283"/>
      <c r="CL720" s="283"/>
      <c r="CM720" s="284"/>
      <c r="CN720" s="284"/>
      <c r="CO720" s="284"/>
      <c r="CP720" s="284"/>
      <c r="CQ720" s="284"/>
      <c r="CR720" s="284"/>
      <c r="CS720" s="283"/>
      <c r="CT720" s="283"/>
      <c r="CU720" s="283"/>
      <c r="CV720" s="283"/>
      <c r="CW720" s="283"/>
      <c r="CX720" s="283"/>
      <c r="CY720" s="273"/>
      <c r="CZ720" s="285"/>
      <c r="DA720" s="286"/>
      <c r="DB720" s="287"/>
    </row>
    <row r="721" ht="15.75" customHeight="1">
      <c r="A721" s="304"/>
      <c r="B721" s="265"/>
      <c r="C721" s="266"/>
      <c r="D721" s="266"/>
      <c r="E721" s="266"/>
      <c r="F721" s="267"/>
      <c r="G721" s="267"/>
      <c r="H721" s="267"/>
      <c r="I721" s="267"/>
      <c r="J721" s="267"/>
      <c r="K721" s="267"/>
      <c r="L721" s="267"/>
      <c r="M721" s="269"/>
      <c r="N721" s="269"/>
      <c r="O721" s="269"/>
      <c r="P721" s="269"/>
      <c r="Q721" s="269"/>
      <c r="R721" s="269"/>
      <c r="S721" s="271"/>
      <c r="T721" s="271"/>
      <c r="U721" s="271"/>
      <c r="V721" s="271"/>
      <c r="W721" s="271"/>
      <c r="X721" s="271"/>
      <c r="Y721" s="273"/>
      <c r="Z721" s="273"/>
      <c r="AA721" s="273"/>
      <c r="AB721" s="273"/>
      <c r="AC721" s="273"/>
      <c r="AD721" s="273"/>
      <c r="AE721" s="274"/>
      <c r="AF721" s="274"/>
      <c r="AG721" s="274"/>
      <c r="AH721" s="274"/>
      <c r="AI721" s="274"/>
      <c r="AJ721" s="274"/>
      <c r="AK721" s="275"/>
      <c r="AL721" s="275"/>
      <c r="AM721" s="275"/>
      <c r="AN721" s="275"/>
      <c r="AO721" s="275"/>
      <c r="AP721" s="275"/>
      <c r="AQ721" s="276"/>
      <c r="AR721" s="276"/>
      <c r="AS721" s="276"/>
      <c r="AT721" s="276"/>
      <c r="AU721" s="276"/>
      <c r="AV721" s="276"/>
      <c r="AW721" s="277"/>
      <c r="AX721" s="277"/>
      <c r="AY721" s="277"/>
      <c r="AZ721" s="277"/>
      <c r="BA721" s="277"/>
      <c r="BB721" s="277"/>
      <c r="BC721" s="278"/>
      <c r="BD721" s="278"/>
      <c r="BE721" s="278"/>
      <c r="BF721" s="278"/>
      <c r="BG721" s="278"/>
      <c r="BH721" s="278"/>
      <c r="BI721" s="279"/>
      <c r="BJ721" s="279"/>
      <c r="BK721" s="279"/>
      <c r="BL721" s="279"/>
      <c r="BM721" s="279"/>
      <c r="BN721" s="279"/>
      <c r="BO721" s="280"/>
      <c r="BP721" s="280"/>
      <c r="BQ721" s="280"/>
      <c r="BR721" s="280"/>
      <c r="BS721" s="280"/>
      <c r="BT721" s="280"/>
      <c r="BU721" s="281"/>
      <c r="BV721" s="281"/>
      <c r="BW721" s="281"/>
      <c r="BX721" s="281"/>
      <c r="BY721" s="281"/>
      <c r="BZ721" s="281"/>
      <c r="CA721" s="282"/>
      <c r="CB721" s="282"/>
      <c r="CC721" s="282"/>
      <c r="CD721" s="282"/>
      <c r="CE721" s="282"/>
      <c r="CF721" s="282"/>
      <c r="CG721" s="283"/>
      <c r="CH721" s="283"/>
      <c r="CI721" s="283"/>
      <c r="CJ721" s="283"/>
      <c r="CK721" s="283"/>
      <c r="CL721" s="283"/>
      <c r="CM721" s="284"/>
      <c r="CN721" s="284"/>
      <c r="CO721" s="284"/>
      <c r="CP721" s="284"/>
      <c r="CQ721" s="284"/>
      <c r="CR721" s="284"/>
      <c r="CS721" s="283"/>
      <c r="CT721" s="283"/>
      <c r="CU721" s="283"/>
      <c r="CV721" s="283"/>
      <c r="CW721" s="283"/>
      <c r="CX721" s="283"/>
      <c r="CY721" s="273"/>
      <c r="CZ721" s="285"/>
      <c r="DA721" s="286"/>
      <c r="DB721" s="287"/>
    </row>
    <row r="722" ht="15.75" customHeight="1">
      <c r="A722" s="304"/>
      <c r="B722" s="265"/>
      <c r="C722" s="266"/>
      <c r="D722" s="266"/>
      <c r="E722" s="266"/>
      <c r="F722" s="267"/>
      <c r="G722" s="267"/>
      <c r="H722" s="267"/>
      <c r="I722" s="267"/>
      <c r="J722" s="267"/>
      <c r="K722" s="267"/>
      <c r="L722" s="267"/>
      <c r="M722" s="269"/>
      <c r="N722" s="269"/>
      <c r="O722" s="269"/>
      <c r="P722" s="269"/>
      <c r="Q722" s="269"/>
      <c r="R722" s="269"/>
      <c r="S722" s="271"/>
      <c r="T722" s="271"/>
      <c r="U722" s="271"/>
      <c r="V722" s="271"/>
      <c r="W722" s="271"/>
      <c r="X722" s="271"/>
      <c r="Y722" s="273"/>
      <c r="Z722" s="273"/>
      <c r="AA722" s="273"/>
      <c r="AB722" s="273"/>
      <c r="AC722" s="273"/>
      <c r="AD722" s="273"/>
      <c r="AE722" s="274"/>
      <c r="AF722" s="274"/>
      <c r="AG722" s="274"/>
      <c r="AH722" s="274"/>
      <c r="AI722" s="274"/>
      <c r="AJ722" s="274"/>
      <c r="AK722" s="275"/>
      <c r="AL722" s="275"/>
      <c r="AM722" s="275"/>
      <c r="AN722" s="275"/>
      <c r="AO722" s="275"/>
      <c r="AP722" s="275"/>
      <c r="AQ722" s="276"/>
      <c r="AR722" s="276"/>
      <c r="AS722" s="276"/>
      <c r="AT722" s="276"/>
      <c r="AU722" s="276"/>
      <c r="AV722" s="276"/>
      <c r="AW722" s="277"/>
      <c r="AX722" s="277"/>
      <c r="AY722" s="277"/>
      <c r="AZ722" s="277"/>
      <c r="BA722" s="277"/>
      <c r="BB722" s="277"/>
      <c r="BC722" s="278"/>
      <c r="BD722" s="278"/>
      <c r="BE722" s="278"/>
      <c r="BF722" s="278"/>
      <c r="BG722" s="278"/>
      <c r="BH722" s="278"/>
      <c r="BI722" s="279"/>
      <c r="BJ722" s="279"/>
      <c r="BK722" s="279"/>
      <c r="BL722" s="279"/>
      <c r="BM722" s="279"/>
      <c r="BN722" s="279"/>
      <c r="BO722" s="280"/>
      <c r="BP722" s="280"/>
      <c r="BQ722" s="280"/>
      <c r="BR722" s="280"/>
      <c r="BS722" s="280"/>
      <c r="BT722" s="280"/>
      <c r="BU722" s="281"/>
      <c r="BV722" s="281"/>
      <c r="BW722" s="281"/>
      <c r="BX722" s="281"/>
      <c r="BY722" s="281"/>
      <c r="BZ722" s="281"/>
      <c r="CA722" s="282"/>
      <c r="CB722" s="282"/>
      <c r="CC722" s="282"/>
      <c r="CD722" s="282"/>
      <c r="CE722" s="282"/>
      <c r="CF722" s="282"/>
      <c r="CG722" s="283"/>
      <c r="CH722" s="283"/>
      <c r="CI722" s="283"/>
      <c r="CJ722" s="283"/>
      <c r="CK722" s="283"/>
      <c r="CL722" s="283"/>
      <c r="CM722" s="284"/>
      <c r="CN722" s="284"/>
      <c r="CO722" s="284"/>
      <c r="CP722" s="284"/>
      <c r="CQ722" s="284"/>
      <c r="CR722" s="284"/>
      <c r="CS722" s="283"/>
      <c r="CT722" s="283"/>
      <c r="CU722" s="283"/>
      <c r="CV722" s="283"/>
      <c r="CW722" s="283"/>
      <c r="CX722" s="283"/>
      <c r="CY722" s="273"/>
      <c r="CZ722" s="285"/>
      <c r="DA722" s="286"/>
      <c r="DB722" s="287"/>
    </row>
    <row r="723" ht="15.75" customHeight="1">
      <c r="A723" s="304"/>
      <c r="B723" s="265"/>
      <c r="C723" s="266"/>
      <c r="D723" s="266"/>
      <c r="E723" s="266"/>
      <c r="F723" s="267"/>
      <c r="G723" s="267"/>
      <c r="H723" s="267"/>
      <c r="I723" s="267"/>
      <c r="J723" s="267"/>
      <c r="K723" s="267"/>
      <c r="L723" s="267"/>
      <c r="M723" s="269"/>
      <c r="N723" s="269"/>
      <c r="O723" s="269"/>
      <c r="P723" s="269"/>
      <c r="Q723" s="269"/>
      <c r="R723" s="269"/>
      <c r="S723" s="271"/>
      <c r="T723" s="271"/>
      <c r="U723" s="271"/>
      <c r="V723" s="271"/>
      <c r="W723" s="271"/>
      <c r="X723" s="271"/>
      <c r="Y723" s="273"/>
      <c r="Z723" s="273"/>
      <c r="AA723" s="273"/>
      <c r="AB723" s="273"/>
      <c r="AC723" s="273"/>
      <c r="AD723" s="273"/>
      <c r="AE723" s="274"/>
      <c r="AF723" s="274"/>
      <c r="AG723" s="274"/>
      <c r="AH723" s="274"/>
      <c r="AI723" s="274"/>
      <c r="AJ723" s="274"/>
      <c r="AK723" s="275"/>
      <c r="AL723" s="275"/>
      <c r="AM723" s="275"/>
      <c r="AN723" s="275"/>
      <c r="AO723" s="275"/>
      <c r="AP723" s="275"/>
      <c r="AQ723" s="276"/>
      <c r="AR723" s="276"/>
      <c r="AS723" s="276"/>
      <c r="AT723" s="276"/>
      <c r="AU723" s="276"/>
      <c r="AV723" s="276"/>
      <c r="AW723" s="277"/>
      <c r="AX723" s="277"/>
      <c r="AY723" s="277"/>
      <c r="AZ723" s="277"/>
      <c r="BA723" s="277"/>
      <c r="BB723" s="277"/>
      <c r="BC723" s="278"/>
      <c r="BD723" s="278"/>
      <c r="BE723" s="278"/>
      <c r="BF723" s="278"/>
      <c r="BG723" s="278"/>
      <c r="BH723" s="278"/>
      <c r="BI723" s="279"/>
      <c r="BJ723" s="279"/>
      <c r="BK723" s="279"/>
      <c r="BL723" s="279"/>
      <c r="BM723" s="279"/>
      <c r="BN723" s="279"/>
      <c r="BO723" s="280"/>
      <c r="BP723" s="280"/>
      <c r="BQ723" s="280"/>
      <c r="BR723" s="280"/>
      <c r="BS723" s="280"/>
      <c r="BT723" s="280"/>
      <c r="BU723" s="281"/>
      <c r="BV723" s="281"/>
      <c r="BW723" s="281"/>
      <c r="BX723" s="281"/>
      <c r="BY723" s="281"/>
      <c r="BZ723" s="281"/>
      <c r="CA723" s="282"/>
      <c r="CB723" s="282"/>
      <c r="CC723" s="282"/>
      <c r="CD723" s="282"/>
      <c r="CE723" s="282"/>
      <c r="CF723" s="282"/>
      <c r="CG723" s="283"/>
      <c r="CH723" s="283"/>
      <c r="CI723" s="283"/>
      <c r="CJ723" s="283"/>
      <c r="CK723" s="283"/>
      <c r="CL723" s="283"/>
      <c r="CM723" s="284"/>
      <c r="CN723" s="284"/>
      <c r="CO723" s="284"/>
      <c r="CP723" s="284"/>
      <c r="CQ723" s="284"/>
      <c r="CR723" s="284"/>
      <c r="CS723" s="283"/>
      <c r="CT723" s="283"/>
      <c r="CU723" s="283"/>
      <c r="CV723" s="283"/>
      <c r="CW723" s="283"/>
      <c r="CX723" s="283"/>
      <c r="CY723" s="273"/>
      <c r="CZ723" s="285"/>
      <c r="DA723" s="286"/>
      <c r="DB723" s="287"/>
    </row>
    <row r="724" ht="15.75" customHeight="1">
      <c r="A724" s="304"/>
      <c r="B724" s="265"/>
      <c r="C724" s="266"/>
      <c r="D724" s="266"/>
      <c r="E724" s="266"/>
      <c r="F724" s="267"/>
      <c r="G724" s="267"/>
      <c r="H724" s="267"/>
      <c r="I724" s="267"/>
      <c r="J724" s="267"/>
      <c r="K724" s="267"/>
      <c r="L724" s="267"/>
      <c r="M724" s="269"/>
      <c r="N724" s="269"/>
      <c r="O724" s="269"/>
      <c r="P724" s="269"/>
      <c r="Q724" s="269"/>
      <c r="R724" s="269"/>
      <c r="S724" s="271"/>
      <c r="T724" s="271"/>
      <c r="U724" s="271"/>
      <c r="V724" s="271"/>
      <c r="W724" s="271"/>
      <c r="X724" s="271"/>
      <c r="Y724" s="273"/>
      <c r="Z724" s="273"/>
      <c r="AA724" s="273"/>
      <c r="AB724" s="273"/>
      <c r="AC724" s="273"/>
      <c r="AD724" s="273"/>
      <c r="AE724" s="274"/>
      <c r="AF724" s="274"/>
      <c r="AG724" s="274"/>
      <c r="AH724" s="274"/>
      <c r="AI724" s="274"/>
      <c r="AJ724" s="274"/>
      <c r="AK724" s="275"/>
      <c r="AL724" s="275"/>
      <c r="AM724" s="275"/>
      <c r="AN724" s="275"/>
      <c r="AO724" s="275"/>
      <c r="AP724" s="275"/>
      <c r="AQ724" s="276"/>
      <c r="AR724" s="276"/>
      <c r="AS724" s="276"/>
      <c r="AT724" s="276"/>
      <c r="AU724" s="276"/>
      <c r="AV724" s="276"/>
      <c r="AW724" s="277"/>
      <c r="AX724" s="277"/>
      <c r="AY724" s="277"/>
      <c r="AZ724" s="277"/>
      <c r="BA724" s="277"/>
      <c r="BB724" s="277"/>
      <c r="BC724" s="278"/>
      <c r="BD724" s="278"/>
      <c r="BE724" s="278"/>
      <c r="BF724" s="278"/>
      <c r="BG724" s="278"/>
      <c r="BH724" s="278"/>
      <c r="BI724" s="279"/>
      <c r="BJ724" s="279"/>
      <c r="BK724" s="279"/>
      <c r="BL724" s="279"/>
      <c r="BM724" s="279"/>
      <c r="BN724" s="279"/>
      <c r="BO724" s="280"/>
      <c r="BP724" s="280"/>
      <c r="BQ724" s="280"/>
      <c r="BR724" s="280"/>
      <c r="BS724" s="280"/>
      <c r="BT724" s="280"/>
      <c r="BU724" s="281"/>
      <c r="BV724" s="281"/>
      <c r="BW724" s="281"/>
      <c r="BX724" s="281"/>
      <c r="BY724" s="281"/>
      <c r="BZ724" s="281"/>
      <c r="CA724" s="282"/>
      <c r="CB724" s="282"/>
      <c r="CC724" s="282"/>
      <c r="CD724" s="282"/>
      <c r="CE724" s="282"/>
      <c r="CF724" s="282"/>
      <c r="CG724" s="283"/>
      <c r="CH724" s="283"/>
      <c r="CI724" s="283"/>
      <c r="CJ724" s="283"/>
      <c r="CK724" s="283"/>
      <c r="CL724" s="283"/>
      <c r="CM724" s="284"/>
      <c r="CN724" s="284"/>
      <c r="CO724" s="284"/>
      <c r="CP724" s="284"/>
      <c r="CQ724" s="284"/>
      <c r="CR724" s="284"/>
      <c r="CS724" s="283"/>
      <c r="CT724" s="283"/>
      <c r="CU724" s="283"/>
      <c r="CV724" s="283"/>
      <c r="CW724" s="283"/>
      <c r="CX724" s="283"/>
      <c r="CY724" s="273"/>
      <c r="CZ724" s="285"/>
      <c r="DA724" s="286"/>
      <c r="DB724" s="287"/>
    </row>
    <row r="725" ht="15.75" customHeight="1">
      <c r="A725" s="304"/>
      <c r="B725" s="265"/>
      <c r="C725" s="266"/>
      <c r="D725" s="266"/>
      <c r="E725" s="266"/>
      <c r="F725" s="267"/>
      <c r="G725" s="267"/>
      <c r="H725" s="267"/>
      <c r="I725" s="267"/>
      <c r="J725" s="267"/>
      <c r="K725" s="267"/>
      <c r="L725" s="267"/>
      <c r="M725" s="269"/>
      <c r="N725" s="269"/>
      <c r="O725" s="269"/>
      <c r="P725" s="269"/>
      <c r="Q725" s="269"/>
      <c r="R725" s="269"/>
      <c r="S725" s="271"/>
      <c r="T725" s="271"/>
      <c r="U725" s="271"/>
      <c r="V725" s="271"/>
      <c r="W725" s="271"/>
      <c r="X725" s="271"/>
      <c r="Y725" s="273"/>
      <c r="Z725" s="273"/>
      <c r="AA725" s="273"/>
      <c r="AB725" s="273"/>
      <c r="AC725" s="273"/>
      <c r="AD725" s="273"/>
      <c r="AE725" s="274"/>
      <c r="AF725" s="274"/>
      <c r="AG725" s="274"/>
      <c r="AH725" s="274"/>
      <c r="AI725" s="274"/>
      <c r="AJ725" s="274"/>
      <c r="AK725" s="275"/>
      <c r="AL725" s="275"/>
      <c r="AM725" s="275"/>
      <c r="AN725" s="275"/>
      <c r="AO725" s="275"/>
      <c r="AP725" s="275"/>
      <c r="AQ725" s="276"/>
      <c r="AR725" s="276"/>
      <c r="AS725" s="276"/>
      <c r="AT725" s="276"/>
      <c r="AU725" s="276"/>
      <c r="AV725" s="276"/>
      <c r="AW725" s="277"/>
      <c r="AX725" s="277"/>
      <c r="AY725" s="277"/>
      <c r="AZ725" s="277"/>
      <c r="BA725" s="277"/>
      <c r="BB725" s="277"/>
      <c r="BC725" s="278"/>
      <c r="BD725" s="278"/>
      <c r="BE725" s="278"/>
      <c r="BF725" s="278"/>
      <c r="BG725" s="278"/>
      <c r="BH725" s="278"/>
      <c r="BI725" s="279"/>
      <c r="BJ725" s="279"/>
      <c r="BK725" s="279"/>
      <c r="BL725" s="279"/>
      <c r="BM725" s="279"/>
      <c r="BN725" s="279"/>
      <c r="BO725" s="280"/>
      <c r="BP725" s="280"/>
      <c r="BQ725" s="280"/>
      <c r="BR725" s="280"/>
      <c r="BS725" s="280"/>
      <c r="BT725" s="280"/>
      <c r="BU725" s="281"/>
      <c r="BV725" s="281"/>
      <c r="BW725" s="281"/>
      <c r="BX725" s="281"/>
      <c r="BY725" s="281"/>
      <c r="BZ725" s="281"/>
      <c r="CA725" s="282"/>
      <c r="CB725" s="282"/>
      <c r="CC725" s="282"/>
      <c r="CD725" s="282"/>
      <c r="CE725" s="282"/>
      <c r="CF725" s="282"/>
      <c r="CG725" s="283"/>
      <c r="CH725" s="283"/>
      <c r="CI725" s="283"/>
      <c r="CJ725" s="283"/>
      <c r="CK725" s="283"/>
      <c r="CL725" s="283"/>
      <c r="CM725" s="284"/>
      <c r="CN725" s="284"/>
      <c r="CO725" s="284"/>
      <c r="CP725" s="284"/>
      <c r="CQ725" s="284"/>
      <c r="CR725" s="284"/>
      <c r="CS725" s="283"/>
      <c r="CT725" s="283"/>
      <c r="CU725" s="283"/>
      <c r="CV725" s="283"/>
      <c r="CW725" s="283"/>
      <c r="CX725" s="283"/>
      <c r="CY725" s="273"/>
      <c r="CZ725" s="285"/>
      <c r="DA725" s="286"/>
      <c r="DB725" s="287"/>
    </row>
    <row r="726" ht="15.75" customHeight="1">
      <c r="A726" s="304"/>
      <c r="B726" s="265"/>
      <c r="C726" s="266"/>
      <c r="D726" s="266"/>
      <c r="E726" s="266"/>
      <c r="F726" s="267"/>
      <c r="G726" s="267"/>
      <c r="H726" s="267"/>
      <c r="I726" s="267"/>
      <c r="J726" s="267"/>
      <c r="K726" s="267"/>
      <c r="L726" s="267"/>
      <c r="M726" s="269"/>
      <c r="N726" s="269"/>
      <c r="O726" s="269"/>
      <c r="P726" s="269"/>
      <c r="Q726" s="269"/>
      <c r="R726" s="269"/>
      <c r="S726" s="271"/>
      <c r="T726" s="271"/>
      <c r="U726" s="271"/>
      <c r="V726" s="271"/>
      <c r="W726" s="271"/>
      <c r="X726" s="271"/>
      <c r="Y726" s="273"/>
      <c r="Z726" s="273"/>
      <c r="AA726" s="273"/>
      <c r="AB726" s="273"/>
      <c r="AC726" s="273"/>
      <c r="AD726" s="273"/>
      <c r="AE726" s="274"/>
      <c r="AF726" s="274"/>
      <c r="AG726" s="274"/>
      <c r="AH726" s="274"/>
      <c r="AI726" s="274"/>
      <c r="AJ726" s="274"/>
      <c r="AK726" s="275"/>
      <c r="AL726" s="275"/>
      <c r="AM726" s="275"/>
      <c r="AN726" s="275"/>
      <c r="AO726" s="275"/>
      <c r="AP726" s="275"/>
      <c r="AQ726" s="276"/>
      <c r="AR726" s="276"/>
      <c r="AS726" s="276"/>
      <c r="AT726" s="276"/>
      <c r="AU726" s="276"/>
      <c r="AV726" s="276"/>
      <c r="AW726" s="277"/>
      <c r="AX726" s="277"/>
      <c r="AY726" s="277"/>
      <c r="AZ726" s="277"/>
      <c r="BA726" s="277"/>
      <c r="BB726" s="277"/>
      <c r="BC726" s="278"/>
      <c r="BD726" s="278"/>
      <c r="BE726" s="278"/>
      <c r="BF726" s="278"/>
      <c r="BG726" s="278"/>
      <c r="BH726" s="278"/>
      <c r="BI726" s="279"/>
      <c r="BJ726" s="279"/>
      <c r="BK726" s="279"/>
      <c r="BL726" s="279"/>
      <c r="BM726" s="279"/>
      <c r="BN726" s="279"/>
      <c r="BO726" s="280"/>
      <c r="BP726" s="280"/>
      <c r="BQ726" s="280"/>
      <c r="BR726" s="280"/>
      <c r="BS726" s="280"/>
      <c r="BT726" s="280"/>
      <c r="BU726" s="281"/>
      <c r="BV726" s="281"/>
      <c r="BW726" s="281"/>
      <c r="BX726" s="281"/>
      <c r="BY726" s="281"/>
      <c r="BZ726" s="281"/>
      <c r="CA726" s="282"/>
      <c r="CB726" s="282"/>
      <c r="CC726" s="282"/>
      <c r="CD726" s="282"/>
      <c r="CE726" s="282"/>
      <c r="CF726" s="282"/>
      <c r="CG726" s="283"/>
      <c r="CH726" s="283"/>
      <c r="CI726" s="283"/>
      <c r="CJ726" s="283"/>
      <c r="CK726" s="283"/>
      <c r="CL726" s="283"/>
      <c r="CM726" s="284"/>
      <c r="CN726" s="284"/>
      <c r="CO726" s="284"/>
      <c r="CP726" s="284"/>
      <c r="CQ726" s="284"/>
      <c r="CR726" s="284"/>
      <c r="CS726" s="283"/>
      <c r="CT726" s="283"/>
      <c r="CU726" s="283"/>
      <c r="CV726" s="283"/>
      <c r="CW726" s="283"/>
      <c r="CX726" s="283"/>
      <c r="CY726" s="273"/>
      <c r="CZ726" s="285"/>
      <c r="DA726" s="286"/>
      <c r="DB726" s="287"/>
    </row>
    <row r="727" ht="15.75" customHeight="1">
      <c r="A727" s="304"/>
      <c r="B727" s="265"/>
      <c r="C727" s="266"/>
      <c r="D727" s="266"/>
      <c r="E727" s="266"/>
      <c r="F727" s="267"/>
      <c r="G727" s="267"/>
      <c r="H727" s="267"/>
      <c r="I727" s="267"/>
      <c r="J727" s="267"/>
      <c r="K727" s="267"/>
      <c r="L727" s="267"/>
      <c r="M727" s="269"/>
      <c r="N727" s="269"/>
      <c r="O727" s="269"/>
      <c r="P727" s="269"/>
      <c r="Q727" s="269"/>
      <c r="R727" s="269"/>
      <c r="S727" s="271"/>
      <c r="T727" s="271"/>
      <c r="U727" s="271"/>
      <c r="V727" s="271"/>
      <c r="W727" s="271"/>
      <c r="X727" s="271"/>
      <c r="Y727" s="273"/>
      <c r="Z727" s="273"/>
      <c r="AA727" s="273"/>
      <c r="AB727" s="273"/>
      <c r="AC727" s="273"/>
      <c r="AD727" s="273"/>
      <c r="AE727" s="274"/>
      <c r="AF727" s="274"/>
      <c r="AG727" s="274"/>
      <c r="AH727" s="274"/>
      <c r="AI727" s="274"/>
      <c r="AJ727" s="274"/>
      <c r="AK727" s="275"/>
      <c r="AL727" s="275"/>
      <c r="AM727" s="275"/>
      <c r="AN727" s="275"/>
      <c r="AO727" s="275"/>
      <c r="AP727" s="275"/>
      <c r="AQ727" s="276"/>
      <c r="AR727" s="276"/>
      <c r="AS727" s="276"/>
      <c r="AT727" s="276"/>
      <c r="AU727" s="276"/>
      <c r="AV727" s="276"/>
      <c r="AW727" s="277"/>
      <c r="AX727" s="277"/>
      <c r="AY727" s="277"/>
      <c r="AZ727" s="277"/>
      <c r="BA727" s="277"/>
      <c r="BB727" s="277"/>
      <c r="BC727" s="278"/>
      <c r="BD727" s="278"/>
      <c r="BE727" s="278"/>
      <c r="BF727" s="278"/>
      <c r="BG727" s="278"/>
      <c r="BH727" s="278"/>
      <c r="BI727" s="279"/>
      <c r="BJ727" s="279"/>
      <c r="BK727" s="279"/>
      <c r="BL727" s="279"/>
      <c r="BM727" s="279"/>
      <c r="BN727" s="279"/>
      <c r="BO727" s="280"/>
      <c r="BP727" s="280"/>
      <c r="BQ727" s="280"/>
      <c r="BR727" s="280"/>
      <c r="BS727" s="280"/>
      <c r="BT727" s="280"/>
      <c r="BU727" s="281"/>
      <c r="BV727" s="281"/>
      <c r="BW727" s="281"/>
      <c r="BX727" s="281"/>
      <c r="BY727" s="281"/>
      <c r="BZ727" s="281"/>
      <c r="CA727" s="282"/>
      <c r="CB727" s="282"/>
      <c r="CC727" s="282"/>
      <c r="CD727" s="282"/>
      <c r="CE727" s="282"/>
      <c r="CF727" s="282"/>
      <c r="CG727" s="283"/>
      <c r="CH727" s="283"/>
      <c r="CI727" s="283"/>
      <c r="CJ727" s="283"/>
      <c r="CK727" s="283"/>
      <c r="CL727" s="283"/>
      <c r="CM727" s="284"/>
      <c r="CN727" s="284"/>
      <c r="CO727" s="284"/>
      <c r="CP727" s="284"/>
      <c r="CQ727" s="284"/>
      <c r="CR727" s="284"/>
      <c r="CS727" s="283"/>
      <c r="CT727" s="283"/>
      <c r="CU727" s="283"/>
      <c r="CV727" s="283"/>
      <c r="CW727" s="283"/>
      <c r="CX727" s="283"/>
      <c r="CY727" s="273"/>
      <c r="CZ727" s="285"/>
      <c r="DA727" s="286"/>
      <c r="DB727" s="287"/>
    </row>
    <row r="728" ht="15.75" customHeight="1">
      <c r="A728" s="304"/>
      <c r="B728" s="265"/>
      <c r="C728" s="266"/>
      <c r="D728" s="266"/>
      <c r="E728" s="266"/>
      <c r="F728" s="267"/>
      <c r="G728" s="267"/>
      <c r="H728" s="267"/>
      <c r="I728" s="267"/>
      <c r="J728" s="267"/>
      <c r="K728" s="267"/>
      <c r="L728" s="267"/>
      <c r="M728" s="269"/>
      <c r="N728" s="269"/>
      <c r="O728" s="269"/>
      <c r="P728" s="269"/>
      <c r="Q728" s="269"/>
      <c r="R728" s="269"/>
      <c r="S728" s="271"/>
      <c r="T728" s="271"/>
      <c r="U728" s="271"/>
      <c r="V728" s="271"/>
      <c r="W728" s="271"/>
      <c r="X728" s="271"/>
      <c r="Y728" s="273"/>
      <c r="Z728" s="273"/>
      <c r="AA728" s="273"/>
      <c r="AB728" s="273"/>
      <c r="AC728" s="273"/>
      <c r="AD728" s="273"/>
      <c r="AE728" s="274"/>
      <c r="AF728" s="274"/>
      <c r="AG728" s="274"/>
      <c r="AH728" s="274"/>
      <c r="AI728" s="274"/>
      <c r="AJ728" s="274"/>
      <c r="AK728" s="275"/>
      <c r="AL728" s="275"/>
      <c r="AM728" s="275"/>
      <c r="AN728" s="275"/>
      <c r="AO728" s="275"/>
      <c r="AP728" s="275"/>
      <c r="AQ728" s="276"/>
      <c r="AR728" s="276"/>
      <c r="AS728" s="276"/>
      <c r="AT728" s="276"/>
      <c r="AU728" s="276"/>
      <c r="AV728" s="276"/>
      <c r="AW728" s="277"/>
      <c r="AX728" s="277"/>
      <c r="AY728" s="277"/>
      <c r="AZ728" s="277"/>
      <c r="BA728" s="277"/>
      <c r="BB728" s="277"/>
      <c r="BC728" s="278"/>
      <c r="BD728" s="278"/>
      <c r="BE728" s="278"/>
      <c r="BF728" s="278"/>
      <c r="BG728" s="278"/>
      <c r="BH728" s="278"/>
      <c r="BI728" s="279"/>
      <c r="BJ728" s="279"/>
      <c r="BK728" s="279"/>
      <c r="BL728" s="279"/>
      <c r="BM728" s="279"/>
      <c r="BN728" s="279"/>
      <c r="BO728" s="280"/>
      <c r="BP728" s="280"/>
      <c r="BQ728" s="280"/>
      <c r="BR728" s="280"/>
      <c r="BS728" s="280"/>
      <c r="BT728" s="280"/>
      <c r="BU728" s="281"/>
      <c r="BV728" s="281"/>
      <c r="BW728" s="281"/>
      <c r="BX728" s="281"/>
      <c r="BY728" s="281"/>
      <c r="BZ728" s="281"/>
      <c r="CA728" s="282"/>
      <c r="CB728" s="282"/>
      <c r="CC728" s="282"/>
      <c r="CD728" s="282"/>
      <c r="CE728" s="282"/>
      <c r="CF728" s="282"/>
      <c r="CG728" s="283"/>
      <c r="CH728" s="283"/>
      <c r="CI728" s="283"/>
      <c r="CJ728" s="283"/>
      <c r="CK728" s="283"/>
      <c r="CL728" s="283"/>
      <c r="CM728" s="284"/>
      <c r="CN728" s="284"/>
      <c r="CO728" s="284"/>
      <c r="CP728" s="284"/>
      <c r="CQ728" s="284"/>
      <c r="CR728" s="284"/>
      <c r="CS728" s="283"/>
      <c r="CT728" s="283"/>
      <c r="CU728" s="283"/>
      <c r="CV728" s="283"/>
      <c r="CW728" s="283"/>
      <c r="CX728" s="283"/>
      <c r="CY728" s="273"/>
      <c r="CZ728" s="285"/>
      <c r="DA728" s="286"/>
      <c r="DB728" s="287"/>
    </row>
    <row r="729" ht="15.75" customHeight="1">
      <c r="A729" s="304"/>
      <c r="B729" s="265"/>
      <c r="C729" s="266"/>
      <c r="D729" s="266"/>
      <c r="E729" s="266"/>
      <c r="F729" s="267"/>
      <c r="G729" s="267"/>
      <c r="H729" s="267"/>
      <c r="I729" s="267"/>
      <c r="J729" s="267"/>
      <c r="K729" s="267"/>
      <c r="L729" s="267"/>
      <c r="M729" s="269"/>
      <c r="N729" s="269"/>
      <c r="O729" s="269"/>
      <c r="P729" s="269"/>
      <c r="Q729" s="269"/>
      <c r="R729" s="269"/>
      <c r="S729" s="271"/>
      <c r="T729" s="271"/>
      <c r="U729" s="271"/>
      <c r="V729" s="271"/>
      <c r="W729" s="271"/>
      <c r="X729" s="271"/>
      <c r="Y729" s="273"/>
      <c r="Z729" s="273"/>
      <c r="AA729" s="273"/>
      <c r="AB729" s="273"/>
      <c r="AC729" s="273"/>
      <c r="AD729" s="273"/>
      <c r="AE729" s="274"/>
      <c r="AF729" s="274"/>
      <c r="AG729" s="274"/>
      <c r="AH729" s="274"/>
      <c r="AI729" s="274"/>
      <c r="AJ729" s="274"/>
      <c r="AK729" s="275"/>
      <c r="AL729" s="275"/>
      <c r="AM729" s="275"/>
      <c r="AN729" s="275"/>
      <c r="AO729" s="275"/>
      <c r="AP729" s="275"/>
      <c r="AQ729" s="276"/>
      <c r="AR729" s="276"/>
      <c r="AS729" s="276"/>
      <c r="AT729" s="276"/>
      <c r="AU729" s="276"/>
      <c r="AV729" s="276"/>
      <c r="AW729" s="277"/>
      <c r="AX729" s="277"/>
      <c r="AY729" s="277"/>
      <c r="AZ729" s="277"/>
      <c r="BA729" s="277"/>
      <c r="BB729" s="277"/>
      <c r="BC729" s="278"/>
      <c r="BD729" s="278"/>
      <c r="BE729" s="278"/>
      <c r="BF729" s="278"/>
      <c r="BG729" s="278"/>
      <c r="BH729" s="278"/>
      <c r="BI729" s="279"/>
      <c r="BJ729" s="279"/>
      <c r="BK729" s="279"/>
      <c r="BL729" s="279"/>
      <c r="BM729" s="279"/>
      <c r="BN729" s="279"/>
      <c r="BO729" s="280"/>
      <c r="BP729" s="280"/>
      <c r="BQ729" s="280"/>
      <c r="BR729" s="280"/>
      <c r="BS729" s="280"/>
      <c r="BT729" s="280"/>
      <c r="BU729" s="281"/>
      <c r="BV729" s="281"/>
      <c r="BW729" s="281"/>
      <c r="BX729" s="281"/>
      <c r="BY729" s="281"/>
      <c r="BZ729" s="281"/>
      <c r="CA729" s="282"/>
      <c r="CB729" s="282"/>
      <c r="CC729" s="282"/>
      <c r="CD729" s="282"/>
      <c r="CE729" s="282"/>
      <c r="CF729" s="282"/>
      <c r="CG729" s="283"/>
      <c r="CH729" s="283"/>
      <c r="CI729" s="283"/>
      <c r="CJ729" s="283"/>
      <c r="CK729" s="283"/>
      <c r="CL729" s="283"/>
      <c r="CM729" s="284"/>
      <c r="CN729" s="284"/>
      <c r="CO729" s="284"/>
      <c r="CP729" s="284"/>
      <c r="CQ729" s="284"/>
      <c r="CR729" s="284"/>
      <c r="CS729" s="283"/>
      <c r="CT729" s="283"/>
      <c r="CU729" s="283"/>
      <c r="CV729" s="283"/>
      <c r="CW729" s="283"/>
      <c r="CX729" s="283"/>
      <c r="CY729" s="273"/>
      <c r="CZ729" s="285"/>
      <c r="DA729" s="286"/>
      <c r="DB729" s="287"/>
    </row>
    <row r="730" ht="15.75" customHeight="1">
      <c r="A730" s="304"/>
      <c r="B730" s="265"/>
      <c r="C730" s="266"/>
      <c r="D730" s="266"/>
      <c r="E730" s="266"/>
      <c r="F730" s="267"/>
      <c r="G730" s="267"/>
      <c r="H730" s="267"/>
      <c r="I730" s="267"/>
      <c r="J730" s="267"/>
      <c r="K730" s="267"/>
      <c r="L730" s="267"/>
      <c r="M730" s="269"/>
      <c r="N730" s="269"/>
      <c r="O730" s="269"/>
      <c r="P730" s="269"/>
      <c r="Q730" s="269"/>
      <c r="R730" s="269"/>
      <c r="S730" s="271"/>
      <c r="T730" s="271"/>
      <c r="U730" s="271"/>
      <c r="V730" s="271"/>
      <c r="W730" s="271"/>
      <c r="X730" s="271"/>
      <c r="Y730" s="273"/>
      <c r="Z730" s="273"/>
      <c r="AA730" s="273"/>
      <c r="AB730" s="273"/>
      <c r="AC730" s="273"/>
      <c r="AD730" s="273"/>
      <c r="AE730" s="274"/>
      <c r="AF730" s="274"/>
      <c r="AG730" s="274"/>
      <c r="AH730" s="274"/>
      <c r="AI730" s="274"/>
      <c r="AJ730" s="274"/>
      <c r="AK730" s="275"/>
      <c r="AL730" s="275"/>
      <c r="AM730" s="275"/>
      <c r="AN730" s="275"/>
      <c r="AO730" s="275"/>
      <c r="AP730" s="275"/>
      <c r="AQ730" s="276"/>
      <c r="AR730" s="276"/>
      <c r="AS730" s="276"/>
      <c r="AT730" s="276"/>
      <c r="AU730" s="276"/>
      <c r="AV730" s="276"/>
      <c r="AW730" s="277"/>
      <c r="AX730" s="277"/>
      <c r="AY730" s="277"/>
      <c r="AZ730" s="277"/>
      <c r="BA730" s="277"/>
      <c r="BB730" s="277"/>
      <c r="BC730" s="278"/>
      <c r="BD730" s="278"/>
      <c r="BE730" s="278"/>
      <c r="BF730" s="278"/>
      <c r="BG730" s="278"/>
      <c r="BH730" s="278"/>
      <c r="BI730" s="279"/>
      <c r="BJ730" s="279"/>
      <c r="BK730" s="279"/>
      <c r="BL730" s="279"/>
      <c r="BM730" s="279"/>
      <c r="BN730" s="279"/>
      <c r="BO730" s="280"/>
      <c r="BP730" s="280"/>
      <c r="BQ730" s="280"/>
      <c r="BR730" s="280"/>
      <c r="BS730" s="280"/>
      <c r="BT730" s="280"/>
      <c r="BU730" s="281"/>
      <c r="BV730" s="281"/>
      <c r="BW730" s="281"/>
      <c r="BX730" s="281"/>
      <c r="BY730" s="281"/>
      <c r="BZ730" s="281"/>
      <c r="CA730" s="282"/>
      <c r="CB730" s="282"/>
      <c r="CC730" s="282"/>
      <c r="CD730" s="282"/>
      <c r="CE730" s="282"/>
      <c r="CF730" s="282"/>
      <c r="CG730" s="283"/>
      <c r="CH730" s="283"/>
      <c r="CI730" s="283"/>
      <c r="CJ730" s="283"/>
      <c r="CK730" s="283"/>
      <c r="CL730" s="283"/>
      <c r="CM730" s="284"/>
      <c r="CN730" s="284"/>
      <c r="CO730" s="284"/>
      <c r="CP730" s="284"/>
      <c r="CQ730" s="284"/>
      <c r="CR730" s="284"/>
      <c r="CS730" s="283"/>
      <c r="CT730" s="283"/>
      <c r="CU730" s="283"/>
      <c r="CV730" s="283"/>
      <c r="CW730" s="283"/>
      <c r="CX730" s="283"/>
      <c r="CY730" s="273"/>
      <c r="CZ730" s="285"/>
      <c r="DA730" s="286"/>
      <c r="DB730" s="287"/>
    </row>
    <row r="731" ht="15.75" customHeight="1">
      <c r="A731" s="304"/>
      <c r="B731" s="265"/>
      <c r="C731" s="266"/>
      <c r="D731" s="266"/>
      <c r="E731" s="266"/>
      <c r="F731" s="267"/>
      <c r="G731" s="267"/>
      <c r="H731" s="267"/>
      <c r="I731" s="267"/>
      <c r="J731" s="267"/>
      <c r="K731" s="267"/>
      <c r="L731" s="267"/>
      <c r="M731" s="269"/>
      <c r="N731" s="269"/>
      <c r="O731" s="269"/>
      <c r="P731" s="269"/>
      <c r="Q731" s="269"/>
      <c r="R731" s="269"/>
      <c r="S731" s="271"/>
      <c r="T731" s="271"/>
      <c r="U731" s="271"/>
      <c r="V731" s="271"/>
      <c r="W731" s="271"/>
      <c r="X731" s="271"/>
      <c r="Y731" s="273"/>
      <c r="Z731" s="273"/>
      <c r="AA731" s="273"/>
      <c r="AB731" s="273"/>
      <c r="AC731" s="273"/>
      <c r="AD731" s="273"/>
      <c r="AE731" s="274"/>
      <c r="AF731" s="274"/>
      <c r="AG731" s="274"/>
      <c r="AH731" s="274"/>
      <c r="AI731" s="274"/>
      <c r="AJ731" s="274"/>
      <c r="AK731" s="275"/>
      <c r="AL731" s="275"/>
      <c r="AM731" s="275"/>
      <c r="AN731" s="275"/>
      <c r="AO731" s="275"/>
      <c r="AP731" s="275"/>
      <c r="AQ731" s="276"/>
      <c r="AR731" s="276"/>
      <c r="AS731" s="276"/>
      <c r="AT731" s="276"/>
      <c r="AU731" s="276"/>
      <c r="AV731" s="276"/>
      <c r="AW731" s="277"/>
      <c r="AX731" s="277"/>
      <c r="AY731" s="277"/>
      <c r="AZ731" s="277"/>
      <c r="BA731" s="277"/>
      <c r="BB731" s="277"/>
      <c r="BC731" s="278"/>
      <c r="BD731" s="278"/>
      <c r="BE731" s="278"/>
      <c r="BF731" s="278"/>
      <c r="BG731" s="278"/>
      <c r="BH731" s="278"/>
      <c r="BI731" s="279"/>
      <c r="BJ731" s="279"/>
      <c r="BK731" s="279"/>
      <c r="BL731" s="279"/>
      <c r="BM731" s="279"/>
      <c r="BN731" s="279"/>
      <c r="BO731" s="280"/>
      <c r="BP731" s="280"/>
      <c r="BQ731" s="280"/>
      <c r="BR731" s="280"/>
      <c r="BS731" s="280"/>
      <c r="BT731" s="280"/>
      <c r="BU731" s="281"/>
      <c r="BV731" s="281"/>
      <c r="BW731" s="281"/>
      <c r="BX731" s="281"/>
      <c r="BY731" s="281"/>
      <c r="BZ731" s="281"/>
      <c r="CA731" s="282"/>
      <c r="CB731" s="282"/>
      <c r="CC731" s="282"/>
      <c r="CD731" s="282"/>
      <c r="CE731" s="282"/>
      <c r="CF731" s="282"/>
      <c r="CG731" s="283"/>
      <c r="CH731" s="283"/>
      <c r="CI731" s="283"/>
      <c r="CJ731" s="283"/>
      <c r="CK731" s="283"/>
      <c r="CL731" s="283"/>
      <c r="CM731" s="284"/>
      <c r="CN731" s="284"/>
      <c r="CO731" s="284"/>
      <c r="CP731" s="284"/>
      <c r="CQ731" s="284"/>
      <c r="CR731" s="284"/>
      <c r="CS731" s="283"/>
      <c r="CT731" s="283"/>
      <c r="CU731" s="283"/>
      <c r="CV731" s="283"/>
      <c r="CW731" s="283"/>
      <c r="CX731" s="283"/>
      <c r="CY731" s="273"/>
      <c r="CZ731" s="285"/>
      <c r="DA731" s="286"/>
      <c r="DB731" s="287"/>
    </row>
    <row r="732" ht="15.75" customHeight="1">
      <c r="A732" s="304"/>
      <c r="B732" s="265"/>
      <c r="C732" s="266"/>
      <c r="D732" s="266"/>
      <c r="E732" s="266"/>
      <c r="F732" s="267"/>
      <c r="G732" s="267"/>
      <c r="H732" s="267"/>
      <c r="I732" s="267"/>
      <c r="J732" s="267"/>
      <c r="K732" s="267"/>
      <c r="L732" s="267"/>
      <c r="M732" s="269"/>
      <c r="N732" s="269"/>
      <c r="O732" s="269"/>
      <c r="P732" s="269"/>
      <c r="Q732" s="269"/>
      <c r="R732" s="269"/>
      <c r="S732" s="271"/>
      <c r="T732" s="271"/>
      <c r="U732" s="271"/>
      <c r="V732" s="271"/>
      <c r="W732" s="271"/>
      <c r="X732" s="271"/>
      <c r="Y732" s="273"/>
      <c r="Z732" s="273"/>
      <c r="AA732" s="273"/>
      <c r="AB732" s="273"/>
      <c r="AC732" s="273"/>
      <c r="AD732" s="273"/>
      <c r="AE732" s="274"/>
      <c r="AF732" s="274"/>
      <c r="AG732" s="274"/>
      <c r="AH732" s="274"/>
      <c r="AI732" s="274"/>
      <c r="AJ732" s="274"/>
      <c r="AK732" s="275"/>
      <c r="AL732" s="275"/>
      <c r="AM732" s="275"/>
      <c r="AN732" s="275"/>
      <c r="AO732" s="275"/>
      <c r="AP732" s="275"/>
      <c r="AQ732" s="276"/>
      <c r="AR732" s="276"/>
      <c r="AS732" s="276"/>
      <c r="AT732" s="276"/>
      <c r="AU732" s="276"/>
      <c r="AV732" s="276"/>
      <c r="AW732" s="277"/>
      <c r="AX732" s="277"/>
      <c r="AY732" s="277"/>
      <c r="AZ732" s="277"/>
      <c r="BA732" s="277"/>
      <c r="BB732" s="277"/>
      <c r="BC732" s="278"/>
      <c r="BD732" s="278"/>
      <c r="BE732" s="278"/>
      <c r="BF732" s="278"/>
      <c r="BG732" s="278"/>
      <c r="BH732" s="278"/>
      <c r="BI732" s="279"/>
      <c r="BJ732" s="279"/>
      <c r="BK732" s="279"/>
      <c r="BL732" s="279"/>
      <c r="BM732" s="279"/>
      <c r="BN732" s="279"/>
      <c r="BO732" s="280"/>
      <c r="BP732" s="280"/>
      <c r="BQ732" s="280"/>
      <c r="BR732" s="280"/>
      <c r="BS732" s="280"/>
      <c r="BT732" s="280"/>
      <c r="BU732" s="281"/>
      <c r="BV732" s="281"/>
      <c r="BW732" s="281"/>
      <c r="BX732" s="281"/>
      <c r="BY732" s="281"/>
      <c r="BZ732" s="281"/>
      <c r="CA732" s="282"/>
      <c r="CB732" s="282"/>
      <c r="CC732" s="282"/>
      <c r="CD732" s="282"/>
      <c r="CE732" s="282"/>
      <c r="CF732" s="282"/>
      <c r="CG732" s="283"/>
      <c r="CH732" s="283"/>
      <c r="CI732" s="283"/>
      <c r="CJ732" s="283"/>
      <c r="CK732" s="283"/>
      <c r="CL732" s="283"/>
      <c r="CM732" s="284"/>
      <c r="CN732" s="284"/>
      <c r="CO732" s="284"/>
      <c r="CP732" s="284"/>
      <c r="CQ732" s="284"/>
      <c r="CR732" s="284"/>
      <c r="CS732" s="283"/>
      <c r="CT732" s="283"/>
      <c r="CU732" s="283"/>
      <c r="CV732" s="283"/>
      <c r="CW732" s="283"/>
      <c r="CX732" s="283"/>
      <c r="CY732" s="273"/>
      <c r="CZ732" s="285"/>
      <c r="DA732" s="286"/>
      <c r="DB732" s="287"/>
    </row>
    <row r="733" ht="15.75" customHeight="1">
      <c r="A733" s="304"/>
      <c r="B733" s="265"/>
      <c r="C733" s="266"/>
      <c r="D733" s="266"/>
      <c r="E733" s="266"/>
      <c r="F733" s="267"/>
      <c r="G733" s="267"/>
      <c r="H733" s="267"/>
      <c r="I733" s="267"/>
      <c r="J733" s="267"/>
      <c r="K733" s="267"/>
      <c r="L733" s="267"/>
      <c r="M733" s="269"/>
      <c r="N733" s="269"/>
      <c r="O733" s="269"/>
      <c r="P733" s="269"/>
      <c r="Q733" s="269"/>
      <c r="R733" s="269"/>
      <c r="S733" s="271"/>
      <c r="T733" s="271"/>
      <c r="U733" s="271"/>
      <c r="V733" s="271"/>
      <c r="W733" s="271"/>
      <c r="X733" s="271"/>
      <c r="Y733" s="273"/>
      <c r="Z733" s="273"/>
      <c r="AA733" s="273"/>
      <c r="AB733" s="273"/>
      <c r="AC733" s="273"/>
      <c r="AD733" s="273"/>
      <c r="AE733" s="274"/>
      <c r="AF733" s="274"/>
      <c r="AG733" s="274"/>
      <c r="AH733" s="274"/>
      <c r="AI733" s="274"/>
      <c r="AJ733" s="274"/>
      <c r="AK733" s="275"/>
      <c r="AL733" s="275"/>
      <c r="AM733" s="275"/>
      <c r="AN733" s="275"/>
      <c r="AO733" s="275"/>
      <c r="AP733" s="275"/>
      <c r="AQ733" s="276"/>
      <c r="AR733" s="276"/>
      <c r="AS733" s="276"/>
      <c r="AT733" s="276"/>
      <c r="AU733" s="276"/>
      <c r="AV733" s="276"/>
      <c r="AW733" s="277"/>
      <c r="AX733" s="277"/>
      <c r="AY733" s="277"/>
      <c r="AZ733" s="277"/>
      <c r="BA733" s="277"/>
      <c r="BB733" s="277"/>
      <c r="BC733" s="278"/>
      <c r="BD733" s="278"/>
      <c r="BE733" s="278"/>
      <c r="BF733" s="278"/>
      <c r="BG733" s="278"/>
      <c r="BH733" s="278"/>
      <c r="BI733" s="279"/>
      <c r="BJ733" s="279"/>
      <c r="BK733" s="279"/>
      <c r="BL733" s="279"/>
      <c r="BM733" s="279"/>
      <c r="BN733" s="279"/>
      <c r="BO733" s="280"/>
      <c r="BP733" s="280"/>
      <c r="BQ733" s="280"/>
      <c r="BR733" s="280"/>
      <c r="BS733" s="280"/>
      <c r="BT733" s="280"/>
      <c r="BU733" s="281"/>
      <c r="BV733" s="281"/>
      <c r="BW733" s="281"/>
      <c r="BX733" s="281"/>
      <c r="BY733" s="281"/>
      <c r="BZ733" s="281"/>
      <c r="CA733" s="282"/>
      <c r="CB733" s="282"/>
      <c r="CC733" s="282"/>
      <c r="CD733" s="282"/>
      <c r="CE733" s="282"/>
      <c r="CF733" s="282"/>
      <c r="CG733" s="283"/>
      <c r="CH733" s="283"/>
      <c r="CI733" s="283"/>
      <c r="CJ733" s="283"/>
      <c r="CK733" s="283"/>
      <c r="CL733" s="283"/>
      <c r="CM733" s="284"/>
      <c r="CN733" s="284"/>
      <c r="CO733" s="284"/>
      <c r="CP733" s="284"/>
      <c r="CQ733" s="284"/>
      <c r="CR733" s="284"/>
      <c r="CS733" s="283"/>
      <c r="CT733" s="283"/>
      <c r="CU733" s="283"/>
      <c r="CV733" s="283"/>
      <c r="CW733" s="283"/>
      <c r="CX733" s="283"/>
      <c r="CY733" s="273"/>
      <c r="CZ733" s="285"/>
      <c r="DA733" s="286"/>
      <c r="DB733" s="287"/>
    </row>
    <row r="734" ht="15.75" customHeight="1">
      <c r="A734" s="304"/>
      <c r="B734" s="265"/>
      <c r="C734" s="266"/>
      <c r="D734" s="266"/>
      <c r="E734" s="266"/>
      <c r="F734" s="267"/>
      <c r="G734" s="267"/>
      <c r="H734" s="267"/>
      <c r="I734" s="267"/>
      <c r="J734" s="267"/>
      <c r="K734" s="267"/>
      <c r="L734" s="267"/>
      <c r="M734" s="269"/>
      <c r="N734" s="269"/>
      <c r="O734" s="269"/>
      <c r="P734" s="269"/>
      <c r="Q734" s="269"/>
      <c r="R734" s="269"/>
      <c r="S734" s="271"/>
      <c r="T734" s="271"/>
      <c r="U734" s="271"/>
      <c r="V734" s="271"/>
      <c r="W734" s="271"/>
      <c r="X734" s="271"/>
      <c r="Y734" s="273"/>
      <c r="Z734" s="273"/>
      <c r="AA734" s="273"/>
      <c r="AB734" s="273"/>
      <c r="AC734" s="273"/>
      <c r="AD734" s="273"/>
      <c r="AE734" s="274"/>
      <c r="AF734" s="274"/>
      <c r="AG734" s="274"/>
      <c r="AH734" s="274"/>
      <c r="AI734" s="274"/>
      <c r="AJ734" s="274"/>
      <c r="AK734" s="275"/>
      <c r="AL734" s="275"/>
      <c r="AM734" s="275"/>
      <c r="AN734" s="275"/>
      <c r="AO734" s="275"/>
      <c r="AP734" s="275"/>
      <c r="AQ734" s="276"/>
      <c r="AR734" s="276"/>
      <c r="AS734" s="276"/>
      <c r="AT734" s="276"/>
      <c r="AU734" s="276"/>
      <c r="AV734" s="276"/>
      <c r="AW734" s="277"/>
      <c r="AX734" s="277"/>
      <c r="AY734" s="277"/>
      <c r="AZ734" s="277"/>
      <c r="BA734" s="277"/>
      <c r="BB734" s="277"/>
      <c r="BC734" s="278"/>
      <c r="BD734" s="278"/>
      <c r="BE734" s="278"/>
      <c r="BF734" s="278"/>
      <c r="BG734" s="278"/>
      <c r="BH734" s="278"/>
      <c r="BI734" s="279"/>
      <c r="BJ734" s="279"/>
      <c r="BK734" s="279"/>
      <c r="BL734" s="279"/>
      <c r="BM734" s="279"/>
      <c r="BN734" s="279"/>
      <c r="BO734" s="280"/>
      <c r="BP734" s="280"/>
      <c r="BQ734" s="280"/>
      <c r="BR734" s="280"/>
      <c r="BS734" s="280"/>
      <c r="BT734" s="280"/>
      <c r="BU734" s="281"/>
      <c r="BV734" s="281"/>
      <c r="BW734" s="281"/>
      <c r="BX734" s="281"/>
      <c r="BY734" s="281"/>
      <c r="BZ734" s="281"/>
      <c r="CA734" s="282"/>
      <c r="CB734" s="282"/>
      <c r="CC734" s="282"/>
      <c r="CD734" s="282"/>
      <c r="CE734" s="282"/>
      <c r="CF734" s="282"/>
      <c r="CG734" s="283"/>
      <c r="CH734" s="283"/>
      <c r="CI734" s="283"/>
      <c r="CJ734" s="283"/>
      <c r="CK734" s="283"/>
      <c r="CL734" s="283"/>
      <c r="CM734" s="284"/>
      <c r="CN734" s="284"/>
      <c r="CO734" s="284"/>
      <c r="CP734" s="284"/>
      <c r="CQ734" s="284"/>
      <c r="CR734" s="284"/>
      <c r="CS734" s="283"/>
      <c r="CT734" s="283"/>
      <c r="CU734" s="283"/>
      <c r="CV734" s="283"/>
      <c r="CW734" s="283"/>
      <c r="CX734" s="283"/>
      <c r="CY734" s="273"/>
      <c r="CZ734" s="285"/>
      <c r="DA734" s="286"/>
      <c r="DB734" s="287"/>
    </row>
    <row r="735" ht="15.75" customHeight="1">
      <c r="A735" s="304"/>
      <c r="B735" s="265"/>
      <c r="C735" s="266"/>
      <c r="D735" s="266"/>
      <c r="E735" s="266"/>
      <c r="F735" s="267"/>
      <c r="G735" s="267"/>
      <c r="H735" s="267"/>
      <c r="I735" s="267"/>
      <c r="J735" s="267"/>
      <c r="K735" s="267"/>
      <c r="L735" s="267"/>
      <c r="M735" s="269"/>
      <c r="N735" s="269"/>
      <c r="O735" s="269"/>
      <c r="P735" s="269"/>
      <c r="Q735" s="269"/>
      <c r="R735" s="269"/>
      <c r="S735" s="271"/>
      <c r="T735" s="271"/>
      <c r="U735" s="271"/>
      <c r="V735" s="271"/>
      <c r="W735" s="271"/>
      <c r="X735" s="271"/>
      <c r="Y735" s="273"/>
      <c r="Z735" s="273"/>
      <c r="AA735" s="273"/>
      <c r="AB735" s="273"/>
      <c r="AC735" s="273"/>
      <c r="AD735" s="273"/>
      <c r="AE735" s="274"/>
      <c r="AF735" s="274"/>
      <c r="AG735" s="274"/>
      <c r="AH735" s="274"/>
      <c r="AI735" s="274"/>
      <c r="AJ735" s="274"/>
      <c r="AK735" s="275"/>
      <c r="AL735" s="275"/>
      <c r="AM735" s="275"/>
      <c r="AN735" s="275"/>
      <c r="AO735" s="275"/>
      <c r="AP735" s="275"/>
      <c r="AQ735" s="276"/>
      <c r="AR735" s="276"/>
      <c r="AS735" s="276"/>
      <c r="AT735" s="276"/>
      <c r="AU735" s="276"/>
      <c r="AV735" s="276"/>
      <c r="AW735" s="277"/>
      <c r="AX735" s="277"/>
      <c r="AY735" s="277"/>
      <c r="AZ735" s="277"/>
      <c r="BA735" s="277"/>
      <c r="BB735" s="277"/>
      <c r="BC735" s="278"/>
      <c r="BD735" s="278"/>
      <c r="BE735" s="278"/>
      <c r="BF735" s="278"/>
      <c r="BG735" s="278"/>
      <c r="BH735" s="278"/>
      <c r="BI735" s="279"/>
      <c r="BJ735" s="279"/>
      <c r="BK735" s="279"/>
      <c r="BL735" s="279"/>
      <c r="BM735" s="279"/>
      <c r="BN735" s="279"/>
      <c r="BO735" s="280"/>
      <c r="BP735" s="280"/>
      <c r="BQ735" s="280"/>
      <c r="BR735" s="280"/>
      <c r="BS735" s="280"/>
      <c r="BT735" s="280"/>
      <c r="BU735" s="281"/>
      <c r="BV735" s="281"/>
      <c r="BW735" s="281"/>
      <c r="BX735" s="281"/>
      <c r="BY735" s="281"/>
      <c r="BZ735" s="281"/>
      <c r="CA735" s="282"/>
      <c r="CB735" s="282"/>
      <c r="CC735" s="282"/>
      <c r="CD735" s="282"/>
      <c r="CE735" s="282"/>
      <c r="CF735" s="282"/>
      <c r="CG735" s="283"/>
      <c r="CH735" s="283"/>
      <c r="CI735" s="283"/>
      <c r="CJ735" s="283"/>
      <c r="CK735" s="283"/>
      <c r="CL735" s="283"/>
      <c r="CM735" s="284"/>
      <c r="CN735" s="284"/>
      <c r="CO735" s="284"/>
      <c r="CP735" s="284"/>
      <c r="CQ735" s="284"/>
      <c r="CR735" s="284"/>
      <c r="CS735" s="283"/>
      <c r="CT735" s="283"/>
      <c r="CU735" s="283"/>
      <c r="CV735" s="283"/>
      <c r="CW735" s="283"/>
      <c r="CX735" s="283"/>
      <c r="CY735" s="273"/>
      <c r="CZ735" s="285"/>
      <c r="DA735" s="286"/>
      <c r="DB735" s="287"/>
    </row>
    <row r="736" ht="15.75" customHeight="1">
      <c r="A736" s="304"/>
      <c r="B736" s="265"/>
      <c r="C736" s="266"/>
      <c r="D736" s="266"/>
      <c r="E736" s="266"/>
      <c r="F736" s="267"/>
      <c r="G736" s="267"/>
      <c r="H736" s="267"/>
      <c r="I736" s="267"/>
      <c r="J736" s="267"/>
      <c r="K736" s="267"/>
      <c r="L736" s="267"/>
      <c r="M736" s="269"/>
      <c r="N736" s="269"/>
      <c r="O736" s="269"/>
      <c r="P736" s="269"/>
      <c r="Q736" s="269"/>
      <c r="R736" s="269"/>
      <c r="S736" s="271"/>
      <c r="T736" s="271"/>
      <c r="U736" s="271"/>
      <c r="V736" s="271"/>
      <c r="W736" s="271"/>
      <c r="X736" s="271"/>
      <c r="Y736" s="273"/>
      <c r="Z736" s="273"/>
      <c r="AA736" s="273"/>
      <c r="AB736" s="273"/>
      <c r="AC736" s="273"/>
      <c r="AD736" s="273"/>
      <c r="AE736" s="274"/>
      <c r="AF736" s="274"/>
      <c r="AG736" s="274"/>
      <c r="AH736" s="274"/>
      <c r="AI736" s="274"/>
      <c r="AJ736" s="274"/>
      <c r="AK736" s="275"/>
      <c r="AL736" s="275"/>
      <c r="AM736" s="275"/>
      <c r="AN736" s="275"/>
      <c r="AO736" s="275"/>
      <c r="AP736" s="275"/>
      <c r="AQ736" s="276"/>
      <c r="AR736" s="276"/>
      <c r="AS736" s="276"/>
      <c r="AT736" s="276"/>
      <c r="AU736" s="276"/>
      <c r="AV736" s="276"/>
      <c r="AW736" s="277"/>
      <c r="AX736" s="277"/>
      <c r="AY736" s="277"/>
      <c r="AZ736" s="277"/>
      <c r="BA736" s="277"/>
      <c r="BB736" s="277"/>
      <c r="BC736" s="278"/>
      <c r="BD736" s="278"/>
      <c r="BE736" s="278"/>
      <c r="BF736" s="278"/>
      <c r="BG736" s="278"/>
      <c r="BH736" s="278"/>
      <c r="BI736" s="279"/>
      <c r="BJ736" s="279"/>
      <c r="BK736" s="279"/>
      <c r="BL736" s="279"/>
      <c r="BM736" s="279"/>
      <c r="BN736" s="279"/>
      <c r="BO736" s="280"/>
      <c r="BP736" s="280"/>
      <c r="BQ736" s="280"/>
      <c r="BR736" s="280"/>
      <c r="BS736" s="280"/>
      <c r="BT736" s="280"/>
      <c r="BU736" s="281"/>
      <c r="BV736" s="281"/>
      <c r="BW736" s="281"/>
      <c r="BX736" s="281"/>
      <c r="BY736" s="281"/>
      <c r="BZ736" s="281"/>
      <c r="CA736" s="282"/>
      <c r="CB736" s="282"/>
      <c r="CC736" s="282"/>
      <c r="CD736" s="282"/>
      <c r="CE736" s="282"/>
      <c r="CF736" s="282"/>
      <c r="CG736" s="283"/>
      <c r="CH736" s="283"/>
      <c r="CI736" s="283"/>
      <c r="CJ736" s="283"/>
      <c r="CK736" s="283"/>
      <c r="CL736" s="283"/>
      <c r="CM736" s="284"/>
      <c r="CN736" s="284"/>
      <c r="CO736" s="284"/>
      <c r="CP736" s="284"/>
      <c r="CQ736" s="284"/>
      <c r="CR736" s="284"/>
      <c r="CS736" s="283"/>
      <c r="CT736" s="283"/>
      <c r="CU736" s="283"/>
      <c r="CV736" s="283"/>
      <c r="CW736" s="283"/>
      <c r="CX736" s="283"/>
      <c r="CY736" s="273"/>
      <c r="CZ736" s="285"/>
      <c r="DA736" s="286"/>
      <c r="DB736" s="287"/>
    </row>
    <row r="737" ht="15.75" customHeight="1">
      <c r="A737" s="304"/>
      <c r="B737" s="265"/>
      <c r="C737" s="266"/>
      <c r="D737" s="266"/>
      <c r="E737" s="266"/>
      <c r="F737" s="267"/>
      <c r="G737" s="267"/>
      <c r="H737" s="267"/>
      <c r="I737" s="267"/>
      <c r="J737" s="267"/>
      <c r="K737" s="267"/>
      <c r="L737" s="267"/>
      <c r="M737" s="269"/>
      <c r="N737" s="269"/>
      <c r="O737" s="269"/>
      <c r="P737" s="269"/>
      <c r="Q737" s="269"/>
      <c r="R737" s="269"/>
      <c r="S737" s="271"/>
      <c r="T737" s="271"/>
      <c r="U737" s="271"/>
      <c r="V737" s="271"/>
      <c r="W737" s="271"/>
      <c r="X737" s="271"/>
      <c r="Y737" s="273"/>
      <c r="Z737" s="273"/>
      <c r="AA737" s="273"/>
      <c r="AB737" s="273"/>
      <c r="AC737" s="273"/>
      <c r="AD737" s="273"/>
      <c r="AE737" s="274"/>
      <c r="AF737" s="274"/>
      <c r="AG737" s="274"/>
      <c r="AH737" s="274"/>
      <c r="AI737" s="274"/>
      <c r="AJ737" s="274"/>
      <c r="AK737" s="275"/>
      <c r="AL737" s="275"/>
      <c r="AM737" s="275"/>
      <c r="AN737" s="275"/>
      <c r="AO737" s="275"/>
      <c r="AP737" s="275"/>
      <c r="AQ737" s="276"/>
      <c r="AR737" s="276"/>
      <c r="AS737" s="276"/>
      <c r="AT737" s="276"/>
      <c r="AU737" s="276"/>
      <c r="AV737" s="276"/>
      <c r="AW737" s="277"/>
      <c r="AX737" s="277"/>
      <c r="AY737" s="277"/>
      <c r="AZ737" s="277"/>
      <c r="BA737" s="277"/>
      <c r="BB737" s="277"/>
      <c r="BC737" s="278"/>
      <c r="BD737" s="278"/>
      <c r="BE737" s="278"/>
      <c r="BF737" s="278"/>
      <c r="BG737" s="278"/>
      <c r="BH737" s="278"/>
      <c r="BI737" s="279"/>
      <c r="BJ737" s="279"/>
      <c r="BK737" s="279"/>
      <c r="BL737" s="279"/>
      <c r="BM737" s="279"/>
      <c r="BN737" s="279"/>
      <c r="BO737" s="280"/>
      <c r="BP737" s="280"/>
      <c r="BQ737" s="280"/>
      <c r="BR737" s="280"/>
      <c r="BS737" s="280"/>
      <c r="BT737" s="280"/>
      <c r="BU737" s="281"/>
      <c r="BV737" s="281"/>
      <c r="BW737" s="281"/>
      <c r="BX737" s="281"/>
      <c r="BY737" s="281"/>
      <c r="BZ737" s="281"/>
      <c r="CA737" s="282"/>
      <c r="CB737" s="282"/>
      <c r="CC737" s="282"/>
      <c r="CD737" s="282"/>
      <c r="CE737" s="282"/>
      <c r="CF737" s="282"/>
      <c r="CG737" s="283"/>
      <c r="CH737" s="283"/>
      <c r="CI737" s="283"/>
      <c r="CJ737" s="283"/>
      <c r="CK737" s="283"/>
      <c r="CL737" s="283"/>
      <c r="CM737" s="284"/>
      <c r="CN737" s="284"/>
      <c r="CO737" s="284"/>
      <c r="CP737" s="284"/>
      <c r="CQ737" s="284"/>
      <c r="CR737" s="284"/>
      <c r="CS737" s="283"/>
      <c r="CT737" s="283"/>
      <c r="CU737" s="283"/>
      <c r="CV737" s="283"/>
      <c r="CW737" s="283"/>
      <c r="CX737" s="283"/>
      <c r="CY737" s="273"/>
      <c r="CZ737" s="285"/>
      <c r="DA737" s="286"/>
      <c r="DB737" s="287"/>
    </row>
    <row r="738" ht="15.75" customHeight="1">
      <c r="A738" s="304"/>
      <c r="B738" s="265"/>
      <c r="C738" s="266"/>
      <c r="D738" s="266"/>
      <c r="E738" s="266"/>
      <c r="F738" s="267"/>
      <c r="G738" s="267"/>
      <c r="H738" s="267"/>
      <c r="I738" s="267"/>
      <c r="J738" s="267"/>
      <c r="K738" s="267"/>
      <c r="L738" s="267"/>
      <c r="M738" s="269"/>
      <c r="N738" s="269"/>
      <c r="O738" s="269"/>
      <c r="P738" s="269"/>
      <c r="Q738" s="269"/>
      <c r="R738" s="269"/>
      <c r="S738" s="271"/>
      <c r="T738" s="271"/>
      <c r="U738" s="271"/>
      <c r="V738" s="271"/>
      <c r="W738" s="271"/>
      <c r="X738" s="271"/>
      <c r="Y738" s="273"/>
      <c r="Z738" s="273"/>
      <c r="AA738" s="273"/>
      <c r="AB738" s="273"/>
      <c r="AC738" s="273"/>
      <c r="AD738" s="273"/>
      <c r="AE738" s="274"/>
      <c r="AF738" s="274"/>
      <c r="AG738" s="274"/>
      <c r="AH738" s="274"/>
      <c r="AI738" s="274"/>
      <c r="AJ738" s="274"/>
      <c r="AK738" s="275"/>
      <c r="AL738" s="275"/>
      <c r="AM738" s="275"/>
      <c r="AN738" s="275"/>
      <c r="AO738" s="275"/>
      <c r="AP738" s="275"/>
      <c r="AQ738" s="276"/>
      <c r="AR738" s="276"/>
      <c r="AS738" s="276"/>
      <c r="AT738" s="276"/>
      <c r="AU738" s="276"/>
      <c r="AV738" s="276"/>
      <c r="AW738" s="277"/>
      <c r="AX738" s="277"/>
      <c r="AY738" s="277"/>
      <c r="AZ738" s="277"/>
      <c r="BA738" s="277"/>
      <c r="BB738" s="277"/>
      <c r="BC738" s="278"/>
      <c r="BD738" s="278"/>
      <c r="BE738" s="278"/>
      <c r="BF738" s="278"/>
      <c r="BG738" s="278"/>
      <c r="BH738" s="278"/>
      <c r="BI738" s="279"/>
      <c r="BJ738" s="279"/>
      <c r="BK738" s="279"/>
      <c r="BL738" s="279"/>
      <c r="BM738" s="279"/>
      <c r="BN738" s="279"/>
      <c r="BO738" s="280"/>
      <c r="BP738" s="280"/>
      <c r="BQ738" s="280"/>
      <c r="BR738" s="280"/>
      <c r="BS738" s="280"/>
      <c r="BT738" s="280"/>
      <c r="BU738" s="281"/>
      <c r="BV738" s="281"/>
      <c r="BW738" s="281"/>
      <c r="BX738" s="281"/>
      <c r="BY738" s="281"/>
      <c r="BZ738" s="281"/>
      <c r="CA738" s="282"/>
      <c r="CB738" s="282"/>
      <c r="CC738" s="282"/>
      <c r="CD738" s="282"/>
      <c r="CE738" s="282"/>
      <c r="CF738" s="282"/>
      <c r="CG738" s="283"/>
      <c r="CH738" s="283"/>
      <c r="CI738" s="283"/>
      <c r="CJ738" s="283"/>
      <c r="CK738" s="283"/>
      <c r="CL738" s="283"/>
      <c r="CM738" s="284"/>
      <c r="CN738" s="284"/>
      <c r="CO738" s="284"/>
      <c r="CP738" s="284"/>
      <c r="CQ738" s="284"/>
      <c r="CR738" s="284"/>
      <c r="CS738" s="283"/>
      <c r="CT738" s="283"/>
      <c r="CU738" s="283"/>
      <c r="CV738" s="283"/>
      <c r="CW738" s="283"/>
      <c r="CX738" s="283"/>
      <c r="CY738" s="273"/>
      <c r="CZ738" s="285"/>
      <c r="DA738" s="286"/>
      <c r="DB738" s="287"/>
    </row>
    <row r="739" ht="15.75" customHeight="1">
      <c r="A739" s="304"/>
      <c r="B739" s="265"/>
      <c r="C739" s="266"/>
      <c r="D739" s="266"/>
      <c r="E739" s="266"/>
      <c r="F739" s="267"/>
      <c r="G739" s="267"/>
      <c r="H739" s="267"/>
      <c r="I739" s="267"/>
      <c r="J739" s="267"/>
      <c r="K739" s="267"/>
      <c r="L739" s="267"/>
      <c r="M739" s="269"/>
      <c r="N739" s="269"/>
      <c r="O739" s="269"/>
      <c r="P739" s="269"/>
      <c r="Q739" s="269"/>
      <c r="R739" s="269"/>
      <c r="S739" s="271"/>
      <c r="T739" s="271"/>
      <c r="U739" s="271"/>
      <c r="V739" s="271"/>
      <c r="W739" s="271"/>
      <c r="X739" s="271"/>
      <c r="Y739" s="273"/>
      <c r="Z739" s="273"/>
      <c r="AA739" s="273"/>
      <c r="AB739" s="273"/>
      <c r="AC739" s="273"/>
      <c r="AD739" s="273"/>
      <c r="AE739" s="274"/>
      <c r="AF739" s="274"/>
      <c r="AG739" s="274"/>
      <c r="AH739" s="274"/>
      <c r="AI739" s="274"/>
      <c r="AJ739" s="274"/>
      <c r="AK739" s="275"/>
      <c r="AL739" s="275"/>
      <c r="AM739" s="275"/>
      <c r="AN739" s="275"/>
      <c r="AO739" s="275"/>
      <c r="AP739" s="275"/>
      <c r="AQ739" s="276"/>
      <c r="AR739" s="276"/>
      <c r="AS739" s="276"/>
      <c r="AT739" s="276"/>
      <c r="AU739" s="276"/>
      <c r="AV739" s="276"/>
      <c r="AW739" s="277"/>
      <c r="AX739" s="277"/>
      <c r="AY739" s="277"/>
      <c r="AZ739" s="277"/>
      <c r="BA739" s="277"/>
      <c r="BB739" s="277"/>
      <c r="BC739" s="278"/>
      <c r="BD739" s="278"/>
      <c r="BE739" s="278"/>
      <c r="BF739" s="278"/>
      <c r="BG739" s="278"/>
      <c r="BH739" s="278"/>
      <c r="BI739" s="279"/>
      <c r="BJ739" s="279"/>
      <c r="BK739" s="279"/>
      <c r="BL739" s="279"/>
      <c r="BM739" s="279"/>
      <c r="BN739" s="279"/>
      <c r="BO739" s="280"/>
      <c r="BP739" s="280"/>
      <c r="BQ739" s="280"/>
      <c r="BR739" s="280"/>
      <c r="BS739" s="280"/>
      <c r="BT739" s="280"/>
      <c r="BU739" s="281"/>
      <c r="BV739" s="281"/>
      <c r="BW739" s="281"/>
      <c r="BX739" s="281"/>
      <c r="BY739" s="281"/>
      <c r="BZ739" s="281"/>
      <c r="CA739" s="282"/>
      <c r="CB739" s="282"/>
      <c r="CC739" s="282"/>
      <c r="CD739" s="282"/>
      <c r="CE739" s="282"/>
      <c r="CF739" s="282"/>
      <c r="CG739" s="283"/>
      <c r="CH739" s="283"/>
      <c r="CI739" s="283"/>
      <c r="CJ739" s="283"/>
      <c r="CK739" s="283"/>
      <c r="CL739" s="283"/>
      <c r="CM739" s="284"/>
      <c r="CN739" s="284"/>
      <c r="CO739" s="284"/>
      <c r="CP739" s="284"/>
      <c r="CQ739" s="284"/>
      <c r="CR739" s="284"/>
      <c r="CS739" s="283"/>
      <c r="CT739" s="283"/>
      <c r="CU739" s="283"/>
      <c r="CV739" s="283"/>
      <c r="CW739" s="283"/>
      <c r="CX739" s="283"/>
      <c r="CY739" s="273"/>
      <c r="CZ739" s="285"/>
      <c r="DA739" s="286"/>
      <c r="DB739" s="287"/>
    </row>
    <row r="740" ht="15.75" customHeight="1">
      <c r="A740" s="304"/>
      <c r="B740" s="265"/>
      <c r="C740" s="266"/>
      <c r="D740" s="266"/>
      <c r="E740" s="266"/>
      <c r="F740" s="267"/>
      <c r="G740" s="267"/>
      <c r="H740" s="267"/>
      <c r="I740" s="267"/>
      <c r="J740" s="267"/>
      <c r="K740" s="267"/>
      <c r="L740" s="267"/>
      <c r="M740" s="269"/>
      <c r="N740" s="269"/>
      <c r="O740" s="269"/>
      <c r="P740" s="269"/>
      <c r="Q740" s="269"/>
      <c r="R740" s="269"/>
      <c r="S740" s="271"/>
      <c r="T740" s="271"/>
      <c r="U740" s="271"/>
      <c r="V740" s="271"/>
      <c r="W740" s="271"/>
      <c r="X740" s="271"/>
      <c r="Y740" s="273"/>
      <c r="Z740" s="273"/>
      <c r="AA740" s="273"/>
      <c r="AB740" s="273"/>
      <c r="AC740" s="273"/>
      <c r="AD740" s="273"/>
      <c r="AE740" s="274"/>
      <c r="AF740" s="274"/>
      <c r="AG740" s="274"/>
      <c r="AH740" s="274"/>
      <c r="AI740" s="274"/>
      <c r="AJ740" s="274"/>
      <c r="AK740" s="275"/>
      <c r="AL740" s="275"/>
      <c r="AM740" s="275"/>
      <c r="AN740" s="275"/>
      <c r="AO740" s="275"/>
      <c r="AP740" s="275"/>
      <c r="AQ740" s="276"/>
      <c r="AR740" s="276"/>
      <c r="AS740" s="276"/>
      <c r="AT740" s="276"/>
      <c r="AU740" s="276"/>
      <c r="AV740" s="276"/>
      <c r="AW740" s="277"/>
      <c r="AX740" s="277"/>
      <c r="AY740" s="277"/>
      <c r="AZ740" s="277"/>
      <c r="BA740" s="277"/>
      <c r="BB740" s="277"/>
      <c r="BC740" s="278"/>
      <c r="BD740" s="278"/>
      <c r="BE740" s="278"/>
      <c r="BF740" s="278"/>
      <c r="BG740" s="278"/>
      <c r="BH740" s="278"/>
      <c r="BI740" s="279"/>
      <c r="BJ740" s="279"/>
      <c r="BK740" s="279"/>
      <c r="BL740" s="279"/>
      <c r="BM740" s="279"/>
      <c r="BN740" s="279"/>
      <c r="BO740" s="280"/>
      <c r="BP740" s="280"/>
      <c r="BQ740" s="280"/>
      <c r="BR740" s="280"/>
      <c r="BS740" s="280"/>
      <c r="BT740" s="280"/>
      <c r="BU740" s="281"/>
      <c r="BV740" s="281"/>
      <c r="BW740" s="281"/>
      <c r="BX740" s="281"/>
      <c r="BY740" s="281"/>
      <c r="BZ740" s="281"/>
      <c r="CA740" s="282"/>
      <c r="CB740" s="282"/>
      <c r="CC740" s="282"/>
      <c r="CD740" s="282"/>
      <c r="CE740" s="282"/>
      <c r="CF740" s="282"/>
      <c r="CG740" s="283"/>
      <c r="CH740" s="283"/>
      <c r="CI740" s="283"/>
      <c r="CJ740" s="283"/>
      <c r="CK740" s="283"/>
      <c r="CL740" s="283"/>
      <c r="CM740" s="284"/>
      <c r="CN740" s="284"/>
      <c r="CO740" s="284"/>
      <c r="CP740" s="284"/>
      <c r="CQ740" s="284"/>
      <c r="CR740" s="284"/>
      <c r="CS740" s="283"/>
      <c r="CT740" s="283"/>
      <c r="CU740" s="283"/>
      <c r="CV740" s="283"/>
      <c r="CW740" s="283"/>
      <c r="CX740" s="283"/>
      <c r="CY740" s="273"/>
      <c r="CZ740" s="285"/>
      <c r="DA740" s="286"/>
      <c r="DB740" s="287"/>
    </row>
    <row r="741" ht="15.75" customHeight="1">
      <c r="A741" s="304"/>
      <c r="B741" s="265"/>
      <c r="C741" s="266"/>
      <c r="D741" s="266"/>
      <c r="E741" s="266"/>
      <c r="F741" s="267"/>
      <c r="G741" s="267"/>
      <c r="H741" s="267"/>
      <c r="I741" s="267"/>
      <c r="J741" s="267"/>
      <c r="K741" s="267"/>
      <c r="L741" s="267"/>
      <c r="M741" s="269"/>
      <c r="N741" s="269"/>
      <c r="O741" s="269"/>
      <c r="P741" s="269"/>
      <c r="Q741" s="269"/>
      <c r="R741" s="269"/>
      <c r="S741" s="271"/>
      <c r="T741" s="271"/>
      <c r="U741" s="271"/>
      <c r="V741" s="271"/>
      <c r="W741" s="271"/>
      <c r="X741" s="271"/>
      <c r="Y741" s="273"/>
      <c r="Z741" s="273"/>
      <c r="AA741" s="273"/>
      <c r="AB741" s="273"/>
      <c r="AC741" s="273"/>
      <c r="AD741" s="273"/>
      <c r="AE741" s="274"/>
      <c r="AF741" s="274"/>
      <c r="AG741" s="274"/>
      <c r="AH741" s="274"/>
      <c r="AI741" s="274"/>
      <c r="AJ741" s="274"/>
      <c r="AK741" s="275"/>
      <c r="AL741" s="275"/>
      <c r="AM741" s="275"/>
      <c r="AN741" s="275"/>
      <c r="AO741" s="275"/>
      <c r="AP741" s="275"/>
      <c r="AQ741" s="276"/>
      <c r="AR741" s="276"/>
      <c r="AS741" s="276"/>
      <c r="AT741" s="276"/>
      <c r="AU741" s="276"/>
      <c r="AV741" s="276"/>
      <c r="AW741" s="277"/>
      <c r="AX741" s="277"/>
      <c r="AY741" s="277"/>
      <c r="AZ741" s="277"/>
      <c r="BA741" s="277"/>
      <c r="BB741" s="277"/>
      <c r="BC741" s="278"/>
      <c r="BD741" s="278"/>
      <c r="BE741" s="278"/>
      <c r="BF741" s="278"/>
      <c r="BG741" s="278"/>
      <c r="BH741" s="278"/>
      <c r="BI741" s="279"/>
      <c r="BJ741" s="279"/>
      <c r="BK741" s="279"/>
      <c r="BL741" s="279"/>
      <c r="BM741" s="279"/>
      <c r="BN741" s="279"/>
      <c r="BO741" s="280"/>
      <c r="BP741" s="280"/>
      <c r="BQ741" s="280"/>
      <c r="BR741" s="280"/>
      <c r="BS741" s="280"/>
      <c r="BT741" s="280"/>
      <c r="BU741" s="281"/>
      <c r="BV741" s="281"/>
      <c r="BW741" s="281"/>
      <c r="BX741" s="281"/>
      <c r="BY741" s="281"/>
      <c r="BZ741" s="281"/>
      <c r="CA741" s="282"/>
      <c r="CB741" s="282"/>
      <c r="CC741" s="282"/>
      <c r="CD741" s="282"/>
      <c r="CE741" s="282"/>
      <c r="CF741" s="282"/>
      <c r="CG741" s="283"/>
      <c r="CH741" s="283"/>
      <c r="CI741" s="283"/>
      <c r="CJ741" s="283"/>
      <c r="CK741" s="283"/>
      <c r="CL741" s="283"/>
      <c r="CM741" s="284"/>
      <c r="CN741" s="284"/>
      <c r="CO741" s="284"/>
      <c r="CP741" s="284"/>
      <c r="CQ741" s="284"/>
      <c r="CR741" s="284"/>
      <c r="CS741" s="283"/>
      <c r="CT741" s="283"/>
      <c r="CU741" s="283"/>
      <c r="CV741" s="283"/>
      <c r="CW741" s="283"/>
      <c r="CX741" s="283"/>
      <c r="CY741" s="273"/>
      <c r="CZ741" s="285"/>
      <c r="DA741" s="286"/>
      <c r="DB741" s="287"/>
    </row>
    <row r="742" ht="15.75" customHeight="1">
      <c r="A742" s="304"/>
      <c r="B742" s="265"/>
      <c r="C742" s="266"/>
      <c r="D742" s="266"/>
      <c r="E742" s="266"/>
      <c r="F742" s="267"/>
      <c r="G742" s="267"/>
      <c r="H742" s="267"/>
      <c r="I742" s="267"/>
      <c r="J742" s="267"/>
      <c r="K742" s="267"/>
      <c r="L742" s="267"/>
      <c r="M742" s="269"/>
      <c r="N742" s="269"/>
      <c r="O742" s="269"/>
      <c r="P742" s="269"/>
      <c r="Q742" s="269"/>
      <c r="R742" s="269"/>
      <c r="S742" s="271"/>
      <c r="T742" s="271"/>
      <c r="U742" s="271"/>
      <c r="V742" s="271"/>
      <c r="W742" s="271"/>
      <c r="X742" s="271"/>
      <c r="Y742" s="273"/>
      <c r="Z742" s="273"/>
      <c r="AA742" s="273"/>
      <c r="AB742" s="273"/>
      <c r="AC742" s="273"/>
      <c r="AD742" s="273"/>
      <c r="AE742" s="274"/>
      <c r="AF742" s="274"/>
      <c r="AG742" s="274"/>
      <c r="AH742" s="274"/>
      <c r="AI742" s="274"/>
      <c r="AJ742" s="274"/>
      <c r="AK742" s="275"/>
      <c r="AL742" s="275"/>
      <c r="AM742" s="275"/>
      <c r="AN742" s="275"/>
      <c r="AO742" s="275"/>
      <c r="AP742" s="275"/>
      <c r="AQ742" s="276"/>
      <c r="AR742" s="276"/>
      <c r="AS742" s="276"/>
      <c r="AT742" s="276"/>
      <c r="AU742" s="276"/>
      <c r="AV742" s="276"/>
      <c r="AW742" s="277"/>
      <c r="AX742" s="277"/>
      <c r="AY742" s="277"/>
      <c r="AZ742" s="277"/>
      <c r="BA742" s="277"/>
      <c r="BB742" s="277"/>
      <c r="BC742" s="278"/>
      <c r="BD742" s="278"/>
      <c r="BE742" s="278"/>
      <c r="BF742" s="278"/>
      <c r="BG742" s="278"/>
      <c r="BH742" s="278"/>
      <c r="BI742" s="279"/>
      <c r="BJ742" s="279"/>
      <c r="BK742" s="279"/>
      <c r="BL742" s="279"/>
      <c r="BM742" s="279"/>
      <c r="BN742" s="279"/>
      <c r="BO742" s="280"/>
      <c r="BP742" s="280"/>
      <c r="BQ742" s="280"/>
      <c r="BR742" s="280"/>
      <c r="BS742" s="280"/>
      <c r="BT742" s="280"/>
      <c r="BU742" s="281"/>
      <c r="BV742" s="281"/>
      <c r="BW742" s="281"/>
      <c r="BX742" s="281"/>
      <c r="BY742" s="281"/>
      <c r="BZ742" s="281"/>
      <c r="CA742" s="282"/>
      <c r="CB742" s="282"/>
      <c r="CC742" s="282"/>
      <c r="CD742" s="282"/>
      <c r="CE742" s="282"/>
      <c r="CF742" s="282"/>
      <c r="CG742" s="283"/>
      <c r="CH742" s="283"/>
      <c r="CI742" s="283"/>
      <c r="CJ742" s="283"/>
      <c r="CK742" s="283"/>
      <c r="CL742" s="283"/>
      <c r="CM742" s="284"/>
      <c r="CN742" s="284"/>
      <c r="CO742" s="284"/>
      <c r="CP742" s="284"/>
      <c r="CQ742" s="284"/>
      <c r="CR742" s="284"/>
      <c r="CS742" s="283"/>
      <c r="CT742" s="283"/>
      <c r="CU742" s="283"/>
      <c r="CV742" s="283"/>
      <c r="CW742" s="283"/>
      <c r="CX742" s="283"/>
      <c r="CY742" s="273"/>
      <c r="CZ742" s="285"/>
      <c r="DA742" s="286"/>
      <c r="DB742" s="287"/>
    </row>
    <row r="743" ht="15.75" customHeight="1">
      <c r="A743" s="304"/>
      <c r="B743" s="265"/>
      <c r="C743" s="266"/>
      <c r="D743" s="266"/>
      <c r="E743" s="266"/>
      <c r="F743" s="267"/>
      <c r="G743" s="267"/>
      <c r="H743" s="267"/>
      <c r="I743" s="267"/>
      <c r="J743" s="267"/>
      <c r="K743" s="267"/>
      <c r="L743" s="267"/>
      <c r="M743" s="269"/>
      <c r="N743" s="269"/>
      <c r="O743" s="269"/>
      <c r="P743" s="269"/>
      <c r="Q743" s="269"/>
      <c r="R743" s="269"/>
      <c r="S743" s="271"/>
      <c r="T743" s="271"/>
      <c r="U743" s="271"/>
      <c r="V743" s="271"/>
      <c r="W743" s="271"/>
      <c r="X743" s="271"/>
      <c r="Y743" s="273"/>
      <c r="Z743" s="273"/>
      <c r="AA743" s="273"/>
      <c r="AB743" s="273"/>
      <c r="AC743" s="273"/>
      <c r="AD743" s="273"/>
      <c r="AE743" s="274"/>
      <c r="AF743" s="274"/>
      <c r="AG743" s="274"/>
      <c r="AH743" s="274"/>
      <c r="AI743" s="274"/>
      <c r="AJ743" s="274"/>
      <c r="AK743" s="275"/>
      <c r="AL743" s="275"/>
      <c r="AM743" s="275"/>
      <c r="AN743" s="275"/>
      <c r="AO743" s="275"/>
      <c r="AP743" s="275"/>
      <c r="AQ743" s="276"/>
      <c r="AR743" s="276"/>
      <c r="AS743" s="276"/>
      <c r="AT743" s="276"/>
      <c r="AU743" s="276"/>
      <c r="AV743" s="276"/>
      <c r="AW743" s="277"/>
      <c r="AX743" s="277"/>
      <c r="AY743" s="277"/>
      <c r="AZ743" s="277"/>
      <c r="BA743" s="277"/>
      <c r="BB743" s="277"/>
      <c r="BC743" s="278"/>
      <c r="BD743" s="278"/>
      <c r="BE743" s="278"/>
      <c r="BF743" s="278"/>
      <c r="BG743" s="278"/>
      <c r="BH743" s="278"/>
      <c r="BI743" s="279"/>
      <c r="BJ743" s="279"/>
      <c r="BK743" s="279"/>
      <c r="BL743" s="279"/>
      <c r="BM743" s="279"/>
      <c r="BN743" s="279"/>
      <c r="BO743" s="280"/>
      <c r="BP743" s="280"/>
      <c r="BQ743" s="280"/>
      <c r="BR743" s="280"/>
      <c r="BS743" s="280"/>
      <c r="BT743" s="280"/>
      <c r="BU743" s="281"/>
      <c r="BV743" s="281"/>
      <c r="BW743" s="281"/>
      <c r="BX743" s="281"/>
      <c r="BY743" s="281"/>
      <c r="BZ743" s="281"/>
      <c r="CA743" s="282"/>
      <c r="CB743" s="282"/>
      <c r="CC743" s="282"/>
      <c r="CD743" s="282"/>
      <c r="CE743" s="282"/>
      <c r="CF743" s="282"/>
      <c r="CG743" s="283"/>
      <c r="CH743" s="283"/>
      <c r="CI743" s="283"/>
      <c r="CJ743" s="283"/>
      <c r="CK743" s="283"/>
      <c r="CL743" s="283"/>
      <c r="CM743" s="284"/>
      <c r="CN743" s="284"/>
      <c r="CO743" s="284"/>
      <c r="CP743" s="284"/>
      <c r="CQ743" s="284"/>
      <c r="CR743" s="284"/>
      <c r="CS743" s="283"/>
      <c r="CT743" s="283"/>
      <c r="CU743" s="283"/>
      <c r="CV743" s="283"/>
      <c r="CW743" s="283"/>
      <c r="CX743" s="283"/>
      <c r="CY743" s="273"/>
      <c r="CZ743" s="285"/>
      <c r="DA743" s="286"/>
      <c r="DB743" s="287"/>
    </row>
    <row r="744" ht="15.75" customHeight="1">
      <c r="A744" s="304"/>
      <c r="B744" s="265"/>
      <c r="C744" s="266"/>
      <c r="D744" s="266"/>
      <c r="E744" s="266"/>
      <c r="F744" s="267"/>
      <c r="G744" s="267"/>
      <c r="H744" s="267"/>
      <c r="I744" s="267"/>
      <c r="J744" s="267"/>
      <c r="K744" s="267"/>
      <c r="L744" s="267"/>
      <c r="M744" s="269"/>
      <c r="N744" s="269"/>
      <c r="O744" s="269"/>
      <c r="P744" s="269"/>
      <c r="Q744" s="269"/>
      <c r="R744" s="269"/>
      <c r="S744" s="271"/>
      <c r="T744" s="271"/>
      <c r="U744" s="271"/>
      <c r="V744" s="271"/>
      <c r="W744" s="271"/>
      <c r="X744" s="271"/>
      <c r="Y744" s="273"/>
      <c r="Z744" s="273"/>
      <c r="AA744" s="273"/>
      <c r="AB744" s="273"/>
      <c r="AC744" s="273"/>
      <c r="AD744" s="273"/>
      <c r="AE744" s="274"/>
      <c r="AF744" s="274"/>
      <c r="AG744" s="274"/>
      <c r="AH744" s="274"/>
      <c r="AI744" s="274"/>
      <c r="AJ744" s="274"/>
      <c r="AK744" s="275"/>
      <c r="AL744" s="275"/>
      <c r="AM744" s="275"/>
      <c r="AN744" s="275"/>
      <c r="AO744" s="275"/>
      <c r="AP744" s="275"/>
      <c r="AQ744" s="276"/>
      <c r="AR744" s="276"/>
      <c r="AS744" s="276"/>
      <c r="AT744" s="276"/>
      <c r="AU744" s="276"/>
      <c r="AV744" s="276"/>
      <c r="AW744" s="277"/>
      <c r="AX744" s="277"/>
      <c r="AY744" s="277"/>
      <c r="AZ744" s="277"/>
      <c r="BA744" s="277"/>
      <c r="BB744" s="277"/>
      <c r="BC744" s="278"/>
      <c r="BD744" s="278"/>
      <c r="BE744" s="278"/>
      <c r="BF744" s="278"/>
      <c r="BG744" s="278"/>
      <c r="BH744" s="278"/>
      <c r="BI744" s="279"/>
      <c r="BJ744" s="279"/>
      <c r="BK744" s="279"/>
      <c r="BL744" s="279"/>
      <c r="BM744" s="279"/>
      <c r="BN744" s="279"/>
      <c r="BO744" s="280"/>
      <c r="BP744" s="280"/>
      <c r="BQ744" s="280"/>
      <c r="BR744" s="280"/>
      <c r="BS744" s="280"/>
      <c r="BT744" s="280"/>
      <c r="BU744" s="281"/>
      <c r="BV744" s="281"/>
      <c r="BW744" s="281"/>
      <c r="BX744" s="281"/>
      <c r="BY744" s="281"/>
      <c r="BZ744" s="281"/>
      <c r="CA744" s="282"/>
      <c r="CB744" s="282"/>
      <c r="CC744" s="282"/>
      <c r="CD744" s="282"/>
      <c r="CE744" s="282"/>
      <c r="CF744" s="282"/>
      <c r="CG744" s="283"/>
      <c r="CH744" s="283"/>
      <c r="CI744" s="283"/>
      <c r="CJ744" s="283"/>
      <c r="CK744" s="283"/>
      <c r="CL744" s="283"/>
      <c r="CM744" s="284"/>
      <c r="CN744" s="284"/>
      <c r="CO744" s="284"/>
      <c r="CP744" s="284"/>
      <c r="CQ744" s="284"/>
      <c r="CR744" s="284"/>
      <c r="CS744" s="283"/>
      <c r="CT744" s="283"/>
      <c r="CU744" s="283"/>
      <c r="CV744" s="283"/>
      <c r="CW744" s="283"/>
      <c r="CX744" s="283"/>
      <c r="CY744" s="273"/>
      <c r="CZ744" s="285"/>
      <c r="DA744" s="286"/>
      <c r="DB744" s="287"/>
    </row>
    <row r="745" ht="15.75" customHeight="1">
      <c r="A745" s="304"/>
      <c r="B745" s="265"/>
      <c r="C745" s="266"/>
      <c r="D745" s="266"/>
      <c r="E745" s="266"/>
      <c r="F745" s="267"/>
      <c r="G745" s="267"/>
      <c r="H745" s="267"/>
      <c r="I745" s="267"/>
      <c r="J745" s="267"/>
      <c r="K745" s="267"/>
      <c r="L745" s="267"/>
      <c r="M745" s="269"/>
      <c r="N745" s="269"/>
      <c r="O745" s="269"/>
      <c r="P745" s="269"/>
      <c r="Q745" s="269"/>
      <c r="R745" s="269"/>
      <c r="S745" s="271"/>
      <c r="T745" s="271"/>
      <c r="U745" s="271"/>
      <c r="V745" s="271"/>
      <c r="W745" s="271"/>
      <c r="X745" s="271"/>
      <c r="Y745" s="273"/>
      <c r="Z745" s="273"/>
      <c r="AA745" s="273"/>
      <c r="AB745" s="273"/>
      <c r="AC745" s="273"/>
      <c r="AD745" s="273"/>
      <c r="AE745" s="274"/>
      <c r="AF745" s="274"/>
      <c r="AG745" s="274"/>
      <c r="AH745" s="274"/>
      <c r="AI745" s="274"/>
      <c r="AJ745" s="274"/>
      <c r="AK745" s="275"/>
      <c r="AL745" s="275"/>
      <c r="AM745" s="275"/>
      <c r="AN745" s="275"/>
      <c r="AO745" s="275"/>
      <c r="AP745" s="275"/>
      <c r="AQ745" s="276"/>
      <c r="AR745" s="276"/>
      <c r="AS745" s="276"/>
      <c r="AT745" s="276"/>
      <c r="AU745" s="276"/>
      <c r="AV745" s="276"/>
      <c r="AW745" s="277"/>
      <c r="AX745" s="277"/>
      <c r="AY745" s="277"/>
      <c r="AZ745" s="277"/>
      <c r="BA745" s="277"/>
      <c r="BB745" s="277"/>
      <c r="BC745" s="278"/>
      <c r="BD745" s="278"/>
      <c r="BE745" s="278"/>
      <c r="BF745" s="278"/>
      <c r="BG745" s="278"/>
      <c r="BH745" s="278"/>
      <c r="BI745" s="279"/>
      <c r="BJ745" s="279"/>
      <c r="BK745" s="279"/>
      <c r="BL745" s="279"/>
      <c r="BM745" s="279"/>
      <c r="BN745" s="279"/>
      <c r="BO745" s="280"/>
      <c r="BP745" s="280"/>
      <c r="BQ745" s="280"/>
      <c r="BR745" s="280"/>
      <c r="BS745" s="280"/>
      <c r="BT745" s="280"/>
      <c r="BU745" s="281"/>
      <c r="BV745" s="281"/>
      <c r="BW745" s="281"/>
      <c r="BX745" s="281"/>
      <c r="BY745" s="281"/>
      <c r="BZ745" s="281"/>
      <c r="CA745" s="282"/>
      <c r="CB745" s="282"/>
      <c r="CC745" s="282"/>
      <c r="CD745" s="282"/>
      <c r="CE745" s="282"/>
      <c r="CF745" s="282"/>
      <c r="CG745" s="283"/>
      <c r="CH745" s="283"/>
      <c r="CI745" s="283"/>
      <c r="CJ745" s="283"/>
      <c r="CK745" s="283"/>
      <c r="CL745" s="283"/>
      <c r="CM745" s="284"/>
      <c r="CN745" s="284"/>
      <c r="CO745" s="284"/>
      <c r="CP745" s="284"/>
      <c r="CQ745" s="284"/>
      <c r="CR745" s="284"/>
      <c r="CS745" s="283"/>
      <c r="CT745" s="283"/>
      <c r="CU745" s="283"/>
      <c r="CV745" s="283"/>
      <c r="CW745" s="283"/>
      <c r="CX745" s="283"/>
      <c r="CY745" s="273"/>
      <c r="CZ745" s="285"/>
      <c r="DA745" s="286"/>
      <c r="DB745" s="287"/>
    </row>
    <row r="746" ht="15.75" customHeight="1">
      <c r="A746" s="304"/>
      <c r="B746" s="265"/>
      <c r="C746" s="266"/>
      <c r="D746" s="266"/>
      <c r="E746" s="266"/>
      <c r="F746" s="267"/>
      <c r="G746" s="267"/>
      <c r="H746" s="267"/>
      <c r="I746" s="267"/>
      <c r="J746" s="267"/>
      <c r="K746" s="267"/>
      <c r="L746" s="267"/>
      <c r="M746" s="269"/>
      <c r="N746" s="269"/>
      <c r="O746" s="269"/>
      <c r="P746" s="269"/>
      <c r="Q746" s="269"/>
      <c r="R746" s="269"/>
      <c r="S746" s="271"/>
      <c r="T746" s="271"/>
      <c r="U746" s="271"/>
      <c r="V746" s="271"/>
      <c r="W746" s="271"/>
      <c r="X746" s="271"/>
      <c r="Y746" s="273"/>
      <c r="Z746" s="273"/>
      <c r="AA746" s="273"/>
      <c r="AB746" s="273"/>
      <c r="AC746" s="273"/>
      <c r="AD746" s="273"/>
      <c r="AE746" s="274"/>
      <c r="AF746" s="274"/>
      <c r="AG746" s="274"/>
      <c r="AH746" s="274"/>
      <c r="AI746" s="274"/>
      <c r="AJ746" s="274"/>
      <c r="AK746" s="275"/>
      <c r="AL746" s="275"/>
      <c r="AM746" s="275"/>
      <c r="AN746" s="275"/>
      <c r="AO746" s="275"/>
      <c r="AP746" s="275"/>
      <c r="AQ746" s="276"/>
      <c r="AR746" s="276"/>
      <c r="AS746" s="276"/>
      <c r="AT746" s="276"/>
      <c r="AU746" s="276"/>
      <c r="AV746" s="276"/>
      <c r="AW746" s="277"/>
      <c r="AX746" s="277"/>
      <c r="AY746" s="277"/>
      <c r="AZ746" s="277"/>
      <c r="BA746" s="277"/>
      <c r="BB746" s="277"/>
      <c r="BC746" s="278"/>
      <c r="BD746" s="278"/>
      <c r="BE746" s="278"/>
      <c r="BF746" s="278"/>
      <c r="BG746" s="278"/>
      <c r="BH746" s="278"/>
      <c r="BI746" s="279"/>
      <c r="BJ746" s="279"/>
      <c r="BK746" s="279"/>
      <c r="BL746" s="279"/>
      <c r="BM746" s="279"/>
      <c r="BN746" s="279"/>
      <c r="BO746" s="280"/>
      <c r="BP746" s="280"/>
      <c r="BQ746" s="280"/>
      <c r="BR746" s="280"/>
      <c r="BS746" s="280"/>
      <c r="BT746" s="280"/>
      <c r="BU746" s="281"/>
      <c r="BV746" s="281"/>
      <c r="BW746" s="281"/>
      <c r="BX746" s="281"/>
      <c r="BY746" s="281"/>
      <c r="BZ746" s="281"/>
      <c r="CA746" s="282"/>
      <c r="CB746" s="282"/>
      <c r="CC746" s="282"/>
      <c r="CD746" s="282"/>
      <c r="CE746" s="282"/>
      <c r="CF746" s="282"/>
      <c r="CG746" s="283"/>
      <c r="CH746" s="283"/>
      <c r="CI746" s="283"/>
      <c r="CJ746" s="283"/>
      <c r="CK746" s="283"/>
      <c r="CL746" s="283"/>
      <c r="CM746" s="284"/>
      <c r="CN746" s="284"/>
      <c r="CO746" s="284"/>
      <c r="CP746" s="284"/>
      <c r="CQ746" s="284"/>
      <c r="CR746" s="284"/>
      <c r="CS746" s="283"/>
      <c r="CT746" s="283"/>
      <c r="CU746" s="283"/>
      <c r="CV746" s="283"/>
      <c r="CW746" s="283"/>
      <c r="CX746" s="283"/>
      <c r="CY746" s="273"/>
      <c r="CZ746" s="285"/>
      <c r="DA746" s="286"/>
      <c r="DB746" s="287"/>
    </row>
    <row r="747" ht="15.75" customHeight="1">
      <c r="A747" s="304"/>
      <c r="B747" s="265"/>
      <c r="C747" s="266"/>
      <c r="D747" s="266"/>
      <c r="E747" s="266"/>
      <c r="F747" s="267"/>
      <c r="G747" s="267"/>
      <c r="H747" s="267"/>
      <c r="I747" s="267"/>
      <c r="J747" s="267"/>
      <c r="K747" s="267"/>
      <c r="L747" s="267"/>
      <c r="M747" s="269"/>
      <c r="N747" s="269"/>
      <c r="O747" s="269"/>
      <c r="P747" s="269"/>
      <c r="Q747" s="269"/>
      <c r="R747" s="269"/>
      <c r="S747" s="271"/>
      <c r="T747" s="271"/>
      <c r="U747" s="271"/>
      <c r="V747" s="271"/>
      <c r="W747" s="271"/>
      <c r="X747" s="271"/>
      <c r="Y747" s="273"/>
      <c r="Z747" s="273"/>
      <c r="AA747" s="273"/>
      <c r="AB747" s="273"/>
      <c r="AC747" s="273"/>
      <c r="AD747" s="273"/>
      <c r="AE747" s="274"/>
      <c r="AF747" s="274"/>
      <c r="AG747" s="274"/>
      <c r="AH747" s="274"/>
      <c r="AI747" s="274"/>
      <c r="AJ747" s="274"/>
      <c r="AK747" s="275"/>
      <c r="AL747" s="275"/>
      <c r="AM747" s="275"/>
      <c r="AN747" s="275"/>
      <c r="AO747" s="275"/>
      <c r="AP747" s="275"/>
      <c r="AQ747" s="276"/>
      <c r="AR747" s="276"/>
      <c r="AS747" s="276"/>
      <c r="AT747" s="276"/>
      <c r="AU747" s="276"/>
      <c r="AV747" s="276"/>
      <c r="AW747" s="277"/>
      <c r="AX747" s="277"/>
      <c r="AY747" s="277"/>
      <c r="AZ747" s="277"/>
      <c r="BA747" s="277"/>
      <c r="BB747" s="277"/>
      <c r="BC747" s="278"/>
      <c r="BD747" s="278"/>
      <c r="BE747" s="278"/>
      <c r="BF747" s="278"/>
      <c r="BG747" s="278"/>
      <c r="BH747" s="278"/>
      <c r="BI747" s="279"/>
      <c r="BJ747" s="279"/>
      <c r="BK747" s="279"/>
      <c r="BL747" s="279"/>
      <c r="BM747" s="279"/>
      <c r="BN747" s="279"/>
      <c r="BO747" s="280"/>
      <c r="BP747" s="280"/>
      <c r="BQ747" s="280"/>
      <c r="BR747" s="280"/>
      <c r="BS747" s="280"/>
      <c r="BT747" s="280"/>
      <c r="BU747" s="281"/>
      <c r="BV747" s="281"/>
      <c r="BW747" s="281"/>
      <c r="BX747" s="281"/>
      <c r="BY747" s="281"/>
      <c r="BZ747" s="281"/>
      <c r="CA747" s="282"/>
      <c r="CB747" s="282"/>
      <c r="CC747" s="282"/>
      <c r="CD747" s="282"/>
      <c r="CE747" s="282"/>
      <c r="CF747" s="282"/>
      <c r="CG747" s="283"/>
      <c r="CH747" s="283"/>
      <c r="CI747" s="283"/>
      <c r="CJ747" s="283"/>
      <c r="CK747" s="283"/>
      <c r="CL747" s="283"/>
      <c r="CM747" s="284"/>
      <c r="CN747" s="284"/>
      <c r="CO747" s="284"/>
      <c r="CP747" s="284"/>
      <c r="CQ747" s="284"/>
      <c r="CR747" s="284"/>
      <c r="CS747" s="283"/>
      <c r="CT747" s="283"/>
      <c r="CU747" s="283"/>
      <c r="CV747" s="283"/>
      <c r="CW747" s="283"/>
      <c r="CX747" s="283"/>
      <c r="CY747" s="273"/>
      <c r="CZ747" s="285"/>
      <c r="DA747" s="286"/>
      <c r="DB747" s="287"/>
    </row>
    <row r="748" ht="15.75" customHeight="1">
      <c r="A748" s="304"/>
      <c r="B748" s="265"/>
      <c r="C748" s="266"/>
      <c r="D748" s="266"/>
      <c r="E748" s="266"/>
      <c r="F748" s="267"/>
      <c r="G748" s="267"/>
      <c r="H748" s="267"/>
      <c r="I748" s="267"/>
      <c r="J748" s="267"/>
      <c r="K748" s="267"/>
      <c r="L748" s="267"/>
      <c r="M748" s="269"/>
      <c r="N748" s="269"/>
      <c r="O748" s="269"/>
      <c r="P748" s="269"/>
      <c r="Q748" s="269"/>
      <c r="R748" s="269"/>
      <c r="S748" s="271"/>
      <c r="T748" s="271"/>
      <c r="U748" s="271"/>
      <c r="V748" s="271"/>
      <c r="W748" s="271"/>
      <c r="X748" s="271"/>
      <c r="Y748" s="273"/>
      <c r="Z748" s="273"/>
      <c r="AA748" s="273"/>
      <c r="AB748" s="273"/>
      <c r="AC748" s="273"/>
      <c r="AD748" s="273"/>
      <c r="AE748" s="274"/>
      <c r="AF748" s="274"/>
      <c r="AG748" s="274"/>
      <c r="AH748" s="274"/>
      <c r="AI748" s="274"/>
      <c r="AJ748" s="274"/>
      <c r="AK748" s="275"/>
      <c r="AL748" s="275"/>
      <c r="AM748" s="275"/>
      <c r="AN748" s="275"/>
      <c r="AO748" s="275"/>
      <c r="AP748" s="275"/>
      <c r="AQ748" s="276"/>
      <c r="AR748" s="276"/>
      <c r="AS748" s="276"/>
      <c r="AT748" s="276"/>
      <c r="AU748" s="276"/>
      <c r="AV748" s="276"/>
      <c r="AW748" s="277"/>
      <c r="AX748" s="277"/>
      <c r="AY748" s="277"/>
      <c r="AZ748" s="277"/>
      <c r="BA748" s="277"/>
      <c r="BB748" s="277"/>
      <c r="BC748" s="278"/>
      <c r="BD748" s="278"/>
      <c r="BE748" s="278"/>
      <c r="BF748" s="278"/>
      <c r="BG748" s="278"/>
      <c r="BH748" s="278"/>
      <c r="BI748" s="279"/>
      <c r="BJ748" s="279"/>
      <c r="BK748" s="279"/>
      <c r="BL748" s="279"/>
      <c r="BM748" s="279"/>
      <c r="BN748" s="279"/>
      <c r="BO748" s="280"/>
      <c r="BP748" s="280"/>
      <c r="BQ748" s="280"/>
      <c r="BR748" s="280"/>
      <c r="BS748" s="280"/>
      <c r="BT748" s="280"/>
      <c r="BU748" s="281"/>
      <c r="BV748" s="281"/>
      <c r="BW748" s="281"/>
      <c r="BX748" s="281"/>
      <c r="BY748" s="281"/>
      <c r="BZ748" s="281"/>
      <c r="CA748" s="282"/>
      <c r="CB748" s="282"/>
      <c r="CC748" s="282"/>
      <c r="CD748" s="282"/>
      <c r="CE748" s="282"/>
      <c r="CF748" s="282"/>
      <c r="CG748" s="283"/>
      <c r="CH748" s="283"/>
      <c r="CI748" s="283"/>
      <c r="CJ748" s="283"/>
      <c r="CK748" s="283"/>
      <c r="CL748" s="283"/>
      <c r="CM748" s="284"/>
      <c r="CN748" s="284"/>
      <c r="CO748" s="284"/>
      <c r="CP748" s="284"/>
      <c r="CQ748" s="284"/>
      <c r="CR748" s="284"/>
      <c r="CS748" s="283"/>
      <c r="CT748" s="283"/>
      <c r="CU748" s="283"/>
      <c r="CV748" s="283"/>
      <c r="CW748" s="283"/>
      <c r="CX748" s="283"/>
      <c r="CY748" s="273"/>
      <c r="CZ748" s="285"/>
      <c r="DA748" s="286"/>
      <c r="DB748" s="287"/>
    </row>
    <row r="749" ht="15.75" customHeight="1">
      <c r="A749" s="304"/>
      <c r="B749" s="265"/>
      <c r="C749" s="266"/>
      <c r="D749" s="266"/>
      <c r="E749" s="266"/>
      <c r="F749" s="267"/>
      <c r="G749" s="267"/>
      <c r="H749" s="267"/>
      <c r="I749" s="267"/>
      <c r="J749" s="267"/>
      <c r="K749" s="267"/>
      <c r="L749" s="267"/>
      <c r="M749" s="269"/>
      <c r="N749" s="269"/>
      <c r="O749" s="269"/>
      <c r="P749" s="269"/>
      <c r="Q749" s="269"/>
      <c r="R749" s="269"/>
      <c r="S749" s="271"/>
      <c r="T749" s="271"/>
      <c r="U749" s="271"/>
      <c r="V749" s="271"/>
      <c r="W749" s="271"/>
      <c r="X749" s="271"/>
      <c r="Y749" s="273"/>
      <c r="Z749" s="273"/>
      <c r="AA749" s="273"/>
      <c r="AB749" s="273"/>
      <c r="AC749" s="273"/>
      <c r="AD749" s="273"/>
      <c r="AE749" s="274"/>
      <c r="AF749" s="274"/>
      <c r="AG749" s="274"/>
      <c r="AH749" s="274"/>
      <c r="AI749" s="274"/>
      <c r="AJ749" s="274"/>
      <c r="AK749" s="275"/>
      <c r="AL749" s="275"/>
      <c r="AM749" s="275"/>
      <c r="AN749" s="275"/>
      <c r="AO749" s="275"/>
      <c r="AP749" s="275"/>
      <c r="AQ749" s="276"/>
      <c r="AR749" s="276"/>
      <c r="AS749" s="276"/>
      <c r="AT749" s="276"/>
      <c r="AU749" s="276"/>
      <c r="AV749" s="276"/>
      <c r="AW749" s="277"/>
      <c r="AX749" s="277"/>
      <c r="AY749" s="277"/>
      <c r="AZ749" s="277"/>
      <c r="BA749" s="277"/>
      <c r="BB749" s="277"/>
      <c r="BC749" s="278"/>
      <c r="BD749" s="278"/>
      <c r="BE749" s="278"/>
      <c r="BF749" s="278"/>
      <c r="BG749" s="278"/>
      <c r="BH749" s="278"/>
      <c r="BI749" s="279"/>
      <c r="BJ749" s="279"/>
      <c r="BK749" s="279"/>
      <c r="BL749" s="279"/>
      <c r="BM749" s="279"/>
      <c r="BN749" s="279"/>
      <c r="BO749" s="280"/>
      <c r="BP749" s="280"/>
      <c r="BQ749" s="280"/>
      <c r="BR749" s="280"/>
      <c r="BS749" s="280"/>
      <c r="BT749" s="280"/>
      <c r="BU749" s="281"/>
      <c r="BV749" s="281"/>
      <c r="BW749" s="281"/>
      <c r="BX749" s="281"/>
      <c r="BY749" s="281"/>
      <c r="BZ749" s="281"/>
      <c r="CA749" s="282"/>
      <c r="CB749" s="282"/>
      <c r="CC749" s="282"/>
      <c r="CD749" s="282"/>
      <c r="CE749" s="282"/>
      <c r="CF749" s="282"/>
      <c r="CG749" s="283"/>
      <c r="CH749" s="283"/>
      <c r="CI749" s="283"/>
      <c r="CJ749" s="283"/>
      <c r="CK749" s="283"/>
      <c r="CL749" s="283"/>
      <c r="CM749" s="284"/>
      <c r="CN749" s="284"/>
      <c r="CO749" s="284"/>
      <c r="CP749" s="284"/>
      <c r="CQ749" s="284"/>
      <c r="CR749" s="284"/>
      <c r="CS749" s="283"/>
      <c r="CT749" s="283"/>
      <c r="CU749" s="283"/>
      <c r="CV749" s="283"/>
      <c r="CW749" s="283"/>
      <c r="CX749" s="283"/>
      <c r="CY749" s="273"/>
      <c r="CZ749" s="285"/>
      <c r="DA749" s="286"/>
      <c r="DB749" s="287"/>
    </row>
    <row r="750" ht="15.75" customHeight="1">
      <c r="A750" s="304"/>
      <c r="B750" s="265"/>
      <c r="C750" s="266"/>
      <c r="D750" s="266"/>
      <c r="E750" s="266"/>
      <c r="F750" s="267"/>
      <c r="G750" s="267"/>
      <c r="H750" s="267"/>
      <c r="I750" s="267"/>
      <c r="J750" s="267"/>
      <c r="K750" s="267"/>
      <c r="L750" s="267"/>
      <c r="M750" s="269"/>
      <c r="N750" s="269"/>
      <c r="O750" s="269"/>
      <c r="P750" s="269"/>
      <c r="Q750" s="269"/>
      <c r="R750" s="269"/>
      <c r="S750" s="271"/>
      <c r="T750" s="271"/>
      <c r="U750" s="271"/>
      <c r="V750" s="271"/>
      <c r="W750" s="271"/>
      <c r="X750" s="271"/>
      <c r="Y750" s="273"/>
      <c r="Z750" s="273"/>
      <c r="AA750" s="273"/>
      <c r="AB750" s="273"/>
      <c r="AC750" s="273"/>
      <c r="AD750" s="273"/>
      <c r="AE750" s="274"/>
      <c r="AF750" s="274"/>
      <c r="AG750" s="274"/>
      <c r="AH750" s="274"/>
      <c r="AI750" s="274"/>
      <c r="AJ750" s="274"/>
      <c r="AK750" s="275"/>
      <c r="AL750" s="275"/>
      <c r="AM750" s="275"/>
      <c r="AN750" s="275"/>
      <c r="AO750" s="275"/>
      <c r="AP750" s="275"/>
      <c r="AQ750" s="276"/>
      <c r="AR750" s="276"/>
      <c r="AS750" s="276"/>
      <c r="AT750" s="276"/>
      <c r="AU750" s="276"/>
      <c r="AV750" s="276"/>
      <c r="AW750" s="277"/>
      <c r="AX750" s="277"/>
      <c r="AY750" s="277"/>
      <c r="AZ750" s="277"/>
      <c r="BA750" s="277"/>
      <c r="BB750" s="277"/>
      <c r="BC750" s="278"/>
      <c r="BD750" s="278"/>
      <c r="BE750" s="278"/>
      <c r="BF750" s="278"/>
      <c r="BG750" s="278"/>
      <c r="BH750" s="278"/>
      <c r="BI750" s="279"/>
      <c r="BJ750" s="279"/>
      <c r="BK750" s="279"/>
      <c r="BL750" s="279"/>
      <c r="BM750" s="279"/>
      <c r="BN750" s="279"/>
      <c r="BO750" s="280"/>
      <c r="BP750" s="280"/>
      <c r="BQ750" s="280"/>
      <c r="BR750" s="280"/>
      <c r="BS750" s="280"/>
      <c r="BT750" s="280"/>
      <c r="BU750" s="281"/>
      <c r="BV750" s="281"/>
      <c r="BW750" s="281"/>
      <c r="BX750" s="281"/>
      <c r="BY750" s="281"/>
      <c r="BZ750" s="281"/>
      <c r="CA750" s="282"/>
      <c r="CB750" s="282"/>
      <c r="CC750" s="282"/>
      <c r="CD750" s="282"/>
      <c r="CE750" s="282"/>
      <c r="CF750" s="282"/>
      <c r="CG750" s="283"/>
      <c r="CH750" s="283"/>
      <c r="CI750" s="283"/>
      <c r="CJ750" s="283"/>
      <c r="CK750" s="283"/>
      <c r="CL750" s="283"/>
      <c r="CM750" s="284"/>
      <c r="CN750" s="284"/>
      <c r="CO750" s="284"/>
      <c r="CP750" s="284"/>
      <c r="CQ750" s="284"/>
      <c r="CR750" s="284"/>
      <c r="CS750" s="283"/>
      <c r="CT750" s="283"/>
      <c r="CU750" s="283"/>
      <c r="CV750" s="283"/>
      <c r="CW750" s="283"/>
      <c r="CX750" s="283"/>
      <c r="CY750" s="273"/>
      <c r="CZ750" s="285"/>
      <c r="DA750" s="286"/>
      <c r="DB750" s="287"/>
    </row>
    <row r="751" ht="15.75" customHeight="1">
      <c r="A751" s="304"/>
      <c r="B751" s="265"/>
      <c r="C751" s="266"/>
      <c r="D751" s="266"/>
      <c r="E751" s="266"/>
      <c r="F751" s="267"/>
      <c r="G751" s="267"/>
      <c r="H751" s="267"/>
      <c r="I751" s="267"/>
      <c r="J751" s="267"/>
      <c r="K751" s="267"/>
      <c r="L751" s="267"/>
      <c r="M751" s="269"/>
      <c r="N751" s="269"/>
      <c r="O751" s="269"/>
      <c r="P751" s="269"/>
      <c r="Q751" s="269"/>
      <c r="R751" s="269"/>
      <c r="S751" s="271"/>
      <c r="T751" s="271"/>
      <c r="U751" s="271"/>
      <c r="V751" s="271"/>
      <c r="W751" s="271"/>
      <c r="X751" s="271"/>
      <c r="Y751" s="273"/>
      <c r="Z751" s="273"/>
      <c r="AA751" s="273"/>
      <c r="AB751" s="273"/>
      <c r="AC751" s="273"/>
      <c r="AD751" s="273"/>
      <c r="AE751" s="274"/>
      <c r="AF751" s="274"/>
      <c r="AG751" s="274"/>
      <c r="AH751" s="274"/>
      <c r="AI751" s="274"/>
      <c r="AJ751" s="274"/>
      <c r="AK751" s="275"/>
      <c r="AL751" s="275"/>
      <c r="AM751" s="275"/>
      <c r="AN751" s="275"/>
      <c r="AO751" s="275"/>
      <c r="AP751" s="275"/>
      <c r="AQ751" s="276"/>
      <c r="AR751" s="276"/>
      <c r="AS751" s="276"/>
      <c r="AT751" s="276"/>
      <c r="AU751" s="276"/>
      <c r="AV751" s="276"/>
      <c r="AW751" s="277"/>
      <c r="AX751" s="277"/>
      <c r="AY751" s="277"/>
      <c r="AZ751" s="277"/>
      <c r="BA751" s="277"/>
      <c r="BB751" s="277"/>
      <c r="BC751" s="278"/>
      <c r="BD751" s="278"/>
      <c r="BE751" s="278"/>
      <c r="BF751" s="278"/>
      <c r="BG751" s="278"/>
      <c r="BH751" s="278"/>
      <c r="BI751" s="279"/>
      <c r="BJ751" s="279"/>
      <c r="BK751" s="279"/>
      <c r="BL751" s="279"/>
      <c r="BM751" s="279"/>
      <c r="BN751" s="279"/>
      <c r="BO751" s="280"/>
      <c r="BP751" s="280"/>
      <c r="BQ751" s="280"/>
      <c r="BR751" s="280"/>
      <c r="BS751" s="280"/>
      <c r="BT751" s="280"/>
      <c r="BU751" s="281"/>
      <c r="BV751" s="281"/>
      <c r="BW751" s="281"/>
      <c r="BX751" s="281"/>
      <c r="BY751" s="281"/>
      <c r="BZ751" s="281"/>
      <c r="CA751" s="282"/>
      <c r="CB751" s="282"/>
      <c r="CC751" s="282"/>
      <c r="CD751" s="282"/>
      <c r="CE751" s="282"/>
      <c r="CF751" s="282"/>
      <c r="CG751" s="283"/>
      <c r="CH751" s="283"/>
      <c r="CI751" s="283"/>
      <c r="CJ751" s="283"/>
      <c r="CK751" s="283"/>
      <c r="CL751" s="283"/>
      <c r="CM751" s="284"/>
      <c r="CN751" s="284"/>
      <c r="CO751" s="284"/>
      <c r="CP751" s="284"/>
      <c r="CQ751" s="284"/>
      <c r="CR751" s="284"/>
      <c r="CS751" s="283"/>
      <c r="CT751" s="283"/>
      <c r="CU751" s="283"/>
      <c r="CV751" s="283"/>
      <c r="CW751" s="283"/>
      <c r="CX751" s="283"/>
      <c r="CY751" s="273"/>
      <c r="CZ751" s="285"/>
      <c r="DA751" s="286"/>
      <c r="DB751" s="287"/>
    </row>
    <row r="752" ht="15.75" customHeight="1">
      <c r="A752" s="304"/>
      <c r="B752" s="265"/>
      <c r="C752" s="266"/>
      <c r="D752" s="266"/>
      <c r="E752" s="266"/>
      <c r="F752" s="267"/>
      <c r="G752" s="267"/>
      <c r="H752" s="267"/>
      <c r="I752" s="267"/>
      <c r="J752" s="267"/>
      <c r="K752" s="267"/>
      <c r="L752" s="267"/>
      <c r="M752" s="269"/>
      <c r="N752" s="269"/>
      <c r="O752" s="269"/>
      <c r="P752" s="269"/>
      <c r="Q752" s="269"/>
      <c r="R752" s="269"/>
      <c r="S752" s="271"/>
      <c r="T752" s="271"/>
      <c r="U752" s="271"/>
      <c r="V752" s="271"/>
      <c r="W752" s="271"/>
      <c r="X752" s="271"/>
      <c r="Y752" s="273"/>
      <c r="Z752" s="273"/>
      <c r="AA752" s="273"/>
      <c r="AB752" s="273"/>
      <c r="AC752" s="273"/>
      <c r="AD752" s="273"/>
      <c r="AE752" s="274"/>
      <c r="AF752" s="274"/>
      <c r="AG752" s="274"/>
      <c r="AH752" s="274"/>
      <c r="AI752" s="274"/>
      <c r="AJ752" s="274"/>
      <c r="AK752" s="275"/>
      <c r="AL752" s="275"/>
      <c r="AM752" s="275"/>
      <c r="AN752" s="275"/>
      <c r="AO752" s="275"/>
      <c r="AP752" s="275"/>
      <c r="AQ752" s="276"/>
      <c r="AR752" s="276"/>
      <c r="AS752" s="276"/>
      <c r="AT752" s="276"/>
      <c r="AU752" s="276"/>
      <c r="AV752" s="276"/>
      <c r="AW752" s="277"/>
      <c r="AX752" s="277"/>
      <c r="AY752" s="277"/>
      <c r="AZ752" s="277"/>
      <c r="BA752" s="277"/>
      <c r="BB752" s="277"/>
      <c r="BC752" s="278"/>
      <c r="BD752" s="278"/>
      <c r="BE752" s="278"/>
      <c r="BF752" s="278"/>
      <c r="BG752" s="278"/>
      <c r="BH752" s="278"/>
      <c r="BI752" s="279"/>
      <c r="BJ752" s="279"/>
      <c r="BK752" s="279"/>
      <c r="BL752" s="279"/>
      <c r="BM752" s="279"/>
      <c r="BN752" s="279"/>
      <c r="BO752" s="280"/>
      <c r="BP752" s="280"/>
      <c r="BQ752" s="280"/>
      <c r="BR752" s="280"/>
      <c r="BS752" s="280"/>
      <c r="BT752" s="280"/>
      <c r="BU752" s="281"/>
      <c r="BV752" s="281"/>
      <c r="BW752" s="281"/>
      <c r="BX752" s="281"/>
      <c r="BY752" s="281"/>
      <c r="BZ752" s="281"/>
      <c r="CA752" s="282"/>
      <c r="CB752" s="282"/>
      <c r="CC752" s="282"/>
      <c r="CD752" s="282"/>
      <c r="CE752" s="282"/>
      <c r="CF752" s="282"/>
      <c r="CG752" s="283"/>
      <c r="CH752" s="283"/>
      <c r="CI752" s="283"/>
      <c r="CJ752" s="283"/>
      <c r="CK752" s="283"/>
      <c r="CL752" s="283"/>
      <c r="CM752" s="284"/>
      <c r="CN752" s="284"/>
      <c r="CO752" s="284"/>
      <c r="CP752" s="284"/>
      <c r="CQ752" s="284"/>
      <c r="CR752" s="284"/>
      <c r="CS752" s="283"/>
      <c r="CT752" s="283"/>
      <c r="CU752" s="283"/>
      <c r="CV752" s="283"/>
      <c r="CW752" s="283"/>
      <c r="CX752" s="283"/>
      <c r="CY752" s="273"/>
      <c r="CZ752" s="285"/>
      <c r="DA752" s="286"/>
      <c r="DB752" s="287"/>
    </row>
    <row r="753" ht="15.75" customHeight="1">
      <c r="A753" s="304"/>
      <c r="B753" s="265"/>
      <c r="C753" s="266"/>
      <c r="D753" s="266"/>
      <c r="E753" s="266"/>
      <c r="F753" s="267"/>
      <c r="G753" s="267"/>
      <c r="H753" s="267"/>
      <c r="I753" s="267"/>
      <c r="J753" s="267"/>
      <c r="K753" s="267"/>
      <c r="L753" s="267"/>
      <c r="M753" s="269"/>
      <c r="N753" s="269"/>
      <c r="O753" s="269"/>
      <c r="P753" s="269"/>
      <c r="Q753" s="269"/>
      <c r="R753" s="269"/>
      <c r="S753" s="271"/>
      <c r="T753" s="271"/>
      <c r="U753" s="271"/>
      <c r="V753" s="271"/>
      <c r="W753" s="271"/>
      <c r="X753" s="271"/>
      <c r="Y753" s="273"/>
      <c r="Z753" s="273"/>
      <c r="AA753" s="273"/>
      <c r="AB753" s="273"/>
      <c r="AC753" s="273"/>
      <c r="AD753" s="273"/>
      <c r="AE753" s="274"/>
      <c r="AF753" s="274"/>
      <c r="AG753" s="274"/>
      <c r="AH753" s="274"/>
      <c r="AI753" s="274"/>
      <c r="AJ753" s="274"/>
      <c r="AK753" s="275"/>
      <c r="AL753" s="275"/>
      <c r="AM753" s="275"/>
      <c r="AN753" s="275"/>
      <c r="AO753" s="275"/>
      <c r="AP753" s="275"/>
      <c r="AQ753" s="276"/>
      <c r="AR753" s="276"/>
      <c r="AS753" s="276"/>
      <c r="AT753" s="276"/>
      <c r="AU753" s="276"/>
      <c r="AV753" s="276"/>
      <c r="AW753" s="277"/>
      <c r="AX753" s="277"/>
      <c r="AY753" s="277"/>
      <c r="AZ753" s="277"/>
      <c r="BA753" s="277"/>
      <c r="BB753" s="277"/>
      <c r="BC753" s="278"/>
      <c r="BD753" s="278"/>
      <c r="BE753" s="278"/>
      <c r="BF753" s="278"/>
      <c r="BG753" s="278"/>
      <c r="BH753" s="278"/>
      <c r="BI753" s="279"/>
      <c r="BJ753" s="279"/>
      <c r="BK753" s="279"/>
      <c r="BL753" s="279"/>
      <c r="BM753" s="279"/>
      <c r="BN753" s="279"/>
      <c r="BO753" s="280"/>
      <c r="BP753" s="280"/>
      <c r="BQ753" s="280"/>
      <c r="BR753" s="280"/>
      <c r="BS753" s="280"/>
      <c r="BT753" s="280"/>
      <c r="BU753" s="281"/>
      <c r="BV753" s="281"/>
      <c r="BW753" s="281"/>
      <c r="BX753" s="281"/>
      <c r="BY753" s="281"/>
      <c r="BZ753" s="281"/>
      <c r="CA753" s="282"/>
      <c r="CB753" s="282"/>
      <c r="CC753" s="282"/>
      <c r="CD753" s="282"/>
      <c r="CE753" s="282"/>
      <c r="CF753" s="282"/>
      <c r="CG753" s="283"/>
      <c r="CH753" s="283"/>
      <c r="CI753" s="283"/>
      <c r="CJ753" s="283"/>
      <c r="CK753" s="283"/>
      <c r="CL753" s="283"/>
      <c r="CM753" s="284"/>
      <c r="CN753" s="284"/>
      <c r="CO753" s="284"/>
      <c r="CP753" s="284"/>
      <c r="CQ753" s="284"/>
      <c r="CR753" s="284"/>
      <c r="CS753" s="283"/>
      <c r="CT753" s="283"/>
      <c r="CU753" s="283"/>
      <c r="CV753" s="283"/>
      <c r="CW753" s="283"/>
      <c r="CX753" s="283"/>
      <c r="CY753" s="273"/>
      <c r="CZ753" s="285"/>
      <c r="DA753" s="286"/>
      <c r="DB753" s="287"/>
    </row>
    <row r="754" ht="15.75" customHeight="1">
      <c r="A754" s="304"/>
      <c r="B754" s="265"/>
      <c r="C754" s="266"/>
      <c r="D754" s="266"/>
      <c r="E754" s="266"/>
      <c r="F754" s="267"/>
      <c r="G754" s="267"/>
      <c r="H754" s="267"/>
      <c r="I754" s="267"/>
      <c r="J754" s="267"/>
      <c r="K754" s="267"/>
      <c r="L754" s="267"/>
      <c r="M754" s="269"/>
      <c r="N754" s="269"/>
      <c r="O754" s="269"/>
      <c r="P754" s="269"/>
      <c r="Q754" s="269"/>
      <c r="R754" s="269"/>
      <c r="S754" s="271"/>
      <c r="T754" s="271"/>
      <c r="U754" s="271"/>
      <c r="V754" s="271"/>
      <c r="W754" s="271"/>
      <c r="X754" s="271"/>
      <c r="Y754" s="273"/>
      <c r="Z754" s="273"/>
      <c r="AA754" s="273"/>
      <c r="AB754" s="273"/>
      <c r="AC754" s="273"/>
      <c r="AD754" s="273"/>
      <c r="AE754" s="274"/>
      <c r="AF754" s="274"/>
      <c r="AG754" s="274"/>
      <c r="AH754" s="274"/>
      <c r="AI754" s="274"/>
      <c r="AJ754" s="274"/>
      <c r="AK754" s="275"/>
      <c r="AL754" s="275"/>
      <c r="AM754" s="275"/>
      <c r="AN754" s="275"/>
      <c r="AO754" s="275"/>
      <c r="AP754" s="275"/>
      <c r="AQ754" s="276"/>
      <c r="AR754" s="276"/>
      <c r="AS754" s="276"/>
      <c r="AT754" s="276"/>
      <c r="AU754" s="276"/>
      <c r="AV754" s="276"/>
      <c r="AW754" s="277"/>
      <c r="AX754" s="277"/>
      <c r="AY754" s="277"/>
      <c r="AZ754" s="277"/>
      <c r="BA754" s="277"/>
      <c r="BB754" s="277"/>
      <c r="BC754" s="278"/>
      <c r="BD754" s="278"/>
      <c r="BE754" s="278"/>
      <c r="BF754" s="278"/>
      <c r="BG754" s="278"/>
      <c r="BH754" s="278"/>
      <c r="BI754" s="279"/>
      <c r="BJ754" s="279"/>
      <c r="BK754" s="279"/>
      <c r="BL754" s="279"/>
      <c r="BM754" s="279"/>
      <c r="BN754" s="279"/>
      <c r="BO754" s="280"/>
      <c r="BP754" s="280"/>
      <c r="BQ754" s="280"/>
      <c r="BR754" s="280"/>
      <c r="BS754" s="280"/>
      <c r="BT754" s="280"/>
      <c r="BU754" s="281"/>
      <c r="BV754" s="281"/>
      <c r="BW754" s="281"/>
      <c r="BX754" s="281"/>
      <c r="BY754" s="281"/>
      <c r="BZ754" s="281"/>
      <c r="CA754" s="282"/>
      <c r="CB754" s="282"/>
      <c r="CC754" s="282"/>
      <c r="CD754" s="282"/>
      <c r="CE754" s="282"/>
      <c r="CF754" s="282"/>
      <c r="CG754" s="283"/>
      <c r="CH754" s="283"/>
      <c r="CI754" s="283"/>
      <c r="CJ754" s="283"/>
      <c r="CK754" s="283"/>
      <c r="CL754" s="283"/>
      <c r="CM754" s="284"/>
      <c r="CN754" s="284"/>
      <c r="CO754" s="284"/>
      <c r="CP754" s="284"/>
      <c r="CQ754" s="284"/>
      <c r="CR754" s="284"/>
      <c r="CS754" s="283"/>
      <c r="CT754" s="283"/>
      <c r="CU754" s="283"/>
      <c r="CV754" s="283"/>
      <c r="CW754" s="283"/>
      <c r="CX754" s="283"/>
      <c r="CY754" s="273"/>
      <c r="CZ754" s="285"/>
      <c r="DA754" s="286"/>
      <c r="DB754" s="287"/>
    </row>
    <row r="755" ht="15.75" customHeight="1">
      <c r="A755" s="304"/>
      <c r="B755" s="265"/>
      <c r="C755" s="266"/>
      <c r="D755" s="266"/>
      <c r="E755" s="266"/>
      <c r="F755" s="267"/>
      <c r="G755" s="267"/>
      <c r="H755" s="267"/>
      <c r="I755" s="267"/>
      <c r="J755" s="267"/>
      <c r="K755" s="267"/>
      <c r="L755" s="267"/>
      <c r="M755" s="269"/>
      <c r="N755" s="269"/>
      <c r="O755" s="269"/>
      <c r="P755" s="269"/>
      <c r="Q755" s="269"/>
      <c r="R755" s="269"/>
      <c r="S755" s="271"/>
      <c r="T755" s="271"/>
      <c r="U755" s="271"/>
      <c r="V755" s="271"/>
      <c r="W755" s="271"/>
      <c r="X755" s="271"/>
      <c r="Y755" s="273"/>
      <c r="Z755" s="273"/>
      <c r="AA755" s="273"/>
      <c r="AB755" s="273"/>
      <c r="AC755" s="273"/>
      <c r="AD755" s="273"/>
      <c r="AE755" s="274"/>
      <c r="AF755" s="274"/>
      <c r="AG755" s="274"/>
      <c r="AH755" s="274"/>
      <c r="AI755" s="274"/>
      <c r="AJ755" s="274"/>
      <c r="AK755" s="275"/>
      <c r="AL755" s="275"/>
      <c r="AM755" s="275"/>
      <c r="AN755" s="275"/>
      <c r="AO755" s="275"/>
      <c r="AP755" s="275"/>
      <c r="AQ755" s="276"/>
      <c r="AR755" s="276"/>
      <c r="AS755" s="276"/>
      <c r="AT755" s="276"/>
      <c r="AU755" s="276"/>
      <c r="AV755" s="276"/>
      <c r="AW755" s="277"/>
      <c r="AX755" s="277"/>
      <c r="AY755" s="277"/>
      <c r="AZ755" s="277"/>
      <c r="BA755" s="277"/>
      <c r="BB755" s="277"/>
      <c r="BC755" s="278"/>
      <c r="BD755" s="278"/>
      <c r="BE755" s="278"/>
      <c r="BF755" s="278"/>
      <c r="BG755" s="278"/>
      <c r="BH755" s="278"/>
      <c r="BI755" s="279"/>
      <c r="BJ755" s="279"/>
      <c r="BK755" s="279"/>
      <c r="BL755" s="279"/>
      <c r="BM755" s="279"/>
      <c r="BN755" s="279"/>
      <c r="BO755" s="280"/>
      <c r="BP755" s="280"/>
      <c r="BQ755" s="280"/>
      <c r="BR755" s="280"/>
      <c r="BS755" s="280"/>
      <c r="BT755" s="280"/>
      <c r="BU755" s="281"/>
      <c r="BV755" s="281"/>
      <c r="BW755" s="281"/>
      <c r="BX755" s="281"/>
      <c r="BY755" s="281"/>
      <c r="BZ755" s="281"/>
      <c r="CA755" s="282"/>
      <c r="CB755" s="282"/>
      <c r="CC755" s="282"/>
      <c r="CD755" s="282"/>
      <c r="CE755" s="282"/>
      <c r="CF755" s="282"/>
      <c r="CG755" s="283"/>
      <c r="CH755" s="283"/>
      <c r="CI755" s="283"/>
      <c r="CJ755" s="283"/>
      <c r="CK755" s="283"/>
      <c r="CL755" s="283"/>
      <c r="CM755" s="284"/>
      <c r="CN755" s="284"/>
      <c r="CO755" s="284"/>
      <c r="CP755" s="284"/>
      <c r="CQ755" s="284"/>
      <c r="CR755" s="284"/>
      <c r="CS755" s="283"/>
      <c r="CT755" s="283"/>
      <c r="CU755" s="283"/>
      <c r="CV755" s="283"/>
      <c r="CW755" s="283"/>
      <c r="CX755" s="283"/>
      <c r="CY755" s="273"/>
      <c r="CZ755" s="285"/>
      <c r="DA755" s="286"/>
      <c r="DB755" s="287"/>
    </row>
    <row r="756" ht="15.75" customHeight="1">
      <c r="A756" s="304"/>
      <c r="B756" s="265"/>
      <c r="C756" s="266"/>
      <c r="D756" s="266"/>
      <c r="E756" s="266"/>
      <c r="F756" s="267"/>
      <c r="G756" s="267"/>
      <c r="H756" s="267"/>
      <c r="I756" s="267"/>
      <c r="J756" s="267"/>
      <c r="K756" s="267"/>
      <c r="L756" s="267"/>
      <c r="M756" s="269"/>
      <c r="N756" s="269"/>
      <c r="O756" s="269"/>
      <c r="P756" s="269"/>
      <c r="Q756" s="269"/>
      <c r="R756" s="269"/>
      <c r="S756" s="271"/>
      <c r="T756" s="271"/>
      <c r="U756" s="271"/>
      <c r="V756" s="271"/>
      <c r="W756" s="271"/>
      <c r="X756" s="271"/>
      <c r="Y756" s="273"/>
      <c r="Z756" s="273"/>
      <c r="AA756" s="273"/>
      <c r="AB756" s="273"/>
      <c r="AC756" s="273"/>
      <c r="AD756" s="273"/>
      <c r="AE756" s="274"/>
      <c r="AF756" s="274"/>
      <c r="AG756" s="274"/>
      <c r="AH756" s="274"/>
      <c r="AI756" s="274"/>
      <c r="AJ756" s="274"/>
      <c r="AK756" s="275"/>
      <c r="AL756" s="275"/>
      <c r="AM756" s="275"/>
      <c r="AN756" s="275"/>
      <c r="AO756" s="275"/>
      <c r="AP756" s="275"/>
      <c r="AQ756" s="276"/>
      <c r="AR756" s="276"/>
      <c r="AS756" s="276"/>
      <c r="AT756" s="276"/>
      <c r="AU756" s="276"/>
      <c r="AV756" s="276"/>
      <c r="AW756" s="277"/>
      <c r="AX756" s="277"/>
      <c r="AY756" s="277"/>
      <c r="AZ756" s="277"/>
      <c r="BA756" s="277"/>
      <c r="BB756" s="277"/>
      <c r="BC756" s="278"/>
      <c r="BD756" s="278"/>
      <c r="BE756" s="278"/>
      <c r="BF756" s="278"/>
      <c r="BG756" s="278"/>
      <c r="BH756" s="278"/>
      <c r="BI756" s="279"/>
      <c r="BJ756" s="279"/>
      <c r="BK756" s="279"/>
      <c r="BL756" s="279"/>
      <c r="BM756" s="279"/>
      <c r="BN756" s="279"/>
      <c r="BO756" s="280"/>
      <c r="BP756" s="280"/>
      <c r="BQ756" s="280"/>
      <c r="BR756" s="280"/>
      <c r="BS756" s="280"/>
      <c r="BT756" s="280"/>
      <c r="BU756" s="281"/>
      <c r="BV756" s="281"/>
      <c r="BW756" s="281"/>
      <c r="BX756" s="281"/>
      <c r="BY756" s="281"/>
      <c r="BZ756" s="281"/>
      <c r="CA756" s="282"/>
      <c r="CB756" s="282"/>
      <c r="CC756" s="282"/>
      <c r="CD756" s="282"/>
      <c r="CE756" s="282"/>
      <c r="CF756" s="282"/>
      <c r="CG756" s="283"/>
      <c r="CH756" s="283"/>
      <c r="CI756" s="283"/>
      <c r="CJ756" s="283"/>
      <c r="CK756" s="283"/>
      <c r="CL756" s="283"/>
      <c r="CM756" s="284"/>
      <c r="CN756" s="284"/>
      <c r="CO756" s="284"/>
      <c r="CP756" s="284"/>
      <c r="CQ756" s="284"/>
      <c r="CR756" s="284"/>
      <c r="CS756" s="283"/>
      <c r="CT756" s="283"/>
      <c r="CU756" s="283"/>
      <c r="CV756" s="283"/>
      <c r="CW756" s="283"/>
      <c r="CX756" s="283"/>
      <c r="CY756" s="273"/>
      <c r="CZ756" s="285"/>
      <c r="DA756" s="286"/>
      <c r="DB756" s="287"/>
    </row>
    <row r="757" ht="15.75" customHeight="1">
      <c r="A757" s="304"/>
      <c r="B757" s="265"/>
      <c r="C757" s="266"/>
      <c r="D757" s="266"/>
      <c r="E757" s="266"/>
      <c r="F757" s="267"/>
      <c r="G757" s="267"/>
      <c r="H757" s="267"/>
      <c r="I757" s="267"/>
      <c r="J757" s="267"/>
      <c r="K757" s="267"/>
      <c r="L757" s="267"/>
      <c r="M757" s="269"/>
      <c r="N757" s="269"/>
      <c r="O757" s="269"/>
      <c r="P757" s="269"/>
      <c r="Q757" s="269"/>
      <c r="R757" s="269"/>
      <c r="S757" s="271"/>
      <c r="T757" s="271"/>
      <c r="U757" s="271"/>
      <c r="V757" s="271"/>
      <c r="W757" s="271"/>
      <c r="X757" s="271"/>
      <c r="Y757" s="273"/>
      <c r="Z757" s="273"/>
      <c r="AA757" s="273"/>
      <c r="AB757" s="273"/>
      <c r="AC757" s="273"/>
      <c r="AD757" s="273"/>
      <c r="AE757" s="274"/>
      <c r="AF757" s="274"/>
      <c r="AG757" s="274"/>
      <c r="AH757" s="274"/>
      <c r="AI757" s="274"/>
      <c r="AJ757" s="274"/>
      <c r="AK757" s="275"/>
      <c r="AL757" s="275"/>
      <c r="AM757" s="275"/>
      <c r="AN757" s="275"/>
      <c r="AO757" s="275"/>
      <c r="AP757" s="275"/>
      <c r="AQ757" s="276"/>
      <c r="AR757" s="276"/>
      <c r="AS757" s="276"/>
      <c r="AT757" s="276"/>
      <c r="AU757" s="276"/>
      <c r="AV757" s="276"/>
      <c r="AW757" s="277"/>
      <c r="AX757" s="277"/>
      <c r="AY757" s="277"/>
      <c r="AZ757" s="277"/>
      <c r="BA757" s="277"/>
      <c r="BB757" s="277"/>
      <c r="BC757" s="278"/>
      <c r="BD757" s="278"/>
      <c r="BE757" s="278"/>
      <c r="BF757" s="278"/>
      <c r="BG757" s="278"/>
      <c r="BH757" s="278"/>
      <c r="BI757" s="279"/>
      <c r="BJ757" s="279"/>
      <c r="BK757" s="279"/>
      <c r="BL757" s="279"/>
      <c r="BM757" s="279"/>
      <c r="BN757" s="279"/>
      <c r="BO757" s="280"/>
      <c r="BP757" s="280"/>
      <c r="BQ757" s="280"/>
      <c r="BR757" s="280"/>
      <c r="BS757" s="280"/>
      <c r="BT757" s="280"/>
      <c r="BU757" s="281"/>
      <c r="BV757" s="281"/>
      <c r="BW757" s="281"/>
      <c r="BX757" s="281"/>
      <c r="BY757" s="281"/>
      <c r="BZ757" s="281"/>
      <c r="CA757" s="282"/>
      <c r="CB757" s="282"/>
      <c r="CC757" s="282"/>
      <c r="CD757" s="282"/>
      <c r="CE757" s="282"/>
      <c r="CF757" s="282"/>
      <c r="CG757" s="283"/>
      <c r="CH757" s="283"/>
      <c r="CI757" s="283"/>
      <c r="CJ757" s="283"/>
      <c r="CK757" s="283"/>
      <c r="CL757" s="283"/>
      <c r="CM757" s="284"/>
      <c r="CN757" s="284"/>
      <c r="CO757" s="284"/>
      <c r="CP757" s="284"/>
      <c r="CQ757" s="284"/>
      <c r="CR757" s="284"/>
      <c r="CS757" s="283"/>
      <c r="CT757" s="283"/>
      <c r="CU757" s="283"/>
      <c r="CV757" s="283"/>
      <c r="CW757" s="283"/>
      <c r="CX757" s="283"/>
      <c r="CY757" s="273"/>
      <c r="CZ757" s="285"/>
      <c r="DA757" s="286"/>
      <c r="DB757" s="287"/>
    </row>
    <row r="758" ht="15.75" customHeight="1">
      <c r="A758" s="304"/>
      <c r="B758" s="265"/>
      <c r="C758" s="266"/>
      <c r="D758" s="266"/>
      <c r="E758" s="266"/>
      <c r="F758" s="267"/>
      <c r="G758" s="267"/>
      <c r="H758" s="267"/>
      <c r="I758" s="267"/>
      <c r="J758" s="267"/>
      <c r="K758" s="267"/>
      <c r="L758" s="267"/>
      <c r="M758" s="269"/>
      <c r="N758" s="269"/>
      <c r="O758" s="269"/>
      <c r="P758" s="269"/>
      <c r="Q758" s="269"/>
      <c r="R758" s="269"/>
      <c r="S758" s="271"/>
      <c r="T758" s="271"/>
      <c r="U758" s="271"/>
      <c r="V758" s="271"/>
      <c r="W758" s="271"/>
      <c r="X758" s="271"/>
      <c r="Y758" s="273"/>
      <c r="Z758" s="273"/>
      <c r="AA758" s="273"/>
      <c r="AB758" s="273"/>
      <c r="AC758" s="273"/>
      <c r="AD758" s="273"/>
      <c r="AE758" s="274"/>
      <c r="AF758" s="274"/>
      <c r="AG758" s="274"/>
      <c r="AH758" s="274"/>
      <c r="AI758" s="274"/>
      <c r="AJ758" s="274"/>
      <c r="AK758" s="275"/>
      <c r="AL758" s="275"/>
      <c r="AM758" s="275"/>
      <c r="AN758" s="275"/>
      <c r="AO758" s="275"/>
      <c r="AP758" s="275"/>
      <c r="AQ758" s="276"/>
      <c r="AR758" s="276"/>
      <c r="AS758" s="276"/>
      <c r="AT758" s="276"/>
      <c r="AU758" s="276"/>
      <c r="AV758" s="276"/>
      <c r="AW758" s="277"/>
      <c r="AX758" s="277"/>
      <c r="AY758" s="277"/>
      <c r="AZ758" s="277"/>
      <c r="BA758" s="277"/>
      <c r="BB758" s="277"/>
      <c r="BC758" s="278"/>
      <c r="BD758" s="278"/>
      <c r="BE758" s="278"/>
      <c r="BF758" s="278"/>
      <c r="BG758" s="278"/>
      <c r="BH758" s="278"/>
      <c r="BI758" s="279"/>
      <c r="BJ758" s="279"/>
      <c r="BK758" s="279"/>
      <c r="BL758" s="279"/>
      <c r="BM758" s="279"/>
      <c r="BN758" s="279"/>
      <c r="BO758" s="280"/>
      <c r="BP758" s="280"/>
      <c r="BQ758" s="280"/>
      <c r="BR758" s="280"/>
      <c r="BS758" s="280"/>
      <c r="BT758" s="280"/>
      <c r="BU758" s="281"/>
      <c r="BV758" s="281"/>
      <c r="BW758" s="281"/>
      <c r="BX758" s="281"/>
      <c r="BY758" s="281"/>
      <c r="BZ758" s="281"/>
      <c r="CA758" s="282"/>
      <c r="CB758" s="282"/>
      <c r="CC758" s="282"/>
      <c r="CD758" s="282"/>
      <c r="CE758" s="282"/>
      <c r="CF758" s="282"/>
      <c r="CG758" s="283"/>
      <c r="CH758" s="283"/>
      <c r="CI758" s="283"/>
      <c r="CJ758" s="283"/>
      <c r="CK758" s="283"/>
      <c r="CL758" s="283"/>
      <c r="CM758" s="284"/>
      <c r="CN758" s="284"/>
      <c r="CO758" s="284"/>
      <c r="CP758" s="284"/>
      <c r="CQ758" s="284"/>
      <c r="CR758" s="284"/>
      <c r="CS758" s="283"/>
      <c r="CT758" s="283"/>
      <c r="CU758" s="283"/>
      <c r="CV758" s="283"/>
      <c r="CW758" s="283"/>
      <c r="CX758" s="283"/>
      <c r="CY758" s="273"/>
      <c r="CZ758" s="285"/>
      <c r="DA758" s="286"/>
      <c r="DB758" s="287"/>
    </row>
    <row r="759" ht="15.75" customHeight="1">
      <c r="A759" s="304"/>
      <c r="B759" s="265"/>
      <c r="C759" s="266"/>
      <c r="D759" s="266"/>
      <c r="E759" s="266"/>
      <c r="F759" s="267"/>
      <c r="G759" s="267"/>
      <c r="H759" s="267"/>
      <c r="I759" s="267"/>
      <c r="J759" s="267"/>
      <c r="K759" s="267"/>
      <c r="L759" s="267"/>
      <c r="M759" s="269"/>
      <c r="N759" s="269"/>
      <c r="O759" s="269"/>
      <c r="P759" s="269"/>
      <c r="Q759" s="269"/>
      <c r="R759" s="269"/>
      <c r="S759" s="271"/>
      <c r="T759" s="271"/>
      <c r="U759" s="271"/>
      <c r="V759" s="271"/>
      <c r="W759" s="271"/>
      <c r="X759" s="271"/>
      <c r="Y759" s="273"/>
      <c r="Z759" s="273"/>
      <c r="AA759" s="273"/>
      <c r="AB759" s="273"/>
      <c r="AC759" s="273"/>
      <c r="AD759" s="273"/>
      <c r="AE759" s="274"/>
      <c r="AF759" s="274"/>
      <c r="AG759" s="274"/>
      <c r="AH759" s="274"/>
      <c r="AI759" s="274"/>
      <c r="AJ759" s="274"/>
      <c r="AK759" s="275"/>
      <c r="AL759" s="275"/>
      <c r="AM759" s="275"/>
      <c r="AN759" s="275"/>
      <c r="AO759" s="275"/>
      <c r="AP759" s="275"/>
      <c r="AQ759" s="276"/>
      <c r="AR759" s="276"/>
      <c r="AS759" s="276"/>
      <c r="AT759" s="276"/>
      <c r="AU759" s="276"/>
      <c r="AV759" s="276"/>
      <c r="AW759" s="277"/>
      <c r="AX759" s="277"/>
      <c r="AY759" s="277"/>
      <c r="AZ759" s="277"/>
      <c r="BA759" s="277"/>
      <c r="BB759" s="277"/>
      <c r="BC759" s="278"/>
      <c r="BD759" s="278"/>
      <c r="BE759" s="278"/>
      <c r="BF759" s="278"/>
      <c r="BG759" s="278"/>
      <c r="BH759" s="278"/>
      <c r="BI759" s="279"/>
      <c r="BJ759" s="279"/>
      <c r="BK759" s="279"/>
      <c r="BL759" s="279"/>
      <c r="BM759" s="279"/>
      <c r="BN759" s="279"/>
      <c r="BO759" s="280"/>
      <c r="BP759" s="280"/>
      <c r="BQ759" s="280"/>
      <c r="BR759" s="280"/>
      <c r="BS759" s="280"/>
      <c r="BT759" s="280"/>
      <c r="BU759" s="281"/>
      <c r="BV759" s="281"/>
      <c r="BW759" s="281"/>
      <c r="BX759" s="281"/>
      <c r="BY759" s="281"/>
      <c r="BZ759" s="281"/>
      <c r="CA759" s="282"/>
      <c r="CB759" s="282"/>
      <c r="CC759" s="282"/>
      <c r="CD759" s="282"/>
      <c r="CE759" s="282"/>
      <c r="CF759" s="282"/>
      <c r="CG759" s="283"/>
      <c r="CH759" s="283"/>
      <c r="CI759" s="283"/>
      <c r="CJ759" s="283"/>
      <c r="CK759" s="283"/>
      <c r="CL759" s="283"/>
      <c r="CM759" s="284"/>
      <c r="CN759" s="284"/>
      <c r="CO759" s="284"/>
      <c r="CP759" s="284"/>
      <c r="CQ759" s="284"/>
      <c r="CR759" s="284"/>
      <c r="CS759" s="283"/>
      <c r="CT759" s="283"/>
      <c r="CU759" s="283"/>
      <c r="CV759" s="283"/>
      <c r="CW759" s="283"/>
      <c r="CX759" s="283"/>
      <c r="CY759" s="273"/>
      <c r="CZ759" s="285"/>
      <c r="DA759" s="286"/>
      <c r="DB759" s="287"/>
    </row>
    <row r="760" ht="15.75" customHeight="1">
      <c r="A760" s="304"/>
      <c r="B760" s="265"/>
      <c r="C760" s="266"/>
      <c r="D760" s="266"/>
      <c r="E760" s="266"/>
      <c r="F760" s="267"/>
      <c r="G760" s="267"/>
      <c r="H760" s="267"/>
      <c r="I760" s="267"/>
      <c r="J760" s="267"/>
      <c r="K760" s="267"/>
      <c r="L760" s="267"/>
      <c r="M760" s="269"/>
      <c r="N760" s="269"/>
      <c r="O760" s="269"/>
      <c r="P760" s="269"/>
      <c r="Q760" s="269"/>
      <c r="R760" s="269"/>
      <c r="S760" s="271"/>
      <c r="T760" s="271"/>
      <c r="U760" s="271"/>
      <c r="V760" s="271"/>
      <c r="W760" s="271"/>
      <c r="X760" s="271"/>
      <c r="Y760" s="273"/>
      <c r="Z760" s="273"/>
      <c r="AA760" s="273"/>
      <c r="AB760" s="273"/>
      <c r="AC760" s="273"/>
      <c r="AD760" s="273"/>
      <c r="AE760" s="274"/>
      <c r="AF760" s="274"/>
      <c r="AG760" s="274"/>
      <c r="AH760" s="274"/>
      <c r="AI760" s="274"/>
      <c r="AJ760" s="274"/>
      <c r="AK760" s="275"/>
      <c r="AL760" s="275"/>
      <c r="AM760" s="275"/>
      <c r="AN760" s="275"/>
      <c r="AO760" s="275"/>
      <c r="AP760" s="275"/>
      <c r="AQ760" s="276"/>
      <c r="AR760" s="276"/>
      <c r="AS760" s="276"/>
      <c r="AT760" s="276"/>
      <c r="AU760" s="276"/>
      <c r="AV760" s="276"/>
      <c r="AW760" s="277"/>
      <c r="AX760" s="277"/>
      <c r="AY760" s="277"/>
      <c r="AZ760" s="277"/>
      <c r="BA760" s="277"/>
      <c r="BB760" s="277"/>
      <c r="BC760" s="278"/>
      <c r="BD760" s="278"/>
      <c r="BE760" s="278"/>
      <c r="BF760" s="278"/>
      <c r="BG760" s="278"/>
      <c r="BH760" s="278"/>
      <c r="BI760" s="279"/>
      <c r="BJ760" s="279"/>
      <c r="BK760" s="279"/>
      <c r="BL760" s="279"/>
      <c r="BM760" s="279"/>
      <c r="BN760" s="279"/>
      <c r="BO760" s="280"/>
      <c r="BP760" s="280"/>
      <c r="BQ760" s="280"/>
      <c r="BR760" s="280"/>
      <c r="BS760" s="280"/>
      <c r="BT760" s="280"/>
      <c r="BU760" s="281"/>
      <c r="BV760" s="281"/>
      <c r="BW760" s="281"/>
      <c r="BX760" s="281"/>
      <c r="BY760" s="281"/>
      <c r="BZ760" s="281"/>
      <c r="CA760" s="282"/>
      <c r="CB760" s="282"/>
      <c r="CC760" s="282"/>
      <c r="CD760" s="282"/>
      <c r="CE760" s="282"/>
      <c r="CF760" s="282"/>
      <c r="CG760" s="283"/>
      <c r="CH760" s="283"/>
      <c r="CI760" s="283"/>
      <c r="CJ760" s="283"/>
      <c r="CK760" s="283"/>
      <c r="CL760" s="283"/>
      <c r="CM760" s="284"/>
      <c r="CN760" s="284"/>
      <c r="CO760" s="284"/>
      <c r="CP760" s="284"/>
      <c r="CQ760" s="284"/>
      <c r="CR760" s="284"/>
      <c r="CS760" s="283"/>
      <c r="CT760" s="283"/>
      <c r="CU760" s="283"/>
      <c r="CV760" s="283"/>
      <c r="CW760" s="283"/>
      <c r="CX760" s="283"/>
      <c r="CY760" s="273"/>
      <c r="CZ760" s="285"/>
      <c r="DA760" s="286"/>
      <c r="DB760" s="287"/>
    </row>
    <row r="761" ht="15.75" customHeight="1">
      <c r="A761" s="304"/>
      <c r="B761" s="265"/>
      <c r="C761" s="266"/>
      <c r="D761" s="266"/>
      <c r="E761" s="266"/>
      <c r="F761" s="267"/>
      <c r="G761" s="267"/>
      <c r="H761" s="267"/>
      <c r="I761" s="267"/>
      <c r="J761" s="267"/>
      <c r="K761" s="267"/>
      <c r="L761" s="267"/>
      <c r="M761" s="269"/>
      <c r="N761" s="269"/>
      <c r="O761" s="269"/>
      <c r="P761" s="269"/>
      <c r="Q761" s="269"/>
      <c r="R761" s="269"/>
      <c r="S761" s="271"/>
      <c r="T761" s="271"/>
      <c r="U761" s="271"/>
      <c r="V761" s="271"/>
      <c r="W761" s="271"/>
      <c r="X761" s="271"/>
      <c r="Y761" s="273"/>
      <c r="Z761" s="273"/>
      <c r="AA761" s="273"/>
      <c r="AB761" s="273"/>
      <c r="AC761" s="273"/>
      <c r="AD761" s="273"/>
      <c r="AE761" s="274"/>
      <c r="AF761" s="274"/>
      <c r="AG761" s="274"/>
      <c r="AH761" s="274"/>
      <c r="AI761" s="274"/>
      <c r="AJ761" s="274"/>
      <c r="AK761" s="275"/>
      <c r="AL761" s="275"/>
      <c r="AM761" s="275"/>
      <c r="AN761" s="275"/>
      <c r="AO761" s="275"/>
      <c r="AP761" s="275"/>
      <c r="AQ761" s="276"/>
      <c r="AR761" s="276"/>
      <c r="AS761" s="276"/>
      <c r="AT761" s="276"/>
      <c r="AU761" s="276"/>
      <c r="AV761" s="276"/>
      <c r="AW761" s="277"/>
      <c r="AX761" s="277"/>
      <c r="AY761" s="277"/>
      <c r="AZ761" s="277"/>
      <c r="BA761" s="277"/>
      <c r="BB761" s="277"/>
      <c r="BC761" s="278"/>
      <c r="BD761" s="278"/>
      <c r="BE761" s="278"/>
      <c r="BF761" s="278"/>
      <c r="BG761" s="278"/>
      <c r="BH761" s="278"/>
      <c r="BI761" s="279"/>
      <c r="BJ761" s="279"/>
      <c r="BK761" s="279"/>
      <c r="BL761" s="279"/>
      <c r="BM761" s="279"/>
      <c r="BN761" s="279"/>
      <c r="BO761" s="280"/>
      <c r="BP761" s="280"/>
      <c r="BQ761" s="280"/>
      <c r="BR761" s="280"/>
      <c r="BS761" s="280"/>
      <c r="BT761" s="280"/>
      <c r="BU761" s="281"/>
      <c r="BV761" s="281"/>
      <c r="BW761" s="281"/>
      <c r="BX761" s="281"/>
      <c r="BY761" s="281"/>
      <c r="BZ761" s="281"/>
      <c r="CA761" s="282"/>
      <c r="CB761" s="282"/>
      <c r="CC761" s="282"/>
      <c r="CD761" s="282"/>
      <c r="CE761" s="282"/>
      <c r="CF761" s="282"/>
      <c r="CG761" s="283"/>
      <c r="CH761" s="283"/>
      <c r="CI761" s="283"/>
      <c r="CJ761" s="283"/>
      <c r="CK761" s="283"/>
      <c r="CL761" s="283"/>
      <c r="CM761" s="284"/>
      <c r="CN761" s="284"/>
      <c r="CO761" s="284"/>
      <c r="CP761" s="284"/>
      <c r="CQ761" s="284"/>
      <c r="CR761" s="284"/>
      <c r="CS761" s="283"/>
      <c r="CT761" s="283"/>
      <c r="CU761" s="283"/>
      <c r="CV761" s="283"/>
      <c r="CW761" s="283"/>
      <c r="CX761" s="283"/>
      <c r="CY761" s="273"/>
      <c r="CZ761" s="285"/>
      <c r="DA761" s="286"/>
      <c r="DB761" s="287"/>
    </row>
    <row r="762" ht="15.75" customHeight="1">
      <c r="A762" s="304"/>
      <c r="B762" s="265"/>
      <c r="C762" s="266"/>
      <c r="D762" s="266"/>
      <c r="E762" s="266"/>
      <c r="F762" s="267"/>
      <c r="G762" s="267"/>
      <c r="H762" s="267"/>
      <c r="I762" s="267"/>
      <c r="J762" s="267"/>
      <c r="K762" s="267"/>
      <c r="L762" s="267"/>
      <c r="M762" s="269"/>
      <c r="N762" s="269"/>
      <c r="O762" s="269"/>
      <c r="P762" s="269"/>
      <c r="Q762" s="269"/>
      <c r="R762" s="269"/>
      <c r="S762" s="271"/>
      <c r="T762" s="271"/>
      <c r="U762" s="271"/>
      <c r="V762" s="271"/>
      <c r="W762" s="271"/>
      <c r="X762" s="271"/>
      <c r="Y762" s="273"/>
      <c r="Z762" s="273"/>
      <c r="AA762" s="273"/>
      <c r="AB762" s="273"/>
      <c r="AC762" s="273"/>
      <c r="AD762" s="273"/>
      <c r="AE762" s="274"/>
      <c r="AF762" s="274"/>
      <c r="AG762" s="274"/>
      <c r="AH762" s="274"/>
      <c r="AI762" s="274"/>
      <c r="AJ762" s="274"/>
      <c r="AK762" s="275"/>
      <c r="AL762" s="275"/>
      <c r="AM762" s="275"/>
      <c r="AN762" s="275"/>
      <c r="AO762" s="275"/>
      <c r="AP762" s="275"/>
      <c r="AQ762" s="276"/>
      <c r="AR762" s="276"/>
      <c r="AS762" s="276"/>
      <c r="AT762" s="276"/>
      <c r="AU762" s="276"/>
      <c r="AV762" s="276"/>
      <c r="AW762" s="277"/>
      <c r="AX762" s="277"/>
      <c r="AY762" s="277"/>
      <c r="AZ762" s="277"/>
      <c r="BA762" s="277"/>
      <c r="BB762" s="277"/>
      <c r="BC762" s="278"/>
      <c r="BD762" s="278"/>
      <c r="BE762" s="278"/>
      <c r="BF762" s="278"/>
      <c r="BG762" s="278"/>
      <c r="BH762" s="278"/>
      <c r="BI762" s="279"/>
      <c r="BJ762" s="279"/>
      <c r="BK762" s="279"/>
      <c r="BL762" s="279"/>
      <c r="BM762" s="279"/>
      <c r="BN762" s="279"/>
      <c r="BO762" s="280"/>
      <c r="BP762" s="280"/>
      <c r="BQ762" s="280"/>
      <c r="BR762" s="280"/>
      <c r="BS762" s="280"/>
      <c r="BT762" s="280"/>
      <c r="BU762" s="281"/>
      <c r="BV762" s="281"/>
      <c r="BW762" s="281"/>
      <c r="BX762" s="281"/>
      <c r="BY762" s="281"/>
      <c r="BZ762" s="281"/>
      <c r="CA762" s="282"/>
      <c r="CB762" s="282"/>
      <c r="CC762" s="282"/>
      <c r="CD762" s="282"/>
      <c r="CE762" s="282"/>
      <c r="CF762" s="282"/>
      <c r="CG762" s="283"/>
      <c r="CH762" s="283"/>
      <c r="CI762" s="283"/>
      <c r="CJ762" s="283"/>
      <c r="CK762" s="283"/>
      <c r="CL762" s="283"/>
      <c r="CM762" s="284"/>
      <c r="CN762" s="284"/>
      <c r="CO762" s="284"/>
      <c r="CP762" s="284"/>
      <c r="CQ762" s="284"/>
      <c r="CR762" s="284"/>
      <c r="CS762" s="283"/>
      <c r="CT762" s="283"/>
      <c r="CU762" s="283"/>
      <c r="CV762" s="283"/>
      <c r="CW762" s="283"/>
      <c r="CX762" s="283"/>
      <c r="CY762" s="273"/>
      <c r="CZ762" s="285"/>
      <c r="DA762" s="286"/>
      <c r="DB762" s="287"/>
    </row>
    <row r="763" ht="15.75" customHeight="1">
      <c r="A763" s="304"/>
      <c r="B763" s="265"/>
      <c r="C763" s="266"/>
      <c r="D763" s="266"/>
      <c r="E763" s="266"/>
      <c r="F763" s="267"/>
      <c r="G763" s="267"/>
      <c r="H763" s="267"/>
      <c r="I763" s="267"/>
      <c r="J763" s="267"/>
      <c r="K763" s="267"/>
      <c r="L763" s="267"/>
      <c r="M763" s="269"/>
      <c r="N763" s="269"/>
      <c r="O763" s="269"/>
      <c r="P763" s="269"/>
      <c r="Q763" s="269"/>
      <c r="R763" s="269"/>
      <c r="S763" s="271"/>
      <c r="T763" s="271"/>
      <c r="U763" s="271"/>
      <c r="V763" s="271"/>
      <c r="W763" s="271"/>
      <c r="X763" s="271"/>
      <c r="Y763" s="273"/>
      <c r="Z763" s="273"/>
      <c r="AA763" s="273"/>
      <c r="AB763" s="273"/>
      <c r="AC763" s="273"/>
      <c r="AD763" s="273"/>
      <c r="AE763" s="274"/>
      <c r="AF763" s="274"/>
      <c r="AG763" s="274"/>
      <c r="AH763" s="274"/>
      <c r="AI763" s="274"/>
      <c r="AJ763" s="274"/>
      <c r="AK763" s="275"/>
      <c r="AL763" s="275"/>
      <c r="AM763" s="275"/>
      <c r="AN763" s="275"/>
      <c r="AO763" s="275"/>
      <c r="AP763" s="275"/>
      <c r="AQ763" s="276"/>
      <c r="AR763" s="276"/>
      <c r="AS763" s="276"/>
      <c r="AT763" s="276"/>
      <c r="AU763" s="276"/>
      <c r="AV763" s="276"/>
      <c r="AW763" s="277"/>
      <c r="AX763" s="277"/>
      <c r="AY763" s="277"/>
      <c r="AZ763" s="277"/>
      <c r="BA763" s="277"/>
      <c r="BB763" s="277"/>
      <c r="BC763" s="278"/>
      <c r="BD763" s="278"/>
      <c r="BE763" s="278"/>
      <c r="BF763" s="278"/>
      <c r="BG763" s="278"/>
      <c r="BH763" s="278"/>
      <c r="BI763" s="279"/>
      <c r="BJ763" s="279"/>
      <c r="BK763" s="279"/>
      <c r="BL763" s="279"/>
      <c r="BM763" s="279"/>
      <c r="BN763" s="279"/>
      <c r="BO763" s="280"/>
      <c r="BP763" s="280"/>
      <c r="BQ763" s="280"/>
      <c r="BR763" s="280"/>
      <c r="BS763" s="280"/>
      <c r="BT763" s="280"/>
      <c r="BU763" s="281"/>
      <c r="BV763" s="281"/>
      <c r="BW763" s="281"/>
      <c r="BX763" s="281"/>
      <c r="BY763" s="281"/>
      <c r="BZ763" s="281"/>
      <c r="CA763" s="282"/>
      <c r="CB763" s="282"/>
      <c r="CC763" s="282"/>
      <c r="CD763" s="282"/>
      <c r="CE763" s="282"/>
      <c r="CF763" s="282"/>
      <c r="CG763" s="283"/>
      <c r="CH763" s="283"/>
      <c r="CI763" s="283"/>
      <c r="CJ763" s="283"/>
      <c r="CK763" s="283"/>
      <c r="CL763" s="283"/>
      <c r="CM763" s="284"/>
      <c r="CN763" s="284"/>
      <c r="CO763" s="284"/>
      <c r="CP763" s="284"/>
      <c r="CQ763" s="284"/>
      <c r="CR763" s="284"/>
      <c r="CS763" s="283"/>
      <c r="CT763" s="283"/>
      <c r="CU763" s="283"/>
      <c r="CV763" s="283"/>
      <c r="CW763" s="283"/>
      <c r="CX763" s="283"/>
      <c r="CY763" s="273"/>
      <c r="CZ763" s="285"/>
      <c r="DA763" s="286"/>
      <c r="DB763" s="287"/>
    </row>
    <row r="764" ht="15.75" customHeight="1">
      <c r="A764" s="304"/>
      <c r="B764" s="265"/>
      <c r="C764" s="266"/>
      <c r="D764" s="266"/>
      <c r="E764" s="266"/>
      <c r="F764" s="267"/>
      <c r="G764" s="267"/>
      <c r="H764" s="267"/>
      <c r="I764" s="267"/>
      <c r="J764" s="267"/>
      <c r="K764" s="267"/>
      <c r="L764" s="267"/>
      <c r="M764" s="269"/>
      <c r="N764" s="269"/>
      <c r="O764" s="269"/>
      <c r="P764" s="269"/>
      <c r="Q764" s="269"/>
      <c r="R764" s="269"/>
      <c r="S764" s="271"/>
      <c r="T764" s="271"/>
      <c r="U764" s="271"/>
      <c r="V764" s="271"/>
      <c r="W764" s="271"/>
      <c r="X764" s="271"/>
      <c r="Y764" s="273"/>
      <c r="Z764" s="273"/>
      <c r="AA764" s="273"/>
      <c r="AB764" s="273"/>
      <c r="AC764" s="273"/>
      <c r="AD764" s="273"/>
      <c r="AE764" s="274"/>
      <c r="AF764" s="274"/>
      <c r="AG764" s="274"/>
      <c r="AH764" s="274"/>
      <c r="AI764" s="274"/>
      <c r="AJ764" s="274"/>
      <c r="AK764" s="275"/>
      <c r="AL764" s="275"/>
      <c r="AM764" s="275"/>
      <c r="AN764" s="275"/>
      <c r="AO764" s="275"/>
      <c r="AP764" s="275"/>
      <c r="AQ764" s="276"/>
      <c r="AR764" s="276"/>
      <c r="AS764" s="276"/>
      <c r="AT764" s="276"/>
      <c r="AU764" s="276"/>
      <c r="AV764" s="276"/>
      <c r="AW764" s="277"/>
      <c r="AX764" s="277"/>
      <c r="AY764" s="277"/>
      <c r="AZ764" s="277"/>
      <c r="BA764" s="277"/>
      <c r="BB764" s="277"/>
      <c r="BC764" s="278"/>
      <c r="BD764" s="278"/>
      <c r="BE764" s="278"/>
      <c r="BF764" s="278"/>
      <c r="BG764" s="278"/>
      <c r="BH764" s="278"/>
      <c r="BI764" s="279"/>
      <c r="BJ764" s="279"/>
      <c r="BK764" s="279"/>
      <c r="BL764" s="279"/>
      <c r="BM764" s="279"/>
      <c r="BN764" s="279"/>
      <c r="BO764" s="280"/>
      <c r="BP764" s="280"/>
      <c r="BQ764" s="280"/>
      <c r="BR764" s="280"/>
      <c r="BS764" s="280"/>
      <c r="BT764" s="280"/>
      <c r="BU764" s="281"/>
      <c r="BV764" s="281"/>
      <c r="BW764" s="281"/>
      <c r="BX764" s="281"/>
      <c r="BY764" s="281"/>
      <c r="BZ764" s="281"/>
      <c r="CA764" s="282"/>
      <c r="CB764" s="282"/>
      <c r="CC764" s="282"/>
      <c r="CD764" s="282"/>
      <c r="CE764" s="282"/>
      <c r="CF764" s="282"/>
      <c r="CG764" s="283"/>
      <c r="CH764" s="283"/>
      <c r="CI764" s="283"/>
      <c r="CJ764" s="283"/>
      <c r="CK764" s="283"/>
      <c r="CL764" s="283"/>
      <c r="CM764" s="284"/>
      <c r="CN764" s="284"/>
      <c r="CO764" s="284"/>
      <c r="CP764" s="284"/>
      <c r="CQ764" s="284"/>
      <c r="CR764" s="284"/>
      <c r="CS764" s="283"/>
      <c r="CT764" s="283"/>
      <c r="CU764" s="283"/>
      <c r="CV764" s="283"/>
      <c r="CW764" s="283"/>
      <c r="CX764" s="283"/>
      <c r="CY764" s="273"/>
      <c r="CZ764" s="285"/>
      <c r="DA764" s="286"/>
      <c r="DB764" s="287"/>
    </row>
    <row r="765" ht="15.75" customHeight="1">
      <c r="A765" s="304"/>
      <c r="B765" s="265"/>
      <c r="C765" s="266"/>
      <c r="D765" s="266"/>
      <c r="E765" s="266"/>
      <c r="F765" s="267"/>
      <c r="G765" s="267"/>
      <c r="H765" s="267"/>
      <c r="I765" s="267"/>
      <c r="J765" s="267"/>
      <c r="K765" s="267"/>
      <c r="L765" s="267"/>
      <c r="M765" s="269"/>
      <c r="N765" s="269"/>
      <c r="O765" s="269"/>
      <c r="P765" s="269"/>
      <c r="Q765" s="269"/>
      <c r="R765" s="269"/>
      <c r="S765" s="271"/>
      <c r="T765" s="271"/>
      <c r="U765" s="271"/>
      <c r="V765" s="271"/>
      <c r="W765" s="271"/>
      <c r="X765" s="271"/>
      <c r="Y765" s="273"/>
      <c r="Z765" s="273"/>
      <c r="AA765" s="273"/>
      <c r="AB765" s="273"/>
      <c r="AC765" s="273"/>
      <c r="AD765" s="273"/>
      <c r="AE765" s="274"/>
      <c r="AF765" s="274"/>
      <c r="AG765" s="274"/>
      <c r="AH765" s="274"/>
      <c r="AI765" s="274"/>
      <c r="AJ765" s="274"/>
      <c r="AK765" s="275"/>
      <c r="AL765" s="275"/>
      <c r="AM765" s="275"/>
      <c r="AN765" s="275"/>
      <c r="AO765" s="275"/>
      <c r="AP765" s="275"/>
      <c r="AQ765" s="276"/>
      <c r="AR765" s="276"/>
      <c r="AS765" s="276"/>
      <c r="AT765" s="276"/>
      <c r="AU765" s="276"/>
      <c r="AV765" s="276"/>
      <c r="AW765" s="277"/>
      <c r="AX765" s="277"/>
      <c r="AY765" s="277"/>
      <c r="AZ765" s="277"/>
      <c r="BA765" s="277"/>
      <c r="BB765" s="277"/>
      <c r="BC765" s="278"/>
      <c r="BD765" s="278"/>
      <c r="BE765" s="278"/>
      <c r="BF765" s="278"/>
      <c r="BG765" s="278"/>
      <c r="BH765" s="278"/>
      <c r="BI765" s="279"/>
      <c r="BJ765" s="279"/>
      <c r="BK765" s="279"/>
      <c r="BL765" s="279"/>
      <c r="BM765" s="279"/>
      <c r="BN765" s="279"/>
      <c r="BO765" s="280"/>
      <c r="BP765" s="280"/>
      <c r="BQ765" s="280"/>
      <c r="BR765" s="280"/>
      <c r="BS765" s="280"/>
      <c r="BT765" s="280"/>
      <c r="BU765" s="281"/>
      <c r="BV765" s="281"/>
      <c r="BW765" s="281"/>
      <c r="BX765" s="281"/>
      <c r="BY765" s="281"/>
      <c r="BZ765" s="281"/>
      <c r="CA765" s="282"/>
      <c r="CB765" s="282"/>
      <c r="CC765" s="282"/>
      <c r="CD765" s="282"/>
      <c r="CE765" s="282"/>
      <c r="CF765" s="282"/>
      <c r="CG765" s="283"/>
      <c r="CH765" s="283"/>
      <c r="CI765" s="283"/>
      <c r="CJ765" s="283"/>
      <c r="CK765" s="283"/>
      <c r="CL765" s="283"/>
      <c r="CM765" s="284"/>
      <c r="CN765" s="284"/>
      <c r="CO765" s="284"/>
      <c r="CP765" s="284"/>
      <c r="CQ765" s="284"/>
      <c r="CR765" s="284"/>
      <c r="CS765" s="283"/>
      <c r="CT765" s="283"/>
      <c r="CU765" s="283"/>
      <c r="CV765" s="283"/>
      <c r="CW765" s="283"/>
      <c r="CX765" s="283"/>
      <c r="CY765" s="273"/>
      <c r="CZ765" s="285"/>
      <c r="DA765" s="286"/>
      <c r="DB765" s="287"/>
    </row>
    <row r="766" ht="15.75" customHeight="1">
      <c r="A766" s="304"/>
      <c r="B766" s="265"/>
      <c r="C766" s="266"/>
      <c r="D766" s="266"/>
      <c r="E766" s="266"/>
      <c r="F766" s="267"/>
      <c r="G766" s="267"/>
      <c r="H766" s="267"/>
      <c r="I766" s="267"/>
      <c r="J766" s="267"/>
      <c r="K766" s="267"/>
      <c r="L766" s="267"/>
      <c r="M766" s="269"/>
      <c r="N766" s="269"/>
      <c r="O766" s="269"/>
      <c r="P766" s="269"/>
      <c r="Q766" s="269"/>
      <c r="R766" s="269"/>
      <c r="S766" s="271"/>
      <c r="T766" s="271"/>
      <c r="U766" s="271"/>
      <c r="V766" s="271"/>
      <c r="W766" s="271"/>
      <c r="X766" s="271"/>
      <c r="Y766" s="273"/>
      <c r="Z766" s="273"/>
      <c r="AA766" s="273"/>
      <c r="AB766" s="273"/>
      <c r="AC766" s="273"/>
      <c r="AD766" s="273"/>
      <c r="AE766" s="274"/>
      <c r="AF766" s="274"/>
      <c r="AG766" s="274"/>
      <c r="AH766" s="274"/>
      <c r="AI766" s="274"/>
      <c r="AJ766" s="274"/>
      <c r="AK766" s="275"/>
      <c r="AL766" s="275"/>
      <c r="AM766" s="275"/>
      <c r="AN766" s="275"/>
      <c r="AO766" s="275"/>
      <c r="AP766" s="275"/>
      <c r="AQ766" s="276"/>
      <c r="AR766" s="276"/>
      <c r="AS766" s="276"/>
      <c r="AT766" s="276"/>
      <c r="AU766" s="276"/>
      <c r="AV766" s="276"/>
      <c r="AW766" s="277"/>
      <c r="AX766" s="277"/>
      <c r="AY766" s="277"/>
      <c r="AZ766" s="277"/>
      <c r="BA766" s="277"/>
      <c r="BB766" s="277"/>
      <c r="BC766" s="278"/>
      <c r="BD766" s="278"/>
      <c r="BE766" s="278"/>
      <c r="BF766" s="278"/>
      <c r="BG766" s="278"/>
      <c r="BH766" s="278"/>
      <c r="BI766" s="279"/>
      <c r="BJ766" s="279"/>
      <c r="BK766" s="279"/>
      <c r="BL766" s="279"/>
      <c r="BM766" s="279"/>
      <c r="BN766" s="279"/>
      <c r="BO766" s="280"/>
      <c r="BP766" s="280"/>
      <c r="BQ766" s="280"/>
      <c r="BR766" s="280"/>
      <c r="BS766" s="280"/>
      <c r="BT766" s="280"/>
      <c r="BU766" s="281"/>
      <c r="BV766" s="281"/>
      <c r="BW766" s="281"/>
      <c r="BX766" s="281"/>
      <c r="BY766" s="281"/>
      <c r="BZ766" s="281"/>
      <c r="CA766" s="282"/>
      <c r="CB766" s="282"/>
      <c r="CC766" s="282"/>
      <c r="CD766" s="282"/>
      <c r="CE766" s="282"/>
      <c r="CF766" s="282"/>
      <c r="CG766" s="283"/>
      <c r="CH766" s="283"/>
      <c r="CI766" s="283"/>
      <c r="CJ766" s="283"/>
      <c r="CK766" s="283"/>
      <c r="CL766" s="283"/>
      <c r="CM766" s="284"/>
      <c r="CN766" s="284"/>
      <c r="CO766" s="284"/>
      <c r="CP766" s="284"/>
      <c r="CQ766" s="284"/>
      <c r="CR766" s="284"/>
      <c r="CS766" s="283"/>
      <c r="CT766" s="283"/>
      <c r="CU766" s="283"/>
      <c r="CV766" s="283"/>
      <c r="CW766" s="283"/>
      <c r="CX766" s="283"/>
      <c r="CY766" s="273"/>
      <c r="CZ766" s="285"/>
      <c r="DA766" s="286"/>
      <c r="DB766" s="287"/>
    </row>
    <row r="767" ht="15.75" customHeight="1">
      <c r="A767" s="304"/>
      <c r="B767" s="265"/>
      <c r="C767" s="266"/>
      <c r="D767" s="266"/>
      <c r="E767" s="266"/>
      <c r="F767" s="267"/>
      <c r="G767" s="267"/>
      <c r="H767" s="267"/>
      <c r="I767" s="267"/>
      <c r="J767" s="267"/>
      <c r="K767" s="267"/>
      <c r="L767" s="267"/>
      <c r="M767" s="269"/>
      <c r="N767" s="269"/>
      <c r="O767" s="269"/>
      <c r="P767" s="269"/>
      <c r="Q767" s="269"/>
      <c r="R767" s="269"/>
      <c r="S767" s="271"/>
      <c r="T767" s="271"/>
      <c r="U767" s="271"/>
      <c r="V767" s="271"/>
      <c r="W767" s="271"/>
      <c r="X767" s="271"/>
      <c r="Y767" s="273"/>
      <c r="Z767" s="273"/>
      <c r="AA767" s="273"/>
      <c r="AB767" s="273"/>
      <c r="AC767" s="273"/>
      <c r="AD767" s="273"/>
      <c r="AE767" s="274"/>
      <c r="AF767" s="274"/>
      <c r="AG767" s="274"/>
      <c r="AH767" s="274"/>
      <c r="AI767" s="274"/>
      <c r="AJ767" s="274"/>
      <c r="AK767" s="275"/>
      <c r="AL767" s="275"/>
      <c r="AM767" s="275"/>
      <c r="AN767" s="275"/>
      <c r="AO767" s="275"/>
      <c r="AP767" s="275"/>
      <c r="AQ767" s="276"/>
      <c r="AR767" s="276"/>
      <c r="AS767" s="276"/>
      <c r="AT767" s="276"/>
      <c r="AU767" s="276"/>
      <c r="AV767" s="276"/>
      <c r="AW767" s="277"/>
      <c r="AX767" s="277"/>
      <c r="AY767" s="277"/>
      <c r="AZ767" s="277"/>
      <c r="BA767" s="277"/>
      <c r="BB767" s="277"/>
      <c r="BC767" s="278"/>
      <c r="BD767" s="278"/>
      <c r="BE767" s="278"/>
      <c r="BF767" s="278"/>
      <c r="BG767" s="278"/>
      <c r="BH767" s="278"/>
      <c r="BI767" s="279"/>
      <c r="BJ767" s="279"/>
      <c r="BK767" s="279"/>
      <c r="BL767" s="279"/>
      <c r="BM767" s="279"/>
      <c r="BN767" s="279"/>
      <c r="BO767" s="280"/>
      <c r="BP767" s="280"/>
      <c r="BQ767" s="280"/>
      <c r="BR767" s="280"/>
      <c r="BS767" s="280"/>
      <c r="BT767" s="280"/>
      <c r="BU767" s="281"/>
      <c r="BV767" s="281"/>
      <c r="BW767" s="281"/>
      <c r="BX767" s="281"/>
      <c r="BY767" s="281"/>
      <c r="BZ767" s="281"/>
      <c r="CA767" s="282"/>
      <c r="CB767" s="282"/>
      <c r="CC767" s="282"/>
      <c r="CD767" s="282"/>
      <c r="CE767" s="282"/>
      <c r="CF767" s="282"/>
      <c r="CG767" s="283"/>
      <c r="CH767" s="283"/>
      <c r="CI767" s="283"/>
      <c r="CJ767" s="283"/>
      <c r="CK767" s="283"/>
      <c r="CL767" s="283"/>
      <c r="CM767" s="284"/>
      <c r="CN767" s="284"/>
      <c r="CO767" s="284"/>
      <c r="CP767" s="284"/>
      <c r="CQ767" s="284"/>
      <c r="CR767" s="284"/>
      <c r="CS767" s="283"/>
      <c r="CT767" s="283"/>
      <c r="CU767" s="283"/>
      <c r="CV767" s="283"/>
      <c r="CW767" s="283"/>
      <c r="CX767" s="283"/>
      <c r="CY767" s="273"/>
      <c r="CZ767" s="285"/>
      <c r="DA767" s="286"/>
      <c r="DB767" s="287"/>
    </row>
    <row r="768" ht="15.75" customHeight="1">
      <c r="A768" s="304"/>
      <c r="B768" s="265"/>
      <c r="C768" s="266"/>
      <c r="D768" s="266"/>
      <c r="E768" s="266"/>
      <c r="F768" s="267"/>
      <c r="G768" s="267"/>
      <c r="H768" s="267"/>
      <c r="I768" s="267"/>
      <c r="J768" s="267"/>
      <c r="K768" s="267"/>
      <c r="L768" s="267"/>
      <c r="M768" s="269"/>
      <c r="N768" s="269"/>
      <c r="O768" s="269"/>
      <c r="P768" s="269"/>
      <c r="Q768" s="269"/>
      <c r="R768" s="269"/>
      <c r="S768" s="271"/>
      <c r="T768" s="271"/>
      <c r="U768" s="271"/>
      <c r="V768" s="271"/>
      <c r="W768" s="271"/>
      <c r="X768" s="271"/>
      <c r="Y768" s="273"/>
      <c r="Z768" s="273"/>
      <c r="AA768" s="273"/>
      <c r="AB768" s="273"/>
      <c r="AC768" s="273"/>
      <c r="AD768" s="273"/>
      <c r="AE768" s="274"/>
      <c r="AF768" s="274"/>
      <c r="AG768" s="274"/>
      <c r="AH768" s="274"/>
      <c r="AI768" s="274"/>
      <c r="AJ768" s="274"/>
      <c r="AK768" s="275"/>
      <c r="AL768" s="275"/>
      <c r="AM768" s="275"/>
      <c r="AN768" s="275"/>
      <c r="AO768" s="275"/>
      <c r="AP768" s="275"/>
      <c r="AQ768" s="276"/>
      <c r="AR768" s="276"/>
      <c r="AS768" s="276"/>
      <c r="AT768" s="276"/>
      <c r="AU768" s="276"/>
      <c r="AV768" s="276"/>
      <c r="AW768" s="277"/>
      <c r="AX768" s="277"/>
      <c r="AY768" s="277"/>
      <c r="AZ768" s="277"/>
      <c r="BA768" s="277"/>
      <c r="BB768" s="277"/>
      <c r="BC768" s="278"/>
      <c r="BD768" s="278"/>
      <c r="BE768" s="278"/>
      <c r="BF768" s="278"/>
      <c r="BG768" s="278"/>
      <c r="BH768" s="278"/>
      <c r="BI768" s="279"/>
      <c r="BJ768" s="279"/>
      <c r="BK768" s="279"/>
      <c r="BL768" s="279"/>
      <c r="BM768" s="279"/>
      <c r="BN768" s="279"/>
      <c r="BO768" s="280"/>
      <c r="BP768" s="280"/>
      <c r="BQ768" s="280"/>
      <c r="BR768" s="280"/>
      <c r="BS768" s="280"/>
      <c r="BT768" s="280"/>
      <c r="BU768" s="281"/>
      <c r="BV768" s="281"/>
      <c r="BW768" s="281"/>
      <c r="BX768" s="281"/>
      <c r="BY768" s="281"/>
      <c r="BZ768" s="281"/>
      <c r="CA768" s="282"/>
      <c r="CB768" s="282"/>
      <c r="CC768" s="282"/>
      <c r="CD768" s="282"/>
      <c r="CE768" s="282"/>
      <c r="CF768" s="282"/>
      <c r="CG768" s="283"/>
      <c r="CH768" s="283"/>
      <c r="CI768" s="283"/>
      <c r="CJ768" s="283"/>
      <c r="CK768" s="283"/>
      <c r="CL768" s="283"/>
      <c r="CM768" s="284"/>
      <c r="CN768" s="284"/>
      <c r="CO768" s="284"/>
      <c r="CP768" s="284"/>
      <c r="CQ768" s="284"/>
      <c r="CR768" s="284"/>
      <c r="CS768" s="283"/>
      <c r="CT768" s="283"/>
      <c r="CU768" s="283"/>
      <c r="CV768" s="283"/>
      <c r="CW768" s="283"/>
      <c r="CX768" s="283"/>
      <c r="CY768" s="273"/>
      <c r="CZ768" s="285"/>
      <c r="DA768" s="286"/>
      <c r="DB768" s="287"/>
    </row>
    <row r="769" ht="15.75" customHeight="1">
      <c r="A769" s="304"/>
      <c r="B769" s="265"/>
      <c r="C769" s="266"/>
      <c r="D769" s="266"/>
      <c r="E769" s="266"/>
      <c r="F769" s="267"/>
      <c r="G769" s="267"/>
      <c r="H769" s="267"/>
      <c r="I769" s="267"/>
      <c r="J769" s="267"/>
      <c r="K769" s="267"/>
      <c r="L769" s="267"/>
      <c r="M769" s="269"/>
      <c r="N769" s="269"/>
      <c r="O769" s="269"/>
      <c r="P769" s="269"/>
      <c r="Q769" s="269"/>
      <c r="R769" s="269"/>
      <c r="S769" s="271"/>
      <c r="T769" s="271"/>
      <c r="U769" s="271"/>
      <c r="V769" s="271"/>
      <c r="W769" s="271"/>
      <c r="X769" s="271"/>
      <c r="Y769" s="273"/>
      <c r="Z769" s="273"/>
      <c r="AA769" s="273"/>
      <c r="AB769" s="273"/>
      <c r="AC769" s="273"/>
      <c r="AD769" s="273"/>
      <c r="AE769" s="274"/>
      <c r="AF769" s="274"/>
      <c r="AG769" s="274"/>
      <c r="AH769" s="274"/>
      <c r="AI769" s="274"/>
      <c r="AJ769" s="274"/>
      <c r="AK769" s="275"/>
      <c r="AL769" s="275"/>
      <c r="AM769" s="275"/>
      <c r="AN769" s="275"/>
      <c r="AO769" s="275"/>
      <c r="AP769" s="275"/>
      <c r="AQ769" s="276"/>
      <c r="AR769" s="276"/>
      <c r="AS769" s="276"/>
      <c r="AT769" s="276"/>
      <c r="AU769" s="276"/>
      <c r="AV769" s="276"/>
      <c r="AW769" s="277"/>
      <c r="AX769" s="277"/>
      <c r="AY769" s="277"/>
      <c r="AZ769" s="277"/>
      <c r="BA769" s="277"/>
      <c r="BB769" s="277"/>
      <c r="BC769" s="278"/>
      <c r="BD769" s="278"/>
      <c r="BE769" s="278"/>
      <c r="BF769" s="278"/>
      <c r="BG769" s="278"/>
      <c r="BH769" s="278"/>
      <c r="BI769" s="279"/>
      <c r="BJ769" s="279"/>
      <c r="BK769" s="279"/>
      <c r="BL769" s="279"/>
      <c r="BM769" s="279"/>
      <c r="BN769" s="279"/>
      <c r="BO769" s="280"/>
      <c r="BP769" s="280"/>
      <c r="BQ769" s="280"/>
      <c r="BR769" s="280"/>
      <c r="BS769" s="280"/>
      <c r="BT769" s="280"/>
      <c r="BU769" s="281"/>
      <c r="BV769" s="281"/>
      <c r="BW769" s="281"/>
      <c r="BX769" s="281"/>
      <c r="BY769" s="281"/>
      <c r="BZ769" s="281"/>
      <c r="CA769" s="282"/>
      <c r="CB769" s="282"/>
      <c r="CC769" s="282"/>
      <c r="CD769" s="282"/>
      <c r="CE769" s="282"/>
      <c r="CF769" s="282"/>
      <c r="CG769" s="283"/>
      <c r="CH769" s="283"/>
      <c r="CI769" s="283"/>
      <c r="CJ769" s="283"/>
      <c r="CK769" s="283"/>
      <c r="CL769" s="283"/>
      <c r="CM769" s="284"/>
      <c r="CN769" s="284"/>
      <c r="CO769" s="284"/>
      <c r="CP769" s="284"/>
      <c r="CQ769" s="284"/>
      <c r="CR769" s="284"/>
      <c r="CS769" s="283"/>
      <c r="CT769" s="283"/>
      <c r="CU769" s="283"/>
      <c r="CV769" s="283"/>
      <c r="CW769" s="283"/>
      <c r="CX769" s="283"/>
      <c r="CY769" s="273"/>
      <c r="CZ769" s="285"/>
      <c r="DA769" s="286"/>
      <c r="DB769" s="287"/>
    </row>
    <row r="770" ht="15.75" customHeight="1">
      <c r="A770" s="304"/>
      <c r="B770" s="265"/>
      <c r="C770" s="266"/>
      <c r="D770" s="266"/>
      <c r="E770" s="266"/>
      <c r="F770" s="267"/>
      <c r="G770" s="267"/>
      <c r="H770" s="267"/>
      <c r="I770" s="267"/>
      <c r="J770" s="267"/>
      <c r="K770" s="267"/>
      <c r="L770" s="267"/>
      <c r="M770" s="269"/>
      <c r="N770" s="269"/>
      <c r="O770" s="269"/>
      <c r="P770" s="269"/>
      <c r="Q770" s="269"/>
      <c r="R770" s="269"/>
      <c r="S770" s="271"/>
      <c r="T770" s="271"/>
      <c r="U770" s="271"/>
      <c r="V770" s="271"/>
      <c r="W770" s="271"/>
      <c r="X770" s="271"/>
      <c r="Y770" s="273"/>
      <c r="Z770" s="273"/>
      <c r="AA770" s="273"/>
      <c r="AB770" s="273"/>
      <c r="AC770" s="273"/>
      <c r="AD770" s="273"/>
      <c r="AE770" s="274"/>
      <c r="AF770" s="274"/>
      <c r="AG770" s="274"/>
      <c r="AH770" s="274"/>
      <c r="AI770" s="274"/>
      <c r="AJ770" s="274"/>
      <c r="AK770" s="275"/>
      <c r="AL770" s="275"/>
      <c r="AM770" s="275"/>
      <c r="AN770" s="275"/>
      <c r="AO770" s="275"/>
      <c r="AP770" s="275"/>
      <c r="AQ770" s="276"/>
      <c r="AR770" s="276"/>
      <c r="AS770" s="276"/>
      <c r="AT770" s="276"/>
      <c r="AU770" s="276"/>
      <c r="AV770" s="276"/>
      <c r="AW770" s="277"/>
      <c r="AX770" s="277"/>
      <c r="AY770" s="277"/>
      <c r="AZ770" s="277"/>
      <c r="BA770" s="277"/>
      <c r="BB770" s="277"/>
      <c r="BC770" s="278"/>
      <c r="BD770" s="278"/>
      <c r="BE770" s="278"/>
      <c r="BF770" s="278"/>
      <c r="BG770" s="278"/>
      <c r="BH770" s="278"/>
      <c r="BI770" s="279"/>
      <c r="BJ770" s="279"/>
      <c r="BK770" s="279"/>
      <c r="BL770" s="279"/>
      <c r="BM770" s="279"/>
      <c r="BN770" s="279"/>
      <c r="BO770" s="280"/>
      <c r="BP770" s="280"/>
      <c r="BQ770" s="280"/>
      <c r="BR770" s="280"/>
      <c r="BS770" s="280"/>
      <c r="BT770" s="280"/>
      <c r="BU770" s="281"/>
      <c r="BV770" s="281"/>
      <c r="BW770" s="281"/>
      <c r="BX770" s="281"/>
      <c r="BY770" s="281"/>
      <c r="BZ770" s="281"/>
      <c r="CA770" s="282"/>
      <c r="CB770" s="282"/>
      <c r="CC770" s="282"/>
      <c r="CD770" s="282"/>
      <c r="CE770" s="282"/>
      <c r="CF770" s="282"/>
      <c r="CG770" s="283"/>
      <c r="CH770" s="283"/>
      <c r="CI770" s="283"/>
      <c r="CJ770" s="283"/>
      <c r="CK770" s="283"/>
      <c r="CL770" s="283"/>
      <c r="CM770" s="284"/>
      <c r="CN770" s="284"/>
      <c r="CO770" s="284"/>
      <c r="CP770" s="284"/>
      <c r="CQ770" s="284"/>
      <c r="CR770" s="284"/>
      <c r="CS770" s="283"/>
      <c r="CT770" s="283"/>
      <c r="CU770" s="283"/>
      <c r="CV770" s="283"/>
      <c r="CW770" s="283"/>
      <c r="CX770" s="283"/>
      <c r="CY770" s="273"/>
      <c r="CZ770" s="285"/>
      <c r="DA770" s="286"/>
      <c r="DB770" s="287"/>
    </row>
    <row r="771" ht="15.75" customHeight="1">
      <c r="A771" s="304"/>
      <c r="B771" s="265"/>
      <c r="C771" s="266"/>
      <c r="D771" s="266"/>
      <c r="E771" s="266"/>
      <c r="F771" s="267"/>
      <c r="G771" s="267"/>
      <c r="H771" s="267"/>
      <c r="I771" s="267"/>
      <c r="J771" s="267"/>
      <c r="K771" s="267"/>
      <c r="L771" s="267"/>
      <c r="M771" s="269"/>
      <c r="N771" s="269"/>
      <c r="O771" s="269"/>
      <c r="P771" s="269"/>
      <c r="Q771" s="269"/>
      <c r="R771" s="269"/>
      <c r="S771" s="271"/>
      <c r="T771" s="271"/>
      <c r="U771" s="271"/>
      <c r="V771" s="271"/>
      <c r="W771" s="271"/>
      <c r="X771" s="271"/>
      <c r="Y771" s="273"/>
      <c r="Z771" s="273"/>
      <c r="AA771" s="273"/>
      <c r="AB771" s="273"/>
      <c r="AC771" s="273"/>
      <c r="AD771" s="273"/>
      <c r="AE771" s="274"/>
      <c r="AF771" s="274"/>
      <c r="AG771" s="274"/>
      <c r="AH771" s="274"/>
      <c r="AI771" s="274"/>
      <c r="AJ771" s="274"/>
      <c r="AK771" s="275"/>
      <c r="AL771" s="275"/>
      <c r="AM771" s="275"/>
      <c r="AN771" s="275"/>
      <c r="AO771" s="275"/>
      <c r="AP771" s="275"/>
      <c r="AQ771" s="276"/>
      <c r="AR771" s="276"/>
      <c r="AS771" s="276"/>
      <c r="AT771" s="276"/>
      <c r="AU771" s="276"/>
      <c r="AV771" s="276"/>
      <c r="AW771" s="277"/>
      <c r="AX771" s="277"/>
      <c r="AY771" s="277"/>
      <c r="AZ771" s="277"/>
      <c r="BA771" s="277"/>
      <c r="BB771" s="277"/>
      <c r="BC771" s="278"/>
      <c r="BD771" s="278"/>
      <c r="BE771" s="278"/>
      <c r="BF771" s="278"/>
      <c r="BG771" s="278"/>
      <c r="BH771" s="278"/>
      <c r="BI771" s="279"/>
      <c r="BJ771" s="279"/>
      <c r="BK771" s="279"/>
      <c r="BL771" s="279"/>
      <c r="BM771" s="279"/>
      <c r="BN771" s="279"/>
      <c r="BO771" s="280"/>
      <c r="BP771" s="280"/>
      <c r="BQ771" s="280"/>
      <c r="BR771" s="280"/>
      <c r="BS771" s="280"/>
      <c r="BT771" s="280"/>
      <c r="BU771" s="281"/>
      <c r="BV771" s="281"/>
      <c r="BW771" s="281"/>
      <c r="BX771" s="281"/>
      <c r="BY771" s="281"/>
      <c r="BZ771" s="281"/>
      <c r="CA771" s="282"/>
      <c r="CB771" s="282"/>
      <c r="CC771" s="282"/>
      <c r="CD771" s="282"/>
      <c r="CE771" s="282"/>
      <c r="CF771" s="282"/>
      <c r="CG771" s="283"/>
      <c r="CH771" s="283"/>
      <c r="CI771" s="283"/>
      <c r="CJ771" s="283"/>
      <c r="CK771" s="283"/>
      <c r="CL771" s="283"/>
      <c r="CM771" s="284"/>
      <c r="CN771" s="284"/>
      <c r="CO771" s="284"/>
      <c r="CP771" s="284"/>
      <c r="CQ771" s="284"/>
      <c r="CR771" s="284"/>
      <c r="CS771" s="283"/>
      <c r="CT771" s="283"/>
      <c r="CU771" s="283"/>
      <c r="CV771" s="283"/>
      <c r="CW771" s="283"/>
      <c r="CX771" s="283"/>
      <c r="CY771" s="273"/>
      <c r="CZ771" s="285"/>
      <c r="DA771" s="286"/>
      <c r="DB771" s="287"/>
    </row>
    <row r="772" ht="15.75" customHeight="1">
      <c r="A772" s="304"/>
      <c r="B772" s="265"/>
      <c r="C772" s="266"/>
      <c r="D772" s="266"/>
      <c r="E772" s="266"/>
      <c r="F772" s="267"/>
      <c r="G772" s="267"/>
      <c r="H772" s="267"/>
      <c r="I772" s="267"/>
      <c r="J772" s="267"/>
      <c r="K772" s="267"/>
      <c r="L772" s="267"/>
      <c r="M772" s="269"/>
      <c r="N772" s="269"/>
      <c r="O772" s="269"/>
      <c r="P772" s="269"/>
      <c r="Q772" s="269"/>
      <c r="R772" s="269"/>
      <c r="S772" s="271"/>
      <c r="T772" s="271"/>
      <c r="U772" s="271"/>
      <c r="V772" s="271"/>
      <c r="W772" s="271"/>
      <c r="X772" s="271"/>
      <c r="Y772" s="273"/>
      <c r="Z772" s="273"/>
      <c r="AA772" s="273"/>
      <c r="AB772" s="273"/>
      <c r="AC772" s="273"/>
      <c r="AD772" s="273"/>
      <c r="AE772" s="274"/>
      <c r="AF772" s="274"/>
      <c r="AG772" s="274"/>
      <c r="AH772" s="274"/>
      <c r="AI772" s="274"/>
      <c r="AJ772" s="274"/>
      <c r="AK772" s="275"/>
      <c r="AL772" s="275"/>
      <c r="AM772" s="275"/>
      <c r="AN772" s="275"/>
      <c r="AO772" s="275"/>
      <c r="AP772" s="275"/>
      <c r="AQ772" s="276"/>
      <c r="AR772" s="276"/>
      <c r="AS772" s="276"/>
      <c r="AT772" s="276"/>
      <c r="AU772" s="276"/>
      <c r="AV772" s="276"/>
      <c r="AW772" s="277"/>
      <c r="AX772" s="277"/>
      <c r="AY772" s="277"/>
      <c r="AZ772" s="277"/>
      <c r="BA772" s="277"/>
      <c r="BB772" s="277"/>
      <c r="BC772" s="278"/>
      <c r="BD772" s="278"/>
      <c r="BE772" s="278"/>
      <c r="BF772" s="278"/>
      <c r="BG772" s="278"/>
      <c r="BH772" s="278"/>
      <c r="BI772" s="279"/>
      <c r="BJ772" s="279"/>
      <c r="BK772" s="279"/>
      <c r="BL772" s="279"/>
      <c r="BM772" s="279"/>
      <c r="BN772" s="279"/>
      <c r="BO772" s="280"/>
      <c r="BP772" s="280"/>
      <c r="BQ772" s="280"/>
      <c r="BR772" s="280"/>
      <c r="BS772" s="280"/>
      <c r="BT772" s="280"/>
      <c r="BU772" s="281"/>
      <c r="BV772" s="281"/>
      <c r="BW772" s="281"/>
      <c r="BX772" s="281"/>
      <c r="BY772" s="281"/>
      <c r="BZ772" s="281"/>
      <c r="CA772" s="282"/>
      <c r="CB772" s="282"/>
      <c r="CC772" s="282"/>
      <c r="CD772" s="282"/>
      <c r="CE772" s="282"/>
      <c r="CF772" s="282"/>
      <c r="CG772" s="283"/>
      <c r="CH772" s="283"/>
      <c r="CI772" s="283"/>
      <c r="CJ772" s="283"/>
      <c r="CK772" s="283"/>
      <c r="CL772" s="283"/>
      <c r="CM772" s="284"/>
      <c r="CN772" s="284"/>
      <c r="CO772" s="284"/>
      <c r="CP772" s="284"/>
      <c r="CQ772" s="284"/>
      <c r="CR772" s="284"/>
      <c r="CS772" s="283"/>
      <c r="CT772" s="283"/>
      <c r="CU772" s="283"/>
      <c r="CV772" s="283"/>
      <c r="CW772" s="283"/>
      <c r="CX772" s="283"/>
      <c r="CY772" s="273"/>
      <c r="CZ772" s="285"/>
      <c r="DA772" s="286"/>
      <c r="DB772" s="287"/>
    </row>
    <row r="773" ht="15.75" customHeight="1">
      <c r="A773" s="304"/>
      <c r="B773" s="265"/>
      <c r="C773" s="266"/>
      <c r="D773" s="266"/>
      <c r="E773" s="266"/>
      <c r="F773" s="267"/>
      <c r="G773" s="267"/>
      <c r="H773" s="267"/>
      <c r="I773" s="267"/>
      <c r="J773" s="267"/>
      <c r="K773" s="267"/>
      <c r="L773" s="267"/>
      <c r="M773" s="269"/>
      <c r="N773" s="269"/>
      <c r="O773" s="269"/>
      <c r="P773" s="269"/>
      <c r="Q773" s="269"/>
      <c r="R773" s="269"/>
      <c r="S773" s="271"/>
      <c r="T773" s="271"/>
      <c r="U773" s="271"/>
      <c r="V773" s="271"/>
      <c r="W773" s="271"/>
      <c r="X773" s="271"/>
      <c r="Y773" s="273"/>
      <c r="Z773" s="273"/>
      <c r="AA773" s="273"/>
      <c r="AB773" s="273"/>
      <c r="AC773" s="273"/>
      <c r="AD773" s="273"/>
      <c r="AE773" s="274"/>
      <c r="AF773" s="274"/>
      <c r="AG773" s="274"/>
      <c r="AH773" s="274"/>
      <c r="AI773" s="274"/>
      <c r="AJ773" s="274"/>
      <c r="AK773" s="275"/>
      <c r="AL773" s="275"/>
      <c r="AM773" s="275"/>
      <c r="AN773" s="275"/>
      <c r="AO773" s="275"/>
      <c r="AP773" s="275"/>
      <c r="AQ773" s="276"/>
      <c r="AR773" s="276"/>
      <c r="AS773" s="276"/>
      <c r="AT773" s="276"/>
      <c r="AU773" s="276"/>
      <c r="AV773" s="276"/>
      <c r="AW773" s="277"/>
      <c r="AX773" s="277"/>
      <c r="AY773" s="277"/>
      <c r="AZ773" s="277"/>
      <c r="BA773" s="277"/>
      <c r="BB773" s="277"/>
      <c r="BC773" s="278"/>
      <c r="BD773" s="278"/>
      <c r="BE773" s="278"/>
      <c r="BF773" s="278"/>
      <c r="BG773" s="278"/>
      <c r="BH773" s="278"/>
      <c r="BI773" s="279"/>
      <c r="BJ773" s="279"/>
      <c r="BK773" s="279"/>
      <c r="BL773" s="279"/>
      <c r="BM773" s="279"/>
      <c r="BN773" s="279"/>
      <c r="BO773" s="280"/>
      <c r="BP773" s="280"/>
      <c r="BQ773" s="280"/>
      <c r="BR773" s="280"/>
      <c r="BS773" s="280"/>
      <c r="BT773" s="280"/>
      <c r="BU773" s="281"/>
      <c r="BV773" s="281"/>
      <c r="BW773" s="281"/>
      <c r="BX773" s="281"/>
      <c r="BY773" s="281"/>
      <c r="BZ773" s="281"/>
      <c r="CA773" s="282"/>
      <c r="CB773" s="282"/>
      <c r="CC773" s="282"/>
      <c r="CD773" s="282"/>
      <c r="CE773" s="282"/>
      <c r="CF773" s="282"/>
      <c r="CG773" s="283"/>
      <c r="CH773" s="283"/>
      <c r="CI773" s="283"/>
      <c r="CJ773" s="283"/>
      <c r="CK773" s="283"/>
      <c r="CL773" s="283"/>
      <c r="CM773" s="284"/>
      <c r="CN773" s="284"/>
      <c r="CO773" s="284"/>
      <c r="CP773" s="284"/>
      <c r="CQ773" s="284"/>
      <c r="CR773" s="284"/>
      <c r="CS773" s="283"/>
      <c r="CT773" s="283"/>
      <c r="CU773" s="283"/>
      <c r="CV773" s="283"/>
      <c r="CW773" s="283"/>
      <c r="CX773" s="283"/>
      <c r="CY773" s="273"/>
      <c r="CZ773" s="285"/>
      <c r="DA773" s="286"/>
      <c r="DB773" s="287"/>
    </row>
    <row r="774" ht="15.75" customHeight="1">
      <c r="A774" s="304"/>
      <c r="B774" s="265"/>
      <c r="C774" s="266"/>
      <c r="D774" s="266"/>
      <c r="E774" s="266"/>
      <c r="F774" s="267"/>
      <c r="G774" s="267"/>
      <c r="H774" s="267"/>
      <c r="I774" s="267"/>
      <c r="J774" s="267"/>
      <c r="K774" s="267"/>
      <c r="L774" s="267"/>
      <c r="M774" s="269"/>
      <c r="N774" s="269"/>
      <c r="O774" s="269"/>
      <c r="P774" s="269"/>
      <c r="Q774" s="269"/>
      <c r="R774" s="269"/>
      <c r="S774" s="271"/>
      <c r="T774" s="271"/>
      <c r="U774" s="271"/>
      <c r="V774" s="271"/>
      <c r="W774" s="271"/>
      <c r="X774" s="271"/>
      <c r="Y774" s="273"/>
      <c r="Z774" s="273"/>
      <c r="AA774" s="273"/>
      <c r="AB774" s="273"/>
      <c r="AC774" s="273"/>
      <c r="AD774" s="273"/>
      <c r="AE774" s="274"/>
      <c r="AF774" s="274"/>
      <c r="AG774" s="274"/>
      <c r="AH774" s="274"/>
      <c r="AI774" s="274"/>
      <c r="AJ774" s="274"/>
      <c r="AK774" s="275"/>
      <c r="AL774" s="275"/>
      <c r="AM774" s="275"/>
      <c r="AN774" s="275"/>
      <c r="AO774" s="275"/>
      <c r="AP774" s="275"/>
      <c r="AQ774" s="276"/>
      <c r="AR774" s="276"/>
      <c r="AS774" s="276"/>
      <c r="AT774" s="276"/>
      <c r="AU774" s="276"/>
      <c r="AV774" s="276"/>
      <c r="AW774" s="277"/>
      <c r="AX774" s="277"/>
      <c r="AY774" s="277"/>
      <c r="AZ774" s="277"/>
      <c r="BA774" s="277"/>
      <c r="BB774" s="277"/>
      <c r="BC774" s="278"/>
      <c r="BD774" s="278"/>
      <c r="BE774" s="278"/>
      <c r="BF774" s="278"/>
      <c r="BG774" s="278"/>
      <c r="BH774" s="278"/>
      <c r="BI774" s="279"/>
      <c r="BJ774" s="279"/>
      <c r="BK774" s="279"/>
      <c r="BL774" s="279"/>
      <c r="BM774" s="279"/>
      <c r="BN774" s="279"/>
      <c r="BO774" s="280"/>
      <c r="BP774" s="280"/>
      <c r="BQ774" s="280"/>
      <c r="BR774" s="280"/>
      <c r="BS774" s="280"/>
      <c r="BT774" s="280"/>
      <c r="BU774" s="281"/>
      <c r="BV774" s="281"/>
      <c r="BW774" s="281"/>
      <c r="BX774" s="281"/>
      <c r="BY774" s="281"/>
      <c r="BZ774" s="281"/>
      <c r="CA774" s="282"/>
      <c r="CB774" s="282"/>
      <c r="CC774" s="282"/>
      <c r="CD774" s="282"/>
      <c r="CE774" s="282"/>
      <c r="CF774" s="282"/>
      <c r="CG774" s="283"/>
      <c r="CH774" s="283"/>
      <c r="CI774" s="283"/>
      <c r="CJ774" s="283"/>
      <c r="CK774" s="283"/>
      <c r="CL774" s="283"/>
      <c r="CM774" s="284"/>
      <c r="CN774" s="284"/>
      <c r="CO774" s="284"/>
      <c r="CP774" s="284"/>
      <c r="CQ774" s="284"/>
      <c r="CR774" s="284"/>
      <c r="CS774" s="283"/>
      <c r="CT774" s="283"/>
      <c r="CU774" s="283"/>
      <c r="CV774" s="283"/>
      <c r="CW774" s="283"/>
      <c r="CX774" s="283"/>
      <c r="CY774" s="273"/>
      <c r="CZ774" s="285"/>
      <c r="DA774" s="286"/>
      <c r="DB774" s="287"/>
    </row>
    <row r="775" ht="15.75" customHeight="1">
      <c r="A775" s="304"/>
      <c r="B775" s="265"/>
      <c r="C775" s="266"/>
      <c r="D775" s="266"/>
      <c r="E775" s="266"/>
      <c r="F775" s="267"/>
      <c r="G775" s="267"/>
      <c r="H775" s="267"/>
      <c r="I775" s="267"/>
      <c r="J775" s="267"/>
      <c r="K775" s="267"/>
      <c r="L775" s="267"/>
      <c r="M775" s="269"/>
      <c r="N775" s="269"/>
      <c r="O775" s="269"/>
      <c r="P775" s="269"/>
      <c r="Q775" s="269"/>
      <c r="R775" s="269"/>
      <c r="S775" s="271"/>
      <c r="T775" s="271"/>
      <c r="U775" s="271"/>
      <c r="V775" s="271"/>
      <c r="W775" s="271"/>
      <c r="X775" s="271"/>
      <c r="Y775" s="273"/>
      <c r="Z775" s="273"/>
      <c r="AA775" s="273"/>
      <c r="AB775" s="273"/>
      <c r="AC775" s="273"/>
      <c r="AD775" s="273"/>
      <c r="AE775" s="274"/>
      <c r="AF775" s="274"/>
      <c r="AG775" s="274"/>
      <c r="AH775" s="274"/>
      <c r="AI775" s="274"/>
      <c r="AJ775" s="274"/>
      <c r="AK775" s="275"/>
      <c r="AL775" s="275"/>
      <c r="AM775" s="275"/>
      <c r="AN775" s="275"/>
      <c r="AO775" s="275"/>
      <c r="AP775" s="275"/>
      <c r="AQ775" s="276"/>
      <c r="AR775" s="276"/>
      <c r="AS775" s="276"/>
      <c r="AT775" s="276"/>
      <c r="AU775" s="276"/>
      <c r="AV775" s="276"/>
      <c r="AW775" s="277"/>
      <c r="AX775" s="277"/>
      <c r="AY775" s="277"/>
      <c r="AZ775" s="277"/>
      <c r="BA775" s="277"/>
      <c r="BB775" s="277"/>
      <c r="BC775" s="278"/>
      <c r="BD775" s="278"/>
      <c r="BE775" s="278"/>
      <c r="BF775" s="278"/>
      <c r="BG775" s="278"/>
      <c r="BH775" s="278"/>
      <c r="BI775" s="279"/>
      <c r="BJ775" s="279"/>
      <c r="BK775" s="279"/>
      <c r="BL775" s="279"/>
      <c r="BM775" s="279"/>
      <c r="BN775" s="279"/>
      <c r="BO775" s="280"/>
      <c r="BP775" s="280"/>
      <c r="BQ775" s="280"/>
      <c r="BR775" s="280"/>
      <c r="BS775" s="280"/>
      <c r="BT775" s="280"/>
      <c r="BU775" s="281"/>
      <c r="BV775" s="281"/>
      <c r="BW775" s="281"/>
      <c r="BX775" s="281"/>
      <c r="BY775" s="281"/>
      <c r="BZ775" s="281"/>
      <c r="CA775" s="282"/>
      <c r="CB775" s="282"/>
      <c r="CC775" s="282"/>
      <c r="CD775" s="282"/>
      <c r="CE775" s="282"/>
      <c r="CF775" s="282"/>
      <c r="CG775" s="283"/>
      <c r="CH775" s="283"/>
      <c r="CI775" s="283"/>
      <c r="CJ775" s="283"/>
      <c r="CK775" s="283"/>
      <c r="CL775" s="283"/>
      <c r="CM775" s="284"/>
      <c r="CN775" s="284"/>
      <c r="CO775" s="284"/>
      <c r="CP775" s="284"/>
      <c r="CQ775" s="284"/>
      <c r="CR775" s="284"/>
      <c r="CS775" s="283"/>
      <c r="CT775" s="283"/>
      <c r="CU775" s="283"/>
      <c r="CV775" s="283"/>
      <c r="CW775" s="283"/>
      <c r="CX775" s="283"/>
      <c r="CY775" s="273"/>
      <c r="CZ775" s="285"/>
      <c r="DA775" s="286"/>
      <c r="DB775" s="287"/>
    </row>
    <row r="776" ht="15.75" customHeight="1">
      <c r="A776" s="304"/>
      <c r="B776" s="265"/>
      <c r="C776" s="266"/>
      <c r="D776" s="266"/>
      <c r="E776" s="266"/>
      <c r="F776" s="267"/>
      <c r="G776" s="267"/>
      <c r="H776" s="267"/>
      <c r="I776" s="267"/>
      <c r="J776" s="267"/>
      <c r="K776" s="267"/>
      <c r="L776" s="267"/>
      <c r="M776" s="269"/>
      <c r="N776" s="269"/>
      <c r="O776" s="269"/>
      <c r="P776" s="269"/>
      <c r="Q776" s="269"/>
      <c r="R776" s="269"/>
      <c r="S776" s="271"/>
      <c r="T776" s="271"/>
      <c r="U776" s="271"/>
      <c r="V776" s="271"/>
      <c r="W776" s="271"/>
      <c r="X776" s="271"/>
      <c r="Y776" s="273"/>
      <c r="Z776" s="273"/>
      <c r="AA776" s="273"/>
      <c r="AB776" s="273"/>
      <c r="AC776" s="273"/>
      <c r="AD776" s="273"/>
      <c r="AE776" s="274"/>
      <c r="AF776" s="274"/>
      <c r="AG776" s="274"/>
      <c r="AH776" s="274"/>
      <c r="AI776" s="274"/>
      <c r="AJ776" s="274"/>
      <c r="AK776" s="275"/>
      <c r="AL776" s="275"/>
      <c r="AM776" s="275"/>
      <c r="AN776" s="275"/>
      <c r="AO776" s="275"/>
      <c r="AP776" s="275"/>
      <c r="AQ776" s="276"/>
      <c r="AR776" s="276"/>
      <c r="AS776" s="276"/>
      <c r="AT776" s="276"/>
      <c r="AU776" s="276"/>
      <c r="AV776" s="276"/>
      <c r="AW776" s="277"/>
      <c r="AX776" s="277"/>
      <c r="AY776" s="277"/>
      <c r="AZ776" s="277"/>
      <c r="BA776" s="277"/>
      <c r="BB776" s="277"/>
      <c r="BC776" s="278"/>
      <c r="BD776" s="278"/>
      <c r="BE776" s="278"/>
      <c r="BF776" s="278"/>
      <c r="BG776" s="278"/>
      <c r="BH776" s="278"/>
      <c r="BI776" s="279"/>
      <c r="BJ776" s="279"/>
      <c r="BK776" s="279"/>
      <c r="BL776" s="279"/>
      <c r="BM776" s="279"/>
      <c r="BN776" s="279"/>
      <c r="BO776" s="280"/>
      <c r="BP776" s="280"/>
      <c r="BQ776" s="280"/>
      <c r="BR776" s="280"/>
      <c r="BS776" s="280"/>
      <c r="BT776" s="280"/>
      <c r="BU776" s="281"/>
      <c r="BV776" s="281"/>
      <c r="BW776" s="281"/>
      <c r="BX776" s="281"/>
      <c r="BY776" s="281"/>
      <c r="BZ776" s="281"/>
      <c r="CA776" s="282"/>
      <c r="CB776" s="282"/>
      <c r="CC776" s="282"/>
      <c r="CD776" s="282"/>
      <c r="CE776" s="282"/>
      <c r="CF776" s="282"/>
      <c r="CG776" s="283"/>
      <c r="CH776" s="283"/>
      <c r="CI776" s="283"/>
      <c r="CJ776" s="283"/>
      <c r="CK776" s="283"/>
      <c r="CL776" s="283"/>
      <c r="CM776" s="284"/>
      <c r="CN776" s="284"/>
      <c r="CO776" s="284"/>
      <c r="CP776" s="284"/>
      <c r="CQ776" s="284"/>
      <c r="CR776" s="284"/>
      <c r="CS776" s="283"/>
      <c r="CT776" s="283"/>
      <c r="CU776" s="283"/>
      <c r="CV776" s="283"/>
      <c r="CW776" s="283"/>
      <c r="CX776" s="283"/>
      <c r="CY776" s="273"/>
      <c r="CZ776" s="285"/>
      <c r="DA776" s="286"/>
      <c r="DB776" s="287"/>
    </row>
    <row r="777" ht="15.75" customHeight="1">
      <c r="A777" s="304"/>
      <c r="B777" s="265"/>
      <c r="C777" s="266"/>
      <c r="D777" s="266"/>
      <c r="E777" s="266"/>
      <c r="F777" s="267"/>
      <c r="G777" s="267"/>
      <c r="H777" s="267"/>
      <c r="I777" s="267"/>
      <c r="J777" s="267"/>
      <c r="K777" s="267"/>
      <c r="L777" s="267"/>
      <c r="M777" s="269"/>
      <c r="N777" s="269"/>
      <c r="O777" s="269"/>
      <c r="P777" s="269"/>
      <c r="Q777" s="269"/>
      <c r="R777" s="269"/>
      <c r="S777" s="271"/>
      <c r="T777" s="271"/>
      <c r="U777" s="271"/>
      <c r="V777" s="271"/>
      <c r="W777" s="271"/>
      <c r="X777" s="271"/>
      <c r="Y777" s="273"/>
      <c r="Z777" s="273"/>
      <c r="AA777" s="273"/>
      <c r="AB777" s="273"/>
      <c r="AC777" s="273"/>
      <c r="AD777" s="273"/>
      <c r="AE777" s="274"/>
      <c r="AF777" s="274"/>
      <c r="AG777" s="274"/>
      <c r="AH777" s="274"/>
      <c r="AI777" s="274"/>
      <c r="AJ777" s="274"/>
      <c r="AK777" s="275"/>
      <c r="AL777" s="275"/>
      <c r="AM777" s="275"/>
      <c r="AN777" s="275"/>
      <c r="AO777" s="275"/>
      <c r="AP777" s="275"/>
      <c r="AQ777" s="276"/>
      <c r="AR777" s="276"/>
      <c r="AS777" s="276"/>
      <c r="AT777" s="276"/>
      <c r="AU777" s="276"/>
      <c r="AV777" s="276"/>
      <c r="AW777" s="277"/>
      <c r="AX777" s="277"/>
      <c r="AY777" s="277"/>
      <c r="AZ777" s="277"/>
      <c r="BA777" s="277"/>
      <c r="BB777" s="277"/>
      <c r="BC777" s="278"/>
      <c r="BD777" s="278"/>
      <c r="BE777" s="278"/>
      <c r="BF777" s="278"/>
      <c r="BG777" s="278"/>
      <c r="BH777" s="278"/>
      <c r="BI777" s="279"/>
      <c r="BJ777" s="279"/>
      <c r="BK777" s="279"/>
      <c r="BL777" s="279"/>
      <c r="BM777" s="279"/>
      <c r="BN777" s="279"/>
      <c r="BO777" s="280"/>
      <c r="BP777" s="280"/>
      <c r="BQ777" s="280"/>
      <c r="BR777" s="280"/>
      <c r="BS777" s="280"/>
      <c r="BT777" s="280"/>
      <c r="BU777" s="281"/>
      <c r="BV777" s="281"/>
      <c r="BW777" s="281"/>
      <c r="BX777" s="281"/>
      <c r="BY777" s="281"/>
      <c r="BZ777" s="281"/>
      <c r="CA777" s="282"/>
      <c r="CB777" s="282"/>
      <c r="CC777" s="282"/>
      <c r="CD777" s="282"/>
      <c r="CE777" s="282"/>
      <c r="CF777" s="282"/>
      <c r="CG777" s="283"/>
      <c r="CH777" s="283"/>
      <c r="CI777" s="283"/>
      <c r="CJ777" s="283"/>
      <c r="CK777" s="283"/>
      <c r="CL777" s="283"/>
      <c r="CM777" s="284"/>
      <c r="CN777" s="284"/>
      <c r="CO777" s="284"/>
      <c r="CP777" s="284"/>
      <c r="CQ777" s="284"/>
      <c r="CR777" s="284"/>
      <c r="CS777" s="283"/>
      <c r="CT777" s="283"/>
      <c r="CU777" s="283"/>
      <c r="CV777" s="283"/>
      <c r="CW777" s="283"/>
      <c r="CX777" s="283"/>
      <c r="CY777" s="273"/>
      <c r="CZ777" s="285"/>
      <c r="DA777" s="286"/>
      <c r="DB777" s="287"/>
    </row>
    <row r="778" ht="15.75" customHeight="1">
      <c r="A778" s="304"/>
      <c r="B778" s="265"/>
      <c r="C778" s="266"/>
      <c r="D778" s="266"/>
      <c r="E778" s="266"/>
      <c r="F778" s="267"/>
      <c r="G778" s="267"/>
      <c r="H778" s="267"/>
      <c r="I778" s="267"/>
      <c r="J778" s="267"/>
      <c r="K778" s="267"/>
      <c r="L778" s="267"/>
      <c r="M778" s="269"/>
      <c r="N778" s="269"/>
      <c r="O778" s="269"/>
      <c r="P778" s="269"/>
      <c r="Q778" s="269"/>
      <c r="R778" s="269"/>
      <c r="S778" s="271"/>
      <c r="T778" s="271"/>
      <c r="U778" s="271"/>
      <c r="V778" s="271"/>
      <c r="W778" s="271"/>
      <c r="X778" s="271"/>
      <c r="Y778" s="273"/>
      <c r="Z778" s="273"/>
      <c r="AA778" s="273"/>
      <c r="AB778" s="273"/>
      <c r="AC778" s="273"/>
      <c r="AD778" s="273"/>
      <c r="AE778" s="274"/>
      <c r="AF778" s="274"/>
      <c r="AG778" s="274"/>
      <c r="AH778" s="274"/>
      <c r="AI778" s="274"/>
      <c r="AJ778" s="274"/>
      <c r="AK778" s="275"/>
      <c r="AL778" s="275"/>
      <c r="AM778" s="275"/>
      <c r="AN778" s="275"/>
      <c r="AO778" s="275"/>
      <c r="AP778" s="275"/>
      <c r="AQ778" s="276"/>
      <c r="AR778" s="276"/>
      <c r="AS778" s="276"/>
      <c r="AT778" s="276"/>
      <c r="AU778" s="276"/>
      <c r="AV778" s="276"/>
      <c r="AW778" s="277"/>
      <c r="AX778" s="277"/>
      <c r="AY778" s="277"/>
      <c r="AZ778" s="277"/>
      <c r="BA778" s="277"/>
      <c r="BB778" s="277"/>
      <c r="BC778" s="278"/>
      <c r="BD778" s="278"/>
      <c r="BE778" s="278"/>
      <c r="BF778" s="278"/>
      <c r="BG778" s="278"/>
      <c r="BH778" s="278"/>
      <c r="BI778" s="279"/>
      <c r="BJ778" s="279"/>
      <c r="BK778" s="279"/>
      <c r="BL778" s="279"/>
      <c r="BM778" s="279"/>
      <c r="BN778" s="279"/>
      <c r="BO778" s="280"/>
      <c r="BP778" s="280"/>
      <c r="BQ778" s="280"/>
      <c r="BR778" s="280"/>
      <c r="BS778" s="280"/>
      <c r="BT778" s="280"/>
      <c r="BU778" s="281"/>
      <c r="BV778" s="281"/>
      <c r="BW778" s="281"/>
      <c r="BX778" s="281"/>
      <c r="BY778" s="281"/>
      <c r="BZ778" s="281"/>
      <c r="CA778" s="282"/>
      <c r="CB778" s="282"/>
      <c r="CC778" s="282"/>
      <c r="CD778" s="282"/>
      <c r="CE778" s="282"/>
      <c r="CF778" s="282"/>
      <c r="CG778" s="283"/>
      <c r="CH778" s="283"/>
      <c r="CI778" s="283"/>
      <c r="CJ778" s="283"/>
      <c r="CK778" s="283"/>
      <c r="CL778" s="283"/>
      <c r="CM778" s="284"/>
      <c r="CN778" s="284"/>
      <c r="CO778" s="284"/>
      <c r="CP778" s="284"/>
      <c r="CQ778" s="284"/>
      <c r="CR778" s="284"/>
      <c r="CS778" s="283"/>
      <c r="CT778" s="283"/>
      <c r="CU778" s="283"/>
      <c r="CV778" s="283"/>
      <c r="CW778" s="283"/>
      <c r="CX778" s="283"/>
      <c r="CY778" s="273"/>
      <c r="CZ778" s="285"/>
      <c r="DA778" s="286"/>
      <c r="DB778" s="287"/>
    </row>
    <row r="779" ht="15.75" customHeight="1">
      <c r="A779" s="304"/>
      <c r="B779" s="265"/>
      <c r="C779" s="266"/>
      <c r="D779" s="266"/>
      <c r="E779" s="266"/>
      <c r="F779" s="267"/>
      <c r="G779" s="267"/>
      <c r="H779" s="267"/>
      <c r="I779" s="267"/>
      <c r="J779" s="267"/>
      <c r="K779" s="267"/>
      <c r="L779" s="267"/>
      <c r="M779" s="269"/>
      <c r="N779" s="269"/>
      <c r="O779" s="269"/>
      <c r="P779" s="269"/>
      <c r="Q779" s="269"/>
      <c r="R779" s="269"/>
      <c r="S779" s="271"/>
      <c r="T779" s="271"/>
      <c r="U779" s="271"/>
      <c r="V779" s="271"/>
      <c r="W779" s="271"/>
      <c r="X779" s="271"/>
      <c r="Y779" s="273"/>
      <c r="Z779" s="273"/>
      <c r="AA779" s="273"/>
      <c r="AB779" s="273"/>
      <c r="AC779" s="273"/>
      <c r="AD779" s="273"/>
      <c r="AE779" s="274"/>
      <c r="AF779" s="274"/>
      <c r="AG779" s="274"/>
      <c r="AH779" s="274"/>
      <c r="AI779" s="274"/>
      <c r="AJ779" s="274"/>
      <c r="AK779" s="275"/>
      <c r="AL779" s="275"/>
      <c r="AM779" s="275"/>
      <c r="AN779" s="275"/>
      <c r="AO779" s="275"/>
      <c r="AP779" s="275"/>
      <c r="AQ779" s="276"/>
      <c r="AR779" s="276"/>
      <c r="AS779" s="276"/>
      <c r="AT779" s="276"/>
      <c r="AU779" s="276"/>
      <c r="AV779" s="276"/>
      <c r="AW779" s="277"/>
      <c r="AX779" s="277"/>
      <c r="AY779" s="277"/>
      <c r="AZ779" s="277"/>
      <c r="BA779" s="277"/>
      <c r="BB779" s="277"/>
      <c r="BC779" s="278"/>
      <c r="BD779" s="278"/>
      <c r="BE779" s="278"/>
      <c r="BF779" s="278"/>
      <c r="BG779" s="278"/>
      <c r="BH779" s="278"/>
      <c r="BI779" s="279"/>
      <c r="BJ779" s="279"/>
      <c r="BK779" s="279"/>
      <c r="BL779" s="279"/>
      <c r="BM779" s="279"/>
      <c r="BN779" s="279"/>
      <c r="BO779" s="280"/>
      <c r="BP779" s="280"/>
      <c r="BQ779" s="280"/>
      <c r="BR779" s="280"/>
      <c r="BS779" s="280"/>
      <c r="BT779" s="280"/>
      <c r="BU779" s="281"/>
      <c r="BV779" s="281"/>
      <c r="BW779" s="281"/>
      <c r="BX779" s="281"/>
      <c r="BY779" s="281"/>
      <c r="BZ779" s="281"/>
      <c r="CA779" s="282"/>
      <c r="CB779" s="282"/>
      <c r="CC779" s="282"/>
      <c r="CD779" s="282"/>
      <c r="CE779" s="282"/>
      <c r="CF779" s="282"/>
      <c r="CG779" s="283"/>
      <c r="CH779" s="283"/>
      <c r="CI779" s="283"/>
      <c r="CJ779" s="283"/>
      <c r="CK779" s="283"/>
      <c r="CL779" s="283"/>
      <c r="CM779" s="284"/>
      <c r="CN779" s="284"/>
      <c r="CO779" s="284"/>
      <c r="CP779" s="284"/>
      <c r="CQ779" s="284"/>
      <c r="CR779" s="284"/>
      <c r="CS779" s="283"/>
      <c r="CT779" s="283"/>
      <c r="CU779" s="283"/>
      <c r="CV779" s="283"/>
      <c r="CW779" s="283"/>
      <c r="CX779" s="283"/>
      <c r="CY779" s="273"/>
      <c r="CZ779" s="285"/>
      <c r="DA779" s="286"/>
      <c r="DB779" s="287"/>
    </row>
    <row r="780" ht="15.75" customHeight="1">
      <c r="A780" s="304"/>
      <c r="B780" s="265"/>
      <c r="C780" s="266"/>
      <c r="D780" s="266"/>
      <c r="E780" s="266"/>
      <c r="F780" s="267"/>
      <c r="G780" s="267"/>
      <c r="H780" s="267"/>
      <c r="I780" s="267"/>
      <c r="J780" s="267"/>
      <c r="K780" s="267"/>
      <c r="L780" s="267"/>
      <c r="M780" s="269"/>
      <c r="N780" s="269"/>
      <c r="O780" s="269"/>
      <c r="P780" s="269"/>
      <c r="Q780" s="269"/>
      <c r="R780" s="269"/>
      <c r="S780" s="271"/>
      <c r="T780" s="271"/>
      <c r="U780" s="271"/>
      <c r="V780" s="271"/>
      <c r="W780" s="271"/>
      <c r="X780" s="271"/>
      <c r="Y780" s="273"/>
      <c r="Z780" s="273"/>
      <c r="AA780" s="273"/>
      <c r="AB780" s="273"/>
      <c r="AC780" s="273"/>
      <c r="AD780" s="273"/>
      <c r="AE780" s="274"/>
      <c r="AF780" s="274"/>
      <c r="AG780" s="274"/>
      <c r="AH780" s="274"/>
      <c r="AI780" s="274"/>
      <c r="AJ780" s="274"/>
      <c r="AK780" s="275"/>
      <c r="AL780" s="275"/>
      <c r="AM780" s="275"/>
      <c r="AN780" s="275"/>
      <c r="AO780" s="275"/>
      <c r="AP780" s="275"/>
      <c r="AQ780" s="276"/>
      <c r="AR780" s="276"/>
      <c r="AS780" s="276"/>
      <c r="AT780" s="276"/>
      <c r="AU780" s="276"/>
      <c r="AV780" s="276"/>
      <c r="AW780" s="277"/>
      <c r="AX780" s="277"/>
      <c r="AY780" s="277"/>
      <c r="AZ780" s="277"/>
      <c r="BA780" s="277"/>
      <c r="BB780" s="277"/>
      <c r="BC780" s="278"/>
      <c r="BD780" s="278"/>
      <c r="BE780" s="278"/>
      <c r="BF780" s="278"/>
      <c r="BG780" s="278"/>
      <c r="BH780" s="278"/>
      <c r="BI780" s="279"/>
      <c r="BJ780" s="279"/>
      <c r="BK780" s="279"/>
      <c r="BL780" s="279"/>
      <c r="BM780" s="279"/>
      <c r="BN780" s="279"/>
      <c r="BO780" s="280"/>
      <c r="BP780" s="280"/>
      <c r="BQ780" s="280"/>
      <c r="BR780" s="280"/>
      <c r="BS780" s="280"/>
      <c r="BT780" s="280"/>
      <c r="BU780" s="281"/>
      <c r="BV780" s="281"/>
      <c r="BW780" s="281"/>
      <c r="BX780" s="281"/>
      <c r="BY780" s="281"/>
      <c r="BZ780" s="281"/>
      <c r="CA780" s="282"/>
      <c r="CB780" s="282"/>
      <c r="CC780" s="282"/>
      <c r="CD780" s="282"/>
      <c r="CE780" s="282"/>
      <c r="CF780" s="282"/>
      <c r="CG780" s="283"/>
      <c r="CH780" s="283"/>
      <c r="CI780" s="283"/>
      <c r="CJ780" s="283"/>
      <c r="CK780" s="283"/>
      <c r="CL780" s="283"/>
      <c r="CM780" s="284"/>
      <c r="CN780" s="284"/>
      <c r="CO780" s="284"/>
      <c r="CP780" s="284"/>
      <c r="CQ780" s="284"/>
      <c r="CR780" s="284"/>
      <c r="CS780" s="283"/>
      <c r="CT780" s="283"/>
      <c r="CU780" s="283"/>
      <c r="CV780" s="283"/>
      <c r="CW780" s="283"/>
      <c r="CX780" s="283"/>
      <c r="CY780" s="273"/>
      <c r="CZ780" s="285"/>
      <c r="DA780" s="286"/>
      <c r="DB780" s="287"/>
    </row>
    <row r="781" ht="15.75" customHeight="1">
      <c r="A781" s="304"/>
      <c r="B781" s="265"/>
      <c r="C781" s="266"/>
      <c r="D781" s="266"/>
      <c r="E781" s="266"/>
      <c r="F781" s="267"/>
      <c r="G781" s="267"/>
      <c r="H781" s="267"/>
      <c r="I781" s="267"/>
      <c r="J781" s="267"/>
      <c r="K781" s="267"/>
      <c r="L781" s="267"/>
      <c r="M781" s="269"/>
      <c r="N781" s="269"/>
      <c r="O781" s="269"/>
      <c r="P781" s="269"/>
      <c r="Q781" s="269"/>
      <c r="R781" s="269"/>
      <c r="S781" s="271"/>
      <c r="T781" s="271"/>
      <c r="U781" s="271"/>
      <c r="V781" s="271"/>
      <c r="W781" s="271"/>
      <c r="X781" s="271"/>
      <c r="Y781" s="273"/>
      <c r="Z781" s="273"/>
      <c r="AA781" s="273"/>
      <c r="AB781" s="273"/>
      <c r="AC781" s="273"/>
      <c r="AD781" s="273"/>
      <c r="AE781" s="274"/>
      <c r="AF781" s="274"/>
      <c r="AG781" s="274"/>
      <c r="AH781" s="274"/>
      <c r="AI781" s="274"/>
      <c r="AJ781" s="274"/>
      <c r="AK781" s="275"/>
      <c r="AL781" s="275"/>
      <c r="AM781" s="275"/>
      <c r="AN781" s="275"/>
      <c r="AO781" s="275"/>
      <c r="AP781" s="275"/>
      <c r="AQ781" s="276"/>
      <c r="AR781" s="276"/>
      <c r="AS781" s="276"/>
      <c r="AT781" s="276"/>
      <c r="AU781" s="276"/>
      <c r="AV781" s="276"/>
      <c r="AW781" s="277"/>
      <c r="AX781" s="277"/>
      <c r="AY781" s="277"/>
      <c r="AZ781" s="277"/>
      <c r="BA781" s="277"/>
      <c r="BB781" s="277"/>
      <c r="BC781" s="278"/>
      <c r="BD781" s="278"/>
      <c r="BE781" s="278"/>
      <c r="BF781" s="278"/>
      <c r="BG781" s="278"/>
      <c r="BH781" s="278"/>
      <c r="BI781" s="279"/>
      <c r="BJ781" s="279"/>
      <c r="BK781" s="279"/>
      <c r="BL781" s="279"/>
      <c r="BM781" s="279"/>
      <c r="BN781" s="279"/>
      <c r="BO781" s="280"/>
      <c r="BP781" s="280"/>
      <c r="BQ781" s="280"/>
      <c r="BR781" s="280"/>
      <c r="BS781" s="280"/>
      <c r="BT781" s="280"/>
      <c r="BU781" s="281"/>
      <c r="BV781" s="281"/>
      <c r="BW781" s="281"/>
      <c r="BX781" s="281"/>
      <c r="BY781" s="281"/>
      <c r="BZ781" s="281"/>
      <c r="CA781" s="282"/>
      <c r="CB781" s="282"/>
      <c r="CC781" s="282"/>
      <c r="CD781" s="282"/>
      <c r="CE781" s="282"/>
      <c r="CF781" s="282"/>
      <c r="CG781" s="283"/>
      <c r="CH781" s="283"/>
      <c r="CI781" s="283"/>
      <c r="CJ781" s="283"/>
      <c r="CK781" s="283"/>
      <c r="CL781" s="283"/>
      <c r="CM781" s="284"/>
      <c r="CN781" s="284"/>
      <c r="CO781" s="284"/>
      <c r="CP781" s="284"/>
      <c r="CQ781" s="284"/>
      <c r="CR781" s="284"/>
      <c r="CS781" s="283"/>
      <c r="CT781" s="283"/>
      <c r="CU781" s="283"/>
      <c r="CV781" s="283"/>
      <c r="CW781" s="283"/>
      <c r="CX781" s="283"/>
      <c r="CY781" s="273"/>
      <c r="CZ781" s="285"/>
      <c r="DA781" s="286"/>
      <c r="DB781" s="287"/>
    </row>
    <row r="782" ht="15.75" customHeight="1">
      <c r="A782" s="304"/>
      <c r="B782" s="265"/>
      <c r="C782" s="266"/>
      <c r="D782" s="266"/>
      <c r="E782" s="266"/>
      <c r="F782" s="267"/>
      <c r="G782" s="267"/>
      <c r="H782" s="267"/>
      <c r="I782" s="267"/>
      <c r="J782" s="267"/>
      <c r="K782" s="267"/>
      <c r="L782" s="267"/>
      <c r="M782" s="269"/>
      <c r="N782" s="269"/>
      <c r="O782" s="269"/>
      <c r="P782" s="269"/>
      <c r="Q782" s="269"/>
      <c r="R782" s="269"/>
      <c r="S782" s="271"/>
      <c r="T782" s="271"/>
      <c r="U782" s="271"/>
      <c r="V782" s="271"/>
      <c r="W782" s="271"/>
      <c r="X782" s="271"/>
      <c r="Y782" s="273"/>
      <c r="Z782" s="273"/>
      <c r="AA782" s="273"/>
      <c r="AB782" s="273"/>
      <c r="AC782" s="273"/>
      <c r="AD782" s="273"/>
      <c r="AE782" s="274"/>
      <c r="AF782" s="274"/>
      <c r="AG782" s="274"/>
      <c r="AH782" s="274"/>
      <c r="AI782" s="274"/>
      <c r="AJ782" s="274"/>
      <c r="AK782" s="275"/>
      <c r="AL782" s="275"/>
      <c r="AM782" s="275"/>
      <c r="AN782" s="275"/>
      <c r="AO782" s="275"/>
      <c r="AP782" s="275"/>
      <c r="AQ782" s="276"/>
      <c r="AR782" s="276"/>
      <c r="AS782" s="276"/>
      <c r="AT782" s="276"/>
      <c r="AU782" s="276"/>
      <c r="AV782" s="276"/>
      <c r="AW782" s="277"/>
      <c r="AX782" s="277"/>
      <c r="AY782" s="277"/>
      <c r="AZ782" s="277"/>
      <c r="BA782" s="277"/>
      <c r="BB782" s="277"/>
      <c r="BC782" s="278"/>
      <c r="BD782" s="278"/>
      <c r="BE782" s="278"/>
      <c r="BF782" s="278"/>
      <c r="BG782" s="278"/>
      <c r="BH782" s="278"/>
      <c r="BI782" s="279"/>
      <c r="BJ782" s="279"/>
      <c r="BK782" s="279"/>
      <c r="BL782" s="279"/>
      <c r="BM782" s="279"/>
      <c r="BN782" s="279"/>
      <c r="BO782" s="280"/>
      <c r="BP782" s="280"/>
      <c r="BQ782" s="280"/>
      <c r="BR782" s="280"/>
      <c r="BS782" s="280"/>
      <c r="BT782" s="280"/>
      <c r="BU782" s="281"/>
      <c r="BV782" s="281"/>
      <c r="BW782" s="281"/>
      <c r="BX782" s="281"/>
      <c r="BY782" s="281"/>
      <c r="BZ782" s="281"/>
      <c r="CA782" s="282"/>
      <c r="CB782" s="282"/>
      <c r="CC782" s="282"/>
      <c r="CD782" s="282"/>
      <c r="CE782" s="282"/>
      <c r="CF782" s="282"/>
      <c r="CG782" s="283"/>
      <c r="CH782" s="283"/>
      <c r="CI782" s="283"/>
      <c r="CJ782" s="283"/>
      <c r="CK782" s="283"/>
      <c r="CL782" s="283"/>
      <c r="CM782" s="284"/>
      <c r="CN782" s="284"/>
      <c r="CO782" s="284"/>
      <c r="CP782" s="284"/>
      <c r="CQ782" s="284"/>
      <c r="CR782" s="284"/>
      <c r="CS782" s="283"/>
      <c r="CT782" s="283"/>
      <c r="CU782" s="283"/>
      <c r="CV782" s="283"/>
      <c r="CW782" s="283"/>
      <c r="CX782" s="283"/>
      <c r="CY782" s="273"/>
      <c r="CZ782" s="285"/>
      <c r="DA782" s="286"/>
      <c r="DB782" s="287"/>
    </row>
    <row r="783" ht="15.75" customHeight="1">
      <c r="A783" s="304"/>
      <c r="B783" s="265"/>
      <c r="C783" s="266"/>
      <c r="D783" s="266"/>
      <c r="E783" s="266"/>
      <c r="F783" s="267"/>
      <c r="G783" s="267"/>
      <c r="H783" s="267"/>
      <c r="I783" s="267"/>
      <c r="J783" s="267"/>
      <c r="K783" s="267"/>
      <c r="L783" s="267"/>
      <c r="M783" s="269"/>
      <c r="N783" s="269"/>
      <c r="O783" s="269"/>
      <c r="P783" s="269"/>
      <c r="Q783" s="269"/>
      <c r="R783" s="269"/>
      <c r="S783" s="271"/>
      <c r="T783" s="271"/>
      <c r="U783" s="271"/>
      <c r="V783" s="271"/>
      <c r="W783" s="271"/>
      <c r="X783" s="271"/>
      <c r="Y783" s="273"/>
      <c r="Z783" s="273"/>
      <c r="AA783" s="273"/>
      <c r="AB783" s="273"/>
      <c r="AC783" s="273"/>
      <c r="AD783" s="273"/>
      <c r="AE783" s="274"/>
      <c r="AF783" s="274"/>
      <c r="AG783" s="274"/>
      <c r="AH783" s="274"/>
      <c r="AI783" s="274"/>
      <c r="AJ783" s="274"/>
      <c r="AK783" s="275"/>
      <c r="AL783" s="275"/>
      <c r="AM783" s="275"/>
      <c r="AN783" s="275"/>
      <c r="AO783" s="275"/>
      <c r="AP783" s="275"/>
      <c r="AQ783" s="276"/>
      <c r="AR783" s="276"/>
      <c r="AS783" s="276"/>
      <c r="AT783" s="276"/>
      <c r="AU783" s="276"/>
      <c r="AV783" s="276"/>
      <c r="AW783" s="277"/>
      <c r="AX783" s="277"/>
      <c r="AY783" s="277"/>
      <c r="AZ783" s="277"/>
      <c r="BA783" s="277"/>
      <c r="BB783" s="277"/>
      <c r="BC783" s="278"/>
      <c r="BD783" s="278"/>
      <c r="BE783" s="278"/>
      <c r="BF783" s="278"/>
      <c r="BG783" s="278"/>
      <c r="BH783" s="278"/>
      <c r="BI783" s="279"/>
      <c r="BJ783" s="279"/>
      <c r="BK783" s="279"/>
      <c r="BL783" s="279"/>
      <c r="BM783" s="279"/>
      <c r="BN783" s="279"/>
      <c r="BO783" s="280"/>
      <c r="BP783" s="280"/>
      <c r="BQ783" s="280"/>
      <c r="BR783" s="280"/>
      <c r="BS783" s="280"/>
      <c r="BT783" s="280"/>
      <c r="BU783" s="281"/>
      <c r="BV783" s="281"/>
      <c r="BW783" s="281"/>
      <c r="BX783" s="281"/>
      <c r="BY783" s="281"/>
      <c r="BZ783" s="281"/>
      <c r="CA783" s="282"/>
      <c r="CB783" s="282"/>
      <c r="CC783" s="282"/>
      <c r="CD783" s="282"/>
      <c r="CE783" s="282"/>
      <c r="CF783" s="282"/>
      <c r="CG783" s="283"/>
      <c r="CH783" s="283"/>
      <c r="CI783" s="283"/>
      <c r="CJ783" s="283"/>
      <c r="CK783" s="283"/>
      <c r="CL783" s="283"/>
      <c r="CM783" s="284"/>
      <c r="CN783" s="284"/>
      <c r="CO783" s="284"/>
      <c r="CP783" s="284"/>
      <c r="CQ783" s="284"/>
      <c r="CR783" s="284"/>
      <c r="CS783" s="283"/>
      <c r="CT783" s="283"/>
      <c r="CU783" s="283"/>
      <c r="CV783" s="283"/>
      <c r="CW783" s="283"/>
      <c r="CX783" s="283"/>
      <c r="CY783" s="273"/>
      <c r="CZ783" s="285"/>
      <c r="DA783" s="286"/>
      <c r="DB783" s="287"/>
    </row>
    <row r="784" ht="15.75" customHeight="1">
      <c r="A784" s="304"/>
      <c r="B784" s="265"/>
      <c r="C784" s="266"/>
      <c r="D784" s="266"/>
      <c r="E784" s="266"/>
      <c r="F784" s="267"/>
      <c r="G784" s="267"/>
      <c r="H784" s="267"/>
      <c r="I784" s="267"/>
      <c r="J784" s="267"/>
      <c r="K784" s="267"/>
      <c r="L784" s="267"/>
      <c r="M784" s="269"/>
      <c r="N784" s="269"/>
      <c r="O784" s="269"/>
      <c r="P784" s="269"/>
      <c r="Q784" s="269"/>
      <c r="R784" s="269"/>
      <c r="S784" s="271"/>
      <c r="T784" s="271"/>
      <c r="U784" s="271"/>
      <c r="V784" s="271"/>
      <c r="W784" s="271"/>
      <c r="X784" s="271"/>
      <c r="Y784" s="273"/>
      <c r="Z784" s="273"/>
      <c r="AA784" s="273"/>
      <c r="AB784" s="273"/>
      <c r="AC784" s="273"/>
      <c r="AD784" s="273"/>
      <c r="AE784" s="274"/>
      <c r="AF784" s="274"/>
      <c r="AG784" s="274"/>
      <c r="AH784" s="274"/>
      <c r="AI784" s="274"/>
      <c r="AJ784" s="274"/>
      <c r="AK784" s="275"/>
      <c r="AL784" s="275"/>
      <c r="AM784" s="275"/>
      <c r="AN784" s="275"/>
      <c r="AO784" s="275"/>
      <c r="AP784" s="275"/>
      <c r="AQ784" s="276"/>
      <c r="AR784" s="276"/>
      <c r="AS784" s="276"/>
      <c r="AT784" s="276"/>
      <c r="AU784" s="276"/>
      <c r="AV784" s="276"/>
      <c r="AW784" s="277"/>
      <c r="AX784" s="277"/>
      <c r="AY784" s="277"/>
      <c r="AZ784" s="277"/>
      <c r="BA784" s="277"/>
      <c r="BB784" s="277"/>
      <c r="BC784" s="278"/>
      <c r="BD784" s="278"/>
      <c r="BE784" s="278"/>
      <c r="BF784" s="278"/>
      <c r="BG784" s="278"/>
      <c r="BH784" s="278"/>
      <c r="BI784" s="279"/>
      <c r="BJ784" s="279"/>
      <c r="BK784" s="279"/>
      <c r="BL784" s="279"/>
      <c r="BM784" s="279"/>
      <c r="BN784" s="279"/>
      <c r="BO784" s="280"/>
      <c r="BP784" s="280"/>
      <c r="BQ784" s="280"/>
      <c r="BR784" s="280"/>
      <c r="BS784" s="280"/>
      <c r="BT784" s="280"/>
      <c r="BU784" s="281"/>
      <c r="BV784" s="281"/>
      <c r="BW784" s="281"/>
      <c r="BX784" s="281"/>
      <c r="BY784" s="281"/>
      <c r="BZ784" s="281"/>
      <c r="CA784" s="282"/>
      <c r="CB784" s="282"/>
      <c r="CC784" s="282"/>
      <c r="CD784" s="282"/>
      <c r="CE784" s="282"/>
      <c r="CF784" s="282"/>
      <c r="CG784" s="283"/>
      <c r="CH784" s="283"/>
      <c r="CI784" s="283"/>
      <c r="CJ784" s="283"/>
      <c r="CK784" s="283"/>
      <c r="CL784" s="283"/>
      <c r="CM784" s="284"/>
      <c r="CN784" s="284"/>
      <c r="CO784" s="284"/>
      <c r="CP784" s="284"/>
      <c r="CQ784" s="284"/>
      <c r="CR784" s="284"/>
      <c r="CS784" s="283"/>
      <c r="CT784" s="283"/>
      <c r="CU784" s="283"/>
      <c r="CV784" s="283"/>
      <c r="CW784" s="283"/>
      <c r="CX784" s="283"/>
      <c r="CY784" s="273"/>
      <c r="CZ784" s="285"/>
      <c r="DA784" s="286"/>
      <c r="DB784" s="287"/>
    </row>
    <row r="785" ht="15.75" customHeight="1">
      <c r="A785" s="304"/>
      <c r="B785" s="265"/>
      <c r="C785" s="266"/>
      <c r="D785" s="266"/>
      <c r="E785" s="266"/>
      <c r="F785" s="267"/>
      <c r="G785" s="267"/>
      <c r="H785" s="267"/>
      <c r="I785" s="267"/>
      <c r="J785" s="267"/>
      <c r="K785" s="267"/>
      <c r="L785" s="267"/>
      <c r="M785" s="269"/>
      <c r="N785" s="269"/>
      <c r="O785" s="269"/>
      <c r="P785" s="269"/>
      <c r="Q785" s="269"/>
      <c r="R785" s="269"/>
      <c r="S785" s="271"/>
      <c r="T785" s="271"/>
      <c r="U785" s="271"/>
      <c r="V785" s="271"/>
      <c r="W785" s="271"/>
      <c r="X785" s="271"/>
      <c r="Y785" s="273"/>
      <c r="Z785" s="273"/>
      <c r="AA785" s="273"/>
      <c r="AB785" s="273"/>
      <c r="AC785" s="273"/>
      <c r="AD785" s="273"/>
      <c r="AE785" s="274"/>
      <c r="AF785" s="274"/>
      <c r="AG785" s="274"/>
      <c r="AH785" s="274"/>
      <c r="AI785" s="274"/>
      <c r="AJ785" s="274"/>
      <c r="AK785" s="275"/>
      <c r="AL785" s="275"/>
      <c r="AM785" s="275"/>
      <c r="AN785" s="275"/>
      <c r="AO785" s="275"/>
      <c r="AP785" s="275"/>
      <c r="AQ785" s="276"/>
      <c r="AR785" s="276"/>
      <c r="AS785" s="276"/>
      <c r="AT785" s="276"/>
      <c r="AU785" s="276"/>
      <c r="AV785" s="276"/>
      <c r="AW785" s="277"/>
      <c r="AX785" s="277"/>
      <c r="AY785" s="277"/>
      <c r="AZ785" s="277"/>
      <c r="BA785" s="277"/>
      <c r="BB785" s="277"/>
      <c r="BC785" s="278"/>
      <c r="BD785" s="278"/>
      <c r="BE785" s="278"/>
      <c r="BF785" s="278"/>
      <c r="BG785" s="278"/>
      <c r="BH785" s="278"/>
      <c r="BI785" s="279"/>
      <c r="BJ785" s="279"/>
      <c r="BK785" s="279"/>
      <c r="BL785" s="279"/>
      <c r="BM785" s="279"/>
      <c r="BN785" s="279"/>
      <c r="BO785" s="280"/>
      <c r="BP785" s="280"/>
      <c r="BQ785" s="280"/>
      <c r="BR785" s="280"/>
      <c r="BS785" s="280"/>
      <c r="BT785" s="280"/>
      <c r="BU785" s="281"/>
      <c r="BV785" s="281"/>
      <c r="BW785" s="281"/>
      <c r="BX785" s="281"/>
      <c r="BY785" s="281"/>
      <c r="BZ785" s="281"/>
      <c r="CA785" s="282"/>
      <c r="CB785" s="282"/>
      <c r="CC785" s="282"/>
      <c r="CD785" s="282"/>
      <c r="CE785" s="282"/>
      <c r="CF785" s="282"/>
      <c r="CG785" s="283"/>
      <c r="CH785" s="283"/>
      <c r="CI785" s="283"/>
      <c r="CJ785" s="283"/>
      <c r="CK785" s="283"/>
      <c r="CL785" s="283"/>
      <c r="CM785" s="284"/>
      <c r="CN785" s="284"/>
      <c r="CO785" s="284"/>
      <c r="CP785" s="284"/>
      <c r="CQ785" s="284"/>
      <c r="CR785" s="284"/>
      <c r="CS785" s="283"/>
      <c r="CT785" s="283"/>
      <c r="CU785" s="283"/>
      <c r="CV785" s="283"/>
      <c r="CW785" s="283"/>
      <c r="CX785" s="283"/>
      <c r="CY785" s="273"/>
      <c r="CZ785" s="285"/>
      <c r="DA785" s="286"/>
      <c r="DB785" s="287"/>
    </row>
    <row r="786" ht="15.75" customHeight="1">
      <c r="A786" s="304"/>
      <c r="B786" s="265"/>
      <c r="C786" s="266"/>
      <c r="D786" s="266"/>
      <c r="E786" s="266"/>
      <c r="F786" s="267"/>
      <c r="G786" s="267"/>
      <c r="H786" s="267"/>
      <c r="I786" s="267"/>
      <c r="J786" s="267"/>
      <c r="K786" s="267"/>
      <c r="L786" s="267"/>
      <c r="M786" s="269"/>
      <c r="N786" s="269"/>
      <c r="O786" s="269"/>
      <c r="P786" s="269"/>
      <c r="Q786" s="269"/>
      <c r="R786" s="269"/>
      <c r="S786" s="271"/>
      <c r="T786" s="271"/>
      <c r="U786" s="271"/>
      <c r="V786" s="271"/>
      <c r="W786" s="271"/>
      <c r="X786" s="271"/>
      <c r="Y786" s="273"/>
      <c r="Z786" s="273"/>
      <c r="AA786" s="273"/>
      <c r="AB786" s="273"/>
      <c r="AC786" s="273"/>
      <c r="AD786" s="273"/>
      <c r="AE786" s="274"/>
      <c r="AF786" s="274"/>
      <c r="AG786" s="274"/>
      <c r="AH786" s="274"/>
      <c r="AI786" s="274"/>
      <c r="AJ786" s="274"/>
      <c r="AK786" s="275"/>
      <c r="AL786" s="275"/>
      <c r="AM786" s="275"/>
      <c r="AN786" s="275"/>
      <c r="AO786" s="275"/>
      <c r="AP786" s="275"/>
      <c r="AQ786" s="276"/>
      <c r="AR786" s="276"/>
      <c r="AS786" s="276"/>
      <c r="AT786" s="276"/>
      <c r="AU786" s="276"/>
      <c r="AV786" s="276"/>
      <c r="AW786" s="277"/>
      <c r="AX786" s="277"/>
      <c r="AY786" s="277"/>
      <c r="AZ786" s="277"/>
      <c r="BA786" s="277"/>
      <c r="BB786" s="277"/>
      <c r="BC786" s="278"/>
      <c r="BD786" s="278"/>
      <c r="BE786" s="278"/>
      <c r="BF786" s="278"/>
      <c r="BG786" s="278"/>
      <c r="BH786" s="278"/>
      <c r="BI786" s="279"/>
      <c r="BJ786" s="279"/>
      <c r="BK786" s="279"/>
      <c r="BL786" s="279"/>
      <c r="BM786" s="279"/>
      <c r="BN786" s="279"/>
      <c r="BO786" s="280"/>
      <c r="BP786" s="280"/>
      <c r="BQ786" s="280"/>
      <c r="BR786" s="280"/>
      <c r="BS786" s="280"/>
      <c r="BT786" s="280"/>
      <c r="BU786" s="281"/>
      <c r="BV786" s="281"/>
      <c r="BW786" s="281"/>
      <c r="BX786" s="281"/>
      <c r="BY786" s="281"/>
      <c r="BZ786" s="281"/>
      <c r="CA786" s="282"/>
      <c r="CB786" s="282"/>
      <c r="CC786" s="282"/>
      <c r="CD786" s="282"/>
      <c r="CE786" s="282"/>
      <c r="CF786" s="282"/>
      <c r="CG786" s="283"/>
      <c r="CH786" s="283"/>
      <c r="CI786" s="283"/>
      <c r="CJ786" s="283"/>
      <c r="CK786" s="283"/>
      <c r="CL786" s="283"/>
      <c r="CM786" s="284"/>
      <c r="CN786" s="284"/>
      <c r="CO786" s="284"/>
      <c r="CP786" s="284"/>
      <c r="CQ786" s="284"/>
      <c r="CR786" s="284"/>
      <c r="CS786" s="283"/>
      <c r="CT786" s="283"/>
      <c r="CU786" s="283"/>
      <c r="CV786" s="283"/>
      <c r="CW786" s="283"/>
      <c r="CX786" s="283"/>
      <c r="CY786" s="273"/>
      <c r="CZ786" s="285"/>
      <c r="DA786" s="286"/>
      <c r="DB786" s="287"/>
    </row>
    <row r="787" ht="15.75" customHeight="1">
      <c r="A787" s="304"/>
      <c r="B787" s="265"/>
      <c r="C787" s="266"/>
      <c r="D787" s="266"/>
      <c r="E787" s="266"/>
      <c r="F787" s="267"/>
      <c r="G787" s="267"/>
      <c r="H787" s="267"/>
      <c r="I787" s="267"/>
      <c r="J787" s="267"/>
      <c r="K787" s="267"/>
      <c r="L787" s="267"/>
      <c r="M787" s="269"/>
      <c r="N787" s="269"/>
      <c r="O787" s="269"/>
      <c r="P787" s="269"/>
      <c r="Q787" s="269"/>
      <c r="R787" s="269"/>
      <c r="S787" s="271"/>
      <c r="T787" s="271"/>
      <c r="U787" s="271"/>
      <c r="V787" s="271"/>
      <c r="W787" s="271"/>
      <c r="X787" s="271"/>
      <c r="Y787" s="273"/>
      <c r="Z787" s="273"/>
      <c r="AA787" s="273"/>
      <c r="AB787" s="273"/>
      <c r="AC787" s="273"/>
      <c r="AD787" s="273"/>
      <c r="AE787" s="274"/>
      <c r="AF787" s="274"/>
      <c r="AG787" s="274"/>
      <c r="AH787" s="274"/>
      <c r="AI787" s="274"/>
      <c r="AJ787" s="274"/>
      <c r="AK787" s="275"/>
      <c r="AL787" s="275"/>
      <c r="AM787" s="275"/>
      <c r="AN787" s="275"/>
      <c r="AO787" s="275"/>
      <c r="AP787" s="275"/>
      <c r="AQ787" s="276"/>
      <c r="AR787" s="276"/>
      <c r="AS787" s="276"/>
      <c r="AT787" s="276"/>
      <c r="AU787" s="276"/>
      <c r="AV787" s="276"/>
      <c r="AW787" s="277"/>
      <c r="AX787" s="277"/>
      <c r="AY787" s="277"/>
      <c r="AZ787" s="277"/>
      <c r="BA787" s="277"/>
      <c r="BB787" s="277"/>
      <c r="BC787" s="278"/>
      <c r="BD787" s="278"/>
      <c r="BE787" s="278"/>
      <c r="BF787" s="278"/>
      <c r="BG787" s="278"/>
      <c r="BH787" s="278"/>
      <c r="BI787" s="279"/>
      <c r="BJ787" s="279"/>
      <c r="BK787" s="279"/>
      <c r="BL787" s="279"/>
      <c r="BM787" s="279"/>
      <c r="BN787" s="279"/>
      <c r="BO787" s="280"/>
      <c r="BP787" s="280"/>
      <c r="BQ787" s="280"/>
      <c r="BR787" s="280"/>
      <c r="BS787" s="280"/>
      <c r="BT787" s="280"/>
      <c r="BU787" s="281"/>
      <c r="BV787" s="281"/>
      <c r="BW787" s="281"/>
      <c r="BX787" s="281"/>
      <c r="BY787" s="281"/>
      <c r="BZ787" s="281"/>
      <c r="CA787" s="282"/>
      <c r="CB787" s="282"/>
      <c r="CC787" s="282"/>
      <c r="CD787" s="282"/>
      <c r="CE787" s="282"/>
      <c r="CF787" s="282"/>
      <c r="CG787" s="283"/>
      <c r="CH787" s="283"/>
      <c r="CI787" s="283"/>
      <c r="CJ787" s="283"/>
      <c r="CK787" s="283"/>
      <c r="CL787" s="283"/>
      <c r="CM787" s="284"/>
      <c r="CN787" s="284"/>
      <c r="CO787" s="284"/>
      <c r="CP787" s="284"/>
      <c r="CQ787" s="284"/>
      <c r="CR787" s="284"/>
      <c r="CS787" s="283"/>
      <c r="CT787" s="283"/>
      <c r="CU787" s="283"/>
      <c r="CV787" s="283"/>
      <c r="CW787" s="283"/>
      <c r="CX787" s="283"/>
      <c r="CY787" s="273"/>
      <c r="CZ787" s="285"/>
      <c r="DA787" s="286"/>
      <c r="DB787" s="287"/>
    </row>
    <row r="788" ht="15.75" customHeight="1">
      <c r="A788" s="304"/>
      <c r="B788" s="265"/>
      <c r="C788" s="266"/>
      <c r="D788" s="266"/>
      <c r="E788" s="266"/>
      <c r="F788" s="267"/>
      <c r="G788" s="267"/>
      <c r="H788" s="267"/>
      <c r="I788" s="267"/>
      <c r="J788" s="267"/>
      <c r="K788" s="267"/>
      <c r="L788" s="267"/>
      <c r="M788" s="269"/>
      <c r="N788" s="269"/>
      <c r="O788" s="269"/>
      <c r="P788" s="269"/>
      <c r="Q788" s="269"/>
      <c r="R788" s="269"/>
      <c r="S788" s="271"/>
      <c r="T788" s="271"/>
      <c r="U788" s="271"/>
      <c r="V788" s="271"/>
      <c r="W788" s="271"/>
      <c r="X788" s="271"/>
      <c r="Y788" s="273"/>
      <c r="Z788" s="273"/>
      <c r="AA788" s="273"/>
      <c r="AB788" s="273"/>
      <c r="AC788" s="273"/>
      <c r="AD788" s="273"/>
      <c r="AE788" s="274"/>
      <c r="AF788" s="274"/>
      <c r="AG788" s="274"/>
      <c r="AH788" s="274"/>
      <c r="AI788" s="274"/>
      <c r="AJ788" s="274"/>
      <c r="AK788" s="275"/>
      <c r="AL788" s="275"/>
      <c r="AM788" s="275"/>
      <c r="AN788" s="275"/>
      <c r="AO788" s="275"/>
      <c r="AP788" s="275"/>
      <c r="AQ788" s="276"/>
      <c r="AR788" s="276"/>
      <c r="AS788" s="276"/>
      <c r="AT788" s="276"/>
      <c r="AU788" s="276"/>
      <c r="AV788" s="276"/>
      <c r="AW788" s="277"/>
      <c r="AX788" s="277"/>
      <c r="AY788" s="277"/>
      <c r="AZ788" s="277"/>
      <c r="BA788" s="277"/>
      <c r="BB788" s="277"/>
      <c r="BC788" s="278"/>
      <c r="BD788" s="278"/>
      <c r="BE788" s="278"/>
      <c r="BF788" s="278"/>
      <c r="BG788" s="278"/>
      <c r="BH788" s="278"/>
      <c r="BI788" s="279"/>
      <c r="BJ788" s="279"/>
      <c r="BK788" s="279"/>
      <c r="BL788" s="279"/>
      <c r="BM788" s="279"/>
      <c r="BN788" s="279"/>
      <c r="BO788" s="280"/>
      <c r="BP788" s="280"/>
      <c r="BQ788" s="280"/>
      <c r="BR788" s="280"/>
      <c r="BS788" s="280"/>
      <c r="BT788" s="280"/>
      <c r="BU788" s="281"/>
      <c r="BV788" s="281"/>
      <c r="BW788" s="281"/>
      <c r="BX788" s="281"/>
      <c r="BY788" s="281"/>
      <c r="BZ788" s="281"/>
      <c r="CA788" s="282"/>
      <c r="CB788" s="282"/>
      <c r="CC788" s="282"/>
      <c r="CD788" s="282"/>
      <c r="CE788" s="282"/>
      <c r="CF788" s="282"/>
      <c r="CG788" s="283"/>
      <c r="CH788" s="283"/>
      <c r="CI788" s="283"/>
      <c r="CJ788" s="283"/>
      <c r="CK788" s="283"/>
      <c r="CL788" s="283"/>
      <c r="CM788" s="284"/>
      <c r="CN788" s="284"/>
      <c r="CO788" s="284"/>
      <c r="CP788" s="284"/>
      <c r="CQ788" s="284"/>
      <c r="CR788" s="284"/>
      <c r="CS788" s="283"/>
      <c r="CT788" s="283"/>
      <c r="CU788" s="283"/>
      <c r="CV788" s="283"/>
      <c r="CW788" s="283"/>
      <c r="CX788" s="283"/>
      <c r="CY788" s="273"/>
      <c r="CZ788" s="285"/>
      <c r="DA788" s="286"/>
      <c r="DB788" s="287"/>
    </row>
    <row r="789" ht="15.75" customHeight="1">
      <c r="A789" s="304"/>
      <c r="B789" s="265"/>
      <c r="C789" s="266"/>
      <c r="D789" s="266"/>
      <c r="E789" s="266"/>
      <c r="F789" s="267"/>
      <c r="G789" s="267"/>
      <c r="H789" s="267"/>
      <c r="I789" s="267"/>
      <c r="J789" s="267"/>
      <c r="K789" s="267"/>
      <c r="L789" s="267"/>
      <c r="M789" s="269"/>
      <c r="N789" s="269"/>
      <c r="O789" s="269"/>
      <c r="P789" s="269"/>
      <c r="Q789" s="269"/>
      <c r="R789" s="269"/>
      <c r="S789" s="271"/>
      <c r="T789" s="271"/>
      <c r="U789" s="271"/>
      <c r="V789" s="271"/>
      <c r="W789" s="271"/>
      <c r="X789" s="271"/>
      <c r="Y789" s="273"/>
      <c r="Z789" s="273"/>
      <c r="AA789" s="273"/>
      <c r="AB789" s="273"/>
      <c r="AC789" s="273"/>
      <c r="AD789" s="273"/>
      <c r="AE789" s="274"/>
      <c r="AF789" s="274"/>
      <c r="AG789" s="274"/>
      <c r="AH789" s="274"/>
      <c r="AI789" s="274"/>
      <c r="AJ789" s="274"/>
      <c r="AK789" s="275"/>
      <c r="AL789" s="275"/>
      <c r="AM789" s="275"/>
      <c r="AN789" s="275"/>
      <c r="AO789" s="275"/>
      <c r="AP789" s="275"/>
      <c r="AQ789" s="276"/>
      <c r="AR789" s="276"/>
      <c r="AS789" s="276"/>
      <c r="AT789" s="276"/>
      <c r="AU789" s="276"/>
      <c r="AV789" s="276"/>
      <c r="AW789" s="277"/>
      <c r="AX789" s="277"/>
      <c r="AY789" s="277"/>
      <c r="AZ789" s="277"/>
      <c r="BA789" s="277"/>
      <c r="BB789" s="277"/>
      <c r="BC789" s="278"/>
      <c r="BD789" s="278"/>
      <c r="BE789" s="278"/>
      <c r="BF789" s="278"/>
      <c r="BG789" s="278"/>
      <c r="BH789" s="278"/>
      <c r="BI789" s="279"/>
      <c r="BJ789" s="279"/>
      <c r="BK789" s="279"/>
      <c r="BL789" s="279"/>
      <c r="BM789" s="279"/>
      <c r="BN789" s="279"/>
      <c r="BO789" s="280"/>
      <c r="BP789" s="280"/>
      <c r="BQ789" s="280"/>
      <c r="BR789" s="280"/>
      <c r="BS789" s="280"/>
      <c r="BT789" s="280"/>
      <c r="BU789" s="281"/>
      <c r="BV789" s="281"/>
      <c r="BW789" s="281"/>
      <c r="BX789" s="281"/>
      <c r="BY789" s="281"/>
      <c r="BZ789" s="281"/>
      <c r="CA789" s="282"/>
      <c r="CB789" s="282"/>
      <c r="CC789" s="282"/>
      <c r="CD789" s="282"/>
      <c r="CE789" s="282"/>
      <c r="CF789" s="282"/>
      <c r="CG789" s="283"/>
      <c r="CH789" s="283"/>
      <c r="CI789" s="283"/>
      <c r="CJ789" s="283"/>
      <c r="CK789" s="283"/>
      <c r="CL789" s="283"/>
      <c r="CM789" s="284"/>
      <c r="CN789" s="284"/>
      <c r="CO789" s="284"/>
      <c r="CP789" s="284"/>
      <c r="CQ789" s="284"/>
      <c r="CR789" s="284"/>
      <c r="CS789" s="283"/>
      <c r="CT789" s="283"/>
      <c r="CU789" s="283"/>
      <c r="CV789" s="283"/>
      <c r="CW789" s="283"/>
      <c r="CX789" s="283"/>
      <c r="CY789" s="273"/>
      <c r="CZ789" s="285"/>
      <c r="DA789" s="286"/>
      <c r="DB789" s="287"/>
    </row>
    <row r="790" ht="15.75" customHeight="1">
      <c r="A790" s="304"/>
      <c r="B790" s="265"/>
      <c r="C790" s="266"/>
      <c r="D790" s="266"/>
      <c r="E790" s="266"/>
      <c r="F790" s="267"/>
      <c r="G790" s="267"/>
      <c r="H790" s="267"/>
      <c r="I790" s="267"/>
      <c r="J790" s="267"/>
      <c r="K790" s="267"/>
      <c r="L790" s="267"/>
      <c r="M790" s="269"/>
      <c r="N790" s="269"/>
      <c r="O790" s="269"/>
      <c r="P790" s="269"/>
      <c r="Q790" s="269"/>
      <c r="R790" s="269"/>
      <c r="S790" s="271"/>
      <c r="T790" s="271"/>
      <c r="U790" s="271"/>
      <c r="V790" s="271"/>
      <c r="W790" s="271"/>
      <c r="X790" s="271"/>
      <c r="Y790" s="273"/>
      <c r="Z790" s="273"/>
      <c r="AA790" s="273"/>
      <c r="AB790" s="273"/>
      <c r="AC790" s="273"/>
      <c r="AD790" s="273"/>
      <c r="AE790" s="274"/>
      <c r="AF790" s="274"/>
      <c r="AG790" s="274"/>
      <c r="AH790" s="274"/>
      <c r="AI790" s="274"/>
      <c r="AJ790" s="274"/>
      <c r="AK790" s="275"/>
      <c r="AL790" s="275"/>
      <c r="AM790" s="275"/>
      <c r="AN790" s="275"/>
      <c r="AO790" s="275"/>
      <c r="AP790" s="275"/>
      <c r="AQ790" s="276"/>
      <c r="AR790" s="276"/>
      <c r="AS790" s="276"/>
      <c r="AT790" s="276"/>
      <c r="AU790" s="276"/>
      <c r="AV790" s="276"/>
      <c r="AW790" s="277"/>
      <c r="AX790" s="277"/>
      <c r="AY790" s="277"/>
      <c r="AZ790" s="277"/>
      <c r="BA790" s="277"/>
      <c r="BB790" s="277"/>
      <c r="BC790" s="278"/>
      <c r="BD790" s="278"/>
      <c r="BE790" s="278"/>
      <c r="BF790" s="278"/>
      <c r="BG790" s="278"/>
      <c r="BH790" s="278"/>
      <c r="BI790" s="279"/>
      <c r="BJ790" s="279"/>
      <c r="BK790" s="279"/>
      <c r="BL790" s="279"/>
      <c r="BM790" s="279"/>
      <c r="BN790" s="279"/>
      <c r="BO790" s="280"/>
      <c r="BP790" s="280"/>
      <c r="BQ790" s="280"/>
      <c r="BR790" s="280"/>
      <c r="BS790" s="280"/>
      <c r="BT790" s="280"/>
      <c r="BU790" s="281"/>
      <c r="BV790" s="281"/>
      <c r="BW790" s="281"/>
      <c r="BX790" s="281"/>
      <c r="BY790" s="281"/>
      <c r="BZ790" s="281"/>
      <c r="CA790" s="282"/>
      <c r="CB790" s="282"/>
      <c r="CC790" s="282"/>
      <c r="CD790" s="282"/>
      <c r="CE790" s="282"/>
      <c r="CF790" s="282"/>
      <c r="CG790" s="283"/>
      <c r="CH790" s="283"/>
      <c r="CI790" s="283"/>
      <c r="CJ790" s="283"/>
      <c r="CK790" s="283"/>
      <c r="CL790" s="283"/>
      <c r="CM790" s="284"/>
      <c r="CN790" s="284"/>
      <c r="CO790" s="284"/>
      <c r="CP790" s="284"/>
      <c r="CQ790" s="284"/>
      <c r="CR790" s="284"/>
      <c r="CS790" s="283"/>
      <c r="CT790" s="283"/>
      <c r="CU790" s="283"/>
      <c r="CV790" s="283"/>
      <c r="CW790" s="283"/>
      <c r="CX790" s="283"/>
      <c r="CY790" s="273"/>
      <c r="CZ790" s="285"/>
      <c r="DA790" s="286"/>
      <c r="DB790" s="287"/>
    </row>
    <row r="791" ht="15.75" customHeight="1">
      <c r="A791" s="304"/>
      <c r="B791" s="265"/>
      <c r="C791" s="266"/>
      <c r="D791" s="266"/>
      <c r="E791" s="266"/>
      <c r="F791" s="267"/>
      <c r="G791" s="267"/>
      <c r="H791" s="267"/>
      <c r="I791" s="267"/>
      <c r="J791" s="267"/>
      <c r="K791" s="267"/>
      <c r="L791" s="267"/>
      <c r="M791" s="269"/>
      <c r="N791" s="269"/>
      <c r="O791" s="269"/>
      <c r="P791" s="269"/>
      <c r="Q791" s="269"/>
      <c r="R791" s="269"/>
      <c r="S791" s="271"/>
      <c r="T791" s="271"/>
      <c r="U791" s="271"/>
      <c r="V791" s="271"/>
      <c r="W791" s="271"/>
      <c r="X791" s="271"/>
      <c r="Y791" s="273"/>
      <c r="Z791" s="273"/>
      <c r="AA791" s="273"/>
      <c r="AB791" s="273"/>
      <c r="AC791" s="273"/>
      <c r="AD791" s="273"/>
      <c r="AE791" s="274"/>
      <c r="AF791" s="274"/>
      <c r="AG791" s="274"/>
      <c r="AH791" s="274"/>
      <c r="AI791" s="274"/>
      <c r="AJ791" s="274"/>
      <c r="AK791" s="275"/>
      <c r="AL791" s="275"/>
      <c r="AM791" s="275"/>
      <c r="AN791" s="275"/>
      <c r="AO791" s="275"/>
      <c r="AP791" s="275"/>
      <c r="AQ791" s="276"/>
      <c r="AR791" s="276"/>
      <c r="AS791" s="276"/>
      <c r="AT791" s="276"/>
      <c r="AU791" s="276"/>
      <c r="AV791" s="276"/>
      <c r="AW791" s="277"/>
      <c r="AX791" s="277"/>
      <c r="AY791" s="277"/>
      <c r="AZ791" s="277"/>
      <c r="BA791" s="277"/>
      <c r="BB791" s="277"/>
      <c r="BC791" s="278"/>
      <c r="BD791" s="278"/>
      <c r="BE791" s="278"/>
      <c r="BF791" s="278"/>
      <c r="BG791" s="278"/>
      <c r="BH791" s="278"/>
      <c r="BI791" s="279"/>
      <c r="BJ791" s="279"/>
      <c r="BK791" s="279"/>
      <c r="BL791" s="279"/>
      <c r="BM791" s="279"/>
      <c r="BN791" s="279"/>
      <c r="BO791" s="280"/>
      <c r="BP791" s="280"/>
      <c r="BQ791" s="280"/>
      <c r="BR791" s="280"/>
      <c r="BS791" s="280"/>
      <c r="BT791" s="280"/>
      <c r="BU791" s="281"/>
      <c r="BV791" s="281"/>
      <c r="BW791" s="281"/>
      <c r="BX791" s="281"/>
      <c r="BY791" s="281"/>
      <c r="BZ791" s="281"/>
      <c r="CA791" s="282"/>
      <c r="CB791" s="282"/>
      <c r="CC791" s="282"/>
      <c r="CD791" s="282"/>
      <c r="CE791" s="282"/>
      <c r="CF791" s="282"/>
      <c r="CG791" s="283"/>
      <c r="CH791" s="283"/>
      <c r="CI791" s="283"/>
      <c r="CJ791" s="283"/>
      <c r="CK791" s="283"/>
      <c r="CL791" s="283"/>
      <c r="CM791" s="284"/>
      <c r="CN791" s="284"/>
      <c r="CO791" s="284"/>
      <c r="CP791" s="284"/>
      <c r="CQ791" s="284"/>
      <c r="CR791" s="284"/>
      <c r="CS791" s="283"/>
      <c r="CT791" s="283"/>
      <c r="CU791" s="283"/>
      <c r="CV791" s="283"/>
      <c r="CW791" s="283"/>
      <c r="CX791" s="283"/>
      <c r="CY791" s="273"/>
      <c r="CZ791" s="285"/>
      <c r="DA791" s="286"/>
      <c r="DB791" s="287"/>
    </row>
    <row r="792" ht="15.75" customHeight="1">
      <c r="A792" s="304"/>
      <c r="B792" s="265"/>
      <c r="C792" s="266"/>
      <c r="D792" s="266"/>
      <c r="E792" s="266"/>
      <c r="F792" s="267"/>
      <c r="G792" s="267"/>
      <c r="H792" s="267"/>
      <c r="I792" s="267"/>
      <c r="J792" s="267"/>
      <c r="K792" s="267"/>
      <c r="L792" s="267"/>
      <c r="M792" s="269"/>
      <c r="N792" s="269"/>
      <c r="O792" s="269"/>
      <c r="P792" s="269"/>
      <c r="Q792" s="269"/>
      <c r="R792" s="269"/>
      <c r="S792" s="271"/>
      <c r="T792" s="271"/>
      <c r="U792" s="271"/>
      <c r="V792" s="271"/>
      <c r="W792" s="271"/>
      <c r="X792" s="271"/>
      <c r="Y792" s="273"/>
      <c r="Z792" s="273"/>
      <c r="AA792" s="273"/>
      <c r="AB792" s="273"/>
      <c r="AC792" s="273"/>
      <c r="AD792" s="273"/>
      <c r="AE792" s="274"/>
      <c r="AF792" s="274"/>
      <c r="AG792" s="274"/>
      <c r="AH792" s="274"/>
      <c r="AI792" s="274"/>
      <c r="AJ792" s="274"/>
      <c r="AK792" s="275"/>
      <c r="AL792" s="275"/>
      <c r="AM792" s="275"/>
      <c r="AN792" s="275"/>
      <c r="AO792" s="275"/>
      <c r="AP792" s="275"/>
      <c r="AQ792" s="276"/>
      <c r="AR792" s="276"/>
      <c r="AS792" s="276"/>
      <c r="AT792" s="276"/>
      <c r="AU792" s="276"/>
      <c r="AV792" s="276"/>
      <c r="AW792" s="277"/>
      <c r="AX792" s="277"/>
      <c r="AY792" s="277"/>
      <c r="AZ792" s="277"/>
      <c r="BA792" s="277"/>
      <c r="BB792" s="277"/>
      <c r="BC792" s="278"/>
      <c r="BD792" s="278"/>
      <c r="BE792" s="278"/>
      <c r="BF792" s="278"/>
      <c r="BG792" s="278"/>
      <c r="BH792" s="278"/>
      <c r="BI792" s="279"/>
      <c r="BJ792" s="279"/>
      <c r="BK792" s="279"/>
      <c r="BL792" s="279"/>
      <c r="BM792" s="279"/>
      <c r="BN792" s="279"/>
      <c r="BO792" s="280"/>
      <c r="BP792" s="280"/>
      <c r="BQ792" s="280"/>
      <c r="BR792" s="280"/>
      <c r="BS792" s="280"/>
      <c r="BT792" s="280"/>
      <c r="BU792" s="281"/>
      <c r="BV792" s="281"/>
      <c r="BW792" s="281"/>
      <c r="BX792" s="281"/>
      <c r="BY792" s="281"/>
      <c r="BZ792" s="281"/>
      <c r="CA792" s="282"/>
      <c r="CB792" s="282"/>
      <c r="CC792" s="282"/>
      <c r="CD792" s="282"/>
      <c r="CE792" s="282"/>
      <c r="CF792" s="282"/>
      <c r="CG792" s="283"/>
      <c r="CH792" s="283"/>
      <c r="CI792" s="283"/>
      <c r="CJ792" s="283"/>
      <c r="CK792" s="283"/>
      <c r="CL792" s="283"/>
      <c r="CM792" s="284"/>
      <c r="CN792" s="284"/>
      <c r="CO792" s="284"/>
      <c r="CP792" s="284"/>
      <c r="CQ792" s="284"/>
      <c r="CR792" s="284"/>
      <c r="CS792" s="283"/>
      <c r="CT792" s="283"/>
      <c r="CU792" s="283"/>
      <c r="CV792" s="283"/>
      <c r="CW792" s="283"/>
      <c r="CX792" s="283"/>
      <c r="CY792" s="273"/>
      <c r="CZ792" s="285"/>
      <c r="DA792" s="286"/>
      <c r="DB792" s="287"/>
    </row>
    <row r="793" ht="15.75" customHeight="1">
      <c r="A793" s="304"/>
      <c r="B793" s="265"/>
      <c r="C793" s="266"/>
      <c r="D793" s="266"/>
      <c r="E793" s="266"/>
      <c r="F793" s="267"/>
      <c r="G793" s="267"/>
      <c r="H793" s="267"/>
      <c r="I793" s="267"/>
      <c r="J793" s="267"/>
      <c r="K793" s="267"/>
      <c r="L793" s="267"/>
      <c r="M793" s="269"/>
      <c r="N793" s="269"/>
      <c r="O793" s="269"/>
      <c r="P793" s="269"/>
      <c r="Q793" s="269"/>
      <c r="R793" s="269"/>
      <c r="S793" s="271"/>
      <c r="T793" s="271"/>
      <c r="U793" s="271"/>
      <c r="V793" s="271"/>
      <c r="W793" s="271"/>
      <c r="X793" s="271"/>
      <c r="Y793" s="273"/>
      <c r="Z793" s="273"/>
      <c r="AA793" s="273"/>
      <c r="AB793" s="273"/>
      <c r="AC793" s="273"/>
      <c r="AD793" s="273"/>
      <c r="AE793" s="274"/>
      <c r="AF793" s="274"/>
      <c r="AG793" s="274"/>
      <c r="AH793" s="274"/>
      <c r="AI793" s="274"/>
      <c r="AJ793" s="274"/>
      <c r="AK793" s="275"/>
      <c r="AL793" s="275"/>
      <c r="AM793" s="275"/>
      <c r="AN793" s="275"/>
      <c r="AO793" s="275"/>
      <c r="AP793" s="275"/>
      <c r="AQ793" s="276"/>
      <c r="AR793" s="276"/>
      <c r="AS793" s="276"/>
      <c r="AT793" s="276"/>
      <c r="AU793" s="276"/>
      <c r="AV793" s="276"/>
      <c r="AW793" s="277"/>
      <c r="AX793" s="277"/>
      <c r="AY793" s="277"/>
      <c r="AZ793" s="277"/>
      <c r="BA793" s="277"/>
      <c r="BB793" s="277"/>
      <c r="BC793" s="278"/>
      <c r="BD793" s="278"/>
      <c r="BE793" s="278"/>
      <c r="BF793" s="278"/>
      <c r="BG793" s="278"/>
      <c r="BH793" s="278"/>
      <c r="BI793" s="279"/>
      <c r="BJ793" s="279"/>
      <c r="BK793" s="279"/>
      <c r="BL793" s="279"/>
      <c r="BM793" s="279"/>
      <c r="BN793" s="279"/>
      <c r="BO793" s="280"/>
      <c r="BP793" s="280"/>
      <c r="BQ793" s="280"/>
      <c r="BR793" s="280"/>
      <c r="BS793" s="280"/>
      <c r="BT793" s="280"/>
      <c r="BU793" s="281"/>
      <c r="BV793" s="281"/>
      <c r="BW793" s="281"/>
      <c r="BX793" s="281"/>
      <c r="BY793" s="281"/>
      <c r="BZ793" s="281"/>
      <c r="CA793" s="282"/>
      <c r="CB793" s="282"/>
      <c r="CC793" s="282"/>
      <c r="CD793" s="282"/>
      <c r="CE793" s="282"/>
      <c r="CF793" s="282"/>
      <c r="CG793" s="283"/>
      <c r="CH793" s="283"/>
      <c r="CI793" s="283"/>
      <c r="CJ793" s="283"/>
      <c r="CK793" s="283"/>
      <c r="CL793" s="283"/>
      <c r="CM793" s="284"/>
      <c r="CN793" s="284"/>
      <c r="CO793" s="284"/>
      <c r="CP793" s="284"/>
      <c r="CQ793" s="284"/>
      <c r="CR793" s="284"/>
      <c r="CS793" s="283"/>
      <c r="CT793" s="283"/>
      <c r="CU793" s="283"/>
      <c r="CV793" s="283"/>
      <c r="CW793" s="283"/>
      <c r="CX793" s="283"/>
      <c r="CY793" s="273"/>
      <c r="CZ793" s="285"/>
      <c r="DA793" s="286"/>
      <c r="DB793" s="287"/>
    </row>
    <row r="794" ht="15.75" customHeight="1">
      <c r="A794" s="304"/>
      <c r="B794" s="265"/>
      <c r="C794" s="266"/>
      <c r="D794" s="266"/>
      <c r="E794" s="266"/>
      <c r="F794" s="267"/>
      <c r="G794" s="267"/>
      <c r="H794" s="267"/>
      <c r="I794" s="267"/>
      <c r="J794" s="267"/>
      <c r="K794" s="267"/>
      <c r="L794" s="267"/>
      <c r="M794" s="269"/>
      <c r="N794" s="269"/>
      <c r="O794" s="269"/>
      <c r="P794" s="269"/>
      <c r="Q794" s="269"/>
      <c r="R794" s="269"/>
      <c r="S794" s="271"/>
      <c r="T794" s="271"/>
      <c r="U794" s="271"/>
      <c r="V794" s="271"/>
      <c r="W794" s="271"/>
      <c r="X794" s="271"/>
      <c r="Y794" s="273"/>
      <c r="Z794" s="273"/>
      <c r="AA794" s="273"/>
      <c r="AB794" s="273"/>
      <c r="AC794" s="273"/>
      <c r="AD794" s="273"/>
      <c r="AE794" s="274"/>
      <c r="AF794" s="274"/>
      <c r="AG794" s="274"/>
      <c r="AH794" s="274"/>
      <c r="AI794" s="274"/>
      <c r="AJ794" s="274"/>
      <c r="AK794" s="275"/>
      <c r="AL794" s="275"/>
      <c r="AM794" s="275"/>
      <c r="AN794" s="275"/>
      <c r="AO794" s="275"/>
      <c r="AP794" s="275"/>
      <c r="AQ794" s="276"/>
      <c r="AR794" s="276"/>
      <c r="AS794" s="276"/>
      <c r="AT794" s="276"/>
      <c r="AU794" s="276"/>
      <c r="AV794" s="276"/>
      <c r="AW794" s="277"/>
      <c r="AX794" s="277"/>
      <c r="AY794" s="277"/>
      <c r="AZ794" s="277"/>
      <c r="BA794" s="277"/>
      <c r="BB794" s="277"/>
      <c r="BC794" s="278"/>
      <c r="BD794" s="278"/>
      <c r="BE794" s="278"/>
      <c r="BF794" s="278"/>
      <c r="BG794" s="278"/>
      <c r="BH794" s="278"/>
      <c r="BI794" s="279"/>
      <c r="BJ794" s="279"/>
      <c r="BK794" s="279"/>
      <c r="BL794" s="279"/>
      <c r="BM794" s="279"/>
      <c r="BN794" s="279"/>
      <c r="BO794" s="280"/>
      <c r="BP794" s="280"/>
      <c r="BQ794" s="280"/>
      <c r="BR794" s="280"/>
      <c r="BS794" s="280"/>
      <c r="BT794" s="280"/>
      <c r="BU794" s="281"/>
      <c r="BV794" s="281"/>
      <c r="BW794" s="281"/>
      <c r="BX794" s="281"/>
      <c r="BY794" s="281"/>
      <c r="BZ794" s="281"/>
      <c r="CA794" s="282"/>
      <c r="CB794" s="282"/>
      <c r="CC794" s="282"/>
      <c r="CD794" s="282"/>
      <c r="CE794" s="282"/>
      <c r="CF794" s="282"/>
      <c r="CG794" s="283"/>
      <c r="CH794" s="283"/>
      <c r="CI794" s="283"/>
      <c r="CJ794" s="283"/>
      <c r="CK794" s="283"/>
      <c r="CL794" s="283"/>
      <c r="CM794" s="284"/>
      <c r="CN794" s="284"/>
      <c r="CO794" s="284"/>
      <c r="CP794" s="284"/>
      <c r="CQ794" s="284"/>
      <c r="CR794" s="284"/>
      <c r="CS794" s="283"/>
      <c r="CT794" s="283"/>
      <c r="CU794" s="283"/>
      <c r="CV794" s="283"/>
      <c r="CW794" s="283"/>
      <c r="CX794" s="283"/>
      <c r="CY794" s="273"/>
      <c r="CZ794" s="285"/>
      <c r="DA794" s="286"/>
      <c r="DB794" s="287"/>
    </row>
    <row r="795" ht="15.75" customHeight="1">
      <c r="A795" s="304"/>
      <c r="B795" s="265"/>
      <c r="C795" s="266"/>
      <c r="D795" s="266"/>
      <c r="E795" s="266"/>
      <c r="F795" s="267"/>
      <c r="G795" s="267"/>
      <c r="H795" s="267"/>
      <c r="I795" s="267"/>
      <c r="J795" s="267"/>
      <c r="K795" s="267"/>
      <c r="L795" s="267"/>
      <c r="M795" s="269"/>
      <c r="N795" s="269"/>
      <c r="O795" s="269"/>
      <c r="P795" s="269"/>
      <c r="Q795" s="269"/>
      <c r="R795" s="269"/>
      <c r="S795" s="271"/>
      <c r="T795" s="271"/>
      <c r="U795" s="271"/>
      <c r="V795" s="271"/>
      <c r="W795" s="271"/>
      <c r="X795" s="271"/>
      <c r="Y795" s="273"/>
      <c r="Z795" s="273"/>
      <c r="AA795" s="273"/>
      <c r="AB795" s="273"/>
      <c r="AC795" s="273"/>
      <c r="AD795" s="273"/>
      <c r="AE795" s="274"/>
      <c r="AF795" s="274"/>
      <c r="AG795" s="274"/>
      <c r="AH795" s="274"/>
      <c r="AI795" s="274"/>
      <c r="AJ795" s="274"/>
      <c r="AK795" s="275"/>
      <c r="AL795" s="275"/>
      <c r="AM795" s="275"/>
      <c r="AN795" s="275"/>
      <c r="AO795" s="275"/>
      <c r="AP795" s="275"/>
      <c r="AQ795" s="276"/>
      <c r="AR795" s="276"/>
      <c r="AS795" s="276"/>
      <c r="AT795" s="276"/>
      <c r="AU795" s="276"/>
      <c r="AV795" s="276"/>
      <c r="AW795" s="277"/>
      <c r="AX795" s="277"/>
      <c r="AY795" s="277"/>
      <c r="AZ795" s="277"/>
      <c r="BA795" s="277"/>
      <c r="BB795" s="277"/>
      <c r="BC795" s="278"/>
      <c r="BD795" s="278"/>
      <c r="BE795" s="278"/>
      <c r="BF795" s="278"/>
      <c r="BG795" s="278"/>
      <c r="BH795" s="278"/>
      <c r="BI795" s="279"/>
      <c r="BJ795" s="279"/>
      <c r="BK795" s="279"/>
      <c r="BL795" s="279"/>
      <c r="BM795" s="279"/>
      <c r="BN795" s="279"/>
      <c r="BO795" s="280"/>
      <c r="BP795" s="280"/>
      <c r="BQ795" s="280"/>
      <c r="BR795" s="280"/>
      <c r="BS795" s="280"/>
      <c r="BT795" s="280"/>
      <c r="BU795" s="281"/>
      <c r="BV795" s="281"/>
      <c r="BW795" s="281"/>
      <c r="BX795" s="281"/>
      <c r="BY795" s="281"/>
      <c r="BZ795" s="281"/>
      <c r="CA795" s="282"/>
      <c r="CB795" s="282"/>
      <c r="CC795" s="282"/>
      <c r="CD795" s="282"/>
      <c r="CE795" s="282"/>
      <c r="CF795" s="282"/>
      <c r="CG795" s="283"/>
      <c r="CH795" s="283"/>
      <c r="CI795" s="283"/>
      <c r="CJ795" s="283"/>
      <c r="CK795" s="283"/>
      <c r="CL795" s="283"/>
      <c r="CM795" s="284"/>
      <c r="CN795" s="284"/>
      <c r="CO795" s="284"/>
      <c r="CP795" s="284"/>
      <c r="CQ795" s="284"/>
      <c r="CR795" s="284"/>
      <c r="CS795" s="283"/>
      <c r="CT795" s="283"/>
      <c r="CU795" s="283"/>
      <c r="CV795" s="283"/>
      <c r="CW795" s="283"/>
      <c r="CX795" s="283"/>
      <c r="CY795" s="273"/>
      <c r="CZ795" s="285"/>
      <c r="DA795" s="286"/>
      <c r="DB795" s="287"/>
    </row>
    <row r="796" ht="15.75" customHeight="1">
      <c r="A796" s="304"/>
      <c r="B796" s="265"/>
      <c r="C796" s="266"/>
      <c r="D796" s="266"/>
      <c r="E796" s="266"/>
      <c r="F796" s="267"/>
      <c r="G796" s="267"/>
      <c r="H796" s="267"/>
      <c r="I796" s="267"/>
      <c r="J796" s="267"/>
      <c r="K796" s="267"/>
      <c r="L796" s="267"/>
      <c r="M796" s="269"/>
      <c r="N796" s="269"/>
      <c r="O796" s="269"/>
      <c r="P796" s="269"/>
      <c r="Q796" s="269"/>
      <c r="R796" s="269"/>
      <c r="S796" s="271"/>
      <c r="T796" s="271"/>
      <c r="U796" s="271"/>
      <c r="V796" s="271"/>
      <c r="W796" s="271"/>
      <c r="X796" s="271"/>
      <c r="Y796" s="273"/>
      <c r="Z796" s="273"/>
      <c r="AA796" s="273"/>
      <c r="AB796" s="273"/>
      <c r="AC796" s="273"/>
      <c r="AD796" s="273"/>
      <c r="AE796" s="274"/>
      <c r="AF796" s="274"/>
      <c r="AG796" s="274"/>
      <c r="AH796" s="274"/>
      <c r="AI796" s="274"/>
      <c r="AJ796" s="274"/>
      <c r="AK796" s="275"/>
      <c r="AL796" s="275"/>
      <c r="AM796" s="275"/>
      <c r="AN796" s="275"/>
      <c r="AO796" s="275"/>
      <c r="AP796" s="275"/>
      <c r="AQ796" s="276"/>
      <c r="AR796" s="276"/>
      <c r="AS796" s="276"/>
      <c r="AT796" s="276"/>
      <c r="AU796" s="276"/>
      <c r="AV796" s="276"/>
      <c r="AW796" s="277"/>
      <c r="AX796" s="277"/>
      <c r="AY796" s="277"/>
      <c r="AZ796" s="277"/>
      <c r="BA796" s="277"/>
      <c r="BB796" s="277"/>
      <c r="BC796" s="278"/>
      <c r="BD796" s="278"/>
      <c r="BE796" s="278"/>
      <c r="BF796" s="278"/>
      <c r="BG796" s="278"/>
      <c r="BH796" s="278"/>
      <c r="BI796" s="279"/>
      <c r="BJ796" s="279"/>
      <c r="BK796" s="279"/>
      <c r="BL796" s="279"/>
      <c r="BM796" s="279"/>
      <c r="BN796" s="279"/>
      <c r="BO796" s="280"/>
      <c r="BP796" s="280"/>
      <c r="BQ796" s="280"/>
      <c r="BR796" s="280"/>
      <c r="BS796" s="280"/>
      <c r="BT796" s="280"/>
      <c r="BU796" s="281"/>
      <c r="BV796" s="281"/>
      <c r="BW796" s="281"/>
      <c r="BX796" s="281"/>
      <c r="BY796" s="281"/>
      <c r="BZ796" s="281"/>
      <c r="CA796" s="282"/>
      <c r="CB796" s="282"/>
      <c r="CC796" s="282"/>
      <c r="CD796" s="282"/>
      <c r="CE796" s="282"/>
      <c r="CF796" s="282"/>
      <c r="CG796" s="283"/>
      <c r="CH796" s="283"/>
      <c r="CI796" s="283"/>
      <c r="CJ796" s="283"/>
      <c r="CK796" s="283"/>
      <c r="CL796" s="283"/>
      <c r="CM796" s="284"/>
      <c r="CN796" s="284"/>
      <c r="CO796" s="284"/>
      <c r="CP796" s="284"/>
      <c r="CQ796" s="284"/>
      <c r="CR796" s="284"/>
      <c r="CS796" s="283"/>
      <c r="CT796" s="283"/>
      <c r="CU796" s="283"/>
      <c r="CV796" s="283"/>
      <c r="CW796" s="283"/>
      <c r="CX796" s="283"/>
      <c r="CY796" s="273"/>
      <c r="CZ796" s="285"/>
      <c r="DA796" s="286"/>
      <c r="DB796" s="287"/>
    </row>
    <row r="797" ht="15.75" customHeight="1">
      <c r="A797" s="304"/>
      <c r="B797" s="265"/>
      <c r="C797" s="266"/>
      <c r="D797" s="266"/>
      <c r="E797" s="266"/>
      <c r="F797" s="267"/>
      <c r="G797" s="267"/>
      <c r="H797" s="267"/>
      <c r="I797" s="267"/>
      <c r="J797" s="267"/>
      <c r="K797" s="267"/>
      <c r="L797" s="267"/>
      <c r="M797" s="269"/>
      <c r="N797" s="269"/>
      <c r="O797" s="269"/>
      <c r="P797" s="269"/>
      <c r="Q797" s="269"/>
      <c r="R797" s="269"/>
      <c r="S797" s="271"/>
      <c r="T797" s="271"/>
      <c r="U797" s="271"/>
      <c r="V797" s="271"/>
      <c r="W797" s="271"/>
      <c r="X797" s="271"/>
      <c r="Y797" s="273"/>
      <c r="Z797" s="273"/>
      <c r="AA797" s="273"/>
      <c r="AB797" s="273"/>
      <c r="AC797" s="273"/>
      <c r="AD797" s="273"/>
      <c r="AE797" s="274"/>
      <c r="AF797" s="274"/>
      <c r="AG797" s="274"/>
      <c r="AH797" s="274"/>
      <c r="AI797" s="274"/>
      <c r="AJ797" s="274"/>
      <c r="AK797" s="275"/>
      <c r="AL797" s="275"/>
      <c r="AM797" s="275"/>
      <c r="AN797" s="275"/>
      <c r="AO797" s="275"/>
      <c r="AP797" s="275"/>
      <c r="AQ797" s="276"/>
      <c r="AR797" s="276"/>
      <c r="AS797" s="276"/>
      <c r="AT797" s="276"/>
      <c r="AU797" s="276"/>
      <c r="AV797" s="276"/>
      <c r="AW797" s="277"/>
      <c r="AX797" s="277"/>
      <c r="AY797" s="277"/>
      <c r="AZ797" s="277"/>
      <c r="BA797" s="277"/>
      <c r="BB797" s="277"/>
      <c r="BC797" s="278"/>
      <c r="BD797" s="278"/>
      <c r="BE797" s="278"/>
      <c r="BF797" s="278"/>
      <c r="BG797" s="278"/>
      <c r="BH797" s="278"/>
      <c r="BI797" s="279"/>
      <c r="BJ797" s="279"/>
      <c r="BK797" s="279"/>
      <c r="BL797" s="279"/>
      <c r="BM797" s="279"/>
      <c r="BN797" s="279"/>
      <c r="BO797" s="280"/>
      <c r="BP797" s="280"/>
      <c r="BQ797" s="280"/>
      <c r="BR797" s="280"/>
      <c r="BS797" s="280"/>
      <c r="BT797" s="280"/>
      <c r="BU797" s="281"/>
      <c r="BV797" s="281"/>
      <c r="BW797" s="281"/>
      <c r="BX797" s="281"/>
      <c r="BY797" s="281"/>
      <c r="BZ797" s="281"/>
      <c r="CA797" s="282"/>
      <c r="CB797" s="282"/>
      <c r="CC797" s="282"/>
      <c r="CD797" s="282"/>
      <c r="CE797" s="282"/>
      <c r="CF797" s="282"/>
      <c r="CG797" s="283"/>
      <c r="CH797" s="283"/>
      <c r="CI797" s="283"/>
      <c r="CJ797" s="283"/>
      <c r="CK797" s="283"/>
      <c r="CL797" s="283"/>
      <c r="CM797" s="284"/>
      <c r="CN797" s="284"/>
      <c r="CO797" s="284"/>
      <c r="CP797" s="284"/>
      <c r="CQ797" s="284"/>
      <c r="CR797" s="284"/>
      <c r="CS797" s="283"/>
      <c r="CT797" s="283"/>
      <c r="CU797" s="283"/>
      <c r="CV797" s="283"/>
      <c r="CW797" s="283"/>
      <c r="CX797" s="283"/>
      <c r="CY797" s="273"/>
      <c r="CZ797" s="285"/>
      <c r="DA797" s="286"/>
      <c r="DB797" s="287"/>
    </row>
    <row r="798" ht="15.75" customHeight="1">
      <c r="A798" s="304"/>
      <c r="B798" s="265"/>
      <c r="C798" s="266"/>
      <c r="D798" s="266"/>
      <c r="E798" s="266"/>
      <c r="F798" s="267"/>
      <c r="G798" s="267"/>
      <c r="H798" s="267"/>
      <c r="I798" s="267"/>
      <c r="J798" s="267"/>
      <c r="K798" s="267"/>
      <c r="L798" s="267"/>
      <c r="M798" s="269"/>
      <c r="N798" s="269"/>
      <c r="O798" s="269"/>
      <c r="P798" s="269"/>
      <c r="Q798" s="269"/>
      <c r="R798" s="269"/>
      <c r="S798" s="271"/>
      <c r="T798" s="271"/>
      <c r="U798" s="271"/>
      <c r="V798" s="271"/>
      <c r="W798" s="271"/>
      <c r="X798" s="271"/>
      <c r="Y798" s="273"/>
      <c r="Z798" s="273"/>
      <c r="AA798" s="273"/>
      <c r="AB798" s="273"/>
      <c r="AC798" s="273"/>
      <c r="AD798" s="273"/>
      <c r="AE798" s="274"/>
      <c r="AF798" s="274"/>
      <c r="AG798" s="274"/>
      <c r="AH798" s="274"/>
      <c r="AI798" s="274"/>
      <c r="AJ798" s="274"/>
      <c r="AK798" s="275"/>
      <c r="AL798" s="275"/>
      <c r="AM798" s="275"/>
      <c r="AN798" s="275"/>
      <c r="AO798" s="275"/>
      <c r="AP798" s="275"/>
      <c r="AQ798" s="276"/>
      <c r="AR798" s="276"/>
      <c r="AS798" s="276"/>
      <c r="AT798" s="276"/>
      <c r="AU798" s="276"/>
      <c r="AV798" s="276"/>
      <c r="AW798" s="277"/>
      <c r="AX798" s="277"/>
      <c r="AY798" s="277"/>
      <c r="AZ798" s="277"/>
      <c r="BA798" s="277"/>
      <c r="BB798" s="277"/>
      <c r="BC798" s="278"/>
      <c r="BD798" s="278"/>
      <c r="BE798" s="278"/>
      <c r="BF798" s="278"/>
      <c r="BG798" s="278"/>
      <c r="BH798" s="278"/>
      <c r="BI798" s="279"/>
      <c r="BJ798" s="279"/>
      <c r="BK798" s="279"/>
      <c r="BL798" s="279"/>
      <c r="BM798" s="279"/>
      <c r="BN798" s="279"/>
      <c r="BO798" s="280"/>
      <c r="BP798" s="280"/>
      <c r="BQ798" s="280"/>
      <c r="BR798" s="280"/>
      <c r="BS798" s="280"/>
      <c r="BT798" s="280"/>
      <c r="BU798" s="281"/>
      <c r="BV798" s="281"/>
      <c r="BW798" s="281"/>
      <c r="BX798" s="281"/>
      <c r="BY798" s="281"/>
      <c r="BZ798" s="281"/>
      <c r="CA798" s="282"/>
      <c r="CB798" s="282"/>
      <c r="CC798" s="282"/>
      <c r="CD798" s="282"/>
      <c r="CE798" s="282"/>
      <c r="CF798" s="282"/>
      <c r="CG798" s="283"/>
      <c r="CH798" s="283"/>
      <c r="CI798" s="283"/>
      <c r="CJ798" s="283"/>
      <c r="CK798" s="283"/>
      <c r="CL798" s="283"/>
      <c r="CM798" s="284"/>
      <c r="CN798" s="284"/>
      <c r="CO798" s="284"/>
      <c r="CP798" s="284"/>
      <c r="CQ798" s="284"/>
      <c r="CR798" s="284"/>
      <c r="CS798" s="283"/>
      <c r="CT798" s="283"/>
      <c r="CU798" s="283"/>
      <c r="CV798" s="283"/>
      <c r="CW798" s="283"/>
      <c r="CX798" s="283"/>
      <c r="CY798" s="273"/>
      <c r="CZ798" s="285"/>
      <c r="DA798" s="286"/>
      <c r="DB798" s="287"/>
    </row>
    <row r="799" ht="15.75" customHeight="1">
      <c r="A799" s="304"/>
      <c r="B799" s="265"/>
      <c r="C799" s="266"/>
      <c r="D799" s="266"/>
      <c r="E799" s="266"/>
      <c r="F799" s="267"/>
      <c r="G799" s="267"/>
      <c r="H799" s="267"/>
      <c r="I799" s="267"/>
      <c r="J799" s="267"/>
      <c r="K799" s="267"/>
      <c r="L799" s="267"/>
      <c r="M799" s="269"/>
      <c r="N799" s="269"/>
      <c r="O799" s="269"/>
      <c r="P799" s="269"/>
      <c r="Q799" s="269"/>
      <c r="R799" s="269"/>
      <c r="S799" s="271"/>
      <c r="T799" s="271"/>
      <c r="U799" s="271"/>
      <c r="V799" s="271"/>
      <c r="W799" s="271"/>
      <c r="X799" s="271"/>
      <c r="Y799" s="273"/>
      <c r="Z799" s="273"/>
      <c r="AA799" s="273"/>
      <c r="AB799" s="273"/>
      <c r="AC799" s="273"/>
      <c r="AD799" s="273"/>
      <c r="AE799" s="274"/>
      <c r="AF799" s="274"/>
      <c r="AG799" s="274"/>
      <c r="AH799" s="274"/>
      <c r="AI799" s="274"/>
      <c r="AJ799" s="274"/>
      <c r="AK799" s="275"/>
      <c r="AL799" s="275"/>
      <c r="AM799" s="275"/>
      <c r="AN799" s="275"/>
      <c r="AO799" s="275"/>
      <c r="AP799" s="275"/>
      <c r="AQ799" s="276"/>
      <c r="AR799" s="276"/>
      <c r="AS799" s="276"/>
      <c r="AT799" s="276"/>
      <c r="AU799" s="276"/>
      <c r="AV799" s="276"/>
      <c r="AW799" s="277"/>
      <c r="AX799" s="277"/>
      <c r="AY799" s="277"/>
      <c r="AZ799" s="277"/>
      <c r="BA799" s="277"/>
      <c r="BB799" s="277"/>
      <c r="BC799" s="278"/>
      <c r="BD799" s="278"/>
      <c r="BE799" s="278"/>
      <c r="BF799" s="278"/>
      <c r="BG799" s="278"/>
      <c r="BH799" s="278"/>
      <c r="BI799" s="279"/>
      <c r="BJ799" s="279"/>
      <c r="BK799" s="279"/>
      <c r="BL799" s="279"/>
      <c r="BM799" s="279"/>
      <c r="BN799" s="279"/>
      <c r="BO799" s="280"/>
      <c r="BP799" s="280"/>
      <c r="BQ799" s="280"/>
      <c r="BR799" s="280"/>
      <c r="BS799" s="280"/>
      <c r="BT799" s="280"/>
      <c r="BU799" s="281"/>
      <c r="BV799" s="281"/>
      <c r="BW799" s="281"/>
      <c r="BX799" s="281"/>
      <c r="BY799" s="281"/>
      <c r="BZ799" s="281"/>
      <c r="CA799" s="282"/>
      <c r="CB799" s="282"/>
      <c r="CC799" s="282"/>
      <c r="CD799" s="282"/>
      <c r="CE799" s="282"/>
      <c r="CF799" s="282"/>
      <c r="CG799" s="283"/>
      <c r="CH799" s="283"/>
      <c r="CI799" s="283"/>
      <c r="CJ799" s="283"/>
      <c r="CK799" s="283"/>
      <c r="CL799" s="283"/>
      <c r="CM799" s="284"/>
      <c r="CN799" s="284"/>
      <c r="CO799" s="284"/>
      <c r="CP799" s="284"/>
      <c r="CQ799" s="284"/>
      <c r="CR799" s="284"/>
      <c r="CS799" s="283"/>
      <c r="CT799" s="283"/>
      <c r="CU799" s="283"/>
      <c r="CV799" s="283"/>
      <c r="CW799" s="283"/>
      <c r="CX799" s="283"/>
      <c r="CY799" s="273"/>
      <c r="CZ799" s="285"/>
      <c r="DA799" s="286"/>
      <c r="DB799" s="287"/>
    </row>
    <row r="800" ht="15.75" customHeight="1">
      <c r="A800" s="304"/>
      <c r="B800" s="265"/>
      <c r="C800" s="266"/>
      <c r="D800" s="266"/>
      <c r="E800" s="266"/>
      <c r="F800" s="267"/>
      <c r="G800" s="267"/>
      <c r="H800" s="267"/>
      <c r="I800" s="267"/>
      <c r="J800" s="267"/>
      <c r="K800" s="267"/>
      <c r="L800" s="267"/>
      <c r="M800" s="269"/>
      <c r="N800" s="269"/>
      <c r="O800" s="269"/>
      <c r="P800" s="269"/>
      <c r="Q800" s="269"/>
      <c r="R800" s="269"/>
      <c r="S800" s="271"/>
      <c r="T800" s="271"/>
      <c r="U800" s="271"/>
      <c r="V800" s="271"/>
      <c r="W800" s="271"/>
      <c r="X800" s="271"/>
      <c r="Y800" s="273"/>
      <c r="Z800" s="273"/>
      <c r="AA800" s="273"/>
      <c r="AB800" s="273"/>
      <c r="AC800" s="273"/>
      <c r="AD800" s="273"/>
      <c r="AE800" s="274"/>
      <c r="AF800" s="274"/>
      <c r="AG800" s="274"/>
      <c r="AH800" s="274"/>
      <c r="AI800" s="274"/>
      <c r="AJ800" s="274"/>
      <c r="AK800" s="275"/>
      <c r="AL800" s="275"/>
      <c r="AM800" s="275"/>
      <c r="AN800" s="275"/>
      <c r="AO800" s="275"/>
      <c r="AP800" s="275"/>
      <c r="AQ800" s="276"/>
      <c r="AR800" s="276"/>
      <c r="AS800" s="276"/>
      <c r="AT800" s="276"/>
      <c r="AU800" s="276"/>
      <c r="AV800" s="276"/>
      <c r="AW800" s="277"/>
      <c r="AX800" s="277"/>
      <c r="AY800" s="277"/>
      <c r="AZ800" s="277"/>
      <c r="BA800" s="277"/>
      <c r="BB800" s="277"/>
      <c r="BC800" s="278"/>
      <c r="BD800" s="278"/>
      <c r="BE800" s="278"/>
      <c r="BF800" s="278"/>
      <c r="BG800" s="278"/>
      <c r="BH800" s="278"/>
      <c r="BI800" s="279"/>
      <c r="BJ800" s="279"/>
      <c r="BK800" s="279"/>
      <c r="BL800" s="279"/>
      <c r="BM800" s="279"/>
      <c r="BN800" s="279"/>
      <c r="BO800" s="280"/>
      <c r="BP800" s="280"/>
      <c r="BQ800" s="280"/>
      <c r="BR800" s="280"/>
      <c r="BS800" s="280"/>
      <c r="BT800" s="280"/>
      <c r="BU800" s="281"/>
      <c r="BV800" s="281"/>
      <c r="BW800" s="281"/>
      <c r="BX800" s="281"/>
      <c r="BY800" s="281"/>
      <c r="BZ800" s="281"/>
      <c r="CA800" s="282"/>
      <c r="CB800" s="282"/>
      <c r="CC800" s="282"/>
      <c r="CD800" s="282"/>
      <c r="CE800" s="282"/>
      <c r="CF800" s="282"/>
      <c r="CG800" s="283"/>
      <c r="CH800" s="283"/>
      <c r="CI800" s="283"/>
      <c r="CJ800" s="283"/>
      <c r="CK800" s="283"/>
      <c r="CL800" s="283"/>
      <c r="CM800" s="284"/>
      <c r="CN800" s="284"/>
      <c r="CO800" s="284"/>
      <c r="CP800" s="284"/>
      <c r="CQ800" s="284"/>
      <c r="CR800" s="284"/>
      <c r="CS800" s="283"/>
      <c r="CT800" s="283"/>
      <c r="CU800" s="283"/>
      <c r="CV800" s="283"/>
      <c r="CW800" s="283"/>
      <c r="CX800" s="283"/>
      <c r="CY800" s="273"/>
      <c r="CZ800" s="285"/>
      <c r="DA800" s="286"/>
      <c r="DB800" s="287"/>
    </row>
    <row r="801" ht="15.75" customHeight="1">
      <c r="A801" s="304"/>
      <c r="B801" s="265"/>
      <c r="C801" s="266"/>
      <c r="D801" s="266"/>
      <c r="E801" s="266"/>
      <c r="F801" s="267"/>
      <c r="G801" s="267"/>
      <c r="H801" s="267"/>
      <c r="I801" s="267"/>
      <c r="J801" s="267"/>
      <c r="K801" s="267"/>
      <c r="L801" s="267"/>
      <c r="M801" s="269"/>
      <c r="N801" s="269"/>
      <c r="O801" s="269"/>
      <c r="P801" s="269"/>
      <c r="Q801" s="269"/>
      <c r="R801" s="269"/>
      <c r="S801" s="271"/>
      <c r="T801" s="271"/>
      <c r="U801" s="271"/>
      <c r="V801" s="271"/>
      <c r="W801" s="271"/>
      <c r="X801" s="271"/>
      <c r="Y801" s="273"/>
      <c r="Z801" s="273"/>
      <c r="AA801" s="273"/>
      <c r="AB801" s="273"/>
      <c r="AC801" s="273"/>
      <c r="AD801" s="273"/>
      <c r="AE801" s="274"/>
      <c r="AF801" s="274"/>
      <c r="AG801" s="274"/>
      <c r="AH801" s="274"/>
      <c r="AI801" s="274"/>
      <c r="AJ801" s="274"/>
      <c r="AK801" s="275"/>
      <c r="AL801" s="275"/>
      <c r="AM801" s="275"/>
      <c r="AN801" s="275"/>
      <c r="AO801" s="275"/>
      <c r="AP801" s="275"/>
      <c r="AQ801" s="276"/>
      <c r="AR801" s="276"/>
      <c r="AS801" s="276"/>
      <c r="AT801" s="276"/>
      <c r="AU801" s="276"/>
      <c r="AV801" s="276"/>
      <c r="AW801" s="277"/>
      <c r="AX801" s="277"/>
      <c r="AY801" s="277"/>
      <c r="AZ801" s="277"/>
      <c r="BA801" s="277"/>
      <c r="BB801" s="277"/>
      <c r="BC801" s="278"/>
      <c r="BD801" s="278"/>
      <c r="BE801" s="278"/>
      <c r="BF801" s="278"/>
      <c r="BG801" s="278"/>
      <c r="BH801" s="278"/>
      <c r="BI801" s="279"/>
      <c r="BJ801" s="279"/>
      <c r="BK801" s="279"/>
      <c r="BL801" s="279"/>
      <c r="BM801" s="279"/>
      <c r="BN801" s="279"/>
      <c r="BO801" s="280"/>
      <c r="BP801" s="280"/>
      <c r="BQ801" s="280"/>
      <c r="BR801" s="280"/>
      <c r="BS801" s="280"/>
      <c r="BT801" s="280"/>
      <c r="BU801" s="281"/>
      <c r="BV801" s="281"/>
      <c r="BW801" s="281"/>
      <c r="BX801" s="281"/>
      <c r="BY801" s="281"/>
      <c r="BZ801" s="281"/>
      <c r="CA801" s="282"/>
      <c r="CB801" s="282"/>
      <c r="CC801" s="282"/>
      <c r="CD801" s="282"/>
      <c r="CE801" s="282"/>
      <c r="CF801" s="282"/>
      <c r="CG801" s="283"/>
      <c r="CH801" s="283"/>
      <c r="CI801" s="283"/>
      <c r="CJ801" s="283"/>
      <c r="CK801" s="283"/>
      <c r="CL801" s="283"/>
      <c r="CM801" s="284"/>
      <c r="CN801" s="284"/>
      <c r="CO801" s="284"/>
      <c r="CP801" s="284"/>
      <c r="CQ801" s="284"/>
      <c r="CR801" s="284"/>
      <c r="CS801" s="283"/>
      <c r="CT801" s="283"/>
      <c r="CU801" s="283"/>
      <c r="CV801" s="283"/>
      <c r="CW801" s="283"/>
      <c r="CX801" s="283"/>
      <c r="CY801" s="273"/>
      <c r="CZ801" s="285"/>
      <c r="DA801" s="286"/>
      <c r="DB801" s="287"/>
    </row>
    <row r="802" ht="15.75" customHeight="1">
      <c r="A802" s="304"/>
      <c r="B802" s="265"/>
      <c r="C802" s="266"/>
      <c r="D802" s="266"/>
      <c r="E802" s="266"/>
      <c r="F802" s="267"/>
      <c r="G802" s="267"/>
      <c r="H802" s="267"/>
      <c r="I802" s="267"/>
      <c r="J802" s="267"/>
      <c r="K802" s="267"/>
      <c r="L802" s="267"/>
      <c r="M802" s="269"/>
      <c r="N802" s="269"/>
      <c r="O802" s="269"/>
      <c r="P802" s="269"/>
      <c r="Q802" s="269"/>
      <c r="R802" s="269"/>
      <c r="S802" s="271"/>
      <c r="T802" s="271"/>
      <c r="U802" s="271"/>
      <c r="V802" s="271"/>
      <c r="W802" s="271"/>
      <c r="X802" s="271"/>
      <c r="Y802" s="273"/>
      <c r="Z802" s="273"/>
      <c r="AA802" s="273"/>
      <c r="AB802" s="273"/>
      <c r="AC802" s="273"/>
      <c r="AD802" s="273"/>
      <c r="AE802" s="274"/>
      <c r="AF802" s="274"/>
      <c r="AG802" s="274"/>
      <c r="AH802" s="274"/>
      <c r="AI802" s="274"/>
      <c r="AJ802" s="274"/>
      <c r="AK802" s="275"/>
      <c r="AL802" s="275"/>
      <c r="AM802" s="275"/>
      <c r="AN802" s="275"/>
      <c r="AO802" s="275"/>
      <c r="AP802" s="275"/>
      <c r="AQ802" s="276"/>
      <c r="AR802" s="276"/>
      <c r="AS802" s="276"/>
      <c r="AT802" s="276"/>
      <c r="AU802" s="276"/>
      <c r="AV802" s="276"/>
      <c r="AW802" s="277"/>
      <c r="AX802" s="277"/>
      <c r="AY802" s="277"/>
      <c r="AZ802" s="277"/>
      <c r="BA802" s="277"/>
      <c r="BB802" s="277"/>
      <c r="BC802" s="278"/>
      <c r="BD802" s="278"/>
      <c r="BE802" s="278"/>
      <c r="BF802" s="278"/>
      <c r="BG802" s="278"/>
      <c r="BH802" s="278"/>
      <c r="BI802" s="279"/>
      <c r="BJ802" s="279"/>
      <c r="BK802" s="279"/>
      <c r="BL802" s="279"/>
      <c r="BM802" s="279"/>
      <c r="BN802" s="279"/>
      <c r="BO802" s="280"/>
      <c r="BP802" s="280"/>
      <c r="BQ802" s="280"/>
      <c r="BR802" s="280"/>
      <c r="BS802" s="280"/>
      <c r="BT802" s="280"/>
      <c r="BU802" s="281"/>
      <c r="BV802" s="281"/>
      <c r="BW802" s="281"/>
      <c r="BX802" s="281"/>
      <c r="BY802" s="281"/>
      <c r="BZ802" s="281"/>
      <c r="CA802" s="282"/>
      <c r="CB802" s="282"/>
      <c r="CC802" s="282"/>
      <c r="CD802" s="282"/>
      <c r="CE802" s="282"/>
      <c r="CF802" s="282"/>
      <c r="CG802" s="283"/>
      <c r="CH802" s="283"/>
      <c r="CI802" s="283"/>
      <c r="CJ802" s="283"/>
      <c r="CK802" s="283"/>
      <c r="CL802" s="283"/>
      <c r="CM802" s="284"/>
      <c r="CN802" s="284"/>
      <c r="CO802" s="284"/>
      <c r="CP802" s="284"/>
      <c r="CQ802" s="284"/>
      <c r="CR802" s="284"/>
      <c r="CS802" s="283"/>
      <c r="CT802" s="283"/>
      <c r="CU802" s="283"/>
      <c r="CV802" s="283"/>
      <c r="CW802" s="283"/>
      <c r="CX802" s="283"/>
      <c r="CY802" s="273"/>
      <c r="CZ802" s="285"/>
      <c r="DA802" s="286"/>
      <c r="DB802" s="287"/>
    </row>
    <row r="803" ht="15.75" customHeight="1">
      <c r="A803" s="304"/>
      <c r="B803" s="265"/>
      <c r="C803" s="266"/>
      <c r="D803" s="266"/>
      <c r="E803" s="266"/>
      <c r="F803" s="267"/>
      <c r="G803" s="267"/>
      <c r="H803" s="267"/>
      <c r="I803" s="267"/>
      <c r="J803" s="267"/>
      <c r="K803" s="267"/>
      <c r="L803" s="267"/>
      <c r="M803" s="269"/>
      <c r="N803" s="269"/>
      <c r="O803" s="269"/>
      <c r="P803" s="269"/>
      <c r="Q803" s="269"/>
      <c r="R803" s="269"/>
      <c r="S803" s="271"/>
      <c r="T803" s="271"/>
      <c r="U803" s="271"/>
      <c r="V803" s="271"/>
      <c r="W803" s="271"/>
      <c r="X803" s="271"/>
      <c r="Y803" s="273"/>
      <c r="Z803" s="273"/>
      <c r="AA803" s="273"/>
      <c r="AB803" s="273"/>
      <c r="AC803" s="273"/>
      <c r="AD803" s="273"/>
      <c r="AE803" s="274"/>
      <c r="AF803" s="274"/>
      <c r="AG803" s="274"/>
      <c r="AH803" s="274"/>
      <c r="AI803" s="274"/>
      <c r="AJ803" s="274"/>
      <c r="AK803" s="275"/>
      <c r="AL803" s="275"/>
      <c r="AM803" s="275"/>
      <c r="AN803" s="275"/>
      <c r="AO803" s="275"/>
      <c r="AP803" s="275"/>
      <c r="AQ803" s="276"/>
      <c r="AR803" s="276"/>
      <c r="AS803" s="276"/>
      <c r="AT803" s="276"/>
      <c r="AU803" s="276"/>
      <c r="AV803" s="276"/>
      <c r="AW803" s="277"/>
      <c r="AX803" s="277"/>
      <c r="AY803" s="277"/>
      <c r="AZ803" s="277"/>
      <c r="BA803" s="277"/>
      <c r="BB803" s="277"/>
      <c r="BC803" s="278"/>
      <c r="BD803" s="278"/>
      <c r="BE803" s="278"/>
      <c r="BF803" s="278"/>
      <c r="BG803" s="278"/>
      <c r="BH803" s="278"/>
      <c r="BI803" s="279"/>
      <c r="BJ803" s="279"/>
      <c r="BK803" s="279"/>
      <c r="BL803" s="279"/>
      <c r="BM803" s="279"/>
      <c r="BN803" s="279"/>
      <c r="BO803" s="280"/>
      <c r="BP803" s="280"/>
      <c r="BQ803" s="280"/>
      <c r="BR803" s="280"/>
      <c r="BS803" s="280"/>
      <c r="BT803" s="280"/>
      <c r="BU803" s="281"/>
      <c r="BV803" s="281"/>
      <c r="BW803" s="281"/>
      <c r="BX803" s="281"/>
      <c r="BY803" s="281"/>
      <c r="BZ803" s="281"/>
      <c r="CA803" s="282"/>
      <c r="CB803" s="282"/>
      <c r="CC803" s="282"/>
      <c r="CD803" s="282"/>
      <c r="CE803" s="282"/>
      <c r="CF803" s="282"/>
      <c r="CG803" s="283"/>
      <c r="CH803" s="283"/>
      <c r="CI803" s="283"/>
      <c r="CJ803" s="283"/>
      <c r="CK803" s="283"/>
      <c r="CL803" s="283"/>
      <c r="CM803" s="284"/>
      <c r="CN803" s="284"/>
      <c r="CO803" s="284"/>
      <c r="CP803" s="284"/>
      <c r="CQ803" s="284"/>
      <c r="CR803" s="284"/>
      <c r="CS803" s="283"/>
      <c r="CT803" s="283"/>
      <c r="CU803" s="283"/>
      <c r="CV803" s="283"/>
      <c r="CW803" s="283"/>
      <c r="CX803" s="283"/>
      <c r="CY803" s="273"/>
      <c r="CZ803" s="285"/>
      <c r="DA803" s="286"/>
      <c r="DB803" s="287"/>
    </row>
    <row r="804" ht="15.75" customHeight="1">
      <c r="A804" s="304"/>
      <c r="B804" s="265"/>
      <c r="C804" s="266"/>
      <c r="D804" s="266"/>
      <c r="E804" s="266"/>
      <c r="F804" s="267"/>
      <c r="G804" s="267"/>
      <c r="H804" s="267"/>
      <c r="I804" s="267"/>
      <c r="J804" s="267"/>
      <c r="K804" s="267"/>
      <c r="L804" s="267"/>
      <c r="M804" s="269"/>
      <c r="N804" s="269"/>
      <c r="O804" s="269"/>
      <c r="P804" s="269"/>
      <c r="Q804" s="269"/>
      <c r="R804" s="269"/>
      <c r="S804" s="271"/>
      <c r="T804" s="271"/>
      <c r="U804" s="271"/>
      <c r="V804" s="271"/>
      <c r="W804" s="271"/>
      <c r="X804" s="271"/>
      <c r="Y804" s="273"/>
      <c r="Z804" s="273"/>
      <c r="AA804" s="273"/>
      <c r="AB804" s="273"/>
      <c r="AC804" s="273"/>
      <c r="AD804" s="273"/>
      <c r="AE804" s="274"/>
      <c r="AF804" s="274"/>
      <c r="AG804" s="274"/>
      <c r="AH804" s="274"/>
      <c r="AI804" s="274"/>
      <c r="AJ804" s="274"/>
      <c r="AK804" s="275"/>
      <c r="AL804" s="275"/>
      <c r="AM804" s="275"/>
      <c r="AN804" s="275"/>
      <c r="AO804" s="275"/>
      <c r="AP804" s="275"/>
      <c r="AQ804" s="276"/>
      <c r="AR804" s="276"/>
      <c r="AS804" s="276"/>
      <c r="AT804" s="276"/>
      <c r="AU804" s="276"/>
      <c r="AV804" s="276"/>
      <c r="AW804" s="277"/>
      <c r="AX804" s="277"/>
      <c r="AY804" s="277"/>
      <c r="AZ804" s="277"/>
      <c r="BA804" s="277"/>
      <c r="BB804" s="277"/>
      <c r="BC804" s="278"/>
      <c r="BD804" s="278"/>
      <c r="BE804" s="278"/>
      <c r="BF804" s="278"/>
      <c r="BG804" s="278"/>
      <c r="BH804" s="278"/>
      <c r="BI804" s="279"/>
      <c r="BJ804" s="279"/>
      <c r="BK804" s="279"/>
      <c r="BL804" s="279"/>
      <c r="BM804" s="279"/>
      <c r="BN804" s="279"/>
      <c r="BO804" s="280"/>
      <c r="BP804" s="280"/>
      <c r="BQ804" s="280"/>
      <c r="BR804" s="280"/>
      <c r="BS804" s="280"/>
      <c r="BT804" s="280"/>
      <c r="BU804" s="281"/>
      <c r="BV804" s="281"/>
      <c r="BW804" s="281"/>
      <c r="BX804" s="281"/>
      <c r="BY804" s="281"/>
      <c r="BZ804" s="281"/>
      <c r="CA804" s="282"/>
      <c r="CB804" s="282"/>
      <c r="CC804" s="282"/>
      <c r="CD804" s="282"/>
      <c r="CE804" s="282"/>
      <c r="CF804" s="282"/>
      <c r="CG804" s="283"/>
      <c r="CH804" s="283"/>
      <c r="CI804" s="283"/>
      <c r="CJ804" s="283"/>
      <c r="CK804" s="283"/>
      <c r="CL804" s="283"/>
      <c r="CM804" s="284"/>
      <c r="CN804" s="284"/>
      <c r="CO804" s="284"/>
      <c r="CP804" s="284"/>
      <c r="CQ804" s="284"/>
      <c r="CR804" s="284"/>
      <c r="CS804" s="283"/>
      <c r="CT804" s="283"/>
      <c r="CU804" s="283"/>
      <c r="CV804" s="283"/>
      <c r="CW804" s="283"/>
      <c r="CX804" s="283"/>
      <c r="CY804" s="273"/>
      <c r="CZ804" s="285"/>
      <c r="DA804" s="286"/>
      <c r="DB804" s="287"/>
    </row>
    <row r="805" ht="15.75" customHeight="1">
      <c r="A805" s="304"/>
      <c r="B805" s="265"/>
      <c r="C805" s="266"/>
      <c r="D805" s="266"/>
      <c r="E805" s="266"/>
      <c r="F805" s="267"/>
      <c r="G805" s="267"/>
      <c r="H805" s="267"/>
      <c r="I805" s="267"/>
      <c r="J805" s="267"/>
      <c r="K805" s="267"/>
      <c r="L805" s="267"/>
      <c r="M805" s="269"/>
      <c r="N805" s="269"/>
      <c r="O805" s="269"/>
      <c r="P805" s="269"/>
      <c r="Q805" s="269"/>
      <c r="R805" s="269"/>
      <c r="S805" s="271"/>
      <c r="T805" s="271"/>
      <c r="U805" s="271"/>
      <c r="V805" s="271"/>
      <c r="W805" s="271"/>
      <c r="X805" s="271"/>
      <c r="Y805" s="273"/>
      <c r="Z805" s="273"/>
      <c r="AA805" s="273"/>
      <c r="AB805" s="273"/>
      <c r="AC805" s="273"/>
      <c r="AD805" s="273"/>
      <c r="AE805" s="274"/>
      <c r="AF805" s="274"/>
      <c r="AG805" s="274"/>
      <c r="AH805" s="274"/>
      <c r="AI805" s="274"/>
      <c r="AJ805" s="274"/>
      <c r="AK805" s="275"/>
      <c r="AL805" s="275"/>
      <c r="AM805" s="275"/>
      <c r="AN805" s="275"/>
      <c r="AO805" s="275"/>
      <c r="AP805" s="275"/>
      <c r="AQ805" s="276"/>
      <c r="AR805" s="276"/>
      <c r="AS805" s="276"/>
      <c r="AT805" s="276"/>
      <c r="AU805" s="276"/>
      <c r="AV805" s="276"/>
      <c r="AW805" s="277"/>
      <c r="AX805" s="277"/>
      <c r="AY805" s="277"/>
      <c r="AZ805" s="277"/>
      <c r="BA805" s="277"/>
      <c r="BB805" s="277"/>
      <c r="BC805" s="278"/>
      <c r="BD805" s="278"/>
      <c r="BE805" s="278"/>
      <c r="BF805" s="278"/>
      <c r="BG805" s="278"/>
      <c r="BH805" s="278"/>
      <c r="BI805" s="279"/>
      <c r="BJ805" s="279"/>
      <c r="BK805" s="279"/>
      <c r="BL805" s="279"/>
      <c r="BM805" s="279"/>
      <c r="BN805" s="279"/>
      <c r="BO805" s="280"/>
      <c r="BP805" s="280"/>
      <c r="BQ805" s="280"/>
      <c r="BR805" s="280"/>
      <c r="BS805" s="280"/>
      <c r="BT805" s="280"/>
      <c r="BU805" s="281"/>
      <c r="BV805" s="281"/>
      <c r="BW805" s="281"/>
      <c r="BX805" s="281"/>
      <c r="BY805" s="281"/>
      <c r="BZ805" s="281"/>
      <c r="CA805" s="282"/>
      <c r="CB805" s="282"/>
      <c r="CC805" s="282"/>
      <c r="CD805" s="282"/>
      <c r="CE805" s="282"/>
      <c r="CF805" s="282"/>
      <c r="CG805" s="283"/>
      <c r="CH805" s="283"/>
      <c r="CI805" s="283"/>
      <c r="CJ805" s="283"/>
      <c r="CK805" s="283"/>
      <c r="CL805" s="283"/>
      <c r="CM805" s="284"/>
      <c r="CN805" s="284"/>
      <c r="CO805" s="284"/>
      <c r="CP805" s="284"/>
      <c r="CQ805" s="284"/>
      <c r="CR805" s="284"/>
      <c r="CS805" s="283"/>
      <c r="CT805" s="283"/>
      <c r="CU805" s="283"/>
      <c r="CV805" s="283"/>
      <c r="CW805" s="283"/>
      <c r="CX805" s="283"/>
      <c r="CY805" s="273"/>
      <c r="CZ805" s="285"/>
      <c r="DA805" s="286"/>
      <c r="DB805" s="287"/>
    </row>
    <row r="806" ht="15.75" customHeight="1">
      <c r="A806" s="304"/>
      <c r="B806" s="265"/>
      <c r="C806" s="266"/>
      <c r="D806" s="266"/>
      <c r="E806" s="266"/>
      <c r="F806" s="267"/>
      <c r="G806" s="267"/>
      <c r="H806" s="267"/>
      <c r="I806" s="267"/>
      <c r="J806" s="267"/>
      <c r="K806" s="267"/>
      <c r="L806" s="267"/>
      <c r="M806" s="269"/>
      <c r="N806" s="269"/>
      <c r="O806" s="269"/>
      <c r="P806" s="269"/>
      <c r="Q806" s="269"/>
      <c r="R806" s="269"/>
      <c r="S806" s="271"/>
      <c r="T806" s="271"/>
      <c r="U806" s="271"/>
      <c r="V806" s="271"/>
      <c r="W806" s="271"/>
      <c r="X806" s="271"/>
      <c r="Y806" s="273"/>
      <c r="Z806" s="273"/>
      <c r="AA806" s="273"/>
      <c r="AB806" s="273"/>
      <c r="AC806" s="273"/>
      <c r="AD806" s="273"/>
      <c r="AE806" s="274"/>
      <c r="AF806" s="274"/>
      <c r="AG806" s="274"/>
      <c r="AH806" s="274"/>
      <c r="AI806" s="274"/>
      <c r="AJ806" s="274"/>
      <c r="AK806" s="275"/>
      <c r="AL806" s="275"/>
      <c r="AM806" s="275"/>
      <c r="AN806" s="275"/>
      <c r="AO806" s="275"/>
      <c r="AP806" s="275"/>
      <c r="AQ806" s="276"/>
      <c r="AR806" s="276"/>
      <c r="AS806" s="276"/>
      <c r="AT806" s="276"/>
      <c r="AU806" s="276"/>
      <c r="AV806" s="276"/>
      <c r="AW806" s="277"/>
      <c r="AX806" s="277"/>
      <c r="AY806" s="277"/>
      <c r="AZ806" s="277"/>
      <c r="BA806" s="277"/>
      <c r="BB806" s="277"/>
      <c r="BC806" s="278"/>
      <c r="BD806" s="278"/>
      <c r="BE806" s="278"/>
      <c r="BF806" s="278"/>
      <c r="BG806" s="278"/>
      <c r="BH806" s="278"/>
      <c r="BI806" s="279"/>
      <c r="BJ806" s="279"/>
      <c r="BK806" s="279"/>
      <c r="BL806" s="279"/>
      <c r="BM806" s="279"/>
      <c r="BN806" s="279"/>
      <c r="BO806" s="280"/>
      <c r="BP806" s="280"/>
      <c r="BQ806" s="280"/>
      <c r="BR806" s="280"/>
      <c r="BS806" s="280"/>
      <c r="BT806" s="280"/>
      <c r="BU806" s="281"/>
      <c r="BV806" s="281"/>
      <c r="BW806" s="281"/>
      <c r="BX806" s="281"/>
      <c r="BY806" s="281"/>
      <c r="BZ806" s="281"/>
      <c r="CA806" s="282"/>
      <c r="CB806" s="282"/>
      <c r="CC806" s="282"/>
      <c r="CD806" s="282"/>
      <c r="CE806" s="282"/>
      <c r="CF806" s="282"/>
      <c r="CG806" s="283"/>
      <c r="CH806" s="283"/>
      <c r="CI806" s="283"/>
      <c r="CJ806" s="283"/>
      <c r="CK806" s="283"/>
      <c r="CL806" s="283"/>
      <c r="CM806" s="284"/>
      <c r="CN806" s="284"/>
      <c r="CO806" s="284"/>
      <c r="CP806" s="284"/>
      <c r="CQ806" s="284"/>
      <c r="CR806" s="284"/>
      <c r="CS806" s="283"/>
      <c r="CT806" s="283"/>
      <c r="CU806" s="283"/>
      <c r="CV806" s="283"/>
      <c r="CW806" s="283"/>
      <c r="CX806" s="283"/>
      <c r="CY806" s="273"/>
      <c r="CZ806" s="285"/>
      <c r="DA806" s="286"/>
      <c r="DB806" s="287"/>
    </row>
    <row r="807" ht="15.75" customHeight="1">
      <c r="A807" s="304"/>
      <c r="B807" s="265"/>
      <c r="C807" s="266"/>
      <c r="D807" s="266"/>
      <c r="E807" s="266"/>
      <c r="F807" s="267"/>
      <c r="G807" s="267"/>
      <c r="H807" s="267"/>
      <c r="I807" s="267"/>
      <c r="J807" s="267"/>
      <c r="K807" s="267"/>
      <c r="L807" s="267"/>
      <c r="M807" s="269"/>
      <c r="N807" s="269"/>
      <c r="O807" s="269"/>
      <c r="P807" s="269"/>
      <c r="Q807" s="269"/>
      <c r="R807" s="269"/>
      <c r="S807" s="271"/>
      <c r="T807" s="271"/>
      <c r="U807" s="271"/>
      <c r="V807" s="271"/>
      <c r="W807" s="271"/>
      <c r="X807" s="271"/>
      <c r="Y807" s="273"/>
      <c r="Z807" s="273"/>
      <c r="AA807" s="273"/>
      <c r="AB807" s="273"/>
      <c r="AC807" s="273"/>
      <c r="AD807" s="273"/>
      <c r="AE807" s="274"/>
      <c r="AF807" s="274"/>
      <c r="AG807" s="274"/>
      <c r="AH807" s="274"/>
      <c r="AI807" s="274"/>
      <c r="AJ807" s="274"/>
      <c r="AK807" s="275"/>
      <c r="AL807" s="275"/>
      <c r="AM807" s="275"/>
      <c r="AN807" s="275"/>
      <c r="AO807" s="275"/>
      <c r="AP807" s="275"/>
      <c r="AQ807" s="276"/>
      <c r="AR807" s="276"/>
      <c r="AS807" s="276"/>
      <c r="AT807" s="276"/>
      <c r="AU807" s="276"/>
      <c r="AV807" s="276"/>
      <c r="AW807" s="277"/>
      <c r="AX807" s="277"/>
      <c r="AY807" s="277"/>
      <c r="AZ807" s="277"/>
      <c r="BA807" s="277"/>
      <c r="BB807" s="277"/>
      <c r="BC807" s="278"/>
      <c r="BD807" s="278"/>
      <c r="BE807" s="278"/>
      <c r="BF807" s="278"/>
      <c r="BG807" s="278"/>
      <c r="BH807" s="278"/>
      <c r="BI807" s="279"/>
      <c r="BJ807" s="279"/>
      <c r="BK807" s="279"/>
      <c r="BL807" s="279"/>
      <c r="BM807" s="279"/>
      <c r="BN807" s="279"/>
      <c r="BO807" s="280"/>
      <c r="BP807" s="280"/>
      <c r="BQ807" s="280"/>
      <c r="BR807" s="280"/>
      <c r="BS807" s="280"/>
      <c r="BT807" s="280"/>
      <c r="BU807" s="281"/>
      <c r="BV807" s="281"/>
      <c r="BW807" s="281"/>
      <c r="BX807" s="281"/>
      <c r="BY807" s="281"/>
      <c r="BZ807" s="281"/>
      <c r="CA807" s="282"/>
      <c r="CB807" s="282"/>
      <c r="CC807" s="282"/>
      <c r="CD807" s="282"/>
      <c r="CE807" s="282"/>
      <c r="CF807" s="282"/>
      <c r="CG807" s="283"/>
      <c r="CH807" s="283"/>
      <c r="CI807" s="283"/>
      <c r="CJ807" s="283"/>
      <c r="CK807" s="283"/>
      <c r="CL807" s="283"/>
      <c r="CM807" s="284"/>
      <c r="CN807" s="284"/>
      <c r="CO807" s="284"/>
      <c r="CP807" s="284"/>
      <c r="CQ807" s="284"/>
      <c r="CR807" s="284"/>
      <c r="CS807" s="283"/>
      <c r="CT807" s="283"/>
      <c r="CU807" s="283"/>
      <c r="CV807" s="283"/>
      <c r="CW807" s="283"/>
      <c r="CX807" s="283"/>
      <c r="CY807" s="273"/>
      <c r="CZ807" s="285"/>
      <c r="DA807" s="286"/>
      <c r="DB807" s="287"/>
    </row>
    <row r="808" ht="15.75" customHeight="1">
      <c r="A808" s="304"/>
      <c r="B808" s="265"/>
      <c r="C808" s="266"/>
      <c r="D808" s="266"/>
      <c r="E808" s="266"/>
      <c r="F808" s="267"/>
      <c r="G808" s="267"/>
      <c r="H808" s="267"/>
      <c r="I808" s="267"/>
      <c r="J808" s="267"/>
      <c r="K808" s="267"/>
      <c r="L808" s="267"/>
      <c r="M808" s="269"/>
      <c r="N808" s="269"/>
      <c r="O808" s="269"/>
      <c r="P808" s="269"/>
      <c r="Q808" s="269"/>
      <c r="R808" s="269"/>
      <c r="S808" s="271"/>
      <c r="T808" s="271"/>
      <c r="U808" s="271"/>
      <c r="V808" s="271"/>
      <c r="W808" s="271"/>
      <c r="X808" s="271"/>
      <c r="Y808" s="273"/>
      <c r="Z808" s="273"/>
      <c r="AA808" s="273"/>
      <c r="AB808" s="273"/>
      <c r="AC808" s="273"/>
      <c r="AD808" s="273"/>
      <c r="AE808" s="274"/>
      <c r="AF808" s="274"/>
      <c r="AG808" s="274"/>
      <c r="AH808" s="274"/>
      <c r="AI808" s="274"/>
      <c r="AJ808" s="274"/>
      <c r="AK808" s="275"/>
      <c r="AL808" s="275"/>
      <c r="AM808" s="275"/>
      <c r="AN808" s="275"/>
      <c r="AO808" s="275"/>
      <c r="AP808" s="275"/>
      <c r="AQ808" s="276"/>
      <c r="AR808" s="276"/>
      <c r="AS808" s="276"/>
      <c r="AT808" s="276"/>
      <c r="AU808" s="276"/>
      <c r="AV808" s="276"/>
      <c r="AW808" s="277"/>
      <c r="AX808" s="277"/>
      <c r="AY808" s="277"/>
      <c r="AZ808" s="277"/>
      <c r="BA808" s="277"/>
      <c r="BB808" s="277"/>
      <c r="BC808" s="278"/>
      <c r="BD808" s="278"/>
      <c r="BE808" s="278"/>
      <c r="BF808" s="278"/>
      <c r="BG808" s="278"/>
      <c r="BH808" s="278"/>
      <c r="BI808" s="279"/>
      <c r="BJ808" s="279"/>
      <c r="BK808" s="279"/>
      <c r="BL808" s="279"/>
      <c r="BM808" s="279"/>
      <c r="BN808" s="279"/>
      <c r="BO808" s="280"/>
      <c r="BP808" s="280"/>
      <c r="BQ808" s="280"/>
      <c r="BR808" s="280"/>
      <c r="BS808" s="280"/>
      <c r="BT808" s="280"/>
      <c r="BU808" s="281"/>
      <c r="BV808" s="281"/>
      <c r="BW808" s="281"/>
      <c r="BX808" s="281"/>
      <c r="BY808" s="281"/>
      <c r="BZ808" s="281"/>
      <c r="CA808" s="282"/>
      <c r="CB808" s="282"/>
      <c r="CC808" s="282"/>
      <c r="CD808" s="282"/>
      <c r="CE808" s="282"/>
      <c r="CF808" s="282"/>
      <c r="CG808" s="283"/>
      <c r="CH808" s="283"/>
      <c r="CI808" s="283"/>
      <c r="CJ808" s="283"/>
      <c r="CK808" s="283"/>
      <c r="CL808" s="283"/>
      <c r="CM808" s="284"/>
      <c r="CN808" s="284"/>
      <c r="CO808" s="284"/>
      <c r="CP808" s="284"/>
      <c r="CQ808" s="284"/>
      <c r="CR808" s="284"/>
      <c r="CS808" s="283"/>
      <c r="CT808" s="283"/>
      <c r="CU808" s="283"/>
      <c r="CV808" s="283"/>
      <c r="CW808" s="283"/>
      <c r="CX808" s="283"/>
      <c r="CY808" s="273"/>
      <c r="CZ808" s="285"/>
      <c r="DA808" s="286"/>
      <c r="DB808" s="287"/>
    </row>
    <row r="809" ht="15.75" customHeight="1">
      <c r="A809" s="304"/>
      <c r="B809" s="265"/>
      <c r="C809" s="266"/>
      <c r="D809" s="266"/>
      <c r="E809" s="266"/>
      <c r="F809" s="267"/>
      <c r="G809" s="267"/>
      <c r="H809" s="267"/>
      <c r="I809" s="267"/>
      <c r="J809" s="267"/>
      <c r="K809" s="267"/>
      <c r="L809" s="267"/>
      <c r="M809" s="269"/>
      <c r="N809" s="269"/>
      <c r="O809" s="269"/>
      <c r="P809" s="269"/>
      <c r="Q809" s="269"/>
      <c r="R809" s="269"/>
      <c r="S809" s="271"/>
      <c r="T809" s="271"/>
      <c r="U809" s="271"/>
      <c r="V809" s="271"/>
      <c r="W809" s="271"/>
      <c r="X809" s="271"/>
      <c r="Y809" s="273"/>
      <c r="Z809" s="273"/>
      <c r="AA809" s="273"/>
      <c r="AB809" s="273"/>
      <c r="AC809" s="273"/>
      <c r="AD809" s="273"/>
      <c r="AE809" s="274"/>
      <c r="AF809" s="274"/>
      <c r="AG809" s="274"/>
      <c r="AH809" s="274"/>
      <c r="AI809" s="274"/>
      <c r="AJ809" s="274"/>
      <c r="AK809" s="275"/>
      <c r="AL809" s="275"/>
      <c r="AM809" s="275"/>
      <c r="AN809" s="275"/>
      <c r="AO809" s="275"/>
      <c r="AP809" s="275"/>
      <c r="AQ809" s="276"/>
      <c r="AR809" s="276"/>
      <c r="AS809" s="276"/>
      <c r="AT809" s="276"/>
      <c r="AU809" s="276"/>
      <c r="AV809" s="276"/>
      <c r="AW809" s="277"/>
      <c r="AX809" s="277"/>
      <c r="AY809" s="277"/>
      <c r="AZ809" s="277"/>
      <c r="BA809" s="277"/>
      <c r="BB809" s="277"/>
      <c r="BC809" s="278"/>
      <c r="BD809" s="278"/>
      <c r="BE809" s="278"/>
      <c r="BF809" s="278"/>
      <c r="BG809" s="278"/>
      <c r="BH809" s="278"/>
      <c r="BI809" s="279"/>
      <c r="BJ809" s="279"/>
      <c r="BK809" s="279"/>
      <c r="BL809" s="279"/>
      <c r="BM809" s="279"/>
      <c r="BN809" s="279"/>
      <c r="BO809" s="280"/>
      <c r="BP809" s="280"/>
      <c r="BQ809" s="280"/>
      <c r="BR809" s="280"/>
      <c r="BS809" s="280"/>
      <c r="BT809" s="280"/>
      <c r="BU809" s="281"/>
      <c r="BV809" s="281"/>
      <c r="BW809" s="281"/>
      <c r="BX809" s="281"/>
      <c r="BY809" s="281"/>
      <c r="BZ809" s="281"/>
      <c r="CA809" s="282"/>
      <c r="CB809" s="282"/>
      <c r="CC809" s="282"/>
      <c r="CD809" s="282"/>
      <c r="CE809" s="282"/>
      <c r="CF809" s="282"/>
      <c r="CG809" s="283"/>
      <c r="CH809" s="283"/>
      <c r="CI809" s="283"/>
      <c r="CJ809" s="283"/>
      <c r="CK809" s="283"/>
      <c r="CL809" s="283"/>
      <c r="CM809" s="284"/>
      <c r="CN809" s="284"/>
      <c r="CO809" s="284"/>
      <c r="CP809" s="284"/>
      <c r="CQ809" s="284"/>
      <c r="CR809" s="284"/>
      <c r="CS809" s="283"/>
      <c r="CT809" s="283"/>
      <c r="CU809" s="283"/>
      <c r="CV809" s="283"/>
      <c r="CW809" s="283"/>
      <c r="CX809" s="283"/>
      <c r="CY809" s="273"/>
      <c r="CZ809" s="285"/>
      <c r="DA809" s="286"/>
      <c r="DB809" s="287"/>
    </row>
    <row r="810" ht="15.75" customHeight="1">
      <c r="A810" s="304"/>
      <c r="B810" s="265"/>
      <c r="C810" s="266"/>
      <c r="D810" s="266"/>
      <c r="E810" s="266"/>
      <c r="F810" s="267"/>
      <c r="G810" s="267"/>
      <c r="H810" s="267"/>
      <c r="I810" s="267"/>
      <c r="J810" s="267"/>
      <c r="K810" s="267"/>
      <c r="L810" s="267"/>
      <c r="M810" s="269"/>
      <c r="N810" s="269"/>
      <c r="O810" s="269"/>
      <c r="P810" s="269"/>
      <c r="Q810" s="269"/>
      <c r="R810" s="269"/>
      <c r="S810" s="271"/>
      <c r="T810" s="271"/>
      <c r="U810" s="271"/>
      <c r="V810" s="271"/>
      <c r="W810" s="271"/>
      <c r="X810" s="271"/>
      <c r="Y810" s="273"/>
      <c r="Z810" s="273"/>
      <c r="AA810" s="273"/>
      <c r="AB810" s="273"/>
      <c r="AC810" s="273"/>
      <c r="AD810" s="273"/>
      <c r="AE810" s="274"/>
      <c r="AF810" s="274"/>
      <c r="AG810" s="274"/>
      <c r="AH810" s="274"/>
      <c r="AI810" s="274"/>
      <c r="AJ810" s="274"/>
      <c r="AK810" s="275"/>
      <c r="AL810" s="275"/>
      <c r="AM810" s="275"/>
      <c r="AN810" s="275"/>
      <c r="AO810" s="275"/>
      <c r="AP810" s="275"/>
      <c r="AQ810" s="276"/>
      <c r="AR810" s="276"/>
      <c r="AS810" s="276"/>
      <c r="AT810" s="276"/>
      <c r="AU810" s="276"/>
      <c r="AV810" s="276"/>
      <c r="AW810" s="277"/>
      <c r="AX810" s="277"/>
      <c r="AY810" s="277"/>
      <c r="AZ810" s="277"/>
      <c r="BA810" s="277"/>
      <c r="BB810" s="277"/>
      <c r="BC810" s="278"/>
      <c r="BD810" s="278"/>
      <c r="BE810" s="278"/>
      <c r="BF810" s="278"/>
      <c r="BG810" s="278"/>
      <c r="BH810" s="278"/>
      <c r="BI810" s="279"/>
      <c r="BJ810" s="279"/>
      <c r="BK810" s="279"/>
      <c r="BL810" s="279"/>
      <c r="BM810" s="279"/>
      <c r="BN810" s="279"/>
      <c r="BO810" s="280"/>
      <c r="BP810" s="280"/>
      <c r="BQ810" s="280"/>
      <c r="BR810" s="280"/>
      <c r="BS810" s="280"/>
      <c r="BT810" s="280"/>
      <c r="BU810" s="281"/>
      <c r="BV810" s="281"/>
      <c r="BW810" s="281"/>
      <c r="BX810" s="281"/>
      <c r="BY810" s="281"/>
      <c r="BZ810" s="281"/>
      <c r="CA810" s="282"/>
      <c r="CB810" s="282"/>
      <c r="CC810" s="282"/>
      <c r="CD810" s="282"/>
      <c r="CE810" s="282"/>
      <c r="CF810" s="282"/>
      <c r="CG810" s="283"/>
      <c r="CH810" s="283"/>
      <c r="CI810" s="283"/>
      <c r="CJ810" s="283"/>
      <c r="CK810" s="283"/>
      <c r="CL810" s="283"/>
      <c r="CM810" s="284"/>
      <c r="CN810" s="284"/>
      <c r="CO810" s="284"/>
      <c r="CP810" s="284"/>
      <c r="CQ810" s="284"/>
      <c r="CR810" s="284"/>
      <c r="CS810" s="283"/>
      <c r="CT810" s="283"/>
      <c r="CU810" s="283"/>
      <c r="CV810" s="283"/>
      <c r="CW810" s="283"/>
      <c r="CX810" s="283"/>
      <c r="CY810" s="273"/>
      <c r="CZ810" s="285"/>
      <c r="DA810" s="286"/>
      <c r="DB810" s="287"/>
    </row>
    <row r="811" ht="15.75" customHeight="1">
      <c r="A811" s="304"/>
      <c r="B811" s="265"/>
      <c r="C811" s="266"/>
      <c r="D811" s="266"/>
      <c r="E811" s="266"/>
      <c r="F811" s="267"/>
      <c r="G811" s="267"/>
      <c r="H811" s="267"/>
      <c r="I811" s="267"/>
      <c r="J811" s="267"/>
      <c r="K811" s="267"/>
      <c r="L811" s="267"/>
      <c r="M811" s="269"/>
      <c r="N811" s="269"/>
      <c r="O811" s="269"/>
      <c r="P811" s="269"/>
      <c r="Q811" s="269"/>
      <c r="R811" s="269"/>
      <c r="S811" s="271"/>
      <c r="T811" s="271"/>
      <c r="U811" s="271"/>
      <c r="V811" s="271"/>
      <c r="W811" s="271"/>
      <c r="X811" s="271"/>
      <c r="Y811" s="273"/>
      <c r="Z811" s="273"/>
      <c r="AA811" s="273"/>
      <c r="AB811" s="273"/>
      <c r="AC811" s="273"/>
      <c r="AD811" s="273"/>
      <c r="AE811" s="274"/>
      <c r="AF811" s="274"/>
      <c r="AG811" s="274"/>
      <c r="AH811" s="274"/>
      <c r="AI811" s="274"/>
      <c r="AJ811" s="274"/>
      <c r="AK811" s="275"/>
      <c r="AL811" s="275"/>
      <c r="AM811" s="275"/>
      <c r="AN811" s="275"/>
      <c r="AO811" s="275"/>
      <c r="AP811" s="275"/>
      <c r="AQ811" s="276"/>
      <c r="AR811" s="276"/>
      <c r="AS811" s="276"/>
      <c r="AT811" s="276"/>
      <c r="AU811" s="276"/>
      <c r="AV811" s="276"/>
      <c r="AW811" s="277"/>
      <c r="AX811" s="277"/>
      <c r="AY811" s="277"/>
      <c r="AZ811" s="277"/>
      <c r="BA811" s="277"/>
      <c r="BB811" s="277"/>
      <c r="BC811" s="278"/>
      <c r="BD811" s="278"/>
      <c r="BE811" s="278"/>
      <c r="BF811" s="278"/>
      <c r="BG811" s="278"/>
      <c r="BH811" s="278"/>
      <c r="BI811" s="279"/>
      <c r="BJ811" s="279"/>
      <c r="BK811" s="279"/>
      <c r="BL811" s="279"/>
      <c r="BM811" s="279"/>
      <c r="BN811" s="279"/>
      <c r="BO811" s="280"/>
      <c r="BP811" s="280"/>
      <c r="BQ811" s="280"/>
      <c r="BR811" s="280"/>
      <c r="BS811" s="280"/>
      <c r="BT811" s="280"/>
      <c r="BU811" s="281"/>
      <c r="BV811" s="281"/>
      <c r="BW811" s="281"/>
      <c r="BX811" s="281"/>
      <c r="BY811" s="281"/>
      <c r="BZ811" s="281"/>
      <c r="CA811" s="282"/>
      <c r="CB811" s="282"/>
      <c r="CC811" s="282"/>
      <c r="CD811" s="282"/>
      <c r="CE811" s="282"/>
      <c r="CF811" s="282"/>
      <c r="CG811" s="283"/>
      <c r="CH811" s="283"/>
      <c r="CI811" s="283"/>
      <c r="CJ811" s="283"/>
      <c r="CK811" s="283"/>
      <c r="CL811" s="283"/>
      <c r="CM811" s="284"/>
      <c r="CN811" s="284"/>
      <c r="CO811" s="284"/>
      <c r="CP811" s="284"/>
      <c r="CQ811" s="284"/>
      <c r="CR811" s="284"/>
      <c r="CS811" s="283"/>
      <c r="CT811" s="283"/>
      <c r="CU811" s="283"/>
      <c r="CV811" s="283"/>
      <c r="CW811" s="283"/>
      <c r="CX811" s="283"/>
      <c r="CY811" s="273"/>
      <c r="CZ811" s="285"/>
      <c r="DA811" s="286"/>
      <c r="DB811" s="287"/>
    </row>
    <row r="812" ht="15.75" customHeight="1">
      <c r="A812" s="304"/>
      <c r="B812" s="265"/>
      <c r="C812" s="266"/>
      <c r="D812" s="266"/>
      <c r="E812" s="266"/>
      <c r="F812" s="267"/>
      <c r="G812" s="267"/>
      <c r="H812" s="267"/>
      <c r="I812" s="267"/>
      <c r="J812" s="267"/>
      <c r="K812" s="267"/>
      <c r="L812" s="267"/>
      <c r="M812" s="269"/>
      <c r="N812" s="269"/>
      <c r="O812" s="269"/>
      <c r="P812" s="269"/>
      <c r="Q812" s="269"/>
      <c r="R812" s="269"/>
      <c r="S812" s="271"/>
      <c r="T812" s="271"/>
      <c r="U812" s="271"/>
      <c r="V812" s="271"/>
      <c r="W812" s="271"/>
      <c r="X812" s="271"/>
      <c r="Y812" s="273"/>
      <c r="Z812" s="273"/>
      <c r="AA812" s="273"/>
      <c r="AB812" s="273"/>
      <c r="AC812" s="273"/>
      <c r="AD812" s="273"/>
      <c r="AE812" s="274"/>
      <c r="AF812" s="274"/>
      <c r="AG812" s="274"/>
      <c r="AH812" s="274"/>
      <c r="AI812" s="274"/>
      <c r="AJ812" s="274"/>
      <c r="AK812" s="275"/>
      <c r="AL812" s="275"/>
      <c r="AM812" s="275"/>
      <c r="AN812" s="275"/>
      <c r="AO812" s="275"/>
      <c r="AP812" s="275"/>
      <c r="AQ812" s="276"/>
      <c r="AR812" s="276"/>
      <c r="AS812" s="276"/>
      <c r="AT812" s="276"/>
      <c r="AU812" s="276"/>
      <c r="AV812" s="276"/>
      <c r="AW812" s="277"/>
      <c r="AX812" s="277"/>
      <c r="AY812" s="277"/>
      <c r="AZ812" s="277"/>
      <c r="BA812" s="277"/>
      <c r="BB812" s="277"/>
      <c r="BC812" s="278"/>
      <c r="BD812" s="278"/>
      <c r="BE812" s="278"/>
      <c r="BF812" s="278"/>
      <c r="BG812" s="278"/>
      <c r="BH812" s="278"/>
      <c r="BI812" s="279"/>
      <c r="BJ812" s="279"/>
      <c r="BK812" s="279"/>
      <c r="BL812" s="279"/>
      <c r="BM812" s="279"/>
      <c r="BN812" s="279"/>
      <c r="BO812" s="280"/>
      <c r="BP812" s="280"/>
      <c r="BQ812" s="280"/>
      <c r="BR812" s="280"/>
      <c r="BS812" s="280"/>
      <c r="BT812" s="280"/>
      <c r="BU812" s="281"/>
      <c r="BV812" s="281"/>
      <c r="BW812" s="281"/>
      <c r="BX812" s="281"/>
      <c r="BY812" s="281"/>
      <c r="BZ812" s="281"/>
      <c r="CA812" s="282"/>
      <c r="CB812" s="282"/>
      <c r="CC812" s="282"/>
      <c r="CD812" s="282"/>
      <c r="CE812" s="282"/>
      <c r="CF812" s="282"/>
      <c r="CG812" s="283"/>
      <c r="CH812" s="283"/>
      <c r="CI812" s="283"/>
      <c r="CJ812" s="283"/>
      <c r="CK812" s="283"/>
      <c r="CL812" s="283"/>
      <c r="CM812" s="284"/>
      <c r="CN812" s="284"/>
      <c r="CO812" s="284"/>
      <c r="CP812" s="284"/>
      <c r="CQ812" s="284"/>
      <c r="CR812" s="284"/>
      <c r="CS812" s="283"/>
      <c r="CT812" s="283"/>
      <c r="CU812" s="283"/>
      <c r="CV812" s="283"/>
      <c r="CW812" s="283"/>
      <c r="CX812" s="283"/>
      <c r="CY812" s="273"/>
      <c r="CZ812" s="285"/>
      <c r="DA812" s="286"/>
      <c r="DB812" s="287"/>
    </row>
    <row r="813" ht="15.75" customHeight="1">
      <c r="A813" s="304"/>
      <c r="B813" s="265"/>
      <c r="C813" s="266"/>
      <c r="D813" s="266"/>
      <c r="E813" s="266"/>
      <c r="F813" s="267"/>
      <c r="G813" s="267"/>
      <c r="H813" s="267"/>
      <c r="I813" s="267"/>
      <c r="J813" s="267"/>
      <c r="K813" s="267"/>
      <c r="L813" s="267"/>
      <c r="M813" s="269"/>
      <c r="N813" s="269"/>
      <c r="O813" s="269"/>
      <c r="P813" s="269"/>
      <c r="Q813" s="269"/>
      <c r="R813" s="269"/>
      <c r="S813" s="271"/>
      <c r="T813" s="271"/>
      <c r="U813" s="271"/>
      <c r="V813" s="271"/>
      <c r="W813" s="271"/>
      <c r="X813" s="271"/>
      <c r="Y813" s="273"/>
      <c r="Z813" s="273"/>
      <c r="AA813" s="273"/>
      <c r="AB813" s="273"/>
      <c r="AC813" s="273"/>
      <c r="AD813" s="273"/>
      <c r="AE813" s="274"/>
      <c r="AF813" s="274"/>
      <c r="AG813" s="274"/>
      <c r="AH813" s="274"/>
      <c r="AI813" s="274"/>
      <c r="AJ813" s="274"/>
      <c r="AK813" s="275"/>
      <c r="AL813" s="275"/>
      <c r="AM813" s="275"/>
      <c r="AN813" s="275"/>
      <c r="AO813" s="275"/>
      <c r="AP813" s="275"/>
      <c r="AQ813" s="276"/>
      <c r="AR813" s="276"/>
      <c r="AS813" s="276"/>
      <c r="AT813" s="276"/>
      <c r="AU813" s="276"/>
      <c r="AV813" s="276"/>
      <c r="AW813" s="277"/>
      <c r="AX813" s="277"/>
      <c r="AY813" s="277"/>
      <c r="AZ813" s="277"/>
      <c r="BA813" s="277"/>
      <c r="BB813" s="277"/>
      <c r="BC813" s="278"/>
      <c r="BD813" s="278"/>
      <c r="BE813" s="278"/>
      <c r="BF813" s="278"/>
      <c r="BG813" s="278"/>
      <c r="BH813" s="278"/>
      <c r="BI813" s="279"/>
      <c r="BJ813" s="279"/>
      <c r="BK813" s="279"/>
      <c r="BL813" s="279"/>
      <c r="BM813" s="279"/>
      <c r="BN813" s="279"/>
      <c r="BO813" s="280"/>
      <c r="BP813" s="280"/>
      <c r="BQ813" s="280"/>
      <c r="BR813" s="280"/>
      <c r="BS813" s="280"/>
      <c r="BT813" s="280"/>
      <c r="BU813" s="281"/>
      <c r="BV813" s="281"/>
      <c r="BW813" s="281"/>
      <c r="BX813" s="281"/>
      <c r="BY813" s="281"/>
      <c r="BZ813" s="281"/>
      <c r="CA813" s="282"/>
      <c r="CB813" s="282"/>
      <c r="CC813" s="282"/>
      <c r="CD813" s="282"/>
      <c r="CE813" s="282"/>
      <c r="CF813" s="282"/>
      <c r="CG813" s="283"/>
      <c r="CH813" s="283"/>
      <c r="CI813" s="283"/>
      <c r="CJ813" s="283"/>
      <c r="CK813" s="283"/>
      <c r="CL813" s="283"/>
      <c r="CM813" s="284"/>
      <c r="CN813" s="284"/>
      <c r="CO813" s="284"/>
      <c r="CP813" s="284"/>
      <c r="CQ813" s="284"/>
      <c r="CR813" s="284"/>
      <c r="CS813" s="283"/>
      <c r="CT813" s="283"/>
      <c r="CU813" s="283"/>
      <c r="CV813" s="283"/>
      <c r="CW813" s="283"/>
      <c r="CX813" s="283"/>
      <c r="CY813" s="273"/>
      <c r="CZ813" s="285"/>
      <c r="DA813" s="286"/>
      <c r="DB813" s="287"/>
    </row>
    <row r="814" ht="15.75" customHeight="1">
      <c r="A814" s="304"/>
      <c r="B814" s="265"/>
      <c r="C814" s="266"/>
      <c r="D814" s="266"/>
      <c r="E814" s="266"/>
      <c r="F814" s="267"/>
      <c r="G814" s="267"/>
      <c r="H814" s="267"/>
      <c r="I814" s="267"/>
      <c r="J814" s="267"/>
      <c r="K814" s="267"/>
      <c r="L814" s="267"/>
      <c r="M814" s="269"/>
      <c r="N814" s="269"/>
      <c r="O814" s="269"/>
      <c r="P814" s="269"/>
      <c r="Q814" s="269"/>
      <c r="R814" s="269"/>
      <c r="S814" s="271"/>
      <c r="T814" s="271"/>
      <c r="U814" s="271"/>
      <c r="V814" s="271"/>
      <c r="W814" s="271"/>
      <c r="X814" s="271"/>
      <c r="Y814" s="273"/>
      <c r="Z814" s="273"/>
      <c r="AA814" s="273"/>
      <c r="AB814" s="273"/>
      <c r="AC814" s="273"/>
      <c r="AD814" s="273"/>
      <c r="AE814" s="274"/>
      <c r="AF814" s="274"/>
      <c r="AG814" s="274"/>
      <c r="AH814" s="274"/>
      <c r="AI814" s="274"/>
      <c r="AJ814" s="274"/>
      <c r="AK814" s="275"/>
      <c r="AL814" s="275"/>
      <c r="AM814" s="275"/>
      <c r="AN814" s="275"/>
      <c r="AO814" s="275"/>
      <c r="AP814" s="275"/>
      <c r="AQ814" s="276"/>
      <c r="AR814" s="276"/>
      <c r="AS814" s="276"/>
      <c r="AT814" s="276"/>
      <c r="AU814" s="276"/>
      <c r="AV814" s="276"/>
      <c r="AW814" s="277"/>
      <c r="AX814" s="277"/>
      <c r="AY814" s="277"/>
      <c r="AZ814" s="277"/>
      <c r="BA814" s="277"/>
      <c r="BB814" s="277"/>
      <c r="BC814" s="278"/>
      <c r="BD814" s="278"/>
      <c r="BE814" s="278"/>
      <c r="BF814" s="278"/>
      <c r="BG814" s="278"/>
      <c r="BH814" s="278"/>
      <c r="BI814" s="279"/>
      <c r="BJ814" s="279"/>
      <c r="BK814" s="279"/>
      <c r="BL814" s="279"/>
      <c r="BM814" s="279"/>
      <c r="BN814" s="279"/>
      <c r="BO814" s="280"/>
      <c r="BP814" s="280"/>
      <c r="BQ814" s="280"/>
      <c r="BR814" s="280"/>
      <c r="BS814" s="280"/>
      <c r="BT814" s="280"/>
      <c r="BU814" s="281"/>
      <c r="BV814" s="281"/>
      <c r="BW814" s="281"/>
      <c r="BX814" s="281"/>
      <c r="BY814" s="281"/>
      <c r="BZ814" s="281"/>
      <c r="CA814" s="282"/>
      <c r="CB814" s="282"/>
      <c r="CC814" s="282"/>
      <c r="CD814" s="282"/>
      <c r="CE814" s="282"/>
      <c r="CF814" s="282"/>
      <c r="CG814" s="283"/>
      <c r="CH814" s="283"/>
      <c r="CI814" s="283"/>
      <c r="CJ814" s="283"/>
      <c r="CK814" s="283"/>
      <c r="CL814" s="283"/>
      <c r="CM814" s="284"/>
      <c r="CN814" s="284"/>
      <c r="CO814" s="284"/>
      <c r="CP814" s="284"/>
      <c r="CQ814" s="284"/>
      <c r="CR814" s="284"/>
      <c r="CS814" s="283"/>
      <c r="CT814" s="283"/>
      <c r="CU814" s="283"/>
      <c r="CV814" s="283"/>
      <c r="CW814" s="283"/>
      <c r="CX814" s="283"/>
      <c r="CY814" s="273"/>
      <c r="CZ814" s="285"/>
      <c r="DA814" s="286"/>
      <c r="DB814" s="287"/>
    </row>
    <row r="815" ht="15.75" customHeight="1">
      <c r="A815" s="304"/>
      <c r="B815" s="265"/>
      <c r="C815" s="266"/>
      <c r="D815" s="266"/>
      <c r="E815" s="266"/>
      <c r="F815" s="267"/>
      <c r="G815" s="267"/>
      <c r="H815" s="267"/>
      <c r="I815" s="267"/>
      <c r="J815" s="267"/>
      <c r="K815" s="267"/>
      <c r="L815" s="267"/>
      <c r="M815" s="269"/>
      <c r="N815" s="269"/>
      <c r="O815" s="269"/>
      <c r="P815" s="269"/>
      <c r="Q815" s="269"/>
      <c r="R815" s="269"/>
      <c r="S815" s="271"/>
      <c r="T815" s="271"/>
      <c r="U815" s="271"/>
      <c r="V815" s="271"/>
      <c r="W815" s="271"/>
      <c r="X815" s="271"/>
      <c r="Y815" s="273"/>
      <c r="Z815" s="273"/>
      <c r="AA815" s="273"/>
      <c r="AB815" s="273"/>
      <c r="AC815" s="273"/>
      <c r="AD815" s="273"/>
      <c r="AE815" s="274"/>
      <c r="AF815" s="274"/>
      <c r="AG815" s="274"/>
      <c r="AH815" s="274"/>
      <c r="AI815" s="274"/>
      <c r="AJ815" s="274"/>
      <c r="AK815" s="275"/>
      <c r="AL815" s="275"/>
      <c r="AM815" s="275"/>
      <c r="AN815" s="275"/>
      <c r="AO815" s="275"/>
      <c r="AP815" s="275"/>
      <c r="AQ815" s="276"/>
      <c r="AR815" s="276"/>
      <c r="AS815" s="276"/>
      <c r="AT815" s="276"/>
      <c r="AU815" s="276"/>
      <c r="AV815" s="276"/>
      <c r="AW815" s="277"/>
      <c r="AX815" s="277"/>
      <c r="AY815" s="277"/>
      <c r="AZ815" s="277"/>
      <c r="BA815" s="277"/>
      <c r="BB815" s="277"/>
      <c r="BC815" s="278"/>
      <c r="BD815" s="278"/>
      <c r="BE815" s="278"/>
      <c r="BF815" s="278"/>
      <c r="BG815" s="278"/>
      <c r="BH815" s="278"/>
      <c r="BI815" s="279"/>
      <c r="BJ815" s="279"/>
      <c r="BK815" s="279"/>
      <c r="BL815" s="279"/>
      <c r="BM815" s="279"/>
      <c r="BN815" s="279"/>
      <c r="BO815" s="280"/>
      <c r="BP815" s="280"/>
      <c r="BQ815" s="280"/>
      <c r="BR815" s="280"/>
      <c r="BS815" s="280"/>
      <c r="BT815" s="280"/>
      <c r="BU815" s="281"/>
      <c r="BV815" s="281"/>
      <c r="BW815" s="281"/>
      <c r="BX815" s="281"/>
      <c r="BY815" s="281"/>
      <c r="BZ815" s="281"/>
      <c r="CA815" s="282"/>
      <c r="CB815" s="282"/>
      <c r="CC815" s="282"/>
      <c r="CD815" s="282"/>
      <c r="CE815" s="282"/>
      <c r="CF815" s="282"/>
      <c r="CG815" s="283"/>
      <c r="CH815" s="283"/>
      <c r="CI815" s="283"/>
      <c r="CJ815" s="283"/>
      <c r="CK815" s="283"/>
      <c r="CL815" s="283"/>
      <c r="CM815" s="284"/>
      <c r="CN815" s="284"/>
      <c r="CO815" s="284"/>
      <c r="CP815" s="284"/>
      <c r="CQ815" s="284"/>
      <c r="CR815" s="284"/>
      <c r="CS815" s="283"/>
      <c r="CT815" s="283"/>
      <c r="CU815" s="283"/>
      <c r="CV815" s="283"/>
      <c r="CW815" s="283"/>
      <c r="CX815" s="283"/>
      <c r="CY815" s="273"/>
      <c r="CZ815" s="285"/>
      <c r="DA815" s="286"/>
      <c r="DB815" s="287"/>
    </row>
    <row r="816" ht="15.75" customHeight="1">
      <c r="A816" s="304"/>
      <c r="B816" s="265"/>
      <c r="C816" s="266"/>
      <c r="D816" s="266"/>
      <c r="E816" s="266"/>
      <c r="F816" s="267"/>
      <c r="G816" s="267"/>
      <c r="H816" s="267"/>
      <c r="I816" s="267"/>
      <c r="J816" s="267"/>
      <c r="K816" s="267"/>
      <c r="L816" s="267"/>
      <c r="M816" s="269"/>
      <c r="N816" s="269"/>
      <c r="O816" s="269"/>
      <c r="P816" s="269"/>
      <c r="Q816" s="269"/>
      <c r="R816" s="269"/>
      <c r="S816" s="271"/>
      <c r="T816" s="271"/>
      <c r="U816" s="271"/>
      <c r="V816" s="271"/>
      <c r="W816" s="271"/>
      <c r="X816" s="271"/>
      <c r="Y816" s="273"/>
      <c r="Z816" s="273"/>
      <c r="AA816" s="273"/>
      <c r="AB816" s="273"/>
      <c r="AC816" s="273"/>
      <c r="AD816" s="273"/>
      <c r="AE816" s="274"/>
      <c r="AF816" s="274"/>
      <c r="AG816" s="274"/>
      <c r="AH816" s="274"/>
      <c r="AI816" s="274"/>
      <c r="AJ816" s="274"/>
      <c r="AK816" s="275"/>
      <c r="AL816" s="275"/>
      <c r="AM816" s="275"/>
      <c r="AN816" s="275"/>
      <c r="AO816" s="275"/>
      <c r="AP816" s="275"/>
      <c r="AQ816" s="276"/>
      <c r="AR816" s="276"/>
      <c r="AS816" s="276"/>
      <c r="AT816" s="276"/>
      <c r="AU816" s="276"/>
      <c r="AV816" s="276"/>
      <c r="AW816" s="277"/>
      <c r="AX816" s="277"/>
      <c r="AY816" s="277"/>
      <c r="AZ816" s="277"/>
      <c r="BA816" s="277"/>
      <c r="BB816" s="277"/>
      <c r="BC816" s="278"/>
      <c r="BD816" s="278"/>
      <c r="BE816" s="278"/>
      <c r="BF816" s="278"/>
      <c r="BG816" s="278"/>
      <c r="BH816" s="278"/>
      <c r="BI816" s="279"/>
      <c r="BJ816" s="279"/>
      <c r="BK816" s="279"/>
      <c r="BL816" s="279"/>
      <c r="BM816" s="279"/>
      <c r="BN816" s="279"/>
      <c r="BO816" s="280"/>
      <c r="BP816" s="280"/>
      <c r="BQ816" s="280"/>
      <c r="BR816" s="280"/>
      <c r="BS816" s="280"/>
      <c r="BT816" s="280"/>
      <c r="BU816" s="281"/>
      <c r="BV816" s="281"/>
      <c r="BW816" s="281"/>
      <c r="BX816" s="281"/>
      <c r="BY816" s="281"/>
      <c r="BZ816" s="281"/>
      <c r="CA816" s="282"/>
      <c r="CB816" s="282"/>
      <c r="CC816" s="282"/>
      <c r="CD816" s="282"/>
      <c r="CE816" s="282"/>
      <c r="CF816" s="282"/>
      <c r="CG816" s="283"/>
      <c r="CH816" s="283"/>
      <c r="CI816" s="283"/>
      <c r="CJ816" s="283"/>
      <c r="CK816" s="283"/>
      <c r="CL816" s="283"/>
      <c r="CM816" s="284"/>
      <c r="CN816" s="284"/>
      <c r="CO816" s="284"/>
      <c r="CP816" s="284"/>
      <c r="CQ816" s="284"/>
      <c r="CR816" s="284"/>
      <c r="CS816" s="283"/>
      <c r="CT816" s="283"/>
      <c r="CU816" s="283"/>
      <c r="CV816" s="283"/>
      <c r="CW816" s="283"/>
      <c r="CX816" s="283"/>
      <c r="CY816" s="273"/>
      <c r="CZ816" s="285"/>
      <c r="DA816" s="286"/>
      <c r="DB816" s="287"/>
    </row>
    <row r="817" ht="15.75" customHeight="1">
      <c r="A817" s="304"/>
      <c r="B817" s="265"/>
      <c r="C817" s="266"/>
      <c r="D817" s="266"/>
      <c r="E817" s="266"/>
      <c r="F817" s="267"/>
      <c r="G817" s="267"/>
      <c r="H817" s="267"/>
      <c r="I817" s="267"/>
      <c r="J817" s="267"/>
      <c r="K817" s="267"/>
      <c r="L817" s="267"/>
      <c r="M817" s="269"/>
      <c r="N817" s="269"/>
      <c r="O817" s="269"/>
      <c r="P817" s="269"/>
      <c r="Q817" s="269"/>
      <c r="R817" s="269"/>
      <c r="S817" s="271"/>
      <c r="T817" s="271"/>
      <c r="U817" s="271"/>
      <c r="V817" s="271"/>
      <c r="W817" s="271"/>
      <c r="X817" s="271"/>
      <c r="Y817" s="273"/>
      <c r="Z817" s="273"/>
      <c r="AA817" s="273"/>
      <c r="AB817" s="273"/>
      <c r="AC817" s="273"/>
      <c r="AD817" s="273"/>
      <c r="AE817" s="274"/>
      <c r="AF817" s="274"/>
      <c r="AG817" s="274"/>
      <c r="AH817" s="274"/>
      <c r="AI817" s="274"/>
      <c r="AJ817" s="274"/>
      <c r="AK817" s="275"/>
      <c r="AL817" s="275"/>
      <c r="AM817" s="275"/>
      <c r="AN817" s="275"/>
      <c r="AO817" s="275"/>
      <c r="AP817" s="275"/>
      <c r="AQ817" s="276"/>
      <c r="AR817" s="276"/>
      <c r="AS817" s="276"/>
      <c r="AT817" s="276"/>
      <c r="AU817" s="276"/>
      <c r="AV817" s="276"/>
      <c r="AW817" s="277"/>
      <c r="AX817" s="277"/>
      <c r="AY817" s="277"/>
      <c r="AZ817" s="277"/>
      <c r="BA817" s="277"/>
      <c r="BB817" s="277"/>
      <c r="BC817" s="278"/>
      <c r="BD817" s="278"/>
      <c r="BE817" s="278"/>
      <c r="BF817" s="278"/>
      <c r="BG817" s="278"/>
      <c r="BH817" s="278"/>
      <c r="BI817" s="279"/>
      <c r="BJ817" s="279"/>
      <c r="BK817" s="279"/>
      <c r="BL817" s="279"/>
      <c r="BM817" s="279"/>
      <c r="BN817" s="279"/>
      <c r="BO817" s="280"/>
      <c r="BP817" s="280"/>
      <c r="BQ817" s="280"/>
      <c r="BR817" s="280"/>
      <c r="BS817" s="280"/>
      <c r="BT817" s="280"/>
      <c r="BU817" s="281"/>
      <c r="BV817" s="281"/>
      <c r="BW817" s="281"/>
      <c r="BX817" s="281"/>
      <c r="BY817" s="281"/>
      <c r="BZ817" s="281"/>
      <c r="CA817" s="282"/>
      <c r="CB817" s="282"/>
      <c r="CC817" s="282"/>
      <c r="CD817" s="282"/>
      <c r="CE817" s="282"/>
      <c r="CF817" s="282"/>
      <c r="CG817" s="283"/>
      <c r="CH817" s="283"/>
      <c r="CI817" s="283"/>
      <c r="CJ817" s="283"/>
      <c r="CK817" s="283"/>
      <c r="CL817" s="283"/>
      <c r="CM817" s="284"/>
      <c r="CN817" s="284"/>
      <c r="CO817" s="284"/>
      <c r="CP817" s="284"/>
      <c r="CQ817" s="284"/>
      <c r="CR817" s="284"/>
      <c r="CS817" s="283"/>
      <c r="CT817" s="283"/>
      <c r="CU817" s="283"/>
      <c r="CV817" s="283"/>
      <c r="CW817" s="283"/>
      <c r="CX817" s="283"/>
      <c r="CY817" s="273"/>
      <c r="CZ817" s="285"/>
      <c r="DA817" s="286"/>
      <c r="DB817" s="287"/>
    </row>
    <row r="818" ht="15.75" customHeight="1">
      <c r="A818" s="304"/>
      <c r="B818" s="265"/>
      <c r="C818" s="266"/>
      <c r="D818" s="266"/>
      <c r="E818" s="266"/>
      <c r="F818" s="267"/>
      <c r="G818" s="267"/>
      <c r="H818" s="267"/>
      <c r="I818" s="267"/>
      <c r="J818" s="267"/>
      <c r="K818" s="267"/>
      <c r="L818" s="267"/>
      <c r="M818" s="269"/>
      <c r="N818" s="269"/>
      <c r="O818" s="269"/>
      <c r="P818" s="269"/>
      <c r="Q818" s="269"/>
      <c r="R818" s="269"/>
      <c r="S818" s="271"/>
      <c r="T818" s="271"/>
      <c r="U818" s="271"/>
      <c r="V818" s="271"/>
      <c r="W818" s="271"/>
      <c r="X818" s="271"/>
      <c r="Y818" s="273"/>
      <c r="Z818" s="273"/>
      <c r="AA818" s="273"/>
      <c r="AB818" s="273"/>
      <c r="AC818" s="273"/>
      <c r="AD818" s="273"/>
      <c r="AE818" s="274"/>
      <c r="AF818" s="274"/>
      <c r="AG818" s="274"/>
      <c r="AH818" s="274"/>
      <c r="AI818" s="274"/>
      <c r="AJ818" s="274"/>
      <c r="AK818" s="275"/>
      <c r="AL818" s="275"/>
      <c r="AM818" s="275"/>
      <c r="AN818" s="275"/>
      <c r="AO818" s="275"/>
      <c r="AP818" s="275"/>
      <c r="AQ818" s="276"/>
      <c r="AR818" s="276"/>
      <c r="AS818" s="276"/>
      <c r="AT818" s="276"/>
      <c r="AU818" s="276"/>
      <c r="AV818" s="276"/>
      <c r="AW818" s="277"/>
      <c r="AX818" s="277"/>
      <c r="AY818" s="277"/>
      <c r="AZ818" s="277"/>
      <c r="BA818" s="277"/>
      <c r="BB818" s="277"/>
      <c r="BC818" s="278"/>
      <c r="BD818" s="278"/>
      <c r="BE818" s="278"/>
      <c r="BF818" s="278"/>
      <c r="BG818" s="278"/>
      <c r="BH818" s="278"/>
      <c r="BI818" s="279"/>
      <c r="BJ818" s="279"/>
      <c r="BK818" s="279"/>
      <c r="BL818" s="279"/>
      <c r="BM818" s="279"/>
      <c r="BN818" s="279"/>
      <c r="BO818" s="280"/>
      <c r="BP818" s="280"/>
      <c r="BQ818" s="280"/>
      <c r="BR818" s="280"/>
      <c r="BS818" s="280"/>
      <c r="BT818" s="280"/>
      <c r="BU818" s="281"/>
      <c r="BV818" s="281"/>
      <c r="BW818" s="281"/>
      <c r="BX818" s="281"/>
      <c r="BY818" s="281"/>
      <c r="BZ818" s="281"/>
      <c r="CA818" s="282"/>
      <c r="CB818" s="282"/>
      <c r="CC818" s="282"/>
      <c r="CD818" s="282"/>
      <c r="CE818" s="282"/>
      <c r="CF818" s="282"/>
      <c r="CG818" s="283"/>
      <c r="CH818" s="283"/>
      <c r="CI818" s="283"/>
      <c r="CJ818" s="283"/>
      <c r="CK818" s="283"/>
      <c r="CL818" s="283"/>
      <c r="CM818" s="284"/>
      <c r="CN818" s="284"/>
      <c r="CO818" s="284"/>
      <c r="CP818" s="284"/>
      <c r="CQ818" s="284"/>
      <c r="CR818" s="284"/>
      <c r="CS818" s="283"/>
      <c r="CT818" s="283"/>
      <c r="CU818" s="283"/>
      <c r="CV818" s="283"/>
      <c r="CW818" s="283"/>
      <c r="CX818" s="283"/>
      <c r="CY818" s="273"/>
      <c r="CZ818" s="285"/>
      <c r="DA818" s="286"/>
      <c r="DB818" s="287"/>
    </row>
    <row r="819" ht="15.75" customHeight="1">
      <c r="A819" s="304"/>
      <c r="B819" s="265"/>
      <c r="C819" s="266"/>
      <c r="D819" s="266"/>
      <c r="E819" s="266"/>
      <c r="F819" s="267"/>
      <c r="G819" s="267"/>
      <c r="H819" s="267"/>
      <c r="I819" s="267"/>
      <c r="J819" s="267"/>
      <c r="K819" s="267"/>
      <c r="L819" s="267"/>
      <c r="M819" s="269"/>
      <c r="N819" s="269"/>
      <c r="O819" s="269"/>
      <c r="P819" s="269"/>
      <c r="Q819" s="269"/>
      <c r="R819" s="269"/>
      <c r="S819" s="271"/>
      <c r="T819" s="271"/>
      <c r="U819" s="271"/>
      <c r="V819" s="271"/>
      <c r="W819" s="271"/>
      <c r="X819" s="271"/>
      <c r="Y819" s="273"/>
      <c r="Z819" s="273"/>
      <c r="AA819" s="273"/>
      <c r="AB819" s="273"/>
      <c r="AC819" s="273"/>
      <c r="AD819" s="273"/>
      <c r="AE819" s="274"/>
      <c r="AF819" s="274"/>
      <c r="AG819" s="274"/>
      <c r="AH819" s="274"/>
      <c r="AI819" s="274"/>
      <c r="AJ819" s="274"/>
      <c r="AK819" s="275"/>
      <c r="AL819" s="275"/>
      <c r="AM819" s="275"/>
      <c r="AN819" s="275"/>
      <c r="AO819" s="275"/>
      <c r="AP819" s="275"/>
      <c r="AQ819" s="276"/>
      <c r="AR819" s="276"/>
      <c r="AS819" s="276"/>
      <c r="AT819" s="276"/>
      <c r="AU819" s="276"/>
      <c r="AV819" s="276"/>
      <c r="AW819" s="277"/>
      <c r="AX819" s="277"/>
      <c r="AY819" s="277"/>
      <c r="AZ819" s="277"/>
      <c r="BA819" s="277"/>
      <c r="BB819" s="277"/>
      <c r="BC819" s="278"/>
      <c r="BD819" s="278"/>
      <c r="BE819" s="278"/>
      <c r="BF819" s="278"/>
      <c r="BG819" s="278"/>
      <c r="BH819" s="278"/>
      <c r="BI819" s="279"/>
      <c r="BJ819" s="279"/>
      <c r="BK819" s="279"/>
      <c r="BL819" s="279"/>
      <c r="BM819" s="279"/>
      <c r="BN819" s="279"/>
      <c r="BO819" s="280"/>
      <c r="BP819" s="280"/>
      <c r="BQ819" s="280"/>
      <c r="BR819" s="280"/>
      <c r="BS819" s="280"/>
      <c r="BT819" s="280"/>
      <c r="BU819" s="281"/>
      <c r="BV819" s="281"/>
      <c r="BW819" s="281"/>
      <c r="BX819" s="281"/>
      <c r="BY819" s="281"/>
      <c r="BZ819" s="281"/>
      <c r="CA819" s="282"/>
      <c r="CB819" s="282"/>
      <c r="CC819" s="282"/>
      <c r="CD819" s="282"/>
      <c r="CE819" s="282"/>
      <c r="CF819" s="282"/>
      <c r="CG819" s="283"/>
      <c r="CH819" s="283"/>
      <c r="CI819" s="283"/>
      <c r="CJ819" s="283"/>
      <c r="CK819" s="283"/>
      <c r="CL819" s="283"/>
      <c r="CM819" s="284"/>
      <c r="CN819" s="284"/>
      <c r="CO819" s="284"/>
      <c r="CP819" s="284"/>
      <c r="CQ819" s="284"/>
      <c r="CR819" s="284"/>
      <c r="CS819" s="283"/>
      <c r="CT819" s="283"/>
      <c r="CU819" s="283"/>
      <c r="CV819" s="283"/>
      <c r="CW819" s="283"/>
      <c r="CX819" s="283"/>
      <c r="CY819" s="273"/>
      <c r="CZ819" s="285"/>
      <c r="DA819" s="286"/>
      <c r="DB819" s="287"/>
    </row>
    <row r="820" ht="15.75" customHeight="1">
      <c r="A820" s="304"/>
      <c r="B820" s="265"/>
      <c r="C820" s="266"/>
      <c r="D820" s="266"/>
      <c r="E820" s="266"/>
      <c r="F820" s="267"/>
      <c r="G820" s="267"/>
      <c r="H820" s="267"/>
      <c r="I820" s="267"/>
      <c r="J820" s="267"/>
      <c r="K820" s="267"/>
      <c r="L820" s="267"/>
      <c r="M820" s="269"/>
      <c r="N820" s="269"/>
      <c r="O820" s="269"/>
      <c r="P820" s="269"/>
      <c r="Q820" s="269"/>
      <c r="R820" s="269"/>
      <c r="S820" s="271"/>
      <c r="T820" s="271"/>
      <c r="U820" s="271"/>
      <c r="V820" s="271"/>
      <c r="W820" s="271"/>
      <c r="X820" s="271"/>
      <c r="Y820" s="273"/>
      <c r="Z820" s="273"/>
      <c r="AA820" s="273"/>
      <c r="AB820" s="273"/>
      <c r="AC820" s="273"/>
      <c r="AD820" s="273"/>
      <c r="AE820" s="274"/>
      <c r="AF820" s="274"/>
      <c r="AG820" s="274"/>
      <c r="AH820" s="274"/>
      <c r="AI820" s="274"/>
      <c r="AJ820" s="274"/>
      <c r="AK820" s="275"/>
      <c r="AL820" s="275"/>
      <c r="AM820" s="275"/>
      <c r="AN820" s="275"/>
      <c r="AO820" s="275"/>
      <c r="AP820" s="275"/>
      <c r="AQ820" s="276"/>
      <c r="AR820" s="276"/>
      <c r="AS820" s="276"/>
      <c r="AT820" s="276"/>
      <c r="AU820" s="276"/>
      <c r="AV820" s="276"/>
      <c r="AW820" s="277"/>
      <c r="AX820" s="277"/>
      <c r="AY820" s="277"/>
      <c r="AZ820" s="277"/>
      <c r="BA820" s="277"/>
      <c r="BB820" s="277"/>
      <c r="BC820" s="278"/>
      <c r="BD820" s="278"/>
      <c r="BE820" s="278"/>
      <c r="BF820" s="278"/>
      <c r="BG820" s="278"/>
      <c r="BH820" s="278"/>
      <c r="BI820" s="279"/>
      <c r="BJ820" s="279"/>
      <c r="BK820" s="279"/>
      <c r="BL820" s="279"/>
      <c r="BM820" s="279"/>
      <c r="BN820" s="279"/>
      <c r="BO820" s="280"/>
      <c r="BP820" s="280"/>
      <c r="BQ820" s="280"/>
      <c r="BR820" s="280"/>
      <c r="BS820" s="280"/>
      <c r="BT820" s="280"/>
      <c r="BU820" s="281"/>
      <c r="BV820" s="281"/>
      <c r="BW820" s="281"/>
      <c r="BX820" s="281"/>
      <c r="BY820" s="281"/>
      <c r="BZ820" s="281"/>
      <c r="CA820" s="282"/>
      <c r="CB820" s="282"/>
      <c r="CC820" s="282"/>
      <c r="CD820" s="282"/>
      <c r="CE820" s="282"/>
      <c r="CF820" s="282"/>
      <c r="CG820" s="283"/>
      <c r="CH820" s="283"/>
      <c r="CI820" s="283"/>
      <c r="CJ820" s="283"/>
      <c r="CK820" s="283"/>
      <c r="CL820" s="283"/>
      <c r="CM820" s="284"/>
      <c r="CN820" s="284"/>
      <c r="CO820" s="284"/>
      <c r="CP820" s="284"/>
      <c r="CQ820" s="284"/>
      <c r="CR820" s="284"/>
      <c r="CS820" s="283"/>
      <c r="CT820" s="283"/>
      <c r="CU820" s="283"/>
      <c r="CV820" s="283"/>
      <c r="CW820" s="283"/>
      <c r="CX820" s="283"/>
      <c r="CY820" s="273"/>
      <c r="CZ820" s="285"/>
      <c r="DA820" s="286"/>
      <c r="DB820" s="287"/>
    </row>
    <row r="821" ht="15.75" customHeight="1">
      <c r="A821" s="304"/>
      <c r="B821" s="265"/>
      <c r="C821" s="266"/>
      <c r="D821" s="266"/>
      <c r="E821" s="266"/>
      <c r="F821" s="267"/>
      <c r="G821" s="267"/>
      <c r="H821" s="267"/>
      <c r="I821" s="267"/>
      <c r="J821" s="267"/>
      <c r="K821" s="267"/>
      <c r="L821" s="267"/>
      <c r="M821" s="269"/>
      <c r="N821" s="269"/>
      <c r="O821" s="269"/>
      <c r="P821" s="269"/>
      <c r="Q821" s="269"/>
      <c r="R821" s="269"/>
      <c r="S821" s="271"/>
      <c r="T821" s="271"/>
      <c r="U821" s="271"/>
      <c r="V821" s="271"/>
      <c r="W821" s="271"/>
      <c r="X821" s="271"/>
      <c r="Y821" s="273"/>
      <c r="Z821" s="273"/>
      <c r="AA821" s="273"/>
      <c r="AB821" s="273"/>
      <c r="AC821" s="273"/>
      <c r="AD821" s="273"/>
      <c r="AE821" s="274"/>
      <c r="AF821" s="274"/>
      <c r="AG821" s="274"/>
      <c r="AH821" s="274"/>
      <c r="AI821" s="274"/>
      <c r="AJ821" s="274"/>
      <c r="AK821" s="275"/>
      <c r="AL821" s="275"/>
      <c r="AM821" s="275"/>
      <c r="AN821" s="275"/>
      <c r="AO821" s="275"/>
      <c r="AP821" s="275"/>
      <c r="AQ821" s="276"/>
      <c r="AR821" s="276"/>
      <c r="AS821" s="276"/>
      <c r="AT821" s="276"/>
      <c r="AU821" s="276"/>
      <c r="AV821" s="276"/>
      <c r="AW821" s="277"/>
      <c r="AX821" s="277"/>
      <c r="AY821" s="277"/>
      <c r="AZ821" s="277"/>
      <c r="BA821" s="277"/>
      <c r="BB821" s="277"/>
      <c r="BC821" s="278"/>
      <c r="BD821" s="278"/>
      <c r="BE821" s="278"/>
      <c r="BF821" s="278"/>
      <c r="BG821" s="278"/>
      <c r="BH821" s="278"/>
      <c r="BI821" s="279"/>
      <c r="BJ821" s="279"/>
      <c r="BK821" s="279"/>
      <c r="BL821" s="279"/>
      <c r="BM821" s="279"/>
      <c r="BN821" s="279"/>
      <c r="BO821" s="280"/>
      <c r="BP821" s="280"/>
      <c r="BQ821" s="280"/>
      <c r="BR821" s="280"/>
      <c r="BS821" s="280"/>
      <c r="BT821" s="280"/>
      <c r="BU821" s="281"/>
      <c r="BV821" s="281"/>
      <c r="BW821" s="281"/>
      <c r="BX821" s="281"/>
      <c r="BY821" s="281"/>
      <c r="BZ821" s="281"/>
      <c r="CA821" s="282"/>
      <c r="CB821" s="282"/>
      <c r="CC821" s="282"/>
      <c r="CD821" s="282"/>
      <c r="CE821" s="282"/>
      <c r="CF821" s="282"/>
      <c r="CG821" s="283"/>
      <c r="CH821" s="283"/>
      <c r="CI821" s="283"/>
      <c r="CJ821" s="283"/>
      <c r="CK821" s="283"/>
      <c r="CL821" s="283"/>
      <c r="CM821" s="284"/>
      <c r="CN821" s="284"/>
      <c r="CO821" s="284"/>
      <c r="CP821" s="284"/>
      <c r="CQ821" s="284"/>
      <c r="CR821" s="284"/>
      <c r="CS821" s="283"/>
      <c r="CT821" s="283"/>
      <c r="CU821" s="283"/>
      <c r="CV821" s="283"/>
      <c r="CW821" s="283"/>
      <c r="CX821" s="283"/>
      <c r="CY821" s="273"/>
      <c r="CZ821" s="285"/>
      <c r="DA821" s="286"/>
      <c r="DB821" s="287"/>
    </row>
    <row r="822" ht="15.75" customHeight="1">
      <c r="A822" s="304"/>
      <c r="B822" s="265"/>
      <c r="C822" s="266"/>
      <c r="D822" s="266"/>
      <c r="E822" s="266"/>
      <c r="F822" s="267"/>
      <c r="G822" s="267"/>
      <c r="H822" s="267"/>
      <c r="I822" s="267"/>
      <c r="J822" s="267"/>
      <c r="K822" s="267"/>
      <c r="L822" s="267"/>
      <c r="M822" s="269"/>
      <c r="N822" s="269"/>
      <c r="O822" s="269"/>
      <c r="P822" s="269"/>
      <c r="Q822" s="269"/>
      <c r="R822" s="269"/>
      <c r="S822" s="271"/>
      <c r="T822" s="271"/>
      <c r="U822" s="271"/>
      <c r="V822" s="271"/>
      <c r="W822" s="271"/>
      <c r="X822" s="271"/>
      <c r="Y822" s="273"/>
      <c r="Z822" s="273"/>
      <c r="AA822" s="273"/>
      <c r="AB822" s="273"/>
      <c r="AC822" s="273"/>
      <c r="AD822" s="273"/>
      <c r="AE822" s="274"/>
      <c r="AF822" s="274"/>
      <c r="AG822" s="274"/>
      <c r="AH822" s="274"/>
      <c r="AI822" s="274"/>
      <c r="AJ822" s="274"/>
      <c r="AK822" s="275"/>
      <c r="AL822" s="275"/>
      <c r="AM822" s="275"/>
      <c r="AN822" s="275"/>
      <c r="AO822" s="275"/>
      <c r="AP822" s="275"/>
      <c r="AQ822" s="276"/>
      <c r="AR822" s="276"/>
      <c r="AS822" s="276"/>
      <c r="AT822" s="276"/>
      <c r="AU822" s="276"/>
      <c r="AV822" s="276"/>
      <c r="AW822" s="277"/>
      <c r="AX822" s="277"/>
      <c r="AY822" s="277"/>
      <c r="AZ822" s="277"/>
      <c r="BA822" s="277"/>
      <c r="BB822" s="277"/>
      <c r="BC822" s="278"/>
      <c r="BD822" s="278"/>
      <c r="BE822" s="278"/>
      <c r="BF822" s="278"/>
      <c r="BG822" s="278"/>
      <c r="BH822" s="278"/>
      <c r="BI822" s="279"/>
      <c r="BJ822" s="279"/>
      <c r="BK822" s="279"/>
      <c r="BL822" s="279"/>
      <c r="BM822" s="279"/>
      <c r="BN822" s="279"/>
      <c r="BO822" s="280"/>
      <c r="BP822" s="280"/>
      <c r="BQ822" s="280"/>
      <c r="BR822" s="280"/>
      <c r="BS822" s="280"/>
      <c r="BT822" s="280"/>
      <c r="BU822" s="281"/>
      <c r="BV822" s="281"/>
      <c r="BW822" s="281"/>
      <c r="BX822" s="281"/>
      <c r="BY822" s="281"/>
      <c r="BZ822" s="281"/>
      <c r="CA822" s="282"/>
      <c r="CB822" s="282"/>
      <c r="CC822" s="282"/>
      <c r="CD822" s="282"/>
      <c r="CE822" s="282"/>
      <c r="CF822" s="282"/>
      <c r="CG822" s="283"/>
      <c r="CH822" s="283"/>
      <c r="CI822" s="283"/>
      <c r="CJ822" s="283"/>
      <c r="CK822" s="283"/>
      <c r="CL822" s="283"/>
      <c r="CM822" s="284"/>
      <c r="CN822" s="284"/>
      <c r="CO822" s="284"/>
      <c r="CP822" s="284"/>
      <c r="CQ822" s="284"/>
      <c r="CR822" s="284"/>
      <c r="CS822" s="283"/>
      <c r="CT822" s="283"/>
      <c r="CU822" s="283"/>
      <c r="CV822" s="283"/>
      <c r="CW822" s="283"/>
      <c r="CX822" s="283"/>
      <c r="CY822" s="273"/>
      <c r="CZ822" s="285"/>
      <c r="DA822" s="286"/>
      <c r="DB822" s="287"/>
    </row>
    <row r="823" ht="15.75" customHeight="1">
      <c r="A823" s="304"/>
      <c r="B823" s="265"/>
      <c r="C823" s="266"/>
      <c r="D823" s="266"/>
      <c r="E823" s="266"/>
      <c r="F823" s="267"/>
      <c r="G823" s="267"/>
      <c r="H823" s="267"/>
      <c r="I823" s="267"/>
      <c r="J823" s="267"/>
      <c r="K823" s="267"/>
      <c r="L823" s="267"/>
      <c r="M823" s="269"/>
      <c r="N823" s="269"/>
      <c r="O823" s="269"/>
      <c r="P823" s="269"/>
      <c r="Q823" s="269"/>
      <c r="R823" s="269"/>
      <c r="S823" s="271"/>
      <c r="T823" s="271"/>
      <c r="U823" s="271"/>
      <c r="V823" s="271"/>
      <c r="W823" s="271"/>
      <c r="X823" s="271"/>
      <c r="Y823" s="273"/>
      <c r="Z823" s="273"/>
      <c r="AA823" s="273"/>
      <c r="AB823" s="273"/>
      <c r="AC823" s="273"/>
      <c r="AD823" s="273"/>
      <c r="AE823" s="274"/>
      <c r="AF823" s="274"/>
      <c r="AG823" s="274"/>
      <c r="AH823" s="274"/>
      <c r="AI823" s="274"/>
      <c r="AJ823" s="274"/>
      <c r="AK823" s="275"/>
      <c r="AL823" s="275"/>
      <c r="AM823" s="275"/>
      <c r="AN823" s="275"/>
      <c r="AO823" s="275"/>
      <c r="AP823" s="275"/>
      <c r="AQ823" s="276"/>
      <c r="AR823" s="276"/>
      <c r="AS823" s="276"/>
      <c r="AT823" s="276"/>
      <c r="AU823" s="276"/>
      <c r="AV823" s="276"/>
      <c r="AW823" s="277"/>
      <c r="AX823" s="277"/>
      <c r="AY823" s="277"/>
      <c r="AZ823" s="277"/>
      <c r="BA823" s="277"/>
      <c r="BB823" s="277"/>
      <c r="BC823" s="278"/>
      <c r="BD823" s="278"/>
      <c r="BE823" s="278"/>
      <c r="BF823" s="278"/>
      <c r="BG823" s="278"/>
      <c r="BH823" s="278"/>
      <c r="BI823" s="279"/>
      <c r="BJ823" s="279"/>
      <c r="BK823" s="279"/>
      <c r="BL823" s="279"/>
      <c r="BM823" s="279"/>
      <c r="BN823" s="279"/>
      <c r="BO823" s="280"/>
      <c r="BP823" s="280"/>
      <c r="BQ823" s="280"/>
      <c r="BR823" s="280"/>
      <c r="BS823" s="280"/>
      <c r="BT823" s="280"/>
      <c r="BU823" s="281"/>
      <c r="BV823" s="281"/>
      <c r="BW823" s="281"/>
      <c r="BX823" s="281"/>
      <c r="BY823" s="281"/>
      <c r="BZ823" s="281"/>
      <c r="CA823" s="282"/>
      <c r="CB823" s="282"/>
      <c r="CC823" s="282"/>
      <c r="CD823" s="282"/>
      <c r="CE823" s="282"/>
      <c r="CF823" s="282"/>
      <c r="CG823" s="283"/>
      <c r="CH823" s="283"/>
      <c r="CI823" s="283"/>
      <c r="CJ823" s="283"/>
      <c r="CK823" s="283"/>
      <c r="CL823" s="283"/>
      <c r="CM823" s="284"/>
      <c r="CN823" s="284"/>
      <c r="CO823" s="284"/>
      <c r="CP823" s="284"/>
      <c r="CQ823" s="284"/>
      <c r="CR823" s="284"/>
      <c r="CS823" s="283"/>
      <c r="CT823" s="283"/>
      <c r="CU823" s="283"/>
      <c r="CV823" s="283"/>
      <c r="CW823" s="283"/>
      <c r="CX823" s="283"/>
      <c r="CY823" s="273"/>
      <c r="CZ823" s="285"/>
      <c r="DA823" s="286"/>
      <c r="DB823" s="287"/>
    </row>
    <row r="824" ht="15.75" customHeight="1">
      <c r="A824" s="304"/>
      <c r="B824" s="265"/>
      <c r="C824" s="266"/>
      <c r="D824" s="266"/>
      <c r="E824" s="266"/>
      <c r="F824" s="267"/>
      <c r="G824" s="267"/>
      <c r="H824" s="267"/>
      <c r="I824" s="267"/>
      <c r="J824" s="267"/>
      <c r="K824" s="267"/>
      <c r="L824" s="267"/>
      <c r="M824" s="269"/>
      <c r="N824" s="269"/>
      <c r="O824" s="269"/>
      <c r="P824" s="269"/>
      <c r="Q824" s="269"/>
      <c r="R824" s="269"/>
      <c r="S824" s="271"/>
      <c r="T824" s="271"/>
      <c r="U824" s="271"/>
      <c r="V824" s="271"/>
      <c r="W824" s="271"/>
      <c r="X824" s="271"/>
      <c r="Y824" s="273"/>
      <c r="Z824" s="273"/>
      <c r="AA824" s="273"/>
      <c r="AB824" s="273"/>
      <c r="AC824" s="273"/>
      <c r="AD824" s="273"/>
      <c r="AE824" s="274"/>
      <c r="AF824" s="274"/>
      <c r="AG824" s="274"/>
      <c r="AH824" s="274"/>
      <c r="AI824" s="274"/>
      <c r="AJ824" s="274"/>
      <c r="AK824" s="275"/>
      <c r="AL824" s="275"/>
      <c r="AM824" s="275"/>
      <c r="AN824" s="275"/>
      <c r="AO824" s="275"/>
      <c r="AP824" s="275"/>
      <c r="AQ824" s="276"/>
      <c r="AR824" s="276"/>
      <c r="AS824" s="276"/>
      <c r="AT824" s="276"/>
      <c r="AU824" s="276"/>
      <c r="AV824" s="276"/>
      <c r="AW824" s="277"/>
      <c r="AX824" s="277"/>
      <c r="AY824" s="277"/>
      <c r="AZ824" s="277"/>
      <c r="BA824" s="277"/>
      <c r="BB824" s="277"/>
      <c r="BC824" s="278"/>
      <c r="BD824" s="278"/>
      <c r="BE824" s="278"/>
      <c r="BF824" s="278"/>
      <c r="BG824" s="278"/>
      <c r="BH824" s="278"/>
      <c r="BI824" s="279"/>
      <c r="BJ824" s="279"/>
      <c r="BK824" s="279"/>
      <c r="BL824" s="279"/>
      <c r="BM824" s="279"/>
      <c r="BN824" s="279"/>
      <c r="BO824" s="280"/>
      <c r="BP824" s="280"/>
      <c r="BQ824" s="280"/>
      <c r="BR824" s="280"/>
      <c r="BS824" s="280"/>
      <c r="BT824" s="280"/>
      <c r="BU824" s="281"/>
      <c r="BV824" s="281"/>
      <c r="BW824" s="281"/>
      <c r="BX824" s="281"/>
      <c r="BY824" s="281"/>
      <c r="BZ824" s="281"/>
      <c r="CA824" s="282"/>
      <c r="CB824" s="282"/>
      <c r="CC824" s="282"/>
      <c r="CD824" s="282"/>
      <c r="CE824" s="282"/>
      <c r="CF824" s="282"/>
      <c r="CG824" s="283"/>
      <c r="CH824" s="283"/>
      <c r="CI824" s="283"/>
      <c r="CJ824" s="283"/>
      <c r="CK824" s="283"/>
      <c r="CL824" s="283"/>
      <c r="CM824" s="284"/>
      <c r="CN824" s="284"/>
      <c r="CO824" s="284"/>
      <c r="CP824" s="284"/>
      <c r="CQ824" s="284"/>
      <c r="CR824" s="284"/>
      <c r="CS824" s="283"/>
      <c r="CT824" s="283"/>
      <c r="CU824" s="283"/>
      <c r="CV824" s="283"/>
      <c r="CW824" s="283"/>
      <c r="CX824" s="283"/>
      <c r="CY824" s="273"/>
      <c r="CZ824" s="285"/>
      <c r="DA824" s="286"/>
      <c r="DB824" s="287"/>
    </row>
    <row r="825" ht="15.75" customHeight="1">
      <c r="A825" s="304"/>
      <c r="B825" s="265"/>
      <c r="C825" s="266"/>
      <c r="D825" s="266"/>
      <c r="E825" s="266"/>
      <c r="F825" s="267"/>
      <c r="G825" s="267"/>
      <c r="H825" s="267"/>
      <c r="I825" s="267"/>
      <c r="J825" s="267"/>
      <c r="K825" s="267"/>
      <c r="L825" s="267"/>
      <c r="M825" s="269"/>
      <c r="N825" s="269"/>
      <c r="O825" s="269"/>
      <c r="P825" s="269"/>
      <c r="Q825" s="269"/>
      <c r="R825" s="269"/>
      <c r="S825" s="271"/>
      <c r="T825" s="271"/>
      <c r="U825" s="271"/>
      <c r="V825" s="271"/>
      <c r="W825" s="271"/>
      <c r="X825" s="271"/>
      <c r="Y825" s="273"/>
      <c r="Z825" s="273"/>
      <c r="AA825" s="273"/>
      <c r="AB825" s="273"/>
      <c r="AC825" s="273"/>
      <c r="AD825" s="273"/>
      <c r="AE825" s="274"/>
      <c r="AF825" s="274"/>
      <c r="AG825" s="274"/>
      <c r="AH825" s="274"/>
      <c r="AI825" s="274"/>
      <c r="AJ825" s="274"/>
      <c r="AK825" s="275"/>
      <c r="AL825" s="275"/>
      <c r="AM825" s="275"/>
      <c r="AN825" s="275"/>
      <c r="AO825" s="275"/>
      <c r="AP825" s="275"/>
      <c r="AQ825" s="276"/>
      <c r="AR825" s="276"/>
      <c r="AS825" s="276"/>
      <c r="AT825" s="276"/>
      <c r="AU825" s="276"/>
      <c r="AV825" s="276"/>
      <c r="AW825" s="277"/>
      <c r="AX825" s="277"/>
      <c r="AY825" s="277"/>
      <c r="AZ825" s="277"/>
      <c r="BA825" s="277"/>
      <c r="BB825" s="277"/>
      <c r="BC825" s="278"/>
      <c r="BD825" s="278"/>
      <c r="BE825" s="278"/>
      <c r="BF825" s="278"/>
      <c r="BG825" s="278"/>
      <c r="BH825" s="278"/>
      <c r="BI825" s="279"/>
      <c r="BJ825" s="279"/>
      <c r="BK825" s="279"/>
      <c r="BL825" s="279"/>
      <c r="BM825" s="279"/>
      <c r="BN825" s="279"/>
      <c r="BO825" s="280"/>
      <c r="BP825" s="280"/>
      <c r="BQ825" s="280"/>
      <c r="BR825" s="280"/>
      <c r="BS825" s="280"/>
      <c r="BT825" s="280"/>
      <c r="BU825" s="281"/>
      <c r="BV825" s="281"/>
      <c r="BW825" s="281"/>
      <c r="BX825" s="281"/>
      <c r="BY825" s="281"/>
      <c r="BZ825" s="281"/>
      <c r="CA825" s="282"/>
      <c r="CB825" s="282"/>
      <c r="CC825" s="282"/>
      <c r="CD825" s="282"/>
      <c r="CE825" s="282"/>
      <c r="CF825" s="282"/>
      <c r="CG825" s="283"/>
      <c r="CH825" s="283"/>
      <c r="CI825" s="283"/>
      <c r="CJ825" s="283"/>
      <c r="CK825" s="283"/>
      <c r="CL825" s="283"/>
      <c r="CM825" s="284"/>
      <c r="CN825" s="284"/>
      <c r="CO825" s="284"/>
      <c r="CP825" s="284"/>
      <c r="CQ825" s="284"/>
      <c r="CR825" s="284"/>
      <c r="CS825" s="283"/>
      <c r="CT825" s="283"/>
      <c r="CU825" s="283"/>
      <c r="CV825" s="283"/>
      <c r="CW825" s="283"/>
      <c r="CX825" s="283"/>
      <c r="CY825" s="273"/>
      <c r="CZ825" s="285"/>
      <c r="DA825" s="286"/>
      <c r="DB825" s="287"/>
    </row>
    <row r="826" ht="15.75" customHeight="1">
      <c r="A826" s="304"/>
      <c r="B826" s="265"/>
      <c r="C826" s="266"/>
      <c r="D826" s="266"/>
      <c r="E826" s="266"/>
      <c r="F826" s="267"/>
      <c r="G826" s="267"/>
      <c r="H826" s="267"/>
      <c r="I826" s="267"/>
      <c r="J826" s="267"/>
      <c r="K826" s="267"/>
      <c r="L826" s="267"/>
      <c r="M826" s="269"/>
      <c r="N826" s="269"/>
      <c r="O826" s="269"/>
      <c r="P826" s="269"/>
      <c r="Q826" s="269"/>
      <c r="R826" s="269"/>
      <c r="S826" s="271"/>
      <c r="T826" s="271"/>
      <c r="U826" s="271"/>
      <c r="V826" s="271"/>
      <c r="W826" s="271"/>
      <c r="X826" s="271"/>
      <c r="Y826" s="273"/>
      <c r="Z826" s="273"/>
      <c r="AA826" s="273"/>
      <c r="AB826" s="273"/>
      <c r="AC826" s="273"/>
      <c r="AD826" s="273"/>
      <c r="AE826" s="274"/>
      <c r="AF826" s="274"/>
      <c r="AG826" s="274"/>
      <c r="AH826" s="274"/>
      <c r="AI826" s="274"/>
      <c r="AJ826" s="274"/>
      <c r="AK826" s="275"/>
      <c r="AL826" s="275"/>
      <c r="AM826" s="275"/>
      <c r="AN826" s="275"/>
      <c r="AO826" s="275"/>
      <c r="AP826" s="275"/>
      <c r="AQ826" s="276"/>
      <c r="AR826" s="276"/>
      <c r="AS826" s="276"/>
      <c r="AT826" s="276"/>
      <c r="AU826" s="276"/>
      <c r="AV826" s="276"/>
      <c r="AW826" s="277"/>
      <c r="AX826" s="277"/>
      <c r="AY826" s="277"/>
      <c r="AZ826" s="277"/>
      <c r="BA826" s="277"/>
      <c r="BB826" s="277"/>
      <c r="BC826" s="278"/>
      <c r="BD826" s="278"/>
      <c r="BE826" s="278"/>
      <c r="BF826" s="278"/>
      <c r="BG826" s="278"/>
      <c r="BH826" s="278"/>
      <c r="BI826" s="279"/>
      <c r="BJ826" s="279"/>
      <c r="BK826" s="279"/>
      <c r="BL826" s="279"/>
      <c r="BM826" s="279"/>
      <c r="BN826" s="279"/>
      <c r="BO826" s="280"/>
      <c r="BP826" s="280"/>
      <c r="BQ826" s="280"/>
      <c r="BR826" s="280"/>
      <c r="BS826" s="280"/>
      <c r="BT826" s="280"/>
      <c r="BU826" s="281"/>
      <c r="BV826" s="281"/>
      <c r="BW826" s="281"/>
      <c r="BX826" s="281"/>
      <c r="BY826" s="281"/>
      <c r="BZ826" s="281"/>
      <c r="CA826" s="282"/>
      <c r="CB826" s="282"/>
      <c r="CC826" s="282"/>
      <c r="CD826" s="282"/>
      <c r="CE826" s="282"/>
      <c r="CF826" s="282"/>
      <c r="CG826" s="283"/>
      <c r="CH826" s="283"/>
      <c r="CI826" s="283"/>
      <c r="CJ826" s="283"/>
      <c r="CK826" s="283"/>
      <c r="CL826" s="283"/>
      <c r="CM826" s="284"/>
      <c r="CN826" s="284"/>
      <c r="CO826" s="284"/>
      <c r="CP826" s="284"/>
      <c r="CQ826" s="284"/>
      <c r="CR826" s="284"/>
      <c r="CS826" s="283"/>
      <c r="CT826" s="283"/>
      <c r="CU826" s="283"/>
      <c r="CV826" s="283"/>
      <c r="CW826" s="283"/>
      <c r="CX826" s="283"/>
      <c r="CY826" s="273"/>
      <c r="CZ826" s="285"/>
      <c r="DA826" s="286"/>
      <c r="DB826" s="287"/>
    </row>
    <row r="827" ht="15.75" customHeight="1">
      <c r="A827" s="304"/>
      <c r="B827" s="265"/>
      <c r="C827" s="266"/>
      <c r="D827" s="266"/>
      <c r="E827" s="266"/>
      <c r="F827" s="267"/>
      <c r="G827" s="267"/>
      <c r="H827" s="267"/>
      <c r="I827" s="267"/>
      <c r="J827" s="267"/>
      <c r="K827" s="267"/>
      <c r="L827" s="267"/>
      <c r="M827" s="269"/>
      <c r="N827" s="269"/>
      <c r="O827" s="269"/>
      <c r="P827" s="269"/>
      <c r="Q827" s="269"/>
      <c r="R827" s="269"/>
      <c r="S827" s="271"/>
      <c r="T827" s="271"/>
      <c r="U827" s="271"/>
      <c r="V827" s="271"/>
      <c r="W827" s="271"/>
      <c r="X827" s="271"/>
      <c r="Y827" s="273"/>
      <c r="Z827" s="273"/>
      <c r="AA827" s="273"/>
      <c r="AB827" s="273"/>
      <c r="AC827" s="273"/>
      <c r="AD827" s="273"/>
      <c r="AE827" s="274"/>
      <c r="AF827" s="274"/>
      <c r="AG827" s="274"/>
      <c r="AH827" s="274"/>
      <c r="AI827" s="274"/>
      <c r="AJ827" s="274"/>
      <c r="AK827" s="275"/>
      <c r="AL827" s="275"/>
      <c r="AM827" s="275"/>
      <c r="AN827" s="275"/>
      <c r="AO827" s="275"/>
      <c r="AP827" s="275"/>
      <c r="AQ827" s="276"/>
      <c r="AR827" s="276"/>
      <c r="AS827" s="276"/>
      <c r="AT827" s="276"/>
      <c r="AU827" s="276"/>
      <c r="AV827" s="276"/>
      <c r="AW827" s="277"/>
      <c r="AX827" s="277"/>
      <c r="AY827" s="277"/>
      <c r="AZ827" s="277"/>
      <c r="BA827" s="277"/>
      <c r="BB827" s="277"/>
      <c r="BC827" s="278"/>
      <c r="BD827" s="278"/>
      <c r="BE827" s="278"/>
      <c r="BF827" s="278"/>
      <c r="BG827" s="278"/>
      <c r="BH827" s="278"/>
      <c r="BI827" s="279"/>
      <c r="BJ827" s="279"/>
      <c r="BK827" s="279"/>
      <c r="BL827" s="279"/>
      <c r="BM827" s="279"/>
      <c r="BN827" s="279"/>
      <c r="BO827" s="280"/>
      <c r="BP827" s="280"/>
      <c r="BQ827" s="280"/>
      <c r="BR827" s="280"/>
      <c r="BS827" s="280"/>
      <c r="BT827" s="280"/>
      <c r="BU827" s="281"/>
      <c r="BV827" s="281"/>
      <c r="BW827" s="281"/>
      <c r="BX827" s="281"/>
      <c r="BY827" s="281"/>
      <c r="BZ827" s="281"/>
      <c r="CA827" s="282"/>
      <c r="CB827" s="282"/>
      <c r="CC827" s="282"/>
      <c r="CD827" s="282"/>
      <c r="CE827" s="282"/>
      <c r="CF827" s="282"/>
      <c r="CG827" s="283"/>
      <c r="CH827" s="283"/>
      <c r="CI827" s="283"/>
      <c r="CJ827" s="283"/>
      <c r="CK827" s="283"/>
      <c r="CL827" s="283"/>
      <c r="CM827" s="284"/>
      <c r="CN827" s="284"/>
      <c r="CO827" s="284"/>
      <c r="CP827" s="284"/>
      <c r="CQ827" s="284"/>
      <c r="CR827" s="284"/>
      <c r="CS827" s="283"/>
      <c r="CT827" s="283"/>
      <c r="CU827" s="283"/>
      <c r="CV827" s="283"/>
      <c r="CW827" s="283"/>
      <c r="CX827" s="283"/>
      <c r="CY827" s="273"/>
      <c r="CZ827" s="285"/>
      <c r="DA827" s="286"/>
      <c r="DB827" s="287"/>
    </row>
    <row r="828" ht="15.75" customHeight="1">
      <c r="A828" s="304"/>
      <c r="B828" s="265"/>
      <c r="C828" s="266"/>
      <c r="D828" s="266"/>
      <c r="E828" s="266"/>
      <c r="F828" s="267"/>
      <c r="G828" s="267"/>
      <c r="H828" s="267"/>
      <c r="I828" s="267"/>
      <c r="J828" s="267"/>
      <c r="K828" s="267"/>
      <c r="L828" s="267"/>
      <c r="M828" s="269"/>
      <c r="N828" s="269"/>
      <c r="O828" s="269"/>
      <c r="P828" s="269"/>
      <c r="Q828" s="269"/>
      <c r="R828" s="269"/>
      <c r="S828" s="271"/>
      <c r="T828" s="271"/>
      <c r="U828" s="271"/>
      <c r="V828" s="271"/>
      <c r="W828" s="271"/>
      <c r="X828" s="271"/>
      <c r="Y828" s="273"/>
      <c r="Z828" s="273"/>
      <c r="AA828" s="273"/>
      <c r="AB828" s="273"/>
      <c r="AC828" s="273"/>
      <c r="AD828" s="273"/>
      <c r="AE828" s="274"/>
      <c r="AF828" s="274"/>
      <c r="AG828" s="274"/>
      <c r="AH828" s="274"/>
      <c r="AI828" s="274"/>
      <c r="AJ828" s="274"/>
      <c r="AK828" s="275"/>
      <c r="AL828" s="275"/>
      <c r="AM828" s="275"/>
      <c r="AN828" s="275"/>
      <c r="AO828" s="275"/>
      <c r="AP828" s="275"/>
      <c r="AQ828" s="276"/>
      <c r="AR828" s="276"/>
      <c r="AS828" s="276"/>
      <c r="AT828" s="276"/>
      <c r="AU828" s="276"/>
      <c r="AV828" s="276"/>
      <c r="AW828" s="277"/>
      <c r="AX828" s="277"/>
      <c r="AY828" s="277"/>
      <c r="AZ828" s="277"/>
      <c r="BA828" s="277"/>
      <c r="BB828" s="277"/>
      <c r="BC828" s="278"/>
      <c r="BD828" s="278"/>
      <c r="BE828" s="278"/>
      <c r="BF828" s="278"/>
      <c r="BG828" s="278"/>
      <c r="BH828" s="278"/>
      <c r="BI828" s="279"/>
      <c r="BJ828" s="279"/>
      <c r="BK828" s="279"/>
      <c r="BL828" s="279"/>
      <c r="BM828" s="279"/>
      <c r="BN828" s="279"/>
      <c r="BO828" s="280"/>
      <c r="BP828" s="280"/>
      <c r="BQ828" s="280"/>
      <c r="BR828" s="280"/>
      <c r="BS828" s="280"/>
      <c r="BT828" s="280"/>
      <c r="BU828" s="281"/>
      <c r="BV828" s="281"/>
      <c r="BW828" s="281"/>
      <c r="BX828" s="281"/>
      <c r="BY828" s="281"/>
      <c r="BZ828" s="281"/>
      <c r="CA828" s="282"/>
      <c r="CB828" s="282"/>
      <c r="CC828" s="282"/>
      <c r="CD828" s="282"/>
      <c r="CE828" s="282"/>
      <c r="CF828" s="282"/>
      <c r="CG828" s="283"/>
      <c r="CH828" s="283"/>
      <c r="CI828" s="283"/>
      <c r="CJ828" s="283"/>
      <c r="CK828" s="283"/>
      <c r="CL828" s="283"/>
      <c r="CM828" s="284"/>
      <c r="CN828" s="284"/>
      <c r="CO828" s="284"/>
      <c r="CP828" s="284"/>
      <c r="CQ828" s="284"/>
      <c r="CR828" s="284"/>
      <c r="CS828" s="283"/>
      <c r="CT828" s="283"/>
      <c r="CU828" s="283"/>
      <c r="CV828" s="283"/>
      <c r="CW828" s="283"/>
      <c r="CX828" s="283"/>
      <c r="CY828" s="273"/>
      <c r="CZ828" s="285"/>
      <c r="DA828" s="286"/>
      <c r="DB828" s="287"/>
    </row>
    <row r="829" ht="15.75" customHeight="1">
      <c r="A829" s="304"/>
      <c r="B829" s="265"/>
      <c r="C829" s="266"/>
      <c r="D829" s="266"/>
      <c r="E829" s="266"/>
      <c r="F829" s="267"/>
      <c r="G829" s="267"/>
      <c r="H829" s="267"/>
      <c r="I829" s="267"/>
      <c r="J829" s="267"/>
      <c r="K829" s="267"/>
      <c r="L829" s="267"/>
      <c r="M829" s="269"/>
      <c r="N829" s="269"/>
      <c r="O829" s="269"/>
      <c r="P829" s="269"/>
      <c r="Q829" s="269"/>
      <c r="R829" s="269"/>
      <c r="S829" s="271"/>
      <c r="T829" s="271"/>
      <c r="U829" s="271"/>
      <c r="V829" s="271"/>
      <c r="W829" s="271"/>
      <c r="X829" s="271"/>
      <c r="Y829" s="273"/>
      <c r="Z829" s="273"/>
      <c r="AA829" s="273"/>
      <c r="AB829" s="273"/>
      <c r="AC829" s="273"/>
      <c r="AD829" s="273"/>
      <c r="AE829" s="274"/>
      <c r="AF829" s="274"/>
      <c r="AG829" s="274"/>
      <c r="AH829" s="274"/>
      <c r="AI829" s="274"/>
      <c r="AJ829" s="274"/>
      <c r="AK829" s="275"/>
      <c r="AL829" s="275"/>
      <c r="AM829" s="275"/>
      <c r="AN829" s="275"/>
      <c r="AO829" s="275"/>
      <c r="AP829" s="275"/>
      <c r="AQ829" s="276"/>
      <c r="AR829" s="276"/>
      <c r="AS829" s="276"/>
      <c r="AT829" s="276"/>
      <c r="AU829" s="276"/>
      <c r="AV829" s="276"/>
      <c r="AW829" s="277"/>
      <c r="AX829" s="277"/>
      <c r="AY829" s="277"/>
      <c r="AZ829" s="277"/>
      <c r="BA829" s="277"/>
      <c r="BB829" s="277"/>
      <c r="BC829" s="278"/>
      <c r="BD829" s="278"/>
      <c r="BE829" s="278"/>
      <c r="BF829" s="278"/>
      <c r="BG829" s="278"/>
      <c r="BH829" s="278"/>
      <c r="BI829" s="279"/>
      <c r="BJ829" s="279"/>
      <c r="BK829" s="279"/>
      <c r="BL829" s="279"/>
      <c r="BM829" s="279"/>
      <c r="BN829" s="279"/>
      <c r="BO829" s="280"/>
      <c r="BP829" s="280"/>
      <c r="BQ829" s="280"/>
      <c r="BR829" s="280"/>
      <c r="BS829" s="280"/>
      <c r="BT829" s="280"/>
      <c r="BU829" s="281"/>
      <c r="BV829" s="281"/>
      <c r="BW829" s="281"/>
      <c r="BX829" s="281"/>
      <c r="BY829" s="281"/>
      <c r="BZ829" s="281"/>
      <c r="CA829" s="282"/>
      <c r="CB829" s="282"/>
      <c r="CC829" s="282"/>
      <c r="CD829" s="282"/>
      <c r="CE829" s="282"/>
      <c r="CF829" s="282"/>
      <c r="CG829" s="283"/>
      <c r="CH829" s="283"/>
      <c r="CI829" s="283"/>
      <c r="CJ829" s="283"/>
      <c r="CK829" s="283"/>
      <c r="CL829" s="283"/>
      <c r="CM829" s="284"/>
      <c r="CN829" s="284"/>
      <c r="CO829" s="284"/>
      <c r="CP829" s="284"/>
      <c r="CQ829" s="284"/>
      <c r="CR829" s="284"/>
      <c r="CS829" s="283"/>
      <c r="CT829" s="283"/>
      <c r="CU829" s="283"/>
      <c r="CV829" s="283"/>
      <c r="CW829" s="283"/>
      <c r="CX829" s="283"/>
      <c r="CY829" s="273"/>
      <c r="CZ829" s="285"/>
      <c r="DA829" s="286"/>
      <c r="DB829" s="287"/>
    </row>
    <row r="830" ht="15.75" customHeight="1">
      <c r="A830" s="304"/>
      <c r="B830" s="265"/>
      <c r="C830" s="266"/>
      <c r="D830" s="266"/>
      <c r="E830" s="266"/>
      <c r="F830" s="267"/>
      <c r="G830" s="267"/>
      <c r="H830" s="267"/>
      <c r="I830" s="267"/>
      <c r="J830" s="267"/>
      <c r="K830" s="267"/>
      <c r="L830" s="267"/>
      <c r="M830" s="269"/>
      <c r="N830" s="269"/>
      <c r="O830" s="269"/>
      <c r="P830" s="269"/>
      <c r="Q830" s="269"/>
      <c r="R830" s="269"/>
      <c r="S830" s="271"/>
      <c r="T830" s="271"/>
      <c r="U830" s="271"/>
      <c r="V830" s="271"/>
      <c r="W830" s="271"/>
      <c r="X830" s="271"/>
      <c r="Y830" s="273"/>
      <c r="Z830" s="273"/>
      <c r="AA830" s="273"/>
      <c r="AB830" s="273"/>
      <c r="AC830" s="273"/>
      <c r="AD830" s="273"/>
      <c r="AE830" s="274"/>
      <c r="AF830" s="274"/>
      <c r="AG830" s="274"/>
      <c r="AH830" s="274"/>
      <c r="AI830" s="274"/>
      <c r="AJ830" s="274"/>
      <c r="AK830" s="275"/>
      <c r="AL830" s="275"/>
      <c r="AM830" s="275"/>
      <c r="AN830" s="275"/>
      <c r="AO830" s="275"/>
      <c r="AP830" s="275"/>
      <c r="AQ830" s="276"/>
      <c r="AR830" s="276"/>
      <c r="AS830" s="276"/>
      <c r="AT830" s="276"/>
      <c r="AU830" s="276"/>
      <c r="AV830" s="276"/>
      <c r="AW830" s="277"/>
      <c r="AX830" s="277"/>
      <c r="AY830" s="277"/>
      <c r="AZ830" s="277"/>
      <c r="BA830" s="277"/>
      <c r="BB830" s="277"/>
      <c r="BC830" s="278"/>
      <c r="BD830" s="278"/>
      <c r="BE830" s="278"/>
      <c r="BF830" s="278"/>
      <c r="BG830" s="278"/>
      <c r="BH830" s="278"/>
      <c r="BI830" s="279"/>
      <c r="BJ830" s="279"/>
      <c r="BK830" s="279"/>
      <c r="BL830" s="279"/>
      <c r="BM830" s="279"/>
      <c r="BN830" s="279"/>
      <c r="BO830" s="280"/>
      <c r="BP830" s="280"/>
      <c r="BQ830" s="280"/>
      <c r="BR830" s="280"/>
      <c r="BS830" s="280"/>
      <c r="BT830" s="280"/>
      <c r="BU830" s="281"/>
      <c r="BV830" s="281"/>
      <c r="BW830" s="281"/>
      <c r="BX830" s="281"/>
      <c r="BY830" s="281"/>
      <c r="BZ830" s="281"/>
      <c r="CA830" s="282"/>
      <c r="CB830" s="282"/>
      <c r="CC830" s="282"/>
      <c r="CD830" s="282"/>
      <c r="CE830" s="282"/>
      <c r="CF830" s="282"/>
      <c r="CG830" s="283"/>
      <c r="CH830" s="283"/>
      <c r="CI830" s="283"/>
      <c r="CJ830" s="283"/>
      <c r="CK830" s="283"/>
      <c r="CL830" s="283"/>
      <c r="CM830" s="284"/>
      <c r="CN830" s="284"/>
      <c r="CO830" s="284"/>
      <c r="CP830" s="284"/>
      <c r="CQ830" s="284"/>
      <c r="CR830" s="284"/>
      <c r="CS830" s="283"/>
      <c r="CT830" s="283"/>
      <c r="CU830" s="283"/>
      <c r="CV830" s="283"/>
      <c r="CW830" s="283"/>
      <c r="CX830" s="283"/>
      <c r="CY830" s="273"/>
      <c r="CZ830" s="285"/>
      <c r="DA830" s="286"/>
      <c r="DB830" s="287"/>
    </row>
    <row r="831" ht="15.75" customHeight="1">
      <c r="A831" s="304"/>
      <c r="B831" s="265"/>
      <c r="C831" s="266"/>
      <c r="D831" s="266"/>
      <c r="E831" s="266"/>
      <c r="F831" s="267"/>
      <c r="G831" s="267"/>
      <c r="H831" s="267"/>
      <c r="I831" s="267"/>
      <c r="J831" s="267"/>
      <c r="K831" s="267"/>
      <c r="L831" s="267"/>
      <c r="M831" s="269"/>
      <c r="N831" s="269"/>
      <c r="O831" s="269"/>
      <c r="P831" s="269"/>
      <c r="Q831" s="269"/>
      <c r="R831" s="269"/>
      <c r="S831" s="271"/>
      <c r="T831" s="271"/>
      <c r="U831" s="271"/>
      <c r="V831" s="271"/>
      <c r="W831" s="271"/>
      <c r="X831" s="271"/>
      <c r="Y831" s="273"/>
      <c r="Z831" s="273"/>
      <c r="AA831" s="273"/>
      <c r="AB831" s="273"/>
      <c r="AC831" s="273"/>
      <c r="AD831" s="273"/>
      <c r="AE831" s="274"/>
      <c r="AF831" s="274"/>
      <c r="AG831" s="274"/>
      <c r="AH831" s="274"/>
      <c r="AI831" s="274"/>
      <c r="AJ831" s="274"/>
      <c r="AK831" s="275"/>
      <c r="AL831" s="275"/>
      <c r="AM831" s="275"/>
      <c r="AN831" s="275"/>
      <c r="AO831" s="275"/>
      <c r="AP831" s="275"/>
      <c r="AQ831" s="276"/>
      <c r="AR831" s="276"/>
      <c r="AS831" s="276"/>
      <c r="AT831" s="276"/>
      <c r="AU831" s="276"/>
      <c r="AV831" s="276"/>
      <c r="AW831" s="277"/>
      <c r="AX831" s="277"/>
      <c r="AY831" s="277"/>
      <c r="AZ831" s="277"/>
      <c r="BA831" s="277"/>
      <c r="BB831" s="277"/>
      <c r="BC831" s="278"/>
      <c r="BD831" s="278"/>
      <c r="BE831" s="278"/>
      <c r="BF831" s="278"/>
      <c r="BG831" s="278"/>
      <c r="BH831" s="278"/>
      <c r="BI831" s="279"/>
      <c r="BJ831" s="279"/>
      <c r="BK831" s="279"/>
      <c r="BL831" s="279"/>
      <c r="BM831" s="279"/>
      <c r="BN831" s="279"/>
      <c r="BO831" s="280"/>
      <c r="BP831" s="280"/>
      <c r="BQ831" s="280"/>
      <c r="BR831" s="280"/>
      <c r="BS831" s="280"/>
      <c r="BT831" s="280"/>
      <c r="BU831" s="281"/>
      <c r="BV831" s="281"/>
      <c r="BW831" s="281"/>
      <c r="BX831" s="281"/>
      <c r="BY831" s="281"/>
      <c r="BZ831" s="281"/>
      <c r="CA831" s="282"/>
      <c r="CB831" s="282"/>
      <c r="CC831" s="282"/>
      <c r="CD831" s="282"/>
      <c r="CE831" s="282"/>
      <c r="CF831" s="282"/>
      <c r="CG831" s="283"/>
      <c r="CH831" s="283"/>
      <c r="CI831" s="283"/>
      <c r="CJ831" s="283"/>
      <c r="CK831" s="283"/>
      <c r="CL831" s="283"/>
      <c r="CM831" s="284"/>
      <c r="CN831" s="284"/>
      <c r="CO831" s="284"/>
      <c r="CP831" s="284"/>
      <c r="CQ831" s="284"/>
      <c r="CR831" s="284"/>
      <c r="CS831" s="283"/>
      <c r="CT831" s="283"/>
      <c r="CU831" s="283"/>
      <c r="CV831" s="283"/>
      <c r="CW831" s="283"/>
      <c r="CX831" s="283"/>
      <c r="CY831" s="273"/>
      <c r="CZ831" s="285"/>
      <c r="DA831" s="286"/>
      <c r="DB831" s="287"/>
    </row>
    <row r="832" ht="15.75" customHeight="1">
      <c r="A832" s="304"/>
      <c r="B832" s="265"/>
      <c r="C832" s="266"/>
      <c r="D832" s="266"/>
      <c r="E832" s="266"/>
      <c r="F832" s="267"/>
      <c r="G832" s="267"/>
      <c r="H832" s="267"/>
      <c r="I832" s="267"/>
      <c r="J832" s="267"/>
      <c r="K832" s="267"/>
      <c r="L832" s="267"/>
      <c r="M832" s="269"/>
      <c r="N832" s="269"/>
      <c r="O832" s="269"/>
      <c r="P832" s="269"/>
      <c r="Q832" s="269"/>
      <c r="R832" s="269"/>
      <c r="S832" s="271"/>
      <c r="T832" s="271"/>
      <c r="U832" s="271"/>
      <c r="V832" s="271"/>
      <c r="W832" s="271"/>
      <c r="X832" s="271"/>
      <c r="Y832" s="273"/>
      <c r="Z832" s="273"/>
      <c r="AA832" s="273"/>
      <c r="AB832" s="273"/>
      <c r="AC832" s="273"/>
      <c r="AD832" s="273"/>
      <c r="AE832" s="274"/>
      <c r="AF832" s="274"/>
      <c r="AG832" s="274"/>
      <c r="AH832" s="274"/>
      <c r="AI832" s="274"/>
      <c r="AJ832" s="274"/>
      <c r="AK832" s="275"/>
      <c r="AL832" s="275"/>
      <c r="AM832" s="275"/>
      <c r="AN832" s="275"/>
      <c r="AO832" s="275"/>
      <c r="AP832" s="275"/>
      <c r="AQ832" s="276"/>
      <c r="AR832" s="276"/>
      <c r="AS832" s="276"/>
      <c r="AT832" s="276"/>
      <c r="AU832" s="276"/>
      <c r="AV832" s="276"/>
      <c r="AW832" s="277"/>
      <c r="AX832" s="277"/>
      <c r="AY832" s="277"/>
      <c r="AZ832" s="277"/>
      <c r="BA832" s="277"/>
      <c r="BB832" s="277"/>
      <c r="BC832" s="278"/>
      <c r="BD832" s="278"/>
      <c r="BE832" s="278"/>
      <c r="BF832" s="278"/>
      <c r="BG832" s="278"/>
      <c r="BH832" s="278"/>
      <c r="BI832" s="279"/>
      <c r="BJ832" s="279"/>
      <c r="BK832" s="279"/>
      <c r="BL832" s="279"/>
      <c r="BM832" s="279"/>
      <c r="BN832" s="279"/>
      <c r="BO832" s="280"/>
      <c r="BP832" s="280"/>
      <c r="BQ832" s="280"/>
      <c r="BR832" s="280"/>
      <c r="BS832" s="280"/>
      <c r="BT832" s="280"/>
      <c r="BU832" s="281"/>
      <c r="BV832" s="281"/>
      <c r="BW832" s="281"/>
      <c r="BX832" s="281"/>
      <c r="BY832" s="281"/>
      <c r="BZ832" s="281"/>
      <c r="CA832" s="282"/>
      <c r="CB832" s="282"/>
      <c r="CC832" s="282"/>
      <c r="CD832" s="282"/>
      <c r="CE832" s="282"/>
      <c r="CF832" s="282"/>
      <c r="CG832" s="283"/>
      <c r="CH832" s="283"/>
      <c r="CI832" s="283"/>
      <c r="CJ832" s="283"/>
      <c r="CK832" s="283"/>
      <c r="CL832" s="283"/>
      <c r="CM832" s="284"/>
      <c r="CN832" s="284"/>
      <c r="CO832" s="284"/>
      <c r="CP832" s="284"/>
      <c r="CQ832" s="284"/>
      <c r="CR832" s="284"/>
      <c r="CS832" s="283"/>
      <c r="CT832" s="283"/>
      <c r="CU832" s="283"/>
      <c r="CV832" s="283"/>
      <c r="CW832" s="283"/>
      <c r="CX832" s="283"/>
      <c r="CY832" s="273"/>
      <c r="CZ832" s="285"/>
      <c r="DA832" s="286"/>
      <c r="DB832" s="287"/>
    </row>
    <row r="833" ht="15.75" customHeight="1">
      <c r="A833" s="304"/>
      <c r="B833" s="265"/>
      <c r="C833" s="266"/>
      <c r="D833" s="266"/>
      <c r="E833" s="266"/>
      <c r="F833" s="267"/>
      <c r="G833" s="267"/>
      <c r="H833" s="267"/>
      <c r="I833" s="267"/>
      <c r="J833" s="267"/>
      <c r="K833" s="267"/>
      <c r="L833" s="267"/>
      <c r="M833" s="269"/>
      <c r="N833" s="269"/>
      <c r="O833" s="269"/>
      <c r="P833" s="269"/>
      <c r="Q833" s="269"/>
      <c r="R833" s="269"/>
      <c r="S833" s="271"/>
      <c r="T833" s="271"/>
      <c r="U833" s="271"/>
      <c r="V833" s="271"/>
      <c r="W833" s="271"/>
      <c r="X833" s="271"/>
      <c r="Y833" s="273"/>
      <c r="Z833" s="273"/>
      <c r="AA833" s="273"/>
      <c r="AB833" s="273"/>
      <c r="AC833" s="273"/>
      <c r="AD833" s="273"/>
      <c r="AE833" s="274"/>
      <c r="AF833" s="274"/>
      <c r="AG833" s="274"/>
      <c r="AH833" s="274"/>
      <c r="AI833" s="274"/>
      <c r="AJ833" s="274"/>
      <c r="AK833" s="275"/>
      <c r="AL833" s="275"/>
      <c r="AM833" s="275"/>
      <c r="AN833" s="275"/>
      <c r="AO833" s="275"/>
      <c r="AP833" s="275"/>
      <c r="AQ833" s="276"/>
      <c r="AR833" s="276"/>
      <c r="AS833" s="276"/>
      <c r="AT833" s="276"/>
      <c r="AU833" s="276"/>
      <c r="AV833" s="276"/>
      <c r="AW833" s="277"/>
      <c r="AX833" s="277"/>
      <c r="AY833" s="277"/>
      <c r="AZ833" s="277"/>
      <c r="BA833" s="277"/>
      <c r="BB833" s="277"/>
      <c r="BC833" s="278"/>
      <c r="BD833" s="278"/>
      <c r="BE833" s="278"/>
      <c r="BF833" s="278"/>
      <c r="BG833" s="278"/>
      <c r="BH833" s="278"/>
      <c r="BI833" s="279"/>
      <c r="BJ833" s="279"/>
      <c r="BK833" s="279"/>
      <c r="BL833" s="279"/>
      <c r="BM833" s="279"/>
      <c r="BN833" s="279"/>
      <c r="BO833" s="280"/>
      <c r="BP833" s="280"/>
      <c r="BQ833" s="280"/>
      <c r="BR833" s="280"/>
      <c r="BS833" s="280"/>
      <c r="BT833" s="280"/>
      <c r="BU833" s="281"/>
      <c r="BV833" s="281"/>
      <c r="BW833" s="281"/>
      <c r="BX833" s="281"/>
      <c r="BY833" s="281"/>
      <c r="BZ833" s="281"/>
      <c r="CA833" s="282"/>
      <c r="CB833" s="282"/>
      <c r="CC833" s="282"/>
      <c r="CD833" s="282"/>
      <c r="CE833" s="282"/>
      <c r="CF833" s="282"/>
      <c r="CG833" s="283"/>
      <c r="CH833" s="283"/>
      <c r="CI833" s="283"/>
      <c r="CJ833" s="283"/>
      <c r="CK833" s="283"/>
      <c r="CL833" s="283"/>
      <c r="CM833" s="284"/>
      <c r="CN833" s="284"/>
      <c r="CO833" s="284"/>
      <c r="CP833" s="284"/>
      <c r="CQ833" s="284"/>
      <c r="CR833" s="284"/>
      <c r="CS833" s="283"/>
      <c r="CT833" s="283"/>
      <c r="CU833" s="283"/>
      <c r="CV833" s="283"/>
      <c r="CW833" s="283"/>
      <c r="CX833" s="283"/>
      <c r="CY833" s="273"/>
      <c r="CZ833" s="285"/>
      <c r="DA833" s="286"/>
      <c r="DB833" s="287"/>
    </row>
    <row r="834" ht="15.75" customHeight="1">
      <c r="A834" s="304"/>
      <c r="B834" s="265"/>
      <c r="C834" s="266"/>
      <c r="D834" s="266"/>
      <c r="E834" s="266"/>
      <c r="F834" s="267"/>
      <c r="G834" s="267"/>
      <c r="H834" s="267"/>
      <c r="I834" s="267"/>
      <c r="J834" s="267"/>
      <c r="K834" s="267"/>
      <c r="L834" s="267"/>
      <c r="M834" s="269"/>
      <c r="N834" s="269"/>
      <c r="O834" s="269"/>
      <c r="P834" s="269"/>
      <c r="Q834" s="269"/>
      <c r="R834" s="269"/>
      <c r="S834" s="271"/>
      <c r="T834" s="271"/>
      <c r="U834" s="271"/>
      <c r="V834" s="271"/>
      <c r="W834" s="271"/>
      <c r="X834" s="271"/>
      <c r="Y834" s="273"/>
      <c r="Z834" s="273"/>
      <c r="AA834" s="273"/>
      <c r="AB834" s="273"/>
      <c r="AC834" s="273"/>
      <c r="AD834" s="273"/>
      <c r="AE834" s="274"/>
      <c r="AF834" s="274"/>
      <c r="AG834" s="274"/>
      <c r="AH834" s="274"/>
      <c r="AI834" s="274"/>
      <c r="AJ834" s="274"/>
      <c r="AK834" s="275"/>
      <c r="AL834" s="275"/>
      <c r="AM834" s="275"/>
      <c r="AN834" s="275"/>
      <c r="AO834" s="275"/>
      <c r="AP834" s="275"/>
      <c r="AQ834" s="276"/>
      <c r="AR834" s="276"/>
      <c r="AS834" s="276"/>
      <c r="AT834" s="276"/>
      <c r="AU834" s="276"/>
      <c r="AV834" s="276"/>
      <c r="AW834" s="277"/>
      <c r="AX834" s="277"/>
      <c r="AY834" s="277"/>
      <c r="AZ834" s="277"/>
      <c r="BA834" s="277"/>
      <c r="BB834" s="277"/>
      <c r="BC834" s="278"/>
      <c r="BD834" s="278"/>
      <c r="BE834" s="278"/>
      <c r="BF834" s="278"/>
      <c r="BG834" s="278"/>
      <c r="BH834" s="278"/>
      <c r="BI834" s="279"/>
      <c r="BJ834" s="279"/>
      <c r="BK834" s="279"/>
      <c r="BL834" s="279"/>
      <c r="BM834" s="279"/>
      <c r="BN834" s="279"/>
      <c r="BO834" s="280"/>
      <c r="BP834" s="280"/>
      <c r="BQ834" s="280"/>
      <c r="BR834" s="280"/>
      <c r="BS834" s="280"/>
      <c r="BT834" s="280"/>
      <c r="BU834" s="281"/>
      <c r="BV834" s="281"/>
      <c r="BW834" s="281"/>
      <c r="BX834" s="281"/>
      <c r="BY834" s="281"/>
      <c r="BZ834" s="281"/>
      <c r="CA834" s="282"/>
      <c r="CB834" s="282"/>
      <c r="CC834" s="282"/>
      <c r="CD834" s="282"/>
      <c r="CE834" s="282"/>
      <c r="CF834" s="282"/>
      <c r="CG834" s="283"/>
      <c r="CH834" s="283"/>
      <c r="CI834" s="283"/>
      <c r="CJ834" s="283"/>
      <c r="CK834" s="283"/>
      <c r="CL834" s="283"/>
      <c r="CM834" s="284"/>
      <c r="CN834" s="284"/>
      <c r="CO834" s="284"/>
      <c r="CP834" s="284"/>
      <c r="CQ834" s="284"/>
      <c r="CR834" s="284"/>
      <c r="CS834" s="283"/>
      <c r="CT834" s="283"/>
      <c r="CU834" s="283"/>
      <c r="CV834" s="283"/>
      <c r="CW834" s="283"/>
      <c r="CX834" s="283"/>
      <c r="CY834" s="273"/>
      <c r="CZ834" s="285"/>
      <c r="DA834" s="286"/>
      <c r="DB834" s="287"/>
    </row>
    <row r="835" ht="15.75" customHeight="1">
      <c r="A835" s="304"/>
      <c r="B835" s="265"/>
      <c r="C835" s="266"/>
      <c r="D835" s="266"/>
      <c r="E835" s="266"/>
      <c r="F835" s="267"/>
      <c r="G835" s="267"/>
      <c r="H835" s="267"/>
      <c r="I835" s="267"/>
      <c r="J835" s="267"/>
      <c r="K835" s="267"/>
      <c r="L835" s="267"/>
      <c r="M835" s="269"/>
      <c r="N835" s="269"/>
      <c r="O835" s="269"/>
      <c r="P835" s="269"/>
      <c r="Q835" s="269"/>
      <c r="R835" s="269"/>
      <c r="S835" s="271"/>
      <c r="T835" s="271"/>
      <c r="U835" s="271"/>
      <c r="V835" s="271"/>
      <c r="W835" s="271"/>
      <c r="X835" s="271"/>
      <c r="Y835" s="273"/>
      <c r="Z835" s="273"/>
      <c r="AA835" s="273"/>
      <c r="AB835" s="273"/>
      <c r="AC835" s="273"/>
      <c r="AD835" s="273"/>
      <c r="AE835" s="274"/>
      <c r="AF835" s="274"/>
      <c r="AG835" s="274"/>
      <c r="AH835" s="274"/>
      <c r="AI835" s="274"/>
      <c r="AJ835" s="274"/>
      <c r="AK835" s="275"/>
      <c r="AL835" s="275"/>
      <c r="AM835" s="275"/>
      <c r="AN835" s="275"/>
      <c r="AO835" s="275"/>
      <c r="AP835" s="275"/>
      <c r="AQ835" s="276"/>
      <c r="AR835" s="276"/>
      <c r="AS835" s="276"/>
      <c r="AT835" s="276"/>
      <c r="AU835" s="276"/>
      <c r="AV835" s="276"/>
      <c r="AW835" s="277"/>
      <c r="AX835" s="277"/>
      <c r="AY835" s="277"/>
      <c r="AZ835" s="277"/>
      <c r="BA835" s="277"/>
      <c r="BB835" s="277"/>
      <c r="BC835" s="278"/>
      <c r="BD835" s="278"/>
      <c r="BE835" s="278"/>
      <c r="BF835" s="278"/>
      <c r="BG835" s="278"/>
      <c r="BH835" s="278"/>
      <c r="BI835" s="279"/>
      <c r="BJ835" s="279"/>
      <c r="BK835" s="279"/>
      <c r="BL835" s="279"/>
      <c r="BM835" s="279"/>
      <c r="BN835" s="279"/>
      <c r="BO835" s="280"/>
      <c r="BP835" s="280"/>
      <c r="BQ835" s="280"/>
      <c r="BR835" s="280"/>
      <c r="BS835" s="280"/>
      <c r="BT835" s="280"/>
      <c r="BU835" s="281"/>
      <c r="BV835" s="281"/>
      <c r="BW835" s="281"/>
      <c r="BX835" s="281"/>
      <c r="BY835" s="281"/>
      <c r="BZ835" s="281"/>
      <c r="CA835" s="282"/>
      <c r="CB835" s="282"/>
      <c r="CC835" s="282"/>
      <c r="CD835" s="282"/>
      <c r="CE835" s="282"/>
      <c r="CF835" s="282"/>
      <c r="CG835" s="283"/>
      <c r="CH835" s="283"/>
      <c r="CI835" s="283"/>
      <c r="CJ835" s="283"/>
      <c r="CK835" s="283"/>
      <c r="CL835" s="283"/>
      <c r="CM835" s="284"/>
      <c r="CN835" s="284"/>
      <c r="CO835" s="284"/>
      <c r="CP835" s="284"/>
      <c r="CQ835" s="284"/>
      <c r="CR835" s="284"/>
      <c r="CS835" s="283"/>
      <c r="CT835" s="283"/>
      <c r="CU835" s="283"/>
      <c r="CV835" s="283"/>
      <c r="CW835" s="283"/>
      <c r="CX835" s="283"/>
      <c r="CY835" s="273"/>
      <c r="CZ835" s="285"/>
      <c r="DA835" s="286"/>
      <c r="DB835" s="287"/>
    </row>
    <row r="836" ht="15.75" customHeight="1">
      <c r="A836" s="304"/>
      <c r="B836" s="265"/>
      <c r="C836" s="266"/>
      <c r="D836" s="266"/>
      <c r="E836" s="266"/>
      <c r="F836" s="267"/>
      <c r="G836" s="267"/>
      <c r="H836" s="267"/>
      <c r="I836" s="267"/>
      <c r="J836" s="267"/>
      <c r="K836" s="267"/>
      <c r="L836" s="267"/>
      <c r="M836" s="269"/>
      <c r="N836" s="269"/>
      <c r="O836" s="269"/>
      <c r="P836" s="269"/>
      <c r="Q836" s="269"/>
      <c r="R836" s="269"/>
      <c r="S836" s="271"/>
      <c r="T836" s="271"/>
      <c r="U836" s="271"/>
      <c r="V836" s="271"/>
      <c r="W836" s="271"/>
      <c r="X836" s="271"/>
      <c r="Y836" s="273"/>
      <c r="Z836" s="273"/>
      <c r="AA836" s="273"/>
      <c r="AB836" s="273"/>
      <c r="AC836" s="273"/>
      <c r="AD836" s="273"/>
      <c r="AE836" s="274"/>
      <c r="AF836" s="274"/>
      <c r="AG836" s="274"/>
      <c r="AH836" s="274"/>
      <c r="AI836" s="274"/>
      <c r="AJ836" s="274"/>
      <c r="AK836" s="275"/>
      <c r="AL836" s="275"/>
      <c r="AM836" s="275"/>
      <c r="AN836" s="275"/>
      <c r="AO836" s="275"/>
      <c r="AP836" s="275"/>
      <c r="AQ836" s="276"/>
      <c r="AR836" s="276"/>
      <c r="AS836" s="276"/>
      <c r="AT836" s="276"/>
      <c r="AU836" s="276"/>
      <c r="AV836" s="276"/>
      <c r="AW836" s="277"/>
      <c r="AX836" s="277"/>
      <c r="AY836" s="277"/>
      <c r="AZ836" s="277"/>
      <c r="BA836" s="277"/>
      <c r="BB836" s="277"/>
      <c r="BC836" s="278"/>
      <c r="BD836" s="278"/>
      <c r="BE836" s="278"/>
      <c r="BF836" s="278"/>
      <c r="BG836" s="278"/>
      <c r="BH836" s="278"/>
      <c r="BI836" s="279"/>
      <c r="BJ836" s="279"/>
      <c r="BK836" s="279"/>
      <c r="BL836" s="279"/>
      <c r="BM836" s="279"/>
      <c r="BN836" s="279"/>
      <c r="BO836" s="280"/>
      <c r="BP836" s="280"/>
      <c r="BQ836" s="280"/>
      <c r="BR836" s="280"/>
      <c r="BS836" s="280"/>
      <c r="BT836" s="280"/>
      <c r="BU836" s="281"/>
      <c r="BV836" s="281"/>
      <c r="BW836" s="281"/>
      <c r="BX836" s="281"/>
      <c r="BY836" s="281"/>
      <c r="BZ836" s="281"/>
      <c r="CA836" s="282"/>
      <c r="CB836" s="282"/>
      <c r="CC836" s="282"/>
      <c r="CD836" s="282"/>
      <c r="CE836" s="282"/>
      <c r="CF836" s="282"/>
      <c r="CG836" s="283"/>
      <c r="CH836" s="283"/>
      <c r="CI836" s="283"/>
      <c r="CJ836" s="283"/>
      <c r="CK836" s="283"/>
      <c r="CL836" s="283"/>
      <c r="CM836" s="284"/>
      <c r="CN836" s="284"/>
      <c r="CO836" s="284"/>
      <c r="CP836" s="284"/>
      <c r="CQ836" s="284"/>
      <c r="CR836" s="284"/>
      <c r="CS836" s="283"/>
      <c r="CT836" s="283"/>
      <c r="CU836" s="283"/>
      <c r="CV836" s="283"/>
      <c r="CW836" s="283"/>
      <c r="CX836" s="283"/>
      <c r="CY836" s="273"/>
      <c r="CZ836" s="285"/>
      <c r="DA836" s="286"/>
      <c r="DB836" s="287"/>
    </row>
    <row r="837" ht="15.75" customHeight="1">
      <c r="A837" s="304"/>
      <c r="B837" s="265"/>
      <c r="C837" s="266"/>
      <c r="D837" s="266"/>
      <c r="E837" s="266"/>
      <c r="F837" s="267"/>
      <c r="G837" s="267"/>
      <c r="H837" s="267"/>
      <c r="I837" s="267"/>
      <c r="J837" s="267"/>
      <c r="K837" s="267"/>
      <c r="L837" s="267"/>
      <c r="M837" s="269"/>
      <c r="N837" s="269"/>
      <c r="O837" s="269"/>
      <c r="P837" s="269"/>
      <c r="Q837" s="269"/>
      <c r="R837" s="269"/>
      <c r="S837" s="271"/>
      <c r="T837" s="271"/>
      <c r="U837" s="271"/>
      <c r="V837" s="271"/>
      <c r="W837" s="271"/>
      <c r="X837" s="271"/>
      <c r="Y837" s="273"/>
      <c r="Z837" s="273"/>
      <c r="AA837" s="273"/>
      <c r="AB837" s="273"/>
      <c r="AC837" s="273"/>
      <c r="AD837" s="273"/>
      <c r="AE837" s="274"/>
      <c r="AF837" s="274"/>
      <c r="AG837" s="274"/>
      <c r="AH837" s="274"/>
      <c r="AI837" s="274"/>
      <c r="AJ837" s="274"/>
      <c r="AK837" s="275"/>
      <c r="AL837" s="275"/>
      <c r="AM837" s="275"/>
      <c r="AN837" s="275"/>
      <c r="AO837" s="275"/>
      <c r="AP837" s="275"/>
      <c r="AQ837" s="276"/>
      <c r="AR837" s="276"/>
      <c r="AS837" s="276"/>
      <c r="AT837" s="276"/>
      <c r="AU837" s="276"/>
      <c r="AV837" s="276"/>
      <c r="AW837" s="277"/>
      <c r="AX837" s="277"/>
      <c r="AY837" s="277"/>
      <c r="AZ837" s="277"/>
      <c r="BA837" s="277"/>
      <c r="BB837" s="277"/>
      <c r="BC837" s="278"/>
      <c r="BD837" s="278"/>
      <c r="BE837" s="278"/>
      <c r="BF837" s="278"/>
      <c r="BG837" s="278"/>
      <c r="BH837" s="278"/>
      <c r="BI837" s="279"/>
      <c r="BJ837" s="279"/>
      <c r="BK837" s="279"/>
      <c r="BL837" s="279"/>
      <c r="BM837" s="279"/>
      <c r="BN837" s="279"/>
      <c r="BO837" s="280"/>
      <c r="BP837" s="280"/>
      <c r="BQ837" s="280"/>
      <c r="BR837" s="280"/>
      <c r="BS837" s="280"/>
      <c r="BT837" s="280"/>
      <c r="BU837" s="281"/>
      <c r="BV837" s="281"/>
      <c r="BW837" s="281"/>
      <c r="BX837" s="281"/>
      <c r="BY837" s="281"/>
      <c r="BZ837" s="281"/>
      <c r="CA837" s="282"/>
      <c r="CB837" s="282"/>
      <c r="CC837" s="282"/>
      <c r="CD837" s="282"/>
      <c r="CE837" s="282"/>
      <c r="CF837" s="282"/>
      <c r="CG837" s="283"/>
      <c r="CH837" s="283"/>
      <c r="CI837" s="283"/>
      <c r="CJ837" s="283"/>
      <c r="CK837" s="283"/>
      <c r="CL837" s="283"/>
      <c r="CM837" s="284"/>
      <c r="CN837" s="284"/>
      <c r="CO837" s="284"/>
      <c r="CP837" s="284"/>
      <c r="CQ837" s="284"/>
      <c r="CR837" s="284"/>
      <c r="CS837" s="283"/>
      <c r="CT837" s="283"/>
      <c r="CU837" s="283"/>
      <c r="CV837" s="283"/>
      <c r="CW837" s="283"/>
      <c r="CX837" s="283"/>
      <c r="CY837" s="273"/>
      <c r="CZ837" s="285"/>
      <c r="DA837" s="286"/>
      <c r="DB837" s="287"/>
    </row>
    <row r="838" ht="15.75" customHeight="1">
      <c r="A838" s="304"/>
      <c r="B838" s="265"/>
      <c r="C838" s="266"/>
      <c r="D838" s="266"/>
      <c r="E838" s="266"/>
      <c r="F838" s="267"/>
      <c r="G838" s="267"/>
      <c r="H838" s="267"/>
      <c r="I838" s="267"/>
      <c r="J838" s="267"/>
      <c r="K838" s="267"/>
      <c r="L838" s="267"/>
      <c r="M838" s="269"/>
      <c r="N838" s="269"/>
      <c r="O838" s="269"/>
      <c r="P838" s="269"/>
      <c r="Q838" s="269"/>
      <c r="R838" s="269"/>
      <c r="S838" s="271"/>
      <c r="T838" s="271"/>
      <c r="U838" s="271"/>
      <c r="V838" s="271"/>
      <c r="W838" s="271"/>
      <c r="X838" s="271"/>
      <c r="Y838" s="273"/>
      <c r="Z838" s="273"/>
      <c r="AA838" s="273"/>
      <c r="AB838" s="273"/>
      <c r="AC838" s="273"/>
      <c r="AD838" s="273"/>
      <c r="AE838" s="274"/>
      <c r="AF838" s="274"/>
      <c r="AG838" s="274"/>
      <c r="AH838" s="274"/>
      <c r="AI838" s="274"/>
      <c r="AJ838" s="274"/>
      <c r="AK838" s="275"/>
      <c r="AL838" s="275"/>
      <c r="AM838" s="275"/>
      <c r="AN838" s="275"/>
      <c r="AO838" s="275"/>
      <c r="AP838" s="275"/>
      <c r="AQ838" s="276"/>
      <c r="AR838" s="276"/>
      <c r="AS838" s="276"/>
      <c r="AT838" s="276"/>
      <c r="AU838" s="276"/>
      <c r="AV838" s="276"/>
      <c r="AW838" s="277"/>
      <c r="AX838" s="277"/>
      <c r="AY838" s="277"/>
      <c r="AZ838" s="277"/>
      <c r="BA838" s="277"/>
      <c r="BB838" s="277"/>
      <c r="BC838" s="278"/>
      <c r="BD838" s="278"/>
      <c r="BE838" s="278"/>
      <c r="BF838" s="278"/>
      <c r="BG838" s="278"/>
      <c r="BH838" s="278"/>
      <c r="BI838" s="279"/>
      <c r="BJ838" s="279"/>
      <c r="BK838" s="279"/>
      <c r="BL838" s="279"/>
      <c r="BM838" s="279"/>
      <c r="BN838" s="279"/>
      <c r="BO838" s="280"/>
      <c r="BP838" s="280"/>
      <c r="BQ838" s="280"/>
      <c r="BR838" s="280"/>
      <c r="BS838" s="280"/>
      <c r="BT838" s="280"/>
      <c r="BU838" s="281"/>
      <c r="BV838" s="281"/>
      <c r="BW838" s="281"/>
      <c r="BX838" s="281"/>
      <c r="BY838" s="281"/>
      <c r="BZ838" s="281"/>
      <c r="CA838" s="282"/>
      <c r="CB838" s="282"/>
      <c r="CC838" s="282"/>
      <c r="CD838" s="282"/>
      <c r="CE838" s="282"/>
      <c r="CF838" s="282"/>
      <c r="CG838" s="283"/>
      <c r="CH838" s="283"/>
      <c r="CI838" s="283"/>
      <c r="CJ838" s="283"/>
      <c r="CK838" s="283"/>
      <c r="CL838" s="283"/>
      <c r="CM838" s="284"/>
      <c r="CN838" s="284"/>
      <c r="CO838" s="284"/>
      <c r="CP838" s="284"/>
      <c r="CQ838" s="284"/>
      <c r="CR838" s="284"/>
      <c r="CS838" s="283"/>
      <c r="CT838" s="283"/>
      <c r="CU838" s="283"/>
      <c r="CV838" s="283"/>
      <c r="CW838" s="283"/>
      <c r="CX838" s="283"/>
      <c r="CY838" s="273"/>
      <c r="CZ838" s="285"/>
      <c r="DA838" s="286"/>
      <c r="DB838" s="287"/>
    </row>
    <row r="839" ht="15.75" customHeight="1">
      <c r="A839" s="304"/>
      <c r="B839" s="265"/>
      <c r="C839" s="266"/>
      <c r="D839" s="266"/>
      <c r="E839" s="266"/>
      <c r="F839" s="267"/>
      <c r="G839" s="267"/>
      <c r="H839" s="267"/>
      <c r="I839" s="267"/>
      <c r="J839" s="267"/>
      <c r="K839" s="267"/>
      <c r="L839" s="267"/>
      <c r="M839" s="269"/>
      <c r="N839" s="269"/>
      <c r="O839" s="269"/>
      <c r="P839" s="269"/>
      <c r="Q839" s="269"/>
      <c r="R839" s="269"/>
      <c r="S839" s="271"/>
      <c r="T839" s="271"/>
      <c r="U839" s="271"/>
      <c r="V839" s="271"/>
      <c r="W839" s="271"/>
      <c r="X839" s="271"/>
      <c r="Y839" s="273"/>
      <c r="Z839" s="273"/>
      <c r="AA839" s="273"/>
      <c r="AB839" s="273"/>
      <c r="AC839" s="273"/>
      <c r="AD839" s="273"/>
      <c r="AE839" s="274"/>
      <c r="AF839" s="274"/>
      <c r="AG839" s="274"/>
      <c r="AH839" s="274"/>
      <c r="AI839" s="274"/>
      <c r="AJ839" s="274"/>
      <c r="AK839" s="275"/>
      <c r="AL839" s="275"/>
      <c r="AM839" s="275"/>
      <c r="AN839" s="275"/>
      <c r="AO839" s="275"/>
      <c r="AP839" s="275"/>
      <c r="AQ839" s="276"/>
      <c r="AR839" s="276"/>
      <c r="AS839" s="276"/>
      <c r="AT839" s="276"/>
      <c r="AU839" s="276"/>
      <c r="AV839" s="276"/>
      <c r="AW839" s="277"/>
      <c r="AX839" s="277"/>
      <c r="AY839" s="277"/>
      <c r="AZ839" s="277"/>
      <c r="BA839" s="277"/>
      <c r="BB839" s="277"/>
      <c r="BC839" s="278"/>
      <c r="BD839" s="278"/>
      <c r="BE839" s="278"/>
      <c r="BF839" s="278"/>
      <c r="BG839" s="278"/>
      <c r="BH839" s="278"/>
      <c r="BI839" s="279"/>
      <c r="BJ839" s="279"/>
      <c r="BK839" s="279"/>
      <c r="BL839" s="279"/>
      <c r="BM839" s="279"/>
      <c r="BN839" s="279"/>
      <c r="BO839" s="280"/>
      <c r="BP839" s="280"/>
      <c r="BQ839" s="280"/>
      <c r="BR839" s="280"/>
      <c r="BS839" s="280"/>
      <c r="BT839" s="280"/>
      <c r="BU839" s="281"/>
      <c r="BV839" s="281"/>
      <c r="BW839" s="281"/>
      <c r="BX839" s="281"/>
      <c r="BY839" s="281"/>
      <c r="BZ839" s="281"/>
      <c r="CA839" s="282"/>
      <c r="CB839" s="282"/>
      <c r="CC839" s="282"/>
      <c r="CD839" s="282"/>
      <c r="CE839" s="282"/>
      <c r="CF839" s="282"/>
      <c r="CG839" s="283"/>
      <c r="CH839" s="283"/>
      <c r="CI839" s="283"/>
      <c r="CJ839" s="283"/>
      <c r="CK839" s="283"/>
      <c r="CL839" s="283"/>
      <c r="CM839" s="284"/>
      <c r="CN839" s="284"/>
      <c r="CO839" s="284"/>
      <c r="CP839" s="284"/>
      <c r="CQ839" s="284"/>
      <c r="CR839" s="284"/>
      <c r="CS839" s="283"/>
      <c r="CT839" s="283"/>
      <c r="CU839" s="283"/>
      <c r="CV839" s="283"/>
      <c r="CW839" s="283"/>
      <c r="CX839" s="283"/>
      <c r="CY839" s="273"/>
      <c r="CZ839" s="285"/>
      <c r="DA839" s="286"/>
      <c r="DB839" s="287"/>
    </row>
    <row r="840" ht="15.75" customHeight="1">
      <c r="A840" s="304"/>
      <c r="B840" s="265"/>
      <c r="C840" s="266"/>
      <c r="D840" s="266"/>
      <c r="E840" s="266"/>
      <c r="F840" s="267"/>
      <c r="G840" s="267"/>
      <c r="H840" s="267"/>
      <c r="I840" s="267"/>
      <c r="J840" s="267"/>
      <c r="K840" s="267"/>
      <c r="L840" s="267"/>
      <c r="M840" s="269"/>
      <c r="N840" s="269"/>
      <c r="O840" s="269"/>
      <c r="P840" s="269"/>
      <c r="Q840" s="269"/>
      <c r="R840" s="269"/>
      <c r="S840" s="271"/>
      <c r="T840" s="271"/>
      <c r="U840" s="271"/>
      <c r="V840" s="271"/>
      <c r="W840" s="271"/>
      <c r="X840" s="271"/>
      <c r="Y840" s="273"/>
      <c r="Z840" s="273"/>
      <c r="AA840" s="273"/>
      <c r="AB840" s="273"/>
      <c r="AC840" s="273"/>
      <c r="AD840" s="273"/>
      <c r="AE840" s="274"/>
      <c r="AF840" s="274"/>
      <c r="AG840" s="274"/>
      <c r="AH840" s="274"/>
      <c r="AI840" s="274"/>
      <c r="AJ840" s="274"/>
      <c r="AK840" s="275"/>
      <c r="AL840" s="275"/>
      <c r="AM840" s="275"/>
      <c r="AN840" s="275"/>
      <c r="AO840" s="275"/>
      <c r="AP840" s="275"/>
      <c r="AQ840" s="276"/>
      <c r="AR840" s="276"/>
      <c r="AS840" s="276"/>
      <c r="AT840" s="276"/>
      <c r="AU840" s="276"/>
      <c r="AV840" s="276"/>
      <c r="AW840" s="277"/>
      <c r="AX840" s="277"/>
      <c r="AY840" s="277"/>
      <c r="AZ840" s="277"/>
      <c r="BA840" s="277"/>
      <c r="BB840" s="277"/>
      <c r="BC840" s="278"/>
      <c r="BD840" s="278"/>
      <c r="BE840" s="278"/>
      <c r="BF840" s="278"/>
      <c r="BG840" s="278"/>
      <c r="BH840" s="278"/>
      <c r="BI840" s="279"/>
      <c r="BJ840" s="279"/>
      <c r="BK840" s="279"/>
      <c r="BL840" s="279"/>
      <c r="BM840" s="279"/>
      <c r="BN840" s="279"/>
      <c r="BO840" s="280"/>
      <c r="BP840" s="280"/>
      <c r="BQ840" s="280"/>
      <c r="BR840" s="280"/>
      <c r="BS840" s="280"/>
      <c r="BT840" s="280"/>
      <c r="BU840" s="281"/>
      <c r="BV840" s="281"/>
      <c r="BW840" s="281"/>
      <c r="BX840" s="281"/>
      <c r="BY840" s="281"/>
      <c r="BZ840" s="281"/>
      <c r="CA840" s="282"/>
      <c r="CB840" s="282"/>
      <c r="CC840" s="282"/>
      <c r="CD840" s="282"/>
      <c r="CE840" s="282"/>
      <c r="CF840" s="282"/>
      <c r="CG840" s="283"/>
      <c r="CH840" s="283"/>
      <c r="CI840" s="283"/>
      <c r="CJ840" s="283"/>
      <c r="CK840" s="283"/>
      <c r="CL840" s="283"/>
      <c r="CM840" s="284"/>
      <c r="CN840" s="284"/>
      <c r="CO840" s="284"/>
      <c r="CP840" s="284"/>
      <c r="CQ840" s="284"/>
      <c r="CR840" s="284"/>
      <c r="CS840" s="283"/>
      <c r="CT840" s="283"/>
      <c r="CU840" s="283"/>
      <c r="CV840" s="283"/>
      <c r="CW840" s="283"/>
      <c r="CX840" s="283"/>
      <c r="CY840" s="273"/>
      <c r="CZ840" s="285"/>
      <c r="DA840" s="286"/>
      <c r="DB840" s="287"/>
    </row>
    <row r="841" ht="15.75" customHeight="1">
      <c r="A841" s="304"/>
      <c r="B841" s="265"/>
      <c r="C841" s="266"/>
      <c r="D841" s="266"/>
      <c r="E841" s="266"/>
      <c r="F841" s="267"/>
      <c r="G841" s="267"/>
      <c r="H841" s="267"/>
      <c r="I841" s="267"/>
      <c r="J841" s="267"/>
      <c r="K841" s="267"/>
      <c r="L841" s="267"/>
      <c r="M841" s="269"/>
      <c r="N841" s="269"/>
      <c r="O841" s="269"/>
      <c r="P841" s="269"/>
      <c r="Q841" s="269"/>
      <c r="R841" s="269"/>
      <c r="S841" s="271"/>
      <c r="T841" s="271"/>
      <c r="U841" s="271"/>
      <c r="V841" s="271"/>
      <c r="W841" s="271"/>
      <c r="X841" s="271"/>
      <c r="Y841" s="273"/>
      <c r="Z841" s="273"/>
      <c r="AA841" s="273"/>
      <c r="AB841" s="273"/>
      <c r="AC841" s="273"/>
      <c r="AD841" s="273"/>
      <c r="AE841" s="274"/>
      <c r="AF841" s="274"/>
      <c r="AG841" s="274"/>
      <c r="AH841" s="274"/>
      <c r="AI841" s="274"/>
      <c r="AJ841" s="274"/>
      <c r="AK841" s="275"/>
      <c r="AL841" s="275"/>
      <c r="AM841" s="275"/>
      <c r="AN841" s="275"/>
      <c r="AO841" s="275"/>
      <c r="AP841" s="275"/>
      <c r="AQ841" s="276"/>
      <c r="AR841" s="276"/>
      <c r="AS841" s="276"/>
      <c r="AT841" s="276"/>
      <c r="AU841" s="276"/>
      <c r="AV841" s="276"/>
      <c r="AW841" s="277"/>
      <c r="AX841" s="277"/>
      <c r="AY841" s="277"/>
      <c r="AZ841" s="277"/>
      <c r="BA841" s="277"/>
      <c r="BB841" s="277"/>
      <c r="BC841" s="278"/>
      <c r="BD841" s="278"/>
      <c r="BE841" s="278"/>
      <c r="BF841" s="278"/>
      <c r="BG841" s="278"/>
      <c r="BH841" s="278"/>
      <c r="BI841" s="279"/>
      <c r="BJ841" s="279"/>
      <c r="BK841" s="279"/>
      <c r="BL841" s="279"/>
      <c r="BM841" s="279"/>
      <c r="BN841" s="279"/>
      <c r="BO841" s="280"/>
      <c r="BP841" s="280"/>
      <c r="BQ841" s="280"/>
      <c r="BR841" s="280"/>
      <c r="BS841" s="280"/>
      <c r="BT841" s="280"/>
      <c r="BU841" s="281"/>
      <c r="BV841" s="281"/>
      <c r="BW841" s="281"/>
      <c r="BX841" s="281"/>
      <c r="BY841" s="281"/>
      <c r="BZ841" s="281"/>
      <c r="CA841" s="282"/>
      <c r="CB841" s="282"/>
      <c r="CC841" s="282"/>
      <c r="CD841" s="282"/>
      <c r="CE841" s="282"/>
      <c r="CF841" s="282"/>
      <c r="CG841" s="283"/>
      <c r="CH841" s="283"/>
      <c r="CI841" s="283"/>
      <c r="CJ841" s="283"/>
      <c r="CK841" s="283"/>
      <c r="CL841" s="283"/>
      <c r="CM841" s="284"/>
      <c r="CN841" s="284"/>
      <c r="CO841" s="284"/>
      <c r="CP841" s="284"/>
      <c r="CQ841" s="284"/>
      <c r="CR841" s="284"/>
      <c r="CS841" s="283"/>
      <c r="CT841" s="283"/>
      <c r="CU841" s="283"/>
      <c r="CV841" s="283"/>
      <c r="CW841" s="283"/>
      <c r="CX841" s="283"/>
      <c r="CY841" s="273"/>
      <c r="CZ841" s="285"/>
      <c r="DA841" s="286"/>
      <c r="DB841" s="287"/>
    </row>
    <row r="842" ht="15.75" customHeight="1">
      <c r="A842" s="304"/>
      <c r="B842" s="265"/>
      <c r="C842" s="266"/>
      <c r="D842" s="266"/>
      <c r="E842" s="266"/>
      <c r="F842" s="267"/>
      <c r="G842" s="267"/>
      <c r="H842" s="267"/>
      <c r="I842" s="267"/>
      <c r="J842" s="267"/>
      <c r="K842" s="267"/>
      <c r="L842" s="267"/>
      <c r="M842" s="269"/>
      <c r="N842" s="269"/>
      <c r="O842" s="269"/>
      <c r="P842" s="269"/>
      <c r="Q842" s="269"/>
      <c r="R842" s="269"/>
      <c r="S842" s="271"/>
      <c r="T842" s="271"/>
      <c r="U842" s="271"/>
      <c r="V842" s="271"/>
      <c r="W842" s="271"/>
      <c r="X842" s="271"/>
      <c r="Y842" s="273"/>
      <c r="Z842" s="273"/>
      <c r="AA842" s="273"/>
      <c r="AB842" s="273"/>
      <c r="AC842" s="273"/>
      <c r="AD842" s="273"/>
      <c r="AE842" s="274"/>
      <c r="AF842" s="274"/>
      <c r="AG842" s="274"/>
      <c r="AH842" s="274"/>
      <c r="AI842" s="274"/>
      <c r="AJ842" s="274"/>
      <c r="AK842" s="275"/>
      <c r="AL842" s="275"/>
      <c r="AM842" s="275"/>
      <c r="AN842" s="275"/>
      <c r="AO842" s="275"/>
      <c r="AP842" s="275"/>
      <c r="AQ842" s="276"/>
      <c r="AR842" s="276"/>
      <c r="AS842" s="276"/>
      <c r="AT842" s="276"/>
      <c r="AU842" s="276"/>
      <c r="AV842" s="276"/>
      <c r="AW842" s="277"/>
      <c r="AX842" s="277"/>
      <c r="AY842" s="277"/>
      <c r="AZ842" s="277"/>
      <c r="BA842" s="277"/>
      <c r="BB842" s="277"/>
      <c r="BC842" s="278"/>
      <c r="BD842" s="278"/>
      <c r="BE842" s="278"/>
      <c r="BF842" s="278"/>
      <c r="BG842" s="278"/>
      <c r="BH842" s="278"/>
      <c r="BI842" s="279"/>
      <c r="BJ842" s="279"/>
      <c r="BK842" s="279"/>
      <c r="BL842" s="279"/>
      <c r="BM842" s="279"/>
      <c r="BN842" s="279"/>
      <c r="BO842" s="280"/>
      <c r="BP842" s="280"/>
      <c r="BQ842" s="280"/>
      <c r="BR842" s="280"/>
      <c r="BS842" s="280"/>
      <c r="BT842" s="280"/>
      <c r="BU842" s="281"/>
      <c r="BV842" s="281"/>
      <c r="BW842" s="281"/>
      <c r="BX842" s="281"/>
      <c r="BY842" s="281"/>
      <c r="BZ842" s="281"/>
      <c r="CA842" s="282"/>
      <c r="CB842" s="282"/>
      <c r="CC842" s="282"/>
      <c r="CD842" s="282"/>
      <c r="CE842" s="282"/>
      <c r="CF842" s="282"/>
      <c r="CG842" s="283"/>
      <c r="CH842" s="283"/>
      <c r="CI842" s="283"/>
      <c r="CJ842" s="283"/>
      <c r="CK842" s="283"/>
      <c r="CL842" s="283"/>
      <c r="CM842" s="284"/>
      <c r="CN842" s="284"/>
      <c r="CO842" s="284"/>
      <c r="CP842" s="284"/>
      <c r="CQ842" s="284"/>
      <c r="CR842" s="284"/>
      <c r="CS842" s="283"/>
      <c r="CT842" s="283"/>
      <c r="CU842" s="283"/>
      <c r="CV842" s="283"/>
      <c r="CW842" s="283"/>
      <c r="CX842" s="283"/>
      <c r="CY842" s="273"/>
      <c r="CZ842" s="285"/>
      <c r="DA842" s="286"/>
      <c r="DB842" s="287"/>
    </row>
    <row r="843" ht="15.75" customHeight="1">
      <c r="A843" s="304"/>
      <c r="B843" s="265"/>
      <c r="C843" s="266"/>
      <c r="D843" s="266"/>
      <c r="E843" s="266"/>
      <c r="F843" s="267"/>
      <c r="G843" s="267"/>
      <c r="H843" s="267"/>
      <c r="I843" s="267"/>
      <c r="J843" s="267"/>
      <c r="K843" s="267"/>
      <c r="L843" s="267"/>
      <c r="M843" s="269"/>
      <c r="N843" s="269"/>
      <c r="O843" s="269"/>
      <c r="P843" s="269"/>
      <c r="Q843" s="269"/>
      <c r="R843" s="269"/>
      <c r="S843" s="271"/>
      <c r="T843" s="271"/>
      <c r="U843" s="271"/>
      <c r="V843" s="271"/>
      <c r="W843" s="271"/>
      <c r="X843" s="271"/>
      <c r="Y843" s="273"/>
      <c r="Z843" s="273"/>
      <c r="AA843" s="273"/>
      <c r="AB843" s="273"/>
      <c r="AC843" s="273"/>
      <c r="AD843" s="273"/>
      <c r="AE843" s="274"/>
      <c r="AF843" s="274"/>
      <c r="AG843" s="274"/>
      <c r="AH843" s="274"/>
      <c r="AI843" s="274"/>
      <c r="AJ843" s="274"/>
      <c r="AK843" s="275"/>
      <c r="AL843" s="275"/>
      <c r="AM843" s="275"/>
      <c r="AN843" s="275"/>
      <c r="AO843" s="275"/>
      <c r="AP843" s="275"/>
      <c r="AQ843" s="276"/>
      <c r="AR843" s="276"/>
      <c r="AS843" s="276"/>
      <c r="AT843" s="276"/>
      <c r="AU843" s="276"/>
      <c r="AV843" s="276"/>
      <c r="AW843" s="277"/>
      <c r="AX843" s="277"/>
      <c r="AY843" s="277"/>
      <c r="AZ843" s="277"/>
      <c r="BA843" s="277"/>
      <c r="BB843" s="277"/>
      <c r="BC843" s="278"/>
      <c r="BD843" s="278"/>
      <c r="BE843" s="278"/>
      <c r="BF843" s="278"/>
      <c r="BG843" s="278"/>
      <c r="BH843" s="278"/>
      <c r="BI843" s="279"/>
      <c r="BJ843" s="279"/>
      <c r="BK843" s="279"/>
      <c r="BL843" s="279"/>
      <c r="BM843" s="279"/>
      <c r="BN843" s="279"/>
      <c r="BO843" s="280"/>
      <c r="BP843" s="280"/>
      <c r="BQ843" s="280"/>
      <c r="BR843" s="280"/>
      <c r="BS843" s="280"/>
      <c r="BT843" s="280"/>
      <c r="BU843" s="281"/>
      <c r="BV843" s="281"/>
      <c r="BW843" s="281"/>
      <c r="BX843" s="281"/>
      <c r="BY843" s="281"/>
      <c r="BZ843" s="281"/>
      <c r="CA843" s="282"/>
      <c r="CB843" s="282"/>
      <c r="CC843" s="282"/>
      <c r="CD843" s="282"/>
      <c r="CE843" s="282"/>
      <c r="CF843" s="282"/>
      <c r="CG843" s="283"/>
      <c r="CH843" s="283"/>
      <c r="CI843" s="283"/>
      <c r="CJ843" s="283"/>
      <c r="CK843" s="283"/>
      <c r="CL843" s="283"/>
      <c r="CM843" s="284"/>
      <c r="CN843" s="284"/>
      <c r="CO843" s="284"/>
      <c r="CP843" s="284"/>
      <c r="CQ843" s="284"/>
      <c r="CR843" s="284"/>
      <c r="CS843" s="283"/>
      <c r="CT843" s="283"/>
      <c r="CU843" s="283"/>
      <c r="CV843" s="283"/>
      <c r="CW843" s="283"/>
      <c r="CX843" s="283"/>
      <c r="CY843" s="273"/>
      <c r="CZ843" s="285"/>
      <c r="DA843" s="286"/>
      <c r="DB843" s="287"/>
    </row>
    <row r="844" ht="15.75" customHeight="1">
      <c r="A844" s="304"/>
      <c r="B844" s="265"/>
      <c r="C844" s="266"/>
      <c r="D844" s="266"/>
      <c r="E844" s="266"/>
      <c r="F844" s="267"/>
      <c r="G844" s="267"/>
      <c r="H844" s="267"/>
      <c r="I844" s="267"/>
      <c r="J844" s="267"/>
      <c r="K844" s="267"/>
      <c r="L844" s="267"/>
      <c r="M844" s="269"/>
      <c r="N844" s="269"/>
      <c r="O844" s="269"/>
      <c r="P844" s="269"/>
      <c r="Q844" s="269"/>
      <c r="R844" s="269"/>
      <c r="S844" s="271"/>
      <c r="T844" s="271"/>
      <c r="U844" s="271"/>
      <c r="V844" s="271"/>
      <c r="W844" s="271"/>
      <c r="X844" s="271"/>
      <c r="Y844" s="273"/>
      <c r="Z844" s="273"/>
      <c r="AA844" s="273"/>
      <c r="AB844" s="273"/>
      <c r="AC844" s="273"/>
      <c r="AD844" s="273"/>
      <c r="AE844" s="274"/>
      <c r="AF844" s="274"/>
      <c r="AG844" s="274"/>
      <c r="AH844" s="274"/>
      <c r="AI844" s="274"/>
      <c r="AJ844" s="274"/>
      <c r="AK844" s="275"/>
      <c r="AL844" s="275"/>
      <c r="AM844" s="275"/>
      <c r="AN844" s="275"/>
      <c r="AO844" s="275"/>
      <c r="AP844" s="275"/>
      <c r="AQ844" s="276"/>
      <c r="AR844" s="276"/>
      <c r="AS844" s="276"/>
      <c r="AT844" s="276"/>
      <c r="AU844" s="276"/>
      <c r="AV844" s="276"/>
      <c r="AW844" s="277"/>
      <c r="AX844" s="277"/>
      <c r="AY844" s="277"/>
      <c r="AZ844" s="277"/>
      <c r="BA844" s="277"/>
      <c r="BB844" s="277"/>
      <c r="BC844" s="278"/>
      <c r="BD844" s="278"/>
      <c r="BE844" s="278"/>
      <c r="BF844" s="278"/>
      <c r="BG844" s="278"/>
      <c r="BH844" s="278"/>
      <c r="BI844" s="279"/>
      <c r="BJ844" s="279"/>
      <c r="BK844" s="279"/>
      <c r="BL844" s="279"/>
      <c r="BM844" s="279"/>
      <c r="BN844" s="279"/>
      <c r="BO844" s="280"/>
      <c r="BP844" s="280"/>
      <c r="BQ844" s="280"/>
      <c r="BR844" s="280"/>
      <c r="BS844" s="280"/>
      <c r="BT844" s="280"/>
      <c r="BU844" s="281"/>
      <c r="BV844" s="281"/>
      <c r="BW844" s="281"/>
      <c r="BX844" s="281"/>
      <c r="BY844" s="281"/>
      <c r="BZ844" s="281"/>
      <c r="CA844" s="282"/>
      <c r="CB844" s="282"/>
      <c r="CC844" s="282"/>
      <c r="CD844" s="282"/>
      <c r="CE844" s="282"/>
      <c r="CF844" s="282"/>
      <c r="CG844" s="283"/>
      <c r="CH844" s="283"/>
      <c r="CI844" s="283"/>
      <c r="CJ844" s="283"/>
      <c r="CK844" s="283"/>
      <c r="CL844" s="283"/>
      <c r="CM844" s="284"/>
      <c r="CN844" s="284"/>
      <c r="CO844" s="284"/>
      <c r="CP844" s="284"/>
      <c r="CQ844" s="284"/>
      <c r="CR844" s="284"/>
      <c r="CS844" s="283"/>
      <c r="CT844" s="283"/>
      <c r="CU844" s="283"/>
      <c r="CV844" s="283"/>
      <c r="CW844" s="283"/>
      <c r="CX844" s="283"/>
      <c r="CY844" s="273"/>
      <c r="CZ844" s="285"/>
      <c r="DA844" s="286"/>
      <c r="DB844" s="287"/>
    </row>
    <row r="845" ht="15.75" customHeight="1">
      <c r="A845" s="304"/>
      <c r="B845" s="265"/>
      <c r="C845" s="266"/>
      <c r="D845" s="266"/>
      <c r="E845" s="266"/>
      <c r="F845" s="267"/>
      <c r="G845" s="267"/>
      <c r="H845" s="267"/>
      <c r="I845" s="267"/>
      <c r="J845" s="267"/>
      <c r="K845" s="267"/>
      <c r="L845" s="267"/>
      <c r="M845" s="269"/>
      <c r="N845" s="269"/>
      <c r="O845" s="269"/>
      <c r="P845" s="269"/>
      <c r="Q845" s="269"/>
      <c r="R845" s="269"/>
      <c r="S845" s="271"/>
      <c r="T845" s="271"/>
      <c r="U845" s="271"/>
      <c r="V845" s="271"/>
      <c r="W845" s="271"/>
      <c r="X845" s="271"/>
      <c r="Y845" s="273"/>
      <c r="Z845" s="273"/>
      <c r="AA845" s="273"/>
      <c r="AB845" s="273"/>
      <c r="AC845" s="273"/>
      <c r="AD845" s="273"/>
      <c r="AE845" s="274"/>
      <c r="AF845" s="274"/>
      <c r="AG845" s="274"/>
      <c r="AH845" s="274"/>
      <c r="AI845" s="274"/>
      <c r="AJ845" s="274"/>
      <c r="AK845" s="275"/>
      <c r="AL845" s="275"/>
      <c r="AM845" s="275"/>
      <c r="AN845" s="275"/>
      <c r="AO845" s="275"/>
      <c r="AP845" s="275"/>
      <c r="AQ845" s="276"/>
      <c r="AR845" s="276"/>
      <c r="AS845" s="276"/>
      <c r="AT845" s="276"/>
      <c r="AU845" s="276"/>
      <c r="AV845" s="276"/>
      <c r="AW845" s="277"/>
      <c r="AX845" s="277"/>
      <c r="AY845" s="277"/>
      <c r="AZ845" s="277"/>
      <c r="BA845" s="277"/>
      <c r="BB845" s="277"/>
      <c r="BC845" s="278"/>
      <c r="BD845" s="278"/>
      <c r="BE845" s="278"/>
      <c r="BF845" s="278"/>
      <c r="BG845" s="278"/>
      <c r="BH845" s="278"/>
      <c r="BI845" s="279"/>
      <c r="BJ845" s="279"/>
      <c r="BK845" s="279"/>
      <c r="BL845" s="279"/>
      <c r="BM845" s="279"/>
      <c r="BN845" s="279"/>
      <c r="BO845" s="280"/>
      <c r="BP845" s="280"/>
      <c r="BQ845" s="280"/>
      <c r="BR845" s="280"/>
      <c r="BS845" s="280"/>
      <c r="BT845" s="280"/>
      <c r="BU845" s="281"/>
      <c r="BV845" s="281"/>
      <c r="BW845" s="281"/>
      <c r="BX845" s="281"/>
      <c r="BY845" s="281"/>
      <c r="BZ845" s="281"/>
      <c r="CA845" s="282"/>
      <c r="CB845" s="282"/>
      <c r="CC845" s="282"/>
      <c r="CD845" s="282"/>
      <c r="CE845" s="282"/>
      <c r="CF845" s="282"/>
      <c r="CG845" s="283"/>
      <c r="CH845" s="283"/>
      <c r="CI845" s="283"/>
      <c r="CJ845" s="283"/>
      <c r="CK845" s="283"/>
      <c r="CL845" s="283"/>
      <c r="CM845" s="284"/>
      <c r="CN845" s="284"/>
      <c r="CO845" s="284"/>
      <c r="CP845" s="284"/>
      <c r="CQ845" s="284"/>
      <c r="CR845" s="284"/>
      <c r="CS845" s="283"/>
      <c r="CT845" s="283"/>
      <c r="CU845" s="283"/>
      <c r="CV845" s="283"/>
      <c r="CW845" s="283"/>
      <c r="CX845" s="283"/>
      <c r="CY845" s="273"/>
      <c r="CZ845" s="285"/>
      <c r="DA845" s="286"/>
      <c r="DB845" s="287"/>
    </row>
    <row r="846" ht="15.75" customHeight="1">
      <c r="A846" s="304"/>
      <c r="B846" s="265"/>
      <c r="C846" s="266"/>
      <c r="D846" s="266"/>
      <c r="E846" s="266"/>
      <c r="F846" s="267"/>
      <c r="G846" s="267"/>
      <c r="H846" s="267"/>
      <c r="I846" s="267"/>
      <c r="J846" s="267"/>
      <c r="K846" s="267"/>
      <c r="L846" s="267"/>
      <c r="M846" s="269"/>
      <c r="N846" s="269"/>
      <c r="O846" s="269"/>
      <c r="P846" s="269"/>
      <c r="Q846" s="269"/>
      <c r="R846" s="269"/>
      <c r="S846" s="271"/>
      <c r="T846" s="271"/>
      <c r="U846" s="271"/>
      <c r="V846" s="271"/>
      <c r="W846" s="271"/>
      <c r="X846" s="271"/>
      <c r="Y846" s="273"/>
      <c r="Z846" s="273"/>
      <c r="AA846" s="273"/>
      <c r="AB846" s="273"/>
      <c r="AC846" s="273"/>
      <c r="AD846" s="273"/>
      <c r="AE846" s="274"/>
      <c r="AF846" s="274"/>
      <c r="AG846" s="274"/>
      <c r="AH846" s="274"/>
      <c r="AI846" s="274"/>
      <c r="AJ846" s="274"/>
      <c r="AK846" s="275"/>
      <c r="AL846" s="275"/>
      <c r="AM846" s="275"/>
      <c r="AN846" s="275"/>
      <c r="AO846" s="275"/>
      <c r="AP846" s="275"/>
      <c r="AQ846" s="276"/>
      <c r="AR846" s="276"/>
      <c r="AS846" s="276"/>
      <c r="AT846" s="276"/>
      <c r="AU846" s="276"/>
      <c r="AV846" s="276"/>
      <c r="AW846" s="277"/>
      <c r="AX846" s="277"/>
      <c r="AY846" s="277"/>
      <c r="AZ846" s="277"/>
      <c r="BA846" s="277"/>
      <c r="BB846" s="277"/>
      <c r="BC846" s="278"/>
      <c r="BD846" s="278"/>
      <c r="BE846" s="278"/>
      <c r="BF846" s="278"/>
      <c r="BG846" s="278"/>
      <c r="BH846" s="278"/>
      <c r="BI846" s="279"/>
      <c r="BJ846" s="279"/>
      <c r="BK846" s="279"/>
      <c r="BL846" s="279"/>
      <c r="BM846" s="279"/>
      <c r="BN846" s="279"/>
      <c r="BO846" s="280"/>
      <c r="BP846" s="280"/>
      <c r="BQ846" s="280"/>
      <c r="BR846" s="280"/>
      <c r="BS846" s="280"/>
      <c r="BT846" s="280"/>
      <c r="BU846" s="281"/>
      <c r="BV846" s="281"/>
      <c r="BW846" s="281"/>
      <c r="BX846" s="281"/>
      <c r="BY846" s="281"/>
      <c r="BZ846" s="281"/>
      <c r="CA846" s="282"/>
      <c r="CB846" s="282"/>
      <c r="CC846" s="282"/>
      <c r="CD846" s="282"/>
      <c r="CE846" s="282"/>
      <c r="CF846" s="282"/>
      <c r="CG846" s="283"/>
      <c r="CH846" s="283"/>
      <c r="CI846" s="283"/>
      <c r="CJ846" s="283"/>
      <c r="CK846" s="283"/>
      <c r="CL846" s="283"/>
      <c r="CM846" s="284"/>
      <c r="CN846" s="284"/>
      <c r="CO846" s="284"/>
      <c r="CP846" s="284"/>
      <c r="CQ846" s="284"/>
      <c r="CR846" s="284"/>
      <c r="CS846" s="283"/>
      <c r="CT846" s="283"/>
      <c r="CU846" s="283"/>
      <c r="CV846" s="283"/>
      <c r="CW846" s="283"/>
      <c r="CX846" s="283"/>
      <c r="CY846" s="273"/>
      <c r="CZ846" s="285"/>
      <c r="DA846" s="286"/>
      <c r="DB846" s="287"/>
    </row>
    <row r="847" ht="15.75" customHeight="1">
      <c r="A847" s="304"/>
      <c r="B847" s="265"/>
      <c r="C847" s="266"/>
      <c r="D847" s="266"/>
      <c r="E847" s="266"/>
      <c r="F847" s="267"/>
      <c r="G847" s="267"/>
      <c r="H847" s="267"/>
      <c r="I847" s="267"/>
      <c r="J847" s="267"/>
      <c r="K847" s="267"/>
      <c r="L847" s="267"/>
      <c r="M847" s="269"/>
      <c r="N847" s="269"/>
      <c r="O847" s="269"/>
      <c r="P847" s="269"/>
      <c r="Q847" s="269"/>
      <c r="R847" s="269"/>
      <c r="S847" s="271"/>
      <c r="T847" s="271"/>
      <c r="U847" s="271"/>
      <c r="V847" s="271"/>
      <c r="W847" s="271"/>
      <c r="X847" s="271"/>
      <c r="Y847" s="273"/>
      <c r="Z847" s="273"/>
      <c r="AA847" s="273"/>
      <c r="AB847" s="273"/>
      <c r="AC847" s="273"/>
      <c r="AD847" s="273"/>
      <c r="AE847" s="274"/>
      <c r="AF847" s="274"/>
      <c r="AG847" s="274"/>
      <c r="AH847" s="274"/>
      <c r="AI847" s="274"/>
      <c r="AJ847" s="274"/>
      <c r="AK847" s="275"/>
      <c r="AL847" s="275"/>
      <c r="AM847" s="275"/>
      <c r="AN847" s="275"/>
      <c r="AO847" s="275"/>
      <c r="AP847" s="275"/>
      <c r="AQ847" s="276"/>
      <c r="AR847" s="276"/>
      <c r="AS847" s="276"/>
      <c r="AT847" s="276"/>
      <c r="AU847" s="276"/>
      <c r="AV847" s="276"/>
      <c r="AW847" s="277"/>
      <c r="AX847" s="277"/>
      <c r="AY847" s="277"/>
      <c r="AZ847" s="277"/>
      <c r="BA847" s="277"/>
      <c r="BB847" s="277"/>
      <c r="BC847" s="278"/>
      <c r="BD847" s="278"/>
      <c r="BE847" s="278"/>
      <c r="BF847" s="278"/>
      <c r="BG847" s="278"/>
      <c r="BH847" s="278"/>
      <c r="BI847" s="279"/>
      <c r="BJ847" s="279"/>
      <c r="BK847" s="279"/>
      <c r="BL847" s="279"/>
      <c r="BM847" s="279"/>
      <c r="BN847" s="279"/>
      <c r="BO847" s="280"/>
      <c r="BP847" s="280"/>
      <c r="BQ847" s="280"/>
      <c r="BR847" s="280"/>
      <c r="BS847" s="280"/>
      <c r="BT847" s="280"/>
      <c r="BU847" s="281"/>
      <c r="BV847" s="281"/>
      <c r="BW847" s="281"/>
      <c r="BX847" s="281"/>
      <c r="BY847" s="281"/>
      <c r="BZ847" s="281"/>
      <c r="CA847" s="282"/>
      <c r="CB847" s="282"/>
      <c r="CC847" s="282"/>
      <c r="CD847" s="282"/>
      <c r="CE847" s="282"/>
      <c r="CF847" s="282"/>
      <c r="CG847" s="283"/>
      <c r="CH847" s="283"/>
      <c r="CI847" s="283"/>
      <c r="CJ847" s="283"/>
      <c r="CK847" s="283"/>
      <c r="CL847" s="283"/>
      <c r="CM847" s="284"/>
      <c r="CN847" s="284"/>
      <c r="CO847" s="284"/>
      <c r="CP847" s="284"/>
      <c r="CQ847" s="284"/>
      <c r="CR847" s="284"/>
      <c r="CS847" s="283"/>
      <c r="CT847" s="283"/>
      <c r="CU847" s="283"/>
      <c r="CV847" s="283"/>
      <c r="CW847" s="283"/>
      <c r="CX847" s="283"/>
      <c r="CY847" s="273"/>
      <c r="CZ847" s="285"/>
      <c r="DA847" s="286"/>
      <c r="DB847" s="287"/>
    </row>
    <row r="848" ht="15.75" customHeight="1">
      <c r="A848" s="304"/>
      <c r="B848" s="265"/>
      <c r="C848" s="266"/>
      <c r="D848" s="266"/>
      <c r="E848" s="266"/>
      <c r="F848" s="267"/>
      <c r="G848" s="267"/>
      <c r="H848" s="267"/>
      <c r="I848" s="267"/>
      <c r="J848" s="267"/>
      <c r="K848" s="267"/>
      <c r="L848" s="267"/>
      <c r="M848" s="269"/>
      <c r="N848" s="269"/>
      <c r="O848" s="269"/>
      <c r="P848" s="269"/>
      <c r="Q848" s="269"/>
      <c r="R848" s="269"/>
      <c r="S848" s="271"/>
      <c r="T848" s="271"/>
      <c r="U848" s="271"/>
      <c r="V848" s="271"/>
      <c r="W848" s="271"/>
      <c r="X848" s="271"/>
      <c r="Y848" s="273"/>
      <c r="Z848" s="273"/>
      <c r="AA848" s="273"/>
      <c r="AB848" s="273"/>
      <c r="AC848" s="273"/>
      <c r="AD848" s="273"/>
      <c r="AE848" s="274"/>
      <c r="AF848" s="274"/>
      <c r="AG848" s="274"/>
      <c r="AH848" s="274"/>
      <c r="AI848" s="274"/>
      <c r="AJ848" s="274"/>
      <c r="AK848" s="275"/>
      <c r="AL848" s="275"/>
      <c r="AM848" s="275"/>
      <c r="AN848" s="275"/>
      <c r="AO848" s="275"/>
      <c r="AP848" s="275"/>
      <c r="AQ848" s="276"/>
      <c r="AR848" s="276"/>
      <c r="AS848" s="276"/>
      <c r="AT848" s="276"/>
      <c r="AU848" s="276"/>
      <c r="AV848" s="276"/>
      <c r="AW848" s="277"/>
      <c r="AX848" s="277"/>
      <c r="AY848" s="277"/>
      <c r="AZ848" s="277"/>
      <c r="BA848" s="277"/>
      <c r="BB848" s="277"/>
      <c r="BC848" s="278"/>
      <c r="BD848" s="278"/>
      <c r="BE848" s="278"/>
      <c r="BF848" s="278"/>
      <c r="BG848" s="278"/>
      <c r="BH848" s="278"/>
      <c r="BI848" s="279"/>
      <c r="BJ848" s="279"/>
      <c r="BK848" s="279"/>
      <c r="BL848" s="279"/>
      <c r="BM848" s="279"/>
      <c r="BN848" s="279"/>
      <c r="BO848" s="280"/>
      <c r="BP848" s="280"/>
      <c r="BQ848" s="280"/>
      <c r="BR848" s="280"/>
      <c r="BS848" s="280"/>
      <c r="BT848" s="280"/>
      <c r="BU848" s="281"/>
      <c r="BV848" s="281"/>
      <c r="BW848" s="281"/>
      <c r="BX848" s="281"/>
      <c r="BY848" s="281"/>
      <c r="BZ848" s="281"/>
      <c r="CA848" s="282"/>
      <c r="CB848" s="282"/>
      <c r="CC848" s="282"/>
      <c r="CD848" s="282"/>
      <c r="CE848" s="282"/>
      <c r="CF848" s="282"/>
      <c r="CG848" s="283"/>
      <c r="CH848" s="283"/>
      <c r="CI848" s="283"/>
      <c r="CJ848" s="283"/>
      <c r="CK848" s="283"/>
      <c r="CL848" s="283"/>
      <c r="CM848" s="284"/>
      <c r="CN848" s="284"/>
      <c r="CO848" s="284"/>
      <c r="CP848" s="284"/>
      <c r="CQ848" s="284"/>
      <c r="CR848" s="284"/>
      <c r="CS848" s="283"/>
      <c r="CT848" s="283"/>
      <c r="CU848" s="283"/>
      <c r="CV848" s="283"/>
      <c r="CW848" s="283"/>
      <c r="CX848" s="283"/>
      <c r="CY848" s="273"/>
      <c r="CZ848" s="285"/>
      <c r="DA848" s="286"/>
      <c r="DB848" s="287"/>
    </row>
    <row r="849" ht="15.75" customHeight="1">
      <c r="A849" s="304"/>
      <c r="B849" s="265"/>
      <c r="C849" s="266"/>
      <c r="D849" s="266"/>
      <c r="E849" s="266"/>
      <c r="F849" s="267"/>
      <c r="G849" s="267"/>
      <c r="H849" s="267"/>
      <c r="I849" s="267"/>
      <c r="J849" s="267"/>
      <c r="K849" s="267"/>
      <c r="L849" s="267"/>
      <c r="M849" s="269"/>
      <c r="N849" s="269"/>
      <c r="O849" s="269"/>
      <c r="P849" s="269"/>
      <c r="Q849" s="269"/>
      <c r="R849" s="269"/>
      <c r="S849" s="271"/>
      <c r="T849" s="271"/>
      <c r="U849" s="271"/>
      <c r="V849" s="271"/>
      <c r="W849" s="271"/>
      <c r="X849" s="271"/>
      <c r="Y849" s="273"/>
      <c r="Z849" s="273"/>
      <c r="AA849" s="273"/>
      <c r="AB849" s="273"/>
      <c r="AC849" s="273"/>
      <c r="AD849" s="273"/>
      <c r="AE849" s="274"/>
      <c r="AF849" s="274"/>
      <c r="AG849" s="274"/>
      <c r="AH849" s="274"/>
      <c r="AI849" s="274"/>
      <c r="AJ849" s="274"/>
      <c r="AK849" s="275"/>
      <c r="AL849" s="275"/>
      <c r="AM849" s="275"/>
      <c r="AN849" s="275"/>
      <c r="AO849" s="275"/>
      <c r="AP849" s="275"/>
      <c r="AQ849" s="276"/>
      <c r="AR849" s="276"/>
      <c r="AS849" s="276"/>
      <c r="AT849" s="276"/>
      <c r="AU849" s="276"/>
      <c r="AV849" s="276"/>
      <c r="AW849" s="277"/>
      <c r="AX849" s="277"/>
      <c r="AY849" s="277"/>
      <c r="AZ849" s="277"/>
      <c r="BA849" s="277"/>
      <c r="BB849" s="277"/>
      <c r="BC849" s="278"/>
      <c r="BD849" s="278"/>
      <c r="BE849" s="278"/>
      <c r="BF849" s="278"/>
      <c r="BG849" s="278"/>
      <c r="BH849" s="278"/>
      <c r="BI849" s="279"/>
      <c r="BJ849" s="279"/>
      <c r="BK849" s="279"/>
      <c r="BL849" s="279"/>
      <c r="BM849" s="279"/>
      <c r="BN849" s="279"/>
      <c r="BO849" s="280"/>
      <c r="BP849" s="280"/>
      <c r="BQ849" s="280"/>
      <c r="BR849" s="280"/>
      <c r="BS849" s="280"/>
      <c r="BT849" s="280"/>
      <c r="BU849" s="281"/>
      <c r="BV849" s="281"/>
      <c r="BW849" s="281"/>
      <c r="BX849" s="281"/>
      <c r="BY849" s="281"/>
      <c r="BZ849" s="281"/>
      <c r="CA849" s="282"/>
      <c r="CB849" s="282"/>
      <c r="CC849" s="282"/>
      <c r="CD849" s="282"/>
      <c r="CE849" s="282"/>
      <c r="CF849" s="282"/>
      <c r="CG849" s="283"/>
      <c r="CH849" s="283"/>
      <c r="CI849" s="283"/>
      <c r="CJ849" s="283"/>
      <c r="CK849" s="283"/>
      <c r="CL849" s="283"/>
      <c r="CM849" s="284"/>
      <c r="CN849" s="284"/>
      <c r="CO849" s="284"/>
      <c r="CP849" s="284"/>
      <c r="CQ849" s="284"/>
      <c r="CR849" s="284"/>
      <c r="CS849" s="283"/>
      <c r="CT849" s="283"/>
      <c r="CU849" s="283"/>
      <c r="CV849" s="283"/>
      <c r="CW849" s="283"/>
      <c r="CX849" s="283"/>
      <c r="CY849" s="273"/>
      <c r="CZ849" s="285"/>
      <c r="DA849" s="286"/>
      <c r="DB849" s="287"/>
    </row>
    <row r="850" ht="15.75" customHeight="1">
      <c r="A850" s="304"/>
      <c r="B850" s="265"/>
      <c r="C850" s="266"/>
      <c r="D850" s="266"/>
      <c r="E850" s="266"/>
      <c r="F850" s="267"/>
      <c r="G850" s="267"/>
      <c r="H850" s="267"/>
      <c r="I850" s="267"/>
      <c r="J850" s="267"/>
      <c r="K850" s="267"/>
      <c r="L850" s="267"/>
      <c r="M850" s="269"/>
      <c r="N850" s="269"/>
      <c r="O850" s="269"/>
      <c r="P850" s="269"/>
      <c r="Q850" s="269"/>
      <c r="R850" s="269"/>
      <c r="S850" s="271"/>
      <c r="T850" s="271"/>
      <c r="U850" s="271"/>
      <c r="V850" s="271"/>
      <c r="W850" s="271"/>
      <c r="X850" s="271"/>
      <c r="Y850" s="273"/>
      <c r="Z850" s="273"/>
      <c r="AA850" s="273"/>
      <c r="AB850" s="273"/>
      <c r="AC850" s="273"/>
      <c r="AD850" s="273"/>
      <c r="AE850" s="274"/>
      <c r="AF850" s="274"/>
      <c r="AG850" s="274"/>
      <c r="AH850" s="274"/>
      <c r="AI850" s="274"/>
      <c r="AJ850" s="274"/>
      <c r="AK850" s="275"/>
      <c r="AL850" s="275"/>
      <c r="AM850" s="275"/>
      <c r="AN850" s="275"/>
      <c r="AO850" s="275"/>
      <c r="AP850" s="275"/>
      <c r="AQ850" s="276"/>
      <c r="AR850" s="276"/>
      <c r="AS850" s="276"/>
      <c r="AT850" s="276"/>
      <c r="AU850" s="276"/>
      <c r="AV850" s="276"/>
      <c r="AW850" s="277"/>
      <c r="AX850" s="277"/>
      <c r="AY850" s="277"/>
      <c r="AZ850" s="277"/>
      <c r="BA850" s="277"/>
      <c r="BB850" s="277"/>
      <c r="BC850" s="278"/>
      <c r="BD850" s="278"/>
      <c r="BE850" s="278"/>
      <c r="BF850" s="278"/>
      <c r="BG850" s="278"/>
      <c r="BH850" s="278"/>
      <c r="BI850" s="279"/>
      <c r="BJ850" s="279"/>
      <c r="BK850" s="279"/>
      <c r="BL850" s="279"/>
      <c r="BM850" s="279"/>
      <c r="BN850" s="279"/>
      <c r="BO850" s="280"/>
      <c r="BP850" s="280"/>
      <c r="BQ850" s="280"/>
      <c r="BR850" s="280"/>
      <c r="BS850" s="280"/>
      <c r="BT850" s="280"/>
      <c r="BU850" s="281"/>
      <c r="BV850" s="281"/>
      <c r="BW850" s="281"/>
      <c r="BX850" s="281"/>
      <c r="BY850" s="281"/>
      <c r="BZ850" s="281"/>
      <c r="CA850" s="282"/>
      <c r="CB850" s="282"/>
      <c r="CC850" s="282"/>
      <c r="CD850" s="282"/>
      <c r="CE850" s="282"/>
      <c r="CF850" s="282"/>
      <c r="CG850" s="283"/>
      <c r="CH850" s="283"/>
      <c r="CI850" s="283"/>
      <c r="CJ850" s="283"/>
      <c r="CK850" s="283"/>
      <c r="CL850" s="283"/>
      <c r="CM850" s="284"/>
      <c r="CN850" s="284"/>
      <c r="CO850" s="284"/>
      <c r="CP850" s="284"/>
      <c r="CQ850" s="284"/>
      <c r="CR850" s="284"/>
      <c r="CS850" s="283"/>
      <c r="CT850" s="283"/>
      <c r="CU850" s="283"/>
      <c r="CV850" s="283"/>
      <c r="CW850" s="283"/>
      <c r="CX850" s="283"/>
      <c r="CY850" s="273"/>
      <c r="CZ850" s="285"/>
      <c r="DA850" s="286"/>
      <c r="DB850" s="287"/>
    </row>
    <row r="851" ht="15.75" customHeight="1">
      <c r="A851" s="304"/>
      <c r="B851" s="265"/>
      <c r="C851" s="266"/>
      <c r="D851" s="266"/>
      <c r="E851" s="266"/>
      <c r="F851" s="267"/>
      <c r="G851" s="267"/>
      <c r="H851" s="267"/>
      <c r="I851" s="267"/>
      <c r="J851" s="267"/>
      <c r="K851" s="267"/>
      <c r="L851" s="267"/>
      <c r="M851" s="269"/>
      <c r="N851" s="269"/>
      <c r="O851" s="269"/>
      <c r="P851" s="269"/>
      <c r="Q851" s="269"/>
      <c r="R851" s="269"/>
      <c r="S851" s="271"/>
      <c r="T851" s="271"/>
      <c r="U851" s="271"/>
      <c r="V851" s="271"/>
      <c r="W851" s="271"/>
      <c r="X851" s="271"/>
      <c r="Y851" s="273"/>
      <c r="Z851" s="273"/>
      <c r="AA851" s="273"/>
      <c r="AB851" s="273"/>
      <c r="AC851" s="273"/>
      <c r="AD851" s="273"/>
      <c r="AE851" s="274"/>
      <c r="AF851" s="274"/>
      <c r="AG851" s="274"/>
      <c r="AH851" s="274"/>
      <c r="AI851" s="274"/>
      <c r="AJ851" s="274"/>
      <c r="AK851" s="275"/>
      <c r="AL851" s="275"/>
      <c r="AM851" s="275"/>
      <c r="AN851" s="275"/>
      <c r="AO851" s="275"/>
      <c r="AP851" s="275"/>
      <c r="AQ851" s="276"/>
      <c r="AR851" s="276"/>
      <c r="AS851" s="276"/>
      <c r="AT851" s="276"/>
      <c r="AU851" s="276"/>
      <c r="AV851" s="276"/>
      <c r="AW851" s="277"/>
      <c r="AX851" s="277"/>
      <c r="AY851" s="277"/>
      <c r="AZ851" s="277"/>
      <c r="BA851" s="277"/>
      <c r="BB851" s="277"/>
      <c r="BC851" s="278"/>
      <c r="BD851" s="278"/>
      <c r="BE851" s="278"/>
      <c r="BF851" s="278"/>
      <c r="BG851" s="278"/>
      <c r="BH851" s="278"/>
      <c r="BI851" s="279"/>
      <c r="BJ851" s="279"/>
      <c r="BK851" s="279"/>
      <c r="BL851" s="279"/>
      <c r="BM851" s="279"/>
      <c r="BN851" s="279"/>
      <c r="BO851" s="280"/>
      <c r="BP851" s="280"/>
      <c r="BQ851" s="280"/>
      <c r="BR851" s="280"/>
      <c r="BS851" s="280"/>
      <c r="BT851" s="280"/>
      <c r="BU851" s="281"/>
      <c r="BV851" s="281"/>
      <c r="BW851" s="281"/>
      <c r="BX851" s="281"/>
      <c r="BY851" s="281"/>
      <c r="BZ851" s="281"/>
      <c r="CA851" s="282"/>
      <c r="CB851" s="282"/>
      <c r="CC851" s="282"/>
      <c r="CD851" s="282"/>
      <c r="CE851" s="282"/>
      <c r="CF851" s="282"/>
      <c r="CG851" s="283"/>
      <c r="CH851" s="283"/>
      <c r="CI851" s="283"/>
      <c r="CJ851" s="283"/>
      <c r="CK851" s="283"/>
      <c r="CL851" s="283"/>
      <c r="CM851" s="284"/>
      <c r="CN851" s="284"/>
      <c r="CO851" s="284"/>
      <c r="CP851" s="284"/>
      <c r="CQ851" s="284"/>
      <c r="CR851" s="284"/>
      <c r="CS851" s="283"/>
      <c r="CT851" s="283"/>
      <c r="CU851" s="283"/>
      <c r="CV851" s="283"/>
      <c r="CW851" s="283"/>
      <c r="CX851" s="283"/>
      <c r="CY851" s="273"/>
      <c r="CZ851" s="285"/>
      <c r="DA851" s="286"/>
      <c r="DB851" s="287"/>
    </row>
    <row r="852" ht="15.75" customHeight="1">
      <c r="A852" s="304"/>
      <c r="B852" s="265"/>
      <c r="C852" s="266"/>
      <c r="D852" s="266"/>
      <c r="E852" s="266"/>
      <c r="F852" s="267"/>
      <c r="G852" s="267"/>
      <c r="H852" s="267"/>
      <c r="I852" s="267"/>
      <c r="J852" s="267"/>
      <c r="K852" s="267"/>
      <c r="L852" s="267"/>
      <c r="M852" s="269"/>
      <c r="N852" s="269"/>
      <c r="O852" s="269"/>
      <c r="P852" s="269"/>
      <c r="Q852" s="269"/>
      <c r="R852" s="269"/>
      <c r="S852" s="271"/>
      <c r="T852" s="271"/>
      <c r="U852" s="271"/>
      <c r="V852" s="271"/>
      <c r="W852" s="271"/>
      <c r="X852" s="271"/>
      <c r="Y852" s="273"/>
      <c r="Z852" s="273"/>
      <c r="AA852" s="273"/>
      <c r="AB852" s="273"/>
      <c r="AC852" s="273"/>
      <c r="AD852" s="273"/>
      <c r="AE852" s="274"/>
      <c r="AF852" s="274"/>
      <c r="AG852" s="274"/>
      <c r="AH852" s="274"/>
      <c r="AI852" s="274"/>
      <c r="AJ852" s="274"/>
      <c r="AK852" s="275"/>
      <c r="AL852" s="275"/>
      <c r="AM852" s="275"/>
      <c r="AN852" s="275"/>
      <c r="AO852" s="275"/>
      <c r="AP852" s="275"/>
      <c r="AQ852" s="276"/>
      <c r="AR852" s="276"/>
      <c r="AS852" s="276"/>
      <c r="AT852" s="276"/>
      <c r="AU852" s="276"/>
      <c r="AV852" s="276"/>
      <c r="AW852" s="277"/>
      <c r="AX852" s="277"/>
      <c r="AY852" s="277"/>
      <c r="AZ852" s="277"/>
      <c r="BA852" s="277"/>
      <c r="BB852" s="277"/>
      <c r="BC852" s="278"/>
      <c r="BD852" s="278"/>
      <c r="BE852" s="278"/>
      <c r="BF852" s="278"/>
      <c r="BG852" s="278"/>
      <c r="BH852" s="278"/>
      <c r="BI852" s="279"/>
      <c r="BJ852" s="279"/>
      <c r="BK852" s="279"/>
      <c r="BL852" s="279"/>
      <c r="BM852" s="279"/>
      <c r="BN852" s="279"/>
      <c r="BO852" s="280"/>
      <c r="BP852" s="280"/>
      <c r="BQ852" s="280"/>
      <c r="BR852" s="280"/>
      <c r="BS852" s="280"/>
      <c r="BT852" s="280"/>
      <c r="BU852" s="281"/>
      <c r="BV852" s="281"/>
      <c r="BW852" s="281"/>
      <c r="BX852" s="281"/>
      <c r="BY852" s="281"/>
      <c r="BZ852" s="281"/>
      <c r="CA852" s="282"/>
      <c r="CB852" s="282"/>
      <c r="CC852" s="282"/>
      <c r="CD852" s="282"/>
      <c r="CE852" s="282"/>
      <c r="CF852" s="282"/>
      <c r="CG852" s="283"/>
      <c r="CH852" s="283"/>
      <c r="CI852" s="283"/>
      <c r="CJ852" s="283"/>
      <c r="CK852" s="283"/>
      <c r="CL852" s="283"/>
      <c r="CM852" s="284"/>
      <c r="CN852" s="284"/>
      <c r="CO852" s="284"/>
      <c r="CP852" s="284"/>
      <c r="CQ852" s="284"/>
      <c r="CR852" s="284"/>
      <c r="CS852" s="283"/>
      <c r="CT852" s="283"/>
      <c r="CU852" s="283"/>
      <c r="CV852" s="283"/>
      <c r="CW852" s="283"/>
      <c r="CX852" s="283"/>
      <c r="CY852" s="273"/>
      <c r="CZ852" s="285"/>
      <c r="DA852" s="286"/>
      <c r="DB852" s="287"/>
    </row>
    <row r="853" ht="15.75" customHeight="1">
      <c r="A853" s="304"/>
      <c r="B853" s="265"/>
      <c r="C853" s="266"/>
      <c r="D853" s="266"/>
      <c r="E853" s="266"/>
      <c r="F853" s="267"/>
      <c r="G853" s="267"/>
      <c r="H853" s="267"/>
      <c r="I853" s="267"/>
      <c r="J853" s="267"/>
      <c r="K853" s="267"/>
      <c r="L853" s="267"/>
      <c r="M853" s="269"/>
      <c r="N853" s="269"/>
      <c r="O853" s="269"/>
      <c r="P853" s="269"/>
      <c r="Q853" s="269"/>
      <c r="R853" s="269"/>
      <c r="S853" s="271"/>
      <c r="T853" s="271"/>
      <c r="U853" s="271"/>
      <c r="V853" s="271"/>
      <c r="W853" s="271"/>
      <c r="X853" s="271"/>
      <c r="Y853" s="273"/>
      <c r="Z853" s="273"/>
      <c r="AA853" s="273"/>
      <c r="AB853" s="273"/>
      <c r="AC853" s="273"/>
      <c r="AD853" s="273"/>
      <c r="AE853" s="274"/>
      <c r="AF853" s="274"/>
      <c r="AG853" s="274"/>
      <c r="AH853" s="274"/>
      <c r="AI853" s="274"/>
      <c r="AJ853" s="274"/>
      <c r="AK853" s="275"/>
      <c r="AL853" s="275"/>
      <c r="AM853" s="275"/>
      <c r="AN853" s="275"/>
      <c r="AO853" s="275"/>
      <c r="AP853" s="275"/>
      <c r="AQ853" s="276"/>
      <c r="AR853" s="276"/>
      <c r="AS853" s="276"/>
      <c r="AT853" s="276"/>
      <c r="AU853" s="276"/>
      <c r="AV853" s="276"/>
      <c r="AW853" s="277"/>
      <c r="AX853" s="277"/>
      <c r="AY853" s="277"/>
      <c r="AZ853" s="277"/>
      <c r="BA853" s="277"/>
      <c r="BB853" s="277"/>
      <c r="BC853" s="278"/>
      <c r="BD853" s="278"/>
      <c r="BE853" s="278"/>
      <c r="BF853" s="278"/>
      <c r="BG853" s="278"/>
      <c r="BH853" s="278"/>
      <c r="BI853" s="279"/>
      <c r="BJ853" s="279"/>
      <c r="BK853" s="279"/>
      <c r="BL853" s="279"/>
      <c r="BM853" s="279"/>
      <c r="BN853" s="279"/>
      <c r="BO853" s="280"/>
      <c r="BP853" s="280"/>
      <c r="BQ853" s="280"/>
      <c r="BR853" s="280"/>
      <c r="BS853" s="280"/>
      <c r="BT853" s="280"/>
      <c r="BU853" s="281"/>
      <c r="BV853" s="281"/>
      <c r="BW853" s="281"/>
      <c r="BX853" s="281"/>
      <c r="BY853" s="281"/>
      <c r="BZ853" s="281"/>
      <c r="CA853" s="282"/>
      <c r="CB853" s="282"/>
      <c r="CC853" s="282"/>
      <c r="CD853" s="282"/>
      <c r="CE853" s="282"/>
      <c r="CF853" s="282"/>
      <c r="CG853" s="283"/>
      <c r="CH853" s="283"/>
      <c r="CI853" s="283"/>
      <c r="CJ853" s="283"/>
      <c r="CK853" s="283"/>
      <c r="CL853" s="283"/>
      <c r="CM853" s="284"/>
      <c r="CN853" s="284"/>
      <c r="CO853" s="284"/>
      <c r="CP853" s="284"/>
      <c r="CQ853" s="284"/>
      <c r="CR853" s="284"/>
      <c r="CS853" s="283"/>
      <c r="CT853" s="283"/>
      <c r="CU853" s="283"/>
      <c r="CV853" s="283"/>
      <c r="CW853" s="283"/>
      <c r="CX853" s="283"/>
      <c r="CY853" s="273"/>
      <c r="CZ853" s="285"/>
      <c r="DA853" s="286"/>
      <c r="DB853" s="287"/>
    </row>
    <row r="854" ht="15.75" customHeight="1">
      <c r="A854" s="304"/>
      <c r="B854" s="265"/>
      <c r="C854" s="266"/>
      <c r="D854" s="266"/>
      <c r="E854" s="266"/>
      <c r="F854" s="267"/>
      <c r="G854" s="267"/>
      <c r="H854" s="267"/>
      <c r="I854" s="267"/>
      <c r="J854" s="267"/>
      <c r="K854" s="267"/>
      <c r="L854" s="267"/>
      <c r="M854" s="269"/>
      <c r="N854" s="269"/>
      <c r="O854" s="269"/>
      <c r="P854" s="269"/>
      <c r="Q854" s="269"/>
      <c r="R854" s="269"/>
      <c r="S854" s="271"/>
      <c r="T854" s="271"/>
      <c r="U854" s="271"/>
      <c r="V854" s="271"/>
      <c r="W854" s="271"/>
      <c r="X854" s="271"/>
      <c r="Y854" s="273"/>
      <c r="Z854" s="273"/>
      <c r="AA854" s="273"/>
      <c r="AB854" s="273"/>
      <c r="AC854" s="273"/>
      <c r="AD854" s="273"/>
      <c r="AE854" s="274"/>
      <c r="AF854" s="274"/>
      <c r="AG854" s="274"/>
      <c r="AH854" s="274"/>
      <c r="AI854" s="274"/>
      <c r="AJ854" s="274"/>
      <c r="AK854" s="275"/>
      <c r="AL854" s="275"/>
      <c r="AM854" s="275"/>
      <c r="AN854" s="275"/>
      <c r="AO854" s="275"/>
      <c r="AP854" s="275"/>
      <c r="AQ854" s="276"/>
      <c r="AR854" s="276"/>
      <c r="AS854" s="276"/>
      <c r="AT854" s="276"/>
      <c r="AU854" s="276"/>
      <c r="AV854" s="276"/>
      <c r="AW854" s="277"/>
      <c r="AX854" s="277"/>
      <c r="AY854" s="277"/>
      <c r="AZ854" s="277"/>
      <c r="BA854" s="277"/>
      <c r="BB854" s="277"/>
      <c r="BC854" s="278"/>
      <c r="BD854" s="278"/>
      <c r="BE854" s="278"/>
      <c r="BF854" s="278"/>
      <c r="BG854" s="278"/>
      <c r="BH854" s="278"/>
      <c r="BI854" s="279"/>
      <c r="BJ854" s="279"/>
      <c r="BK854" s="279"/>
      <c r="BL854" s="279"/>
      <c r="BM854" s="279"/>
      <c r="BN854" s="279"/>
      <c r="BO854" s="280"/>
      <c r="BP854" s="280"/>
      <c r="BQ854" s="280"/>
      <c r="BR854" s="280"/>
      <c r="BS854" s="280"/>
      <c r="BT854" s="280"/>
      <c r="BU854" s="281"/>
      <c r="BV854" s="281"/>
      <c r="BW854" s="281"/>
      <c r="BX854" s="281"/>
      <c r="BY854" s="281"/>
      <c r="BZ854" s="281"/>
      <c r="CA854" s="282"/>
      <c r="CB854" s="282"/>
      <c r="CC854" s="282"/>
      <c r="CD854" s="282"/>
      <c r="CE854" s="282"/>
      <c r="CF854" s="282"/>
      <c r="CG854" s="283"/>
      <c r="CH854" s="283"/>
      <c r="CI854" s="283"/>
      <c r="CJ854" s="283"/>
      <c r="CK854" s="283"/>
      <c r="CL854" s="283"/>
      <c r="CM854" s="284"/>
      <c r="CN854" s="284"/>
      <c r="CO854" s="284"/>
      <c r="CP854" s="284"/>
      <c r="CQ854" s="284"/>
      <c r="CR854" s="284"/>
      <c r="CS854" s="283"/>
      <c r="CT854" s="283"/>
      <c r="CU854" s="283"/>
      <c r="CV854" s="283"/>
      <c r="CW854" s="283"/>
      <c r="CX854" s="283"/>
      <c r="CY854" s="273"/>
      <c r="CZ854" s="285"/>
      <c r="DA854" s="286"/>
      <c r="DB854" s="287"/>
    </row>
    <row r="855" ht="15.75" customHeight="1">
      <c r="A855" s="304"/>
      <c r="B855" s="265"/>
      <c r="C855" s="266"/>
      <c r="D855" s="266"/>
      <c r="E855" s="266"/>
      <c r="F855" s="267"/>
      <c r="G855" s="267"/>
      <c r="H855" s="267"/>
      <c r="I855" s="267"/>
      <c r="J855" s="267"/>
      <c r="K855" s="267"/>
      <c r="L855" s="267"/>
      <c r="M855" s="269"/>
      <c r="N855" s="269"/>
      <c r="O855" s="269"/>
      <c r="P855" s="269"/>
      <c r="Q855" s="269"/>
      <c r="R855" s="269"/>
      <c r="S855" s="271"/>
      <c r="T855" s="271"/>
      <c r="U855" s="271"/>
      <c r="V855" s="271"/>
      <c r="W855" s="271"/>
      <c r="X855" s="271"/>
      <c r="Y855" s="273"/>
      <c r="Z855" s="273"/>
      <c r="AA855" s="273"/>
      <c r="AB855" s="273"/>
      <c r="AC855" s="273"/>
      <c r="AD855" s="273"/>
      <c r="AE855" s="274"/>
      <c r="AF855" s="274"/>
      <c r="AG855" s="274"/>
      <c r="AH855" s="274"/>
      <c r="AI855" s="274"/>
      <c r="AJ855" s="274"/>
      <c r="AK855" s="275"/>
      <c r="AL855" s="275"/>
      <c r="AM855" s="275"/>
      <c r="AN855" s="275"/>
      <c r="AO855" s="275"/>
      <c r="AP855" s="275"/>
      <c r="AQ855" s="276"/>
      <c r="AR855" s="276"/>
      <c r="AS855" s="276"/>
      <c r="AT855" s="276"/>
      <c r="AU855" s="276"/>
      <c r="AV855" s="276"/>
      <c r="AW855" s="277"/>
      <c r="AX855" s="277"/>
      <c r="AY855" s="277"/>
      <c r="AZ855" s="277"/>
      <c r="BA855" s="277"/>
      <c r="BB855" s="277"/>
      <c r="BC855" s="278"/>
      <c r="BD855" s="278"/>
      <c r="BE855" s="278"/>
      <c r="BF855" s="278"/>
      <c r="BG855" s="278"/>
      <c r="BH855" s="278"/>
      <c r="BI855" s="279"/>
      <c r="BJ855" s="279"/>
      <c r="BK855" s="279"/>
      <c r="BL855" s="279"/>
      <c r="BM855" s="279"/>
      <c r="BN855" s="279"/>
      <c r="BO855" s="280"/>
      <c r="BP855" s="280"/>
      <c r="BQ855" s="280"/>
      <c r="BR855" s="280"/>
      <c r="BS855" s="280"/>
      <c r="BT855" s="280"/>
      <c r="BU855" s="281"/>
      <c r="BV855" s="281"/>
      <c r="BW855" s="281"/>
      <c r="BX855" s="281"/>
      <c r="BY855" s="281"/>
      <c r="BZ855" s="281"/>
      <c r="CA855" s="282"/>
      <c r="CB855" s="282"/>
      <c r="CC855" s="282"/>
      <c r="CD855" s="282"/>
      <c r="CE855" s="282"/>
      <c r="CF855" s="282"/>
      <c r="CG855" s="283"/>
      <c r="CH855" s="283"/>
      <c r="CI855" s="283"/>
      <c r="CJ855" s="283"/>
      <c r="CK855" s="283"/>
      <c r="CL855" s="283"/>
      <c r="CM855" s="284"/>
      <c r="CN855" s="284"/>
      <c r="CO855" s="284"/>
      <c r="CP855" s="284"/>
      <c r="CQ855" s="284"/>
      <c r="CR855" s="284"/>
      <c r="CS855" s="283"/>
      <c r="CT855" s="283"/>
      <c r="CU855" s="283"/>
      <c r="CV855" s="283"/>
      <c r="CW855" s="283"/>
      <c r="CX855" s="283"/>
      <c r="CY855" s="273"/>
      <c r="CZ855" s="285"/>
      <c r="DA855" s="286"/>
      <c r="DB855" s="287"/>
    </row>
    <row r="856" ht="15.75" customHeight="1">
      <c r="A856" s="304"/>
      <c r="B856" s="265"/>
      <c r="C856" s="266"/>
      <c r="D856" s="266"/>
      <c r="E856" s="266"/>
      <c r="F856" s="267"/>
      <c r="G856" s="267"/>
      <c r="H856" s="267"/>
      <c r="I856" s="267"/>
      <c r="J856" s="267"/>
      <c r="K856" s="267"/>
      <c r="L856" s="267"/>
      <c r="M856" s="269"/>
      <c r="N856" s="269"/>
      <c r="O856" s="269"/>
      <c r="P856" s="269"/>
      <c r="Q856" s="269"/>
      <c r="R856" s="269"/>
      <c r="S856" s="271"/>
      <c r="T856" s="271"/>
      <c r="U856" s="271"/>
      <c r="V856" s="271"/>
      <c r="W856" s="271"/>
      <c r="X856" s="271"/>
      <c r="Y856" s="273"/>
      <c r="Z856" s="273"/>
      <c r="AA856" s="273"/>
      <c r="AB856" s="273"/>
      <c r="AC856" s="273"/>
      <c r="AD856" s="273"/>
      <c r="AE856" s="274"/>
      <c r="AF856" s="274"/>
      <c r="AG856" s="274"/>
      <c r="AH856" s="274"/>
      <c r="AI856" s="274"/>
      <c r="AJ856" s="274"/>
      <c r="AK856" s="275"/>
      <c r="AL856" s="275"/>
      <c r="AM856" s="275"/>
      <c r="AN856" s="275"/>
      <c r="AO856" s="275"/>
      <c r="AP856" s="275"/>
      <c r="AQ856" s="276"/>
      <c r="AR856" s="276"/>
      <c r="AS856" s="276"/>
      <c r="AT856" s="276"/>
      <c r="AU856" s="276"/>
      <c r="AV856" s="276"/>
      <c r="AW856" s="277"/>
      <c r="AX856" s="277"/>
      <c r="AY856" s="277"/>
      <c r="AZ856" s="277"/>
      <c r="BA856" s="277"/>
      <c r="BB856" s="277"/>
      <c r="BC856" s="278"/>
      <c r="BD856" s="278"/>
      <c r="BE856" s="278"/>
      <c r="BF856" s="278"/>
      <c r="BG856" s="278"/>
      <c r="BH856" s="278"/>
      <c r="BI856" s="279"/>
      <c r="BJ856" s="279"/>
      <c r="BK856" s="279"/>
      <c r="BL856" s="279"/>
      <c r="BM856" s="279"/>
      <c r="BN856" s="279"/>
      <c r="BO856" s="280"/>
      <c r="BP856" s="280"/>
      <c r="BQ856" s="280"/>
      <c r="BR856" s="280"/>
      <c r="BS856" s="280"/>
      <c r="BT856" s="280"/>
      <c r="BU856" s="281"/>
      <c r="BV856" s="281"/>
      <c r="BW856" s="281"/>
      <c r="BX856" s="281"/>
      <c r="BY856" s="281"/>
      <c r="BZ856" s="281"/>
      <c r="CA856" s="282"/>
      <c r="CB856" s="282"/>
      <c r="CC856" s="282"/>
      <c r="CD856" s="282"/>
      <c r="CE856" s="282"/>
      <c r="CF856" s="282"/>
      <c r="CG856" s="283"/>
      <c r="CH856" s="283"/>
      <c r="CI856" s="283"/>
      <c r="CJ856" s="283"/>
      <c r="CK856" s="283"/>
      <c r="CL856" s="283"/>
      <c r="CM856" s="284"/>
      <c r="CN856" s="284"/>
      <c r="CO856" s="284"/>
      <c r="CP856" s="284"/>
      <c r="CQ856" s="284"/>
      <c r="CR856" s="284"/>
      <c r="CS856" s="283"/>
      <c r="CT856" s="283"/>
      <c r="CU856" s="283"/>
      <c r="CV856" s="283"/>
      <c r="CW856" s="283"/>
      <c r="CX856" s="283"/>
      <c r="CY856" s="273"/>
      <c r="CZ856" s="285"/>
      <c r="DA856" s="286"/>
      <c r="DB856" s="287"/>
    </row>
    <row r="857" ht="15.75" customHeight="1">
      <c r="A857" s="304"/>
      <c r="B857" s="265"/>
      <c r="C857" s="266"/>
      <c r="D857" s="266"/>
      <c r="E857" s="266"/>
      <c r="F857" s="267"/>
      <c r="G857" s="267"/>
      <c r="H857" s="267"/>
      <c r="I857" s="267"/>
      <c r="J857" s="267"/>
      <c r="K857" s="267"/>
      <c r="L857" s="267"/>
      <c r="M857" s="269"/>
      <c r="N857" s="269"/>
      <c r="O857" s="269"/>
      <c r="P857" s="269"/>
      <c r="Q857" s="269"/>
      <c r="R857" s="269"/>
      <c r="S857" s="271"/>
      <c r="T857" s="271"/>
      <c r="U857" s="271"/>
      <c r="V857" s="271"/>
      <c r="W857" s="271"/>
      <c r="X857" s="271"/>
      <c r="Y857" s="273"/>
      <c r="Z857" s="273"/>
      <c r="AA857" s="273"/>
      <c r="AB857" s="273"/>
      <c r="AC857" s="273"/>
      <c r="AD857" s="273"/>
      <c r="AE857" s="274"/>
      <c r="AF857" s="274"/>
      <c r="AG857" s="274"/>
      <c r="AH857" s="274"/>
      <c r="AI857" s="274"/>
      <c r="AJ857" s="274"/>
      <c r="AK857" s="275"/>
      <c r="AL857" s="275"/>
      <c r="AM857" s="275"/>
      <c r="AN857" s="275"/>
      <c r="AO857" s="275"/>
      <c r="AP857" s="275"/>
      <c r="AQ857" s="276"/>
      <c r="AR857" s="276"/>
      <c r="AS857" s="276"/>
      <c r="AT857" s="276"/>
      <c r="AU857" s="276"/>
      <c r="AV857" s="276"/>
      <c r="AW857" s="277"/>
      <c r="AX857" s="277"/>
      <c r="AY857" s="277"/>
      <c r="AZ857" s="277"/>
      <c r="BA857" s="277"/>
      <c r="BB857" s="277"/>
      <c r="BC857" s="278"/>
      <c r="BD857" s="278"/>
      <c r="BE857" s="278"/>
      <c r="BF857" s="278"/>
      <c r="BG857" s="278"/>
      <c r="BH857" s="278"/>
      <c r="BI857" s="279"/>
      <c r="BJ857" s="279"/>
      <c r="BK857" s="279"/>
      <c r="BL857" s="279"/>
      <c r="BM857" s="279"/>
      <c r="BN857" s="279"/>
      <c r="BO857" s="280"/>
      <c r="BP857" s="280"/>
      <c r="BQ857" s="280"/>
      <c r="BR857" s="280"/>
      <c r="BS857" s="280"/>
      <c r="BT857" s="280"/>
      <c r="BU857" s="281"/>
      <c r="BV857" s="281"/>
      <c r="BW857" s="281"/>
      <c r="BX857" s="281"/>
      <c r="BY857" s="281"/>
      <c r="BZ857" s="281"/>
      <c r="CA857" s="282"/>
      <c r="CB857" s="282"/>
      <c r="CC857" s="282"/>
      <c r="CD857" s="282"/>
      <c r="CE857" s="282"/>
      <c r="CF857" s="282"/>
      <c r="CG857" s="283"/>
      <c r="CH857" s="283"/>
      <c r="CI857" s="283"/>
      <c r="CJ857" s="283"/>
      <c r="CK857" s="283"/>
      <c r="CL857" s="283"/>
      <c r="CM857" s="284"/>
      <c r="CN857" s="284"/>
      <c r="CO857" s="284"/>
      <c r="CP857" s="284"/>
      <c r="CQ857" s="284"/>
      <c r="CR857" s="284"/>
      <c r="CS857" s="283"/>
      <c r="CT857" s="283"/>
      <c r="CU857" s="283"/>
      <c r="CV857" s="283"/>
      <c r="CW857" s="283"/>
      <c r="CX857" s="283"/>
      <c r="CY857" s="273"/>
      <c r="CZ857" s="285"/>
      <c r="DA857" s="286"/>
      <c r="DB857" s="287"/>
    </row>
    <row r="858" ht="15.75" customHeight="1">
      <c r="A858" s="304"/>
      <c r="B858" s="265"/>
      <c r="C858" s="266"/>
      <c r="D858" s="266"/>
      <c r="E858" s="266"/>
      <c r="F858" s="267"/>
      <c r="G858" s="267"/>
      <c r="H858" s="267"/>
      <c r="I858" s="267"/>
      <c r="J858" s="267"/>
      <c r="K858" s="267"/>
      <c r="L858" s="267"/>
      <c r="M858" s="269"/>
      <c r="N858" s="269"/>
      <c r="O858" s="269"/>
      <c r="P858" s="269"/>
      <c r="Q858" s="269"/>
      <c r="R858" s="269"/>
      <c r="S858" s="271"/>
      <c r="T858" s="271"/>
      <c r="U858" s="271"/>
      <c r="V858" s="271"/>
      <c r="W858" s="271"/>
      <c r="X858" s="271"/>
      <c r="Y858" s="273"/>
      <c r="Z858" s="273"/>
      <c r="AA858" s="273"/>
      <c r="AB858" s="273"/>
      <c r="AC858" s="273"/>
      <c r="AD858" s="273"/>
      <c r="AE858" s="274"/>
      <c r="AF858" s="274"/>
      <c r="AG858" s="274"/>
      <c r="AH858" s="274"/>
      <c r="AI858" s="274"/>
      <c r="AJ858" s="274"/>
      <c r="AK858" s="275"/>
      <c r="AL858" s="275"/>
      <c r="AM858" s="275"/>
      <c r="AN858" s="275"/>
      <c r="AO858" s="275"/>
      <c r="AP858" s="275"/>
      <c r="AQ858" s="276"/>
      <c r="AR858" s="276"/>
      <c r="AS858" s="276"/>
      <c r="AT858" s="276"/>
      <c r="AU858" s="276"/>
      <c r="AV858" s="276"/>
      <c r="AW858" s="277"/>
      <c r="AX858" s="277"/>
      <c r="AY858" s="277"/>
      <c r="AZ858" s="277"/>
      <c r="BA858" s="277"/>
      <c r="BB858" s="277"/>
      <c r="BC858" s="278"/>
      <c r="BD858" s="278"/>
      <c r="BE858" s="278"/>
      <c r="BF858" s="278"/>
      <c r="BG858" s="278"/>
      <c r="BH858" s="278"/>
      <c r="BI858" s="279"/>
      <c r="BJ858" s="279"/>
      <c r="BK858" s="279"/>
      <c r="BL858" s="279"/>
      <c r="BM858" s="279"/>
      <c r="BN858" s="279"/>
      <c r="BO858" s="280"/>
      <c r="BP858" s="280"/>
      <c r="BQ858" s="280"/>
      <c r="BR858" s="280"/>
      <c r="BS858" s="280"/>
      <c r="BT858" s="280"/>
      <c r="BU858" s="281"/>
      <c r="BV858" s="281"/>
      <c r="BW858" s="281"/>
      <c r="BX858" s="281"/>
      <c r="BY858" s="281"/>
      <c r="BZ858" s="281"/>
      <c r="CA858" s="282"/>
      <c r="CB858" s="282"/>
      <c r="CC858" s="282"/>
      <c r="CD858" s="282"/>
      <c r="CE858" s="282"/>
      <c r="CF858" s="282"/>
      <c r="CG858" s="283"/>
      <c r="CH858" s="283"/>
      <c r="CI858" s="283"/>
      <c r="CJ858" s="283"/>
      <c r="CK858" s="283"/>
      <c r="CL858" s="283"/>
      <c r="CM858" s="284"/>
      <c r="CN858" s="284"/>
      <c r="CO858" s="284"/>
      <c r="CP858" s="284"/>
      <c r="CQ858" s="284"/>
      <c r="CR858" s="284"/>
      <c r="CS858" s="283"/>
      <c r="CT858" s="283"/>
      <c r="CU858" s="283"/>
      <c r="CV858" s="283"/>
      <c r="CW858" s="283"/>
      <c r="CX858" s="283"/>
      <c r="CY858" s="273"/>
      <c r="CZ858" s="285"/>
      <c r="DA858" s="286"/>
      <c r="DB858" s="287"/>
    </row>
    <row r="859" ht="15.75" customHeight="1">
      <c r="A859" s="304"/>
      <c r="B859" s="265"/>
      <c r="C859" s="266"/>
      <c r="D859" s="266"/>
      <c r="E859" s="266"/>
      <c r="F859" s="267"/>
      <c r="G859" s="267"/>
      <c r="H859" s="267"/>
      <c r="I859" s="267"/>
      <c r="J859" s="267"/>
      <c r="K859" s="267"/>
      <c r="L859" s="267"/>
      <c r="M859" s="269"/>
      <c r="N859" s="269"/>
      <c r="O859" s="269"/>
      <c r="P859" s="269"/>
      <c r="Q859" s="269"/>
      <c r="R859" s="269"/>
      <c r="S859" s="271"/>
      <c r="T859" s="271"/>
      <c r="U859" s="271"/>
      <c r="V859" s="271"/>
      <c r="W859" s="271"/>
      <c r="X859" s="271"/>
      <c r="Y859" s="273"/>
      <c r="Z859" s="273"/>
      <c r="AA859" s="273"/>
      <c r="AB859" s="273"/>
      <c r="AC859" s="273"/>
      <c r="AD859" s="273"/>
      <c r="AE859" s="274"/>
      <c r="AF859" s="274"/>
      <c r="AG859" s="274"/>
      <c r="AH859" s="274"/>
      <c r="AI859" s="274"/>
      <c r="AJ859" s="274"/>
      <c r="AK859" s="275"/>
      <c r="AL859" s="275"/>
      <c r="AM859" s="275"/>
      <c r="AN859" s="275"/>
      <c r="AO859" s="275"/>
      <c r="AP859" s="275"/>
      <c r="AQ859" s="276"/>
      <c r="AR859" s="276"/>
      <c r="AS859" s="276"/>
      <c r="AT859" s="276"/>
      <c r="AU859" s="276"/>
      <c r="AV859" s="276"/>
      <c r="AW859" s="277"/>
      <c r="AX859" s="277"/>
      <c r="AY859" s="277"/>
      <c r="AZ859" s="277"/>
      <c r="BA859" s="277"/>
      <c r="BB859" s="277"/>
      <c r="BC859" s="278"/>
      <c r="BD859" s="278"/>
      <c r="BE859" s="278"/>
      <c r="BF859" s="278"/>
      <c r="BG859" s="278"/>
      <c r="BH859" s="278"/>
      <c r="BI859" s="279"/>
      <c r="BJ859" s="279"/>
      <c r="BK859" s="279"/>
      <c r="BL859" s="279"/>
      <c r="BM859" s="279"/>
      <c r="BN859" s="279"/>
      <c r="BO859" s="280"/>
      <c r="BP859" s="280"/>
      <c r="BQ859" s="280"/>
      <c r="BR859" s="280"/>
      <c r="BS859" s="280"/>
      <c r="BT859" s="280"/>
      <c r="BU859" s="281"/>
      <c r="BV859" s="281"/>
      <c r="BW859" s="281"/>
      <c r="BX859" s="281"/>
      <c r="BY859" s="281"/>
      <c r="BZ859" s="281"/>
      <c r="CA859" s="282"/>
      <c r="CB859" s="282"/>
      <c r="CC859" s="282"/>
      <c r="CD859" s="282"/>
      <c r="CE859" s="282"/>
      <c r="CF859" s="282"/>
      <c r="CG859" s="283"/>
      <c r="CH859" s="283"/>
      <c r="CI859" s="283"/>
      <c r="CJ859" s="283"/>
      <c r="CK859" s="283"/>
      <c r="CL859" s="283"/>
      <c r="CM859" s="284"/>
      <c r="CN859" s="284"/>
      <c r="CO859" s="284"/>
      <c r="CP859" s="284"/>
      <c r="CQ859" s="284"/>
      <c r="CR859" s="284"/>
      <c r="CS859" s="283"/>
      <c r="CT859" s="283"/>
      <c r="CU859" s="283"/>
      <c r="CV859" s="283"/>
      <c r="CW859" s="283"/>
      <c r="CX859" s="283"/>
      <c r="CY859" s="273"/>
      <c r="CZ859" s="285"/>
      <c r="DA859" s="286"/>
      <c r="DB859" s="287"/>
    </row>
    <row r="860" ht="15.75" customHeight="1">
      <c r="A860" s="304"/>
      <c r="B860" s="265"/>
      <c r="C860" s="266"/>
      <c r="D860" s="266"/>
      <c r="E860" s="266"/>
      <c r="F860" s="267"/>
      <c r="G860" s="267"/>
      <c r="H860" s="267"/>
      <c r="I860" s="267"/>
      <c r="J860" s="267"/>
      <c r="K860" s="267"/>
      <c r="L860" s="267"/>
      <c r="M860" s="269"/>
      <c r="N860" s="269"/>
      <c r="O860" s="269"/>
      <c r="P860" s="269"/>
      <c r="Q860" s="269"/>
      <c r="R860" s="269"/>
      <c r="S860" s="271"/>
      <c r="T860" s="271"/>
      <c r="U860" s="271"/>
      <c r="V860" s="271"/>
      <c r="W860" s="271"/>
      <c r="X860" s="271"/>
      <c r="Y860" s="273"/>
      <c r="Z860" s="273"/>
      <c r="AA860" s="273"/>
      <c r="AB860" s="273"/>
      <c r="AC860" s="273"/>
      <c r="AD860" s="273"/>
      <c r="AE860" s="274"/>
      <c r="AF860" s="274"/>
      <c r="AG860" s="274"/>
      <c r="AH860" s="274"/>
      <c r="AI860" s="274"/>
      <c r="AJ860" s="274"/>
      <c r="AK860" s="275"/>
      <c r="AL860" s="275"/>
      <c r="AM860" s="275"/>
      <c r="AN860" s="275"/>
      <c r="AO860" s="275"/>
      <c r="AP860" s="275"/>
      <c r="AQ860" s="276"/>
      <c r="AR860" s="276"/>
      <c r="AS860" s="276"/>
      <c r="AT860" s="276"/>
      <c r="AU860" s="276"/>
      <c r="AV860" s="276"/>
      <c r="AW860" s="277"/>
      <c r="AX860" s="277"/>
      <c r="AY860" s="277"/>
      <c r="AZ860" s="277"/>
      <c r="BA860" s="277"/>
      <c r="BB860" s="277"/>
      <c r="BC860" s="278"/>
      <c r="BD860" s="278"/>
      <c r="BE860" s="278"/>
      <c r="BF860" s="278"/>
      <c r="BG860" s="278"/>
      <c r="BH860" s="278"/>
      <c r="BI860" s="279"/>
      <c r="BJ860" s="279"/>
      <c r="BK860" s="279"/>
      <c r="BL860" s="279"/>
      <c r="BM860" s="279"/>
      <c r="BN860" s="279"/>
      <c r="BO860" s="280"/>
      <c r="BP860" s="280"/>
      <c r="BQ860" s="280"/>
      <c r="BR860" s="280"/>
      <c r="BS860" s="280"/>
      <c r="BT860" s="280"/>
      <c r="BU860" s="281"/>
      <c r="BV860" s="281"/>
      <c r="BW860" s="281"/>
      <c r="BX860" s="281"/>
      <c r="BY860" s="281"/>
      <c r="BZ860" s="281"/>
      <c r="CA860" s="282"/>
      <c r="CB860" s="282"/>
      <c r="CC860" s="282"/>
      <c r="CD860" s="282"/>
      <c r="CE860" s="282"/>
      <c r="CF860" s="282"/>
      <c r="CG860" s="283"/>
      <c r="CH860" s="283"/>
      <c r="CI860" s="283"/>
      <c r="CJ860" s="283"/>
      <c r="CK860" s="283"/>
      <c r="CL860" s="283"/>
      <c r="CM860" s="284"/>
      <c r="CN860" s="284"/>
      <c r="CO860" s="284"/>
      <c r="CP860" s="284"/>
      <c r="CQ860" s="284"/>
      <c r="CR860" s="284"/>
      <c r="CS860" s="283"/>
      <c r="CT860" s="283"/>
      <c r="CU860" s="283"/>
      <c r="CV860" s="283"/>
      <c r="CW860" s="283"/>
      <c r="CX860" s="283"/>
      <c r="CY860" s="273"/>
      <c r="CZ860" s="285"/>
      <c r="DA860" s="286"/>
      <c r="DB860" s="287"/>
    </row>
    <row r="861" ht="15.75" customHeight="1">
      <c r="A861" s="304"/>
      <c r="B861" s="265"/>
      <c r="C861" s="266"/>
      <c r="D861" s="266"/>
      <c r="E861" s="266"/>
      <c r="F861" s="267"/>
      <c r="G861" s="267"/>
      <c r="H861" s="267"/>
      <c r="I861" s="267"/>
      <c r="J861" s="267"/>
      <c r="K861" s="267"/>
      <c r="L861" s="267"/>
      <c r="M861" s="269"/>
      <c r="N861" s="269"/>
      <c r="O861" s="269"/>
      <c r="P861" s="269"/>
      <c r="Q861" s="269"/>
      <c r="R861" s="269"/>
      <c r="S861" s="271"/>
      <c r="T861" s="271"/>
      <c r="U861" s="271"/>
      <c r="V861" s="271"/>
      <c r="W861" s="271"/>
      <c r="X861" s="271"/>
      <c r="Y861" s="273"/>
      <c r="Z861" s="273"/>
      <c r="AA861" s="273"/>
      <c r="AB861" s="273"/>
      <c r="AC861" s="273"/>
      <c r="AD861" s="273"/>
      <c r="AE861" s="274"/>
      <c r="AF861" s="274"/>
      <c r="AG861" s="274"/>
      <c r="AH861" s="274"/>
      <c r="AI861" s="274"/>
      <c r="AJ861" s="274"/>
      <c r="AK861" s="275"/>
      <c r="AL861" s="275"/>
      <c r="AM861" s="275"/>
      <c r="AN861" s="275"/>
      <c r="AO861" s="275"/>
      <c r="AP861" s="275"/>
      <c r="AQ861" s="276"/>
      <c r="AR861" s="276"/>
      <c r="AS861" s="276"/>
      <c r="AT861" s="276"/>
      <c r="AU861" s="276"/>
      <c r="AV861" s="276"/>
      <c r="AW861" s="277"/>
      <c r="AX861" s="277"/>
      <c r="AY861" s="277"/>
      <c r="AZ861" s="277"/>
      <c r="BA861" s="277"/>
      <c r="BB861" s="277"/>
      <c r="BC861" s="278"/>
      <c r="BD861" s="278"/>
      <c r="BE861" s="278"/>
      <c r="BF861" s="278"/>
      <c r="BG861" s="278"/>
      <c r="BH861" s="278"/>
      <c r="BI861" s="279"/>
      <c r="BJ861" s="279"/>
      <c r="BK861" s="279"/>
      <c r="BL861" s="279"/>
      <c r="BM861" s="279"/>
      <c r="BN861" s="279"/>
      <c r="BO861" s="280"/>
      <c r="BP861" s="280"/>
      <c r="BQ861" s="280"/>
      <c r="BR861" s="280"/>
      <c r="BS861" s="280"/>
      <c r="BT861" s="280"/>
      <c r="BU861" s="281"/>
      <c r="BV861" s="281"/>
      <c r="BW861" s="281"/>
      <c r="BX861" s="281"/>
      <c r="BY861" s="281"/>
      <c r="BZ861" s="281"/>
      <c r="CA861" s="282"/>
      <c r="CB861" s="282"/>
      <c r="CC861" s="282"/>
      <c r="CD861" s="282"/>
      <c r="CE861" s="282"/>
      <c r="CF861" s="282"/>
      <c r="CG861" s="283"/>
      <c r="CH861" s="283"/>
      <c r="CI861" s="283"/>
      <c r="CJ861" s="283"/>
      <c r="CK861" s="283"/>
      <c r="CL861" s="283"/>
      <c r="CM861" s="284"/>
      <c r="CN861" s="284"/>
      <c r="CO861" s="284"/>
      <c r="CP861" s="284"/>
      <c r="CQ861" s="284"/>
      <c r="CR861" s="284"/>
      <c r="CS861" s="283"/>
      <c r="CT861" s="283"/>
      <c r="CU861" s="283"/>
      <c r="CV861" s="283"/>
      <c r="CW861" s="283"/>
      <c r="CX861" s="283"/>
      <c r="CY861" s="273"/>
      <c r="CZ861" s="285"/>
      <c r="DA861" s="286"/>
      <c r="DB861" s="287"/>
    </row>
    <row r="862" ht="15.75" customHeight="1">
      <c r="A862" s="304"/>
      <c r="B862" s="265"/>
      <c r="C862" s="266"/>
      <c r="D862" s="266"/>
      <c r="E862" s="266"/>
      <c r="F862" s="267"/>
      <c r="G862" s="267"/>
      <c r="H862" s="267"/>
      <c r="I862" s="267"/>
      <c r="J862" s="267"/>
      <c r="K862" s="267"/>
      <c r="L862" s="267"/>
      <c r="M862" s="269"/>
      <c r="N862" s="269"/>
      <c r="O862" s="269"/>
      <c r="P862" s="269"/>
      <c r="Q862" s="269"/>
      <c r="R862" s="269"/>
      <c r="S862" s="271"/>
      <c r="T862" s="271"/>
      <c r="U862" s="271"/>
      <c r="V862" s="271"/>
      <c r="W862" s="271"/>
      <c r="X862" s="271"/>
      <c r="Y862" s="273"/>
      <c r="Z862" s="273"/>
      <c r="AA862" s="273"/>
      <c r="AB862" s="273"/>
      <c r="AC862" s="273"/>
      <c r="AD862" s="273"/>
      <c r="AE862" s="274"/>
      <c r="AF862" s="274"/>
      <c r="AG862" s="274"/>
      <c r="AH862" s="274"/>
      <c r="AI862" s="274"/>
      <c r="AJ862" s="274"/>
      <c r="AK862" s="275"/>
      <c r="AL862" s="275"/>
      <c r="AM862" s="275"/>
      <c r="AN862" s="275"/>
      <c r="AO862" s="275"/>
      <c r="AP862" s="275"/>
      <c r="AQ862" s="276"/>
      <c r="AR862" s="276"/>
      <c r="AS862" s="276"/>
      <c r="AT862" s="276"/>
      <c r="AU862" s="276"/>
      <c r="AV862" s="276"/>
      <c r="AW862" s="277"/>
      <c r="AX862" s="277"/>
      <c r="AY862" s="277"/>
      <c r="AZ862" s="277"/>
      <c r="BA862" s="277"/>
      <c r="BB862" s="277"/>
      <c r="BC862" s="278"/>
      <c r="BD862" s="278"/>
      <c r="BE862" s="278"/>
      <c r="BF862" s="278"/>
      <c r="BG862" s="278"/>
      <c r="BH862" s="278"/>
      <c r="BI862" s="279"/>
      <c r="BJ862" s="279"/>
      <c r="BK862" s="279"/>
      <c r="BL862" s="279"/>
      <c r="BM862" s="279"/>
      <c r="BN862" s="279"/>
      <c r="BO862" s="280"/>
      <c r="BP862" s="280"/>
      <c r="BQ862" s="280"/>
      <c r="BR862" s="280"/>
      <c r="BS862" s="280"/>
      <c r="BT862" s="280"/>
      <c r="BU862" s="281"/>
      <c r="BV862" s="281"/>
      <c r="BW862" s="281"/>
      <c r="BX862" s="281"/>
      <c r="BY862" s="281"/>
      <c r="BZ862" s="281"/>
      <c r="CA862" s="282"/>
      <c r="CB862" s="282"/>
      <c r="CC862" s="282"/>
      <c r="CD862" s="282"/>
      <c r="CE862" s="282"/>
      <c r="CF862" s="282"/>
      <c r="CG862" s="283"/>
      <c r="CH862" s="283"/>
      <c r="CI862" s="283"/>
      <c r="CJ862" s="283"/>
      <c r="CK862" s="283"/>
      <c r="CL862" s="283"/>
      <c r="CM862" s="284"/>
      <c r="CN862" s="284"/>
      <c r="CO862" s="284"/>
      <c r="CP862" s="284"/>
      <c r="CQ862" s="284"/>
      <c r="CR862" s="284"/>
      <c r="CS862" s="283"/>
      <c r="CT862" s="283"/>
      <c r="CU862" s="283"/>
      <c r="CV862" s="283"/>
      <c r="CW862" s="283"/>
      <c r="CX862" s="283"/>
      <c r="CY862" s="273"/>
      <c r="CZ862" s="285"/>
      <c r="DA862" s="286"/>
      <c r="DB862" s="287"/>
    </row>
    <row r="863" ht="15.75" customHeight="1">
      <c r="A863" s="304"/>
      <c r="B863" s="265"/>
      <c r="C863" s="266"/>
      <c r="D863" s="266"/>
      <c r="E863" s="266"/>
      <c r="F863" s="267"/>
      <c r="G863" s="267"/>
      <c r="H863" s="267"/>
      <c r="I863" s="267"/>
      <c r="J863" s="267"/>
      <c r="K863" s="267"/>
      <c r="L863" s="267"/>
      <c r="M863" s="269"/>
      <c r="N863" s="269"/>
      <c r="O863" s="269"/>
      <c r="P863" s="269"/>
      <c r="Q863" s="269"/>
      <c r="R863" s="269"/>
      <c r="S863" s="271"/>
      <c r="T863" s="271"/>
      <c r="U863" s="271"/>
      <c r="V863" s="271"/>
      <c r="W863" s="271"/>
      <c r="X863" s="271"/>
      <c r="Y863" s="273"/>
      <c r="Z863" s="273"/>
      <c r="AA863" s="273"/>
      <c r="AB863" s="273"/>
      <c r="AC863" s="273"/>
      <c r="AD863" s="273"/>
      <c r="AE863" s="274"/>
      <c r="AF863" s="274"/>
      <c r="AG863" s="274"/>
      <c r="AH863" s="274"/>
      <c r="AI863" s="274"/>
      <c r="AJ863" s="274"/>
      <c r="AK863" s="275"/>
      <c r="AL863" s="275"/>
      <c r="AM863" s="275"/>
      <c r="AN863" s="275"/>
      <c r="AO863" s="275"/>
      <c r="AP863" s="275"/>
      <c r="AQ863" s="276"/>
      <c r="AR863" s="276"/>
      <c r="AS863" s="276"/>
      <c r="AT863" s="276"/>
      <c r="AU863" s="276"/>
      <c r="AV863" s="276"/>
      <c r="AW863" s="277"/>
      <c r="AX863" s="277"/>
      <c r="AY863" s="277"/>
      <c r="AZ863" s="277"/>
      <c r="BA863" s="277"/>
      <c r="BB863" s="277"/>
      <c r="BC863" s="278"/>
      <c r="BD863" s="278"/>
      <c r="BE863" s="278"/>
      <c r="BF863" s="278"/>
      <c r="BG863" s="278"/>
      <c r="BH863" s="278"/>
      <c r="BI863" s="279"/>
      <c r="BJ863" s="279"/>
      <c r="BK863" s="279"/>
      <c r="BL863" s="279"/>
      <c r="BM863" s="279"/>
      <c r="BN863" s="279"/>
      <c r="BO863" s="280"/>
      <c r="BP863" s="280"/>
      <c r="BQ863" s="280"/>
      <c r="BR863" s="280"/>
      <c r="BS863" s="280"/>
      <c r="BT863" s="280"/>
      <c r="BU863" s="281"/>
      <c r="BV863" s="281"/>
      <c r="BW863" s="281"/>
      <c r="BX863" s="281"/>
      <c r="BY863" s="281"/>
      <c r="BZ863" s="281"/>
      <c r="CA863" s="282"/>
      <c r="CB863" s="282"/>
      <c r="CC863" s="282"/>
      <c r="CD863" s="282"/>
      <c r="CE863" s="282"/>
      <c r="CF863" s="282"/>
      <c r="CG863" s="283"/>
      <c r="CH863" s="283"/>
      <c r="CI863" s="283"/>
      <c r="CJ863" s="283"/>
      <c r="CK863" s="283"/>
      <c r="CL863" s="283"/>
      <c r="CM863" s="284"/>
      <c r="CN863" s="284"/>
      <c r="CO863" s="284"/>
      <c r="CP863" s="284"/>
      <c r="CQ863" s="284"/>
      <c r="CR863" s="284"/>
      <c r="CS863" s="283"/>
      <c r="CT863" s="283"/>
      <c r="CU863" s="283"/>
      <c r="CV863" s="283"/>
      <c r="CW863" s="283"/>
      <c r="CX863" s="283"/>
      <c r="CY863" s="273"/>
      <c r="CZ863" s="285"/>
      <c r="DA863" s="286"/>
      <c r="DB863" s="287"/>
    </row>
    <row r="864" ht="15.75" customHeight="1">
      <c r="A864" s="304"/>
      <c r="B864" s="265"/>
      <c r="C864" s="266"/>
      <c r="D864" s="266"/>
      <c r="E864" s="266"/>
      <c r="F864" s="267"/>
      <c r="G864" s="267"/>
      <c r="H864" s="267"/>
      <c r="I864" s="267"/>
      <c r="J864" s="267"/>
      <c r="K864" s="267"/>
      <c r="L864" s="267"/>
      <c r="M864" s="269"/>
      <c r="N864" s="269"/>
      <c r="O864" s="269"/>
      <c r="P864" s="269"/>
      <c r="Q864" s="269"/>
      <c r="R864" s="269"/>
      <c r="S864" s="271"/>
      <c r="T864" s="271"/>
      <c r="U864" s="271"/>
      <c r="V864" s="271"/>
      <c r="W864" s="271"/>
      <c r="X864" s="271"/>
      <c r="Y864" s="273"/>
      <c r="Z864" s="273"/>
      <c r="AA864" s="273"/>
      <c r="AB864" s="273"/>
      <c r="AC864" s="273"/>
      <c r="AD864" s="273"/>
      <c r="AE864" s="274"/>
      <c r="AF864" s="274"/>
      <c r="AG864" s="274"/>
      <c r="AH864" s="274"/>
      <c r="AI864" s="274"/>
      <c r="AJ864" s="274"/>
      <c r="AK864" s="275"/>
      <c r="AL864" s="275"/>
      <c r="AM864" s="275"/>
      <c r="AN864" s="275"/>
      <c r="AO864" s="275"/>
      <c r="AP864" s="275"/>
      <c r="AQ864" s="276"/>
      <c r="AR864" s="276"/>
      <c r="AS864" s="276"/>
      <c r="AT864" s="276"/>
      <c r="AU864" s="276"/>
      <c r="AV864" s="276"/>
      <c r="AW864" s="277"/>
      <c r="AX864" s="277"/>
      <c r="AY864" s="277"/>
      <c r="AZ864" s="277"/>
      <c r="BA864" s="277"/>
      <c r="BB864" s="277"/>
      <c r="BC864" s="278"/>
      <c r="BD864" s="278"/>
      <c r="BE864" s="278"/>
      <c r="BF864" s="278"/>
      <c r="BG864" s="278"/>
      <c r="BH864" s="278"/>
      <c r="BI864" s="279"/>
      <c r="BJ864" s="279"/>
      <c r="BK864" s="279"/>
      <c r="BL864" s="279"/>
      <c r="BM864" s="279"/>
      <c r="BN864" s="279"/>
      <c r="BO864" s="280"/>
      <c r="BP864" s="280"/>
      <c r="BQ864" s="280"/>
      <c r="BR864" s="280"/>
      <c r="BS864" s="280"/>
      <c r="BT864" s="280"/>
      <c r="BU864" s="281"/>
      <c r="BV864" s="281"/>
      <c r="BW864" s="281"/>
      <c r="BX864" s="281"/>
      <c r="BY864" s="281"/>
      <c r="BZ864" s="281"/>
      <c r="CA864" s="282"/>
      <c r="CB864" s="282"/>
      <c r="CC864" s="282"/>
      <c r="CD864" s="282"/>
      <c r="CE864" s="282"/>
      <c r="CF864" s="282"/>
      <c r="CG864" s="283"/>
      <c r="CH864" s="283"/>
      <c r="CI864" s="283"/>
      <c r="CJ864" s="283"/>
      <c r="CK864" s="283"/>
      <c r="CL864" s="283"/>
      <c r="CM864" s="284"/>
      <c r="CN864" s="284"/>
      <c r="CO864" s="284"/>
      <c r="CP864" s="284"/>
      <c r="CQ864" s="284"/>
      <c r="CR864" s="284"/>
      <c r="CS864" s="283"/>
      <c r="CT864" s="283"/>
      <c r="CU864" s="283"/>
      <c r="CV864" s="283"/>
      <c r="CW864" s="283"/>
      <c r="CX864" s="283"/>
      <c r="CY864" s="273"/>
      <c r="CZ864" s="285"/>
      <c r="DA864" s="286"/>
      <c r="DB864" s="287"/>
    </row>
    <row r="865" ht="15.75" customHeight="1">
      <c r="A865" s="304"/>
      <c r="B865" s="265"/>
      <c r="C865" s="266"/>
      <c r="D865" s="266"/>
      <c r="E865" s="266"/>
      <c r="F865" s="267"/>
      <c r="G865" s="267"/>
      <c r="H865" s="267"/>
      <c r="I865" s="267"/>
      <c r="J865" s="267"/>
      <c r="K865" s="267"/>
      <c r="L865" s="267"/>
      <c r="M865" s="269"/>
      <c r="N865" s="269"/>
      <c r="O865" s="269"/>
      <c r="P865" s="269"/>
      <c r="Q865" s="269"/>
      <c r="R865" s="269"/>
      <c r="S865" s="271"/>
      <c r="T865" s="271"/>
      <c r="U865" s="271"/>
      <c r="V865" s="271"/>
      <c r="W865" s="271"/>
      <c r="X865" s="271"/>
      <c r="Y865" s="273"/>
      <c r="Z865" s="273"/>
      <c r="AA865" s="273"/>
      <c r="AB865" s="273"/>
      <c r="AC865" s="273"/>
      <c r="AD865" s="273"/>
      <c r="AE865" s="274"/>
      <c r="AF865" s="274"/>
      <c r="AG865" s="274"/>
      <c r="AH865" s="274"/>
      <c r="AI865" s="274"/>
      <c r="AJ865" s="274"/>
      <c r="AK865" s="275"/>
      <c r="AL865" s="275"/>
      <c r="AM865" s="275"/>
      <c r="AN865" s="275"/>
      <c r="AO865" s="275"/>
      <c r="AP865" s="275"/>
      <c r="AQ865" s="276"/>
      <c r="AR865" s="276"/>
      <c r="AS865" s="276"/>
      <c r="AT865" s="276"/>
      <c r="AU865" s="276"/>
      <c r="AV865" s="276"/>
      <c r="AW865" s="277"/>
      <c r="AX865" s="277"/>
      <c r="AY865" s="277"/>
      <c r="AZ865" s="277"/>
      <c r="BA865" s="277"/>
      <c r="BB865" s="277"/>
      <c r="BC865" s="278"/>
      <c r="BD865" s="278"/>
      <c r="BE865" s="278"/>
      <c r="BF865" s="278"/>
      <c r="BG865" s="278"/>
      <c r="BH865" s="278"/>
      <c r="BI865" s="279"/>
      <c r="BJ865" s="279"/>
      <c r="BK865" s="279"/>
      <c r="BL865" s="279"/>
      <c r="BM865" s="279"/>
      <c r="BN865" s="279"/>
      <c r="BO865" s="280"/>
      <c r="BP865" s="280"/>
      <c r="BQ865" s="280"/>
      <c r="BR865" s="280"/>
      <c r="BS865" s="280"/>
      <c r="BT865" s="280"/>
      <c r="BU865" s="281"/>
      <c r="BV865" s="281"/>
      <c r="BW865" s="281"/>
      <c r="BX865" s="281"/>
      <c r="BY865" s="281"/>
      <c r="BZ865" s="281"/>
      <c r="CA865" s="282"/>
      <c r="CB865" s="282"/>
      <c r="CC865" s="282"/>
      <c r="CD865" s="282"/>
      <c r="CE865" s="282"/>
      <c r="CF865" s="282"/>
      <c r="CG865" s="283"/>
      <c r="CH865" s="283"/>
      <c r="CI865" s="283"/>
      <c r="CJ865" s="283"/>
      <c r="CK865" s="283"/>
      <c r="CL865" s="283"/>
      <c r="CM865" s="284"/>
      <c r="CN865" s="284"/>
      <c r="CO865" s="284"/>
      <c r="CP865" s="284"/>
      <c r="CQ865" s="284"/>
      <c r="CR865" s="284"/>
      <c r="CS865" s="283"/>
      <c r="CT865" s="283"/>
      <c r="CU865" s="283"/>
      <c r="CV865" s="283"/>
      <c r="CW865" s="283"/>
      <c r="CX865" s="283"/>
      <c r="CY865" s="273"/>
      <c r="CZ865" s="285"/>
      <c r="DA865" s="286"/>
      <c r="DB865" s="287"/>
    </row>
    <row r="866" ht="15.75" customHeight="1">
      <c r="A866" s="304"/>
      <c r="B866" s="265"/>
      <c r="C866" s="266"/>
      <c r="D866" s="266"/>
      <c r="E866" s="266"/>
      <c r="F866" s="267"/>
      <c r="G866" s="267"/>
      <c r="H866" s="267"/>
      <c r="I866" s="267"/>
      <c r="J866" s="267"/>
      <c r="K866" s="267"/>
      <c r="L866" s="267"/>
      <c r="M866" s="269"/>
      <c r="N866" s="269"/>
      <c r="O866" s="269"/>
      <c r="P866" s="269"/>
      <c r="Q866" s="269"/>
      <c r="R866" s="269"/>
      <c r="S866" s="271"/>
      <c r="T866" s="271"/>
      <c r="U866" s="271"/>
      <c r="V866" s="271"/>
      <c r="W866" s="271"/>
      <c r="X866" s="271"/>
      <c r="Y866" s="273"/>
      <c r="Z866" s="273"/>
      <c r="AA866" s="273"/>
      <c r="AB866" s="273"/>
      <c r="AC866" s="273"/>
      <c r="AD866" s="273"/>
      <c r="AE866" s="274"/>
      <c r="AF866" s="274"/>
      <c r="AG866" s="274"/>
      <c r="AH866" s="274"/>
      <c r="AI866" s="274"/>
      <c r="AJ866" s="274"/>
      <c r="AK866" s="275"/>
      <c r="AL866" s="275"/>
      <c r="AM866" s="275"/>
      <c r="AN866" s="275"/>
      <c r="AO866" s="275"/>
      <c r="AP866" s="275"/>
      <c r="AQ866" s="276"/>
      <c r="AR866" s="276"/>
      <c r="AS866" s="276"/>
      <c r="AT866" s="276"/>
      <c r="AU866" s="276"/>
      <c r="AV866" s="276"/>
      <c r="AW866" s="277"/>
      <c r="AX866" s="277"/>
      <c r="AY866" s="277"/>
      <c r="AZ866" s="277"/>
      <c r="BA866" s="277"/>
      <c r="BB866" s="277"/>
      <c r="BC866" s="278"/>
      <c r="BD866" s="278"/>
      <c r="BE866" s="278"/>
      <c r="BF866" s="278"/>
      <c r="BG866" s="278"/>
      <c r="BH866" s="278"/>
      <c r="BI866" s="279"/>
      <c r="BJ866" s="279"/>
      <c r="BK866" s="279"/>
      <c r="BL866" s="279"/>
      <c r="BM866" s="279"/>
      <c r="BN866" s="279"/>
      <c r="BO866" s="280"/>
      <c r="BP866" s="280"/>
      <c r="BQ866" s="280"/>
      <c r="BR866" s="280"/>
      <c r="BS866" s="280"/>
      <c r="BT866" s="280"/>
      <c r="BU866" s="281"/>
      <c r="BV866" s="281"/>
      <c r="BW866" s="281"/>
      <c r="BX866" s="281"/>
      <c r="BY866" s="281"/>
      <c r="BZ866" s="281"/>
      <c r="CA866" s="282"/>
      <c r="CB866" s="282"/>
      <c r="CC866" s="282"/>
      <c r="CD866" s="282"/>
      <c r="CE866" s="282"/>
      <c r="CF866" s="282"/>
      <c r="CG866" s="283"/>
      <c r="CH866" s="283"/>
      <c r="CI866" s="283"/>
      <c r="CJ866" s="283"/>
      <c r="CK866" s="283"/>
      <c r="CL866" s="283"/>
      <c r="CM866" s="284"/>
      <c r="CN866" s="284"/>
      <c r="CO866" s="284"/>
      <c r="CP866" s="284"/>
      <c r="CQ866" s="284"/>
      <c r="CR866" s="284"/>
      <c r="CS866" s="283"/>
      <c r="CT866" s="283"/>
      <c r="CU866" s="283"/>
      <c r="CV866" s="283"/>
      <c r="CW866" s="283"/>
      <c r="CX866" s="283"/>
      <c r="CY866" s="273"/>
      <c r="CZ866" s="285"/>
      <c r="DA866" s="286"/>
      <c r="DB866" s="287"/>
    </row>
    <row r="867" ht="15.75" customHeight="1">
      <c r="A867" s="304"/>
      <c r="B867" s="265"/>
      <c r="C867" s="266"/>
      <c r="D867" s="266"/>
      <c r="E867" s="266"/>
      <c r="F867" s="267"/>
      <c r="G867" s="267"/>
      <c r="H867" s="267"/>
      <c r="I867" s="267"/>
      <c r="J867" s="267"/>
      <c r="K867" s="267"/>
      <c r="L867" s="267"/>
      <c r="M867" s="269"/>
      <c r="N867" s="269"/>
      <c r="O867" s="269"/>
      <c r="P867" s="269"/>
      <c r="Q867" s="269"/>
      <c r="R867" s="269"/>
      <c r="S867" s="271"/>
      <c r="T867" s="271"/>
      <c r="U867" s="271"/>
      <c r="V867" s="271"/>
      <c r="W867" s="271"/>
      <c r="X867" s="271"/>
      <c r="Y867" s="273"/>
      <c r="Z867" s="273"/>
      <c r="AA867" s="273"/>
      <c r="AB867" s="273"/>
      <c r="AC867" s="273"/>
      <c r="AD867" s="273"/>
      <c r="AE867" s="274"/>
      <c r="AF867" s="274"/>
      <c r="AG867" s="274"/>
      <c r="AH867" s="274"/>
      <c r="AI867" s="274"/>
      <c r="AJ867" s="274"/>
      <c r="AK867" s="275"/>
      <c r="AL867" s="275"/>
      <c r="AM867" s="275"/>
      <c r="AN867" s="275"/>
      <c r="AO867" s="275"/>
      <c r="AP867" s="275"/>
      <c r="AQ867" s="276"/>
      <c r="AR867" s="276"/>
      <c r="AS867" s="276"/>
      <c r="AT867" s="276"/>
      <c r="AU867" s="276"/>
      <c r="AV867" s="276"/>
      <c r="AW867" s="277"/>
      <c r="AX867" s="277"/>
      <c r="AY867" s="277"/>
      <c r="AZ867" s="277"/>
      <c r="BA867" s="277"/>
      <c r="BB867" s="277"/>
      <c r="BC867" s="278"/>
      <c r="BD867" s="278"/>
      <c r="BE867" s="278"/>
      <c r="BF867" s="278"/>
      <c r="BG867" s="278"/>
      <c r="BH867" s="278"/>
      <c r="BI867" s="279"/>
      <c r="BJ867" s="279"/>
      <c r="BK867" s="279"/>
      <c r="BL867" s="279"/>
      <c r="BM867" s="279"/>
      <c r="BN867" s="279"/>
      <c r="BO867" s="280"/>
      <c r="BP867" s="280"/>
      <c r="BQ867" s="280"/>
      <c r="BR867" s="280"/>
      <c r="BS867" s="280"/>
      <c r="BT867" s="280"/>
      <c r="BU867" s="281"/>
      <c r="BV867" s="281"/>
      <c r="BW867" s="281"/>
      <c r="BX867" s="281"/>
      <c r="BY867" s="281"/>
      <c r="BZ867" s="281"/>
      <c r="CA867" s="282"/>
      <c r="CB867" s="282"/>
      <c r="CC867" s="282"/>
      <c r="CD867" s="282"/>
      <c r="CE867" s="282"/>
      <c r="CF867" s="282"/>
      <c r="CG867" s="283"/>
      <c r="CH867" s="283"/>
      <c r="CI867" s="283"/>
      <c r="CJ867" s="283"/>
      <c r="CK867" s="283"/>
      <c r="CL867" s="283"/>
      <c r="CM867" s="284"/>
      <c r="CN867" s="284"/>
      <c r="CO867" s="284"/>
      <c r="CP867" s="284"/>
      <c r="CQ867" s="284"/>
      <c r="CR867" s="284"/>
      <c r="CS867" s="283"/>
      <c r="CT867" s="283"/>
      <c r="CU867" s="283"/>
      <c r="CV867" s="283"/>
      <c r="CW867" s="283"/>
      <c r="CX867" s="283"/>
      <c r="CY867" s="273"/>
      <c r="CZ867" s="285"/>
      <c r="DA867" s="286"/>
      <c r="DB867" s="287"/>
    </row>
    <row r="868" ht="15.75" customHeight="1">
      <c r="A868" s="304"/>
      <c r="B868" s="265"/>
      <c r="C868" s="266"/>
      <c r="D868" s="266"/>
      <c r="E868" s="266"/>
      <c r="F868" s="267"/>
      <c r="G868" s="267"/>
      <c r="H868" s="267"/>
      <c r="I868" s="267"/>
      <c r="J868" s="267"/>
      <c r="K868" s="267"/>
      <c r="L868" s="267"/>
      <c r="M868" s="269"/>
      <c r="N868" s="269"/>
      <c r="O868" s="269"/>
      <c r="P868" s="269"/>
      <c r="Q868" s="269"/>
      <c r="R868" s="269"/>
      <c r="S868" s="271"/>
      <c r="T868" s="271"/>
      <c r="U868" s="271"/>
      <c r="V868" s="271"/>
      <c r="W868" s="271"/>
      <c r="X868" s="271"/>
      <c r="Y868" s="273"/>
      <c r="Z868" s="273"/>
      <c r="AA868" s="273"/>
      <c r="AB868" s="273"/>
      <c r="AC868" s="273"/>
      <c r="AD868" s="273"/>
      <c r="AE868" s="274"/>
      <c r="AF868" s="274"/>
      <c r="AG868" s="274"/>
      <c r="AH868" s="274"/>
      <c r="AI868" s="274"/>
      <c r="AJ868" s="274"/>
      <c r="AK868" s="275"/>
      <c r="AL868" s="275"/>
      <c r="AM868" s="275"/>
      <c r="AN868" s="275"/>
      <c r="AO868" s="275"/>
      <c r="AP868" s="275"/>
      <c r="AQ868" s="276"/>
      <c r="AR868" s="276"/>
      <c r="AS868" s="276"/>
      <c r="AT868" s="276"/>
      <c r="AU868" s="276"/>
      <c r="AV868" s="276"/>
      <c r="AW868" s="277"/>
      <c r="AX868" s="277"/>
      <c r="AY868" s="277"/>
      <c r="AZ868" s="277"/>
      <c r="BA868" s="277"/>
      <c r="BB868" s="277"/>
      <c r="BC868" s="278"/>
      <c r="BD868" s="278"/>
      <c r="BE868" s="278"/>
      <c r="BF868" s="278"/>
      <c r="BG868" s="278"/>
      <c r="BH868" s="278"/>
      <c r="BI868" s="279"/>
      <c r="BJ868" s="279"/>
      <c r="BK868" s="279"/>
      <c r="BL868" s="279"/>
      <c r="BM868" s="279"/>
      <c r="BN868" s="279"/>
      <c r="BO868" s="280"/>
      <c r="BP868" s="280"/>
      <c r="BQ868" s="280"/>
      <c r="BR868" s="280"/>
      <c r="BS868" s="280"/>
      <c r="BT868" s="280"/>
      <c r="BU868" s="281"/>
      <c r="BV868" s="281"/>
      <c r="BW868" s="281"/>
      <c r="BX868" s="281"/>
      <c r="BY868" s="281"/>
      <c r="BZ868" s="281"/>
      <c r="CA868" s="282"/>
      <c r="CB868" s="282"/>
      <c r="CC868" s="282"/>
      <c r="CD868" s="282"/>
      <c r="CE868" s="282"/>
      <c r="CF868" s="282"/>
      <c r="CG868" s="283"/>
      <c r="CH868" s="283"/>
      <c r="CI868" s="283"/>
      <c r="CJ868" s="283"/>
      <c r="CK868" s="283"/>
      <c r="CL868" s="283"/>
      <c r="CM868" s="284"/>
      <c r="CN868" s="284"/>
      <c r="CO868" s="284"/>
      <c r="CP868" s="284"/>
      <c r="CQ868" s="284"/>
      <c r="CR868" s="284"/>
      <c r="CS868" s="283"/>
      <c r="CT868" s="283"/>
      <c r="CU868" s="283"/>
      <c r="CV868" s="283"/>
      <c r="CW868" s="283"/>
      <c r="CX868" s="283"/>
      <c r="CY868" s="273"/>
      <c r="CZ868" s="285"/>
      <c r="DA868" s="286"/>
      <c r="DB868" s="287"/>
    </row>
    <row r="869" ht="15.75" customHeight="1">
      <c r="A869" s="304"/>
      <c r="B869" s="265"/>
      <c r="C869" s="266"/>
      <c r="D869" s="266"/>
      <c r="E869" s="266"/>
      <c r="F869" s="267"/>
      <c r="G869" s="267"/>
      <c r="H869" s="267"/>
      <c r="I869" s="267"/>
      <c r="J869" s="267"/>
      <c r="K869" s="267"/>
      <c r="L869" s="267"/>
      <c r="M869" s="269"/>
      <c r="N869" s="269"/>
      <c r="O869" s="269"/>
      <c r="P869" s="269"/>
      <c r="Q869" s="269"/>
      <c r="R869" s="269"/>
      <c r="S869" s="271"/>
      <c r="T869" s="271"/>
      <c r="U869" s="271"/>
      <c r="V869" s="271"/>
      <c r="W869" s="271"/>
      <c r="X869" s="271"/>
      <c r="Y869" s="273"/>
      <c r="Z869" s="273"/>
      <c r="AA869" s="273"/>
      <c r="AB869" s="273"/>
      <c r="AC869" s="273"/>
      <c r="AD869" s="273"/>
      <c r="AE869" s="274"/>
      <c r="AF869" s="274"/>
      <c r="AG869" s="274"/>
      <c r="AH869" s="274"/>
      <c r="AI869" s="274"/>
      <c r="AJ869" s="274"/>
      <c r="AK869" s="275"/>
      <c r="AL869" s="275"/>
      <c r="AM869" s="275"/>
      <c r="AN869" s="275"/>
      <c r="AO869" s="275"/>
      <c r="AP869" s="275"/>
      <c r="AQ869" s="276"/>
      <c r="AR869" s="276"/>
      <c r="AS869" s="276"/>
      <c r="AT869" s="276"/>
      <c r="AU869" s="276"/>
      <c r="AV869" s="276"/>
      <c r="AW869" s="277"/>
      <c r="AX869" s="277"/>
      <c r="AY869" s="277"/>
      <c r="AZ869" s="277"/>
      <c r="BA869" s="277"/>
      <c r="BB869" s="277"/>
      <c r="BC869" s="278"/>
      <c r="BD869" s="278"/>
      <c r="BE869" s="278"/>
      <c r="BF869" s="278"/>
      <c r="BG869" s="278"/>
      <c r="BH869" s="278"/>
      <c r="BI869" s="279"/>
      <c r="BJ869" s="279"/>
      <c r="BK869" s="279"/>
      <c r="BL869" s="279"/>
      <c r="BM869" s="279"/>
      <c r="BN869" s="279"/>
      <c r="BO869" s="280"/>
      <c r="BP869" s="280"/>
      <c r="BQ869" s="280"/>
      <c r="BR869" s="280"/>
      <c r="BS869" s="280"/>
      <c r="BT869" s="280"/>
      <c r="BU869" s="281"/>
      <c r="BV869" s="281"/>
      <c r="BW869" s="281"/>
      <c r="BX869" s="281"/>
      <c r="BY869" s="281"/>
      <c r="BZ869" s="281"/>
      <c r="CA869" s="282"/>
      <c r="CB869" s="282"/>
      <c r="CC869" s="282"/>
      <c r="CD869" s="282"/>
      <c r="CE869" s="282"/>
      <c r="CF869" s="282"/>
      <c r="CG869" s="283"/>
      <c r="CH869" s="283"/>
      <c r="CI869" s="283"/>
      <c r="CJ869" s="283"/>
      <c r="CK869" s="283"/>
      <c r="CL869" s="283"/>
      <c r="CM869" s="284"/>
      <c r="CN869" s="284"/>
      <c r="CO869" s="284"/>
      <c r="CP869" s="284"/>
      <c r="CQ869" s="284"/>
      <c r="CR869" s="284"/>
      <c r="CS869" s="283"/>
      <c r="CT869" s="283"/>
      <c r="CU869" s="283"/>
      <c r="CV869" s="283"/>
      <c r="CW869" s="283"/>
      <c r="CX869" s="283"/>
      <c r="CY869" s="273"/>
      <c r="CZ869" s="285"/>
      <c r="DA869" s="286"/>
      <c r="DB869" s="287"/>
    </row>
    <row r="870" ht="15.75" customHeight="1">
      <c r="A870" s="304"/>
      <c r="B870" s="265"/>
      <c r="C870" s="266"/>
      <c r="D870" s="266"/>
      <c r="E870" s="266"/>
      <c r="F870" s="267"/>
      <c r="G870" s="267"/>
      <c r="H870" s="267"/>
      <c r="I870" s="267"/>
      <c r="J870" s="267"/>
      <c r="K870" s="267"/>
      <c r="L870" s="267"/>
      <c r="M870" s="269"/>
      <c r="N870" s="269"/>
      <c r="O870" s="269"/>
      <c r="P870" s="269"/>
      <c r="Q870" s="269"/>
      <c r="R870" s="269"/>
      <c r="S870" s="271"/>
      <c r="T870" s="271"/>
      <c r="U870" s="271"/>
      <c r="V870" s="271"/>
      <c r="W870" s="271"/>
      <c r="X870" s="271"/>
      <c r="Y870" s="273"/>
      <c r="Z870" s="273"/>
      <c r="AA870" s="273"/>
      <c r="AB870" s="273"/>
      <c r="AC870" s="273"/>
      <c r="AD870" s="273"/>
      <c r="AE870" s="274"/>
      <c r="AF870" s="274"/>
      <c r="AG870" s="274"/>
      <c r="AH870" s="274"/>
      <c r="AI870" s="274"/>
      <c r="AJ870" s="274"/>
      <c r="AK870" s="275"/>
      <c r="AL870" s="275"/>
      <c r="AM870" s="275"/>
      <c r="AN870" s="275"/>
      <c r="AO870" s="275"/>
      <c r="AP870" s="275"/>
      <c r="AQ870" s="276"/>
      <c r="AR870" s="276"/>
      <c r="AS870" s="276"/>
      <c r="AT870" s="276"/>
      <c r="AU870" s="276"/>
      <c r="AV870" s="276"/>
      <c r="AW870" s="277"/>
      <c r="AX870" s="277"/>
      <c r="AY870" s="277"/>
      <c r="AZ870" s="277"/>
      <c r="BA870" s="277"/>
      <c r="BB870" s="277"/>
      <c r="BC870" s="278"/>
      <c r="BD870" s="278"/>
      <c r="BE870" s="278"/>
      <c r="BF870" s="278"/>
      <c r="BG870" s="278"/>
      <c r="BH870" s="278"/>
      <c r="BI870" s="279"/>
      <c r="BJ870" s="279"/>
      <c r="BK870" s="279"/>
      <c r="BL870" s="279"/>
      <c r="BM870" s="279"/>
      <c r="BN870" s="279"/>
      <c r="BO870" s="280"/>
      <c r="BP870" s="280"/>
      <c r="BQ870" s="280"/>
      <c r="BR870" s="280"/>
      <c r="BS870" s="280"/>
      <c r="BT870" s="280"/>
      <c r="BU870" s="281"/>
      <c r="BV870" s="281"/>
      <c r="BW870" s="281"/>
      <c r="BX870" s="281"/>
      <c r="BY870" s="281"/>
      <c r="BZ870" s="281"/>
      <c r="CA870" s="282"/>
      <c r="CB870" s="282"/>
      <c r="CC870" s="282"/>
      <c r="CD870" s="282"/>
      <c r="CE870" s="282"/>
      <c r="CF870" s="282"/>
      <c r="CG870" s="283"/>
      <c r="CH870" s="283"/>
      <c r="CI870" s="283"/>
      <c r="CJ870" s="283"/>
      <c r="CK870" s="283"/>
      <c r="CL870" s="283"/>
      <c r="CM870" s="284"/>
      <c r="CN870" s="284"/>
      <c r="CO870" s="284"/>
      <c r="CP870" s="284"/>
      <c r="CQ870" s="284"/>
      <c r="CR870" s="284"/>
      <c r="CS870" s="283"/>
      <c r="CT870" s="283"/>
      <c r="CU870" s="283"/>
      <c r="CV870" s="283"/>
      <c r="CW870" s="283"/>
      <c r="CX870" s="283"/>
      <c r="CY870" s="273"/>
      <c r="CZ870" s="285"/>
      <c r="DA870" s="286"/>
      <c r="DB870" s="287"/>
    </row>
    <row r="871" ht="15.75" customHeight="1">
      <c r="A871" s="304"/>
      <c r="B871" s="265"/>
      <c r="C871" s="266"/>
      <c r="D871" s="266"/>
      <c r="E871" s="266"/>
      <c r="F871" s="267"/>
      <c r="G871" s="267"/>
      <c r="H871" s="267"/>
      <c r="I871" s="267"/>
      <c r="J871" s="267"/>
      <c r="K871" s="267"/>
      <c r="L871" s="267"/>
      <c r="M871" s="269"/>
      <c r="N871" s="269"/>
      <c r="O871" s="269"/>
      <c r="P871" s="269"/>
      <c r="Q871" s="269"/>
      <c r="R871" s="269"/>
      <c r="S871" s="271"/>
      <c r="T871" s="271"/>
      <c r="U871" s="271"/>
      <c r="V871" s="271"/>
      <c r="W871" s="271"/>
      <c r="X871" s="271"/>
      <c r="Y871" s="273"/>
      <c r="Z871" s="273"/>
      <c r="AA871" s="273"/>
      <c r="AB871" s="273"/>
      <c r="AC871" s="273"/>
      <c r="AD871" s="273"/>
      <c r="AE871" s="274"/>
      <c r="AF871" s="274"/>
      <c r="AG871" s="274"/>
      <c r="AH871" s="274"/>
      <c r="AI871" s="274"/>
      <c r="AJ871" s="274"/>
      <c r="AK871" s="275"/>
      <c r="AL871" s="275"/>
      <c r="AM871" s="275"/>
      <c r="AN871" s="275"/>
      <c r="AO871" s="275"/>
      <c r="AP871" s="275"/>
      <c r="AQ871" s="276"/>
      <c r="AR871" s="276"/>
      <c r="AS871" s="276"/>
      <c r="AT871" s="276"/>
      <c r="AU871" s="276"/>
      <c r="AV871" s="276"/>
      <c r="AW871" s="277"/>
      <c r="AX871" s="277"/>
      <c r="AY871" s="277"/>
      <c r="AZ871" s="277"/>
      <c r="BA871" s="277"/>
      <c r="BB871" s="277"/>
      <c r="BC871" s="278"/>
      <c r="BD871" s="278"/>
      <c r="BE871" s="278"/>
      <c r="BF871" s="278"/>
      <c r="BG871" s="278"/>
      <c r="BH871" s="278"/>
      <c r="BI871" s="279"/>
      <c r="BJ871" s="279"/>
      <c r="BK871" s="279"/>
      <c r="BL871" s="279"/>
      <c r="BM871" s="279"/>
      <c r="BN871" s="279"/>
      <c r="BO871" s="280"/>
      <c r="BP871" s="280"/>
      <c r="BQ871" s="280"/>
      <c r="BR871" s="280"/>
      <c r="BS871" s="280"/>
      <c r="BT871" s="280"/>
      <c r="BU871" s="281"/>
      <c r="BV871" s="281"/>
      <c r="BW871" s="281"/>
      <c r="BX871" s="281"/>
      <c r="BY871" s="281"/>
      <c r="BZ871" s="281"/>
      <c r="CA871" s="282"/>
      <c r="CB871" s="282"/>
      <c r="CC871" s="282"/>
      <c r="CD871" s="282"/>
      <c r="CE871" s="282"/>
      <c r="CF871" s="282"/>
      <c r="CG871" s="283"/>
      <c r="CH871" s="283"/>
      <c r="CI871" s="283"/>
      <c r="CJ871" s="283"/>
      <c r="CK871" s="283"/>
      <c r="CL871" s="283"/>
      <c r="CM871" s="284"/>
      <c r="CN871" s="284"/>
      <c r="CO871" s="284"/>
      <c r="CP871" s="284"/>
      <c r="CQ871" s="284"/>
      <c r="CR871" s="284"/>
      <c r="CS871" s="283"/>
      <c r="CT871" s="283"/>
      <c r="CU871" s="283"/>
      <c r="CV871" s="283"/>
      <c r="CW871" s="283"/>
      <c r="CX871" s="283"/>
      <c r="CY871" s="273"/>
      <c r="CZ871" s="285"/>
      <c r="DA871" s="286"/>
      <c r="DB871" s="287"/>
    </row>
    <row r="872" ht="15.75" customHeight="1">
      <c r="A872" s="304"/>
      <c r="B872" s="265"/>
      <c r="C872" s="266"/>
      <c r="D872" s="266"/>
      <c r="E872" s="266"/>
      <c r="F872" s="267"/>
      <c r="G872" s="267"/>
      <c r="H872" s="267"/>
      <c r="I872" s="267"/>
      <c r="J872" s="267"/>
      <c r="K872" s="267"/>
      <c r="L872" s="267"/>
      <c r="M872" s="269"/>
      <c r="N872" s="269"/>
      <c r="O872" s="269"/>
      <c r="P872" s="269"/>
      <c r="Q872" s="269"/>
      <c r="R872" s="269"/>
      <c r="S872" s="271"/>
      <c r="T872" s="271"/>
      <c r="U872" s="271"/>
      <c r="V872" s="271"/>
      <c r="W872" s="271"/>
      <c r="X872" s="271"/>
      <c r="Y872" s="273"/>
      <c r="Z872" s="273"/>
      <c r="AA872" s="273"/>
      <c r="AB872" s="273"/>
      <c r="AC872" s="273"/>
      <c r="AD872" s="273"/>
      <c r="AE872" s="274"/>
      <c r="AF872" s="274"/>
      <c r="AG872" s="274"/>
      <c r="AH872" s="274"/>
      <c r="AI872" s="274"/>
      <c r="AJ872" s="274"/>
      <c r="AK872" s="275"/>
      <c r="AL872" s="275"/>
      <c r="AM872" s="275"/>
      <c r="AN872" s="275"/>
      <c r="AO872" s="275"/>
      <c r="AP872" s="275"/>
      <c r="AQ872" s="276"/>
      <c r="AR872" s="276"/>
      <c r="AS872" s="276"/>
      <c r="AT872" s="276"/>
      <c r="AU872" s="276"/>
      <c r="AV872" s="276"/>
      <c r="AW872" s="277"/>
      <c r="AX872" s="277"/>
      <c r="AY872" s="277"/>
      <c r="AZ872" s="277"/>
      <c r="BA872" s="277"/>
      <c r="BB872" s="277"/>
      <c r="BC872" s="278"/>
      <c r="BD872" s="278"/>
      <c r="BE872" s="278"/>
      <c r="BF872" s="278"/>
      <c r="BG872" s="278"/>
      <c r="BH872" s="278"/>
      <c r="BI872" s="279"/>
      <c r="BJ872" s="279"/>
      <c r="BK872" s="279"/>
      <c r="BL872" s="279"/>
      <c r="BM872" s="279"/>
      <c r="BN872" s="279"/>
      <c r="BO872" s="280"/>
      <c r="BP872" s="280"/>
      <c r="BQ872" s="280"/>
      <c r="BR872" s="280"/>
      <c r="BS872" s="280"/>
      <c r="BT872" s="280"/>
      <c r="BU872" s="281"/>
      <c r="BV872" s="281"/>
      <c r="BW872" s="281"/>
      <c r="BX872" s="281"/>
      <c r="BY872" s="281"/>
      <c r="BZ872" s="281"/>
      <c r="CA872" s="282"/>
      <c r="CB872" s="282"/>
      <c r="CC872" s="282"/>
      <c r="CD872" s="282"/>
      <c r="CE872" s="282"/>
      <c r="CF872" s="282"/>
      <c r="CG872" s="283"/>
      <c r="CH872" s="283"/>
      <c r="CI872" s="283"/>
      <c r="CJ872" s="283"/>
      <c r="CK872" s="283"/>
      <c r="CL872" s="283"/>
      <c r="CM872" s="284"/>
      <c r="CN872" s="284"/>
      <c r="CO872" s="284"/>
      <c r="CP872" s="284"/>
      <c r="CQ872" s="284"/>
      <c r="CR872" s="284"/>
      <c r="CS872" s="283"/>
      <c r="CT872" s="283"/>
      <c r="CU872" s="283"/>
      <c r="CV872" s="283"/>
      <c r="CW872" s="283"/>
      <c r="CX872" s="283"/>
      <c r="CY872" s="273"/>
      <c r="CZ872" s="285"/>
      <c r="DA872" s="286"/>
      <c r="DB872" s="287"/>
    </row>
    <row r="873" ht="15.75" customHeight="1">
      <c r="A873" s="304"/>
      <c r="B873" s="265"/>
      <c r="C873" s="266"/>
      <c r="D873" s="266"/>
      <c r="E873" s="266"/>
      <c r="F873" s="267"/>
      <c r="G873" s="267"/>
      <c r="H873" s="267"/>
      <c r="I873" s="267"/>
      <c r="J873" s="267"/>
      <c r="K873" s="267"/>
      <c r="L873" s="267"/>
      <c r="M873" s="269"/>
      <c r="N873" s="269"/>
      <c r="O873" s="269"/>
      <c r="P873" s="269"/>
      <c r="Q873" s="269"/>
      <c r="R873" s="269"/>
      <c r="S873" s="271"/>
      <c r="T873" s="271"/>
      <c r="U873" s="271"/>
      <c r="V873" s="271"/>
      <c r="W873" s="271"/>
      <c r="X873" s="271"/>
      <c r="Y873" s="273"/>
      <c r="Z873" s="273"/>
      <c r="AA873" s="273"/>
      <c r="AB873" s="273"/>
      <c r="AC873" s="273"/>
      <c r="AD873" s="273"/>
      <c r="AE873" s="274"/>
      <c r="AF873" s="274"/>
      <c r="AG873" s="274"/>
      <c r="AH873" s="274"/>
      <c r="AI873" s="274"/>
      <c r="AJ873" s="274"/>
      <c r="AK873" s="275"/>
      <c r="AL873" s="275"/>
      <c r="AM873" s="275"/>
      <c r="AN873" s="275"/>
      <c r="AO873" s="275"/>
      <c r="AP873" s="275"/>
      <c r="AQ873" s="276"/>
      <c r="AR873" s="276"/>
      <c r="AS873" s="276"/>
      <c r="AT873" s="276"/>
      <c r="AU873" s="276"/>
      <c r="AV873" s="276"/>
      <c r="AW873" s="277"/>
      <c r="AX873" s="277"/>
      <c r="AY873" s="277"/>
      <c r="AZ873" s="277"/>
      <c r="BA873" s="277"/>
      <c r="BB873" s="277"/>
      <c r="BC873" s="278"/>
      <c r="BD873" s="278"/>
      <c r="BE873" s="278"/>
      <c r="BF873" s="278"/>
      <c r="BG873" s="278"/>
      <c r="BH873" s="278"/>
      <c r="BI873" s="279"/>
      <c r="BJ873" s="279"/>
      <c r="BK873" s="279"/>
      <c r="BL873" s="279"/>
      <c r="BM873" s="279"/>
      <c r="BN873" s="279"/>
      <c r="BO873" s="280"/>
      <c r="BP873" s="280"/>
      <c r="BQ873" s="280"/>
      <c r="BR873" s="280"/>
      <c r="BS873" s="280"/>
      <c r="BT873" s="280"/>
      <c r="BU873" s="281"/>
      <c r="BV873" s="281"/>
      <c r="BW873" s="281"/>
      <c r="BX873" s="281"/>
      <c r="BY873" s="281"/>
      <c r="BZ873" s="281"/>
      <c r="CA873" s="282"/>
      <c r="CB873" s="282"/>
      <c r="CC873" s="282"/>
      <c r="CD873" s="282"/>
      <c r="CE873" s="282"/>
      <c r="CF873" s="282"/>
      <c r="CG873" s="283"/>
      <c r="CH873" s="283"/>
      <c r="CI873" s="283"/>
      <c r="CJ873" s="283"/>
      <c r="CK873" s="283"/>
      <c r="CL873" s="283"/>
      <c r="CM873" s="284"/>
      <c r="CN873" s="284"/>
      <c r="CO873" s="284"/>
      <c r="CP873" s="284"/>
      <c r="CQ873" s="284"/>
      <c r="CR873" s="284"/>
      <c r="CS873" s="283"/>
      <c r="CT873" s="283"/>
      <c r="CU873" s="283"/>
      <c r="CV873" s="283"/>
      <c r="CW873" s="283"/>
      <c r="CX873" s="283"/>
      <c r="CY873" s="273"/>
      <c r="CZ873" s="285"/>
      <c r="DA873" s="286"/>
      <c r="DB873" s="287"/>
    </row>
    <row r="874" ht="15.75" customHeight="1">
      <c r="A874" s="304"/>
      <c r="B874" s="265"/>
      <c r="C874" s="266"/>
      <c r="D874" s="266"/>
      <c r="E874" s="266"/>
      <c r="F874" s="267"/>
      <c r="G874" s="267"/>
      <c r="H874" s="267"/>
      <c r="I874" s="267"/>
      <c r="J874" s="267"/>
      <c r="K874" s="267"/>
      <c r="L874" s="267"/>
      <c r="M874" s="269"/>
      <c r="N874" s="269"/>
      <c r="O874" s="269"/>
      <c r="P874" s="269"/>
      <c r="Q874" s="269"/>
      <c r="R874" s="269"/>
      <c r="S874" s="271"/>
      <c r="T874" s="271"/>
      <c r="U874" s="271"/>
      <c r="V874" s="271"/>
      <c r="W874" s="271"/>
      <c r="X874" s="271"/>
      <c r="Y874" s="273"/>
      <c r="Z874" s="273"/>
      <c r="AA874" s="273"/>
      <c r="AB874" s="273"/>
      <c r="AC874" s="273"/>
      <c r="AD874" s="273"/>
      <c r="AE874" s="274"/>
      <c r="AF874" s="274"/>
      <c r="AG874" s="274"/>
      <c r="AH874" s="274"/>
      <c r="AI874" s="274"/>
      <c r="AJ874" s="274"/>
      <c r="AK874" s="275"/>
      <c r="AL874" s="275"/>
      <c r="AM874" s="275"/>
      <c r="AN874" s="275"/>
      <c r="AO874" s="275"/>
      <c r="AP874" s="275"/>
      <c r="AQ874" s="276"/>
      <c r="AR874" s="276"/>
      <c r="AS874" s="276"/>
      <c r="AT874" s="276"/>
      <c r="AU874" s="276"/>
      <c r="AV874" s="276"/>
      <c r="AW874" s="277"/>
      <c r="AX874" s="277"/>
      <c r="AY874" s="277"/>
      <c r="AZ874" s="277"/>
      <c r="BA874" s="277"/>
      <c r="BB874" s="277"/>
      <c r="BC874" s="278"/>
      <c r="BD874" s="278"/>
      <c r="BE874" s="278"/>
      <c r="BF874" s="278"/>
      <c r="BG874" s="278"/>
      <c r="BH874" s="278"/>
      <c r="BI874" s="279"/>
      <c r="BJ874" s="279"/>
      <c r="BK874" s="279"/>
      <c r="BL874" s="279"/>
      <c r="BM874" s="279"/>
      <c r="BN874" s="279"/>
      <c r="BO874" s="280"/>
      <c r="BP874" s="280"/>
      <c r="BQ874" s="280"/>
      <c r="BR874" s="280"/>
      <c r="BS874" s="280"/>
      <c r="BT874" s="280"/>
      <c r="BU874" s="281"/>
      <c r="BV874" s="281"/>
      <c r="BW874" s="281"/>
      <c r="BX874" s="281"/>
      <c r="BY874" s="281"/>
      <c r="BZ874" s="281"/>
      <c r="CA874" s="282"/>
      <c r="CB874" s="282"/>
      <c r="CC874" s="282"/>
      <c r="CD874" s="282"/>
      <c r="CE874" s="282"/>
      <c r="CF874" s="282"/>
      <c r="CG874" s="283"/>
      <c r="CH874" s="283"/>
      <c r="CI874" s="283"/>
      <c r="CJ874" s="283"/>
      <c r="CK874" s="283"/>
      <c r="CL874" s="283"/>
      <c r="CM874" s="284"/>
      <c r="CN874" s="284"/>
      <c r="CO874" s="284"/>
      <c r="CP874" s="284"/>
      <c r="CQ874" s="284"/>
      <c r="CR874" s="284"/>
      <c r="CS874" s="283"/>
      <c r="CT874" s="283"/>
      <c r="CU874" s="283"/>
      <c r="CV874" s="283"/>
      <c r="CW874" s="283"/>
      <c r="CX874" s="283"/>
      <c r="CY874" s="273"/>
      <c r="CZ874" s="285"/>
      <c r="DA874" s="286"/>
      <c r="DB874" s="287"/>
    </row>
    <row r="875" ht="15.75" customHeight="1">
      <c r="A875" s="304"/>
      <c r="B875" s="265"/>
      <c r="C875" s="266"/>
      <c r="D875" s="266"/>
      <c r="E875" s="266"/>
      <c r="F875" s="267"/>
      <c r="G875" s="267"/>
      <c r="H875" s="267"/>
      <c r="I875" s="267"/>
      <c r="J875" s="267"/>
      <c r="K875" s="267"/>
      <c r="L875" s="267"/>
      <c r="M875" s="269"/>
      <c r="N875" s="269"/>
      <c r="O875" s="269"/>
      <c r="P875" s="269"/>
      <c r="Q875" s="269"/>
      <c r="R875" s="269"/>
      <c r="S875" s="271"/>
      <c r="T875" s="271"/>
      <c r="U875" s="271"/>
      <c r="V875" s="271"/>
      <c r="W875" s="271"/>
      <c r="X875" s="271"/>
      <c r="Y875" s="273"/>
      <c r="Z875" s="273"/>
      <c r="AA875" s="273"/>
      <c r="AB875" s="273"/>
      <c r="AC875" s="273"/>
      <c r="AD875" s="273"/>
      <c r="AE875" s="274"/>
      <c r="AF875" s="274"/>
      <c r="AG875" s="274"/>
      <c r="AH875" s="274"/>
      <c r="AI875" s="274"/>
      <c r="AJ875" s="274"/>
      <c r="AK875" s="275"/>
      <c r="AL875" s="275"/>
      <c r="AM875" s="275"/>
      <c r="AN875" s="275"/>
      <c r="AO875" s="275"/>
      <c r="AP875" s="275"/>
      <c r="AQ875" s="276"/>
      <c r="AR875" s="276"/>
      <c r="AS875" s="276"/>
      <c r="AT875" s="276"/>
      <c r="AU875" s="276"/>
      <c r="AV875" s="276"/>
      <c r="AW875" s="277"/>
      <c r="AX875" s="277"/>
      <c r="AY875" s="277"/>
      <c r="AZ875" s="277"/>
      <c r="BA875" s="277"/>
      <c r="BB875" s="277"/>
      <c r="BC875" s="278"/>
      <c r="BD875" s="278"/>
      <c r="BE875" s="278"/>
      <c r="BF875" s="278"/>
      <c r="BG875" s="278"/>
      <c r="BH875" s="278"/>
      <c r="BI875" s="279"/>
      <c r="BJ875" s="279"/>
      <c r="BK875" s="279"/>
      <c r="BL875" s="279"/>
      <c r="BM875" s="279"/>
      <c r="BN875" s="279"/>
      <c r="BO875" s="280"/>
      <c r="BP875" s="280"/>
      <c r="BQ875" s="280"/>
      <c r="BR875" s="280"/>
      <c r="BS875" s="280"/>
      <c r="BT875" s="280"/>
      <c r="BU875" s="281"/>
      <c r="BV875" s="281"/>
      <c r="BW875" s="281"/>
      <c r="BX875" s="281"/>
      <c r="BY875" s="281"/>
      <c r="BZ875" s="281"/>
      <c r="CA875" s="282"/>
      <c r="CB875" s="282"/>
      <c r="CC875" s="282"/>
      <c r="CD875" s="282"/>
      <c r="CE875" s="282"/>
      <c r="CF875" s="282"/>
      <c r="CG875" s="283"/>
      <c r="CH875" s="283"/>
      <c r="CI875" s="283"/>
      <c r="CJ875" s="283"/>
      <c r="CK875" s="283"/>
      <c r="CL875" s="283"/>
      <c r="CM875" s="284"/>
      <c r="CN875" s="284"/>
      <c r="CO875" s="284"/>
      <c r="CP875" s="284"/>
      <c r="CQ875" s="284"/>
      <c r="CR875" s="284"/>
      <c r="CS875" s="283"/>
      <c r="CT875" s="283"/>
      <c r="CU875" s="283"/>
      <c r="CV875" s="283"/>
      <c r="CW875" s="283"/>
      <c r="CX875" s="283"/>
      <c r="CY875" s="273"/>
      <c r="CZ875" s="285"/>
      <c r="DA875" s="286"/>
      <c r="DB875" s="287"/>
    </row>
    <row r="876" ht="15.75" customHeight="1">
      <c r="A876" s="304"/>
      <c r="B876" s="265"/>
      <c r="C876" s="266"/>
      <c r="D876" s="266"/>
      <c r="E876" s="266"/>
      <c r="F876" s="267"/>
      <c r="G876" s="267"/>
      <c r="H876" s="267"/>
      <c r="I876" s="267"/>
      <c r="J876" s="267"/>
      <c r="K876" s="267"/>
      <c r="L876" s="267"/>
      <c r="M876" s="269"/>
      <c r="N876" s="269"/>
      <c r="O876" s="269"/>
      <c r="P876" s="269"/>
      <c r="Q876" s="269"/>
      <c r="R876" s="269"/>
      <c r="S876" s="271"/>
      <c r="T876" s="271"/>
      <c r="U876" s="271"/>
      <c r="V876" s="271"/>
      <c r="W876" s="271"/>
      <c r="X876" s="271"/>
      <c r="Y876" s="273"/>
      <c r="Z876" s="273"/>
      <c r="AA876" s="273"/>
      <c r="AB876" s="273"/>
      <c r="AC876" s="273"/>
      <c r="AD876" s="273"/>
      <c r="AE876" s="274"/>
      <c r="AF876" s="274"/>
      <c r="AG876" s="274"/>
      <c r="AH876" s="274"/>
      <c r="AI876" s="274"/>
      <c r="AJ876" s="274"/>
      <c r="AK876" s="275"/>
      <c r="AL876" s="275"/>
      <c r="AM876" s="275"/>
      <c r="AN876" s="275"/>
      <c r="AO876" s="275"/>
      <c r="AP876" s="275"/>
      <c r="AQ876" s="276"/>
      <c r="AR876" s="276"/>
      <c r="AS876" s="276"/>
      <c r="AT876" s="276"/>
      <c r="AU876" s="276"/>
      <c r="AV876" s="276"/>
      <c r="AW876" s="277"/>
      <c r="AX876" s="277"/>
      <c r="AY876" s="277"/>
      <c r="AZ876" s="277"/>
      <c r="BA876" s="277"/>
      <c r="BB876" s="277"/>
      <c r="BC876" s="278"/>
      <c r="BD876" s="278"/>
      <c r="BE876" s="278"/>
      <c r="BF876" s="278"/>
      <c r="BG876" s="278"/>
      <c r="BH876" s="278"/>
      <c r="BI876" s="279"/>
      <c r="BJ876" s="279"/>
      <c r="BK876" s="279"/>
      <c r="BL876" s="279"/>
      <c r="BM876" s="279"/>
      <c r="BN876" s="279"/>
      <c r="BO876" s="280"/>
      <c r="BP876" s="280"/>
      <c r="BQ876" s="280"/>
      <c r="BR876" s="280"/>
      <c r="BS876" s="280"/>
      <c r="BT876" s="280"/>
      <c r="BU876" s="281"/>
      <c r="BV876" s="281"/>
      <c r="BW876" s="281"/>
      <c r="BX876" s="281"/>
      <c r="BY876" s="281"/>
      <c r="BZ876" s="281"/>
      <c r="CA876" s="282"/>
      <c r="CB876" s="282"/>
      <c r="CC876" s="282"/>
      <c r="CD876" s="282"/>
      <c r="CE876" s="282"/>
      <c r="CF876" s="282"/>
      <c r="CG876" s="283"/>
      <c r="CH876" s="283"/>
      <c r="CI876" s="283"/>
      <c r="CJ876" s="283"/>
      <c r="CK876" s="283"/>
      <c r="CL876" s="283"/>
      <c r="CM876" s="284"/>
      <c r="CN876" s="284"/>
      <c r="CO876" s="284"/>
      <c r="CP876" s="284"/>
      <c r="CQ876" s="284"/>
      <c r="CR876" s="284"/>
      <c r="CS876" s="283"/>
      <c r="CT876" s="283"/>
      <c r="CU876" s="283"/>
      <c r="CV876" s="283"/>
      <c r="CW876" s="283"/>
      <c r="CX876" s="283"/>
      <c r="CY876" s="273"/>
      <c r="CZ876" s="285"/>
      <c r="DA876" s="286"/>
      <c r="DB876" s="287"/>
    </row>
    <row r="877" ht="15.75" customHeight="1">
      <c r="A877" s="304"/>
      <c r="B877" s="265"/>
      <c r="C877" s="266"/>
      <c r="D877" s="266"/>
      <c r="E877" s="266"/>
      <c r="F877" s="267"/>
      <c r="G877" s="267"/>
      <c r="H877" s="267"/>
      <c r="I877" s="267"/>
      <c r="J877" s="267"/>
      <c r="K877" s="267"/>
      <c r="L877" s="267"/>
      <c r="M877" s="269"/>
      <c r="N877" s="269"/>
      <c r="O877" s="269"/>
      <c r="P877" s="269"/>
      <c r="Q877" s="269"/>
      <c r="R877" s="269"/>
      <c r="S877" s="271"/>
      <c r="T877" s="271"/>
      <c r="U877" s="271"/>
      <c r="V877" s="271"/>
      <c r="W877" s="271"/>
      <c r="X877" s="271"/>
      <c r="Y877" s="273"/>
      <c r="Z877" s="273"/>
      <c r="AA877" s="273"/>
      <c r="AB877" s="273"/>
      <c r="AC877" s="273"/>
      <c r="AD877" s="273"/>
      <c r="AE877" s="274"/>
      <c r="AF877" s="274"/>
      <c r="AG877" s="274"/>
      <c r="AH877" s="274"/>
      <c r="AI877" s="274"/>
      <c r="AJ877" s="274"/>
      <c r="AK877" s="275"/>
      <c r="AL877" s="275"/>
      <c r="AM877" s="275"/>
      <c r="AN877" s="275"/>
      <c r="AO877" s="275"/>
      <c r="AP877" s="275"/>
      <c r="AQ877" s="276"/>
      <c r="AR877" s="276"/>
      <c r="AS877" s="276"/>
      <c r="AT877" s="276"/>
      <c r="AU877" s="276"/>
      <c r="AV877" s="276"/>
      <c r="AW877" s="277"/>
      <c r="AX877" s="277"/>
      <c r="AY877" s="277"/>
      <c r="AZ877" s="277"/>
      <c r="BA877" s="277"/>
      <c r="BB877" s="277"/>
      <c r="BC877" s="278"/>
      <c r="BD877" s="278"/>
      <c r="BE877" s="278"/>
      <c r="BF877" s="278"/>
      <c r="BG877" s="278"/>
      <c r="BH877" s="278"/>
      <c r="BI877" s="279"/>
      <c r="BJ877" s="279"/>
      <c r="BK877" s="279"/>
      <c r="BL877" s="279"/>
      <c r="BM877" s="279"/>
      <c r="BN877" s="279"/>
      <c r="BO877" s="280"/>
      <c r="BP877" s="280"/>
      <c r="BQ877" s="280"/>
      <c r="BR877" s="280"/>
      <c r="BS877" s="280"/>
      <c r="BT877" s="280"/>
      <c r="BU877" s="281"/>
      <c r="BV877" s="281"/>
      <c r="BW877" s="281"/>
      <c r="BX877" s="281"/>
      <c r="BY877" s="281"/>
      <c r="BZ877" s="281"/>
      <c r="CA877" s="282"/>
      <c r="CB877" s="282"/>
      <c r="CC877" s="282"/>
      <c r="CD877" s="282"/>
      <c r="CE877" s="282"/>
      <c r="CF877" s="282"/>
      <c r="CG877" s="283"/>
      <c r="CH877" s="283"/>
      <c r="CI877" s="283"/>
      <c r="CJ877" s="283"/>
      <c r="CK877" s="283"/>
      <c r="CL877" s="283"/>
      <c r="CM877" s="284"/>
      <c r="CN877" s="284"/>
      <c r="CO877" s="284"/>
      <c r="CP877" s="284"/>
      <c r="CQ877" s="284"/>
      <c r="CR877" s="284"/>
      <c r="CS877" s="283"/>
      <c r="CT877" s="283"/>
      <c r="CU877" s="283"/>
      <c r="CV877" s="283"/>
      <c r="CW877" s="283"/>
      <c r="CX877" s="283"/>
      <c r="CY877" s="273"/>
      <c r="CZ877" s="285"/>
      <c r="DA877" s="286"/>
      <c r="DB877" s="287"/>
    </row>
    <row r="878" ht="15.75" customHeight="1">
      <c r="A878" s="304"/>
      <c r="B878" s="265"/>
      <c r="C878" s="266"/>
      <c r="D878" s="266"/>
      <c r="E878" s="266"/>
      <c r="F878" s="267"/>
      <c r="G878" s="267"/>
      <c r="H878" s="267"/>
      <c r="I878" s="267"/>
      <c r="J878" s="267"/>
      <c r="K878" s="267"/>
      <c r="L878" s="267"/>
      <c r="M878" s="269"/>
      <c r="N878" s="269"/>
      <c r="O878" s="269"/>
      <c r="P878" s="269"/>
      <c r="Q878" s="269"/>
      <c r="R878" s="269"/>
      <c r="S878" s="271"/>
      <c r="T878" s="271"/>
      <c r="U878" s="271"/>
      <c r="V878" s="271"/>
      <c r="W878" s="271"/>
      <c r="X878" s="271"/>
      <c r="Y878" s="273"/>
      <c r="Z878" s="273"/>
      <c r="AA878" s="273"/>
      <c r="AB878" s="273"/>
      <c r="AC878" s="273"/>
      <c r="AD878" s="273"/>
      <c r="AE878" s="274"/>
      <c r="AF878" s="274"/>
      <c r="AG878" s="274"/>
      <c r="AH878" s="274"/>
      <c r="AI878" s="274"/>
      <c r="AJ878" s="274"/>
      <c r="AK878" s="275"/>
      <c r="AL878" s="275"/>
      <c r="AM878" s="275"/>
      <c r="AN878" s="275"/>
      <c r="AO878" s="275"/>
      <c r="AP878" s="275"/>
      <c r="AQ878" s="276"/>
      <c r="AR878" s="276"/>
      <c r="AS878" s="276"/>
      <c r="AT878" s="276"/>
      <c r="AU878" s="276"/>
      <c r="AV878" s="276"/>
      <c r="AW878" s="277"/>
      <c r="AX878" s="277"/>
      <c r="AY878" s="277"/>
      <c r="AZ878" s="277"/>
      <c r="BA878" s="277"/>
      <c r="BB878" s="277"/>
      <c r="BC878" s="278"/>
      <c r="BD878" s="278"/>
      <c r="BE878" s="278"/>
      <c r="BF878" s="278"/>
      <c r="BG878" s="278"/>
      <c r="BH878" s="278"/>
      <c r="BI878" s="279"/>
      <c r="BJ878" s="279"/>
      <c r="BK878" s="279"/>
      <c r="BL878" s="279"/>
      <c r="BM878" s="279"/>
      <c r="BN878" s="279"/>
      <c r="BO878" s="280"/>
      <c r="BP878" s="280"/>
      <c r="BQ878" s="280"/>
      <c r="BR878" s="280"/>
      <c r="BS878" s="280"/>
      <c r="BT878" s="280"/>
      <c r="BU878" s="281"/>
      <c r="BV878" s="281"/>
      <c r="BW878" s="281"/>
      <c r="BX878" s="281"/>
      <c r="BY878" s="281"/>
      <c r="BZ878" s="281"/>
      <c r="CA878" s="282"/>
      <c r="CB878" s="282"/>
      <c r="CC878" s="282"/>
      <c r="CD878" s="282"/>
      <c r="CE878" s="282"/>
      <c r="CF878" s="282"/>
      <c r="CG878" s="283"/>
      <c r="CH878" s="283"/>
      <c r="CI878" s="283"/>
      <c r="CJ878" s="283"/>
      <c r="CK878" s="283"/>
      <c r="CL878" s="283"/>
      <c r="CM878" s="284"/>
      <c r="CN878" s="284"/>
      <c r="CO878" s="284"/>
      <c r="CP878" s="284"/>
      <c r="CQ878" s="284"/>
      <c r="CR878" s="284"/>
      <c r="CS878" s="283"/>
      <c r="CT878" s="283"/>
      <c r="CU878" s="283"/>
      <c r="CV878" s="283"/>
      <c r="CW878" s="283"/>
      <c r="CX878" s="283"/>
      <c r="CY878" s="273"/>
      <c r="CZ878" s="285"/>
      <c r="DA878" s="286"/>
      <c r="DB878" s="287"/>
    </row>
    <row r="879" ht="15.75" customHeight="1">
      <c r="A879" s="304"/>
      <c r="B879" s="265"/>
      <c r="C879" s="266"/>
      <c r="D879" s="266"/>
      <c r="E879" s="266"/>
      <c r="F879" s="267"/>
      <c r="G879" s="267"/>
      <c r="H879" s="267"/>
      <c r="I879" s="267"/>
      <c r="J879" s="267"/>
      <c r="K879" s="267"/>
      <c r="L879" s="267"/>
      <c r="M879" s="269"/>
      <c r="N879" s="269"/>
      <c r="O879" s="269"/>
      <c r="P879" s="269"/>
      <c r="Q879" s="269"/>
      <c r="R879" s="269"/>
      <c r="S879" s="271"/>
      <c r="T879" s="271"/>
      <c r="U879" s="271"/>
      <c r="V879" s="271"/>
      <c r="W879" s="271"/>
      <c r="X879" s="271"/>
      <c r="Y879" s="273"/>
      <c r="Z879" s="273"/>
      <c r="AA879" s="273"/>
      <c r="AB879" s="273"/>
      <c r="AC879" s="273"/>
      <c r="AD879" s="273"/>
      <c r="AE879" s="274"/>
      <c r="AF879" s="274"/>
      <c r="AG879" s="274"/>
      <c r="AH879" s="274"/>
      <c r="AI879" s="274"/>
      <c r="AJ879" s="274"/>
      <c r="AK879" s="275"/>
      <c r="AL879" s="275"/>
      <c r="AM879" s="275"/>
      <c r="AN879" s="275"/>
      <c r="AO879" s="275"/>
      <c r="AP879" s="275"/>
      <c r="AQ879" s="276"/>
      <c r="AR879" s="276"/>
      <c r="AS879" s="276"/>
      <c r="AT879" s="276"/>
      <c r="AU879" s="276"/>
      <c r="AV879" s="276"/>
      <c r="AW879" s="277"/>
      <c r="AX879" s="277"/>
      <c r="AY879" s="277"/>
      <c r="AZ879" s="277"/>
      <c r="BA879" s="277"/>
      <c r="BB879" s="277"/>
      <c r="BC879" s="278"/>
      <c r="BD879" s="278"/>
      <c r="BE879" s="278"/>
      <c r="BF879" s="278"/>
      <c r="BG879" s="278"/>
      <c r="BH879" s="278"/>
      <c r="BI879" s="279"/>
      <c r="BJ879" s="279"/>
      <c r="BK879" s="279"/>
      <c r="BL879" s="279"/>
      <c r="BM879" s="279"/>
      <c r="BN879" s="279"/>
      <c r="BO879" s="280"/>
      <c r="BP879" s="280"/>
      <c r="BQ879" s="280"/>
      <c r="BR879" s="280"/>
      <c r="BS879" s="280"/>
      <c r="BT879" s="280"/>
      <c r="BU879" s="281"/>
      <c r="BV879" s="281"/>
      <c r="BW879" s="281"/>
      <c r="BX879" s="281"/>
      <c r="BY879" s="281"/>
      <c r="BZ879" s="281"/>
      <c r="CA879" s="282"/>
      <c r="CB879" s="282"/>
      <c r="CC879" s="282"/>
      <c r="CD879" s="282"/>
      <c r="CE879" s="282"/>
      <c r="CF879" s="282"/>
      <c r="CG879" s="283"/>
      <c r="CH879" s="283"/>
      <c r="CI879" s="283"/>
      <c r="CJ879" s="283"/>
      <c r="CK879" s="283"/>
      <c r="CL879" s="283"/>
      <c r="CM879" s="284"/>
      <c r="CN879" s="284"/>
      <c r="CO879" s="284"/>
      <c r="CP879" s="284"/>
      <c r="CQ879" s="284"/>
      <c r="CR879" s="284"/>
      <c r="CS879" s="283"/>
      <c r="CT879" s="283"/>
      <c r="CU879" s="283"/>
      <c r="CV879" s="283"/>
      <c r="CW879" s="283"/>
      <c r="CX879" s="283"/>
      <c r="CY879" s="273"/>
      <c r="CZ879" s="285"/>
      <c r="DA879" s="286"/>
      <c r="DB879" s="287"/>
    </row>
    <row r="880" ht="15.75" customHeight="1">
      <c r="A880" s="304"/>
      <c r="B880" s="265"/>
      <c r="C880" s="266"/>
      <c r="D880" s="266"/>
      <c r="E880" s="266"/>
      <c r="F880" s="267"/>
      <c r="G880" s="267"/>
      <c r="H880" s="267"/>
      <c r="I880" s="267"/>
      <c r="J880" s="267"/>
      <c r="K880" s="267"/>
      <c r="L880" s="267"/>
      <c r="M880" s="269"/>
      <c r="N880" s="269"/>
      <c r="O880" s="269"/>
      <c r="P880" s="269"/>
      <c r="Q880" s="269"/>
      <c r="R880" s="269"/>
      <c r="S880" s="271"/>
      <c r="T880" s="271"/>
      <c r="U880" s="271"/>
      <c r="V880" s="271"/>
      <c r="W880" s="271"/>
      <c r="X880" s="271"/>
      <c r="Y880" s="273"/>
      <c r="Z880" s="273"/>
      <c r="AA880" s="273"/>
      <c r="AB880" s="273"/>
      <c r="AC880" s="273"/>
      <c r="AD880" s="273"/>
      <c r="AE880" s="274"/>
      <c r="AF880" s="274"/>
      <c r="AG880" s="274"/>
      <c r="AH880" s="274"/>
      <c r="AI880" s="274"/>
      <c r="AJ880" s="274"/>
      <c r="AK880" s="275"/>
      <c r="AL880" s="275"/>
      <c r="AM880" s="275"/>
      <c r="AN880" s="275"/>
      <c r="AO880" s="275"/>
      <c r="AP880" s="275"/>
      <c r="AQ880" s="276"/>
      <c r="AR880" s="276"/>
      <c r="AS880" s="276"/>
      <c r="AT880" s="276"/>
      <c r="AU880" s="276"/>
      <c r="AV880" s="276"/>
      <c r="AW880" s="277"/>
      <c r="AX880" s="277"/>
      <c r="AY880" s="277"/>
      <c r="AZ880" s="277"/>
      <c r="BA880" s="277"/>
      <c r="BB880" s="277"/>
      <c r="BC880" s="278"/>
      <c r="BD880" s="278"/>
      <c r="BE880" s="278"/>
      <c r="BF880" s="278"/>
      <c r="BG880" s="278"/>
      <c r="BH880" s="278"/>
      <c r="BI880" s="279"/>
      <c r="BJ880" s="279"/>
      <c r="BK880" s="279"/>
      <c r="BL880" s="279"/>
      <c r="BM880" s="279"/>
      <c r="BN880" s="279"/>
      <c r="BO880" s="280"/>
      <c r="BP880" s="280"/>
      <c r="BQ880" s="280"/>
      <c r="BR880" s="280"/>
      <c r="BS880" s="280"/>
      <c r="BT880" s="280"/>
      <c r="BU880" s="281"/>
      <c r="BV880" s="281"/>
      <c r="BW880" s="281"/>
      <c r="BX880" s="281"/>
      <c r="BY880" s="281"/>
      <c r="BZ880" s="281"/>
      <c r="CA880" s="282"/>
      <c r="CB880" s="282"/>
      <c r="CC880" s="282"/>
      <c r="CD880" s="282"/>
      <c r="CE880" s="282"/>
      <c r="CF880" s="282"/>
      <c r="CG880" s="283"/>
      <c r="CH880" s="283"/>
      <c r="CI880" s="283"/>
      <c r="CJ880" s="283"/>
      <c r="CK880" s="283"/>
      <c r="CL880" s="283"/>
      <c r="CM880" s="284"/>
      <c r="CN880" s="284"/>
      <c r="CO880" s="284"/>
      <c r="CP880" s="284"/>
      <c r="CQ880" s="284"/>
      <c r="CR880" s="284"/>
      <c r="CS880" s="283"/>
      <c r="CT880" s="283"/>
      <c r="CU880" s="283"/>
      <c r="CV880" s="283"/>
      <c r="CW880" s="283"/>
      <c r="CX880" s="283"/>
      <c r="CY880" s="273"/>
      <c r="CZ880" s="285"/>
      <c r="DA880" s="286"/>
      <c r="DB880" s="287"/>
    </row>
    <row r="881" ht="15.75" customHeight="1">
      <c r="A881" s="304"/>
      <c r="B881" s="265"/>
      <c r="C881" s="266"/>
      <c r="D881" s="266"/>
      <c r="E881" s="266"/>
      <c r="F881" s="267"/>
      <c r="G881" s="267"/>
      <c r="H881" s="267"/>
      <c r="I881" s="267"/>
      <c r="J881" s="267"/>
      <c r="K881" s="267"/>
      <c r="L881" s="267"/>
      <c r="M881" s="269"/>
      <c r="N881" s="269"/>
      <c r="O881" s="269"/>
      <c r="P881" s="269"/>
      <c r="Q881" s="269"/>
      <c r="R881" s="269"/>
      <c r="S881" s="271"/>
      <c r="T881" s="271"/>
      <c r="U881" s="271"/>
      <c r="V881" s="271"/>
      <c r="W881" s="271"/>
      <c r="X881" s="271"/>
      <c r="Y881" s="273"/>
      <c r="Z881" s="273"/>
      <c r="AA881" s="273"/>
      <c r="AB881" s="273"/>
      <c r="AC881" s="273"/>
      <c r="AD881" s="273"/>
      <c r="AE881" s="274"/>
      <c r="AF881" s="274"/>
      <c r="AG881" s="274"/>
      <c r="AH881" s="274"/>
      <c r="AI881" s="274"/>
      <c r="AJ881" s="274"/>
      <c r="AK881" s="275"/>
      <c r="AL881" s="275"/>
      <c r="AM881" s="275"/>
      <c r="AN881" s="275"/>
      <c r="AO881" s="275"/>
      <c r="AP881" s="275"/>
      <c r="AQ881" s="276"/>
      <c r="AR881" s="276"/>
      <c r="AS881" s="276"/>
      <c r="AT881" s="276"/>
      <c r="AU881" s="276"/>
      <c r="AV881" s="276"/>
      <c r="AW881" s="277"/>
      <c r="AX881" s="277"/>
      <c r="AY881" s="277"/>
      <c r="AZ881" s="277"/>
      <c r="BA881" s="277"/>
      <c r="BB881" s="277"/>
      <c r="BC881" s="278"/>
      <c r="BD881" s="278"/>
      <c r="BE881" s="278"/>
      <c r="BF881" s="278"/>
      <c r="BG881" s="278"/>
      <c r="BH881" s="278"/>
      <c r="BI881" s="279"/>
      <c r="BJ881" s="279"/>
      <c r="BK881" s="279"/>
      <c r="BL881" s="279"/>
      <c r="BM881" s="279"/>
      <c r="BN881" s="279"/>
      <c r="BO881" s="280"/>
      <c r="BP881" s="280"/>
      <c r="BQ881" s="280"/>
      <c r="BR881" s="280"/>
      <c r="BS881" s="280"/>
      <c r="BT881" s="280"/>
      <c r="BU881" s="281"/>
      <c r="BV881" s="281"/>
      <c r="BW881" s="281"/>
      <c r="BX881" s="281"/>
      <c r="BY881" s="281"/>
      <c r="BZ881" s="281"/>
      <c r="CA881" s="282"/>
      <c r="CB881" s="282"/>
      <c r="CC881" s="282"/>
      <c r="CD881" s="282"/>
      <c r="CE881" s="282"/>
      <c r="CF881" s="282"/>
      <c r="CG881" s="283"/>
      <c r="CH881" s="283"/>
      <c r="CI881" s="283"/>
      <c r="CJ881" s="283"/>
      <c r="CK881" s="283"/>
      <c r="CL881" s="283"/>
      <c r="CM881" s="284"/>
      <c r="CN881" s="284"/>
      <c r="CO881" s="284"/>
      <c r="CP881" s="284"/>
      <c r="CQ881" s="284"/>
      <c r="CR881" s="284"/>
      <c r="CS881" s="283"/>
      <c r="CT881" s="283"/>
      <c r="CU881" s="283"/>
      <c r="CV881" s="283"/>
      <c r="CW881" s="283"/>
      <c r="CX881" s="283"/>
      <c r="CY881" s="273"/>
      <c r="CZ881" s="285"/>
      <c r="DA881" s="286"/>
      <c r="DB881" s="287"/>
    </row>
    <row r="882" ht="15.75" customHeight="1">
      <c r="A882" s="304"/>
      <c r="B882" s="265"/>
      <c r="C882" s="266"/>
      <c r="D882" s="266"/>
      <c r="E882" s="266"/>
      <c r="F882" s="267"/>
      <c r="G882" s="267"/>
      <c r="H882" s="267"/>
      <c r="I882" s="267"/>
      <c r="J882" s="267"/>
      <c r="K882" s="267"/>
      <c r="L882" s="267"/>
      <c r="M882" s="269"/>
      <c r="N882" s="269"/>
      <c r="O882" s="269"/>
      <c r="P882" s="269"/>
      <c r="Q882" s="269"/>
      <c r="R882" s="269"/>
      <c r="S882" s="271"/>
      <c r="T882" s="271"/>
      <c r="U882" s="271"/>
      <c r="V882" s="271"/>
      <c r="W882" s="271"/>
      <c r="X882" s="271"/>
      <c r="Y882" s="273"/>
      <c r="Z882" s="273"/>
      <c r="AA882" s="273"/>
      <c r="AB882" s="273"/>
      <c r="AC882" s="273"/>
      <c r="AD882" s="273"/>
      <c r="AE882" s="274"/>
      <c r="AF882" s="274"/>
      <c r="AG882" s="274"/>
      <c r="AH882" s="274"/>
      <c r="AI882" s="274"/>
      <c r="AJ882" s="274"/>
      <c r="AK882" s="275"/>
      <c r="AL882" s="275"/>
      <c r="AM882" s="275"/>
      <c r="AN882" s="275"/>
      <c r="AO882" s="275"/>
      <c r="AP882" s="275"/>
      <c r="AQ882" s="276"/>
      <c r="AR882" s="276"/>
      <c r="AS882" s="276"/>
      <c r="AT882" s="276"/>
      <c r="AU882" s="276"/>
      <c r="AV882" s="276"/>
      <c r="AW882" s="277"/>
      <c r="AX882" s="277"/>
      <c r="AY882" s="277"/>
      <c r="AZ882" s="277"/>
      <c r="BA882" s="277"/>
      <c r="BB882" s="277"/>
      <c r="BC882" s="278"/>
      <c r="BD882" s="278"/>
      <c r="BE882" s="278"/>
      <c r="BF882" s="278"/>
      <c r="BG882" s="278"/>
      <c r="BH882" s="278"/>
      <c r="BI882" s="279"/>
      <c r="BJ882" s="279"/>
      <c r="BK882" s="279"/>
      <c r="BL882" s="279"/>
      <c r="BM882" s="279"/>
      <c r="BN882" s="279"/>
      <c r="BO882" s="280"/>
      <c r="BP882" s="280"/>
      <c r="BQ882" s="280"/>
      <c r="BR882" s="280"/>
      <c r="BS882" s="280"/>
      <c r="BT882" s="280"/>
      <c r="BU882" s="281"/>
      <c r="BV882" s="281"/>
      <c r="BW882" s="281"/>
      <c r="BX882" s="281"/>
      <c r="BY882" s="281"/>
      <c r="BZ882" s="281"/>
      <c r="CA882" s="282"/>
      <c r="CB882" s="282"/>
      <c r="CC882" s="282"/>
      <c r="CD882" s="282"/>
      <c r="CE882" s="282"/>
      <c r="CF882" s="282"/>
      <c r="CG882" s="283"/>
      <c r="CH882" s="283"/>
      <c r="CI882" s="283"/>
      <c r="CJ882" s="283"/>
      <c r="CK882" s="283"/>
      <c r="CL882" s="283"/>
      <c r="CM882" s="284"/>
      <c r="CN882" s="284"/>
      <c r="CO882" s="284"/>
      <c r="CP882" s="284"/>
      <c r="CQ882" s="284"/>
      <c r="CR882" s="284"/>
      <c r="CS882" s="283"/>
      <c r="CT882" s="283"/>
      <c r="CU882" s="283"/>
      <c r="CV882" s="283"/>
      <c r="CW882" s="283"/>
      <c r="CX882" s="283"/>
      <c r="CY882" s="273"/>
      <c r="CZ882" s="285"/>
      <c r="DA882" s="286"/>
      <c r="DB882" s="287"/>
    </row>
    <row r="883" ht="15.75" customHeight="1">
      <c r="A883" s="304"/>
      <c r="B883" s="265"/>
      <c r="C883" s="266"/>
      <c r="D883" s="266"/>
      <c r="E883" s="266"/>
      <c r="F883" s="267"/>
      <c r="G883" s="267"/>
      <c r="H883" s="267"/>
      <c r="I883" s="267"/>
      <c r="J883" s="267"/>
      <c r="K883" s="267"/>
      <c r="L883" s="267"/>
      <c r="M883" s="269"/>
      <c r="N883" s="269"/>
      <c r="O883" s="269"/>
      <c r="P883" s="269"/>
      <c r="Q883" s="269"/>
      <c r="R883" s="269"/>
      <c r="S883" s="271"/>
      <c r="T883" s="271"/>
      <c r="U883" s="271"/>
      <c r="V883" s="271"/>
      <c r="W883" s="271"/>
      <c r="X883" s="271"/>
      <c r="Y883" s="273"/>
      <c r="Z883" s="273"/>
      <c r="AA883" s="273"/>
      <c r="AB883" s="273"/>
      <c r="AC883" s="273"/>
      <c r="AD883" s="273"/>
      <c r="AE883" s="274"/>
      <c r="AF883" s="274"/>
      <c r="AG883" s="274"/>
      <c r="AH883" s="274"/>
      <c r="AI883" s="274"/>
      <c r="AJ883" s="274"/>
      <c r="AK883" s="275"/>
      <c r="AL883" s="275"/>
      <c r="AM883" s="275"/>
      <c r="AN883" s="275"/>
      <c r="AO883" s="275"/>
      <c r="AP883" s="275"/>
      <c r="AQ883" s="276"/>
      <c r="AR883" s="276"/>
      <c r="AS883" s="276"/>
      <c r="AT883" s="276"/>
      <c r="AU883" s="276"/>
      <c r="AV883" s="276"/>
      <c r="AW883" s="277"/>
      <c r="AX883" s="277"/>
      <c r="AY883" s="277"/>
      <c r="AZ883" s="277"/>
      <c r="BA883" s="277"/>
      <c r="BB883" s="277"/>
      <c r="BC883" s="278"/>
      <c r="BD883" s="278"/>
      <c r="BE883" s="278"/>
      <c r="BF883" s="278"/>
      <c r="BG883" s="278"/>
      <c r="BH883" s="278"/>
      <c r="BI883" s="279"/>
      <c r="BJ883" s="279"/>
      <c r="BK883" s="279"/>
      <c r="BL883" s="279"/>
      <c r="BM883" s="279"/>
      <c r="BN883" s="279"/>
      <c r="BO883" s="280"/>
      <c r="BP883" s="280"/>
      <c r="BQ883" s="280"/>
      <c r="BR883" s="280"/>
      <c r="BS883" s="280"/>
      <c r="BT883" s="280"/>
      <c r="BU883" s="281"/>
      <c r="BV883" s="281"/>
      <c r="BW883" s="281"/>
      <c r="BX883" s="281"/>
      <c r="BY883" s="281"/>
      <c r="BZ883" s="281"/>
      <c r="CA883" s="282"/>
      <c r="CB883" s="282"/>
      <c r="CC883" s="282"/>
      <c r="CD883" s="282"/>
      <c r="CE883" s="282"/>
      <c r="CF883" s="282"/>
      <c r="CG883" s="283"/>
      <c r="CH883" s="283"/>
      <c r="CI883" s="283"/>
      <c r="CJ883" s="283"/>
      <c r="CK883" s="283"/>
      <c r="CL883" s="283"/>
      <c r="CM883" s="284"/>
      <c r="CN883" s="284"/>
      <c r="CO883" s="284"/>
      <c r="CP883" s="284"/>
      <c r="CQ883" s="284"/>
      <c r="CR883" s="284"/>
      <c r="CS883" s="283"/>
      <c r="CT883" s="283"/>
      <c r="CU883" s="283"/>
      <c r="CV883" s="283"/>
      <c r="CW883" s="283"/>
      <c r="CX883" s="283"/>
      <c r="CY883" s="273"/>
      <c r="CZ883" s="285"/>
      <c r="DA883" s="286"/>
      <c r="DB883" s="287"/>
    </row>
    <row r="884" ht="15.75" customHeight="1">
      <c r="A884" s="304"/>
      <c r="B884" s="265"/>
      <c r="C884" s="266"/>
      <c r="D884" s="266"/>
      <c r="E884" s="266"/>
      <c r="F884" s="267"/>
      <c r="G884" s="267"/>
      <c r="H884" s="267"/>
      <c r="I884" s="267"/>
      <c r="J884" s="267"/>
      <c r="K884" s="267"/>
      <c r="L884" s="267"/>
      <c r="M884" s="269"/>
      <c r="N884" s="269"/>
      <c r="O884" s="269"/>
      <c r="P884" s="269"/>
      <c r="Q884" s="269"/>
      <c r="R884" s="269"/>
      <c r="S884" s="271"/>
      <c r="T884" s="271"/>
      <c r="U884" s="271"/>
      <c r="V884" s="271"/>
      <c r="W884" s="271"/>
      <c r="X884" s="271"/>
      <c r="Y884" s="273"/>
      <c r="Z884" s="273"/>
      <c r="AA884" s="273"/>
      <c r="AB884" s="273"/>
      <c r="AC884" s="273"/>
      <c r="AD884" s="273"/>
      <c r="AE884" s="274"/>
      <c r="AF884" s="274"/>
      <c r="AG884" s="274"/>
      <c r="AH884" s="274"/>
      <c r="AI884" s="274"/>
      <c r="AJ884" s="274"/>
      <c r="AK884" s="275"/>
      <c r="AL884" s="275"/>
      <c r="AM884" s="275"/>
      <c r="AN884" s="275"/>
      <c r="AO884" s="275"/>
      <c r="AP884" s="275"/>
      <c r="AQ884" s="276"/>
      <c r="AR884" s="276"/>
      <c r="AS884" s="276"/>
      <c r="AT884" s="276"/>
      <c r="AU884" s="276"/>
      <c r="AV884" s="276"/>
      <c r="AW884" s="277"/>
      <c r="AX884" s="277"/>
      <c r="AY884" s="277"/>
      <c r="AZ884" s="277"/>
      <c r="BA884" s="277"/>
      <c r="BB884" s="277"/>
      <c r="BC884" s="278"/>
      <c r="BD884" s="278"/>
      <c r="BE884" s="278"/>
      <c r="BF884" s="278"/>
      <c r="BG884" s="278"/>
      <c r="BH884" s="278"/>
      <c r="BI884" s="279"/>
      <c r="BJ884" s="279"/>
      <c r="BK884" s="279"/>
      <c r="BL884" s="279"/>
      <c r="BM884" s="279"/>
      <c r="BN884" s="279"/>
      <c r="BO884" s="280"/>
      <c r="BP884" s="280"/>
      <c r="BQ884" s="280"/>
      <c r="BR884" s="280"/>
      <c r="BS884" s="280"/>
      <c r="BT884" s="280"/>
      <c r="BU884" s="281"/>
      <c r="BV884" s="281"/>
      <c r="BW884" s="281"/>
      <c r="BX884" s="281"/>
      <c r="BY884" s="281"/>
      <c r="BZ884" s="281"/>
      <c r="CA884" s="282"/>
      <c r="CB884" s="282"/>
      <c r="CC884" s="282"/>
      <c r="CD884" s="282"/>
      <c r="CE884" s="282"/>
      <c r="CF884" s="282"/>
      <c r="CG884" s="283"/>
      <c r="CH884" s="283"/>
      <c r="CI884" s="283"/>
      <c r="CJ884" s="283"/>
      <c r="CK884" s="283"/>
      <c r="CL884" s="283"/>
      <c r="CM884" s="284"/>
      <c r="CN884" s="284"/>
      <c r="CO884" s="284"/>
      <c r="CP884" s="284"/>
      <c r="CQ884" s="284"/>
      <c r="CR884" s="284"/>
      <c r="CS884" s="283"/>
      <c r="CT884" s="283"/>
      <c r="CU884" s="283"/>
      <c r="CV884" s="283"/>
      <c r="CW884" s="283"/>
      <c r="CX884" s="283"/>
      <c r="CY884" s="273"/>
      <c r="CZ884" s="285"/>
      <c r="DA884" s="286"/>
      <c r="DB884" s="287"/>
    </row>
    <row r="885" ht="15.75" customHeight="1">
      <c r="A885" s="304"/>
      <c r="B885" s="265"/>
      <c r="C885" s="266"/>
      <c r="D885" s="266"/>
      <c r="E885" s="266"/>
      <c r="F885" s="267"/>
      <c r="G885" s="267"/>
      <c r="H885" s="267"/>
      <c r="I885" s="267"/>
      <c r="J885" s="267"/>
      <c r="K885" s="267"/>
      <c r="L885" s="267"/>
      <c r="M885" s="269"/>
      <c r="N885" s="269"/>
      <c r="O885" s="269"/>
      <c r="P885" s="269"/>
      <c r="Q885" s="269"/>
      <c r="R885" s="269"/>
      <c r="S885" s="271"/>
      <c r="T885" s="271"/>
      <c r="U885" s="271"/>
      <c r="V885" s="271"/>
      <c r="W885" s="271"/>
      <c r="X885" s="271"/>
      <c r="Y885" s="273"/>
      <c r="Z885" s="273"/>
      <c r="AA885" s="273"/>
      <c r="AB885" s="273"/>
      <c r="AC885" s="273"/>
      <c r="AD885" s="273"/>
      <c r="AE885" s="274"/>
      <c r="AF885" s="274"/>
      <c r="AG885" s="274"/>
      <c r="AH885" s="274"/>
      <c r="AI885" s="274"/>
      <c r="AJ885" s="274"/>
      <c r="AK885" s="275"/>
      <c r="AL885" s="275"/>
      <c r="AM885" s="275"/>
      <c r="AN885" s="275"/>
      <c r="AO885" s="275"/>
      <c r="AP885" s="275"/>
      <c r="AQ885" s="276"/>
      <c r="AR885" s="276"/>
      <c r="AS885" s="276"/>
      <c r="AT885" s="276"/>
      <c r="AU885" s="276"/>
      <c r="AV885" s="276"/>
      <c r="AW885" s="277"/>
      <c r="AX885" s="277"/>
      <c r="AY885" s="277"/>
      <c r="AZ885" s="277"/>
      <c r="BA885" s="277"/>
      <c r="BB885" s="277"/>
      <c r="BC885" s="278"/>
      <c r="BD885" s="278"/>
      <c r="BE885" s="278"/>
      <c r="BF885" s="278"/>
      <c r="BG885" s="278"/>
      <c r="BH885" s="278"/>
      <c r="BI885" s="279"/>
      <c r="BJ885" s="279"/>
      <c r="BK885" s="279"/>
      <c r="BL885" s="279"/>
      <c r="BM885" s="279"/>
      <c r="BN885" s="279"/>
      <c r="BO885" s="280"/>
      <c r="BP885" s="280"/>
      <c r="BQ885" s="280"/>
      <c r="BR885" s="280"/>
      <c r="BS885" s="280"/>
      <c r="BT885" s="280"/>
      <c r="BU885" s="281"/>
      <c r="BV885" s="281"/>
      <c r="BW885" s="281"/>
      <c r="BX885" s="281"/>
      <c r="BY885" s="281"/>
      <c r="BZ885" s="281"/>
      <c r="CA885" s="282"/>
      <c r="CB885" s="282"/>
      <c r="CC885" s="282"/>
      <c r="CD885" s="282"/>
      <c r="CE885" s="282"/>
      <c r="CF885" s="282"/>
      <c r="CG885" s="283"/>
      <c r="CH885" s="283"/>
      <c r="CI885" s="283"/>
      <c r="CJ885" s="283"/>
      <c r="CK885" s="283"/>
      <c r="CL885" s="283"/>
      <c r="CM885" s="284"/>
      <c r="CN885" s="284"/>
      <c r="CO885" s="284"/>
      <c r="CP885" s="284"/>
      <c r="CQ885" s="284"/>
      <c r="CR885" s="284"/>
      <c r="CS885" s="283"/>
      <c r="CT885" s="283"/>
      <c r="CU885" s="283"/>
      <c r="CV885" s="283"/>
      <c r="CW885" s="283"/>
      <c r="CX885" s="283"/>
      <c r="CY885" s="273"/>
      <c r="CZ885" s="285"/>
      <c r="DA885" s="286"/>
      <c r="DB885" s="287"/>
    </row>
    <row r="886" ht="15.75" customHeight="1">
      <c r="A886" s="304"/>
      <c r="B886" s="265"/>
      <c r="C886" s="266"/>
      <c r="D886" s="266"/>
      <c r="E886" s="266"/>
      <c r="F886" s="267"/>
      <c r="G886" s="267"/>
      <c r="H886" s="267"/>
      <c r="I886" s="267"/>
      <c r="J886" s="267"/>
      <c r="K886" s="267"/>
      <c r="L886" s="267"/>
      <c r="M886" s="269"/>
      <c r="N886" s="269"/>
      <c r="O886" s="269"/>
      <c r="P886" s="269"/>
      <c r="Q886" s="269"/>
      <c r="R886" s="269"/>
      <c r="S886" s="271"/>
      <c r="T886" s="271"/>
      <c r="U886" s="271"/>
      <c r="V886" s="271"/>
      <c r="W886" s="271"/>
      <c r="X886" s="271"/>
      <c r="Y886" s="273"/>
      <c r="Z886" s="273"/>
      <c r="AA886" s="273"/>
      <c r="AB886" s="273"/>
      <c r="AC886" s="273"/>
      <c r="AD886" s="273"/>
      <c r="AE886" s="274"/>
      <c r="AF886" s="274"/>
      <c r="AG886" s="274"/>
      <c r="AH886" s="274"/>
      <c r="AI886" s="274"/>
      <c r="AJ886" s="274"/>
      <c r="AK886" s="275"/>
      <c r="AL886" s="275"/>
      <c r="AM886" s="275"/>
      <c r="AN886" s="275"/>
      <c r="AO886" s="275"/>
      <c r="AP886" s="275"/>
      <c r="AQ886" s="276"/>
      <c r="AR886" s="276"/>
      <c r="AS886" s="276"/>
      <c r="AT886" s="276"/>
      <c r="AU886" s="276"/>
      <c r="AV886" s="276"/>
      <c r="AW886" s="277"/>
      <c r="AX886" s="277"/>
      <c r="AY886" s="277"/>
      <c r="AZ886" s="277"/>
      <c r="BA886" s="277"/>
      <c r="BB886" s="277"/>
      <c r="BC886" s="278"/>
      <c r="BD886" s="278"/>
      <c r="BE886" s="278"/>
      <c r="BF886" s="278"/>
      <c r="BG886" s="278"/>
      <c r="BH886" s="278"/>
      <c r="BI886" s="279"/>
      <c r="BJ886" s="279"/>
      <c r="BK886" s="279"/>
      <c r="BL886" s="279"/>
      <c r="BM886" s="279"/>
      <c r="BN886" s="279"/>
      <c r="BO886" s="280"/>
      <c r="BP886" s="280"/>
      <c r="BQ886" s="280"/>
      <c r="BR886" s="280"/>
      <c r="BS886" s="280"/>
      <c r="BT886" s="280"/>
      <c r="BU886" s="281"/>
      <c r="BV886" s="281"/>
      <c r="BW886" s="281"/>
      <c r="BX886" s="281"/>
      <c r="BY886" s="281"/>
      <c r="BZ886" s="281"/>
      <c r="CA886" s="282"/>
      <c r="CB886" s="282"/>
      <c r="CC886" s="282"/>
      <c r="CD886" s="282"/>
      <c r="CE886" s="282"/>
      <c r="CF886" s="282"/>
      <c r="CG886" s="283"/>
      <c r="CH886" s="283"/>
      <c r="CI886" s="283"/>
      <c r="CJ886" s="283"/>
      <c r="CK886" s="283"/>
      <c r="CL886" s="283"/>
      <c r="CM886" s="284"/>
      <c r="CN886" s="284"/>
      <c r="CO886" s="284"/>
      <c r="CP886" s="284"/>
      <c r="CQ886" s="284"/>
      <c r="CR886" s="284"/>
      <c r="CS886" s="283"/>
      <c r="CT886" s="283"/>
      <c r="CU886" s="283"/>
      <c r="CV886" s="283"/>
      <c r="CW886" s="283"/>
      <c r="CX886" s="283"/>
      <c r="CY886" s="273"/>
      <c r="CZ886" s="285"/>
      <c r="DA886" s="286"/>
      <c r="DB886" s="287"/>
    </row>
    <row r="887" ht="15.75" customHeight="1">
      <c r="A887" s="304"/>
      <c r="B887" s="265"/>
      <c r="C887" s="266"/>
      <c r="D887" s="266"/>
      <c r="E887" s="266"/>
      <c r="F887" s="267"/>
      <c r="G887" s="267"/>
      <c r="H887" s="267"/>
      <c r="I887" s="267"/>
      <c r="J887" s="267"/>
      <c r="K887" s="267"/>
      <c r="L887" s="267"/>
      <c r="M887" s="269"/>
      <c r="N887" s="269"/>
      <c r="O887" s="269"/>
      <c r="P887" s="269"/>
      <c r="Q887" s="269"/>
      <c r="R887" s="269"/>
      <c r="S887" s="271"/>
      <c r="T887" s="271"/>
      <c r="U887" s="271"/>
      <c r="V887" s="271"/>
      <c r="W887" s="271"/>
      <c r="X887" s="271"/>
      <c r="Y887" s="273"/>
      <c r="Z887" s="273"/>
      <c r="AA887" s="273"/>
      <c r="AB887" s="273"/>
      <c r="AC887" s="273"/>
      <c r="AD887" s="273"/>
      <c r="AE887" s="274"/>
      <c r="AF887" s="274"/>
      <c r="AG887" s="274"/>
      <c r="AH887" s="274"/>
      <c r="AI887" s="274"/>
      <c r="AJ887" s="274"/>
      <c r="AK887" s="275"/>
      <c r="AL887" s="275"/>
      <c r="AM887" s="275"/>
      <c r="AN887" s="275"/>
      <c r="AO887" s="275"/>
      <c r="AP887" s="275"/>
      <c r="AQ887" s="276"/>
      <c r="AR887" s="276"/>
      <c r="AS887" s="276"/>
      <c r="AT887" s="276"/>
      <c r="AU887" s="276"/>
      <c r="AV887" s="276"/>
      <c r="AW887" s="277"/>
      <c r="AX887" s="277"/>
      <c r="AY887" s="277"/>
      <c r="AZ887" s="277"/>
      <c r="BA887" s="277"/>
      <c r="BB887" s="277"/>
      <c r="BC887" s="278"/>
      <c r="BD887" s="278"/>
      <c r="BE887" s="278"/>
      <c r="BF887" s="278"/>
      <c r="BG887" s="278"/>
      <c r="BH887" s="278"/>
      <c r="BI887" s="279"/>
      <c r="BJ887" s="279"/>
      <c r="BK887" s="279"/>
      <c r="BL887" s="279"/>
      <c r="BM887" s="279"/>
      <c r="BN887" s="279"/>
      <c r="BO887" s="280"/>
      <c r="BP887" s="280"/>
      <c r="BQ887" s="280"/>
      <c r="BR887" s="280"/>
      <c r="BS887" s="280"/>
      <c r="BT887" s="280"/>
      <c r="BU887" s="281"/>
      <c r="BV887" s="281"/>
      <c r="BW887" s="281"/>
      <c r="BX887" s="281"/>
      <c r="BY887" s="281"/>
      <c r="BZ887" s="281"/>
      <c r="CA887" s="282"/>
      <c r="CB887" s="282"/>
      <c r="CC887" s="282"/>
      <c r="CD887" s="282"/>
      <c r="CE887" s="282"/>
      <c r="CF887" s="282"/>
      <c r="CG887" s="283"/>
      <c r="CH887" s="283"/>
      <c r="CI887" s="283"/>
      <c r="CJ887" s="283"/>
      <c r="CK887" s="283"/>
      <c r="CL887" s="283"/>
      <c r="CM887" s="284"/>
      <c r="CN887" s="284"/>
      <c r="CO887" s="284"/>
      <c r="CP887" s="284"/>
      <c r="CQ887" s="284"/>
      <c r="CR887" s="284"/>
      <c r="CS887" s="283"/>
      <c r="CT887" s="283"/>
      <c r="CU887" s="283"/>
      <c r="CV887" s="283"/>
      <c r="CW887" s="283"/>
      <c r="CX887" s="283"/>
      <c r="CY887" s="273"/>
      <c r="CZ887" s="285"/>
      <c r="DA887" s="286"/>
      <c r="DB887" s="287"/>
    </row>
    <row r="888" ht="15.75" customHeight="1">
      <c r="A888" s="304"/>
      <c r="B888" s="265"/>
      <c r="C888" s="266"/>
      <c r="D888" s="266"/>
      <c r="E888" s="266"/>
      <c r="F888" s="267"/>
      <c r="G888" s="267"/>
      <c r="H888" s="267"/>
      <c r="I888" s="267"/>
      <c r="J888" s="267"/>
      <c r="K888" s="267"/>
      <c r="L888" s="267"/>
      <c r="M888" s="269"/>
      <c r="N888" s="269"/>
      <c r="O888" s="269"/>
      <c r="P888" s="269"/>
      <c r="Q888" s="269"/>
      <c r="R888" s="269"/>
      <c r="S888" s="271"/>
      <c r="T888" s="271"/>
      <c r="U888" s="271"/>
      <c r="V888" s="271"/>
      <c r="W888" s="271"/>
      <c r="X888" s="271"/>
      <c r="Y888" s="273"/>
      <c r="Z888" s="273"/>
      <c r="AA888" s="273"/>
      <c r="AB888" s="273"/>
      <c r="AC888" s="273"/>
      <c r="AD888" s="273"/>
      <c r="AE888" s="274"/>
      <c r="AF888" s="274"/>
      <c r="AG888" s="274"/>
      <c r="AH888" s="274"/>
      <c r="AI888" s="274"/>
      <c r="AJ888" s="274"/>
      <c r="AK888" s="275"/>
      <c r="AL888" s="275"/>
      <c r="AM888" s="275"/>
      <c r="AN888" s="275"/>
      <c r="AO888" s="275"/>
      <c r="AP888" s="275"/>
      <c r="AQ888" s="276"/>
      <c r="AR888" s="276"/>
      <c r="AS888" s="276"/>
      <c r="AT888" s="276"/>
      <c r="AU888" s="276"/>
      <c r="AV888" s="276"/>
      <c r="AW888" s="277"/>
      <c r="AX888" s="277"/>
      <c r="AY888" s="277"/>
      <c r="AZ888" s="277"/>
      <c r="BA888" s="277"/>
      <c r="BB888" s="277"/>
      <c r="BC888" s="278"/>
      <c r="BD888" s="278"/>
      <c r="BE888" s="278"/>
      <c r="BF888" s="278"/>
      <c r="BG888" s="278"/>
      <c r="BH888" s="278"/>
      <c r="BI888" s="279"/>
      <c r="BJ888" s="279"/>
      <c r="BK888" s="279"/>
      <c r="BL888" s="279"/>
      <c r="BM888" s="279"/>
      <c r="BN888" s="279"/>
      <c r="BO888" s="280"/>
      <c r="BP888" s="280"/>
      <c r="BQ888" s="280"/>
      <c r="BR888" s="280"/>
      <c r="BS888" s="280"/>
      <c r="BT888" s="280"/>
      <c r="BU888" s="281"/>
      <c r="BV888" s="281"/>
      <c r="BW888" s="281"/>
      <c r="BX888" s="281"/>
      <c r="BY888" s="281"/>
      <c r="BZ888" s="281"/>
      <c r="CA888" s="282"/>
      <c r="CB888" s="282"/>
      <c r="CC888" s="282"/>
      <c r="CD888" s="282"/>
      <c r="CE888" s="282"/>
      <c r="CF888" s="282"/>
      <c r="CG888" s="283"/>
      <c r="CH888" s="283"/>
      <c r="CI888" s="283"/>
      <c r="CJ888" s="283"/>
      <c r="CK888" s="283"/>
      <c r="CL888" s="283"/>
      <c r="CM888" s="284"/>
      <c r="CN888" s="284"/>
      <c r="CO888" s="284"/>
      <c r="CP888" s="284"/>
      <c r="CQ888" s="284"/>
      <c r="CR888" s="284"/>
      <c r="CS888" s="283"/>
      <c r="CT888" s="283"/>
      <c r="CU888" s="283"/>
      <c r="CV888" s="283"/>
      <c r="CW888" s="283"/>
      <c r="CX888" s="283"/>
      <c r="CY888" s="273"/>
      <c r="CZ888" s="285"/>
      <c r="DA888" s="286"/>
      <c r="DB888" s="287"/>
    </row>
    <row r="889" ht="15.75" customHeight="1">
      <c r="A889" s="304"/>
      <c r="B889" s="265"/>
      <c r="C889" s="266"/>
      <c r="D889" s="266"/>
      <c r="E889" s="266"/>
      <c r="F889" s="267"/>
      <c r="G889" s="267"/>
      <c r="H889" s="267"/>
      <c r="I889" s="267"/>
      <c r="J889" s="267"/>
      <c r="K889" s="267"/>
      <c r="L889" s="267"/>
      <c r="M889" s="269"/>
      <c r="N889" s="269"/>
      <c r="O889" s="269"/>
      <c r="P889" s="269"/>
      <c r="Q889" s="269"/>
      <c r="R889" s="269"/>
      <c r="S889" s="271"/>
      <c r="T889" s="271"/>
      <c r="U889" s="271"/>
      <c r="V889" s="271"/>
      <c r="W889" s="271"/>
      <c r="X889" s="271"/>
      <c r="Y889" s="273"/>
      <c r="Z889" s="273"/>
      <c r="AA889" s="273"/>
      <c r="AB889" s="273"/>
      <c r="AC889" s="273"/>
      <c r="AD889" s="273"/>
      <c r="AE889" s="274"/>
      <c r="AF889" s="274"/>
      <c r="AG889" s="274"/>
      <c r="AH889" s="274"/>
      <c r="AI889" s="274"/>
      <c r="AJ889" s="274"/>
      <c r="AK889" s="275"/>
      <c r="AL889" s="275"/>
      <c r="AM889" s="275"/>
      <c r="AN889" s="275"/>
      <c r="AO889" s="275"/>
      <c r="AP889" s="275"/>
      <c r="AQ889" s="276"/>
      <c r="AR889" s="276"/>
      <c r="AS889" s="276"/>
      <c r="AT889" s="276"/>
      <c r="AU889" s="276"/>
      <c r="AV889" s="276"/>
      <c r="AW889" s="277"/>
      <c r="AX889" s="277"/>
      <c r="AY889" s="277"/>
      <c r="AZ889" s="277"/>
      <c r="BA889" s="277"/>
      <c r="BB889" s="277"/>
      <c r="BC889" s="278"/>
      <c r="BD889" s="278"/>
      <c r="BE889" s="278"/>
      <c r="BF889" s="278"/>
      <c r="BG889" s="278"/>
      <c r="BH889" s="278"/>
      <c r="BI889" s="279"/>
      <c r="BJ889" s="279"/>
      <c r="BK889" s="279"/>
      <c r="BL889" s="279"/>
      <c r="BM889" s="279"/>
      <c r="BN889" s="279"/>
      <c r="BO889" s="280"/>
      <c r="BP889" s="280"/>
      <c r="BQ889" s="280"/>
      <c r="BR889" s="280"/>
      <c r="BS889" s="280"/>
      <c r="BT889" s="280"/>
      <c r="BU889" s="281"/>
      <c r="BV889" s="281"/>
      <c r="BW889" s="281"/>
      <c r="BX889" s="281"/>
      <c r="BY889" s="281"/>
      <c r="BZ889" s="281"/>
      <c r="CA889" s="282"/>
      <c r="CB889" s="282"/>
      <c r="CC889" s="282"/>
      <c r="CD889" s="282"/>
      <c r="CE889" s="282"/>
      <c r="CF889" s="282"/>
      <c r="CG889" s="283"/>
      <c r="CH889" s="283"/>
      <c r="CI889" s="283"/>
      <c r="CJ889" s="283"/>
      <c r="CK889" s="283"/>
      <c r="CL889" s="283"/>
      <c r="CM889" s="284"/>
      <c r="CN889" s="284"/>
      <c r="CO889" s="284"/>
      <c r="CP889" s="284"/>
      <c r="CQ889" s="284"/>
      <c r="CR889" s="284"/>
      <c r="CS889" s="283"/>
      <c r="CT889" s="283"/>
      <c r="CU889" s="283"/>
      <c r="CV889" s="283"/>
      <c r="CW889" s="283"/>
      <c r="CX889" s="283"/>
      <c r="CY889" s="273"/>
      <c r="CZ889" s="285"/>
      <c r="DA889" s="286"/>
      <c r="DB889" s="287"/>
    </row>
    <row r="890" ht="15.75" customHeight="1">
      <c r="A890" s="304"/>
      <c r="B890" s="265"/>
      <c r="C890" s="266"/>
      <c r="D890" s="266"/>
      <c r="E890" s="266"/>
      <c r="F890" s="267"/>
      <c r="G890" s="267"/>
      <c r="H890" s="267"/>
      <c r="I890" s="267"/>
      <c r="J890" s="267"/>
      <c r="K890" s="267"/>
      <c r="L890" s="267"/>
      <c r="M890" s="269"/>
      <c r="N890" s="269"/>
      <c r="O890" s="269"/>
      <c r="P890" s="269"/>
      <c r="Q890" s="269"/>
      <c r="R890" s="269"/>
      <c r="S890" s="271"/>
      <c r="T890" s="271"/>
      <c r="U890" s="271"/>
      <c r="V890" s="271"/>
      <c r="W890" s="271"/>
      <c r="X890" s="271"/>
      <c r="Y890" s="273"/>
      <c r="Z890" s="273"/>
      <c r="AA890" s="273"/>
      <c r="AB890" s="273"/>
      <c r="AC890" s="273"/>
      <c r="AD890" s="273"/>
      <c r="AE890" s="274"/>
      <c r="AF890" s="274"/>
      <c r="AG890" s="274"/>
      <c r="AH890" s="274"/>
      <c r="AI890" s="274"/>
      <c r="AJ890" s="274"/>
      <c r="AK890" s="275"/>
      <c r="AL890" s="275"/>
      <c r="AM890" s="275"/>
      <c r="AN890" s="275"/>
      <c r="AO890" s="275"/>
      <c r="AP890" s="275"/>
      <c r="AQ890" s="276"/>
      <c r="AR890" s="276"/>
      <c r="AS890" s="276"/>
      <c r="AT890" s="276"/>
      <c r="AU890" s="276"/>
      <c r="AV890" s="276"/>
      <c r="AW890" s="277"/>
      <c r="AX890" s="277"/>
      <c r="AY890" s="277"/>
      <c r="AZ890" s="277"/>
      <c r="BA890" s="277"/>
      <c r="BB890" s="277"/>
      <c r="BC890" s="278"/>
      <c r="BD890" s="278"/>
      <c r="BE890" s="278"/>
      <c r="BF890" s="278"/>
      <c r="BG890" s="278"/>
      <c r="BH890" s="278"/>
      <c r="BI890" s="279"/>
      <c r="BJ890" s="279"/>
      <c r="BK890" s="279"/>
      <c r="BL890" s="279"/>
      <c r="BM890" s="279"/>
      <c r="BN890" s="279"/>
      <c r="BO890" s="280"/>
      <c r="BP890" s="280"/>
      <c r="BQ890" s="280"/>
      <c r="BR890" s="280"/>
      <c r="BS890" s="280"/>
      <c r="BT890" s="280"/>
      <c r="BU890" s="281"/>
      <c r="BV890" s="281"/>
      <c r="BW890" s="281"/>
      <c r="BX890" s="281"/>
      <c r="BY890" s="281"/>
      <c r="BZ890" s="281"/>
      <c r="CA890" s="282"/>
      <c r="CB890" s="282"/>
      <c r="CC890" s="282"/>
      <c r="CD890" s="282"/>
      <c r="CE890" s="282"/>
      <c r="CF890" s="282"/>
      <c r="CG890" s="283"/>
      <c r="CH890" s="283"/>
      <c r="CI890" s="283"/>
      <c r="CJ890" s="283"/>
      <c r="CK890" s="283"/>
      <c r="CL890" s="283"/>
      <c r="CM890" s="284"/>
      <c r="CN890" s="284"/>
      <c r="CO890" s="284"/>
      <c r="CP890" s="284"/>
      <c r="CQ890" s="284"/>
      <c r="CR890" s="284"/>
      <c r="CS890" s="283"/>
      <c r="CT890" s="283"/>
      <c r="CU890" s="283"/>
      <c r="CV890" s="283"/>
      <c r="CW890" s="283"/>
      <c r="CX890" s="283"/>
      <c r="CY890" s="273"/>
      <c r="CZ890" s="285"/>
      <c r="DA890" s="286"/>
      <c r="DB890" s="287"/>
    </row>
    <row r="891" ht="15.75" customHeight="1">
      <c r="A891" s="304"/>
      <c r="B891" s="265"/>
      <c r="C891" s="266"/>
      <c r="D891" s="266"/>
      <c r="E891" s="266"/>
      <c r="F891" s="267"/>
      <c r="G891" s="267"/>
      <c r="H891" s="267"/>
      <c r="I891" s="267"/>
      <c r="J891" s="267"/>
      <c r="K891" s="267"/>
      <c r="L891" s="267"/>
      <c r="M891" s="269"/>
      <c r="N891" s="269"/>
      <c r="O891" s="269"/>
      <c r="P891" s="269"/>
      <c r="Q891" s="269"/>
      <c r="R891" s="269"/>
      <c r="S891" s="271"/>
      <c r="T891" s="271"/>
      <c r="U891" s="271"/>
      <c r="V891" s="271"/>
      <c r="W891" s="271"/>
      <c r="X891" s="271"/>
      <c r="Y891" s="273"/>
      <c r="Z891" s="273"/>
      <c r="AA891" s="273"/>
      <c r="AB891" s="273"/>
      <c r="AC891" s="273"/>
      <c r="AD891" s="273"/>
      <c r="AE891" s="274"/>
      <c r="AF891" s="274"/>
      <c r="AG891" s="274"/>
      <c r="AH891" s="274"/>
      <c r="AI891" s="274"/>
      <c r="AJ891" s="274"/>
      <c r="AK891" s="275"/>
      <c r="AL891" s="275"/>
      <c r="AM891" s="275"/>
      <c r="AN891" s="275"/>
      <c r="AO891" s="275"/>
      <c r="AP891" s="275"/>
      <c r="AQ891" s="276"/>
      <c r="AR891" s="276"/>
      <c r="AS891" s="276"/>
      <c r="AT891" s="276"/>
      <c r="AU891" s="276"/>
      <c r="AV891" s="276"/>
      <c r="AW891" s="277"/>
      <c r="AX891" s="277"/>
      <c r="AY891" s="277"/>
      <c r="AZ891" s="277"/>
      <c r="BA891" s="277"/>
      <c r="BB891" s="277"/>
      <c r="BC891" s="278"/>
      <c r="BD891" s="278"/>
      <c r="BE891" s="278"/>
      <c r="BF891" s="278"/>
      <c r="BG891" s="278"/>
      <c r="BH891" s="278"/>
      <c r="BI891" s="279"/>
      <c r="BJ891" s="279"/>
      <c r="BK891" s="279"/>
      <c r="BL891" s="279"/>
      <c r="BM891" s="279"/>
      <c r="BN891" s="279"/>
      <c r="BO891" s="280"/>
      <c r="BP891" s="280"/>
      <c r="BQ891" s="280"/>
      <c r="BR891" s="280"/>
      <c r="BS891" s="280"/>
      <c r="BT891" s="280"/>
      <c r="BU891" s="281"/>
      <c r="BV891" s="281"/>
      <c r="BW891" s="281"/>
      <c r="BX891" s="281"/>
      <c r="BY891" s="281"/>
      <c r="BZ891" s="281"/>
      <c r="CA891" s="282"/>
      <c r="CB891" s="282"/>
      <c r="CC891" s="282"/>
      <c r="CD891" s="282"/>
      <c r="CE891" s="282"/>
      <c r="CF891" s="282"/>
      <c r="CG891" s="283"/>
      <c r="CH891" s="283"/>
      <c r="CI891" s="283"/>
      <c r="CJ891" s="283"/>
      <c r="CK891" s="283"/>
      <c r="CL891" s="283"/>
      <c r="CM891" s="284"/>
      <c r="CN891" s="284"/>
      <c r="CO891" s="284"/>
      <c r="CP891" s="284"/>
      <c r="CQ891" s="284"/>
      <c r="CR891" s="284"/>
      <c r="CS891" s="283"/>
      <c r="CT891" s="283"/>
      <c r="CU891" s="283"/>
      <c r="CV891" s="283"/>
      <c r="CW891" s="283"/>
      <c r="CX891" s="283"/>
      <c r="CY891" s="273"/>
      <c r="CZ891" s="285"/>
      <c r="DA891" s="286"/>
      <c r="DB891" s="287"/>
    </row>
    <row r="892" ht="15.75" customHeight="1">
      <c r="A892" s="304"/>
      <c r="B892" s="265"/>
      <c r="C892" s="266"/>
      <c r="D892" s="266"/>
      <c r="E892" s="266"/>
      <c r="F892" s="267"/>
      <c r="G892" s="267"/>
      <c r="H892" s="267"/>
      <c r="I892" s="267"/>
      <c r="J892" s="267"/>
      <c r="K892" s="267"/>
      <c r="L892" s="267"/>
      <c r="M892" s="269"/>
      <c r="N892" s="269"/>
      <c r="O892" s="269"/>
      <c r="P892" s="269"/>
      <c r="Q892" s="269"/>
      <c r="R892" s="269"/>
      <c r="S892" s="271"/>
      <c r="T892" s="271"/>
      <c r="U892" s="271"/>
      <c r="V892" s="271"/>
      <c r="W892" s="271"/>
      <c r="X892" s="271"/>
      <c r="Y892" s="273"/>
      <c r="Z892" s="273"/>
      <c r="AA892" s="273"/>
      <c r="AB892" s="273"/>
      <c r="AC892" s="273"/>
      <c r="AD892" s="273"/>
      <c r="AE892" s="274"/>
      <c r="AF892" s="274"/>
      <c r="AG892" s="274"/>
      <c r="AH892" s="274"/>
      <c r="AI892" s="274"/>
      <c r="AJ892" s="274"/>
      <c r="AK892" s="275"/>
      <c r="AL892" s="275"/>
      <c r="AM892" s="275"/>
      <c r="AN892" s="275"/>
      <c r="AO892" s="275"/>
      <c r="AP892" s="275"/>
      <c r="AQ892" s="276"/>
      <c r="AR892" s="276"/>
      <c r="AS892" s="276"/>
      <c r="AT892" s="276"/>
      <c r="AU892" s="276"/>
      <c r="AV892" s="276"/>
      <c r="AW892" s="277"/>
      <c r="AX892" s="277"/>
      <c r="AY892" s="277"/>
      <c r="AZ892" s="277"/>
      <c r="BA892" s="277"/>
      <c r="BB892" s="277"/>
      <c r="BC892" s="278"/>
      <c r="BD892" s="278"/>
      <c r="BE892" s="278"/>
      <c r="BF892" s="278"/>
      <c r="BG892" s="278"/>
      <c r="BH892" s="278"/>
      <c r="BI892" s="279"/>
      <c r="BJ892" s="279"/>
      <c r="BK892" s="279"/>
      <c r="BL892" s="279"/>
      <c r="BM892" s="279"/>
      <c r="BN892" s="279"/>
      <c r="BO892" s="280"/>
      <c r="BP892" s="280"/>
      <c r="BQ892" s="280"/>
      <c r="BR892" s="280"/>
      <c r="BS892" s="280"/>
      <c r="BT892" s="280"/>
      <c r="BU892" s="281"/>
      <c r="BV892" s="281"/>
      <c r="BW892" s="281"/>
      <c r="BX892" s="281"/>
      <c r="BY892" s="281"/>
      <c r="BZ892" s="281"/>
      <c r="CA892" s="282"/>
      <c r="CB892" s="282"/>
      <c r="CC892" s="282"/>
      <c r="CD892" s="282"/>
      <c r="CE892" s="282"/>
      <c r="CF892" s="282"/>
      <c r="CG892" s="283"/>
      <c r="CH892" s="283"/>
      <c r="CI892" s="283"/>
      <c r="CJ892" s="283"/>
      <c r="CK892" s="283"/>
      <c r="CL892" s="283"/>
      <c r="CM892" s="284"/>
      <c r="CN892" s="284"/>
      <c r="CO892" s="284"/>
      <c r="CP892" s="284"/>
      <c r="CQ892" s="284"/>
      <c r="CR892" s="284"/>
      <c r="CS892" s="283"/>
      <c r="CT892" s="283"/>
      <c r="CU892" s="283"/>
      <c r="CV892" s="283"/>
      <c r="CW892" s="283"/>
      <c r="CX892" s="283"/>
      <c r="CY892" s="273"/>
      <c r="CZ892" s="285"/>
      <c r="DA892" s="286"/>
      <c r="DB892" s="287"/>
    </row>
    <row r="893" ht="15.75" customHeight="1">
      <c r="A893" s="304"/>
      <c r="B893" s="265"/>
      <c r="C893" s="266"/>
      <c r="D893" s="266"/>
      <c r="E893" s="266"/>
      <c r="F893" s="267"/>
      <c r="G893" s="267"/>
      <c r="H893" s="267"/>
      <c r="I893" s="267"/>
      <c r="J893" s="267"/>
      <c r="K893" s="267"/>
      <c r="L893" s="267"/>
      <c r="M893" s="269"/>
      <c r="N893" s="269"/>
      <c r="O893" s="269"/>
      <c r="P893" s="269"/>
      <c r="Q893" s="269"/>
      <c r="R893" s="269"/>
      <c r="S893" s="271"/>
      <c r="T893" s="271"/>
      <c r="U893" s="271"/>
      <c r="V893" s="271"/>
      <c r="W893" s="271"/>
      <c r="X893" s="271"/>
      <c r="Y893" s="273"/>
      <c r="Z893" s="273"/>
      <c r="AA893" s="273"/>
      <c r="AB893" s="273"/>
      <c r="AC893" s="273"/>
      <c r="AD893" s="273"/>
      <c r="AE893" s="274"/>
      <c r="AF893" s="274"/>
      <c r="AG893" s="274"/>
      <c r="AH893" s="274"/>
      <c r="AI893" s="274"/>
      <c r="AJ893" s="274"/>
      <c r="AK893" s="275"/>
      <c r="AL893" s="275"/>
      <c r="AM893" s="275"/>
      <c r="AN893" s="275"/>
      <c r="AO893" s="275"/>
      <c r="AP893" s="275"/>
      <c r="AQ893" s="276"/>
      <c r="AR893" s="276"/>
      <c r="AS893" s="276"/>
      <c r="AT893" s="276"/>
      <c r="AU893" s="276"/>
      <c r="AV893" s="276"/>
      <c r="AW893" s="277"/>
      <c r="AX893" s="277"/>
      <c r="AY893" s="277"/>
      <c r="AZ893" s="277"/>
      <c r="BA893" s="277"/>
      <c r="BB893" s="277"/>
      <c r="BC893" s="278"/>
      <c r="BD893" s="278"/>
      <c r="BE893" s="278"/>
      <c r="BF893" s="278"/>
      <c r="BG893" s="278"/>
      <c r="BH893" s="278"/>
      <c r="BI893" s="279"/>
      <c r="BJ893" s="279"/>
      <c r="BK893" s="279"/>
      <c r="BL893" s="279"/>
      <c r="BM893" s="279"/>
      <c r="BN893" s="279"/>
      <c r="BO893" s="280"/>
      <c r="BP893" s="280"/>
      <c r="BQ893" s="280"/>
      <c r="BR893" s="280"/>
      <c r="BS893" s="280"/>
      <c r="BT893" s="280"/>
      <c r="BU893" s="281"/>
      <c r="BV893" s="281"/>
      <c r="BW893" s="281"/>
      <c r="BX893" s="281"/>
      <c r="BY893" s="281"/>
      <c r="BZ893" s="281"/>
      <c r="CA893" s="282"/>
      <c r="CB893" s="282"/>
      <c r="CC893" s="282"/>
      <c r="CD893" s="282"/>
      <c r="CE893" s="282"/>
      <c r="CF893" s="282"/>
      <c r="CG893" s="283"/>
      <c r="CH893" s="283"/>
      <c r="CI893" s="283"/>
      <c r="CJ893" s="283"/>
      <c r="CK893" s="283"/>
      <c r="CL893" s="283"/>
      <c r="CM893" s="284"/>
      <c r="CN893" s="284"/>
      <c r="CO893" s="284"/>
      <c r="CP893" s="284"/>
      <c r="CQ893" s="284"/>
      <c r="CR893" s="284"/>
      <c r="CS893" s="283"/>
      <c r="CT893" s="283"/>
      <c r="CU893" s="283"/>
      <c r="CV893" s="283"/>
      <c r="CW893" s="283"/>
      <c r="CX893" s="283"/>
      <c r="CY893" s="273"/>
      <c r="CZ893" s="285"/>
      <c r="DA893" s="286"/>
      <c r="DB893" s="287"/>
    </row>
    <row r="894" ht="15.75" customHeight="1">
      <c r="A894" s="304"/>
      <c r="B894" s="265"/>
      <c r="C894" s="266"/>
      <c r="D894" s="266"/>
      <c r="E894" s="266"/>
      <c r="F894" s="267"/>
      <c r="G894" s="267"/>
      <c r="H894" s="267"/>
      <c r="I894" s="267"/>
      <c r="J894" s="267"/>
      <c r="K894" s="267"/>
      <c r="L894" s="267"/>
      <c r="M894" s="269"/>
      <c r="N894" s="269"/>
      <c r="O894" s="269"/>
      <c r="P894" s="269"/>
      <c r="Q894" s="269"/>
      <c r="R894" s="269"/>
      <c r="S894" s="271"/>
      <c r="T894" s="271"/>
      <c r="U894" s="271"/>
      <c r="V894" s="271"/>
      <c r="W894" s="271"/>
      <c r="X894" s="271"/>
      <c r="Y894" s="273"/>
      <c r="Z894" s="273"/>
      <c r="AA894" s="273"/>
      <c r="AB894" s="273"/>
      <c r="AC894" s="273"/>
      <c r="AD894" s="273"/>
      <c r="AE894" s="274"/>
      <c r="AF894" s="274"/>
      <c r="AG894" s="274"/>
      <c r="AH894" s="274"/>
      <c r="AI894" s="274"/>
      <c r="AJ894" s="274"/>
      <c r="AK894" s="275"/>
      <c r="AL894" s="275"/>
      <c r="AM894" s="275"/>
      <c r="AN894" s="275"/>
      <c r="AO894" s="275"/>
      <c r="AP894" s="275"/>
      <c r="AQ894" s="276"/>
      <c r="AR894" s="276"/>
      <c r="AS894" s="276"/>
      <c r="AT894" s="276"/>
      <c r="AU894" s="276"/>
      <c r="AV894" s="276"/>
      <c r="AW894" s="277"/>
      <c r="AX894" s="277"/>
      <c r="AY894" s="277"/>
      <c r="AZ894" s="277"/>
      <c r="BA894" s="277"/>
      <c r="BB894" s="277"/>
      <c r="BC894" s="278"/>
      <c r="BD894" s="278"/>
      <c r="BE894" s="278"/>
      <c r="BF894" s="278"/>
      <c r="BG894" s="278"/>
      <c r="BH894" s="278"/>
      <c r="BI894" s="279"/>
      <c r="BJ894" s="279"/>
      <c r="BK894" s="279"/>
      <c r="BL894" s="279"/>
      <c r="BM894" s="279"/>
      <c r="BN894" s="279"/>
      <c r="BO894" s="280"/>
      <c r="BP894" s="280"/>
      <c r="BQ894" s="280"/>
      <c r="BR894" s="280"/>
      <c r="BS894" s="280"/>
      <c r="BT894" s="280"/>
      <c r="BU894" s="281"/>
      <c r="BV894" s="281"/>
      <c r="BW894" s="281"/>
      <c r="BX894" s="281"/>
      <c r="BY894" s="281"/>
      <c r="BZ894" s="281"/>
      <c r="CA894" s="282"/>
      <c r="CB894" s="282"/>
      <c r="CC894" s="282"/>
      <c r="CD894" s="282"/>
      <c r="CE894" s="282"/>
      <c r="CF894" s="282"/>
      <c r="CG894" s="283"/>
      <c r="CH894" s="283"/>
      <c r="CI894" s="283"/>
      <c r="CJ894" s="283"/>
      <c r="CK894" s="283"/>
      <c r="CL894" s="283"/>
      <c r="CM894" s="284"/>
      <c r="CN894" s="284"/>
      <c r="CO894" s="284"/>
      <c r="CP894" s="284"/>
      <c r="CQ894" s="284"/>
      <c r="CR894" s="284"/>
      <c r="CS894" s="283"/>
      <c r="CT894" s="283"/>
      <c r="CU894" s="283"/>
      <c r="CV894" s="283"/>
      <c r="CW894" s="283"/>
      <c r="CX894" s="283"/>
      <c r="CY894" s="273"/>
      <c r="CZ894" s="285"/>
      <c r="DA894" s="286"/>
      <c r="DB894" s="287"/>
    </row>
    <row r="895" ht="15.75" customHeight="1">
      <c r="A895" s="304"/>
      <c r="B895" s="265"/>
      <c r="C895" s="266"/>
      <c r="D895" s="266"/>
      <c r="E895" s="266"/>
      <c r="F895" s="267"/>
      <c r="G895" s="267"/>
      <c r="H895" s="267"/>
      <c r="I895" s="267"/>
      <c r="J895" s="267"/>
      <c r="K895" s="267"/>
      <c r="L895" s="267"/>
      <c r="M895" s="269"/>
      <c r="N895" s="269"/>
      <c r="O895" s="269"/>
      <c r="P895" s="269"/>
      <c r="Q895" s="269"/>
      <c r="R895" s="269"/>
      <c r="S895" s="271"/>
      <c r="T895" s="271"/>
      <c r="U895" s="271"/>
      <c r="V895" s="271"/>
      <c r="W895" s="271"/>
      <c r="X895" s="271"/>
      <c r="Y895" s="273"/>
      <c r="Z895" s="273"/>
      <c r="AA895" s="273"/>
      <c r="AB895" s="273"/>
      <c r="AC895" s="273"/>
      <c r="AD895" s="273"/>
      <c r="AE895" s="274"/>
      <c r="AF895" s="274"/>
      <c r="AG895" s="274"/>
      <c r="AH895" s="274"/>
      <c r="AI895" s="274"/>
      <c r="AJ895" s="274"/>
      <c r="AK895" s="275"/>
      <c r="AL895" s="275"/>
      <c r="AM895" s="275"/>
      <c r="AN895" s="275"/>
      <c r="AO895" s="275"/>
      <c r="AP895" s="275"/>
      <c r="AQ895" s="276"/>
      <c r="AR895" s="276"/>
      <c r="AS895" s="276"/>
      <c r="AT895" s="276"/>
      <c r="AU895" s="276"/>
      <c r="AV895" s="276"/>
      <c r="AW895" s="277"/>
      <c r="AX895" s="277"/>
      <c r="AY895" s="277"/>
      <c r="AZ895" s="277"/>
      <c r="BA895" s="277"/>
      <c r="BB895" s="277"/>
      <c r="BC895" s="278"/>
      <c r="BD895" s="278"/>
      <c r="BE895" s="278"/>
      <c r="BF895" s="278"/>
      <c r="BG895" s="278"/>
      <c r="BH895" s="278"/>
      <c r="BI895" s="279"/>
      <c r="BJ895" s="279"/>
      <c r="BK895" s="279"/>
      <c r="BL895" s="279"/>
      <c r="BM895" s="279"/>
      <c r="BN895" s="279"/>
      <c r="BO895" s="280"/>
      <c r="BP895" s="280"/>
      <c r="BQ895" s="280"/>
      <c r="BR895" s="280"/>
      <c r="BS895" s="280"/>
      <c r="BT895" s="280"/>
      <c r="BU895" s="281"/>
      <c r="BV895" s="281"/>
      <c r="BW895" s="281"/>
      <c r="BX895" s="281"/>
      <c r="BY895" s="281"/>
      <c r="BZ895" s="281"/>
      <c r="CA895" s="282"/>
      <c r="CB895" s="282"/>
      <c r="CC895" s="282"/>
      <c r="CD895" s="282"/>
      <c r="CE895" s="282"/>
      <c r="CF895" s="282"/>
      <c r="CG895" s="283"/>
      <c r="CH895" s="283"/>
      <c r="CI895" s="283"/>
      <c r="CJ895" s="283"/>
      <c r="CK895" s="283"/>
      <c r="CL895" s="283"/>
      <c r="CM895" s="284"/>
      <c r="CN895" s="284"/>
      <c r="CO895" s="284"/>
      <c r="CP895" s="284"/>
      <c r="CQ895" s="284"/>
      <c r="CR895" s="284"/>
      <c r="CS895" s="283"/>
      <c r="CT895" s="283"/>
      <c r="CU895" s="283"/>
      <c r="CV895" s="283"/>
      <c r="CW895" s="283"/>
      <c r="CX895" s="283"/>
      <c r="CY895" s="273"/>
      <c r="CZ895" s="285"/>
      <c r="DA895" s="286"/>
      <c r="DB895" s="287"/>
    </row>
    <row r="896" ht="15.75" customHeight="1">
      <c r="A896" s="304"/>
      <c r="B896" s="265"/>
      <c r="C896" s="266"/>
      <c r="D896" s="266"/>
      <c r="E896" s="266"/>
      <c r="F896" s="267"/>
      <c r="G896" s="267"/>
      <c r="H896" s="267"/>
      <c r="I896" s="267"/>
      <c r="J896" s="267"/>
      <c r="K896" s="267"/>
      <c r="L896" s="267"/>
      <c r="M896" s="269"/>
      <c r="N896" s="269"/>
      <c r="O896" s="269"/>
      <c r="P896" s="269"/>
      <c r="Q896" s="269"/>
      <c r="R896" s="269"/>
      <c r="S896" s="271"/>
      <c r="T896" s="271"/>
      <c r="U896" s="271"/>
      <c r="V896" s="271"/>
      <c r="W896" s="271"/>
      <c r="X896" s="271"/>
      <c r="Y896" s="273"/>
      <c r="Z896" s="273"/>
      <c r="AA896" s="273"/>
      <c r="AB896" s="273"/>
      <c r="AC896" s="273"/>
      <c r="AD896" s="273"/>
      <c r="AE896" s="274"/>
      <c r="AF896" s="274"/>
      <c r="AG896" s="274"/>
      <c r="AH896" s="274"/>
      <c r="AI896" s="274"/>
      <c r="AJ896" s="274"/>
      <c r="AK896" s="275"/>
      <c r="AL896" s="275"/>
      <c r="AM896" s="275"/>
      <c r="AN896" s="275"/>
      <c r="AO896" s="275"/>
      <c r="AP896" s="275"/>
      <c r="AQ896" s="276"/>
      <c r="AR896" s="276"/>
      <c r="AS896" s="276"/>
      <c r="AT896" s="276"/>
      <c r="AU896" s="276"/>
      <c r="AV896" s="276"/>
      <c r="AW896" s="277"/>
      <c r="AX896" s="277"/>
      <c r="AY896" s="277"/>
      <c r="AZ896" s="277"/>
      <c r="BA896" s="277"/>
      <c r="BB896" s="277"/>
      <c r="BC896" s="278"/>
      <c r="BD896" s="278"/>
      <c r="BE896" s="278"/>
      <c r="BF896" s="278"/>
      <c r="BG896" s="278"/>
      <c r="BH896" s="278"/>
      <c r="BI896" s="279"/>
      <c r="BJ896" s="279"/>
      <c r="BK896" s="279"/>
      <c r="BL896" s="279"/>
      <c r="BM896" s="279"/>
      <c r="BN896" s="279"/>
      <c r="BO896" s="280"/>
      <c r="BP896" s="280"/>
      <c r="BQ896" s="280"/>
      <c r="BR896" s="280"/>
      <c r="BS896" s="280"/>
      <c r="BT896" s="280"/>
      <c r="BU896" s="281"/>
      <c r="BV896" s="281"/>
      <c r="BW896" s="281"/>
      <c r="BX896" s="281"/>
      <c r="BY896" s="281"/>
      <c r="BZ896" s="281"/>
      <c r="CA896" s="282"/>
      <c r="CB896" s="282"/>
      <c r="CC896" s="282"/>
      <c r="CD896" s="282"/>
      <c r="CE896" s="282"/>
      <c r="CF896" s="282"/>
      <c r="CG896" s="283"/>
      <c r="CH896" s="283"/>
      <c r="CI896" s="283"/>
      <c r="CJ896" s="283"/>
      <c r="CK896" s="283"/>
      <c r="CL896" s="283"/>
      <c r="CM896" s="284"/>
      <c r="CN896" s="284"/>
      <c r="CO896" s="284"/>
      <c r="CP896" s="284"/>
      <c r="CQ896" s="284"/>
      <c r="CR896" s="284"/>
      <c r="CS896" s="283"/>
      <c r="CT896" s="283"/>
      <c r="CU896" s="283"/>
      <c r="CV896" s="283"/>
      <c r="CW896" s="283"/>
      <c r="CX896" s="283"/>
      <c r="CY896" s="273"/>
      <c r="CZ896" s="285"/>
      <c r="DA896" s="286"/>
      <c r="DB896" s="287"/>
    </row>
    <row r="897" ht="15.75" customHeight="1">
      <c r="A897" s="304"/>
      <c r="B897" s="265"/>
      <c r="C897" s="266"/>
      <c r="D897" s="266"/>
      <c r="E897" s="266"/>
      <c r="F897" s="267"/>
      <c r="G897" s="267"/>
      <c r="H897" s="267"/>
      <c r="I897" s="267"/>
      <c r="J897" s="267"/>
      <c r="K897" s="267"/>
      <c r="L897" s="267"/>
      <c r="M897" s="269"/>
      <c r="N897" s="269"/>
      <c r="O897" s="269"/>
      <c r="P897" s="269"/>
      <c r="Q897" s="269"/>
      <c r="R897" s="269"/>
      <c r="S897" s="271"/>
      <c r="T897" s="271"/>
      <c r="U897" s="271"/>
      <c r="V897" s="271"/>
      <c r="W897" s="271"/>
      <c r="X897" s="271"/>
      <c r="Y897" s="273"/>
      <c r="Z897" s="273"/>
      <c r="AA897" s="273"/>
      <c r="AB897" s="273"/>
      <c r="AC897" s="273"/>
      <c r="AD897" s="273"/>
      <c r="AE897" s="274"/>
      <c r="AF897" s="274"/>
      <c r="AG897" s="274"/>
      <c r="AH897" s="274"/>
      <c r="AI897" s="274"/>
      <c r="AJ897" s="274"/>
      <c r="AK897" s="275"/>
      <c r="AL897" s="275"/>
      <c r="AM897" s="275"/>
      <c r="AN897" s="275"/>
      <c r="AO897" s="275"/>
      <c r="AP897" s="275"/>
      <c r="AQ897" s="276"/>
      <c r="AR897" s="276"/>
      <c r="AS897" s="276"/>
      <c r="AT897" s="276"/>
      <c r="AU897" s="276"/>
      <c r="AV897" s="276"/>
      <c r="AW897" s="277"/>
      <c r="AX897" s="277"/>
      <c r="AY897" s="277"/>
      <c r="AZ897" s="277"/>
      <c r="BA897" s="277"/>
      <c r="BB897" s="277"/>
      <c r="BC897" s="278"/>
      <c r="BD897" s="278"/>
      <c r="BE897" s="278"/>
      <c r="BF897" s="278"/>
      <c r="BG897" s="278"/>
      <c r="BH897" s="278"/>
      <c r="BI897" s="279"/>
      <c r="BJ897" s="279"/>
      <c r="BK897" s="279"/>
      <c r="BL897" s="279"/>
      <c r="BM897" s="279"/>
      <c r="BN897" s="279"/>
      <c r="BO897" s="280"/>
      <c r="BP897" s="280"/>
      <c r="BQ897" s="280"/>
      <c r="BR897" s="280"/>
      <c r="BS897" s="280"/>
      <c r="BT897" s="280"/>
      <c r="BU897" s="281"/>
      <c r="BV897" s="281"/>
      <c r="BW897" s="281"/>
      <c r="BX897" s="281"/>
      <c r="BY897" s="281"/>
      <c r="BZ897" s="281"/>
      <c r="CA897" s="282"/>
      <c r="CB897" s="282"/>
      <c r="CC897" s="282"/>
      <c r="CD897" s="282"/>
      <c r="CE897" s="282"/>
      <c r="CF897" s="282"/>
      <c r="CG897" s="283"/>
      <c r="CH897" s="283"/>
      <c r="CI897" s="283"/>
      <c r="CJ897" s="283"/>
      <c r="CK897" s="283"/>
      <c r="CL897" s="283"/>
      <c r="CM897" s="284"/>
      <c r="CN897" s="284"/>
      <c r="CO897" s="284"/>
      <c r="CP897" s="284"/>
      <c r="CQ897" s="284"/>
      <c r="CR897" s="284"/>
      <c r="CS897" s="283"/>
      <c r="CT897" s="283"/>
      <c r="CU897" s="283"/>
      <c r="CV897" s="283"/>
      <c r="CW897" s="283"/>
      <c r="CX897" s="283"/>
      <c r="CY897" s="273"/>
      <c r="CZ897" s="285"/>
      <c r="DA897" s="286"/>
      <c r="DB897" s="287"/>
    </row>
    <row r="898" ht="15.75" customHeight="1">
      <c r="A898" s="304"/>
      <c r="B898" s="265"/>
      <c r="C898" s="266"/>
      <c r="D898" s="266"/>
      <c r="E898" s="266"/>
      <c r="F898" s="267"/>
      <c r="G898" s="267"/>
      <c r="H898" s="267"/>
      <c r="I898" s="267"/>
      <c r="J898" s="267"/>
      <c r="K898" s="267"/>
      <c r="L898" s="267"/>
      <c r="M898" s="269"/>
      <c r="N898" s="269"/>
      <c r="O898" s="269"/>
      <c r="P898" s="269"/>
      <c r="Q898" s="269"/>
      <c r="R898" s="269"/>
      <c r="S898" s="271"/>
      <c r="T898" s="271"/>
      <c r="U898" s="271"/>
      <c r="V898" s="271"/>
      <c r="W898" s="271"/>
      <c r="X898" s="271"/>
      <c r="Y898" s="273"/>
      <c r="Z898" s="273"/>
      <c r="AA898" s="273"/>
      <c r="AB898" s="273"/>
      <c r="AC898" s="273"/>
      <c r="AD898" s="273"/>
      <c r="AE898" s="274"/>
      <c r="AF898" s="274"/>
      <c r="AG898" s="274"/>
      <c r="AH898" s="274"/>
      <c r="AI898" s="274"/>
      <c r="AJ898" s="274"/>
      <c r="AK898" s="275"/>
      <c r="AL898" s="275"/>
      <c r="AM898" s="275"/>
      <c r="AN898" s="275"/>
      <c r="AO898" s="275"/>
      <c r="AP898" s="275"/>
      <c r="AQ898" s="276"/>
      <c r="AR898" s="276"/>
      <c r="AS898" s="276"/>
      <c r="AT898" s="276"/>
      <c r="AU898" s="276"/>
      <c r="AV898" s="276"/>
      <c r="AW898" s="277"/>
      <c r="AX898" s="277"/>
      <c r="AY898" s="277"/>
      <c r="AZ898" s="277"/>
      <c r="BA898" s="277"/>
      <c r="BB898" s="277"/>
      <c r="BC898" s="278"/>
      <c r="BD898" s="278"/>
      <c r="BE898" s="278"/>
      <c r="BF898" s="278"/>
      <c r="BG898" s="278"/>
      <c r="BH898" s="278"/>
      <c r="BI898" s="279"/>
      <c r="BJ898" s="279"/>
      <c r="BK898" s="279"/>
      <c r="BL898" s="279"/>
      <c r="BM898" s="279"/>
      <c r="BN898" s="279"/>
      <c r="BO898" s="280"/>
      <c r="BP898" s="280"/>
      <c r="BQ898" s="280"/>
      <c r="BR898" s="280"/>
      <c r="BS898" s="280"/>
      <c r="BT898" s="280"/>
      <c r="BU898" s="281"/>
      <c r="BV898" s="281"/>
      <c r="BW898" s="281"/>
      <c r="BX898" s="281"/>
      <c r="BY898" s="281"/>
      <c r="BZ898" s="281"/>
      <c r="CA898" s="282"/>
      <c r="CB898" s="282"/>
      <c r="CC898" s="282"/>
      <c r="CD898" s="282"/>
      <c r="CE898" s="282"/>
      <c r="CF898" s="282"/>
      <c r="CG898" s="283"/>
      <c r="CH898" s="283"/>
      <c r="CI898" s="283"/>
      <c r="CJ898" s="283"/>
      <c r="CK898" s="283"/>
      <c r="CL898" s="283"/>
      <c r="CM898" s="284"/>
      <c r="CN898" s="284"/>
      <c r="CO898" s="284"/>
      <c r="CP898" s="284"/>
      <c r="CQ898" s="284"/>
      <c r="CR898" s="284"/>
      <c r="CS898" s="283"/>
      <c r="CT898" s="283"/>
      <c r="CU898" s="283"/>
      <c r="CV898" s="283"/>
      <c r="CW898" s="283"/>
      <c r="CX898" s="283"/>
      <c r="CY898" s="273"/>
      <c r="CZ898" s="285"/>
      <c r="DA898" s="286"/>
      <c r="DB898" s="287"/>
    </row>
    <row r="899" ht="15.75" customHeight="1">
      <c r="A899" s="304"/>
      <c r="B899" s="265"/>
      <c r="C899" s="266"/>
      <c r="D899" s="266"/>
      <c r="E899" s="266"/>
      <c r="F899" s="267"/>
      <c r="G899" s="267"/>
      <c r="H899" s="267"/>
      <c r="I899" s="267"/>
      <c r="J899" s="267"/>
      <c r="K899" s="267"/>
      <c r="L899" s="267"/>
      <c r="M899" s="269"/>
      <c r="N899" s="269"/>
      <c r="O899" s="269"/>
      <c r="P899" s="269"/>
      <c r="Q899" s="269"/>
      <c r="R899" s="269"/>
      <c r="S899" s="271"/>
      <c r="T899" s="271"/>
      <c r="U899" s="271"/>
      <c r="V899" s="271"/>
      <c r="W899" s="271"/>
      <c r="X899" s="271"/>
      <c r="Y899" s="273"/>
      <c r="Z899" s="273"/>
      <c r="AA899" s="273"/>
      <c r="AB899" s="273"/>
      <c r="AC899" s="273"/>
      <c r="AD899" s="273"/>
      <c r="AE899" s="274"/>
      <c r="AF899" s="274"/>
      <c r="AG899" s="274"/>
      <c r="AH899" s="274"/>
      <c r="AI899" s="274"/>
      <c r="AJ899" s="274"/>
      <c r="AK899" s="275"/>
      <c r="AL899" s="275"/>
      <c r="AM899" s="275"/>
      <c r="AN899" s="275"/>
      <c r="AO899" s="275"/>
      <c r="AP899" s="275"/>
      <c r="AQ899" s="276"/>
      <c r="AR899" s="276"/>
      <c r="AS899" s="276"/>
      <c r="AT899" s="276"/>
      <c r="AU899" s="276"/>
      <c r="AV899" s="276"/>
      <c r="AW899" s="277"/>
      <c r="AX899" s="277"/>
      <c r="AY899" s="277"/>
      <c r="AZ899" s="277"/>
      <c r="BA899" s="277"/>
      <c r="BB899" s="277"/>
      <c r="BC899" s="278"/>
      <c r="BD899" s="278"/>
      <c r="BE899" s="278"/>
      <c r="BF899" s="278"/>
      <c r="BG899" s="278"/>
      <c r="BH899" s="278"/>
      <c r="BI899" s="279"/>
      <c r="BJ899" s="279"/>
      <c r="BK899" s="279"/>
      <c r="BL899" s="279"/>
      <c r="BM899" s="279"/>
      <c r="BN899" s="279"/>
      <c r="BO899" s="280"/>
      <c r="BP899" s="280"/>
      <c r="BQ899" s="280"/>
      <c r="BR899" s="280"/>
      <c r="BS899" s="280"/>
      <c r="BT899" s="280"/>
      <c r="BU899" s="281"/>
      <c r="BV899" s="281"/>
      <c r="BW899" s="281"/>
      <c r="BX899" s="281"/>
      <c r="BY899" s="281"/>
      <c r="BZ899" s="281"/>
      <c r="CA899" s="282"/>
      <c r="CB899" s="282"/>
      <c r="CC899" s="282"/>
      <c r="CD899" s="282"/>
      <c r="CE899" s="282"/>
      <c r="CF899" s="282"/>
      <c r="CG899" s="283"/>
      <c r="CH899" s="283"/>
      <c r="CI899" s="283"/>
      <c r="CJ899" s="283"/>
      <c r="CK899" s="283"/>
      <c r="CL899" s="283"/>
      <c r="CM899" s="284"/>
      <c r="CN899" s="284"/>
      <c r="CO899" s="284"/>
      <c r="CP899" s="284"/>
      <c r="CQ899" s="284"/>
      <c r="CR899" s="284"/>
      <c r="CS899" s="283"/>
      <c r="CT899" s="283"/>
      <c r="CU899" s="283"/>
      <c r="CV899" s="283"/>
      <c r="CW899" s="283"/>
      <c r="CX899" s="283"/>
      <c r="CY899" s="273"/>
      <c r="CZ899" s="285"/>
      <c r="DA899" s="286"/>
      <c r="DB899" s="287"/>
    </row>
    <row r="900" ht="15.75" customHeight="1">
      <c r="A900" s="304"/>
      <c r="B900" s="265"/>
      <c r="C900" s="266"/>
      <c r="D900" s="266"/>
      <c r="E900" s="266"/>
      <c r="F900" s="267"/>
      <c r="G900" s="267"/>
      <c r="H900" s="267"/>
      <c r="I900" s="267"/>
      <c r="J900" s="267"/>
      <c r="K900" s="267"/>
      <c r="L900" s="267"/>
      <c r="M900" s="269"/>
      <c r="N900" s="269"/>
      <c r="O900" s="269"/>
      <c r="P900" s="269"/>
      <c r="Q900" s="269"/>
      <c r="R900" s="269"/>
      <c r="S900" s="271"/>
      <c r="T900" s="271"/>
      <c r="U900" s="271"/>
      <c r="V900" s="271"/>
      <c r="W900" s="271"/>
      <c r="X900" s="271"/>
      <c r="Y900" s="273"/>
      <c r="Z900" s="273"/>
      <c r="AA900" s="273"/>
      <c r="AB900" s="273"/>
      <c r="AC900" s="273"/>
      <c r="AD900" s="273"/>
      <c r="AE900" s="274"/>
      <c r="AF900" s="274"/>
      <c r="AG900" s="274"/>
      <c r="AH900" s="274"/>
      <c r="AI900" s="274"/>
      <c r="AJ900" s="274"/>
      <c r="AK900" s="275"/>
      <c r="AL900" s="275"/>
      <c r="AM900" s="275"/>
      <c r="AN900" s="275"/>
      <c r="AO900" s="275"/>
      <c r="AP900" s="275"/>
      <c r="AQ900" s="276"/>
      <c r="AR900" s="276"/>
      <c r="AS900" s="276"/>
      <c r="AT900" s="276"/>
      <c r="AU900" s="276"/>
      <c r="AV900" s="276"/>
      <c r="AW900" s="277"/>
      <c r="AX900" s="277"/>
      <c r="AY900" s="277"/>
      <c r="AZ900" s="277"/>
      <c r="BA900" s="277"/>
      <c r="BB900" s="277"/>
      <c r="BC900" s="278"/>
      <c r="BD900" s="278"/>
      <c r="BE900" s="278"/>
      <c r="BF900" s="278"/>
      <c r="BG900" s="278"/>
      <c r="BH900" s="278"/>
      <c r="BI900" s="279"/>
      <c r="BJ900" s="279"/>
      <c r="BK900" s="279"/>
      <c r="BL900" s="279"/>
      <c r="BM900" s="279"/>
      <c r="BN900" s="279"/>
      <c r="BO900" s="280"/>
      <c r="BP900" s="280"/>
      <c r="BQ900" s="280"/>
      <c r="BR900" s="280"/>
      <c r="BS900" s="280"/>
      <c r="BT900" s="280"/>
      <c r="BU900" s="281"/>
      <c r="BV900" s="281"/>
      <c r="BW900" s="281"/>
      <c r="BX900" s="281"/>
      <c r="BY900" s="281"/>
      <c r="BZ900" s="281"/>
      <c r="CA900" s="282"/>
      <c r="CB900" s="282"/>
      <c r="CC900" s="282"/>
      <c r="CD900" s="282"/>
      <c r="CE900" s="282"/>
      <c r="CF900" s="282"/>
      <c r="CG900" s="283"/>
      <c r="CH900" s="283"/>
      <c r="CI900" s="283"/>
      <c r="CJ900" s="283"/>
      <c r="CK900" s="283"/>
      <c r="CL900" s="283"/>
      <c r="CM900" s="284"/>
      <c r="CN900" s="284"/>
      <c r="CO900" s="284"/>
      <c r="CP900" s="284"/>
      <c r="CQ900" s="284"/>
      <c r="CR900" s="284"/>
      <c r="CS900" s="283"/>
      <c r="CT900" s="283"/>
      <c r="CU900" s="283"/>
      <c r="CV900" s="283"/>
      <c r="CW900" s="283"/>
      <c r="CX900" s="283"/>
      <c r="CY900" s="273"/>
      <c r="CZ900" s="285"/>
      <c r="DA900" s="286"/>
      <c r="DB900" s="287"/>
    </row>
    <row r="901" ht="15.75" customHeight="1">
      <c r="A901" s="304"/>
      <c r="B901" s="265"/>
      <c r="C901" s="266"/>
      <c r="D901" s="266"/>
      <c r="E901" s="266"/>
      <c r="F901" s="267"/>
      <c r="G901" s="267"/>
      <c r="H901" s="267"/>
      <c r="I901" s="267"/>
      <c r="J901" s="267"/>
      <c r="K901" s="267"/>
      <c r="L901" s="267"/>
      <c r="M901" s="269"/>
      <c r="N901" s="269"/>
      <c r="O901" s="269"/>
      <c r="P901" s="269"/>
      <c r="Q901" s="269"/>
      <c r="R901" s="269"/>
      <c r="S901" s="271"/>
      <c r="T901" s="271"/>
      <c r="U901" s="271"/>
      <c r="V901" s="271"/>
      <c r="W901" s="271"/>
      <c r="X901" s="271"/>
      <c r="Y901" s="273"/>
      <c r="Z901" s="273"/>
      <c r="AA901" s="273"/>
      <c r="AB901" s="273"/>
      <c r="AC901" s="273"/>
      <c r="AD901" s="273"/>
      <c r="AE901" s="274"/>
      <c r="AF901" s="274"/>
      <c r="AG901" s="274"/>
      <c r="AH901" s="274"/>
      <c r="AI901" s="274"/>
      <c r="AJ901" s="274"/>
      <c r="AK901" s="275"/>
      <c r="AL901" s="275"/>
      <c r="AM901" s="275"/>
      <c r="AN901" s="275"/>
      <c r="AO901" s="275"/>
      <c r="AP901" s="275"/>
      <c r="AQ901" s="276"/>
      <c r="AR901" s="276"/>
      <c r="AS901" s="276"/>
      <c r="AT901" s="276"/>
      <c r="AU901" s="276"/>
      <c r="AV901" s="276"/>
      <c r="AW901" s="277"/>
      <c r="AX901" s="277"/>
      <c r="AY901" s="277"/>
      <c r="AZ901" s="277"/>
      <c r="BA901" s="277"/>
      <c r="BB901" s="277"/>
      <c r="BC901" s="278"/>
      <c r="BD901" s="278"/>
      <c r="BE901" s="278"/>
      <c r="BF901" s="278"/>
      <c r="BG901" s="278"/>
      <c r="BH901" s="278"/>
      <c r="BI901" s="279"/>
      <c r="BJ901" s="279"/>
      <c r="BK901" s="279"/>
      <c r="BL901" s="279"/>
      <c r="BM901" s="279"/>
      <c r="BN901" s="279"/>
      <c r="BO901" s="280"/>
      <c r="BP901" s="280"/>
      <c r="BQ901" s="280"/>
      <c r="BR901" s="280"/>
      <c r="BS901" s="280"/>
      <c r="BT901" s="280"/>
      <c r="BU901" s="281"/>
      <c r="BV901" s="281"/>
      <c r="BW901" s="281"/>
      <c r="BX901" s="281"/>
      <c r="BY901" s="281"/>
      <c r="BZ901" s="281"/>
      <c r="CA901" s="282"/>
      <c r="CB901" s="282"/>
      <c r="CC901" s="282"/>
      <c r="CD901" s="282"/>
      <c r="CE901" s="282"/>
      <c r="CF901" s="282"/>
      <c r="CG901" s="283"/>
      <c r="CH901" s="283"/>
      <c r="CI901" s="283"/>
      <c r="CJ901" s="283"/>
      <c r="CK901" s="283"/>
      <c r="CL901" s="283"/>
      <c r="CM901" s="284"/>
      <c r="CN901" s="284"/>
      <c r="CO901" s="284"/>
      <c r="CP901" s="284"/>
      <c r="CQ901" s="284"/>
      <c r="CR901" s="284"/>
      <c r="CS901" s="283"/>
      <c r="CT901" s="283"/>
      <c r="CU901" s="283"/>
      <c r="CV901" s="283"/>
      <c r="CW901" s="283"/>
      <c r="CX901" s="283"/>
      <c r="CY901" s="273"/>
      <c r="CZ901" s="285"/>
      <c r="DA901" s="286"/>
      <c r="DB901" s="287"/>
    </row>
    <row r="902" ht="15.75" customHeight="1">
      <c r="A902" s="304"/>
      <c r="B902" s="265"/>
      <c r="C902" s="266"/>
      <c r="D902" s="266"/>
      <c r="E902" s="266"/>
      <c r="F902" s="267"/>
      <c r="G902" s="267"/>
      <c r="H902" s="267"/>
      <c r="I902" s="267"/>
      <c r="J902" s="267"/>
      <c r="K902" s="267"/>
      <c r="L902" s="267"/>
      <c r="M902" s="269"/>
      <c r="N902" s="269"/>
      <c r="O902" s="269"/>
      <c r="P902" s="269"/>
      <c r="Q902" s="269"/>
      <c r="R902" s="269"/>
      <c r="S902" s="271"/>
      <c r="T902" s="271"/>
      <c r="U902" s="271"/>
      <c r="V902" s="271"/>
      <c r="W902" s="271"/>
      <c r="X902" s="271"/>
      <c r="Y902" s="273"/>
      <c r="Z902" s="273"/>
      <c r="AA902" s="273"/>
      <c r="AB902" s="273"/>
      <c r="AC902" s="273"/>
      <c r="AD902" s="273"/>
      <c r="AE902" s="274"/>
      <c r="AF902" s="274"/>
      <c r="AG902" s="274"/>
      <c r="AH902" s="274"/>
      <c r="AI902" s="274"/>
      <c r="AJ902" s="274"/>
      <c r="AK902" s="275"/>
      <c r="AL902" s="275"/>
      <c r="AM902" s="275"/>
      <c r="AN902" s="275"/>
      <c r="AO902" s="275"/>
      <c r="AP902" s="275"/>
      <c r="AQ902" s="276"/>
      <c r="AR902" s="276"/>
      <c r="AS902" s="276"/>
      <c r="AT902" s="276"/>
      <c r="AU902" s="276"/>
      <c r="AV902" s="276"/>
      <c r="AW902" s="277"/>
      <c r="AX902" s="277"/>
      <c r="AY902" s="277"/>
      <c r="AZ902" s="277"/>
      <c r="BA902" s="277"/>
      <c r="BB902" s="277"/>
      <c r="BC902" s="278"/>
      <c r="BD902" s="278"/>
      <c r="BE902" s="278"/>
      <c r="BF902" s="278"/>
      <c r="BG902" s="278"/>
      <c r="BH902" s="278"/>
      <c r="BI902" s="279"/>
      <c r="BJ902" s="279"/>
      <c r="BK902" s="279"/>
      <c r="BL902" s="279"/>
      <c r="BM902" s="279"/>
      <c r="BN902" s="279"/>
      <c r="BO902" s="280"/>
      <c r="BP902" s="280"/>
      <c r="BQ902" s="280"/>
      <c r="BR902" s="280"/>
      <c r="BS902" s="280"/>
      <c r="BT902" s="280"/>
      <c r="BU902" s="281"/>
      <c r="BV902" s="281"/>
      <c r="BW902" s="281"/>
      <c r="BX902" s="281"/>
      <c r="BY902" s="281"/>
      <c r="BZ902" s="281"/>
      <c r="CA902" s="282"/>
      <c r="CB902" s="282"/>
      <c r="CC902" s="282"/>
      <c r="CD902" s="282"/>
      <c r="CE902" s="282"/>
      <c r="CF902" s="282"/>
      <c r="CG902" s="283"/>
      <c r="CH902" s="283"/>
      <c r="CI902" s="283"/>
      <c r="CJ902" s="283"/>
      <c r="CK902" s="283"/>
      <c r="CL902" s="283"/>
      <c r="CM902" s="284"/>
      <c r="CN902" s="284"/>
      <c r="CO902" s="284"/>
      <c r="CP902" s="284"/>
      <c r="CQ902" s="284"/>
      <c r="CR902" s="284"/>
      <c r="CS902" s="283"/>
      <c r="CT902" s="283"/>
      <c r="CU902" s="283"/>
      <c r="CV902" s="283"/>
      <c r="CW902" s="283"/>
      <c r="CX902" s="283"/>
      <c r="CY902" s="273"/>
      <c r="CZ902" s="285"/>
      <c r="DA902" s="286"/>
      <c r="DB902" s="287"/>
    </row>
    <row r="903" ht="15.75" customHeight="1">
      <c r="A903" s="304"/>
      <c r="B903" s="265"/>
      <c r="C903" s="266"/>
      <c r="D903" s="266"/>
      <c r="E903" s="266"/>
      <c r="F903" s="267"/>
      <c r="G903" s="267"/>
      <c r="H903" s="267"/>
      <c r="I903" s="267"/>
      <c r="J903" s="267"/>
      <c r="K903" s="267"/>
      <c r="L903" s="267"/>
      <c r="M903" s="269"/>
      <c r="N903" s="269"/>
      <c r="O903" s="269"/>
      <c r="P903" s="269"/>
      <c r="Q903" s="269"/>
      <c r="R903" s="269"/>
      <c r="S903" s="271"/>
      <c r="T903" s="271"/>
      <c r="U903" s="271"/>
      <c r="V903" s="271"/>
      <c r="W903" s="271"/>
      <c r="X903" s="271"/>
      <c r="Y903" s="273"/>
      <c r="Z903" s="273"/>
      <c r="AA903" s="273"/>
      <c r="AB903" s="273"/>
      <c r="AC903" s="273"/>
      <c r="AD903" s="273"/>
      <c r="AE903" s="274"/>
      <c r="AF903" s="274"/>
      <c r="AG903" s="274"/>
      <c r="AH903" s="274"/>
      <c r="AI903" s="274"/>
      <c r="AJ903" s="274"/>
      <c r="AK903" s="275"/>
      <c r="AL903" s="275"/>
      <c r="AM903" s="275"/>
      <c r="AN903" s="275"/>
      <c r="AO903" s="275"/>
      <c r="AP903" s="275"/>
      <c r="AQ903" s="276"/>
      <c r="AR903" s="276"/>
      <c r="AS903" s="276"/>
      <c r="AT903" s="276"/>
      <c r="AU903" s="276"/>
      <c r="AV903" s="276"/>
      <c r="AW903" s="277"/>
      <c r="AX903" s="277"/>
      <c r="AY903" s="277"/>
      <c r="AZ903" s="277"/>
      <c r="BA903" s="277"/>
      <c r="BB903" s="277"/>
      <c r="BC903" s="278"/>
      <c r="BD903" s="278"/>
      <c r="BE903" s="278"/>
      <c r="BF903" s="278"/>
      <c r="BG903" s="278"/>
      <c r="BH903" s="278"/>
      <c r="BI903" s="279"/>
      <c r="BJ903" s="279"/>
      <c r="BK903" s="279"/>
      <c r="BL903" s="279"/>
      <c r="BM903" s="279"/>
      <c r="BN903" s="279"/>
      <c r="BO903" s="280"/>
      <c r="BP903" s="280"/>
      <c r="BQ903" s="280"/>
      <c r="BR903" s="280"/>
      <c r="BS903" s="280"/>
      <c r="BT903" s="280"/>
      <c r="BU903" s="281"/>
      <c r="BV903" s="281"/>
      <c r="BW903" s="281"/>
      <c r="BX903" s="281"/>
      <c r="BY903" s="281"/>
      <c r="BZ903" s="281"/>
      <c r="CA903" s="282"/>
      <c r="CB903" s="282"/>
      <c r="CC903" s="282"/>
      <c r="CD903" s="282"/>
      <c r="CE903" s="282"/>
      <c r="CF903" s="282"/>
      <c r="CG903" s="283"/>
      <c r="CH903" s="283"/>
      <c r="CI903" s="283"/>
      <c r="CJ903" s="283"/>
      <c r="CK903" s="283"/>
      <c r="CL903" s="283"/>
      <c r="CM903" s="284"/>
      <c r="CN903" s="284"/>
      <c r="CO903" s="284"/>
      <c r="CP903" s="284"/>
      <c r="CQ903" s="284"/>
      <c r="CR903" s="284"/>
      <c r="CS903" s="283"/>
      <c r="CT903" s="283"/>
      <c r="CU903" s="283"/>
      <c r="CV903" s="283"/>
      <c r="CW903" s="283"/>
      <c r="CX903" s="283"/>
      <c r="CY903" s="273"/>
      <c r="CZ903" s="285"/>
      <c r="DA903" s="286"/>
      <c r="DB903" s="287"/>
    </row>
    <row r="904" ht="15.75" customHeight="1">
      <c r="A904" s="304"/>
      <c r="B904" s="265"/>
      <c r="C904" s="266"/>
      <c r="D904" s="266"/>
      <c r="E904" s="266"/>
      <c r="F904" s="267"/>
      <c r="G904" s="267"/>
      <c r="H904" s="267"/>
      <c r="I904" s="267"/>
      <c r="J904" s="267"/>
      <c r="K904" s="267"/>
      <c r="L904" s="267"/>
      <c r="M904" s="269"/>
      <c r="N904" s="269"/>
      <c r="O904" s="269"/>
      <c r="P904" s="269"/>
      <c r="Q904" s="269"/>
      <c r="R904" s="269"/>
      <c r="S904" s="271"/>
      <c r="T904" s="271"/>
      <c r="U904" s="271"/>
      <c r="V904" s="271"/>
      <c r="W904" s="271"/>
      <c r="X904" s="271"/>
      <c r="Y904" s="273"/>
      <c r="Z904" s="273"/>
      <c r="AA904" s="273"/>
      <c r="AB904" s="273"/>
      <c r="AC904" s="273"/>
      <c r="AD904" s="273"/>
      <c r="AE904" s="274"/>
      <c r="AF904" s="274"/>
      <c r="AG904" s="274"/>
      <c r="AH904" s="274"/>
      <c r="AI904" s="274"/>
      <c r="AJ904" s="274"/>
      <c r="AK904" s="275"/>
      <c r="AL904" s="275"/>
      <c r="AM904" s="275"/>
      <c r="AN904" s="275"/>
      <c r="AO904" s="275"/>
      <c r="AP904" s="275"/>
      <c r="AQ904" s="276"/>
      <c r="AR904" s="276"/>
      <c r="AS904" s="276"/>
      <c r="AT904" s="276"/>
      <c r="AU904" s="276"/>
      <c r="AV904" s="276"/>
      <c r="AW904" s="277"/>
      <c r="AX904" s="277"/>
      <c r="AY904" s="277"/>
      <c r="AZ904" s="277"/>
      <c r="BA904" s="277"/>
      <c r="BB904" s="277"/>
      <c r="BC904" s="278"/>
      <c r="BD904" s="278"/>
      <c r="BE904" s="278"/>
      <c r="BF904" s="278"/>
      <c r="BG904" s="278"/>
      <c r="BH904" s="278"/>
      <c r="BI904" s="279"/>
      <c r="BJ904" s="279"/>
      <c r="BK904" s="279"/>
      <c r="BL904" s="279"/>
      <c r="BM904" s="279"/>
      <c r="BN904" s="279"/>
      <c r="BO904" s="280"/>
      <c r="BP904" s="280"/>
      <c r="BQ904" s="280"/>
      <c r="BR904" s="280"/>
      <c r="BS904" s="280"/>
      <c r="BT904" s="280"/>
      <c r="BU904" s="281"/>
      <c r="BV904" s="281"/>
      <c r="BW904" s="281"/>
      <c r="BX904" s="281"/>
      <c r="BY904" s="281"/>
      <c r="BZ904" s="281"/>
      <c r="CA904" s="282"/>
      <c r="CB904" s="282"/>
      <c r="CC904" s="282"/>
      <c r="CD904" s="282"/>
      <c r="CE904" s="282"/>
      <c r="CF904" s="282"/>
      <c r="CG904" s="283"/>
      <c r="CH904" s="283"/>
      <c r="CI904" s="283"/>
      <c r="CJ904" s="283"/>
      <c r="CK904" s="283"/>
      <c r="CL904" s="283"/>
      <c r="CM904" s="284"/>
      <c r="CN904" s="284"/>
      <c r="CO904" s="284"/>
      <c r="CP904" s="284"/>
      <c r="CQ904" s="284"/>
      <c r="CR904" s="284"/>
      <c r="CS904" s="283"/>
      <c r="CT904" s="283"/>
      <c r="CU904" s="283"/>
      <c r="CV904" s="283"/>
      <c r="CW904" s="283"/>
      <c r="CX904" s="283"/>
      <c r="CY904" s="273"/>
      <c r="CZ904" s="285"/>
      <c r="DA904" s="286"/>
      <c r="DB904" s="287"/>
    </row>
    <row r="905" ht="15.75" customHeight="1">
      <c r="A905" s="304"/>
      <c r="B905" s="265"/>
      <c r="C905" s="266"/>
      <c r="D905" s="266"/>
      <c r="E905" s="266"/>
      <c r="F905" s="267"/>
      <c r="G905" s="267"/>
      <c r="H905" s="267"/>
      <c r="I905" s="267"/>
      <c r="J905" s="267"/>
      <c r="K905" s="267"/>
      <c r="L905" s="267"/>
      <c r="M905" s="269"/>
      <c r="N905" s="269"/>
      <c r="O905" s="269"/>
      <c r="P905" s="269"/>
      <c r="Q905" s="269"/>
      <c r="R905" s="269"/>
      <c r="S905" s="271"/>
      <c r="T905" s="271"/>
      <c r="U905" s="271"/>
      <c r="V905" s="271"/>
      <c r="W905" s="271"/>
      <c r="X905" s="271"/>
      <c r="Y905" s="273"/>
      <c r="Z905" s="273"/>
      <c r="AA905" s="273"/>
      <c r="AB905" s="273"/>
      <c r="AC905" s="273"/>
      <c r="AD905" s="273"/>
      <c r="AE905" s="274"/>
      <c r="AF905" s="274"/>
      <c r="AG905" s="274"/>
      <c r="AH905" s="274"/>
      <c r="AI905" s="274"/>
      <c r="AJ905" s="274"/>
      <c r="AK905" s="275"/>
      <c r="AL905" s="275"/>
      <c r="AM905" s="275"/>
      <c r="AN905" s="275"/>
      <c r="AO905" s="275"/>
      <c r="AP905" s="275"/>
      <c r="AQ905" s="276"/>
      <c r="AR905" s="276"/>
      <c r="AS905" s="276"/>
      <c r="AT905" s="276"/>
      <c r="AU905" s="276"/>
      <c r="AV905" s="276"/>
      <c r="AW905" s="277"/>
      <c r="AX905" s="277"/>
      <c r="AY905" s="277"/>
      <c r="AZ905" s="277"/>
      <c r="BA905" s="277"/>
      <c r="BB905" s="277"/>
      <c r="BC905" s="278"/>
      <c r="BD905" s="278"/>
      <c r="BE905" s="278"/>
      <c r="BF905" s="278"/>
      <c r="BG905" s="278"/>
      <c r="BH905" s="278"/>
      <c r="BI905" s="279"/>
      <c r="BJ905" s="279"/>
      <c r="BK905" s="279"/>
      <c r="BL905" s="279"/>
      <c r="BM905" s="279"/>
      <c r="BN905" s="279"/>
      <c r="BO905" s="280"/>
      <c r="BP905" s="280"/>
      <c r="BQ905" s="280"/>
      <c r="BR905" s="280"/>
      <c r="BS905" s="280"/>
      <c r="BT905" s="280"/>
      <c r="BU905" s="281"/>
      <c r="BV905" s="281"/>
      <c r="BW905" s="281"/>
      <c r="BX905" s="281"/>
      <c r="BY905" s="281"/>
      <c r="BZ905" s="281"/>
      <c r="CA905" s="282"/>
      <c r="CB905" s="282"/>
      <c r="CC905" s="282"/>
      <c r="CD905" s="282"/>
      <c r="CE905" s="282"/>
      <c r="CF905" s="282"/>
      <c r="CG905" s="283"/>
      <c r="CH905" s="283"/>
      <c r="CI905" s="283"/>
      <c r="CJ905" s="283"/>
      <c r="CK905" s="283"/>
      <c r="CL905" s="283"/>
      <c r="CM905" s="284"/>
      <c r="CN905" s="284"/>
      <c r="CO905" s="284"/>
      <c r="CP905" s="284"/>
      <c r="CQ905" s="284"/>
      <c r="CR905" s="284"/>
      <c r="CS905" s="283"/>
      <c r="CT905" s="283"/>
      <c r="CU905" s="283"/>
      <c r="CV905" s="283"/>
      <c r="CW905" s="283"/>
      <c r="CX905" s="283"/>
      <c r="CY905" s="273"/>
      <c r="CZ905" s="285"/>
      <c r="DA905" s="286"/>
      <c r="DB905" s="287"/>
    </row>
    <row r="906" ht="15.75" customHeight="1">
      <c r="A906" s="304"/>
      <c r="B906" s="265"/>
      <c r="C906" s="266"/>
      <c r="D906" s="266"/>
      <c r="E906" s="266"/>
      <c r="F906" s="267"/>
      <c r="G906" s="267"/>
      <c r="H906" s="267"/>
      <c r="I906" s="267"/>
      <c r="J906" s="267"/>
      <c r="K906" s="267"/>
      <c r="L906" s="267"/>
      <c r="M906" s="269"/>
      <c r="N906" s="269"/>
      <c r="O906" s="269"/>
      <c r="P906" s="269"/>
      <c r="Q906" s="269"/>
      <c r="R906" s="269"/>
      <c r="S906" s="271"/>
      <c r="T906" s="271"/>
      <c r="U906" s="271"/>
      <c r="V906" s="271"/>
      <c r="W906" s="271"/>
      <c r="X906" s="271"/>
      <c r="Y906" s="273"/>
      <c r="Z906" s="273"/>
      <c r="AA906" s="273"/>
      <c r="AB906" s="273"/>
      <c r="AC906" s="273"/>
      <c r="AD906" s="273"/>
      <c r="AE906" s="274"/>
      <c r="AF906" s="274"/>
      <c r="AG906" s="274"/>
      <c r="AH906" s="274"/>
      <c r="AI906" s="274"/>
      <c r="AJ906" s="274"/>
      <c r="AK906" s="275"/>
      <c r="AL906" s="275"/>
      <c r="AM906" s="275"/>
      <c r="AN906" s="275"/>
      <c r="AO906" s="275"/>
      <c r="AP906" s="275"/>
      <c r="AQ906" s="276"/>
      <c r="AR906" s="276"/>
      <c r="AS906" s="276"/>
      <c r="AT906" s="276"/>
      <c r="AU906" s="276"/>
      <c r="AV906" s="276"/>
      <c r="AW906" s="277"/>
      <c r="AX906" s="277"/>
      <c r="AY906" s="277"/>
      <c r="AZ906" s="277"/>
      <c r="BA906" s="277"/>
      <c r="BB906" s="277"/>
      <c r="BC906" s="278"/>
      <c r="BD906" s="278"/>
      <c r="BE906" s="278"/>
      <c r="BF906" s="278"/>
      <c r="BG906" s="278"/>
      <c r="BH906" s="278"/>
      <c r="BI906" s="279"/>
      <c r="BJ906" s="279"/>
      <c r="BK906" s="279"/>
      <c r="BL906" s="279"/>
      <c r="BM906" s="279"/>
      <c r="BN906" s="279"/>
      <c r="BO906" s="280"/>
      <c r="BP906" s="280"/>
      <c r="BQ906" s="280"/>
      <c r="BR906" s="280"/>
      <c r="BS906" s="280"/>
      <c r="BT906" s="280"/>
      <c r="BU906" s="281"/>
      <c r="BV906" s="281"/>
      <c r="BW906" s="281"/>
      <c r="BX906" s="281"/>
      <c r="BY906" s="281"/>
      <c r="BZ906" s="281"/>
      <c r="CA906" s="282"/>
      <c r="CB906" s="282"/>
      <c r="CC906" s="282"/>
      <c r="CD906" s="282"/>
      <c r="CE906" s="282"/>
      <c r="CF906" s="282"/>
      <c r="CG906" s="283"/>
      <c r="CH906" s="283"/>
      <c r="CI906" s="283"/>
      <c r="CJ906" s="283"/>
      <c r="CK906" s="283"/>
      <c r="CL906" s="283"/>
      <c r="CM906" s="284"/>
      <c r="CN906" s="284"/>
      <c r="CO906" s="284"/>
      <c r="CP906" s="284"/>
      <c r="CQ906" s="284"/>
      <c r="CR906" s="284"/>
      <c r="CS906" s="283"/>
      <c r="CT906" s="283"/>
      <c r="CU906" s="283"/>
      <c r="CV906" s="283"/>
      <c r="CW906" s="283"/>
      <c r="CX906" s="283"/>
      <c r="CY906" s="273"/>
      <c r="CZ906" s="285"/>
      <c r="DA906" s="286"/>
      <c r="DB906" s="287"/>
    </row>
    <row r="907" ht="15.75" customHeight="1">
      <c r="A907" s="304"/>
      <c r="B907" s="265"/>
      <c r="C907" s="266"/>
      <c r="D907" s="266"/>
      <c r="E907" s="266"/>
      <c r="F907" s="267"/>
      <c r="G907" s="267"/>
      <c r="H907" s="267"/>
      <c r="I907" s="267"/>
      <c r="J907" s="267"/>
      <c r="K907" s="267"/>
      <c r="L907" s="267"/>
      <c r="M907" s="269"/>
      <c r="N907" s="269"/>
      <c r="O907" s="269"/>
      <c r="P907" s="269"/>
      <c r="Q907" s="269"/>
      <c r="R907" s="269"/>
      <c r="S907" s="271"/>
      <c r="T907" s="271"/>
      <c r="U907" s="271"/>
      <c r="V907" s="271"/>
      <c r="W907" s="271"/>
      <c r="X907" s="271"/>
      <c r="Y907" s="273"/>
      <c r="Z907" s="273"/>
      <c r="AA907" s="273"/>
      <c r="AB907" s="273"/>
      <c r="AC907" s="273"/>
      <c r="AD907" s="273"/>
      <c r="AE907" s="274"/>
      <c r="AF907" s="274"/>
      <c r="AG907" s="274"/>
      <c r="AH907" s="274"/>
      <c r="AI907" s="274"/>
      <c r="AJ907" s="274"/>
      <c r="AK907" s="275"/>
      <c r="AL907" s="275"/>
      <c r="AM907" s="275"/>
      <c r="AN907" s="275"/>
      <c r="AO907" s="275"/>
      <c r="AP907" s="275"/>
      <c r="AQ907" s="276"/>
      <c r="AR907" s="276"/>
      <c r="AS907" s="276"/>
      <c r="AT907" s="276"/>
      <c r="AU907" s="276"/>
      <c r="AV907" s="276"/>
      <c r="AW907" s="277"/>
      <c r="AX907" s="277"/>
      <c r="AY907" s="277"/>
      <c r="AZ907" s="277"/>
      <c r="BA907" s="277"/>
      <c r="BB907" s="277"/>
      <c r="BC907" s="278"/>
      <c r="BD907" s="278"/>
      <c r="BE907" s="278"/>
      <c r="BF907" s="278"/>
      <c r="BG907" s="278"/>
      <c r="BH907" s="278"/>
      <c r="BI907" s="279"/>
      <c r="BJ907" s="279"/>
      <c r="BK907" s="279"/>
      <c r="BL907" s="279"/>
      <c r="BM907" s="279"/>
      <c r="BN907" s="279"/>
      <c r="BO907" s="280"/>
      <c r="BP907" s="280"/>
      <c r="BQ907" s="280"/>
      <c r="BR907" s="280"/>
      <c r="BS907" s="280"/>
      <c r="BT907" s="280"/>
      <c r="BU907" s="281"/>
      <c r="BV907" s="281"/>
      <c r="BW907" s="281"/>
      <c r="BX907" s="281"/>
      <c r="BY907" s="281"/>
      <c r="BZ907" s="281"/>
      <c r="CA907" s="282"/>
      <c r="CB907" s="282"/>
      <c r="CC907" s="282"/>
      <c r="CD907" s="282"/>
      <c r="CE907" s="282"/>
      <c r="CF907" s="282"/>
      <c r="CG907" s="283"/>
      <c r="CH907" s="283"/>
      <c r="CI907" s="283"/>
      <c r="CJ907" s="283"/>
      <c r="CK907" s="283"/>
      <c r="CL907" s="283"/>
      <c r="CM907" s="284"/>
      <c r="CN907" s="284"/>
      <c r="CO907" s="284"/>
      <c r="CP907" s="284"/>
      <c r="CQ907" s="284"/>
      <c r="CR907" s="284"/>
      <c r="CS907" s="283"/>
      <c r="CT907" s="283"/>
      <c r="CU907" s="283"/>
      <c r="CV907" s="283"/>
      <c r="CW907" s="283"/>
      <c r="CX907" s="283"/>
      <c r="CY907" s="273"/>
      <c r="CZ907" s="285"/>
      <c r="DA907" s="286"/>
      <c r="DB907" s="287"/>
    </row>
    <row r="908" ht="15.75" customHeight="1">
      <c r="A908" s="304"/>
      <c r="B908" s="265"/>
      <c r="C908" s="266"/>
      <c r="D908" s="266"/>
      <c r="E908" s="266"/>
      <c r="F908" s="267"/>
      <c r="G908" s="267"/>
      <c r="H908" s="267"/>
      <c r="I908" s="267"/>
      <c r="J908" s="267"/>
      <c r="K908" s="267"/>
      <c r="L908" s="267"/>
      <c r="M908" s="269"/>
      <c r="N908" s="269"/>
      <c r="O908" s="269"/>
      <c r="P908" s="269"/>
      <c r="Q908" s="269"/>
      <c r="R908" s="269"/>
      <c r="S908" s="271"/>
      <c r="T908" s="271"/>
      <c r="U908" s="271"/>
      <c r="V908" s="271"/>
      <c r="W908" s="271"/>
      <c r="X908" s="271"/>
      <c r="Y908" s="273"/>
      <c r="Z908" s="273"/>
      <c r="AA908" s="273"/>
      <c r="AB908" s="273"/>
      <c r="AC908" s="273"/>
      <c r="AD908" s="273"/>
      <c r="AE908" s="274"/>
      <c r="AF908" s="274"/>
      <c r="AG908" s="274"/>
      <c r="AH908" s="274"/>
      <c r="AI908" s="274"/>
      <c r="AJ908" s="274"/>
      <c r="AK908" s="275"/>
      <c r="AL908" s="275"/>
      <c r="AM908" s="275"/>
      <c r="AN908" s="275"/>
      <c r="AO908" s="275"/>
      <c r="AP908" s="275"/>
      <c r="AQ908" s="276"/>
      <c r="AR908" s="276"/>
      <c r="AS908" s="276"/>
      <c r="AT908" s="276"/>
      <c r="AU908" s="276"/>
      <c r="AV908" s="276"/>
      <c r="AW908" s="277"/>
      <c r="AX908" s="277"/>
      <c r="AY908" s="277"/>
      <c r="AZ908" s="277"/>
      <c r="BA908" s="277"/>
      <c r="BB908" s="277"/>
      <c r="BC908" s="278"/>
      <c r="BD908" s="278"/>
      <c r="BE908" s="278"/>
      <c r="BF908" s="278"/>
      <c r="BG908" s="278"/>
      <c r="BH908" s="278"/>
      <c r="BI908" s="279"/>
      <c r="BJ908" s="279"/>
      <c r="BK908" s="279"/>
      <c r="BL908" s="279"/>
      <c r="BM908" s="279"/>
      <c r="BN908" s="279"/>
      <c r="BO908" s="280"/>
      <c r="BP908" s="280"/>
      <c r="BQ908" s="280"/>
      <c r="BR908" s="280"/>
      <c r="BS908" s="280"/>
      <c r="BT908" s="280"/>
      <c r="BU908" s="281"/>
      <c r="BV908" s="281"/>
      <c r="BW908" s="281"/>
      <c r="BX908" s="281"/>
      <c r="BY908" s="281"/>
      <c r="BZ908" s="281"/>
      <c r="CA908" s="282"/>
      <c r="CB908" s="282"/>
      <c r="CC908" s="282"/>
      <c r="CD908" s="282"/>
      <c r="CE908" s="282"/>
      <c r="CF908" s="282"/>
      <c r="CG908" s="283"/>
      <c r="CH908" s="283"/>
      <c r="CI908" s="283"/>
      <c r="CJ908" s="283"/>
      <c r="CK908" s="283"/>
      <c r="CL908" s="283"/>
      <c r="CM908" s="284"/>
      <c r="CN908" s="284"/>
      <c r="CO908" s="284"/>
      <c r="CP908" s="284"/>
      <c r="CQ908" s="284"/>
      <c r="CR908" s="284"/>
      <c r="CS908" s="283"/>
      <c r="CT908" s="283"/>
      <c r="CU908" s="283"/>
      <c r="CV908" s="283"/>
      <c r="CW908" s="283"/>
      <c r="CX908" s="283"/>
      <c r="CY908" s="273"/>
      <c r="CZ908" s="285"/>
      <c r="DA908" s="286"/>
      <c r="DB908" s="287"/>
    </row>
    <row r="909" ht="15.75" customHeight="1">
      <c r="A909" s="304"/>
      <c r="B909" s="265"/>
      <c r="C909" s="266"/>
      <c r="D909" s="266"/>
      <c r="E909" s="266"/>
      <c r="F909" s="267"/>
      <c r="G909" s="267"/>
      <c r="H909" s="267"/>
      <c r="I909" s="267"/>
      <c r="J909" s="267"/>
      <c r="K909" s="267"/>
      <c r="L909" s="267"/>
      <c r="M909" s="269"/>
      <c r="N909" s="269"/>
      <c r="O909" s="269"/>
      <c r="P909" s="269"/>
      <c r="Q909" s="269"/>
      <c r="R909" s="269"/>
      <c r="S909" s="271"/>
      <c r="T909" s="271"/>
      <c r="U909" s="271"/>
      <c r="V909" s="271"/>
      <c r="W909" s="271"/>
      <c r="X909" s="271"/>
      <c r="Y909" s="273"/>
      <c r="Z909" s="273"/>
      <c r="AA909" s="273"/>
      <c r="AB909" s="273"/>
      <c r="AC909" s="273"/>
      <c r="AD909" s="273"/>
      <c r="AE909" s="274"/>
      <c r="AF909" s="274"/>
      <c r="AG909" s="274"/>
      <c r="AH909" s="274"/>
      <c r="AI909" s="274"/>
      <c r="AJ909" s="274"/>
      <c r="AK909" s="275"/>
      <c r="AL909" s="275"/>
      <c r="AM909" s="275"/>
      <c r="AN909" s="275"/>
      <c r="AO909" s="275"/>
      <c r="AP909" s="275"/>
      <c r="AQ909" s="276"/>
      <c r="AR909" s="276"/>
      <c r="AS909" s="276"/>
      <c r="AT909" s="276"/>
      <c r="AU909" s="276"/>
      <c r="AV909" s="276"/>
      <c r="AW909" s="277"/>
      <c r="AX909" s="277"/>
      <c r="AY909" s="277"/>
      <c r="AZ909" s="277"/>
      <c r="BA909" s="277"/>
      <c r="BB909" s="277"/>
      <c r="BC909" s="278"/>
      <c r="BD909" s="278"/>
      <c r="BE909" s="278"/>
      <c r="BF909" s="278"/>
      <c r="BG909" s="278"/>
      <c r="BH909" s="278"/>
      <c r="BI909" s="279"/>
      <c r="BJ909" s="279"/>
      <c r="BK909" s="279"/>
      <c r="BL909" s="279"/>
      <c r="BM909" s="279"/>
      <c r="BN909" s="279"/>
      <c r="BO909" s="280"/>
      <c r="BP909" s="280"/>
      <c r="BQ909" s="280"/>
      <c r="BR909" s="280"/>
      <c r="BS909" s="280"/>
      <c r="BT909" s="280"/>
      <c r="BU909" s="281"/>
      <c r="BV909" s="281"/>
      <c r="BW909" s="281"/>
      <c r="BX909" s="281"/>
      <c r="BY909" s="281"/>
      <c r="BZ909" s="281"/>
      <c r="CA909" s="282"/>
      <c r="CB909" s="282"/>
      <c r="CC909" s="282"/>
      <c r="CD909" s="282"/>
      <c r="CE909" s="282"/>
      <c r="CF909" s="282"/>
      <c r="CG909" s="283"/>
      <c r="CH909" s="283"/>
      <c r="CI909" s="283"/>
      <c r="CJ909" s="283"/>
      <c r="CK909" s="283"/>
      <c r="CL909" s="283"/>
      <c r="CM909" s="284"/>
      <c r="CN909" s="284"/>
      <c r="CO909" s="284"/>
      <c r="CP909" s="284"/>
      <c r="CQ909" s="284"/>
      <c r="CR909" s="284"/>
      <c r="CS909" s="283"/>
      <c r="CT909" s="283"/>
      <c r="CU909" s="283"/>
      <c r="CV909" s="283"/>
      <c r="CW909" s="283"/>
      <c r="CX909" s="283"/>
      <c r="CY909" s="273"/>
      <c r="CZ909" s="285"/>
      <c r="DA909" s="286"/>
      <c r="DB909" s="287"/>
    </row>
    <row r="910" ht="15.75" customHeight="1">
      <c r="A910" s="304"/>
      <c r="B910" s="265"/>
      <c r="C910" s="266"/>
      <c r="D910" s="266"/>
      <c r="E910" s="266"/>
      <c r="F910" s="267"/>
      <c r="G910" s="267"/>
      <c r="H910" s="267"/>
      <c r="I910" s="267"/>
      <c r="J910" s="267"/>
      <c r="K910" s="267"/>
      <c r="L910" s="267"/>
      <c r="M910" s="269"/>
      <c r="N910" s="269"/>
      <c r="O910" s="269"/>
      <c r="P910" s="269"/>
      <c r="Q910" s="269"/>
      <c r="R910" s="269"/>
      <c r="S910" s="271"/>
      <c r="T910" s="271"/>
      <c r="U910" s="271"/>
      <c r="V910" s="271"/>
      <c r="W910" s="271"/>
      <c r="X910" s="271"/>
      <c r="Y910" s="273"/>
      <c r="Z910" s="273"/>
      <c r="AA910" s="273"/>
      <c r="AB910" s="273"/>
      <c r="AC910" s="273"/>
      <c r="AD910" s="273"/>
      <c r="AE910" s="274"/>
      <c r="AF910" s="274"/>
      <c r="AG910" s="274"/>
      <c r="AH910" s="274"/>
      <c r="AI910" s="274"/>
      <c r="AJ910" s="274"/>
      <c r="AK910" s="275"/>
      <c r="AL910" s="275"/>
      <c r="AM910" s="275"/>
      <c r="AN910" s="275"/>
      <c r="AO910" s="275"/>
      <c r="AP910" s="275"/>
      <c r="AQ910" s="276"/>
      <c r="AR910" s="276"/>
      <c r="AS910" s="276"/>
      <c r="AT910" s="276"/>
      <c r="AU910" s="276"/>
      <c r="AV910" s="276"/>
      <c r="AW910" s="277"/>
      <c r="AX910" s="277"/>
      <c r="AY910" s="277"/>
      <c r="AZ910" s="277"/>
      <c r="BA910" s="277"/>
      <c r="BB910" s="277"/>
      <c r="BC910" s="278"/>
      <c r="BD910" s="278"/>
      <c r="BE910" s="278"/>
      <c r="BF910" s="278"/>
      <c r="BG910" s="278"/>
      <c r="BH910" s="278"/>
      <c r="BI910" s="279"/>
      <c r="BJ910" s="279"/>
      <c r="BK910" s="279"/>
      <c r="BL910" s="279"/>
      <c r="BM910" s="279"/>
      <c r="BN910" s="279"/>
      <c r="BO910" s="280"/>
      <c r="BP910" s="280"/>
      <c r="BQ910" s="280"/>
      <c r="BR910" s="280"/>
      <c r="BS910" s="280"/>
      <c r="BT910" s="280"/>
      <c r="BU910" s="281"/>
      <c r="BV910" s="281"/>
      <c r="BW910" s="281"/>
      <c r="BX910" s="281"/>
      <c r="BY910" s="281"/>
      <c r="BZ910" s="281"/>
      <c r="CA910" s="282"/>
      <c r="CB910" s="282"/>
      <c r="CC910" s="282"/>
      <c r="CD910" s="282"/>
      <c r="CE910" s="282"/>
      <c r="CF910" s="282"/>
      <c r="CG910" s="283"/>
      <c r="CH910" s="283"/>
      <c r="CI910" s="283"/>
      <c r="CJ910" s="283"/>
      <c r="CK910" s="283"/>
      <c r="CL910" s="283"/>
      <c r="CM910" s="284"/>
      <c r="CN910" s="284"/>
      <c r="CO910" s="284"/>
      <c r="CP910" s="284"/>
      <c r="CQ910" s="284"/>
      <c r="CR910" s="284"/>
      <c r="CS910" s="283"/>
      <c r="CT910" s="283"/>
      <c r="CU910" s="283"/>
      <c r="CV910" s="283"/>
      <c r="CW910" s="283"/>
      <c r="CX910" s="283"/>
      <c r="CY910" s="273"/>
      <c r="CZ910" s="285"/>
      <c r="DA910" s="286"/>
      <c r="DB910" s="287"/>
    </row>
    <row r="911" ht="15.75" customHeight="1">
      <c r="A911" s="304"/>
      <c r="B911" s="265"/>
      <c r="C911" s="266"/>
      <c r="D911" s="266"/>
      <c r="E911" s="266"/>
      <c r="F911" s="267"/>
      <c r="G911" s="267"/>
      <c r="H911" s="267"/>
      <c r="I911" s="267"/>
      <c r="J911" s="267"/>
      <c r="K911" s="267"/>
      <c r="L911" s="267"/>
      <c r="M911" s="269"/>
      <c r="N911" s="269"/>
      <c r="O911" s="269"/>
      <c r="P911" s="269"/>
      <c r="Q911" s="269"/>
      <c r="R911" s="269"/>
      <c r="S911" s="271"/>
      <c r="T911" s="271"/>
      <c r="U911" s="271"/>
      <c r="V911" s="271"/>
      <c r="W911" s="271"/>
      <c r="X911" s="271"/>
      <c r="Y911" s="273"/>
      <c r="Z911" s="273"/>
      <c r="AA911" s="273"/>
      <c r="AB911" s="273"/>
      <c r="AC911" s="273"/>
      <c r="AD911" s="273"/>
      <c r="AE911" s="274"/>
      <c r="AF911" s="274"/>
      <c r="AG911" s="274"/>
      <c r="AH911" s="274"/>
      <c r="AI911" s="274"/>
      <c r="AJ911" s="274"/>
      <c r="AK911" s="275"/>
      <c r="AL911" s="275"/>
      <c r="AM911" s="275"/>
      <c r="AN911" s="275"/>
      <c r="AO911" s="275"/>
      <c r="AP911" s="275"/>
      <c r="AQ911" s="276"/>
      <c r="AR911" s="276"/>
      <c r="AS911" s="276"/>
      <c r="AT911" s="276"/>
      <c r="AU911" s="276"/>
      <c r="AV911" s="276"/>
      <c r="AW911" s="277"/>
      <c r="AX911" s="277"/>
      <c r="AY911" s="277"/>
      <c r="AZ911" s="277"/>
      <c r="BA911" s="277"/>
      <c r="BB911" s="277"/>
      <c r="BC911" s="278"/>
      <c r="BD911" s="278"/>
      <c r="BE911" s="278"/>
      <c r="BF911" s="278"/>
      <c r="BG911" s="278"/>
      <c r="BH911" s="278"/>
      <c r="BI911" s="279"/>
      <c r="BJ911" s="279"/>
      <c r="BK911" s="279"/>
      <c r="BL911" s="279"/>
      <c r="BM911" s="279"/>
      <c r="BN911" s="279"/>
      <c r="BO911" s="280"/>
      <c r="BP911" s="280"/>
      <c r="BQ911" s="280"/>
      <c r="BR911" s="280"/>
      <c r="BS911" s="280"/>
      <c r="BT911" s="280"/>
      <c r="BU911" s="281"/>
      <c r="BV911" s="281"/>
      <c r="BW911" s="281"/>
      <c r="BX911" s="281"/>
      <c r="BY911" s="281"/>
      <c r="BZ911" s="281"/>
      <c r="CA911" s="282"/>
      <c r="CB911" s="282"/>
      <c r="CC911" s="282"/>
      <c r="CD911" s="282"/>
      <c r="CE911" s="282"/>
      <c r="CF911" s="282"/>
      <c r="CG911" s="283"/>
      <c r="CH911" s="283"/>
      <c r="CI911" s="283"/>
      <c r="CJ911" s="283"/>
      <c r="CK911" s="283"/>
      <c r="CL911" s="283"/>
      <c r="CM911" s="284"/>
      <c r="CN911" s="284"/>
      <c r="CO911" s="284"/>
      <c r="CP911" s="284"/>
      <c r="CQ911" s="284"/>
      <c r="CR911" s="284"/>
      <c r="CS911" s="283"/>
      <c r="CT911" s="283"/>
      <c r="CU911" s="283"/>
      <c r="CV911" s="283"/>
      <c r="CW911" s="283"/>
      <c r="CX911" s="283"/>
      <c r="CY911" s="273"/>
      <c r="CZ911" s="285"/>
      <c r="DA911" s="286"/>
      <c r="DB911" s="287"/>
    </row>
    <row r="912" ht="15.75" customHeight="1">
      <c r="A912" s="304"/>
      <c r="B912" s="265"/>
      <c r="C912" s="266"/>
      <c r="D912" s="266"/>
      <c r="E912" s="266"/>
      <c r="F912" s="267"/>
      <c r="G912" s="267"/>
      <c r="H912" s="267"/>
      <c r="I912" s="267"/>
      <c r="J912" s="267"/>
      <c r="K912" s="267"/>
      <c r="L912" s="267"/>
      <c r="M912" s="269"/>
      <c r="N912" s="269"/>
      <c r="O912" s="269"/>
      <c r="P912" s="269"/>
      <c r="Q912" s="269"/>
      <c r="R912" s="269"/>
      <c r="S912" s="271"/>
      <c r="T912" s="271"/>
      <c r="U912" s="271"/>
      <c r="V912" s="271"/>
      <c r="W912" s="271"/>
      <c r="X912" s="271"/>
      <c r="Y912" s="273"/>
      <c r="Z912" s="273"/>
      <c r="AA912" s="273"/>
      <c r="AB912" s="273"/>
      <c r="AC912" s="273"/>
      <c r="AD912" s="273"/>
      <c r="AE912" s="274"/>
      <c r="AF912" s="274"/>
      <c r="AG912" s="274"/>
      <c r="AH912" s="274"/>
      <c r="AI912" s="274"/>
      <c r="AJ912" s="274"/>
      <c r="AK912" s="275"/>
      <c r="AL912" s="275"/>
      <c r="AM912" s="275"/>
      <c r="AN912" s="275"/>
      <c r="AO912" s="275"/>
      <c r="AP912" s="275"/>
      <c r="AQ912" s="276"/>
      <c r="AR912" s="276"/>
      <c r="AS912" s="276"/>
      <c r="AT912" s="276"/>
      <c r="AU912" s="276"/>
      <c r="AV912" s="276"/>
      <c r="AW912" s="277"/>
      <c r="AX912" s="277"/>
      <c r="AY912" s="277"/>
      <c r="AZ912" s="277"/>
      <c r="BA912" s="277"/>
      <c r="BB912" s="277"/>
      <c r="BC912" s="278"/>
      <c r="BD912" s="278"/>
      <c r="BE912" s="278"/>
      <c r="BF912" s="278"/>
      <c r="BG912" s="278"/>
      <c r="BH912" s="278"/>
      <c r="BI912" s="279"/>
      <c r="BJ912" s="279"/>
      <c r="BK912" s="279"/>
      <c r="BL912" s="279"/>
      <c r="BM912" s="279"/>
      <c r="BN912" s="279"/>
      <c r="BO912" s="280"/>
      <c r="BP912" s="280"/>
      <c r="BQ912" s="280"/>
      <c r="BR912" s="280"/>
      <c r="BS912" s="280"/>
      <c r="BT912" s="280"/>
      <c r="BU912" s="281"/>
      <c r="BV912" s="281"/>
      <c r="BW912" s="281"/>
      <c r="BX912" s="281"/>
      <c r="BY912" s="281"/>
      <c r="BZ912" s="281"/>
      <c r="CA912" s="282"/>
      <c r="CB912" s="282"/>
      <c r="CC912" s="282"/>
      <c r="CD912" s="282"/>
      <c r="CE912" s="282"/>
      <c r="CF912" s="282"/>
      <c r="CG912" s="283"/>
      <c r="CH912" s="283"/>
      <c r="CI912" s="283"/>
      <c r="CJ912" s="283"/>
      <c r="CK912" s="283"/>
      <c r="CL912" s="283"/>
      <c r="CM912" s="284"/>
      <c r="CN912" s="284"/>
      <c r="CO912" s="284"/>
      <c r="CP912" s="284"/>
      <c r="CQ912" s="284"/>
      <c r="CR912" s="284"/>
      <c r="CS912" s="283"/>
      <c r="CT912" s="283"/>
      <c r="CU912" s="283"/>
      <c r="CV912" s="283"/>
      <c r="CW912" s="283"/>
      <c r="CX912" s="283"/>
      <c r="CY912" s="273"/>
      <c r="CZ912" s="285"/>
      <c r="DA912" s="286"/>
      <c r="DB912" s="287"/>
    </row>
    <row r="913" ht="15.75" customHeight="1">
      <c r="A913" s="304"/>
      <c r="B913" s="265"/>
      <c r="C913" s="266"/>
      <c r="D913" s="266"/>
      <c r="E913" s="266"/>
      <c r="F913" s="267"/>
      <c r="G913" s="267"/>
      <c r="H913" s="267"/>
      <c r="I913" s="267"/>
      <c r="J913" s="267"/>
      <c r="K913" s="267"/>
      <c r="L913" s="267"/>
      <c r="M913" s="269"/>
      <c r="N913" s="269"/>
      <c r="O913" s="269"/>
      <c r="P913" s="269"/>
      <c r="Q913" s="269"/>
      <c r="R913" s="269"/>
      <c r="S913" s="271"/>
      <c r="T913" s="271"/>
      <c r="U913" s="271"/>
      <c r="V913" s="271"/>
      <c r="W913" s="271"/>
      <c r="X913" s="271"/>
      <c r="Y913" s="273"/>
      <c r="Z913" s="273"/>
      <c r="AA913" s="273"/>
      <c r="AB913" s="273"/>
      <c r="AC913" s="273"/>
      <c r="AD913" s="273"/>
      <c r="AE913" s="274"/>
      <c r="AF913" s="274"/>
      <c r="AG913" s="274"/>
      <c r="AH913" s="274"/>
      <c r="AI913" s="274"/>
      <c r="AJ913" s="274"/>
      <c r="AK913" s="275"/>
      <c r="AL913" s="275"/>
      <c r="AM913" s="275"/>
      <c r="AN913" s="275"/>
      <c r="AO913" s="275"/>
      <c r="AP913" s="275"/>
      <c r="AQ913" s="276"/>
      <c r="AR913" s="276"/>
      <c r="AS913" s="276"/>
      <c r="AT913" s="276"/>
      <c r="AU913" s="276"/>
      <c r="AV913" s="276"/>
      <c r="AW913" s="277"/>
      <c r="AX913" s="277"/>
      <c r="AY913" s="277"/>
      <c r="AZ913" s="277"/>
      <c r="BA913" s="277"/>
      <c r="BB913" s="277"/>
      <c r="BC913" s="278"/>
      <c r="BD913" s="278"/>
      <c r="BE913" s="278"/>
      <c r="BF913" s="278"/>
      <c r="BG913" s="278"/>
      <c r="BH913" s="278"/>
      <c r="BI913" s="279"/>
      <c r="BJ913" s="279"/>
      <c r="BK913" s="279"/>
      <c r="BL913" s="279"/>
      <c r="BM913" s="279"/>
      <c r="BN913" s="279"/>
      <c r="BO913" s="280"/>
      <c r="BP913" s="280"/>
      <c r="BQ913" s="280"/>
      <c r="BR913" s="280"/>
      <c r="BS913" s="280"/>
      <c r="BT913" s="280"/>
      <c r="BU913" s="281"/>
      <c r="BV913" s="281"/>
      <c r="BW913" s="281"/>
      <c r="BX913" s="281"/>
      <c r="BY913" s="281"/>
      <c r="BZ913" s="281"/>
      <c r="CA913" s="282"/>
      <c r="CB913" s="282"/>
      <c r="CC913" s="282"/>
      <c r="CD913" s="282"/>
      <c r="CE913" s="282"/>
      <c r="CF913" s="282"/>
      <c r="CG913" s="283"/>
      <c r="CH913" s="283"/>
      <c r="CI913" s="283"/>
      <c r="CJ913" s="283"/>
      <c r="CK913" s="283"/>
      <c r="CL913" s="283"/>
      <c r="CM913" s="284"/>
      <c r="CN913" s="284"/>
      <c r="CO913" s="284"/>
      <c r="CP913" s="284"/>
      <c r="CQ913" s="284"/>
      <c r="CR913" s="284"/>
      <c r="CS913" s="283"/>
      <c r="CT913" s="283"/>
      <c r="CU913" s="283"/>
      <c r="CV913" s="283"/>
      <c r="CW913" s="283"/>
      <c r="CX913" s="283"/>
      <c r="CY913" s="273"/>
      <c r="CZ913" s="285"/>
      <c r="DA913" s="286"/>
      <c r="DB913" s="287"/>
    </row>
    <row r="914" ht="15.75" customHeight="1">
      <c r="A914" s="304"/>
      <c r="B914" s="265"/>
      <c r="C914" s="266"/>
      <c r="D914" s="266"/>
      <c r="E914" s="266"/>
      <c r="F914" s="267"/>
      <c r="G914" s="267"/>
      <c r="H914" s="267"/>
      <c r="I914" s="267"/>
      <c r="J914" s="267"/>
      <c r="K914" s="267"/>
      <c r="L914" s="267"/>
      <c r="M914" s="269"/>
      <c r="N914" s="269"/>
      <c r="O914" s="269"/>
      <c r="P914" s="269"/>
      <c r="Q914" s="269"/>
      <c r="R914" s="269"/>
      <c r="S914" s="271"/>
      <c r="T914" s="271"/>
      <c r="U914" s="271"/>
      <c r="V914" s="271"/>
      <c r="W914" s="271"/>
      <c r="X914" s="271"/>
      <c r="Y914" s="273"/>
      <c r="Z914" s="273"/>
      <c r="AA914" s="273"/>
      <c r="AB914" s="273"/>
      <c r="AC914" s="273"/>
      <c r="AD914" s="273"/>
      <c r="AE914" s="274"/>
      <c r="AF914" s="274"/>
      <c r="AG914" s="274"/>
      <c r="AH914" s="274"/>
      <c r="AI914" s="274"/>
      <c r="AJ914" s="274"/>
      <c r="AK914" s="275"/>
      <c r="AL914" s="275"/>
      <c r="AM914" s="275"/>
      <c r="AN914" s="275"/>
      <c r="AO914" s="275"/>
      <c r="AP914" s="275"/>
      <c r="AQ914" s="276"/>
      <c r="AR914" s="276"/>
      <c r="AS914" s="276"/>
      <c r="AT914" s="276"/>
      <c r="AU914" s="276"/>
      <c r="AV914" s="276"/>
      <c r="AW914" s="277"/>
      <c r="AX914" s="277"/>
      <c r="AY914" s="277"/>
      <c r="AZ914" s="277"/>
      <c r="BA914" s="277"/>
      <c r="BB914" s="277"/>
      <c r="BC914" s="278"/>
      <c r="BD914" s="278"/>
      <c r="BE914" s="278"/>
      <c r="BF914" s="278"/>
      <c r="BG914" s="278"/>
      <c r="BH914" s="278"/>
      <c r="BI914" s="279"/>
      <c r="BJ914" s="279"/>
      <c r="BK914" s="279"/>
      <c r="BL914" s="279"/>
      <c r="BM914" s="279"/>
      <c r="BN914" s="279"/>
      <c r="BO914" s="280"/>
      <c r="BP914" s="280"/>
      <c r="BQ914" s="280"/>
      <c r="BR914" s="280"/>
      <c r="BS914" s="280"/>
      <c r="BT914" s="280"/>
      <c r="BU914" s="281"/>
      <c r="BV914" s="281"/>
      <c r="BW914" s="281"/>
      <c r="BX914" s="281"/>
      <c r="BY914" s="281"/>
      <c r="BZ914" s="281"/>
      <c r="CA914" s="282"/>
      <c r="CB914" s="282"/>
      <c r="CC914" s="282"/>
      <c r="CD914" s="282"/>
      <c r="CE914" s="282"/>
      <c r="CF914" s="282"/>
      <c r="CG914" s="283"/>
      <c r="CH914" s="283"/>
      <c r="CI914" s="283"/>
      <c r="CJ914" s="283"/>
      <c r="CK914" s="283"/>
      <c r="CL914" s="283"/>
      <c r="CM914" s="284"/>
      <c r="CN914" s="284"/>
      <c r="CO914" s="284"/>
      <c r="CP914" s="284"/>
      <c r="CQ914" s="284"/>
      <c r="CR914" s="284"/>
      <c r="CS914" s="283"/>
      <c r="CT914" s="283"/>
      <c r="CU914" s="283"/>
      <c r="CV914" s="283"/>
      <c r="CW914" s="283"/>
      <c r="CX914" s="283"/>
      <c r="CY914" s="273"/>
      <c r="CZ914" s="285"/>
      <c r="DA914" s="286"/>
      <c r="DB914" s="287"/>
    </row>
    <row r="915" ht="15.75" customHeight="1">
      <c r="A915" s="304"/>
      <c r="B915" s="265"/>
      <c r="C915" s="266"/>
      <c r="D915" s="266"/>
      <c r="E915" s="266"/>
      <c r="F915" s="267"/>
      <c r="G915" s="267"/>
      <c r="H915" s="267"/>
      <c r="I915" s="267"/>
      <c r="J915" s="267"/>
      <c r="K915" s="267"/>
      <c r="L915" s="267"/>
      <c r="M915" s="269"/>
      <c r="N915" s="269"/>
      <c r="O915" s="269"/>
      <c r="P915" s="269"/>
      <c r="Q915" s="269"/>
      <c r="R915" s="269"/>
      <c r="S915" s="271"/>
      <c r="T915" s="271"/>
      <c r="U915" s="271"/>
      <c r="V915" s="271"/>
      <c r="W915" s="271"/>
      <c r="X915" s="271"/>
      <c r="Y915" s="273"/>
      <c r="Z915" s="273"/>
      <c r="AA915" s="273"/>
      <c r="AB915" s="273"/>
      <c r="AC915" s="273"/>
      <c r="AD915" s="273"/>
      <c r="AE915" s="274"/>
      <c r="AF915" s="274"/>
      <c r="AG915" s="274"/>
      <c r="AH915" s="274"/>
      <c r="AI915" s="274"/>
      <c r="AJ915" s="274"/>
      <c r="AK915" s="275"/>
      <c r="AL915" s="275"/>
      <c r="AM915" s="275"/>
      <c r="AN915" s="275"/>
      <c r="AO915" s="275"/>
      <c r="AP915" s="275"/>
      <c r="AQ915" s="276"/>
      <c r="AR915" s="276"/>
      <c r="AS915" s="276"/>
      <c r="AT915" s="276"/>
      <c r="AU915" s="276"/>
      <c r="AV915" s="276"/>
      <c r="AW915" s="277"/>
      <c r="AX915" s="277"/>
      <c r="AY915" s="277"/>
      <c r="AZ915" s="277"/>
      <c r="BA915" s="277"/>
      <c r="BB915" s="277"/>
      <c r="BC915" s="278"/>
      <c r="BD915" s="278"/>
      <c r="BE915" s="278"/>
      <c r="BF915" s="278"/>
      <c r="BG915" s="278"/>
      <c r="BH915" s="278"/>
      <c r="BI915" s="279"/>
      <c r="BJ915" s="279"/>
      <c r="BK915" s="279"/>
      <c r="BL915" s="279"/>
      <c r="BM915" s="279"/>
      <c r="BN915" s="279"/>
      <c r="BO915" s="280"/>
      <c r="BP915" s="280"/>
      <c r="BQ915" s="280"/>
      <c r="BR915" s="280"/>
      <c r="BS915" s="280"/>
      <c r="BT915" s="280"/>
      <c r="BU915" s="281"/>
      <c r="BV915" s="281"/>
      <c r="BW915" s="281"/>
      <c r="BX915" s="281"/>
      <c r="BY915" s="281"/>
      <c r="BZ915" s="281"/>
      <c r="CA915" s="282"/>
      <c r="CB915" s="282"/>
      <c r="CC915" s="282"/>
      <c r="CD915" s="282"/>
      <c r="CE915" s="282"/>
      <c r="CF915" s="282"/>
      <c r="CG915" s="283"/>
      <c r="CH915" s="283"/>
      <c r="CI915" s="283"/>
      <c r="CJ915" s="283"/>
      <c r="CK915" s="283"/>
      <c r="CL915" s="283"/>
      <c r="CM915" s="284"/>
      <c r="CN915" s="284"/>
      <c r="CO915" s="284"/>
      <c r="CP915" s="284"/>
      <c r="CQ915" s="284"/>
      <c r="CR915" s="284"/>
      <c r="CS915" s="283"/>
      <c r="CT915" s="283"/>
      <c r="CU915" s="283"/>
      <c r="CV915" s="283"/>
      <c r="CW915" s="283"/>
      <c r="CX915" s="283"/>
      <c r="CY915" s="273"/>
      <c r="CZ915" s="285"/>
      <c r="DA915" s="286"/>
      <c r="DB915" s="287"/>
    </row>
    <row r="916" ht="15.75" customHeight="1">
      <c r="A916" s="304"/>
      <c r="B916" s="265"/>
      <c r="C916" s="266"/>
      <c r="D916" s="266"/>
      <c r="E916" s="266"/>
      <c r="F916" s="267"/>
      <c r="G916" s="267"/>
      <c r="H916" s="267"/>
      <c r="I916" s="267"/>
      <c r="J916" s="267"/>
      <c r="K916" s="267"/>
      <c r="L916" s="267"/>
      <c r="M916" s="269"/>
      <c r="N916" s="269"/>
      <c r="O916" s="269"/>
      <c r="P916" s="269"/>
      <c r="Q916" s="269"/>
      <c r="R916" s="269"/>
      <c r="S916" s="271"/>
      <c r="T916" s="271"/>
      <c r="U916" s="271"/>
      <c r="V916" s="271"/>
      <c r="W916" s="271"/>
      <c r="X916" s="271"/>
      <c r="Y916" s="273"/>
      <c r="Z916" s="273"/>
      <c r="AA916" s="273"/>
      <c r="AB916" s="273"/>
      <c r="AC916" s="273"/>
      <c r="AD916" s="273"/>
      <c r="AE916" s="274"/>
      <c r="AF916" s="274"/>
      <c r="AG916" s="274"/>
      <c r="AH916" s="274"/>
      <c r="AI916" s="274"/>
      <c r="AJ916" s="274"/>
      <c r="AK916" s="275"/>
      <c r="AL916" s="275"/>
      <c r="AM916" s="275"/>
      <c r="AN916" s="275"/>
      <c r="AO916" s="275"/>
      <c r="AP916" s="275"/>
      <c r="AQ916" s="276"/>
      <c r="AR916" s="276"/>
      <c r="AS916" s="276"/>
      <c r="AT916" s="276"/>
      <c r="AU916" s="276"/>
      <c r="AV916" s="276"/>
      <c r="AW916" s="277"/>
      <c r="AX916" s="277"/>
      <c r="AY916" s="277"/>
      <c r="AZ916" s="277"/>
      <c r="BA916" s="277"/>
      <c r="BB916" s="277"/>
      <c r="BC916" s="278"/>
      <c r="BD916" s="278"/>
      <c r="BE916" s="278"/>
      <c r="BF916" s="278"/>
      <c r="BG916" s="278"/>
      <c r="BH916" s="278"/>
      <c r="BI916" s="279"/>
      <c r="BJ916" s="279"/>
      <c r="BK916" s="279"/>
      <c r="BL916" s="279"/>
      <c r="BM916" s="279"/>
      <c r="BN916" s="279"/>
      <c r="BO916" s="280"/>
      <c r="BP916" s="280"/>
      <c r="BQ916" s="280"/>
      <c r="BR916" s="280"/>
      <c r="BS916" s="280"/>
      <c r="BT916" s="280"/>
      <c r="BU916" s="281"/>
      <c r="BV916" s="281"/>
      <c r="BW916" s="281"/>
      <c r="BX916" s="281"/>
      <c r="BY916" s="281"/>
      <c r="BZ916" s="281"/>
      <c r="CA916" s="282"/>
      <c r="CB916" s="282"/>
      <c r="CC916" s="282"/>
      <c r="CD916" s="282"/>
      <c r="CE916" s="282"/>
      <c r="CF916" s="282"/>
      <c r="CG916" s="283"/>
      <c r="CH916" s="283"/>
      <c r="CI916" s="283"/>
      <c r="CJ916" s="283"/>
      <c r="CK916" s="283"/>
      <c r="CL916" s="283"/>
      <c r="CM916" s="284"/>
      <c r="CN916" s="284"/>
      <c r="CO916" s="284"/>
      <c r="CP916" s="284"/>
      <c r="CQ916" s="284"/>
      <c r="CR916" s="284"/>
      <c r="CS916" s="283"/>
      <c r="CT916" s="283"/>
      <c r="CU916" s="283"/>
      <c r="CV916" s="283"/>
      <c r="CW916" s="283"/>
      <c r="CX916" s="283"/>
      <c r="CY916" s="273"/>
      <c r="CZ916" s="285"/>
      <c r="DA916" s="286"/>
      <c r="DB916" s="287"/>
    </row>
    <row r="917" ht="15.75" customHeight="1">
      <c r="A917" s="304"/>
      <c r="B917" s="265"/>
      <c r="C917" s="266"/>
      <c r="D917" s="266"/>
      <c r="E917" s="266"/>
      <c r="F917" s="267"/>
      <c r="G917" s="267"/>
      <c r="H917" s="267"/>
      <c r="I917" s="267"/>
      <c r="J917" s="267"/>
      <c r="K917" s="267"/>
      <c r="L917" s="267"/>
      <c r="M917" s="269"/>
      <c r="N917" s="269"/>
      <c r="O917" s="269"/>
      <c r="P917" s="269"/>
      <c r="Q917" s="269"/>
      <c r="R917" s="269"/>
      <c r="S917" s="271"/>
      <c r="T917" s="271"/>
      <c r="U917" s="271"/>
      <c r="V917" s="271"/>
      <c r="W917" s="271"/>
      <c r="X917" s="271"/>
      <c r="Y917" s="273"/>
      <c r="Z917" s="273"/>
      <c r="AA917" s="273"/>
      <c r="AB917" s="273"/>
      <c r="AC917" s="273"/>
      <c r="AD917" s="273"/>
      <c r="AE917" s="274"/>
      <c r="AF917" s="274"/>
      <c r="AG917" s="274"/>
      <c r="AH917" s="274"/>
      <c r="AI917" s="274"/>
      <c r="AJ917" s="274"/>
      <c r="AK917" s="275"/>
      <c r="AL917" s="275"/>
      <c r="AM917" s="275"/>
      <c r="AN917" s="275"/>
      <c r="AO917" s="275"/>
      <c r="AP917" s="275"/>
      <c r="AQ917" s="276"/>
      <c r="AR917" s="276"/>
      <c r="AS917" s="276"/>
      <c r="AT917" s="276"/>
      <c r="AU917" s="276"/>
      <c r="AV917" s="276"/>
      <c r="AW917" s="277"/>
      <c r="AX917" s="277"/>
      <c r="AY917" s="277"/>
      <c r="AZ917" s="277"/>
      <c r="BA917" s="277"/>
      <c r="BB917" s="277"/>
      <c r="BC917" s="278"/>
      <c r="BD917" s="278"/>
      <c r="BE917" s="278"/>
      <c r="BF917" s="278"/>
      <c r="BG917" s="278"/>
      <c r="BH917" s="278"/>
      <c r="BI917" s="279"/>
      <c r="BJ917" s="279"/>
      <c r="BK917" s="279"/>
      <c r="BL917" s="279"/>
      <c r="BM917" s="279"/>
      <c r="BN917" s="279"/>
      <c r="BO917" s="280"/>
      <c r="BP917" s="280"/>
      <c r="BQ917" s="280"/>
      <c r="BR917" s="280"/>
      <c r="BS917" s="280"/>
      <c r="BT917" s="280"/>
      <c r="BU917" s="281"/>
      <c r="BV917" s="281"/>
      <c r="BW917" s="281"/>
      <c r="BX917" s="281"/>
      <c r="BY917" s="281"/>
      <c r="BZ917" s="281"/>
      <c r="CA917" s="282"/>
      <c r="CB917" s="282"/>
      <c r="CC917" s="282"/>
      <c r="CD917" s="282"/>
      <c r="CE917" s="282"/>
      <c r="CF917" s="282"/>
      <c r="CG917" s="283"/>
      <c r="CH917" s="283"/>
      <c r="CI917" s="283"/>
      <c r="CJ917" s="283"/>
      <c r="CK917" s="283"/>
      <c r="CL917" s="283"/>
      <c r="CM917" s="284"/>
      <c r="CN917" s="284"/>
      <c r="CO917" s="284"/>
      <c r="CP917" s="284"/>
      <c r="CQ917" s="284"/>
      <c r="CR917" s="284"/>
      <c r="CS917" s="283"/>
      <c r="CT917" s="283"/>
      <c r="CU917" s="283"/>
      <c r="CV917" s="283"/>
      <c r="CW917" s="283"/>
      <c r="CX917" s="283"/>
      <c r="CY917" s="273"/>
      <c r="CZ917" s="285"/>
      <c r="DA917" s="286"/>
      <c r="DB917" s="287"/>
    </row>
    <row r="918" ht="15.75" customHeight="1">
      <c r="A918" s="304"/>
      <c r="B918" s="265"/>
      <c r="C918" s="266"/>
      <c r="D918" s="266"/>
      <c r="E918" s="266"/>
      <c r="F918" s="267"/>
      <c r="G918" s="267"/>
      <c r="H918" s="267"/>
      <c r="I918" s="267"/>
      <c r="J918" s="267"/>
      <c r="K918" s="267"/>
      <c r="L918" s="267"/>
      <c r="M918" s="269"/>
      <c r="N918" s="269"/>
      <c r="O918" s="269"/>
      <c r="P918" s="269"/>
      <c r="Q918" s="269"/>
      <c r="R918" s="269"/>
      <c r="S918" s="271"/>
      <c r="T918" s="271"/>
      <c r="U918" s="271"/>
      <c r="V918" s="271"/>
      <c r="W918" s="271"/>
      <c r="X918" s="271"/>
      <c r="Y918" s="273"/>
      <c r="Z918" s="273"/>
      <c r="AA918" s="273"/>
      <c r="AB918" s="273"/>
      <c r="AC918" s="273"/>
      <c r="AD918" s="273"/>
      <c r="AE918" s="274"/>
      <c r="AF918" s="274"/>
      <c r="AG918" s="274"/>
      <c r="AH918" s="274"/>
      <c r="AI918" s="274"/>
      <c r="AJ918" s="274"/>
      <c r="AK918" s="275"/>
      <c r="AL918" s="275"/>
      <c r="AM918" s="275"/>
      <c r="AN918" s="275"/>
      <c r="AO918" s="275"/>
      <c r="AP918" s="275"/>
      <c r="AQ918" s="276"/>
      <c r="AR918" s="276"/>
      <c r="AS918" s="276"/>
      <c r="AT918" s="276"/>
      <c r="AU918" s="276"/>
      <c r="AV918" s="276"/>
      <c r="AW918" s="277"/>
      <c r="AX918" s="277"/>
      <c r="AY918" s="277"/>
      <c r="AZ918" s="277"/>
      <c r="BA918" s="277"/>
      <c r="BB918" s="277"/>
      <c r="BC918" s="278"/>
      <c r="BD918" s="278"/>
      <c r="BE918" s="278"/>
      <c r="BF918" s="278"/>
      <c r="BG918" s="278"/>
      <c r="BH918" s="278"/>
      <c r="BI918" s="279"/>
      <c r="BJ918" s="279"/>
      <c r="BK918" s="279"/>
      <c r="BL918" s="279"/>
      <c r="BM918" s="279"/>
      <c r="BN918" s="279"/>
      <c r="BO918" s="280"/>
      <c r="BP918" s="280"/>
      <c r="BQ918" s="280"/>
      <c r="BR918" s="280"/>
      <c r="BS918" s="280"/>
      <c r="BT918" s="280"/>
      <c r="BU918" s="281"/>
      <c r="BV918" s="281"/>
      <c r="BW918" s="281"/>
      <c r="BX918" s="281"/>
      <c r="BY918" s="281"/>
      <c r="BZ918" s="281"/>
      <c r="CA918" s="282"/>
      <c r="CB918" s="282"/>
      <c r="CC918" s="282"/>
      <c r="CD918" s="282"/>
      <c r="CE918" s="282"/>
      <c r="CF918" s="282"/>
      <c r="CG918" s="283"/>
      <c r="CH918" s="283"/>
      <c r="CI918" s="283"/>
      <c r="CJ918" s="283"/>
      <c r="CK918" s="283"/>
      <c r="CL918" s="283"/>
      <c r="CM918" s="284"/>
      <c r="CN918" s="284"/>
      <c r="CO918" s="284"/>
      <c r="CP918" s="284"/>
      <c r="CQ918" s="284"/>
      <c r="CR918" s="284"/>
      <c r="CS918" s="283"/>
      <c r="CT918" s="283"/>
      <c r="CU918" s="283"/>
      <c r="CV918" s="283"/>
      <c r="CW918" s="283"/>
      <c r="CX918" s="283"/>
      <c r="CY918" s="273"/>
      <c r="CZ918" s="285"/>
      <c r="DA918" s="286"/>
      <c r="DB918" s="287"/>
    </row>
    <row r="919" ht="15.75" customHeight="1">
      <c r="A919" s="304"/>
      <c r="B919" s="265"/>
      <c r="C919" s="266"/>
      <c r="D919" s="266"/>
      <c r="E919" s="266"/>
      <c r="F919" s="267"/>
      <c r="G919" s="267"/>
      <c r="H919" s="267"/>
      <c r="I919" s="267"/>
      <c r="J919" s="267"/>
      <c r="K919" s="267"/>
      <c r="L919" s="267"/>
      <c r="M919" s="269"/>
      <c r="N919" s="269"/>
      <c r="O919" s="269"/>
      <c r="P919" s="269"/>
      <c r="Q919" s="269"/>
      <c r="R919" s="269"/>
      <c r="S919" s="271"/>
      <c r="T919" s="271"/>
      <c r="U919" s="271"/>
      <c r="V919" s="271"/>
      <c r="W919" s="271"/>
      <c r="X919" s="271"/>
      <c r="Y919" s="273"/>
      <c r="Z919" s="273"/>
      <c r="AA919" s="273"/>
      <c r="AB919" s="273"/>
      <c r="AC919" s="273"/>
      <c r="AD919" s="273"/>
      <c r="AE919" s="274"/>
      <c r="AF919" s="274"/>
      <c r="AG919" s="274"/>
      <c r="AH919" s="274"/>
      <c r="AI919" s="274"/>
      <c r="AJ919" s="274"/>
      <c r="AK919" s="275"/>
      <c r="AL919" s="275"/>
      <c r="AM919" s="275"/>
      <c r="AN919" s="275"/>
      <c r="AO919" s="275"/>
      <c r="AP919" s="275"/>
      <c r="AQ919" s="276"/>
      <c r="AR919" s="276"/>
      <c r="AS919" s="276"/>
      <c r="AT919" s="276"/>
      <c r="AU919" s="276"/>
      <c r="AV919" s="276"/>
      <c r="AW919" s="277"/>
      <c r="AX919" s="277"/>
      <c r="AY919" s="277"/>
      <c r="AZ919" s="277"/>
      <c r="BA919" s="277"/>
      <c r="BB919" s="277"/>
      <c r="BC919" s="278"/>
      <c r="BD919" s="278"/>
      <c r="BE919" s="278"/>
      <c r="BF919" s="278"/>
      <c r="BG919" s="278"/>
      <c r="BH919" s="278"/>
      <c r="BI919" s="279"/>
      <c r="BJ919" s="279"/>
      <c r="BK919" s="279"/>
      <c r="BL919" s="279"/>
      <c r="BM919" s="279"/>
      <c r="BN919" s="279"/>
      <c r="BO919" s="280"/>
      <c r="BP919" s="280"/>
      <c r="BQ919" s="280"/>
      <c r="BR919" s="280"/>
      <c r="BS919" s="280"/>
      <c r="BT919" s="280"/>
      <c r="BU919" s="281"/>
      <c r="BV919" s="281"/>
      <c r="BW919" s="281"/>
      <c r="BX919" s="281"/>
      <c r="BY919" s="281"/>
      <c r="BZ919" s="281"/>
      <c r="CA919" s="282"/>
      <c r="CB919" s="282"/>
      <c r="CC919" s="282"/>
      <c r="CD919" s="282"/>
      <c r="CE919" s="282"/>
      <c r="CF919" s="282"/>
      <c r="CG919" s="283"/>
      <c r="CH919" s="283"/>
      <c r="CI919" s="283"/>
      <c r="CJ919" s="283"/>
      <c r="CK919" s="283"/>
      <c r="CL919" s="283"/>
      <c r="CM919" s="284"/>
      <c r="CN919" s="284"/>
      <c r="CO919" s="284"/>
      <c r="CP919" s="284"/>
      <c r="CQ919" s="284"/>
      <c r="CR919" s="284"/>
      <c r="CS919" s="283"/>
      <c r="CT919" s="283"/>
      <c r="CU919" s="283"/>
      <c r="CV919" s="283"/>
      <c r="CW919" s="283"/>
      <c r="CX919" s="283"/>
      <c r="CY919" s="273"/>
      <c r="CZ919" s="285"/>
      <c r="DA919" s="286"/>
      <c r="DB919" s="287"/>
    </row>
    <row r="920" ht="15.75" customHeight="1">
      <c r="A920" s="304"/>
      <c r="B920" s="265"/>
      <c r="C920" s="266"/>
      <c r="D920" s="266"/>
      <c r="E920" s="266"/>
      <c r="F920" s="267"/>
      <c r="G920" s="267"/>
      <c r="H920" s="267"/>
      <c r="I920" s="267"/>
      <c r="J920" s="267"/>
      <c r="K920" s="267"/>
      <c r="L920" s="267"/>
      <c r="M920" s="269"/>
      <c r="N920" s="269"/>
      <c r="O920" s="269"/>
      <c r="P920" s="269"/>
      <c r="Q920" s="269"/>
      <c r="R920" s="269"/>
      <c r="S920" s="271"/>
      <c r="T920" s="271"/>
      <c r="U920" s="271"/>
      <c r="V920" s="271"/>
      <c r="W920" s="271"/>
      <c r="X920" s="271"/>
      <c r="Y920" s="273"/>
      <c r="Z920" s="273"/>
      <c r="AA920" s="273"/>
      <c r="AB920" s="273"/>
      <c r="AC920" s="273"/>
      <c r="AD920" s="273"/>
      <c r="AE920" s="274"/>
      <c r="AF920" s="274"/>
      <c r="AG920" s="274"/>
      <c r="AH920" s="274"/>
      <c r="AI920" s="274"/>
      <c r="AJ920" s="274"/>
      <c r="AK920" s="275"/>
      <c r="AL920" s="275"/>
      <c r="AM920" s="275"/>
      <c r="AN920" s="275"/>
      <c r="AO920" s="275"/>
      <c r="AP920" s="275"/>
      <c r="AQ920" s="276"/>
      <c r="AR920" s="276"/>
      <c r="AS920" s="276"/>
      <c r="AT920" s="276"/>
      <c r="AU920" s="276"/>
      <c r="AV920" s="276"/>
      <c r="AW920" s="277"/>
      <c r="AX920" s="277"/>
      <c r="AY920" s="277"/>
      <c r="AZ920" s="277"/>
      <c r="BA920" s="277"/>
      <c r="BB920" s="277"/>
      <c r="BC920" s="278"/>
      <c r="BD920" s="278"/>
      <c r="BE920" s="278"/>
      <c r="BF920" s="278"/>
      <c r="BG920" s="278"/>
      <c r="BH920" s="278"/>
      <c r="BI920" s="279"/>
      <c r="BJ920" s="279"/>
      <c r="BK920" s="279"/>
      <c r="BL920" s="279"/>
      <c r="BM920" s="279"/>
      <c r="BN920" s="279"/>
      <c r="BO920" s="280"/>
      <c r="BP920" s="280"/>
      <c r="BQ920" s="280"/>
      <c r="BR920" s="280"/>
      <c r="BS920" s="280"/>
      <c r="BT920" s="280"/>
      <c r="BU920" s="281"/>
      <c r="BV920" s="281"/>
      <c r="BW920" s="281"/>
      <c r="BX920" s="281"/>
      <c r="BY920" s="281"/>
      <c r="BZ920" s="281"/>
      <c r="CA920" s="282"/>
      <c r="CB920" s="282"/>
      <c r="CC920" s="282"/>
      <c r="CD920" s="282"/>
      <c r="CE920" s="282"/>
      <c r="CF920" s="282"/>
      <c r="CG920" s="283"/>
      <c r="CH920" s="283"/>
      <c r="CI920" s="283"/>
      <c r="CJ920" s="283"/>
      <c r="CK920" s="283"/>
      <c r="CL920" s="283"/>
      <c r="CM920" s="284"/>
      <c r="CN920" s="284"/>
      <c r="CO920" s="284"/>
      <c r="CP920" s="284"/>
      <c r="CQ920" s="284"/>
      <c r="CR920" s="284"/>
      <c r="CS920" s="283"/>
      <c r="CT920" s="283"/>
      <c r="CU920" s="283"/>
      <c r="CV920" s="283"/>
      <c r="CW920" s="283"/>
      <c r="CX920" s="283"/>
      <c r="CY920" s="273"/>
      <c r="CZ920" s="285"/>
      <c r="DA920" s="286"/>
      <c r="DB920" s="287"/>
    </row>
    <row r="921" ht="15.75" customHeight="1">
      <c r="A921" s="304"/>
      <c r="B921" s="265"/>
      <c r="C921" s="266"/>
      <c r="D921" s="266"/>
      <c r="E921" s="266"/>
      <c r="F921" s="267"/>
      <c r="G921" s="267"/>
      <c r="H921" s="267"/>
      <c r="I921" s="267"/>
      <c r="J921" s="267"/>
      <c r="K921" s="267"/>
      <c r="L921" s="267"/>
      <c r="M921" s="269"/>
      <c r="N921" s="269"/>
      <c r="O921" s="269"/>
      <c r="P921" s="269"/>
      <c r="Q921" s="269"/>
      <c r="R921" s="269"/>
      <c r="S921" s="271"/>
      <c r="T921" s="271"/>
      <c r="U921" s="271"/>
      <c r="V921" s="271"/>
      <c r="W921" s="271"/>
      <c r="X921" s="271"/>
      <c r="Y921" s="273"/>
      <c r="Z921" s="273"/>
      <c r="AA921" s="273"/>
      <c r="AB921" s="273"/>
      <c r="AC921" s="273"/>
      <c r="AD921" s="273"/>
      <c r="AE921" s="274"/>
      <c r="AF921" s="274"/>
      <c r="AG921" s="274"/>
      <c r="AH921" s="274"/>
      <c r="AI921" s="274"/>
      <c r="AJ921" s="274"/>
      <c r="AK921" s="275"/>
      <c r="AL921" s="275"/>
      <c r="AM921" s="275"/>
      <c r="AN921" s="275"/>
      <c r="AO921" s="275"/>
      <c r="AP921" s="275"/>
      <c r="AQ921" s="276"/>
      <c r="AR921" s="276"/>
      <c r="AS921" s="276"/>
      <c r="AT921" s="276"/>
      <c r="AU921" s="276"/>
      <c r="AV921" s="276"/>
      <c r="AW921" s="277"/>
      <c r="AX921" s="277"/>
      <c r="AY921" s="277"/>
      <c r="AZ921" s="277"/>
      <c r="BA921" s="277"/>
      <c r="BB921" s="277"/>
      <c r="BC921" s="278"/>
      <c r="BD921" s="278"/>
      <c r="BE921" s="278"/>
      <c r="BF921" s="278"/>
      <c r="BG921" s="278"/>
      <c r="BH921" s="278"/>
      <c r="BI921" s="279"/>
      <c r="BJ921" s="279"/>
      <c r="BK921" s="279"/>
      <c r="BL921" s="279"/>
      <c r="BM921" s="279"/>
      <c r="BN921" s="279"/>
      <c r="BO921" s="280"/>
      <c r="BP921" s="280"/>
      <c r="BQ921" s="280"/>
      <c r="BR921" s="280"/>
      <c r="BS921" s="280"/>
      <c r="BT921" s="280"/>
      <c r="BU921" s="281"/>
      <c r="BV921" s="281"/>
      <c r="BW921" s="281"/>
      <c r="BX921" s="281"/>
      <c r="BY921" s="281"/>
      <c r="BZ921" s="281"/>
      <c r="CA921" s="282"/>
      <c r="CB921" s="282"/>
      <c r="CC921" s="282"/>
      <c r="CD921" s="282"/>
      <c r="CE921" s="282"/>
      <c r="CF921" s="282"/>
      <c r="CG921" s="283"/>
      <c r="CH921" s="283"/>
      <c r="CI921" s="283"/>
      <c r="CJ921" s="283"/>
      <c r="CK921" s="283"/>
      <c r="CL921" s="283"/>
      <c r="CM921" s="284"/>
      <c r="CN921" s="284"/>
      <c r="CO921" s="284"/>
      <c r="CP921" s="284"/>
      <c r="CQ921" s="284"/>
      <c r="CR921" s="284"/>
      <c r="CS921" s="283"/>
      <c r="CT921" s="283"/>
      <c r="CU921" s="283"/>
      <c r="CV921" s="283"/>
      <c r="CW921" s="283"/>
      <c r="CX921" s="283"/>
      <c r="CY921" s="273"/>
      <c r="CZ921" s="285"/>
      <c r="DA921" s="286"/>
      <c r="DB921" s="287"/>
    </row>
    <row r="922" ht="15.75" customHeight="1">
      <c r="A922" s="304"/>
      <c r="B922" s="265"/>
      <c r="C922" s="266"/>
      <c r="D922" s="266"/>
      <c r="E922" s="266"/>
      <c r="F922" s="267"/>
      <c r="G922" s="267"/>
      <c r="H922" s="267"/>
      <c r="I922" s="267"/>
      <c r="J922" s="267"/>
      <c r="K922" s="267"/>
      <c r="L922" s="267"/>
      <c r="M922" s="269"/>
      <c r="N922" s="269"/>
      <c r="O922" s="269"/>
      <c r="P922" s="269"/>
      <c r="Q922" s="269"/>
      <c r="R922" s="269"/>
      <c r="S922" s="271"/>
      <c r="T922" s="271"/>
      <c r="U922" s="271"/>
      <c r="V922" s="271"/>
      <c r="W922" s="271"/>
      <c r="X922" s="271"/>
      <c r="Y922" s="273"/>
      <c r="Z922" s="273"/>
      <c r="AA922" s="273"/>
      <c r="AB922" s="273"/>
      <c r="AC922" s="273"/>
      <c r="AD922" s="273"/>
      <c r="AE922" s="274"/>
      <c r="AF922" s="274"/>
      <c r="AG922" s="274"/>
      <c r="AH922" s="274"/>
      <c r="AI922" s="274"/>
      <c r="AJ922" s="274"/>
      <c r="AK922" s="275"/>
      <c r="AL922" s="275"/>
      <c r="AM922" s="275"/>
      <c r="AN922" s="275"/>
      <c r="AO922" s="275"/>
      <c r="AP922" s="275"/>
      <c r="AQ922" s="276"/>
      <c r="AR922" s="276"/>
      <c r="AS922" s="276"/>
      <c r="AT922" s="276"/>
      <c r="AU922" s="276"/>
      <c r="AV922" s="276"/>
      <c r="AW922" s="277"/>
      <c r="AX922" s="277"/>
      <c r="AY922" s="277"/>
      <c r="AZ922" s="277"/>
      <c r="BA922" s="277"/>
      <c r="BB922" s="277"/>
      <c r="BC922" s="278"/>
      <c r="BD922" s="278"/>
      <c r="BE922" s="278"/>
      <c r="BF922" s="278"/>
      <c r="BG922" s="278"/>
      <c r="BH922" s="278"/>
      <c r="BI922" s="279"/>
      <c r="BJ922" s="279"/>
      <c r="BK922" s="279"/>
      <c r="BL922" s="279"/>
      <c r="BM922" s="279"/>
      <c r="BN922" s="279"/>
      <c r="BO922" s="280"/>
      <c r="BP922" s="280"/>
      <c r="BQ922" s="280"/>
      <c r="BR922" s="280"/>
      <c r="BS922" s="280"/>
      <c r="BT922" s="280"/>
      <c r="BU922" s="281"/>
      <c r="BV922" s="281"/>
      <c r="BW922" s="281"/>
      <c r="BX922" s="281"/>
      <c r="BY922" s="281"/>
      <c r="BZ922" s="281"/>
      <c r="CA922" s="282"/>
      <c r="CB922" s="282"/>
      <c r="CC922" s="282"/>
      <c r="CD922" s="282"/>
      <c r="CE922" s="282"/>
      <c r="CF922" s="282"/>
      <c r="CG922" s="283"/>
      <c r="CH922" s="283"/>
      <c r="CI922" s="283"/>
      <c r="CJ922" s="283"/>
      <c r="CK922" s="283"/>
      <c r="CL922" s="283"/>
      <c r="CM922" s="284"/>
      <c r="CN922" s="284"/>
      <c r="CO922" s="284"/>
      <c r="CP922" s="284"/>
      <c r="CQ922" s="284"/>
      <c r="CR922" s="284"/>
      <c r="CS922" s="283"/>
      <c r="CT922" s="283"/>
      <c r="CU922" s="283"/>
      <c r="CV922" s="283"/>
      <c r="CW922" s="283"/>
      <c r="CX922" s="283"/>
      <c r="CY922" s="273"/>
      <c r="CZ922" s="285"/>
      <c r="DA922" s="286"/>
      <c r="DB922" s="287"/>
    </row>
    <row r="923" ht="15.75" customHeight="1">
      <c r="A923" s="304"/>
      <c r="B923" s="265"/>
      <c r="C923" s="266"/>
      <c r="D923" s="266"/>
      <c r="E923" s="266"/>
      <c r="F923" s="267"/>
      <c r="G923" s="267"/>
      <c r="H923" s="267"/>
      <c r="I923" s="267"/>
      <c r="J923" s="267"/>
      <c r="K923" s="267"/>
      <c r="L923" s="267"/>
      <c r="M923" s="269"/>
      <c r="N923" s="269"/>
      <c r="O923" s="269"/>
      <c r="P923" s="269"/>
      <c r="Q923" s="269"/>
      <c r="R923" s="269"/>
      <c r="S923" s="271"/>
      <c r="T923" s="271"/>
      <c r="U923" s="271"/>
      <c r="V923" s="271"/>
      <c r="W923" s="271"/>
      <c r="X923" s="271"/>
      <c r="Y923" s="273"/>
      <c r="Z923" s="273"/>
      <c r="AA923" s="273"/>
      <c r="AB923" s="273"/>
      <c r="AC923" s="273"/>
      <c r="AD923" s="273"/>
      <c r="AE923" s="274"/>
      <c r="AF923" s="274"/>
      <c r="AG923" s="274"/>
      <c r="AH923" s="274"/>
      <c r="AI923" s="274"/>
      <c r="AJ923" s="274"/>
      <c r="AK923" s="275"/>
      <c r="AL923" s="275"/>
      <c r="AM923" s="275"/>
      <c r="AN923" s="275"/>
      <c r="AO923" s="275"/>
      <c r="AP923" s="275"/>
      <c r="AQ923" s="276"/>
      <c r="AR923" s="276"/>
      <c r="AS923" s="276"/>
      <c r="AT923" s="276"/>
      <c r="AU923" s="276"/>
      <c r="AV923" s="276"/>
      <c r="AW923" s="277"/>
      <c r="AX923" s="277"/>
      <c r="AY923" s="277"/>
      <c r="AZ923" s="277"/>
      <c r="BA923" s="277"/>
      <c r="BB923" s="277"/>
      <c r="BC923" s="278"/>
      <c r="BD923" s="278"/>
      <c r="BE923" s="278"/>
      <c r="BF923" s="278"/>
      <c r="BG923" s="278"/>
      <c r="BH923" s="278"/>
      <c r="BI923" s="279"/>
      <c r="BJ923" s="279"/>
      <c r="BK923" s="279"/>
      <c r="BL923" s="279"/>
      <c r="BM923" s="279"/>
      <c r="BN923" s="279"/>
      <c r="BO923" s="280"/>
      <c r="BP923" s="280"/>
      <c r="BQ923" s="280"/>
      <c r="BR923" s="280"/>
      <c r="BS923" s="280"/>
      <c r="BT923" s="280"/>
      <c r="BU923" s="281"/>
      <c r="BV923" s="281"/>
      <c r="BW923" s="281"/>
      <c r="BX923" s="281"/>
      <c r="BY923" s="281"/>
      <c r="BZ923" s="281"/>
      <c r="CA923" s="282"/>
      <c r="CB923" s="282"/>
      <c r="CC923" s="282"/>
      <c r="CD923" s="282"/>
      <c r="CE923" s="282"/>
      <c r="CF923" s="282"/>
      <c r="CG923" s="283"/>
      <c r="CH923" s="283"/>
      <c r="CI923" s="283"/>
      <c r="CJ923" s="283"/>
      <c r="CK923" s="283"/>
      <c r="CL923" s="283"/>
      <c r="CM923" s="284"/>
      <c r="CN923" s="284"/>
      <c r="CO923" s="284"/>
      <c r="CP923" s="284"/>
      <c r="CQ923" s="284"/>
      <c r="CR923" s="284"/>
      <c r="CS923" s="283"/>
      <c r="CT923" s="283"/>
      <c r="CU923" s="283"/>
      <c r="CV923" s="283"/>
      <c r="CW923" s="283"/>
      <c r="CX923" s="283"/>
      <c r="CY923" s="273"/>
      <c r="CZ923" s="285"/>
      <c r="DA923" s="286"/>
      <c r="DB923" s="287"/>
    </row>
    <row r="924" ht="15.75" customHeight="1">
      <c r="A924" s="304"/>
      <c r="B924" s="265"/>
      <c r="C924" s="266"/>
      <c r="D924" s="266"/>
      <c r="E924" s="266"/>
      <c r="F924" s="267"/>
      <c r="G924" s="267"/>
      <c r="H924" s="267"/>
      <c r="I924" s="267"/>
      <c r="J924" s="267"/>
      <c r="K924" s="267"/>
      <c r="L924" s="267"/>
      <c r="M924" s="269"/>
      <c r="N924" s="269"/>
      <c r="O924" s="269"/>
      <c r="P924" s="269"/>
      <c r="Q924" s="269"/>
      <c r="R924" s="269"/>
      <c r="S924" s="271"/>
      <c r="T924" s="271"/>
      <c r="U924" s="271"/>
      <c r="V924" s="271"/>
      <c r="W924" s="271"/>
      <c r="X924" s="271"/>
      <c r="Y924" s="273"/>
      <c r="Z924" s="273"/>
      <c r="AA924" s="273"/>
      <c r="AB924" s="273"/>
      <c r="AC924" s="273"/>
      <c r="AD924" s="273"/>
      <c r="AE924" s="274"/>
      <c r="AF924" s="274"/>
      <c r="AG924" s="274"/>
      <c r="AH924" s="274"/>
      <c r="AI924" s="274"/>
      <c r="AJ924" s="274"/>
      <c r="AK924" s="275"/>
      <c r="AL924" s="275"/>
      <c r="AM924" s="275"/>
      <c r="AN924" s="275"/>
      <c r="AO924" s="275"/>
      <c r="AP924" s="275"/>
      <c r="AQ924" s="276"/>
      <c r="AR924" s="276"/>
      <c r="AS924" s="276"/>
      <c r="AT924" s="276"/>
      <c r="AU924" s="276"/>
      <c r="AV924" s="276"/>
      <c r="AW924" s="277"/>
      <c r="AX924" s="277"/>
      <c r="AY924" s="277"/>
      <c r="AZ924" s="277"/>
      <c r="BA924" s="277"/>
      <c r="BB924" s="277"/>
      <c r="BC924" s="278"/>
      <c r="BD924" s="278"/>
      <c r="BE924" s="278"/>
      <c r="BF924" s="278"/>
      <c r="BG924" s="278"/>
      <c r="BH924" s="278"/>
      <c r="BI924" s="279"/>
      <c r="BJ924" s="279"/>
      <c r="BK924" s="279"/>
      <c r="BL924" s="279"/>
      <c r="BM924" s="279"/>
      <c r="BN924" s="279"/>
      <c r="BO924" s="280"/>
      <c r="BP924" s="280"/>
      <c r="BQ924" s="280"/>
      <c r="BR924" s="280"/>
      <c r="BS924" s="280"/>
      <c r="BT924" s="280"/>
      <c r="BU924" s="281"/>
      <c r="BV924" s="281"/>
      <c r="BW924" s="281"/>
      <c r="BX924" s="281"/>
      <c r="BY924" s="281"/>
      <c r="BZ924" s="281"/>
      <c r="CA924" s="282"/>
      <c r="CB924" s="282"/>
      <c r="CC924" s="282"/>
      <c r="CD924" s="282"/>
      <c r="CE924" s="282"/>
      <c r="CF924" s="282"/>
      <c r="CG924" s="283"/>
      <c r="CH924" s="283"/>
      <c r="CI924" s="283"/>
      <c r="CJ924" s="283"/>
      <c r="CK924" s="283"/>
      <c r="CL924" s="283"/>
      <c r="CM924" s="284"/>
      <c r="CN924" s="284"/>
      <c r="CO924" s="284"/>
      <c r="CP924" s="284"/>
      <c r="CQ924" s="284"/>
      <c r="CR924" s="284"/>
      <c r="CS924" s="283"/>
      <c r="CT924" s="283"/>
      <c r="CU924" s="283"/>
      <c r="CV924" s="283"/>
      <c r="CW924" s="283"/>
      <c r="CX924" s="283"/>
      <c r="CY924" s="273"/>
      <c r="CZ924" s="285"/>
      <c r="DA924" s="286"/>
      <c r="DB924" s="287"/>
    </row>
    <row r="925" ht="15.75" customHeight="1">
      <c r="A925" s="304"/>
      <c r="B925" s="265"/>
      <c r="C925" s="266"/>
      <c r="D925" s="266"/>
      <c r="E925" s="266"/>
      <c r="F925" s="267"/>
      <c r="G925" s="267"/>
      <c r="H925" s="267"/>
      <c r="I925" s="267"/>
      <c r="J925" s="267"/>
      <c r="K925" s="267"/>
      <c r="L925" s="267"/>
      <c r="M925" s="269"/>
      <c r="N925" s="269"/>
      <c r="O925" s="269"/>
      <c r="P925" s="269"/>
      <c r="Q925" s="269"/>
      <c r="R925" s="269"/>
      <c r="S925" s="271"/>
      <c r="T925" s="271"/>
      <c r="U925" s="271"/>
      <c r="V925" s="271"/>
      <c r="W925" s="271"/>
      <c r="X925" s="271"/>
      <c r="Y925" s="273"/>
      <c r="Z925" s="273"/>
      <c r="AA925" s="273"/>
      <c r="AB925" s="273"/>
      <c r="AC925" s="273"/>
      <c r="AD925" s="273"/>
      <c r="AE925" s="274"/>
      <c r="AF925" s="274"/>
      <c r="AG925" s="274"/>
      <c r="AH925" s="274"/>
      <c r="AI925" s="274"/>
      <c r="AJ925" s="274"/>
      <c r="AK925" s="275"/>
      <c r="AL925" s="275"/>
      <c r="AM925" s="275"/>
      <c r="AN925" s="275"/>
      <c r="AO925" s="275"/>
      <c r="AP925" s="275"/>
      <c r="AQ925" s="276"/>
      <c r="AR925" s="276"/>
      <c r="AS925" s="276"/>
      <c r="AT925" s="276"/>
      <c r="AU925" s="276"/>
      <c r="AV925" s="276"/>
      <c r="AW925" s="277"/>
      <c r="AX925" s="277"/>
      <c r="AY925" s="277"/>
      <c r="AZ925" s="277"/>
      <c r="BA925" s="277"/>
      <c r="BB925" s="277"/>
      <c r="BC925" s="278"/>
      <c r="BD925" s="278"/>
      <c r="BE925" s="278"/>
      <c r="BF925" s="278"/>
      <c r="BG925" s="278"/>
      <c r="BH925" s="278"/>
      <c r="BI925" s="279"/>
      <c r="BJ925" s="279"/>
      <c r="BK925" s="279"/>
      <c r="BL925" s="279"/>
      <c r="BM925" s="279"/>
      <c r="BN925" s="279"/>
      <c r="BO925" s="280"/>
      <c r="BP925" s="280"/>
      <c r="BQ925" s="280"/>
      <c r="BR925" s="280"/>
      <c r="BS925" s="280"/>
      <c r="BT925" s="280"/>
      <c r="BU925" s="281"/>
      <c r="BV925" s="281"/>
      <c r="BW925" s="281"/>
      <c r="BX925" s="281"/>
      <c r="BY925" s="281"/>
      <c r="BZ925" s="281"/>
      <c r="CA925" s="282"/>
      <c r="CB925" s="282"/>
      <c r="CC925" s="282"/>
      <c r="CD925" s="282"/>
      <c r="CE925" s="282"/>
      <c r="CF925" s="282"/>
      <c r="CG925" s="283"/>
      <c r="CH925" s="283"/>
      <c r="CI925" s="283"/>
      <c r="CJ925" s="283"/>
      <c r="CK925" s="283"/>
      <c r="CL925" s="283"/>
      <c r="CM925" s="284"/>
      <c r="CN925" s="284"/>
      <c r="CO925" s="284"/>
      <c r="CP925" s="284"/>
      <c r="CQ925" s="284"/>
      <c r="CR925" s="284"/>
      <c r="CS925" s="283"/>
      <c r="CT925" s="283"/>
      <c r="CU925" s="283"/>
      <c r="CV925" s="283"/>
      <c r="CW925" s="283"/>
      <c r="CX925" s="283"/>
      <c r="CY925" s="273"/>
      <c r="CZ925" s="285"/>
      <c r="DA925" s="286"/>
      <c r="DB925" s="287"/>
    </row>
    <row r="926" ht="15.75" customHeight="1">
      <c r="A926" s="304"/>
      <c r="B926" s="265"/>
      <c r="C926" s="266"/>
      <c r="D926" s="266"/>
      <c r="E926" s="266"/>
      <c r="F926" s="267"/>
      <c r="G926" s="267"/>
      <c r="H926" s="267"/>
      <c r="I926" s="267"/>
      <c r="J926" s="267"/>
      <c r="K926" s="267"/>
      <c r="L926" s="267"/>
      <c r="M926" s="269"/>
      <c r="N926" s="269"/>
      <c r="O926" s="269"/>
      <c r="P926" s="269"/>
      <c r="Q926" s="269"/>
      <c r="R926" s="269"/>
      <c r="S926" s="271"/>
      <c r="T926" s="271"/>
      <c r="U926" s="271"/>
      <c r="V926" s="271"/>
      <c r="W926" s="271"/>
      <c r="X926" s="271"/>
      <c r="Y926" s="273"/>
      <c r="Z926" s="273"/>
      <c r="AA926" s="273"/>
      <c r="AB926" s="273"/>
      <c r="AC926" s="273"/>
      <c r="AD926" s="273"/>
      <c r="AE926" s="274"/>
      <c r="AF926" s="274"/>
      <c r="AG926" s="274"/>
      <c r="AH926" s="274"/>
      <c r="AI926" s="274"/>
      <c r="AJ926" s="274"/>
      <c r="AK926" s="275"/>
      <c r="AL926" s="275"/>
      <c r="AM926" s="275"/>
      <c r="AN926" s="275"/>
      <c r="AO926" s="275"/>
      <c r="AP926" s="275"/>
      <c r="AQ926" s="276"/>
      <c r="AR926" s="276"/>
      <c r="AS926" s="276"/>
      <c r="AT926" s="276"/>
      <c r="AU926" s="276"/>
      <c r="AV926" s="276"/>
      <c r="AW926" s="277"/>
      <c r="AX926" s="277"/>
      <c r="AY926" s="277"/>
      <c r="AZ926" s="277"/>
      <c r="BA926" s="277"/>
      <c r="BB926" s="277"/>
      <c r="BC926" s="278"/>
      <c r="BD926" s="278"/>
      <c r="BE926" s="278"/>
      <c r="BF926" s="278"/>
      <c r="BG926" s="278"/>
      <c r="BH926" s="278"/>
      <c r="BI926" s="279"/>
      <c r="BJ926" s="279"/>
      <c r="BK926" s="279"/>
      <c r="BL926" s="279"/>
      <c r="BM926" s="279"/>
      <c r="BN926" s="279"/>
      <c r="BO926" s="280"/>
      <c r="BP926" s="280"/>
      <c r="BQ926" s="280"/>
      <c r="BR926" s="280"/>
      <c r="BS926" s="280"/>
      <c r="BT926" s="280"/>
      <c r="BU926" s="281"/>
      <c r="BV926" s="281"/>
      <c r="BW926" s="281"/>
      <c r="BX926" s="281"/>
      <c r="BY926" s="281"/>
      <c r="BZ926" s="281"/>
      <c r="CA926" s="282"/>
      <c r="CB926" s="282"/>
      <c r="CC926" s="282"/>
      <c r="CD926" s="282"/>
      <c r="CE926" s="282"/>
      <c r="CF926" s="282"/>
      <c r="CG926" s="283"/>
      <c r="CH926" s="283"/>
      <c r="CI926" s="283"/>
      <c r="CJ926" s="283"/>
      <c r="CK926" s="283"/>
      <c r="CL926" s="283"/>
      <c r="CM926" s="284"/>
      <c r="CN926" s="284"/>
      <c r="CO926" s="284"/>
      <c r="CP926" s="284"/>
      <c r="CQ926" s="284"/>
      <c r="CR926" s="284"/>
      <c r="CS926" s="283"/>
      <c r="CT926" s="283"/>
      <c r="CU926" s="283"/>
      <c r="CV926" s="283"/>
      <c r="CW926" s="283"/>
      <c r="CX926" s="283"/>
      <c r="CY926" s="273"/>
      <c r="CZ926" s="285"/>
      <c r="DA926" s="286"/>
      <c r="DB926" s="287"/>
    </row>
    <row r="927" ht="15.75" customHeight="1">
      <c r="A927" s="304"/>
      <c r="B927" s="265"/>
      <c r="C927" s="266"/>
      <c r="D927" s="266"/>
      <c r="E927" s="266"/>
      <c r="F927" s="267"/>
      <c r="G927" s="267"/>
      <c r="H927" s="267"/>
      <c r="I927" s="267"/>
      <c r="J927" s="267"/>
      <c r="K927" s="267"/>
      <c r="L927" s="267"/>
      <c r="M927" s="269"/>
      <c r="N927" s="269"/>
      <c r="O927" s="269"/>
      <c r="P927" s="269"/>
      <c r="Q927" s="269"/>
      <c r="R927" s="269"/>
      <c r="S927" s="271"/>
      <c r="T927" s="271"/>
      <c r="U927" s="271"/>
      <c r="V927" s="271"/>
      <c r="W927" s="271"/>
      <c r="X927" s="271"/>
      <c r="Y927" s="273"/>
      <c r="Z927" s="273"/>
      <c r="AA927" s="273"/>
      <c r="AB927" s="273"/>
      <c r="AC927" s="273"/>
      <c r="AD927" s="273"/>
      <c r="AE927" s="274"/>
      <c r="AF927" s="274"/>
      <c r="AG927" s="274"/>
      <c r="AH927" s="274"/>
      <c r="AI927" s="274"/>
      <c r="AJ927" s="274"/>
      <c r="AK927" s="275"/>
      <c r="AL927" s="275"/>
      <c r="AM927" s="275"/>
      <c r="AN927" s="275"/>
      <c r="AO927" s="275"/>
      <c r="AP927" s="275"/>
      <c r="AQ927" s="276"/>
      <c r="AR927" s="276"/>
      <c r="AS927" s="276"/>
      <c r="AT927" s="276"/>
      <c r="AU927" s="276"/>
      <c r="AV927" s="276"/>
      <c r="AW927" s="277"/>
      <c r="AX927" s="277"/>
      <c r="AY927" s="277"/>
      <c r="AZ927" s="277"/>
      <c r="BA927" s="277"/>
      <c r="BB927" s="277"/>
      <c r="BC927" s="278"/>
      <c r="BD927" s="278"/>
      <c r="BE927" s="278"/>
      <c r="BF927" s="278"/>
      <c r="BG927" s="278"/>
      <c r="BH927" s="278"/>
      <c r="BI927" s="279"/>
      <c r="BJ927" s="279"/>
      <c r="BK927" s="279"/>
      <c r="BL927" s="279"/>
      <c r="BM927" s="279"/>
      <c r="BN927" s="279"/>
      <c r="BO927" s="280"/>
      <c r="BP927" s="280"/>
      <c r="BQ927" s="280"/>
      <c r="BR927" s="280"/>
      <c r="BS927" s="280"/>
      <c r="BT927" s="280"/>
      <c r="BU927" s="281"/>
      <c r="BV927" s="281"/>
      <c r="BW927" s="281"/>
      <c r="BX927" s="281"/>
      <c r="BY927" s="281"/>
      <c r="BZ927" s="281"/>
      <c r="CA927" s="282"/>
      <c r="CB927" s="282"/>
      <c r="CC927" s="282"/>
      <c r="CD927" s="282"/>
      <c r="CE927" s="282"/>
      <c r="CF927" s="282"/>
      <c r="CG927" s="283"/>
      <c r="CH927" s="283"/>
      <c r="CI927" s="283"/>
      <c r="CJ927" s="283"/>
      <c r="CK927" s="283"/>
      <c r="CL927" s="283"/>
      <c r="CM927" s="284"/>
      <c r="CN927" s="284"/>
      <c r="CO927" s="284"/>
      <c r="CP927" s="284"/>
      <c r="CQ927" s="284"/>
      <c r="CR927" s="284"/>
      <c r="CS927" s="283"/>
      <c r="CT927" s="283"/>
      <c r="CU927" s="283"/>
      <c r="CV927" s="283"/>
      <c r="CW927" s="283"/>
      <c r="CX927" s="283"/>
      <c r="CY927" s="273"/>
      <c r="CZ927" s="285"/>
      <c r="DA927" s="286"/>
      <c r="DB927" s="287"/>
    </row>
    <row r="928" ht="15.75" customHeight="1">
      <c r="A928" s="304"/>
      <c r="B928" s="265"/>
      <c r="C928" s="266"/>
      <c r="D928" s="266"/>
      <c r="E928" s="266"/>
      <c r="F928" s="267"/>
      <c r="G928" s="267"/>
      <c r="H928" s="267"/>
      <c r="I928" s="267"/>
      <c r="J928" s="267"/>
      <c r="K928" s="267"/>
      <c r="L928" s="267"/>
      <c r="M928" s="269"/>
      <c r="N928" s="269"/>
      <c r="O928" s="269"/>
      <c r="P928" s="269"/>
      <c r="Q928" s="269"/>
      <c r="R928" s="269"/>
      <c r="S928" s="271"/>
      <c r="T928" s="271"/>
      <c r="U928" s="271"/>
      <c r="V928" s="271"/>
      <c r="W928" s="271"/>
      <c r="X928" s="271"/>
      <c r="Y928" s="273"/>
      <c r="Z928" s="273"/>
      <c r="AA928" s="273"/>
      <c r="AB928" s="273"/>
      <c r="AC928" s="273"/>
      <c r="AD928" s="273"/>
      <c r="AE928" s="274"/>
      <c r="AF928" s="274"/>
      <c r="AG928" s="274"/>
      <c r="AH928" s="274"/>
      <c r="AI928" s="274"/>
      <c r="AJ928" s="274"/>
      <c r="AK928" s="275"/>
      <c r="AL928" s="275"/>
      <c r="AM928" s="275"/>
      <c r="AN928" s="275"/>
      <c r="AO928" s="275"/>
      <c r="AP928" s="275"/>
      <c r="AQ928" s="276"/>
      <c r="AR928" s="276"/>
      <c r="AS928" s="276"/>
      <c r="AT928" s="276"/>
      <c r="AU928" s="276"/>
      <c r="AV928" s="276"/>
      <c r="AW928" s="277"/>
      <c r="AX928" s="277"/>
      <c r="AY928" s="277"/>
      <c r="AZ928" s="277"/>
      <c r="BA928" s="277"/>
      <c r="BB928" s="277"/>
      <c r="BC928" s="278"/>
      <c r="BD928" s="278"/>
      <c r="BE928" s="278"/>
      <c r="BF928" s="278"/>
      <c r="BG928" s="278"/>
      <c r="BH928" s="278"/>
      <c r="BI928" s="279"/>
      <c r="BJ928" s="279"/>
      <c r="BK928" s="279"/>
      <c r="BL928" s="279"/>
      <c r="BM928" s="279"/>
      <c r="BN928" s="279"/>
      <c r="BO928" s="280"/>
      <c r="BP928" s="280"/>
      <c r="BQ928" s="280"/>
      <c r="BR928" s="280"/>
      <c r="BS928" s="280"/>
      <c r="BT928" s="280"/>
      <c r="BU928" s="281"/>
      <c r="BV928" s="281"/>
      <c r="BW928" s="281"/>
      <c r="BX928" s="281"/>
      <c r="BY928" s="281"/>
      <c r="BZ928" s="281"/>
      <c r="CA928" s="282"/>
      <c r="CB928" s="282"/>
      <c r="CC928" s="282"/>
      <c r="CD928" s="282"/>
      <c r="CE928" s="282"/>
      <c r="CF928" s="282"/>
      <c r="CG928" s="283"/>
      <c r="CH928" s="283"/>
      <c r="CI928" s="283"/>
      <c r="CJ928" s="283"/>
      <c r="CK928" s="283"/>
      <c r="CL928" s="283"/>
      <c r="CM928" s="284"/>
      <c r="CN928" s="284"/>
      <c r="CO928" s="284"/>
      <c r="CP928" s="284"/>
      <c r="CQ928" s="284"/>
      <c r="CR928" s="284"/>
      <c r="CS928" s="283"/>
      <c r="CT928" s="283"/>
      <c r="CU928" s="283"/>
      <c r="CV928" s="283"/>
      <c r="CW928" s="283"/>
      <c r="CX928" s="283"/>
      <c r="CY928" s="273"/>
      <c r="CZ928" s="285"/>
      <c r="DA928" s="286"/>
      <c r="DB928" s="287"/>
    </row>
    <row r="929" ht="15.75" customHeight="1">
      <c r="A929" s="304"/>
      <c r="B929" s="265"/>
      <c r="C929" s="266"/>
      <c r="D929" s="266"/>
      <c r="E929" s="266"/>
      <c r="F929" s="267"/>
      <c r="G929" s="267"/>
      <c r="H929" s="267"/>
      <c r="I929" s="267"/>
      <c r="J929" s="267"/>
      <c r="K929" s="267"/>
      <c r="L929" s="267"/>
      <c r="M929" s="269"/>
      <c r="N929" s="269"/>
      <c r="O929" s="269"/>
      <c r="P929" s="269"/>
      <c r="Q929" s="269"/>
      <c r="R929" s="269"/>
      <c r="S929" s="271"/>
      <c r="T929" s="271"/>
      <c r="U929" s="271"/>
      <c r="V929" s="271"/>
      <c r="W929" s="271"/>
      <c r="X929" s="271"/>
      <c r="Y929" s="273"/>
      <c r="Z929" s="273"/>
      <c r="AA929" s="273"/>
      <c r="AB929" s="273"/>
      <c r="AC929" s="273"/>
      <c r="AD929" s="273"/>
      <c r="AE929" s="274"/>
      <c r="AF929" s="274"/>
      <c r="AG929" s="274"/>
      <c r="AH929" s="274"/>
      <c r="AI929" s="274"/>
      <c r="AJ929" s="274"/>
      <c r="AK929" s="275"/>
      <c r="AL929" s="275"/>
      <c r="AM929" s="275"/>
      <c r="AN929" s="275"/>
      <c r="AO929" s="275"/>
      <c r="AP929" s="275"/>
      <c r="AQ929" s="276"/>
      <c r="AR929" s="276"/>
      <c r="AS929" s="276"/>
      <c r="AT929" s="276"/>
      <c r="AU929" s="276"/>
      <c r="AV929" s="276"/>
      <c r="AW929" s="277"/>
      <c r="AX929" s="277"/>
      <c r="AY929" s="277"/>
      <c r="AZ929" s="277"/>
      <c r="BA929" s="277"/>
      <c r="BB929" s="277"/>
      <c r="BC929" s="278"/>
      <c r="BD929" s="278"/>
      <c r="BE929" s="278"/>
      <c r="BF929" s="278"/>
      <c r="BG929" s="278"/>
      <c r="BH929" s="278"/>
      <c r="BI929" s="279"/>
      <c r="BJ929" s="279"/>
      <c r="BK929" s="279"/>
      <c r="BL929" s="279"/>
      <c r="BM929" s="279"/>
      <c r="BN929" s="279"/>
      <c r="BO929" s="280"/>
      <c r="BP929" s="280"/>
      <c r="BQ929" s="280"/>
      <c r="BR929" s="280"/>
      <c r="BS929" s="280"/>
      <c r="BT929" s="280"/>
      <c r="BU929" s="281"/>
      <c r="BV929" s="281"/>
      <c r="BW929" s="281"/>
      <c r="BX929" s="281"/>
      <c r="BY929" s="281"/>
      <c r="BZ929" s="281"/>
      <c r="CA929" s="282"/>
      <c r="CB929" s="282"/>
      <c r="CC929" s="282"/>
      <c r="CD929" s="282"/>
      <c r="CE929" s="282"/>
      <c r="CF929" s="282"/>
      <c r="CG929" s="283"/>
      <c r="CH929" s="283"/>
      <c r="CI929" s="283"/>
      <c r="CJ929" s="283"/>
      <c r="CK929" s="283"/>
      <c r="CL929" s="283"/>
      <c r="CM929" s="284"/>
      <c r="CN929" s="284"/>
      <c r="CO929" s="284"/>
      <c r="CP929" s="284"/>
      <c r="CQ929" s="284"/>
      <c r="CR929" s="284"/>
      <c r="CS929" s="283"/>
      <c r="CT929" s="283"/>
      <c r="CU929" s="283"/>
      <c r="CV929" s="283"/>
      <c r="CW929" s="283"/>
      <c r="CX929" s="283"/>
      <c r="CY929" s="273"/>
      <c r="CZ929" s="285"/>
      <c r="DA929" s="286"/>
      <c r="DB929" s="287"/>
    </row>
    <row r="930" ht="15.75" customHeight="1">
      <c r="A930" s="304"/>
      <c r="B930" s="265"/>
      <c r="C930" s="266"/>
      <c r="D930" s="266"/>
      <c r="E930" s="266"/>
      <c r="F930" s="267"/>
      <c r="G930" s="267"/>
      <c r="H930" s="267"/>
      <c r="I930" s="267"/>
      <c r="J930" s="267"/>
      <c r="K930" s="267"/>
      <c r="L930" s="267"/>
      <c r="M930" s="269"/>
      <c r="N930" s="269"/>
      <c r="O930" s="269"/>
      <c r="P930" s="269"/>
      <c r="Q930" s="269"/>
      <c r="R930" s="269"/>
      <c r="S930" s="271"/>
      <c r="T930" s="271"/>
      <c r="U930" s="271"/>
      <c r="V930" s="271"/>
      <c r="W930" s="271"/>
      <c r="X930" s="271"/>
      <c r="Y930" s="273"/>
      <c r="Z930" s="273"/>
      <c r="AA930" s="273"/>
      <c r="AB930" s="273"/>
      <c r="AC930" s="273"/>
      <c r="AD930" s="273"/>
      <c r="AE930" s="274"/>
      <c r="AF930" s="274"/>
      <c r="AG930" s="274"/>
      <c r="AH930" s="274"/>
      <c r="AI930" s="274"/>
      <c r="AJ930" s="274"/>
      <c r="AK930" s="275"/>
      <c r="AL930" s="275"/>
      <c r="AM930" s="275"/>
      <c r="AN930" s="275"/>
      <c r="AO930" s="275"/>
      <c r="AP930" s="275"/>
      <c r="AQ930" s="276"/>
      <c r="AR930" s="276"/>
      <c r="AS930" s="276"/>
      <c r="AT930" s="276"/>
      <c r="AU930" s="276"/>
      <c r="AV930" s="276"/>
      <c r="AW930" s="277"/>
      <c r="AX930" s="277"/>
      <c r="AY930" s="277"/>
      <c r="AZ930" s="277"/>
      <c r="BA930" s="277"/>
      <c r="BB930" s="277"/>
      <c r="BC930" s="278"/>
      <c r="BD930" s="278"/>
      <c r="BE930" s="278"/>
      <c r="BF930" s="278"/>
      <c r="BG930" s="278"/>
      <c r="BH930" s="278"/>
      <c r="BI930" s="279"/>
      <c r="BJ930" s="279"/>
      <c r="BK930" s="279"/>
      <c r="BL930" s="279"/>
      <c r="BM930" s="279"/>
      <c r="BN930" s="279"/>
      <c r="BO930" s="280"/>
      <c r="BP930" s="280"/>
      <c r="BQ930" s="280"/>
      <c r="BR930" s="280"/>
      <c r="BS930" s="280"/>
      <c r="BT930" s="280"/>
      <c r="BU930" s="281"/>
      <c r="BV930" s="281"/>
      <c r="BW930" s="281"/>
      <c r="BX930" s="281"/>
      <c r="BY930" s="281"/>
      <c r="BZ930" s="281"/>
      <c r="CA930" s="282"/>
      <c r="CB930" s="282"/>
      <c r="CC930" s="282"/>
      <c r="CD930" s="282"/>
      <c r="CE930" s="282"/>
      <c r="CF930" s="282"/>
      <c r="CG930" s="283"/>
      <c r="CH930" s="283"/>
      <c r="CI930" s="283"/>
      <c r="CJ930" s="283"/>
      <c r="CK930" s="283"/>
      <c r="CL930" s="283"/>
      <c r="CM930" s="284"/>
      <c r="CN930" s="284"/>
      <c r="CO930" s="284"/>
      <c r="CP930" s="284"/>
      <c r="CQ930" s="284"/>
      <c r="CR930" s="284"/>
      <c r="CS930" s="283"/>
      <c r="CT930" s="283"/>
      <c r="CU930" s="283"/>
      <c r="CV930" s="283"/>
      <c r="CW930" s="283"/>
      <c r="CX930" s="283"/>
      <c r="CY930" s="273"/>
      <c r="CZ930" s="285"/>
      <c r="DA930" s="286"/>
      <c r="DB930" s="287"/>
    </row>
    <row r="931" ht="15.75" customHeight="1">
      <c r="A931" s="304"/>
      <c r="B931" s="265"/>
      <c r="C931" s="266"/>
      <c r="D931" s="266"/>
      <c r="E931" s="266"/>
      <c r="F931" s="267"/>
      <c r="G931" s="267"/>
      <c r="H931" s="267"/>
      <c r="I931" s="267"/>
      <c r="J931" s="267"/>
      <c r="K931" s="267"/>
      <c r="L931" s="267"/>
      <c r="M931" s="269"/>
      <c r="N931" s="269"/>
      <c r="O931" s="269"/>
      <c r="P931" s="269"/>
      <c r="Q931" s="269"/>
      <c r="R931" s="269"/>
      <c r="S931" s="271"/>
      <c r="T931" s="271"/>
      <c r="U931" s="271"/>
      <c r="V931" s="271"/>
      <c r="W931" s="271"/>
      <c r="X931" s="271"/>
      <c r="Y931" s="273"/>
      <c r="Z931" s="273"/>
      <c r="AA931" s="273"/>
      <c r="AB931" s="273"/>
      <c r="AC931" s="273"/>
      <c r="AD931" s="273"/>
      <c r="AE931" s="274"/>
      <c r="AF931" s="274"/>
      <c r="AG931" s="274"/>
      <c r="AH931" s="274"/>
      <c r="AI931" s="274"/>
      <c r="AJ931" s="274"/>
      <c r="AK931" s="275"/>
      <c r="AL931" s="275"/>
      <c r="AM931" s="275"/>
      <c r="AN931" s="275"/>
      <c r="AO931" s="275"/>
      <c r="AP931" s="275"/>
      <c r="AQ931" s="276"/>
      <c r="AR931" s="276"/>
      <c r="AS931" s="276"/>
      <c r="AT931" s="276"/>
      <c r="AU931" s="276"/>
      <c r="AV931" s="276"/>
      <c r="AW931" s="277"/>
      <c r="AX931" s="277"/>
      <c r="AY931" s="277"/>
      <c r="AZ931" s="277"/>
      <c r="BA931" s="277"/>
      <c r="BB931" s="277"/>
      <c r="BC931" s="278"/>
      <c r="BD931" s="278"/>
      <c r="BE931" s="278"/>
      <c r="BF931" s="278"/>
      <c r="BG931" s="278"/>
      <c r="BH931" s="278"/>
      <c r="BI931" s="279"/>
      <c r="BJ931" s="279"/>
      <c r="BK931" s="279"/>
      <c r="BL931" s="279"/>
      <c r="BM931" s="279"/>
      <c r="BN931" s="279"/>
      <c r="BO931" s="280"/>
      <c r="BP931" s="280"/>
      <c r="BQ931" s="280"/>
      <c r="BR931" s="280"/>
      <c r="BS931" s="280"/>
      <c r="BT931" s="280"/>
      <c r="BU931" s="281"/>
      <c r="BV931" s="281"/>
      <c r="BW931" s="281"/>
      <c r="BX931" s="281"/>
      <c r="BY931" s="281"/>
      <c r="BZ931" s="281"/>
      <c r="CA931" s="282"/>
      <c r="CB931" s="282"/>
      <c r="CC931" s="282"/>
      <c r="CD931" s="282"/>
      <c r="CE931" s="282"/>
      <c r="CF931" s="282"/>
      <c r="CG931" s="283"/>
      <c r="CH931" s="283"/>
      <c r="CI931" s="283"/>
      <c r="CJ931" s="283"/>
      <c r="CK931" s="283"/>
      <c r="CL931" s="283"/>
      <c r="CM931" s="284"/>
      <c r="CN931" s="284"/>
      <c r="CO931" s="284"/>
      <c r="CP931" s="284"/>
      <c r="CQ931" s="284"/>
      <c r="CR931" s="284"/>
      <c r="CS931" s="283"/>
      <c r="CT931" s="283"/>
      <c r="CU931" s="283"/>
      <c r="CV931" s="283"/>
      <c r="CW931" s="283"/>
      <c r="CX931" s="283"/>
      <c r="CY931" s="273"/>
      <c r="CZ931" s="285"/>
      <c r="DA931" s="286"/>
      <c r="DB931" s="287"/>
    </row>
    <row r="932" ht="15.75" customHeight="1">
      <c r="A932" s="304"/>
      <c r="B932" s="265"/>
      <c r="C932" s="266"/>
      <c r="D932" s="266"/>
      <c r="E932" s="266"/>
      <c r="F932" s="267"/>
      <c r="G932" s="267"/>
      <c r="H932" s="267"/>
      <c r="I932" s="267"/>
      <c r="J932" s="267"/>
      <c r="K932" s="267"/>
      <c r="L932" s="267"/>
      <c r="M932" s="269"/>
      <c r="N932" s="269"/>
      <c r="O932" s="269"/>
      <c r="P932" s="269"/>
      <c r="Q932" s="269"/>
      <c r="R932" s="269"/>
      <c r="S932" s="271"/>
      <c r="T932" s="271"/>
      <c r="U932" s="271"/>
      <c r="V932" s="271"/>
      <c r="W932" s="271"/>
      <c r="X932" s="271"/>
      <c r="Y932" s="273"/>
      <c r="Z932" s="273"/>
      <c r="AA932" s="273"/>
      <c r="AB932" s="273"/>
      <c r="AC932" s="273"/>
      <c r="AD932" s="273"/>
      <c r="AE932" s="274"/>
      <c r="AF932" s="274"/>
      <c r="AG932" s="274"/>
      <c r="AH932" s="274"/>
      <c r="AI932" s="274"/>
      <c r="AJ932" s="274"/>
      <c r="AK932" s="275"/>
      <c r="AL932" s="275"/>
      <c r="AM932" s="275"/>
      <c r="AN932" s="275"/>
      <c r="AO932" s="275"/>
      <c r="AP932" s="275"/>
      <c r="AQ932" s="276"/>
      <c r="AR932" s="276"/>
      <c r="AS932" s="276"/>
      <c r="AT932" s="276"/>
      <c r="AU932" s="276"/>
      <c r="AV932" s="276"/>
      <c r="AW932" s="277"/>
      <c r="AX932" s="277"/>
      <c r="AY932" s="277"/>
      <c r="AZ932" s="277"/>
      <c r="BA932" s="277"/>
      <c r="BB932" s="277"/>
      <c r="BC932" s="278"/>
      <c r="BD932" s="278"/>
      <c r="BE932" s="278"/>
      <c r="BF932" s="278"/>
      <c r="BG932" s="278"/>
      <c r="BH932" s="278"/>
      <c r="BI932" s="279"/>
      <c r="BJ932" s="279"/>
      <c r="BK932" s="279"/>
      <c r="BL932" s="279"/>
      <c r="BM932" s="279"/>
      <c r="BN932" s="279"/>
      <c r="BO932" s="280"/>
      <c r="BP932" s="280"/>
      <c r="BQ932" s="280"/>
      <c r="BR932" s="280"/>
      <c r="BS932" s="280"/>
      <c r="BT932" s="280"/>
      <c r="BU932" s="281"/>
      <c r="BV932" s="281"/>
      <c r="BW932" s="281"/>
      <c r="BX932" s="281"/>
      <c r="BY932" s="281"/>
      <c r="BZ932" s="281"/>
      <c r="CA932" s="282"/>
      <c r="CB932" s="282"/>
      <c r="CC932" s="282"/>
      <c r="CD932" s="282"/>
      <c r="CE932" s="282"/>
      <c r="CF932" s="282"/>
      <c r="CG932" s="283"/>
      <c r="CH932" s="283"/>
      <c r="CI932" s="283"/>
      <c r="CJ932" s="283"/>
      <c r="CK932" s="283"/>
      <c r="CL932" s="283"/>
      <c r="CM932" s="284"/>
      <c r="CN932" s="284"/>
      <c r="CO932" s="284"/>
      <c r="CP932" s="284"/>
      <c r="CQ932" s="284"/>
      <c r="CR932" s="284"/>
      <c r="CS932" s="283"/>
      <c r="CT932" s="283"/>
      <c r="CU932" s="283"/>
      <c r="CV932" s="283"/>
      <c r="CW932" s="283"/>
      <c r="CX932" s="283"/>
      <c r="CY932" s="273"/>
      <c r="CZ932" s="285"/>
      <c r="DA932" s="286"/>
      <c r="DB932" s="287"/>
    </row>
    <row r="933" ht="15.75" customHeight="1">
      <c r="A933" s="304"/>
      <c r="B933" s="265"/>
      <c r="C933" s="266"/>
      <c r="D933" s="266"/>
      <c r="E933" s="266"/>
      <c r="F933" s="267"/>
      <c r="G933" s="267"/>
      <c r="H933" s="267"/>
      <c r="I933" s="267"/>
      <c r="J933" s="267"/>
      <c r="K933" s="267"/>
      <c r="L933" s="267"/>
      <c r="M933" s="269"/>
      <c r="N933" s="269"/>
      <c r="O933" s="269"/>
      <c r="P933" s="269"/>
      <c r="Q933" s="269"/>
      <c r="R933" s="269"/>
      <c r="S933" s="271"/>
      <c r="T933" s="271"/>
      <c r="U933" s="271"/>
      <c r="V933" s="271"/>
      <c r="W933" s="271"/>
      <c r="X933" s="271"/>
      <c r="Y933" s="273"/>
      <c r="Z933" s="273"/>
      <c r="AA933" s="273"/>
      <c r="AB933" s="273"/>
      <c r="AC933" s="273"/>
      <c r="AD933" s="273"/>
      <c r="AE933" s="274"/>
      <c r="AF933" s="274"/>
      <c r="AG933" s="274"/>
      <c r="AH933" s="274"/>
      <c r="AI933" s="274"/>
      <c r="AJ933" s="274"/>
      <c r="AK933" s="275"/>
      <c r="AL933" s="275"/>
      <c r="AM933" s="275"/>
      <c r="AN933" s="275"/>
      <c r="AO933" s="275"/>
      <c r="AP933" s="275"/>
      <c r="AQ933" s="276"/>
      <c r="AR933" s="276"/>
      <c r="AS933" s="276"/>
      <c r="AT933" s="276"/>
      <c r="AU933" s="276"/>
      <c r="AV933" s="276"/>
      <c r="AW933" s="277"/>
      <c r="AX933" s="277"/>
      <c r="AY933" s="277"/>
      <c r="AZ933" s="277"/>
      <c r="BA933" s="277"/>
      <c r="BB933" s="277"/>
      <c r="BC933" s="278"/>
      <c r="BD933" s="278"/>
      <c r="BE933" s="278"/>
      <c r="BF933" s="278"/>
      <c r="BG933" s="278"/>
      <c r="BH933" s="278"/>
      <c r="BI933" s="279"/>
      <c r="BJ933" s="279"/>
      <c r="BK933" s="279"/>
      <c r="BL933" s="279"/>
      <c r="BM933" s="279"/>
      <c r="BN933" s="279"/>
      <c r="BO933" s="280"/>
      <c r="BP933" s="280"/>
      <c r="BQ933" s="280"/>
      <c r="BR933" s="280"/>
      <c r="BS933" s="280"/>
      <c r="BT933" s="280"/>
      <c r="BU933" s="281"/>
      <c r="BV933" s="281"/>
      <c r="BW933" s="281"/>
      <c r="BX933" s="281"/>
      <c r="BY933" s="281"/>
      <c r="BZ933" s="281"/>
      <c r="CA933" s="282"/>
      <c r="CB933" s="282"/>
      <c r="CC933" s="282"/>
      <c r="CD933" s="282"/>
      <c r="CE933" s="282"/>
      <c r="CF933" s="282"/>
      <c r="CG933" s="283"/>
      <c r="CH933" s="283"/>
      <c r="CI933" s="283"/>
      <c r="CJ933" s="283"/>
      <c r="CK933" s="283"/>
      <c r="CL933" s="283"/>
      <c r="CM933" s="284"/>
      <c r="CN933" s="284"/>
      <c r="CO933" s="284"/>
      <c r="CP933" s="284"/>
      <c r="CQ933" s="284"/>
      <c r="CR933" s="284"/>
      <c r="CS933" s="283"/>
      <c r="CT933" s="283"/>
      <c r="CU933" s="283"/>
      <c r="CV933" s="283"/>
      <c r="CW933" s="283"/>
      <c r="CX933" s="283"/>
      <c r="CY933" s="273"/>
      <c r="CZ933" s="285"/>
      <c r="DA933" s="286"/>
      <c r="DB933" s="287"/>
    </row>
    <row r="934" ht="15.75" customHeight="1">
      <c r="A934" s="304"/>
      <c r="B934" s="265"/>
      <c r="C934" s="266"/>
      <c r="D934" s="266"/>
      <c r="E934" s="266"/>
      <c r="F934" s="267"/>
      <c r="G934" s="267"/>
      <c r="H934" s="267"/>
      <c r="I934" s="267"/>
      <c r="J934" s="267"/>
      <c r="K934" s="267"/>
      <c r="L934" s="267"/>
      <c r="M934" s="269"/>
      <c r="N934" s="269"/>
      <c r="O934" s="269"/>
      <c r="P934" s="269"/>
      <c r="Q934" s="269"/>
      <c r="R934" s="269"/>
      <c r="S934" s="271"/>
      <c r="T934" s="271"/>
      <c r="U934" s="271"/>
      <c r="V934" s="271"/>
      <c r="W934" s="271"/>
      <c r="X934" s="271"/>
      <c r="Y934" s="273"/>
      <c r="Z934" s="273"/>
      <c r="AA934" s="273"/>
      <c r="AB934" s="273"/>
      <c r="AC934" s="273"/>
      <c r="AD934" s="273"/>
      <c r="AE934" s="274"/>
      <c r="AF934" s="274"/>
      <c r="AG934" s="274"/>
      <c r="AH934" s="274"/>
      <c r="AI934" s="274"/>
      <c r="AJ934" s="274"/>
      <c r="AK934" s="275"/>
      <c r="AL934" s="275"/>
      <c r="AM934" s="275"/>
      <c r="AN934" s="275"/>
      <c r="AO934" s="275"/>
      <c r="AP934" s="275"/>
      <c r="AQ934" s="276"/>
      <c r="AR934" s="276"/>
      <c r="AS934" s="276"/>
      <c r="AT934" s="276"/>
      <c r="AU934" s="276"/>
      <c r="AV934" s="276"/>
      <c r="AW934" s="277"/>
      <c r="AX934" s="277"/>
      <c r="AY934" s="277"/>
      <c r="AZ934" s="277"/>
      <c r="BA934" s="277"/>
      <c r="BB934" s="277"/>
      <c r="BC934" s="278"/>
      <c r="BD934" s="278"/>
      <c r="BE934" s="278"/>
      <c r="BF934" s="278"/>
      <c r="BG934" s="278"/>
      <c r="BH934" s="278"/>
      <c r="BI934" s="279"/>
      <c r="BJ934" s="279"/>
      <c r="BK934" s="279"/>
      <c r="BL934" s="279"/>
      <c r="BM934" s="279"/>
      <c r="BN934" s="279"/>
      <c r="BO934" s="280"/>
      <c r="BP934" s="280"/>
      <c r="BQ934" s="280"/>
      <c r="BR934" s="280"/>
      <c r="BS934" s="280"/>
      <c r="BT934" s="280"/>
      <c r="BU934" s="281"/>
      <c r="BV934" s="281"/>
      <c r="BW934" s="281"/>
      <c r="BX934" s="281"/>
      <c r="BY934" s="281"/>
      <c r="BZ934" s="281"/>
      <c r="CA934" s="282"/>
      <c r="CB934" s="282"/>
      <c r="CC934" s="282"/>
      <c r="CD934" s="282"/>
      <c r="CE934" s="282"/>
      <c r="CF934" s="282"/>
      <c r="CG934" s="283"/>
      <c r="CH934" s="283"/>
      <c r="CI934" s="283"/>
      <c r="CJ934" s="283"/>
      <c r="CK934" s="283"/>
      <c r="CL934" s="283"/>
      <c r="CM934" s="284"/>
      <c r="CN934" s="284"/>
      <c r="CO934" s="284"/>
      <c r="CP934" s="284"/>
      <c r="CQ934" s="284"/>
      <c r="CR934" s="284"/>
      <c r="CS934" s="283"/>
      <c r="CT934" s="283"/>
      <c r="CU934" s="283"/>
      <c r="CV934" s="283"/>
      <c r="CW934" s="283"/>
      <c r="CX934" s="283"/>
      <c r="CY934" s="273"/>
      <c r="CZ934" s="285"/>
      <c r="DA934" s="286"/>
      <c r="DB934" s="287"/>
    </row>
    <row r="935" ht="15.75" customHeight="1">
      <c r="A935" s="304"/>
      <c r="B935" s="265"/>
      <c r="C935" s="266"/>
      <c r="D935" s="266"/>
      <c r="E935" s="266"/>
      <c r="F935" s="267"/>
      <c r="G935" s="267"/>
      <c r="H935" s="267"/>
      <c r="I935" s="267"/>
      <c r="J935" s="267"/>
      <c r="K935" s="267"/>
      <c r="L935" s="267"/>
      <c r="M935" s="269"/>
      <c r="N935" s="269"/>
      <c r="O935" s="269"/>
      <c r="P935" s="269"/>
      <c r="Q935" s="269"/>
      <c r="R935" s="269"/>
      <c r="S935" s="271"/>
      <c r="T935" s="271"/>
      <c r="U935" s="271"/>
      <c r="V935" s="271"/>
      <c r="W935" s="271"/>
      <c r="X935" s="271"/>
      <c r="Y935" s="273"/>
      <c r="Z935" s="273"/>
      <c r="AA935" s="273"/>
      <c r="AB935" s="273"/>
      <c r="AC935" s="273"/>
      <c r="AD935" s="273"/>
      <c r="AE935" s="274"/>
      <c r="AF935" s="274"/>
      <c r="AG935" s="274"/>
      <c r="AH935" s="274"/>
      <c r="AI935" s="274"/>
      <c r="AJ935" s="274"/>
      <c r="AK935" s="275"/>
      <c r="AL935" s="275"/>
      <c r="AM935" s="275"/>
      <c r="AN935" s="275"/>
      <c r="AO935" s="275"/>
      <c r="AP935" s="275"/>
      <c r="AQ935" s="276"/>
      <c r="AR935" s="276"/>
      <c r="AS935" s="276"/>
      <c r="AT935" s="276"/>
      <c r="AU935" s="276"/>
      <c r="AV935" s="276"/>
      <c r="AW935" s="277"/>
      <c r="AX935" s="277"/>
      <c r="AY935" s="277"/>
      <c r="AZ935" s="277"/>
      <c r="BA935" s="277"/>
      <c r="BB935" s="277"/>
      <c r="BC935" s="278"/>
      <c r="BD935" s="278"/>
      <c r="BE935" s="278"/>
      <c r="BF935" s="278"/>
      <c r="BG935" s="278"/>
      <c r="BH935" s="278"/>
      <c r="BI935" s="279"/>
      <c r="BJ935" s="279"/>
      <c r="BK935" s="279"/>
      <c r="BL935" s="279"/>
      <c r="BM935" s="279"/>
      <c r="BN935" s="279"/>
      <c r="BO935" s="280"/>
      <c r="BP935" s="280"/>
      <c r="BQ935" s="280"/>
      <c r="BR935" s="280"/>
      <c r="BS935" s="280"/>
      <c r="BT935" s="280"/>
      <c r="BU935" s="281"/>
      <c r="BV935" s="281"/>
      <c r="BW935" s="281"/>
      <c r="BX935" s="281"/>
      <c r="BY935" s="281"/>
      <c r="BZ935" s="281"/>
      <c r="CA935" s="282"/>
      <c r="CB935" s="282"/>
      <c r="CC935" s="282"/>
      <c r="CD935" s="282"/>
      <c r="CE935" s="282"/>
      <c r="CF935" s="282"/>
      <c r="CG935" s="283"/>
      <c r="CH935" s="283"/>
      <c r="CI935" s="283"/>
      <c r="CJ935" s="283"/>
      <c r="CK935" s="283"/>
      <c r="CL935" s="283"/>
      <c r="CM935" s="284"/>
      <c r="CN935" s="284"/>
      <c r="CO935" s="284"/>
      <c r="CP935" s="284"/>
      <c r="CQ935" s="284"/>
      <c r="CR935" s="284"/>
      <c r="CS935" s="283"/>
      <c r="CT935" s="283"/>
      <c r="CU935" s="283"/>
      <c r="CV935" s="283"/>
      <c r="CW935" s="283"/>
      <c r="CX935" s="283"/>
      <c r="CY935" s="273"/>
      <c r="CZ935" s="285"/>
      <c r="DA935" s="286"/>
      <c r="DB935" s="287"/>
    </row>
    <row r="936" ht="15.75" customHeight="1">
      <c r="A936" s="304"/>
      <c r="B936" s="265"/>
      <c r="C936" s="266"/>
      <c r="D936" s="266"/>
      <c r="E936" s="266"/>
      <c r="F936" s="267"/>
      <c r="G936" s="267"/>
      <c r="H936" s="267"/>
      <c r="I936" s="267"/>
      <c r="J936" s="267"/>
      <c r="K936" s="267"/>
      <c r="L936" s="267"/>
      <c r="M936" s="269"/>
      <c r="N936" s="269"/>
      <c r="O936" s="269"/>
      <c r="P936" s="269"/>
      <c r="Q936" s="269"/>
      <c r="R936" s="269"/>
      <c r="S936" s="271"/>
      <c r="T936" s="271"/>
      <c r="U936" s="271"/>
      <c r="V936" s="271"/>
      <c r="W936" s="271"/>
      <c r="X936" s="271"/>
      <c r="Y936" s="273"/>
      <c r="Z936" s="273"/>
      <c r="AA936" s="273"/>
      <c r="AB936" s="273"/>
      <c r="AC936" s="273"/>
      <c r="AD936" s="273"/>
      <c r="AE936" s="274"/>
      <c r="AF936" s="274"/>
      <c r="AG936" s="274"/>
      <c r="AH936" s="274"/>
      <c r="AI936" s="274"/>
      <c r="AJ936" s="274"/>
      <c r="AK936" s="275"/>
      <c r="AL936" s="275"/>
      <c r="AM936" s="275"/>
      <c r="AN936" s="275"/>
      <c r="AO936" s="275"/>
      <c r="AP936" s="275"/>
      <c r="AQ936" s="276"/>
      <c r="AR936" s="276"/>
      <c r="AS936" s="276"/>
      <c r="AT936" s="276"/>
      <c r="AU936" s="276"/>
      <c r="AV936" s="276"/>
      <c r="AW936" s="277"/>
      <c r="AX936" s="277"/>
      <c r="AY936" s="277"/>
      <c r="AZ936" s="277"/>
      <c r="BA936" s="277"/>
      <c r="BB936" s="277"/>
      <c r="BC936" s="278"/>
      <c r="BD936" s="278"/>
      <c r="BE936" s="278"/>
      <c r="BF936" s="278"/>
      <c r="BG936" s="278"/>
      <c r="BH936" s="278"/>
      <c r="BI936" s="279"/>
      <c r="BJ936" s="279"/>
      <c r="BK936" s="279"/>
      <c r="BL936" s="279"/>
      <c r="BM936" s="279"/>
      <c r="BN936" s="279"/>
      <c r="BO936" s="280"/>
      <c r="BP936" s="280"/>
      <c r="BQ936" s="280"/>
      <c r="BR936" s="280"/>
      <c r="BS936" s="280"/>
      <c r="BT936" s="280"/>
      <c r="BU936" s="281"/>
      <c r="BV936" s="281"/>
      <c r="BW936" s="281"/>
      <c r="BX936" s="281"/>
      <c r="BY936" s="281"/>
      <c r="BZ936" s="281"/>
      <c r="CA936" s="282"/>
      <c r="CB936" s="282"/>
      <c r="CC936" s="282"/>
      <c r="CD936" s="282"/>
      <c r="CE936" s="282"/>
      <c r="CF936" s="282"/>
      <c r="CG936" s="283"/>
      <c r="CH936" s="283"/>
      <c r="CI936" s="283"/>
      <c r="CJ936" s="283"/>
      <c r="CK936" s="283"/>
      <c r="CL936" s="283"/>
      <c r="CM936" s="284"/>
      <c r="CN936" s="284"/>
      <c r="CO936" s="284"/>
      <c r="CP936" s="284"/>
      <c r="CQ936" s="284"/>
      <c r="CR936" s="284"/>
      <c r="CS936" s="283"/>
      <c r="CT936" s="283"/>
      <c r="CU936" s="283"/>
      <c r="CV936" s="283"/>
      <c r="CW936" s="283"/>
      <c r="CX936" s="283"/>
      <c r="CY936" s="273"/>
      <c r="CZ936" s="285"/>
      <c r="DA936" s="286"/>
      <c r="DB936" s="287"/>
    </row>
    <row r="937" ht="15.75" customHeight="1">
      <c r="A937" s="304"/>
      <c r="B937" s="265"/>
      <c r="C937" s="266"/>
      <c r="D937" s="266"/>
      <c r="E937" s="266"/>
      <c r="F937" s="267"/>
      <c r="G937" s="267"/>
      <c r="H937" s="267"/>
      <c r="I937" s="267"/>
      <c r="J937" s="267"/>
      <c r="K937" s="267"/>
      <c r="L937" s="267"/>
      <c r="M937" s="269"/>
      <c r="N937" s="269"/>
      <c r="O937" s="269"/>
      <c r="P937" s="269"/>
      <c r="Q937" s="269"/>
      <c r="R937" s="269"/>
      <c r="S937" s="271"/>
      <c r="T937" s="271"/>
      <c r="U937" s="271"/>
      <c r="V937" s="271"/>
      <c r="W937" s="271"/>
      <c r="X937" s="271"/>
      <c r="Y937" s="273"/>
      <c r="Z937" s="273"/>
      <c r="AA937" s="273"/>
      <c r="AB937" s="273"/>
      <c r="AC937" s="273"/>
      <c r="AD937" s="273"/>
      <c r="AE937" s="274"/>
      <c r="AF937" s="274"/>
      <c r="AG937" s="274"/>
      <c r="AH937" s="274"/>
      <c r="AI937" s="274"/>
      <c r="AJ937" s="274"/>
      <c r="AK937" s="275"/>
      <c r="AL937" s="275"/>
      <c r="AM937" s="275"/>
      <c r="AN937" s="275"/>
      <c r="AO937" s="275"/>
      <c r="AP937" s="275"/>
      <c r="AQ937" s="276"/>
      <c r="AR937" s="276"/>
      <c r="AS937" s="276"/>
      <c r="AT937" s="276"/>
      <c r="AU937" s="276"/>
      <c r="AV937" s="276"/>
      <c r="AW937" s="277"/>
      <c r="AX937" s="277"/>
      <c r="AY937" s="277"/>
      <c r="AZ937" s="277"/>
      <c r="BA937" s="277"/>
      <c r="BB937" s="277"/>
      <c r="BC937" s="278"/>
      <c r="BD937" s="278"/>
      <c r="BE937" s="278"/>
      <c r="BF937" s="278"/>
      <c r="BG937" s="278"/>
      <c r="BH937" s="278"/>
      <c r="BI937" s="279"/>
      <c r="BJ937" s="279"/>
      <c r="BK937" s="279"/>
      <c r="BL937" s="279"/>
      <c r="BM937" s="279"/>
      <c r="BN937" s="279"/>
      <c r="BO937" s="280"/>
      <c r="BP937" s="280"/>
      <c r="BQ937" s="280"/>
      <c r="BR937" s="280"/>
      <c r="BS937" s="280"/>
      <c r="BT937" s="280"/>
      <c r="BU937" s="281"/>
      <c r="BV937" s="281"/>
      <c r="BW937" s="281"/>
      <c r="BX937" s="281"/>
      <c r="BY937" s="281"/>
      <c r="BZ937" s="281"/>
      <c r="CA937" s="282"/>
      <c r="CB937" s="282"/>
      <c r="CC937" s="282"/>
      <c r="CD937" s="282"/>
      <c r="CE937" s="282"/>
      <c r="CF937" s="282"/>
      <c r="CG937" s="283"/>
      <c r="CH937" s="283"/>
      <c r="CI937" s="283"/>
      <c r="CJ937" s="283"/>
      <c r="CK937" s="283"/>
      <c r="CL937" s="283"/>
      <c r="CM937" s="284"/>
      <c r="CN937" s="284"/>
      <c r="CO937" s="284"/>
      <c r="CP937" s="284"/>
      <c r="CQ937" s="284"/>
      <c r="CR937" s="284"/>
      <c r="CS937" s="283"/>
      <c r="CT937" s="283"/>
      <c r="CU937" s="283"/>
      <c r="CV937" s="283"/>
      <c r="CW937" s="283"/>
      <c r="CX937" s="283"/>
      <c r="CY937" s="273"/>
      <c r="CZ937" s="285"/>
      <c r="DA937" s="286"/>
      <c r="DB937" s="287"/>
    </row>
    <row r="938" ht="15.75" customHeight="1">
      <c r="A938" s="304"/>
      <c r="B938" s="265"/>
      <c r="C938" s="266"/>
      <c r="D938" s="266"/>
      <c r="E938" s="266"/>
      <c r="F938" s="267"/>
      <c r="G938" s="267"/>
      <c r="H938" s="267"/>
      <c r="I938" s="267"/>
      <c r="J938" s="267"/>
      <c r="K938" s="267"/>
      <c r="L938" s="267"/>
      <c r="M938" s="269"/>
      <c r="N938" s="269"/>
      <c r="O938" s="269"/>
      <c r="P938" s="269"/>
      <c r="Q938" s="269"/>
      <c r="R938" s="269"/>
      <c r="S938" s="271"/>
      <c r="T938" s="271"/>
      <c r="U938" s="271"/>
      <c r="V938" s="271"/>
      <c r="W938" s="271"/>
      <c r="X938" s="271"/>
      <c r="Y938" s="273"/>
      <c r="Z938" s="273"/>
      <c r="AA938" s="273"/>
      <c r="AB938" s="273"/>
      <c r="AC938" s="273"/>
      <c r="AD938" s="273"/>
      <c r="AE938" s="274"/>
      <c r="AF938" s="274"/>
      <c r="AG938" s="274"/>
      <c r="AH938" s="274"/>
      <c r="AI938" s="274"/>
      <c r="AJ938" s="274"/>
      <c r="AK938" s="275"/>
      <c r="AL938" s="275"/>
      <c r="AM938" s="275"/>
      <c r="AN938" s="275"/>
      <c r="AO938" s="275"/>
      <c r="AP938" s="275"/>
      <c r="AQ938" s="276"/>
      <c r="AR938" s="276"/>
      <c r="AS938" s="276"/>
      <c r="AT938" s="276"/>
      <c r="AU938" s="276"/>
      <c r="AV938" s="276"/>
      <c r="AW938" s="277"/>
      <c r="AX938" s="277"/>
      <c r="AY938" s="277"/>
      <c r="AZ938" s="277"/>
      <c r="BA938" s="277"/>
      <c r="BB938" s="277"/>
      <c r="BC938" s="278"/>
      <c r="BD938" s="278"/>
      <c r="BE938" s="278"/>
      <c r="BF938" s="278"/>
      <c r="BG938" s="278"/>
      <c r="BH938" s="278"/>
      <c r="BI938" s="279"/>
      <c r="BJ938" s="279"/>
      <c r="BK938" s="279"/>
      <c r="BL938" s="279"/>
      <c r="BM938" s="279"/>
      <c r="BN938" s="279"/>
      <c r="BO938" s="280"/>
      <c r="BP938" s="280"/>
      <c r="BQ938" s="280"/>
      <c r="BR938" s="280"/>
      <c r="BS938" s="280"/>
      <c r="BT938" s="280"/>
      <c r="BU938" s="281"/>
      <c r="BV938" s="281"/>
      <c r="BW938" s="281"/>
      <c r="BX938" s="281"/>
      <c r="BY938" s="281"/>
      <c r="BZ938" s="281"/>
      <c r="CA938" s="282"/>
      <c r="CB938" s="282"/>
      <c r="CC938" s="282"/>
      <c r="CD938" s="282"/>
      <c r="CE938" s="282"/>
      <c r="CF938" s="282"/>
      <c r="CG938" s="283"/>
      <c r="CH938" s="283"/>
      <c r="CI938" s="283"/>
      <c r="CJ938" s="283"/>
      <c r="CK938" s="283"/>
      <c r="CL938" s="283"/>
      <c r="CM938" s="284"/>
      <c r="CN938" s="284"/>
      <c r="CO938" s="284"/>
      <c r="CP938" s="284"/>
      <c r="CQ938" s="284"/>
      <c r="CR938" s="284"/>
      <c r="CS938" s="283"/>
      <c r="CT938" s="283"/>
      <c r="CU938" s="283"/>
      <c r="CV938" s="283"/>
      <c r="CW938" s="283"/>
      <c r="CX938" s="283"/>
      <c r="CY938" s="273"/>
      <c r="CZ938" s="285"/>
      <c r="DA938" s="286"/>
      <c r="DB938" s="287"/>
    </row>
    <row r="939" ht="15.75" customHeight="1">
      <c r="A939" s="304"/>
      <c r="B939" s="265"/>
      <c r="C939" s="266"/>
      <c r="D939" s="266"/>
      <c r="E939" s="266"/>
      <c r="F939" s="267"/>
      <c r="G939" s="267"/>
      <c r="H939" s="267"/>
      <c r="I939" s="267"/>
      <c r="J939" s="267"/>
      <c r="K939" s="267"/>
      <c r="L939" s="267"/>
      <c r="M939" s="269"/>
      <c r="N939" s="269"/>
      <c r="O939" s="269"/>
      <c r="P939" s="269"/>
      <c r="Q939" s="269"/>
      <c r="R939" s="269"/>
      <c r="S939" s="271"/>
      <c r="T939" s="271"/>
      <c r="U939" s="271"/>
      <c r="V939" s="271"/>
      <c r="W939" s="271"/>
      <c r="X939" s="271"/>
      <c r="Y939" s="273"/>
      <c r="Z939" s="273"/>
      <c r="AA939" s="273"/>
      <c r="AB939" s="273"/>
      <c r="AC939" s="273"/>
      <c r="AD939" s="273"/>
      <c r="AE939" s="274"/>
      <c r="AF939" s="274"/>
      <c r="AG939" s="274"/>
      <c r="AH939" s="274"/>
      <c r="AI939" s="274"/>
      <c r="AJ939" s="274"/>
      <c r="AK939" s="275"/>
      <c r="AL939" s="275"/>
      <c r="AM939" s="275"/>
      <c r="AN939" s="275"/>
      <c r="AO939" s="275"/>
      <c r="AP939" s="275"/>
      <c r="AQ939" s="276"/>
      <c r="AR939" s="276"/>
      <c r="AS939" s="276"/>
      <c r="AT939" s="276"/>
      <c r="AU939" s="276"/>
      <c r="AV939" s="276"/>
      <c r="AW939" s="277"/>
      <c r="AX939" s="277"/>
      <c r="AY939" s="277"/>
      <c r="AZ939" s="277"/>
      <c r="BA939" s="277"/>
      <c r="BB939" s="277"/>
      <c r="BC939" s="278"/>
      <c r="BD939" s="278"/>
      <c r="BE939" s="278"/>
      <c r="BF939" s="278"/>
      <c r="BG939" s="278"/>
      <c r="BH939" s="278"/>
      <c r="BI939" s="279"/>
      <c r="BJ939" s="279"/>
      <c r="BK939" s="279"/>
      <c r="BL939" s="279"/>
      <c r="BM939" s="279"/>
      <c r="BN939" s="279"/>
      <c r="BO939" s="280"/>
      <c r="BP939" s="280"/>
      <c r="BQ939" s="280"/>
      <c r="BR939" s="280"/>
      <c r="BS939" s="280"/>
      <c r="BT939" s="280"/>
      <c r="BU939" s="281"/>
      <c r="BV939" s="281"/>
      <c r="BW939" s="281"/>
      <c r="BX939" s="281"/>
      <c r="BY939" s="281"/>
      <c r="BZ939" s="281"/>
      <c r="CA939" s="282"/>
      <c r="CB939" s="282"/>
      <c r="CC939" s="282"/>
      <c r="CD939" s="282"/>
      <c r="CE939" s="282"/>
      <c r="CF939" s="282"/>
      <c r="CG939" s="283"/>
      <c r="CH939" s="283"/>
      <c r="CI939" s="283"/>
      <c r="CJ939" s="283"/>
      <c r="CK939" s="283"/>
      <c r="CL939" s="283"/>
      <c r="CM939" s="284"/>
      <c r="CN939" s="284"/>
      <c r="CO939" s="284"/>
      <c r="CP939" s="284"/>
      <c r="CQ939" s="284"/>
      <c r="CR939" s="284"/>
      <c r="CS939" s="283"/>
      <c r="CT939" s="283"/>
      <c r="CU939" s="283"/>
      <c r="CV939" s="283"/>
      <c r="CW939" s="283"/>
      <c r="CX939" s="283"/>
      <c r="CY939" s="273"/>
      <c r="CZ939" s="285"/>
      <c r="DA939" s="286"/>
      <c r="DB939" s="287"/>
    </row>
    <row r="940" ht="15.75" customHeight="1">
      <c r="A940" s="304"/>
      <c r="B940" s="265"/>
      <c r="C940" s="266"/>
      <c r="D940" s="266"/>
      <c r="E940" s="266"/>
      <c r="F940" s="267"/>
      <c r="G940" s="267"/>
      <c r="H940" s="267"/>
      <c r="I940" s="267"/>
      <c r="J940" s="267"/>
      <c r="K940" s="267"/>
      <c r="L940" s="267"/>
      <c r="M940" s="269"/>
      <c r="N940" s="269"/>
      <c r="O940" s="269"/>
      <c r="P940" s="269"/>
      <c r="Q940" s="269"/>
      <c r="R940" s="269"/>
      <c r="S940" s="271"/>
      <c r="T940" s="271"/>
      <c r="U940" s="271"/>
      <c r="V940" s="271"/>
      <c r="W940" s="271"/>
      <c r="X940" s="271"/>
      <c r="Y940" s="273"/>
      <c r="Z940" s="273"/>
      <c r="AA940" s="273"/>
      <c r="AB940" s="273"/>
      <c r="AC940" s="273"/>
      <c r="AD940" s="273"/>
      <c r="AE940" s="274"/>
      <c r="AF940" s="274"/>
      <c r="AG940" s="274"/>
      <c r="AH940" s="274"/>
      <c r="AI940" s="274"/>
      <c r="AJ940" s="274"/>
      <c r="AK940" s="275"/>
      <c r="AL940" s="275"/>
      <c r="AM940" s="275"/>
      <c r="AN940" s="275"/>
      <c r="AO940" s="275"/>
      <c r="AP940" s="275"/>
      <c r="AQ940" s="276"/>
      <c r="AR940" s="276"/>
      <c r="AS940" s="276"/>
      <c r="AT940" s="276"/>
      <c r="AU940" s="276"/>
      <c r="AV940" s="276"/>
      <c r="AW940" s="277"/>
      <c r="AX940" s="277"/>
      <c r="AY940" s="277"/>
      <c r="AZ940" s="277"/>
      <c r="BA940" s="277"/>
      <c r="BB940" s="277"/>
      <c r="BC940" s="278"/>
      <c r="BD940" s="278"/>
      <c r="BE940" s="278"/>
      <c r="BF940" s="278"/>
      <c r="BG940" s="278"/>
      <c r="BH940" s="278"/>
      <c r="BI940" s="279"/>
      <c r="BJ940" s="279"/>
      <c r="BK940" s="279"/>
      <c r="BL940" s="279"/>
      <c r="BM940" s="279"/>
      <c r="BN940" s="279"/>
      <c r="BO940" s="280"/>
      <c r="BP940" s="280"/>
      <c r="BQ940" s="280"/>
      <c r="BR940" s="280"/>
      <c r="BS940" s="280"/>
      <c r="BT940" s="280"/>
      <c r="BU940" s="281"/>
      <c r="BV940" s="281"/>
      <c r="BW940" s="281"/>
      <c r="BX940" s="281"/>
      <c r="BY940" s="281"/>
      <c r="BZ940" s="281"/>
      <c r="CA940" s="282"/>
      <c r="CB940" s="282"/>
      <c r="CC940" s="282"/>
      <c r="CD940" s="282"/>
      <c r="CE940" s="282"/>
      <c r="CF940" s="282"/>
      <c r="CG940" s="283"/>
      <c r="CH940" s="283"/>
      <c r="CI940" s="283"/>
      <c r="CJ940" s="283"/>
      <c r="CK940" s="283"/>
      <c r="CL940" s="283"/>
      <c r="CM940" s="284"/>
      <c r="CN940" s="284"/>
      <c r="CO940" s="284"/>
      <c r="CP940" s="284"/>
      <c r="CQ940" s="284"/>
      <c r="CR940" s="284"/>
      <c r="CS940" s="283"/>
      <c r="CT940" s="283"/>
      <c r="CU940" s="283"/>
      <c r="CV940" s="283"/>
      <c r="CW940" s="283"/>
      <c r="CX940" s="283"/>
      <c r="CY940" s="273"/>
      <c r="CZ940" s="285"/>
      <c r="DA940" s="286"/>
      <c r="DB940" s="287"/>
    </row>
    <row r="941" ht="15.75" customHeight="1">
      <c r="A941" s="304"/>
      <c r="B941" s="265"/>
      <c r="C941" s="266"/>
      <c r="D941" s="266"/>
      <c r="E941" s="266"/>
      <c r="F941" s="267"/>
      <c r="G941" s="267"/>
      <c r="H941" s="267"/>
      <c r="I941" s="267"/>
      <c r="J941" s="267"/>
      <c r="K941" s="267"/>
      <c r="L941" s="267"/>
      <c r="M941" s="269"/>
      <c r="N941" s="269"/>
      <c r="O941" s="269"/>
      <c r="P941" s="269"/>
      <c r="Q941" s="269"/>
      <c r="R941" s="269"/>
      <c r="S941" s="271"/>
      <c r="T941" s="271"/>
      <c r="U941" s="271"/>
      <c r="V941" s="271"/>
      <c r="W941" s="271"/>
      <c r="X941" s="271"/>
      <c r="Y941" s="273"/>
      <c r="Z941" s="273"/>
      <c r="AA941" s="273"/>
      <c r="AB941" s="273"/>
      <c r="AC941" s="273"/>
      <c r="AD941" s="273"/>
      <c r="AE941" s="274"/>
      <c r="AF941" s="274"/>
      <c r="AG941" s="274"/>
      <c r="AH941" s="274"/>
      <c r="AI941" s="274"/>
      <c r="AJ941" s="274"/>
      <c r="AK941" s="275"/>
      <c r="AL941" s="275"/>
      <c r="AM941" s="275"/>
      <c r="AN941" s="275"/>
      <c r="AO941" s="275"/>
      <c r="AP941" s="275"/>
      <c r="AQ941" s="276"/>
      <c r="AR941" s="276"/>
      <c r="AS941" s="276"/>
      <c r="AT941" s="276"/>
      <c r="AU941" s="276"/>
      <c r="AV941" s="276"/>
      <c r="AW941" s="277"/>
      <c r="AX941" s="277"/>
      <c r="AY941" s="277"/>
      <c r="AZ941" s="277"/>
      <c r="BA941" s="277"/>
      <c r="BB941" s="277"/>
      <c r="BC941" s="278"/>
      <c r="BD941" s="278"/>
      <c r="BE941" s="278"/>
      <c r="BF941" s="278"/>
      <c r="BG941" s="278"/>
      <c r="BH941" s="278"/>
      <c r="BI941" s="279"/>
      <c r="BJ941" s="279"/>
      <c r="BK941" s="279"/>
      <c r="BL941" s="279"/>
      <c r="BM941" s="279"/>
      <c r="BN941" s="279"/>
      <c r="BO941" s="280"/>
      <c r="BP941" s="280"/>
      <c r="BQ941" s="280"/>
      <c r="BR941" s="280"/>
      <c r="BS941" s="280"/>
      <c r="BT941" s="280"/>
      <c r="BU941" s="281"/>
      <c r="BV941" s="281"/>
      <c r="BW941" s="281"/>
      <c r="BX941" s="281"/>
      <c r="BY941" s="281"/>
      <c r="BZ941" s="281"/>
      <c r="CA941" s="282"/>
      <c r="CB941" s="282"/>
      <c r="CC941" s="282"/>
      <c r="CD941" s="282"/>
      <c r="CE941" s="282"/>
      <c r="CF941" s="282"/>
      <c r="CG941" s="283"/>
      <c r="CH941" s="283"/>
      <c r="CI941" s="283"/>
      <c r="CJ941" s="283"/>
      <c r="CK941" s="283"/>
      <c r="CL941" s="283"/>
      <c r="CM941" s="284"/>
      <c r="CN941" s="284"/>
      <c r="CO941" s="284"/>
      <c r="CP941" s="284"/>
      <c r="CQ941" s="284"/>
      <c r="CR941" s="284"/>
      <c r="CS941" s="283"/>
      <c r="CT941" s="283"/>
      <c r="CU941" s="283"/>
      <c r="CV941" s="283"/>
      <c r="CW941" s="283"/>
      <c r="CX941" s="283"/>
      <c r="CY941" s="273"/>
      <c r="CZ941" s="285"/>
      <c r="DA941" s="286"/>
      <c r="DB941" s="287"/>
    </row>
    <row r="942" ht="15.75" customHeight="1">
      <c r="A942" s="304"/>
      <c r="B942" s="265"/>
      <c r="C942" s="266"/>
      <c r="D942" s="266"/>
      <c r="E942" s="266"/>
      <c r="F942" s="267"/>
      <c r="G942" s="267"/>
      <c r="H942" s="267"/>
      <c r="I942" s="267"/>
      <c r="J942" s="267"/>
      <c r="K942" s="267"/>
      <c r="L942" s="267"/>
      <c r="M942" s="269"/>
      <c r="N942" s="269"/>
      <c r="O942" s="269"/>
      <c r="P942" s="269"/>
      <c r="Q942" s="269"/>
      <c r="R942" s="269"/>
      <c r="S942" s="271"/>
      <c r="T942" s="271"/>
      <c r="U942" s="271"/>
      <c r="V942" s="271"/>
      <c r="W942" s="271"/>
      <c r="X942" s="271"/>
      <c r="Y942" s="273"/>
      <c r="Z942" s="273"/>
      <c r="AA942" s="273"/>
      <c r="AB942" s="273"/>
      <c r="AC942" s="273"/>
      <c r="AD942" s="273"/>
      <c r="AE942" s="274"/>
      <c r="AF942" s="274"/>
      <c r="AG942" s="274"/>
      <c r="AH942" s="274"/>
      <c r="AI942" s="274"/>
      <c r="AJ942" s="274"/>
      <c r="AK942" s="275"/>
      <c r="AL942" s="275"/>
      <c r="AM942" s="275"/>
      <c r="AN942" s="275"/>
      <c r="AO942" s="275"/>
      <c r="AP942" s="275"/>
      <c r="AQ942" s="276"/>
      <c r="AR942" s="276"/>
      <c r="AS942" s="276"/>
      <c r="AT942" s="276"/>
      <c r="AU942" s="276"/>
      <c r="AV942" s="276"/>
      <c r="AW942" s="277"/>
      <c r="AX942" s="277"/>
      <c r="AY942" s="277"/>
      <c r="AZ942" s="277"/>
      <c r="BA942" s="277"/>
      <c r="BB942" s="277"/>
      <c r="BC942" s="278"/>
      <c r="BD942" s="278"/>
      <c r="BE942" s="278"/>
      <c r="BF942" s="278"/>
      <c r="BG942" s="278"/>
      <c r="BH942" s="278"/>
      <c r="BI942" s="279"/>
      <c r="BJ942" s="279"/>
      <c r="BK942" s="279"/>
      <c r="BL942" s="279"/>
      <c r="BM942" s="279"/>
      <c r="BN942" s="279"/>
      <c r="BO942" s="280"/>
      <c r="BP942" s="280"/>
      <c r="BQ942" s="280"/>
      <c r="BR942" s="280"/>
      <c r="BS942" s="280"/>
      <c r="BT942" s="280"/>
      <c r="BU942" s="281"/>
      <c r="BV942" s="281"/>
      <c r="BW942" s="281"/>
      <c r="BX942" s="281"/>
      <c r="BY942" s="281"/>
      <c r="BZ942" s="281"/>
      <c r="CA942" s="282"/>
      <c r="CB942" s="282"/>
      <c r="CC942" s="282"/>
      <c r="CD942" s="282"/>
      <c r="CE942" s="282"/>
      <c r="CF942" s="282"/>
      <c r="CG942" s="283"/>
      <c r="CH942" s="283"/>
      <c r="CI942" s="283"/>
      <c r="CJ942" s="283"/>
      <c r="CK942" s="283"/>
      <c r="CL942" s="283"/>
      <c r="CM942" s="284"/>
      <c r="CN942" s="284"/>
      <c r="CO942" s="284"/>
      <c r="CP942" s="284"/>
      <c r="CQ942" s="284"/>
      <c r="CR942" s="284"/>
      <c r="CS942" s="283"/>
      <c r="CT942" s="283"/>
      <c r="CU942" s="283"/>
      <c r="CV942" s="283"/>
      <c r="CW942" s="283"/>
      <c r="CX942" s="283"/>
      <c r="CY942" s="273"/>
      <c r="CZ942" s="285"/>
      <c r="DA942" s="286"/>
      <c r="DB942" s="287"/>
    </row>
    <row r="943" ht="15.75" customHeight="1">
      <c r="A943" s="304"/>
      <c r="B943" s="265"/>
      <c r="C943" s="266"/>
      <c r="D943" s="266"/>
      <c r="E943" s="266"/>
      <c r="F943" s="267"/>
      <c r="G943" s="267"/>
      <c r="H943" s="267"/>
      <c r="I943" s="267"/>
      <c r="J943" s="267"/>
      <c r="K943" s="267"/>
      <c r="L943" s="267"/>
      <c r="M943" s="269"/>
      <c r="N943" s="269"/>
      <c r="O943" s="269"/>
      <c r="P943" s="269"/>
      <c r="Q943" s="269"/>
      <c r="R943" s="269"/>
      <c r="S943" s="271"/>
      <c r="T943" s="271"/>
      <c r="U943" s="271"/>
      <c r="V943" s="271"/>
      <c r="W943" s="271"/>
      <c r="X943" s="271"/>
      <c r="Y943" s="273"/>
      <c r="Z943" s="273"/>
      <c r="AA943" s="273"/>
      <c r="AB943" s="273"/>
      <c r="AC943" s="273"/>
      <c r="AD943" s="273"/>
      <c r="AE943" s="274"/>
      <c r="AF943" s="274"/>
      <c r="AG943" s="274"/>
      <c r="AH943" s="274"/>
      <c r="AI943" s="274"/>
      <c r="AJ943" s="274"/>
      <c r="AK943" s="275"/>
      <c r="AL943" s="275"/>
      <c r="AM943" s="275"/>
      <c r="AN943" s="275"/>
      <c r="AO943" s="275"/>
      <c r="AP943" s="275"/>
      <c r="AQ943" s="276"/>
      <c r="AR943" s="276"/>
      <c r="AS943" s="276"/>
      <c r="AT943" s="276"/>
      <c r="AU943" s="276"/>
      <c r="AV943" s="276"/>
      <c r="AW943" s="277"/>
      <c r="AX943" s="277"/>
      <c r="AY943" s="277"/>
      <c r="AZ943" s="277"/>
      <c r="BA943" s="277"/>
      <c r="BB943" s="277"/>
      <c r="BC943" s="278"/>
      <c r="BD943" s="278"/>
      <c r="BE943" s="278"/>
      <c r="BF943" s="278"/>
      <c r="BG943" s="278"/>
      <c r="BH943" s="278"/>
      <c r="BI943" s="279"/>
      <c r="BJ943" s="279"/>
      <c r="BK943" s="279"/>
      <c r="BL943" s="279"/>
      <c r="BM943" s="279"/>
      <c r="BN943" s="279"/>
      <c r="BO943" s="280"/>
      <c r="BP943" s="280"/>
      <c r="BQ943" s="280"/>
      <c r="BR943" s="280"/>
      <c r="BS943" s="280"/>
      <c r="BT943" s="280"/>
      <c r="BU943" s="281"/>
      <c r="BV943" s="281"/>
      <c r="BW943" s="281"/>
      <c r="BX943" s="281"/>
      <c r="BY943" s="281"/>
      <c r="BZ943" s="281"/>
      <c r="CA943" s="282"/>
      <c r="CB943" s="282"/>
      <c r="CC943" s="282"/>
      <c r="CD943" s="282"/>
      <c r="CE943" s="282"/>
      <c r="CF943" s="282"/>
      <c r="CG943" s="283"/>
      <c r="CH943" s="283"/>
      <c r="CI943" s="283"/>
      <c r="CJ943" s="283"/>
      <c r="CK943" s="283"/>
      <c r="CL943" s="283"/>
      <c r="CM943" s="284"/>
      <c r="CN943" s="284"/>
      <c r="CO943" s="284"/>
      <c r="CP943" s="284"/>
      <c r="CQ943" s="284"/>
      <c r="CR943" s="284"/>
      <c r="CS943" s="283"/>
      <c r="CT943" s="283"/>
      <c r="CU943" s="283"/>
      <c r="CV943" s="283"/>
      <c r="CW943" s="283"/>
      <c r="CX943" s="283"/>
      <c r="CY943" s="273"/>
      <c r="CZ943" s="285"/>
      <c r="DA943" s="286"/>
      <c r="DB943" s="287"/>
    </row>
    <row r="944" ht="15.75" customHeight="1">
      <c r="A944" s="304"/>
      <c r="B944" s="265"/>
      <c r="C944" s="266"/>
      <c r="D944" s="266"/>
      <c r="E944" s="266"/>
      <c r="F944" s="267"/>
      <c r="G944" s="267"/>
      <c r="H944" s="267"/>
      <c r="I944" s="267"/>
      <c r="J944" s="267"/>
      <c r="K944" s="267"/>
      <c r="L944" s="267"/>
      <c r="M944" s="269"/>
      <c r="N944" s="269"/>
      <c r="O944" s="269"/>
      <c r="P944" s="269"/>
      <c r="Q944" s="269"/>
      <c r="R944" s="269"/>
      <c r="S944" s="271"/>
      <c r="T944" s="271"/>
      <c r="U944" s="271"/>
      <c r="V944" s="271"/>
      <c r="W944" s="271"/>
      <c r="X944" s="271"/>
      <c r="Y944" s="273"/>
      <c r="Z944" s="273"/>
      <c r="AA944" s="273"/>
      <c r="AB944" s="273"/>
      <c r="AC944" s="273"/>
      <c r="AD944" s="273"/>
      <c r="AE944" s="274"/>
      <c r="AF944" s="274"/>
      <c r="AG944" s="274"/>
      <c r="AH944" s="274"/>
      <c r="AI944" s="274"/>
      <c r="AJ944" s="274"/>
      <c r="AK944" s="275"/>
      <c r="AL944" s="275"/>
      <c r="AM944" s="275"/>
      <c r="AN944" s="275"/>
      <c r="AO944" s="275"/>
      <c r="AP944" s="275"/>
      <c r="AQ944" s="276"/>
      <c r="AR944" s="276"/>
      <c r="AS944" s="276"/>
      <c r="AT944" s="276"/>
      <c r="AU944" s="276"/>
      <c r="AV944" s="276"/>
      <c r="AW944" s="277"/>
      <c r="AX944" s="277"/>
      <c r="AY944" s="277"/>
      <c r="AZ944" s="277"/>
      <c r="BA944" s="277"/>
      <c r="BB944" s="277"/>
      <c r="BC944" s="278"/>
      <c r="BD944" s="278"/>
      <c r="BE944" s="278"/>
      <c r="BF944" s="278"/>
      <c r="BG944" s="278"/>
      <c r="BH944" s="278"/>
      <c r="BI944" s="279"/>
      <c r="BJ944" s="279"/>
      <c r="BK944" s="279"/>
      <c r="BL944" s="279"/>
      <c r="BM944" s="279"/>
      <c r="BN944" s="279"/>
      <c r="BO944" s="280"/>
      <c r="BP944" s="280"/>
      <c r="BQ944" s="280"/>
      <c r="BR944" s="280"/>
      <c r="BS944" s="280"/>
      <c r="BT944" s="280"/>
      <c r="BU944" s="281"/>
      <c r="BV944" s="281"/>
      <c r="BW944" s="281"/>
      <c r="BX944" s="281"/>
      <c r="BY944" s="281"/>
      <c r="BZ944" s="281"/>
      <c r="CA944" s="282"/>
      <c r="CB944" s="282"/>
      <c r="CC944" s="282"/>
      <c r="CD944" s="282"/>
      <c r="CE944" s="282"/>
      <c r="CF944" s="282"/>
      <c r="CG944" s="283"/>
      <c r="CH944" s="283"/>
      <c r="CI944" s="283"/>
      <c r="CJ944" s="283"/>
      <c r="CK944" s="283"/>
      <c r="CL944" s="283"/>
      <c r="CM944" s="284"/>
      <c r="CN944" s="284"/>
      <c r="CO944" s="284"/>
      <c r="CP944" s="284"/>
      <c r="CQ944" s="284"/>
      <c r="CR944" s="284"/>
      <c r="CS944" s="283"/>
      <c r="CT944" s="283"/>
      <c r="CU944" s="283"/>
      <c r="CV944" s="283"/>
      <c r="CW944" s="283"/>
      <c r="CX944" s="283"/>
      <c r="CY944" s="273"/>
      <c r="CZ944" s="285"/>
      <c r="DA944" s="286"/>
      <c r="DB944" s="287"/>
    </row>
    <row r="945" ht="15.75" customHeight="1">
      <c r="A945" s="304"/>
      <c r="B945" s="265"/>
      <c r="C945" s="266"/>
      <c r="D945" s="266"/>
      <c r="E945" s="266"/>
      <c r="F945" s="267"/>
      <c r="G945" s="267"/>
      <c r="H945" s="267"/>
      <c r="I945" s="267"/>
      <c r="J945" s="267"/>
      <c r="K945" s="267"/>
      <c r="L945" s="267"/>
      <c r="M945" s="269"/>
      <c r="N945" s="269"/>
      <c r="O945" s="269"/>
      <c r="P945" s="269"/>
      <c r="Q945" s="269"/>
      <c r="R945" s="269"/>
      <c r="S945" s="271"/>
      <c r="T945" s="271"/>
      <c r="U945" s="271"/>
      <c r="V945" s="271"/>
      <c r="W945" s="271"/>
      <c r="X945" s="271"/>
      <c r="Y945" s="273"/>
      <c r="Z945" s="273"/>
      <c r="AA945" s="273"/>
      <c r="AB945" s="273"/>
      <c r="AC945" s="273"/>
      <c r="AD945" s="273"/>
      <c r="AE945" s="274"/>
      <c r="AF945" s="274"/>
      <c r="AG945" s="274"/>
      <c r="AH945" s="274"/>
      <c r="AI945" s="274"/>
      <c r="AJ945" s="274"/>
      <c r="AK945" s="275"/>
      <c r="AL945" s="275"/>
      <c r="AM945" s="275"/>
      <c r="AN945" s="275"/>
      <c r="AO945" s="275"/>
      <c r="AP945" s="275"/>
      <c r="AQ945" s="276"/>
      <c r="AR945" s="276"/>
      <c r="AS945" s="276"/>
      <c r="AT945" s="276"/>
      <c r="AU945" s="276"/>
      <c r="AV945" s="276"/>
      <c r="AW945" s="277"/>
      <c r="AX945" s="277"/>
      <c r="AY945" s="277"/>
      <c r="AZ945" s="277"/>
      <c r="BA945" s="277"/>
      <c r="BB945" s="277"/>
      <c r="BC945" s="278"/>
      <c r="BD945" s="278"/>
      <c r="BE945" s="278"/>
      <c r="BF945" s="278"/>
      <c r="BG945" s="278"/>
      <c r="BH945" s="278"/>
      <c r="BI945" s="279"/>
      <c r="BJ945" s="279"/>
      <c r="BK945" s="279"/>
      <c r="BL945" s="279"/>
      <c r="BM945" s="279"/>
      <c r="BN945" s="279"/>
      <c r="BO945" s="280"/>
      <c r="BP945" s="280"/>
      <c r="BQ945" s="280"/>
      <c r="BR945" s="280"/>
      <c r="BS945" s="280"/>
      <c r="BT945" s="280"/>
      <c r="BU945" s="281"/>
      <c r="BV945" s="281"/>
      <c r="BW945" s="281"/>
      <c r="BX945" s="281"/>
      <c r="BY945" s="281"/>
      <c r="BZ945" s="281"/>
      <c r="CA945" s="282"/>
      <c r="CB945" s="282"/>
      <c r="CC945" s="282"/>
      <c r="CD945" s="282"/>
      <c r="CE945" s="282"/>
      <c r="CF945" s="282"/>
      <c r="CG945" s="283"/>
      <c r="CH945" s="283"/>
      <c r="CI945" s="283"/>
      <c r="CJ945" s="283"/>
      <c r="CK945" s="283"/>
      <c r="CL945" s="283"/>
      <c r="CM945" s="284"/>
      <c r="CN945" s="284"/>
      <c r="CO945" s="284"/>
      <c r="CP945" s="284"/>
      <c r="CQ945" s="284"/>
      <c r="CR945" s="284"/>
      <c r="CS945" s="283"/>
      <c r="CT945" s="283"/>
      <c r="CU945" s="283"/>
      <c r="CV945" s="283"/>
      <c r="CW945" s="283"/>
      <c r="CX945" s="283"/>
      <c r="CY945" s="273"/>
      <c r="CZ945" s="285"/>
      <c r="DA945" s="286"/>
      <c r="DB945" s="287"/>
    </row>
    <row r="946" ht="15.75" customHeight="1">
      <c r="A946" s="304"/>
      <c r="B946" s="265"/>
      <c r="C946" s="266"/>
      <c r="D946" s="266"/>
      <c r="E946" s="266"/>
      <c r="F946" s="267"/>
      <c r="G946" s="267"/>
      <c r="H946" s="267"/>
      <c r="I946" s="267"/>
      <c r="J946" s="267"/>
      <c r="K946" s="267"/>
      <c r="L946" s="267"/>
      <c r="M946" s="269"/>
      <c r="N946" s="269"/>
      <c r="O946" s="269"/>
      <c r="P946" s="269"/>
      <c r="Q946" s="269"/>
      <c r="R946" s="269"/>
      <c r="S946" s="271"/>
      <c r="T946" s="271"/>
      <c r="U946" s="271"/>
      <c r="V946" s="271"/>
      <c r="W946" s="271"/>
      <c r="X946" s="271"/>
      <c r="Y946" s="273"/>
      <c r="Z946" s="273"/>
      <c r="AA946" s="273"/>
      <c r="AB946" s="273"/>
      <c r="AC946" s="273"/>
      <c r="AD946" s="273"/>
      <c r="AE946" s="274"/>
      <c r="AF946" s="274"/>
      <c r="AG946" s="274"/>
      <c r="AH946" s="274"/>
      <c r="AI946" s="274"/>
      <c r="AJ946" s="274"/>
      <c r="AK946" s="275"/>
      <c r="AL946" s="275"/>
      <c r="AM946" s="275"/>
      <c r="AN946" s="275"/>
      <c r="AO946" s="275"/>
      <c r="AP946" s="275"/>
      <c r="AQ946" s="276"/>
      <c r="AR946" s="276"/>
      <c r="AS946" s="276"/>
      <c r="AT946" s="276"/>
      <c r="AU946" s="276"/>
      <c r="AV946" s="276"/>
      <c r="AW946" s="277"/>
      <c r="AX946" s="277"/>
      <c r="AY946" s="277"/>
      <c r="AZ946" s="277"/>
      <c r="BA946" s="277"/>
      <c r="BB946" s="277"/>
      <c r="BC946" s="278"/>
      <c r="BD946" s="278"/>
      <c r="BE946" s="278"/>
      <c r="BF946" s="278"/>
      <c r="BG946" s="278"/>
      <c r="BH946" s="278"/>
      <c r="BI946" s="279"/>
      <c r="BJ946" s="279"/>
      <c r="BK946" s="279"/>
      <c r="BL946" s="279"/>
      <c r="BM946" s="279"/>
      <c r="BN946" s="279"/>
      <c r="BO946" s="280"/>
      <c r="BP946" s="280"/>
      <c r="BQ946" s="280"/>
      <c r="BR946" s="280"/>
      <c r="BS946" s="280"/>
      <c r="BT946" s="280"/>
      <c r="BU946" s="281"/>
      <c r="BV946" s="281"/>
      <c r="BW946" s="281"/>
      <c r="BX946" s="281"/>
      <c r="BY946" s="281"/>
      <c r="BZ946" s="281"/>
      <c r="CA946" s="282"/>
      <c r="CB946" s="282"/>
      <c r="CC946" s="282"/>
      <c r="CD946" s="282"/>
      <c r="CE946" s="282"/>
      <c r="CF946" s="282"/>
      <c r="CG946" s="283"/>
      <c r="CH946" s="283"/>
      <c r="CI946" s="283"/>
      <c r="CJ946" s="283"/>
      <c r="CK946" s="283"/>
      <c r="CL946" s="283"/>
      <c r="CM946" s="284"/>
      <c r="CN946" s="284"/>
      <c r="CO946" s="284"/>
      <c r="CP946" s="284"/>
      <c r="CQ946" s="284"/>
      <c r="CR946" s="284"/>
      <c r="CS946" s="283"/>
      <c r="CT946" s="283"/>
      <c r="CU946" s="283"/>
      <c r="CV946" s="283"/>
      <c r="CW946" s="283"/>
      <c r="CX946" s="283"/>
      <c r="CY946" s="273"/>
      <c r="CZ946" s="285"/>
      <c r="DA946" s="286"/>
      <c r="DB946" s="287"/>
    </row>
    <row r="947" ht="15.75" customHeight="1">
      <c r="A947" s="304"/>
      <c r="B947" s="265"/>
      <c r="C947" s="266"/>
      <c r="D947" s="266"/>
      <c r="E947" s="266"/>
      <c r="F947" s="267"/>
      <c r="G947" s="267"/>
      <c r="H947" s="267"/>
      <c r="I947" s="267"/>
      <c r="J947" s="267"/>
      <c r="K947" s="267"/>
      <c r="L947" s="267"/>
      <c r="M947" s="269"/>
      <c r="N947" s="269"/>
      <c r="O947" s="269"/>
      <c r="P947" s="269"/>
      <c r="Q947" s="269"/>
      <c r="R947" s="269"/>
      <c r="S947" s="271"/>
      <c r="T947" s="271"/>
      <c r="U947" s="271"/>
      <c r="V947" s="271"/>
      <c r="W947" s="271"/>
      <c r="X947" s="271"/>
      <c r="Y947" s="273"/>
      <c r="Z947" s="273"/>
      <c r="AA947" s="273"/>
      <c r="AB947" s="273"/>
      <c r="AC947" s="273"/>
      <c r="AD947" s="273"/>
      <c r="AE947" s="274"/>
      <c r="AF947" s="274"/>
      <c r="AG947" s="274"/>
      <c r="AH947" s="274"/>
      <c r="AI947" s="274"/>
      <c r="AJ947" s="274"/>
      <c r="AK947" s="275"/>
      <c r="AL947" s="275"/>
      <c r="AM947" s="275"/>
      <c r="AN947" s="275"/>
      <c r="AO947" s="275"/>
      <c r="AP947" s="275"/>
      <c r="AQ947" s="276"/>
      <c r="AR947" s="276"/>
      <c r="AS947" s="276"/>
      <c r="AT947" s="276"/>
      <c r="AU947" s="276"/>
      <c r="AV947" s="276"/>
      <c r="AW947" s="277"/>
      <c r="AX947" s="277"/>
      <c r="AY947" s="277"/>
      <c r="AZ947" s="277"/>
      <c r="BA947" s="277"/>
      <c r="BB947" s="277"/>
      <c r="BC947" s="278"/>
      <c r="BD947" s="278"/>
      <c r="BE947" s="278"/>
      <c r="BF947" s="278"/>
      <c r="BG947" s="278"/>
      <c r="BH947" s="278"/>
      <c r="BI947" s="279"/>
      <c r="BJ947" s="279"/>
      <c r="BK947" s="279"/>
      <c r="BL947" s="279"/>
      <c r="BM947" s="279"/>
      <c r="BN947" s="279"/>
      <c r="BO947" s="280"/>
      <c r="BP947" s="280"/>
      <c r="BQ947" s="280"/>
      <c r="BR947" s="280"/>
      <c r="BS947" s="280"/>
      <c r="BT947" s="280"/>
      <c r="BU947" s="281"/>
      <c r="BV947" s="281"/>
      <c r="BW947" s="281"/>
      <c r="BX947" s="281"/>
      <c r="BY947" s="281"/>
      <c r="BZ947" s="281"/>
      <c r="CA947" s="282"/>
      <c r="CB947" s="282"/>
      <c r="CC947" s="282"/>
      <c r="CD947" s="282"/>
      <c r="CE947" s="282"/>
      <c r="CF947" s="282"/>
      <c r="CG947" s="283"/>
      <c r="CH947" s="283"/>
      <c r="CI947" s="283"/>
      <c r="CJ947" s="283"/>
      <c r="CK947" s="283"/>
      <c r="CL947" s="283"/>
      <c r="CM947" s="284"/>
      <c r="CN947" s="284"/>
      <c r="CO947" s="284"/>
      <c r="CP947" s="284"/>
      <c r="CQ947" s="284"/>
      <c r="CR947" s="284"/>
      <c r="CS947" s="283"/>
      <c r="CT947" s="283"/>
      <c r="CU947" s="283"/>
      <c r="CV947" s="283"/>
      <c r="CW947" s="283"/>
      <c r="CX947" s="283"/>
      <c r="CY947" s="273"/>
      <c r="CZ947" s="285"/>
      <c r="DA947" s="286"/>
      <c r="DB947" s="287"/>
    </row>
    <row r="948" ht="15.75" customHeight="1">
      <c r="A948" s="304"/>
      <c r="B948" s="265"/>
      <c r="C948" s="266"/>
      <c r="D948" s="266"/>
      <c r="E948" s="266"/>
      <c r="F948" s="267"/>
      <c r="G948" s="267"/>
      <c r="H948" s="267"/>
      <c r="I948" s="267"/>
      <c r="J948" s="267"/>
      <c r="K948" s="267"/>
      <c r="L948" s="267"/>
      <c r="M948" s="269"/>
      <c r="N948" s="269"/>
      <c r="O948" s="269"/>
      <c r="P948" s="269"/>
      <c r="Q948" s="269"/>
      <c r="R948" s="269"/>
      <c r="S948" s="271"/>
      <c r="T948" s="271"/>
      <c r="U948" s="271"/>
      <c r="V948" s="271"/>
      <c r="W948" s="271"/>
      <c r="X948" s="271"/>
      <c r="Y948" s="273"/>
      <c r="Z948" s="273"/>
      <c r="AA948" s="273"/>
      <c r="AB948" s="273"/>
      <c r="AC948" s="273"/>
      <c r="AD948" s="273"/>
      <c r="AE948" s="274"/>
      <c r="AF948" s="274"/>
      <c r="AG948" s="274"/>
      <c r="AH948" s="274"/>
      <c r="AI948" s="274"/>
      <c r="AJ948" s="274"/>
      <c r="AK948" s="275"/>
      <c r="AL948" s="275"/>
      <c r="AM948" s="275"/>
      <c r="AN948" s="275"/>
      <c r="AO948" s="275"/>
      <c r="AP948" s="275"/>
      <c r="AQ948" s="276"/>
      <c r="AR948" s="276"/>
      <c r="AS948" s="276"/>
      <c r="AT948" s="276"/>
      <c r="AU948" s="276"/>
      <c r="AV948" s="276"/>
      <c r="AW948" s="277"/>
      <c r="AX948" s="277"/>
      <c r="AY948" s="277"/>
      <c r="AZ948" s="277"/>
      <c r="BA948" s="277"/>
      <c r="BB948" s="277"/>
      <c r="BC948" s="278"/>
      <c r="BD948" s="278"/>
      <c r="BE948" s="278"/>
      <c r="BF948" s="278"/>
      <c r="BG948" s="278"/>
      <c r="BH948" s="278"/>
      <c r="BI948" s="279"/>
      <c r="BJ948" s="279"/>
      <c r="BK948" s="279"/>
      <c r="BL948" s="279"/>
      <c r="BM948" s="279"/>
      <c r="BN948" s="279"/>
      <c r="BO948" s="280"/>
      <c r="BP948" s="280"/>
      <c r="BQ948" s="280"/>
      <c r="BR948" s="280"/>
      <c r="BS948" s="280"/>
      <c r="BT948" s="280"/>
      <c r="BU948" s="281"/>
      <c r="BV948" s="281"/>
      <c r="BW948" s="281"/>
      <c r="BX948" s="281"/>
      <c r="BY948" s="281"/>
      <c r="BZ948" s="281"/>
      <c r="CA948" s="282"/>
      <c r="CB948" s="282"/>
      <c r="CC948" s="282"/>
      <c r="CD948" s="282"/>
      <c r="CE948" s="282"/>
      <c r="CF948" s="282"/>
      <c r="CG948" s="283"/>
      <c r="CH948" s="283"/>
      <c r="CI948" s="283"/>
      <c r="CJ948" s="283"/>
      <c r="CK948" s="283"/>
      <c r="CL948" s="283"/>
      <c r="CM948" s="284"/>
      <c r="CN948" s="284"/>
      <c r="CO948" s="284"/>
      <c r="CP948" s="284"/>
      <c r="CQ948" s="284"/>
      <c r="CR948" s="284"/>
      <c r="CS948" s="283"/>
      <c r="CT948" s="283"/>
      <c r="CU948" s="283"/>
      <c r="CV948" s="283"/>
      <c r="CW948" s="283"/>
      <c r="CX948" s="283"/>
      <c r="CY948" s="273"/>
      <c r="CZ948" s="285"/>
      <c r="DA948" s="286"/>
      <c r="DB948" s="287"/>
    </row>
    <row r="949" ht="15.75" customHeight="1">
      <c r="A949" s="304"/>
      <c r="B949" s="265"/>
      <c r="C949" s="266"/>
      <c r="D949" s="266"/>
      <c r="E949" s="266"/>
      <c r="F949" s="267"/>
      <c r="G949" s="267"/>
      <c r="H949" s="267"/>
      <c r="I949" s="267"/>
      <c r="J949" s="267"/>
      <c r="K949" s="267"/>
      <c r="L949" s="267"/>
      <c r="M949" s="269"/>
      <c r="N949" s="269"/>
      <c r="O949" s="269"/>
      <c r="P949" s="269"/>
      <c r="Q949" s="269"/>
      <c r="R949" s="269"/>
      <c r="S949" s="271"/>
      <c r="T949" s="271"/>
      <c r="U949" s="271"/>
      <c r="V949" s="271"/>
      <c r="W949" s="271"/>
      <c r="X949" s="271"/>
      <c r="Y949" s="273"/>
      <c r="Z949" s="273"/>
      <c r="AA949" s="273"/>
      <c r="AB949" s="273"/>
      <c r="AC949" s="273"/>
      <c r="AD949" s="273"/>
      <c r="AE949" s="274"/>
      <c r="AF949" s="274"/>
      <c r="AG949" s="274"/>
      <c r="AH949" s="274"/>
      <c r="AI949" s="274"/>
      <c r="AJ949" s="274"/>
      <c r="AK949" s="275"/>
      <c r="AL949" s="275"/>
      <c r="AM949" s="275"/>
      <c r="AN949" s="275"/>
      <c r="AO949" s="275"/>
      <c r="AP949" s="275"/>
      <c r="AQ949" s="276"/>
      <c r="AR949" s="276"/>
      <c r="AS949" s="276"/>
      <c r="AT949" s="276"/>
      <c r="AU949" s="276"/>
      <c r="AV949" s="276"/>
      <c r="AW949" s="277"/>
      <c r="AX949" s="277"/>
      <c r="AY949" s="277"/>
      <c r="AZ949" s="277"/>
      <c r="BA949" s="277"/>
      <c r="BB949" s="277"/>
      <c r="BC949" s="278"/>
      <c r="BD949" s="278"/>
      <c r="BE949" s="278"/>
      <c r="BF949" s="278"/>
      <c r="BG949" s="278"/>
      <c r="BH949" s="278"/>
      <c r="BI949" s="279"/>
      <c r="BJ949" s="279"/>
      <c r="BK949" s="279"/>
      <c r="BL949" s="279"/>
      <c r="BM949" s="279"/>
      <c r="BN949" s="279"/>
      <c r="BO949" s="280"/>
      <c r="BP949" s="280"/>
      <c r="BQ949" s="280"/>
      <c r="BR949" s="280"/>
      <c r="BS949" s="280"/>
      <c r="BT949" s="280"/>
      <c r="BU949" s="281"/>
      <c r="BV949" s="281"/>
      <c r="BW949" s="281"/>
      <c r="BX949" s="281"/>
      <c r="BY949" s="281"/>
      <c r="BZ949" s="281"/>
      <c r="CA949" s="282"/>
      <c r="CB949" s="282"/>
      <c r="CC949" s="282"/>
      <c r="CD949" s="282"/>
      <c r="CE949" s="282"/>
      <c r="CF949" s="282"/>
      <c r="CG949" s="283"/>
      <c r="CH949" s="283"/>
      <c r="CI949" s="283"/>
      <c r="CJ949" s="283"/>
      <c r="CK949" s="283"/>
      <c r="CL949" s="283"/>
      <c r="CM949" s="284"/>
      <c r="CN949" s="284"/>
      <c r="CO949" s="284"/>
      <c r="CP949" s="284"/>
      <c r="CQ949" s="284"/>
      <c r="CR949" s="284"/>
      <c r="CS949" s="283"/>
      <c r="CT949" s="283"/>
      <c r="CU949" s="283"/>
      <c r="CV949" s="283"/>
      <c r="CW949" s="283"/>
      <c r="CX949" s="283"/>
      <c r="CY949" s="273"/>
      <c r="CZ949" s="285"/>
      <c r="DA949" s="286"/>
      <c r="DB949" s="287"/>
    </row>
    <row r="950" ht="15.75" customHeight="1">
      <c r="A950" s="304"/>
      <c r="B950" s="265"/>
      <c r="C950" s="266"/>
      <c r="D950" s="266"/>
      <c r="E950" s="266"/>
      <c r="F950" s="267"/>
      <c r="G950" s="267"/>
      <c r="H950" s="267"/>
      <c r="I950" s="267"/>
      <c r="J950" s="267"/>
      <c r="K950" s="267"/>
      <c r="L950" s="267"/>
      <c r="M950" s="269"/>
      <c r="N950" s="269"/>
      <c r="O950" s="269"/>
      <c r="P950" s="269"/>
      <c r="Q950" s="269"/>
      <c r="R950" s="269"/>
      <c r="S950" s="271"/>
      <c r="T950" s="271"/>
      <c r="U950" s="271"/>
      <c r="V950" s="271"/>
      <c r="W950" s="271"/>
      <c r="X950" s="271"/>
      <c r="Y950" s="273"/>
      <c r="Z950" s="273"/>
      <c r="AA950" s="273"/>
      <c r="AB950" s="273"/>
      <c r="AC950" s="273"/>
      <c r="AD950" s="273"/>
      <c r="AE950" s="274"/>
      <c r="AF950" s="274"/>
      <c r="AG950" s="274"/>
      <c r="AH950" s="274"/>
      <c r="AI950" s="274"/>
      <c r="AJ950" s="274"/>
      <c r="AK950" s="275"/>
      <c r="AL950" s="275"/>
      <c r="AM950" s="275"/>
      <c r="AN950" s="275"/>
      <c r="AO950" s="275"/>
      <c r="AP950" s="275"/>
      <c r="AQ950" s="276"/>
      <c r="AR950" s="276"/>
      <c r="AS950" s="276"/>
      <c r="AT950" s="276"/>
      <c r="AU950" s="276"/>
      <c r="AV950" s="276"/>
      <c r="AW950" s="277"/>
      <c r="AX950" s="277"/>
      <c r="AY950" s="277"/>
      <c r="AZ950" s="277"/>
      <c r="BA950" s="277"/>
      <c r="BB950" s="277"/>
      <c r="BC950" s="278"/>
      <c r="BD950" s="278"/>
      <c r="BE950" s="278"/>
      <c r="BF950" s="278"/>
      <c r="BG950" s="278"/>
      <c r="BH950" s="278"/>
      <c r="BI950" s="279"/>
      <c r="BJ950" s="279"/>
      <c r="BK950" s="279"/>
      <c r="BL950" s="279"/>
      <c r="BM950" s="279"/>
      <c r="BN950" s="279"/>
      <c r="BO950" s="280"/>
      <c r="BP950" s="280"/>
      <c r="BQ950" s="280"/>
      <c r="BR950" s="280"/>
      <c r="BS950" s="280"/>
      <c r="BT950" s="280"/>
      <c r="BU950" s="281"/>
      <c r="BV950" s="281"/>
      <c r="BW950" s="281"/>
      <c r="BX950" s="281"/>
      <c r="BY950" s="281"/>
      <c r="BZ950" s="281"/>
      <c r="CA950" s="282"/>
      <c r="CB950" s="282"/>
      <c r="CC950" s="282"/>
      <c r="CD950" s="282"/>
      <c r="CE950" s="282"/>
      <c r="CF950" s="282"/>
      <c r="CG950" s="283"/>
      <c r="CH950" s="283"/>
      <c r="CI950" s="283"/>
      <c r="CJ950" s="283"/>
      <c r="CK950" s="283"/>
      <c r="CL950" s="283"/>
      <c r="CM950" s="284"/>
      <c r="CN950" s="284"/>
      <c r="CO950" s="284"/>
      <c r="CP950" s="284"/>
      <c r="CQ950" s="284"/>
      <c r="CR950" s="284"/>
      <c r="CS950" s="283"/>
      <c r="CT950" s="283"/>
      <c r="CU950" s="283"/>
      <c r="CV950" s="283"/>
      <c r="CW950" s="283"/>
      <c r="CX950" s="283"/>
      <c r="CY950" s="273"/>
      <c r="CZ950" s="285"/>
      <c r="DA950" s="286"/>
      <c r="DB950" s="287"/>
    </row>
    <row r="951" ht="15.75" customHeight="1">
      <c r="A951" s="304"/>
      <c r="B951" s="265"/>
      <c r="C951" s="266"/>
      <c r="D951" s="266"/>
      <c r="E951" s="266"/>
      <c r="F951" s="267"/>
      <c r="G951" s="267"/>
      <c r="H951" s="267"/>
      <c r="I951" s="267"/>
      <c r="J951" s="267"/>
      <c r="K951" s="267"/>
      <c r="L951" s="267"/>
      <c r="M951" s="269"/>
      <c r="N951" s="269"/>
      <c r="O951" s="269"/>
      <c r="P951" s="269"/>
      <c r="Q951" s="269"/>
      <c r="R951" s="269"/>
      <c r="S951" s="271"/>
      <c r="T951" s="271"/>
      <c r="U951" s="271"/>
      <c r="V951" s="271"/>
      <c r="W951" s="271"/>
      <c r="X951" s="271"/>
      <c r="Y951" s="273"/>
      <c r="Z951" s="273"/>
      <c r="AA951" s="273"/>
      <c r="AB951" s="273"/>
      <c r="AC951" s="273"/>
      <c r="AD951" s="273"/>
      <c r="AE951" s="274"/>
      <c r="AF951" s="274"/>
      <c r="AG951" s="274"/>
      <c r="AH951" s="274"/>
      <c r="AI951" s="274"/>
      <c r="AJ951" s="274"/>
      <c r="AK951" s="275"/>
      <c r="AL951" s="275"/>
      <c r="AM951" s="275"/>
      <c r="AN951" s="275"/>
      <c r="AO951" s="275"/>
      <c r="AP951" s="275"/>
      <c r="AQ951" s="276"/>
      <c r="AR951" s="276"/>
      <c r="AS951" s="276"/>
      <c r="AT951" s="276"/>
      <c r="AU951" s="276"/>
      <c r="AV951" s="276"/>
      <c r="AW951" s="277"/>
      <c r="AX951" s="277"/>
      <c r="AY951" s="277"/>
      <c r="AZ951" s="277"/>
      <c r="BA951" s="277"/>
      <c r="BB951" s="277"/>
      <c r="BC951" s="278"/>
      <c r="BD951" s="278"/>
      <c r="BE951" s="278"/>
      <c r="BF951" s="278"/>
      <c r="BG951" s="278"/>
      <c r="BH951" s="278"/>
      <c r="BI951" s="279"/>
      <c r="BJ951" s="279"/>
      <c r="BK951" s="279"/>
      <c r="BL951" s="279"/>
      <c r="BM951" s="279"/>
      <c r="BN951" s="279"/>
      <c r="BO951" s="280"/>
      <c r="BP951" s="280"/>
      <c r="BQ951" s="280"/>
      <c r="BR951" s="280"/>
      <c r="BS951" s="280"/>
      <c r="BT951" s="280"/>
      <c r="BU951" s="281"/>
      <c r="BV951" s="281"/>
      <c r="BW951" s="281"/>
      <c r="BX951" s="281"/>
      <c r="BY951" s="281"/>
      <c r="BZ951" s="281"/>
      <c r="CA951" s="282"/>
      <c r="CB951" s="282"/>
      <c r="CC951" s="282"/>
      <c r="CD951" s="282"/>
      <c r="CE951" s="282"/>
      <c r="CF951" s="282"/>
      <c r="CG951" s="283"/>
      <c r="CH951" s="283"/>
      <c r="CI951" s="283"/>
      <c r="CJ951" s="283"/>
      <c r="CK951" s="283"/>
      <c r="CL951" s="283"/>
      <c r="CM951" s="284"/>
      <c r="CN951" s="284"/>
      <c r="CO951" s="284"/>
      <c r="CP951" s="284"/>
      <c r="CQ951" s="284"/>
      <c r="CR951" s="284"/>
      <c r="CS951" s="283"/>
      <c r="CT951" s="283"/>
      <c r="CU951" s="283"/>
      <c r="CV951" s="283"/>
      <c r="CW951" s="283"/>
      <c r="CX951" s="283"/>
      <c r="CY951" s="273"/>
      <c r="CZ951" s="285"/>
      <c r="DA951" s="286"/>
      <c r="DB951" s="287"/>
    </row>
    <row r="952" ht="15.75" customHeight="1">
      <c r="A952" s="304"/>
      <c r="B952" s="265"/>
      <c r="C952" s="266"/>
      <c r="D952" s="266"/>
      <c r="E952" s="266"/>
      <c r="F952" s="267"/>
      <c r="G952" s="267"/>
      <c r="H952" s="267"/>
      <c r="I952" s="267"/>
      <c r="J952" s="267"/>
      <c r="K952" s="267"/>
      <c r="L952" s="267"/>
      <c r="M952" s="269"/>
      <c r="N952" s="269"/>
      <c r="O952" s="269"/>
      <c r="P952" s="269"/>
      <c r="Q952" s="269"/>
      <c r="R952" s="269"/>
      <c r="S952" s="271"/>
      <c r="T952" s="271"/>
      <c r="U952" s="271"/>
      <c r="V952" s="271"/>
      <c r="W952" s="271"/>
      <c r="X952" s="271"/>
      <c r="Y952" s="273"/>
      <c r="Z952" s="273"/>
      <c r="AA952" s="273"/>
      <c r="AB952" s="273"/>
      <c r="AC952" s="273"/>
      <c r="AD952" s="273"/>
      <c r="AE952" s="274"/>
      <c r="AF952" s="274"/>
      <c r="AG952" s="274"/>
      <c r="AH952" s="274"/>
      <c r="AI952" s="274"/>
      <c r="AJ952" s="274"/>
      <c r="AK952" s="275"/>
      <c r="AL952" s="275"/>
      <c r="AM952" s="275"/>
      <c r="AN952" s="275"/>
      <c r="AO952" s="275"/>
      <c r="AP952" s="275"/>
      <c r="AQ952" s="276"/>
      <c r="AR952" s="276"/>
      <c r="AS952" s="276"/>
      <c r="AT952" s="276"/>
      <c r="AU952" s="276"/>
      <c r="AV952" s="276"/>
      <c r="AW952" s="277"/>
      <c r="AX952" s="277"/>
      <c r="AY952" s="277"/>
      <c r="AZ952" s="277"/>
      <c r="BA952" s="277"/>
      <c r="BB952" s="277"/>
      <c r="BC952" s="278"/>
      <c r="BD952" s="278"/>
      <c r="BE952" s="278"/>
      <c r="BF952" s="278"/>
      <c r="BG952" s="278"/>
      <c r="BH952" s="278"/>
      <c r="BI952" s="279"/>
      <c r="BJ952" s="279"/>
      <c r="BK952" s="279"/>
      <c r="BL952" s="279"/>
      <c r="BM952" s="279"/>
      <c r="BN952" s="279"/>
      <c r="BO952" s="280"/>
      <c r="BP952" s="280"/>
      <c r="BQ952" s="280"/>
      <c r="BR952" s="280"/>
      <c r="BS952" s="280"/>
      <c r="BT952" s="280"/>
      <c r="BU952" s="281"/>
      <c r="BV952" s="281"/>
      <c r="BW952" s="281"/>
      <c r="BX952" s="281"/>
      <c r="BY952" s="281"/>
      <c r="BZ952" s="281"/>
      <c r="CA952" s="282"/>
      <c r="CB952" s="282"/>
      <c r="CC952" s="282"/>
      <c r="CD952" s="282"/>
      <c r="CE952" s="282"/>
      <c r="CF952" s="282"/>
      <c r="CG952" s="283"/>
      <c r="CH952" s="283"/>
      <c r="CI952" s="283"/>
      <c r="CJ952" s="283"/>
      <c r="CK952" s="283"/>
      <c r="CL952" s="283"/>
      <c r="CM952" s="284"/>
      <c r="CN952" s="284"/>
      <c r="CO952" s="284"/>
      <c r="CP952" s="284"/>
      <c r="CQ952" s="284"/>
      <c r="CR952" s="284"/>
      <c r="CS952" s="283"/>
      <c r="CT952" s="283"/>
      <c r="CU952" s="283"/>
      <c r="CV952" s="283"/>
      <c r="CW952" s="283"/>
      <c r="CX952" s="283"/>
      <c r="CY952" s="273"/>
      <c r="CZ952" s="285"/>
      <c r="DA952" s="286"/>
      <c r="DB952" s="287"/>
    </row>
    <row r="953" ht="15.75" customHeight="1">
      <c r="A953" s="304"/>
      <c r="B953" s="265"/>
      <c r="C953" s="266"/>
      <c r="D953" s="266"/>
      <c r="E953" s="266"/>
      <c r="F953" s="267"/>
      <c r="G953" s="267"/>
      <c r="H953" s="267"/>
      <c r="I953" s="267"/>
      <c r="J953" s="267"/>
      <c r="K953" s="267"/>
      <c r="L953" s="267"/>
      <c r="M953" s="269"/>
      <c r="N953" s="269"/>
      <c r="O953" s="269"/>
      <c r="P953" s="269"/>
      <c r="Q953" s="269"/>
      <c r="R953" s="269"/>
      <c r="S953" s="271"/>
      <c r="T953" s="271"/>
      <c r="U953" s="271"/>
      <c r="V953" s="271"/>
      <c r="W953" s="271"/>
      <c r="X953" s="271"/>
      <c r="Y953" s="273"/>
      <c r="Z953" s="273"/>
      <c r="AA953" s="273"/>
      <c r="AB953" s="273"/>
      <c r="AC953" s="273"/>
      <c r="AD953" s="273"/>
      <c r="AE953" s="274"/>
      <c r="AF953" s="274"/>
      <c r="AG953" s="274"/>
      <c r="AH953" s="274"/>
      <c r="AI953" s="274"/>
      <c r="AJ953" s="274"/>
      <c r="AK953" s="275"/>
      <c r="AL953" s="275"/>
      <c r="AM953" s="275"/>
      <c r="AN953" s="275"/>
      <c r="AO953" s="275"/>
      <c r="AP953" s="275"/>
      <c r="AQ953" s="276"/>
      <c r="AR953" s="276"/>
      <c r="AS953" s="276"/>
      <c r="AT953" s="276"/>
      <c r="AU953" s="276"/>
      <c r="AV953" s="276"/>
      <c r="AW953" s="277"/>
      <c r="AX953" s="277"/>
      <c r="AY953" s="277"/>
      <c r="AZ953" s="277"/>
      <c r="BA953" s="277"/>
      <c r="BB953" s="277"/>
      <c r="BC953" s="278"/>
      <c r="BD953" s="278"/>
      <c r="BE953" s="278"/>
      <c r="BF953" s="278"/>
      <c r="BG953" s="278"/>
      <c r="BH953" s="278"/>
      <c r="BI953" s="279"/>
      <c r="BJ953" s="279"/>
      <c r="BK953" s="279"/>
      <c r="BL953" s="279"/>
      <c r="BM953" s="279"/>
      <c r="BN953" s="279"/>
      <c r="BO953" s="280"/>
      <c r="BP953" s="280"/>
      <c r="BQ953" s="280"/>
      <c r="BR953" s="280"/>
      <c r="BS953" s="280"/>
      <c r="BT953" s="280"/>
      <c r="BU953" s="281"/>
      <c r="BV953" s="281"/>
      <c r="BW953" s="281"/>
      <c r="BX953" s="281"/>
      <c r="BY953" s="281"/>
      <c r="BZ953" s="281"/>
      <c r="CA953" s="282"/>
      <c r="CB953" s="282"/>
      <c r="CC953" s="282"/>
      <c r="CD953" s="282"/>
      <c r="CE953" s="282"/>
      <c r="CF953" s="282"/>
      <c r="CG953" s="283"/>
      <c r="CH953" s="283"/>
      <c r="CI953" s="283"/>
      <c r="CJ953" s="283"/>
      <c r="CK953" s="283"/>
      <c r="CL953" s="283"/>
      <c r="CM953" s="284"/>
      <c r="CN953" s="284"/>
      <c r="CO953" s="284"/>
      <c r="CP953" s="284"/>
      <c r="CQ953" s="284"/>
      <c r="CR953" s="284"/>
      <c r="CS953" s="283"/>
      <c r="CT953" s="283"/>
      <c r="CU953" s="283"/>
      <c r="CV953" s="283"/>
      <c r="CW953" s="283"/>
      <c r="CX953" s="283"/>
      <c r="CY953" s="273"/>
      <c r="CZ953" s="285"/>
      <c r="DA953" s="286"/>
      <c r="DB953" s="287"/>
    </row>
    <row r="954" ht="15.75" customHeight="1">
      <c r="A954" s="304"/>
      <c r="B954" s="265"/>
      <c r="C954" s="266"/>
      <c r="D954" s="266"/>
      <c r="E954" s="266"/>
      <c r="F954" s="267"/>
      <c r="G954" s="267"/>
      <c r="H954" s="267"/>
      <c r="I954" s="267"/>
      <c r="J954" s="267"/>
      <c r="K954" s="267"/>
      <c r="L954" s="267"/>
      <c r="M954" s="269"/>
      <c r="N954" s="269"/>
      <c r="O954" s="269"/>
      <c r="P954" s="269"/>
      <c r="Q954" s="269"/>
      <c r="R954" s="269"/>
      <c r="S954" s="271"/>
      <c r="T954" s="271"/>
      <c r="U954" s="271"/>
      <c r="V954" s="271"/>
      <c r="W954" s="271"/>
      <c r="X954" s="271"/>
      <c r="Y954" s="273"/>
      <c r="Z954" s="273"/>
      <c r="AA954" s="273"/>
      <c r="AB954" s="273"/>
      <c r="AC954" s="273"/>
      <c r="AD954" s="273"/>
      <c r="AE954" s="274"/>
      <c r="AF954" s="274"/>
      <c r="AG954" s="274"/>
      <c r="AH954" s="274"/>
      <c r="AI954" s="274"/>
      <c r="AJ954" s="274"/>
      <c r="AK954" s="275"/>
      <c r="AL954" s="275"/>
      <c r="AM954" s="275"/>
      <c r="AN954" s="275"/>
      <c r="AO954" s="275"/>
      <c r="AP954" s="275"/>
      <c r="AQ954" s="276"/>
      <c r="AR954" s="276"/>
      <c r="AS954" s="276"/>
      <c r="AT954" s="276"/>
      <c r="AU954" s="276"/>
      <c r="AV954" s="276"/>
      <c r="AW954" s="277"/>
      <c r="AX954" s="277"/>
      <c r="AY954" s="277"/>
      <c r="AZ954" s="277"/>
      <c r="BA954" s="277"/>
      <c r="BB954" s="277"/>
      <c r="BC954" s="278"/>
      <c r="BD954" s="278"/>
      <c r="BE954" s="278"/>
      <c r="BF954" s="278"/>
      <c r="BG954" s="278"/>
      <c r="BH954" s="278"/>
      <c r="BI954" s="279"/>
      <c r="BJ954" s="279"/>
      <c r="BK954" s="279"/>
      <c r="BL954" s="279"/>
      <c r="BM954" s="279"/>
      <c r="BN954" s="279"/>
      <c r="BO954" s="280"/>
      <c r="BP954" s="280"/>
      <c r="BQ954" s="280"/>
      <c r="BR954" s="280"/>
      <c r="BS954" s="280"/>
      <c r="BT954" s="280"/>
      <c r="BU954" s="281"/>
      <c r="BV954" s="281"/>
      <c r="BW954" s="281"/>
      <c r="BX954" s="281"/>
      <c r="BY954" s="281"/>
      <c r="BZ954" s="281"/>
      <c r="CA954" s="282"/>
      <c r="CB954" s="282"/>
      <c r="CC954" s="282"/>
      <c r="CD954" s="282"/>
      <c r="CE954" s="282"/>
      <c r="CF954" s="282"/>
      <c r="CG954" s="283"/>
      <c r="CH954" s="283"/>
      <c r="CI954" s="283"/>
      <c r="CJ954" s="283"/>
      <c r="CK954" s="283"/>
      <c r="CL954" s="283"/>
      <c r="CM954" s="284"/>
      <c r="CN954" s="284"/>
      <c r="CO954" s="284"/>
      <c r="CP954" s="284"/>
      <c r="CQ954" s="284"/>
      <c r="CR954" s="284"/>
      <c r="CS954" s="283"/>
      <c r="CT954" s="283"/>
      <c r="CU954" s="283"/>
      <c r="CV954" s="283"/>
      <c r="CW954" s="283"/>
      <c r="CX954" s="283"/>
      <c r="CY954" s="273"/>
      <c r="CZ954" s="285"/>
      <c r="DA954" s="286"/>
      <c r="DB954" s="287"/>
    </row>
    <row r="955" ht="15.75" customHeight="1">
      <c r="A955" s="304"/>
      <c r="B955" s="265"/>
      <c r="C955" s="266"/>
      <c r="D955" s="266"/>
      <c r="E955" s="266"/>
      <c r="F955" s="267"/>
      <c r="G955" s="267"/>
      <c r="H955" s="267"/>
      <c r="I955" s="267"/>
      <c r="J955" s="267"/>
      <c r="K955" s="267"/>
      <c r="L955" s="267"/>
      <c r="M955" s="269"/>
      <c r="N955" s="269"/>
      <c r="O955" s="269"/>
      <c r="P955" s="269"/>
      <c r="Q955" s="269"/>
      <c r="R955" s="269"/>
      <c r="S955" s="271"/>
      <c r="T955" s="271"/>
      <c r="U955" s="271"/>
      <c r="V955" s="271"/>
      <c r="W955" s="271"/>
      <c r="X955" s="271"/>
      <c r="Y955" s="273"/>
      <c r="Z955" s="273"/>
      <c r="AA955" s="273"/>
      <c r="AB955" s="273"/>
      <c r="AC955" s="273"/>
      <c r="AD955" s="273"/>
      <c r="AE955" s="274"/>
      <c r="AF955" s="274"/>
      <c r="AG955" s="274"/>
      <c r="AH955" s="274"/>
      <c r="AI955" s="274"/>
      <c r="AJ955" s="274"/>
      <c r="AK955" s="275"/>
      <c r="AL955" s="275"/>
      <c r="AM955" s="275"/>
      <c r="AN955" s="275"/>
      <c r="AO955" s="275"/>
      <c r="AP955" s="275"/>
      <c r="AQ955" s="276"/>
      <c r="AR955" s="276"/>
      <c r="AS955" s="276"/>
      <c r="AT955" s="276"/>
      <c r="AU955" s="276"/>
      <c r="AV955" s="276"/>
      <c r="AW955" s="277"/>
      <c r="AX955" s="277"/>
      <c r="AY955" s="277"/>
      <c r="AZ955" s="277"/>
      <c r="BA955" s="277"/>
      <c r="BB955" s="277"/>
      <c r="BC955" s="278"/>
      <c r="BD955" s="278"/>
      <c r="BE955" s="278"/>
      <c r="BF955" s="278"/>
      <c r="BG955" s="278"/>
      <c r="BH955" s="278"/>
      <c r="BI955" s="279"/>
      <c r="BJ955" s="279"/>
      <c r="BK955" s="279"/>
      <c r="BL955" s="279"/>
      <c r="BM955" s="279"/>
      <c r="BN955" s="279"/>
      <c r="BO955" s="280"/>
      <c r="BP955" s="280"/>
      <c r="BQ955" s="280"/>
      <c r="BR955" s="280"/>
      <c r="BS955" s="280"/>
      <c r="BT955" s="280"/>
      <c r="BU955" s="281"/>
      <c r="BV955" s="281"/>
      <c r="BW955" s="281"/>
      <c r="BX955" s="281"/>
      <c r="BY955" s="281"/>
      <c r="BZ955" s="281"/>
      <c r="CA955" s="282"/>
      <c r="CB955" s="282"/>
      <c r="CC955" s="282"/>
      <c r="CD955" s="282"/>
      <c r="CE955" s="282"/>
      <c r="CF955" s="282"/>
      <c r="CG955" s="283"/>
      <c r="CH955" s="283"/>
      <c r="CI955" s="283"/>
      <c r="CJ955" s="283"/>
      <c r="CK955" s="283"/>
      <c r="CL955" s="283"/>
      <c r="CM955" s="284"/>
      <c r="CN955" s="284"/>
      <c r="CO955" s="284"/>
      <c r="CP955" s="284"/>
      <c r="CQ955" s="284"/>
      <c r="CR955" s="284"/>
      <c r="CS955" s="283"/>
      <c r="CT955" s="283"/>
      <c r="CU955" s="283"/>
      <c r="CV955" s="283"/>
      <c r="CW955" s="283"/>
      <c r="CX955" s="283"/>
      <c r="CY955" s="273"/>
      <c r="CZ955" s="285"/>
      <c r="DA955" s="286"/>
      <c r="DB955" s="287"/>
    </row>
    <row r="956" ht="15.75" customHeight="1">
      <c r="A956" s="304"/>
      <c r="B956" s="265"/>
      <c r="C956" s="266"/>
      <c r="D956" s="266"/>
      <c r="E956" s="266"/>
      <c r="F956" s="267"/>
      <c r="G956" s="267"/>
      <c r="H956" s="267"/>
      <c r="I956" s="267"/>
      <c r="J956" s="267"/>
      <c r="K956" s="267"/>
      <c r="L956" s="267"/>
      <c r="M956" s="269"/>
      <c r="N956" s="269"/>
      <c r="O956" s="269"/>
      <c r="P956" s="269"/>
      <c r="Q956" s="269"/>
      <c r="R956" s="269"/>
      <c r="S956" s="271"/>
      <c r="T956" s="271"/>
      <c r="U956" s="271"/>
      <c r="V956" s="271"/>
      <c r="W956" s="271"/>
      <c r="X956" s="271"/>
      <c r="Y956" s="273"/>
      <c r="Z956" s="273"/>
      <c r="AA956" s="273"/>
      <c r="AB956" s="273"/>
      <c r="AC956" s="273"/>
      <c r="AD956" s="273"/>
      <c r="AE956" s="274"/>
      <c r="AF956" s="274"/>
      <c r="AG956" s="274"/>
      <c r="AH956" s="274"/>
      <c r="AI956" s="274"/>
      <c r="AJ956" s="274"/>
      <c r="AK956" s="275"/>
      <c r="AL956" s="275"/>
      <c r="AM956" s="275"/>
      <c r="AN956" s="275"/>
      <c r="AO956" s="275"/>
      <c r="AP956" s="275"/>
      <c r="AQ956" s="276"/>
      <c r="AR956" s="276"/>
      <c r="AS956" s="276"/>
      <c r="AT956" s="276"/>
      <c r="AU956" s="276"/>
      <c r="AV956" s="276"/>
      <c r="AW956" s="277"/>
      <c r="AX956" s="277"/>
      <c r="AY956" s="277"/>
      <c r="AZ956" s="277"/>
      <c r="BA956" s="277"/>
      <c r="BB956" s="277"/>
      <c r="BC956" s="278"/>
      <c r="BD956" s="278"/>
      <c r="BE956" s="278"/>
      <c r="BF956" s="278"/>
      <c r="BG956" s="278"/>
      <c r="BH956" s="278"/>
      <c r="BI956" s="279"/>
      <c r="BJ956" s="279"/>
      <c r="BK956" s="279"/>
      <c r="BL956" s="279"/>
      <c r="BM956" s="279"/>
      <c r="BN956" s="279"/>
      <c r="BO956" s="280"/>
      <c r="BP956" s="280"/>
      <c r="BQ956" s="280"/>
      <c r="BR956" s="280"/>
      <c r="BS956" s="280"/>
      <c r="BT956" s="280"/>
      <c r="BU956" s="281"/>
      <c r="BV956" s="281"/>
      <c r="BW956" s="281"/>
      <c r="BX956" s="281"/>
      <c r="BY956" s="281"/>
      <c r="BZ956" s="281"/>
      <c r="CA956" s="282"/>
      <c r="CB956" s="282"/>
      <c r="CC956" s="282"/>
      <c r="CD956" s="282"/>
      <c r="CE956" s="282"/>
      <c r="CF956" s="282"/>
      <c r="CG956" s="283"/>
      <c r="CH956" s="283"/>
      <c r="CI956" s="283"/>
      <c r="CJ956" s="283"/>
      <c r="CK956" s="283"/>
      <c r="CL956" s="283"/>
      <c r="CM956" s="284"/>
      <c r="CN956" s="284"/>
      <c r="CO956" s="284"/>
      <c r="CP956" s="284"/>
      <c r="CQ956" s="284"/>
      <c r="CR956" s="284"/>
      <c r="CS956" s="283"/>
      <c r="CT956" s="283"/>
      <c r="CU956" s="283"/>
      <c r="CV956" s="283"/>
      <c r="CW956" s="283"/>
      <c r="CX956" s="283"/>
      <c r="CY956" s="273"/>
      <c r="CZ956" s="285"/>
      <c r="DA956" s="286"/>
      <c r="DB956" s="287"/>
    </row>
    <row r="957" ht="15.75" customHeight="1">
      <c r="A957" s="304"/>
      <c r="B957" s="265"/>
      <c r="C957" s="266"/>
      <c r="D957" s="266"/>
      <c r="E957" s="266"/>
      <c r="F957" s="267"/>
      <c r="G957" s="267"/>
      <c r="H957" s="267"/>
      <c r="I957" s="267"/>
      <c r="J957" s="267"/>
      <c r="K957" s="267"/>
      <c r="L957" s="267"/>
      <c r="M957" s="269"/>
      <c r="N957" s="269"/>
      <c r="O957" s="269"/>
      <c r="P957" s="269"/>
      <c r="Q957" s="269"/>
      <c r="R957" s="269"/>
      <c r="S957" s="271"/>
      <c r="T957" s="271"/>
      <c r="U957" s="271"/>
      <c r="V957" s="271"/>
      <c r="W957" s="271"/>
      <c r="X957" s="271"/>
      <c r="Y957" s="273"/>
      <c r="Z957" s="273"/>
      <c r="AA957" s="273"/>
      <c r="AB957" s="273"/>
      <c r="AC957" s="273"/>
      <c r="AD957" s="273"/>
      <c r="AE957" s="274"/>
      <c r="AF957" s="274"/>
      <c r="AG957" s="274"/>
      <c r="AH957" s="274"/>
      <c r="AI957" s="274"/>
      <c r="AJ957" s="274"/>
      <c r="AK957" s="275"/>
      <c r="AL957" s="275"/>
      <c r="AM957" s="275"/>
      <c r="AN957" s="275"/>
      <c r="AO957" s="275"/>
      <c r="AP957" s="275"/>
      <c r="AQ957" s="276"/>
      <c r="AR957" s="276"/>
      <c r="AS957" s="276"/>
      <c r="AT957" s="276"/>
      <c r="AU957" s="276"/>
      <c r="AV957" s="276"/>
      <c r="AW957" s="277"/>
      <c r="AX957" s="277"/>
      <c r="AY957" s="277"/>
      <c r="AZ957" s="277"/>
      <c r="BA957" s="277"/>
      <c r="BB957" s="277"/>
      <c r="BC957" s="278"/>
      <c r="BD957" s="278"/>
      <c r="BE957" s="278"/>
      <c r="BF957" s="278"/>
      <c r="BG957" s="278"/>
      <c r="BH957" s="278"/>
      <c r="BI957" s="279"/>
      <c r="BJ957" s="279"/>
      <c r="BK957" s="279"/>
      <c r="BL957" s="279"/>
      <c r="BM957" s="279"/>
      <c r="BN957" s="279"/>
      <c r="BO957" s="280"/>
      <c r="BP957" s="280"/>
      <c r="BQ957" s="280"/>
      <c r="BR957" s="280"/>
      <c r="BS957" s="280"/>
      <c r="BT957" s="280"/>
      <c r="BU957" s="281"/>
      <c r="BV957" s="281"/>
      <c r="BW957" s="281"/>
      <c r="BX957" s="281"/>
      <c r="BY957" s="281"/>
      <c r="BZ957" s="281"/>
      <c r="CA957" s="282"/>
      <c r="CB957" s="282"/>
      <c r="CC957" s="282"/>
      <c r="CD957" s="282"/>
      <c r="CE957" s="282"/>
      <c r="CF957" s="282"/>
      <c r="CG957" s="283"/>
      <c r="CH957" s="283"/>
      <c r="CI957" s="283"/>
      <c r="CJ957" s="283"/>
      <c r="CK957" s="283"/>
      <c r="CL957" s="283"/>
      <c r="CM957" s="284"/>
      <c r="CN957" s="284"/>
      <c r="CO957" s="284"/>
      <c r="CP957" s="284"/>
      <c r="CQ957" s="284"/>
      <c r="CR957" s="284"/>
      <c r="CS957" s="283"/>
      <c r="CT957" s="283"/>
      <c r="CU957" s="283"/>
      <c r="CV957" s="283"/>
      <c r="CW957" s="283"/>
      <c r="CX957" s="283"/>
      <c r="CY957" s="273"/>
      <c r="CZ957" s="285"/>
      <c r="DA957" s="286"/>
      <c r="DB957" s="287"/>
    </row>
    <row r="958" ht="15.75" customHeight="1">
      <c r="A958" s="304"/>
      <c r="B958" s="265"/>
      <c r="C958" s="266"/>
      <c r="D958" s="266"/>
      <c r="E958" s="266"/>
      <c r="F958" s="267"/>
      <c r="G958" s="267"/>
      <c r="H958" s="267"/>
      <c r="I958" s="267"/>
      <c r="J958" s="267"/>
      <c r="K958" s="267"/>
      <c r="L958" s="267"/>
      <c r="M958" s="269"/>
      <c r="N958" s="269"/>
      <c r="O958" s="269"/>
      <c r="P958" s="269"/>
      <c r="Q958" s="269"/>
      <c r="R958" s="269"/>
      <c r="S958" s="271"/>
      <c r="T958" s="271"/>
      <c r="U958" s="271"/>
      <c r="V958" s="271"/>
      <c r="W958" s="271"/>
      <c r="X958" s="271"/>
      <c r="Y958" s="273"/>
      <c r="Z958" s="273"/>
      <c r="AA958" s="273"/>
      <c r="AB958" s="273"/>
      <c r="AC958" s="273"/>
      <c r="AD958" s="273"/>
      <c r="AE958" s="274"/>
      <c r="AF958" s="274"/>
      <c r="AG958" s="274"/>
      <c r="AH958" s="274"/>
      <c r="AI958" s="274"/>
      <c r="AJ958" s="274"/>
      <c r="AK958" s="275"/>
      <c r="AL958" s="275"/>
      <c r="AM958" s="275"/>
      <c r="AN958" s="275"/>
      <c r="AO958" s="275"/>
      <c r="AP958" s="275"/>
      <c r="AQ958" s="276"/>
      <c r="AR958" s="276"/>
      <c r="AS958" s="276"/>
      <c r="AT958" s="276"/>
      <c r="AU958" s="276"/>
      <c r="AV958" s="276"/>
      <c r="AW958" s="277"/>
      <c r="AX958" s="277"/>
      <c r="AY958" s="277"/>
      <c r="AZ958" s="277"/>
      <c r="BA958" s="277"/>
      <c r="BB958" s="277"/>
      <c r="BC958" s="278"/>
      <c r="BD958" s="278"/>
      <c r="BE958" s="278"/>
      <c r="BF958" s="278"/>
      <c r="BG958" s="278"/>
      <c r="BH958" s="278"/>
      <c r="BI958" s="279"/>
      <c r="BJ958" s="279"/>
      <c r="BK958" s="279"/>
      <c r="BL958" s="279"/>
      <c r="BM958" s="279"/>
      <c r="BN958" s="279"/>
      <c r="BO958" s="280"/>
      <c r="BP958" s="280"/>
      <c r="BQ958" s="280"/>
      <c r="BR958" s="280"/>
      <c r="BS958" s="280"/>
      <c r="BT958" s="280"/>
      <c r="BU958" s="281"/>
      <c r="BV958" s="281"/>
      <c r="BW958" s="281"/>
      <c r="BX958" s="281"/>
      <c r="BY958" s="281"/>
      <c r="BZ958" s="281"/>
      <c r="CA958" s="282"/>
      <c r="CB958" s="282"/>
      <c r="CC958" s="282"/>
      <c r="CD958" s="282"/>
      <c r="CE958" s="282"/>
      <c r="CF958" s="282"/>
      <c r="CG958" s="283"/>
      <c r="CH958" s="283"/>
      <c r="CI958" s="283"/>
      <c r="CJ958" s="283"/>
      <c r="CK958" s="283"/>
      <c r="CL958" s="283"/>
      <c r="CM958" s="284"/>
      <c r="CN958" s="284"/>
      <c r="CO958" s="284"/>
      <c r="CP958" s="284"/>
      <c r="CQ958" s="284"/>
      <c r="CR958" s="284"/>
      <c r="CS958" s="283"/>
      <c r="CT958" s="283"/>
      <c r="CU958" s="283"/>
      <c r="CV958" s="283"/>
      <c r="CW958" s="283"/>
      <c r="CX958" s="283"/>
      <c r="CY958" s="273"/>
      <c r="CZ958" s="285"/>
      <c r="DA958" s="286"/>
      <c r="DB958" s="287"/>
    </row>
    <row r="959" ht="15.75" customHeight="1">
      <c r="A959" s="304"/>
      <c r="B959" s="265"/>
      <c r="C959" s="266"/>
      <c r="D959" s="266"/>
      <c r="E959" s="266"/>
      <c r="F959" s="267"/>
      <c r="G959" s="267"/>
      <c r="H959" s="267"/>
      <c r="I959" s="267"/>
      <c r="J959" s="267"/>
      <c r="K959" s="267"/>
      <c r="L959" s="267"/>
      <c r="M959" s="269"/>
      <c r="N959" s="269"/>
      <c r="O959" s="269"/>
      <c r="P959" s="269"/>
      <c r="Q959" s="269"/>
      <c r="R959" s="269"/>
      <c r="S959" s="271"/>
      <c r="T959" s="271"/>
      <c r="U959" s="271"/>
      <c r="V959" s="271"/>
      <c r="W959" s="271"/>
      <c r="X959" s="271"/>
      <c r="Y959" s="273"/>
      <c r="Z959" s="273"/>
      <c r="AA959" s="273"/>
      <c r="AB959" s="273"/>
      <c r="AC959" s="273"/>
      <c r="AD959" s="273"/>
      <c r="AE959" s="274"/>
      <c r="AF959" s="274"/>
      <c r="AG959" s="274"/>
      <c r="AH959" s="274"/>
      <c r="AI959" s="274"/>
      <c r="AJ959" s="274"/>
      <c r="AK959" s="275"/>
      <c r="AL959" s="275"/>
      <c r="AM959" s="275"/>
      <c r="AN959" s="275"/>
      <c r="AO959" s="275"/>
      <c r="AP959" s="275"/>
      <c r="AQ959" s="276"/>
      <c r="AR959" s="276"/>
      <c r="AS959" s="276"/>
      <c r="AT959" s="276"/>
      <c r="AU959" s="276"/>
      <c r="AV959" s="276"/>
      <c r="AW959" s="277"/>
      <c r="AX959" s="277"/>
      <c r="AY959" s="277"/>
      <c r="AZ959" s="277"/>
      <c r="BA959" s="277"/>
      <c r="BB959" s="277"/>
      <c r="BC959" s="278"/>
      <c r="BD959" s="278"/>
      <c r="BE959" s="278"/>
      <c r="BF959" s="278"/>
      <c r="BG959" s="278"/>
      <c r="BH959" s="278"/>
      <c r="BI959" s="279"/>
      <c r="BJ959" s="279"/>
      <c r="BK959" s="279"/>
      <c r="BL959" s="279"/>
      <c r="BM959" s="279"/>
      <c r="BN959" s="279"/>
      <c r="BO959" s="280"/>
      <c r="BP959" s="280"/>
      <c r="BQ959" s="280"/>
      <c r="BR959" s="280"/>
      <c r="BS959" s="280"/>
      <c r="BT959" s="280"/>
      <c r="BU959" s="281"/>
      <c r="BV959" s="281"/>
      <c r="BW959" s="281"/>
      <c r="BX959" s="281"/>
      <c r="BY959" s="281"/>
      <c r="BZ959" s="281"/>
      <c r="CA959" s="282"/>
      <c r="CB959" s="282"/>
      <c r="CC959" s="282"/>
      <c r="CD959" s="282"/>
      <c r="CE959" s="282"/>
      <c r="CF959" s="282"/>
      <c r="CG959" s="283"/>
      <c r="CH959" s="283"/>
      <c r="CI959" s="283"/>
      <c r="CJ959" s="283"/>
      <c r="CK959" s="283"/>
      <c r="CL959" s="283"/>
      <c r="CM959" s="284"/>
      <c r="CN959" s="284"/>
      <c r="CO959" s="284"/>
      <c r="CP959" s="284"/>
      <c r="CQ959" s="284"/>
      <c r="CR959" s="284"/>
      <c r="CS959" s="283"/>
      <c r="CT959" s="283"/>
      <c r="CU959" s="283"/>
      <c r="CV959" s="283"/>
      <c r="CW959" s="283"/>
      <c r="CX959" s="283"/>
      <c r="CY959" s="273"/>
      <c r="CZ959" s="285"/>
      <c r="DA959" s="286"/>
      <c r="DB959" s="287"/>
    </row>
    <row r="960" ht="15.75" customHeight="1">
      <c r="A960" s="304"/>
      <c r="B960" s="265"/>
      <c r="C960" s="266"/>
      <c r="D960" s="266"/>
      <c r="E960" s="266"/>
      <c r="F960" s="267"/>
      <c r="G960" s="267"/>
      <c r="H960" s="267"/>
      <c r="I960" s="267"/>
      <c r="J960" s="267"/>
      <c r="K960" s="267"/>
      <c r="L960" s="267"/>
      <c r="M960" s="269"/>
      <c r="N960" s="269"/>
      <c r="O960" s="269"/>
      <c r="P960" s="269"/>
      <c r="Q960" s="269"/>
      <c r="R960" s="269"/>
      <c r="S960" s="271"/>
      <c r="T960" s="271"/>
      <c r="U960" s="271"/>
      <c r="V960" s="271"/>
      <c r="W960" s="271"/>
      <c r="X960" s="271"/>
      <c r="Y960" s="273"/>
      <c r="Z960" s="273"/>
      <c r="AA960" s="273"/>
      <c r="AB960" s="273"/>
      <c r="AC960" s="273"/>
      <c r="AD960" s="273"/>
      <c r="AE960" s="274"/>
      <c r="AF960" s="274"/>
      <c r="AG960" s="274"/>
      <c r="AH960" s="274"/>
      <c r="AI960" s="274"/>
      <c r="AJ960" s="274"/>
      <c r="AK960" s="275"/>
      <c r="AL960" s="275"/>
      <c r="AM960" s="275"/>
      <c r="AN960" s="275"/>
      <c r="AO960" s="275"/>
      <c r="AP960" s="275"/>
      <c r="AQ960" s="276"/>
      <c r="AR960" s="276"/>
      <c r="AS960" s="276"/>
      <c r="AT960" s="276"/>
      <c r="AU960" s="276"/>
      <c r="AV960" s="276"/>
      <c r="AW960" s="277"/>
      <c r="AX960" s="277"/>
      <c r="AY960" s="277"/>
      <c r="AZ960" s="277"/>
      <c r="BA960" s="277"/>
      <c r="BB960" s="277"/>
      <c r="BC960" s="278"/>
      <c r="BD960" s="278"/>
      <c r="BE960" s="278"/>
      <c r="BF960" s="278"/>
      <c r="BG960" s="278"/>
      <c r="BH960" s="278"/>
      <c r="BI960" s="279"/>
      <c r="BJ960" s="279"/>
      <c r="BK960" s="279"/>
      <c r="BL960" s="279"/>
      <c r="BM960" s="279"/>
      <c r="BN960" s="279"/>
      <c r="BO960" s="280"/>
      <c r="BP960" s="280"/>
      <c r="BQ960" s="280"/>
      <c r="BR960" s="280"/>
      <c r="BS960" s="280"/>
      <c r="BT960" s="280"/>
      <c r="BU960" s="281"/>
      <c r="BV960" s="281"/>
      <c r="BW960" s="281"/>
      <c r="BX960" s="281"/>
      <c r="BY960" s="281"/>
      <c r="BZ960" s="281"/>
      <c r="CA960" s="282"/>
      <c r="CB960" s="282"/>
      <c r="CC960" s="282"/>
      <c r="CD960" s="282"/>
      <c r="CE960" s="282"/>
      <c r="CF960" s="282"/>
      <c r="CG960" s="283"/>
      <c r="CH960" s="283"/>
      <c r="CI960" s="283"/>
      <c r="CJ960" s="283"/>
      <c r="CK960" s="283"/>
      <c r="CL960" s="283"/>
      <c r="CM960" s="284"/>
      <c r="CN960" s="284"/>
      <c r="CO960" s="284"/>
      <c r="CP960" s="284"/>
      <c r="CQ960" s="284"/>
      <c r="CR960" s="284"/>
      <c r="CS960" s="283"/>
      <c r="CT960" s="283"/>
      <c r="CU960" s="283"/>
      <c r="CV960" s="283"/>
      <c r="CW960" s="283"/>
      <c r="CX960" s="283"/>
      <c r="CY960" s="273"/>
      <c r="CZ960" s="285"/>
      <c r="DA960" s="286"/>
      <c r="DB960" s="287"/>
    </row>
    <row r="961" ht="15.75" customHeight="1">
      <c r="A961" s="304"/>
      <c r="B961" s="265"/>
      <c r="C961" s="266"/>
      <c r="D961" s="266"/>
      <c r="E961" s="266"/>
      <c r="F961" s="267"/>
      <c r="G961" s="267"/>
      <c r="H961" s="267"/>
      <c r="I961" s="267"/>
      <c r="J961" s="267"/>
      <c r="K961" s="267"/>
      <c r="L961" s="267"/>
      <c r="M961" s="269"/>
      <c r="N961" s="269"/>
      <c r="O961" s="269"/>
      <c r="P961" s="269"/>
      <c r="Q961" s="269"/>
      <c r="R961" s="269"/>
      <c r="S961" s="271"/>
      <c r="T961" s="271"/>
      <c r="U961" s="271"/>
      <c r="V961" s="271"/>
      <c r="W961" s="271"/>
      <c r="X961" s="271"/>
      <c r="Y961" s="273"/>
      <c r="Z961" s="273"/>
      <c r="AA961" s="273"/>
      <c r="AB961" s="273"/>
      <c r="AC961" s="273"/>
      <c r="AD961" s="273"/>
      <c r="AE961" s="274"/>
      <c r="AF961" s="274"/>
      <c r="AG961" s="274"/>
      <c r="AH961" s="274"/>
      <c r="AI961" s="274"/>
      <c r="AJ961" s="274"/>
      <c r="AK961" s="275"/>
      <c r="AL961" s="275"/>
      <c r="AM961" s="275"/>
      <c r="AN961" s="275"/>
      <c r="AO961" s="275"/>
      <c r="AP961" s="275"/>
      <c r="AQ961" s="276"/>
      <c r="AR961" s="276"/>
      <c r="AS961" s="276"/>
      <c r="AT961" s="276"/>
      <c r="AU961" s="276"/>
      <c r="AV961" s="276"/>
      <c r="AW961" s="277"/>
      <c r="AX961" s="277"/>
      <c r="AY961" s="277"/>
      <c r="AZ961" s="277"/>
      <c r="BA961" s="277"/>
      <c r="BB961" s="277"/>
      <c r="BC961" s="278"/>
      <c r="BD961" s="278"/>
      <c r="BE961" s="278"/>
      <c r="BF961" s="278"/>
      <c r="BG961" s="278"/>
      <c r="BH961" s="278"/>
      <c r="BI961" s="279"/>
      <c r="BJ961" s="279"/>
      <c r="BK961" s="279"/>
      <c r="BL961" s="279"/>
      <c r="BM961" s="279"/>
      <c r="BN961" s="279"/>
      <c r="BO961" s="280"/>
      <c r="BP961" s="280"/>
      <c r="BQ961" s="280"/>
      <c r="BR961" s="280"/>
      <c r="BS961" s="280"/>
      <c r="BT961" s="280"/>
      <c r="BU961" s="281"/>
      <c r="BV961" s="281"/>
      <c r="BW961" s="281"/>
      <c r="BX961" s="281"/>
      <c r="BY961" s="281"/>
      <c r="BZ961" s="281"/>
      <c r="CA961" s="282"/>
      <c r="CB961" s="282"/>
      <c r="CC961" s="282"/>
      <c r="CD961" s="282"/>
      <c r="CE961" s="282"/>
      <c r="CF961" s="282"/>
      <c r="CG961" s="283"/>
      <c r="CH961" s="283"/>
      <c r="CI961" s="283"/>
      <c r="CJ961" s="283"/>
      <c r="CK961" s="283"/>
      <c r="CL961" s="283"/>
      <c r="CM961" s="284"/>
      <c r="CN961" s="284"/>
      <c r="CO961" s="284"/>
      <c r="CP961" s="284"/>
      <c r="CQ961" s="284"/>
      <c r="CR961" s="284"/>
      <c r="CS961" s="283"/>
      <c r="CT961" s="283"/>
      <c r="CU961" s="283"/>
      <c r="CV961" s="283"/>
      <c r="CW961" s="283"/>
      <c r="CX961" s="283"/>
      <c r="CY961" s="273"/>
      <c r="CZ961" s="285"/>
      <c r="DA961" s="286"/>
      <c r="DB961" s="287"/>
    </row>
    <row r="962" ht="15.75" customHeight="1">
      <c r="A962" s="304"/>
      <c r="B962" s="265"/>
      <c r="C962" s="266"/>
      <c r="D962" s="266"/>
      <c r="E962" s="266"/>
      <c r="F962" s="267"/>
      <c r="G962" s="267"/>
      <c r="H962" s="267"/>
      <c r="I962" s="267"/>
      <c r="J962" s="267"/>
      <c r="K962" s="267"/>
      <c r="L962" s="267"/>
      <c r="M962" s="269"/>
      <c r="N962" s="269"/>
      <c r="O962" s="269"/>
      <c r="P962" s="269"/>
      <c r="Q962" s="269"/>
      <c r="R962" s="269"/>
      <c r="S962" s="271"/>
      <c r="T962" s="271"/>
      <c r="U962" s="271"/>
      <c r="V962" s="271"/>
      <c r="W962" s="271"/>
      <c r="X962" s="271"/>
      <c r="Y962" s="273"/>
      <c r="Z962" s="273"/>
      <c r="AA962" s="273"/>
      <c r="AB962" s="273"/>
      <c r="AC962" s="273"/>
      <c r="AD962" s="273"/>
      <c r="AE962" s="274"/>
      <c r="AF962" s="274"/>
      <c r="AG962" s="274"/>
      <c r="AH962" s="274"/>
      <c r="AI962" s="274"/>
      <c r="AJ962" s="274"/>
      <c r="AK962" s="275"/>
      <c r="AL962" s="275"/>
      <c r="AM962" s="275"/>
      <c r="AN962" s="275"/>
      <c r="AO962" s="275"/>
      <c r="AP962" s="275"/>
      <c r="AQ962" s="276"/>
      <c r="AR962" s="276"/>
      <c r="AS962" s="276"/>
      <c r="AT962" s="276"/>
      <c r="AU962" s="276"/>
      <c r="AV962" s="276"/>
      <c r="AW962" s="277"/>
      <c r="AX962" s="277"/>
      <c r="AY962" s="277"/>
      <c r="AZ962" s="277"/>
      <c r="BA962" s="277"/>
      <c r="BB962" s="277"/>
      <c r="BC962" s="278"/>
      <c r="BD962" s="278"/>
      <c r="BE962" s="278"/>
      <c r="BF962" s="278"/>
      <c r="BG962" s="278"/>
      <c r="BH962" s="278"/>
      <c r="BI962" s="279"/>
      <c r="BJ962" s="279"/>
      <c r="BK962" s="279"/>
      <c r="BL962" s="279"/>
      <c r="BM962" s="279"/>
      <c r="BN962" s="279"/>
      <c r="BO962" s="280"/>
      <c r="BP962" s="280"/>
      <c r="BQ962" s="280"/>
      <c r="BR962" s="280"/>
      <c r="BS962" s="280"/>
      <c r="BT962" s="280"/>
      <c r="BU962" s="281"/>
      <c r="BV962" s="281"/>
      <c r="BW962" s="281"/>
      <c r="BX962" s="281"/>
      <c r="BY962" s="281"/>
      <c r="BZ962" s="281"/>
      <c r="CA962" s="282"/>
      <c r="CB962" s="282"/>
      <c r="CC962" s="282"/>
      <c r="CD962" s="282"/>
      <c r="CE962" s="282"/>
      <c r="CF962" s="282"/>
      <c r="CG962" s="283"/>
      <c r="CH962" s="283"/>
      <c r="CI962" s="283"/>
      <c r="CJ962" s="283"/>
      <c r="CK962" s="283"/>
      <c r="CL962" s="283"/>
      <c r="CM962" s="284"/>
      <c r="CN962" s="284"/>
      <c r="CO962" s="284"/>
      <c r="CP962" s="284"/>
      <c r="CQ962" s="284"/>
      <c r="CR962" s="284"/>
      <c r="CS962" s="283"/>
      <c r="CT962" s="283"/>
      <c r="CU962" s="283"/>
      <c r="CV962" s="283"/>
      <c r="CW962" s="283"/>
      <c r="CX962" s="283"/>
      <c r="CY962" s="273"/>
      <c r="CZ962" s="285"/>
      <c r="DA962" s="286"/>
      <c r="DB962" s="287"/>
    </row>
    <row r="963" ht="15.75" customHeight="1">
      <c r="A963" s="304"/>
      <c r="B963" s="265"/>
      <c r="C963" s="266"/>
      <c r="D963" s="266"/>
      <c r="E963" s="266"/>
      <c r="F963" s="267"/>
      <c r="G963" s="267"/>
      <c r="H963" s="267"/>
      <c r="I963" s="267"/>
      <c r="J963" s="267"/>
      <c r="K963" s="267"/>
      <c r="L963" s="267"/>
      <c r="M963" s="269"/>
      <c r="N963" s="269"/>
      <c r="O963" s="269"/>
      <c r="P963" s="269"/>
      <c r="Q963" s="269"/>
      <c r="R963" s="269"/>
      <c r="S963" s="271"/>
      <c r="T963" s="271"/>
      <c r="U963" s="271"/>
      <c r="V963" s="271"/>
      <c r="W963" s="271"/>
      <c r="X963" s="271"/>
      <c r="Y963" s="273"/>
      <c r="Z963" s="273"/>
      <c r="AA963" s="273"/>
      <c r="AB963" s="273"/>
      <c r="AC963" s="273"/>
      <c r="AD963" s="273"/>
      <c r="AE963" s="274"/>
      <c r="AF963" s="274"/>
      <c r="AG963" s="274"/>
      <c r="AH963" s="274"/>
      <c r="AI963" s="274"/>
      <c r="AJ963" s="274"/>
      <c r="AK963" s="275"/>
      <c r="AL963" s="275"/>
      <c r="AM963" s="275"/>
      <c r="AN963" s="275"/>
      <c r="AO963" s="275"/>
      <c r="AP963" s="275"/>
      <c r="AQ963" s="276"/>
      <c r="AR963" s="276"/>
      <c r="AS963" s="276"/>
      <c r="AT963" s="276"/>
      <c r="AU963" s="276"/>
      <c r="AV963" s="276"/>
      <c r="AW963" s="277"/>
      <c r="AX963" s="277"/>
      <c r="AY963" s="277"/>
      <c r="AZ963" s="277"/>
      <c r="BA963" s="277"/>
      <c r="BB963" s="277"/>
      <c r="BC963" s="278"/>
      <c r="BD963" s="278"/>
      <c r="BE963" s="278"/>
      <c r="BF963" s="278"/>
      <c r="BG963" s="278"/>
      <c r="BH963" s="278"/>
      <c r="BI963" s="279"/>
      <c r="BJ963" s="279"/>
      <c r="BK963" s="279"/>
      <c r="BL963" s="279"/>
      <c r="BM963" s="279"/>
      <c r="BN963" s="279"/>
      <c r="BO963" s="280"/>
      <c r="BP963" s="280"/>
      <c r="BQ963" s="280"/>
      <c r="BR963" s="280"/>
      <c r="BS963" s="280"/>
      <c r="BT963" s="280"/>
      <c r="BU963" s="281"/>
      <c r="BV963" s="281"/>
      <c r="BW963" s="281"/>
      <c r="BX963" s="281"/>
      <c r="BY963" s="281"/>
      <c r="BZ963" s="281"/>
      <c r="CA963" s="282"/>
      <c r="CB963" s="282"/>
      <c r="CC963" s="282"/>
      <c r="CD963" s="282"/>
      <c r="CE963" s="282"/>
      <c r="CF963" s="282"/>
      <c r="CG963" s="283"/>
      <c r="CH963" s="283"/>
      <c r="CI963" s="283"/>
      <c r="CJ963" s="283"/>
      <c r="CK963" s="283"/>
      <c r="CL963" s="283"/>
      <c r="CM963" s="284"/>
      <c r="CN963" s="284"/>
      <c r="CO963" s="284"/>
      <c r="CP963" s="284"/>
      <c r="CQ963" s="284"/>
      <c r="CR963" s="284"/>
      <c r="CS963" s="283"/>
      <c r="CT963" s="283"/>
      <c r="CU963" s="283"/>
      <c r="CV963" s="283"/>
      <c r="CW963" s="283"/>
      <c r="CX963" s="283"/>
      <c r="CY963" s="273"/>
      <c r="CZ963" s="285"/>
      <c r="DA963" s="286"/>
      <c r="DB963" s="287"/>
    </row>
    <row r="964" ht="15.75" customHeight="1">
      <c r="A964" s="304"/>
      <c r="B964" s="265"/>
      <c r="C964" s="266"/>
      <c r="D964" s="266"/>
      <c r="E964" s="266"/>
      <c r="F964" s="267"/>
      <c r="G964" s="267"/>
      <c r="H964" s="267"/>
      <c r="I964" s="267"/>
      <c r="J964" s="267"/>
      <c r="K964" s="267"/>
      <c r="L964" s="267"/>
      <c r="M964" s="269"/>
      <c r="N964" s="269"/>
      <c r="O964" s="269"/>
      <c r="P964" s="269"/>
      <c r="Q964" s="269"/>
      <c r="R964" s="269"/>
      <c r="S964" s="271"/>
      <c r="T964" s="271"/>
      <c r="U964" s="271"/>
      <c r="V964" s="271"/>
      <c r="W964" s="271"/>
      <c r="X964" s="271"/>
      <c r="Y964" s="273"/>
      <c r="Z964" s="273"/>
      <c r="AA964" s="273"/>
      <c r="AB964" s="273"/>
      <c r="AC964" s="273"/>
      <c r="AD964" s="273"/>
      <c r="AE964" s="274"/>
      <c r="AF964" s="274"/>
      <c r="AG964" s="274"/>
      <c r="AH964" s="274"/>
      <c r="AI964" s="274"/>
      <c r="AJ964" s="274"/>
      <c r="AK964" s="275"/>
      <c r="AL964" s="275"/>
      <c r="AM964" s="275"/>
      <c r="AN964" s="275"/>
      <c r="AO964" s="275"/>
      <c r="AP964" s="275"/>
      <c r="AQ964" s="276"/>
      <c r="AR964" s="276"/>
      <c r="AS964" s="276"/>
      <c r="AT964" s="276"/>
      <c r="AU964" s="276"/>
      <c r="AV964" s="276"/>
      <c r="AW964" s="277"/>
      <c r="AX964" s="277"/>
      <c r="AY964" s="277"/>
      <c r="AZ964" s="277"/>
      <c r="BA964" s="277"/>
      <c r="BB964" s="277"/>
      <c r="BC964" s="278"/>
      <c r="BD964" s="278"/>
      <c r="BE964" s="278"/>
      <c r="BF964" s="278"/>
      <c r="BG964" s="278"/>
      <c r="BH964" s="278"/>
      <c r="BI964" s="279"/>
      <c r="BJ964" s="279"/>
      <c r="BK964" s="279"/>
      <c r="BL964" s="279"/>
      <c r="BM964" s="279"/>
      <c r="BN964" s="279"/>
      <c r="BO964" s="280"/>
      <c r="BP964" s="280"/>
      <c r="BQ964" s="280"/>
      <c r="BR964" s="280"/>
      <c r="BS964" s="280"/>
      <c r="BT964" s="280"/>
      <c r="BU964" s="281"/>
      <c r="BV964" s="281"/>
      <c r="BW964" s="281"/>
      <c r="BX964" s="281"/>
      <c r="BY964" s="281"/>
      <c r="BZ964" s="281"/>
      <c r="CA964" s="282"/>
      <c r="CB964" s="282"/>
      <c r="CC964" s="282"/>
      <c r="CD964" s="282"/>
      <c r="CE964" s="282"/>
      <c r="CF964" s="282"/>
      <c r="CG964" s="283"/>
      <c r="CH964" s="283"/>
      <c r="CI964" s="283"/>
      <c r="CJ964" s="283"/>
      <c r="CK964" s="283"/>
      <c r="CL964" s="283"/>
      <c r="CM964" s="284"/>
      <c r="CN964" s="284"/>
      <c r="CO964" s="284"/>
      <c r="CP964" s="284"/>
      <c r="CQ964" s="284"/>
      <c r="CR964" s="284"/>
      <c r="CS964" s="283"/>
      <c r="CT964" s="283"/>
      <c r="CU964" s="283"/>
      <c r="CV964" s="283"/>
      <c r="CW964" s="283"/>
      <c r="CX964" s="283"/>
      <c r="CY964" s="273"/>
      <c r="CZ964" s="285"/>
      <c r="DA964" s="286"/>
      <c r="DB964" s="287"/>
    </row>
    <row r="965" ht="15.75" customHeight="1">
      <c r="A965" s="304"/>
      <c r="B965" s="265"/>
      <c r="C965" s="266"/>
      <c r="D965" s="266"/>
      <c r="E965" s="266"/>
      <c r="F965" s="267"/>
      <c r="G965" s="267"/>
      <c r="H965" s="267"/>
      <c r="I965" s="267"/>
      <c r="J965" s="267"/>
      <c r="K965" s="267"/>
      <c r="L965" s="267"/>
      <c r="M965" s="269"/>
      <c r="N965" s="269"/>
      <c r="O965" s="269"/>
      <c r="P965" s="269"/>
      <c r="Q965" s="269"/>
      <c r="R965" s="269"/>
      <c r="S965" s="271"/>
      <c r="T965" s="271"/>
      <c r="U965" s="271"/>
      <c r="V965" s="271"/>
      <c r="W965" s="271"/>
      <c r="X965" s="271"/>
      <c r="Y965" s="273"/>
      <c r="Z965" s="273"/>
      <c r="AA965" s="273"/>
      <c r="AB965" s="273"/>
      <c r="AC965" s="273"/>
      <c r="AD965" s="273"/>
      <c r="AE965" s="274"/>
      <c r="AF965" s="274"/>
      <c r="AG965" s="274"/>
      <c r="AH965" s="274"/>
      <c r="AI965" s="274"/>
      <c r="AJ965" s="274"/>
      <c r="AK965" s="275"/>
      <c r="AL965" s="275"/>
      <c r="AM965" s="275"/>
      <c r="AN965" s="275"/>
      <c r="AO965" s="275"/>
      <c r="AP965" s="275"/>
      <c r="AQ965" s="276"/>
      <c r="AR965" s="276"/>
      <c r="AS965" s="276"/>
      <c r="AT965" s="276"/>
      <c r="AU965" s="276"/>
      <c r="AV965" s="276"/>
      <c r="AW965" s="277"/>
      <c r="AX965" s="277"/>
      <c r="AY965" s="277"/>
      <c r="AZ965" s="277"/>
      <c r="BA965" s="277"/>
      <c r="BB965" s="277"/>
      <c r="BC965" s="278"/>
      <c r="BD965" s="278"/>
      <c r="BE965" s="278"/>
      <c r="BF965" s="278"/>
      <c r="BG965" s="278"/>
      <c r="BH965" s="278"/>
      <c r="BI965" s="279"/>
      <c r="BJ965" s="279"/>
      <c r="BK965" s="279"/>
      <c r="BL965" s="279"/>
      <c r="BM965" s="279"/>
      <c r="BN965" s="279"/>
      <c r="BO965" s="280"/>
      <c r="BP965" s="280"/>
      <c r="BQ965" s="280"/>
      <c r="BR965" s="280"/>
      <c r="BS965" s="280"/>
      <c r="BT965" s="280"/>
      <c r="BU965" s="281"/>
      <c r="BV965" s="281"/>
      <c r="BW965" s="281"/>
      <c r="BX965" s="281"/>
      <c r="BY965" s="281"/>
      <c r="BZ965" s="281"/>
      <c r="CA965" s="282"/>
      <c r="CB965" s="282"/>
      <c r="CC965" s="282"/>
      <c r="CD965" s="282"/>
      <c r="CE965" s="282"/>
      <c r="CF965" s="282"/>
      <c r="CG965" s="283"/>
      <c r="CH965" s="283"/>
      <c r="CI965" s="283"/>
      <c r="CJ965" s="283"/>
      <c r="CK965" s="283"/>
      <c r="CL965" s="283"/>
      <c r="CM965" s="284"/>
      <c r="CN965" s="284"/>
      <c r="CO965" s="284"/>
      <c r="CP965" s="284"/>
      <c r="CQ965" s="284"/>
      <c r="CR965" s="284"/>
      <c r="CS965" s="283"/>
      <c r="CT965" s="283"/>
      <c r="CU965" s="283"/>
      <c r="CV965" s="283"/>
      <c r="CW965" s="283"/>
      <c r="CX965" s="283"/>
      <c r="CY965" s="273"/>
      <c r="CZ965" s="285"/>
      <c r="DA965" s="286"/>
      <c r="DB965" s="287"/>
    </row>
    <row r="966" ht="15.75" customHeight="1">
      <c r="A966" s="304"/>
      <c r="B966" s="265"/>
      <c r="C966" s="266"/>
      <c r="D966" s="266"/>
      <c r="E966" s="266"/>
      <c r="F966" s="267"/>
      <c r="G966" s="267"/>
      <c r="H966" s="267"/>
      <c r="I966" s="267"/>
      <c r="J966" s="267"/>
      <c r="K966" s="267"/>
      <c r="L966" s="267"/>
      <c r="M966" s="269"/>
      <c r="N966" s="269"/>
      <c r="O966" s="269"/>
      <c r="P966" s="269"/>
      <c r="Q966" s="269"/>
      <c r="R966" s="269"/>
      <c r="S966" s="271"/>
      <c r="T966" s="271"/>
      <c r="U966" s="271"/>
      <c r="V966" s="271"/>
      <c r="W966" s="271"/>
      <c r="X966" s="271"/>
      <c r="Y966" s="273"/>
      <c r="Z966" s="273"/>
      <c r="AA966" s="273"/>
      <c r="AB966" s="273"/>
      <c r="AC966" s="273"/>
      <c r="AD966" s="273"/>
      <c r="AE966" s="274"/>
      <c r="AF966" s="274"/>
      <c r="AG966" s="274"/>
      <c r="AH966" s="274"/>
      <c r="AI966" s="274"/>
      <c r="AJ966" s="274"/>
      <c r="AK966" s="275"/>
      <c r="AL966" s="275"/>
      <c r="AM966" s="275"/>
      <c r="AN966" s="275"/>
      <c r="AO966" s="275"/>
      <c r="AP966" s="275"/>
      <c r="AQ966" s="276"/>
      <c r="AR966" s="276"/>
      <c r="AS966" s="276"/>
      <c r="AT966" s="276"/>
      <c r="AU966" s="276"/>
      <c r="AV966" s="276"/>
      <c r="AW966" s="277"/>
      <c r="AX966" s="277"/>
      <c r="AY966" s="277"/>
      <c r="AZ966" s="277"/>
      <c r="BA966" s="277"/>
      <c r="BB966" s="277"/>
      <c r="BC966" s="278"/>
      <c r="BD966" s="278"/>
      <c r="BE966" s="278"/>
      <c r="BF966" s="278"/>
      <c r="BG966" s="278"/>
      <c r="BH966" s="278"/>
      <c r="BI966" s="279"/>
      <c r="BJ966" s="279"/>
      <c r="BK966" s="279"/>
      <c r="BL966" s="279"/>
      <c r="BM966" s="279"/>
      <c r="BN966" s="279"/>
      <c r="BO966" s="280"/>
      <c r="BP966" s="280"/>
      <c r="BQ966" s="280"/>
      <c r="BR966" s="280"/>
      <c r="BS966" s="280"/>
      <c r="BT966" s="280"/>
      <c r="BU966" s="281"/>
      <c r="BV966" s="281"/>
      <c r="BW966" s="281"/>
      <c r="BX966" s="281"/>
      <c r="BY966" s="281"/>
      <c r="BZ966" s="281"/>
      <c r="CA966" s="282"/>
      <c r="CB966" s="282"/>
      <c r="CC966" s="282"/>
      <c r="CD966" s="282"/>
      <c r="CE966" s="282"/>
      <c r="CF966" s="282"/>
      <c r="CG966" s="283"/>
      <c r="CH966" s="283"/>
      <c r="CI966" s="283"/>
      <c r="CJ966" s="283"/>
      <c r="CK966" s="283"/>
      <c r="CL966" s="283"/>
      <c r="CM966" s="284"/>
      <c r="CN966" s="284"/>
      <c r="CO966" s="284"/>
      <c r="CP966" s="284"/>
      <c r="CQ966" s="284"/>
      <c r="CR966" s="284"/>
      <c r="CS966" s="283"/>
      <c r="CT966" s="283"/>
      <c r="CU966" s="283"/>
      <c r="CV966" s="283"/>
      <c r="CW966" s="283"/>
      <c r="CX966" s="283"/>
      <c r="CY966" s="273"/>
      <c r="CZ966" s="285"/>
      <c r="DA966" s="286"/>
      <c r="DB966" s="287"/>
    </row>
    <row r="967" ht="15.75" customHeight="1">
      <c r="A967" s="304"/>
      <c r="B967" s="265"/>
      <c r="C967" s="266"/>
      <c r="D967" s="266"/>
      <c r="E967" s="266"/>
      <c r="F967" s="267"/>
      <c r="G967" s="267"/>
      <c r="H967" s="267"/>
      <c r="I967" s="267"/>
      <c r="J967" s="267"/>
      <c r="K967" s="267"/>
      <c r="L967" s="267"/>
      <c r="M967" s="269"/>
      <c r="N967" s="269"/>
      <c r="O967" s="269"/>
      <c r="P967" s="269"/>
      <c r="Q967" s="269"/>
      <c r="R967" s="269"/>
      <c r="S967" s="271"/>
      <c r="T967" s="271"/>
      <c r="U967" s="271"/>
      <c r="V967" s="271"/>
      <c r="W967" s="271"/>
      <c r="X967" s="271"/>
      <c r="Y967" s="273"/>
      <c r="Z967" s="273"/>
      <c r="AA967" s="273"/>
      <c r="AB967" s="273"/>
      <c r="AC967" s="273"/>
      <c r="AD967" s="273"/>
      <c r="AE967" s="274"/>
      <c r="AF967" s="274"/>
      <c r="AG967" s="274"/>
      <c r="AH967" s="274"/>
      <c r="AI967" s="274"/>
      <c r="AJ967" s="274"/>
      <c r="AK967" s="275"/>
      <c r="AL967" s="275"/>
      <c r="AM967" s="275"/>
      <c r="AN967" s="275"/>
      <c r="AO967" s="275"/>
      <c r="AP967" s="275"/>
      <c r="AQ967" s="276"/>
      <c r="AR967" s="276"/>
      <c r="AS967" s="276"/>
      <c r="AT967" s="276"/>
      <c r="AU967" s="276"/>
      <c r="AV967" s="276"/>
      <c r="AW967" s="277"/>
      <c r="AX967" s="277"/>
      <c r="AY967" s="277"/>
      <c r="AZ967" s="277"/>
      <c r="BA967" s="277"/>
      <c r="BB967" s="277"/>
      <c r="BC967" s="278"/>
      <c r="BD967" s="278"/>
      <c r="BE967" s="278"/>
      <c r="BF967" s="278"/>
      <c r="BG967" s="278"/>
      <c r="BH967" s="278"/>
      <c r="BI967" s="279"/>
      <c r="BJ967" s="279"/>
      <c r="BK967" s="279"/>
      <c r="BL967" s="279"/>
      <c r="BM967" s="279"/>
      <c r="BN967" s="279"/>
      <c r="BO967" s="280"/>
      <c r="BP967" s="280"/>
      <c r="BQ967" s="280"/>
      <c r="BR967" s="280"/>
      <c r="BS967" s="280"/>
      <c r="BT967" s="280"/>
      <c r="BU967" s="281"/>
      <c r="BV967" s="281"/>
      <c r="BW967" s="281"/>
      <c r="BX967" s="281"/>
      <c r="BY967" s="281"/>
      <c r="BZ967" s="281"/>
      <c r="CA967" s="282"/>
      <c r="CB967" s="282"/>
      <c r="CC967" s="282"/>
      <c r="CD967" s="282"/>
      <c r="CE967" s="282"/>
      <c r="CF967" s="282"/>
      <c r="CG967" s="283"/>
      <c r="CH967" s="283"/>
      <c r="CI967" s="283"/>
      <c r="CJ967" s="283"/>
      <c r="CK967" s="283"/>
      <c r="CL967" s="283"/>
      <c r="CM967" s="284"/>
      <c r="CN967" s="284"/>
      <c r="CO967" s="284"/>
      <c r="CP967" s="284"/>
      <c r="CQ967" s="284"/>
      <c r="CR967" s="284"/>
      <c r="CS967" s="283"/>
      <c r="CT967" s="283"/>
      <c r="CU967" s="283"/>
      <c r="CV967" s="283"/>
      <c r="CW967" s="283"/>
      <c r="CX967" s="283"/>
      <c r="CY967" s="273"/>
      <c r="CZ967" s="285"/>
      <c r="DA967" s="286"/>
      <c r="DB967" s="287"/>
    </row>
    <row r="968" ht="15.75" customHeight="1">
      <c r="A968" s="304"/>
      <c r="B968" s="265"/>
      <c r="C968" s="266"/>
      <c r="D968" s="266"/>
      <c r="E968" s="266"/>
      <c r="F968" s="267"/>
      <c r="G968" s="267"/>
      <c r="H968" s="267"/>
      <c r="I968" s="267"/>
      <c r="J968" s="267"/>
      <c r="K968" s="267"/>
      <c r="L968" s="267"/>
      <c r="M968" s="269"/>
      <c r="N968" s="269"/>
      <c r="O968" s="269"/>
      <c r="P968" s="269"/>
      <c r="Q968" s="269"/>
      <c r="R968" s="269"/>
      <c r="S968" s="271"/>
      <c r="T968" s="271"/>
      <c r="U968" s="271"/>
      <c r="V968" s="271"/>
      <c r="W968" s="271"/>
      <c r="X968" s="271"/>
      <c r="Y968" s="273"/>
      <c r="Z968" s="273"/>
      <c r="AA968" s="273"/>
      <c r="AB968" s="273"/>
      <c r="AC968" s="273"/>
      <c r="AD968" s="273"/>
      <c r="AE968" s="274"/>
      <c r="AF968" s="274"/>
      <c r="AG968" s="274"/>
      <c r="AH968" s="274"/>
      <c r="AI968" s="274"/>
      <c r="AJ968" s="274"/>
      <c r="AK968" s="275"/>
      <c r="AL968" s="275"/>
      <c r="AM968" s="275"/>
      <c r="AN968" s="275"/>
      <c r="AO968" s="275"/>
      <c r="AP968" s="275"/>
      <c r="AQ968" s="276"/>
      <c r="AR968" s="276"/>
      <c r="AS968" s="276"/>
      <c r="AT968" s="276"/>
      <c r="AU968" s="276"/>
      <c r="AV968" s="276"/>
      <c r="AW968" s="277"/>
      <c r="AX968" s="277"/>
      <c r="AY968" s="277"/>
      <c r="AZ968" s="277"/>
      <c r="BA968" s="277"/>
      <c r="BB968" s="277"/>
      <c r="BC968" s="278"/>
      <c r="BD968" s="278"/>
      <c r="BE968" s="278"/>
      <c r="BF968" s="278"/>
      <c r="BG968" s="278"/>
      <c r="BH968" s="278"/>
      <c r="BI968" s="279"/>
      <c r="BJ968" s="279"/>
      <c r="BK968" s="279"/>
      <c r="BL968" s="279"/>
      <c r="BM968" s="279"/>
      <c r="BN968" s="279"/>
      <c r="BO968" s="280"/>
      <c r="BP968" s="280"/>
      <c r="BQ968" s="280"/>
      <c r="BR968" s="280"/>
      <c r="BS968" s="280"/>
      <c r="BT968" s="280"/>
      <c r="BU968" s="281"/>
      <c r="BV968" s="281"/>
      <c r="BW968" s="281"/>
      <c r="BX968" s="281"/>
      <c r="BY968" s="281"/>
      <c r="BZ968" s="281"/>
      <c r="CA968" s="282"/>
      <c r="CB968" s="282"/>
      <c r="CC968" s="282"/>
      <c r="CD968" s="282"/>
      <c r="CE968" s="282"/>
      <c r="CF968" s="282"/>
      <c r="CG968" s="283"/>
      <c r="CH968" s="283"/>
      <c r="CI968" s="283"/>
      <c r="CJ968" s="283"/>
      <c r="CK968" s="283"/>
      <c r="CL968" s="283"/>
      <c r="CM968" s="284"/>
      <c r="CN968" s="284"/>
      <c r="CO968" s="284"/>
      <c r="CP968" s="284"/>
      <c r="CQ968" s="284"/>
      <c r="CR968" s="284"/>
      <c r="CS968" s="283"/>
      <c r="CT968" s="283"/>
      <c r="CU968" s="283"/>
      <c r="CV968" s="283"/>
      <c r="CW968" s="283"/>
      <c r="CX968" s="283"/>
      <c r="CY968" s="273"/>
      <c r="CZ968" s="285"/>
      <c r="DA968" s="286"/>
      <c r="DB968" s="287"/>
    </row>
    <row r="969" ht="15.75" customHeight="1">
      <c r="A969" s="304"/>
      <c r="B969" s="265"/>
      <c r="C969" s="266"/>
      <c r="D969" s="266"/>
      <c r="E969" s="266"/>
      <c r="F969" s="267"/>
      <c r="G969" s="267"/>
      <c r="H969" s="267"/>
      <c r="I969" s="267"/>
      <c r="J969" s="267"/>
      <c r="K969" s="267"/>
      <c r="L969" s="267"/>
      <c r="M969" s="269"/>
      <c r="N969" s="269"/>
      <c r="O969" s="269"/>
      <c r="P969" s="269"/>
      <c r="Q969" s="269"/>
      <c r="R969" s="269"/>
      <c r="S969" s="271"/>
      <c r="T969" s="271"/>
      <c r="U969" s="271"/>
      <c r="V969" s="271"/>
      <c r="W969" s="271"/>
      <c r="X969" s="271"/>
      <c r="Y969" s="273"/>
      <c r="Z969" s="273"/>
      <c r="AA969" s="273"/>
      <c r="AB969" s="273"/>
      <c r="AC969" s="273"/>
      <c r="AD969" s="273"/>
      <c r="AE969" s="274"/>
      <c r="AF969" s="274"/>
      <c r="AG969" s="274"/>
      <c r="AH969" s="274"/>
      <c r="AI969" s="274"/>
      <c r="AJ969" s="274"/>
      <c r="AK969" s="275"/>
      <c r="AL969" s="275"/>
      <c r="AM969" s="275"/>
      <c r="AN969" s="275"/>
      <c r="AO969" s="275"/>
      <c r="AP969" s="275"/>
      <c r="AQ969" s="276"/>
      <c r="AR969" s="276"/>
      <c r="AS969" s="276"/>
      <c r="AT969" s="276"/>
      <c r="AU969" s="276"/>
      <c r="AV969" s="276"/>
      <c r="AW969" s="277"/>
      <c r="AX969" s="277"/>
      <c r="AY969" s="277"/>
      <c r="AZ969" s="277"/>
      <c r="BA969" s="277"/>
      <c r="BB969" s="277"/>
      <c r="BC969" s="278"/>
      <c r="BD969" s="278"/>
      <c r="BE969" s="278"/>
      <c r="BF969" s="278"/>
      <c r="BG969" s="278"/>
      <c r="BH969" s="278"/>
      <c r="BI969" s="279"/>
      <c r="BJ969" s="279"/>
      <c r="BK969" s="279"/>
      <c r="BL969" s="279"/>
      <c r="BM969" s="279"/>
      <c r="BN969" s="279"/>
      <c r="BO969" s="280"/>
      <c r="BP969" s="280"/>
      <c r="BQ969" s="280"/>
      <c r="BR969" s="280"/>
      <c r="BS969" s="280"/>
      <c r="BT969" s="280"/>
      <c r="BU969" s="281"/>
      <c r="BV969" s="281"/>
      <c r="BW969" s="281"/>
      <c r="BX969" s="281"/>
      <c r="BY969" s="281"/>
      <c r="BZ969" s="281"/>
      <c r="CA969" s="282"/>
      <c r="CB969" s="282"/>
      <c r="CC969" s="282"/>
      <c r="CD969" s="282"/>
      <c r="CE969" s="282"/>
      <c r="CF969" s="282"/>
      <c r="CG969" s="283"/>
      <c r="CH969" s="283"/>
      <c r="CI969" s="283"/>
      <c r="CJ969" s="283"/>
      <c r="CK969" s="283"/>
      <c r="CL969" s="283"/>
      <c r="CM969" s="284"/>
      <c r="CN969" s="284"/>
      <c r="CO969" s="284"/>
      <c r="CP969" s="284"/>
      <c r="CQ969" s="284"/>
      <c r="CR969" s="284"/>
      <c r="CS969" s="283"/>
      <c r="CT969" s="283"/>
      <c r="CU969" s="283"/>
      <c r="CV969" s="283"/>
      <c r="CW969" s="283"/>
      <c r="CX969" s="283"/>
      <c r="CY969" s="273"/>
      <c r="CZ969" s="285"/>
      <c r="DA969" s="286"/>
      <c r="DB969" s="287"/>
    </row>
    <row r="970" ht="15.75" customHeight="1">
      <c r="A970" s="304"/>
      <c r="B970" s="265"/>
      <c r="C970" s="266"/>
      <c r="D970" s="266"/>
      <c r="E970" s="266"/>
      <c r="F970" s="267"/>
      <c r="G970" s="267"/>
      <c r="H970" s="267"/>
      <c r="I970" s="267"/>
      <c r="J970" s="267"/>
      <c r="K970" s="267"/>
      <c r="L970" s="267"/>
      <c r="M970" s="269"/>
      <c r="N970" s="269"/>
      <c r="O970" s="269"/>
      <c r="P970" s="269"/>
      <c r="Q970" s="269"/>
      <c r="R970" s="269"/>
      <c r="S970" s="271"/>
      <c r="T970" s="271"/>
      <c r="U970" s="271"/>
      <c r="V970" s="271"/>
      <c r="W970" s="271"/>
      <c r="X970" s="271"/>
      <c r="Y970" s="273"/>
      <c r="Z970" s="273"/>
      <c r="AA970" s="273"/>
      <c r="AB970" s="273"/>
      <c r="AC970" s="273"/>
      <c r="AD970" s="273"/>
      <c r="AE970" s="274"/>
      <c r="AF970" s="274"/>
      <c r="AG970" s="274"/>
      <c r="AH970" s="274"/>
      <c r="AI970" s="274"/>
      <c r="AJ970" s="274"/>
      <c r="AK970" s="275"/>
      <c r="AL970" s="275"/>
      <c r="AM970" s="275"/>
      <c r="AN970" s="275"/>
      <c r="AO970" s="275"/>
      <c r="AP970" s="275"/>
      <c r="AQ970" s="276"/>
      <c r="AR970" s="276"/>
      <c r="AS970" s="276"/>
      <c r="AT970" s="276"/>
      <c r="AU970" s="276"/>
      <c r="AV970" s="276"/>
      <c r="AW970" s="277"/>
      <c r="AX970" s="277"/>
      <c r="AY970" s="277"/>
      <c r="AZ970" s="277"/>
      <c r="BA970" s="277"/>
      <c r="BB970" s="277"/>
      <c r="BC970" s="278"/>
      <c r="BD970" s="278"/>
      <c r="BE970" s="278"/>
      <c r="BF970" s="278"/>
      <c r="BG970" s="278"/>
      <c r="BH970" s="278"/>
      <c r="BI970" s="279"/>
      <c r="BJ970" s="279"/>
      <c r="BK970" s="279"/>
      <c r="BL970" s="279"/>
      <c r="BM970" s="279"/>
      <c r="BN970" s="279"/>
      <c r="BO970" s="280"/>
      <c r="BP970" s="280"/>
      <c r="BQ970" s="280"/>
      <c r="BR970" s="280"/>
      <c r="BS970" s="280"/>
      <c r="BT970" s="280"/>
      <c r="BU970" s="281"/>
      <c r="BV970" s="281"/>
      <c r="BW970" s="281"/>
      <c r="BX970" s="281"/>
      <c r="BY970" s="281"/>
      <c r="BZ970" s="281"/>
      <c r="CA970" s="282"/>
      <c r="CB970" s="282"/>
      <c r="CC970" s="282"/>
      <c r="CD970" s="282"/>
      <c r="CE970" s="282"/>
      <c r="CF970" s="282"/>
      <c r="CG970" s="283"/>
      <c r="CH970" s="283"/>
      <c r="CI970" s="283"/>
      <c r="CJ970" s="283"/>
      <c r="CK970" s="283"/>
      <c r="CL970" s="283"/>
      <c r="CM970" s="284"/>
      <c r="CN970" s="284"/>
      <c r="CO970" s="284"/>
      <c r="CP970" s="284"/>
      <c r="CQ970" s="284"/>
      <c r="CR970" s="284"/>
      <c r="CS970" s="283"/>
      <c r="CT970" s="283"/>
      <c r="CU970" s="283"/>
      <c r="CV970" s="283"/>
      <c r="CW970" s="283"/>
      <c r="CX970" s="283"/>
      <c r="CY970" s="273"/>
      <c r="CZ970" s="285"/>
      <c r="DA970" s="286"/>
      <c r="DB970" s="287"/>
    </row>
    <row r="971" ht="15.75" customHeight="1">
      <c r="A971" s="304"/>
      <c r="B971" s="265"/>
      <c r="C971" s="266"/>
      <c r="D971" s="266"/>
      <c r="E971" s="266"/>
      <c r="F971" s="267"/>
      <c r="G971" s="267"/>
      <c r="H971" s="267"/>
      <c r="I971" s="267"/>
      <c r="J971" s="267"/>
      <c r="K971" s="267"/>
      <c r="L971" s="267"/>
      <c r="M971" s="269"/>
      <c r="N971" s="269"/>
      <c r="O971" s="269"/>
      <c r="P971" s="269"/>
      <c r="Q971" s="269"/>
      <c r="R971" s="269"/>
      <c r="S971" s="271"/>
      <c r="T971" s="271"/>
      <c r="U971" s="271"/>
      <c r="V971" s="271"/>
      <c r="W971" s="271"/>
      <c r="X971" s="271"/>
      <c r="Y971" s="273"/>
      <c r="Z971" s="273"/>
      <c r="AA971" s="273"/>
      <c r="AB971" s="273"/>
      <c r="AC971" s="273"/>
      <c r="AD971" s="273"/>
      <c r="AE971" s="274"/>
      <c r="AF971" s="274"/>
      <c r="AG971" s="274"/>
      <c r="AH971" s="274"/>
      <c r="AI971" s="274"/>
      <c r="AJ971" s="274"/>
      <c r="AK971" s="275"/>
      <c r="AL971" s="275"/>
      <c r="AM971" s="275"/>
      <c r="AN971" s="275"/>
      <c r="AO971" s="275"/>
      <c r="AP971" s="275"/>
      <c r="AQ971" s="276"/>
      <c r="AR971" s="276"/>
      <c r="AS971" s="276"/>
      <c r="AT971" s="276"/>
      <c r="AU971" s="276"/>
      <c r="AV971" s="276"/>
      <c r="AW971" s="277"/>
      <c r="AX971" s="277"/>
      <c r="AY971" s="277"/>
      <c r="AZ971" s="277"/>
      <c r="BA971" s="277"/>
      <c r="BB971" s="277"/>
      <c r="BC971" s="278"/>
      <c r="BD971" s="278"/>
      <c r="BE971" s="278"/>
      <c r="BF971" s="278"/>
      <c r="BG971" s="278"/>
      <c r="BH971" s="278"/>
      <c r="BI971" s="279"/>
      <c r="BJ971" s="279"/>
      <c r="BK971" s="279"/>
      <c r="BL971" s="279"/>
      <c r="BM971" s="279"/>
      <c r="BN971" s="279"/>
      <c r="BO971" s="280"/>
      <c r="BP971" s="280"/>
      <c r="BQ971" s="280"/>
      <c r="BR971" s="280"/>
      <c r="BS971" s="280"/>
      <c r="BT971" s="280"/>
      <c r="BU971" s="281"/>
      <c r="BV971" s="281"/>
      <c r="BW971" s="281"/>
      <c r="BX971" s="281"/>
      <c r="BY971" s="281"/>
      <c r="BZ971" s="281"/>
      <c r="CA971" s="282"/>
      <c r="CB971" s="282"/>
      <c r="CC971" s="282"/>
      <c r="CD971" s="282"/>
      <c r="CE971" s="282"/>
      <c r="CF971" s="282"/>
      <c r="CG971" s="283"/>
      <c r="CH971" s="283"/>
      <c r="CI971" s="283"/>
      <c r="CJ971" s="283"/>
      <c r="CK971" s="283"/>
      <c r="CL971" s="283"/>
      <c r="CM971" s="284"/>
      <c r="CN971" s="284"/>
      <c r="CO971" s="284"/>
      <c r="CP971" s="284"/>
      <c r="CQ971" s="284"/>
      <c r="CR971" s="284"/>
      <c r="CS971" s="283"/>
      <c r="CT971" s="283"/>
      <c r="CU971" s="283"/>
      <c r="CV971" s="283"/>
      <c r="CW971" s="283"/>
      <c r="CX971" s="283"/>
      <c r="CY971" s="273"/>
      <c r="CZ971" s="285"/>
      <c r="DA971" s="286"/>
      <c r="DB971" s="287"/>
    </row>
    <row r="972" ht="15.75" customHeight="1">
      <c r="A972" s="304"/>
      <c r="B972" s="265"/>
      <c r="C972" s="266"/>
      <c r="D972" s="266"/>
      <c r="E972" s="266"/>
      <c r="F972" s="267"/>
      <c r="G972" s="267"/>
      <c r="H972" s="267"/>
      <c r="I972" s="267"/>
      <c r="J972" s="267"/>
      <c r="K972" s="267"/>
      <c r="L972" s="267"/>
      <c r="M972" s="269"/>
      <c r="N972" s="269"/>
      <c r="O972" s="269"/>
      <c r="P972" s="269"/>
      <c r="Q972" s="269"/>
      <c r="R972" s="269"/>
      <c r="S972" s="271"/>
      <c r="T972" s="271"/>
      <c r="U972" s="271"/>
      <c r="V972" s="271"/>
      <c r="W972" s="271"/>
      <c r="X972" s="271"/>
      <c r="Y972" s="273"/>
      <c r="Z972" s="273"/>
      <c r="AA972" s="273"/>
      <c r="AB972" s="273"/>
      <c r="AC972" s="273"/>
      <c r="AD972" s="273"/>
      <c r="AE972" s="274"/>
      <c r="AF972" s="274"/>
      <c r="AG972" s="274"/>
      <c r="AH972" s="274"/>
      <c r="AI972" s="274"/>
      <c r="AJ972" s="274"/>
      <c r="AK972" s="275"/>
      <c r="AL972" s="275"/>
      <c r="AM972" s="275"/>
      <c r="AN972" s="275"/>
      <c r="AO972" s="275"/>
      <c r="AP972" s="275"/>
      <c r="AQ972" s="276"/>
      <c r="AR972" s="276"/>
      <c r="AS972" s="276"/>
      <c r="AT972" s="276"/>
      <c r="AU972" s="276"/>
      <c r="AV972" s="276"/>
      <c r="AW972" s="277"/>
      <c r="AX972" s="277"/>
      <c r="AY972" s="277"/>
      <c r="AZ972" s="277"/>
      <c r="BA972" s="277"/>
      <c r="BB972" s="277"/>
      <c r="BC972" s="278"/>
      <c r="BD972" s="278"/>
      <c r="BE972" s="278"/>
      <c r="BF972" s="278"/>
      <c r="BG972" s="278"/>
      <c r="BH972" s="278"/>
      <c r="BI972" s="279"/>
      <c r="BJ972" s="279"/>
      <c r="BK972" s="279"/>
      <c r="BL972" s="279"/>
      <c r="BM972" s="279"/>
      <c r="BN972" s="279"/>
      <c r="BO972" s="280"/>
      <c r="BP972" s="280"/>
      <c r="BQ972" s="280"/>
      <c r="BR972" s="280"/>
      <c r="BS972" s="280"/>
      <c r="BT972" s="280"/>
      <c r="BU972" s="281"/>
      <c r="BV972" s="281"/>
      <c r="BW972" s="281"/>
      <c r="BX972" s="281"/>
      <c r="BY972" s="281"/>
      <c r="BZ972" s="281"/>
      <c r="CA972" s="282"/>
      <c r="CB972" s="282"/>
      <c r="CC972" s="282"/>
      <c r="CD972" s="282"/>
      <c r="CE972" s="282"/>
      <c r="CF972" s="282"/>
      <c r="CG972" s="283"/>
      <c r="CH972" s="283"/>
      <c r="CI972" s="283"/>
      <c r="CJ972" s="283"/>
      <c r="CK972" s="283"/>
      <c r="CL972" s="283"/>
      <c r="CM972" s="284"/>
      <c r="CN972" s="284"/>
      <c r="CO972" s="284"/>
      <c r="CP972" s="284"/>
      <c r="CQ972" s="284"/>
      <c r="CR972" s="284"/>
      <c r="CS972" s="283"/>
      <c r="CT972" s="283"/>
      <c r="CU972" s="283"/>
      <c r="CV972" s="283"/>
      <c r="CW972" s="283"/>
      <c r="CX972" s="283"/>
      <c r="CY972" s="273"/>
      <c r="CZ972" s="285"/>
      <c r="DA972" s="286"/>
      <c r="DB972" s="287"/>
    </row>
    <row r="973" ht="15.75" customHeight="1">
      <c r="A973" s="304"/>
      <c r="B973" s="265"/>
      <c r="C973" s="266"/>
      <c r="D973" s="266"/>
      <c r="E973" s="266"/>
      <c r="F973" s="267"/>
      <c r="G973" s="267"/>
      <c r="H973" s="267"/>
      <c r="I973" s="267"/>
      <c r="J973" s="267"/>
      <c r="K973" s="267"/>
      <c r="L973" s="267"/>
      <c r="M973" s="269"/>
      <c r="N973" s="269"/>
      <c r="O973" s="269"/>
      <c r="P973" s="269"/>
      <c r="Q973" s="269"/>
      <c r="R973" s="269"/>
      <c r="S973" s="271"/>
      <c r="T973" s="271"/>
      <c r="U973" s="271"/>
      <c r="V973" s="271"/>
      <c r="W973" s="271"/>
      <c r="X973" s="271"/>
      <c r="Y973" s="273"/>
      <c r="Z973" s="273"/>
      <c r="AA973" s="273"/>
      <c r="AB973" s="273"/>
      <c r="AC973" s="273"/>
      <c r="AD973" s="273"/>
      <c r="AE973" s="274"/>
      <c r="AF973" s="274"/>
      <c r="AG973" s="274"/>
      <c r="AH973" s="274"/>
      <c r="AI973" s="274"/>
      <c r="AJ973" s="274"/>
      <c r="AK973" s="275"/>
      <c r="AL973" s="275"/>
      <c r="AM973" s="275"/>
      <c r="AN973" s="275"/>
      <c r="AO973" s="275"/>
      <c r="AP973" s="275"/>
      <c r="AQ973" s="276"/>
      <c r="AR973" s="276"/>
      <c r="AS973" s="276"/>
      <c r="AT973" s="276"/>
      <c r="AU973" s="276"/>
      <c r="AV973" s="276"/>
      <c r="AW973" s="277"/>
      <c r="AX973" s="277"/>
      <c r="AY973" s="277"/>
      <c r="AZ973" s="277"/>
      <c r="BA973" s="277"/>
      <c r="BB973" s="277"/>
      <c r="BC973" s="278"/>
      <c r="BD973" s="278"/>
      <c r="BE973" s="278"/>
      <c r="BF973" s="278"/>
      <c r="BG973" s="278"/>
      <c r="BH973" s="278"/>
      <c r="BI973" s="279"/>
      <c r="BJ973" s="279"/>
      <c r="BK973" s="279"/>
      <c r="BL973" s="279"/>
      <c r="BM973" s="279"/>
      <c r="BN973" s="279"/>
      <c r="BO973" s="280"/>
      <c r="BP973" s="280"/>
      <c r="BQ973" s="280"/>
      <c r="BR973" s="280"/>
      <c r="BS973" s="280"/>
      <c r="BT973" s="280"/>
      <c r="BU973" s="281"/>
      <c r="BV973" s="281"/>
      <c r="BW973" s="281"/>
      <c r="BX973" s="281"/>
      <c r="BY973" s="281"/>
      <c r="BZ973" s="281"/>
      <c r="CA973" s="282"/>
      <c r="CB973" s="282"/>
      <c r="CC973" s="282"/>
      <c r="CD973" s="282"/>
      <c r="CE973" s="282"/>
      <c r="CF973" s="282"/>
      <c r="CG973" s="283"/>
      <c r="CH973" s="283"/>
      <c r="CI973" s="283"/>
      <c r="CJ973" s="283"/>
      <c r="CK973" s="283"/>
      <c r="CL973" s="283"/>
      <c r="CM973" s="284"/>
      <c r="CN973" s="284"/>
      <c r="CO973" s="284"/>
      <c r="CP973" s="284"/>
      <c r="CQ973" s="284"/>
      <c r="CR973" s="284"/>
      <c r="CS973" s="283"/>
      <c r="CT973" s="283"/>
      <c r="CU973" s="283"/>
      <c r="CV973" s="283"/>
      <c r="CW973" s="283"/>
      <c r="CX973" s="283"/>
      <c r="CY973" s="273"/>
      <c r="CZ973" s="285"/>
      <c r="DA973" s="286"/>
      <c r="DB973" s="287"/>
    </row>
    <row r="974" ht="15.75" customHeight="1">
      <c r="A974" s="304"/>
      <c r="B974" s="265"/>
      <c r="C974" s="266"/>
      <c r="D974" s="266"/>
      <c r="E974" s="266"/>
      <c r="F974" s="267"/>
      <c r="G974" s="267"/>
      <c r="H974" s="267"/>
      <c r="I974" s="267"/>
      <c r="J974" s="267"/>
      <c r="K974" s="267"/>
      <c r="L974" s="267"/>
      <c r="M974" s="269"/>
      <c r="N974" s="269"/>
      <c r="O974" s="269"/>
      <c r="P974" s="269"/>
      <c r="Q974" s="269"/>
      <c r="R974" s="269"/>
      <c r="S974" s="271"/>
      <c r="T974" s="271"/>
      <c r="U974" s="271"/>
      <c r="V974" s="271"/>
      <c r="W974" s="271"/>
      <c r="X974" s="271"/>
      <c r="Y974" s="273"/>
      <c r="Z974" s="273"/>
      <c r="AA974" s="273"/>
      <c r="AB974" s="273"/>
      <c r="AC974" s="273"/>
      <c r="AD974" s="273"/>
      <c r="AE974" s="274"/>
      <c r="AF974" s="274"/>
      <c r="AG974" s="274"/>
      <c r="AH974" s="274"/>
      <c r="AI974" s="274"/>
      <c r="AJ974" s="274"/>
      <c r="AK974" s="275"/>
      <c r="AL974" s="275"/>
      <c r="AM974" s="275"/>
      <c r="AN974" s="275"/>
      <c r="AO974" s="275"/>
      <c r="AP974" s="275"/>
      <c r="AQ974" s="276"/>
      <c r="AR974" s="276"/>
      <c r="AS974" s="276"/>
      <c r="AT974" s="276"/>
      <c r="AU974" s="276"/>
      <c r="AV974" s="276"/>
      <c r="AW974" s="277"/>
      <c r="AX974" s="277"/>
      <c r="AY974" s="277"/>
      <c r="AZ974" s="277"/>
      <c r="BA974" s="277"/>
      <c r="BB974" s="277"/>
      <c r="BC974" s="278"/>
      <c r="BD974" s="278"/>
      <c r="BE974" s="278"/>
      <c r="BF974" s="278"/>
      <c r="BG974" s="278"/>
      <c r="BH974" s="278"/>
      <c r="BI974" s="279"/>
      <c r="BJ974" s="279"/>
      <c r="BK974" s="279"/>
      <c r="BL974" s="279"/>
      <c r="BM974" s="279"/>
      <c r="BN974" s="279"/>
      <c r="BO974" s="280"/>
      <c r="BP974" s="280"/>
      <c r="BQ974" s="280"/>
      <c r="BR974" s="280"/>
      <c r="BS974" s="280"/>
      <c r="BT974" s="280"/>
      <c r="BU974" s="281"/>
      <c r="BV974" s="281"/>
      <c r="BW974" s="281"/>
      <c r="BX974" s="281"/>
      <c r="BY974" s="281"/>
      <c r="BZ974" s="281"/>
      <c r="CA974" s="282"/>
      <c r="CB974" s="282"/>
      <c r="CC974" s="282"/>
      <c r="CD974" s="282"/>
      <c r="CE974" s="282"/>
      <c r="CF974" s="282"/>
      <c r="CG974" s="283"/>
      <c r="CH974" s="283"/>
      <c r="CI974" s="283"/>
      <c r="CJ974" s="283"/>
      <c r="CK974" s="283"/>
      <c r="CL974" s="283"/>
      <c r="CM974" s="284"/>
      <c r="CN974" s="284"/>
      <c r="CO974" s="284"/>
      <c r="CP974" s="284"/>
      <c r="CQ974" s="284"/>
      <c r="CR974" s="284"/>
      <c r="CS974" s="283"/>
      <c r="CT974" s="283"/>
      <c r="CU974" s="283"/>
      <c r="CV974" s="283"/>
      <c r="CW974" s="283"/>
      <c r="CX974" s="283"/>
      <c r="CY974" s="273"/>
      <c r="CZ974" s="285"/>
      <c r="DA974" s="286"/>
      <c r="DB974" s="287"/>
    </row>
    <row r="975" ht="15.75" customHeight="1">
      <c r="A975" s="304"/>
      <c r="B975" s="265"/>
      <c r="C975" s="266"/>
      <c r="D975" s="266"/>
      <c r="E975" s="266"/>
      <c r="F975" s="267"/>
      <c r="G975" s="267"/>
      <c r="H975" s="267"/>
      <c r="I975" s="267"/>
      <c r="J975" s="267"/>
      <c r="K975" s="267"/>
      <c r="L975" s="267"/>
      <c r="M975" s="269"/>
      <c r="N975" s="269"/>
      <c r="O975" s="269"/>
      <c r="P975" s="269"/>
      <c r="Q975" s="269"/>
      <c r="R975" s="269"/>
      <c r="S975" s="271"/>
      <c r="T975" s="271"/>
      <c r="U975" s="271"/>
      <c r="V975" s="271"/>
      <c r="W975" s="271"/>
      <c r="X975" s="271"/>
      <c r="Y975" s="273"/>
      <c r="Z975" s="273"/>
      <c r="AA975" s="273"/>
      <c r="AB975" s="273"/>
      <c r="AC975" s="273"/>
      <c r="AD975" s="273"/>
      <c r="AE975" s="274"/>
      <c r="AF975" s="274"/>
      <c r="AG975" s="274"/>
      <c r="AH975" s="274"/>
      <c r="AI975" s="274"/>
      <c r="AJ975" s="274"/>
      <c r="AK975" s="275"/>
      <c r="AL975" s="275"/>
      <c r="AM975" s="275"/>
      <c r="AN975" s="275"/>
      <c r="AO975" s="275"/>
      <c r="AP975" s="275"/>
      <c r="AQ975" s="276"/>
      <c r="AR975" s="276"/>
      <c r="AS975" s="276"/>
      <c r="AT975" s="276"/>
      <c r="AU975" s="276"/>
      <c r="AV975" s="276"/>
      <c r="AW975" s="277"/>
      <c r="AX975" s="277"/>
      <c r="AY975" s="277"/>
      <c r="AZ975" s="277"/>
      <c r="BA975" s="277"/>
      <c r="BB975" s="277"/>
      <c r="BC975" s="278"/>
      <c r="BD975" s="278"/>
      <c r="BE975" s="278"/>
      <c r="BF975" s="278"/>
      <c r="BG975" s="278"/>
      <c r="BH975" s="278"/>
      <c r="BI975" s="279"/>
      <c r="BJ975" s="279"/>
      <c r="BK975" s="279"/>
      <c r="BL975" s="279"/>
      <c r="BM975" s="279"/>
      <c r="BN975" s="279"/>
      <c r="BO975" s="280"/>
      <c r="BP975" s="280"/>
      <c r="BQ975" s="280"/>
      <c r="BR975" s="280"/>
      <c r="BS975" s="280"/>
      <c r="BT975" s="280"/>
      <c r="BU975" s="281"/>
      <c r="BV975" s="281"/>
      <c r="BW975" s="281"/>
      <c r="BX975" s="281"/>
      <c r="BY975" s="281"/>
      <c r="BZ975" s="281"/>
      <c r="CA975" s="282"/>
      <c r="CB975" s="282"/>
      <c r="CC975" s="282"/>
      <c r="CD975" s="282"/>
      <c r="CE975" s="282"/>
      <c r="CF975" s="282"/>
      <c r="CG975" s="283"/>
      <c r="CH975" s="283"/>
      <c r="CI975" s="283"/>
      <c r="CJ975" s="283"/>
      <c r="CK975" s="283"/>
      <c r="CL975" s="283"/>
      <c r="CM975" s="284"/>
      <c r="CN975" s="284"/>
      <c r="CO975" s="284"/>
      <c r="CP975" s="284"/>
      <c r="CQ975" s="284"/>
      <c r="CR975" s="284"/>
      <c r="CS975" s="283"/>
      <c r="CT975" s="283"/>
      <c r="CU975" s="283"/>
      <c r="CV975" s="283"/>
      <c r="CW975" s="283"/>
      <c r="CX975" s="283"/>
      <c r="CY975" s="273"/>
      <c r="CZ975" s="285"/>
      <c r="DA975" s="286"/>
      <c r="DB975" s="287"/>
    </row>
    <row r="976" ht="15.75" customHeight="1">
      <c r="A976" s="304"/>
      <c r="B976" s="265"/>
      <c r="C976" s="266"/>
      <c r="D976" s="266"/>
      <c r="E976" s="266"/>
      <c r="F976" s="267"/>
      <c r="G976" s="267"/>
      <c r="H976" s="267"/>
      <c r="I976" s="267"/>
      <c r="J976" s="267"/>
      <c r="K976" s="267"/>
      <c r="L976" s="267"/>
      <c r="M976" s="269"/>
      <c r="N976" s="269"/>
      <c r="O976" s="269"/>
      <c r="P976" s="269"/>
      <c r="Q976" s="269"/>
      <c r="R976" s="269"/>
      <c r="S976" s="271"/>
      <c r="T976" s="271"/>
      <c r="U976" s="271"/>
      <c r="V976" s="271"/>
      <c r="W976" s="271"/>
      <c r="X976" s="271"/>
      <c r="Y976" s="273"/>
      <c r="Z976" s="273"/>
      <c r="AA976" s="273"/>
      <c r="AB976" s="273"/>
      <c r="AC976" s="273"/>
      <c r="AD976" s="273"/>
      <c r="AE976" s="274"/>
      <c r="AF976" s="274"/>
      <c r="AG976" s="274"/>
      <c r="AH976" s="274"/>
      <c r="AI976" s="274"/>
      <c r="AJ976" s="274"/>
      <c r="AK976" s="275"/>
      <c r="AL976" s="275"/>
      <c r="AM976" s="275"/>
      <c r="AN976" s="275"/>
      <c r="AO976" s="275"/>
      <c r="AP976" s="275"/>
      <c r="AQ976" s="276"/>
      <c r="AR976" s="276"/>
      <c r="AS976" s="276"/>
      <c r="AT976" s="276"/>
      <c r="AU976" s="276"/>
      <c r="AV976" s="276"/>
      <c r="AW976" s="277"/>
      <c r="AX976" s="277"/>
      <c r="AY976" s="277"/>
      <c r="AZ976" s="277"/>
      <c r="BA976" s="277"/>
      <c r="BB976" s="277"/>
      <c r="BC976" s="278"/>
      <c r="BD976" s="278"/>
      <c r="BE976" s="278"/>
      <c r="BF976" s="278"/>
      <c r="BG976" s="278"/>
      <c r="BH976" s="278"/>
      <c r="BI976" s="279"/>
      <c r="BJ976" s="279"/>
      <c r="BK976" s="279"/>
      <c r="BL976" s="279"/>
      <c r="BM976" s="279"/>
      <c r="BN976" s="279"/>
      <c r="BO976" s="280"/>
      <c r="BP976" s="280"/>
      <c r="BQ976" s="280"/>
      <c r="BR976" s="280"/>
      <c r="BS976" s="280"/>
      <c r="BT976" s="280"/>
      <c r="BU976" s="281"/>
      <c r="BV976" s="281"/>
      <c r="BW976" s="281"/>
      <c r="BX976" s="281"/>
      <c r="BY976" s="281"/>
      <c r="BZ976" s="281"/>
      <c r="CA976" s="282"/>
      <c r="CB976" s="282"/>
      <c r="CC976" s="282"/>
      <c r="CD976" s="282"/>
      <c r="CE976" s="282"/>
      <c r="CF976" s="282"/>
      <c r="CG976" s="283"/>
      <c r="CH976" s="283"/>
      <c r="CI976" s="283"/>
      <c r="CJ976" s="283"/>
      <c r="CK976" s="283"/>
      <c r="CL976" s="283"/>
      <c r="CM976" s="284"/>
      <c r="CN976" s="284"/>
      <c r="CO976" s="284"/>
      <c r="CP976" s="284"/>
      <c r="CQ976" s="284"/>
      <c r="CR976" s="284"/>
      <c r="CS976" s="283"/>
      <c r="CT976" s="283"/>
      <c r="CU976" s="283"/>
      <c r="CV976" s="283"/>
      <c r="CW976" s="283"/>
      <c r="CX976" s="283"/>
      <c r="CY976" s="273"/>
      <c r="CZ976" s="285"/>
      <c r="DA976" s="286"/>
      <c r="DB976" s="287"/>
    </row>
    <row r="977" ht="15.75" customHeight="1">
      <c r="A977" s="304"/>
      <c r="B977" s="265"/>
      <c r="C977" s="266"/>
      <c r="D977" s="266"/>
      <c r="E977" s="266"/>
      <c r="F977" s="267"/>
      <c r="G977" s="267"/>
      <c r="H977" s="267"/>
      <c r="I977" s="267"/>
      <c r="J977" s="267"/>
      <c r="K977" s="267"/>
      <c r="L977" s="267"/>
      <c r="M977" s="269"/>
      <c r="N977" s="269"/>
      <c r="O977" s="269"/>
      <c r="P977" s="269"/>
      <c r="Q977" s="269"/>
      <c r="R977" s="269"/>
      <c r="S977" s="271"/>
      <c r="T977" s="271"/>
      <c r="U977" s="271"/>
      <c r="V977" s="271"/>
      <c r="W977" s="271"/>
      <c r="X977" s="271"/>
      <c r="Y977" s="273"/>
      <c r="Z977" s="273"/>
      <c r="AA977" s="273"/>
      <c r="AB977" s="273"/>
      <c r="AC977" s="273"/>
      <c r="AD977" s="273"/>
      <c r="AE977" s="274"/>
      <c r="AF977" s="274"/>
      <c r="AG977" s="274"/>
      <c r="AH977" s="274"/>
      <c r="AI977" s="274"/>
      <c r="AJ977" s="274"/>
      <c r="AK977" s="275"/>
      <c r="AL977" s="275"/>
      <c r="AM977" s="275"/>
      <c r="AN977" s="275"/>
      <c r="AO977" s="275"/>
      <c r="AP977" s="275"/>
      <c r="AQ977" s="276"/>
      <c r="AR977" s="276"/>
      <c r="AS977" s="276"/>
      <c r="AT977" s="276"/>
      <c r="AU977" s="276"/>
      <c r="AV977" s="276"/>
      <c r="AW977" s="277"/>
      <c r="AX977" s="277"/>
      <c r="AY977" s="277"/>
      <c r="AZ977" s="277"/>
      <c r="BA977" s="277"/>
      <c r="BB977" s="277"/>
      <c r="BC977" s="278"/>
      <c r="BD977" s="278"/>
      <c r="BE977" s="278"/>
      <c r="BF977" s="278"/>
      <c r="BG977" s="278"/>
      <c r="BH977" s="278"/>
      <c r="BI977" s="279"/>
      <c r="BJ977" s="279"/>
      <c r="BK977" s="279"/>
      <c r="BL977" s="279"/>
      <c r="BM977" s="279"/>
      <c r="BN977" s="279"/>
      <c r="BO977" s="280"/>
      <c r="BP977" s="280"/>
      <c r="BQ977" s="280"/>
      <c r="BR977" s="280"/>
      <c r="BS977" s="280"/>
      <c r="BT977" s="280"/>
      <c r="BU977" s="281"/>
      <c r="BV977" s="281"/>
      <c r="BW977" s="281"/>
      <c r="BX977" s="281"/>
      <c r="BY977" s="281"/>
      <c r="BZ977" s="281"/>
      <c r="CA977" s="282"/>
      <c r="CB977" s="282"/>
      <c r="CC977" s="282"/>
      <c r="CD977" s="282"/>
      <c r="CE977" s="282"/>
      <c r="CF977" s="282"/>
      <c r="CG977" s="283"/>
      <c r="CH977" s="283"/>
      <c r="CI977" s="283"/>
      <c r="CJ977" s="283"/>
      <c r="CK977" s="283"/>
      <c r="CL977" s="283"/>
      <c r="CM977" s="284"/>
      <c r="CN977" s="284"/>
      <c r="CO977" s="284"/>
      <c r="CP977" s="284"/>
      <c r="CQ977" s="284"/>
      <c r="CR977" s="284"/>
      <c r="CS977" s="283"/>
      <c r="CT977" s="283"/>
      <c r="CU977" s="283"/>
      <c r="CV977" s="283"/>
      <c r="CW977" s="283"/>
      <c r="CX977" s="283"/>
      <c r="CY977" s="273"/>
      <c r="CZ977" s="285"/>
      <c r="DA977" s="286"/>
      <c r="DB977" s="287"/>
    </row>
    <row r="978" ht="15.75" customHeight="1">
      <c r="A978" s="304"/>
      <c r="B978" s="265"/>
      <c r="C978" s="266"/>
      <c r="D978" s="266"/>
      <c r="E978" s="266"/>
      <c r="F978" s="267"/>
      <c r="G978" s="267"/>
      <c r="H978" s="267"/>
      <c r="I978" s="267"/>
      <c r="J978" s="267"/>
      <c r="K978" s="267"/>
      <c r="L978" s="267"/>
      <c r="M978" s="269"/>
      <c r="N978" s="269"/>
      <c r="O978" s="269"/>
      <c r="P978" s="269"/>
      <c r="Q978" s="269"/>
      <c r="R978" s="269"/>
      <c r="S978" s="271"/>
      <c r="T978" s="271"/>
      <c r="U978" s="271"/>
      <c r="V978" s="271"/>
      <c r="W978" s="271"/>
      <c r="X978" s="271"/>
      <c r="Y978" s="273"/>
      <c r="Z978" s="273"/>
      <c r="AA978" s="273"/>
      <c r="AB978" s="273"/>
      <c r="AC978" s="273"/>
      <c r="AD978" s="273"/>
      <c r="AE978" s="274"/>
      <c r="AF978" s="274"/>
      <c r="AG978" s="274"/>
      <c r="AH978" s="274"/>
      <c r="AI978" s="274"/>
      <c r="AJ978" s="274"/>
      <c r="AK978" s="275"/>
      <c r="AL978" s="275"/>
      <c r="AM978" s="275"/>
      <c r="AN978" s="275"/>
      <c r="AO978" s="275"/>
      <c r="AP978" s="275"/>
      <c r="AQ978" s="276"/>
      <c r="AR978" s="276"/>
      <c r="AS978" s="276"/>
      <c r="AT978" s="276"/>
      <c r="AU978" s="276"/>
      <c r="AV978" s="276"/>
      <c r="AW978" s="277"/>
      <c r="AX978" s="277"/>
      <c r="AY978" s="277"/>
      <c r="AZ978" s="277"/>
      <c r="BA978" s="277"/>
      <c r="BB978" s="277"/>
      <c r="BC978" s="278"/>
      <c r="BD978" s="278"/>
      <c r="BE978" s="278"/>
      <c r="BF978" s="278"/>
      <c r="BG978" s="278"/>
      <c r="BH978" s="278"/>
      <c r="BI978" s="279"/>
      <c r="BJ978" s="279"/>
      <c r="BK978" s="279"/>
      <c r="BL978" s="279"/>
      <c r="BM978" s="279"/>
      <c r="BN978" s="279"/>
      <c r="BO978" s="280"/>
      <c r="BP978" s="280"/>
      <c r="BQ978" s="280"/>
      <c r="BR978" s="280"/>
      <c r="BS978" s="280"/>
      <c r="BT978" s="280"/>
      <c r="BU978" s="281"/>
      <c r="BV978" s="281"/>
      <c r="BW978" s="281"/>
      <c r="BX978" s="281"/>
      <c r="BY978" s="281"/>
      <c r="BZ978" s="281"/>
      <c r="CA978" s="282"/>
      <c r="CB978" s="282"/>
      <c r="CC978" s="282"/>
      <c r="CD978" s="282"/>
      <c r="CE978" s="282"/>
      <c r="CF978" s="282"/>
      <c r="CG978" s="283"/>
      <c r="CH978" s="283"/>
      <c r="CI978" s="283"/>
      <c r="CJ978" s="283"/>
      <c r="CK978" s="283"/>
      <c r="CL978" s="283"/>
      <c r="CM978" s="284"/>
      <c r="CN978" s="284"/>
      <c r="CO978" s="284"/>
      <c r="CP978" s="284"/>
      <c r="CQ978" s="284"/>
      <c r="CR978" s="284"/>
      <c r="CS978" s="283"/>
      <c r="CT978" s="283"/>
      <c r="CU978" s="283"/>
      <c r="CV978" s="283"/>
      <c r="CW978" s="283"/>
      <c r="CX978" s="283"/>
      <c r="CY978" s="273"/>
      <c r="CZ978" s="285"/>
      <c r="DA978" s="286"/>
      <c r="DB978" s="287"/>
    </row>
    <row r="979" ht="15.75" customHeight="1">
      <c r="A979" s="304"/>
      <c r="B979" s="265"/>
      <c r="C979" s="266"/>
      <c r="D979" s="266"/>
      <c r="E979" s="266"/>
      <c r="F979" s="267"/>
      <c r="G979" s="267"/>
      <c r="H979" s="267"/>
      <c r="I979" s="267"/>
      <c r="J979" s="267"/>
      <c r="K979" s="267"/>
      <c r="L979" s="267"/>
      <c r="M979" s="269"/>
      <c r="N979" s="269"/>
      <c r="O979" s="269"/>
      <c r="P979" s="269"/>
      <c r="Q979" s="269"/>
      <c r="R979" s="269"/>
      <c r="S979" s="271"/>
      <c r="T979" s="271"/>
      <c r="U979" s="271"/>
      <c r="V979" s="271"/>
      <c r="W979" s="271"/>
      <c r="X979" s="271"/>
      <c r="Y979" s="273"/>
      <c r="Z979" s="273"/>
      <c r="AA979" s="273"/>
      <c r="AB979" s="273"/>
      <c r="AC979" s="273"/>
      <c r="AD979" s="273"/>
      <c r="AE979" s="274"/>
      <c r="AF979" s="274"/>
      <c r="AG979" s="274"/>
      <c r="AH979" s="274"/>
      <c r="AI979" s="274"/>
      <c r="AJ979" s="274"/>
      <c r="AK979" s="275"/>
      <c r="AL979" s="275"/>
      <c r="AM979" s="275"/>
      <c r="AN979" s="275"/>
      <c r="AO979" s="275"/>
      <c r="AP979" s="275"/>
      <c r="AQ979" s="276"/>
      <c r="AR979" s="276"/>
      <c r="AS979" s="276"/>
      <c r="AT979" s="276"/>
      <c r="AU979" s="276"/>
      <c r="AV979" s="276"/>
      <c r="AW979" s="277"/>
      <c r="AX979" s="277"/>
      <c r="AY979" s="277"/>
      <c r="AZ979" s="277"/>
      <c r="BA979" s="277"/>
      <c r="BB979" s="277"/>
      <c r="BC979" s="278"/>
      <c r="BD979" s="278"/>
      <c r="BE979" s="278"/>
      <c r="BF979" s="278"/>
      <c r="BG979" s="278"/>
      <c r="BH979" s="278"/>
      <c r="BI979" s="279"/>
      <c r="BJ979" s="279"/>
      <c r="BK979" s="279"/>
      <c r="BL979" s="279"/>
      <c r="BM979" s="279"/>
      <c r="BN979" s="279"/>
      <c r="BO979" s="280"/>
      <c r="BP979" s="280"/>
      <c r="BQ979" s="280"/>
      <c r="BR979" s="280"/>
      <c r="BS979" s="280"/>
      <c r="BT979" s="280"/>
      <c r="BU979" s="281"/>
      <c r="BV979" s="281"/>
      <c r="BW979" s="281"/>
      <c r="BX979" s="281"/>
      <c r="BY979" s="281"/>
      <c r="BZ979" s="281"/>
      <c r="CA979" s="282"/>
      <c r="CB979" s="282"/>
      <c r="CC979" s="282"/>
      <c r="CD979" s="282"/>
      <c r="CE979" s="282"/>
      <c r="CF979" s="282"/>
      <c r="CG979" s="283"/>
      <c r="CH979" s="283"/>
      <c r="CI979" s="283"/>
      <c r="CJ979" s="283"/>
      <c r="CK979" s="283"/>
      <c r="CL979" s="283"/>
      <c r="CM979" s="284"/>
      <c r="CN979" s="284"/>
      <c r="CO979" s="284"/>
      <c r="CP979" s="284"/>
      <c r="CQ979" s="284"/>
      <c r="CR979" s="284"/>
      <c r="CS979" s="283"/>
      <c r="CT979" s="283"/>
      <c r="CU979" s="283"/>
      <c r="CV979" s="283"/>
      <c r="CW979" s="283"/>
      <c r="CX979" s="283"/>
      <c r="CY979" s="273"/>
      <c r="CZ979" s="285"/>
      <c r="DA979" s="286"/>
      <c r="DB979" s="287"/>
    </row>
    <row r="980" ht="15.75" customHeight="1">
      <c r="A980" s="304"/>
      <c r="B980" s="265"/>
      <c r="C980" s="266"/>
      <c r="D980" s="266"/>
      <c r="E980" s="266"/>
      <c r="F980" s="267"/>
      <c r="G980" s="267"/>
      <c r="H980" s="267"/>
      <c r="I980" s="267"/>
      <c r="J980" s="267"/>
      <c r="K980" s="267"/>
      <c r="L980" s="267"/>
      <c r="M980" s="269"/>
      <c r="N980" s="269"/>
      <c r="O980" s="269"/>
      <c r="P980" s="269"/>
      <c r="Q980" s="269"/>
      <c r="R980" s="269"/>
      <c r="S980" s="271"/>
      <c r="T980" s="271"/>
      <c r="U980" s="271"/>
      <c r="V980" s="271"/>
      <c r="W980" s="271"/>
      <c r="X980" s="271"/>
      <c r="Y980" s="273"/>
      <c r="Z980" s="273"/>
      <c r="AA980" s="273"/>
      <c r="AB980" s="273"/>
      <c r="AC980" s="273"/>
      <c r="AD980" s="273"/>
      <c r="AE980" s="274"/>
      <c r="AF980" s="274"/>
      <c r="AG980" s="274"/>
      <c r="AH980" s="274"/>
      <c r="AI980" s="274"/>
      <c r="AJ980" s="274"/>
      <c r="AK980" s="275"/>
      <c r="AL980" s="275"/>
      <c r="AM980" s="275"/>
      <c r="AN980" s="275"/>
      <c r="AO980" s="275"/>
      <c r="AP980" s="275"/>
      <c r="AQ980" s="276"/>
      <c r="AR980" s="276"/>
      <c r="AS980" s="276"/>
      <c r="AT980" s="276"/>
      <c r="AU980" s="276"/>
      <c r="AV980" s="276"/>
      <c r="AW980" s="277"/>
      <c r="AX980" s="277"/>
      <c r="AY980" s="277"/>
      <c r="AZ980" s="277"/>
      <c r="BA980" s="277"/>
      <c r="BB980" s="277"/>
      <c r="BC980" s="278"/>
      <c r="BD980" s="278"/>
      <c r="BE980" s="278"/>
      <c r="BF980" s="278"/>
      <c r="BG980" s="278"/>
      <c r="BH980" s="278"/>
      <c r="BI980" s="279"/>
      <c r="BJ980" s="279"/>
      <c r="BK980" s="279"/>
      <c r="BL980" s="279"/>
      <c r="BM980" s="279"/>
      <c r="BN980" s="279"/>
      <c r="BO980" s="280"/>
      <c r="BP980" s="280"/>
      <c r="BQ980" s="280"/>
      <c r="BR980" s="280"/>
      <c r="BS980" s="280"/>
      <c r="BT980" s="280"/>
      <c r="BU980" s="281"/>
      <c r="BV980" s="281"/>
      <c r="BW980" s="281"/>
      <c r="BX980" s="281"/>
      <c r="BY980" s="281"/>
      <c r="BZ980" s="281"/>
      <c r="CA980" s="282"/>
      <c r="CB980" s="282"/>
      <c r="CC980" s="282"/>
      <c r="CD980" s="282"/>
      <c r="CE980" s="282"/>
      <c r="CF980" s="282"/>
      <c r="CG980" s="283"/>
      <c r="CH980" s="283"/>
      <c r="CI980" s="283"/>
      <c r="CJ980" s="283"/>
      <c r="CK980" s="283"/>
      <c r="CL980" s="283"/>
      <c r="CM980" s="284"/>
      <c r="CN980" s="284"/>
      <c r="CO980" s="284"/>
      <c r="CP980" s="284"/>
      <c r="CQ980" s="284"/>
      <c r="CR980" s="284"/>
      <c r="CS980" s="283"/>
      <c r="CT980" s="283"/>
      <c r="CU980" s="283"/>
      <c r="CV980" s="283"/>
      <c r="CW980" s="283"/>
      <c r="CX980" s="283"/>
      <c r="CY980" s="273"/>
      <c r="CZ980" s="285"/>
      <c r="DA980" s="286"/>
      <c r="DB980" s="287"/>
    </row>
    <row r="981" ht="15.75" customHeight="1">
      <c r="A981" s="304"/>
      <c r="B981" s="265"/>
      <c r="C981" s="266"/>
      <c r="D981" s="266"/>
      <c r="E981" s="266"/>
      <c r="F981" s="267"/>
      <c r="G981" s="267"/>
      <c r="H981" s="267"/>
      <c r="I981" s="267"/>
      <c r="J981" s="267"/>
      <c r="K981" s="267"/>
      <c r="L981" s="267"/>
      <c r="M981" s="269"/>
      <c r="N981" s="269"/>
      <c r="O981" s="269"/>
      <c r="P981" s="269"/>
      <c r="Q981" s="269"/>
      <c r="R981" s="269"/>
      <c r="S981" s="271"/>
      <c r="T981" s="271"/>
      <c r="U981" s="271"/>
      <c r="V981" s="271"/>
      <c r="W981" s="271"/>
      <c r="X981" s="271"/>
      <c r="Y981" s="273"/>
      <c r="Z981" s="273"/>
      <c r="AA981" s="273"/>
      <c r="AB981" s="273"/>
      <c r="AC981" s="273"/>
      <c r="AD981" s="273"/>
      <c r="AE981" s="274"/>
      <c r="AF981" s="274"/>
      <c r="AG981" s="274"/>
      <c r="AH981" s="274"/>
      <c r="AI981" s="274"/>
      <c r="AJ981" s="274"/>
      <c r="AK981" s="275"/>
      <c r="AL981" s="275"/>
      <c r="AM981" s="275"/>
      <c r="AN981" s="275"/>
      <c r="AO981" s="275"/>
      <c r="AP981" s="275"/>
      <c r="AQ981" s="276"/>
      <c r="AR981" s="276"/>
      <c r="AS981" s="276"/>
      <c r="AT981" s="276"/>
      <c r="AU981" s="276"/>
      <c r="AV981" s="276"/>
      <c r="AW981" s="277"/>
      <c r="AX981" s="277"/>
      <c r="AY981" s="277"/>
      <c r="AZ981" s="277"/>
      <c r="BA981" s="277"/>
      <c r="BB981" s="277"/>
      <c r="BC981" s="278"/>
      <c r="BD981" s="278"/>
      <c r="BE981" s="278"/>
      <c r="BF981" s="278"/>
      <c r="BG981" s="278"/>
      <c r="BH981" s="278"/>
      <c r="BI981" s="279"/>
      <c r="BJ981" s="279"/>
      <c r="BK981" s="279"/>
      <c r="BL981" s="279"/>
      <c r="BM981" s="279"/>
      <c r="BN981" s="279"/>
      <c r="BO981" s="280"/>
      <c r="BP981" s="280"/>
      <c r="BQ981" s="280"/>
      <c r="BR981" s="280"/>
      <c r="BS981" s="280"/>
      <c r="BT981" s="280"/>
      <c r="BU981" s="281"/>
      <c r="BV981" s="281"/>
      <c r="BW981" s="281"/>
      <c r="BX981" s="281"/>
      <c r="BY981" s="281"/>
      <c r="BZ981" s="281"/>
      <c r="CA981" s="282"/>
      <c r="CB981" s="282"/>
      <c r="CC981" s="282"/>
      <c r="CD981" s="282"/>
      <c r="CE981" s="282"/>
      <c r="CF981" s="282"/>
      <c r="CG981" s="283"/>
      <c r="CH981" s="283"/>
      <c r="CI981" s="283"/>
      <c r="CJ981" s="283"/>
      <c r="CK981" s="283"/>
      <c r="CL981" s="283"/>
      <c r="CM981" s="284"/>
      <c r="CN981" s="284"/>
      <c r="CO981" s="284"/>
      <c r="CP981" s="284"/>
      <c r="CQ981" s="284"/>
      <c r="CR981" s="284"/>
      <c r="CS981" s="283"/>
      <c r="CT981" s="283"/>
      <c r="CU981" s="283"/>
      <c r="CV981" s="283"/>
      <c r="CW981" s="283"/>
      <c r="CX981" s="283"/>
      <c r="CY981" s="273"/>
      <c r="CZ981" s="285"/>
      <c r="DA981" s="286"/>
      <c r="DB981" s="287"/>
    </row>
    <row r="982" ht="15.75" customHeight="1">
      <c r="A982" s="304"/>
      <c r="B982" s="265"/>
      <c r="C982" s="266"/>
      <c r="D982" s="266"/>
      <c r="E982" s="266"/>
      <c r="F982" s="267"/>
      <c r="G982" s="267"/>
      <c r="H982" s="267"/>
      <c r="I982" s="267"/>
      <c r="J982" s="267"/>
      <c r="K982" s="267"/>
      <c r="L982" s="267"/>
      <c r="M982" s="269"/>
      <c r="N982" s="269"/>
      <c r="O982" s="269"/>
      <c r="P982" s="269"/>
      <c r="Q982" s="269"/>
      <c r="R982" s="269"/>
      <c r="S982" s="271"/>
      <c r="T982" s="271"/>
      <c r="U982" s="271"/>
      <c r="V982" s="271"/>
      <c r="W982" s="271"/>
      <c r="X982" s="271"/>
      <c r="Y982" s="273"/>
      <c r="Z982" s="273"/>
      <c r="AA982" s="273"/>
      <c r="AB982" s="273"/>
      <c r="AC982" s="273"/>
      <c r="AD982" s="273"/>
      <c r="AE982" s="274"/>
      <c r="AF982" s="274"/>
      <c r="AG982" s="274"/>
      <c r="AH982" s="274"/>
      <c r="AI982" s="274"/>
      <c r="AJ982" s="274"/>
      <c r="AK982" s="275"/>
      <c r="AL982" s="275"/>
      <c r="AM982" s="275"/>
      <c r="AN982" s="275"/>
      <c r="AO982" s="275"/>
      <c r="AP982" s="275"/>
      <c r="AQ982" s="276"/>
      <c r="AR982" s="276"/>
      <c r="AS982" s="276"/>
      <c r="AT982" s="276"/>
      <c r="AU982" s="276"/>
      <c r="AV982" s="276"/>
      <c r="AW982" s="277"/>
      <c r="AX982" s="277"/>
      <c r="AY982" s="277"/>
      <c r="AZ982" s="277"/>
      <c r="BA982" s="277"/>
      <c r="BB982" s="277"/>
      <c r="BC982" s="278"/>
      <c r="BD982" s="278"/>
      <c r="BE982" s="278"/>
      <c r="BF982" s="278"/>
      <c r="BG982" s="278"/>
      <c r="BH982" s="278"/>
      <c r="BI982" s="279"/>
      <c r="BJ982" s="279"/>
      <c r="BK982" s="279"/>
      <c r="BL982" s="279"/>
      <c r="BM982" s="279"/>
      <c r="BN982" s="279"/>
      <c r="BO982" s="280"/>
      <c r="BP982" s="280"/>
      <c r="BQ982" s="280"/>
      <c r="BR982" s="280"/>
      <c r="BS982" s="280"/>
      <c r="BT982" s="280"/>
      <c r="BU982" s="281"/>
      <c r="BV982" s="281"/>
      <c r="BW982" s="281"/>
      <c r="BX982" s="281"/>
      <c r="BY982" s="281"/>
      <c r="BZ982" s="281"/>
      <c r="CA982" s="282"/>
      <c r="CB982" s="282"/>
      <c r="CC982" s="282"/>
      <c r="CD982" s="282"/>
      <c r="CE982" s="282"/>
      <c r="CF982" s="282"/>
      <c r="CG982" s="283"/>
      <c r="CH982" s="283"/>
      <c r="CI982" s="283"/>
      <c r="CJ982" s="283"/>
      <c r="CK982" s="283"/>
      <c r="CL982" s="283"/>
      <c r="CM982" s="284"/>
      <c r="CN982" s="284"/>
      <c r="CO982" s="284"/>
      <c r="CP982" s="284"/>
      <c r="CQ982" s="284"/>
      <c r="CR982" s="284"/>
      <c r="CS982" s="283"/>
      <c r="CT982" s="283"/>
      <c r="CU982" s="283"/>
      <c r="CV982" s="283"/>
      <c r="CW982" s="283"/>
      <c r="CX982" s="283"/>
      <c r="CY982" s="273"/>
      <c r="CZ982" s="285"/>
      <c r="DA982" s="286"/>
      <c r="DB982" s="287"/>
    </row>
    <row r="983" ht="15.75" customHeight="1">
      <c r="A983" s="304"/>
      <c r="B983" s="265"/>
      <c r="C983" s="266"/>
      <c r="D983" s="266"/>
      <c r="E983" s="266"/>
      <c r="F983" s="267"/>
      <c r="G983" s="267"/>
      <c r="H983" s="267"/>
      <c r="I983" s="267"/>
      <c r="J983" s="267"/>
      <c r="K983" s="267"/>
      <c r="L983" s="267"/>
      <c r="M983" s="269"/>
      <c r="N983" s="269"/>
      <c r="O983" s="269"/>
      <c r="P983" s="269"/>
      <c r="Q983" s="269"/>
      <c r="R983" s="269"/>
      <c r="S983" s="271"/>
      <c r="T983" s="271"/>
      <c r="U983" s="271"/>
      <c r="V983" s="271"/>
      <c r="W983" s="271"/>
      <c r="X983" s="271"/>
      <c r="Y983" s="273"/>
      <c r="Z983" s="273"/>
      <c r="AA983" s="273"/>
      <c r="AB983" s="273"/>
      <c r="AC983" s="273"/>
      <c r="AD983" s="273"/>
      <c r="AE983" s="274"/>
      <c r="AF983" s="274"/>
      <c r="AG983" s="274"/>
      <c r="AH983" s="274"/>
      <c r="AI983" s="274"/>
      <c r="AJ983" s="274"/>
      <c r="AK983" s="275"/>
      <c r="AL983" s="275"/>
      <c r="AM983" s="275"/>
      <c r="AN983" s="275"/>
      <c r="AO983" s="275"/>
      <c r="AP983" s="275"/>
      <c r="AQ983" s="276"/>
      <c r="AR983" s="276"/>
      <c r="AS983" s="276"/>
      <c r="AT983" s="276"/>
      <c r="AU983" s="276"/>
      <c r="AV983" s="276"/>
      <c r="AW983" s="277"/>
      <c r="AX983" s="277"/>
      <c r="AY983" s="277"/>
      <c r="AZ983" s="277"/>
      <c r="BA983" s="277"/>
      <c r="BB983" s="277"/>
      <c r="BC983" s="278"/>
      <c r="BD983" s="278"/>
      <c r="BE983" s="278"/>
      <c r="BF983" s="278"/>
      <c r="BG983" s="278"/>
      <c r="BH983" s="278"/>
      <c r="BI983" s="279"/>
      <c r="BJ983" s="279"/>
      <c r="BK983" s="279"/>
      <c r="BL983" s="279"/>
      <c r="BM983" s="279"/>
      <c r="BN983" s="279"/>
      <c r="BO983" s="280"/>
      <c r="BP983" s="280"/>
      <c r="BQ983" s="280"/>
      <c r="BR983" s="280"/>
      <c r="BS983" s="280"/>
      <c r="BT983" s="280"/>
      <c r="BU983" s="281"/>
      <c r="BV983" s="281"/>
      <c r="BW983" s="281"/>
      <c r="BX983" s="281"/>
      <c r="BY983" s="281"/>
      <c r="BZ983" s="281"/>
      <c r="CA983" s="282"/>
      <c r="CB983" s="282"/>
      <c r="CC983" s="282"/>
      <c r="CD983" s="282"/>
      <c r="CE983" s="282"/>
      <c r="CF983" s="282"/>
      <c r="CG983" s="283"/>
      <c r="CH983" s="283"/>
      <c r="CI983" s="283"/>
      <c r="CJ983" s="283"/>
      <c r="CK983" s="283"/>
      <c r="CL983" s="283"/>
      <c r="CM983" s="284"/>
      <c r="CN983" s="284"/>
      <c r="CO983" s="284"/>
      <c r="CP983" s="284"/>
      <c r="CQ983" s="284"/>
      <c r="CR983" s="284"/>
      <c r="CS983" s="283"/>
      <c r="CT983" s="283"/>
      <c r="CU983" s="283"/>
      <c r="CV983" s="283"/>
      <c r="CW983" s="283"/>
      <c r="CX983" s="283"/>
      <c r="CY983" s="273"/>
      <c r="CZ983" s="285"/>
      <c r="DA983" s="286"/>
      <c r="DB983" s="287"/>
    </row>
    <row r="984" ht="15.75" customHeight="1">
      <c r="A984" s="304"/>
      <c r="B984" s="265"/>
      <c r="C984" s="266"/>
      <c r="D984" s="266"/>
      <c r="E984" s="266"/>
      <c r="F984" s="267"/>
      <c r="G984" s="267"/>
      <c r="H984" s="267"/>
      <c r="I984" s="267"/>
      <c r="J984" s="267"/>
      <c r="K984" s="267"/>
      <c r="L984" s="267"/>
      <c r="M984" s="269"/>
      <c r="N984" s="269"/>
      <c r="O984" s="269"/>
      <c r="P984" s="269"/>
      <c r="Q984" s="269"/>
      <c r="R984" s="269"/>
      <c r="S984" s="271"/>
      <c r="T984" s="271"/>
      <c r="U984" s="271"/>
      <c r="V984" s="271"/>
      <c r="W984" s="271"/>
      <c r="X984" s="271"/>
      <c r="Y984" s="273"/>
      <c r="Z984" s="273"/>
      <c r="AA984" s="273"/>
      <c r="AB984" s="273"/>
      <c r="AC984" s="273"/>
      <c r="AD984" s="273"/>
      <c r="AE984" s="274"/>
      <c r="AF984" s="274"/>
      <c r="AG984" s="274"/>
      <c r="AH984" s="274"/>
      <c r="AI984" s="274"/>
      <c r="AJ984" s="274"/>
      <c r="AK984" s="275"/>
      <c r="AL984" s="275"/>
      <c r="AM984" s="275"/>
      <c r="AN984" s="275"/>
      <c r="AO984" s="275"/>
      <c r="AP984" s="275"/>
      <c r="AQ984" s="276"/>
      <c r="AR984" s="276"/>
      <c r="AS984" s="276"/>
      <c r="AT984" s="276"/>
      <c r="AU984" s="276"/>
      <c r="AV984" s="276"/>
      <c r="AW984" s="277"/>
      <c r="AX984" s="277"/>
      <c r="AY984" s="277"/>
      <c r="AZ984" s="277"/>
      <c r="BA984" s="277"/>
      <c r="BB984" s="277"/>
      <c r="BC984" s="278"/>
      <c r="BD984" s="278"/>
      <c r="BE984" s="278"/>
      <c r="BF984" s="278"/>
      <c r="BG984" s="278"/>
      <c r="BH984" s="278"/>
      <c r="BI984" s="279"/>
      <c r="BJ984" s="279"/>
      <c r="BK984" s="279"/>
      <c r="BL984" s="279"/>
      <c r="BM984" s="279"/>
      <c r="BN984" s="279"/>
      <c r="BO984" s="280"/>
      <c r="BP984" s="280"/>
      <c r="BQ984" s="280"/>
      <c r="BR984" s="280"/>
      <c r="BS984" s="280"/>
      <c r="BT984" s="280"/>
      <c r="BU984" s="281"/>
      <c r="BV984" s="281"/>
      <c r="BW984" s="281"/>
      <c r="BX984" s="281"/>
      <c r="BY984" s="281"/>
      <c r="BZ984" s="281"/>
      <c r="CA984" s="282"/>
      <c r="CB984" s="282"/>
      <c r="CC984" s="282"/>
      <c r="CD984" s="282"/>
      <c r="CE984" s="282"/>
      <c r="CF984" s="282"/>
      <c r="CG984" s="283"/>
      <c r="CH984" s="283"/>
      <c r="CI984" s="283"/>
      <c r="CJ984" s="283"/>
      <c r="CK984" s="283"/>
      <c r="CL984" s="283"/>
      <c r="CM984" s="284"/>
      <c r="CN984" s="284"/>
      <c r="CO984" s="284"/>
      <c r="CP984" s="284"/>
      <c r="CQ984" s="284"/>
      <c r="CR984" s="284"/>
      <c r="CS984" s="283"/>
      <c r="CT984" s="283"/>
      <c r="CU984" s="283"/>
      <c r="CV984" s="283"/>
      <c r="CW984" s="283"/>
      <c r="CX984" s="283"/>
      <c r="CY984" s="273"/>
      <c r="CZ984" s="285"/>
      <c r="DA984" s="286"/>
      <c r="DB984" s="287"/>
    </row>
    <row r="985" ht="15.75" customHeight="1">
      <c r="A985" s="304"/>
      <c r="B985" s="265"/>
      <c r="C985" s="266"/>
      <c r="D985" s="266"/>
      <c r="E985" s="266"/>
      <c r="F985" s="267"/>
      <c r="G985" s="267"/>
      <c r="H985" s="267"/>
      <c r="I985" s="267"/>
      <c r="J985" s="267"/>
      <c r="K985" s="267"/>
      <c r="L985" s="267"/>
      <c r="M985" s="269"/>
      <c r="N985" s="269"/>
      <c r="O985" s="269"/>
      <c r="P985" s="269"/>
      <c r="Q985" s="269"/>
      <c r="R985" s="269"/>
      <c r="S985" s="271"/>
      <c r="T985" s="271"/>
      <c r="U985" s="271"/>
      <c r="V985" s="271"/>
      <c r="W985" s="271"/>
      <c r="X985" s="271"/>
      <c r="Y985" s="273"/>
      <c r="Z985" s="273"/>
      <c r="AA985" s="273"/>
      <c r="AB985" s="273"/>
      <c r="AC985" s="273"/>
      <c r="AD985" s="273"/>
      <c r="AE985" s="274"/>
      <c r="AF985" s="274"/>
      <c r="AG985" s="274"/>
      <c r="AH985" s="274"/>
      <c r="AI985" s="274"/>
      <c r="AJ985" s="274"/>
      <c r="AK985" s="275"/>
      <c r="AL985" s="275"/>
      <c r="AM985" s="275"/>
      <c r="AN985" s="275"/>
      <c r="AO985" s="275"/>
      <c r="AP985" s="275"/>
      <c r="AQ985" s="276"/>
      <c r="AR985" s="276"/>
      <c r="AS985" s="276"/>
      <c r="AT985" s="276"/>
      <c r="AU985" s="276"/>
      <c r="AV985" s="276"/>
      <c r="AW985" s="277"/>
      <c r="AX985" s="277"/>
      <c r="AY985" s="277"/>
      <c r="AZ985" s="277"/>
      <c r="BA985" s="277"/>
      <c r="BB985" s="277"/>
      <c r="BC985" s="278"/>
      <c r="BD985" s="278"/>
      <c r="BE985" s="278"/>
      <c r="BF985" s="278"/>
      <c r="BG985" s="278"/>
      <c r="BH985" s="278"/>
      <c r="BI985" s="279"/>
      <c r="BJ985" s="279"/>
      <c r="BK985" s="279"/>
      <c r="BL985" s="279"/>
      <c r="BM985" s="279"/>
      <c r="BN985" s="279"/>
      <c r="BO985" s="280"/>
      <c r="BP985" s="280"/>
      <c r="BQ985" s="280"/>
      <c r="BR985" s="280"/>
      <c r="BS985" s="280"/>
      <c r="BT985" s="280"/>
      <c r="BU985" s="281"/>
      <c r="BV985" s="281"/>
      <c r="BW985" s="281"/>
      <c r="BX985" s="281"/>
      <c r="BY985" s="281"/>
      <c r="BZ985" s="281"/>
      <c r="CA985" s="282"/>
      <c r="CB985" s="282"/>
      <c r="CC985" s="282"/>
      <c r="CD985" s="282"/>
      <c r="CE985" s="282"/>
      <c r="CF985" s="282"/>
      <c r="CG985" s="283"/>
      <c r="CH985" s="283"/>
      <c r="CI985" s="283"/>
      <c r="CJ985" s="283"/>
      <c r="CK985" s="283"/>
      <c r="CL985" s="283"/>
      <c r="CM985" s="284"/>
      <c r="CN985" s="284"/>
      <c r="CO985" s="284"/>
      <c r="CP985" s="284"/>
      <c r="CQ985" s="284"/>
      <c r="CR985" s="284"/>
      <c r="CS985" s="283"/>
      <c r="CT985" s="283"/>
      <c r="CU985" s="283"/>
      <c r="CV985" s="283"/>
      <c r="CW985" s="283"/>
      <c r="CX985" s="283"/>
      <c r="CY985" s="273"/>
      <c r="CZ985" s="285"/>
      <c r="DA985" s="286"/>
      <c r="DB985" s="287"/>
    </row>
    <row r="986" ht="15.75" customHeight="1">
      <c r="A986" s="304"/>
      <c r="B986" s="265"/>
      <c r="C986" s="266"/>
      <c r="D986" s="266"/>
      <c r="E986" s="266"/>
      <c r="F986" s="267"/>
      <c r="G986" s="267"/>
      <c r="H986" s="267"/>
      <c r="I986" s="267"/>
      <c r="J986" s="267"/>
      <c r="K986" s="267"/>
      <c r="L986" s="267"/>
      <c r="M986" s="269"/>
      <c r="N986" s="269"/>
      <c r="O986" s="269"/>
      <c r="P986" s="269"/>
      <c r="Q986" s="269"/>
      <c r="R986" s="269"/>
      <c r="S986" s="271"/>
      <c r="T986" s="271"/>
      <c r="U986" s="271"/>
      <c r="V986" s="271"/>
      <c r="W986" s="271"/>
      <c r="X986" s="271"/>
      <c r="Y986" s="273"/>
      <c r="Z986" s="273"/>
      <c r="AA986" s="273"/>
      <c r="AB986" s="273"/>
      <c r="AC986" s="273"/>
      <c r="AD986" s="273"/>
      <c r="AE986" s="274"/>
      <c r="AF986" s="274"/>
      <c r="AG986" s="274"/>
      <c r="AH986" s="274"/>
      <c r="AI986" s="274"/>
      <c r="AJ986" s="274"/>
      <c r="AK986" s="275"/>
      <c r="AL986" s="275"/>
      <c r="AM986" s="275"/>
      <c r="AN986" s="275"/>
      <c r="AO986" s="275"/>
      <c r="AP986" s="275"/>
      <c r="AQ986" s="276"/>
      <c r="AR986" s="276"/>
      <c r="AS986" s="276"/>
      <c r="AT986" s="276"/>
      <c r="AU986" s="276"/>
      <c r="AV986" s="276"/>
      <c r="AW986" s="277"/>
      <c r="AX986" s="277"/>
      <c r="AY986" s="277"/>
      <c r="AZ986" s="277"/>
      <c r="BA986" s="277"/>
      <c r="BB986" s="277"/>
      <c r="BC986" s="278"/>
      <c r="BD986" s="278"/>
      <c r="BE986" s="278"/>
      <c r="BF986" s="278"/>
      <c r="BG986" s="278"/>
      <c r="BH986" s="278"/>
      <c r="BI986" s="279"/>
      <c r="BJ986" s="279"/>
      <c r="BK986" s="279"/>
      <c r="BL986" s="279"/>
      <c r="BM986" s="279"/>
      <c r="BN986" s="279"/>
      <c r="BO986" s="280"/>
      <c r="BP986" s="280"/>
      <c r="BQ986" s="280"/>
      <c r="BR986" s="280"/>
      <c r="BS986" s="280"/>
      <c r="BT986" s="280"/>
      <c r="BU986" s="281"/>
      <c r="BV986" s="281"/>
      <c r="BW986" s="281"/>
      <c r="BX986" s="281"/>
      <c r="BY986" s="281"/>
      <c r="BZ986" s="281"/>
      <c r="CA986" s="282"/>
      <c r="CB986" s="282"/>
      <c r="CC986" s="282"/>
      <c r="CD986" s="282"/>
      <c r="CE986" s="282"/>
      <c r="CF986" s="282"/>
      <c r="CG986" s="283"/>
      <c r="CH986" s="283"/>
      <c r="CI986" s="283"/>
      <c r="CJ986" s="283"/>
      <c r="CK986" s="283"/>
      <c r="CL986" s="283"/>
      <c r="CM986" s="284"/>
      <c r="CN986" s="284"/>
      <c r="CO986" s="284"/>
      <c r="CP986" s="284"/>
      <c r="CQ986" s="284"/>
      <c r="CR986" s="284"/>
      <c r="CS986" s="283"/>
      <c r="CT986" s="283"/>
      <c r="CU986" s="283"/>
      <c r="CV986" s="283"/>
      <c r="CW986" s="283"/>
      <c r="CX986" s="283"/>
      <c r="CY986" s="273"/>
      <c r="CZ986" s="285"/>
      <c r="DA986" s="286"/>
      <c r="DB986" s="287"/>
    </row>
    <row r="987" ht="15.75" customHeight="1">
      <c r="A987" s="304"/>
      <c r="B987" s="265"/>
      <c r="C987" s="266"/>
      <c r="D987" s="266"/>
      <c r="E987" s="266"/>
      <c r="F987" s="267"/>
      <c r="G987" s="267"/>
      <c r="H987" s="267"/>
      <c r="I987" s="267"/>
      <c r="J987" s="267"/>
      <c r="K987" s="267"/>
      <c r="L987" s="267"/>
      <c r="M987" s="269"/>
      <c r="N987" s="269"/>
      <c r="O987" s="269"/>
      <c r="P987" s="269"/>
      <c r="Q987" s="269"/>
      <c r="R987" s="269"/>
      <c r="S987" s="271"/>
      <c r="T987" s="271"/>
      <c r="U987" s="271"/>
      <c r="V987" s="271"/>
      <c r="W987" s="271"/>
      <c r="X987" s="271"/>
      <c r="Y987" s="273"/>
      <c r="Z987" s="273"/>
      <c r="AA987" s="273"/>
      <c r="AB987" s="273"/>
      <c r="AC987" s="273"/>
      <c r="AD987" s="273"/>
      <c r="AE987" s="274"/>
      <c r="AF987" s="274"/>
      <c r="AG987" s="274"/>
      <c r="AH987" s="274"/>
      <c r="AI987" s="274"/>
      <c r="AJ987" s="274"/>
      <c r="AK987" s="275"/>
      <c r="AL987" s="275"/>
      <c r="AM987" s="275"/>
      <c r="AN987" s="275"/>
      <c r="AO987" s="275"/>
      <c r="AP987" s="275"/>
      <c r="AQ987" s="276"/>
      <c r="AR987" s="276"/>
      <c r="AS987" s="276"/>
      <c r="AT987" s="276"/>
      <c r="AU987" s="276"/>
      <c r="AV987" s="276"/>
      <c r="AW987" s="277"/>
      <c r="AX987" s="277"/>
      <c r="AY987" s="277"/>
      <c r="AZ987" s="277"/>
      <c r="BA987" s="277"/>
      <c r="BB987" s="277"/>
      <c r="BC987" s="278"/>
      <c r="BD987" s="278"/>
      <c r="BE987" s="278"/>
      <c r="BF987" s="278"/>
      <c r="BG987" s="278"/>
      <c r="BH987" s="278"/>
      <c r="BI987" s="279"/>
      <c r="BJ987" s="279"/>
      <c r="BK987" s="279"/>
      <c r="BL987" s="279"/>
      <c r="BM987" s="279"/>
      <c r="BN987" s="279"/>
      <c r="BO987" s="280"/>
      <c r="BP987" s="280"/>
      <c r="BQ987" s="280"/>
      <c r="BR987" s="280"/>
      <c r="BS987" s="280"/>
      <c r="BT987" s="280"/>
      <c r="BU987" s="281"/>
      <c r="BV987" s="281"/>
      <c r="BW987" s="281"/>
      <c r="BX987" s="281"/>
      <c r="BY987" s="281"/>
      <c r="BZ987" s="281"/>
      <c r="CA987" s="282"/>
      <c r="CB987" s="282"/>
      <c r="CC987" s="282"/>
      <c r="CD987" s="282"/>
      <c r="CE987" s="282"/>
      <c r="CF987" s="282"/>
      <c r="CG987" s="283"/>
      <c r="CH987" s="283"/>
      <c r="CI987" s="283"/>
      <c r="CJ987" s="283"/>
      <c r="CK987" s="283"/>
      <c r="CL987" s="283"/>
      <c r="CM987" s="284"/>
      <c r="CN987" s="284"/>
      <c r="CO987" s="284"/>
      <c r="CP987" s="284"/>
      <c r="CQ987" s="284"/>
      <c r="CR987" s="284"/>
      <c r="CS987" s="283"/>
      <c r="CT987" s="283"/>
      <c r="CU987" s="283"/>
      <c r="CV987" s="283"/>
      <c r="CW987" s="283"/>
      <c r="CX987" s="283"/>
      <c r="CY987" s="273"/>
      <c r="CZ987" s="285"/>
      <c r="DA987" s="286"/>
      <c r="DB987" s="287"/>
    </row>
    <row r="988" ht="15.75" customHeight="1">
      <c r="A988" s="304"/>
      <c r="B988" s="265"/>
      <c r="C988" s="266"/>
      <c r="D988" s="266"/>
      <c r="E988" s="266"/>
      <c r="F988" s="267"/>
      <c r="G988" s="267"/>
      <c r="H988" s="267"/>
      <c r="I988" s="267"/>
      <c r="J988" s="267"/>
      <c r="K988" s="267"/>
      <c r="L988" s="267"/>
      <c r="M988" s="269"/>
      <c r="N988" s="269"/>
      <c r="O988" s="269"/>
      <c r="P988" s="269"/>
      <c r="Q988" s="269"/>
      <c r="R988" s="269"/>
      <c r="S988" s="271"/>
      <c r="T988" s="271"/>
      <c r="U988" s="271"/>
      <c r="V988" s="271"/>
      <c r="W988" s="271"/>
      <c r="X988" s="271"/>
      <c r="Y988" s="273"/>
      <c r="Z988" s="273"/>
      <c r="AA988" s="273"/>
      <c r="AB988" s="273"/>
      <c r="AC988" s="273"/>
      <c r="AD988" s="273"/>
      <c r="AE988" s="274"/>
      <c r="AF988" s="274"/>
      <c r="AG988" s="274"/>
      <c r="AH988" s="274"/>
      <c r="AI988" s="274"/>
      <c r="AJ988" s="274"/>
      <c r="AK988" s="275"/>
      <c r="AL988" s="275"/>
      <c r="AM988" s="275"/>
      <c r="AN988" s="275"/>
      <c r="AO988" s="275"/>
      <c r="AP988" s="275"/>
      <c r="AQ988" s="276"/>
      <c r="AR988" s="276"/>
      <c r="AS988" s="276"/>
      <c r="AT988" s="276"/>
      <c r="AU988" s="276"/>
      <c r="AV988" s="276"/>
      <c r="AW988" s="277"/>
      <c r="AX988" s="277"/>
      <c r="AY988" s="277"/>
      <c r="AZ988" s="277"/>
      <c r="BA988" s="277"/>
      <c r="BB988" s="277"/>
      <c r="BC988" s="278"/>
      <c r="BD988" s="278"/>
      <c r="BE988" s="278"/>
      <c r="BF988" s="278"/>
      <c r="BG988" s="278"/>
      <c r="BH988" s="278"/>
      <c r="BI988" s="279"/>
      <c r="BJ988" s="279"/>
      <c r="BK988" s="279"/>
      <c r="BL988" s="279"/>
      <c r="BM988" s="279"/>
      <c r="BN988" s="279"/>
      <c r="BO988" s="280"/>
      <c r="BP988" s="280"/>
      <c r="BQ988" s="280"/>
      <c r="BR988" s="280"/>
      <c r="BS988" s="280"/>
      <c r="BT988" s="280"/>
      <c r="BU988" s="281"/>
      <c r="BV988" s="281"/>
      <c r="BW988" s="281"/>
      <c r="BX988" s="281"/>
      <c r="BY988" s="281"/>
      <c r="BZ988" s="281"/>
      <c r="CA988" s="282"/>
      <c r="CB988" s="282"/>
      <c r="CC988" s="282"/>
      <c r="CD988" s="282"/>
      <c r="CE988" s="282"/>
      <c r="CF988" s="282"/>
      <c r="CG988" s="283"/>
      <c r="CH988" s="283"/>
      <c r="CI988" s="283"/>
      <c r="CJ988" s="283"/>
      <c r="CK988" s="283"/>
      <c r="CL988" s="283"/>
      <c r="CM988" s="284"/>
      <c r="CN988" s="284"/>
      <c r="CO988" s="284"/>
      <c r="CP988" s="284"/>
      <c r="CQ988" s="284"/>
      <c r="CR988" s="284"/>
      <c r="CS988" s="283"/>
      <c r="CT988" s="283"/>
      <c r="CU988" s="283"/>
      <c r="CV988" s="283"/>
      <c r="CW988" s="283"/>
      <c r="CX988" s="283"/>
      <c r="CY988" s="273"/>
      <c r="CZ988" s="285"/>
      <c r="DA988" s="286"/>
      <c r="DB988" s="287"/>
    </row>
    <row r="989" ht="15.75" customHeight="1">
      <c r="A989" s="304"/>
      <c r="B989" s="265"/>
      <c r="C989" s="266"/>
      <c r="D989" s="266"/>
      <c r="E989" s="266"/>
      <c r="F989" s="267"/>
      <c r="G989" s="267"/>
      <c r="H989" s="267"/>
      <c r="I989" s="267"/>
      <c r="J989" s="267"/>
      <c r="K989" s="267"/>
      <c r="L989" s="267"/>
      <c r="M989" s="269"/>
      <c r="N989" s="269"/>
      <c r="O989" s="269"/>
      <c r="P989" s="269"/>
      <c r="Q989" s="269"/>
      <c r="R989" s="269"/>
      <c r="S989" s="271"/>
      <c r="T989" s="271"/>
      <c r="U989" s="271"/>
      <c r="V989" s="271"/>
      <c r="W989" s="271"/>
      <c r="X989" s="271"/>
      <c r="Y989" s="273"/>
      <c r="Z989" s="273"/>
      <c r="AA989" s="273"/>
      <c r="AB989" s="273"/>
      <c r="AC989" s="273"/>
      <c r="AD989" s="273"/>
      <c r="AE989" s="274"/>
      <c r="AF989" s="274"/>
      <c r="AG989" s="274"/>
      <c r="AH989" s="274"/>
      <c r="AI989" s="274"/>
      <c r="AJ989" s="274"/>
      <c r="AK989" s="275"/>
      <c r="AL989" s="275"/>
      <c r="AM989" s="275"/>
      <c r="AN989" s="275"/>
      <c r="AO989" s="275"/>
      <c r="AP989" s="275"/>
      <c r="AQ989" s="276"/>
      <c r="AR989" s="276"/>
      <c r="AS989" s="276"/>
      <c r="AT989" s="276"/>
      <c r="AU989" s="276"/>
      <c r="AV989" s="276"/>
      <c r="AW989" s="277"/>
      <c r="AX989" s="277"/>
      <c r="AY989" s="277"/>
      <c r="AZ989" s="277"/>
      <c r="BA989" s="277"/>
      <c r="BB989" s="277"/>
      <c r="BC989" s="278"/>
      <c r="BD989" s="278"/>
      <c r="BE989" s="278"/>
      <c r="BF989" s="278"/>
      <c r="BG989" s="278"/>
      <c r="BH989" s="278"/>
      <c r="BI989" s="279"/>
      <c r="BJ989" s="279"/>
      <c r="BK989" s="279"/>
      <c r="BL989" s="279"/>
      <c r="BM989" s="279"/>
      <c r="BN989" s="279"/>
      <c r="BO989" s="280"/>
      <c r="BP989" s="280"/>
      <c r="BQ989" s="280"/>
      <c r="BR989" s="280"/>
      <c r="BS989" s="280"/>
      <c r="BT989" s="280"/>
      <c r="BU989" s="281"/>
      <c r="BV989" s="281"/>
      <c r="BW989" s="281"/>
      <c r="BX989" s="281"/>
      <c r="BY989" s="281"/>
      <c r="BZ989" s="281"/>
      <c r="CA989" s="282"/>
      <c r="CB989" s="282"/>
      <c r="CC989" s="282"/>
      <c r="CD989" s="282"/>
      <c r="CE989" s="282"/>
      <c r="CF989" s="282"/>
      <c r="CG989" s="283"/>
      <c r="CH989" s="283"/>
      <c r="CI989" s="283"/>
      <c r="CJ989" s="283"/>
      <c r="CK989" s="283"/>
      <c r="CL989" s="283"/>
      <c r="CM989" s="284"/>
      <c r="CN989" s="284"/>
      <c r="CO989" s="284"/>
      <c r="CP989" s="284"/>
      <c r="CQ989" s="284"/>
      <c r="CR989" s="284"/>
      <c r="CS989" s="283"/>
      <c r="CT989" s="283"/>
      <c r="CU989" s="283"/>
      <c r="CV989" s="283"/>
      <c r="CW989" s="283"/>
      <c r="CX989" s="283"/>
      <c r="CY989" s="273"/>
      <c r="CZ989" s="285"/>
      <c r="DA989" s="286"/>
      <c r="DB989" s="287"/>
    </row>
    <row r="990" ht="15.75" customHeight="1">
      <c r="A990" s="304"/>
      <c r="B990" s="265"/>
      <c r="C990" s="266"/>
      <c r="D990" s="266"/>
      <c r="E990" s="266"/>
      <c r="F990" s="267"/>
      <c r="G990" s="267"/>
      <c r="H990" s="267"/>
      <c r="I990" s="267"/>
      <c r="J990" s="267"/>
      <c r="K990" s="267"/>
      <c r="L990" s="267"/>
      <c r="M990" s="269"/>
      <c r="N990" s="269"/>
      <c r="O990" s="269"/>
      <c r="P990" s="269"/>
      <c r="Q990" s="269"/>
      <c r="R990" s="269"/>
      <c r="S990" s="271"/>
      <c r="T990" s="271"/>
      <c r="U990" s="271"/>
      <c r="V990" s="271"/>
      <c r="W990" s="271"/>
      <c r="X990" s="271"/>
      <c r="Y990" s="273"/>
      <c r="Z990" s="273"/>
      <c r="AA990" s="273"/>
      <c r="AB990" s="273"/>
      <c r="AC990" s="273"/>
      <c r="AD990" s="273"/>
      <c r="AE990" s="274"/>
      <c r="AF990" s="274"/>
      <c r="AG990" s="274"/>
      <c r="AH990" s="274"/>
      <c r="AI990" s="274"/>
      <c r="AJ990" s="274"/>
      <c r="AK990" s="275"/>
      <c r="AL990" s="275"/>
      <c r="AM990" s="275"/>
      <c r="AN990" s="275"/>
      <c r="AO990" s="275"/>
      <c r="AP990" s="275"/>
      <c r="AQ990" s="276"/>
      <c r="AR990" s="276"/>
      <c r="AS990" s="276"/>
      <c r="AT990" s="276"/>
      <c r="AU990" s="276"/>
      <c r="AV990" s="276"/>
      <c r="AW990" s="277"/>
      <c r="AX990" s="277"/>
      <c r="AY990" s="277"/>
      <c r="AZ990" s="277"/>
      <c r="BA990" s="277"/>
      <c r="BB990" s="277"/>
      <c r="BC990" s="278"/>
      <c r="BD990" s="278"/>
      <c r="BE990" s="278"/>
      <c r="BF990" s="278"/>
      <c r="BG990" s="278"/>
      <c r="BH990" s="278"/>
      <c r="BI990" s="279"/>
      <c r="BJ990" s="279"/>
      <c r="BK990" s="279"/>
      <c r="BL990" s="279"/>
      <c r="BM990" s="279"/>
      <c r="BN990" s="279"/>
      <c r="BO990" s="280"/>
      <c r="BP990" s="280"/>
      <c r="BQ990" s="280"/>
      <c r="BR990" s="280"/>
      <c r="BS990" s="280"/>
      <c r="BT990" s="280"/>
      <c r="BU990" s="281"/>
      <c r="BV990" s="281"/>
      <c r="BW990" s="281"/>
      <c r="BX990" s="281"/>
      <c r="BY990" s="281"/>
      <c r="BZ990" s="281"/>
      <c r="CA990" s="282"/>
      <c r="CB990" s="282"/>
      <c r="CC990" s="282"/>
      <c r="CD990" s="282"/>
      <c r="CE990" s="282"/>
      <c r="CF990" s="282"/>
      <c r="CG990" s="283"/>
      <c r="CH990" s="283"/>
      <c r="CI990" s="283"/>
      <c r="CJ990" s="283"/>
      <c r="CK990" s="283"/>
      <c r="CL990" s="283"/>
      <c r="CM990" s="284"/>
      <c r="CN990" s="284"/>
      <c r="CO990" s="284"/>
      <c r="CP990" s="284"/>
      <c r="CQ990" s="284"/>
      <c r="CR990" s="284"/>
      <c r="CS990" s="283"/>
      <c r="CT990" s="283"/>
      <c r="CU990" s="283"/>
      <c r="CV990" s="283"/>
      <c r="CW990" s="283"/>
      <c r="CX990" s="283"/>
      <c r="CY990" s="273"/>
      <c r="CZ990" s="285"/>
      <c r="DA990" s="286"/>
      <c r="DB990" s="287"/>
    </row>
    <row r="991" ht="15.75" customHeight="1">
      <c r="A991" s="304"/>
      <c r="B991" s="265"/>
      <c r="C991" s="266"/>
      <c r="D991" s="266"/>
      <c r="E991" s="266"/>
      <c r="F991" s="267"/>
      <c r="G991" s="267"/>
      <c r="H991" s="267"/>
      <c r="I991" s="267"/>
      <c r="J991" s="267"/>
      <c r="K991" s="267"/>
      <c r="L991" s="267"/>
      <c r="M991" s="269"/>
      <c r="N991" s="269"/>
      <c r="O991" s="269"/>
      <c r="P991" s="269"/>
      <c r="Q991" s="269"/>
      <c r="R991" s="269"/>
      <c r="S991" s="271"/>
      <c r="T991" s="271"/>
      <c r="U991" s="271"/>
      <c r="V991" s="271"/>
      <c r="W991" s="271"/>
      <c r="X991" s="271"/>
      <c r="Y991" s="273"/>
      <c r="Z991" s="273"/>
      <c r="AA991" s="273"/>
      <c r="AB991" s="273"/>
      <c r="AC991" s="273"/>
      <c r="AD991" s="273"/>
      <c r="AE991" s="274"/>
      <c r="AF991" s="274"/>
      <c r="AG991" s="274"/>
      <c r="AH991" s="274"/>
      <c r="AI991" s="274"/>
      <c r="AJ991" s="274"/>
      <c r="AK991" s="275"/>
      <c r="AL991" s="275"/>
      <c r="AM991" s="275"/>
      <c r="AN991" s="275"/>
      <c r="AO991" s="275"/>
      <c r="AP991" s="275"/>
      <c r="AQ991" s="276"/>
      <c r="AR991" s="276"/>
      <c r="AS991" s="276"/>
      <c r="AT991" s="276"/>
      <c r="AU991" s="276"/>
      <c r="AV991" s="276"/>
      <c r="AW991" s="277"/>
      <c r="AX991" s="277"/>
      <c r="AY991" s="277"/>
      <c r="AZ991" s="277"/>
      <c r="BA991" s="277"/>
      <c r="BB991" s="277"/>
      <c r="BC991" s="278"/>
      <c r="BD991" s="278"/>
      <c r="BE991" s="278"/>
      <c r="BF991" s="278"/>
      <c r="BG991" s="278"/>
      <c r="BH991" s="278"/>
      <c r="BI991" s="279"/>
      <c r="BJ991" s="279"/>
      <c r="BK991" s="279"/>
      <c r="BL991" s="279"/>
      <c r="BM991" s="279"/>
      <c r="BN991" s="279"/>
      <c r="BO991" s="280"/>
      <c r="BP991" s="280"/>
      <c r="BQ991" s="280"/>
      <c r="BR991" s="280"/>
      <c r="BS991" s="280"/>
      <c r="BT991" s="280"/>
      <c r="BU991" s="281"/>
      <c r="BV991" s="281"/>
      <c r="BW991" s="281"/>
      <c r="BX991" s="281"/>
      <c r="BY991" s="281"/>
      <c r="BZ991" s="281"/>
      <c r="CA991" s="282"/>
      <c r="CB991" s="282"/>
      <c r="CC991" s="282"/>
      <c r="CD991" s="282"/>
      <c r="CE991" s="282"/>
      <c r="CF991" s="282"/>
      <c r="CG991" s="283"/>
      <c r="CH991" s="283"/>
      <c r="CI991" s="283"/>
      <c r="CJ991" s="283"/>
      <c r="CK991" s="283"/>
      <c r="CL991" s="283"/>
      <c r="CM991" s="284"/>
      <c r="CN991" s="284"/>
      <c r="CO991" s="284"/>
      <c r="CP991" s="284"/>
      <c r="CQ991" s="284"/>
      <c r="CR991" s="284"/>
      <c r="CS991" s="283"/>
      <c r="CT991" s="283"/>
      <c r="CU991" s="283"/>
      <c r="CV991" s="283"/>
      <c r="CW991" s="283"/>
      <c r="CX991" s="283"/>
      <c r="CY991" s="273"/>
      <c r="CZ991" s="285"/>
      <c r="DA991" s="286"/>
      <c r="DB991" s="287"/>
    </row>
    <row r="992" ht="15.75" customHeight="1">
      <c r="A992" s="304"/>
      <c r="B992" s="265"/>
      <c r="C992" s="266"/>
      <c r="D992" s="266"/>
      <c r="E992" s="266"/>
      <c r="F992" s="267"/>
      <c r="G992" s="267"/>
      <c r="H992" s="267"/>
      <c r="I992" s="267"/>
      <c r="J992" s="267"/>
      <c r="K992" s="267"/>
      <c r="L992" s="267"/>
      <c r="M992" s="269"/>
      <c r="N992" s="269"/>
      <c r="O992" s="269"/>
      <c r="P992" s="269"/>
      <c r="Q992" s="269"/>
      <c r="R992" s="269"/>
      <c r="S992" s="271"/>
      <c r="T992" s="271"/>
      <c r="U992" s="271"/>
      <c r="V992" s="271"/>
      <c r="W992" s="271"/>
      <c r="X992" s="271"/>
      <c r="Y992" s="273"/>
      <c r="Z992" s="273"/>
      <c r="AA992" s="273"/>
      <c r="AB992" s="273"/>
      <c r="AC992" s="273"/>
      <c r="AD992" s="273"/>
      <c r="AE992" s="274"/>
      <c r="AF992" s="274"/>
      <c r="AG992" s="274"/>
      <c r="AH992" s="274"/>
      <c r="AI992" s="274"/>
      <c r="AJ992" s="274"/>
      <c r="AK992" s="275"/>
      <c r="AL992" s="275"/>
      <c r="AM992" s="275"/>
      <c r="AN992" s="275"/>
      <c r="AO992" s="275"/>
      <c r="AP992" s="275"/>
      <c r="AQ992" s="276"/>
      <c r="AR992" s="276"/>
      <c r="AS992" s="276"/>
      <c r="AT992" s="276"/>
      <c r="AU992" s="276"/>
      <c r="AV992" s="276"/>
      <c r="AW992" s="277"/>
      <c r="AX992" s="277"/>
      <c r="AY992" s="277"/>
      <c r="AZ992" s="277"/>
      <c r="BA992" s="277"/>
      <c r="BB992" s="277"/>
      <c r="BC992" s="278"/>
      <c r="BD992" s="278"/>
      <c r="BE992" s="278"/>
      <c r="BF992" s="278"/>
      <c r="BG992" s="278"/>
      <c r="BH992" s="278"/>
      <c r="BI992" s="279"/>
      <c r="BJ992" s="279"/>
      <c r="BK992" s="279"/>
      <c r="BL992" s="279"/>
      <c r="BM992" s="279"/>
      <c r="BN992" s="279"/>
      <c r="BO992" s="280"/>
      <c r="BP992" s="280"/>
      <c r="BQ992" s="280"/>
      <c r="BR992" s="280"/>
      <c r="BS992" s="280"/>
      <c r="BT992" s="280"/>
      <c r="BU992" s="281"/>
      <c r="BV992" s="281"/>
      <c r="BW992" s="281"/>
      <c r="BX992" s="281"/>
      <c r="BY992" s="281"/>
      <c r="BZ992" s="281"/>
      <c r="CA992" s="282"/>
      <c r="CB992" s="282"/>
      <c r="CC992" s="282"/>
      <c r="CD992" s="282"/>
      <c r="CE992" s="282"/>
      <c r="CF992" s="282"/>
      <c r="CG992" s="283"/>
      <c r="CH992" s="283"/>
      <c r="CI992" s="283"/>
      <c r="CJ992" s="283"/>
      <c r="CK992" s="283"/>
      <c r="CL992" s="283"/>
      <c r="CM992" s="284"/>
      <c r="CN992" s="284"/>
      <c r="CO992" s="284"/>
      <c r="CP992" s="284"/>
      <c r="CQ992" s="284"/>
      <c r="CR992" s="284"/>
      <c r="CS992" s="283"/>
      <c r="CT992" s="283"/>
      <c r="CU992" s="283"/>
      <c r="CV992" s="283"/>
      <c r="CW992" s="283"/>
      <c r="CX992" s="283"/>
      <c r="CY992" s="273"/>
      <c r="CZ992" s="285"/>
      <c r="DA992" s="286"/>
      <c r="DB992" s="287"/>
    </row>
    <row r="993" ht="15.75" customHeight="1">
      <c r="A993" s="304"/>
      <c r="B993" s="265"/>
      <c r="C993" s="266"/>
      <c r="D993" s="266"/>
      <c r="E993" s="266"/>
      <c r="F993" s="267"/>
      <c r="G993" s="267"/>
      <c r="H993" s="267"/>
      <c r="I993" s="267"/>
      <c r="J993" s="267"/>
      <c r="K993" s="267"/>
      <c r="L993" s="267"/>
      <c r="M993" s="269"/>
      <c r="N993" s="269"/>
      <c r="O993" s="269"/>
      <c r="P993" s="269"/>
      <c r="Q993" s="269"/>
      <c r="R993" s="269"/>
      <c r="S993" s="271"/>
      <c r="T993" s="271"/>
      <c r="U993" s="271"/>
      <c r="V993" s="271"/>
      <c r="W993" s="271"/>
      <c r="X993" s="271"/>
      <c r="Y993" s="273"/>
      <c r="Z993" s="273"/>
      <c r="AA993" s="273"/>
      <c r="AB993" s="273"/>
      <c r="AC993" s="273"/>
      <c r="AD993" s="273"/>
      <c r="AE993" s="274"/>
      <c r="AF993" s="274"/>
      <c r="AG993" s="274"/>
      <c r="AH993" s="274"/>
      <c r="AI993" s="274"/>
      <c r="AJ993" s="274"/>
      <c r="AK993" s="275"/>
      <c r="AL993" s="275"/>
      <c r="AM993" s="275"/>
      <c r="AN993" s="275"/>
      <c r="AO993" s="275"/>
      <c r="AP993" s="275"/>
      <c r="AQ993" s="276"/>
      <c r="AR993" s="276"/>
      <c r="AS993" s="276"/>
      <c r="AT993" s="276"/>
      <c r="AU993" s="276"/>
      <c r="AV993" s="276"/>
      <c r="AW993" s="277"/>
      <c r="AX993" s="277"/>
      <c r="AY993" s="277"/>
      <c r="AZ993" s="277"/>
      <c r="BA993" s="277"/>
      <c r="BB993" s="277"/>
      <c r="BC993" s="278"/>
      <c r="BD993" s="278"/>
      <c r="BE993" s="278"/>
      <c r="BF993" s="278"/>
      <c r="BG993" s="278"/>
      <c r="BH993" s="278"/>
      <c r="BI993" s="279"/>
      <c r="BJ993" s="279"/>
      <c r="BK993" s="279"/>
      <c r="BL993" s="279"/>
      <c r="BM993" s="279"/>
      <c r="BN993" s="279"/>
      <c r="BO993" s="280"/>
      <c r="BP993" s="280"/>
      <c r="BQ993" s="280"/>
      <c r="BR993" s="280"/>
      <c r="BS993" s="280"/>
      <c r="BT993" s="280"/>
      <c r="BU993" s="281"/>
      <c r="BV993" s="281"/>
      <c r="BW993" s="281"/>
      <c r="BX993" s="281"/>
      <c r="BY993" s="281"/>
      <c r="BZ993" s="281"/>
      <c r="CA993" s="282"/>
      <c r="CB993" s="282"/>
      <c r="CC993" s="282"/>
      <c r="CD993" s="282"/>
      <c r="CE993" s="282"/>
      <c r="CF993" s="282"/>
      <c r="CG993" s="283"/>
      <c r="CH993" s="283"/>
      <c r="CI993" s="283"/>
      <c r="CJ993" s="283"/>
      <c r="CK993" s="283"/>
      <c r="CL993" s="283"/>
      <c r="CM993" s="284"/>
      <c r="CN993" s="284"/>
      <c r="CO993" s="284"/>
      <c r="CP993" s="284"/>
      <c r="CQ993" s="284"/>
      <c r="CR993" s="284"/>
      <c r="CS993" s="283"/>
      <c r="CT993" s="283"/>
      <c r="CU993" s="283"/>
      <c r="CV993" s="283"/>
      <c r="CW993" s="283"/>
      <c r="CX993" s="283"/>
      <c r="CY993" s="273"/>
      <c r="CZ993" s="285"/>
      <c r="DA993" s="286"/>
      <c r="DB993" s="287"/>
    </row>
    <row r="994" ht="15.75" customHeight="1">
      <c r="A994" s="304"/>
      <c r="B994" s="265"/>
      <c r="C994" s="266"/>
      <c r="D994" s="266"/>
      <c r="E994" s="266"/>
      <c r="F994" s="267"/>
      <c r="G994" s="267"/>
      <c r="H994" s="267"/>
      <c r="I994" s="267"/>
      <c r="J994" s="267"/>
      <c r="K994" s="267"/>
      <c r="L994" s="267"/>
      <c r="M994" s="269"/>
      <c r="N994" s="269"/>
      <c r="O994" s="269"/>
      <c r="P994" s="269"/>
      <c r="Q994" s="269"/>
      <c r="R994" s="269"/>
      <c r="S994" s="271"/>
      <c r="T994" s="271"/>
      <c r="U994" s="271"/>
      <c r="V994" s="271"/>
      <c r="W994" s="271"/>
      <c r="X994" s="271"/>
      <c r="Y994" s="273"/>
      <c r="Z994" s="273"/>
      <c r="AA994" s="273"/>
      <c r="AB994" s="273"/>
      <c r="AC994" s="273"/>
      <c r="AD994" s="273"/>
      <c r="AE994" s="274"/>
      <c r="AF994" s="274"/>
      <c r="AG994" s="274"/>
      <c r="AH994" s="274"/>
      <c r="AI994" s="274"/>
      <c r="AJ994" s="274"/>
      <c r="AK994" s="275"/>
      <c r="AL994" s="275"/>
      <c r="AM994" s="275"/>
      <c r="AN994" s="275"/>
      <c r="AO994" s="275"/>
      <c r="AP994" s="275"/>
      <c r="AQ994" s="276"/>
      <c r="AR994" s="276"/>
      <c r="AS994" s="276"/>
      <c r="AT994" s="276"/>
      <c r="AU994" s="276"/>
      <c r="AV994" s="276"/>
      <c r="AW994" s="277"/>
      <c r="AX994" s="277"/>
      <c r="AY994" s="277"/>
      <c r="AZ994" s="277"/>
      <c r="BA994" s="277"/>
      <c r="BB994" s="277"/>
      <c r="BC994" s="278"/>
      <c r="BD994" s="278"/>
      <c r="BE994" s="278"/>
      <c r="BF994" s="278"/>
      <c r="BG994" s="278"/>
      <c r="BH994" s="278"/>
      <c r="BI994" s="279"/>
      <c r="BJ994" s="279"/>
      <c r="BK994" s="279"/>
      <c r="BL994" s="279"/>
      <c r="BM994" s="279"/>
      <c r="BN994" s="279"/>
      <c r="BO994" s="280"/>
      <c r="BP994" s="280"/>
      <c r="BQ994" s="280"/>
      <c r="BR994" s="280"/>
      <c r="BS994" s="280"/>
      <c r="BT994" s="280"/>
      <c r="BU994" s="281"/>
      <c r="BV994" s="281"/>
      <c r="BW994" s="281"/>
      <c r="BX994" s="281"/>
      <c r="BY994" s="281"/>
      <c r="BZ994" s="281"/>
      <c r="CA994" s="282"/>
      <c r="CB994" s="282"/>
      <c r="CC994" s="282"/>
      <c r="CD994" s="282"/>
      <c r="CE994" s="282"/>
      <c r="CF994" s="282"/>
      <c r="CG994" s="283"/>
      <c r="CH994" s="283"/>
      <c r="CI994" s="283"/>
      <c r="CJ994" s="283"/>
      <c r="CK994" s="283"/>
      <c r="CL994" s="283"/>
      <c r="CM994" s="284"/>
      <c r="CN994" s="284"/>
      <c r="CO994" s="284"/>
      <c r="CP994" s="284"/>
      <c r="CQ994" s="284"/>
      <c r="CR994" s="284"/>
      <c r="CS994" s="283"/>
      <c r="CT994" s="283"/>
      <c r="CU994" s="283"/>
      <c r="CV994" s="283"/>
      <c r="CW994" s="283"/>
      <c r="CX994" s="283"/>
      <c r="CY994" s="273"/>
      <c r="CZ994" s="285"/>
      <c r="DA994" s="286"/>
      <c r="DB994" s="287"/>
    </row>
    <row r="995" ht="15.75" customHeight="1">
      <c r="A995" s="304"/>
      <c r="B995" s="265"/>
      <c r="C995" s="266"/>
      <c r="D995" s="266"/>
      <c r="E995" s="266"/>
      <c r="F995" s="267"/>
      <c r="G995" s="267"/>
      <c r="H995" s="267"/>
      <c r="I995" s="267"/>
      <c r="J995" s="267"/>
      <c r="K995" s="267"/>
      <c r="L995" s="267"/>
      <c r="M995" s="269"/>
      <c r="N995" s="269"/>
      <c r="O995" s="269"/>
      <c r="P995" s="269"/>
      <c r="Q995" s="269"/>
      <c r="R995" s="269"/>
      <c r="S995" s="271"/>
      <c r="T995" s="271"/>
      <c r="U995" s="271"/>
      <c r="V995" s="271"/>
      <c r="W995" s="271"/>
      <c r="X995" s="271"/>
      <c r="Y995" s="273"/>
      <c r="Z995" s="273"/>
      <c r="AA995" s="273"/>
      <c r="AB995" s="273"/>
      <c r="AC995" s="273"/>
      <c r="AD995" s="273"/>
      <c r="AE995" s="274"/>
      <c r="AF995" s="274"/>
      <c r="AG995" s="274"/>
      <c r="AH995" s="274"/>
      <c r="AI995" s="274"/>
      <c r="AJ995" s="274"/>
      <c r="AK995" s="275"/>
      <c r="AL995" s="275"/>
      <c r="AM995" s="275"/>
      <c r="AN995" s="275"/>
      <c r="AO995" s="275"/>
      <c r="AP995" s="275"/>
      <c r="AQ995" s="276"/>
      <c r="AR995" s="276"/>
      <c r="AS995" s="276"/>
      <c r="AT995" s="276"/>
      <c r="AU995" s="276"/>
      <c r="AV995" s="276"/>
      <c r="AW995" s="277"/>
      <c r="AX995" s="277"/>
      <c r="AY995" s="277"/>
      <c r="AZ995" s="277"/>
      <c r="BA995" s="277"/>
      <c r="BB995" s="277"/>
      <c r="BC995" s="278"/>
      <c r="BD995" s="278"/>
      <c r="BE995" s="278"/>
      <c r="BF995" s="278"/>
      <c r="BG995" s="278"/>
      <c r="BH995" s="278"/>
      <c r="BI995" s="279"/>
      <c r="BJ995" s="279"/>
      <c r="BK995" s="279"/>
      <c r="BL995" s="279"/>
      <c r="BM995" s="279"/>
      <c r="BN995" s="279"/>
      <c r="BO995" s="280"/>
      <c r="BP995" s="280"/>
      <c r="BQ995" s="280"/>
      <c r="BR995" s="280"/>
      <c r="BS995" s="280"/>
      <c r="BT995" s="280"/>
      <c r="BU995" s="281"/>
      <c r="BV995" s="281"/>
      <c r="BW995" s="281"/>
      <c r="BX995" s="281"/>
      <c r="BY995" s="281"/>
      <c r="BZ995" s="281"/>
      <c r="CA995" s="282"/>
      <c r="CB995" s="282"/>
      <c r="CC995" s="282"/>
      <c r="CD995" s="282"/>
      <c r="CE995" s="282"/>
      <c r="CF995" s="282"/>
      <c r="CG995" s="283"/>
      <c r="CH995" s="283"/>
      <c r="CI995" s="283"/>
      <c r="CJ995" s="283"/>
      <c r="CK995" s="283"/>
      <c r="CL995" s="283"/>
      <c r="CM995" s="284"/>
      <c r="CN995" s="284"/>
      <c r="CO995" s="284"/>
      <c r="CP995" s="284"/>
      <c r="CQ995" s="284"/>
      <c r="CR995" s="284"/>
      <c r="CS995" s="283"/>
      <c r="CT995" s="283"/>
      <c r="CU995" s="283"/>
      <c r="CV995" s="283"/>
      <c r="CW995" s="283"/>
      <c r="CX995" s="283"/>
      <c r="CY995" s="273"/>
      <c r="CZ995" s="285"/>
      <c r="DA995" s="286"/>
      <c r="DB995" s="287"/>
    </row>
    <row r="996" ht="15.75" customHeight="1">
      <c r="A996" s="304"/>
      <c r="B996" s="265"/>
      <c r="C996" s="266"/>
      <c r="D996" s="266"/>
      <c r="E996" s="266"/>
      <c r="F996" s="267"/>
      <c r="G996" s="267"/>
      <c r="H996" s="267"/>
      <c r="I996" s="267"/>
      <c r="J996" s="267"/>
      <c r="K996" s="267"/>
      <c r="L996" s="267"/>
      <c r="M996" s="269"/>
      <c r="N996" s="269"/>
      <c r="O996" s="269"/>
      <c r="P996" s="269"/>
      <c r="Q996" s="269"/>
      <c r="R996" s="269"/>
      <c r="S996" s="271"/>
      <c r="T996" s="271"/>
      <c r="U996" s="271"/>
      <c r="V996" s="271"/>
      <c r="W996" s="271"/>
      <c r="X996" s="271"/>
      <c r="Y996" s="273"/>
      <c r="Z996" s="273"/>
      <c r="AA996" s="273"/>
      <c r="AB996" s="273"/>
      <c r="AC996" s="273"/>
      <c r="AD996" s="273"/>
      <c r="AE996" s="274"/>
      <c r="AF996" s="274"/>
      <c r="AG996" s="274"/>
      <c r="AH996" s="274"/>
      <c r="AI996" s="274"/>
      <c r="AJ996" s="274"/>
      <c r="AK996" s="275"/>
      <c r="AL996" s="275"/>
      <c r="AM996" s="275"/>
      <c r="AN996" s="275"/>
      <c r="AO996" s="275"/>
      <c r="AP996" s="275"/>
      <c r="AQ996" s="276"/>
      <c r="AR996" s="276"/>
      <c r="AS996" s="276"/>
      <c r="AT996" s="276"/>
      <c r="AU996" s="276"/>
      <c r="AV996" s="276"/>
      <c r="AW996" s="277"/>
      <c r="AX996" s="277"/>
      <c r="AY996" s="277"/>
      <c r="AZ996" s="277"/>
      <c r="BA996" s="277"/>
      <c r="BB996" s="277"/>
      <c r="BC996" s="278"/>
      <c r="BD996" s="278"/>
      <c r="BE996" s="278"/>
      <c r="BF996" s="278"/>
      <c r="BG996" s="278"/>
      <c r="BH996" s="278"/>
      <c r="BI996" s="279"/>
      <c r="BJ996" s="279"/>
      <c r="BK996" s="279"/>
      <c r="BL996" s="279"/>
      <c r="BM996" s="279"/>
      <c r="BN996" s="279"/>
      <c r="BO996" s="280"/>
      <c r="BP996" s="280"/>
      <c r="BQ996" s="280"/>
      <c r="BR996" s="280"/>
      <c r="BS996" s="280"/>
      <c r="BT996" s="280"/>
      <c r="BU996" s="281"/>
      <c r="BV996" s="281"/>
      <c r="BW996" s="281"/>
      <c r="BX996" s="281"/>
      <c r="BY996" s="281"/>
      <c r="BZ996" s="281"/>
      <c r="CA996" s="282"/>
      <c r="CB996" s="282"/>
      <c r="CC996" s="282"/>
      <c r="CD996" s="282"/>
      <c r="CE996" s="282"/>
      <c r="CF996" s="282"/>
      <c r="CG996" s="283"/>
      <c r="CH996" s="283"/>
      <c r="CI996" s="283"/>
      <c r="CJ996" s="283"/>
      <c r="CK996" s="283"/>
      <c r="CL996" s="283"/>
      <c r="CM996" s="284"/>
      <c r="CN996" s="284"/>
      <c r="CO996" s="284"/>
      <c r="CP996" s="284"/>
      <c r="CQ996" s="284"/>
      <c r="CR996" s="284"/>
      <c r="CS996" s="283"/>
      <c r="CT996" s="283"/>
      <c r="CU996" s="283"/>
      <c r="CV996" s="283"/>
      <c r="CW996" s="283"/>
      <c r="CX996" s="283"/>
      <c r="CY996" s="273"/>
      <c r="CZ996" s="285"/>
      <c r="DA996" s="286"/>
      <c r="DB996" s="287"/>
    </row>
    <row r="997" ht="15.75" customHeight="1">
      <c r="A997" s="304"/>
      <c r="B997" s="265"/>
      <c r="C997" s="266"/>
      <c r="D997" s="266"/>
      <c r="E997" s="266"/>
      <c r="F997" s="267"/>
      <c r="G997" s="267"/>
      <c r="H997" s="267"/>
      <c r="I997" s="267"/>
      <c r="J997" s="267"/>
      <c r="K997" s="267"/>
      <c r="L997" s="267"/>
      <c r="M997" s="269"/>
      <c r="N997" s="269"/>
      <c r="O997" s="269"/>
      <c r="P997" s="269"/>
      <c r="Q997" s="269"/>
      <c r="R997" s="269"/>
      <c r="S997" s="271"/>
      <c r="T997" s="271"/>
      <c r="U997" s="271"/>
      <c r="V997" s="271"/>
      <c r="W997" s="271"/>
      <c r="X997" s="271"/>
      <c r="Y997" s="273"/>
      <c r="Z997" s="273"/>
      <c r="AA997" s="273"/>
      <c r="AB997" s="273"/>
      <c r="AC997" s="273"/>
      <c r="AD997" s="273"/>
      <c r="AE997" s="274"/>
      <c r="AF997" s="274"/>
      <c r="AG997" s="274"/>
      <c r="AH997" s="274"/>
      <c r="AI997" s="274"/>
      <c r="AJ997" s="274"/>
      <c r="AK997" s="275"/>
      <c r="AL997" s="275"/>
      <c r="AM997" s="275"/>
      <c r="AN997" s="275"/>
      <c r="AO997" s="275"/>
      <c r="AP997" s="275"/>
      <c r="AQ997" s="276"/>
      <c r="AR997" s="276"/>
      <c r="AS997" s="276"/>
      <c r="AT997" s="276"/>
      <c r="AU997" s="276"/>
      <c r="AV997" s="276"/>
      <c r="AW997" s="277"/>
      <c r="AX997" s="277"/>
      <c r="AY997" s="277"/>
      <c r="AZ997" s="277"/>
      <c r="BA997" s="277"/>
      <c r="BB997" s="277"/>
      <c r="BC997" s="278"/>
      <c r="BD997" s="278"/>
      <c r="BE997" s="278"/>
      <c r="BF997" s="278"/>
      <c r="BG997" s="278"/>
      <c r="BH997" s="278"/>
      <c r="BI997" s="279"/>
      <c r="BJ997" s="279"/>
      <c r="BK997" s="279"/>
      <c r="BL997" s="279"/>
      <c r="BM997" s="279"/>
      <c r="BN997" s="279"/>
      <c r="BO997" s="280"/>
      <c r="BP997" s="280"/>
      <c r="BQ997" s="280"/>
      <c r="BR997" s="280"/>
      <c r="BS997" s="280"/>
      <c r="BT997" s="280"/>
      <c r="BU997" s="281"/>
      <c r="BV997" s="281"/>
      <c r="BW997" s="281"/>
      <c r="BX997" s="281"/>
      <c r="BY997" s="281"/>
      <c r="BZ997" s="281"/>
      <c r="CA997" s="282"/>
      <c r="CB997" s="282"/>
      <c r="CC997" s="282"/>
      <c r="CD997" s="282"/>
      <c r="CE997" s="282"/>
      <c r="CF997" s="282"/>
      <c r="CG997" s="283"/>
      <c r="CH997" s="283"/>
      <c r="CI997" s="283"/>
      <c r="CJ997" s="283"/>
      <c r="CK997" s="283"/>
      <c r="CL997" s="283"/>
      <c r="CM997" s="284"/>
      <c r="CN997" s="284"/>
      <c r="CO997" s="284"/>
      <c r="CP997" s="284"/>
      <c r="CQ997" s="284"/>
      <c r="CR997" s="284"/>
      <c r="CS997" s="283"/>
      <c r="CT997" s="283"/>
      <c r="CU997" s="283"/>
      <c r="CV997" s="283"/>
      <c r="CW997" s="283"/>
      <c r="CX997" s="283"/>
      <c r="CY997" s="273"/>
      <c r="CZ997" s="285"/>
      <c r="DA997" s="286"/>
      <c r="DB997" s="287"/>
    </row>
    <row r="998" ht="15.75" customHeight="1">
      <c r="A998" s="304"/>
      <c r="B998" s="265"/>
      <c r="C998" s="266"/>
      <c r="D998" s="266"/>
      <c r="E998" s="266"/>
      <c r="F998" s="267"/>
      <c r="G998" s="267"/>
      <c r="H998" s="267"/>
      <c r="I998" s="267"/>
      <c r="J998" s="267"/>
      <c r="K998" s="267"/>
      <c r="L998" s="267"/>
      <c r="M998" s="269"/>
      <c r="N998" s="269"/>
      <c r="O998" s="269"/>
      <c r="P998" s="269"/>
      <c r="Q998" s="269"/>
      <c r="R998" s="269"/>
      <c r="S998" s="271"/>
      <c r="T998" s="271"/>
      <c r="U998" s="271"/>
      <c r="V998" s="271"/>
      <c r="W998" s="271"/>
      <c r="X998" s="271"/>
      <c r="Y998" s="273"/>
      <c r="Z998" s="273"/>
      <c r="AA998" s="273"/>
      <c r="AB998" s="273"/>
      <c r="AC998" s="273"/>
      <c r="AD998" s="273"/>
      <c r="AE998" s="274"/>
      <c r="AF998" s="274"/>
      <c r="AG998" s="274"/>
      <c r="AH998" s="274"/>
      <c r="AI998" s="274"/>
      <c r="AJ998" s="274"/>
      <c r="AK998" s="275"/>
      <c r="AL998" s="275"/>
      <c r="AM998" s="275"/>
      <c r="AN998" s="275"/>
      <c r="AO998" s="275"/>
      <c r="AP998" s="275"/>
      <c r="AQ998" s="276"/>
      <c r="AR998" s="276"/>
      <c r="AS998" s="276"/>
      <c r="AT998" s="276"/>
      <c r="AU998" s="276"/>
      <c r="AV998" s="276"/>
      <c r="AW998" s="277"/>
      <c r="AX998" s="277"/>
      <c r="AY998" s="277"/>
      <c r="AZ998" s="277"/>
      <c r="BA998" s="277"/>
      <c r="BB998" s="277"/>
      <c r="BC998" s="278"/>
      <c r="BD998" s="278"/>
      <c r="BE998" s="278"/>
      <c r="BF998" s="278"/>
      <c r="BG998" s="278"/>
      <c r="BH998" s="278"/>
      <c r="BI998" s="279"/>
      <c r="BJ998" s="279"/>
      <c r="BK998" s="279"/>
      <c r="BL998" s="279"/>
      <c r="BM998" s="279"/>
      <c r="BN998" s="279"/>
      <c r="BO998" s="280"/>
      <c r="BP998" s="280"/>
      <c r="BQ998" s="280"/>
      <c r="BR998" s="280"/>
      <c r="BS998" s="280"/>
      <c r="BT998" s="280"/>
      <c r="BU998" s="281"/>
      <c r="BV998" s="281"/>
      <c r="BW998" s="281"/>
      <c r="BX998" s="281"/>
      <c r="BY998" s="281"/>
      <c r="BZ998" s="281"/>
      <c r="CA998" s="282"/>
      <c r="CB998" s="282"/>
      <c r="CC998" s="282"/>
      <c r="CD998" s="282"/>
      <c r="CE998" s="282"/>
      <c r="CF998" s="282"/>
      <c r="CG998" s="283"/>
      <c r="CH998" s="283"/>
      <c r="CI998" s="283"/>
      <c r="CJ998" s="283"/>
      <c r="CK998" s="283"/>
      <c r="CL998" s="283"/>
      <c r="CM998" s="284"/>
      <c r="CN998" s="284"/>
      <c r="CO998" s="284"/>
      <c r="CP998" s="284"/>
      <c r="CQ998" s="284"/>
      <c r="CR998" s="284"/>
      <c r="CS998" s="283"/>
      <c r="CT998" s="283"/>
      <c r="CU998" s="283"/>
      <c r="CV998" s="283"/>
      <c r="CW998" s="283"/>
      <c r="CX998" s="283"/>
      <c r="CY998" s="273"/>
      <c r="CZ998" s="285"/>
      <c r="DA998" s="286"/>
      <c r="DB998" s="287"/>
    </row>
    <row r="999" ht="15.75" customHeight="1">
      <c r="A999" s="304"/>
      <c r="B999" s="265"/>
      <c r="C999" s="266"/>
      <c r="D999" s="266"/>
      <c r="E999" s="266"/>
      <c r="F999" s="267"/>
      <c r="G999" s="267"/>
      <c r="H999" s="267"/>
      <c r="I999" s="267"/>
      <c r="J999" s="267"/>
      <c r="K999" s="267"/>
      <c r="L999" s="267"/>
      <c r="M999" s="269"/>
      <c r="N999" s="269"/>
      <c r="O999" s="269"/>
      <c r="P999" s="269"/>
      <c r="Q999" s="269"/>
      <c r="R999" s="269"/>
      <c r="S999" s="271"/>
      <c r="T999" s="271"/>
      <c r="U999" s="271"/>
      <c r="V999" s="271"/>
      <c r="W999" s="271"/>
      <c r="X999" s="271"/>
      <c r="Y999" s="273"/>
      <c r="Z999" s="273"/>
      <c r="AA999" s="273"/>
      <c r="AB999" s="273"/>
      <c r="AC999" s="273"/>
      <c r="AD999" s="273"/>
      <c r="AE999" s="274"/>
      <c r="AF999" s="274"/>
      <c r="AG999" s="274"/>
      <c r="AH999" s="274"/>
      <c r="AI999" s="274"/>
      <c r="AJ999" s="274"/>
      <c r="AK999" s="275"/>
      <c r="AL999" s="275"/>
      <c r="AM999" s="275"/>
      <c r="AN999" s="275"/>
      <c r="AO999" s="275"/>
      <c r="AP999" s="275"/>
      <c r="AQ999" s="276"/>
      <c r="AR999" s="276"/>
      <c r="AS999" s="276"/>
      <c r="AT999" s="276"/>
      <c r="AU999" s="276"/>
      <c r="AV999" s="276"/>
      <c r="AW999" s="277"/>
      <c r="AX999" s="277"/>
      <c r="AY999" s="277"/>
      <c r="AZ999" s="277"/>
      <c r="BA999" s="277"/>
      <c r="BB999" s="277"/>
      <c r="BC999" s="278"/>
      <c r="BD999" s="278"/>
      <c r="BE999" s="278"/>
      <c r="BF999" s="278"/>
      <c r="BG999" s="278"/>
      <c r="BH999" s="278"/>
      <c r="BI999" s="279"/>
      <c r="BJ999" s="279"/>
      <c r="BK999" s="279"/>
      <c r="BL999" s="279"/>
      <c r="BM999" s="279"/>
      <c r="BN999" s="279"/>
      <c r="BO999" s="280"/>
      <c r="BP999" s="280"/>
      <c r="BQ999" s="280"/>
      <c r="BR999" s="280"/>
      <c r="BS999" s="280"/>
      <c r="BT999" s="280"/>
      <c r="BU999" s="281"/>
      <c r="BV999" s="281"/>
      <c r="BW999" s="281"/>
      <c r="BX999" s="281"/>
      <c r="BY999" s="281"/>
      <c r="BZ999" s="281"/>
      <c r="CA999" s="282"/>
      <c r="CB999" s="282"/>
      <c r="CC999" s="282"/>
      <c r="CD999" s="282"/>
      <c r="CE999" s="282"/>
      <c r="CF999" s="282"/>
      <c r="CG999" s="283"/>
      <c r="CH999" s="283"/>
      <c r="CI999" s="283"/>
      <c r="CJ999" s="283"/>
      <c r="CK999" s="283"/>
      <c r="CL999" s="283"/>
      <c r="CM999" s="284"/>
      <c r="CN999" s="284"/>
      <c r="CO999" s="284"/>
      <c r="CP999" s="284"/>
      <c r="CQ999" s="284"/>
      <c r="CR999" s="284"/>
      <c r="CS999" s="283"/>
      <c r="CT999" s="283"/>
      <c r="CU999" s="283"/>
      <c r="CV999" s="283"/>
      <c r="CW999" s="283"/>
      <c r="CX999" s="283"/>
      <c r="CY999" s="273"/>
      <c r="CZ999" s="285"/>
      <c r="DA999" s="286"/>
      <c r="DB999" s="287"/>
    </row>
    <row r="1000" ht="15.75" customHeight="1">
      <c r="A1000" s="304"/>
      <c r="B1000" s="265"/>
      <c r="C1000" s="266"/>
      <c r="D1000" s="266"/>
      <c r="E1000" s="266"/>
      <c r="F1000" s="267"/>
      <c r="G1000" s="267"/>
      <c r="H1000" s="267"/>
      <c r="I1000" s="267"/>
      <c r="J1000" s="267"/>
      <c r="K1000" s="267"/>
      <c r="L1000" s="267"/>
      <c r="M1000" s="269"/>
      <c r="N1000" s="269"/>
      <c r="O1000" s="269"/>
      <c r="P1000" s="269"/>
      <c r="Q1000" s="269"/>
      <c r="R1000" s="269"/>
      <c r="S1000" s="271"/>
      <c r="T1000" s="271"/>
      <c r="U1000" s="271"/>
      <c r="V1000" s="271"/>
      <c r="W1000" s="271"/>
      <c r="X1000" s="271"/>
      <c r="Y1000" s="273"/>
      <c r="Z1000" s="273"/>
      <c r="AA1000" s="273"/>
      <c r="AB1000" s="273"/>
      <c r="AC1000" s="273"/>
      <c r="AD1000" s="273"/>
      <c r="AE1000" s="274"/>
      <c r="AF1000" s="274"/>
      <c r="AG1000" s="274"/>
      <c r="AH1000" s="274"/>
      <c r="AI1000" s="274"/>
      <c r="AJ1000" s="274"/>
      <c r="AK1000" s="275"/>
      <c r="AL1000" s="275"/>
      <c r="AM1000" s="275"/>
      <c r="AN1000" s="275"/>
      <c r="AO1000" s="275"/>
      <c r="AP1000" s="275"/>
      <c r="AQ1000" s="276"/>
      <c r="AR1000" s="276"/>
      <c r="AS1000" s="276"/>
      <c r="AT1000" s="276"/>
      <c r="AU1000" s="276"/>
      <c r="AV1000" s="276"/>
      <c r="AW1000" s="277"/>
      <c r="AX1000" s="277"/>
      <c r="AY1000" s="277"/>
      <c r="AZ1000" s="277"/>
      <c r="BA1000" s="277"/>
      <c r="BB1000" s="277"/>
      <c r="BC1000" s="278"/>
      <c r="BD1000" s="278"/>
      <c r="BE1000" s="278"/>
      <c r="BF1000" s="278"/>
      <c r="BG1000" s="278"/>
      <c r="BH1000" s="278"/>
      <c r="BI1000" s="279"/>
      <c r="BJ1000" s="279"/>
      <c r="BK1000" s="279"/>
      <c r="BL1000" s="279"/>
      <c r="BM1000" s="279"/>
      <c r="BN1000" s="279"/>
      <c r="BO1000" s="280"/>
      <c r="BP1000" s="280"/>
      <c r="BQ1000" s="280"/>
      <c r="BR1000" s="280"/>
      <c r="BS1000" s="280"/>
      <c r="BT1000" s="280"/>
      <c r="BU1000" s="281"/>
      <c r="BV1000" s="281"/>
      <c r="BW1000" s="281"/>
      <c r="BX1000" s="281"/>
      <c r="BY1000" s="281"/>
      <c r="BZ1000" s="281"/>
      <c r="CA1000" s="282"/>
      <c r="CB1000" s="282"/>
      <c r="CC1000" s="282"/>
      <c r="CD1000" s="282"/>
      <c r="CE1000" s="282"/>
      <c r="CF1000" s="282"/>
      <c r="CG1000" s="283"/>
      <c r="CH1000" s="283"/>
      <c r="CI1000" s="283"/>
      <c r="CJ1000" s="283"/>
      <c r="CK1000" s="283"/>
      <c r="CL1000" s="283"/>
      <c r="CM1000" s="284"/>
      <c r="CN1000" s="284"/>
      <c r="CO1000" s="284"/>
      <c r="CP1000" s="284"/>
      <c r="CQ1000" s="284"/>
      <c r="CR1000" s="284"/>
      <c r="CS1000" s="283"/>
      <c r="CT1000" s="283"/>
      <c r="CU1000" s="283"/>
      <c r="CV1000" s="283"/>
      <c r="CW1000" s="283"/>
      <c r="CX1000" s="283"/>
      <c r="CY1000" s="273"/>
      <c r="CZ1000" s="285"/>
      <c r="DA1000" s="286"/>
      <c r="DB1000" s="287"/>
    </row>
    <row r="1001" ht="15.75" customHeight="1">
      <c r="A1001" s="304"/>
      <c r="B1001" s="265"/>
      <c r="C1001" s="266"/>
      <c r="D1001" s="266"/>
      <c r="E1001" s="266"/>
      <c r="F1001" s="267"/>
      <c r="G1001" s="267"/>
      <c r="H1001" s="267"/>
      <c r="I1001" s="267"/>
      <c r="J1001" s="267"/>
      <c r="K1001" s="267"/>
      <c r="L1001" s="267"/>
      <c r="M1001" s="269"/>
      <c r="N1001" s="269"/>
      <c r="O1001" s="269"/>
      <c r="P1001" s="269"/>
      <c r="Q1001" s="269"/>
      <c r="R1001" s="269"/>
      <c r="S1001" s="271"/>
      <c r="T1001" s="271"/>
      <c r="U1001" s="271"/>
      <c r="V1001" s="271"/>
      <c r="W1001" s="271"/>
      <c r="X1001" s="271"/>
      <c r="Y1001" s="273"/>
      <c r="Z1001" s="273"/>
      <c r="AA1001" s="273"/>
      <c r="AB1001" s="273"/>
      <c r="AC1001" s="273"/>
      <c r="AD1001" s="273"/>
      <c r="AE1001" s="274"/>
      <c r="AF1001" s="274"/>
      <c r="AG1001" s="274"/>
      <c r="AH1001" s="274"/>
      <c r="AI1001" s="274"/>
      <c r="AJ1001" s="274"/>
      <c r="AK1001" s="275"/>
      <c r="AL1001" s="275"/>
      <c r="AM1001" s="275"/>
      <c r="AN1001" s="275"/>
      <c r="AO1001" s="275"/>
      <c r="AP1001" s="275"/>
      <c r="AQ1001" s="276"/>
      <c r="AR1001" s="276"/>
      <c r="AS1001" s="276"/>
      <c r="AT1001" s="276"/>
      <c r="AU1001" s="276"/>
      <c r="AV1001" s="276"/>
      <c r="AW1001" s="277"/>
      <c r="AX1001" s="277"/>
      <c r="AY1001" s="277"/>
      <c r="AZ1001" s="277"/>
      <c r="BA1001" s="277"/>
      <c r="BB1001" s="277"/>
      <c r="BC1001" s="278"/>
      <c r="BD1001" s="278"/>
      <c r="BE1001" s="278"/>
      <c r="BF1001" s="278"/>
      <c r="BG1001" s="278"/>
      <c r="BH1001" s="278"/>
      <c r="BI1001" s="279"/>
      <c r="BJ1001" s="279"/>
      <c r="BK1001" s="279"/>
      <c r="BL1001" s="279"/>
      <c r="BM1001" s="279"/>
      <c r="BN1001" s="279"/>
      <c r="BO1001" s="280"/>
      <c r="BP1001" s="280"/>
      <c r="BQ1001" s="280"/>
      <c r="BR1001" s="280"/>
      <c r="BS1001" s="280"/>
      <c r="BT1001" s="280"/>
      <c r="BU1001" s="281"/>
      <c r="BV1001" s="281"/>
      <c r="BW1001" s="281"/>
      <c r="BX1001" s="281"/>
      <c r="BY1001" s="281"/>
      <c r="BZ1001" s="281"/>
      <c r="CA1001" s="282"/>
      <c r="CB1001" s="282"/>
      <c r="CC1001" s="282"/>
      <c r="CD1001" s="282"/>
      <c r="CE1001" s="282"/>
      <c r="CF1001" s="282"/>
      <c r="CG1001" s="283"/>
      <c r="CH1001" s="283"/>
      <c r="CI1001" s="283"/>
      <c r="CJ1001" s="283"/>
      <c r="CK1001" s="283"/>
      <c r="CL1001" s="283"/>
      <c r="CM1001" s="284"/>
      <c r="CN1001" s="284"/>
      <c r="CO1001" s="284"/>
      <c r="CP1001" s="284"/>
      <c r="CQ1001" s="284"/>
      <c r="CR1001" s="284"/>
      <c r="CS1001" s="283"/>
      <c r="CT1001" s="283"/>
      <c r="CU1001" s="283"/>
      <c r="CV1001" s="283"/>
      <c r="CW1001" s="283"/>
      <c r="CX1001" s="283"/>
      <c r="CY1001" s="273"/>
      <c r="CZ1001" s="285"/>
      <c r="DA1001" s="286"/>
      <c r="DB1001" s="287"/>
    </row>
  </sheetData>
  <mergeCells count="20">
    <mergeCell ref="A1:A2"/>
    <mergeCell ref="C1:C2"/>
    <mergeCell ref="D1:D2"/>
    <mergeCell ref="E1:E2"/>
    <mergeCell ref="F1:I1"/>
    <mergeCell ref="M1:Q1"/>
    <mergeCell ref="S1:V1"/>
    <mergeCell ref="BO1:BT1"/>
    <mergeCell ref="BU1:BZ1"/>
    <mergeCell ref="CA1:CF1"/>
    <mergeCell ref="CG1:CL1"/>
    <mergeCell ref="CM1:CR1"/>
    <mergeCell ref="CS1:CX1"/>
    <mergeCell ref="Y1:AD1"/>
    <mergeCell ref="AE1:AJ1"/>
    <mergeCell ref="AK1:AP1"/>
    <mergeCell ref="AQ1:AV1"/>
    <mergeCell ref="AW1:BB1"/>
    <mergeCell ref="BC1:BH1"/>
    <mergeCell ref="BI1:BN1"/>
  </mergeCell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2" max="2" width="18.78"/>
    <col customWidth="1" min="3" max="3" width="15.67"/>
    <col customWidth="1" min="4" max="4" width="13.56"/>
    <col customWidth="1" min="5" max="5" width="12.89"/>
    <col customWidth="1" hidden="1" min="6" max="6" width="12.0"/>
    <col customWidth="1" hidden="1" min="7" max="7" width="11.67"/>
    <col hidden="1" min="8" max="11" width="11.22"/>
    <col customWidth="1" hidden="1" min="12" max="13" width="11.11"/>
    <col customWidth="1" hidden="1" min="14" max="14" width="14.67"/>
    <col hidden="1" min="18" max="18" width="11.22"/>
  </cols>
  <sheetData>
    <row r="1" ht="22.5" customHeight="1">
      <c r="A1" s="153" t="s">
        <v>0</v>
      </c>
      <c r="B1" s="155" t="s">
        <v>115</v>
      </c>
      <c r="C1" s="153" t="s">
        <v>74</v>
      </c>
      <c r="D1" s="153" t="s">
        <v>75</v>
      </c>
      <c r="E1" s="153" t="s">
        <v>76</v>
      </c>
      <c r="F1" s="153" t="s">
        <v>77</v>
      </c>
      <c r="G1" s="153" t="s">
        <v>78</v>
      </c>
      <c r="H1" s="153" t="s">
        <v>79</v>
      </c>
      <c r="I1" s="156" t="s">
        <v>80</v>
      </c>
      <c r="J1" s="156" t="s">
        <v>81</v>
      </c>
      <c r="K1" s="156" t="s">
        <v>82</v>
      </c>
      <c r="L1" s="157" t="s">
        <v>83</v>
      </c>
      <c r="M1" s="157" t="s">
        <v>84</v>
      </c>
      <c r="N1" s="157" t="s">
        <v>85</v>
      </c>
      <c r="O1" s="157" t="s">
        <v>86</v>
      </c>
      <c r="P1" s="157" t="s">
        <v>87</v>
      </c>
      <c r="Q1" s="157" t="s">
        <v>88</v>
      </c>
      <c r="R1" s="157" t="s">
        <v>89</v>
      </c>
      <c r="S1" s="134"/>
      <c r="T1" s="134"/>
      <c r="U1" s="134"/>
      <c r="V1" s="134"/>
      <c r="W1" s="134"/>
      <c r="X1" s="134"/>
      <c r="Y1" s="134"/>
      <c r="Z1" s="134"/>
    </row>
    <row r="2" ht="22.5" customHeight="1">
      <c r="A2" s="160"/>
      <c r="B2" s="139"/>
      <c r="C2" s="305">
        <f>Charges!J18</f>
        <v>24780.40046</v>
      </c>
      <c r="D2" s="305">
        <f>Charges!L18</f>
        <v>5681.411137</v>
      </c>
      <c r="E2" s="305">
        <f>Charges!N18</f>
        <v>7038.188402</v>
      </c>
      <c r="F2" s="305">
        <f>Charges!P18</f>
        <v>16075.80789</v>
      </c>
      <c r="G2" s="305">
        <f>Charges!R18</f>
        <v>4822.741284</v>
      </c>
      <c r="H2" s="305">
        <f>Charges!T18</f>
        <v>16666.67</v>
      </c>
      <c r="I2" s="166"/>
      <c r="J2" s="166"/>
      <c r="K2" s="166"/>
      <c r="L2" s="166"/>
      <c r="M2" s="166"/>
      <c r="N2" s="166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ht="22.5" customHeight="1">
      <c r="A3" s="306" t="s">
        <v>116</v>
      </c>
      <c r="B3" s="139">
        <f>count(A4:A23)</f>
        <v>20</v>
      </c>
      <c r="C3" s="305">
        <f t="shared" ref="C3:G3" si="1">C2/$B$3</f>
        <v>1239.020023</v>
      </c>
      <c r="D3" s="305">
        <f t="shared" si="1"/>
        <v>284.0705569</v>
      </c>
      <c r="E3" s="305">
        <f t="shared" si="1"/>
        <v>351.9094201</v>
      </c>
      <c r="F3" s="305">
        <f t="shared" si="1"/>
        <v>803.7903944</v>
      </c>
      <c r="G3" s="305">
        <f t="shared" si="1"/>
        <v>241.1370642</v>
      </c>
      <c r="H3" s="305">
        <f>H2/18</f>
        <v>925.9261111</v>
      </c>
      <c r="I3" s="166"/>
      <c r="J3" s="166"/>
      <c r="K3" s="166"/>
      <c r="L3" s="166"/>
      <c r="M3" s="166"/>
      <c r="N3" s="166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 ht="22.5" customHeight="1">
      <c r="A4" s="160">
        <v>45689.0</v>
      </c>
      <c r="B4" s="139"/>
      <c r="C4" s="305">
        <f t="shared" ref="C4:C23" si="3">$C$3</f>
        <v>1239.020023</v>
      </c>
      <c r="D4" s="305">
        <f t="shared" ref="D4:G4" si="2">D$3</f>
        <v>284.0705569</v>
      </c>
      <c r="E4" s="305">
        <f t="shared" si="2"/>
        <v>351.9094201</v>
      </c>
      <c r="F4" s="305">
        <f t="shared" si="2"/>
        <v>803.7903944</v>
      </c>
      <c r="G4" s="305">
        <f t="shared" si="2"/>
        <v>241.1370642</v>
      </c>
      <c r="H4" s="307">
        <v>0.0</v>
      </c>
      <c r="I4" s="166"/>
      <c r="J4" s="166"/>
      <c r="K4" s="166"/>
      <c r="L4" s="166"/>
      <c r="M4" s="166"/>
      <c r="N4" s="166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ht="22.5" customHeight="1">
      <c r="A5" s="160">
        <v>45691.0</v>
      </c>
      <c r="B5" s="139"/>
      <c r="C5" s="305">
        <f t="shared" si="3"/>
        <v>1239.020023</v>
      </c>
      <c r="D5" s="305">
        <f t="shared" ref="D5:G5" si="4">D$3</f>
        <v>284.0705569</v>
      </c>
      <c r="E5" s="305">
        <f t="shared" si="4"/>
        <v>351.9094201</v>
      </c>
      <c r="F5" s="305">
        <f t="shared" si="4"/>
        <v>803.7903944</v>
      </c>
      <c r="G5" s="305">
        <f t="shared" si="4"/>
        <v>241.1370642</v>
      </c>
      <c r="H5" s="307">
        <v>0.0</v>
      </c>
      <c r="I5" s="166"/>
      <c r="J5" s="166"/>
      <c r="K5" s="166"/>
      <c r="L5" s="166"/>
      <c r="M5" s="166"/>
      <c r="N5" s="166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</row>
    <row r="6" ht="22.5" customHeight="1">
      <c r="A6" s="160">
        <v>45692.0</v>
      </c>
      <c r="B6" s="139"/>
      <c r="C6" s="305">
        <f t="shared" si="3"/>
        <v>1239.020023</v>
      </c>
      <c r="D6" s="305">
        <f t="shared" ref="D6:H6" si="5">D$3</f>
        <v>284.0705569</v>
      </c>
      <c r="E6" s="305">
        <f t="shared" si="5"/>
        <v>351.9094201</v>
      </c>
      <c r="F6" s="305">
        <f t="shared" si="5"/>
        <v>803.7903944</v>
      </c>
      <c r="G6" s="305">
        <f t="shared" si="5"/>
        <v>241.1370642</v>
      </c>
      <c r="H6" s="305">
        <f t="shared" si="5"/>
        <v>925.9261111</v>
      </c>
      <c r="I6" s="166"/>
      <c r="J6" s="166"/>
      <c r="K6" s="166"/>
      <c r="L6" s="166"/>
      <c r="M6" s="166"/>
      <c r="N6" s="166"/>
      <c r="O6" s="134"/>
      <c r="P6" s="134"/>
      <c r="Q6" s="134"/>
      <c r="R6" s="134"/>
      <c r="S6" s="134"/>
      <c r="T6" s="134"/>
      <c r="U6" s="134"/>
      <c r="V6" s="134"/>
      <c r="W6" s="134"/>
      <c r="X6" s="130">
        <v>62.1</v>
      </c>
      <c r="Y6" s="130">
        <v>8248226.0</v>
      </c>
      <c r="Z6" s="130" t="s">
        <v>117</v>
      </c>
      <c r="AA6" s="134"/>
      <c r="AB6" s="134"/>
      <c r="AC6" s="134"/>
      <c r="AD6" s="134"/>
      <c r="AE6" s="134"/>
    </row>
    <row r="7" ht="22.5" customHeight="1">
      <c r="A7" s="160">
        <v>45693.0</v>
      </c>
      <c r="B7" s="139"/>
      <c r="C7" s="305">
        <f t="shared" si="3"/>
        <v>1239.020023</v>
      </c>
      <c r="D7" s="305">
        <f t="shared" ref="D7:H7" si="6">D$3</f>
        <v>284.0705569</v>
      </c>
      <c r="E7" s="305">
        <f t="shared" si="6"/>
        <v>351.9094201</v>
      </c>
      <c r="F7" s="305">
        <f t="shared" si="6"/>
        <v>803.7903944</v>
      </c>
      <c r="G7" s="305">
        <f t="shared" si="6"/>
        <v>241.1370642</v>
      </c>
      <c r="H7" s="305">
        <f t="shared" si="6"/>
        <v>925.9261111</v>
      </c>
      <c r="I7" s="166"/>
      <c r="J7" s="166"/>
      <c r="K7" s="166"/>
      <c r="L7" s="166"/>
      <c r="M7" s="166"/>
      <c r="N7" s="166"/>
      <c r="O7" s="134"/>
      <c r="P7" s="134"/>
      <c r="Q7" s="134"/>
      <c r="R7" s="134"/>
      <c r="S7" s="134"/>
      <c r="T7" s="134"/>
      <c r="U7" s="134"/>
      <c r="V7" s="134"/>
      <c r="W7" s="134"/>
      <c r="X7" s="130"/>
      <c r="Y7" s="130">
        <v>1.0E7</v>
      </c>
      <c r="Z7" s="130" t="s">
        <v>118</v>
      </c>
      <c r="AA7" s="134"/>
      <c r="AB7" s="134"/>
      <c r="AC7" s="134"/>
      <c r="AD7" s="134"/>
      <c r="AE7" s="134"/>
    </row>
    <row r="8" ht="22.5" customHeight="1">
      <c r="A8" s="160">
        <v>45694.0</v>
      </c>
      <c r="B8" s="139"/>
      <c r="C8" s="305">
        <f t="shared" si="3"/>
        <v>1239.020023</v>
      </c>
      <c r="D8" s="305">
        <f t="shared" ref="D8:H8" si="7">D$3</f>
        <v>284.0705569</v>
      </c>
      <c r="E8" s="305">
        <f t="shared" si="7"/>
        <v>351.9094201</v>
      </c>
      <c r="F8" s="305">
        <f t="shared" si="7"/>
        <v>803.7903944</v>
      </c>
      <c r="G8" s="305">
        <f t="shared" si="7"/>
        <v>241.1370642</v>
      </c>
      <c r="H8" s="305">
        <f t="shared" si="7"/>
        <v>925.9261111</v>
      </c>
      <c r="I8" s="166"/>
      <c r="J8" s="166"/>
      <c r="K8" s="166"/>
      <c r="L8" s="166"/>
      <c r="M8" s="166"/>
      <c r="N8" s="166"/>
      <c r="O8" s="134"/>
      <c r="P8" s="134"/>
      <c r="Q8" s="134"/>
      <c r="R8" s="134"/>
      <c r="S8" s="134"/>
      <c r="T8" s="134"/>
      <c r="U8" s="134"/>
      <c r="V8" s="134"/>
      <c r="W8" s="134"/>
      <c r="X8" s="130"/>
      <c r="Y8" s="130">
        <v>0.0</v>
      </c>
      <c r="Z8" s="130" t="s">
        <v>119</v>
      </c>
      <c r="AA8" s="134"/>
      <c r="AB8" s="134"/>
      <c r="AC8" s="134"/>
      <c r="AD8" s="134"/>
      <c r="AE8" s="134"/>
    </row>
    <row r="9" ht="22.5" customHeight="1">
      <c r="A9" s="160">
        <v>45695.0</v>
      </c>
      <c r="B9" s="139"/>
      <c r="C9" s="305">
        <f t="shared" si="3"/>
        <v>1239.020023</v>
      </c>
      <c r="D9" s="305">
        <f t="shared" ref="D9:H9" si="8">D$3</f>
        <v>284.0705569</v>
      </c>
      <c r="E9" s="305">
        <f t="shared" si="8"/>
        <v>351.9094201</v>
      </c>
      <c r="F9" s="305">
        <f t="shared" si="8"/>
        <v>803.7903944</v>
      </c>
      <c r="G9" s="305">
        <f t="shared" si="8"/>
        <v>241.1370642</v>
      </c>
      <c r="H9" s="305">
        <f t="shared" si="8"/>
        <v>925.9261111</v>
      </c>
      <c r="I9" s="166"/>
      <c r="J9" s="166"/>
      <c r="K9" s="166"/>
      <c r="L9" s="166"/>
      <c r="M9" s="166"/>
      <c r="N9" s="166"/>
      <c r="O9" s="134"/>
      <c r="P9" s="134"/>
      <c r="Q9" s="134"/>
      <c r="R9" s="134"/>
      <c r="S9" s="134"/>
      <c r="T9" s="134"/>
      <c r="U9" s="134"/>
      <c r="V9" s="134"/>
      <c r="W9" s="134"/>
      <c r="X9" s="130"/>
      <c r="Y9" s="130">
        <f>SUM(Y6:Y8)</f>
        <v>18248226</v>
      </c>
      <c r="Z9" s="130"/>
      <c r="AA9" s="134"/>
      <c r="AB9" s="134"/>
      <c r="AC9" s="134"/>
      <c r="AD9" s="134"/>
      <c r="AE9" s="134"/>
    </row>
    <row r="10" ht="22.5" customHeight="1">
      <c r="A10" s="160">
        <v>45698.0</v>
      </c>
      <c r="B10" s="139"/>
      <c r="C10" s="305">
        <f t="shared" si="3"/>
        <v>1239.020023</v>
      </c>
      <c r="D10" s="305">
        <f t="shared" ref="D10:H10" si="9">D$3</f>
        <v>284.0705569</v>
      </c>
      <c r="E10" s="305">
        <f t="shared" si="9"/>
        <v>351.9094201</v>
      </c>
      <c r="F10" s="305">
        <f t="shared" si="9"/>
        <v>803.7903944</v>
      </c>
      <c r="G10" s="305">
        <f t="shared" si="9"/>
        <v>241.1370642</v>
      </c>
      <c r="H10" s="305">
        <f t="shared" si="9"/>
        <v>925.9261111</v>
      </c>
      <c r="I10" s="166"/>
      <c r="J10" s="166"/>
      <c r="K10" s="166"/>
      <c r="L10" s="166"/>
      <c r="M10" s="166"/>
      <c r="N10" s="166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AA10" s="134"/>
      <c r="AB10" s="134">
        <f>SUM(Y6:Y9)</f>
        <v>36496452</v>
      </c>
      <c r="AC10" s="130" t="s">
        <v>120</v>
      </c>
      <c r="AD10" s="134"/>
      <c r="AE10" s="134"/>
    </row>
    <row r="11" ht="22.5" customHeight="1">
      <c r="A11" s="160">
        <v>45699.0</v>
      </c>
      <c r="B11" s="139"/>
      <c r="C11" s="305">
        <f t="shared" si="3"/>
        <v>1239.020023</v>
      </c>
      <c r="D11" s="305">
        <f t="shared" ref="D11:H11" si="10">D$3</f>
        <v>284.0705569</v>
      </c>
      <c r="E11" s="305">
        <f t="shared" si="10"/>
        <v>351.9094201</v>
      </c>
      <c r="F11" s="305">
        <f t="shared" si="10"/>
        <v>803.7903944</v>
      </c>
      <c r="G11" s="305">
        <f t="shared" si="10"/>
        <v>241.1370642</v>
      </c>
      <c r="H11" s="305">
        <f t="shared" si="10"/>
        <v>925.9261111</v>
      </c>
      <c r="I11" s="166"/>
      <c r="J11" s="166"/>
      <c r="K11" s="166"/>
      <c r="L11" s="166"/>
      <c r="M11" s="166"/>
      <c r="N11" s="166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308">
        <f>AB11-Y9</f>
        <v>41751774</v>
      </c>
      <c r="AA11" s="134"/>
      <c r="AB11" s="130">
        <v>6.0E7</v>
      </c>
      <c r="AC11" s="130" t="s">
        <v>121</v>
      </c>
      <c r="AD11" s="134"/>
      <c r="AE11" s="134"/>
    </row>
    <row r="12" ht="22.5" customHeight="1">
      <c r="A12" s="160">
        <v>45700.0</v>
      </c>
      <c r="B12" s="139"/>
      <c r="C12" s="305">
        <f t="shared" si="3"/>
        <v>1239.020023</v>
      </c>
      <c r="D12" s="305">
        <f t="shared" ref="D12:H12" si="11">D$3</f>
        <v>284.0705569</v>
      </c>
      <c r="E12" s="305">
        <f t="shared" si="11"/>
        <v>351.9094201</v>
      </c>
      <c r="F12" s="305">
        <f t="shared" si="11"/>
        <v>803.7903944</v>
      </c>
      <c r="G12" s="305">
        <f t="shared" si="11"/>
        <v>241.1370642</v>
      </c>
      <c r="H12" s="305">
        <f t="shared" si="11"/>
        <v>925.9261111</v>
      </c>
      <c r="I12" s="166"/>
      <c r="J12" s="166"/>
      <c r="K12" s="166"/>
      <c r="L12" s="166"/>
      <c r="M12" s="166"/>
      <c r="N12" s="166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308">
        <f>Y11*0.4/100</f>
        <v>167007.096</v>
      </c>
      <c r="Z12" s="130"/>
      <c r="AA12" s="134"/>
      <c r="AB12" s="134">
        <f>AB11-AB10</f>
        <v>23503548</v>
      </c>
      <c r="AC12" s="130" t="s">
        <v>122</v>
      </c>
      <c r="AD12" s="130" t="s">
        <v>123</v>
      </c>
      <c r="AE12" s="132">
        <v>0.004</v>
      </c>
    </row>
    <row r="13" ht="22.5" customHeight="1">
      <c r="A13" s="160">
        <v>45701.0</v>
      </c>
      <c r="B13" s="139"/>
      <c r="C13" s="305">
        <f t="shared" si="3"/>
        <v>1239.020023</v>
      </c>
      <c r="D13" s="305">
        <f t="shared" ref="D13:H13" si="12">D$3</f>
        <v>284.0705569</v>
      </c>
      <c r="E13" s="305">
        <f t="shared" si="12"/>
        <v>351.9094201</v>
      </c>
      <c r="F13" s="305">
        <f t="shared" si="12"/>
        <v>803.7903944</v>
      </c>
      <c r="G13" s="305">
        <f t="shared" si="12"/>
        <v>241.1370642</v>
      </c>
      <c r="H13" s="305">
        <f t="shared" si="12"/>
        <v>925.9261111</v>
      </c>
      <c r="I13" s="166"/>
      <c r="J13" s="166"/>
      <c r="K13" s="166"/>
      <c r="L13" s="166"/>
      <c r="M13" s="166"/>
      <c r="N13" s="166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308">
        <f>Y12/21</f>
        <v>7952.718857</v>
      </c>
      <c r="Z13" s="134"/>
      <c r="AA13" s="134"/>
      <c r="AB13" s="134">
        <f>AB12*0.4%</f>
        <v>94014.192</v>
      </c>
      <c r="AC13" s="130" t="s">
        <v>124</v>
      </c>
      <c r="AD13" s="134"/>
      <c r="AE13" s="134"/>
    </row>
    <row r="14" ht="22.5" customHeight="1">
      <c r="A14" s="160">
        <v>45702.0</v>
      </c>
      <c r="B14" s="139"/>
      <c r="C14" s="305">
        <f t="shared" si="3"/>
        <v>1239.020023</v>
      </c>
      <c r="D14" s="305">
        <f t="shared" ref="D14:H14" si="13">D$3</f>
        <v>284.0705569</v>
      </c>
      <c r="E14" s="305">
        <f t="shared" si="13"/>
        <v>351.9094201</v>
      </c>
      <c r="F14" s="305">
        <f t="shared" si="13"/>
        <v>803.7903944</v>
      </c>
      <c r="G14" s="305">
        <f t="shared" si="13"/>
        <v>241.1370642</v>
      </c>
      <c r="H14" s="305">
        <f t="shared" si="13"/>
        <v>925.9261111</v>
      </c>
      <c r="I14" s="166"/>
      <c r="J14" s="166"/>
      <c r="K14" s="166"/>
      <c r="L14" s="166"/>
      <c r="M14" s="166"/>
      <c r="N14" s="166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Z14" s="134"/>
      <c r="AA14" s="134"/>
      <c r="AB14" s="130">
        <f>73118/19</f>
        <v>3848.315789</v>
      </c>
      <c r="AC14" s="130" t="s">
        <v>125</v>
      </c>
      <c r="AD14" s="134"/>
      <c r="AE14" s="134"/>
    </row>
    <row r="15" ht="22.5" customHeight="1">
      <c r="A15" s="160">
        <v>45705.0</v>
      </c>
      <c r="B15" s="139"/>
      <c r="C15" s="305">
        <f t="shared" si="3"/>
        <v>1239.020023</v>
      </c>
      <c r="D15" s="305">
        <f t="shared" ref="D15:H15" si="14">D$3</f>
        <v>284.0705569</v>
      </c>
      <c r="E15" s="305">
        <f t="shared" si="14"/>
        <v>351.9094201</v>
      </c>
      <c r="F15" s="305">
        <f t="shared" si="14"/>
        <v>803.7903944</v>
      </c>
      <c r="G15" s="305">
        <f t="shared" si="14"/>
        <v>241.1370642</v>
      </c>
      <c r="H15" s="305">
        <f t="shared" si="14"/>
        <v>925.9261111</v>
      </c>
      <c r="I15" s="166"/>
      <c r="J15" s="166"/>
      <c r="K15" s="166"/>
      <c r="L15" s="166"/>
      <c r="M15" s="166"/>
      <c r="N15" s="166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</row>
    <row r="16" ht="22.5" customHeight="1">
      <c r="A16" s="160">
        <v>45706.0</v>
      </c>
      <c r="B16" s="139"/>
      <c r="C16" s="305">
        <f t="shared" si="3"/>
        <v>1239.020023</v>
      </c>
      <c r="D16" s="305">
        <f t="shared" ref="D16:H16" si="15">D$3</f>
        <v>284.0705569</v>
      </c>
      <c r="E16" s="305">
        <f t="shared" si="15"/>
        <v>351.9094201</v>
      </c>
      <c r="F16" s="305">
        <f t="shared" si="15"/>
        <v>803.7903944</v>
      </c>
      <c r="G16" s="305">
        <f t="shared" si="15"/>
        <v>241.1370642</v>
      </c>
      <c r="H16" s="305">
        <f t="shared" si="15"/>
        <v>925.9261111</v>
      </c>
      <c r="I16" s="166"/>
      <c r="J16" s="166"/>
      <c r="K16" s="166"/>
      <c r="L16" s="166"/>
      <c r="M16" s="166"/>
      <c r="N16" s="166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</row>
    <row r="17" ht="22.5" customHeight="1">
      <c r="A17" s="160">
        <v>45707.0</v>
      </c>
      <c r="B17" s="139"/>
      <c r="C17" s="305">
        <f t="shared" si="3"/>
        <v>1239.020023</v>
      </c>
      <c r="D17" s="305">
        <f t="shared" ref="D17:H17" si="16">D$3</f>
        <v>284.0705569</v>
      </c>
      <c r="E17" s="305">
        <f t="shared" si="16"/>
        <v>351.9094201</v>
      </c>
      <c r="F17" s="305">
        <f t="shared" si="16"/>
        <v>803.7903944</v>
      </c>
      <c r="G17" s="305">
        <f t="shared" si="16"/>
        <v>241.1370642</v>
      </c>
      <c r="H17" s="305">
        <f t="shared" si="16"/>
        <v>925.9261111</v>
      </c>
      <c r="I17" s="166"/>
      <c r="J17" s="166"/>
      <c r="K17" s="166"/>
      <c r="L17" s="166"/>
      <c r="M17" s="166"/>
      <c r="N17" s="166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>
        <v>73118.375</v>
      </c>
      <c r="AC17" s="134"/>
      <c r="AD17" s="134"/>
      <c r="AE17" s="134"/>
    </row>
    <row r="18" ht="22.5" customHeight="1">
      <c r="A18" s="160">
        <v>45708.0</v>
      </c>
      <c r="B18" s="139"/>
      <c r="C18" s="305">
        <f t="shared" si="3"/>
        <v>1239.020023</v>
      </c>
      <c r="D18" s="305">
        <f t="shared" ref="D18:H18" si="17">D$3</f>
        <v>284.0705569</v>
      </c>
      <c r="E18" s="305">
        <f t="shared" si="17"/>
        <v>351.9094201</v>
      </c>
      <c r="F18" s="305">
        <f t="shared" si="17"/>
        <v>803.7903944</v>
      </c>
      <c r="G18" s="305">
        <f t="shared" si="17"/>
        <v>241.1370642</v>
      </c>
      <c r="H18" s="305">
        <f t="shared" si="17"/>
        <v>925.9261111</v>
      </c>
      <c r="I18" s="166"/>
      <c r="J18" s="166"/>
      <c r="K18" s="166"/>
      <c r="L18" s="166"/>
      <c r="M18" s="166"/>
      <c r="N18" s="166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ht="22.5" customHeight="1">
      <c r="A19" s="160">
        <v>45709.0</v>
      </c>
      <c r="B19" s="139"/>
      <c r="C19" s="305">
        <f t="shared" si="3"/>
        <v>1239.020023</v>
      </c>
      <c r="D19" s="305">
        <f t="shared" ref="D19:H19" si="18">D$3</f>
        <v>284.0705569</v>
      </c>
      <c r="E19" s="305">
        <f t="shared" si="18"/>
        <v>351.9094201</v>
      </c>
      <c r="F19" s="305">
        <f t="shared" si="18"/>
        <v>803.7903944</v>
      </c>
      <c r="G19" s="305">
        <f t="shared" si="18"/>
        <v>241.1370642</v>
      </c>
      <c r="H19" s="305">
        <f t="shared" si="18"/>
        <v>925.9261111</v>
      </c>
      <c r="I19" s="166"/>
      <c r="J19" s="166"/>
      <c r="K19" s="166"/>
      <c r="L19" s="166"/>
      <c r="M19" s="166"/>
      <c r="N19" s="166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ht="22.5" customHeight="1">
      <c r="A20" s="160">
        <v>45712.0</v>
      </c>
      <c r="B20" s="139"/>
      <c r="C20" s="305">
        <f t="shared" si="3"/>
        <v>1239.020023</v>
      </c>
      <c r="D20" s="305">
        <f t="shared" ref="D20:H20" si="19">D$3</f>
        <v>284.0705569</v>
      </c>
      <c r="E20" s="305">
        <f t="shared" si="19"/>
        <v>351.9094201</v>
      </c>
      <c r="F20" s="305">
        <f t="shared" si="19"/>
        <v>803.7903944</v>
      </c>
      <c r="G20" s="305">
        <f t="shared" si="19"/>
        <v>241.1370642</v>
      </c>
      <c r="H20" s="305">
        <f t="shared" si="19"/>
        <v>925.9261111</v>
      </c>
      <c r="I20" s="166"/>
      <c r="J20" s="166"/>
      <c r="K20" s="166"/>
      <c r="L20" s="166"/>
      <c r="M20" s="166"/>
      <c r="N20" s="166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ht="22.5" customHeight="1">
      <c r="A21" s="160">
        <v>45713.0</v>
      </c>
      <c r="B21" s="139"/>
      <c r="C21" s="305">
        <f t="shared" si="3"/>
        <v>1239.020023</v>
      </c>
      <c r="D21" s="305">
        <f t="shared" ref="D21:H21" si="20">D$3</f>
        <v>284.0705569</v>
      </c>
      <c r="E21" s="305">
        <f t="shared" si="20"/>
        <v>351.9094201</v>
      </c>
      <c r="F21" s="305">
        <f t="shared" si="20"/>
        <v>803.7903944</v>
      </c>
      <c r="G21" s="305">
        <f t="shared" si="20"/>
        <v>241.1370642</v>
      </c>
      <c r="H21" s="305">
        <f t="shared" si="20"/>
        <v>925.9261111</v>
      </c>
      <c r="I21" s="166"/>
      <c r="J21" s="166"/>
      <c r="K21" s="166"/>
      <c r="L21" s="166"/>
      <c r="M21" s="166"/>
      <c r="N21" s="166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ht="22.5" customHeight="1">
      <c r="A22" s="160">
        <v>45715.0</v>
      </c>
      <c r="B22" s="139"/>
      <c r="C22" s="305">
        <f t="shared" si="3"/>
        <v>1239.020023</v>
      </c>
      <c r="D22" s="305">
        <f t="shared" ref="D22:H22" si="21">D$3</f>
        <v>284.0705569</v>
      </c>
      <c r="E22" s="305">
        <f t="shared" si="21"/>
        <v>351.9094201</v>
      </c>
      <c r="F22" s="305">
        <f t="shared" si="21"/>
        <v>803.7903944</v>
      </c>
      <c r="G22" s="305">
        <f t="shared" si="21"/>
        <v>241.1370642</v>
      </c>
      <c r="H22" s="305">
        <f t="shared" si="21"/>
        <v>925.9261111</v>
      </c>
      <c r="I22" s="166"/>
      <c r="J22" s="166"/>
      <c r="K22" s="166"/>
      <c r="L22" s="166"/>
      <c r="M22" s="166"/>
      <c r="N22" s="166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ht="22.5" customHeight="1">
      <c r="A23" s="160">
        <v>45716.0</v>
      </c>
      <c r="B23" s="139"/>
      <c r="C23" s="305">
        <f t="shared" si="3"/>
        <v>1239.020023</v>
      </c>
      <c r="D23" s="305">
        <f t="shared" ref="D23:H23" si="22">D$3</f>
        <v>284.0705569</v>
      </c>
      <c r="E23" s="305">
        <f t="shared" si="22"/>
        <v>351.9094201</v>
      </c>
      <c r="F23" s="305">
        <f t="shared" si="22"/>
        <v>803.7903944</v>
      </c>
      <c r="G23" s="305">
        <f t="shared" si="22"/>
        <v>241.1370642</v>
      </c>
      <c r="H23" s="305">
        <f t="shared" si="22"/>
        <v>925.9261111</v>
      </c>
      <c r="I23" s="166"/>
      <c r="J23" s="166"/>
      <c r="K23" s="166"/>
      <c r="L23" s="166"/>
      <c r="M23" s="166"/>
      <c r="N23" s="166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ht="22.5" customHeight="1">
      <c r="A24" s="160">
        <v>45719.0</v>
      </c>
      <c r="B24" s="177">
        <v>3848.32</v>
      </c>
      <c r="C24" s="167">
        <f>B24*'Clients Balance'!C195/'Clients Balance'!B195</f>
        <v>1794.568999</v>
      </c>
      <c r="D24" s="167">
        <f>B24*'Clients Balance'!D195/'Clients Balance'!B195</f>
        <v>362.8591565</v>
      </c>
      <c r="E24" s="167">
        <f>B24*'Clients Balance'!E195/'Clients Balance'!B195</f>
        <v>369.0757884</v>
      </c>
      <c r="F24" s="167">
        <f>B24*'Clients Balance'!F195/'Clients Balance'!B195</f>
        <v>589.9490096</v>
      </c>
      <c r="G24" s="167">
        <f>B24*'Clients Balance'!G195/'Clients Balance'!B195</f>
        <v>176.9847754</v>
      </c>
      <c r="H24" s="167">
        <f>B24*'Clients Balance'!H195/'Clients Balance'!B195</f>
        <v>554.8822708</v>
      </c>
      <c r="I24" s="166"/>
      <c r="J24" s="166"/>
      <c r="K24" s="166"/>
      <c r="L24" s="166"/>
      <c r="M24" s="166"/>
      <c r="N24" s="166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ht="22.5" customHeight="1">
      <c r="A25" s="160">
        <v>45720.0</v>
      </c>
      <c r="B25" s="177">
        <v>3848.32</v>
      </c>
      <c r="C25" s="167">
        <f>B25*'Clients Balance'!C196/'Clients Balance'!B196</f>
        <v>1794.39588</v>
      </c>
      <c r="D25" s="167">
        <f>B25*'Clients Balance'!D196/'Clients Balance'!B196</f>
        <v>362.8445941</v>
      </c>
      <c r="E25" s="167">
        <f>B25*'Clients Balance'!E196/'Clients Balance'!B196</f>
        <v>369.3498848</v>
      </c>
      <c r="F25" s="167">
        <f>B25*'Clients Balance'!F196/'Clients Balance'!B196</f>
        <v>589.9331971</v>
      </c>
      <c r="G25" s="167">
        <f>B25*'Clients Balance'!G196/'Clients Balance'!B196</f>
        <v>176.967702</v>
      </c>
      <c r="H25" s="167">
        <f>B25*'Clients Balance'!H196/'Clients Balance'!B196</f>
        <v>554.8287422</v>
      </c>
      <c r="I25" s="166"/>
      <c r="J25" s="166"/>
      <c r="K25" s="166"/>
      <c r="L25" s="166"/>
      <c r="M25" s="166"/>
      <c r="N25" s="166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ht="22.5" customHeight="1">
      <c r="A26" s="160">
        <v>45721.0</v>
      </c>
      <c r="B26" s="177">
        <v>3848.32</v>
      </c>
      <c r="C26" s="167">
        <f>B26*'Clients Balance'!C197/'Clients Balance'!B197</f>
        <v>1746.385091</v>
      </c>
      <c r="D26" s="167">
        <f>B26*'Clients Balance'!D197/'Clients Balance'!B197</f>
        <v>353.1364787</v>
      </c>
      <c r="E26" s="167">
        <f>B26*'Clients Balance'!E197/'Clients Balance'!B197</f>
        <v>359.4649214</v>
      </c>
      <c r="F26" s="167">
        <f>B26*'Clients Balance'!F197/'Clients Balance'!B197</f>
        <v>574.1491196</v>
      </c>
      <c r="G26" s="167">
        <f>B26*'Clients Balance'!G197/'Clients Balance'!B197</f>
        <v>275.2006239</v>
      </c>
      <c r="H26" s="167">
        <f>B26*'Clients Balance'!H197/'Clients Balance'!B197</f>
        <v>539.9837652</v>
      </c>
      <c r="I26" s="166"/>
      <c r="J26" s="166"/>
      <c r="K26" s="166"/>
      <c r="L26" s="166"/>
      <c r="M26" s="166"/>
      <c r="N26" s="166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ht="22.5" customHeight="1">
      <c r="A27" s="160">
        <v>45722.0</v>
      </c>
      <c r="B27" s="177">
        <v>3848.32</v>
      </c>
      <c r="C27" s="167">
        <f>B27*'Clients Balance'!C198/'Clients Balance'!B198</f>
        <v>1746.385091</v>
      </c>
      <c r="D27" s="167">
        <f>B27*'Clients Balance'!D198/'Clients Balance'!B198</f>
        <v>353.1364787</v>
      </c>
      <c r="E27" s="167">
        <f>B27*'Clients Balance'!E198/'Clients Balance'!B198</f>
        <v>359.4649214</v>
      </c>
      <c r="F27" s="167">
        <f>B27*'Clients Balance'!F198/'Clients Balance'!B198</f>
        <v>574.1491196</v>
      </c>
      <c r="G27" s="167">
        <f>B27*'Clients Balance'!G198/'Clients Balance'!B198</f>
        <v>275.2006239</v>
      </c>
      <c r="H27" s="167">
        <f>B27*'Clients Balance'!H198/'Clients Balance'!B198</f>
        <v>539.9837652</v>
      </c>
      <c r="I27" s="166"/>
      <c r="J27" s="166"/>
      <c r="K27" s="166"/>
      <c r="L27" s="166"/>
      <c r="M27" s="166"/>
      <c r="N27" s="166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ht="22.5" customHeight="1">
      <c r="A28" s="160">
        <v>45723.0</v>
      </c>
      <c r="B28" s="177">
        <v>3848.32</v>
      </c>
      <c r="C28" s="167">
        <f>B28*'Clients Balance'!C199/'Clients Balance'!B199</f>
        <v>1746.385091</v>
      </c>
      <c r="D28" s="167">
        <f>B28*'Clients Balance'!D199/'Clients Balance'!B199</f>
        <v>353.1364787</v>
      </c>
      <c r="E28" s="167">
        <f>B28*'Clients Balance'!E199/'Clients Balance'!B199</f>
        <v>359.4649214</v>
      </c>
      <c r="F28" s="167">
        <f>B28*'Clients Balance'!F199/'Clients Balance'!B199</f>
        <v>574.1491196</v>
      </c>
      <c r="G28" s="167">
        <f>B28*'Clients Balance'!G199/'Clients Balance'!B199</f>
        <v>275.2006239</v>
      </c>
      <c r="H28" s="167">
        <f>B28*'Clients Balance'!H199/'Clients Balance'!B199</f>
        <v>539.9837652</v>
      </c>
      <c r="I28" s="166"/>
      <c r="J28" s="166"/>
      <c r="K28" s="166"/>
      <c r="L28" s="166"/>
      <c r="M28" s="166"/>
      <c r="N28" s="166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ht="22.5" customHeight="1">
      <c r="A29" s="160">
        <v>45726.0</v>
      </c>
      <c r="B29" s="177">
        <v>3848.32</v>
      </c>
      <c r="C29" s="167">
        <f>B29*'Clients Balance'!C200/'Clients Balance'!B200</f>
        <v>1746.385091</v>
      </c>
      <c r="D29" s="167">
        <f>B29*'Clients Balance'!D200/'Clients Balance'!B200</f>
        <v>353.1364787</v>
      </c>
      <c r="E29" s="167">
        <f>B29*'Clients Balance'!E200/'Clients Balance'!B200</f>
        <v>359.4649214</v>
      </c>
      <c r="F29" s="167">
        <f>B29*'Clients Balance'!F200/'Clients Balance'!B200</f>
        <v>574.1491196</v>
      </c>
      <c r="G29" s="167">
        <f>B29*'Clients Balance'!G200/'Clients Balance'!B200</f>
        <v>275.2006239</v>
      </c>
      <c r="H29" s="167">
        <f>B29*'Clients Balance'!H200/'Clients Balance'!B200</f>
        <v>539.9837652</v>
      </c>
      <c r="I29" s="166"/>
      <c r="J29" s="166"/>
      <c r="K29" s="166"/>
      <c r="L29" s="166"/>
      <c r="M29" s="166"/>
      <c r="N29" s="166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ht="22.5" customHeight="1">
      <c r="A30" s="160">
        <v>45727.0</v>
      </c>
      <c r="B30" s="177">
        <v>3848.32</v>
      </c>
      <c r="C30" s="167">
        <f>B30*'Clients Balance'!C201/'Clients Balance'!B201</f>
        <v>1746.385091</v>
      </c>
      <c r="D30" s="167">
        <f>B30*'Clients Balance'!D201/'Clients Balance'!B201</f>
        <v>353.1364787</v>
      </c>
      <c r="E30" s="167">
        <f>B30*'Clients Balance'!E201/'Clients Balance'!B201</f>
        <v>359.4649214</v>
      </c>
      <c r="F30" s="167">
        <f>B30*'Clients Balance'!F201/'Clients Balance'!B201</f>
        <v>574.1491196</v>
      </c>
      <c r="G30" s="167">
        <f>B30*'Clients Balance'!G201/'Clients Balance'!B201</f>
        <v>275.2006239</v>
      </c>
      <c r="H30" s="167">
        <f>B30*'Clients Balance'!H201/'Clients Balance'!B201</f>
        <v>539.9837652</v>
      </c>
      <c r="I30" s="166"/>
      <c r="J30" s="166"/>
      <c r="K30" s="166"/>
      <c r="L30" s="166"/>
      <c r="M30" s="166"/>
      <c r="N30" s="166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ht="22.5" customHeight="1">
      <c r="A31" s="160">
        <v>45728.0</v>
      </c>
      <c r="B31" s="177">
        <v>3848.32</v>
      </c>
      <c r="C31" s="167">
        <f>B31*'Clients Balance'!C202/'Clients Balance'!B202</f>
        <v>1746.385091</v>
      </c>
      <c r="D31" s="167">
        <f>B31*'Clients Balance'!D202/'Clients Balance'!B202</f>
        <v>353.1364787</v>
      </c>
      <c r="E31" s="167">
        <f>B31*'Clients Balance'!E202/'Clients Balance'!B202</f>
        <v>359.4649214</v>
      </c>
      <c r="F31" s="167">
        <f>B31*'Clients Balance'!F202/'Clients Balance'!B202</f>
        <v>574.1491196</v>
      </c>
      <c r="G31" s="167">
        <f>B31*'Clients Balance'!G202/'Clients Balance'!B202</f>
        <v>275.2006239</v>
      </c>
      <c r="H31" s="167">
        <f>B31*'Clients Balance'!H202/'Clients Balance'!B202</f>
        <v>539.9837652</v>
      </c>
      <c r="I31" s="166"/>
      <c r="J31" s="166"/>
      <c r="K31" s="166"/>
      <c r="L31" s="166"/>
      <c r="M31" s="166"/>
      <c r="N31" s="166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ht="22.5" customHeight="1">
      <c r="A32" s="160">
        <v>45729.0</v>
      </c>
      <c r="B32" s="177">
        <v>3848.32</v>
      </c>
      <c r="C32" s="167">
        <f>B32*'Clients Balance'!C203/'Clients Balance'!B203</f>
        <v>1746.385091</v>
      </c>
      <c r="D32" s="167">
        <f>B32*'Clients Balance'!D203/'Clients Balance'!B203</f>
        <v>353.1364787</v>
      </c>
      <c r="E32" s="167">
        <f>B32*'Clients Balance'!E203/'Clients Balance'!B203</f>
        <v>359.4649214</v>
      </c>
      <c r="F32" s="167">
        <f>B32*'Clients Balance'!F203/'Clients Balance'!B203</f>
        <v>574.1491196</v>
      </c>
      <c r="G32" s="167">
        <f>B32*'Clients Balance'!G203/'Clients Balance'!B203</f>
        <v>275.2006239</v>
      </c>
      <c r="H32" s="167">
        <f>B32*'Clients Balance'!H203/'Clients Balance'!B203</f>
        <v>539.9837652</v>
      </c>
      <c r="I32" s="166"/>
      <c r="J32" s="166"/>
      <c r="K32" s="166"/>
      <c r="L32" s="166"/>
      <c r="M32" s="166"/>
      <c r="N32" s="166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22.5" customHeight="1">
      <c r="A33" s="160">
        <v>45733.0</v>
      </c>
      <c r="B33" s="177">
        <v>3848.32</v>
      </c>
      <c r="C33" s="167">
        <f>B33*'Clients Balance'!C204/'Clients Balance'!B204</f>
        <v>1746.385091</v>
      </c>
      <c r="D33" s="167">
        <f>B33*'Clients Balance'!D204/'Clients Balance'!B204</f>
        <v>353.1364787</v>
      </c>
      <c r="E33" s="167">
        <f>B33*'Clients Balance'!E204/'Clients Balance'!B204</f>
        <v>359.4649214</v>
      </c>
      <c r="F33" s="167">
        <f>B33*'Clients Balance'!F204/'Clients Balance'!B204</f>
        <v>574.1491196</v>
      </c>
      <c r="G33" s="167">
        <f>B33*'Clients Balance'!G204/'Clients Balance'!B204</f>
        <v>275.2006239</v>
      </c>
      <c r="H33" s="167">
        <f>B33*'Clients Balance'!H204/'Clients Balance'!B204</f>
        <v>539.9837652</v>
      </c>
      <c r="I33" s="166"/>
      <c r="J33" s="166"/>
      <c r="K33" s="166"/>
      <c r="L33" s="166"/>
      <c r="M33" s="166"/>
      <c r="N33" s="166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ht="22.5" customHeight="1">
      <c r="A34" s="160">
        <v>45734.0</v>
      </c>
      <c r="B34" s="177">
        <v>3848.32</v>
      </c>
      <c r="C34" s="167">
        <f>B34*'Clients Balance'!C205/'Clients Balance'!B205</f>
        <v>1746.385091</v>
      </c>
      <c r="D34" s="167">
        <f>B34*'Clients Balance'!D205/'Clients Balance'!B205</f>
        <v>353.1364787</v>
      </c>
      <c r="E34" s="167">
        <f>B34*'Clients Balance'!E205/'Clients Balance'!B205</f>
        <v>359.4649214</v>
      </c>
      <c r="F34" s="167">
        <f>B34*'Clients Balance'!F205/'Clients Balance'!B205</f>
        <v>574.1491196</v>
      </c>
      <c r="G34" s="167">
        <f>B34*'Clients Balance'!G205/'Clients Balance'!B205</f>
        <v>275.2006239</v>
      </c>
      <c r="H34" s="167">
        <f>B34*'Clients Balance'!H205/'Clients Balance'!B205</f>
        <v>539.9837652</v>
      </c>
      <c r="I34" s="166"/>
      <c r="J34" s="166"/>
      <c r="K34" s="166"/>
      <c r="L34" s="166"/>
      <c r="M34" s="166"/>
      <c r="N34" s="166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ht="22.5" customHeight="1">
      <c r="A35" s="160">
        <v>45735.0</v>
      </c>
      <c r="B35" s="177">
        <v>3848.32</v>
      </c>
      <c r="C35" s="167">
        <f>B35*'Clients Balance'!C206/'Clients Balance'!B206</f>
        <v>1746.385091</v>
      </c>
      <c r="D35" s="167">
        <f>B35*'Clients Balance'!D206/'Clients Balance'!B206</f>
        <v>353.1364787</v>
      </c>
      <c r="E35" s="167">
        <f>B35*'Clients Balance'!E206/'Clients Balance'!B206</f>
        <v>359.4649214</v>
      </c>
      <c r="F35" s="167">
        <f>B35*'Clients Balance'!F206/'Clients Balance'!B206</f>
        <v>574.1491196</v>
      </c>
      <c r="G35" s="167">
        <f>B35*'Clients Balance'!G206/'Clients Balance'!B206</f>
        <v>275.2006239</v>
      </c>
      <c r="H35" s="167">
        <f>B35*'Clients Balance'!H206/'Clients Balance'!B206</f>
        <v>539.9837652</v>
      </c>
      <c r="I35" s="166"/>
      <c r="J35" s="166"/>
      <c r="K35" s="166"/>
      <c r="L35" s="166"/>
      <c r="M35" s="166"/>
      <c r="N35" s="166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22.5" customHeight="1">
      <c r="A36" s="160">
        <v>45736.0</v>
      </c>
      <c r="B36" s="177">
        <v>3848.32</v>
      </c>
      <c r="C36" s="167">
        <f>B36*'Clients Balance'!C207/'Clients Balance'!B207</f>
        <v>1746.385091</v>
      </c>
      <c r="D36" s="167">
        <f>B36*'Clients Balance'!D207/'Clients Balance'!B207</f>
        <v>353.1364787</v>
      </c>
      <c r="E36" s="167">
        <f>B36*'Clients Balance'!E207/'Clients Balance'!B207</f>
        <v>359.4649214</v>
      </c>
      <c r="F36" s="167">
        <f>B36*'Clients Balance'!F207/'Clients Balance'!B207</f>
        <v>574.1491196</v>
      </c>
      <c r="G36" s="167">
        <f>B36*'Clients Balance'!G207/'Clients Balance'!B207</f>
        <v>275.2006239</v>
      </c>
      <c r="H36" s="167">
        <f>B36*'Clients Balance'!H207/'Clients Balance'!B207</f>
        <v>539.9837652</v>
      </c>
      <c r="I36" s="166"/>
      <c r="J36" s="166"/>
      <c r="K36" s="166"/>
      <c r="L36" s="166"/>
      <c r="M36" s="166"/>
      <c r="N36" s="166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ht="22.5" customHeight="1">
      <c r="A37" s="160">
        <v>45737.0</v>
      </c>
      <c r="B37" s="177">
        <v>3848.32</v>
      </c>
      <c r="C37" s="167">
        <f>B37*'Clients Balance'!C208/'Clients Balance'!B208</f>
        <v>1746.385091</v>
      </c>
      <c r="D37" s="167">
        <f>B37*'Clients Balance'!D208/'Clients Balance'!B208</f>
        <v>353.1364787</v>
      </c>
      <c r="E37" s="167">
        <f>B37*'Clients Balance'!E208/'Clients Balance'!B208</f>
        <v>359.4649214</v>
      </c>
      <c r="F37" s="167">
        <f>B37*'Clients Balance'!F208/'Clients Balance'!B208</f>
        <v>574.1491196</v>
      </c>
      <c r="G37" s="167">
        <f>B37*'Clients Balance'!G208/'Clients Balance'!B208</f>
        <v>275.2006239</v>
      </c>
      <c r="H37" s="167">
        <f>B37*'Clients Balance'!H208/'Clients Balance'!B208</f>
        <v>539.9837652</v>
      </c>
      <c r="I37" s="166"/>
      <c r="J37" s="166"/>
      <c r="K37" s="166"/>
      <c r="L37" s="166"/>
      <c r="M37" s="166"/>
      <c r="N37" s="166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22.5" customHeight="1">
      <c r="A38" s="160">
        <v>45740.0</v>
      </c>
      <c r="B38" s="177">
        <v>3848.32</v>
      </c>
      <c r="C38" s="167">
        <f>B38*'Clients Balance'!C209/'Clients Balance'!B209</f>
        <v>1746.385091</v>
      </c>
      <c r="D38" s="167">
        <f>B38*'Clients Balance'!D209/'Clients Balance'!B209</f>
        <v>353.1364787</v>
      </c>
      <c r="E38" s="167">
        <f>B38*'Clients Balance'!E209/'Clients Balance'!B209</f>
        <v>359.4649214</v>
      </c>
      <c r="F38" s="167">
        <f>B38*'Clients Balance'!F209/'Clients Balance'!B209</f>
        <v>574.1491196</v>
      </c>
      <c r="G38" s="167">
        <f>B38*'Clients Balance'!G209/'Clients Balance'!B209</f>
        <v>275.2006239</v>
      </c>
      <c r="H38" s="167">
        <f>B38*'Clients Balance'!H209/'Clients Balance'!B209</f>
        <v>539.9837652</v>
      </c>
      <c r="I38" s="166"/>
      <c r="J38" s="166"/>
      <c r="K38" s="166"/>
      <c r="L38" s="166"/>
      <c r="M38" s="166"/>
      <c r="N38" s="166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22.5" customHeight="1">
      <c r="A39" s="160">
        <v>45741.0</v>
      </c>
      <c r="B39" s="177">
        <v>3848.32</v>
      </c>
      <c r="C39" s="167">
        <f>B39*'Clients Balance'!C210/'Clients Balance'!B210</f>
        <v>1746.385091</v>
      </c>
      <c r="D39" s="167">
        <f>B39*'Clients Balance'!D210/'Clients Balance'!B210</f>
        <v>353.1364787</v>
      </c>
      <c r="E39" s="167">
        <f>B39*'Clients Balance'!E210/'Clients Balance'!B210</f>
        <v>359.4649214</v>
      </c>
      <c r="F39" s="167">
        <f>B39*'Clients Balance'!F210/'Clients Balance'!B210</f>
        <v>574.1491196</v>
      </c>
      <c r="G39" s="167">
        <f>B39*'Clients Balance'!G210/'Clients Balance'!B210</f>
        <v>275.2006239</v>
      </c>
      <c r="H39" s="167">
        <f>B39*'Clients Balance'!H210/'Clients Balance'!B210</f>
        <v>539.9837652</v>
      </c>
      <c r="I39" s="166"/>
      <c r="J39" s="166"/>
      <c r="K39" s="166"/>
      <c r="L39" s="166"/>
      <c r="M39" s="166"/>
      <c r="N39" s="166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ht="22.5" customHeight="1">
      <c r="A40" s="160">
        <v>45742.0</v>
      </c>
      <c r="B40" s="177">
        <v>3848.32</v>
      </c>
      <c r="C40" s="167">
        <f>B40*'Clients Balance'!C211/'Clients Balance'!B211</f>
        <v>1746.385091</v>
      </c>
      <c r="D40" s="167">
        <f>B40*'Clients Balance'!D211/'Clients Balance'!B211</f>
        <v>353.1364787</v>
      </c>
      <c r="E40" s="167">
        <f>B40*'Clients Balance'!E211/'Clients Balance'!B211</f>
        <v>359.4649214</v>
      </c>
      <c r="F40" s="167">
        <f>B40*'Clients Balance'!F211/'Clients Balance'!B211</f>
        <v>574.1491196</v>
      </c>
      <c r="G40" s="167">
        <f>B40*'Clients Balance'!G211/'Clients Balance'!B211</f>
        <v>275.2006239</v>
      </c>
      <c r="H40" s="167">
        <f>B40*'Clients Balance'!H211/'Clients Balance'!B211</f>
        <v>539.9837652</v>
      </c>
      <c r="I40" s="166"/>
      <c r="J40" s="166"/>
      <c r="K40" s="166"/>
      <c r="L40" s="166"/>
      <c r="M40" s="166"/>
      <c r="N40" s="166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ht="22.5" customHeight="1">
      <c r="A41" s="160">
        <v>45743.0</v>
      </c>
      <c r="B41" s="177">
        <v>3848.32</v>
      </c>
      <c r="C41" s="167">
        <f>B41*'Clients Balance'!C212/'Clients Balance'!B212</f>
        <v>1746.385091</v>
      </c>
      <c r="D41" s="167">
        <f>B41*'Clients Balance'!D212/'Clients Balance'!B212</f>
        <v>353.1364787</v>
      </c>
      <c r="E41" s="167">
        <f>B41*'Clients Balance'!E212/'Clients Balance'!B212</f>
        <v>359.4649214</v>
      </c>
      <c r="F41" s="167">
        <f>B41*'Clients Balance'!F212/'Clients Balance'!B212</f>
        <v>574.1491196</v>
      </c>
      <c r="G41" s="167">
        <f>B41*'Clients Balance'!G212/'Clients Balance'!B212</f>
        <v>275.2006239</v>
      </c>
      <c r="H41" s="167">
        <f>B41*'Clients Balance'!H212/'Clients Balance'!B212</f>
        <v>539.9837652</v>
      </c>
      <c r="I41" s="166"/>
      <c r="J41" s="166"/>
      <c r="K41" s="166"/>
      <c r="L41" s="166"/>
      <c r="M41" s="166"/>
      <c r="N41" s="166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ht="22.5" customHeight="1">
      <c r="A42" s="160">
        <v>45744.0</v>
      </c>
      <c r="B42" s="177">
        <v>3848.32</v>
      </c>
      <c r="C42" s="167">
        <f>B42*'Clients Balance'!C213/'Clients Balance'!B213</f>
        <v>1746.385091</v>
      </c>
      <c r="D42" s="167">
        <f>B42*'Clients Balance'!D213/'Clients Balance'!B213</f>
        <v>353.1364787</v>
      </c>
      <c r="E42" s="167">
        <f>B42*'Clients Balance'!E213/'Clients Balance'!B213</f>
        <v>359.4649214</v>
      </c>
      <c r="F42" s="167">
        <f>B42*'Clients Balance'!F213/'Clients Balance'!B213</f>
        <v>574.1491196</v>
      </c>
      <c r="G42" s="167">
        <f>B42*'Clients Balance'!G213/'Clients Balance'!B213</f>
        <v>275.2006239</v>
      </c>
      <c r="H42" s="167">
        <f>B42*'Clients Balance'!H213/'Clients Balance'!B213</f>
        <v>539.9837652</v>
      </c>
      <c r="I42" s="166"/>
      <c r="J42" s="166"/>
      <c r="K42" s="166"/>
      <c r="L42" s="166"/>
      <c r="M42" s="166"/>
      <c r="N42" s="166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22.5" customHeight="1">
      <c r="A43" s="186">
        <f>'PROP DAILY PNL'!A208</f>
        <v>45748</v>
      </c>
      <c r="B43" s="177">
        <v>5826.32</v>
      </c>
      <c r="C43" s="167">
        <f>$B43*'PERCENTAGE SHARING'!C2</f>
        <v>2135.000532</v>
      </c>
      <c r="D43" s="167">
        <f>$B43*'PERCENTAGE SHARING'!D2</f>
        <v>340.8952186</v>
      </c>
      <c r="E43" s="167">
        <f>$B43*'PERCENTAGE SHARING'!E2</f>
        <v>332.0151933</v>
      </c>
      <c r="F43" s="167">
        <f>$B43*'PERCENTAGE SHARING'!F2</f>
        <v>0</v>
      </c>
      <c r="G43" s="167">
        <f>$B43*'PERCENTAGE SHARING'!G2</f>
        <v>290.1262177</v>
      </c>
      <c r="H43" s="167">
        <f>$B43*'PERCENTAGE SHARING'!H2</f>
        <v>1389.430788</v>
      </c>
      <c r="I43" s="167">
        <f>$B43*'PERCENTAGE SHARING'!I2</f>
        <v>259.1102579</v>
      </c>
      <c r="J43" s="167">
        <f>$B43*'PERCENTAGE SHARING'!J2</f>
        <v>518.2205157</v>
      </c>
      <c r="K43" s="167">
        <f>$B43*'PERCENTAGE SHARING'!K2</f>
        <v>259.1102579</v>
      </c>
      <c r="L43" s="167">
        <f>$B43*'PERCENTAGE SHARING'!L2</f>
        <v>151.2055098</v>
      </c>
      <c r="M43" s="167">
        <f>$B43*'PERCENTAGE SHARING'!M2</f>
        <v>151.2055098</v>
      </c>
      <c r="N43" s="167">
        <f>$B43*'PERCENTAGE SHARING'!N2</f>
        <v>0</v>
      </c>
      <c r="O43" s="309">
        <f>$B43*'PERCENTAGE SHARING'!O2</f>
        <v>0</v>
      </c>
      <c r="P43" s="309">
        <f>$B43*'PERCENTAGE SHARING'!P2</f>
        <v>0</v>
      </c>
      <c r="Q43" s="309">
        <f>$B43*'PERCENTAGE SHARING'!Q2</f>
        <v>0</v>
      </c>
      <c r="R43" s="309">
        <f>$B43*'PERCENTAGE SHARING'!R2</f>
        <v>0</v>
      </c>
      <c r="S43" s="134"/>
      <c r="T43" s="134"/>
      <c r="U43" s="134"/>
      <c r="V43" s="134"/>
      <c r="W43" s="134"/>
      <c r="X43" s="134"/>
      <c r="Y43" s="134"/>
      <c r="Z43" s="134"/>
    </row>
    <row r="44" ht="22.5" customHeight="1">
      <c r="A44" s="186">
        <f>'PROP DAILY PNL'!A209</f>
        <v>45749</v>
      </c>
      <c r="B44" s="177">
        <v>5826.32</v>
      </c>
      <c r="C44" s="167">
        <f>$B44*'PERCENTAGE SHARING'!C3</f>
        <v>2041.54258</v>
      </c>
      <c r="D44" s="167">
        <f>$B44*'PERCENTAGE SHARING'!D3</f>
        <v>325.9728013</v>
      </c>
      <c r="E44" s="167">
        <f>$B44*'PERCENTAGE SHARING'!E3</f>
        <v>317.481492</v>
      </c>
      <c r="F44" s="167">
        <f>$B44*'PERCENTAGE SHARING'!F3</f>
        <v>0</v>
      </c>
      <c r="G44" s="167">
        <f>$B44*'PERCENTAGE SHARING'!G3</f>
        <v>277.426173</v>
      </c>
      <c r="H44" s="167">
        <f>$B44*'PERCENTAGE SHARING'!H3</f>
        <v>1328.609559</v>
      </c>
      <c r="I44" s="167">
        <f>$B44*'PERCENTAGE SHARING'!I3</f>
        <v>247.7679122</v>
      </c>
      <c r="J44" s="167">
        <f>$B44*'PERCENTAGE SHARING'!J3</f>
        <v>495.5358245</v>
      </c>
      <c r="K44" s="167">
        <f>$B44*'PERCENTAGE SHARING'!K3</f>
        <v>247.7679122</v>
      </c>
      <c r="L44" s="167">
        <f>$B44*'PERCENTAGE SHARING'!L3</f>
        <v>144.5866087</v>
      </c>
      <c r="M44" s="167">
        <f>$B44*'PERCENTAGE SHARING'!M3</f>
        <v>144.5866087</v>
      </c>
      <c r="N44" s="167">
        <f>$B44*'PERCENTAGE SHARING'!N3</f>
        <v>255.0425281</v>
      </c>
      <c r="O44" s="309">
        <f>$B44*'PERCENTAGE SHARING'!O3</f>
        <v>0</v>
      </c>
      <c r="P44" s="309">
        <f>$B44*'PERCENTAGE SHARING'!P3</f>
        <v>0</v>
      </c>
      <c r="Q44" s="309">
        <f>$B44*'PERCENTAGE SHARING'!Q3</f>
        <v>0</v>
      </c>
      <c r="R44" s="309">
        <f>$B44*'PERCENTAGE SHARING'!R3</f>
        <v>0</v>
      </c>
      <c r="S44" s="134"/>
      <c r="T44" s="134"/>
      <c r="U44" s="134"/>
      <c r="V44" s="134"/>
      <c r="W44" s="134"/>
      <c r="X44" s="134"/>
      <c r="Y44" s="134"/>
      <c r="Z44" s="134"/>
    </row>
    <row r="45" ht="22.5" customHeight="1">
      <c r="A45" s="186">
        <f>'PROP DAILY PNL'!A210</f>
        <v>45750</v>
      </c>
      <c r="B45" s="177">
        <v>5826.32</v>
      </c>
      <c r="C45" s="167">
        <f>$B45*'PERCENTAGE SHARING'!C4</f>
        <v>2041.54258</v>
      </c>
      <c r="D45" s="167">
        <f>$B45*'PERCENTAGE SHARING'!D4</f>
        <v>325.9728013</v>
      </c>
      <c r="E45" s="167">
        <f>$B45*'PERCENTAGE SHARING'!E4</f>
        <v>317.481492</v>
      </c>
      <c r="F45" s="167">
        <f>$B45*'PERCENTAGE SHARING'!F4</f>
        <v>0</v>
      </c>
      <c r="G45" s="167">
        <f>$B45*'PERCENTAGE SHARING'!G4</f>
        <v>277.426173</v>
      </c>
      <c r="H45" s="167">
        <f>$B45*'PERCENTAGE SHARING'!H4</f>
        <v>1328.609559</v>
      </c>
      <c r="I45" s="167">
        <f>$B45*'PERCENTAGE SHARING'!I4</f>
        <v>247.7679122</v>
      </c>
      <c r="J45" s="167">
        <f>$B45*'PERCENTAGE SHARING'!J4</f>
        <v>495.5358245</v>
      </c>
      <c r="K45" s="167">
        <f>$B45*'PERCENTAGE SHARING'!K4</f>
        <v>247.7679122</v>
      </c>
      <c r="L45" s="167">
        <f>$B45*'PERCENTAGE SHARING'!L4</f>
        <v>144.5866087</v>
      </c>
      <c r="M45" s="167">
        <f>$B45*'PERCENTAGE SHARING'!M4</f>
        <v>144.5866087</v>
      </c>
      <c r="N45" s="167">
        <f>$B45*'PERCENTAGE SHARING'!N4</f>
        <v>255.0425281</v>
      </c>
      <c r="O45" s="309">
        <f>$B45*'PERCENTAGE SHARING'!O4</f>
        <v>0</v>
      </c>
      <c r="P45" s="309">
        <f>$B45*'PERCENTAGE SHARING'!P4</f>
        <v>0</v>
      </c>
      <c r="Q45" s="309">
        <f>$B45*'PERCENTAGE SHARING'!Q4</f>
        <v>0</v>
      </c>
      <c r="R45" s="309">
        <f>$B45*'PERCENTAGE SHARING'!R4</f>
        <v>0</v>
      </c>
      <c r="S45" s="134"/>
      <c r="T45" s="134"/>
      <c r="U45" s="134"/>
      <c r="V45" s="134"/>
      <c r="W45" s="134"/>
      <c r="X45" s="134"/>
      <c r="Y45" s="134"/>
      <c r="Z45" s="134"/>
    </row>
    <row r="46" ht="22.5" customHeight="1">
      <c r="A46" s="186">
        <f>'PROP DAILY PNL'!A211</f>
        <v>45751</v>
      </c>
      <c r="B46" s="177">
        <v>5826.32</v>
      </c>
      <c r="C46" s="167">
        <f>$B46*'PERCENTAGE SHARING'!C5</f>
        <v>2041.54258</v>
      </c>
      <c r="D46" s="167">
        <f>$B46*'PERCENTAGE SHARING'!D5</f>
        <v>325.9728013</v>
      </c>
      <c r="E46" s="167">
        <f>$B46*'PERCENTAGE SHARING'!E5</f>
        <v>317.481492</v>
      </c>
      <c r="F46" s="167">
        <f>$B46*'PERCENTAGE SHARING'!F5</f>
        <v>0</v>
      </c>
      <c r="G46" s="167">
        <f>$B46*'PERCENTAGE SHARING'!G5</f>
        <v>277.426173</v>
      </c>
      <c r="H46" s="167">
        <f>$B46*'PERCENTAGE SHARING'!H5</f>
        <v>1328.609559</v>
      </c>
      <c r="I46" s="167">
        <f>$B46*'PERCENTAGE SHARING'!I5</f>
        <v>247.7679122</v>
      </c>
      <c r="J46" s="167">
        <f>$B46*'PERCENTAGE SHARING'!J5</f>
        <v>495.5358245</v>
      </c>
      <c r="K46" s="167">
        <f>$B46*'PERCENTAGE SHARING'!K5</f>
        <v>247.7679122</v>
      </c>
      <c r="L46" s="167">
        <f>$B46*'PERCENTAGE SHARING'!L5</f>
        <v>144.5866087</v>
      </c>
      <c r="M46" s="167">
        <f>$B46*'PERCENTAGE SHARING'!M5</f>
        <v>144.5866087</v>
      </c>
      <c r="N46" s="167">
        <f>$B46*'PERCENTAGE SHARING'!N5</f>
        <v>255.0425281</v>
      </c>
      <c r="O46" s="309">
        <f>$B46*'PERCENTAGE SHARING'!O5</f>
        <v>0</v>
      </c>
      <c r="P46" s="309">
        <f>$B46*'PERCENTAGE SHARING'!P5</f>
        <v>0</v>
      </c>
      <c r="Q46" s="309">
        <f>$B46*'PERCENTAGE SHARING'!Q5</f>
        <v>0</v>
      </c>
      <c r="R46" s="309">
        <f>$B46*'PERCENTAGE SHARING'!R5</f>
        <v>0</v>
      </c>
      <c r="S46" s="134"/>
      <c r="T46" s="134"/>
      <c r="U46" s="134"/>
      <c r="V46" s="134"/>
      <c r="W46" s="134"/>
      <c r="X46" s="134"/>
      <c r="Y46" s="134"/>
      <c r="Z46" s="134"/>
    </row>
    <row r="47" ht="22.5" customHeight="1">
      <c r="A47" s="186">
        <f>'PROP DAILY PNL'!A212</f>
        <v>45754</v>
      </c>
      <c r="B47" s="177">
        <v>5826.32</v>
      </c>
      <c r="C47" s="167">
        <f>$B47*'PERCENTAGE SHARING'!C6</f>
        <v>2041.54258</v>
      </c>
      <c r="D47" s="167">
        <f>$B47*'PERCENTAGE SHARING'!D6</f>
        <v>325.9728013</v>
      </c>
      <c r="E47" s="167">
        <f>$B47*'PERCENTAGE SHARING'!E6</f>
        <v>317.481492</v>
      </c>
      <c r="F47" s="167">
        <f>$B47*'PERCENTAGE SHARING'!F6</f>
        <v>0</v>
      </c>
      <c r="G47" s="167">
        <f>$B47*'PERCENTAGE SHARING'!G6</f>
        <v>277.426173</v>
      </c>
      <c r="H47" s="167">
        <f>$B47*'PERCENTAGE SHARING'!H6</f>
        <v>1328.609559</v>
      </c>
      <c r="I47" s="167">
        <f>$B47*'PERCENTAGE SHARING'!I6</f>
        <v>247.7679122</v>
      </c>
      <c r="J47" s="167">
        <f>$B47*'PERCENTAGE SHARING'!J6</f>
        <v>495.5358245</v>
      </c>
      <c r="K47" s="167">
        <f>$B47*'PERCENTAGE SHARING'!K6</f>
        <v>247.7679122</v>
      </c>
      <c r="L47" s="167">
        <f>$B47*'PERCENTAGE SHARING'!L6</f>
        <v>144.5866087</v>
      </c>
      <c r="M47" s="167">
        <f>$B47*'PERCENTAGE SHARING'!M6</f>
        <v>144.5866087</v>
      </c>
      <c r="N47" s="167">
        <f>$B47*'PERCENTAGE SHARING'!N6</f>
        <v>255.0425281</v>
      </c>
      <c r="O47" s="309">
        <f>$B47*'PERCENTAGE SHARING'!O6</f>
        <v>0</v>
      </c>
      <c r="P47" s="309">
        <f>$B47*'PERCENTAGE SHARING'!P6</f>
        <v>0</v>
      </c>
      <c r="Q47" s="309">
        <f>$B47*'PERCENTAGE SHARING'!Q6</f>
        <v>0</v>
      </c>
      <c r="R47" s="309">
        <f>$B47*'PERCENTAGE SHARING'!R6</f>
        <v>0</v>
      </c>
      <c r="S47" s="134"/>
      <c r="T47" s="134"/>
      <c r="U47" s="134"/>
      <c r="V47" s="134"/>
      <c r="W47" s="134"/>
      <c r="X47" s="134"/>
      <c r="Y47" s="134"/>
      <c r="Z47" s="134"/>
    </row>
    <row r="48" ht="22.5" customHeight="1">
      <c r="A48" s="186">
        <f>'PROP DAILY PNL'!A213</f>
        <v>45755</v>
      </c>
      <c r="B48" s="177">
        <v>5826.32</v>
      </c>
      <c r="C48" s="167">
        <f>$B48*'PERCENTAGE SHARING'!C7</f>
        <v>1990.524425</v>
      </c>
      <c r="D48" s="167">
        <f>$B48*'PERCENTAGE SHARING'!D7</f>
        <v>317.8267401</v>
      </c>
      <c r="E48" s="167">
        <f>$B48*'PERCENTAGE SHARING'!E7</f>
        <v>309.5476286</v>
      </c>
      <c r="F48" s="167">
        <f>$B48*'PERCENTAGE SHARING'!F7</f>
        <v>0</v>
      </c>
      <c r="G48" s="167">
        <f>$B48*'PERCENTAGE SHARING'!G7</f>
        <v>270.4932922</v>
      </c>
      <c r="H48" s="167">
        <f>$B48*'PERCENTAGE SHARING'!H7</f>
        <v>1295.407602</v>
      </c>
      <c r="I48" s="167">
        <f>$B48*'PERCENTAGE SHARING'!I7</f>
        <v>241.5761914</v>
      </c>
      <c r="J48" s="167">
        <f>$B48*'PERCENTAGE SHARING'!J7</f>
        <v>483.1523828</v>
      </c>
      <c r="K48" s="167">
        <f>$B48*'PERCENTAGE SHARING'!K7</f>
        <v>241.5761914</v>
      </c>
      <c r="L48" s="167">
        <f>$B48*'PERCENTAGE SHARING'!L7</f>
        <v>140.973389</v>
      </c>
      <c r="M48" s="167">
        <f>$B48*'PERCENTAGE SHARING'!M7</f>
        <v>140.973389</v>
      </c>
      <c r="N48" s="167">
        <f>$B48*'PERCENTAGE SHARING'!N7</f>
        <v>248.6690146</v>
      </c>
      <c r="O48" s="309">
        <f>$B48*'PERCENTAGE SHARING'!O7</f>
        <v>145.5997537</v>
      </c>
      <c r="P48" s="309">
        <f>$B48*'PERCENTAGE SHARING'!P7</f>
        <v>0</v>
      </c>
      <c r="Q48" s="309">
        <f>$B48*'PERCENTAGE SHARING'!Q7</f>
        <v>0</v>
      </c>
      <c r="R48" s="309">
        <f>$B48*'PERCENTAGE SHARING'!R7</f>
        <v>0</v>
      </c>
      <c r="S48" s="134"/>
      <c r="T48" s="134"/>
      <c r="U48" s="134"/>
      <c r="V48" s="134"/>
      <c r="W48" s="134"/>
      <c r="X48" s="134"/>
      <c r="Y48" s="134"/>
      <c r="Z48" s="134"/>
    </row>
    <row r="49" ht="22.5" customHeight="1">
      <c r="A49" s="186">
        <f>'PROP DAILY PNL'!A214</f>
        <v>45756</v>
      </c>
      <c r="B49" s="177">
        <v>5826.32</v>
      </c>
      <c r="C49" s="167">
        <f>$B49*'PERCENTAGE SHARING'!C8</f>
        <v>1990.524425</v>
      </c>
      <c r="D49" s="167">
        <f>$B49*'PERCENTAGE SHARING'!D8</f>
        <v>317.8267401</v>
      </c>
      <c r="E49" s="167">
        <f>$B49*'PERCENTAGE SHARING'!E8</f>
        <v>309.5476286</v>
      </c>
      <c r="F49" s="167">
        <f>$B49*'PERCENTAGE SHARING'!F8</f>
        <v>0</v>
      </c>
      <c r="G49" s="167">
        <f>$B49*'PERCENTAGE SHARING'!G8</f>
        <v>270.4932922</v>
      </c>
      <c r="H49" s="167">
        <f>$B49*'PERCENTAGE SHARING'!H8</f>
        <v>1295.407602</v>
      </c>
      <c r="I49" s="167">
        <f>$B49*'PERCENTAGE SHARING'!I8</f>
        <v>241.5761914</v>
      </c>
      <c r="J49" s="167">
        <f>$B49*'PERCENTAGE SHARING'!J8</f>
        <v>483.1523828</v>
      </c>
      <c r="K49" s="167">
        <f>$B49*'PERCENTAGE SHARING'!K8</f>
        <v>241.5761914</v>
      </c>
      <c r="L49" s="167">
        <f>$B49*'PERCENTAGE SHARING'!L8</f>
        <v>140.973389</v>
      </c>
      <c r="M49" s="167">
        <f>$B49*'PERCENTAGE SHARING'!M8</f>
        <v>140.973389</v>
      </c>
      <c r="N49" s="167">
        <f>$B49*'PERCENTAGE SHARING'!N8</f>
        <v>248.6690146</v>
      </c>
      <c r="O49" s="309">
        <f>$B49*'PERCENTAGE SHARING'!O8</f>
        <v>145.5997537</v>
      </c>
      <c r="P49" s="309">
        <f>$B49*'PERCENTAGE SHARING'!P8</f>
        <v>0</v>
      </c>
      <c r="Q49" s="309">
        <f>$B49*'PERCENTAGE SHARING'!Q8</f>
        <v>0</v>
      </c>
      <c r="R49" s="309">
        <f>$B49*'PERCENTAGE SHARING'!R8</f>
        <v>0</v>
      </c>
      <c r="S49" s="134"/>
      <c r="T49" s="134"/>
      <c r="U49" s="134"/>
      <c r="V49" s="134"/>
      <c r="W49" s="134"/>
      <c r="X49" s="134"/>
      <c r="Y49" s="134"/>
      <c r="Z49" s="134"/>
    </row>
    <row r="50" ht="22.5" customHeight="1">
      <c r="A50" s="186">
        <f>'PROP DAILY PNL'!A215</f>
        <v>45758</v>
      </c>
      <c r="B50" s="177">
        <v>5826.32</v>
      </c>
      <c r="C50" s="167">
        <f>$B50*'PERCENTAGE SHARING'!C9</f>
        <v>1990.524425</v>
      </c>
      <c r="D50" s="167">
        <f>$B50*'PERCENTAGE SHARING'!D9</f>
        <v>317.8267401</v>
      </c>
      <c r="E50" s="167">
        <f>$B50*'PERCENTAGE SHARING'!E9</f>
        <v>309.5476286</v>
      </c>
      <c r="F50" s="167">
        <f>$B50*'PERCENTAGE SHARING'!F9</f>
        <v>0</v>
      </c>
      <c r="G50" s="167">
        <f>$B50*'PERCENTAGE SHARING'!G9</f>
        <v>270.4932922</v>
      </c>
      <c r="H50" s="167">
        <f>$B50*'PERCENTAGE SHARING'!H9</f>
        <v>1295.407602</v>
      </c>
      <c r="I50" s="167">
        <f>$B50*'PERCENTAGE SHARING'!I9</f>
        <v>241.5761914</v>
      </c>
      <c r="J50" s="167">
        <f>$B50*'PERCENTAGE SHARING'!J9</f>
        <v>483.1523828</v>
      </c>
      <c r="K50" s="167">
        <f>$B50*'PERCENTAGE SHARING'!K9</f>
        <v>241.5761914</v>
      </c>
      <c r="L50" s="167">
        <f>$B50*'PERCENTAGE SHARING'!L9</f>
        <v>140.973389</v>
      </c>
      <c r="M50" s="167">
        <f>$B50*'PERCENTAGE SHARING'!M9</f>
        <v>140.973389</v>
      </c>
      <c r="N50" s="167">
        <f>$B50*'PERCENTAGE SHARING'!N9</f>
        <v>248.6690146</v>
      </c>
      <c r="O50" s="309">
        <f>$B50*'PERCENTAGE SHARING'!O9</f>
        <v>145.5997537</v>
      </c>
      <c r="P50" s="309">
        <f>$B50*'PERCENTAGE SHARING'!P9</f>
        <v>0</v>
      </c>
      <c r="Q50" s="309">
        <f>$B50*'PERCENTAGE SHARING'!Q9</f>
        <v>0</v>
      </c>
      <c r="R50" s="309">
        <f>$B50*'PERCENTAGE SHARING'!R9</f>
        <v>0</v>
      </c>
      <c r="S50" s="134"/>
      <c r="T50" s="134"/>
      <c r="U50" s="134"/>
      <c r="V50" s="134"/>
      <c r="W50" s="134"/>
      <c r="X50" s="134"/>
      <c r="Y50" s="134"/>
      <c r="Z50" s="134"/>
    </row>
    <row r="51" ht="22.5" customHeight="1">
      <c r="A51" s="186">
        <f>'PROP DAILY PNL'!A216</f>
        <v>45762</v>
      </c>
      <c r="B51" s="177">
        <v>5826.32</v>
      </c>
      <c r="C51" s="167">
        <f>$B51*'PERCENTAGE SHARING'!C10</f>
        <v>1990.524425</v>
      </c>
      <c r="D51" s="167">
        <f>$B51*'PERCENTAGE SHARING'!D10</f>
        <v>317.8267401</v>
      </c>
      <c r="E51" s="167">
        <f>$B51*'PERCENTAGE SHARING'!E10</f>
        <v>309.5476286</v>
      </c>
      <c r="F51" s="167">
        <f>$B51*'PERCENTAGE SHARING'!F10</f>
        <v>0</v>
      </c>
      <c r="G51" s="167">
        <f>$B51*'PERCENTAGE SHARING'!G10</f>
        <v>270.4932922</v>
      </c>
      <c r="H51" s="167">
        <f>$B51*'PERCENTAGE SHARING'!H10</f>
        <v>1295.407602</v>
      </c>
      <c r="I51" s="167">
        <f>$B51*'PERCENTAGE SHARING'!I10</f>
        <v>241.5761914</v>
      </c>
      <c r="J51" s="167">
        <f>$B51*'PERCENTAGE SHARING'!J10</f>
        <v>483.1523828</v>
      </c>
      <c r="K51" s="167">
        <f>$B51*'PERCENTAGE SHARING'!K10</f>
        <v>241.5761914</v>
      </c>
      <c r="L51" s="167">
        <f>$B51*'PERCENTAGE SHARING'!L10</f>
        <v>140.973389</v>
      </c>
      <c r="M51" s="167">
        <f>$B51*'PERCENTAGE SHARING'!M10</f>
        <v>140.973389</v>
      </c>
      <c r="N51" s="167">
        <f>$B51*'PERCENTAGE SHARING'!N10</f>
        <v>248.6690146</v>
      </c>
      <c r="O51" s="309">
        <f>$B51*'PERCENTAGE SHARING'!O10</f>
        <v>145.5997537</v>
      </c>
      <c r="P51" s="309">
        <f>$B51*'PERCENTAGE SHARING'!P10</f>
        <v>0</v>
      </c>
      <c r="Q51" s="309">
        <f>$B51*'PERCENTAGE SHARING'!Q10</f>
        <v>0</v>
      </c>
      <c r="R51" s="309">
        <f>$B51*'PERCENTAGE SHARING'!R10</f>
        <v>0</v>
      </c>
      <c r="S51" s="134"/>
      <c r="T51" s="134"/>
      <c r="U51" s="134"/>
      <c r="V51" s="134"/>
      <c r="W51" s="134"/>
      <c r="X51" s="134"/>
      <c r="Y51" s="134"/>
      <c r="Z51" s="134"/>
    </row>
    <row r="52" ht="22.5" customHeight="1">
      <c r="A52" s="186">
        <f>'PROP DAILY PNL'!A217</f>
        <v>45763</v>
      </c>
      <c r="B52" s="177">
        <v>5826.32</v>
      </c>
      <c r="C52" s="167">
        <f>$B52*'PERCENTAGE SHARING'!C11</f>
        <v>1990.524425</v>
      </c>
      <c r="D52" s="167">
        <f>$B52*'PERCENTAGE SHARING'!D11</f>
        <v>317.8267401</v>
      </c>
      <c r="E52" s="167">
        <f>$B52*'PERCENTAGE SHARING'!E11</f>
        <v>309.5476286</v>
      </c>
      <c r="F52" s="167">
        <f>$B52*'PERCENTAGE SHARING'!F11</f>
        <v>0</v>
      </c>
      <c r="G52" s="167">
        <f>$B52*'PERCENTAGE SHARING'!G11</f>
        <v>270.4932922</v>
      </c>
      <c r="H52" s="167">
        <f>$B52*'PERCENTAGE SHARING'!H11</f>
        <v>1295.407602</v>
      </c>
      <c r="I52" s="167">
        <f>$B52*'PERCENTAGE SHARING'!I11</f>
        <v>241.5761914</v>
      </c>
      <c r="J52" s="167">
        <f>$B52*'PERCENTAGE SHARING'!J11</f>
        <v>483.1523828</v>
      </c>
      <c r="K52" s="167">
        <f>$B52*'PERCENTAGE SHARING'!K11</f>
        <v>241.5761914</v>
      </c>
      <c r="L52" s="167">
        <f>$B52*'PERCENTAGE SHARING'!L11</f>
        <v>140.973389</v>
      </c>
      <c r="M52" s="167">
        <f>$B52*'PERCENTAGE SHARING'!M11</f>
        <v>140.973389</v>
      </c>
      <c r="N52" s="167">
        <f>$B52*'PERCENTAGE SHARING'!N11</f>
        <v>248.6690146</v>
      </c>
      <c r="O52" s="309">
        <f>$B52*'PERCENTAGE SHARING'!O11</f>
        <v>145.5997537</v>
      </c>
      <c r="P52" s="309">
        <f>$B52*'PERCENTAGE SHARING'!P11</f>
        <v>0</v>
      </c>
      <c r="Q52" s="309">
        <f>$B52*'PERCENTAGE SHARING'!Q11</f>
        <v>0</v>
      </c>
      <c r="R52" s="309">
        <f>$B52*'PERCENTAGE SHARING'!R11</f>
        <v>0</v>
      </c>
      <c r="S52" s="134"/>
      <c r="T52" s="134"/>
      <c r="U52" s="134"/>
      <c r="V52" s="134"/>
      <c r="W52" s="134"/>
      <c r="X52" s="134"/>
      <c r="Y52" s="134"/>
      <c r="Z52" s="134"/>
    </row>
    <row r="53" ht="22.5" customHeight="1">
      <c r="A53" s="186">
        <f>'PROP DAILY PNL'!A218</f>
        <v>45764</v>
      </c>
      <c r="B53" s="177">
        <v>5826.32</v>
      </c>
      <c r="C53" s="167">
        <f>$B53*'PERCENTAGE SHARING'!C12</f>
        <v>1990.524425</v>
      </c>
      <c r="D53" s="167">
        <f>$B53*'PERCENTAGE SHARING'!D12</f>
        <v>317.8267401</v>
      </c>
      <c r="E53" s="167">
        <f>$B53*'PERCENTAGE SHARING'!E12</f>
        <v>309.5476286</v>
      </c>
      <c r="F53" s="167">
        <f>$B53*'PERCENTAGE SHARING'!F12</f>
        <v>0</v>
      </c>
      <c r="G53" s="167">
        <f>$B53*'PERCENTAGE SHARING'!G12</f>
        <v>270.4932922</v>
      </c>
      <c r="H53" s="167">
        <f>$B53*'PERCENTAGE SHARING'!H12</f>
        <v>1295.407602</v>
      </c>
      <c r="I53" s="167">
        <f>$B53*'PERCENTAGE SHARING'!I12</f>
        <v>241.5761914</v>
      </c>
      <c r="J53" s="167">
        <f>$B53*'PERCENTAGE SHARING'!J12</f>
        <v>483.1523828</v>
      </c>
      <c r="K53" s="167">
        <f>$B53*'PERCENTAGE SHARING'!K12</f>
        <v>241.5761914</v>
      </c>
      <c r="L53" s="167">
        <f>$B53*'PERCENTAGE SHARING'!L12</f>
        <v>140.973389</v>
      </c>
      <c r="M53" s="167">
        <f>$B53*'PERCENTAGE SHARING'!M12</f>
        <v>140.973389</v>
      </c>
      <c r="N53" s="167">
        <f>$B53*'PERCENTAGE SHARING'!N12</f>
        <v>248.6690146</v>
      </c>
      <c r="O53" s="309">
        <f>$B53*'PERCENTAGE SHARING'!O12</f>
        <v>145.5997537</v>
      </c>
      <c r="P53" s="309">
        <f>$B53*'PERCENTAGE SHARING'!P12</f>
        <v>0</v>
      </c>
      <c r="Q53" s="309">
        <f>$B53*'PERCENTAGE SHARING'!Q12</f>
        <v>0</v>
      </c>
      <c r="R53" s="309">
        <f>$B53*'PERCENTAGE SHARING'!R12</f>
        <v>0</v>
      </c>
      <c r="S53" s="134"/>
      <c r="T53" s="134"/>
      <c r="U53" s="134"/>
      <c r="V53" s="134"/>
      <c r="W53" s="134"/>
      <c r="X53" s="134"/>
      <c r="Y53" s="134"/>
      <c r="Z53" s="134"/>
    </row>
    <row r="54" ht="22.5" customHeight="1">
      <c r="A54" s="186">
        <f>'PROP DAILY PNL'!A219</f>
        <v>45768</v>
      </c>
      <c r="B54" s="177">
        <v>5826.32</v>
      </c>
      <c r="C54" s="167">
        <f>$B54*'PERCENTAGE SHARING'!C13</f>
        <v>1990.524425</v>
      </c>
      <c r="D54" s="167">
        <f>$B54*'PERCENTAGE SHARING'!D13</f>
        <v>317.8267401</v>
      </c>
      <c r="E54" s="167">
        <f>$B54*'PERCENTAGE SHARING'!E13</f>
        <v>309.5476286</v>
      </c>
      <c r="F54" s="167">
        <f>$B54*'PERCENTAGE SHARING'!F13</f>
        <v>0</v>
      </c>
      <c r="G54" s="167">
        <f>$B54*'PERCENTAGE SHARING'!G13</f>
        <v>270.4932922</v>
      </c>
      <c r="H54" s="167">
        <f>$B54*'PERCENTAGE SHARING'!H13</f>
        <v>1295.407602</v>
      </c>
      <c r="I54" s="167">
        <f>$B54*'PERCENTAGE SHARING'!I13</f>
        <v>241.5761914</v>
      </c>
      <c r="J54" s="167">
        <f>$B54*'PERCENTAGE SHARING'!J13</f>
        <v>483.1523828</v>
      </c>
      <c r="K54" s="167">
        <f>$B54*'PERCENTAGE SHARING'!K13</f>
        <v>241.5761914</v>
      </c>
      <c r="L54" s="167">
        <f>$B54*'PERCENTAGE SHARING'!L13</f>
        <v>140.973389</v>
      </c>
      <c r="M54" s="167">
        <f>$B54*'PERCENTAGE SHARING'!M13</f>
        <v>140.973389</v>
      </c>
      <c r="N54" s="167">
        <f>$B54*'PERCENTAGE SHARING'!N13</f>
        <v>248.6690146</v>
      </c>
      <c r="O54" s="309">
        <f>$B54*'PERCENTAGE SHARING'!O13</f>
        <v>145.5997537</v>
      </c>
      <c r="P54" s="309">
        <f>$B54*'PERCENTAGE SHARING'!P13</f>
        <v>0</v>
      </c>
      <c r="Q54" s="309">
        <f>$B54*'PERCENTAGE SHARING'!Q13</f>
        <v>0</v>
      </c>
      <c r="R54" s="309">
        <f>$B54*'PERCENTAGE SHARING'!R13</f>
        <v>0</v>
      </c>
      <c r="S54" s="134"/>
      <c r="T54" s="134"/>
      <c r="U54" s="134"/>
      <c r="V54" s="134"/>
      <c r="W54" s="134"/>
      <c r="X54" s="134"/>
      <c r="Y54" s="134"/>
      <c r="Z54" s="134"/>
    </row>
    <row r="55" ht="22.5" customHeight="1">
      <c r="A55" s="186">
        <f>'PROP DAILY PNL'!A220</f>
        <v>45769</v>
      </c>
      <c r="B55" s="177">
        <v>5826.32</v>
      </c>
      <c r="C55" s="167">
        <f>$B55*'PERCENTAGE SHARING'!C14</f>
        <v>1990.524425</v>
      </c>
      <c r="D55" s="167">
        <f>$B55*'PERCENTAGE SHARING'!D14</f>
        <v>317.8267401</v>
      </c>
      <c r="E55" s="167">
        <f>$B55*'PERCENTAGE SHARING'!E14</f>
        <v>309.5476286</v>
      </c>
      <c r="F55" s="167">
        <f>$B55*'PERCENTAGE SHARING'!F14</f>
        <v>0</v>
      </c>
      <c r="G55" s="167">
        <f>$B55*'PERCENTAGE SHARING'!G14</f>
        <v>270.4932922</v>
      </c>
      <c r="H55" s="167">
        <f>$B55*'PERCENTAGE SHARING'!H14</f>
        <v>1295.407602</v>
      </c>
      <c r="I55" s="167">
        <f>$B55*'PERCENTAGE SHARING'!I14</f>
        <v>241.5761914</v>
      </c>
      <c r="J55" s="167">
        <f>$B55*'PERCENTAGE SHARING'!J14</f>
        <v>483.1523828</v>
      </c>
      <c r="K55" s="167">
        <f>$B55*'PERCENTAGE SHARING'!K14</f>
        <v>241.5761914</v>
      </c>
      <c r="L55" s="167">
        <f>$B55*'PERCENTAGE SHARING'!L14</f>
        <v>140.973389</v>
      </c>
      <c r="M55" s="167">
        <f>$B55*'PERCENTAGE SHARING'!M14</f>
        <v>140.973389</v>
      </c>
      <c r="N55" s="167">
        <f>$B55*'PERCENTAGE SHARING'!N14</f>
        <v>248.6690146</v>
      </c>
      <c r="O55" s="309">
        <f>$B55*'PERCENTAGE SHARING'!O14</f>
        <v>145.5997537</v>
      </c>
      <c r="P55" s="309">
        <f>$B55*'PERCENTAGE SHARING'!P14</f>
        <v>0</v>
      </c>
      <c r="Q55" s="309">
        <f>$B55*'PERCENTAGE SHARING'!Q14</f>
        <v>0</v>
      </c>
      <c r="R55" s="309">
        <f>$B55*'PERCENTAGE SHARING'!R14</f>
        <v>0</v>
      </c>
      <c r="S55" s="134"/>
      <c r="T55" s="134"/>
      <c r="U55" s="134"/>
      <c r="V55" s="134"/>
      <c r="W55" s="134"/>
      <c r="X55" s="134"/>
      <c r="Y55" s="134"/>
      <c r="Z55" s="134"/>
    </row>
    <row r="56" ht="22.5" customHeight="1">
      <c r="A56" s="186">
        <f>'PROP DAILY PNL'!A221</f>
        <v>45770</v>
      </c>
      <c r="B56" s="177">
        <v>5826.32</v>
      </c>
      <c r="C56" s="167">
        <f>$B56*'PERCENTAGE SHARING'!C15</f>
        <v>1990.524425</v>
      </c>
      <c r="D56" s="167">
        <f>$B56*'PERCENTAGE SHARING'!D15</f>
        <v>317.8267401</v>
      </c>
      <c r="E56" s="167">
        <f>$B56*'PERCENTAGE SHARING'!E15</f>
        <v>309.5476286</v>
      </c>
      <c r="F56" s="167">
        <f>$B56*'PERCENTAGE SHARING'!F15</f>
        <v>0</v>
      </c>
      <c r="G56" s="167">
        <f>$B56*'PERCENTAGE SHARING'!G15</f>
        <v>270.4932922</v>
      </c>
      <c r="H56" s="167">
        <f>$B56*'PERCENTAGE SHARING'!H15</f>
        <v>1295.407602</v>
      </c>
      <c r="I56" s="167">
        <f>$B56*'PERCENTAGE SHARING'!I15</f>
        <v>241.5761914</v>
      </c>
      <c r="J56" s="167">
        <f>$B56*'PERCENTAGE SHARING'!J15</f>
        <v>483.1523828</v>
      </c>
      <c r="K56" s="167">
        <f>$B56*'PERCENTAGE SHARING'!K15</f>
        <v>241.5761914</v>
      </c>
      <c r="L56" s="167">
        <f>$B56*'PERCENTAGE SHARING'!L15</f>
        <v>140.973389</v>
      </c>
      <c r="M56" s="167">
        <f>$B56*'PERCENTAGE SHARING'!M15</f>
        <v>140.973389</v>
      </c>
      <c r="N56" s="167">
        <f>$B56*'PERCENTAGE SHARING'!N15</f>
        <v>248.6690146</v>
      </c>
      <c r="O56" s="309">
        <f>$B56*'PERCENTAGE SHARING'!O15</f>
        <v>145.5997537</v>
      </c>
      <c r="P56" s="309">
        <f>$B56*'PERCENTAGE SHARING'!P15</f>
        <v>0</v>
      </c>
      <c r="Q56" s="309">
        <f>$B56*'PERCENTAGE SHARING'!Q15</f>
        <v>0</v>
      </c>
      <c r="R56" s="309">
        <f>$B56*'PERCENTAGE SHARING'!R15</f>
        <v>0</v>
      </c>
      <c r="S56" s="134"/>
      <c r="T56" s="134"/>
      <c r="U56" s="134"/>
      <c r="V56" s="134"/>
      <c r="W56" s="134"/>
      <c r="X56" s="134"/>
      <c r="Y56" s="134"/>
      <c r="Z56" s="134"/>
    </row>
    <row r="57" ht="22.5" customHeight="1">
      <c r="A57" s="186">
        <f>'PROP DAILY PNL'!A222</f>
        <v>45771</v>
      </c>
      <c r="B57" s="177">
        <v>5826.32</v>
      </c>
      <c r="C57" s="167">
        <f>$B57*'PERCENTAGE SHARING'!C16</f>
        <v>1990.524425</v>
      </c>
      <c r="D57" s="167">
        <f>$B57*'PERCENTAGE SHARING'!D16</f>
        <v>317.8267401</v>
      </c>
      <c r="E57" s="167">
        <f>$B57*'PERCENTAGE SHARING'!E16</f>
        <v>309.5476286</v>
      </c>
      <c r="F57" s="167">
        <f>$B57*'PERCENTAGE SHARING'!F16</f>
        <v>0</v>
      </c>
      <c r="G57" s="167">
        <f>$B57*'PERCENTAGE SHARING'!G16</f>
        <v>270.4932922</v>
      </c>
      <c r="H57" s="167">
        <f>$B57*'PERCENTAGE SHARING'!H16</f>
        <v>1295.407602</v>
      </c>
      <c r="I57" s="167">
        <f>$B57*'PERCENTAGE SHARING'!I16</f>
        <v>241.5761914</v>
      </c>
      <c r="J57" s="167">
        <f>$B57*'PERCENTAGE SHARING'!J16</f>
        <v>483.1523828</v>
      </c>
      <c r="K57" s="167">
        <f>$B57*'PERCENTAGE SHARING'!K16</f>
        <v>241.5761914</v>
      </c>
      <c r="L57" s="167">
        <f>$B57*'PERCENTAGE SHARING'!L16</f>
        <v>140.973389</v>
      </c>
      <c r="M57" s="167">
        <f>$B57*'PERCENTAGE SHARING'!M16</f>
        <v>140.973389</v>
      </c>
      <c r="N57" s="167">
        <f>$B57*'PERCENTAGE SHARING'!N16</f>
        <v>248.6690146</v>
      </c>
      <c r="O57" s="309">
        <f>$B57*'PERCENTAGE SHARING'!O16</f>
        <v>145.5997537</v>
      </c>
      <c r="P57" s="309">
        <f>$B57*'PERCENTAGE SHARING'!P16</f>
        <v>0</v>
      </c>
      <c r="Q57" s="309">
        <f>$B57*'PERCENTAGE SHARING'!Q16</f>
        <v>0</v>
      </c>
      <c r="R57" s="309">
        <f>$B57*'PERCENTAGE SHARING'!R16</f>
        <v>0</v>
      </c>
      <c r="S57" s="134"/>
      <c r="T57" s="134"/>
      <c r="U57" s="134"/>
      <c r="V57" s="134"/>
      <c r="W57" s="134"/>
      <c r="X57" s="134"/>
      <c r="Y57" s="134"/>
      <c r="Z57" s="134"/>
    </row>
    <row r="58" ht="22.5" customHeight="1">
      <c r="A58" s="186">
        <f>'PROP DAILY PNL'!A223</f>
        <v>45772</v>
      </c>
      <c r="B58" s="177">
        <v>5826.32</v>
      </c>
      <c r="C58" s="167">
        <f>$B58*'PERCENTAGE SHARING'!C17</f>
        <v>1990.524425</v>
      </c>
      <c r="D58" s="167">
        <f>$B58*'PERCENTAGE SHARING'!D17</f>
        <v>317.8267401</v>
      </c>
      <c r="E58" s="167">
        <f>$B58*'PERCENTAGE SHARING'!E17</f>
        <v>309.5476286</v>
      </c>
      <c r="F58" s="167">
        <f>$B58*'PERCENTAGE SHARING'!F17</f>
        <v>0</v>
      </c>
      <c r="G58" s="167">
        <f>$B58*'PERCENTAGE SHARING'!G17</f>
        <v>270.4932922</v>
      </c>
      <c r="H58" s="167">
        <f>$B58*'PERCENTAGE SHARING'!H17</f>
        <v>1295.407602</v>
      </c>
      <c r="I58" s="167">
        <f>$B58*'PERCENTAGE SHARING'!I17</f>
        <v>241.5761914</v>
      </c>
      <c r="J58" s="167">
        <f>$B58*'PERCENTAGE SHARING'!J17</f>
        <v>483.1523828</v>
      </c>
      <c r="K58" s="167">
        <f>$B58*'PERCENTAGE SHARING'!K17</f>
        <v>241.5761914</v>
      </c>
      <c r="L58" s="167">
        <f>$B58*'PERCENTAGE SHARING'!L17</f>
        <v>140.973389</v>
      </c>
      <c r="M58" s="167">
        <f>$B58*'PERCENTAGE SHARING'!M17</f>
        <v>140.973389</v>
      </c>
      <c r="N58" s="167">
        <f>$B58*'PERCENTAGE SHARING'!N17</f>
        <v>248.6690146</v>
      </c>
      <c r="O58" s="309">
        <f>$B58*'PERCENTAGE SHARING'!O17</f>
        <v>145.5997537</v>
      </c>
      <c r="P58" s="309">
        <f>$B58*'PERCENTAGE SHARING'!P17</f>
        <v>0</v>
      </c>
      <c r="Q58" s="309">
        <f>$B58*'PERCENTAGE SHARING'!Q17</f>
        <v>0</v>
      </c>
      <c r="R58" s="309">
        <f>$B58*'PERCENTAGE SHARING'!R17</f>
        <v>0</v>
      </c>
      <c r="S58" s="134"/>
      <c r="T58" s="134"/>
      <c r="U58" s="134"/>
      <c r="V58" s="134"/>
      <c r="W58" s="134"/>
      <c r="X58" s="134"/>
      <c r="Y58" s="134"/>
      <c r="Z58" s="134"/>
    </row>
    <row r="59" ht="22.5" customHeight="1">
      <c r="A59" s="186">
        <f>'PROP DAILY PNL'!A224</f>
        <v>45775</v>
      </c>
      <c r="B59" s="177">
        <v>5826.32</v>
      </c>
      <c r="C59" s="167">
        <f>$B59*'PERCENTAGE SHARING'!C18</f>
        <v>2079.26819</v>
      </c>
      <c r="D59" s="167">
        <f>$B59*'PERCENTAGE SHARING'!D18</f>
        <v>331.9964439</v>
      </c>
      <c r="E59" s="167">
        <f>$B59*'PERCENTAGE SHARING'!E18</f>
        <v>323.3482239</v>
      </c>
      <c r="F59" s="167">
        <f>$B59*'PERCENTAGE SHARING'!F18</f>
        <v>0</v>
      </c>
      <c r="G59" s="167">
        <f>$B59*'PERCENTAGE SHARING'!G18</f>
        <v>282.5527237</v>
      </c>
      <c r="H59" s="167">
        <f>$B59*'PERCENTAGE SHARING'!H18</f>
        <v>1353.160899</v>
      </c>
      <c r="I59" s="167">
        <f>$B59*'PERCENTAGE SHARING'!I18</f>
        <v>252.3464087</v>
      </c>
      <c r="J59" s="167">
        <f>$B59*'PERCENTAGE SHARING'!J18</f>
        <v>504.6928175</v>
      </c>
      <c r="K59" s="167">
        <f>$B59*'PERCENTAGE SHARING'!K18</f>
        <v>252.3464087</v>
      </c>
      <c r="L59" s="167">
        <f>$B59*'PERCENTAGE SHARING'!L18</f>
        <v>147.2584207</v>
      </c>
      <c r="M59" s="167">
        <f>$B59*'PERCENTAGE SHARING'!M18</f>
        <v>147.2584207</v>
      </c>
      <c r="N59" s="167">
        <f>$B59*'PERCENTAGE SHARING'!N18</f>
        <v>0</v>
      </c>
      <c r="O59" s="309">
        <f>$B59*'PERCENTAGE SHARING'!O18</f>
        <v>152.0910432</v>
      </c>
      <c r="P59" s="309">
        <f>$B59*'PERCENTAGE SHARING'!P18</f>
        <v>0</v>
      </c>
      <c r="Q59" s="309">
        <f>$B59*'PERCENTAGE SHARING'!Q18</f>
        <v>0</v>
      </c>
      <c r="R59" s="309">
        <f>$B59*'PERCENTAGE SHARING'!R18</f>
        <v>0</v>
      </c>
      <c r="S59" s="134"/>
      <c r="T59" s="134"/>
      <c r="U59" s="134"/>
      <c r="V59" s="134"/>
      <c r="W59" s="134"/>
      <c r="X59" s="134"/>
      <c r="Y59" s="134"/>
      <c r="Z59" s="134"/>
    </row>
    <row r="60" ht="22.5" customHeight="1">
      <c r="A60" s="186">
        <f>'PROP DAILY PNL'!A225</f>
        <v>45776</v>
      </c>
      <c r="B60" s="177">
        <v>5826.32</v>
      </c>
      <c r="C60" s="167">
        <f>$B60*'PERCENTAGE SHARING'!C19</f>
        <v>2079.26819</v>
      </c>
      <c r="D60" s="167">
        <f>$B60*'PERCENTAGE SHARING'!D19</f>
        <v>331.9964439</v>
      </c>
      <c r="E60" s="167">
        <f>$B60*'PERCENTAGE SHARING'!E19</f>
        <v>323.3482239</v>
      </c>
      <c r="F60" s="167">
        <f>$B60*'PERCENTAGE SHARING'!F19</f>
        <v>0</v>
      </c>
      <c r="G60" s="167">
        <f>$B60*'PERCENTAGE SHARING'!G19</f>
        <v>282.5527237</v>
      </c>
      <c r="H60" s="167">
        <f>$B60*'PERCENTAGE SHARING'!H19</f>
        <v>1353.160899</v>
      </c>
      <c r="I60" s="167">
        <f>$B60*'PERCENTAGE SHARING'!I19</f>
        <v>252.3464087</v>
      </c>
      <c r="J60" s="167">
        <f>$B60*'PERCENTAGE SHARING'!J19</f>
        <v>504.6928175</v>
      </c>
      <c r="K60" s="167">
        <f>$B60*'PERCENTAGE SHARING'!K19</f>
        <v>252.3464087</v>
      </c>
      <c r="L60" s="167">
        <f>$B60*'PERCENTAGE SHARING'!L19</f>
        <v>147.2584207</v>
      </c>
      <c r="M60" s="167">
        <f>$B60*'PERCENTAGE SHARING'!M19</f>
        <v>147.2584207</v>
      </c>
      <c r="N60" s="167">
        <f>$B60*'PERCENTAGE SHARING'!N19</f>
        <v>0</v>
      </c>
      <c r="O60" s="309">
        <f>$B60*'PERCENTAGE SHARING'!O19</f>
        <v>152.0910432</v>
      </c>
      <c r="P60" s="309">
        <f>$B60*'PERCENTAGE SHARING'!P19</f>
        <v>0</v>
      </c>
      <c r="Q60" s="309">
        <f>$B60*'PERCENTAGE SHARING'!Q19</f>
        <v>0</v>
      </c>
      <c r="R60" s="309">
        <f>$B60*'PERCENTAGE SHARING'!R19</f>
        <v>0</v>
      </c>
      <c r="S60" s="134"/>
      <c r="T60" s="134"/>
      <c r="U60" s="134"/>
      <c r="V60" s="134"/>
      <c r="W60" s="134"/>
      <c r="X60" s="134"/>
      <c r="Y60" s="134"/>
      <c r="Z60" s="134"/>
    </row>
    <row r="61" ht="22.5" customHeight="1">
      <c r="A61" s="186">
        <f>'PROP DAILY PNL'!A226</f>
        <v>45777</v>
      </c>
      <c r="B61" s="177">
        <v>5826.32</v>
      </c>
      <c r="C61" s="167">
        <f>$B61*'PERCENTAGE SHARING'!C20</f>
        <v>2079.26819</v>
      </c>
      <c r="D61" s="167">
        <f>$B61*'PERCENTAGE SHARING'!D20</f>
        <v>331.9964439</v>
      </c>
      <c r="E61" s="167">
        <f>$B61*'PERCENTAGE SHARING'!E20</f>
        <v>323.3482239</v>
      </c>
      <c r="F61" s="167">
        <f>$B61*'PERCENTAGE SHARING'!F20</f>
        <v>0</v>
      </c>
      <c r="G61" s="167">
        <f>$B61*'PERCENTAGE SHARING'!G20</f>
        <v>282.5527237</v>
      </c>
      <c r="H61" s="167">
        <f>$B61*'PERCENTAGE SHARING'!H20</f>
        <v>1353.160899</v>
      </c>
      <c r="I61" s="167">
        <f>$B61*'PERCENTAGE SHARING'!I20</f>
        <v>252.3464087</v>
      </c>
      <c r="J61" s="167">
        <f>$B61*'PERCENTAGE SHARING'!J20</f>
        <v>504.6928175</v>
      </c>
      <c r="K61" s="167">
        <f>$B61*'PERCENTAGE SHARING'!K20</f>
        <v>252.3464087</v>
      </c>
      <c r="L61" s="167">
        <f>$B61*'PERCENTAGE SHARING'!L20</f>
        <v>147.2584207</v>
      </c>
      <c r="M61" s="167">
        <f>$B61*'PERCENTAGE SHARING'!M20</f>
        <v>147.2584207</v>
      </c>
      <c r="N61" s="167">
        <f>$B61*'PERCENTAGE SHARING'!N20</f>
        <v>0</v>
      </c>
      <c r="O61" s="309">
        <f>$B61*'PERCENTAGE SHARING'!O20</f>
        <v>152.0910432</v>
      </c>
      <c r="P61" s="309">
        <f>$B61*'PERCENTAGE SHARING'!P20</f>
        <v>0</v>
      </c>
      <c r="Q61" s="309">
        <f>$B61*'PERCENTAGE SHARING'!Q20</f>
        <v>0</v>
      </c>
      <c r="R61" s="309">
        <f>$B61*'PERCENTAGE SHARING'!R20</f>
        <v>0</v>
      </c>
      <c r="S61" s="134"/>
      <c r="T61" s="134"/>
      <c r="U61" s="134"/>
      <c r="V61" s="134"/>
      <c r="W61" s="134"/>
      <c r="X61" s="134"/>
      <c r="Y61" s="134"/>
      <c r="Z61" s="134"/>
    </row>
    <row r="62" ht="22.5" customHeight="1">
      <c r="A62" s="186">
        <f>'PROP DAILY PNL'!A227</f>
        <v>45779</v>
      </c>
      <c r="B62" s="177">
        <v>7318.0</v>
      </c>
      <c r="C62" s="167">
        <f>$B62*'PERCENTAGE SHARING'!C21</f>
        <v>2278.772689</v>
      </c>
      <c r="D62" s="167">
        <f>$B62*'PERCENTAGE SHARING'!D21</f>
        <v>492.4251087</v>
      </c>
      <c r="E62" s="167">
        <f>$B62*'PERCENTAGE SHARING'!E21</f>
        <v>407.0429743</v>
      </c>
      <c r="F62" s="167">
        <f>$B62*'PERCENTAGE SHARING'!F21</f>
        <v>0</v>
      </c>
      <c r="G62" s="167">
        <f>$B62*'PERCENTAGE SHARING'!G21</f>
        <v>311.5024348</v>
      </c>
      <c r="H62" s="167">
        <f>$B62*'PERCENTAGE SHARING'!H21</f>
        <v>2222.189276</v>
      </c>
      <c r="I62" s="167">
        <f>$B62*'PERCENTAGE SHARING'!I21</f>
        <v>278.2012493</v>
      </c>
      <c r="J62" s="167">
        <f>$B62*'PERCENTAGE SHARING'!J21</f>
        <v>556.4024986</v>
      </c>
      <c r="K62" s="167">
        <f>$B62*'PERCENTAGE SHARING'!K21</f>
        <v>278.2012493</v>
      </c>
      <c r="L62" s="167">
        <f>$B62*'PERCENTAGE SHARING'!L21</f>
        <v>162.3461845</v>
      </c>
      <c r="M62" s="167">
        <f>$B62*'PERCENTAGE SHARING'!M21</f>
        <v>162.3461845</v>
      </c>
      <c r="N62" s="167">
        <f>$B62*'PERCENTAGE SHARING'!N21</f>
        <v>0</v>
      </c>
      <c r="O62" s="309">
        <f>$B62*'PERCENTAGE SHARING'!O21</f>
        <v>168.5701509</v>
      </c>
      <c r="P62" s="309">
        <f>$B62*'PERCENTAGE SHARING'!P21</f>
        <v>0</v>
      </c>
      <c r="Q62" s="309">
        <f>$B62*'PERCENTAGE SHARING'!Q21</f>
        <v>0</v>
      </c>
      <c r="R62" s="309">
        <f>$B62*'PERCENTAGE SHARING'!R21</f>
        <v>0</v>
      </c>
      <c r="S62" s="134"/>
      <c r="T62" s="134"/>
      <c r="U62" s="134"/>
      <c r="V62" s="134"/>
      <c r="W62" s="134"/>
      <c r="X62" s="134"/>
      <c r="Y62" s="134"/>
      <c r="Z62" s="134"/>
    </row>
    <row r="63" ht="22.5" customHeight="1">
      <c r="A63" s="186">
        <f>'PROP DAILY PNL'!A228</f>
        <v>45782</v>
      </c>
      <c r="B63" s="177">
        <v>7318.0</v>
      </c>
      <c r="C63" s="167">
        <f>$B63*'PERCENTAGE SHARING'!C22</f>
        <v>2089.445059</v>
      </c>
      <c r="D63" s="167">
        <f>$B63*'PERCENTAGE SHARING'!D22</f>
        <v>451.512876</v>
      </c>
      <c r="E63" s="167">
        <f>$B63*'PERCENTAGE SHARING'!E22</f>
        <v>373.2245589</v>
      </c>
      <c r="F63" s="167">
        <f>$B63*'PERCENTAGE SHARING'!F22</f>
        <v>0</v>
      </c>
      <c r="G63" s="167">
        <f>$B63*'PERCENTAGE SHARING'!G22</f>
        <v>285.6218291</v>
      </c>
      <c r="H63" s="167">
        <f>$B63*'PERCENTAGE SHARING'!H22</f>
        <v>2552.819137</v>
      </c>
      <c r="I63" s="167">
        <f>$B63*'PERCENTAGE SHARING'!I22</f>
        <v>255.0874112</v>
      </c>
      <c r="J63" s="167">
        <f>$B63*'PERCENTAGE SHARING'!J22</f>
        <v>510.1748224</v>
      </c>
      <c r="K63" s="167">
        <f>$B63*'PERCENTAGE SHARING'!K22</f>
        <v>255.0874112</v>
      </c>
      <c r="L63" s="167">
        <f>$B63*'PERCENTAGE SHARING'!L22</f>
        <v>148.8579509</v>
      </c>
      <c r="M63" s="167">
        <f>$B63*'PERCENTAGE SHARING'!M22</f>
        <v>148.8579509</v>
      </c>
      <c r="N63" s="167">
        <f>$B63*'PERCENTAGE SHARING'!N22</f>
        <v>0</v>
      </c>
      <c r="O63" s="309">
        <f>$B63*'PERCENTAGE SHARING'!O22</f>
        <v>154.5648106</v>
      </c>
      <c r="P63" s="309">
        <f>$B63*'PERCENTAGE SHARING'!P22</f>
        <v>92.74618222</v>
      </c>
      <c r="Q63" s="309">
        <f>$B63*'PERCENTAGE SHARING'!Q22</f>
        <v>0</v>
      </c>
      <c r="R63" s="309">
        <f>$B63*'PERCENTAGE SHARING'!R22</f>
        <v>0</v>
      </c>
      <c r="S63" s="134"/>
      <c r="T63" s="134"/>
      <c r="U63" s="134"/>
      <c r="V63" s="134"/>
      <c r="W63" s="134"/>
      <c r="X63" s="134"/>
      <c r="Y63" s="134"/>
      <c r="Z63" s="134"/>
    </row>
    <row r="64" ht="22.5" customHeight="1">
      <c r="A64" s="186">
        <f>'PROP DAILY PNL'!A229</f>
        <v>45783</v>
      </c>
      <c r="B64" s="177">
        <v>7318.0</v>
      </c>
      <c r="C64" s="167">
        <f>$B64*'PERCENTAGE SHARING'!C23</f>
        <v>2089.445059</v>
      </c>
      <c r="D64" s="167">
        <f>$B64*'PERCENTAGE SHARING'!D23</f>
        <v>451.512876</v>
      </c>
      <c r="E64" s="167">
        <f>$B64*'PERCENTAGE SHARING'!E23</f>
        <v>373.2245589</v>
      </c>
      <c r="F64" s="167">
        <f>$B64*'PERCENTAGE SHARING'!F23</f>
        <v>0</v>
      </c>
      <c r="G64" s="167">
        <f>$B64*'PERCENTAGE SHARING'!G23</f>
        <v>285.6218291</v>
      </c>
      <c r="H64" s="167">
        <f>$B64*'PERCENTAGE SHARING'!H23</f>
        <v>2552.819137</v>
      </c>
      <c r="I64" s="167">
        <f>$B64*'PERCENTAGE SHARING'!I23</f>
        <v>255.0874112</v>
      </c>
      <c r="J64" s="167">
        <f>$B64*'PERCENTAGE SHARING'!J23</f>
        <v>510.1748224</v>
      </c>
      <c r="K64" s="167">
        <f>$B64*'PERCENTAGE SHARING'!K23</f>
        <v>255.0874112</v>
      </c>
      <c r="L64" s="167">
        <f>$B64*'PERCENTAGE SHARING'!L23</f>
        <v>148.8579509</v>
      </c>
      <c r="M64" s="167">
        <f>$B64*'PERCENTAGE SHARING'!M23</f>
        <v>148.8579509</v>
      </c>
      <c r="N64" s="167">
        <f>$B64*'PERCENTAGE SHARING'!N23</f>
        <v>0</v>
      </c>
      <c r="O64" s="309">
        <f>$B64*'PERCENTAGE SHARING'!O23</f>
        <v>154.5648106</v>
      </c>
      <c r="P64" s="309">
        <f>$B64*'PERCENTAGE SHARING'!P23</f>
        <v>92.74618222</v>
      </c>
      <c r="Q64" s="309">
        <f>$B64*'PERCENTAGE SHARING'!Q23</f>
        <v>0</v>
      </c>
      <c r="R64" s="309">
        <f>$B64*'PERCENTAGE SHARING'!R23</f>
        <v>0</v>
      </c>
      <c r="S64" s="134"/>
      <c r="T64" s="134"/>
      <c r="U64" s="134"/>
      <c r="V64" s="134"/>
      <c r="W64" s="134"/>
      <c r="X64" s="134"/>
      <c r="Y64" s="134"/>
      <c r="Z64" s="134"/>
    </row>
    <row r="65" ht="22.5" customHeight="1">
      <c r="A65" s="186">
        <f>'PROP DAILY PNL'!A230</f>
        <v>45784</v>
      </c>
      <c r="B65" s="177">
        <v>7318.0</v>
      </c>
      <c r="C65" s="167">
        <f>$B65*'PERCENTAGE SHARING'!C24</f>
        <v>2018.476822</v>
      </c>
      <c r="D65" s="167">
        <f>$B65*'PERCENTAGE SHARING'!D24</f>
        <v>436.1771902</v>
      </c>
      <c r="E65" s="167">
        <f>$B65*'PERCENTAGE SHARING'!E24</f>
        <v>360.5479446</v>
      </c>
      <c r="F65" s="167">
        <f>$B65*'PERCENTAGE SHARING'!F24</f>
        <v>0</v>
      </c>
      <c r="G65" s="167">
        <f>$B65*'PERCENTAGE SHARING'!G24</f>
        <v>275.9206514</v>
      </c>
      <c r="H65" s="167">
        <f>$B65*'PERCENTAGE SHARING'!H24</f>
        <v>2466.112347</v>
      </c>
      <c r="I65" s="167">
        <f>$B65*'PERCENTAGE SHARING'!I24</f>
        <v>246.4233385</v>
      </c>
      <c r="J65" s="167">
        <f>$B65*'PERCENTAGE SHARING'!J24</f>
        <v>492.8466769</v>
      </c>
      <c r="K65" s="167">
        <f>$B65*'PERCENTAGE SHARING'!K24</f>
        <v>246.4233385</v>
      </c>
      <c r="L65" s="167">
        <f>$B65*'PERCENTAGE SHARING'!L24</f>
        <v>143.8019738</v>
      </c>
      <c r="M65" s="167">
        <f>$B65*'PERCENTAGE SHARING'!M24</f>
        <v>143.8019738</v>
      </c>
      <c r="N65" s="167">
        <f>$B65*'PERCENTAGE SHARING'!N24</f>
        <v>0</v>
      </c>
      <c r="O65" s="309">
        <f>$B65*'PERCENTAGE SHARING'!O24</f>
        <v>149.3149993</v>
      </c>
      <c r="P65" s="309">
        <f>$B65*'PERCENTAGE SHARING'!P24</f>
        <v>89.59604766</v>
      </c>
      <c r="Q65" s="309">
        <f>$B65*'PERCENTAGE SHARING'!Q24</f>
        <v>248.5566964</v>
      </c>
      <c r="R65" s="309">
        <f>$B65*'PERCENTAGE SHARING'!R24</f>
        <v>0</v>
      </c>
      <c r="S65" s="134"/>
      <c r="T65" s="134"/>
      <c r="U65" s="134"/>
      <c r="V65" s="134"/>
      <c r="W65" s="134"/>
      <c r="X65" s="134"/>
      <c r="Y65" s="134"/>
      <c r="Z65" s="134"/>
    </row>
    <row r="66" ht="22.5" customHeight="1">
      <c r="A66" s="186">
        <f>'PROP DAILY PNL'!A231</f>
        <v>45785</v>
      </c>
      <c r="B66" s="177">
        <v>7318.0</v>
      </c>
      <c r="C66" s="167">
        <f>$B66*'PERCENTAGE SHARING'!C25</f>
        <v>2018.476822</v>
      </c>
      <c r="D66" s="167">
        <f>$B66*'PERCENTAGE SHARING'!D25</f>
        <v>436.1771902</v>
      </c>
      <c r="E66" s="167">
        <f>$B66*'PERCENTAGE SHARING'!E25</f>
        <v>360.5479446</v>
      </c>
      <c r="F66" s="167">
        <f>$B66*'PERCENTAGE SHARING'!F25</f>
        <v>0</v>
      </c>
      <c r="G66" s="167">
        <f>$B66*'PERCENTAGE SHARING'!G25</f>
        <v>275.9206514</v>
      </c>
      <c r="H66" s="167">
        <f>$B66*'PERCENTAGE SHARING'!H25</f>
        <v>2466.112347</v>
      </c>
      <c r="I66" s="167">
        <f>$B66*'PERCENTAGE SHARING'!I25</f>
        <v>246.4233385</v>
      </c>
      <c r="J66" s="167">
        <f>$B66*'PERCENTAGE SHARING'!J25</f>
        <v>492.8466769</v>
      </c>
      <c r="K66" s="167">
        <f>$B66*'PERCENTAGE SHARING'!K25</f>
        <v>246.4233385</v>
      </c>
      <c r="L66" s="167">
        <f>$B66*'PERCENTAGE SHARING'!L25</f>
        <v>143.8019738</v>
      </c>
      <c r="M66" s="167">
        <f>$B66*'PERCENTAGE SHARING'!M25</f>
        <v>143.8019738</v>
      </c>
      <c r="N66" s="167">
        <f>$B66*'PERCENTAGE SHARING'!N25</f>
        <v>0</v>
      </c>
      <c r="O66" s="309">
        <f>$B66*'PERCENTAGE SHARING'!O25</f>
        <v>149.3149993</v>
      </c>
      <c r="P66" s="309">
        <f>$B66*'PERCENTAGE SHARING'!P25</f>
        <v>89.59604766</v>
      </c>
      <c r="Q66" s="309">
        <f>$B66*'PERCENTAGE SHARING'!Q25</f>
        <v>248.5566964</v>
      </c>
      <c r="R66" s="309">
        <f>$B66*'PERCENTAGE SHARING'!R25</f>
        <v>0</v>
      </c>
      <c r="S66" s="134"/>
      <c r="T66" s="134"/>
      <c r="U66" s="134"/>
      <c r="V66" s="134"/>
      <c r="W66" s="134"/>
      <c r="X66" s="134"/>
      <c r="Y66" s="134"/>
      <c r="Z66" s="134"/>
    </row>
    <row r="67" ht="22.5" customHeight="1">
      <c r="A67" s="186">
        <f>'PROP DAILY PNL'!A232</f>
        <v>45786</v>
      </c>
      <c r="B67" s="177">
        <v>7318.0</v>
      </c>
      <c r="C67" s="167">
        <f>$B67*'PERCENTAGE SHARING'!C26</f>
        <v>2018.476822</v>
      </c>
      <c r="D67" s="167">
        <f>$B67*'PERCENTAGE SHARING'!D26</f>
        <v>436.1771902</v>
      </c>
      <c r="E67" s="167">
        <f>$B67*'PERCENTAGE SHARING'!E26</f>
        <v>360.5479446</v>
      </c>
      <c r="F67" s="167">
        <f>$B67*'PERCENTAGE SHARING'!F26</f>
        <v>0</v>
      </c>
      <c r="G67" s="167">
        <f>$B67*'PERCENTAGE SHARING'!G26</f>
        <v>275.9206514</v>
      </c>
      <c r="H67" s="167">
        <f>$B67*'PERCENTAGE SHARING'!H26</f>
        <v>2466.112347</v>
      </c>
      <c r="I67" s="167">
        <f>$B67*'PERCENTAGE SHARING'!I26</f>
        <v>246.4233385</v>
      </c>
      <c r="J67" s="167">
        <f>$B67*'PERCENTAGE SHARING'!J26</f>
        <v>492.8466769</v>
      </c>
      <c r="K67" s="167">
        <f>$B67*'PERCENTAGE SHARING'!K26</f>
        <v>246.4233385</v>
      </c>
      <c r="L67" s="167">
        <f>$B67*'PERCENTAGE SHARING'!L26</f>
        <v>143.8019738</v>
      </c>
      <c r="M67" s="167">
        <f>$B67*'PERCENTAGE SHARING'!M26</f>
        <v>143.8019738</v>
      </c>
      <c r="N67" s="167">
        <f>$B67*'PERCENTAGE SHARING'!N26</f>
        <v>0</v>
      </c>
      <c r="O67" s="309">
        <f>$B67*'PERCENTAGE SHARING'!O26</f>
        <v>149.3149993</v>
      </c>
      <c r="P67" s="309">
        <f>$B67*'PERCENTAGE SHARING'!P26</f>
        <v>89.59604766</v>
      </c>
      <c r="Q67" s="309">
        <f>$B67*'PERCENTAGE SHARING'!Q26</f>
        <v>248.5566964</v>
      </c>
      <c r="R67" s="309">
        <f>$B67*'PERCENTAGE SHARING'!R26</f>
        <v>0</v>
      </c>
      <c r="S67" s="134"/>
      <c r="T67" s="134"/>
      <c r="U67" s="134"/>
      <c r="V67" s="134"/>
      <c r="W67" s="134"/>
      <c r="X67" s="134"/>
      <c r="Y67" s="134"/>
      <c r="Z67" s="134"/>
    </row>
    <row r="68" ht="22.5" customHeight="1">
      <c r="A68" s="186">
        <f>'PROP DAILY PNL'!A233</f>
        <v>45789</v>
      </c>
      <c r="B68" s="177">
        <v>7318.0</v>
      </c>
      <c r="C68" s="167">
        <f>$B68*'PERCENTAGE SHARING'!C27</f>
        <v>2018.476822</v>
      </c>
      <c r="D68" s="167">
        <f>$B68*'PERCENTAGE SHARING'!D27</f>
        <v>436.1771902</v>
      </c>
      <c r="E68" s="167">
        <f>$B68*'PERCENTAGE SHARING'!E27</f>
        <v>360.5479446</v>
      </c>
      <c r="F68" s="167">
        <f>$B68*'PERCENTAGE SHARING'!F27</f>
        <v>0</v>
      </c>
      <c r="G68" s="167">
        <f>$B68*'PERCENTAGE SHARING'!G27</f>
        <v>275.9206514</v>
      </c>
      <c r="H68" s="167">
        <f>$B68*'PERCENTAGE SHARING'!H27</f>
        <v>2466.112347</v>
      </c>
      <c r="I68" s="167">
        <f>$B68*'PERCENTAGE SHARING'!I27</f>
        <v>246.4233385</v>
      </c>
      <c r="J68" s="167">
        <f>$B68*'PERCENTAGE SHARING'!J27</f>
        <v>492.8466769</v>
      </c>
      <c r="K68" s="167">
        <f>$B68*'PERCENTAGE SHARING'!K27</f>
        <v>246.4233385</v>
      </c>
      <c r="L68" s="167">
        <f>$B68*'PERCENTAGE SHARING'!L27</f>
        <v>143.8019738</v>
      </c>
      <c r="M68" s="167">
        <f>$B68*'PERCENTAGE SHARING'!M27</f>
        <v>143.8019738</v>
      </c>
      <c r="N68" s="167">
        <f>$B68*'PERCENTAGE SHARING'!N27</f>
        <v>0</v>
      </c>
      <c r="O68" s="309">
        <f>$B68*'PERCENTAGE SHARING'!O27</f>
        <v>149.3149993</v>
      </c>
      <c r="P68" s="309">
        <f>$B68*'PERCENTAGE SHARING'!P27</f>
        <v>89.59604766</v>
      </c>
      <c r="Q68" s="309">
        <f>$B68*'PERCENTAGE SHARING'!Q27</f>
        <v>248.5566964</v>
      </c>
      <c r="R68" s="309">
        <f>$B68*'PERCENTAGE SHARING'!R27</f>
        <v>0</v>
      </c>
      <c r="S68" s="134"/>
      <c r="T68" s="134"/>
      <c r="U68" s="134"/>
      <c r="V68" s="134"/>
      <c r="W68" s="134"/>
      <c r="X68" s="134"/>
      <c r="Y68" s="134"/>
      <c r="Z68" s="134"/>
    </row>
    <row r="69" ht="22.5" customHeight="1">
      <c r="A69" s="186">
        <f>'PROP DAILY PNL'!A234</f>
        <v>45790</v>
      </c>
      <c r="B69" s="177">
        <v>7318.0</v>
      </c>
      <c r="C69" s="167">
        <f>$B69*'PERCENTAGE SHARING'!C28</f>
        <v>2018.476822</v>
      </c>
      <c r="D69" s="167">
        <f>$B69*'PERCENTAGE SHARING'!D28</f>
        <v>436.1771902</v>
      </c>
      <c r="E69" s="167">
        <f>$B69*'PERCENTAGE SHARING'!E28</f>
        <v>360.5479446</v>
      </c>
      <c r="F69" s="167">
        <f>$B69*'PERCENTAGE SHARING'!F28</f>
        <v>0</v>
      </c>
      <c r="G69" s="167">
        <f>$B69*'PERCENTAGE SHARING'!G28</f>
        <v>275.9206514</v>
      </c>
      <c r="H69" s="167">
        <f>$B69*'PERCENTAGE SHARING'!H28</f>
        <v>2466.112347</v>
      </c>
      <c r="I69" s="167">
        <f>$B69*'PERCENTAGE SHARING'!I28</f>
        <v>246.4233385</v>
      </c>
      <c r="J69" s="167">
        <f>$B69*'PERCENTAGE SHARING'!J28</f>
        <v>492.8466769</v>
      </c>
      <c r="K69" s="167">
        <f>$B69*'PERCENTAGE SHARING'!K28</f>
        <v>246.4233385</v>
      </c>
      <c r="L69" s="167">
        <f>$B69*'PERCENTAGE SHARING'!L28</f>
        <v>143.8019738</v>
      </c>
      <c r="M69" s="167">
        <f>$B69*'PERCENTAGE SHARING'!M28</f>
        <v>143.8019738</v>
      </c>
      <c r="N69" s="167">
        <f>$B69*'PERCENTAGE SHARING'!N28</f>
        <v>0</v>
      </c>
      <c r="O69" s="309">
        <f>$B69*'PERCENTAGE SHARING'!O28</f>
        <v>149.3149993</v>
      </c>
      <c r="P69" s="309">
        <f>$B69*'PERCENTAGE SHARING'!P28</f>
        <v>89.59604766</v>
      </c>
      <c r="Q69" s="309">
        <f>$B69*'PERCENTAGE SHARING'!Q28</f>
        <v>248.5566964</v>
      </c>
      <c r="R69" s="309">
        <f>$B69*'PERCENTAGE SHARING'!R28</f>
        <v>0</v>
      </c>
      <c r="S69" s="134"/>
      <c r="T69" s="134"/>
      <c r="U69" s="134"/>
      <c r="V69" s="134"/>
      <c r="W69" s="134"/>
      <c r="X69" s="134"/>
      <c r="Y69" s="134"/>
      <c r="Z69" s="134"/>
    </row>
    <row r="70" ht="22.5" customHeight="1">
      <c r="A70" s="186">
        <f>'PROP DAILY PNL'!A235</f>
        <v>45791</v>
      </c>
      <c r="B70" s="177">
        <v>7318.0</v>
      </c>
      <c r="C70" s="167">
        <f>$B70*'PERCENTAGE SHARING'!C29</f>
        <v>2018.476822</v>
      </c>
      <c r="D70" s="167">
        <f>$B70*'PERCENTAGE SHARING'!D29</f>
        <v>436.1771902</v>
      </c>
      <c r="E70" s="167">
        <f>$B70*'PERCENTAGE SHARING'!E29</f>
        <v>360.5479446</v>
      </c>
      <c r="F70" s="167">
        <f>$B70*'PERCENTAGE SHARING'!F29</f>
        <v>0</v>
      </c>
      <c r="G70" s="167">
        <f>$B70*'PERCENTAGE SHARING'!G29</f>
        <v>275.9206514</v>
      </c>
      <c r="H70" s="167">
        <f>$B70*'PERCENTAGE SHARING'!H29</f>
        <v>2466.112347</v>
      </c>
      <c r="I70" s="167">
        <f>$B70*'PERCENTAGE SHARING'!I29</f>
        <v>246.4233385</v>
      </c>
      <c r="J70" s="167">
        <f>$B70*'PERCENTAGE SHARING'!J29</f>
        <v>492.8466769</v>
      </c>
      <c r="K70" s="167">
        <f>$B70*'PERCENTAGE SHARING'!K29</f>
        <v>246.4233385</v>
      </c>
      <c r="L70" s="167">
        <f>$B70*'PERCENTAGE SHARING'!L29</f>
        <v>143.8019738</v>
      </c>
      <c r="M70" s="167">
        <f>$B70*'PERCENTAGE SHARING'!M29</f>
        <v>143.8019738</v>
      </c>
      <c r="N70" s="167">
        <f>$B70*'PERCENTAGE SHARING'!N29</f>
        <v>0</v>
      </c>
      <c r="O70" s="309">
        <f>$B70*'PERCENTAGE SHARING'!O29</f>
        <v>149.3149993</v>
      </c>
      <c r="P70" s="309">
        <f>$B70*'PERCENTAGE SHARING'!P29</f>
        <v>89.59604766</v>
      </c>
      <c r="Q70" s="309">
        <f>$B70*'PERCENTAGE SHARING'!Q29</f>
        <v>248.5566964</v>
      </c>
      <c r="R70" s="309">
        <f>$B70*'PERCENTAGE SHARING'!R29</f>
        <v>0</v>
      </c>
      <c r="S70" s="134"/>
      <c r="T70" s="134"/>
      <c r="U70" s="134"/>
      <c r="V70" s="134"/>
      <c r="W70" s="134"/>
      <c r="X70" s="134"/>
      <c r="Y70" s="134"/>
      <c r="Z70" s="134"/>
    </row>
    <row r="71" ht="22.5" customHeight="1">
      <c r="A71" s="186">
        <f>'PROP DAILY PNL'!A236</f>
        <v>45792</v>
      </c>
      <c r="B71" s="177">
        <v>7318.0</v>
      </c>
      <c r="C71" s="167">
        <f>$B71*'PERCENTAGE SHARING'!C30</f>
        <v>2018.476822</v>
      </c>
      <c r="D71" s="167">
        <f>$B71*'PERCENTAGE SHARING'!D30</f>
        <v>436.1771902</v>
      </c>
      <c r="E71" s="167">
        <f>$B71*'PERCENTAGE SHARING'!E30</f>
        <v>360.5479446</v>
      </c>
      <c r="F71" s="167">
        <f>$B71*'PERCENTAGE SHARING'!F30</f>
        <v>0</v>
      </c>
      <c r="G71" s="167">
        <f>$B71*'PERCENTAGE SHARING'!G30</f>
        <v>275.9206514</v>
      </c>
      <c r="H71" s="167">
        <f>$B71*'PERCENTAGE SHARING'!H30</f>
        <v>2466.112347</v>
      </c>
      <c r="I71" s="167">
        <f>$B71*'PERCENTAGE SHARING'!I30</f>
        <v>246.4233385</v>
      </c>
      <c r="J71" s="167">
        <f>$B71*'PERCENTAGE SHARING'!J30</f>
        <v>492.8466769</v>
      </c>
      <c r="K71" s="167">
        <f>$B71*'PERCENTAGE SHARING'!K30</f>
        <v>246.4233385</v>
      </c>
      <c r="L71" s="167">
        <f>$B71*'PERCENTAGE SHARING'!L30</f>
        <v>143.8019738</v>
      </c>
      <c r="M71" s="167">
        <f>$B71*'PERCENTAGE SHARING'!M30</f>
        <v>143.8019738</v>
      </c>
      <c r="N71" s="167">
        <f>$B71*'PERCENTAGE SHARING'!N30</f>
        <v>0</v>
      </c>
      <c r="O71" s="309">
        <f>$B71*'PERCENTAGE SHARING'!O30</f>
        <v>149.3149993</v>
      </c>
      <c r="P71" s="309">
        <f>$B71*'PERCENTAGE SHARING'!P30</f>
        <v>89.59604766</v>
      </c>
      <c r="Q71" s="309">
        <f>$B71*'PERCENTAGE SHARING'!Q30</f>
        <v>248.5566964</v>
      </c>
      <c r="R71" s="309">
        <f>$B71*'PERCENTAGE SHARING'!R30</f>
        <v>0</v>
      </c>
      <c r="S71" s="134"/>
      <c r="T71" s="134"/>
      <c r="U71" s="134"/>
      <c r="V71" s="134"/>
      <c r="W71" s="134"/>
      <c r="X71" s="134"/>
      <c r="Y71" s="134"/>
      <c r="Z71" s="134"/>
    </row>
    <row r="72" ht="22.5" customHeight="1">
      <c r="A72" s="186">
        <f>'PROP DAILY PNL'!A237</f>
        <v>45793</v>
      </c>
      <c r="B72" s="177">
        <v>7318.0</v>
      </c>
      <c r="C72" s="167">
        <f>$B72*'PERCENTAGE SHARING'!C31</f>
        <v>2018.476822</v>
      </c>
      <c r="D72" s="167">
        <f>$B72*'PERCENTAGE SHARING'!D31</f>
        <v>436.1771902</v>
      </c>
      <c r="E72" s="167">
        <f>$B72*'PERCENTAGE SHARING'!E31</f>
        <v>360.5479446</v>
      </c>
      <c r="F72" s="167">
        <f>$B72*'PERCENTAGE SHARING'!F31</f>
        <v>0</v>
      </c>
      <c r="G72" s="167">
        <f>$B72*'PERCENTAGE SHARING'!G31</f>
        <v>275.9206514</v>
      </c>
      <c r="H72" s="167">
        <f>$B72*'PERCENTAGE SHARING'!H31</f>
        <v>2466.112347</v>
      </c>
      <c r="I72" s="167">
        <f>$B72*'PERCENTAGE SHARING'!I31</f>
        <v>246.4233385</v>
      </c>
      <c r="J72" s="167">
        <f>$B72*'PERCENTAGE SHARING'!J31</f>
        <v>492.8466769</v>
      </c>
      <c r="K72" s="167">
        <f>$B72*'PERCENTAGE SHARING'!K31</f>
        <v>246.4233385</v>
      </c>
      <c r="L72" s="167">
        <f>$B72*'PERCENTAGE SHARING'!L31</f>
        <v>143.8019738</v>
      </c>
      <c r="M72" s="167">
        <f>$B72*'PERCENTAGE SHARING'!M31</f>
        <v>143.8019738</v>
      </c>
      <c r="N72" s="167">
        <f>$B72*'PERCENTAGE SHARING'!N31</f>
        <v>0</v>
      </c>
      <c r="O72" s="309">
        <f>$B72*'PERCENTAGE SHARING'!O31</f>
        <v>149.3149993</v>
      </c>
      <c r="P72" s="309">
        <f>$B72*'PERCENTAGE SHARING'!P31</f>
        <v>89.59604766</v>
      </c>
      <c r="Q72" s="309">
        <f>$B72*'PERCENTAGE SHARING'!Q31</f>
        <v>248.5566964</v>
      </c>
      <c r="R72" s="309">
        <f>$B72*'PERCENTAGE SHARING'!R31</f>
        <v>0</v>
      </c>
      <c r="S72" s="134"/>
      <c r="T72" s="134"/>
      <c r="U72" s="134"/>
      <c r="V72" s="134"/>
      <c r="W72" s="134"/>
      <c r="X72" s="134"/>
      <c r="Y72" s="134"/>
      <c r="Z72" s="134"/>
    </row>
    <row r="73" ht="22.5" customHeight="1">
      <c r="A73" s="186">
        <f>'PROP DAILY PNL'!A238</f>
        <v>45796</v>
      </c>
      <c r="B73" s="177">
        <v>7318.0</v>
      </c>
      <c r="C73" s="167">
        <f>$B73*'PERCENTAGE SHARING'!C32</f>
        <v>2018.476822</v>
      </c>
      <c r="D73" s="167">
        <f>$B73*'PERCENTAGE SHARING'!D32</f>
        <v>436.1771902</v>
      </c>
      <c r="E73" s="167">
        <f>$B73*'PERCENTAGE SHARING'!E32</f>
        <v>360.5479446</v>
      </c>
      <c r="F73" s="167">
        <f>$B73*'PERCENTAGE SHARING'!F32</f>
        <v>0</v>
      </c>
      <c r="G73" s="167">
        <f>$B73*'PERCENTAGE SHARING'!G32</f>
        <v>275.9206514</v>
      </c>
      <c r="H73" s="167">
        <f>$B73*'PERCENTAGE SHARING'!H32</f>
        <v>2466.112347</v>
      </c>
      <c r="I73" s="167">
        <f>$B73*'PERCENTAGE SHARING'!I32</f>
        <v>246.4233385</v>
      </c>
      <c r="J73" s="167">
        <f>$B73*'PERCENTAGE SHARING'!J32</f>
        <v>492.8466769</v>
      </c>
      <c r="K73" s="167">
        <f>$B73*'PERCENTAGE SHARING'!K32</f>
        <v>246.4233385</v>
      </c>
      <c r="L73" s="167">
        <f>$B73*'PERCENTAGE SHARING'!L32</f>
        <v>143.8019738</v>
      </c>
      <c r="M73" s="167">
        <f>$B73*'PERCENTAGE SHARING'!M32</f>
        <v>143.8019738</v>
      </c>
      <c r="N73" s="167">
        <f>$B73*'PERCENTAGE SHARING'!N32</f>
        <v>0</v>
      </c>
      <c r="O73" s="309">
        <f>$B73*'PERCENTAGE SHARING'!O32</f>
        <v>149.3149993</v>
      </c>
      <c r="P73" s="309">
        <f>$B73*'PERCENTAGE SHARING'!P32</f>
        <v>89.59604766</v>
      </c>
      <c r="Q73" s="309">
        <f>$B73*'PERCENTAGE SHARING'!Q32</f>
        <v>248.5566964</v>
      </c>
      <c r="R73" s="309">
        <f>$B73*'PERCENTAGE SHARING'!R32</f>
        <v>0</v>
      </c>
      <c r="S73" s="134"/>
      <c r="T73" s="134"/>
      <c r="U73" s="134"/>
      <c r="V73" s="134"/>
      <c r="W73" s="134"/>
      <c r="X73" s="134"/>
      <c r="Y73" s="134"/>
      <c r="Z73" s="134"/>
    </row>
    <row r="74" ht="22.5" customHeight="1">
      <c r="A74" s="186">
        <f>'PROP DAILY PNL'!A239</f>
        <v>45797</v>
      </c>
      <c r="B74" s="177">
        <v>7318.0</v>
      </c>
      <c r="C74" s="167">
        <f>$B74*'PERCENTAGE SHARING'!C33</f>
        <v>2018.476822</v>
      </c>
      <c r="D74" s="167">
        <f>$B74*'PERCENTAGE SHARING'!D33</f>
        <v>436.1771902</v>
      </c>
      <c r="E74" s="167">
        <f>$B74*'PERCENTAGE SHARING'!E33</f>
        <v>360.5479446</v>
      </c>
      <c r="F74" s="167">
        <f>$B74*'PERCENTAGE SHARING'!F33</f>
        <v>0</v>
      </c>
      <c r="G74" s="167">
        <f>$B74*'PERCENTAGE SHARING'!G33</f>
        <v>275.9206514</v>
      </c>
      <c r="H74" s="167">
        <f>$B74*'PERCENTAGE SHARING'!H33</f>
        <v>2466.112347</v>
      </c>
      <c r="I74" s="167">
        <f>$B74*'PERCENTAGE SHARING'!I33</f>
        <v>246.4233385</v>
      </c>
      <c r="J74" s="167">
        <f>$B74*'PERCENTAGE SHARING'!J33</f>
        <v>492.8466769</v>
      </c>
      <c r="K74" s="167">
        <f>$B74*'PERCENTAGE SHARING'!K33</f>
        <v>246.4233385</v>
      </c>
      <c r="L74" s="167">
        <f>$B74*'PERCENTAGE SHARING'!L33</f>
        <v>143.8019738</v>
      </c>
      <c r="M74" s="167">
        <f>$B74*'PERCENTAGE SHARING'!M33</f>
        <v>143.8019738</v>
      </c>
      <c r="N74" s="167">
        <f>$B74*'PERCENTAGE SHARING'!N33</f>
        <v>0</v>
      </c>
      <c r="O74" s="309">
        <f>$B74*'PERCENTAGE SHARING'!O33</f>
        <v>149.3149993</v>
      </c>
      <c r="P74" s="309">
        <f>$B74*'PERCENTAGE SHARING'!P33</f>
        <v>89.59604766</v>
      </c>
      <c r="Q74" s="309">
        <f>$B74*'PERCENTAGE SHARING'!Q33</f>
        <v>248.5566964</v>
      </c>
      <c r="R74" s="309">
        <f>$B74*'PERCENTAGE SHARING'!R33</f>
        <v>0</v>
      </c>
      <c r="S74" s="134"/>
      <c r="T74" s="134"/>
      <c r="U74" s="134"/>
      <c r="V74" s="134"/>
      <c r="W74" s="134"/>
      <c r="X74" s="134"/>
      <c r="Y74" s="134"/>
      <c r="Z74" s="134"/>
    </row>
    <row r="75" ht="22.5" customHeight="1">
      <c r="A75" s="186">
        <f>'PROP DAILY PNL'!A240</f>
        <v>45798</v>
      </c>
      <c r="B75" s="177">
        <v>7318.0</v>
      </c>
      <c r="C75" s="167">
        <f>$B75*'PERCENTAGE SHARING'!C34</f>
        <v>2018.476822</v>
      </c>
      <c r="D75" s="167">
        <f>$B75*'PERCENTAGE SHARING'!D34</f>
        <v>436.1771902</v>
      </c>
      <c r="E75" s="167">
        <f>$B75*'PERCENTAGE SHARING'!E34</f>
        <v>360.5479446</v>
      </c>
      <c r="F75" s="167">
        <f>$B75*'PERCENTAGE SHARING'!F34</f>
        <v>0</v>
      </c>
      <c r="G75" s="167">
        <f>$B75*'PERCENTAGE SHARING'!G34</f>
        <v>275.9206514</v>
      </c>
      <c r="H75" s="167">
        <f>$B75*'PERCENTAGE SHARING'!H34</f>
        <v>2466.112347</v>
      </c>
      <c r="I75" s="167">
        <f>$B75*'PERCENTAGE SHARING'!I34</f>
        <v>246.4233385</v>
      </c>
      <c r="J75" s="167">
        <f>$B75*'PERCENTAGE SHARING'!J34</f>
        <v>492.8466769</v>
      </c>
      <c r="K75" s="167">
        <f>$B75*'PERCENTAGE SHARING'!K34</f>
        <v>246.4233385</v>
      </c>
      <c r="L75" s="167">
        <f>$B75*'PERCENTAGE SHARING'!L34</f>
        <v>143.8019738</v>
      </c>
      <c r="M75" s="167">
        <f>$B75*'PERCENTAGE SHARING'!M34</f>
        <v>143.8019738</v>
      </c>
      <c r="N75" s="167">
        <f>$B75*'PERCENTAGE SHARING'!N34</f>
        <v>0</v>
      </c>
      <c r="O75" s="309">
        <f>$B75*'PERCENTAGE SHARING'!O34</f>
        <v>149.3149993</v>
      </c>
      <c r="P75" s="309">
        <f>$B75*'PERCENTAGE SHARING'!P34</f>
        <v>89.59604766</v>
      </c>
      <c r="Q75" s="309">
        <f>$B75*'PERCENTAGE SHARING'!Q34</f>
        <v>248.5566964</v>
      </c>
      <c r="R75" s="309">
        <f>$B75*'PERCENTAGE SHARING'!R34</f>
        <v>0</v>
      </c>
      <c r="S75" s="134"/>
      <c r="T75" s="134"/>
      <c r="U75" s="134"/>
      <c r="V75" s="134"/>
      <c r="W75" s="134"/>
      <c r="X75" s="134"/>
      <c r="Y75" s="134"/>
      <c r="Z75" s="134"/>
    </row>
    <row r="76" ht="22.5" customHeight="1">
      <c r="A76" s="186">
        <f>'PROP DAILY PNL'!A241</f>
        <v>45799</v>
      </c>
      <c r="B76" s="177">
        <v>7318.0</v>
      </c>
      <c r="C76" s="167">
        <f>$B76*'PERCENTAGE SHARING'!C35</f>
        <v>2018.476822</v>
      </c>
      <c r="D76" s="167">
        <f>$B76*'PERCENTAGE SHARING'!D35</f>
        <v>436.1771902</v>
      </c>
      <c r="E76" s="167">
        <f>$B76*'PERCENTAGE SHARING'!E35</f>
        <v>360.5479446</v>
      </c>
      <c r="F76" s="167">
        <f>$B76*'PERCENTAGE SHARING'!F35</f>
        <v>0</v>
      </c>
      <c r="G76" s="167">
        <f>$B76*'PERCENTAGE SHARING'!G35</f>
        <v>275.9206514</v>
      </c>
      <c r="H76" s="167">
        <f>$B76*'PERCENTAGE SHARING'!H35</f>
        <v>2466.112347</v>
      </c>
      <c r="I76" s="167">
        <f>$B76*'PERCENTAGE SHARING'!I35</f>
        <v>246.4233385</v>
      </c>
      <c r="J76" s="167">
        <f>$B76*'PERCENTAGE SHARING'!J35</f>
        <v>492.8466769</v>
      </c>
      <c r="K76" s="167">
        <f>$B76*'PERCENTAGE SHARING'!K35</f>
        <v>246.4233385</v>
      </c>
      <c r="L76" s="167">
        <f>$B76*'PERCENTAGE SHARING'!L35</f>
        <v>143.8019738</v>
      </c>
      <c r="M76" s="167">
        <f>$B76*'PERCENTAGE SHARING'!M35</f>
        <v>143.8019738</v>
      </c>
      <c r="N76" s="167">
        <f>$B76*'PERCENTAGE SHARING'!N35</f>
        <v>0</v>
      </c>
      <c r="O76" s="309">
        <f>$B76*'PERCENTAGE SHARING'!O35</f>
        <v>149.3149993</v>
      </c>
      <c r="P76" s="309">
        <f>$B76*'PERCENTAGE SHARING'!P35</f>
        <v>89.59604766</v>
      </c>
      <c r="Q76" s="309">
        <f>$B76*'PERCENTAGE SHARING'!Q35</f>
        <v>248.5566964</v>
      </c>
      <c r="R76" s="309">
        <f>$B76*'PERCENTAGE SHARING'!R35</f>
        <v>0</v>
      </c>
      <c r="S76" s="134"/>
      <c r="T76" s="134"/>
      <c r="U76" s="134"/>
      <c r="V76" s="134"/>
      <c r="W76" s="134"/>
      <c r="X76" s="134"/>
      <c r="Y76" s="134"/>
      <c r="Z76" s="134"/>
    </row>
    <row r="77" ht="22.5" customHeight="1">
      <c r="A77" s="186">
        <f>'PROP DAILY PNL'!A242</f>
        <v>45800</v>
      </c>
      <c r="B77" s="177">
        <v>7318.0</v>
      </c>
      <c r="C77" s="167">
        <f>$B77*'PERCENTAGE SHARING'!C36</f>
        <v>2018.476822</v>
      </c>
      <c r="D77" s="167">
        <f>$B77*'PERCENTAGE SHARING'!D36</f>
        <v>436.1771902</v>
      </c>
      <c r="E77" s="167">
        <f>$B77*'PERCENTAGE SHARING'!E36</f>
        <v>360.5479446</v>
      </c>
      <c r="F77" s="167">
        <f>$B77*'PERCENTAGE SHARING'!F36</f>
        <v>0</v>
      </c>
      <c r="G77" s="167">
        <f>$B77*'PERCENTAGE SHARING'!G36</f>
        <v>275.9206514</v>
      </c>
      <c r="H77" s="167">
        <f>$B77*'PERCENTAGE SHARING'!H36</f>
        <v>2466.112347</v>
      </c>
      <c r="I77" s="167">
        <f>$B77*'PERCENTAGE SHARING'!I36</f>
        <v>246.4233385</v>
      </c>
      <c r="J77" s="167">
        <f>$B77*'PERCENTAGE SHARING'!J36</f>
        <v>492.8466769</v>
      </c>
      <c r="K77" s="167">
        <f>$B77*'PERCENTAGE SHARING'!K36</f>
        <v>246.4233385</v>
      </c>
      <c r="L77" s="167">
        <f>$B77*'PERCENTAGE SHARING'!L36</f>
        <v>143.8019738</v>
      </c>
      <c r="M77" s="167">
        <f>$B77*'PERCENTAGE SHARING'!M36</f>
        <v>143.8019738</v>
      </c>
      <c r="N77" s="167">
        <f>$B77*'PERCENTAGE SHARING'!N36</f>
        <v>0</v>
      </c>
      <c r="O77" s="309">
        <f>$B77*'PERCENTAGE SHARING'!O36</f>
        <v>149.3149993</v>
      </c>
      <c r="P77" s="309">
        <f>$B77*'PERCENTAGE SHARING'!P36</f>
        <v>89.59604766</v>
      </c>
      <c r="Q77" s="309">
        <f>$B77*'PERCENTAGE SHARING'!Q36</f>
        <v>248.5566964</v>
      </c>
      <c r="R77" s="309">
        <f>$B77*'PERCENTAGE SHARING'!R36</f>
        <v>0</v>
      </c>
      <c r="S77" s="134"/>
      <c r="T77" s="134"/>
      <c r="U77" s="134"/>
      <c r="V77" s="134"/>
      <c r="W77" s="134"/>
      <c r="X77" s="134"/>
      <c r="Y77" s="134"/>
      <c r="Z77" s="134"/>
    </row>
    <row r="78" ht="22.5" customHeight="1">
      <c r="A78" s="186">
        <f>'PROP DAILY PNL'!A243</f>
        <v>45803</v>
      </c>
      <c r="B78" s="177">
        <v>7318.0</v>
      </c>
      <c r="C78" s="167">
        <f>$B78*'PERCENTAGE SHARING'!C37</f>
        <v>2018.476822</v>
      </c>
      <c r="D78" s="167">
        <f>$B78*'PERCENTAGE SHARING'!D37</f>
        <v>436.1771902</v>
      </c>
      <c r="E78" s="167">
        <f>$B78*'PERCENTAGE SHARING'!E37</f>
        <v>360.5479446</v>
      </c>
      <c r="F78" s="167">
        <f>$B78*'PERCENTAGE SHARING'!F37</f>
        <v>0</v>
      </c>
      <c r="G78" s="167">
        <f>$B78*'PERCENTAGE SHARING'!G37</f>
        <v>275.9206514</v>
      </c>
      <c r="H78" s="167">
        <f>$B78*'PERCENTAGE SHARING'!H37</f>
        <v>2466.112347</v>
      </c>
      <c r="I78" s="167">
        <f>$B78*'PERCENTAGE SHARING'!I37</f>
        <v>246.4233385</v>
      </c>
      <c r="J78" s="167">
        <f>$B78*'PERCENTAGE SHARING'!J37</f>
        <v>492.8466769</v>
      </c>
      <c r="K78" s="167">
        <f>$B78*'PERCENTAGE SHARING'!K37</f>
        <v>246.4233385</v>
      </c>
      <c r="L78" s="167">
        <f>$B78*'PERCENTAGE SHARING'!L37</f>
        <v>143.8019738</v>
      </c>
      <c r="M78" s="167">
        <f>$B78*'PERCENTAGE SHARING'!M37</f>
        <v>143.8019738</v>
      </c>
      <c r="N78" s="167">
        <f>$B78*'PERCENTAGE SHARING'!N37</f>
        <v>0</v>
      </c>
      <c r="O78" s="309">
        <f>$B78*'PERCENTAGE SHARING'!O37</f>
        <v>149.3149993</v>
      </c>
      <c r="P78" s="309">
        <f>$B78*'PERCENTAGE SHARING'!P37</f>
        <v>89.59604766</v>
      </c>
      <c r="Q78" s="309">
        <f>$B78*'PERCENTAGE SHARING'!Q37</f>
        <v>248.5566964</v>
      </c>
      <c r="R78" s="309">
        <f>$B78*'PERCENTAGE SHARING'!R37</f>
        <v>0</v>
      </c>
      <c r="S78" s="134"/>
      <c r="T78" s="134"/>
      <c r="U78" s="134"/>
      <c r="V78" s="134"/>
      <c r="W78" s="134"/>
      <c r="X78" s="134"/>
      <c r="Y78" s="134"/>
      <c r="Z78" s="134"/>
    </row>
    <row r="79" ht="22.5" customHeight="1">
      <c r="A79" s="186">
        <f>'PROP DAILY PNL'!A244</f>
        <v>45804</v>
      </c>
      <c r="B79" s="177">
        <v>7318.0</v>
      </c>
      <c r="C79" s="167">
        <f>$B79*'PERCENTAGE SHARING'!C38</f>
        <v>2018.476822</v>
      </c>
      <c r="D79" s="167">
        <f>$B79*'PERCENTAGE SHARING'!D38</f>
        <v>436.1771902</v>
      </c>
      <c r="E79" s="167">
        <f>$B79*'PERCENTAGE SHARING'!E38</f>
        <v>360.5479446</v>
      </c>
      <c r="F79" s="167">
        <f>$B79*'PERCENTAGE SHARING'!F38</f>
        <v>0</v>
      </c>
      <c r="G79" s="167">
        <f>$B79*'PERCENTAGE SHARING'!G38</f>
        <v>275.9206514</v>
      </c>
      <c r="H79" s="167">
        <f>$B79*'PERCENTAGE SHARING'!H38</f>
        <v>2466.112347</v>
      </c>
      <c r="I79" s="167">
        <f>$B79*'PERCENTAGE SHARING'!I38</f>
        <v>246.4233385</v>
      </c>
      <c r="J79" s="167">
        <f>$B79*'PERCENTAGE SHARING'!J38</f>
        <v>492.8466769</v>
      </c>
      <c r="K79" s="167">
        <f>$B79*'PERCENTAGE SHARING'!K38</f>
        <v>246.4233385</v>
      </c>
      <c r="L79" s="167">
        <f>$B79*'PERCENTAGE SHARING'!L38</f>
        <v>143.8019738</v>
      </c>
      <c r="M79" s="167">
        <f>$B79*'PERCENTAGE SHARING'!M38</f>
        <v>143.8019738</v>
      </c>
      <c r="N79" s="167">
        <f>$B79*'PERCENTAGE SHARING'!N38</f>
        <v>0</v>
      </c>
      <c r="O79" s="309">
        <f>$B79*'PERCENTAGE SHARING'!O38</f>
        <v>149.3149993</v>
      </c>
      <c r="P79" s="309">
        <f>$B79*'PERCENTAGE SHARING'!P38</f>
        <v>89.59604766</v>
      </c>
      <c r="Q79" s="309">
        <f>$B79*'PERCENTAGE SHARING'!Q38</f>
        <v>248.5566964</v>
      </c>
      <c r="R79" s="309">
        <f>$B79*'PERCENTAGE SHARING'!R38</f>
        <v>0</v>
      </c>
      <c r="S79" s="134"/>
      <c r="T79" s="134"/>
      <c r="U79" s="134"/>
      <c r="V79" s="134"/>
      <c r="W79" s="134"/>
      <c r="X79" s="134"/>
      <c r="Y79" s="134"/>
      <c r="Z79" s="134"/>
    </row>
    <row r="80" ht="22.5" customHeight="1">
      <c r="A80" s="186">
        <f>'PROP DAILY PNL'!A245</f>
        <v>45805</v>
      </c>
      <c r="B80" s="177">
        <v>7318.0</v>
      </c>
      <c r="C80" s="167">
        <f>$B80*'PERCENTAGE SHARING'!C39</f>
        <v>2018.476822</v>
      </c>
      <c r="D80" s="167">
        <f>$B80*'PERCENTAGE SHARING'!D39</f>
        <v>436.1771902</v>
      </c>
      <c r="E80" s="167">
        <f>$B80*'PERCENTAGE SHARING'!E39</f>
        <v>360.5479446</v>
      </c>
      <c r="F80" s="167">
        <f>$B80*'PERCENTAGE SHARING'!F39</f>
        <v>0</v>
      </c>
      <c r="G80" s="167">
        <f>$B80*'PERCENTAGE SHARING'!G39</f>
        <v>275.9206514</v>
      </c>
      <c r="H80" s="167">
        <f>$B80*'PERCENTAGE SHARING'!H39</f>
        <v>2466.112347</v>
      </c>
      <c r="I80" s="167">
        <f>$B80*'PERCENTAGE SHARING'!I39</f>
        <v>246.4233385</v>
      </c>
      <c r="J80" s="167">
        <f>$B80*'PERCENTAGE SHARING'!J39</f>
        <v>492.8466769</v>
      </c>
      <c r="K80" s="167">
        <f>$B80*'PERCENTAGE SHARING'!K39</f>
        <v>246.4233385</v>
      </c>
      <c r="L80" s="167">
        <f>$B80*'PERCENTAGE SHARING'!L39</f>
        <v>143.8019738</v>
      </c>
      <c r="M80" s="167">
        <f>$B80*'PERCENTAGE SHARING'!M39</f>
        <v>143.8019738</v>
      </c>
      <c r="N80" s="167">
        <f>$B80*'PERCENTAGE SHARING'!N39</f>
        <v>0</v>
      </c>
      <c r="O80" s="309">
        <f>$B80*'PERCENTAGE SHARING'!O39</f>
        <v>149.3149993</v>
      </c>
      <c r="P80" s="309">
        <f>$B80*'PERCENTAGE SHARING'!P39</f>
        <v>89.59604766</v>
      </c>
      <c r="Q80" s="309">
        <f>$B80*'PERCENTAGE SHARING'!Q39</f>
        <v>248.5566964</v>
      </c>
      <c r="R80" s="309">
        <f>$B80*'PERCENTAGE SHARING'!R39</f>
        <v>0</v>
      </c>
      <c r="S80" s="134"/>
      <c r="T80" s="134"/>
      <c r="U80" s="134"/>
      <c r="V80" s="134"/>
      <c r="W80" s="134"/>
      <c r="X80" s="134"/>
      <c r="Y80" s="134"/>
      <c r="Z80" s="134"/>
    </row>
    <row r="81" ht="22.5" customHeight="1">
      <c r="A81" s="186">
        <f>'PROP DAILY PNL'!A246</f>
        <v>45806</v>
      </c>
      <c r="B81" s="177">
        <v>7318.0</v>
      </c>
      <c r="C81" s="167">
        <f>$B81*'PERCENTAGE SHARING'!C40</f>
        <v>2018.476822</v>
      </c>
      <c r="D81" s="167">
        <f>$B81*'PERCENTAGE SHARING'!D40</f>
        <v>436.1771902</v>
      </c>
      <c r="E81" s="167">
        <f>$B81*'PERCENTAGE SHARING'!E40</f>
        <v>360.5479446</v>
      </c>
      <c r="F81" s="167">
        <f>$B81*'PERCENTAGE SHARING'!F40</f>
        <v>0</v>
      </c>
      <c r="G81" s="167">
        <f>$B81*'PERCENTAGE SHARING'!G40</f>
        <v>275.9206514</v>
      </c>
      <c r="H81" s="167">
        <f>$B81*'PERCENTAGE SHARING'!H40</f>
        <v>2466.112347</v>
      </c>
      <c r="I81" s="167">
        <f>$B81*'PERCENTAGE SHARING'!I40</f>
        <v>246.4233385</v>
      </c>
      <c r="J81" s="167">
        <f>$B81*'PERCENTAGE SHARING'!J40</f>
        <v>492.8466769</v>
      </c>
      <c r="K81" s="167">
        <f>$B81*'PERCENTAGE SHARING'!K40</f>
        <v>246.4233385</v>
      </c>
      <c r="L81" s="167">
        <f>$B81*'PERCENTAGE SHARING'!L40</f>
        <v>143.8019738</v>
      </c>
      <c r="M81" s="167">
        <f>$B81*'PERCENTAGE SHARING'!M40</f>
        <v>143.8019738</v>
      </c>
      <c r="N81" s="167">
        <f>$B81*'PERCENTAGE SHARING'!N40</f>
        <v>0</v>
      </c>
      <c r="O81" s="309">
        <f>$B81*'PERCENTAGE SHARING'!O40</f>
        <v>149.3149993</v>
      </c>
      <c r="P81" s="309">
        <f>$B81*'PERCENTAGE SHARING'!P40</f>
        <v>89.59604766</v>
      </c>
      <c r="Q81" s="309">
        <f>$B81*'PERCENTAGE SHARING'!Q40</f>
        <v>248.5566964</v>
      </c>
      <c r="R81" s="309">
        <f>$B81*'PERCENTAGE SHARING'!R40</f>
        <v>0</v>
      </c>
      <c r="S81" s="134"/>
      <c r="T81" s="134"/>
      <c r="U81" s="134"/>
      <c r="V81" s="134"/>
      <c r="W81" s="134"/>
      <c r="X81" s="134"/>
      <c r="Y81" s="134"/>
      <c r="Z81" s="134"/>
    </row>
    <row r="82" ht="22.5" customHeight="1">
      <c r="A82" s="186">
        <f>'PROP DAILY PNL'!A247</f>
        <v>45807</v>
      </c>
      <c r="B82" s="177">
        <v>7318.0</v>
      </c>
      <c r="C82" s="167">
        <f>$B82*'PERCENTAGE SHARING'!C41</f>
        <v>2018.476822</v>
      </c>
      <c r="D82" s="167">
        <f>$B82*'PERCENTAGE SHARING'!D41</f>
        <v>436.1771902</v>
      </c>
      <c r="E82" s="167">
        <f>$B82*'PERCENTAGE SHARING'!E41</f>
        <v>360.5479446</v>
      </c>
      <c r="F82" s="167">
        <f>$B82*'PERCENTAGE SHARING'!F41</f>
        <v>0</v>
      </c>
      <c r="G82" s="167">
        <f>$B82*'PERCENTAGE SHARING'!G41</f>
        <v>275.9206514</v>
      </c>
      <c r="H82" s="167">
        <f>$B82*'PERCENTAGE SHARING'!H41</f>
        <v>2466.112347</v>
      </c>
      <c r="I82" s="167">
        <f>$B82*'PERCENTAGE SHARING'!I41</f>
        <v>246.4233385</v>
      </c>
      <c r="J82" s="167">
        <f>$B82*'PERCENTAGE SHARING'!J41</f>
        <v>492.8466769</v>
      </c>
      <c r="K82" s="167">
        <f>$B82*'PERCENTAGE SHARING'!K41</f>
        <v>246.4233385</v>
      </c>
      <c r="L82" s="167">
        <f>$B82*'PERCENTAGE SHARING'!L41</f>
        <v>143.8019738</v>
      </c>
      <c r="M82" s="167">
        <f>$B82*'PERCENTAGE SHARING'!M41</f>
        <v>143.8019738</v>
      </c>
      <c r="N82" s="167">
        <f>$B82*'PERCENTAGE SHARING'!N41</f>
        <v>0</v>
      </c>
      <c r="O82" s="309">
        <f>$B82*'PERCENTAGE SHARING'!O41</f>
        <v>149.3149993</v>
      </c>
      <c r="P82" s="309">
        <f>$B82*'PERCENTAGE SHARING'!P41</f>
        <v>89.59604766</v>
      </c>
      <c r="Q82" s="309">
        <f>$B82*'PERCENTAGE SHARING'!Q41</f>
        <v>248.5566964</v>
      </c>
      <c r="R82" s="309">
        <f>$B82*'PERCENTAGE SHARING'!R41</f>
        <v>0</v>
      </c>
      <c r="S82" s="134"/>
      <c r="T82" s="134"/>
      <c r="U82" s="134"/>
      <c r="V82" s="134"/>
      <c r="W82" s="134"/>
      <c r="X82" s="134"/>
      <c r="Y82" s="134"/>
      <c r="Z82" s="134"/>
    </row>
    <row r="83" ht="22.5" customHeight="1">
      <c r="A83" s="186">
        <f>'PROP DAILY PNL'!A248</f>
        <v>45810</v>
      </c>
      <c r="B83" s="177"/>
      <c r="C83" s="178">
        <v>2018.83</v>
      </c>
      <c r="D83" s="178">
        <v>444.64</v>
      </c>
      <c r="E83" s="178">
        <v>367.54</v>
      </c>
      <c r="F83" s="167">
        <f>$B83*'PERCENTAGE SHARING'!$F$42</f>
        <v>0</v>
      </c>
      <c r="G83" s="178">
        <v>476.19</v>
      </c>
      <c r="H83" s="178">
        <v>2428.57</v>
      </c>
      <c r="I83" s="178">
        <v>476.19</v>
      </c>
      <c r="J83" s="178">
        <v>952.38</v>
      </c>
      <c r="K83" s="178">
        <v>476.19</v>
      </c>
      <c r="L83" s="178">
        <v>238.1</v>
      </c>
      <c r="M83" s="178">
        <v>238.1</v>
      </c>
      <c r="N83" s="167">
        <f>$B83*'PERCENTAGE SHARING'!N42</f>
        <v>0</v>
      </c>
      <c r="O83" s="310">
        <v>152.21</v>
      </c>
      <c r="P83" s="310">
        <v>91.44</v>
      </c>
      <c r="Q83" s="310">
        <v>476.19</v>
      </c>
      <c r="R83" s="309">
        <f>$B83*'PERCENTAGE SHARING'!$R$42</f>
        <v>0</v>
      </c>
      <c r="S83" s="134"/>
      <c r="T83" s="134"/>
      <c r="U83" s="134"/>
      <c r="V83" s="134"/>
      <c r="W83" s="134"/>
      <c r="X83" s="134"/>
      <c r="Y83" s="134"/>
      <c r="Z83" s="134"/>
    </row>
    <row r="84" ht="22.5" customHeight="1">
      <c r="A84" s="186">
        <f>'PROP DAILY PNL'!A249</f>
        <v>45811</v>
      </c>
      <c r="B84" s="177"/>
      <c r="C84" s="178">
        <v>2018.83</v>
      </c>
      <c r="D84" s="178">
        <v>444.64</v>
      </c>
      <c r="E84" s="178">
        <v>367.54</v>
      </c>
      <c r="F84" s="167">
        <f>$B84*'PERCENTAGE SHARING'!$F$42</f>
        <v>0</v>
      </c>
      <c r="G84" s="178">
        <v>476.19</v>
      </c>
      <c r="H84" s="178">
        <v>2428.57</v>
      </c>
      <c r="I84" s="178">
        <v>476.19</v>
      </c>
      <c r="J84" s="178">
        <v>952.38</v>
      </c>
      <c r="K84" s="178">
        <v>476.19</v>
      </c>
      <c r="L84" s="178">
        <v>238.1</v>
      </c>
      <c r="M84" s="178">
        <v>238.1</v>
      </c>
      <c r="N84" s="167">
        <f>$B84*'PERCENTAGE SHARING'!N43</f>
        <v>0</v>
      </c>
      <c r="O84" s="310">
        <v>152.21</v>
      </c>
      <c r="P84" s="310">
        <v>91.44</v>
      </c>
      <c r="Q84" s="310">
        <v>476.19</v>
      </c>
      <c r="R84" s="309">
        <f>$B84*'PERCENTAGE SHARING'!$R$42</f>
        <v>0</v>
      </c>
      <c r="S84" s="134"/>
      <c r="T84" s="134"/>
      <c r="U84" s="134"/>
      <c r="V84" s="134"/>
      <c r="W84" s="134"/>
      <c r="X84" s="134"/>
      <c r="Y84" s="134"/>
      <c r="Z84" s="134"/>
    </row>
    <row r="85" ht="22.5" customHeight="1">
      <c r="A85" s="186">
        <f>'PROP DAILY PNL'!A250</f>
        <v>45812</v>
      </c>
      <c r="B85" s="177"/>
      <c r="C85" s="178">
        <v>2018.83</v>
      </c>
      <c r="D85" s="178">
        <v>444.64</v>
      </c>
      <c r="E85" s="178">
        <v>367.54</v>
      </c>
      <c r="F85" s="167">
        <f>$B85*'PERCENTAGE SHARING'!$F$42</f>
        <v>0</v>
      </c>
      <c r="G85" s="178">
        <v>476.19</v>
      </c>
      <c r="H85" s="178">
        <v>2428.57</v>
      </c>
      <c r="I85" s="178">
        <v>476.19</v>
      </c>
      <c r="J85" s="178">
        <v>952.38</v>
      </c>
      <c r="K85" s="178">
        <v>476.19</v>
      </c>
      <c r="L85" s="178">
        <v>238.1</v>
      </c>
      <c r="M85" s="178">
        <v>238.1</v>
      </c>
      <c r="N85" s="167">
        <f>$B85*'PERCENTAGE SHARING'!N44</f>
        <v>0</v>
      </c>
      <c r="O85" s="310">
        <v>152.21</v>
      </c>
      <c r="P85" s="310">
        <v>91.44</v>
      </c>
      <c r="Q85" s="310">
        <v>476.19</v>
      </c>
      <c r="R85" s="309">
        <f>$B85*'PERCENTAGE SHARING'!$R$42</f>
        <v>0</v>
      </c>
      <c r="S85" s="134"/>
      <c r="T85" s="134"/>
      <c r="U85" s="134"/>
      <c r="V85" s="134"/>
      <c r="W85" s="134"/>
      <c r="X85" s="134"/>
      <c r="Y85" s="134"/>
      <c r="Z85" s="134"/>
    </row>
    <row r="86" ht="22.5" customHeight="1">
      <c r="A86" s="186">
        <f>'PROP DAILY PNL'!A251</f>
        <v>45813</v>
      </c>
      <c r="B86" s="177"/>
      <c r="C86" s="178">
        <v>2018.83</v>
      </c>
      <c r="D86" s="178">
        <v>444.64</v>
      </c>
      <c r="E86" s="178">
        <v>367.54</v>
      </c>
      <c r="F86" s="167">
        <f>$B86*'PERCENTAGE SHARING'!$F$42</f>
        <v>0</v>
      </c>
      <c r="G86" s="178">
        <v>476.19</v>
      </c>
      <c r="H86" s="178">
        <v>2428.57</v>
      </c>
      <c r="I86" s="178">
        <v>476.19</v>
      </c>
      <c r="J86" s="178">
        <v>952.38</v>
      </c>
      <c r="K86" s="178">
        <v>476.19</v>
      </c>
      <c r="L86" s="178">
        <v>238.1</v>
      </c>
      <c r="M86" s="178">
        <v>238.1</v>
      </c>
      <c r="N86" s="167">
        <f>$B86*'PERCENTAGE SHARING'!N45</f>
        <v>0</v>
      </c>
      <c r="O86" s="310">
        <v>152.21</v>
      </c>
      <c r="P86" s="310">
        <v>91.44</v>
      </c>
      <c r="Q86" s="310">
        <v>476.19</v>
      </c>
      <c r="R86" s="309">
        <f>$B86*'PERCENTAGE SHARING'!$R$42</f>
        <v>0</v>
      </c>
      <c r="S86" s="134"/>
      <c r="T86" s="134"/>
      <c r="U86" s="134"/>
      <c r="V86" s="134"/>
      <c r="W86" s="134"/>
      <c r="X86" s="134"/>
      <c r="Y86" s="134"/>
      <c r="Z86" s="134"/>
    </row>
    <row r="87" ht="22.5" customHeight="1">
      <c r="A87" s="186">
        <f>'PROP DAILY PNL'!A252</f>
        <v>45814</v>
      </c>
      <c r="B87" s="177"/>
      <c r="C87" s="178">
        <v>2018.83</v>
      </c>
      <c r="D87" s="178">
        <v>444.64</v>
      </c>
      <c r="E87" s="178">
        <v>367.54</v>
      </c>
      <c r="F87" s="167">
        <f>$B87*'PERCENTAGE SHARING'!$F$42</f>
        <v>0</v>
      </c>
      <c r="G87" s="178">
        <v>476.19</v>
      </c>
      <c r="H87" s="178">
        <v>2428.57</v>
      </c>
      <c r="I87" s="178">
        <v>476.19</v>
      </c>
      <c r="J87" s="178">
        <v>952.38</v>
      </c>
      <c r="K87" s="178">
        <v>476.19</v>
      </c>
      <c r="L87" s="178">
        <v>238.1</v>
      </c>
      <c r="M87" s="178">
        <v>238.1</v>
      </c>
      <c r="N87" s="167">
        <f>$B87*'PERCENTAGE SHARING'!N46</f>
        <v>0</v>
      </c>
      <c r="O87" s="310">
        <v>152.21</v>
      </c>
      <c r="P87" s="310">
        <v>91.44</v>
      </c>
      <c r="Q87" s="310">
        <v>476.19</v>
      </c>
      <c r="R87" s="309">
        <f>$B87*'PERCENTAGE SHARING'!$R$42</f>
        <v>0</v>
      </c>
      <c r="S87" s="134"/>
      <c r="T87" s="134"/>
      <c r="U87" s="134"/>
      <c r="V87" s="134"/>
      <c r="W87" s="134"/>
      <c r="X87" s="134"/>
      <c r="Y87" s="134"/>
      <c r="Z87" s="134"/>
    </row>
    <row r="88" ht="22.5" customHeight="1">
      <c r="A88" s="186">
        <f>'PROP DAILY PNL'!A253</f>
        <v>45817</v>
      </c>
      <c r="B88" s="177"/>
      <c r="C88" s="178">
        <v>2018.83</v>
      </c>
      <c r="D88" s="178">
        <v>444.64</v>
      </c>
      <c r="E88" s="178">
        <v>367.54</v>
      </c>
      <c r="F88" s="167">
        <f>$B88*'PERCENTAGE SHARING'!$F$42</f>
        <v>0</v>
      </c>
      <c r="G88" s="178">
        <v>476.19</v>
      </c>
      <c r="H88" s="178">
        <v>2428.57</v>
      </c>
      <c r="I88" s="178">
        <v>476.19</v>
      </c>
      <c r="J88" s="178">
        <v>952.38</v>
      </c>
      <c r="K88" s="178">
        <v>476.19</v>
      </c>
      <c r="L88" s="178">
        <v>238.1</v>
      </c>
      <c r="M88" s="178">
        <v>238.1</v>
      </c>
      <c r="N88" s="167">
        <f>$B88*'PERCENTAGE SHARING'!N47</f>
        <v>0</v>
      </c>
      <c r="O88" s="310">
        <v>152.21</v>
      </c>
      <c r="P88" s="310">
        <v>91.44</v>
      </c>
      <c r="Q88" s="310">
        <v>476.19</v>
      </c>
      <c r="R88" s="309">
        <f>$B88*'PERCENTAGE SHARING'!$R$42</f>
        <v>0</v>
      </c>
      <c r="S88" s="134"/>
      <c r="T88" s="134"/>
      <c r="U88" s="134"/>
      <c r="V88" s="134"/>
      <c r="W88" s="134"/>
      <c r="X88" s="134"/>
      <c r="Y88" s="134"/>
      <c r="Z88" s="134"/>
    </row>
    <row r="89" ht="22.5" customHeight="1">
      <c r="A89" s="186">
        <f>'PROP DAILY PNL'!A254</f>
        <v>45818</v>
      </c>
      <c r="B89" s="177"/>
      <c r="C89" s="178">
        <v>2018.83</v>
      </c>
      <c r="D89" s="178">
        <v>444.64</v>
      </c>
      <c r="E89" s="178">
        <v>367.54</v>
      </c>
      <c r="F89" s="167">
        <f>$B89*'PERCENTAGE SHARING'!$F$42</f>
        <v>0</v>
      </c>
      <c r="G89" s="178">
        <v>476.19</v>
      </c>
      <c r="H89" s="178">
        <v>2428.57</v>
      </c>
      <c r="I89" s="178">
        <v>476.19</v>
      </c>
      <c r="J89" s="178">
        <v>952.38</v>
      </c>
      <c r="K89" s="178">
        <v>476.19</v>
      </c>
      <c r="L89" s="178">
        <v>238.1</v>
      </c>
      <c r="M89" s="178">
        <v>238.1</v>
      </c>
      <c r="N89" s="167">
        <f>$B89*'PERCENTAGE SHARING'!N48</f>
        <v>0</v>
      </c>
      <c r="O89" s="310">
        <v>152.21</v>
      </c>
      <c r="P89" s="310">
        <v>91.44</v>
      </c>
      <c r="Q89" s="310">
        <v>476.19</v>
      </c>
      <c r="R89" s="309">
        <f>$B89*'PERCENTAGE SHARING'!$R$42</f>
        <v>0</v>
      </c>
      <c r="S89" s="134"/>
      <c r="T89" s="134"/>
      <c r="U89" s="134"/>
      <c r="V89" s="134"/>
      <c r="W89" s="134"/>
      <c r="X89" s="134"/>
      <c r="Y89" s="134"/>
      <c r="Z89" s="134"/>
    </row>
    <row r="90" ht="22.5" customHeight="1">
      <c r="A90" s="186">
        <f>'PROP DAILY PNL'!A255</f>
        <v>45819</v>
      </c>
      <c r="B90" s="177"/>
      <c r="C90" s="178">
        <v>2018.83</v>
      </c>
      <c r="D90" s="178">
        <v>444.64</v>
      </c>
      <c r="E90" s="178">
        <v>367.54</v>
      </c>
      <c r="F90" s="167">
        <f>$B90*'PERCENTAGE SHARING'!$F$42</f>
        <v>0</v>
      </c>
      <c r="G90" s="178">
        <v>476.19</v>
      </c>
      <c r="H90" s="178">
        <v>2428.57</v>
      </c>
      <c r="I90" s="178">
        <v>476.19</v>
      </c>
      <c r="J90" s="178">
        <v>952.38</v>
      </c>
      <c r="K90" s="178">
        <v>476.19</v>
      </c>
      <c r="L90" s="178">
        <v>238.1</v>
      </c>
      <c r="M90" s="178">
        <v>238.1</v>
      </c>
      <c r="N90" s="167">
        <f>$B90*'PERCENTAGE SHARING'!N49</f>
        <v>0</v>
      </c>
      <c r="O90" s="310">
        <v>152.21</v>
      </c>
      <c r="P90" s="310">
        <v>91.44</v>
      </c>
      <c r="Q90" s="310">
        <v>476.19</v>
      </c>
      <c r="R90" s="309">
        <f>$B90*'PERCENTAGE SHARING'!$R$42</f>
        <v>0</v>
      </c>
      <c r="S90" s="134"/>
      <c r="T90" s="134"/>
      <c r="U90" s="134"/>
      <c r="V90" s="134"/>
      <c r="W90" s="134"/>
      <c r="X90" s="134"/>
      <c r="Y90" s="134"/>
      <c r="Z90" s="134"/>
    </row>
    <row r="91" ht="22.5" customHeight="1">
      <c r="A91" s="186">
        <f>'PROP DAILY PNL'!A256</f>
        <v>45820</v>
      </c>
      <c r="B91" s="177"/>
      <c r="C91" s="178">
        <v>2018.83</v>
      </c>
      <c r="D91" s="178">
        <v>444.64</v>
      </c>
      <c r="E91" s="178">
        <v>367.54</v>
      </c>
      <c r="F91" s="167">
        <f>$B91*'PERCENTAGE SHARING'!$F$42</f>
        <v>0</v>
      </c>
      <c r="G91" s="178">
        <v>476.19</v>
      </c>
      <c r="H91" s="178">
        <v>2428.57</v>
      </c>
      <c r="I91" s="178">
        <v>476.19</v>
      </c>
      <c r="J91" s="178">
        <v>952.38</v>
      </c>
      <c r="K91" s="178">
        <v>476.19</v>
      </c>
      <c r="L91" s="178">
        <v>238.1</v>
      </c>
      <c r="M91" s="178">
        <v>238.1</v>
      </c>
      <c r="N91" s="167">
        <f>$B91*'PERCENTAGE SHARING'!N50</f>
        <v>0</v>
      </c>
      <c r="O91" s="310">
        <v>152.21</v>
      </c>
      <c r="P91" s="310">
        <v>91.44</v>
      </c>
      <c r="Q91" s="310">
        <v>476.19</v>
      </c>
      <c r="R91" s="309">
        <f>$B91*'PERCENTAGE SHARING'!$R$42</f>
        <v>0</v>
      </c>
      <c r="S91" s="134"/>
      <c r="T91" s="134"/>
      <c r="U91" s="134"/>
      <c r="V91" s="134"/>
      <c r="W91" s="134"/>
      <c r="X91" s="134"/>
      <c r="Y91" s="134"/>
      <c r="Z91" s="134"/>
    </row>
    <row r="92" ht="22.5" customHeight="1">
      <c r="A92" s="186">
        <f>'PROP DAILY PNL'!A257</f>
        <v>45821</v>
      </c>
      <c r="B92" s="177"/>
      <c r="C92" s="178">
        <v>2018.83</v>
      </c>
      <c r="D92" s="178">
        <v>444.64</v>
      </c>
      <c r="E92" s="178">
        <v>367.54</v>
      </c>
      <c r="F92" s="167">
        <f>$B92*'PERCENTAGE SHARING'!$F$42</f>
        <v>0</v>
      </c>
      <c r="G92" s="178">
        <v>476.19</v>
      </c>
      <c r="H92" s="178">
        <v>2428.57</v>
      </c>
      <c r="I92" s="178">
        <v>476.19</v>
      </c>
      <c r="J92" s="178">
        <v>952.38</v>
      </c>
      <c r="K92" s="178">
        <v>476.19</v>
      </c>
      <c r="L92" s="178">
        <v>238.1</v>
      </c>
      <c r="M92" s="178">
        <v>238.1</v>
      </c>
      <c r="N92" s="167">
        <f>$B92*'PERCENTAGE SHARING'!N51</f>
        <v>0</v>
      </c>
      <c r="O92" s="310">
        <v>152.21</v>
      </c>
      <c r="P92" s="310">
        <v>91.44</v>
      </c>
      <c r="Q92" s="310">
        <v>476.19</v>
      </c>
      <c r="R92" s="309">
        <f>$B92*'PERCENTAGE SHARING'!$R$42</f>
        <v>0</v>
      </c>
      <c r="S92" s="134"/>
      <c r="T92" s="134"/>
      <c r="U92" s="134"/>
      <c r="V92" s="134"/>
      <c r="W92" s="134"/>
      <c r="X92" s="134"/>
      <c r="Y92" s="134"/>
      <c r="Z92" s="134"/>
    </row>
    <row r="93" ht="22.5" customHeight="1">
      <c r="A93" s="186">
        <f>'PROP DAILY PNL'!A258</f>
        <v>45824</v>
      </c>
      <c r="B93" s="177"/>
      <c r="C93" s="178">
        <v>2018.83</v>
      </c>
      <c r="D93" s="178">
        <v>444.64</v>
      </c>
      <c r="E93" s="178">
        <v>367.54</v>
      </c>
      <c r="F93" s="167">
        <f>$B93*'PERCENTAGE SHARING'!$F$42</f>
        <v>0</v>
      </c>
      <c r="G93" s="178">
        <v>476.19</v>
      </c>
      <c r="H93" s="178">
        <v>2428.57</v>
      </c>
      <c r="I93" s="178">
        <v>476.19</v>
      </c>
      <c r="J93" s="178">
        <v>952.38</v>
      </c>
      <c r="K93" s="178">
        <v>476.19</v>
      </c>
      <c r="L93" s="178">
        <v>238.1</v>
      </c>
      <c r="M93" s="178">
        <v>238.1</v>
      </c>
      <c r="N93" s="167">
        <f>$B93*'PERCENTAGE SHARING'!N52</f>
        <v>0</v>
      </c>
      <c r="O93" s="310">
        <v>152.21</v>
      </c>
      <c r="P93" s="310">
        <v>91.44</v>
      </c>
      <c r="Q93" s="310">
        <v>476.19</v>
      </c>
      <c r="R93" s="309">
        <f>$B93*'PERCENTAGE SHARING'!$R$42</f>
        <v>0</v>
      </c>
      <c r="S93" s="134"/>
      <c r="T93" s="134"/>
      <c r="U93" s="134"/>
      <c r="V93" s="134"/>
      <c r="W93" s="134"/>
      <c r="X93" s="134"/>
      <c r="Y93" s="134"/>
      <c r="Z93" s="134"/>
    </row>
    <row r="94" ht="22.5" customHeight="1">
      <c r="A94" s="186">
        <f>'PROP DAILY PNL'!A259</f>
        <v>45825</v>
      </c>
      <c r="B94" s="177"/>
      <c r="C94" s="178">
        <v>2018.83</v>
      </c>
      <c r="D94" s="178">
        <v>444.64</v>
      </c>
      <c r="E94" s="178">
        <v>367.54</v>
      </c>
      <c r="F94" s="167">
        <f>$B94*'PERCENTAGE SHARING'!$F$42</f>
        <v>0</v>
      </c>
      <c r="G94" s="178">
        <v>476.19</v>
      </c>
      <c r="H94" s="178">
        <v>2428.57</v>
      </c>
      <c r="I94" s="178">
        <v>476.19</v>
      </c>
      <c r="J94" s="178">
        <v>952.38</v>
      </c>
      <c r="K94" s="178">
        <v>476.19</v>
      </c>
      <c r="L94" s="178">
        <v>238.1</v>
      </c>
      <c r="M94" s="178">
        <v>238.1</v>
      </c>
      <c r="N94" s="167">
        <f>$B94*'PERCENTAGE SHARING'!N53</f>
        <v>0</v>
      </c>
      <c r="O94" s="310">
        <v>152.21</v>
      </c>
      <c r="P94" s="310">
        <v>91.44</v>
      </c>
      <c r="Q94" s="310">
        <v>476.19</v>
      </c>
      <c r="R94" s="309">
        <f>$B94*'PERCENTAGE SHARING'!$R$42</f>
        <v>0</v>
      </c>
      <c r="S94" s="134"/>
      <c r="T94" s="134"/>
      <c r="U94" s="134"/>
      <c r="V94" s="134"/>
      <c r="W94" s="134"/>
      <c r="X94" s="134"/>
      <c r="Y94" s="134"/>
      <c r="Z94" s="134"/>
    </row>
    <row r="95" ht="22.5" customHeight="1">
      <c r="A95" s="186">
        <f>'PROP DAILY PNL'!A260</f>
        <v>45826</v>
      </c>
      <c r="B95" s="177"/>
      <c r="C95" s="178">
        <v>2018.83</v>
      </c>
      <c r="D95" s="178">
        <v>444.64</v>
      </c>
      <c r="E95" s="178">
        <v>367.54</v>
      </c>
      <c r="F95" s="167">
        <f>$B95*'PERCENTAGE SHARING'!$F$42</f>
        <v>0</v>
      </c>
      <c r="G95" s="178">
        <v>476.19</v>
      </c>
      <c r="H95" s="178">
        <v>2428.57</v>
      </c>
      <c r="I95" s="178">
        <v>476.19</v>
      </c>
      <c r="J95" s="178">
        <v>952.38</v>
      </c>
      <c r="K95" s="178">
        <v>476.19</v>
      </c>
      <c r="L95" s="178">
        <v>238.1</v>
      </c>
      <c r="M95" s="178">
        <v>238.1</v>
      </c>
      <c r="N95" s="167">
        <f>$B95*'PERCENTAGE SHARING'!N54</f>
        <v>0</v>
      </c>
      <c r="O95" s="310">
        <v>152.21</v>
      </c>
      <c r="P95" s="310">
        <v>91.44</v>
      </c>
      <c r="Q95" s="310">
        <v>476.19</v>
      </c>
      <c r="R95" s="309">
        <f>$B95*'PERCENTAGE SHARING'!$R$42</f>
        <v>0</v>
      </c>
      <c r="S95" s="134"/>
      <c r="T95" s="134"/>
      <c r="U95" s="134"/>
      <c r="V95" s="134"/>
      <c r="W95" s="134"/>
      <c r="X95" s="134"/>
      <c r="Y95" s="134"/>
      <c r="Z95" s="134"/>
    </row>
    <row r="96" ht="22.5" customHeight="1">
      <c r="A96" s="186">
        <f>'PROP DAILY PNL'!A261</f>
        <v>45827</v>
      </c>
      <c r="B96" s="177"/>
      <c r="C96" s="178">
        <v>2018.83</v>
      </c>
      <c r="D96" s="178">
        <v>444.64</v>
      </c>
      <c r="E96" s="178">
        <v>367.54</v>
      </c>
      <c r="F96" s="167">
        <f>$B96*'PERCENTAGE SHARING'!$F$42</f>
        <v>0</v>
      </c>
      <c r="G96" s="178">
        <v>476.19</v>
      </c>
      <c r="H96" s="178">
        <v>2428.57</v>
      </c>
      <c r="I96" s="178">
        <v>476.19</v>
      </c>
      <c r="J96" s="178">
        <v>952.38</v>
      </c>
      <c r="K96" s="178">
        <v>476.19</v>
      </c>
      <c r="L96" s="178">
        <v>238.1</v>
      </c>
      <c r="M96" s="178">
        <v>238.1</v>
      </c>
      <c r="N96" s="167">
        <f>$B96*'PERCENTAGE SHARING'!N55</f>
        <v>0</v>
      </c>
      <c r="O96" s="310">
        <v>152.21</v>
      </c>
      <c r="P96" s="310">
        <v>91.44</v>
      </c>
      <c r="Q96" s="310">
        <v>476.19</v>
      </c>
      <c r="R96" s="309">
        <f>$B96*'PERCENTAGE SHARING'!$R$42</f>
        <v>0</v>
      </c>
      <c r="S96" s="134"/>
      <c r="T96" s="134"/>
      <c r="U96" s="134"/>
      <c r="V96" s="134"/>
      <c r="W96" s="134"/>
      <c r="X96" s="134"/>
      <c r="Y96" s="134"/>
      <c r="Z96" s="134"/>
    </row>
    <row r="97" ht="22.5" customHeight="1">
      <c r="A97" s="186">
        <f>'PROP DAILY PNL'!A262</f>
        <v>45828</v>
      </c>
      <c r="B97" s="177"/>
      <c r="C97" s="178">
        <v>2018.83</v>
      </c>
      <c r="D97" s="178">
        <v>444.64</v>
      </c>
      <c r="E97" s="178">
        <v>367.54</v>
      </c>
      <c r="F97" s="167">
        <f>$B97*'PERCENTAGE SHARING'!$F$42</f>
        <v>0</v>
      </c>
      <c r="G97" s="178">
        <v>476.19</v>
      </c>
      <c r="H97" s="178">
        <v>2428.57</v>
      </c>
      <c r="I97" s="178">
        <v>476.19</v>
      </c>
      <c r="J97" s="178">
        <v>952.38</v>
      </c>
      <c r="K97" s="178">
        <v>476.19</v>
      </c>
      <c r="L97" s="178">
        <v>238.1</v>
      </c>
      <c r="M97" s="178">
        <v>238.1</v>
      </c>
      <c r="N97" s="167">
        <f>$B97*'PERCENTAGE SHARING'!N56</f>
        <v>0</v>
      </c>
      <c r="O97" s="310">
        <v>152.21</v>
      </c>
      <c r="P97" s="310">
        <v>91.44</v>
      </c>
      <c r="Q97" s="310">
        <v>476.19</v>
      </c>
      <c r="R97" s="309">
        <f>$B97*'PERCENTAGE SHARING'!$R$42</f>
        <v>0</v>
      </c>
      <c r="S97" s="134"/>
      <c r="T97" s="134"/>
      <c r="U97" s="134"/>
      <c r="V97" s="134"/>
      <c r="W97" s="134"/>
      <c r="X97" s="134"/>
      <c r="Y97" s="134"/>
      <c r="Z97" s="134"/>
    </row>
    <row r="98" ht="22.5" customHeight="1">
      <c r="A98" s="186">
        <f>'PROP DAILY PNL'!A263</f>
        <v>45831</v>
      </c>
      <c r="B98" s="177"/>
      <c r="C98" s="178">
        <v>2018.83</v>
      </c>
      <c r="D98" s="178">
        <v>444.64</v>
      </c>
      <c r="E98" s="178">
        <v>367.54</v>
      </c>
      <c r="F98" s="167">
        <f>$B98*'PERCENTAGE SHARING'!$F$42</f>
        <v>0</v>
      </c>
      <c r="G98" s="178">
        <v>476.19</v>
      </c>
      <c r="H98" s="178">
        <v>2428.57</v>
      </c>
      <c r="I98" s="178">
        <v>476.19</v>
      </c>
      <c r="J98" s="178">
        <v>952.38</v>
      </c>
      <c r="K98" s="178">
        <v>476.19</v>
      </c>
      <c r="L98" s="178">
        <v>238.1</v>
      </c>
      <c r="M98" s="178">
        <v>238.1</v>
      </c>
      <c r="N98" s="167">
        <f>$B98*'PERCENTAGE SHARING'!N57</f>
        <v>0</v>
      </c>
      <c r="O98" s="310">
        <v>152.21</v>
      </c>
      <c r="P98" s="310">
        <v>91.44</v>
      </c>
      <c r="Q98" s="310">
        <v>476.19</v>
      </c>
      <c r="R98" s="309">
        <f>$B98*'PERCENTAGE SHARING'!$R$42</f>
        <v>0</v>
      </c>
      <c r="S98" s="134"/>
      <c r="T98" s="134"/>
      <c r="U98" s="134"/>
      <c r="V98" s="134"/>
      <c r="W98" s="134"/>
      <c r="X98" s="134"/>
      <c r="Y98" s="134"/>
      <c r="Z98" s="134"/>
    </row>
    <row r="99" ht="22.5" customHeight="1">
      <c r="A99" s="186">
        <f>'PROP DAILY PNL'!A264</f>
        <v>45832</v>
      </c>
      <c r="B99" s="177"/>
      <c r="C99" s="178">
        <v>2018.83</v>
      </c>
      <c r="D99" s="178">
        <v>444.64</v>
      </c>
      <c r="E99" s="178">
        <v>367.54</v>
      </c>
      <c r="F99" s="167">
        <f>$B99*'PERCENTAGE SHARING'!$F$42</f>
        <v>0</v>
      </c>
      <c r="G99" s="178">
        <v>476.19</v>
      </c>
      <c r="H99" s="178">
        <v>2428.57</v>
      </c>
      <c r="I99" s="178">
        <v>476.19</v>
      </c>
      <c r="J99" s="178">
        <v>952.38</v>
      </c>
      <c r="K99" s="178">
        <v>476.19</v>
      </c>
      <c r="L99" s="178">
        <v>238.1</v>
      </c>
      <c r="M99" s="178">
        <v>238.1</v>
      </c>
      <c r="N99" s="167">
        <f>$B99*'PERCENTAGE SHARING'!N58</f>
        <v>0</v>
      </c>
      <c r="O99" s="310">
        <v>152.21</v>
      </c>
      <c r="P99" s="310">
        <v>91.44</v>
      </c>
      <c r="Q99" s="310">
        <v>476.19</v>
      </c>
      <c r="R99" s="309">
        <f>$B99*'PERCENTAGE SHARING'!$R$42</f>
        <v>0</v>
      </c>
      <c r="S99" s="134"/>
      <c r="T99" s="134"/>
      <c r="U99" s="134"/>
      <c r="V99" s="134"/>
      <c r="W99" s="134"/>
      <c r="X99" s="134"/>
      <c r="Y99" s="134"/>
      <c r="Z99" s="134"/>
    </row>
    <row r="100" ht="22.5" customHeight="1">
      <c r="A100" s="186">
        <f>'PROP DAILY PNL'!A265</f>
        <v>45833</v>
      </c>
      <c r="B100" s="177"/>
      <c r="C100" s="178">
        <v>2018.83</v>
      </c>
      <c r="D100" s="178">
        <v>444.64</v>
      </c>
      <c r="E100" s="178">
        <v>367.54</v>
      </c>
      <c r="F100" s="167">
        <f>$B100*'PERCENTAGE SHARING'!$F$42</f>
        <v>0</v>
      </c>
      <c r="G100" s="178">
        <v>476.19</v>
      </c>
      <c r="H100" s="178">
        <v>2428.57</v>
      </c>
      <c r="I100" s="178">
        <v>476.19</v>
      </c>
      <c r="J100" s="178">
        <v>952.38</v>
      </c>
      <c r="K100" s="178">
        <v>476.19</v>
      </c>
      <c r="L100" s="178">
        <v>238.1</v>
      </c>
      <c r="M100" s="178">
        <v>238.1</v>
      </c>
      <c r="N100" s="167">
        <f>$B100*'PERCENTAGE SHARING'!N59</f>
        <v>0</v>
      </c>
      <c r="O100" s="310">
        <v>152.21</v>
      </c>
      <c r="P100" s="310">
        <v>91.44</v>
      </c>
      <c r="Q100" s="310">
        <v>476.19</v>
      </c>
      <c r="R100" s="309">
        <f>$B100*'PERCENTAGE SHARING'!$R$42</f>
        <v>0</v>
      </c>
      <c r="S100" s="134"/>
      <c r="T100" s="134"/>
      <c r="U100" s="134"/>
      <c r="V100" s="134"/>
      <c r="W100" s="134"/>
      <c r="X100" s="134"/>
      <c r="Y100" s="134"/>
      <c r="Z100" s="134"/>
    </row>
    <row r="101" ht="22.5" customHeight="1">
      <c r="A101" s="186">
        <f>'PROP DAILY PNL'!A266</f>
        <v>45834</v>
      </c>
      <c r="B101" s="177"/>
      <c r="C101" s="178">
        <v>2018.83</v>
      </c>
      <c r="D101" s="178">
        <v>444.64</v>
      </c>
      <c r="E101" s="178">
        <v>367.54</v>
      </c>
      <c r="F101" s="167">
        <f>$B101*'PERCENTAGE SHARING'!$F$42</f>
        <v>0</v>
      </c>
      <c r="G101" s="178">
        <v>476.19</v>
      </c>
      <c r="H101" s="178">
        <v>2428.57</v>
      </c>
      <c r="I101" s="178">
        <v>476.19</v>
      </c>
      <c r="J101" s="178">
        <v>952.38</v>
      </c>
      <c r="K101" s="178">
        <v>476.19</v>
      </c>
      <c r="L101" s="178">
        <v>238.1</v>
      </c>
      <c r="M101" s="178">
        <v>238.1</v>
      </c>
      <c r="N101" s="167">
        <f>$B101*'PERCENTAGE SHARING'!N60</f>
        <v>0</v>
      </c>
      <c r="O101" s="310">
        <v>152.21</v>
      </c>
      <c r="P101" s="310">
        <v>91.44</v>
      </c>
      <c r="Q101" s="310">
        <v>476.19</v>
      </c>
      <c r="R101" s="309">
        <f>$B101*'PERCENTAGE SHARING'!$R$42</f>
        <v>0</v>
      </c>
      <c r="S101" s="134"/>
      <c r="T101" s="134"/>
      <c r="U101" s="134"/>
      <c r="V101" s="134"/>
      <c r="W101" s="134"/>
      <c r="X101" s="134"/>
      <c r="Y101" s="134"/>
      <c r="Z101" s="134"/>
    </row>
    <row r="102" ht="22.5" customHeight="1">
      <c r="A102" s="186">
        <f>'PROP DAILY PNL'!A267</f>
        <v>45835</v>
      </c>
      <c r="B102" s="177"/>
      <c r="C102" s="178">
        <v>2018.83</v>
      </c>
      <c r="D102" s="178">
        <v>444.64</v>
      </c>
      <c r="E102" s="178">
        <v>367.54</v>
      </c>
      <c r="F102" s="167">
        <f>$B102*'PERCENTAGE SHARING'!$F$42</f>
        <v>0</v>
      </c>
      <c r="G102" s="178">
        <v>476.19</v>
      </c>
      <c r="H102" s="178">
        <v>2428.57</v>
      </c>
      <c r="I102" s="178">
        <v>476.19</v>
      </c>
      <c r="J102" s="178">
        <v>952.38</v>
      </c>
      <c r="K102" s="178">
        <v>476.19</v>
      </c>
      <c r="L102" s="178">
        <v>238.1</v>
      </c>
      <c r="M102" s="178">
        <v>238.1</v>
      </c>
      <c r="N102" s="167">
        <f>$B102*'PERCENTAGE SHARING'!N61</f>
        <v>0</v>
      </c>
      <c r="O102" s="310">
        <v>152.21</v>
      </c>
      <c r="P102" s="310">
        <v>91.44</v>
      </c>
      <c r="Q102" s="310">
        <v>476.19</v>
      </c>
      <c r="R102" s="309">
        <f>$B102*'PERCENTAGE SHARING'!$R$42</f>
        <v>0</v>
      </c>
      <c r="S102" s="134"/>
      <c r="T102" s="134"/>
      <c r="U102" s="134"/>
      <c r="V102" s="134"/>
      <c r="W102" s="134"/>
      <c r="X102" s="134"/>
      <c r="Y102" s="134"/>
      <c r="Z102" s="134"/>
    </row>
    <row r="103" ht="22.5" customHeight="1">
      <c r="A103" s="186">
        <f>'PROP DAILY PNL'!A268</f>
        <v>45838</v>
      </c>
      <c r="B103" s="177"/>
      <c r="C103" s="178">
        <v>2018.83</v>
      </c>
      <c r="D103" s="178">
        <v>444.64</v>
      </c>
      <c r="E103" s="178">
        <v>367.54</v>
      </c>
      <c r="F103" s="167">
        <f>$B103*'PERCENTAGE SHARING'!$F$42</f>
        <v>0</v>
      </c>
      <c r="G103" s="178">
        <v>476.19</v>
      </c>
      <c r="H103" s="178">
        <v>2428.57</v>
      </c>
      <c r="I103" s="178">
        <v>476.19</v>
      </c>
      <c r="J103" s="178">
        <v>952.38</v>
      </c>
      <c r="K103" s="178">
        <v>476.19</v>
      </c>
      <c r="L103" s="178">
        <v>238.1</v>
      </c>
      <c r="M103" s="178">
        <v>238.1</v>
      </c>
      <c r="N103" s="167">
        <f>$B103*'PERCENTAGE SHARING'!N62</f>
        <v>0</v>
      </c>
      <c r="O103" s="310">
        <v>152.21</v>
      </c>
      <c r="P103" s="310">
        <v>91.44</v>
      </c>
      <c r="Q103" s="310">
        <v>476.19</v>
      </c>
      <c r="R103" s="309">
        <f>$B103*'PERCENTAGE SHARING'!$R$42</f>
        <v>0</v>
      </c>
      <c r="S103" s="134"/>
      <c r="T103" s="134"/>
      <c r="U103" s="134"/>
      <c r="V103" s="134"/>
      <c r="W103" s="134"/>
      <c r="X103" s="134"/>
      <c r="Y103" s="134"/>
      <c r="Z103" s="134"/>
    </row>
    <row r="104" ht="22.5" customHeight="1">
      <c r="A104" s="186">
        <f>'PROP DAILY PNL'!A269</f>
        <v>45839</v>
      </c>
      <c r="B104" s="177"/>
      <c r="C104" s="178">
        <v>2169.64</v>
      </c>
      <c r="D104" s="178">
        <v>477.85</v>
      </c>
      <c r="E104" s="178">
        <v>395.0</v>
      </c>
      <c r="F104" s="167">
        <f>$B104*'PERCENTAGE SHARING'!F63</f>
        <v>0</v>
      </c>
      <c r="G104" s="178">
        <v>434.78</v>
      </c>
      <c r="H104" s="178">
        <v>4456.0</v>
      </c>
      <c r="I104" s="167">
        <f>$B104*'PERCENTAGE SHARING'!I63</f>
        <v>0</v>
      </c>
      <c r="J104" s="178">
        <v>869.8</v>
      </c>
      <c r="K104" s="178">
        <v>681.45</v>
      </c>
      <c r="L104" s="178">
        <v>217.4</v>
      </c>
      <c r="M104" s="178">
        <v>217.4</v>
      </c>
      <c r="N104" s="167">
        <f>$B104*'PERCENTAGE SHARING'!N63</f>
        <v>0</v>
      </c>
      <c r="O104" s="310">
        <v>163.58</v>
      </c>
      <c r="P104" s="310">
        <v>98.27</v>
      </c>
      <c r="Q104" s="310">
        <v>434.8</v>
      </c>
      <c r="R104" s="310">
        <v>434.8</v>
      </c>
      <c r="S104" s="134"/>
      <c r="T104" s="134"/>
      <c r="U104" s="134"/>
      <c r="V104" s="134"/>
      <c r="W104" s="134"/>
      <c r="X104" s="134"/>
      <c r="Y104" s="134"/>
      <c r="Z104" s="134"/>
    </row>
    <row r="105" ht="22.5" customHeight="1">
      <c r="A105" s="186">
        <f>'PROP DAILY PNL'!A270</f>
        <v>45840</v>
      </c>
      <c r="B105" s="177"/>
      <c r="C105" s="178">
        <v>2169.64</v>
      </c>
      <c r="D105" s="178">
        <v>477.85</v>
      </c>
      <c r="E105" s="178">
        <v>395.0</v>
      </c>
      <c r="F105" s="167">
        <f>$B105*'PERCENTAGE SHARING'!F64</f>
        <v>0</v>
      </c>
      <c r="G105" s="178">
        <v>434.78</v>
      </c>
      <c r="H105" s="178">
        <v>4456.0</v>
      </c>
      <c r="I105" s="167">
        <f>$B105*'PERCENTAGE SHARING'!I64</f>
        <v>0</v>
      </c>
      <c r="J105" s="178">
        <v>869.8</v>
      </c>
      <c r="K105" s="178">
        <v>681.45</v>
      </c>
      <c r="L105" s="178">
        <v>217.4</v>
      </c>
      <c r="M105" s="178">
        <v>217.4</v>
      </c>
      <c r="N105" s="167">
        <f>$B105*'PERCENTAGE SHARING'!N64</f>
        <v>0</v>
      </c>
      <c r="O105" s="310">
        <v>163.58</v>
      </c>
      <c r="P105" s="310">
        <v>98.27</v>
      </c>
      <c r="Q105" s="310">
        <v>434.8</v>
      </c>
      <c r="R105" s="310">
        <v>434.8</v>
      </c>
      <c r="S105" s="134"/>
      <c r="T105" s="134"/>
      <c r="U105" s="134"/>
      <c r="V105" s="134"/>
      <c r="W105" s="134"/>
      <c r="X105" s="134"/>
      <c r="Y105" s="134"/>
      <c r="Z105" s="134"/>
    </row>
    <row r="106" ht="22.5" customHeight="1">
      <c r="A106" s="186">
        <f>'PROP DAILY PNL'!A271</f>
        <v>45841</v>
      </c>
      <c r="B106" s="177"/>
      <c r="C106" s="178">
        <v>2169.64</v>
      </c>
      <c r="D106" s="178">
        <v>477.85</v>
      </c>
      <c r="E106" s="178">
        <v>395.0</v>
      </c>
      <c r="F106" s="167">
        <f>$B106*'PERCENTAGE SHARING'!F65</f>
        <v>0</v>
      </c>
      <c r="G106" s="178">
        <v>434.78</v>
      </c>
      <c r="H106" s="178">
        <v>4456.0</v>
      </c>
      <c r="I106" s="167">
        <f>$B106*'PERCENTAGE SHARING'!I65</f>
        <v>0</v>
      </c>
      <c r="J106" s="178">
        <v>869.8</v>
      </c>
      <c r="K106" s="178">
        <v>681.45</v>
      </c>
      <c r="L106" s="178">
        <v>217.4</v>
      </c>
      <c r="M106" s="178">
        <v>217.4</v>
      </c>
      <c r="N106" s="167">
        <f>$B106*'PERCENTAGE SHARING'!N65</f>
        <v>0</v>
      </c>
      <c r="O106" s="310">
        <v>163.58</v>
      </c>
      <c r="P106" s="310">
        <v>98.27</v>
      </c>
      <c r="Q106" s="310">
        <v>434.8</v>
      </c>
      <c r="R106" s="310">
        <v>434.8</v>
      </c>
      <c r="S106" s="134"/>
      <c r="T106" s="134"/>
      <c r="U106" s="134"/>
      <c r="V106" s="134"/>
      <c r="W106" s="134"/>
      <c r="X106" s="134"/>
      <c r="Y106" s="134"/>
      <c r="Z106" s="134"/>
    </row>
    <row r="107" ht="22.5" customHeight="1">
      <c r="A107" s="186">
        <f>'PROP DAILY PNL'!A272</f>
        <v>45842</v>
      </c>
      <c r="B107" s="177"/>
      <c r="C107" s="178">
        <v>2169.64</v>
      </c>
      <c r="D107" s="178">
        <v>477.85</v>
      </c>
      <c r="E107" s="178">
        <v>395.0</v>
      </c>
      <c r="F107" s="167">
        <f>$B107*'PERCENTAGE SHARING'!F66</f>
        <v>0</v>
      </c>
      <c r="G107" s="178">
        <v>434.78</v>
      </c>
      <c r="H107" s="178">
        <v>4456.0</v>
      </c>
      <c r="I107" s="167">
        <f>$B107*'PERCENTAGE SHARING'!I66</f>
        <v>0</v>
      </c>
      <c r="J107" s="178">
        <v>869.8</v>
      </c>
      <c r="K107" s="178">
        <v>681.45</v>
      </c>
      <c r="L107" s="178">
        <v>217.4</v>
      </c>
      <c r="M107" s="178">
        <v>217.4</v>
      </c>
      <c r="N107" s="167">
        <f>$B107*'PERCENTAGE SHARING'!N66</f>
        <v>0</v>
      </c>
      <c r="O107" s="310">
        <v>163.58</v>
      </c>
      <c r="P107" s="310">
        <v>98.27</v>
      </c>
      <c r="Q107" s="310">
        <v>434.8</v>
      </c>
      <c r="R107" s="310">
        <v>434.8</v>
      </c>
      <c r="S107" s="134"/>
      <c r="T107" s="134"/>
      <c r="U107" s="134"/>
      <c r="V107" s="134"/>
      <c r="W107" s="134"/>
      <c r="X107" s="134"/>
      <c r="Y107" s="134"/>
      <c r="Z107" s="134"/>
    </row>
    <row r="108" ht="22.5" customHeight="1">
      <c r="A108" s="186">
        <f>'PROP DAILY PNL'!A273</f>
        <v>45845</v>
      </c>
      <c r="B108" s="177"/>
      <c r="C108" s="178">
        <v>2169.64</v>
      </c>
      <c r="D108" s="178">
        <v>477.85</v>
      </c>
      <c r="E108" s="178">
        <v>395.0</v>
      </c>
      <c r="F108" s="167">
        <f>$B108*'PERCENTAGE SHARING'!F67</f>
        <v>0</v>
      </c>
      <c r="G108" s="178">
        <v>434.78</v>
      </c>
      <c r="H108" s="178">
        <v>4456.0</v>
      </c>
      <c r="I108" s="167">
        <f>$B108*'PERCENTAGE SHARING'!I67</f>
        <v>0</v>
      </c>
      <c r="J108" s="178">
        <v>869.8</v>
      </c>
      <c r="K108" s="178">
        <v>681.45</v>
      </c>
      <c r="L108" s="178">
        <v>217.4</v>
      </c>
      <c r="M108" s="178">
        <v>217.4</v>
      </c>
      <c r="N108" s="167">
        <f>$B108*'PERCENTAGE SHARING'!N67</f>
        <v>0</v>
      </c>
      <c r="O108" s="310">
        <v>163.58</v>
      </c>
      <c r="P108" s="310">
        <v>98.27</v>
      </c>
      <c r="Q108" s="310">
        <v>434.8</v>
      </c>
      <c r="R108" s="310">
        <v>434.8</v>
      </c>
      <c r="S108" s="134"/>
      <c r="T108" s="134"/>
      <c r="U108" s="134"/>
      <c r="V108" s="134"/>
      <c r="W108" s="134"/>
      <c r="X108" s="134"/>
      <c r="Y108" s="134"/>
      <c r="Z108" s="134"/>
    </row>
    <row r="109" ht="22.5" customHeight="1">
      <c r="A109" s="186">
        <f>'PROP DAILY PNL'!A274</f>
        <v>45846</v>
      </c>
      <c r="B109" s="177"/>
      <c r="C109" s="178">
        <v>2169.64</v>
      </c>
      <c r="D109" s="178">
        <v>477.85</v>
      </c>
      <c r="E109" s="178">
        <v>395.0</v>
      </c>
      <c r="F109" s="167">
        <f>$B109*'PERCENTAGE SHARING'!F68</f>
        <v>0</v>
      </c>
      <c r="G109" s="178">
        <v>434.78</v>
      </c>
      <c r="H109" s="178">
        <v>4456.0</v>
      </c>
      <c r="I109" s="167">
        <f>$B109*'PERCENTAGE SHARING'!I68</f>
        <v>0</v>
      </c>
      <c r="J109" s="178">
        <v>869.8</v>
      </c>
      <c r="K109" s="178">
        <v>681.45</v>
      </c>
      <c r="L109" s="178">
        <v>217.4</v>
      </c>
      <c r="M109" s="178">
        <v>217.4</v>
      </c>
      <c r="N109" s="167">
        <f>$B109*'PERCENTAGE SHARING'!N68</f>
        <v>0</v>
      </c>
      <c r="O109" s="310">
        <v>163.58</v>
      </c>
      <c r="P109" s="310">
        <v>98.27</v>
      </c>
      <c r="Q109" s="310">
        <v>434.8</v>
      </c>
      <c r="R109" s="310">
        <v>434.8</v>
      </c>
      <c r="S109" s="134"/>
      <c r="T109" s="134"/>
      <c r="U109" s="134"/>
      <c r="V109" s="134"/>
      <c r="W109" s="134"/>
      <c r="X109" s="134"/>
      <c r="Y109" s="134"/>
      <c r="Z109" s="134"/>
    </row>
    <row r="110" ht="22.5" customHeight="1">
      <c r="A110" s="186">
        <f>'PROP DAILY PNL'!A275</f>
        <v>45847</v>
      </c>
      <c r="B110" s="177"/>
      <c r="C110" s="178">
        <v>2169.64</v>
      </c>
      <c r="D110" s="178">
        <v>477.85</v>
      </c>
      <c r="E110" s="178">
        <v>395.0</v>
      </c>
      <c r="F110" s="167">
        <f>$B110*'PERCENTAGE SHARING'!F69</f>
        <v>0</v>
      </c>
      <c r="G110" s="178">
        <v>434.78</v>
      </c>
      <c r="H110" s="178">
        <v>4456.0</v>
      </c>
      <c r="I110" s="167">
        <f>$B110*'PERCENTAGE SHARING'!I69</f>
        <v>0</v>
      </c>
      <c r="J110" s="178">
        <v>869.8</v>
      </c>
      <c r="K110" s="178">
        <v>681.45</v>
      </c>
      <c r="L110" s="178">
        <v>217.4</v>
      </c>
      <c r="M110" s="178">
        <v>217.4</v>
      </c>
      <c r="N110" s="167">
        <f>$B110*'PERCENTAGE SHARING'!N69</f>
        <v>0</v>
      </c>
      <c r="O110" s="310">
        <v>163.58</v>
      </c>
      <c r="P110" s="310">
        <v>98.27</v>
      </c>
      <c r="Q110" s="310">
        <v>434.8</v>
      </c>
      <c r="R110" s="310">
        <v>434.8</v>
      </c>
      <c r="S110" s="134"/>
      <c r="T110" s="134"/>
      <c r="U110" s="134"/>
      <c r="V110" s="134"/>
      <c r="W110" s="134"/>
      <c r="X110" s="134"/>
      <c r="Y110" s="134"/>
      <c r="Z110" s="134"/>
    </row>
    <row r="111" ht="22.5" customHeight="1">
      <c r="A111" s="186">
        <f>'PROP DAILY PNL'!A276</f>
        <v>45848</v>
      </c>
      <c r="B111" s="177"/>
      <c r="C111" s="178">
        <v>2169.64</v>
      </c>
      <c r="D111" s="178">
        <v>477.85</v>
      </c>
      <c r="E111" s="178">
        <v>395.0</v>
      </c>
      <c r="F111" s="167">
        <f>$B111*'PERCENTAGE SHARING'!F70</f>
        <v>0</v>
      </c>
      <c r="G111" s="178">
        <v>434.78</v>
      </c>
      <c r="H111" s="178">
        <v>0.0</v>
      </c>
      <c r="I111" s="167">
        <f>$B111*'PERCENTAGE SHARING'!I70</f>
        <v>0</v>
      </c>
      <c r="J111" s="178">
        <v>869.8</v>
      </c>
      <c r="K111" s="178">
        <v>0.0</v>
      </c>
      <c r="L111" s="178">
        <v>217.4</v>
      </c>
      <c r="M111" s="178">
        <v>217.4</v>
      </c>
      <c r="N111" s="167">
        <f>$B111*'PERCENTAGE SHARING'!N70</f>
        <v>0</v>
      </c>
      <c r="O111" s="310">
        <v>163.58</v>
      </c>
      <c r="P111" s="310">
        <v>98.27</v>
      </c>
      <c r="Q111" s="310">
        <v>434.8</v>
      </c>
      <c r="R111" s="310">
        <v>434.8</v>
      </c>
      <c r="S111" s="134"/>
      <c r="T111" s="134"/>
      <c r="U111" s="134"/>
      <c r="V111" s="134"/>
      <c r="W111" s="134"/>
      <c r="X111" s="134"/>
      <c r="Y111" s="134"/>
      <c r="Z111" s="134"/>
    </row>
    <row r="112" ht="22.5" customHeight="1">
      <c r="A112" s="186">
        <f>'PROP DAILY PNL'!A277</f>
        <v>45849</v>
      </c>
      <c r="B112" s="177"/>
      <c r="C112" s="178">
        <v>2169.64</v>
      </c>
      <c r="D112" s="178">
        <v>477.85</v>
      </c>
      <c r="E112" s="178">
        <v>395.0</v>
      </c>
      <c r="F112" s="167">
        <f>$B112*'PERCENTAGE SHARING'!F71</f>
        <v>0</v>
      </c>
      <c r="G112" s="178">
        <v>434.78</v>
      </c>
      <c r="H112" s="178">
        <v>0.0</v>
      </c>
      <c r="I112" s="167">
        <f>$B112*'PERCENTAGE SHARING'!I71</f>
        <v>0</v>
      </c>
      <c r="J112" s="178">
        <v>869.8</v>
      </c>
      <c r="K112" s="178">
        <v>0.0</v>
      </c>
      <c r="L112" s="178">
        <v>217.4</v>
      </c>
      <c r="M112" s="178">
        <v>217.4</v>
      </c>
      <c r="N112" s="167">
        <f>$B112*'PERCENTAGE SHARING'!N71</f>
        <v>0</v>
      </c>
      <c r="O112" s="310">
        <v>163.58</v>
      </c>
      <c r="P112" s="310">
        <v>98.27</v>
      </c>
      <c r="Q112" s="310">
        <v>434.8</v>
      </c>
      <c r="R112" s="310">
        <v>434.8</v>
      </c>
      <c r="S112" s="134"/>
      <c r="T112" s="134"/>
      <c r="U112" s="134"/>
      <c r="V112" s="134"/>
      <c r="W112" s="134"/>
      <c r="X112" s="134"/>
      <c r="Y112" s="134"/>
      <c r="Z112" s="134"/>
    </row>
    <row r="113" ht="22.5" customHeight="1">
      <c r="A113" s="186">
        <f>'PROP DAILY PNL'!A278</f>
        <v>45852</v>
      </c>
      <c r="B113" s="177"/>
      <c r="C113" s="178">
        <v>2169.64</v>
      </c>
      <c r="D113" s="178">
        <v>477.85</v>
      </c>
      <c r="E113" s="178">
        <v>395.0</v>
      </c>
      <c r="F113" s="167">
        <f>$B113*'PERCENTAGE SHARING'!F72</f>
        <v>0</v>
      </c>
      <c r="G113" s="178">
        <v>434.78</v>
      </c>
      <c r="H113" s="178">
        <v>0.0</v>
      </c>
      <c r="I113" s="167">
        <f>$B113*'PERCENTAGE SHARING'!I72</f>
        <v>0</v>
      </c>
      <c r="J113" s="178">
        <v>869.8</v>
      </c>
      <c r="K113" s="178">
        <v>0.0</v>
      </c>
      <c r="L113" s="178">
        <v>217.4</v>
      </c>
      <c r="M113" s="178">
        <v>217.4</v>
      </c>
      <c r="N113" s="167">
        <f>$B113*'PERCENTAGE SHARING'!N72</f>
        <v>0</v>
      </c>
      <c r="O113" s="310">
        <v>163.58</v>
      </c>
      <c r="P113" s="310">
        <v>98.27</v>
      </c>
      <c r="Q113" s="310">
        <v>434.8</v>
      </c>
      <c r="R113" s="310">
        <v>434.8</v>
      </c>
      <c r="S113" s="134"/>
      <c r="T113" s="134"/>
      <c r="U113" s="134"/>
      <c r="V113" s="134"/>
      <c r="W113" s="134"/>
      <c r="X113" s="134"/>
      <c r="Y113" s="134"/>
      <c r="Z113" s="134"/>
    </row>
    <row r="114" ht="22.5" customHeight="1">
      <c r="A114" s="186">
        <f>'PROP DAILY PNL'!A279</f>
        <v>45853</v>
      </c>
      <c r="B114" s="177"/>
      <c r="C114" s="178">
        <v>2169.64</v>
      </c>
      <c r="D114" s="178">
        <v>477.85</v>
      </c>
      <c r="E114" s="178">
        <v>395.0</v>
      </c>
      <c r="F114" s="167">
        <f>$B114*'PERCENTAGE SHARING'!F73</f>
        <v>0</v>
      </c>
      <c r="G114" s="178">
        <v>434.78</v>
      </c>
      <c r="H114" s="178">
        <v>0.0</v>
      </c>
      <c r="I114" s="167">
        <f>$B114*'PERCENTAGE SHARING'!I73</f>
        <v>0</v>
      </c>
      <c r="J114" s="178">
        <v>869.8</v>
      </c>
      <c r="K114" s="178">
        <v>0.0</v>
      </c>
      <c r="L114" s="178">
        <v>217.4</v>
      </c>
      <c r="M114" s="178">
        <v>217.4</v>
      </c>
      <c r="N114" s="167">
        <f>$B114*'PERCENTAGE SHARING'!N73</f>
        <v>0</v>
      </c>
      <c r="O114" s="310">
        <v>163.58</v>
      </c>
      <c r="P114" s="310">
        <v>98.27</v>
      </c>
      <c r="Q114" s="310">
        <v>434.8</v>
      </c>
      <c r="R114" s="310">
        <v>434.8</v>
      </c>
      <c r="S114" s="134"/>
      <c r="T114" s="134"/>
      <c r="U114" s="134"/>
      <c r="V114" s="134"/>
      <c r="W114" s="134"/>
      <c r="X114" s="134"/>
      <c r="Y114" s="134"/>
      <c r="Z114" s="134"/>
    </row>
    <row r="115" ht="22.5" customHeight="1">
      <c r="A115" s="186">
        <f>'PROP DAILY PNL'!A280</f>
        <v>45854</v>
      </c>
      <c r="B115" s="177"/>
      <c r="C115" s="178">
        <v>2169.64</v>
      </c>
      <c r="D115" s="178">
        <v>477.85</v>
      </c>
      <c r="E115" s="178">
        <v>395.0</v>
      </c>
      <c r="F115" s="167">
        <f>$B115*'PERCENTAGE SHARING'!F74</f>
        <v>0</v>
      </c>
      <c r="G115" s="178">
        <v>434.78</v>
      </c>
      <c r="H115" s="178">
        <v>0.0</v>
      </c>
      <c r="I115" s="167">
        <f>$B115*'PERCENTAGE SHARING'!I74</f>
        <v>0</v>
      </c>
      <c r="J115" s="178">
        <v>869.8</v>
      </c>
      <c r="K115" s="178">
        <v>0.0</v>
      </c>
      <c r="L115" s="178">
        <v>217.4</v>
      </c>
      <c r="M115" s="178">
        <v>217.4</v>
      </c>
      <c r="N115" s="167">
        <f>$B115*'PERCENTAGE SHARING'!N74</f>
        <v>0</v>
      </c>
      <c r="O115" s="310">
        <v>163.58</v>
      </c>
      <c r="P115" s="310">
        <v>98.27</v>
      </c>
      <c r="Q115" s="310">
        <v>434.8</v>
      </c>
      <c r="R115" s="310">
        <v>434.8</v>
      </c>
      <c r="S115" s="134"/>
      <c r="T115" s="134"/>
      <c r="U115" s="134"/>
      <c r="V115" s="134"/>
      <c r="W115" s="134"/>
      <c r="X115" s="134"/>
      <c r="Y115" s="134"/>
      <c r="Z115" s="134"/>
    </row>
    <row r="116" ht="22.5" customHeight="1">
      <c r="A116" s="186">
        <f>'PROP DAILY PNL'!A281</f>
        <v>45855</v>
      </c>
      <c r="B116" s="177"/>
      <c r="C116" s="178">
        <v>2169.64</v>
      </c>
      <c r="D116" s="178">
        <v>477.85</v>
      </c>
      <c r="E116" s="178">
        <v>395.0</v>
      </c>
      <c r="F116" s="167">
        <f>$B116*'PERCENTAGE SHARING'!F75</f>
        <v>0</v>
      </c>
      <c r="G116" s="178">
        <v>434.78</v>
      </c>
      <c r="H116" s="178">
        <v>0.0</v>
      </c>
      <c r="I116" s="167">
        <f>$B116*'PERCENTAGE SHARING'!I75</f>
        <v>0</v>
      </c>
      <c r="J116" s="178">
        <v>869.8</v>
      </c>
      <c r="K116" s="178">
        <v>0.0</v>
      </c>
      <c r="L116" s="178">
        <v>217.4</v>
      </c>
      <c r="M116" s="178">
        <v>217.4</v>
      </c>
      <c r="N116" s="167">
        <f>$B116*'PERCENTAGE SHARING'!N75</f>
        <v>0</v>
      </c>
      <c r="O116" s="310">
        <v>163.58</v>
      </c>
      <c r="P116" s="310">
        <v>98.27</v>
      </c>
      <c r="Q116" s="310">
        <v>434.8</v>
      </c>
      <c r="R116" s="310">
        <v>434.8</v>
      </c>
      <c r="S116" s="134"/>
      <c r="T116" s="134"/>
      <c r="U116" s="134"/>
      <c r="V116" s="134"/>
      <c r="W116" s="134"/>
      <c r="X116" s="134"/>
      <c r="Y116" s="134"/>
      <c r="Z116" s="134"/>
    </row>
    <row r="117" ht="22.5" customHeight="1">
      <c r="A117" s="186">
        <f>'PROP DAILY PNL'!A282</f>
        <v>45856</v>
      </c>
      <c r="B117" s="177"/>
      <c r="C117" s="178">
        <v>2169.64</v>
      </c>
      <c r="D117" s="178">
        <v>477.85</v>
      </c>
      <c r="E117" s="178">
        <v>395.0</v>
      </c>
      <c r="F117" s="167">
        <f>$B117*'PERCENTAGE SHARING'!F76</f>
        <v>0</v>
      </c>
      <c r="G117" s="178">
        <v>434.78</v>
      </c>
      <c r="H117" s="178">
        <v>0.0</v>
      </c>
      <c r="I117" s="167">
        <f>$B117*'PERCENTAGE SHARING'!I76</f>
        <v>0</v>
      </c>
      <c r="J117" s="178">
        <v>869.8</v>
      </c>
      <c r="K117" s="178">
        <v>0.0</v>
      </c>
      <c r="L117" s="178">
        <v>217.4</v>
      </c>
      <c r="M117" s="178">
        <v>217.4</v>
      </c>
      <c r="N117" s="167">
        <f>$B117*'PERCENTAGE SHARING'!N76</f>
        <v>0</v>
      </c>
      <c r="O117" s="310">
        <v>163.58</v>
      </c>
      <c r="P117" s="310">
        <v>98.27</v>
      </c>
      <c r="Q117" s="310">
        <v>434.8</v>
      </c>
      <c r="R117" s="310">
        <v>434.8</v>
      </c>
      <c r="S117" s="134"/>
      <c r="T117" s="134"/>
      <c r="U117" s="134"/>
      <c r="V117" s="134"/>
      <c r="W117" s="134"/>
      <c r="X117" s="134"/>
      <c r="Y117" s="134"/>
      <c r="Z117" s="134"/>
    </row>
    <row r="118" ht="22.5" customHeight="1">
      <c r="A118" s="186">
        <f>'PROP DAILY PNL'!A283</f>
        <v>45859</v>
      </c>
      <c r="B118" s="177"/>
      <c r="C118" s="178">
        <v>2169.64</v>
      </c>
      <c r="D118" s="178">
        <v>477.85</v>
      </c>
      <c r="E118" s="178">
        <v>395.0</v>
      </c>
      <c r="F118" s="167">
        <f>$B118*'PERCENTAGE SHARING'!F77</f>
        <v>0</v>
      </c>
      <c r="G118" s="178">
        <v>434.78</v>
      </c>
      <c r="H118" s="178">
        <v>0.0</v>
      </c>
      <c r="I118" s="167">
        <f>$B118*'PERCENTAGE SHARING'!I77</f>
        <v>0</v>
      </c>
      <c r="J118" s="178">
        <v>869.8</v>
      </c>
      <c r="K118" s="178">
        <v>0.0</v>
      </c>
      <c r="L118" s="178">
        <v>217.4</v>
      </c>
      <c r="M118" s="178">
        <v>217.4</v>
      </c>
      <c r="N118" s="167">
        <f>$B118*'PERCENTAGE SHARING'!N77</f>
        <v>0</v>
      </c>
      <c r="O118" s="310">
        <v>163.58</v>
      </c>
      <c r="P118" s="310">
        <v>98.27</v>
      </c>
      <c r="Q118" s="310">
        <v>434.8</v>
      </c>
      <c r="R118" s="310">
        <v>434.8</v>
      </c>
      <c r="S118" s="134"/>
      <c r="T118" s="134"/>
      <c r="U118" s="134"/>
      <c r="V118" s="134"/>
      <c r="W118" s="134"/>
      <c r="X118" s="134"/>
      <c r="Y118" s="134"/>
      <c r="Z118" s="134"/>
    </row>
    <row r="119" ht="22.5" customHeight="1">
      <c r="A119" s="186">
        <f>'PROP DAILY PNL'!A284</f>
        <v>45860</v>
      </c>
      <c r="B119" s="177"/>
      <c r="C119" s="178">
        <v>2169.64</v>
      </c>
      <c r="D119" s="178">
        <v>477.85</v>
      </c>
      <c r="E119" s="178">
        <v>395.0</v>
      </c>
      <c r="F119" s="167">
        <f>$B119*'PERCENTAGE SHARING'!F78</f>
        <v>0</v>
      </c>
      <c r="G119" s="178">
        <v>434.78</v>
      </c>
      <c r="H119" s="178">
        <v>0.0</v>
      </c>
      <c r="I119" s="167">
        <f>$B119*'PERCENTAGE SHARING'!I78</f>
        <v>0</v>
      </c>
      <c r="J119" s="178">
        <v>869.8</v>
      </c>
      <c r="K119" s="178">
        <v>0.0</v>
      </c>
      <c r="L119" s="178">
        <v>217.4</v>
      </c>
      <c r="M119" s="178">
        <v>217.4</v>
      </c>
      <c r="N119" s="167">
        <f>$B119*'PERCENTAGE SHARING'!N78</f>
        <v>0</v>
      </c>
      <c r="O119" s="310">
        <v>163.58</v>
      </c>
      <c r="P119" s="310">
        <v>98.27</v>
      </c>
      <c r="Q119" s="310">
        <v>434.8</v>
      </c>
      <c r="R119" s="310">
        <v>434.8</v>
      </c>
      <c r="S119" s="134"/>
      <c r="T119" s="134"/>
      <c r="U119" s="134"/>
      <c r="V119" s="134"/>
      <c r="W119" s="134"/>
      <c r="X119" s="134"/>
      <c r="Y119" s="134"/>
      <c r="Z119" s="134"/>
    </row>
    <row r="120" ht="22.5" customHeight="1">
      <c r="A120" s="186">
        <f>'PROP DAILY PNL'!A285</f>
        <v>45861</v>
      </c>
      <c r="B120" s="177"/>
      <c r="C120" s="178">
        <v>2169.64</v>
      </c>
      <c r="D120" s="178">
        <v>477.85</v>
      </c>
      <c r="E120" s="178">
        <v>395.0</v>
      </c>
      <c r="F120" s="167">
        <f>$B120*'PERCENTAGE SHARING'!F79</f>
        <v>0</v>
      </c>
      <c r="G120" s="178">
        <v>434.78</v>
      </c>
      <c r="H120" s="178">
        <v>0.0</v>
      </c>
      <c r="I120" s="167">
        <f>$B120*'PERCENTAGE SHARING'!I79</f>
        <v>0</v>
      </c>
      <c r="J120" s="178">
        <v>869.8</v>
      </c>
      <c r="K120" s="178">
        <v>0.0</v>
      </c>
      <c r="L120" s="178">
        <v>217.4</v>
      </c>
      <c r="M120" s="178">
        <v>217.4</v>
      </c>
      <c r="N120" s="167">
        <f>$B120*'PERCENTAGE SHARING'!N79</f>
        <v>0</v>
      </c>
      <c r="O120" s="310">
        <v>163.58</v>
      </c>
      <c r="P120" s="310">
        <v>98.27</v>
      </c>
      <c r="Q120" s="310">
        <v>434.8</v>
      </c>
      <c r="R120" s="310">
        <v>434.8</v>
      </c>
      <c r="S120" s="134"/>
      <c r="T120" s="134"/>
      <c r="U120" s="134"/>
      <c r="V120" s="134"/>
      <c r="W120" s="134"/>
      <c r="X120" s="134"/>
      <c r="Y120" s="134"/>
      <c r="Z120" s="134"/>
    </row>
    <row r="121" ht="22.5" customHeight="1">
      <c r="A121" s="186">
        <f>'PROP DAILY PNL'!A286</f>
        <v>45862</v>
      </c>
      <c r="B121" s="177"/>
      <c r="C121" s="178">
        <v>2169.64</v>
      </c>
      <c r="D121" s="178">
        <v>477.85</v>
      </c>
      <c r="E121" s="178">
        <v>395.0</v>
      </c>
      <c r="F121" s="167">
        <f>$B121*'PERCENTAGE SHARING'!F80</f>
        <v>0</v>
      </c>
      <c r="G121" s="178">
        <v>434.78</v>
      </c>
      <c r="H121" s="178">
        <v>0.0</v>
      </c>
      <c r="I121" s="167">
        <f>$B121*'PERCENTAGE SHARING'!I80</f>
        <v>0</v>
      </c>
      <c r="J121" s="178">
        <v>869.8</v>
      </c>
      <c r="K121" s="178">
        <v>0.0</v>
      </c>
      <c r="L121" s="178">
        <v>217.4</v>
      </c>
      <c r="M121" s="178">
        <v>217.4</v>
      </c>
      <c r="N121" s="167">
        <f>$B121*'PERCENTAGE SHARING'!N80</f>
        <v>0</v>
      </c>
      <c r="O121" s="310">
        <v>163.58</v>
      </c>
      <c r="P121" s="310">
        <v>98.27</v>
      </c>
      <c r="Q121" s="310">
        <v>434.8</v>
      </c>
      <c r="R121" s="310">
        <v>434.8</v>
      </c>
      <c r="S121" s="134"/>
      <c r="T121" s="134"/>
      <c r="U121" s="134"/>
      <c r="V121" s="134"/>
      <c r="W121" s="134"/>
      <c r="X121" s="134"/>
      <c r="Y121" s="134"/>
      <c r="Z121" s="134"/>
    </row>
    <row r="122" ht="22.5" customHeight="1">
      <c r="A122" s="186">
        <f>'PROP DAILY PNL'!A287</f>
        <v>45863</v>
      </c>
      <c r="B122" s="177"/>
      <c r="C122" s="178">
        <v>2169.64</v>
      </c>
      <c r="D122" s="178">
        <v>477.85</v>
      </c>
      <c r="E122" s="178">
        <v>395.0</v>
      </c>
      <c r="F122" s="167">
        <f>$B122*'PERCENTAGE SHARING'!F81</f>
        <v>0</v>
      </c>
      <c r="G122" s="178">
        <v>434.78</v>
      </c>
      <c r="H122" s="178">
        <v>0.0</v>
      </c>
      <c r="I122" s="167">
        <f>$B122*'PERCENTAGE SHARING'!I81</f>
        <v>0</v>
      </c>
      <c r="J122" s="178">
        <v>869.8</v>
      </c>
      <c r="K122" s="178">
        <v>0.0</v>
      </c>
      <c r="L122" s="178">
        <v>217.4</v>
      </c>
      <c r="M122" s="178">
        <v>217.4</v>
      </c>
      <c r="N122" s="167">
        <f>$B122*'PERCENTAGE SHARING'!N81</f>
        <v>0</v>
      </c>
      <c r="O122" s="310">
        <v>163.58</v>
      </c>
      <c r="P122" s="310">
        <v>98.27</v>
      </c>
      <c r="Q122" s="310">
        <v>434.8</v>
      </c>
      <c r="R122" s="310">
        <v>434.8</v>
      </c>
      <c r="S122" s="134"/>
      <c r="T122" s="134"/>
      <c r="U122" s="134"/>
      <c r="V122" s="134"/>
      <c r="W122" s="134"/>
      <c r="X122" s="134"/>
      <c r="Y122" s="134"/>
      <c r="Z122" s="134"/>
    </row>
    <row r="123" ht="22.5" customHeight="1">
      <c r="A123" s="186">
        <f>'PROP DAILY PNL'!A288</f>
        <v>45866</v>
      </c>
      <c r="B123" s="177"/>
      <c r="C123" s="178">
        <v>2169.64</v>
      </c>
      <c r="D123" s="178">
        <v>477.85</v>
      </c>
      <c r="E123" s="178">
        <v>395.0</v>
      </c>
      <c r="F123" s="167">
        <f>$B123*'PERCENTAGE SHARING'!F82</f>
        <v>0</v>
      </c>
      <c r="G123" s="178">
        <v>434.78</v>
      </c>
      <c r="H123" s="178">
        <v>0.0</v>
      </c>
      <c r="I123" s="167">
        <f>$B123*'PERCENTAGE SHARING'!I82</f>
        <v>0</v>
      </c>
      <c r="J123" s="178">
        <v>869.8</v>
      </c>
      <c r="K123" s="178">
        <v>0.0</v>
      </c>
      <c r="L123" s="178">
        <v>217.4</v>
      </c>
      <c r="M123" s="178">
        <v>217.4</v>
      </c>
      <c r="N123" s="167">
        <f>$B123*'PERCENTAGE SHARING'!N82</f>
        <v>0</v>
      </c>
      <c r="O123" s="310">
        <v>163.58</v>
      </c>
      <c r="P123" s="310">
        <v>98.27</v>
      </c>
      <c r="Q123" s="310">
        <v>434.8</v>
      </c>
      <c r="R123" s="310">
        <v>434.8</v>
      </c>
      <c r="S123" s="134"/>
      <c r="T123" s="134"/>
      <c r="U123" s="134"/>
      <c r="V123" s="134"/>
      <c r="W123" s="134"/>
      <c r="X123" s="134"/>
      <c r="Y123" s="134"/>
      <c r="Z123" s="134"/>
    </row>
    <row r="124" ht="22.5" customHeight="1">
      <c r="A124" s="186">
        <f>'PROP DAILY PNL'!A289</f>
        <v>45867</v>
      </c>
      <c r="B124" s="177"/>
      <c r="C124" s="178">
        <v>2169.64</v>
      </c>
      <c r="D124" s="178">
        <v>477.85</v>
      </c>
      <c r="E124" s="178">
        <v>395.0</v>
      </c>
      <c r="F124" s="167">
        <f>$B124*'PERCENTAGE SHARING'!F83</f>
        <v>0</v>
      </c>
      <c r="G124" s="178">
        <v>434.78</v>
      </c>
      <c r="H124" s="178">
        <v>0.0</v>
      </c>
      <c r="I124" s="167">
        <f>$B124*'PERCENTAGE SHARING'!I83</f>
        <v>0</v>
      </c>
      <c r="J124" s="178">
        <v>869.8</v>
      </c>
      <c r="K124" s="178">
        <v>0.0</v>
      </c>
      <c r="L124" s="178">
        <v>217.4</v>
      </c>
      <c r="M124" s="178">
        <v>217.4</v>
      </c>
      <c r="N124" s="167">
        <f>$B124*'PERCENTAGE SHARING'!N83</f>
        <v>0</v>
      </c>
      <c r="O124" s="310">
        <v>163.58</v>
      </c>
      <c r="P124" s="310">
        <v>98.27</v>
      </c>
      <c r="Q124" s="310">
        <v>434.8</v>
      </c>
      <c r="R124" s="310">
        <v>434.8</v>
      </c>
      <c r="S124" s="134"/>
      <c r="T124" s="134"/>
      <c r="U124" s="134"/>
      <c r="V124" s="134"/>
      <c r="W124" s="134"/>
      <c r="X124" s="134"/>
      <c r="Y124" s="134"/>
      <c r="Z124" s="134"/>
    </row>
    <row r="125" ht="22.5" customHeight="1">
      <c r="A125" s="186">
        <f>'PROP DAILY PNL'!A290</f>
        <v>45868</v>
      </c>
      <c r="B125" s="177"/>
      <c r="C125" s="178">
        <v>2169.64</v>
      </c>
      <c r="D125" s="178">
        <v>477.85</v>
      </c>
      <c r="E125" s="178">
        <v>395.0</v>
      </c>
      <c r="F125" s="167">
        <f>$B125*'PERCENTAGE SHARING'!F84</f>
        <v>0</v>
      </c>
      <c r="G125" s="178">
        <v>434.78</v>
      </c>
      <c r="H125" s="178">
        <v>0.0</v>
      </c>
      <c r="I125" s="167">
        <f>$B125*'PERCENTAGE SHARING'!I84</f>
        <v>0</v>
      </c>
      <c r="J125" s="178">
        <v>869.8</v>
      </c>
      <c r="K125" s="178">
        <v>0.0</v>
      </c>
      <c r="L125" s="178">
        <v>217.4</v>
      </c>
      <c r="M125" s="178">
        <v>217.4</v>
      </c>
      <c r="N125" s="167">
        <f>$B125*'PERCENTAGE SHARING'!N84</f>
        <v>0</v>
      </c>
      <c r="O125" s="310">
        <v>163.58</v>
      </c>
      <c r="P125" s="310">
        <v>98.27</v>
      </c>
      <c r="Q125" s="310">
        <v>434.8</v>
      </c>
      <c r="R125" s="310">
        <v>434.8</v>
      </c>
      <c r="S125" s="134"/>
      <c r="T125" s="134"/>
      <c r="U125" s="134"/>
      <c r="V125" s="134"/>
      <c r="W125" s="134"/>
      <c r="X125" s="134"/>
      <c r="Y125" s="134"/>
      <c r="Z125" s="134"/>
    </row>
    <row r="126" ht="22.5" customHeight="1">
      <c r="A126" s="186">
        <f>'PROP DAILY PNL'!A291</f>
        <v>45869</v>
      </c>
      <c r="B126" s="177"/>
      <c r="C126" s="178">
        <v>2169.64</v>
      </c>
      <c r="D126" s="178">
        <v>477.85</v>
      </c>
      <c r="E126" s="178">
        <v>395.0</v>
      </c>
      <c r="F126" s="167">
        <f>$B126*'PERCENTAGE SHARING'!F85</f>
        <v>0</v>
      </c>
      <c r="G126" s="178">
        <v>434.78</v>
      </c>
      <c r="H126" s="178">
        <v>0.0</v>
      </c>
      <c r="I126" s="167">
        <f>$B126*'PERCENTAGE SHARING'!I85</f>
        <v>0</v>
      </c>
      <c r="J126" s="178">
        <v>869.8</v>
      </c>
      <c r="K126" s="178">
        <v>0.0</v>
      </c>
      <c r="L126" s="178">
        <v>217.4</v>
      </c>
      <c r="M126" s="178">
        <v>217.4</v>
      </c>
      <c r="N126" s="167">
        <f>$B126*'PERCENTAGE SHARING'!N85</f>
        <v>0</v>
      </c>
      <c r="O126" s="310">
        <v>163.58</v>
      </c>
      <c r="P126" s="310">
        <v>98.27</v>
      </c>
      <c r="Q126" s="310">
        <v>434.8</v>
      </c>
      <c r="R126" s="310">
        <v>434.8</v>
      </c>
      <c r="S126" s="134"/>
      <c r="T126" s="134"/>
      <c r="U126" s="134"/>
      <c r="V126" s="134"/>
      <c r="W126" s="134"/>
      <c r="X126" s="134"/>
      <c r="Y126" s="134"/>
      <c r="Z126" s="134"/>
    </row>
    <row r="127" ht="22.5" customHeight="1">
      <c r="A127" s="186">
        <f>'PROP DAILY PNL'!A292</f>
        <v>45870</v>
      </c>
      <c r="B127" s="177"/>
      <c r="C127" s="178">
        <v>2525.61</v>
      </c>
      <c r="D127" s="178">
        <v>577.0</v>
      </c>
      <c r="E127" s="178">
        <v>476.95</v>
      </c>
      <c r="F127" s="167">
        <f>$B127*'PERCENTAGE SHARING'!F86</f>
        <v>0</v>
      </c>
      <c r="G127" s="178">
        <v>527.0</v>
      </c>
      <c r="H127" s="167">
        <f>$B127*'PERCENTAGE SHARING'!H86</f>
        <v>0</v>
      </c>
      <c r="I127" s="167">
        <f>$B127*'PERCENTAGE SHARING'!I86</f>
        <v>0</v>
      </c>
      <c r="J127" s="167">
        <f>$B127*'PERCENTAGE SHARING'!J86</f>
        <v>0</v>
      </c>
      <c r="K127" s="167">
        <f>$B127*'PERCENTAGE SHARING'!K86</f>
        <v>0</v>
      </c>
      <c r="L127" s="178">
        <v>527.0</v>
      </c>
      <c r="M127" s="178">
        <v>527.0</v>
      </c>
      <c r="N127" s="167">
        <f>$B127*'PERCENTAGE SHARING'!N86</f>
        <v>0</v>
      </c>
      <c r="O127" s="310">
        <v>197.52</v>
      </c>
      <c r="P127" s="310">
        <v>118.66</v>
      </c>
      <c r="Q127" s="310">
        <v>527.0</v>
      </c>
      <c r="R127" s="309">
        <f>$B127*'PERCENTAGE SHARING'!R86</f>
        <v>0</v>
      </c>
      <c r="S127" s="134"/>
      <c r="T127" s="134"/>
      <c r="U127" s="134"/>
      <c r="V127" s="134"/>
      <c r="W127" s="134"/>
      <c r="X127" s="134"/>
      <c r="Y127" s="134"/>
      <c r="Z127" s="134"/>
    </row>
    <row r="128" ht="22.5" customHeight="1">
      <c r="A128" s="186">
        <f>'PROP DAILY PNL'!A293</f>
        <v>45873</v>
      </c>
      <c r="B128" s="177"/>
      <c r="C128" s="178">
        <v>2525.61</v>
      </c>
      <c r="D128" s="178">
        <v>577.0</v>
      </c>
      <c r="E128" s="178">
        <v>476.95</v>
      </c>
      <c r="F128" s="167">
        <f>$B128*'PERCENTAGE SHARING'!F87</f>
        <v>0</v>
      </c>
      <c r="G128" s="178">
        <v>527.0</v>
      </c>
      <c r="H128" s="167">
        <f>$B128*'PERCENTAGE SHARING'!H87</f>
        <v>0</v>
      </c>
      <c r="I128" s="167">
        <f>$B128*'PERCENTAGE SHARING'!I87</f>
        <v>0</v>
      </c>
      <c r="J128" s="167">
        <f>$B128*'PERCENTAGE SHARING'!J87</f>
        <v>0</v>
      </c>
      <c r="K128" s="167">
        <f>$B128*'PERCENTAGE SHARING'!K87</f>
        <v>0</v>
      </c>
      <c r="L128" s="178">
        <v>527.0</v>
      </c>
      <c r="M128" s="178">
        <v>527.0</v>
      </c>
      <c r="N128" s="167">
        <f>$B128*'PERCENTAGE SHARING'!N87</f>
        <v>0</v>
      </c>
      <c r="O128" s="310">
        <v>197.52</v>
      </c>
      <c r="P128" s="310">
        <v>118.66</v>
      </c>
      <c r="Q128" s="310">
        <v>527.0</v>
      </c>
      <c r="R128" s="309">
        <f>$B128*'PERCENTAGE SHARING'!R87</f>
        <v>0</v>
      </c>
      <c r="S128" s="134"/>
      <c r="T128" s="134"/>
      <c r="U128" s="134"/>
      <c r="V128" s="134"/>
      <c r="W128" s="134"/>
      <c r="X128" s="134"/>
      <c r="Y128" s="134"/>
      <c r="Z128" s="134"/>
    </row>
    <row r="129" ht="22.5" customHeight="1">
      <c r="A129" s="186">
        <f>'PROP DAILY PNL'!A294</f>
        <v>45874</v>
      </c>
      <c r="B129" s="177"/>
      <c r="C129" s="178">
        <v>2525.61</v>
      </c>
      <c r="D129" s="178">
        <v>577.0</v>
      </c>
      <c r="E129" s="178">
        <v>476.95</v>
      </c>
      <c r="F129" s="167">
        <f>$B129*'PERCENTAGE SHARING'!F88</f>
        <v>0</v>
      </c>
      <c r="G129" s="178">
        <v>527.0</v>
      </c>
      <c r="H129" s="167">
        <f>$B129*'PERCENTAGE SHARING'!H88</f>
        <v>0</v>
      </c>
      <c r="I129" s="167">
        <f>$B129*'PERCENTAGE SHARING'!I88</f>
        <v>0</v>
      </c>
      <c r="J129" s="167">
        <f>$B129*'PERCENTAGE SHARING'!J88</f>
        <v>0</v>
      </c>
      <c r="K129" s="167">
        <f>$B129*'PERCENTAGE SHARING'!K88</f>
        <v>0</v>
      </c>
      <c r="L129" s="178">
        <v>527.0</v>
      </c>
      <c r="M129" s="178">
        <v>527.0</v>
      </c>
      <c r="N129" s="167">
        <f>$B129*'PERCENTAGE SHARING'!N88</f>
        <v>0</v>
      </c>
      <c r="O129" s="310">
        <v>197.52</v>
      </c>
      <c r="P129" s="310">
        <v>118.66</v>
      </c>
      <c r="Q129" s="310">
        <v>527.0</v>
      </c>
      <c r="R129" s="309">
        <f>$B129*'PERCENTAGE SHARING'!R88</f>
        <v>0</v>
      </c>
      <c r="S129" s="134"/>
      <c r="T129" s="134"/>
      <c r="U129" s="134"/>
      <c r="V129" s="134"/>
      <c r="W129" s="134"/>
      <c r="X129" s="134"/>
      <c r="Y129" s="134"/>
      <c r="Z129" s="134"/>
    </row>
    <row r="130" ht="22.5" customHeight="1">
      <c r="A130" s="186">
        <f>'PROP DAILY PNL'!A295</f>
        <v>45875</v>
      </c>
      <c r="B130" s="177"/>
      <c r="C130" s="178">
        <v>2525.61</v>
      </c>
      <c r="D130" s="178">
        <v>577.0</v>
      </c>
      <c r="E130" s="178">
        <v>476.95</v>
      </c>
      <c r="F130" s="167">
        <f>$B130*'PERCENTAGE SHARING'!F89</f>
        <v>0</v>
      </c>
      <c r="G130" s="178">
        <v>527.0</v>
      </c>
      <c r="H130" s="167">
        <f>$B130*'PERCENTAGE SHARING'!H89</f>
        <v>0</v>
      </c>
      <c r="I130" s="167">
        <f>$B130*'PERCENTAGE SHARING'!I89</f>
        <v>0</v>
      </c>
      <c r="J130" s="167">
        <f>$B130*'PERCENTAGE SHARING'!J89</f>
        <v>0</v>
      </c>
      <c r="K130" s="167">
        <f>$B130*'PERCENTAGE SHARING'!K89</f>
        <v>0</v>
      </c>
      <c r="L130" s="178">
        <v>527.0</v>
      </c>
      <c r="M130" s="178">
        <v>527.0</v>
      </c>
      <c r="N130" s="167">
        <f>$B130*'PERCENTAGE SHARING'!N89</f>
        <v>0</v>
      </c>
      <c r="O130" s="310">
        <v>197.52</v>
      </c>
      <c r="P130" s="310">
        <v>118.66</v>
      </c>
      <c r="Q130" s="310">
        <v>527.0</v>
      </c>
      <c r="R130" s="309">
        <f>$B130*'PERCENTAGE SHARING'!R89</f>
        <v>0</v>
      </c>
      <c r="S130" s="134"/>
      <c r="T130" s="134"/>
      <c r="U130" s="134"/>
      <c r="V130" s="134"/>
      <c r="W130" s="134"/>
      <c r="X130" s="134"/>
      <c r="Y130" s="134"/>
      <c r="Z130" s="134"/>
    </row>
    <row r="131" ht="22.5" customHeight="1">
      <c r="A131" s="186">
        <f>'PROP DAILY PNL'!A296</f>
        <v>45876</v>
      </c>
      <c r="B131" s="177"/>
      <c r="C131" s="178">
        <v>2525.61</v>
      </c>
      <c r="D131" s="178">
        <v>577.0</v>
      </c>
      <c r="E131" s="178">
        <v>476.95</v>
      </c>
      <c r="F131" s="167">
        <f>$B131*'PERCENTAGE SHARING'!F90</f>
        <v>0</v>
      </c>
      <c r="G131" s="178">
        <v>527.0</v>
      </c>
      <c r="H131" s="167">
        <f>$B131*'PERCENTAGE SHARING'!H90</f>
        <v>0</v>
      </c>
      <c r="I131" s="167">
        <f>$B131*'PERCENTAGE SHARING'!I90</f>
        <v>0</v>
      </c>
      <c r="J131" s="167">
        <f>$B131*'PERCENTAGE SHARING'!J90</f>
        <v>0</v>
      </c>
      <c r="K131" s="167">
        <f>$B131*'PERCENTAGE SHARING'!K90</f>
        <v>0</v>
      </c>
      <c r="L131" s="178">
        <v>527.0</v>
      </c>
      <c r="M131" s="178">
        <v>527.0</v>
      </c>
      <c r="N131" s="167">
        <f>$B131*'PERCENTAGE SHARING'!N90</f>
        <v>0</v>
      </c>
      <c r="O131" s="310">
        <v>197.52</v>
      </c>
      <c r="P131" s="310">
        <v>118.66</v>
      </c>
      <c r="Q131" s="310">
        <v>527.0</v>
      </c>
      <c r="R131" s="309">
        <f>$B131*'PERCENTAGE SHARING'!R90</f>
        <v>0</v>
      </c>
      <c r="S131" s="134"/>
      <c r="T131" s="134"/>
      <c r="U131" s="134"/>
      <c r="V131" s="134"/>
      <c r="W131" s="134"/>
      <c r="X131" s="134"/>
      <c r="Y131" s="134"/>
      <c r="Z131" s="134"/>
    </row>
    <row r="132" ht="22.5" customHeight="1">
      <c r="A132" s="186">
        <f>'PROP DAILY PNL'!A297</f>
        <v>45877</v>
      </c>
      <c r="B132" s="177"/>
      <c r="C132" s="178">
        <v>2525.61</v>
      </c>
      <c r="D132" s="178">
        <v>577.0</v>
      </c>
      <c r="E132" s="178">
        <v>476.95</v>
      </c>
      <c r="F132" s="167">
        <f>$B132*'PERCENTAGE SHARING'!F91</f>
        <v>0</v>
      </c>
      <c r="G132" s="178">
        <v>527.0</v>
      </c>
      <c r="H132" s="167">
        <f>$B132*'PERCENTAGE SHARING'!H91</f>
        <v>0</v>
      </c>
      <c r="I132" s="167">
        <f>$B132*'PERCENTAGE SHARING'!I91</f>
        <v>0</v>
      </c>
      <c r="J132" s="167">
        <f>$B132*'PERCENTAGE SHARING'!J91</f>
        <v>0</v>
      </c>
      <c r="K132" s="167">
        <f>$B132*'PERCENTAGE SHARING'!K91</f>
        <v>0</v>
      </c>
      <c r="L132" s="178">
        <v>527.0</v>
      </c>
      <c r="M132" s="178">
        <v>527.0</v>
      </c>
      <c r="N132" s="167">
        <f>$B132*'PERCENTAGE SHARING'!N91</f>
        <v>0</v>
      </c>
      <c r="O132" s="310">
        <v>197.52</v>
      </c>
      <c r="P132" s="310">
        <v>118.66</v>
      </c>
      <c r="Q132" s="310">
        <v>527.0</v>
      </c>
      <c r="R132" s="309">
        <f>$B132*'PERCENTAGE SHARING'!R91</f>
        <v>0</v>
      </c>
      <c r="S132" s="134"/>
      <c r="T132" s="134"/>
      <c r="U132" s="134"/>
      <c r="V132" s="134"/>
      <c r="W132" s="134"/>
      <c r="X132" s="134"/>
      <c r="Y132" s="134"/>
      <c r="Z132" s="134"/>
    </row>
    <row r="133" ht="22.5" customHeight="1">
      <c r="A133" s="186">
        <f>'PROP DAILY PNL'!A298</f>
        <v>45880</v>
      </c>
      <c r="B133" s="177"/>
      <c r="C133" s="178">
        <v>2525.61</v>
      </c>
      <c r="D133" s="178">
        <v>577.0</v>
      </c>
      <c r="E133" s="178">
        <v>476.95</v>
      </c>
      <c r="F133" s="167">
        <f>$B133*'PERCENTAGE SHARING'!F92</f>
        <v>0</v>
      </c>
      <c r="G133" s="178">
        <v>527.0</v>
      </c>
      <c r="H133" s="167">
        <f>$B133*'PERCENTAGE SHARING'!H92</f>
        <v>0</v>
      </c>
      <c r="I133" s="167">
        <f>$B133*'PERCENTAGE SHARING'!I92</f>
        <v>0</v>
      </c>
      <c r="J133" s="167">
        <f>$B133*'PERCENTAGE SHARING'!J92</f>
        <v>0</v>
      </c>
      <c r="K133" s="167">
        <f>$B133*'PERCENTAGE SHARING'!K92</f>
        <v>0</v>
      </c>
      <c r="L133" s="178">
        <v>527.0</v>
      </c>
      <c r="M133" s="178">
        <v>527.0</v>
      </c>
      <c r="N133" s="167">
        <f>$B133*'PERCENTAGE SHARING'!N92</f>
        <v>0</v>
      </c>
      <c r="O133" s="310">
        <v>197.52</v>
      </c>
      <c r="P133" s="310">
        <v>118.66</v>
      </c>
      <c r="Q133" s="310">
        <v>527.0</v>
      </c>
      <c r="R133" s="309">
        <f>$B133*'PERCENTAGE SHARING'!R92</f>
        <v>0</v>
      </c>
      <c r="S133" s="134"/>
      <c r="T133" s="134"/>
      <c r="U133" s="134"/>
      <c r="V133" s="134"/>
      <c r="W133" s="134"/>
      <c r="X133" s="134"/>
      <c r="Y133" s="134"/>
      <c r="Z133" s="134"/>
    </row>
    <row r="134" ht="22.5" customHeight="1">
      <c r="A134" s="186">
        <f>'PROP DAILY PNL'!A299</f>
        <v>45881</v>
      </c>
      <c r="B134" s="177"/>
      <c r="C134" s="178">
        <v>2525.61</v>
      </c>
      <c r="D134" s="178">
        <v>577.0</v>
      </c>
      <c r="E134" s="178">
        <v>476.95</v>
      </c>
      <c r="F134" s="167">
        <f>$B134*'PERCENTAGE SHARING'!F93</f>
        <v>0</v>
      </c>
      <c r="G134" s="178">
        <v>527.0</v>
      </c>
      <c r="H134" s="167">
        <f>$B134*'PERCENTAGE SHARING'!H93</f>
        <v>0</v>
      </c>
      <c r="I134" s="167">
        <f>$B134*'PERCENTAGE SHARING'!I93</f>
        <v>0</v>
      </c>
      <c r="J134" s="167">
        <f>$B134*'PERCENTAGE SHARING'!J93</f>
        <v>0</v>
      </c>
      <c r="K134" s="167">
        <f>$B134*'PERCENTAGE SHARING'!K93</f>
        <v>0</v>
      </c>
      <c r="L134" s="178">
        <v>527.0</v>
      </c>
      <c r="M134" s="178">
        <v>527.0</v>
      </c>
      <c r="N134" s="167">
        <f>$B134*'PERCENTAGE SHARING'!N93</f>
        <v>0</v>
      </c>
      <c r="O134" s="310">
        <v>197.52</v>
      </c>
      <c r="P134" s="310">
        <v>118.66</v>
      </c>
      <c r="Q134" s="310">
        <v>527.0</v>
      </c>
      <c r="R134" s="309">
        <f>$B134*'PERCENTAGE SHARING'!R93</f>
        <v>0</v>
      </c>
      <c r="S134" s="134"/>
      <c r="T134" s="134"/>
      <c r="U134" s="134"/>
      <c r="V134" s="134"/>
      <c r="W134" s="134"/>
      <c r="X134" s="134"/>
      <c r="Y134" s="134"/>
      <c r="Z134" s="134"/>
    </row>
    <row r="135" ht="22.5" customHeight="1">
      <c r="A135" s="186">
        <f>'PROP DAILY PNL'!A300</f>
        <v>45882</v>
      </c>
      <c r="B135" s="177"/>
      <c r="C135" s="178">
        <v>2525.61</v>
      </c>
      <c r="D135" s="178">
        <v>577.0</v>
      </c>
      <c r="E135" s="178">
        <v>476.95</v>
      </c>
      <c r="F135" s="167">
        <f>$B135*'PERCENTAGE SHARING'!F94</f>
        <v>0</v>
      </c>
      <c r="G135" s="178">
        <v>527.0</v>
      </c>
      <c r="H135" s="167">
        <f>$B135*'PERCENTAGE SHARING'!H94</f>
        <v>0</v>
      </c>
      <c r="I135" s="167">
        <f>$B135*'PERCENTAGE SHARING'!I94</f>
        <v>0</v>
      </c>
      <c r="J135" s="167">
        <f>$B135*'PERCENTAGE SHARING'!J94</f>
        <v>0</v>
      </c>
      <c r="K135" s="167">
        <f>$B135*'PERCENTAGE SHARING'!K94</f>
        <v>0</v>
      </c>
      <c r="L135" s="178">
        <v>527.0</v>
      </c>
      <c r="M135" s="178">
        <v>527.0</v>
      </c>
      <c r="N135" s="167">
        <f>$B135*'PERCENTAGE SHARING'!N94</f>
        <v>0</v>
      </c>
      <c r="O135" s="310">
        <v>197.52</v>
      </c>
      <c r="P135" s="310">
        <v>118.66</v>
      </c>
      <c r="Q135" s="310">
        <v>527.0</v>
      </c>
      <c r="R135" s="309">
        <f>$B135*'PERCENTAGE SHARING'!R94</f>
        <v>0</v>
      </c>
      <c r="S135" s="134"/>
      <c r="T135" s="134"/>
      <c r="U135" s="134"/>
      <c r="V135" s="134"/>
      <c r="W135" s="134"/>
      <c r="X135" s="134"/>
      <c r="Y135" s="134"/>
      <c r="Z135" s="134"/>
    </row>
    <row r="136" ht="22.5" customHeight="1">
      <c r="A136" s="186">
        <f>'PROP DAILY PNL'!A301</f>
        <v>45883</v>
      </c>
      <c r="B136" s="177"/>
      <c r="C136" s="178">
        <v>2525.61</v>
      </c>
      <c r="D136" s="178">
        <v>577.0</v>
      </c>
      <c r="E136" s="178">
        <v>476.95</v>
      </c>
      <c r="F136" s="167">
        <f>$B136*'PERCENTAGE SHARING'!F95</f>
        <v>0</v>
      </c>
      <c r="G136" s="178">
        <v>527.0</v>
      </c>
      <c r="H136" s="167">
        <f>$B136*'PERCENTAGE SHARING'!H95</f>
        <v>0</v>
      </c>
      <c r="I136" s="167">
        <f>$B136*'PERCENTAGE SHARING'!I95</f>
        <v>0</v>
      </c>
      <c r="J136" s="167">
        <f>$B136*'PERCENTAGE SHARING'!J95</f>
        <v>0</v>
      </c>
      <c r="K136" s="167">
        <f>$B136*'PERCENTAGE SHARING'!K95</f>
        <v>0</v>
      </c>
      <c r="L136" s="178">
        <v>527.0</v>
      </c>
      <c r="M136" s="178">
        <v>527.0</v>
      </c>
      <c r="N136" s="167">
        <f>$B136*'PERCENTAGE SHARING'!N95</f>
        <v>0</v>
      </c>
      <c r="O136" s="310">
        <v>197.52</v>
      </c>
      <c r="P136" s="310">
        <v>118.66</v>
      </c>
      <c r="Q136" s="310">
        <v>527.0</v>
      </c>
      <c r="R136" s="309">
        <f>$B136*'PERCENTAGE SHARING'!R95</f>
        <v>0</v>
      </c>
      <c r="S136" s="134"/>
      <c r="T136" s="134"/>
      <c r="U136" s="134"/>
      <c r="V136" s="134"/>
      <c r="W136" s="134"/>
      <c r="X136" s="134"/>
      <c r="Y136" s="134"/>
      <c r="Z136" s="134"/>
    </row>
    <row r="137" ht="22.5" customHeight="1">
      <c r="A137" s="186">
        <f>'PROP DAILY PNL'!A302</f>
        <v>45887</v>
      </c>
      <c r="B137" s="177"/>
      <c r="C137" s="178">
        <v>2525.61</v>
      </c>
      <c r="D137" s="178">
        <v>577.0</v>
      </c>
      <c r="E137" s="178">
        <v>476.95</v>
      </c>
      <c r="F137" s="167">
        <f>$B137*'PERCENTAGE SHARING'!F96</f>
        <v>0</v>
      </c>
      <c r="G137" s="178">
        <v>527.0</v>
      </c>
      <c r="H137" s="167">
        <f>$B137*'PERCENTAGE SHARING'!H96</f>
        <v>0</v>
      </c>
      <c r="I137" s="167">
        <f>$B137*'PERCENTAGE SHARING'!I96</f>
        <v>0</v>
      </c>
      <c r="J137" s="167">
        <f>$B137*'PERCENTAGE SHARING'!J96</f>
        <v>0</v>
      </c>
      <c r="K137" s="167">
        <f>$B137*'PERCENTAGE SHARING'!K96</f>
        <v>0</v>
      </c>
      <c r="L137" s="178">
        <v>527.0</v>
      </c>
      <c r="M137" s="178">
        <v>527.0</v>
      </c>
      <c r="N137" s="167">
        <f>$B137*'PERCENTAGE SHARING'!N96</f>
        <v>0</v>
      </c>
      <c r="O137" s="310">
        <v>197.52</v>
      </c>
      <c r="P137" s="310">
        <v>118.66</v>
      </c>
      <c r="Q137" s="310">
        <v>527.0</v>
      </c>
      <c r="R137" s="309">
        <f>$B137*'PERCENTAGE SHARING'!R96</f>
        <v>0</v>
      </c>
      <c r="S137" s="134"/>
      <c r="T137" s="134"/>
      <c r="U137" s="134"/>
      <c r="V137" s="134"/>
      <c r="W137" s="134"/>
      <c r="X137" s="134"/>
      <c r="Y137" s="134"/>
      <c r="Z137" s="134"/>
    </row>
    <row r="138" ht="22.5" customHeight="1">
      <c r="A138" s="186">
        <f>'PROP DAILY PNL'!A303</f>
        <v>45888</v>
      </c>
      <c r="B138" s="177"/>
      <c r="C138" s="178">
        <v>2525.61</v>
      </c>
      <c r="D138" s="178">
        <v>577.0</v>
      </c>
      <c r="E138" s="178">
        <v>476.95</v>
      </c>
      <c r="F138" s="167">
        <f>$B138*'PERCENTAGE SHARING'!F97</f>
        <v>0</v>
      </c>
      <c r="G138" s="178">
        <v>527.0</v>
      </c>
      <c r="H138" s="167">
        <f>$B138*'PERCENTAGE SHARING'!H97</f>
        <v>0</v>
      </c>
      <c r="I138" s="167">
        <f>$B138*'PERCENTAGE SHARING'!I97</f>
        <v>0</v>
      </c>
      <c r="J138" s="167">
        <f>$B138*'PERCENTAGE SHARING'!J97</f>
        <v>0</v>
      </c>
      <c r="K138" s="167">
        <f>$B138*'PERCENTAGE SHARING'!K97</f>
        <v>0</v>
      </c>
      <c r="L138" s="178">
        <v>527.0</v>
      </c>
      <c r="M138" s="178">
        <v>527.0</v>
      </c>
      <c r="N138" s="167">
        <f>$B138*'PERCENTAGE SHARING'!N97</f>
        <v>0</v>
      </c>
      <c r="O138" s="310">
        <v>197.52</v>
      </c>
      <c r="P138" s="310">
        <v>118.66</v>
      </c>
      <c r="Q138" s="310">
        <v>527.0</v>
      </c>
      <c r="R138" s="309">
        <f>$B138*'PERCENTAGE SHARING'!R97</f>
        <v>0</v>
      </c>
      <c r="S138" s="134"/>
      <c r="T138" s="134"/>
      <c r="U138" s="134"/>
      <c r="V138" s="134"/>
      <c r="W138" s="134"/>
      <c r="X138" s="134"/>
      <c r="Y138" s="134"/>
      <c r="Z138" s="134"/>
    </row>
    <row r="139" ht="22.5" customHeight="1">
      <c r="A139" s="186">
        <f>'PROP DAILY PNL'!A304</f>
        <v>45889</v>
      </c>
      <c r="B139" s="177"/>
      <c r="C139" s="178">
        <v>2525.61</v>
      </c>
      <c r="D139" s="178">
        <v>577.0</v>
      </c>
      <c r="E139" s="178">
        <v>476.95</v>
      </c>
      <c r="F139" s="167">
        <f>$B139*'PERCENTAGE SHARING'!F98</f>
        <v>0</v>
      </c>
      <c r="G139" s="178">
        <v>527.0</v>
      </c>
      <c r="H139" s="167">
        <f>$B139*'PERCENTAGE SHARING'!H98</f>
        <v>0</v>
      </c>
      <c r="I139" s="167">
        <f>$B139*'PERCENTAGE SHARING'!I98</f>
        <v>0</v>
      </c>
      <c r="J139" s="167">
        <f>$B139*'PERCENTAGE SHARING'!J98</f>
        <v>0</v>
      </c>
      <c r="K139" s="167">
        <f>$B139*'PERCENTAGE SHARING'!K98</f>
        <v>0</v>
      </c>
      <c r="L139" s="178">
        <v>527.0</v>
      </c>
      <c r="M139" s="178">
        <v>527.0</v>
      </c>
      <c r="N139" s="167">
        <f>$B139*'PERCENTAGE SHARING'!N98</f>
        <v>0</v>
      </c>
      <c r="O139" s="310">
        <v>197.52</v>
      </c>
      <c r="P139" s="310">
        <v>118.66</v>
      </c>
      <c r="Q139" s="310">
        <v>527.0</v>
      </c>
      <c r="R139" s="309">
        <f>$B139*'PERCENTAGE SHARING'!R98</f>
        <v>0</v>
      </c>
      <c r="S139" s="134"/>
      <c r="T139" s="134"/>
      <c r="U139" s="134"/>
      <c r="V139" s="134"/>
      <c r="W139" s="134"/>
      <c r="X139" s="134"/>
      <c r="Y139" s="134"/>
      <c r="Z139" s="134"/>
    </row>
    <row r="140" ht="22.5" customHeight="1">
      <c r="A140" s="186">
        <f>'PROP DAILY PNL'!A305</f>
        <v>45890</v>
      </c>
      <c r="B140" s="177"/>
      <c r="C140" s="178">
        <v>2525.61</v>
      </c>
      <c r="D140" s="178">
        <v>577.0</v>
      </c>
      <c r="E140" s="178">
        <v>476.95</v>
      </c>
      <c r="F140" s="167">
        <f>$B140*'PERCENTAGE SHARING'!F99</f>
        <v>0</v>
      </c>
      <c r="G140" s="178">
        <v>527.0</v>
      </c>
      <c r="H140" s="167">
        <f>$B140*'PERCENTAGE SHARING'!H99</f>
        <v>0</v>
      </c>
      <c r="I140" s="167">
        <f>$B140*'PERCENTAGE SHARING'!I99</f>
        <v>0</v>
      </c>
      <c r="J140" s="167">
        <f>$B140*'PERCENTAGE SHARING'!J99</f>
        <v>0</v>
      </c>
      <c r="K140" s="167">
        <f>$B140*'PERCENTAGE SHARING'!K99</f>
        <v>0</v>
      </c>
      <c r="L140" s="178">
        <v>527.0</v>
      </c>
      <c r="M140" s="178">
        <v>527.0</v>
      </c>
      <c r="N140" s="167">
        <f>$B140*'PERCENTAGE SHARING'!N99</f>
        <v>0</v>
      </c>
      <c r="O140" s="310">
        <v>197.52</v>
      </c>
      <c r="P140" s="310">
        <v>118.66</v>
      </c>
      <c r="Q140" s="310">
        <v>527.0</v>
      </c>
      <c r="R140" s="309">
        <f>$B140*'PERCENTAGE SHARING'!R99</f>
        <v>0</v>
      </c>
      <c r="S140" s="134"/>
      <c r="T140" s="134"/>
      <c r="U140" s="134"/>
      <c r="V140" s="134"/>
      <c r="W140" s="134"/>
      <c r="X140" s="134"/>
      <c r="Y140" s="134"/>
      <c r="Z140" s="134"/>
    </row>
    <row r="141" ht="22.5" customHeight="1">
      <c r="A141" s="186">
        <f>'PROP DAILY PNL'!A306</f>
        <v>45891</v>
      </c>
      <c r="B141" s="177"/>
      <c r="C141" s="178">
        <v>2525.61</v>
      </c>
      <c r="D141" s="178">
        <v>577.0</v>
      </c>
      <c r="E141" s="178">
        <v>476.95</v>
      </c>
      <c r="F141" s="167">
        <f>$B141*'PERCENTAGE SHARING'!F100</f>
        <v>0</v>
      </c>
      <c r="G141" s="178">
        <v>527.0</v>
      </c>
      <c r="H141" s="167">
        <f>$B141*'PERCENTAGE SHARING'!H100</f>
        <v>0</v>
      </c>
      <c r="I141" s="167">
        <f>$B141*'PERCENTAGE SHARING'!I100</f>
        <v>0</v>
      </c>
      <c r="J141" s="167">
        <f>$B141*'PERCENTAGE SHARING'!J100</f>
        <v>0</v>
      </c>
      <c r="K141" s="167">
        <f>$B141*'PERCENTAGE SHARING'!K100</f>
        <v>0</v>
      </c>
      <c r="L141" s="178">
        <v>527.0</v>
      </c>
      <c r="M141" s="178">
        <v>527.0</v>
      </c>
      <c r="N141" s="167">
        <f>$B141*'PERCENTAGE SHARING'!N100</f>
        <v>0</v>
      </c>
      <c r="O141" s="310">
        <v>197.52</v>
      </c>
      <c r="P141" s="310">
        <v>118.66</v>
      </c>
      <c r="Q141" s="310">
        <v>527.0</v>
      </c>
      <c r="R141" s="309">
        <f>$B141*'PERCENTAGE SHARING'!R100</f>
        <v>0</v>
      </c>
      <c r="S141" s="134"/>
      <c r="T141" s="134"/>
      <c r="U141" s="134"/>
      <c r="V141" s="134"/>
      <c r="W141" s="134"/>
      <c r="X141" s="134"/>
      <c r="Y141" s="134"/>
      <c r="Z141" s="134"/>
    </row>
    <row r="142" ht="22.5" customHeight="1">
      <c r="A142" s="186">
        <f>'PROP DAILY PNL'!A307</f>
        <v>45894</v>
      </c>
      <c r="B142" s="177"/>
      <c r="C142" s="178">
        <v>2525.61</v>
      </c>
      <c r="D142" s="178">
        <v>577.0</v>
      </c>
      <c r="E142" s="178">
        <v>476.95</v>
      </c>
      <c r="F142" s="167">
        <f>$B142*'PERCENTAGE SHARING'!F101</f>
        <v>0</v>
      </c>
      <c r="G142" s="178">
        <v>527.0</v>
      </c>
      <c r="H142" s="167">
        <f>$B142*'PERCENTAGE SHARING'!H101</f>
        <v>0</v>
      </c>
      <c r="I142" s="167">
        <f>$B142*'PERCENTAGE SHARING'!I101</f>
        <v>0</v>
      </c>
      <c r="J142" s="167">
        <f>$B142*'PERCENTAGE SHARING'!J101</f>
        <v>0</v>
      </c>
      <c r="K142" s="167">
        <f>$B142*'PERCENTAGE SHARING'!K101</f>
        <v>0</v>
      </c>
      <c r="L142" s="178">
        <v>527.0</v>
      </c>
      <c r="M142" s="178">
        <v>527.0</v>
      </c>
      <c r="N142" s="167">
        <f>$B142*'PERCENTAGE SHARING'!N101</f>
        <v>0</v>
      </c>
      <c r="O142" s="310">
        <v>197.52</v>
      </c>
      <c r="P142" s="310">
        <v>118.66</v>
      </c>
      <c r="Q142" s="310">
        <v>527.0</v>
      </c>
      <c r="R142" s="309">
        <f>$B142*'PERCENTAGE SHARING'!R101</f>
        <v>0</v>
      </c>
      <c r="S142" s="134"/>
      <c r="T142" s="134"/>
      <c r="U142" s="134"/>
      <c r="V142" s="134"/>
      <c r="W142" s="134"/>
      <c r="X142" s="134"/>
      <c r="Y142" s="134"/>
      <c r="Z142" s="134"/>
    </row>
    <row r="143" ht="22.5" customHeight="1">
      <c r="A143" s="186">
        <f>'PROP DAILY PNL'!A308</f>
        <v>45895</v>
      </c>
      <c r="B143" s="177"/>
      <c r="C143" s="178">
        <v>2525.61</v>
      </c>
      <c r="D143" s="178">
        <v>577.0</v>
      </c>
      <c r="E143" s="178">
        <v>476.95</v>
      </c>
      <c r="F143" s="167">
        <f>$B143*'PERCENTAGE SHARING'!F102</f>
        <v>0</v>
      </c>
      <c r="G143" s="178">
        <v>527.0</v>
      </c>
      <c r="H143" s="167">
        <f>$B143*'PERCENTAGE SHARING'!H102</f>
        <v>0</v>
      </c>
      <c r="I143" s="167">
        <f>$B143*'PERCENTAGE SHARING'!I102</f>
        <v>0</v>
      </c>
      <c r="J143" s="167">
        <f>$B143*'PERCENTAGE SHARING'!J102</f>
        <v>0</v>
      </c>
      <c r="K143" s="167">
        <f>$B143*'PERCENTAGE SHARING'!K102</f>
        <v>0</v>
      </c>
      <c r="L143" s="178">
        <v>527.0</v>
      </c>
      <c r="M143" s="178">
        <v>527.0</v>
      </c>
      <c r="N143" s="167">
        <f>$B143*'PERCENTAGE SHARING'!N102</f>
        <v>0</v>
      </c>
      <c r="O143" s="310">
        <v>197.52</v>
      </c>
      <c r="P143" s="310">
        <v>118.66</v>
      </c>
      <c r="Q143" s="310">
        <v>527.0</v>
      </c>
      <c r="R143" s="309">
        <f>$B143*'PERCENTAGE SHARING'!R102</f>
        <v>0</v>
      </c>
      <c r="S143" s="134"/>
      <c r="T143" s="134"/>
      <c r="U143" s="134"/>
      <c r="V143" s="134"/>
      <c r="W143" s="134"/>
      <c r="X143" s="134"/>
      <c r="Y143" s="134"/>
      <c r="Z143" s="134"/>
    </row>
    <row r="144" ht="22.5" customHeight="1">
      <c r="A144" s="186">
        <f>'PROP DAILY PNL'!A309</f>
        <v>45897</v>
      </c>
      <c r="B144" s="177"/>
      <c r="C144" s="178">
        <v>2525.61</v>
      </c>
      <c r="D144" s="178">
        <v>577.0</v>
      </c>
      <c r="E144" s="178">
        <v>476.95</v>
      </c>
      <c r="F144" s="167">
        <f>$B144*'PERCENTAGE SHARING'!F103</f>
        <v>0</v>
      </c>
      <c r="G144" s="178">
        <v>527.0</v>
      </c>
      <c r="H144" s="167">
        <f>$B144*'PERCENTAGE SHARING'!H103</f>
        <v>0</v>
      </c>
      <c r="I144" s="167">
        <f>$B144*'PERCENTAGE SHARING'!I103</f>
        <v>0</v>
      </c>
      <c r="J144" s="167">
        <f>$B144*'PERCENTAGE SHARING'!J103</f>
        <v>0</v>
      </c>
      <c r="K144" s="167">
        <f>$B144*'PERCENTAGE SHARING'!K103</f>
        <v>0</v>
      </c>
      <c r="L144" s="178">
        <v>527.0</v>
      </c>
      <c r="M144" s="178">
        <v>527.0</v>
      </c>
      <c r="N144" s="167">
        <f>$B144*'PERCENTAGE SHARING'!N103</f>
        <v>0</v>
      </c>
      <c r="O144" s="310">
        <v>197.52</v>
      </c>
      <c r="P144" s="310">
        <v>118.66</v>
      </c>
      <c r="Q144" s="310">
        <v>527.0</v>
      </c>
      <c r="R144" s="309">
        <f>$B144*'PERCENTAGE SHARING'!R103</f>
        <v>0</v>
      </c>
      <c r="S144" s="134"/>
      <c r="T144" s="134"/>
      <c r="U144" s="134"/>
      <c r="V144" s="134"/>
      <c r="W144" s="134"/>
      <c r="X144" s="134"/>
      <c r="Y144" s="134"/>
      <c r="Z144" s="134"/>
    </row>
    <row r="145" ht="22.5" customHeight="1">
      <c r="A145" s="186">
        <f>'PROP DAILY PNL'!A310</f>
        <v>45898</v>
      </c>
      <c r="B145" s="177"/>
      <c r="C145" s="178">
        <v>2525.61</v>
      </c>
      <c r="D145" s="178">
        <v>577.0</v>
      </c>
      <c r="E145" s="178">
        <v>476.95</v>
      </c>
      <c r="F145" s="167">
        <f>$B145*'PERCENTAGE SHARING'!F104</f>
        <v>0</v>
      </c>
      <c r="G145" s="178">
        <v>527.0</v>
      </c>
      <c r="H145" s="167">
        <f>$B145*'PERCENTAGE SHARING'!H104</f>
        <v>0</v>
      </c>
      <c r="I145" s="167">
        <f>$B145*'PERCENTAGE SHARING'!I104</f>
        <v>0</v>
      </c>
      <c r="J145" s="167">
        <f>$B145*'PERCENTAGE SHARING'!J104</f>
        <v>0</v>
      </c>
      <c r="K145" s="167">
        <f>$B145*'PERCENTAGE SHARING'!K104</f>
        <v>0</v>
      </c>
      <c r="L145" s="178">
        <v>527.0</v>
      </c>
      <c r="M145" s="178">
        <v>527.0</v>
      </c>
      <c r="N145" s="167">
        <f>$B145*'PERCENTAGE SHARING'!N104</f>
        <v>0</v>
      </c>
      <c r="O145" s="310">
        <v>197.52</v>
      </c>
      <c r="P145" s="310">
        <v>118.66</v>
      </c>
      <c r="Q145" s="310">
        <v>527.0</v>
      </c>
      <c r="R145" s="309">
        <f>$B145*'PERCENTAGE SHARING'!R104</f>
        <v>0</v>
      </c>
      <c r="S145" s="134"/>
      <c r="T145" s="134"/>
      <c r="U145" s="134"/>
      <c r="V145" s="134"/>
      <c r="W145" s="134"/>
      <c r="X145" s="134"/>
      <c r="Y145" s="134"/>
      <c r="Z145" s="134"/>
    </row>
    <row r="146" ht="22.5" customHeight="1">
      <c r="A146" s="186">
        <f>'PROP DAILY PNL'!A311</f>
        <v>45901</v>
      </c>
      <c r="B146" s="177"/>
      <c r="C146" s="178">
        <v>2770.0</v>
      </c>
      <c r="D146" s="178">
        <v>633.0</v>
      </c>
      <c r="E146" s="178">
        <v>524.0</v>
      </c>
      <c r="F146" s="167">
        <f>$B146*'PERCENTAGE SHARING'!F105</f>
        <v>0</v>
      </c>
      <c r="G146" s="178">
        <v>570.0</v>
      </c>
      <c r="H146" s="167">
        <f>$B146*'PERCENTAGE SHARING'!H105</f>
        <v>0</v>
      </c>
      <c r="I146" s="167">
        <f>$B146*'PERCENTAGE SHARING'!I105</f>
        <v>0</v>
      </c>
      <c r="J146" s="167">
        <f>$B146*'PERCENTAGE SHARING'!J105</f>
        <v>0</v>
      </c>
      <c r="K146" s="167">
        <f>$B146*'PERCENTAGE SHARING'!K105</f>
        <v>0</v>
      </c>
      <c r="L146" s="178">
        <v>570.0</v>
      </c>
      <c r="M146" s="178">
        <v>570.0</v>
      </c>
      <c r="N146" s="167">
        <f>$B146*'PERCENTAGE SHARING'!N105</f>
        <v>0</v>
      </c>
      <c r="O146" s="310">
        <v>217.0</v>
      </c>
      <c r="P146" s="310">
        <v>130.0</v>
      </c>
      <c r="Q146" s="310">
        <v>570.0</v>
      </c>
      <c r="R146" s="309">
        <f>$B146*'PERCENTAGE SHARING'!R105</f>
        <v>0</v>
      </c>
      <c r="S146" s="134"/>
      <c r="T146" s="134"/>
      <c r="U146" s="134"/>
      <c r="V146" s="134"/>
      <c r="W146" s="134"/>
      <c r="X146" s="134"/>
      <c r="Y146" s="134"/>
      <c r="Z146" s="134"/>
    </row>
    <row r="147" ht="22.5" customHeight="1">
      <c r="A147" s="186">
        <f>'PROP DAILY PNL'!A312</f>
        <v>45902</v>
      </c>
      <c r="B147" s="177"/>
      <c r="C147" s="178">
        <v>2770.0</v>
      </c>
      <c r="D147" s="178">
        <v>633.0</v>
      </c>
      <c r="E147" s="178">
        <v>524.0</v>
      </c>
      <c r="F147" s="167">
        <f>$B147*'PERCENTAGE SHARING'!F106</f>
        <v>0</v>
      </c>
      <c r="G147" s="178">
        <v>570.0</v>
      </c>
      <c r="H147" s="167">
        <f>$B147*'PERCENTAGE SHARING'!H106</f>
        <v>0</v>
      </c>
      <c r="I147" s="167">
        <f>$B147*'PERCENTAGE SHARING'!I106</f>
        <v>0</v>
      </c>
      <c r="J147" s="167">
        <f>$B147*'PERCENTAGE SHARING'!J106</f>
        <v>0</v>
      </c>
      <c r="K147" s="167">
        <f>$B147*'PERCENTAGE SHARING'!K106</f>
        <v>0</v>
      </c>
      <c r="L147" s="178">
        <v>570.0</v>
      </c>
      <c r="M147" s="178">
        <v>570.0</v>
      </c>
      <c r="N147" s="167">
        <f>$B147*'PERCENTAGE SHARING'!N106</f>
        <v>0</v>
      </c>
      <c r="O147" s="310">
        <v>217.0</v>
      </c>
      <c r="P147" s="310">
        <v>130.0</v>
      </c>
      <c r="Q147" s="310">
        <v>570.0</v>
      </c>
      <c r="R147" s="309">
        <f>$B147*'PERCENTAGE SHARING'!R106</f>
        <v>0</v>
      </c>
      <c r="S147" s="134"/>
      <c r="T147" s="134"/>
      <c r="U147" s="134"/>
      <c r="V147" s="134"/>
      <c r="W147" s="134"/>
      <c r="X147" s="134"/>
      <c r="Y147" s="134"/>
      <c r="Z147" s="134"/>
    </row>
    <row r="148" ht="22.5" customHeight="1">
      <c r="A148" s="186">
        <f>'PROP DAILY PNL'!A313</f>
        <v>45903</v>
      </c>
      <c r="B148" s="177"/>
      <c r="C148" s="178">
        <v>2770.0</v>
      </c>
      <c r="D148" s="178">
        <v>633.0</v>
      </c>
      <c r="E148" s="178">
        <v>524.0</v>
      </c>
      <c r="F148" s="167">
        <f>$B148*'PERCENTAGE SHARING'!F107</f>
        <v>0</v>
      </c>
      <c r="G148" s="178">
        <v>570.0</v>
      </c>
      <c r="H148" s="167">
        <f>$B148*'PERCENTAGE SHARING'!H107</f>
        <v>0</v>
      </c>
      <c r="I148" s="167">
        <f>$B148*'PERCENTAGE SHARING'!I107</f>
        <v>0</v>
      </c>
      <c r="J148" s="167">
        <f>$B148*'PERCENTAGE SHARING'!J107</f>
        <v>0</v>
      </c>
      <c r="K148" s="167">
        <f>$B148*'PERCENTAGE SHARING'!K107</f>
        <v>0</v>
      </c>
      <c r="L148" s="178">
        <v>570.0</v>
      </c>
      <c r="M148" s="178">
        <v>570.0</v>
      </c>
      <c r="N148" s="167">
        <f>$B148*'PERCENTAGE SHARING'!N107</f>
        <v>0</v>
      </c>
      <c r="O148" s="310">
        <v>217.0</v>
      </c>
      <c r="P148" s="310">
        <v>130.0</v>
      </c>
      <c r="Q148" s="310">
        <v>570.0</v>
      </c>
      <c r="R148" s="309">
        <f>$B148*'PERCENTAGE SHARING'!R107</f>
        <v>0</v>
      </c>
      <c r="S148" s="134"/>
      <c r="T148" s="134"/>
      <c r="U148" s="134"/>
      <c r="V148" s="134"/>
      <c r="W148" s="134"/>
      <c r="X148" s="134"/>
      <c r="Y148" s="134"/>
      <c r="Z148" s="134"/>
    </row>
    <row r="149" ht="22.5" customHeight="1">
      <c r="A149" s="186">
        <f>'PROP DAILY PNL'!A314</f>
        <v>45904</v>
      </c>
      <c r="B149" s="177"/>
      <c r="C149" s="178">
        <v>2770.0</v>
      </c>
      <c r="D149" s="178">
        <v>633.0</v>
      </c>
      <c r="E149" s="178">
        <v>524.0</v>
      </c>
      <c r="F149" s="167">
        <f>$B149*'PERCENTAGE SHARING'!F108</f>
        <v>0</v>
      </c>
      <c r="G149" s="178">
        <v>570.0</v>
      </c>
      <c r="H149" s="167">
        <f>$B149*'PERCENTAGE SHARING'!H108</f>
        <v>0</v>
      </c>
      <c r="I149" s="167">
        <f>$B149*'PERCENTAGE SHARING'!I108</f>
        <v>0</v>
      </c>
      <c r="J149" s="167">
        <f>$B149*'PERCENTAGE SHARING'!J108</f>
        <v>0</v>
      </c>
      <c r="K149" s="167">
        <f>$B149*'PERCENTAGE SHARING'!K108</f>
        <v>0</v>
      </c>
      <c r="L149" s="178">
        <v>570.0</v>
      </c>
      <c r="M149" s="178">
        <v>570.0</v>
      </c>
      <c r="N149" s="167">
        <f>$B149*'PERCENTAGE SHARING'!N108</f>
        <v>0</v>
      </c>
      <c r="O149" s="310">
        <v>217.0</v>
      </c>
      <c r="P149" s="310">
        <v>130.0</v>
      </c>
      <c r="Q149" s="310">
        <v>570.0</v>
      </c>
      <c r="R149" s="309">
        <f>$B149*'PERCENTAGE SHARING'!R108</f>
        <v>0</v>
      </c>
      <c r="S149" s="134"/>
      <c r="T149" s="134"/>
      <c r="U149" s="134"/>
      <c r="V149" s="134"/>
      <c r="W149" s="134"/>
      <c r="X149" s="134"/>
      <c r="Y149" s="134"/>
      <c r="Z149" s="134"/>
    </row>
    <row r="150" ht="22.5" customHeight="1">
      <c r="A150" s="186">
        <f>'PROP DAILY PNL'!A315</f>
        <v>45905</v>
      </c>
      <c r="B150" s="177"/>
      <c r="C150" s="178">
        <v>2770.0</v>
      </c>
      <c r="D150" s="178">
        <v>633.0</v>
      </c>
      <c r="E150" s="178">
        <v>524.0</v>
      </c>
      <c r="F150" s="167">
        <f>$B150*'PERCENTAGE SHARING'!F109</f>
        <v>0</v>
      </c>
      <c r="G150" s="178">
        <v>570.0</v>
      </c>
      <c r="H150" s="167">
        <f>$B150*'PERCENTAGE SHARING'!H109</f>
        <v>0</v>
      </c>
      <c r="I150" s="167">
        <f>$B150*'PERCENTAGE SHARING'!I109</f>
        <v>0</v>
      </c>
      <c r="J150" s="167">
        <f>$B150*'PERCENTAGE SHARING'!J109</f>
        <v>0</v>
      </c>
      <c r="K150" s="167">
        <f>$B150*'PERCENTAGE SHARING'!K109</f>
        <v>0</v>
      </c>
      <c r="L150" s="178">
        <v>570.0</v>
      </c>
      <c r="M150" s="178">
        <v>570.0</v>
      </c>
      <c r="N150" s="167">
        <f>$B150*'PERCENTAGE SHARING'!N109</f>
        <v>0</v>
      </c>
      <c r="O150" s="310">
        <v>217.0</v>
      </c>
      <c r="P150" s="310">
        <v>130.0</v>
      </c>
      <c r="Q150" s="310">
        <v>570.0</v>
      </c>
      <c r="R150" s="309">
        <f>$B150*'PERCENTAGE SHARING'!R109</f>
        <v>0</v>
      </c>
      <c r="S150" s="134"/>
      <c r="T150" s="134"/>
      <c r="U150" s="134"/>
      <c r="V150" s="134"/>
      <c r="W150" s="134"/>
      <c r="X150" s="134"/>
      <c r="Y150" s="134"/>
      <c r="Z150" s="134"/>
    </row>
    <row r="151" ht="22.5" customHeight="1">
      <c r="A151" s="186">
        <f>'PROP DAILY PNL'!A316</f>
        <v>45908</v>
      </c>
      <c r="B151" s="177"/>
      <c r="C151" s="178">
        <v>2770.0</v>
      </c>
      <c r="D151" s="178">
        <v>633.0</v>
      </c>
      <c r="E151" s="178">
        <v>524.0</v>
      </c>
      <c r="F151" s="167">
        <f>$B151*'PERCENTAGE SHARING'!F110</f>
        <v>0</v>
      </c>
      <c r="G151" s="178">
        <v>570.0</v>
      </c>
      <c r="H151" s="167">
        <f>$B151*'PERCENTAGE SHARING'!H110</f>
        <v>0</v>
      </c>
      <c r="I151" s="167">
        <f>$B151*'PERCENTAGE SHARING'!I110</f>
        <v>0</v>
      </c>
      <c r="J151" s="167">
        <f>$B151*'PERCENTAGE SHARING'!J110</f>
        <v>0</v>
      </c>
      <c r="K151" s="167">
        <f>$B151*'PERCENTAGE SHARING'!K110</f>
        <v>0</v>
      </c>
      <c r="L151" s="178">
        <v>570.0</v>
      </c>
      <c r="M151" s="178">
        <v>570.0</v>
      </c>
      <c r="N151" s="167">
        <f>$B151*'PERCENTAGE SHARING'!N110</f>
        <v>0</v>
      </c>
      <c r="O151" s="310">
        <v>217.0</v>
      </c>
      <c r="P151" s="310">
        <v>130.0</v>
      </c>
      <c r="Q151" s="310">
        <v>570.0</v>
      </c>
      <c r="R151" s="309">
        <f>$B151*'PERCENTAGE SHARING'!R110</f>
        <v>0</v>
      </c>
      <c r="S151" s="134"/>
      <c r="T151" s="134"/>
      <c r="U151" s="134"/>
      <c r="V151" s="134"/>
      <c r="W151" s="134"/>
      <c r="X151" s="134"/>
      <c r="Y151" s="134"/>
      <c r="Z151" s="134"/>
    </row>
    <row r="152" ht="22.5" customHeight="1">
      <c r="A152" s="186">
        <f>'PROP DAILY PNL'!A317</f>
        <v>45909</v>
      </c>
      <c r="B152" s="177"/>
      <c r="C152" s="178">
        <v>2770.0</v>
      </c>
      <c r="D152" s="178">
        <v>633.0</v>
      </c>
      <c r="E152" s="178">
        <v>524.0</v>
      </c>
      <c r="F152" s="167">
        <f>$B152*'PERCENTAGE SHARING'!F111</f>
        <v>0</v>
      </c>
      <c r="G152" s="178">
        <v>570.0</v>
      </c>
      <c r="H152" s="167">
        <f>$B152*'PERCENTAGE SHARING'!H111</f>
        <v>0</v>
      </c>
      <c r="I152" s="167">
        <f>$B152*'PERCENTAGE SHARING'!I111</f>
        <v>0</v>
      </c>
      <c r="J152" s="167">
        <f>$B152*'PERCENTAGE SHARING'!J111</f>
        <v>0</v>
      </c>
      <c r="K152" s="167">
        <f>$B152*'PERCENTAGE SHARING'!K111</f>
        <v>0</v>
      </c>
      <c r="L152" s="178">
        <v>570.0</v>
      </c>
      <c r="M152" s="178">
        <v>570.0</v>
      </c>
      <c r="N152" s="167">
        <f>$B152*'PERCENTAGE SHARING'!N111</f>
        <v>0</v>
      </c>
      <c r="O152" s="310">
        <v>217.0</v>
      </c>
      <c r="P152" s="310">
        <v>130.0</v>
      </c>
      <c r="Q152" s="310">
        <v>570.0</v>
      </c>
      <c r="R152" s="309">
        <f>$B152*'PERCENTAGE SHARING'!R111</f>
        <v>0</v>
      </c>
      <c r="S152" s="134"/>
      <c r="T152" s="134"/>
      <c r="U152" s="134"/>
      <c r="V152" s="134"/>
      <c r="W152" s="134"/>
      <c r="X152" s="134"/>
      <c r="Y152" s="134"/>
      <c r="Z152" s="134"/>
    </row>
    <row r="153" ht="22.5" customHeight="1">
      <c r="A153" s="186">
        <f>'PROP DAILY PNL'!A318</f>
        <v>45910</v>
      </c>
      <c r="B153" s="177"/>
      <c r="C153" s="178">
        <v>2770.0</v>
      </c>
      <c r="D153" s="178">
        <v>633.0</v>
      </c>
      <c r="E153" s="178">
        <v>524.0</v>
      </c>
      <c r="F153" s="167">
        <f>$B153*'PERCENTAGE SHARING'!F112</f>
        <v>0</v>
      </c>
      <c r="G153" s="178">
        <v>570.0</v>
      </c>
      <c r="H153" s="167">
        <f>$B153*'PERCENTAGE SHARING'!H112</f>
        <v>0</v>
      </c>
      <c r="I153" s="167">
        <f>$B153*'PERCENTAGE SHARING'!I112</f>
        <v>0</v>
      </c>
      <c r="J153" s="167">
        <f>$B153*'PERCENTAGE SHARING'!J112</f>
        <v>0</v>
      </c>
      <c r="K153" s="167">
        <f>$B153*'PERCENTAGE SHARING'!K112</f>
        <v>0</v>
      </c>
      <c r="L153" s="178">
        <v>570.0</v>
      </c>
      <c r="M153" s="178">
        <v>570.0</v>
      </c>
      <c r="N153" s="167">
        <f>$B153*'PERCENTAGE SHARING'!N112</f>
        <v>0</v>
      </c>
      <c r="O153" s="310">
        <v>217.0</v>
      </c>
      <c r="P153" s="310">
        <v>130.0</v>
      </c>
      <c r="Q153" s="310">
        <v>570.0</v>
      </c>
      <c r="R153" s="309">
        <f>$B153*'PERCENTAGE SHARING'!R112</f>
        <v>0</v>
      </c>
      <c r="S153" s="134"/>
      <c r="T153" s="134"/>
      <c r="U153" s="134"/>
      <c r="V153" s="134"/>
      <c r="W153" s="134"/>
      <c r="X153" s="134"/>
      <c r="Y153" s="134"/>
      <c r="Z153" s="134"/>
    </row>
    <row r="154" ht="22.5" customHeight="1">
      <c r="A154" s="186">
        <f>'PROP DAILY PNL'!A319</f>
        <v>45911</v>
      </c>
      <c r="B154" s="177"/>
      <c r="C154" s="178">
        <v>2770.0</v>
      </c>
      <c r="D154" s="178">
        <v>633.0</v>
      </c>
      <c r="E154" s="178">
        <v>524.0</v>
      </c>
      <c r="F154" s="167">
        <f>$B154*'PERCENTAGE SHARING'!F113</f>
        <v>0</v>
      </c>
      <c r="G154" s="178">
        <v>570.0</v>
      </c>
      <c r="H154" s="167">
        <f>$B154*'PERCENTAGE SHARING'!H113</f>
        <v>0</v>
      </c>
      <c r="I154" s="167">
        <f>$B154*'PERCENTAGE SHARING'!I113</f>
        <v>0</v>
      </c>
      <c r="J154" s="167">
        <f>$B154*'PERCENTAGE SHARING'!J113</f>
        <v>0</v>
      </c>
      <c r="K154" s="167">
        <f>$B154*'PERCENTAGE SHARING'!K113</f>
        <v>0</v>
      </c>
      <c r="L154" s="178">
        <v>570.0</v>
      </c>
      <c r="M154" s="178">
        <v>570.0</v>
      </c>
      <c r="N154" s="167">
        <f>$B154*'PERCENTAGE SHARING'!N113</f>
        <v>0</v>
      </c>
      <c r="O154" s="310">
        <v>217.0</v>
      </c>
      <c r="P154" s="310">
        <v>130.0</v>
      </c>
      <c r="Q154" s="310">
        <v>570.0</v>
      </c>
      <c r="R154" s="309">
        <f>$B154*'PERCENTAGE SHARING'!R113</f>
        <v>0</v>
      </c>
      <c r="S154" s="134"/>
      <c r="T154" s="134"/>
      <c r="U154" s="134"/>
      <c r="V154" s="134"/>
      <c r="W154" s="134"/>
      <c r="X154" s="134"/>
      <c r="Y154" s="134"/>
      <c r="Z154" s="134"/>
    </row>
    <row r="155" ht="22.5" customHeight="1">
      <c r="A155" s="186">
        <f>'PROP DAILY PNL'!A320</f>
        <v>45912</v>
      </c>
      <c r="B155" s="177"/>
      <c r="C155" s="178">
        <v>2770.0</v>
      </c>
      <c r="D155" s="178">
        <v>633.0</v>
      </c>
      <c r="E155" s="178">
        <v>524.0</v>
      </c>
      <c r="F155" s="167">
        <f>$B155*'PERCENTAGE SHARING'!F114</f>
        <v>0</v>
      </c>
      <c r="G155" s="178">
        <v>570.0</v>
      </c>
      <c r="H155" s="167">
        <f>$B155*'PERCENTAGE SHARING'!H114</f>
        <v>0</v>
      </c>
      <c r="I155" s="167">
        <f>$B155*'PERCENTAGE SHARING'!I114</f>
        <v>0</v>
      </c>
      <c r="J155" s="167">
        <f>$B155*'PERCENTAGE SHARING'!J114</f>
        <v>0</v>
      </c>
      <c r="K155" s="167">
        <f>$B155*'PERCENTAGE SHARING'!K114</f>
        <v>0</v>
      </c>
      <c r="L155" s="178">
        <v>570.0</v>
      </c>
      <c r="M155" s="178">
        <v>570.0</v>
      </c>
      <c r="N155" s="167">
        <f>$B155*'PERCENTAGE SHARING'!N114</f>
        <v>0</v>
      </c>
      <c r="O155" s="310">
        <v>217.0</v>
      </c>
      <c r="P155" s="310">
        <v>130.0</v>
      </c>
      <c r="Q155" s="310">
        <v>570.0</v>
      </c>
      <c r="R155" s="309">
        <f>$B155*'PERCENTAGE SHARING'!R114</f>
        <v>0</v>
      </c>
      <c r="S155" s="134"/>
      <c r="T155" s="134"/>
      <c r="U155" s="134"/>
      <c r="V155" s="134"/>
      <c r="W155" s="134"/>
      <c r="X155" s="134"/>
      <c r="Y155" s="134"/>
      <c r="Z155" s="134"/>
    </row>
    <row r="156" ht="22.5" customHeight="1">
      <c r="A156" s="186">
        <f>'PROP DAILY PNL'!A321</f>
        <v>45915</v>
      </c>
      <c r="B156" s="177"/>
      <c r="C156" s="178">
        <v>2770.0</v>
      </c>
      <c r="D156" s="178">
        <v>633.0</v>
      </c>
      <c r="E156" s="178">
        <v>524.0</v>
      </c>
      <c r="F156" s="167">
        <f>$B156*'PERCENTAGE SHARING'!F115</f>
        <v>0</v>
      </c>
      <c r="G156" s="178">
        <v>570.0</v>
      </c>
      <c r="H156" s="167">
        <f>$B156*'PERCENTAGE SHARING'!H115</f>
        <v>0</v>
      </c>
      <c r="I156" s="167">
        <f>$B156*'PERCENTAGE SHARING'!I115</f>
        <v>0</v>
      </c>
      <c r="J156" s="167">
        <f>$B156*'PERCENTAGE SHARING'!J115</f>
        <v>0</v>
      </c>
      <c r="K156" s="167">
        <f>$B156*'PERCENTAGE SHARING'!K115</f>
        <v>0</v>
      </c>
      <c r="L156" s="178">
        <v>570.0</v>
      </c>
      <c r="M156" s="178">
        <v>570.0</v>
      </c>
      <c r="N156" s="167">
        <f>$B156*'PERCENTAGE SHARING'!N115</f>
        <v>0</v>
      </c>
      <c r="O156" s="310">
        <v>217.0</v>
      </c>
      <c r="P156" s="310">
        <v>130.0</v>
      </c>
      <c r="Q156" s="310">
        <v>570.0</v>
      </c>
      <c r="R156" s="309">
        <f>$B156*'PERCENTAGE SHARING'!R115</f>
        <v>0</v>
      </c>
      <c r="S156" s="134"/>
      <c r="T156" s="134"/>
      <c r="U156" s="134"/>
      <c r="V156" s="134"/>
      <c r="W156" s="134"/>
      <c r="X156" s="134"/>
      <c r="Y156" s="134"/>
      <c r="Z156" s="134"/>
    </row>
    <row r="157" ht="22.5" customHeight="1">
      <c r="A157" s="186">
        <f>'PROP DAILY PNL'!A322</f>
        <v>45916</v>
      </c>
      <c r="B157" s="177"/>
      <c r="C157" s="178">
        <v>2770.0</v>
      </c>
      <c r="D157" s="178">
        <v>633.0</v>
      </c>
      <c r="E157" s="178">
        <v>524.0</v>
      </c>
      <c r="F157" s="167">
        <f>$B157*'PERCENTAGE SHARING'!F116</f>
        <v>0</v>
      </c>
      <c r="G157" s="178">
        <v>570.0</v>
      </c>
      <c r="H157" s="167">
        <f>$B157*'PERCENTAGE SHARING'!H116</f>
        <v>0</v>
      </c>
      <c r="I157" s="167">
        <f>$B157*'PERCENTAGE SHARING'!I116</f>
        <v>0</v>
      </c>
      <c r="J157" s="167">
        <f>$B157*'PERCENTAGE SHARING'!J116</f>
        <v>0</v>
      </c>
      <c r="K157" s="167">
        <f>$B157*'PERCENTAGE SHARING'!K116</f>
        <v>0</v>
      </c>
      <c r="L157" s="178">
        <v>570.0</v>
      </c>
      <c r="M157" s="178">
        <v>570.0</v>
      </c>
      <c r="N157" s="167">
        <f>$B157*'PERCENTAGE SHARING'!N116</f>
        <v>0</v>
      </c>
      <c r="O157" s="310">
        <v>217.0</v>
      </c>
      <c r="P157" s="310">
        <v>130.0</v>
      </c>
      <c r="Q157" s="310">
        <v>570.0</v>
      </c>
      <c r="R157" s="309">
        <f>$B157*'PERCENTAGE SHARING'!R116</f>
        <v>0</v>
      </c>
      <c r="S157" s="134"/>
      <c r="T157" s="134"/>
      <c r="U157" s="134"/>
      <c r="V157" s="134"/>
      <c r="W157" s="134"/>
      <c r="X157" s="134"/>
      <c r="Y157" s="134"/>
      <c r="Z157" s="134"/>
    </row>
    <row r="158" ht="22.5" customHeight="1">
      <c r="A158" s="186">
        <f>'PROP DAILY PNL'!A323</f>
        <v>45917</v>
      </c>
      <c r="B158" s="177"/>
      <c r="C158" s="178">
        <v>2770.0</v>
      </c>
      <c r="D158" s="178">
        <v>633.0</v>
      </c>
      <c r="E158" s="178">
        <v>524.0</v>
      </c>
      <c r="F158" s="167">
        <f>$B158*'PERCENTAGE SHARING'!F117</f>
        <v>0</v>
      </c>
      <c r="G158" s="178">
        <v>570.0</v>
      </c>
      <c r="H158" s="167">
        <f>$B158*'PERCENTAGE SHARING'!H117</f>
        <v>0</v>
      </c>
      <c r="I158" s="167">
        <f>$B158*'PERCENTAGE SHARING'!I117</f>
        <v>0</v>
      </c>
      <c r="J158" s="167">
        <f>$B158*'PERCENTAGE SHARING'!J117</f>
        <v>0</v>
      </c>
      <c r="K158" s="167">
        <f>$B158*'PERCENTAGE SHARING'!K117</f>
        <v>0</v>
      </c>
      <c r="L158" s="178">
        <v>570.0</v>
      </c>
      <c r="M158" s="178">
        <v>570.0</v>
      </c>
      <c r="N158" s="167">
        <f>$B158*'PERCENTAGE SHARING'!N117</f>
        <v>0</v>
      </c>
      <c r="O158" s="310">
        <v>217.0</v>
      </c>
      <c r="P158" s="310">
        <v>130.0</v>
      </c>
      <c r="Q158" s="310">
        <v>570.0</v>
      </c>
      <c r="R158" s="309">
        <f>$B158*'PERCENTAGE SHARING'!R117</f>
        <v>0</v>
      </c>
      <c r="S158" s="134"/>
      <c r="T158" s="134"/>
      <c r="U158" s="134"/>
      <c r="V158" s="134"/>
      <c r="W158" s="134"/>
      <c r="X158" s="134"/>
      <c r="Y158" s="134"/>
      <c r="Z158" s="134"/>
    </row>
    <row r="159" ht="22.5" customHeight="1">
      <c r="A159" s="186">
        <f>'PROP DAILY PNL'!A324</f>
        <v>45918</v>
      </c>
      <c r="B159" s="177"/>
      <c r="C159" s="178">
        <v>2770.0</v>
      </c>
      <c r="D159" s="178">
        <v>633.0</v>
      </c>
      <c r="E159" s="178">
        <v>524.0</v>
      </c>
      <c r="F159" s="167">
        <f>$B159*'PERCENTAGE SHARING'!F118</f>
        <v>0</v>
      </c>
      <c r="G159" s="178">
        <v>570.0</v>
      </c>
      <c r="H159" s="167">
        <f>$B159*'PERCENTAGE SHARING'!H118</f>
        <v>0</v>
      </c>
      <c r="I159" s="167">
        <f>$B159*'PERCENTAGE SHARING'!I118</f>
        <v>0</v>
      </c>
      <c r="J159" s="167">
        <f>$B159*'PERCENTAGE SHARING'!J118</f>
        <v>0</v>
      </c>
      <c r="K159" s="167">
        <f>$B159*'PERCENTAGE SHARING'!K118</f>
        <v>0</v>
      </c>
      <c r="L159" s="178">
        <v>570.0</v>
      </c>
      <c r="M159" s="178">
        <v>570.0</v>
      </c>
      <c r="N159" s="167">
        <f>$B159*'PERCENTAGE SHARING'!N118</f>
        <v>0</v>
      </c>
      <c r="O159" s="310">
        <v>217.0</v>
      </c>
      <c r="P159" s="310">
        <v>130.0</v>
      </c>
      <c r="Q159" s="310">
        <v>570.0</v>
      </c>
      <c r="R159" s="309">
        <f>$B159*'PERCENTAGE SHARING'!R118</f>
        <v>0</v>
      </c>
      <c r="S159" s="134"/>
      <c r="T159" s="134"/>
      <c r="U159" s="134"/>
      <c r="V159" s="134"/>
      <c r="W159" s="134"/>
      <c r="X159" s="134"/>
      <c r="Y159" s="134"/>
      <c r="Z159" s="134"/>
    </row>
    <row r="160" ht="22.5" customHeight="1">
      <c r="A160" s="186">
        <f>'PROP DAILY PNL'!A325</f>
        <v>45919</v>
      </c>
      <c r="B160" s="177"/>
      <c r="C160" s="178">
        <v>2770.0</v>
      </c>
      <c r="D160" s="178">
        <v>633.0</v>
      </c>
      <c r="E160" s="178">
        <v>524.0</v>
      </c>
      <c r="F160" s="167">
        <f>$B160*'PERCENTAGE SHARING'!F119</f>
        <v>0</v>
      </c>
      <c r="G160" s="178">
        <v>570.0</v>
      </c>
      <c r="H160" s="167">
        <f>$B160*'PERCENTAGE SHARING'!H119</f>
        <v>0</v>
      </c>
      <c r="I160" s="167">
        <f>$B160*'PERCENTAGE SHARING'!I119</f>
        <v>0</v>
      </c>
      <c r="J160" s="167">
        <f>$B160*'PERCENTAGE SHARING'!J119</f>
        <v>0</v>
      </c>
      <c r="K160" s="167">
        <f>$B160*'PERCENTAGE SHARING'!K119</f>
        <v>0</v>
      </c>
      <c r="L160" s="178">
        <v>570.0</v>
      </c>
      <c r="M160" s="178">
        <v>570.0</v>
      </c>
      <c r="N160" s="167">
        <f>$B160*'PERCENTAGE SHARING'!N119</f>
        <v>0</v>
      </c>
      <c r="O160" s="310">
        <v>217.0</v>
      </c>
      <c r="P160" s="310">
        <v>130.0</v>
      </c>
      <c r="Q160" s="310">
        <v>570.0</v>
      </c>
      <c r="R160" s="309">
        <f>$B160*'PERCENTAGE SHARING'!R119</f>
        <v>0</v>
      </c>
      <c r="S160" s="134"/>
      <c r="T160" s="134"/>
      <c r="U160" s="134"/>
      <c r="V160" s="134"/>
      <c r="W160" s="134"/>
      <c r="X160" s="134"/>
      <c r="Y160" s="134"/>
      <c r="Z160" s="134"/>
    </row>
    <row r="161" ht="22.5" customHeight="1">
      <c r="A161" s="186">
        <f>'PROP DAILY PNL'!A326</f>
        <v>45922</v>
      </c>
      <c r="B161" s="177"/>
      <c r="C161" s="178">
        <v>2770.0</v>
      </c>
      <c r="D161" s="178">
        <v>633.0</v>
      </c>
      <c r="E161" s="178">
        <v>524.0</v>
      </c>
      <c r="F161" s="167">
        <f>$B161*'PERCENTAGE SHARING'!F120</f>
        <v>0</v>
      </c>
      <c r="G161" s="178">
        <v>570.0</v>
      </c>
      <c r="H161" s="167">
        <f>$B161*'PERCENTAGE SHARING'!H120</f>
        <v>0</v>
      </c>
      <c r="I161" s="167">
        <f>$B161*'PERCENTAGE SHARING'!I120</f>
        <v>0</v>
      </c>
      <c r="J161" s="167">
        <f>$B161*'PERCENTAGE SHARING'!J120</f>
        <v>0</v>
      </c>
      <c r="K161" s="167">
        <f>$B161*'PERCENTAGE SHARING'!K120</f>
        <v>0</v>
      </c>
      <c r="L161" s="178">
        <v>570.0</v>
      </c>
      <c r="M161" s="178">
        <v>570.0</v>
      </c>
      <c r="N161" s="167">
        <f>$B161*'PERCENTAGE SHARING'!N120</f>
        <v>0</v>
      </c>
      <c r="O161" s="310">
        <v>217.0</v>
      </c>
      <c r="P161" s="310">
        <v>130.0</v>
      </c>
      <c r="Q161" s="310">
        <v>570.0</v>
      </c>
      <c r="R161" s="309">
        <f>$B161*'PERCENTAGE SHARING'!R120</f>
        <v>0</v>
      </c>
      <c r="S161" s="134"/>
      <c r="T161" s="134"/>
      <c r="U161" s="134"/>
      <c r="V161" s="134"/>
      <c r="W161" s="134"/>
      <c r="X161" s="134"/>
      <c r="Y161" s="134"/>
      <c r="Z161" s="134"/>
    </row>
    <row r="162" ht="22.5" customHeight="1">
      <c r="A162" s="186">
        <f>'PROP DAILY PNL'!A327</f>
        <v>45923</v>
      </c>
      <c r="B162" s="177"/>
      <c r="C162" s="178">
        <v>2770.0</v>
      </c>
      <c r="D162" s="178">
        <v>633.0</v>
      </c>
      <c r="E162" s="178">
        <v>524.0</v>
      </c>
      <c r="F162" s="167">
        <f>$B162*'PERCENTAGE SHARING'!F121</f>
        <v>0</v>
      </c>
      <c r="G162" s="178">
        <v>570.0</v>
      </c>
      <c r="H162" s="167">
        <f>$B162*'PERCENTAGE SHARING'!H121</f>
        <v>0</v>
      </c>
      <c r="I162" s="167">
        <f>$B162*'PERCENTAGE SHARING'!I121</f>
        <v>0</v>
      </c>
      <c r="J162" s="167">
        <f>$B162*'PERCENTAGE SHARING'!J121</f>
        <v>0</v>
      </c>
      <c r="K162" s="167">
        <f>$B162*'PERCENTAGE SHARING'!K121</f>
        <v>0</v>
      </c>
      <c r="L162" s="178">
        <v>570.0</v>
      </c>
      <c r="M162" s="178">
        <v>570.0</v>
      </c>
      <c r="N162" s="167">
        <f>$B162*'PERCENTAGE SHARING'!N121</f>
        <v>0</v>
      </c>
      <c r="O162" s="310">
        <v>217.0</v>
      </c>
      <c r="P162" s="310">
        <v>130.0</v>
      </c>
      <c r="Q162" s="310">
        <v>570.0</v>
      </c>
      <c r="R162" s="309">
        <f>$B162*'PERCENTAGE SHARING'!R121</f>
        <v>0</v>
      </c>
      <c r="S162" s="134"/>
      <c r="T162" s="134"/>
      <c r="U162" s="134"/>
      <c r="V162" s="134"/>
      <c r="W162" s="134"/>
      <c r="X162" s="134"/>
      <c r="Y162" s="134"/>
      <c r="Z162" s="134"/>
    </row>
    <row r="163" ht="22.5" customHeight="1">
      <c r="A163" s="186">
        <f>'PROP DAILY PNL'!A328</f>
        <v>45924</v>
      </c>
      <c r="B163" s="177"/>
      <c r="C163" s="178">
        <v>2770.0</v>
      </c>
      <c r="D163" s="178">
        <v>633.0</v>
      </c>
      <c r="E163" s="178">
        <v>524.0</v>
      </c>
      <c r="F163" s="167">
        <f>$B163*'PERCENTAGE SHARING'!F122</f>
        <v>0</v>
      </c>
      <c r="G163" s="178">
        <v>570.0</v>
      </c>
      <c r="H163" s="167">
        <f>$B163*'PERCENTAGE SHARING'!H122</f>
        <v>0</v>
      </c>
      <c r="I163" s="167">
        <f>$B163*'PERCENTAGE SHARING'!I122</f>
        <v>0</v>
      </c>
      <c r="J163" s="167">
        <f>$B163*'PERCENTAGE SHARING'!J122</f>
        <v>0</v>
      </c>
      <c r="K163" s="167">
        <f>$B163*'PERCENTAGE SHARING'!K122</f>
        <v>0</v>
      </c>
      <c r="L163" s="178">
        <v>570.0</v>
      </c>
      <c r="M163" s="178">
        <v>570.0</v>
      </c>
      <c r="N163" s="167">
        <f>$B163*'PERCENTAGE SHARING'!N122</f>
        <v>0</v>
      </c>
      <c r="O163" s="310">
        <v>217.0</v>
      </c>
      <c r="P163" s="310">
        <v>130.0</v>
      </c>
      <c r="Q163" s="310">
        <v>570.0</v>
      </c>
      <c r="R163" s="309">
        <f>$B163*'PERCENTAGE SHARING'!R122</f>
        <v>0</v>
      </c>
      <c r="S163" s="134"/>
      <c r="T163" s="134"/>
      <c r="U163" s="134"/>
      <c r="V163" s="134"/>
      <c r="W163" s="134"/>
      <c r="X163" s="134"/>
      <c r="Y163" s="134"/>
      <c r="Z163" s="134"/>
    </row>
    <row r="164" ht="22.5" customHeight="1">
      <c r="A164" s="186">
        <f>'PROP DAILY PNL'!A329</f>
        <v>45925</v>
      </c>
      <c r="B164" s="177"/>
      <c r="C164" s="178">
        <v>2770.0</v>
      </c>
      <c r="D164" s="178">
        <v>633.0</v>
      </c>
      <c r="E164" s="178">
        <v>524.0</v>
      </c>
      <c r="F164" s="167">
        <f>$B164*'PERCENTAGE SHARING'!F123</f>
        <v>0</v>
      </c>
      <c r="G164" s="178">
        <v>570.0</v>
      </c>
      <c r="H164" s="167">
        <f>$B164*'PERCENTAGE SHARING'!H123</f>
        <v>0</v>
      </c>
      <c r="I164" s="167">
        <f>$B164*'PERCENTAGE SHARING'!I123</f>
        <v>0</v>
      </c>
      <c r="J164" s="167">
        <f>$B164*'PERCENTAGE SHARING'!J123</f>
        <v>0</v>
      </c>
      <c r="K164" s="167">
        <f>$B164*'PERCENTAGE SHARING'!K123</f>
        <v>0</v>
      </c>
      <c r="L164" s="178">
        <v>570.0</v>
      </c>
      <c r="M164" s="178">
        <v>570.0</v>
      </c>
      <c r="N164" s="167">
        <f>$B164*'PERCENTAGE SHARING'!N123</f>
        <v>0</v>
      </c>
      <c r="O164" s="310">
        <v>217.0</v>
      </c>
      <c r="P164" s="310">
        <v>130.0</v>
      </c>
      <c r="Q164" s="310">
        <v>570.0</v>
      </c>
      <c r="R164" s="309">
        <f>$B164*'PERCENTAGE SHARING'!R123</f>
        <v>0</v>
      </c>
      <c r="S164" s="134"/>
      <c r="T164" s="134"/>
      <c r="U164" s="134"/>
      <c r="V164" s="134"/>
      <c r="W164" s="134"/>
      <c r="X164" s="134"/>
      <c r="Y164" s="134"/>
      <c r="Z164" s="134"/>
    </row>
    <row r="165" ht="22.5" customHeight="1">
      <c r="A165" s="186">
        <f>'PROP DAILY PNL'!A330</f>
        <v>45926</v>
      </c>
      <c r="B165" s="177"/>
      <c r="C165" s="178">
        <v>2770.0</v>
      </c>
      <c r="D165" s="178">
        <v>633.0</v>
      </c>
      <c r="E165" s="178">
        <v>524.0</v>
      </c>
      <c r="F165" s="167">
        <f>$B165*'PERCENTAGE SHARING'!F124</f>
        <v>0</v>
      </c>
      <c r="G165" s="178">
        <v>570.0</v>
      </c>
      <c r="H165" s="167">
        <f>$B165*'PERCENTAGE SHARING'!H124</f>
        <v>0</v>
      </c>
      <c r="I165" s="167">
        <f>$B165*'PERCENTAGE SHARING'!I124</f>
        <v>0</v>
      </c>
      <c r="J165" s="167">
        <f>$B165*'PERCENTAGE SHARING'!J124</f>
        <v>0</v>
      </c>
      <c r="K165" s="167">
        <f>$B165*'PERCENTAGE SHARING'!K124</f>
        <v>0</v>
      </c>
      <c r="L165" s="178">
        <v>570.0</v>
      </c>
      <c r="M165" s="178">
        <v>570.0</v>
      </c>
      <c r="N165" s="167">
        <f>$B165*'PERCENTAGE SHARING'!N124</f>
        <v>0</v>
      </c>
      <c r="O165" s="310">
        <v>217.0</v>
      </c>
      <c r="P165" s="310">
        <v>130.0</v>
      </c>
      <c r="Q165" s="310">
        <v>570.0</v>
      </c>
      <c r="R165" s="309">
        <f>$B165*'PERCENTAGE SHARING'!R124</f>
        <v>0</v>
      </c>
      <c r="S165" s="134"/>
      <c r="T165" s="134"/>
      <c r="U165" s="134"/>
      <c r="V165" s="134"/>
      <c r="W165" s="134"/>
      <c r="X165" s="134"/>
      <c r="Y165" s="134"/>
      <c r="Z165" s="134"/>
    </row>
    <row r="166" ht="22.5" customHeight="1">
      <c r="A166" s="186">
        <f>'PROP DAILY PNL'!A331</f>
        <v>45929</v>
      </c>
      <c r="B166" s="177"/>
      <c r="C166" s="178">
        <v>2770.0</v>
      </c>
      <c r="D166" s="178">
        <v>633.0</v>
      </c>
      <c r="E166" s="178">
        <v>524.0</v>
      </c>
      <c r="F166" s="167">
        <f>$B166*'PERCENTAGE SHARING'!F125</f>
        <v>0</v>
      </c>
      <c r="G166" s="178">
        <v>570.0</v>
      </c>
      <c r="H166" s="167">
        <f>$B166*'PERCENTAGE SHARING'!H125</f>
        <v>0</v>
      </c>
      <c r="I166" s="167">
        <f>$B166*'PERCENTAGE SHARING'!I125</f>
        <v>0</v>
      </c>
      <c r="J166" s="167">
        <f>$B166*'PERCENTAGE SHARING'!J125</f>
        <v>0</v>
      </c>
      <c r="K166" s="167">
        <f>$B166*'PERCENTAGE SHARING'!K125</f>
        <v>0</v>
      </c>
      <c r="L166" s="178">
        <v>570.0</v>
      </c>
      <c r="M166" s="178">
        <v>570.0</v>
      </c>
      <c r="N166" s="167">
        <f>$B166*'PERCENTAGE SHARING'!N125</f>
        <v>0</v>
      </c>
      <c r="O166" s="310">
        <v>217.0</v>
      </c>
      <c r="P166" s="310">
        <v>130.0</v>
      </c>
      <c r="Q166" s="310">
        <v>570.0</v>
      </c>
      <c r="R166" s="309">
        <f>$B166*'PERCENTAGE SHARING'!R125</f>
        <v>0</v>
      </c>
      <c r="S166" s="134"/>
      <c r="T166" s="134"/>
      <c r="U166" s="134"/>
      <c r="V166" s="134"/>
      <c r="W166" s="134"/>
      <c r="X166" s="134"/>
      <c r="Y166" s="134"/>
      <c r="Z166" s="134"/>
    </row>
    <row r="167" ht="22.5" customHeight="1">
      <c r="A167" s="186">
        <f>'PROP DAILY PNL'!A332</f>
        <v>45930</v>
      </c>
      <c r="B167" s="177"/>
      <c r="C167" s="178">
        <v>2770.0</v>
      </c>
      <c r="D167" s="178">
        <v>633.0</v>
      </c>
      <c r="E167" s="178">
        <v>524.0</v>
      </c>
      <c r="F167" s="167">
        <f>$B167*'PERCENTAGE SHARING'!F126</f>
        <v>0</v>
      </c>
      <c r="G167" s="178">
        <v>570.0</v>
      </c>
      <c r="H167" s="167">
        <f>$B167*'PERCENTAGE SHARING'!H126</f>
        <v>0</v>
      </c>
      <c r="I167" s="167">
        <f>$B167*'PERCENTAGE SHARING'!I126</f>
        <v>0</v>
      </c>
      <c r="J167" s="167">
        <f>$B167*'PERCENTAGE SHARING'!J126</f>
        <v>0</v>
      </c>
      <c r="K167" s="167">
        <f>$B167*'PERCENTAGE SHARING'!K126</f>
        <v>0</v>
      </c>
      <c r="L167" s="178">
        <v>570.0</v>
      </c>
      <c r="M167" s="178">
        <v>570.0</v>
      </c>
      <c r="N167" s="167">
        <f>$B167*'PERCENTAGE SHARING'!N126</f>
        <v>0</v>
      </c>
      <c r="O167" s="310">
        <v>217.0</v>
      </c>
      <c r="P167" s="310">
        <v>130.0</v>
      </c>
      <c r="Q167" s="310">
        <v>570.0</v>
      </c>
      <c r="R167" s="309">
        <f>$B167*'PERCENTAGE SHARING'!R126</f>
        <v>0</v>
      </c>
      <c r="S167" s="134"/>
      <c r="T167" s="134"/>
      <c r="U167" s="134"/>
      <c r="V167" s="134"/>
      <c r="W167" s="134"/>
      <c r="X167" s="134"/>
      <c r="Y167" s="134"/>
      <c r="Z167" s="134"/>
    </row>
    <row r="168" ht="22.5" customHeight="1">
      <c r="A168" s="186">
        <f>'PROP DAILY PNL'!A333</f>
        <v>45931</v>
      </c>
      <c r="B168" s="177"/>
      <c r="C168" s="178">
        <v>2278.0</v>
      </c>
      <c r="D168" s="178">
        <v>514.4</v>
      </c>
      <c r="E168" s="178">
        <v>425.1</v>
      </c>
      <c r="F168" s="167">
        <f>$B168*'PERCENTAGE SHARING'!F127</f>
        <v>0</v>
      </c>
      <c r="G168" s="178">
        <v>625.0</v>
      </c>
      <c r="H168" s="167">
        <f>$B168*'PERCENTAGE SHARING'!H127</f>
        <v>0</v>
      </c>
      <c r="I168" s="167">
        <f>$B168*'PERCENTAGE SHARING'!I127</f>
        <v>0</v>
      </c>
      <c r="J168" s="167">
        <f>$B168*'PERCENTAGE SHARING'!J127</f>
        <v>0</v>
      </c>
      <c r="K168" s="167">
        <f>$B168*'PERCENTAGE SHARING'!K127</f>
        <v>0</v>
      </c>
      <c r="L168" s="178">
        <v>570.0</v>
      </c>
      <c r="M168" s="178">
        <v>570.0</v>
      </c>
      <c r="N168" s="167">
        <f>$B168*'PERCENTAGE SHARING'!N127</f>
        <v>0</v>
      </c>
      <c r="O168" s="310">
        <v>177.0</v>
      </c>
      <c r="P168" s="310">
        <v>106.2</v>
      </c>
      <c r="Q168" s="310">
        <v>625.0</v>
      </c>
      <c r="R168" s="309">
        <f>$B168*'PERCENTAGE SHARING'!R127</f>
        <v>0</v>
      </c>
      <c r="S168" s="134"/>
      <c r="T168" s="130">
        <v>25000.0</v>
      </c>
      <c r="U168" s="130" t="s">
        <v>126</v>
      </c>
      <c r="V168" s="134"/>
      <c r="W168" s="134"/>
      <c r="X168" s="134"/>
      <c r="Y168" s="134"/>
      <c r="Z168" s="134"/>
    </row>
    <row r="169" ht="22.5" customHeight="1">
      <c r="A169" s="186">
        <f>'PROP DAILY PNL'!A334</f>
        <v>45932</v>
      </c>
      <c r="B169" s="177"/>
      <c r="C169" s="178">
        <v>0.0</v>
      </c>
      <c r="D169" s="178">
        <v>0.0</v>
      </c>
      <c r="E169" s="178">
        <v>0.0</v>
      </c>
      <c r="F169" s="167">
        <f>$B169*'PERCENTAGE SHARING'!F128</f>
        <v>0</v>
      </c>
      <c r="G169" s="178">
        <v>0.0</v>
      </c>
      <c r="H169" s="167">
        <f>$B169*'PERCENTAGE SHARING'!H128</f>
        <v>0</v>
      </c>
      <c r="I169" s="167">
        <f>$B169*'PERCENTAGE SHARING'!I128</f>
        <v>0</v>
      </c>
      <c r="J169" s="167">
        <f>$B169*'PERCENTAGE SHARING'!J128</f>
        <v>0</v>
      </c>
      <c r="K169" s="167">
        <f>$B169*'PERCENTAGE SHARING'!K128</f>
        <v>0</v>
      </c>
      <c r="L169" s="178">
        <v>0.0</v>
      </c>
      <c r="M169" s="178">
        <v>0.0</v>
      </c>
      <c r="N169" s="167">
        <f>$B169*'PERCENTAGE SHARING'!N128</f>
        <v>0</v>
      </c>
      <c r="O169" s="310">
        <v>0.0</v>
      </c>
      <c r="P169" s="310">
        <v>0.0</v>
      </c>
      <c r="Q169" s="310">
        <v>0.0</v>
      </c>
      <c r="R169" s="309">
        <f>$B169*'PERCENTAGE SHARING'!R128</f>
        <v>0</v>
      </c>
      <c r="S169" s="130"/>
      <c r="T169" s="130">
        <v>6840.0</v>
      </c>
      <c r="U169" s="130" t="s">
        <v>126</v>
      </c>
      <c r="V169" s="134"/>
      <c r="W169" s="134"/>
      <c r="X169" s="134"/>
      <c r="Y169" s="134"/>
      <c r="Z169" s="134"/>
    </row>
    <row r="170" ht="22.5" customHeight="1">
      <c r="A170" s="186">
        <f>'PROP DAILY PNL'!A335</f>
        <v>45933</v>
      </c>
      <c r="B170" s="177"/>
      <c r="C170" s="178">
        <v>2278.0</v>
      </c>
      <c r="D170" s="178">
        <v>514.4</v>
      </c>
      <c r="E170" s="178">
        <v>425.1</v>
      </c>
      <c r="F170" s="167">
        <f>$B170*'PERCENTAGE SHARING'!F129</f>
        <v>0</v>
      </c>
      <c r="G170" s="178">
        <v>625.0</v>
      </c>
      <c r="H170" s="167">
        <f>$B170*'PERCENTAGE SHARING'!H129</f>
        <v>0</v>
      </c>
      <c r="I170" s="167">
        <f>$B170*'PERCENTAGE SHARING'!I129</f>
        <v>0</v>
      </c>
      <c r="J170" s="167">
        <f>$B170*'PERCENTAGE SHARING'!J129</f>
        <v>0</v>
      </c>
      <c r="K170" s="167">
        <f>$B170*'PERCENTAGE SHARING'!K129</f>
        <v>0</v>
      </c>
      <c r="L170" s="178">
        <v>570.0</v>
      </c>
      <c r="M170" s="178">
        <v>570.0</v>
      </c>
      <c r="N170" s="167">
        <f>$B170*'PERCENTAGE SHARING'!N129</f>
        <v>0</v>
      </c>
      <c r="O170" s="310">
        <v>177.0</v>
      </c>
      <c r="P170" s="310">
        <v>106.2</v>
      </c>
      <c r="Q170" s="310">
        <v>625.0</v>
      </c>
      <c r="R170" s="309">
        <f>$B170*'PERCENTAGE SHARING'!R129</f>
        <v>0</v>
      </c>
      <c r="S170" s="134"/>
      <c r="T170" s="130">
        <v>6840.0</v>
      </c>
      <c r="U170" s="130" t="s">
        <v>126</v>
      </c>
      <c r="V170" s="134"/>
      <c r="W170" s="134"/>
      <c r="X170" s="134"/>
      <c r="Y170" s="134"/>
      <c r="Z170" s="134"/>
    </row>
    <row r="171" ht="22.5" customHeight="1">
      <c r="A171" s="186">
        <f>'PROP DAILY PNL'!A336</f>
        <v>45936</v>
      </c>
      <c r="B171" s="177"/>
      <c r="C171" s="178">
        <v>2278.0</v>
      </c>
      <c r="D171" s="178">
        <v>514.4</v>
      </c>
      <c r="E171" s="178">
        <v>425.1</v>
      </c>
      <c r="F171" s="167">
        <f>$B171*'PERCENTAGE SHARING'!F130</f>
        <v>0</v>
      </c>
      <c r="G171" s="178">
        <v>625.0</v>
      </c>
      <c r="H171" s="167">
        <f>$B171*'PERCENTAGE SHARING'!H130</f>
        <v>0</v>
      </c>
      <c r="I171" s="167">
        <f>$B171*'PERCENTAGE SHARING'!I130</f>
        <v>0</v>
      </c>
      <c r="J171" s="167">
        <f>$B171*'PERCENTAGE SHARING'!J130</f>
        <v>0</v>
      </c>
      <c r="K171" s="167">
        <f>$B171*'PERCENTAGE SHARING'!K130</f>
        <v>0</v>
      </c>
      <c r="L171" s="178">
        <v>570.0</v>
      </c>
      <c r="M171" s="178">
        <v>570.0</v>
      </c>
      <c r="N171" s="167">
        <f>$B171*'PERCENTAGE SHARING'!N130</f>
        <v>0</v>
      </c>
      <c r="O171" s="310">
        <v>177.0</v>
      </c>
      <c r="P171" s="310">
        <v>106.2</v>
      </c>
      <c r="Q171" s="310">
        <v>625.0</v>
      </c>
      <c r="R171" s="309">
        <f>$B171*'PERCENTAGE SHARING'!R130</f>
        <v>0</v>
      </c>
      <c r="S171" s="134"/>
      <c r="T171" s="130">
        <v>42000.0</v>
      </c>
      <c r="U171" s="134"/>
      <c r="V171" s="134"/>
      <c r="W171" s="134"/>
      <c r="X171" s="134"/>
      <c r="Y171" s="134"/>
      <c r="Z171" s="134"/>
    </row>
    <row r="172" ht="22.5" customHeight="1">
      <c r="A172" s="186">
        <f>'PROP DAILY PNL'!A337</f>
        <v>45937</v>
      </c>
      <c r="B172" s="177"/>
      <c r="C172" s="178">
        <v>2278.0</v>
      </c>
      <c r="D172" s="178">
        <v>514.4</v>
      </c>
      <c r="E172" s="178">
        <v>425.1</v>
      </c>
      <c r="F172" s="167">
        <f>$B172*'PERCENTAGE SHARING'!F131</f>
        <v>0</v>
      </c>
      <c r="G172" s="178">
        <v>625.0</v>
      </c>
      <c r="H172" s="167">
        <f>$B172*'PERCENTAGE SHARING'!H131</f>
        <v>0</v>
      </c>
      <c r="I172" s="167">
        <f>$B172*'PERCENTAGE SHARING'!I131</f>
        <v>0</v>
      </c>
      <c r="J172" s="167">
        <f>$B172*'PERCENTAGE SHARING'!J131</f>
        <v>0</v>
      </c>
      <c r="K172" s="167">
        <f>$B172*'PERCENTAGE SHARING'!K131</f>
        <v>0</v>
      </c>
      <c r="L172" s="178">
        <v>570.0</v>
      </c>
      <c r="M172" s="178">
        <v>570.0</v>
      </c>
      <c r="N172" s="167">
        <f>$B172*'PERCENTAGE SHARING'!N131</f>
        <v>0</v>
      </c>
      <c r="O172" s="310">
        <v>177.0</v>
      </c>
      <c r="P172" s="310">
        <v>106.2</v>
      </c>
      <c r="Q172" s="310">
        <v>625.0</v>
      </c>
      <c r="R172" s="309">
        <f>$B172*'PERCENTAGE SHARING'!R131</f>
        <v>0</v>
      </c>
      <c r="S172" s="134"/>
      <c r="T172" s="130">
        <v>23400.0</v>
      </c>
      <c r="U172" s="134"/>
      <c r="V172" s="134"/>
      <c r="W172" s="134"/>
      <c r="X172" s="134"/>
      <c r="Y172" s="134"/>
      <c r="Z172" s="134"/>
    </row>
    <row r="173" ht="22.5" customHeight="1">
      <c r="A173" s="186">
        <f>'PROP DAILY PNL'!A338</f>
        <v>45938</v>
      </c>
      <c r="B173" s="177"/>
      <c r="C173" s="178">
        <v>2278.0</v>
      </c>
      <c r="D173" s="178">
        <v>514.4</v>
      </c>
      <c r="E173" s="178">
        <v>425.1</v>
      </c>
      <c r="F173" s="167">
        <f>$B173*'PERCENTAGE SHARING'!F132</f>
        <v>0</v>
      </c>
      <c r="G173" s="178">
        <v>625.0</v>
      </c>
      <c r="H173" s="167">
        <f>$B173*'PERCENTAGE SHARING'!H132</f>
        <v>0</v>
      </c>
      <c r="I173" s="167">
        <f>$B173*'PERCENTAGE SHARING'!I132</f>
        <v>0</v>
      </c>
      <c r="J173" s="167">
        <f>$B173*'PERCENTAGE SHARING'!J132</f>
        <v>0</v>
      </c>
      <c r="K173" s="167">
        <f>$B173*'PERCENTAGE SHARING'!K132</f>
        <v>0</v>
      </c>
      <c r="L173" s="178">
        <v>570.0</v>
      </c>
      <c r="M173" s="178">
        <v>570.0</v>
      </c>
      <c r="N173" s="167">
        <f>$B173*'PERCENTAGE SHARING'!N132</f>
        <v>0</v>
      </c>
      <c r="O173" s="310">
        <v>177.0</v>
      </c>
      <c r="P173" s="310">
        <v>106.2</v>
      </c>
      <c r="Q173" s="310">
        <v>625.0</v>
      </c>
      <c r="R173" s="309">
        <f>$B173*'PERCENTAGE SHARING'!R132</f>
        <v>0</v>
      </c>
      <c r="S173" s="134"/>
      <c r="T173" s="134"/>
      <c r="U173" s="134"/>
      <c r="V173" s="134"/>
      <c r="W173" s="134"/>
      <c r="X173" s="134"/>
      <c r="Y173" s="134"/>
      <c r="Z173" s="134"/>
    </row>
    <row r="174" ht="22.5" customHeight="1">
      <c r="A174" s="186">
        <f>'PROP DAILY PNL'!A339</f>
        <v>45939</v>
      </c>
      <c r="B174" s="177"/>
      <c r="C174" s="178">
        <v>2278.0</v>
      </c>
      <c r="D174" s="178">
        <v>514.4</v>
      </c>
      <c r="E174" s="178">
        <v>425.1</v>
      </c>
      <c r="F174" s="167">
        <f>$B174*'PERCENTAGE SHARING'!F133</f>
        <v>0</v>
      </c>
      <c r="G174" s="178">
        <v>625.0</v>
      </c>
      <c r="H174" s="167">
        <f>$B174*'PERCENTAGE SHARING'!H133</f>
        <v>0</v>
      </c>
      <c r="I174" s="167">
        <f>$B174*'PERCENTAGE SHARING'!I133</f>
        <v>0</v>
      </c>
      <c r="J174" s="167">
        <f>$B174*'PERCENTAGE SHARING'!J133</f>
        <v>0</v>
      </c>
      <c r="K174" s="167">
        <f>$B174*'PERCENTAGE SHARING'!K133</f>
        <v>0</v>
      </c>
      <c r="L174" s="178">
        <v>570.0</v>
      </c>
      <c r="M174" s="178">
        <v>570.0</v>
      </c>
      <c r="N174" s="167">
        <f>$B174*'PERCENTAGE SHARING'!N133</f>
        <v>0</v>
      </c>
      <c r="O174" s="310">
        <v>177.0</v>
      </c>
      <c r="P174" s="310">
        <v>106.2</v>
      </c>
      <c r="Q174" s="310">
        <v>625.0</v>
      </c>
      <c r="R174" s="309">
        <f>$B174*'PERCENTAGE SHARING'!R133</f>
        <v>0</v>
      </c>
      <c r="S174" s="134"/>
      <c r="T174" s="134"/>
      <c r="U174" s="134"/>
      <c r="V174" s="134"/>
      <c r="W174" s="134"/>
      <c r="X174" s="134"/>
      <c r="Y174" s="134"/>
      <c r="Z174" s="134"/>
    </row>
    <row r="175" ht="22.5" customHeight="1">
      <c r="A175" s="186">
        <f>'PROP DAILY PNL'!A340</f>
        <v>45940</v>
      </c>
      <c r="B175" s="177"/>
      <c r="C175" s="178">
        <v>2278.0</v>
      </c>
      <c r="D175" s="178">
        <v>514.4</v>
      </c>
      <c r="E175" s="178">
        <v>425.1</v>
      </c>
      <c r="F175" s="167">
        <f>$B175*'PERCENTAGE SHARING'!F134</f>
        <v>0</v>
      </c>
      <c r="G175" s="178">
        <v>625.0</v>
      </c>
      <c r="H175" s="167">
        <f>$B175*'PERCENTAGE SHARING'!H134</f>
        <v>0</v>
      </c>
      <c r="I175" s="167">
        <f>$B175*'PERCENTAGE SHARING'!I134</f>
        <v>0</v>
      </c>
      <c r="J175" s="167">
        <f>$B175*'PERCENTAGE SHARING'!J134</f>
        <v>0</v>
      </c>
      <c r="K175" s="167">
        <f>$B175*'PERCENTAGE SHARING'!K134</f>
        <v>0</v>
      </c>
      <c r="L175" s="178">
        <v>570.0</v>
      </c>
      <c r="M175" s="178">
        <v>570.0</v>
      </c>
      <c r="N175" s="167">
        <f>$B175*'PERCENTAGE SHARING'!N134</f>
        <v>0</v>
      </c>
      <c r="O175" s="310">
        <v>177.0</v>
      </c>
      <c r="P175" s="310">
        <v>106.2</v>
      </c>
      <c r="Q175" s="310">
        <v>625.0</v>
      </c>
      <c r="R175" s="309">
        <f>$B175*'PERCENTAGE SHARING'!R134</f>
        <v>0</v>
      </c>
      <c r="S175" s="134"/>
      <c r="T175" s="130" t="s">
        <v>127</v>
      </c>
      <c r="U175" s="130">
        <v>62.0</v>
      </c>
      <c r="V175" s="134">
        <f t="shared" ref="V175:V180" si="23">U175/$U$181</f>
        <v>0.6508503044</v>
      </c>
      <c r="W175" s="134">
        <f t="shared" ref="W175:W180" si="24">$T$171*V175/12</f>
        <v>2277.976066</v>
      </c>
      <c r="X175" s="134">
        <f t="shared" ref="X175:X180" si="25">$T$172*V175/8</f>
        <v>1903.73714</v>
      </c>
      <c r="Y175" s="134"/>
      <c r="Z175" s="134"/>
    </row>
    <row r="176" ht="22.5" customHeight="1">
      <c r="A176" s="186">
        <f>'PROP DAILY PNL'!A341</f>
        <v>45943</v>
      </c>
      <c r="B176" s="177"/>
      <c r="C176" s="178">
        <v>2278.0</v>
      </c>
      <c r="D176" s="178">
        <v>514.4</v>
      </c>
      <c r="E176" s="178">
        <v>425.1</v>
      </c>
      <c r="F176" s="167">
        <f>$B176*'PERCENTAGE SHARING'!F135</f>
        <v>0</v>
      </c>
      <c r="G176" s="178">
        <v>625.0</v>
      </c>
      <c r="H176" s="167">
        <f>$B176*'PERCENTAGE SHARING'!H135</f>
        <v>0</v>
      </c>
      <c r="I176" s="167">
        <f>$B176*'PERCENTAGE SHARING'!I135</f>
        <v>0</v>
      </c>
      <c r="J176" s="167">
        <f>$B176*'PERCENTAGE SHARING'!J135</f>
        <v>0</v>
      </c>
      <c r="K176" s="167">
        <f>$B176*'PERCENTAGE SHARING'!K135</f>
        <v>0</v>
      </c>
      <c r="L176" s="178">
        <v>570.0</v>
      </c>
      <c r="M176" s="178">
        <v>570.0</v>
      </c>
      <c r="N176" s="167">
        <f>$B176*'PERCENTAGE SHARING'!N135</f>
        <v>0</v>
      </c>
      <c r="O176" s="310">
        <v>177.0</v>
      </c>
      <c r="P176" s="310">
        <v>106.2</v>
      </c>
      <c r="Q176" s="310">
        <v>625.0</v>
      </c>
      <c r="R176" s="309">
        <f>$B176*'PERCENTAGE SHARING'!R135</f>
        <v>0</v>
      </c>
      <c r="S176" s="134"/>
      <c r="T176" s="130" t="s">
        <v>128</v>
      </c>
      <c r="U176" s="130">
        <v>14.0</v>
      </c>
      <c r="V176" s="134">
        <f t="shared" si="23"/>
        <v>0.1469661978</v>
      </c>
      <c r="W176" s="134">
        <f t="shared" si="24"/>
        <v>514.3816922</v>
      </c>
      <c r="X176" s="134">
        <f t="shared" si="25"/>
        <v>429.8761285</v>
      </c>
      <c r="Y176" s="134"/>
      <c r="Z176" s="134"/>
    </row>
    <row r="177" ht="22.5" customHeight="1">
      <c r="A177" s="186">
        <f>'PROP DAILY PNL'!A342</f>
        <v>45944</v>
      </c>
      <c r="B177" s="177"/>
      <c r="C177" s="178">
        <v>2278.0</v>
      </c>
      <c r="D177" s="178">
        <v>514.4</v>
      </c>
      <c r="E177" s="178">
        <v>425.1</v>
      </c>
      <c r="F177" s="167">
        <f>$B177*'PERCENTAGE SHARING'!F136</f>
        <v>0</v>
      </c>
      <c r="G177" s="178">
        <v>625.0</v>
      </c>
      <c r="H177" s="167">
        <f>$B177*'PERCENTAGE SHARING'!H136</f>
        <v>0</v>
      </c>
      <c r="I177" s="167">
        <f>$B177*'PERCENTAGE SHARING'!I136</f>
        <v>0</v>
      </c>
      <c r="J177" s="167">
        <f>$B177*'PERCENTAGE SHARING'!J136</f>
        <v>0</v>
      </c>
      <c r="K177" s="167">
        <f>$B177*'PERCENTAGE SHARING'!K136</f>
        <v>0</v>
      </c>
      <c r="L177" s="178">
        <v>570.0</v>
      </c>
      <c r="M177" s="178">
        <v>570.0</v>
      </c>
      <c r="N177" s="167">
        <f>$B177*'PERCENTAGE SHARING'!N136</f>
        <v>0</v>
      </c>
      <c r="O177" s="310">
        <v>177.0</v>
      </c>
      <c r="P177" s="310">
        <v>106.2</v>
      </c>
      <c r="Q177" s="310">
        <v>625.0</v>
      </c>
      <c r="R177" s="309">
        <f>$B177*'PERCENTAGE SHARING'!R136</f>
        <v>0</v>
      </c>
      <c r="S177" s="134"/>
      <c r="T177" s="130" t="s">
        <v>129</v>
      </c>
      <c r="U177" s="130">
        <v>11.57</v>
      </c>
      <c r="V177" s="134">
        <f t="shared" si="23"/>
        <v>0.1214570649</v>
      </c>
      <c r="W177" s="134">
        <f t="shared" si="24"/>
        <v>425.0997271</v>
      </c>
      <c r="X177" s="134">
        <f t="shared" si="25"/>
        <v>355.2619148</v>
      </c>
      <c r="Y177" s="134"/>
      <c r="Z177" s="134"/>
    </row>
    <row r="178" ht="22.5" customHeight="1">
      <c r="A178" s="186">
        <f>'PROP DAILY PNL'!A343</f>
        <v>45945</v>
      </c>
      <c r="B178" s="177"/>
      <c r="C178" s="178">
        <v>2278.0</v>
      </c>
      <c r="D178" s="178">
        <v>514.4</v>
      </c>
      <c r="E178" s="178">
        <v>425.1</v>
      </c>
      <c r="F178" s="167">
        <f>$B178*'PERCENTAGE SHARING'!F137</f>
        <v>0</v>
      </c>
      <c r="G178" s="178">
        <v>625.0</v>
      </c>
      <c r="H178" s="167">
        <f>$B178*'PERCENTAGE SHARING'!H137</f>
        <v>0</v>
      </c>
      <c r="I178" s="167">
        <f>$B178*'PERCENTAGE SHARING'!I137</f>
        <v>0</v>
      </c>
      <c r="J178" s="167">
        <f>$B178*'PERCENTAGE SHARING'!J137</f>
        <v>0</v>
      </c>
      <c r="K178" s="167">
        <f>$B178*'PERCENTAGE SHARING'!K137</f>
        <v>0</v>
      </c>
      <c r="L178" s="178">
        <v>570.0</v>
      </c>
      <c r="M178" s="178">
        <v>570.0</v>
      </c>
      <c r="N178" s="167">
        <f>$B178*'PERCENTAGE SHARING'!N137</f>
        <v>0</v>
      </c>
      <c r="O178" s="310">
        <v>177.0</v>
      </c>
      <c r="P178" s="310">
        <v>106.2</v>
      </c>
      <c r="Q178" s="310">
        <v>625.0</v>
      </c>
      <c r="R178" s="309">
        <f>$B178*'PERCENTAGE SHARING'!R137</f>
        <v>0</v>
      </c>
      <c r="S178" s="134"/>
      <c r="T178" s="130" t="s">
        <v>130</v>
      </c>
      <c r="U178" s="130">
        <v>4.8</v>
      </c>
      <c r="V178" s="134">
        <f t="shared" si="23"/>
        <v>0.05038841067</v>
      </c>
      <c r="W178" s="134">
        <f t="shared" si="24"/>
        <v>176.3594373</v>
      </c>
      <c r="X178" s="134">
        <f t="shared" si="25"/>
        <v>147.3861012</v>
      </c>
      <c r="Y178" s="134"/>
      <c r="Z178" s="134"/>
    </row>
    <row r="179" ht="22.5" customHeight="1">
      <c r="A179" s="186">
        <f>'PROP DAILY PNL'!A344</f>
        <v>45946</v>
      </c>
      <c r="B179" s="177"/>
      <c r="C179" s="178">
        <v>2278.0</v>
      </c>
      <c r="D179" s="178">
        <v>514.4</v>
      </c>
      <c r="E179" s="178">
        <v>425.1</v>
      </c>
      <c r="F179" s="167">
        <f>$B179*'PERCENTAGE SHARING'!F138</f>
        <v>0</v>
      </c>
      <c r="G179" s="178">
        <v>625.0</v>
      </c>
      <c r="H179" s="167">
        <f>$B179*'PERCENTAGE SHARING'!H138</f>
        <v>0</v>
      </c>
      <c r="I179" s="167">
        <f>$B179*'PERCENTAGE SHARING'!I138</f>
        <v>0</v>
      </c>
      <c r="J179" s="167">
        <f>$B179*'PERCENTAGE SHARING'!J138</f>
        <v>0</v>
      </c>
      <c r="K179" s="167">
        <f>$B179*'PERCENTAGE SHARING'!K138</f>
        <v>0</v>
      </c>
      <c r="L179" s="178">
        <v>570.0</v>
      </c>
      <c r="M179" s="178">
        <v>570.0</v>
      </c>
      <c r="N179" s="167">
        <f>$B179*'PERCENTAGE SHARING'!N138</f>
        <v>0</v>
      </c>
      <c r="O179" s="310">
        <v>177.0</v>
      </c>
      <c r="P179" s="310">
        <v>106.2</v>
      </c>
      <c r="Q179" s="310">
        <v>625.0</v>
      </c>
      <c r="R179" s="309">
        <f>$B179*'PERCENTAGE SHARING'!R138</f>
        <v>0</v>
      </c>
      <c r="S179" s="134"/>
      <c r="T179" s="130" t="s">
        <v>131</v>
      </c>
      <c r="U179" s="130">
        <v>2.89</v>
      </c>
      <c r="V179" s="134">
        <f t="shared" si="23"/>
        <v>0.03033802225</v>
      </c>
      <c r="W179" s="134">
        <f t="shared" si="24"/>
        <v>106.1830779</v>
      </c>
      <c r="X179" s="134">
        <f t="shared" si="25"/>
        <v>88.7387151</v>
      </c>
      <c r="Y179" s="134"/>
      <c r="Z179" s="134"/>
    </row>
    <row r="180" ht="22.5" customHeight="1">
      <c r="A180" s="186">
        <f>'PROP DAILY PNL'!A345</f>
        <v>45947</v>
      </c>
      <c r="B180" s="177"/>
      <c r="C180" s="178">
        <v>2278.0</v>
      </c>
      <c r="D180" s="178">
        <v>514.4</v>
      </c>
      <c r="E180" s="178">
        <v>425.1</v>
      </c>
      <c r="F180" s="167">
        <f>$B180*'PERCENTAGE SHARING'!F139</f>
        <v>0</v>
      </c>
      <c r="G180" s="178">
        <v>625.0</v>
      </c>
      <c r="H180" s="167">
        <f>$B180*'PERCENTAGE SHARING'!H139</f>
        <v>0</v>
      </c>
      <c r="I180" s="167">
        <f>$B180*'PERCENTAGE SHARING'!I139</f>
        <v>0</v>
      </c>
      <c r="J180" s="167">
        <f>$B180*'PERCENTAGE SHARING'!J139</f>
        <v>0</v>
      </c>
      <c r="K180" s="167">
        <f>$B180*'PERCENTAGE SHARING'!K139</f>
        <v>0</v>
      </c>
      <c r="L180" s="178">
        <v>570.0</v>
      </c>
      <c r="M180" s="178">
        <v>570.0</v>
      </c>
      <c r="N180" s="167">
        <f>$B180*'PERCENTAGE SHARING'!N139</f>
        <v>0</v>
      </c>
      <c r="O180" s="310">
        <v>177.0</v>
      </c>
      <c r="P180" s="310">
        <v>106.2</v>
      </c>
      <c r="Q180" s="310">
        <v>625.0</v>
      </c>
      <c r="R180" s="309">
        <f>$B180*'PERCENTAGE SHARING'!R139</f>
        <v>0</v>
      </c>
      <c r="S180" s="134"/>
      <c r="T180" s="130" t="s">
        <v>132</v>
      </c>
      <c r="U180" s="130">
        <v>0.0</v>
      </c>
      <c r="V180" s="134">
        <f t="shared" si="23"/>
        <v>0</v>
      </c>
      <c r="W180" s="134">
        <f t="shared" si="24"/>
        <v>0</v>
      </c>
      <c r="X180" s="134">
        <f t="shared" si="25"/>
        <v>0</v>
      </c>
      <c r="Y180" s="134"/>
      <c r="Z180" s="134"/>
    </row>
    <row r="181" ht="22.5" customHeight="1">
      <c r="A181" s="186">
        <f>'PROP DAILY PNL'!A346</f>
        <v>45950</v>
      </c>
      <c r="B181" s="177"/>
      <c r="C181" s="178">
        <v>2278.0</v>
      </c>
      <c r="D181" s="178">
        <v>514.4</v>
      </c>
      <c r="E181" s="178">
        <v>425.1</v>
      </c>
      <c r="F181" s="167">
        <f>$B181*'PERCENTAGE SHARING'!F140</f>
        <v>0</v>
      </c>
      <c r="G181" s="178">
        <v>625.0</v>
      </c>
      <c r="H181" s="167">
        <f>$B181*'PERCENTAGE SHARING'!H140</f>
        <v>0</v>
      </c>
      <c r="I181" s="167">
        <f>$B181*'PERCENTAGE SHARING'!I140</f>
        <v>0</v>
      </c>
      <c r="J181" s="167">
        <f>$B181*'PERCENTAGE SHARING'!J140</f>
        <v>0</v>
      </c>
      <c r="K181" s="167">
        <f>$B181*'PERCENTAGE SHARING'!K140</f>
        <v>0</v>
      </c>
      <c r="L181" s="178">
        <v>570.0</v>
      </c>
      <c r="M181" s="178">
        <v>570.0</v>
      </c>
      <c r="N181" s="167">
        <f>$B181*'PERCENTAGE SHARING'!N140</f>
        <v>0</v>
      </c>
      <c r="O181" s="310">
        <v>177.0</v>
      </c>
      <c r="P181" s="310">
        <v>106.2</v>
      </c>
      <c r="Q181" s="310">
        <v>625.0</v>
      </c>
      <c r="R181" s="309">
        <f>$B181*'PERCENTAGE SHARING'!R140</f>
        <v>0</v>
      </c>
      <c r="S181" s="134"/>
      <c r="T181" s="134"/>
      <c r="U181" s="134">
        <f>sum(U175:U180)</f>
        <v>95.26</v>
      </c>
      <c r="V181" s="134"/>
      <c r="W181" s="134"/>
      <c r="X181" s="134"/>
      <c r="Y181" s="134"/>
      <c r="Z181" s="134"/>
    </row>
    <row r="182" ht="22.5" customHeight="1">
      <c r="A182" s="186">
        <f>'PROP DAILY PNL'!A347</f>
        <v>45951</v>
      </c>
      <c r="B182" s="177"/>
      <c r="C182" s="178">
        <v>0.0</v>
      </c>
      <c r="D182" s="178">
        <v>0.0</v>
      </c>
      <c r="E182" s="178">
        <v>0.0</v>
      </c>
      <c r="F182" s="167">
        <f>$B182*'PERCENTAGE SHARING'!F141</f>
        <v>0</v>
      </c>
      <c r="G182" s="178">
        <v>0.0</v>
      </c>
      <c r="H182" s="167">
        <f>$B182*'PERCENTAGE SHARING'!H141</f>
        <v>0</v>
      </c>
      <c r="I182" s="167">
        <f>$B182*'PERCENTAGE SHARING'!I141</f>
        <v>0</v>
      </c>
      <c r="J182" s="167">
        <f>$B182*'PERCENTAGE SHARING'!J141</f>
        <v>0</v>
      </c>
      <c r="K182" s="167">
        <f>$B182*'PERCENTAGE SHARING'!K141</f>
        <v>0</v>
      </c>
      <c r="L182" s="178">
        <v>0.0</v>
      </c>
      <c r="M182" s="178">
        <v>0.0</v>
      </c>
      <c r="N182" s="167">
        <f>$B182*'PERCENTAGE SHARING'!N141</f>
        <v>0</v>
      </c>
      <c r="O182" s="310">
        <v>0.0</v>
      </c>
      <c r="P182" s="310">
        <v>0.0</v>
      </c>
      <c r="Q182" s="310">
        <v>0.0</v>
      </c>
      <c r="R182" s="309">
        <f>$B182*'PERCENTAGE SHARING'!R141</f>
        <v>0</v>
      </c>
      <c r="S182" s="134"/>
      <c r="T182" s="134"/>
      <c r="U182" s="134"/>
      <c r="V182" s="134"/>
      <c r="W182" s="134"/>
      <c r="X182" s="134"/>
      <c r="Y182" s="134"/>
      <c r="Z182" s="134"/>
    </row>
    <row r="183" ht="22.5" customHeight="1">
      <c r="A183" s="186">
        <f>'PROP DAILY PNL'!A348</f>
        <v>45952</v>
      </c>
      <c r="B183" s="177"/>
      <c r="C183" s="178"/>
      <c r="D183" s="178"/>
      <c r="E183" s="178"/>
      <c r="F183" s="167"/>
      <c r="G183" s="178"/>
      <c r="H183" s="167"/>
      <c r="I183" s="167"/>
      <c r="J183" s="167"/>
      <c r="K183" s="167"/>
      <c r="L183" s="167"/>
      <c r="M183" s="167"/>
      <c r="N183" s="167"/>
      <c r="O183" s="310"/>
      <c r="P183" s="310"/>
      <c r="Q183" s="310"/>
      <c r="R183" s="309">
        <f>$B183*'PERCENTAGE SHARING'!R142</f>
        <v>0</v>
      </c>
      <c r="S183" s="134"/>
      <c r="T183" s="134"/>
      <c r="U183" s="134"/>
      <c r="V183" s="134"/>
      <c r="W183" s="134"/>
      <c r="X183" s="134"/>
      <c r="Y183" s="134"/>
      <c r="Z183" s="134"/>
    </row>
    <row r="184" ht="22.5" customHeight="1">
      <c r="A184" s="186">
        <f>'PROP DAILY PNL'!A349</f>
        <v>45953</v>
      </c>
      <c r="B184" s="177"/>
      <c r="C184" s="178">
        <v>1903.75</v>
      </c>
      <c r="D184" s="178">
        <v>429.88</v>
      </c>
      <c r="E184" s="178">
        <v>355.27</v>
      </c>
      <c r="F184" s="167">
        <f>$B184*'PERCENTAGE SHARING'!F143</f>
        <v>0</v>
      </c>
      <c r="G184" s="178">
        <v>625.0</v>
      </c>
      <c r="H184" s="167">
        <f>$B184*'PERCENTAGE SHARING'!H143</f>
        <v>0</v>
      </c>
      <c r="I184" s="167">
        <f>$B184*'PERCENTAGE SHARING'!I143</f>
        <v>0</v>
      </c>
      <c r="J184" s="167">
        <f>$B184*'PERCENTAGE SHARING'!J143</f>
        <v>0</v>
      </c>
      <c r="K184" s="167">
        <f>$B184*'PERCENTAGE SHARING'!K143</f>
        <v>0</v>
      </c>
      <c r="L184" s="167">
        <f>$B184*'PERCENTAGE SHARING'!L143</f>
        <v>0</v>
      </c>
      <c r="M184" s="167">
        <f>$B184*'PERCENTAGE SHARING'!M143</f>
        <v>0</v>
      </c>
      <c r="N184" s="167">
        <f>$B184*'PERCENTAGE SHARING'!N143</f>
        <v>0</v>
      </c>
      <c r="O184" s="310">
        <v>147.4</v>
      </c>
      <c r="P184" s="310">
        <v>88.75</v>
      </c>
      <c r="Q184" s="310">
        <v>625.0</v>
      </c>
      <c r="R184" s="309">
        <f>$B184*'PERCENTAGE SHARING'!R143</f>
        <v>0</v>
      </c>
      <c r="S184" s="134"/>
      <c r="T184" s="134"/>
      <c r="U184" s="134"/>
      <c r="V184" s="134"/>
      <c r="W184" s="134"/>
      <c r="X184" s="134"/>
      <c r="Y184" s="134"/>
      <c r="Z184" s="134"/>
    </row>
    <row r="185" ht="22.5" customHeight="1">
      <c r="A185" s="186">
        <f>'PROP DAILY PNL'!A350</f>
        <v>45954</v>
      </c>
      <c r="B185" s="177"/>
      <c r="C185" s="178">
        <v>1903.75</v>
      </c>
      <c r="D185" s="178">
        <v>429.88</v>
      </c>
      <c r="E185" s="178">
        <v>355.27</v>
      </c>
      <c r="F185" s="167">
        <f>$B185*'PERCENTAGE SHARING'!F144</f>
        <v>0</v>
      </c>
      <c r="G185" s="178">
        <v>625.0</v>
      </c>
      <c r="H185" s="167">
        <f>$B185*'PERCENTAGE SHARING'!H144</f>
        <v>0</v>
      </c>
      <c r="I185" s="167">
        <f>$B185*'PERCENTAGE SHARING'!I144</f>
        <v>0</v>
      </c>
      <c r="J185" s="167">
        <f>$B185*'PERCENTAGE SHARING'!J144</f>
        <v>0</v>
      </c>
      <c r="K185" s="167">
        <f>$B185*'PERCENTAGE SHARING'!K144</f>
        <v>0</v>
      </c>
      <c r="L185" s="167">
        <f>$B185*'PERCENTAGE SHARING'!L144</f>
        <v>0</v>
      </c>
      <c r="M185" s="167">
        <f>$B185*'PERCENTAGE SHARING'!M144</f>
        <v>0</v>
      </c>
      <c r="N185" s="167">
        <f>$B185*'PERCENTAGE SHARING'!N144</f>
        <v>0</v>
      </c>
      <c r="O185" s="310">
        <v>147.4</v>
      </c>
      <c r="P185" s="310">
        <v>88.75</v>
      </c>
      <c r="Q185" s="310">
        <v>625.0</v>
      </c>
      <c r="R185" s="309">
        <f>$B185*'PERCENTAGE SHARING'!R144</f>
        <v>0</v>
      </c>
      <c r="S185" s="134"/>
      <c r="T185" s="134"/>
      <c r="U185" s="134"/>
      <c r="V185" s="134"/>
      <c r="W185" s="134"/>
      <c r="X185" s="134"/>
      <c r="Y185" s="134"/>
      <c r="Z185" s="134"/>
    </row>
    <row r="186" ht="22.5" customHeight="1">
      <c r="A186" s="186">
        <f>'PROP DAILY PNL'!A351</f>
        <v>45957</v>
      </c>
      <c r="B186" s="177"/>
      <c r="C186" s="178">
        <v>1903.75</v>
      </c>
      <c r="D186" s="178">
        <v>429.88</v>
      </c>
      <c r="E186" s="178">
        <v>355.27</v>
      </c>
      <c r="F186" s="167">
        <f>$B186*'PERCENTAGE SHARING'!F145</f>
        <v>0</v>
      </c>
      <c r="G186" s="178">
        <v>625.0</v>
      </c>
      <c r="H186" s="167">
        <f>$B186*'PERCENTAGE SHARING'!H145</f>
        <v>0</v>
      </c>
      <c r="I186" s="167">
        <f>$B186*'PERCENTAGE SHARING'!I145</f>
        <v>0</v>
      </c>
      <c r="J186" s="167">
        <f>$B186*'PERCENTAGE SHARING'!J145</f>
        <v>0</v>
      </c>
      <c r="K186" s="167">
        <f>$B186*'PERCENTAGE SHARING'!K145</f>
        <v>0</v>
      </c>
      <c r="L186" s="167">
        <f>$B186*'PERCENTAGE SHARING'!L145</f>
        <v>0</v>
      </c>
      <c r="M186" s="167">
        <f>$B186*'PERCENTAGE SHARING'!M145</f>
        <v>0</v>
      </c>
      <c r="N186" s="167">
        <f>$B186*'PERCENTAGE SHARING'!N145</f>
        <v>0</v>
      </c>
      <c r="O186" s="310">
        <v>147.4</v>
      </c>
      <c r="P186" s="310">
        <v>88.75</v>
      </c>
      <c r="Q186" s="310">
        <v>625.0</v>
      </c>
      <c r="R186" s="309">
        <f>$B186*'PERCENTAGE SHARING'!R145</f>
        <v>0</v>
      </c>
      <c r="S186" s="134"/>
      <c r="T186" s="134"/>
      <c r="U186" s="134"/>
      <c r="V186" s="134"/>
      <c r="W186" s="134"/>
      <c r="X186" s="134"/>
      <c r="Y186" s="134"/>
      <c r="Z186" s="134"/>
    </row>
    <row r="187" ht="22.5" customHeight="1">
      <c r="A187" s="186">
        <f>'PROP DAILY PNL'!A352</f>
        <v>45958</v>
      </c>
      <c r="B187" s="177"/>
      <c r="C187" s="178">
        <v>1903.75</v>
      </c>
      <c r="D187" s="178">
        <v>429.88</v>
      </c>
      <c r="E187" s="178">
        <v>355.27</v>
      </c>
      <c r="F187" s="167">
        <f>$B187*'PERCENTAGE SHARING'!F146</f>
        <v>0</v>
      </c>
      <c r="G187" s="178">
        <v>625.0</v>
      </c>
      <c r="H187" s="167">
        <f>$B187*'PERCENTAGE SHARING'!H146</f>
        <v>0</v>
      </c>
      <c r="I187" s="167">
        <f>$B187*'PERCENTAGE SHARING'!I146</f>
        <v>0</v>
      </c>
      <c r="J187" s="167">
        <f>$B187*'PERCENTAGE SHARING'!J146</f>
        <v>0</v>
      </c>
      <c r="K187" s="167">
        <f>$B187*'PERCENTAGE SHARING'!K146</f>
        <v>0</v>
      </c>
      <c r="L187" s="167">
        <f>$B187*'PERCENTAGE SHARING'!L146</f>
        <v>0</v>
      </c>
      <c r="M187" s="167">
        <f>$B187*'PERCENTAGE SHARING'!M146</f>
        <v>0</v>
      </c>
      <c r="N187" s="167">
        <f>$B187*'PERCENTAGE SHARING'!N146</f>
        <v>0</v>
      </c>
      <c r="O187" s="310">
        <v>147.4</v>
      </c>
      <c r="P187" s="310">
        <v>88.75</v>
      </c>
      <c r="Q187" s="310">
        <v>625.0</v>
      </c>
      <c r="R187" s="309">
        <f>$B187*'PERCENTAGE SHARING'!R146</f>
        <v>0</v>
      </c>
      <c r="S187" s="134"/>
      <c r="T187" s="134"/>
      <c r="U187" s="134"/>
      <c r="V187" s="134"/>
      <c r="W187" s="134"/>
      <c r="X187" s="134"/>
      <c r="Y187" s="134"/>
      <c r="Z187" s="134"/>
    </row>
    <row r="188" ht="22.5" customHeight="1">
      <c r="A188" s="186">
        <f>'PROP DAILY PNL'!A353</f>
        <v>45959</v>
      </c>
      <c r="B188" s="177"/>
      <c r="C188" s="178">
        <v>1903.75</v>
      </c>
      <c r="D188" s="178">
        <v>429.88</v>
      </c>
      <c r="E188" s="178">
        <v>355.27</v>
      </c>
      <c r="F188" s="167">
        <f>$B188*'PERCENTAGE SHARING'!F147</f>
        <v>0</v>
      </c>
      <c r="G188" s="178">
        <v>625.0</v>
      </c>
      <c r="H188" s="167">
        <f>$B188*'PERCENTAGE SHARING'!H147</f>
        <v>0</v>
      </c>
      <c r="I188" s="167">
        <f>$B188*'PERCENTAGE SHARING'!I147</f>
        <v>0</v>
      </c>
      <c r="J188" s="167">
        <f>$B188*'PERCENTAGE SHARING'!J147</f>
        <v>0</v>
      </c>
      <c r="K188" s="167">
        <f>$B188*'PERCENTAGE SHARING'!K147</f>
        <v>0</v>
      </c>
      <c r="L188" s="167">
        <f>$B188*'PERCENTAGE SHARING'!L147</f>
        <v>0</v>
      </c>
      <c r="M188" s="167">
        <f>$B188*'PERCENTAGE SHARING'!M147</f>
        <v>0</v>
      </c>
      <c r="N188" s="167">
        <f>$B188*'PERCENTAGE SHARING'!N147</f>
        <v>0</v>
      </c>
      <c r="O188" s="310">
        <v>147.4</v>
      </c>
      <c r="P188" s="310">
        <v>88.75</v>
      </c>
      <c r="Q188" s="310">
        <v>625.0</v>
      </c>
      <c r="R188" s="309">
        <f>$B188*'PERCENTAGE SHARING'!R147</f>
        <v>0</v>
      </c>
      <c r="S188" s="134"/>
      <c r="T188" s="134"/>
      <c r="U188" s="134"/>
      <c r="V188" s="134"/>
      <c r="W188" s="134"/>
      <c r="X188" s="134"/>
      <c r="Y188" s="134"/>
      <c r="Z188" s="134"/>
    </row>
    <row r="189" ht="22.5" customHeight="1">
      <c r="A189" s="186">
        <f>'PROP DAILY PNL'!A354</f>
        <v>45960</v>
      </c>
      <c r="B189" s="177"/>
      <c r="C189" s="178">
        <v>1903.75</v>
      </c>
      <c r="D189" s="178">
        <v>429.88</v>
      </c>
      <c r="E189" s="178">
        <v>355.27</v>
      </c>
      <c r="F189" s="167">
        <f>$B189*'PERCENTAGE SHARING'!F148</f>
        <v>0</v>
      </c>
      <c r="G189" s="178">
        <v>625.0</v>
      </c>
      <c r="H189" s="167">
        <f>$B189*'PERCENTAGE SHARING'!H148</f>
        <v>0</v>
      </c>
      <c r="I189" s="167">
        <f>$B189*'PERCENTAGE SHARING'!I148</f>
        <v>0</v>
      </c>
      <c r="J189" s="167">
        <f>$B189*'PERCENTAGE SHARING'!J148</f>
        <v>0</v>
      </c>
      <c r="K189" s="167">
        <f>$B189*'PERCENTAGE SHARING'!K148</f>
        <v>0</v>
      </c>
      <c r="L189" s="167">
        <f>$B189*'PERCENTAGE SHARING'!L148</f>
        <v>0</v>
      </c>
      <c r="M189" s="167">
        <f>$B189*'PERCENTAGE SHARING'!M148</f>
        <v>0</v>
      </c>
      <c r="N189" s="167">
        <f>$B189*'PERCENTAGE SHARING'!N148</f>
        <v>0</v>
      </c>
      <c r="O189" s="310">
        <v>147.4</v>
      </c>
      <c r="P189" s="310">
        <v>88.75</v>
      </c>
      <c r="Q189" s="310">
        <v>625.0</v>
      </c>
      <c r="R189" s="309">
        <f>$B189*'PERCENTAGE SHARING'!R148</f>
        <v>0</v>
      </c>
      <c r="S189" s="134"/>
      <c r="T189" s="134"/>
      <c r="U189" s="134"/>
      <c r="V189" s="134"/>
      <c r="W189" s="134"/>
      <c r="X189" s="134"/>
      <c r="Y189" s="134"/>
      <c r="Z189" s="134"/>
    </row>
    <row r="190" ht="22.5" customHeight="1">
      <c r="A190" s="186">
        <f>'PROP DAILY PNL'!A355</f>
        <v>45961</v>
      </c>
      <c r="B190" s="177"/>
      <c r="C190" s="178">
        <v>1903.75</v>
      </c>
      <c r="D190" s="178">
        <v>429.88</v>
      </c>
      <c r="E190" s="178">
        <v>355.27</v>
      </c>
      <c r="F190" s="167">
        <f>$B190*'PERCENTAGE SHARING'!F149</f>
        <v>0</v>
      </c>
      <c r="G190" s="178">
        <v>625.0</v>
      </c>
      <c r="H190" s="167">
        <f>$B190*'PERCENTAGE SHARING'!H149</f>
        <v>0</v>
      </c>
      <c r="I190" s="167">
        <f>$B190*'PERCENTAGE SHARING'!I149</f>
        <v>0</v>
      </c>
      <c r="J190" s="167">
        <f>$B190*'PERCENTAGE SHARING'!J149</f>
        <v>0</v>
      </c>
      <c r="K190" s="167">
        <f>$B190*'PERCENTAGE SHARING'!K149</f>
        <v>0</v>
      </c>
      <c r="L190" s="167">
        <f>$B190*'PERCENTAGE SHARING'!L149</f>
        <v>0</v>
      </c>
      <c r="M190" s="167">
        <f>$B190*'PERCENTAGE SHARING'!M149</f>
        <v>0</v>
      </c>
      <c r="N190" s="167">
        <f>$B190*'PERCENTAGE SHARING'!N149</f>
        <v>0</v>
      </c>
      <c r="O190" s="310">
        <v>147.4</v>
      </c>
      <c r="P190" s="310">
        <v>88.75</v>
      </c>
      <c r="Q190" s="310">
        <v>625.0</v>
      </c>
      <c r="R190" s="309">
        <f>$B190*'PERCENTAGE SHARING'!R149</f>
        <v>0</v>
      </c>
      <c r="S190" s="134"/>
      <c r="T190" s="134"/>
      <c r="U190" s="134"/>
      <c r="V190" s="134"/>
      <c r="W190" s="134"/>
      <c r="X190" s="134"/>
      <c r="Y190" s="134"/>
      <c r="Z190" s="134"/>
    </row>
    <row r="191" ht="22.5" customHeight="1">
      <c r="A191" s="186">
        <f>'PROP DAILY PNL'!A356</f>
        <v>45964</v>
      </c>
      <c r="B191" s="177"/>
      <c r="C191" s="305">
        <v>2808.70505786842</v>
      </c>
      <c r="D191" s="305">
        <v>670.2906532474531</v>
      </c>
      <c r="E191" s="305">
        <v>554.4440438376777</v>
      </c>
      <c r="F191" s="167">
        <f>$B191*'PERCENTAGE SHARING'!F150</f>
        <v>0</v>
      </c>
      <c r="G191" s="167">
        <f>$B191*'PERCENTAGE SHARING'!G150</f>
        <v>0</v>
      </c>
      <c r="H191" s="167">
        <f>$B191*'PERCENTAGE SHARING'!H150</f>
        <v>0</v>
      </c>
      <c r="I191" s="167">
        <f>$B191*'PERCENTAGE SHARING'!I150</f>
        <v>0</v>
      </c>
      <c r="J191" s="167">
        <f>$B191*'PERCENTAGE SHARING'!J150</f>
        <v>0</v>
      </c>
      <c r="K191" s="167">
        <f>$B191*'PERCENTAGE SHARING'!K150</f>
        <v>0</v>
      </c>
      <c r="L191" s="167">
        <f>$B191*'PERCENTAGE SHARING'!L150</f>
        <v>0</v>
      </c>
      <c r="M191" s="167">
        <f>$B191*'PERCENTAGE SHARING'!M150</f>
        <v>0</v>
      </c>
      <c r="N191" s="167">
        <f>$B191*'PERCENTAGE SHARING'!N150</f>
        <v>0</v>
      </c>
      <c r="O191" s="311">
        <v>228.92202199609682</v>
      </c>
      <c r="P191" s="311">
        <v>137.63822305035188</v>
      </c>
      <c r="Q191" s="310">
        <v>658.0</v>
      </c>
      <c r="R191" s="309">
        <f>$B191*'PERCENTAGE SHARING'!R150</f>
        <v>0</v>
      </c>
      <c r="S191" s="134"/>
      <c r="T191" s="134"/>
      <c r="U191" s="134"/>
      <c r="V191" s="134"/>
      <c r="W191" s="134"/>
      <c r="X191" s="134"/>
      <c r="Y191" s="134"/>
      <c r="Z191" s="134"/>
    </row>
    <row r="192" ht="22.5" customHeight="1">
      <c r="A192" s="186">
        <f>'PROP DAILY PNL'!A357</f>
        <v>45965</v>
      </c>
      <c r="B192" s="177"/>
      <c r="C192" s="305">
        <v>2808.70505786842</v>
      </c>
      <c r="D192" s="305">
        <v>670.2906532474531</v>
      </c>
      <c r="E192" s="305">
        <v>554.4440438376777</v>
      </c>
      <c r="F192" s="167">
        <f>$B192*'PERCENTAGE SHARING'!F151</f>
        <v>0</v>
      </c>
      <c r="G192" s="167">
        <f>$B192*'PERCENTAGE SHARING'!G151</f>
        <v>0</v>
      </c>
      <c r="H192" s="167">
        <f>$B192*'PERCENTAGE SHARING'!H151</f>
        <v>0</v>
      </c>
      <c r="I192" s="167">
        <f>$B192*'PERCENTAGE SHARING'!I151</f>
        <v>0</v>
      </c>
      <c r="J192" s="167">
        <f>$B192*'PERCENTAGE SHARING'!J151</f>
        <v>0</v>
      </c>
      <c r="K192" s="167">
        <f>$B192*'PERCENTAGE SHARING'!K151</f>
        <v>0</v>
      </c>
      <c r="L192" s="167">
        <f>$B192*'PERCENTAGE SHARING'!L151</f>
        <v>0</v>
      </c>
      <c r="M192" s="167">
        <f>$B192*'PERCENTAGE SHARING'!M151</f>
        <v>0</v>
      </c>
      <c r="N192" s="167">
        <f>$B192*'PERCENTAGE SHARING'!N151</f>
        <v>0</v>
      </c>
      <c r="O192" s="311">
        <v>228.92202199609682</v>
      </c>
      <c r="P192" s="311">
        <v>137.63822305035188</v>
      </c>
      <c r="Q192" s="310">
        <v>658.0</v>
      </c>
      <c r="R192" s="309">
        <f>$B192*'PERCENTAGE SHARING'!R151</f>
        <v>0</v>
      </c>
      <c r="S192" s="134"/>
      <c r="T192" s="134"/>
      <c r="U192" s="134"/>
      <c r="V192" s="134"/>
      <c r="W192" s="134"/>
      <c r="X192" s="134"/>
      <c r="Y192" s="134"/>
      <c r="Z192" s="134"/>
    </row>
    <row r="193" ht="22.5" customHeight="1">
      <c r="A193" s="186">
        <f>'PROP DAILY PNL'!A358</f>
        <v>45966</v>
      </c>
      <c r="B193" s="177"/>
      <c r="C193" s="307">
        <v>0.0</v>
      </c>
      <c r="D193" s="307">
        <v>0.0</v>
      </c>
      <c r="E193" s="307">
        <v>0.0</v>
      </c>
      <c r="F193" s="167">
        <f>$B193*'PERCENTAGE SHARING'!F152</f>
        <v>0</v>
      </c>
      <c r="G193" s="167">
        <f>$B193*'PERCENTAGE SHARING'!G152</f>
        <v>0</v>
      </c>
      <c r="H193" s="167">
        <f>$B193*'PERCENTAGE SHARING'!H152</f>
        <v>0</v>
      </c>
      <c r="I193" s="167">
        <f>$B193*'PERCENTAGE SHARING'!I152</f>
        <v>0</v>
      </c>
      <c r="J193" s="167">
        <f>$B193*'PERCENTAGE SHARING'!J152</f>
        <v>0</v>
      </c>
      <c r="K193" s="167">
        <f>$B193*'PERCENTAGE SHARING'!K152</f>
        <v>0</v>
      </c>
      <c r="L193" s="167">
        <f>$B193*'PERCENTAGE SHARING'!L152</f>
        <v>0</v>
      </c>
      <c r="M193" s="167">
        <f>$B193*'PERCENTAGE SHARING'!M152</f>
        <v>0</v>
      </c>
      <c r="N193" s="167">
        <f>$B193*'PERCENTAGE SHARING'!N152</f>
        <v>0</v>
      </c>
      <c r="O193" s="312">
        <v>0.0</v>
      </c>
      <c r="P193" s="312">
        <v>0.0</v>
      </c>
      <c r="Q193" s="310">
        <v>0.0</v>
      </c>
      <c r="R193" s="309">
        <f>$B193*'PERCENTAGE SHARING'!R152</f>
        <v>0</v>
      </c>
      <c r="S193" s="134"/>
      <c r="T193" s="134"/>
      <c r="U193" s="134"/>
      <c r="V193" s="134"/>
      <c r="W193" s="134"/>
      <c r="X193" s="134"/>
      <c r="Y193" s="134"/>
      <c r="Z193" s="134"/>
    </row>
    <row r="194" ht="22.5" customHeight="1">
      <c r="A194" s="186">
        <f>'PROP DAILY PNL'!A359</f>
        <v>45967</v>
      </c>
      <c r="B194" s="177"/>
      <c r="C194" s="305">
        <v>2808.70505786842</v>
      </c>
      <c r="D194" s="305">
        <v>670.2906532474531</v>
      </c>
      <c r="E194" s="305">
        <v>554.4440438376777</v>
      </c>
      <c r="F194" s="167">
        <f>$B194*'PERCENTAGE SHARING'!F153</f>
        <v>0</v>
      </c>
      <c r="G194" s="167">
        <f>$B194*'PERCENTAGE SHARING'!G153</f>
        <v>0</v>
      </c>
      <c r="H194" s="167">
        <f>$B194*'PERCENTAGE SHARING'!H153</f>
        <v>0</v>
      </c>
      <c r="I194" s="167">
        <f>$B194*'PERCENTAGE SHARING'!I153</f>
        <v>0</v>
      </c>
      <c r="J194" s="167">
        <f>$B194*'PERCENTAGE SHARING'!J153</f>
        <v>0</v>
      </c>
      <c r="K194" s="167">
        <f>$B194*'PERCENTAGE SHARING'!K153</f>
        <v>0</v>
      </c>
      <c r="L194" s="167">
        <f>$B194*'PERCENTAGE SHARING'!L153</f>
        <v>0</v>
      </c>
      <c r="M194" s="167">
        <f>$B194*'PERCENTAGE SHARING'!M153</f>
        <v>0</v>
      </c>
      <c r="N194" s="167">
        <f>$B194*'PERCENTAGE SHARING'!N153</f>
        <v>0</v>
      </c>
      <c r="O194" s="311">
        <v>228.92202199609682</v>
      </c>
      <c r="P194" s="311">
        <v>137.63822305035188</v>
      </c>
      <c r="Q194" s="310">
        <v>658.0</v>
      </c>
      <c r="R194" s="309">
        <f>$B194*'PERCENTAGE SHARING'!R153</f>
        <v>0</v>
      </c>
      <c r="S194" s="134"/>
      <c r="T194" s="134"/>
      <c r="U194" s="134"/>
      <c r="V194" s="134"/>
      <c r="W194" s="134"/>
      <c r="X194" s="134"/>
      <c r="Y194" s="134"/>
      <c r="Z194" s="134"/>
    </row>
    <row r="195" ht="22.5" customHeight="1">
      <c r="A195" s="186">
        <f>'PROP DAILY PNL'!A360</f>
        <v>45968</v>
      </c>
      <c r="B195" s="177"/>
      <c r="C195" s="305">
        <v>2808.70505786842</v>
      </c>
      <c r="D195" s="305">
        <v>670.2906532474531</v>
      </c>
      <c r="E195" s="305">
        <v>554.4440438376777</v>
      </c>
      <c r="F195" s="167">
        <f>$B195*'PERCENTAGE SHARING'!F154</f>
        <v>0</v>
      </c>
      <c r="G195" s="167">
        <f>$B195*'PERCENTAGE SHARING'!G154</f>
        <v>0</v>
      </c>
      <c r="H195" s="167">
        <f>$B195*'PERCENTAGE SHARING'!H154</f>
        <v>0</v>
      </c>
      <c r="I195" s="167">
        <f>$B195*'PERCENTAGE SHARING'!I154</f>
        <v>0</v>
      </c>
      <c r="J195" s="167">
        <f>$B195*'PERCENTAGE SHARING'!J154</f>
        <v>0</v>
      </c>
      <c r="K195" s="167">
        <f>$B195*'PERCENTAGE SHARING'!K154</f>
        <v>0</v>
      </c>
      <c r="L195" s="167">
        <f>$B195*'PERCENTAGE SHARING'!L154</f>
        <v>0</v>
      </c>
      <c r="M195" s="167">
        <f>$B195*'PERCENTAGE SHARING'!M154</f>
        <v>0</v>
      </c>
      <c r="N195" s="167">
        <f>$B195*'PERCENTAGE SHARING'!N154</f>
        <v>0</v>
      </c>
      <c r="O195" s="311">
        <v>228.92202199609682</v>
      </c>
      <c r="P195" s="311">
        <v>137.63822305035188</v>
      </c>
      <c r="Q195" s="310">
        <v>658.0</v>
      </c>
      <c r="R195" s="309">
        <f>$B195*'PERCENTAGE SHARING'!R154</f>
        <v>0</v>
      </c>
      <c r="S195" s="134"/>
      <c r="T195" s="134"/>
      <c r="U195" s="311"/>
      <c r="V195" s="134"/>
      <c r="W195" s="134"/>
      <c r="X195" s="134"/>
      <c r="Y195" s="134"/>
      <c r="Z195" s="134"/>
    </row>
    <row r="196" ht="22.5" customHeight="1">
      <c r="A196" s="186">
        <f>'PROP DAILY PNL'!A361</f>
        <v>45971</v>
      </c>
      <c r="B196" s="177"/>
      <c r="C196" s="305">
        <v>2808.70505786842</v>
      </c>
      <c r="D196" s="305">
        <v>670.2906532474531</v>
      </c>
      <c r="E196" s="305">
        <v>554.4440438376777</v>
      </c>
      <c r="F196" s="167">
        <f>$B196*'PERCENTAGE SHARING'!F155</f>
        <v>0</v>
      </c>
      <c r="G196" s="167">
        <f>$B196*'PERCENTAGE SHARING'!G155</f>
        <v>0</v>
      </c>
      <c r="H196" s="167">
        <f>$B196*'PERCENTAGE SHARING'!H155</f>
        <v>0</v>
      </c>
      <c r="I196" s="167">
        <f>$B196*'PERCENTAGE SHARING'!I155</f>
        <v>0</v>
      </c>
      <c r="J196" s="167">
        <f>$B196*'PERCENTAGE SHARING'!J155</f>
        <v>0</v>
      </c>
      <c r="K196" s="167">
        <f>$B196*'PERCENTAGE SHARING'!K155</f>
        <v>0</v>
      </c>
      <c r="L196" s="167">
        <f>$B196*'PERCENTAGE SHARING'!L155</f>
        <v>0</v>
      </c>
      <c r="M196" s="167">
        <f>$B196*'PERCENTAGE SHARING'!M155</f>
        <v>0</v>
      </c>
      <c r="N196" s="167">
        <f>$B196*'PERCENTAGE SHARING'!N155</f>
        <v>0</v>
      </c>
      <c r="O196" s="311">
        <v>228.92202199609682</v>
      </c>
      <c r="P196" s="311">
        <v>137.63822305035188</v>
      </c>
      <c r="Q196" s="310">
        <v>658.0</v>
      </c>
      <c r="R196" s="309">
        <f>$B196*'PERCENTAGE SHARING'!R155</f>
        <v>0</v>
      </c>
      <c r="S196" s="134"/>
      <c r="T196" s="134"/>
      <c r="U196" s="311"/>
      <c r="V196" s="134"/>
      <c r="W196" s="134"/>
      <c r="X196" s="134"/>
      <c r="Y196" s="134"/>
      <c r="Z196" s="134"/>
    </row>
    <row r="197" ht="22.5" customHeight="1">
      <c r="A197" s="186">
        <f>'PROP DAILY PNL'!A362</f>
        <v>45972</v>
      </c>
      <c r="B197" s="177"/>
      <c r="C197" s="305">
        <v>2808.70505786842</v>
      </c>
      <c r="D197" s="305">
        <v>670.2906532474531</v>
      </c>
      <c r="E197" s="305">
        <v>554.4440438376777</v>
      </c>
      <c r="F197" s="167">
        <f>$B197*'PERCENTAGE SHARING'!F156</f>
        <v>0</v>
      </c>
      <c r="G197" s="167">
        <f>$B197*'PERCENTAGE SHARING'!G156</f>
        <v>0</v>
      </c>
      <c r="H197" s="167">
        <f>$B197*'PERCENTAGE SHARING'!H156</f>
        <v>0</v>
      </c>
      <c r="I197" s="167">
        <f>$B197*'PERCENTAGE SHARING'!I156</f>
        <v>0</v>
      </c>
      <c r="J197" s="167">
        <f>$B197*'PERCENTAGE SHARING'!J156</f>
        <v>0</v>
      </c>
      <c r="K197" s="167">
        <f>$B197*'PERCENTAGE SHARING'!K156</f>
        <v>0</v>
      </c>
      <c r="L197" s="167">
        <f>$B197*'PERCENTAGE SHARING'!L156</f>
        <v>0</v>
      </c>
      <c r="M197" s="167">
        <f>$B197*'PERCENTAGE SHARING'!M156</f>
        <v>0</v>
      </c>
      <c r="N197" s="167">
        <f>$B197*'PERCENTAGE SHARING'!N156</f>
        <v>0</v>
      </c>
      <c r="O197" s="311">
        <v>228.92202199609682</v>
      </c>
      <c r="P197" s="311">
        <v>137.63822305035188</v>
      </c>
      <c r="Q197" s="310">
        <v>658.0</v>
      </c>
      <c r="R197" s="309">
        <f>$B197*'PERCENTAGE SHARING'!R156</f>
        <v>0</v>
      </c>
      <c r="S197" s="134"/>
      <c r="T197" s="134"/>
      <c r="U197" s="311"/>
      <c r="V197" s="134"/>
      <c r="W197" s="134"/>
      <c r="X197" s="134"/>
      <c r="Y197" s="134"/>
      <c r="Z197" s="134"/>
    </row>
    <row r="198" ht="22.5" customHeight="1">
      <c r="A198" s="186">
        <f>'PROP DAILY PNL'!A363</f>
        <v>45973</v>
      </c>
      <c r="B198" s="177"/>
      <c r="C198" s="305">
        <v>2808.70505786842</v>
      </c>
      <c r="D198" s="305">
        <v>670.2906532474531</v>
      </c>
      <c r="E198" s="305">
        <v>554.4440438376777</v>
      </c>
      <c r="F198" s="167">
        <f>$B198*'PERCENTAGE SHARING'!F157</f>
        <v>0</v>
      </c>
      <c r="G198" s="167">
        <f>$B198*'PERCENTAGE SHARING'!G157</f>
        <v>0</v>
      </c>
      <c r="H198" s="167">
        <f>$B198*'PERCENTAGE SHARING'!H157</f>
        <v>0</v>
      </c>
      <c r="I198" s="167">
        <f>$B198*'PERCENTAGE SHARING'!I157</f>
        <v>0</v>
      </c>
      <c r="J198" s="167">
        <f>$B198*'PERCENTAGE SHARING'!J157</f>
        <v>0</v>
      </c>
      <c r="K198" s="167">
        <f>$B198*'PERCENTAGE SHARING'!K157</f>
        <v>0</v>
      </c>
      <c r="L198" s="167">
        <f>$B198*'PERCENTAGE SHARING'!L157</f>
        <v>0</v>
      </c>
      <c r="M198" s="167">
        <f>$B198*'PERCENTAGE SHARING'!M157</f>
        <v>0</v>
      </c>
      <c r="N198" s="167">
        <f>$B198*'PERCENTAGE SHARING'!N157</f>
        <v>0</v>
      </c>
      <c r="O198" s="311">
        <v>228.92202199609682</v>
      </c>
      <c r="P198" s="311">
        <v>137.63822305035188</v>
      </c>
      <c r="Q198" s="310">
        <v>658.0</v>
      </c>
      <c r="R198" s="309">
        <f>$B198*'PERCENTAGE SHARING'!R157</f>
        <v>0</v>
      </c>
      <c r="S198" s="134"/>
      <c r="T198" s="134"/>
      <c r="U198" s="311"/>
      <c r="V198" s="134"/>
      <c r="W198" s="134"/>
      <c r="X198" s="134"/>
      <c r="Y198" s="134"/>
      <c r="Z198" s="134"/>
    </row>
    <row r="199" ht="22.5" customHeight="1">
      <c r="A199" s="186">
        <f>'PROP DAILY PNL'!A364</f>
        <v>45974</v>
      </c>
      <c r="B199" s="177"/>
      <c r="C199" s="305">
        <v>2808.70505786842</v>
      </c>
      <c r="D199" s="305">
        <v>670.2906532474531</v>
      </c>
      <c r="E199" s="305">
        <v>554.4440438376777</v>
      </c>
      <c r="F199" s="167">
        <f>$B199*'PERCENTAGE SHARING'!F158</f>
        <v>0</v>
      </c>
      <c r="G199" s="167">
        <f>$B199*'PERCENTAGE SHARING'!G158</f>
        <v>0</v>
      </c>
      <c r="H199" s="167">
        <f>$B199*'PERCENTAGE SHARING'!H158</f>
        <v>0</v>
      </c>
      <c r="I199" s="167">
        <f>$B199*'PERCENTAGE SHARING'!I158</f>
        <v>0</v>
      </c>
      <c r="J199" s="167">
        <f>$B199*'PERCENTAGE SHARING'!J158</f>
        <v>0</v>
      </c>
      <c r="K199" s="167">
        <f>$B199*'PERCENTAGE SHARING'!K158</f>
        <v>0</v>
      </c>
      <c r="L199" s="167">
        <f>$B199*'PERCENTAGE SHARING'!L158</f>
        <v>0</v>
      </c>
      <c r="M199" s="167">
        <f>$B199*'PERCENTAGE SHARING'!M158</f>
        <v>0</v>
      </c>
      <c r="N199" s="167">
        <f>$B199*'PERCENTAGE SHARING'!N158</f>
        <v>0</v>
      </c>
      <c r="O199" s="311">
        <v>228.92202199609682</v>
      </c>
      <c r="P199" s="311">
        <v>137.63822305035188</v>
      </c>
      <c r="Q199" s="310">
        <v>658.0</v>
      </c>
      <c r="R199" s="309">
        <f>$B199*'PERCENTAGE SHARING'!R158</f>
        <v>0</v>
      </c>
      <c r="S199" s="134"/>
      <c r="T199" s="134"/>
      <c r="U199" s="311"/>
      <c r="V199" s="134"/>
      <c r="W199" s="134"/>
      <c r="X199" s="134"/>
      <c r="Y199" s="134"/>
      <c r="Z199" s="134"/>
    </row>
    <row r="200" ht="22.5" customHeight="1">
      <c r="A200" s="186">
        <f>'PROP DAILY PNL'!A365</f>
        <v>45975</v>
      </c>
      <c r="B200" s="177"/>
      <c r="C200" s="305">
        <v>2808.70505786842</v>
      </c>
      <c r="D200" s="305">
        <v>670.2906532474531</v>
      </c>
      <c r="E200" s="305">
        <v>554.4440438376777</v>
      </c>
      <c r="F200" s="167">
        <f>$B200*'PERCENTAGE SHARING'!F159</f>
        <v>0</v>
      </c>
      <c r="G200" s="167">
        <f>$B200*'PERCENTAGE SHARING'!G159</f>
        <v>0</v>
      </c>
      <c r="H200" s="167">
        <f>$B200*'PERCENTAGE SHARING'!H159</f>
        <v>0</v>
      </c>
      <c r="I200" s="167">
        <f>$B200*'PERCENTAGE SHARING'!I159</f>
        <v>0</v>
      </c>
      <c r="J200" s="167">
        <f>$B200*'PERCENTAGE SHARING'!J159</f>
        <v>0</v>
      </c>
      <c r="K200" s="167">
        <f>$B200*'PERCENTAGE SHARING'!K159</f>
        <v>0</v>
      </c>
      <c r="L200" s="167">
        <f>$B200*'PERCENTAGE SHARING'!L159</f>
        <v>0</v>
      </c>
      <c r="M200" s="167">
        <f>$B200*'PERCENTAGE SHARING'!M159</f>
        <v>0</v>
      </c>
      <c r="N200" s="167">
        <f>$B200*'PERCENTAGE SHARING'!N159</f>
        <v>0</v>
      </c>
      <c r="O200" s="311">
        <v>228.92202199609682</v>
      </c>
      <c r="P200" s="311">
        <v>137.63822305035188</v>
      </c>
      <c r="Q200" s="310">
        <v>658.0</v>
      </c>
      <c r="R200" s="309">
        <f>$B200*'PERCENTAGE SHARING'!R159</f>
        <v>0</v>
      </c>
      <c r="S200" s="134"/>
      <c r="T200" s="134"/>
      <c r="U200" s="134"/>
      <c r="V200" s="134"/>
      <c r="W200" s="134"/>
      <c r="X200" s="134"/>
      <c r="Y200" s="134"/>
      <c r="Z200" s="134"/>
    </row>
    <row r="201" ht="22.5" customHeight="1">
      <c r="A201" s="186">
        <f>'PROP DAILY PNL'!A366</f>
        <v>45978</v>
      </c>
      <c r="B201" s="177"/>
      <c r="C201" s="305">
        <v>2808.70505786842</v>
      </c>
      <c r="D201" s="305">
        <v>670.2906532474531</v>
      </c>
      <c r="E201" s="305">
        <v>554.4440438376777</v>
      </c>
      <c r="F201" s="167">
        <f>$B201*'PERCENTAGE SHARING'!F160</f>
        <v>0</v>
      </c>
      <c r="G201" s="167">
        <f>$B201*'PERCENTAGE SHARING'!G160</f>
        <v>0</v>
      </c>
      <c r="H201" s="167">
        <f>$B201*'PERCENTAGE SHARING'!H160</f>
        <v>0</v>
      </c>
      <c r="I201" s="167">
        <f>$B201*'PERCENTAGE SHARING'!I160</f>
        <v>0</v>
      </c>
      <c r="J201" s="167">
        <f>$B201*'PERCENTAGE SHARING'!J160</f>
        <v>0</v>
      </c>
      <c r="K201" s="167">
        <f>$B201*'PERCENTAGE SHARING'!K160</f>
        <v>0</v>
      </c>
      <c r="L201" s="167">
        <f>$B201*'PERCENTAGE SHARING'!L160</f>
        <v>0</v>
      </c>
      <c r="M201" s="167">
        <f>$B201*'PERCENTAGE SHARING'!M160</f>
        <v>0</v>
      </c>
      <c r="N201" s="167">
        <f>$B201*'PERCENTAGE SHARING'!N160</f>
        <v>0</v>
      </c>
      <c r="O201" s="311">
        <v>228.92202199609682</v>
      </c>
      <c r="P201" s="311">
        <v>137.63822305035188</v>
      </c>
      <c r="Q201" s="310">
        <v>658.0</v>
      </c>
      <c r="R201" s="309">
        <f>$B201*'PERCENTAGE SHARING'!R160</f>
        <v>0</v>
      </c>
      <c r="S201" s="134"/>
      <c r="T201" s="134"/>
      <c r="U201" s="134"/>
      <c r="V201" s="134"/>
      <c r="W201" s="134"/>
      <c r="X201" s="134"/>
      <c r="Y201" s="134"/>
      <c r="Z201" s="134"/>
    </row>
    <row r="202" ht="22.5" customHeight="1">
      <c r="A202" s="186">
        <f>'PROP DAILY PNL'!A367</f>
        <v>45979</v>
      </c>
      <c r="B202" s="177"/>
      <c r="C202" s="305">
        <v>2808.70505786842</v>
      </c>
      <c r="D202" s="305">
        <v>670.2906532474531</v>
      </c>
      <c r="E202" s="305">
        <v>554.4440438376777</v>
      </c>
      <c r="F202" s="167">
        <f>$B202*'PERCENTAGE SHARING'!F161</f>
        <v>0</v>
      </c>
      <c r="G202" s="167">
        <f>$B202*'PERCENTAGE SHARING'!G161</f>
        <v>0</v>
      </c>
      <c r="H202" s="167">
        <f>$B202*'PERCENTAGE SHARING'!H161</f>
        <v>0</v>
      </c>
      <c r="I202" s="167">
        <f>$B202*'PERCENTAGE SHARING'!I161</f>
        <v>0</v>
      </c>
      <c r="J202" s="167">
        <f>$B202*'PERCENTAGE SHARING'!J161</f>
        <v>0</v>
      </c>
      <c r="K202" s="167">
        <f>$B202*'PERCENTAGE SHARING'!K161</f>
        <v>0</v>
      </c>
      <c r="L202" s="167">
        <f>$B202*'PERCENTAGE SHARING'!L161</f>
        <v>0</v>
      </c>
      <c r="M202" s="167">
        <f>$B202*'PERCENTAGE SHARING'!M161</f>
        <v>0</v>
      </c>
      <c r="N202" s="167">
        <f>$B202*'PERCENTAGE SHARING'!N161</f>
        <v>0</v>
      </c>
      <c r="O202" s="311">
        <v>228.92202199609682</v>
      </c>
      <c r="P202" s="311">
        <v>137.63822305035188</v>
      </c>
      <c r="Q202" s="310">
        <v>658.0</v>
      </c>
      <c r="R202" s="309">
        <f>$B202*'PERCENTAGE SHARING'!R161</f>
        <v>0</v>
      </c>
      <c r="S202" s="134"/>
      <c r="T202" s="134"/>
      <c r="U202" s="134"/>
      <c r="V202" s="134"/>
      <c r="W202" s="134"/>
      <c r="X202" s="134"/>
      <c r="Y202" s="134"/>
      <c r="Z202" s="134"/>
    </row>
    <row r="203" ht="22.5" customHeight="1">
      <c r="A203" s="186">
        <f>'PROP DAILY PNL'!A368</f>
        <v>45980</v>
      </c>
      <c r="B203" s="177"/>
      <c r="C203" s="305">
        <v>2808.70505786842</v>
      </c>
      <c r="D203" s="305">
        <v>670.2906532474531</v>
      </c>
      <c r="E203" s="305">
        <v>554.4440438376777</v>
      </c>
      <c r="F203" s="167">
        <f>$B203*'PERCENTAGE SHARING'!F162</f>
        <v>0</v>
      </c>
      <c r="G203" s="167">
        <f>$B203*'PERCENTAGE SHARING'!G162</f>
        <v>0</v>
      </c>
      <c r="H203" s="167">
        <f>$B203*'PERCENTAGE SHARING'!H162</f>
        <v>0</v>
      </c>
      <c r="I203" s="167">
        <f>$B203*'PERCENTAGE SHARING'!I162</f>
        <v>0</v>
      </c>
      <c r="J203" s="167">
        <f>$B203*'PERCENTAGE SHARING'!J162</f>
        <v>0</v>
      </c>
      <c r="K203" s="167">
        <f>$B203*'PERCENTAGE SHARING'!K162</f>
        <v>0</v>
      </c>
      <c r="L203" s="167">
        <f>$B203*'PERCENTAGE SHARING'!L162</f>
        <v>0</v>
      </c>
      <c r="M203" s="167">
        <f>$B203*'PERCENTAGE SHARING'!M162</f>
        <v>0</v>
      </c>
      <c r="N203" s="167">
        <f>$B203*'PERCENTAGE SHARING'!N162</f>
        <v>0</v>
      </c>
      <c r="O203" s="311">
        <v>228.92202199609682</v>
      </c>
      <c r="P203" s="311">
        <v>137.63822305035188</v>
      </c>
      <c r="Q203" s="310">
        <v>658.0</v>
      </c>
      <c r="R203" s="309">
        <f>$B203*'PERCENTAGE SHARING'!R162</f>
        <v>0</v>
      </c>
      <c r="S203" s="134"/>
      <c r="T203" s="134"/>
      <c r="U203" s="134"/>
      <c r="V203" s="134"/>
      <c r="W203" s="134"/>
      <c r="X203" s="134"/>
      <c r="Y203" s="134"/>
      <c r="Z203" s="134"/>
    </row>
    <row r="204" ht="22.5" customHeight="1">
      <c r="A204" s="186">
        <f>'PROP DAILY PNL'!A369</f>
        <v>45981</v>
      </c>
      <c r="B204" s="177"/>
      <c r="C204" s="305">
        <v>2808.70505786842</v>
      </c>
      <c r="D204" s="305">
        <v>670.290653247453</v>
      </c>
      <c r="E204" s="305">
        <v>554.444043837677</v>
      </c>
      <c r="F204" s="167">
        <f>$B204*'PERCENTAGE SHARING'!F163</f>
        <v>0</v>
      </c>
      <c r="G204" s="167">
        <f>$B204*'PERCENTAGE SHARING'!G163</f>
        <v>0</v>
      </c>
      <c r="H204" s="167">
        <f>$B204*'PERCENTAGE SHARING'!H163</f>
        <v>0</v>
      </c>
      <c r="I204" s="167">
        <f>$B204*'PERCENTAGE SHARING'!I163</f>
        <v>0</v>
      </c>
      <c r="J204" s="167">
        <f>$B204*'PERCENTAGE SHARING'!J163</f>
        <v>0</v>
      </c>
      <c r="K204" s="167">
        <f>$B204*'PERCENTAGE SHARING'!K163</f>
        <v>0</v>
      </c>
      <c r="L204" s="167">
        <f>$B204*'PERCENTAGE SHARING'!L163</f>
        <v>0</v>
      </c>
      <c r="M204" s="167">
        <f>$B204*'PERCENTAGE SHARING'!M163</f>
        <v>0</v>
      </c>
      <c r="N204" s="167">
        <f>$B204*'PERCENTAGE SHARING'!N163</f>
        <v>0</v>
      </c>
      <c r="O204" s="311">
        <v>228.922021996097</v>
      </c>
      <c r="P204" s="311">
        <v>137.638223050352</v>
      </c>
      <c r="Q204" s="310">
        <v>658.0</v>
      </c>
      <c r="R204" s="309">
        <f>$B204*'PERCENTAGE SHARING'!R163</f>
        <v>0</v>
      </c>
      <c r="S204" s="134"/>
      <c r="T204" s="134"/>
      <c r="U204" s="134"/>
      <c r="V204" s="134"/>
      <c r="W204" s="134"/>
      <c r="X204" s="134"/>
      <c r="Y204" s="134"/>
      <c r="Z204" s="134"/>
    </row>
    <row r="205" ht="22.5" customHeight="1">
      <c r="A205" s="186">
        <f>'PROP DAILY PNL'!A370</f>
        <v>45982</v>
      </c>
      <c r="B205" s="177"/>
      <c r="C205" s="305">
        <v>2808.70505786841</v>
      </c>
      <c r="D205" s="305">
        <v>670.290653247453</v>
      </c>
      <c r="E205" s="305">
        <v>554.444043837677</v>
      </c>
      <c r="F205" s="167">
        <f>$B205*'PERCENTAGE SHARING'!F164</f>
        <v>0</v>
      </c>
      <c r="G205" s="167">
        <f>$B205*'PERCENTAGE SHARING'!G164</f>
        <v>0</v>
      </c>
      <c r="H205" s="167">
        <f>$B205*'PERCENTAGE SHARING'!H164</f>
        <v>0</v>
      </c>
      <c r="I205" s="167">
        <f>$B205*'PERCENTAGE SHARING'!I164</f>
        <v>0</v>
      </c>
      <c r="J205" s="167">
        <f>$B205*'PERCENTAGE SHARING'!J164</f>
        <v>0</v>
      </c>
      <c r="K205" s="167">
        <f>$B205*'PERCENTAGE SHARING'!K164</f>
        <v>0</v>
      </c>
      <c r="L205" s="167">
        <f>$B205*'PERCENTAGE SHARING'!L164</f>
        <v>0</v>
      </c>
      <c r="M205" s="167">
        <f>$B205*'PERCENTAGE SHARING'!M164</f>
        <v>0</v>
      </c>
      <c r="N205" s="167">
        <f>$B205*'PERCENTAGE SHARING'!N164</f>
        <v>0</v>
      </c>
      <c r="O205" s="311">
        <v>228.922021996097</v>
      </c>
      <c r="P205" s="311">
        <v>137.638223050352</v>
      </c>
      <c r="Q205" s="310">
        <v>658.0</v>
      </c>
      <c r="R205" s="309">
        <f>$B205*'PERCENTAGE SHARING'!R164</f>
        <v>0</v>
      </c>
      <c r="S205" s="134"/>
      <c r="T205" s="134"/>
      <c r="U205" s="134"/>
      <c r="V205" s="134"/>
      <c r="W205" s="134"/>
      <c r="X205" s="134"/>
      <c r="Y205" s="134"/>
      <c r="Z205" s="134"/>
    </row>
    <row r="206" ht="22.5" customHeight="1">
      <c r="A206" s="186">
        <f>'PROP DAILY PNL'!A371</f>
        <v>45985</v>
      </c>
      <c r="B206" s="177"/>
      <c r="C206" s="305">
        <v>2808.70505786841</v>
      </c>
      <c r="D206" s="305">
        <v>670.290653247453</v>
      </c>
      <c r="E206" s="305">
        <v>554.444043837677</v>
      </c>
      <c r="F206" s="167">
        <f>$B206*'PERCENTAGE SHARING'!F165</f>
        <v>0</v>
      </c>
      <c r="G206" s="167">
        <f>$B206*'PERCENTAGE SHARING'!G165</f>
        <v>0</v>
      </c>
      <c r="H206" s="167">
        <f>$B206*'PERCENTAGE SHARING'!H165</f>
        <v>0</v>
      </c>
      <c r="I206" s="167">
        <f>$B206*'PERCENTAGE SHARING'!I165</f>
        <v>0</v>
      </c>
      <c r="J206" s="167">
        <f>$B206*'PERCENTAGE SHARING'!J165</f>
        <v>0</v>
      </c>
      <c r="K206" s="167">
        <f>$B206*'PERCENTAGE SHARING'!K165</f>
        <v>0</v>
      </c>
      <c r="L206" s="167">
        <f>$B206*'PERCENTAGE SHARING'!L165</f>
        <v>0</v>
      </c>
      <c r="M206" s="167">
        <f>$B206*'PERCENTAGE SHARING'!M165</f>
        <v>0</v>
      </c>
      <c r="N206" s="167">
        <f>$B206*'PERCENTAGE SHARING'!N165</f>
        <v>0</v>
      </c>
      <c r="O206" s="311">
        <v>228.922021996097</v>
      </c>
      <c r="P206" s="311">
        <v>137.638223050352</v>
      </c>
      <c r="Q206" s="310">
        <v>658.0</v>
      </c>
      <c r="R206" s="309">
        <f>$B206*'PERCENTAGE SHARING'!R165</f>
        <v>0</v>
      </c>
      <c r="S206" s="134"/>
      <c r="T206" s="134"/>
      <c r="U206" s="134"/>
      <c r="V206" s="134"/>
      <c r="W206" s="134"/>
      <c r="X206" s="134"/>
      <c r="Y206" s="134"/>
      <c r="Z206" s="134"/>
    </row>
    <row r="207" ht="22.5" customHeight="1">
      <c r="A207" s="186">
        <f>'PROP DAILY PNL'!A372</f>
        <v>45986</v>
      </c>
      <c r="B207" s="177"/>
      <c r="C207" s="305">
        <v>2808.70505786841</v>
      </c>
      <c r="D207" s="305">
        <v>670.290653247452</v>
      </c>
      <c r="E207" s="305">
        <v>554.444043837677</v>
      </c>
      <c r="F207" s="167">
        <f>$B207*'PERCENTAGE SHARING'!F166</f>
        <v>0</v>
      </c>
      <c r="G207" s="167">
        <f>$B207*'PERCENTAGE SHARING'!G166</f>
        <v>0</v>
      </c>
      <c r="H207" s="167">
        <f>$B207*'PERCENTAGE SHARING'!H166</f>
        <v>0</v>
      </c>
      <c r="I207" s="167">
        <f>$B207*'PERCENTAGE SHARING'!I166</f>
        <v>0</v>
      </c>
      <c r="J207" s="167">
        <f>$B207*'PERCENTAGE SHARING'!J166</f>
        <v>0</v>
      </c>
      <c r="K207" s="167">
        <f>$B207*'PERCENTAGE SHARING'!K166</f>
        <v>0</v>
      </c>
      <c r="L207" s="167">
        <f>$B207*'PERCENTAGE SHARING'!L166</f>
        <v>0</v>
      </c>
      <c r="M207" s="167">
        <f>$B207*'PERCENTAGE SHARING'!M166</f>
        <v>0</v>
      </c>
      <c r="N207" s="167">
        <f>$B207*'PERCENTAGE SHARING'!N166</f>
        <v>0</v>
      </c>
      <c r="O207" s="311">
        <v>228.922021996097</v>
      </c>
      <c r="P207" s="311">
        <v>137.638223050352</v>
      </c>
      <c r="Q207" s="310">
        <v>658.0</v>
      </c>
      <c r="R207" s="309">
        <f>$B207*'PERCENTAGE SHARING'!R166</f>
        <v>0</v>
      </c>
      <c r="S207" s="134"/>
      <c r="T207" s="134"/>
      <c r="U207" s="134"/>
      <c r="V207" s="134"/>
      <c r="W207" s="134"/>
      <c r="X207" s="134"/>
      <c r="Y207" s="134"/>
      <c r="Z207" s="134"/>
    </row>
    <row r="208" ht="22.5" customHeight="1">
      <c r="A208" s="186">
        <f>'PROP DAILY PNL'!A373</f>
        <v>45987</v>
      </c>
      <c r="B208" s="177"/>
      <c r="C208" s="305">
        <v>2808.70505786841</v>
      </c>
      <c r="D208" s="305">
        <v>670.290653247452</v>
      </c>
      <c r="E208" s="305">
        <v>554.444043837677</v>
      </c>
      <c r="F208" s="167">
        <f>$B208*'PERCENTAGE SHARING'!F167</f>
        <v>0</v>
      </c>
      <c r="G208" s="167">
        <f>$B208*'PERCENTAGE SHARING'!G167</f>
        <v>0</v>
      </c>
      <c r="H208" s="167">
        <f>$B208*'PERCENTAGE SHARING'!H167</f>
        <v>0</v>
      </c>
      <c r="I208" s="167">
        <f>$B208*'PERCENTAGE SHARING'!I167</f>
        <v>0</v>
      </c>
      <c r="J208" s="167">
        <f>$B208*'PERCENTAGE SHARING'!J167</f>
        <v>0</v>
      </c>
      <c r="K208" s="167">
        <f>$B208*'PERCENTAGE SHARING'!K167</f>
        <v>0</v>
      </c>
      <c r="L208" s="167">
        <f>$B208*'PERCENTAGE SHARING'!L167</f>
        <v>0</v>
      </c>
      <c r="M208" s="167">
        <f>$B208*'PERCENTAGE SHARING'!M167</f>
        <v>0</v>
      </c>
      <c r="N208" s="167">
        <f>$B208*'PERCENTAGE SHARING'!N167</f>
        <v>0</v>
      </c>
      <c r="O208" s="311">
        <v>228.922021996097</v>
      </c>
      <c r="P208" s="311">
        <v>137.638223050352</v>
      </c>
      <c r="Q208" s="310">
        <v>658.0</v>
      </c>
      <c r="R208" s="309">
        <f>$B208*'PERCENTAGE SHARING'!R167</f>
        <v>0</v>
      </c>
      <c r="S208" s="134"/>
      <c r="T208" s="134"/>
      <c r="U208" s="134"/>
      <c r="V208" s="134"/>
      <c r="W208" s="134"/>
      <c r="X208" s="134"/>
      <c r="Y208" s="134"/>
      <c r="Z208" s="134"/>
    </row>
    <row r="209" ht="22.5" customHeight="1">
      <c r="A209" s="186">
        <f>'PROP DAILY PNL'!A374</f>
        <v>45988</v>
      </c>
      <c r="B209" s="177"/>
      <c r="C209" s="305">
        <v>2808.70505786841</v>
      </c>
      <c r="D209" s="305">
        <v>670.290653247452</v>
      </c>
      <c r="E209" s="305">
        <v>554.444043837677</v>
      </c>
      <c r="F209" s="167">
        <f>$B209*'PERCENTAGE SHARING'!F168</f>
        <v>0</v>
      </c>
      <c r="G209" s="167">
        <f>$B209*'PERCENTAGE SHARING'!G168</f>
        <v>0</v>
      </c>
      <c r="H209" s="167">
        <f>$B209*'PERCENTAGE SHARING'!H168</f>
        <v>0</v>
      </c>
      <c r="I209" s="167">
        <f>$B209*'PERCENTAGE SHARING'!I168</f>
        <v>0</v>
      </c>
      <c r="J209" s="167">
        <f>$B209*'PERCENTAGE SHARING'!J168</f>
        <v>0</v>
      </c>
      <c r="K209" s="167">
        <f>$B209*'PERCENTAGE SHARING'!K168</f>
        <v>0</v>
      </c>
      <c r="L209" s="167">
        <f>$B209*'PERCENTAGE SHARING'!L168</f>
        <v>0</v>
      </c>
      <c r="M209" s="167">
        <f>$B209*'PERCENTAGE SHARING'!M168</f>
        <v>0</v>
      </c>
      <c r="N209" s="167">
        <f>$B209*'PERCENTAGE SHARING'!N168</f>
        <v>0</v>
      </c>
      <c r="O209" s="311">
        <v>228.922021996097</v>
      </c>
      <c r="P209" s="311">
        <v>137.638223050352</v>
      </c>
      <c r="Q209" s="310">
        <v>658.0</v>
      </c>
      <c r="R209" s="309">
        <f>$B209*'PERCENTAGE SHARING'!R168</f>
        <v>0</v>
      </c>
      <c r="S209" s="134"/>
      <c r="T209" s="134"/>
      <c r="U209" s="134"/>
      <c r="V209" s="134"/>
      <c r="W209" s="134"/>
      <c r="X209" s="134"/>
      <c r="Y209" s="134"/>
      <c r="Z209" s="134"/>
    </row>
    <row r="210" ht="22.5" customHeight="1">
      <c r="A210" s="186">
        <f>'PROP DAILY PNL'!A375</f>
        <v>45989</v>
      </c>
      <c r="B210" s="177"/>
      <c r="C210" s="305">
        <v>2808.70505786841</v>
      </c>
      <c r="D210" s="305">
        <v>670.290653247452</v>
      </c>
      <c r="E210" s="305">
        <v>554.444043837677</v>
      </c>
      <c r="F210" s="167">
        <f>$B210*'PERCENTAGE SHARING'!F169</f>
        <v>0</v>
      </c>
      <c r="G210" s="167">
        <f>$B210*'PERCENTAGE SHARING'!G169</f>
        <v>0</v>
      </c>
      <c r="H210" s="167">
        <f>$B210*'PERCENTAGE SHARING'!H169</f>
        <v>0</v>
      </c>
      <c r="I210" s="167">
        <f>$B210*'PERCENTAGE SHARING'!I169</f>
        <v>0</v>
      </c>
      <c r="J210" s="167">
        <f>$B210*'PERCENTAGE SHARING'!J169</f>
        <v>0</v>
      </c>
      <c r="K210" s="167">
        <f>$B210*'PERCENTAGE SHARING'!K169</f>
        <v>0</v>
      </c>
      <c r="L210" s="167">
        <f>$B210*'PERCENTAGE SHARING'!L169</f>
        <v>0</v>
      </c>
      <c r="M210" s="167">
        <f>$B210*'PERCENTAGE SHARING'!M169</f>
        <v>0</v>
      </c>
      <c r="N210" s="167">
        <f>$B210*'PERCENTAGE SHARING'!N169</f>
        <v>0</v>
      </c>
      <c r="O210" s="311">
        <v>228.922021996097</v>
      </c>
      <c r="P210" s="311">
        <v>137.638223050352</v>
      </c>
      <c r="Q210" s="310">
        <v>658.0</v>
      </c>
      <c r="R210" s="309">
        <f>$B210*'PERCENTAGE SHARING'!R169</f>
        <v>0</v>
      </c>
      <c r="S210" s="134"/>
      <c r="T210" s="134"/>
      <c r="U210" s="134"/>
      <c r="V210" s="134"/>
      <c r="W210" s="134"/>
      <c r="X210" s="134"/>
      <c r="Y210" s="134"/>
      <c r="Z210" s="134"/>
    </row>
    <row r="211" ht="22.5" customHeight="1">
      <c r="A211" s="186">
        <f>'PROP DAILY PNL'!A376</f>
        <v>45992</v>
      </c>
      <c r="B211" s="177"/>
      <c r="C211" s="167">
        <f>$B211*'PERCENTAGE SHARING'!C170</f>
        <v>0</v>
      </c>
      <c r="D211" s="167">
        <f>$B211*'PERCENTAGE SHARING'!D170</f>
        <v>0</v>
      </c>
      <c r="E211" s="167">
        <f>$B211*'PERCENTAGE SHARING'!E170</f>
        <v>0</v>
      </c>
      <c r="F211" s="167">
        <f>$B211*'PERCENTAGE SHARING'!F170</f>
        <v>0</v>
      </c>
      <c r="G211" s="167">
        <f>$B211*'PERCENTAGE SHARING'!G170</f>
        <v>0</v>
      </c>
      <c r="H211" s="167">
        <f>$B211*'PERCENTAGE SHARING'!H170</f>
        <v>0</v>
      </c>
      <c r="I211" s="167">
        <f>$B211*'PERCENTAGE SHARING'!I170</f>
        <v>0</v>
      </c>
      <c r="J211" s="167">
        <f>$B211*'PERCENTAGE SHARING'!J170</f>
        <v>0</v>
      </c>
      <c r="K211" s="167">
        <f>$B211*'PERCENTAGE SHARING'!K170</f>
        <v>0</v>
      </c>
      <c r="L211" s="167">
        <f>$B211*'PERCENTAGE SHARING'!L170</f>
        <v>0</v>
      </c>
      <c r="M211" s="167">
        <f>$B211*'PERCENTAGE SHARING'!M170</f>
        <v>0</v>
      </c>
      <c r="N211" s="167">
        <f>$B211*'PERCENTAGE SHARING'!N170</f>
        <v>0</v>
      </c>
      <c r="O211" s="309">
        <f>$B211*'PERCENTAGE SHARING'!O170</f>
        <v>0</v>
      </c>
      <c r="P211" s="309">
        <f>$B211*'PERCENTAGE SHARING'!P170</f>
        <v>0</v>
      </c>
      <c r="Q211" s="309">
        <f>$B211*'PERCENTAGE SHARING'!Q170</f>
        <v>0</v>
      </c>
      <c r="R211" s="309">
        <f>$B211*'PERCENTAGE SHARING'!R170</f>
        <v>0</v>
      </c>
      <c r="S211" s="134"/>
      <c r="T211" s="134"/>
      <c r="U211" s="134"/>
      <c r="V211" s="134"/>
      <c r="W211" s="134"/>
      <c r="X211" s="134"/>
      <c r="Y211" s="134"/>
      <c r="Z211" s="134"/>
    </row>
    <row r="212" ht="22.5" customHeight="1">
      <c r="A212" s="186">
        <f>'PROP DAILY PNL'!A377</f>
        <v>45993</v>
      </c>
      <c r="B212" s="177"/>
      <c r="C212" s="167">
        <f>$B212*'PERCENTAGE SHARING'!C171</f>
        <v>0</v>
      </c>
      <c r="D212" s="167">
        <f>$B212*'PERCENTAGE SHARING'!D171</f>
        <v>0</v>
      </c>
      <c r="E212" s="167">
        <f>$B212*'PERCENTAGE SHARING'!E171</f>
        <v>0</v>
      </c>
      <c r="F212" s="167">
        <f>$B212*'PERCENTAGE SHARING'!F171</f>
        <v>0</v>
      </c>
      <c r="G212" s="167">
        <f>$B212*'PERCENTAGE SHARING'!G171</f>
        <v>0</v>
      </c>
      <c r="H212" s="167">
        <f>$B212*'PERCENTAGE SHARING'!H171</f>
        <v>0</v>
      </c>
      <c r="I212" s="167">
        <f>$B212*'PERCENTAGE SHARING'!I171</f>
        <v>0</v>
      </c>
      <c r="J212" s="167">
        <f>$B212*'PERCENTAGE SHARING'!J171</f>
        <v>0</v>
      </c>
      <c r="K212" s="167">
        <f>$B212*'PERCENTAGE SHARING'!K171</f>
        <v>0</v>
      </c>
      <c r="L212" s="167">
        <f>$B212*'PERCENTAGE SHARING'!L171</f>
        <v>0</v>
      </c>
      <c r="M212" s="167">
        <f>$B212*'PERCENTAGE SHARING'!M171</f>
        <v>0</v>
      </c>
      <c r="N212" s="167">
        <f>$B212*'PERCENTAGE SHARING'!N171</f>
        <v>0</v>
      </c>
      <c r="O212" s="309">
        <f>$B212*'PERCENTAGE SHARING'!O171</f>
        <v>0</v>
      </c>
      <c r="P212" s="309">
        <f>$B212*'PERCENTAGE SHARING'!P171</f>
        <v>0</v>
      </c>
      <c r="Q212" s="309">
        <f>$B212*'PERCENTAGE SHARING'!Q171</f>
        <v>0</v>
      </c>
      <c r="R212" s="309">
        <f>$B212*'PERCENTAGE SHARING'!R171</f>
        <v>0</v>
      </c>
      <c r="S212" s="134"/>
      <c r="T212" s="134"/>
      <c r="U212" s="134"/>
      <c r="V212" s="134"/>
      <c r="W212" s="134"/>
      <c r="X212" s="134"/>
      <c r="Y212" s="134"/>
      <c r="Z212" s="134"/>
    </row>
    <row r="213" ht="22.5" customHeight="1">
      <c r="A213" s="186">
        <f>'PROP DAILY PNL'!A378</f>
        <v>45994</v>
      </c>
      <c r="B213" s="177"/>
      <c r="C213" s="167">
        <f>$B213*'PERCENTAGE SHARING'!C172</f>
        <v>0</v>
      </c>
      <c r="D213" s="167">
        <f>$B213*'PERCENTAGE SHARING'!D172</f>
        <v>0</v>
      </c>
      <c r="E213" s="167">
        <f>$B213*'PERCENTAGE SHARING'!E172</f>
        <v>0</v>
      </c>
      <c r="F213" s="167">
        <f>$B213*'PERCENTAGE SHARING'!F172</f>
        <v>0</v>
      </c>
      <c r="G213" s="167">
        <f>$B213*'PERCENTAGE SHARING'!G172</f>
        <v>0</v>
      </c>
      <c r="H213" s="167">
        <f>$B213*'PERCENTAGE SHARING'!H172</f>
        <v>0</v>
      </c>
      <c r="I213" s="167">
        <f>$B213*'PERCENTAGE SHARING'!I172</f>
        <v>0</v>
      </c>
      <c r="J213" s="167">
        <f>$B213*'PERCENTAGE SHARING'!J172</f>
        <v>0</v>
      </c>
      <c r="K213" s="167">
        <f>$B213*'PERCENTAGE SHARING'!K172</f>
        <v>0</v>
      </c>
      <c r="L213" s="167">
        <f>$B213*'PERCENTAGE SHARING'!L172</f>
        <v>0</v>
      </c>
      <c r="M213" s="167">
        <f>$B213*'PERCENTAGE SHARING'!M172</f>
        <v>0</v>
      </c>
      <c r="N213" s="167">
        <f>$B213*'PERCENTAGE SHARING'!N172</f>
        <v>0</v>
      </c>
      <c r="O213" s="309">
        <f>$B213*'PERCENTAGE SHARING'!O172</f>
        <v>0</v>
      </c>
      <c r="P213" s="309">
        <f>$B213*'PERCENTAGE SHARING'!P172</f>
        <v>0</v>
      </c>
      <c r="Q213" s="309">
        <f>$B213*'PERCENTAGE SHARING'!Q172</f>
        <v>0</v>
      </c>
      <c r="R213" s="309">
        <f>$B213*'PERCENTAGE SHARING'!R172</f>
        <v>0</v>
      </c>
      <c r="S213" s="134"/>
      <c r="T213" s="134"/>
      <c r="U213" s="134"/>
      <c r="V213" s="134"/>
      <c r="W213" s="134"/>
      <c r="X213" s="134"/>
      <c r="Y213" s="134"/>
      <c r="Z213" s="134"/>
    </row>
    <row r="214" ht="22.5" customHeight="1">
      <c r="A214" s="186">
        <f>'PROP DAILY PNL'!A379</f>
        <v>45995</v>
      </c>
      <c r="B214" s="177"/>
      <c r="C214" s="167">
        <f>$B214*'PERCENTAGE SHARING'!C173</f>
        <v>0</v>
      </c>
      <c r="D214" s="167">
        <f>$B214*'PERCENTAGE SHARING'!D173</f>
        <v>0</v>
      </c>
      <c r="E214" s="167">
        <f>$B214*'PERCENTAGE SHARING'!E173</f>
        <v>0</v>
      </c>
      <c r="F214" s="167">
        <f>$B214*'PERCENTAGE SHARING'!F173</f>
        <v>0</v>
      </c>
      <c r="G214" s="167">
        <f>$B214*'PERCENTAGE SHARING'!G173</f>
        <v>0</v>
      </c>
      <c r="H214" s="167">
        <f>$B214*'PERCENTAGE SHARING'!H173</f>
        <v>0</v>
      </c>
      <c r="I214" s="167">
        <f>$B214*'PERCENTAGE SHARING'!I173</f>
        <v>0</v>
      </c>
      <c r="J214" s="167">
        <f>$B214*'PERCENTAGE SHARING'!J173</f>
        <v>0</v>
      </c>
      <c r="K214" s="167">
        <f>$B214*'PERCENTAGE SHARING'!K173</f>
        <v>0</v>
      </c>
      <c r="L214" s="167">
        <f>$B214*'PERCENTAGE SHARING'!L173</f>
        <v>0</v>
      </c>
      <c r="M214" s="167">
        <f>$B214*'PERCENTAGE SHARING'!M173</f>
        <v>0</v>
      </c>
      <c r="N214" s="167">
        <f>$B214*'PERCENTAGE SHARING'!N173</f>
        <v>0</v>
      </c>
      <c r="O214" s="309">
        <f>$B214*'PERCENTAGE SHARING'!O173</f>
        <v>0</v>
      </c>
      <c r="P214" s="309">
        <f>$B214*'PERCENTAGE SHARING'!P173</f>
        <v>0</v>
      </c>
      <c r="Q214" s="309">
        <f>$B214*'PERCENTAGE SHARING'!Q173</f>
        <v>0</v>
      </c>
      <c r="R214" s="309">
        <f>$B214*'PERCENTAGE SHARING'!R173</f>
        <v>0</v>
      </c>
      <c r="S214" s="134"/>
      <c r="T214" s="134"/>
      <c r="U214" s="134"/>
      <c r="V214" s="134"/>
      <c r="W214" s="134"/>
      <c r="X214" s="134"/>
      <c r="Y214" s="134"/>
      <c r="Z214" s="134"/>
    </row>
    <row r="215" ht="22.5" customHeight="1">
      <c r="A215" s="186">
        <f>'PROP DAILY PNL'!A380</f>
        <v>45996</v>
      </c>
      <c r="B215" s="177"/>
      <c r="C215" s="167">
        <f>$B215*'PERCENTAGE SHARING'!C174</f>
        <v>0</v>
      </c>
      <c r="D215" s="167">
        <f>$B215*'PERCENTAGE SHARING'!D174</f>
        <v>0</v>
      </c>
      <c r="E215" s="167">
        <f>$B215*'PERCENTAGE SHARING'!E174</f>
        <v>0</v>
      </c>
      <c r="F215" s="167">
        <f>$B215*'PERCENTAGE SHARING'!F174</f>
        <v>0</v>
      </c>
      <c r="G215" s="167">
        <f>$B215*'PERCENTAGE SHARING'!G174</f>
        <v>0</v>
      </c>
      <c r="H215" s="167">
        <f>$B215*'PERCENTAGE SHARING'!H174</f>
        <v>0</v>
      </c>
      <c r="I215" s="167">
        <f>$B215*'PERCENTAGE SHARING'!I174</f>
        <v>0</v>
      </c>
      <c r="J215" s="167">
        <f>$B215*'PERCENTAGE SHARING'!J174</f>
        <v>0</v>
      </c>
      <c r="K215" s="167">
        <f>$B215*'PERCENTAGE SHARING'!K174</f>
        <v>0</v>
      </c>
      <c r="L215" s="167">
        <f>$B215*'PERCENTAGE SHARING'!L174</f>
        <v>0</v>
      </c>
      <c r="M215" s="167">
        <f>$B215*'PERCENTAGE SHARING'!M174</f>
        <v>0</v>
      </c>
      <c r="N215" s="167">
        <f>$B215*'PERCENTAGE SHARING'!N174</f>
        <v>0</v>
      </c>
      <c r="O215" s="309">
        <f>$B215*'PERCENTAGE SHARING'!O174</f>
        <v>0</v>
      </c>
      <c r="P215" s="309">
        <f>$B215*'PERCENTAGE SHARING'!P174</f>
        <v>0</v>
      </c>
      <c r="Q215" s="309">
        <f>$B215*'PERCENTAGE SHARING'!Q174</f>
        <v>0</v>
      </c>
      <c r="R215" s="309">
        <f>$B215*'PERCENTAGE SHARING'!R174</f>
        <v>0</v>
      </c>
      <c r="S215" s="134"/>
      <c r="T215" s="134"/>
      <c r="U215" s="134"/>
      <c r="V215" s="134"/>
      <c r="W215" s="134"/>
      <c r="X215" s="134"/>
      <c r="Y215" s="134"/>
      <c r="Z215" s="134"/>
    </row>
    <row r="216" ht="22.5" customHeight="1">
      <c r="A216" s="186">
        <f>'PROP DAILY PNL'!A381</f>
        <v>45999</v>
      </c>
      <c r="B216" s="177"/>
      <c r="C216" s="167">
        <f>$B216*'PERCENTAGE SHARING'!C175</f>
        <v>0</v>
      </c>
      <c r="D216" s="167">
        <f>$B216*'PERCENTAGE SHARING'!D175</f>
        <v>0</v>
      </c>
      <c r="E216" s="167">
        <f>$B216*'PERCENTAGE SHARING'!E175</f>
        <v>0</v>
      </c>
      <c r="F216" s="167">
        <f>$B216*'PERCENTAGE SHARING'!F175</f>
        <v>0</v>
      </c>
      <c r="G216" s="167">
        <f>$B216*'PERCENTAGE SHARING'!G175</f>
        <v>0</v>
      </c>
      <c r="H216" s="167">
        <f>$B216*'PERCENTAGE SHARING'!H175</f>
        <v>0</v>
      </c>
      <c r="I216" s="167">
        <f>$B216*'PERCENTAGE SHARING'!I175</f>
        <v>0</v>
      </c>
      <c r="J216" s="167">
        <f>$B216*'PERCENTAGE SHARING'!J175</f>
        <v>0</v>
      </c>
      <c r="K216" s="167">
        <f>$B216*'PERCENTAGE SHARING'!K175</f>
        <v>0</v>
      </c>
      <c r="L216" s="167">
        <f>$B216*'PERCENTAGE SHARING'!L175</f>
        <v>0</v>
      </c>
      <c r="M216" s="167">
        <f>$B216*'PERCENTAGE SHARING'!M175</f>
        <v>0</v>
      </c>
      <c r="N216" s="167">
        <f>$B216*'PERCENTAGE SHARING'!N175</f>
        <v>0</v>
      </c>
      <c r="O216" s="309">
        <f>$B216*'PERCENTAGE SHARING'!O175</f>
        <v>0</v>
      </c>
      <c r="P216" s="309">
        <f>$B216*'PERCENTAGE SHARING'!P175</f>
        <v>0</v>
      </c>
      <c r="Q216" s="309">
        <f>$B216*'PERCENTAGE SHARING'!Q175</f>
        <v>0</v>
      </c>
      <c r="R216" s="309">
        <f>$B216*'PERCENTAGE SHARING'!R175</f>
        <v>0</v>
      </c>
      <c r="S216" s="134"/>
      <c r="T216" s="134"/>
      <c r="U216" s="134"/>
      <c r="V216" s="134"/>
      <c r="W216" s="134"/>
      <c r="X216" s="134"/>
      <c r="Y216" s="134"/>
      <c r="Z216" s="134"/>
    </row>
    <row r="217" ht="22.5" customHeight="1">
      <c r="A217" s="186">
        <f>'PROP DAILY PNL'!A382</f>
        <v>46000</v>
      </c>
      <c r="B217" s="177"/>
      <c r="C217" s="167">
        <f>$B217*'PERCENTAGE SHARING'!C176</f>
        <v>0</v>
      </c>
      <c r="D217" s="167">
        <f>$B217*'PERCENTAGE SHARING'!D176</f>
        <v>0</v>
      </c>
      <c r="E217" s="167">
        <f>$B217*'PERCENTAGE SHARING'!E176</f>
        <v>0</v>
      </c>
      <c r="F217" s="167">
        <f>$B217*'PERCENTAGE SHARING'!F176</f>
        <v>0</v>
      </c>
      <c r="G217" s="167">
        <f>$B217*'PERCENTAGE SHARING'!G176</f>
        <v>0</v>
      </c>
      <c r="H217" s="167">
        <f>$B217*'PERCENTAGE SHARING'!H176</f>
        <v>0</v>
      </c>
      <c r="I217" s="167">
        <f>$B217*'PERCENTAGE SHARING'!I176</f>
        <v>0</v>
      </c>
      <c r="J217" s="167">
        <f>$B217*'PERCENTAGE SHARING'!J176</f>
        <v>0</v>
      </c>
      <c r="K217" s="167">
        <f>$B217*'PERCENTAGE SHARING'!K176</f>
        <v>0</v>
      </c>
      <c r="L217" s="167">
        <f>$B217*'PERCENTAGE SHARING'!L176</f>
        <v>0</v>
      </c>
      <c r="M217" s="167">
        <f>$B217*'PERCENTAGE SHARING'!M176</f>
        <v>0</v>
      </c>
      <c r="N217" s="167">
        <f>$B217*'PERCENTAGE SHARING'!N176</f>
        <v>0</v>
      </c>
      <c r="O217" s="309">
        <f>$B217*'PERCENTAGE SHARING'!O176</f>
        <v>0</v>
      </c>
      <c r="P217" s="309">
        <f>$B217*'PERCENTAGE SHARING'!P176</f>
        <v>0</v>
      </c>
      <c r="Q217" s="309">
        <f>$B217*'PERCENTAGE SHARING'!Q176</f>
        <v>0</v>
      </c>
      <c r="R217" s="309">
        <f>$B217*'PERCENTAGE SHARING'!R176</f>
        <v>0</v>
      </c>
      <c r="S217" s="134"/>
      <c r="T217" s="134"/>
      <c r="U217" s="134"/>
      <c r="V217" s="134"/>
      <c r="W217" s="134"/>
      <c r="X217" s="134"/>
      <c r="Y217" s="134"/>
      <c r="Z217" s="134"/>
    </row>
    <row r="218" ht="22.5" customHeight="1">
      <c r="A218" s="186">
        <f>'PROP DAILY PNL'!A383</f>
        <v>46001</v>
      </c>
      <c r="B218" s="177"/>
      <c r="C218" s="167">
        <f>$B218*'PERCENTAGE SHARING'!C177</f>
        <v>0</v>
      </c>
      <c r="D218" s="167">
        <f>$B218*'PERCENTAGE SHARING'!D177</f>
        <v>0</v>
      </c>
      <c r="E218" s="167">
        <f>$B218*'PERCENTAGE SHARING'!E177</f>
        <v>0</v>
      </c>
      <c r="F218" s="167">
        <f>$B218*'PERCENTAGE SHARING'!F177</f>
        <v>0</v>
      </c>
      <c r="G218" s="167">
        <f>$B218*'PERCENTAGE SHARING'!G177</f>
        <v>0</v>
      </c>
      <c r="H218" s="167">
        <f>$B218*'PERCENTAGE SHARING'!H177</f>
        <v>0</v>
      </c>
      <c r="I218" s="167">
        <f>$B218*'PERCENTAGE SHARING'!I177</f>
        <v>0</v>
      </c>
      <c r="J218" s="167">
        <f>$B218*'PERCENTAGE SHARING'!J177</f>
        <v>0</v>
      </c>
      <c r="K218" s="167">
        <f>$B218*'PERCENTAGE SHARING'!K177</f>
        <v>0</v>
      </c>
      <c r="L218" s="167">
        <f>$B218*'PERCENTAGE SHARING'!L177</f>
        <v>0</v>
      </c>
      <c r="M218" s="167">
        <f>$B218*'PERCENTAGE SHARING'!M177</f>
        <v>0</v>
      </c>
      <c r="N218" s="167">
        <f>$B218*'PERCENTAGE SHARING'!N177</f>
        <v>0</v>
      </c>
      <c r="O218" s="309">
        <f>$B218*'PERCENTAGE SHARING'!O177</f>
        <v>0</v>
      </c>
      <c r="P218" s="309">
        <f>$B218*'PERCENTAGE SHARING'!P177</f>
        <v>0</v>
      </c>
      <c r="Q218" s="309">
        <f>$B218*'PERCENTAGE SHARING'!Q177</f>
        <v>0</v>
      </c>
      <c r="R218" s="309">
        <f>$B218*'PERCENTAGE SHARING'!R177</f>
        <v>0</v>
      </c>
      <c r="S218" s="134"/>
      <c r="T218" s="134"/>
      <c r="U218" s="134"/>
      <c r="V218" s="134"/>
      <c r="W218" s="134"/>
      <c r="X218" s="134"/>
      <c r="Y218" s="134"/>
      <c r="Z218" s="134"/>
    </row>
    <row r="219" ht="22.5" customHeight="1">
      <c r="A219" s="186">
        <f>'PROP DAILY PNL'!A384</f>
        <v>46002</v>
      </c>
      <c r="B219" s="177"/>
      <c r="C219" s="167">
        <f>$B219*'PERCENTAGE SHARING'!C178</f>
        <v>0</v>
      </c>
      <c r="D219" s="167">
        <f>$B219*'PERCENTAGE SHARING'!D178</f>
        <v>0</v>
      </c>
      <c r="E219" s="167">
        <f>$B219*'PERCENTAGE SHARING'!E178</f>
        <v>0</v>
      </c>
      <c r="F219" s="167">
        <f>$B219*'PERCENTAGE SHARING'!F178</f>
        <v>0</v>
      </c>
      <c r="G219" s="167">
        <f>$B219*'PERCENTAGE SHARING'!G178</f>
        <v>0</v>
      </c>
      <c r="H219" s="167">
        <f>$B219*'PERCENTAGE SHARING'!H178</f>
        <v>0</v>
      </c>
      <c r="I219" s="167">
        <f>$B219*'PERCENTAGE SHARING'!I178</f>
        <v>0</v>
      </c>
      <c r="J219" s="167">
        <f>$B219*'PERCENTAGE SHARING'!J178</f>
        <v>0</v>
      </c>
      <c r="K219" s="167">
        <f>$B219*'PERCENTAGE SHARING'!K178</f>
        <v>0</v>
      </c>
      <c r="L219" s="167">
        <f>$B219*'PERCENTAGE SHARING'!L178</f>
        <v>0</v>
      </c>
      <c r="M219" s="167">
        <f>$B219*'PERCENTAGE SHARING'!M178</f>
        <v>0</v>
      </c>
      <c r="N219" s="167">
        <f>$B219*'PERCENTAGE SHARING'!N178</f>
        <v>0</v>
      </c>
      <c r="O219" s="309">
        <f>$B219*'PERCENTAGE SHARING'!O178</f>
        <v>0</v>
      </c>
      <c r="P219" s="309">
        <f>$B219*'PERCENTAGE SHARING'!P178</f>
        <v>0</v>
      </c>
      <c r="Q219" s="309">
        <f>$B219*'PERCENTAGE SHARING'!Q178</f>
        <v>0</v>
      </c>
      <c r="R219" s="309">
        <f>$B219*'PERCENTAGE SHARING'!R178</f>
        <v>0</v>
      </c>
      <c r="S219" s="134"/>
      <c r="T219" s="134"/>
      <c r="U219" s="134"/>
      <c r="V219" s="134"/>
      <c r="W219" s="134"/>
      <c r="X219" s="134"/>
      <c r="Y219" s="134"/>
      <c r="Z219" s="134"/>
    </row>
    <row r="220" ht="22.5" customHeight="1">
      <c r="A220" s="186">
        <f>'PROP DAILY PNL'!A385</f>
        <v>46003</v>
      </c>
      <c r="B220" s="177"/>
      <c r="C220" s="167">
        <f>$B220*'PERCENTAGE SHARING'!C179</f>
        <v>0</v>
      </c>
      <c r="D220" s="167">
        <f>$B220*'PERCENTAGE SHARING'!D179</f>
        <v>0</v>
      </c>
      <c r="E220" s="167">
        <f>$B220*'PERCENTAGE SHARING'!E179</f>
        <v>0</v>
      </c>
      <c r="F220" s="167">
        <f>$B220*'PERCENTAGE SHARING'!F179</f>
        <v>0</v>
      </c>
      <c r="G220" s="167">
        <f>$B220*'PERCENTAGE SHARING'!G179</f>
        <v>0</v>
      </c>
      <c r="H220" s="167">
        <f>$B220*'PERCENTAGE SHARING'!H179</f>
        <v>0</v>
      </c>
      <c r="I220" s="167">
        <f>$B220*'PERCENTAGE SHARING'!I179</f>
        <v>0</v>
      </c>
      <c r="J220" s="167">
        <f>$B220*'PERCENTAGE SHARING'!J179</f>
        <v>0</v>
      </c>
      <c r="K220" s="167">
        <f>$B220*'PERCENTAGE SHARING'!K179</f>
        <v>0</v>
      </c>
      <c r="L220" s="167">
        <f>$B220*'PERCENTAGE SHARING'!L179</f>
        <v>0</v>
      </c>
      <c r="M220" s="167">
        <f>$B220*'PERCENTAGE SHARING'!M179</f>
        <v>0</v>
      </c>
      <c r="N220" s="167">
        <f>$B220*'PERCENTAGE SHARING'!N179</f>
        <v>0</v>
      </c>
      <c r="O220" s="309">
        <f>$B220*'PERCENTAGE SHARING'!O179</f>
        <v>0</v>
      </c>
      <c r="P220" s="309">
        <f>$B220*'PERCENTAGE SHARING'!P179</f>
        <v>0</v>
      </c>
      <c r="Q220" s="309">
        <f>$B220*'PERCENTAGE SHARING'!Q179</f>
        <v>0</v>
      </c>
      <c r="R220" s="309">
        <f>$B220*'PERCENTAGE SHARING'!R179</f>
        <v>0</v>
      </c>
      <c r="S220" s="134"/>
      <c r="T220" s="134"/>
      <c r="U220" s="134"/>
      <c r="V220" s="134"/>
      <c r="W220" s="134"/>
      <c r="X220" s="134"/>
      <c r="Y220" s="134"/>
      <c r="Z220" s="134"/>
    </row>
    <row r="221" ht="22.5" customHeight="1">
      <c r="A221" s="186">
        <f>'PROP DAILY PNL'!A386</f>
        <v>46006</v>
      </c>
      <c r="B221" s="177"/>
      <c r="C221" s="167">
        <f>$B221*'PERCENTAGE SHARING'!C180</f>
        <v>0</v>
      </c>
      <c r="D221" s="167">
        <f>$B221*'PERCENTAGE SHARING'!D180</f>
        <v>0</v>
      </c>
      <c r="E221" s="167">
        <f>$B221*'PERCENTAGE SHARING'!E180</f>
        <v>0</v>
      </c>
      <c r="F221" s="167">
        <f>$B221*'PERCENTAGE SHARING'!F180</f>
        <v>0</v>
      </c>
      <c r="G221" s="167">
        <f>$B221*'PERCENTAGE SHARING'!G180</f>
        <v>0</v>
      </c>
      <c r="H221" s="167">
        <f>$B221*'PERCENTAGE SHARING'!H180</f>
        <v>0</v>
      </c>
      <c r="I221" s="167">
        <f>$B221*'PERCENTAGE SHARING'!I180</f>
        <v>0</v>
      </c>
      <c r="J221" s="167">
        <f>$B221*'PERCENTAGE SHARING'!J180</f>
        <v>0</v>
      </c>
      <c r="K221" s="167">
        <f>$B221*'PERCENTAGE SHARING'!K180</f>
        <v>0</v>
      </c>
      <c r="L221" s="167">
        <f>$B221*'PERCENTAGE SHARING'!L180</f>
        <v>0</v>
      </c>
      <c r="M221" s="167">
        <f>$B221*'PERCENTAGE SHARING'!M180</f>
        <v>0</v>
      </c>
      <c r="N221" s="167">
        <f>$B221*'PERCENTAGE SHARING'!N180</f>
        <v>0</v>
      </c>
      <c r="O221" s="309">
        <f>$B221*'PERCENTAGE SHARING'!O180</f>
        <v>0</v>
      </c>
      <c r="P221" s="309">
        <f>$B221*'PERCENTAGE SHARING'!P180</f>
        <v>0</v>
      </c>
      <c r="Q221" s="309">
        <f>$B221*'PERCENTAGE SHARING'!Q180</f>
        <v>0</v>
      </c>
      <c r="R221" s="309">
        <f>$B221*'PERCENTAGE SHARING'!R180</f>
        <v>0</v>
      </c>
      <c r="S221" s="134"/>
      <c r="T221" s="134"/>
      <c r="U221" s="134"/>
      <c r="V221" s="134"/>
      <c r="W221" s="134"/>
      <c r="X221" s="134"/>
      <c r="Y221" s="134"/>
      <c r="Z221" s="134"/>
    </row>
    <row r="222" ht="22.5" customHeight="1">
      <c r="A222" s="186">
        <f>'PROP DAILY PNL'!A387</f>
        <v>46007</v>
      </c>
      <c r="B222" s="177"/>
      <c r="C222" s="167">
        <f>$B222*'PERCENTAGE SHARING'!C181</f>
        <v>0</v>
      </c>
      <c r="D222" s="167">
        <f>$B222*'PERCENTAGE SHARING'!D181</f>
        <v>0</v>
      </c>
      <c r="E222" s="167">
        <f>$B222*'PERCENTAGE SHARING'!E181</f>
        <v>0</v>
      </c>
      <c r="F222" s="167">
        <f>$B222*'PERCENTAGE SHARING'!F181</f>
        <v>0</v>
      </c>
      <c r="G222" s="167">
        <f>$B222*'PERCENTAGE SHARING'!G181</f>
        <v>0</v>
      </c>
      <c r="H222" s="167">
        <f>$B222*'PERCENTAGE SHARING'!H181</f>
        <v>0</v>
      </c>
      <c r="I222" s="167">
        <f>$B222*'PERCENTAGE SHARING'!I181</f>
        <v>0</v>
      </c>
      <c r="J222" s="167">
        <f>$B222*'PERCENTAGE SHARING'!J181</f>
        <v>0</v>
      </c>
      <c r="K222" s="167">
        <f>$B222*'PERCENTAGE SHARING'!K181</f>
        <v>0</v>
      </c>
      <c r="L222" s="167">
        <f>$B222*'PERCENTAGE SHARING'!L181</f>
        <v>0</v>
      </c>
      <c r="M222" s="167">
        <f>$B222*'PERCENTAGE SHARING'!M181</f>
        <v>0</v>
      </c>
      <c r="N222" s="167">
        <f>$B222*'PERCENTAGE SHARING'!N181</f>
        <v>0</v>
      </c>
      <c r="O222" s="309">
        <f>$B222*'PERCENTAGE SHARING'!O181</f>
        <v>0</v>
      </c>
      <c r="P222" s="309">
        <f>$B222*'PERCENTAGE SHARING'!P181</f>
        <v>0</v>
      </c>
      <c r="Q222" s="309">
        <f>$B222*'PERCENTAGE SHARING'!Q181</f>
        <v>0</v>
      </c>
      <c r="R222" s="309">
        <f>$B222*'PERCENTAGE SHARING'!R181</f>
        <v>0</v>
      </c>
      <c r="S222" s="134"/>
      <c r="T222" s="134"/>
      <c r="U222" s="134"/>
      <c r="V222" s="134"/>
      <c r="W222" s="134"/>
      <c r="X222" s="134"/>
      <c r="Y222" s="134"/>
      <c r="Z222" s="134"/>
    </row>
    <row r="223" ht="22.5" customHeight="1">
      <c r="A223" s="186">
        <f>'PROP DAILY PNL'!A388</f>
        <v>46008</v>
      </c>
      <c r="B223" s="177"/>
      <c r="C223" s="167">
        <f>$B223*'PERCENTAGE SHARING'!C182</f>
        <v>0</v>
      </c>
      <c r="D223" s="167">
        <f>$B223*'PERCENTAGE SHARING'!D182</f>
        <v>0</v>
      </c>
      <c r="E223" s="167">
        <f>$B223*'PERCENTAGE SHARING'!E182</f>
        <v>0</v>
      </c>
      <c r="F223" s="167">
        <f>$B223*'PERCENTAGE SHARING'!F182</f>
        <v>0</v>
      </c>
      <c r="G223" s="167">
        <f>$B223*'PERCENTAGE SHARING'!G182</f>
        <v>0</v>
      </c>
      <c r="H223" s="167">
        <f>$B223*'PERCENTAGE SHARING'!H182</f>
        <v>0</v>
      </c>
      <c r="I223" s="167">
        <f>$B223*'PERCENTAGE SHARING'!I182</f>
        <v>0</v>
      </c>
      <c r="J223" s="167">
        <f>$B223*'PERCENTAGE SHARING'!J182</f>
        <v>0</v>
      </c>
      <c r="K223" s="167">
        <f>$B223*'PERCENTAGE SHARING'!K182</f>
        <v>0</v>
      </c>
      <c r="L223" s="167">
        <f>$B223*'PERCENTAGE SHARING'!L182</f>
        <v>0</v>
      </c>
      <c r="M223" s="167">
        <f>$B223*'PERCENTAGE SHARING'!M182</f>
        <v>0</v>
      </c>
      <c r="N223" s="167">
        <f>$B223*'PERCENTAGE SHARING'!N182</f>
        <v>0</v>
      </c>
      <c r="O223" s="309">
        <f>$B223*'PERCENTAGE SHARING'!O182</f>
        <v>0</v>
      </c>
      <c r="P223" s="309">
        <f>$B223*'PERCENTAGE SHARING'!P182</f>
        <v>0</v>
      </c>
      <c r="Q223" s="309">
        <f>$B223*'PERCENTAGE SHARING'!Q182</f>
        <v>0</v>
      </c>
      <c r="R223" s="309">
        <f>$B223*'PERCENTAGE SHARING'!R182</f>
        <v>0</v>
      </c>
      <c r="S223" s="134"/>
      <c r="T223" s="134"/>
      <c r="U223" s="134"/>
      <c r="V223" s="134"/>
      <c r="W223" s="134"/>
      <c r="X223" s="134"/>
      <c r="Y223" s="134"/>
      <c r="Z223" s="134"/>
    </row>
    <row r="224" ht="22.5" customHeight="1">
      <c r="A224" s="186">
        <f>'PROP DAILY PNL'!A389</f>
        <v>46009</v>
      </c>
      <c r="B224" s="177"/>
      <c r="C224" s="167">
        <f>$B224*'PERCENTAGE SHARING'!C183</f>
        <v>0</v>
      </c>
      <c r="D224" s="167">
        <f>$B224*'PERCENTAGE SHARING'!D183</f>
        <v>0</v>
      </c>
      <c r="E224" s="167">
        <f>$B224*'PERCENTAGE SHARING'!E183</f>
        <v>0</v>
      </c>
      <c r="F224" s="167">
        <f>$B224*'PERCENTAGE SHARING'!F183</f>
        <v>0</v>
      </c>
      <c r="G224" s="167">
        <f>$B224*'PERCENTAGE SHARING'!G183</f>
        <v>0</v>
      </c>
      <c r="H224" s="167">
        <f>$B224*'PERCENTAGE SHARING'!H183</f>
        <v>0</v>
      </c>
      <c r="I224" s="167">
        <f>$B224*'PERCENTAGE SHARING'!I183</f>
        <v>0</v>
      </c>
      <c r="J224" s="167">
        <f>$B224*'PERCENTAGE SHARING'!J183</f>
        <v>0</v>
      </c>
      <c r="K224" s="167">
        <f>$B224*'PERCENTAGE SHARING'!K183</f>
        <v>0</v>
      </c>
      <c r="L224" s="167">
        <f>$B224*'PERCENTAGE SHARING'!L183</f>
        <v>0</v>
      </c>
      <c r="M224" s="167">
        <f>$B224*'PERCENTAGE SHARING'!M183</f>
        <v>0</v>
      </c>
      <c r="N224" s="167">
        <f>$B224*'PERCENTAGE SHARING'!N183</f>
        <v>0</v>
      </c>
      <c r="O224" s="309">
        <f>$B224*'PERCENTAGE SHARING'!O183</f>
        <v>0</v>
      </c>
      <c r="P224" s="309">
        <f>$B224*'PERCENTAGE SHARING'!P183</f>
        <v>0</v>
      </c>
      <c r="Q224" s="309">
        <f>$B224*'PERCENTAGE SHARING'!Q183</f>
        <v>0</v>
      </c>
      <c r="R224" s="309">
        <f>$B224*'PERCENTAGE SHARING'!R183</f>
        <v>0</v>
      </c>
      <c r="S224" s="134"/>
      <c r="T224" s="134"/>
      <c r="U224" s="134"/>
      <c r="V224" s="134"/>
      <c r="W224" s="134"/>
      <c r="X224" s="134"/>
      <c r="Y224" s="134"/>
      <c r="Z224" s="134"/>
    </row>
    <row r="225" ht="22.5" customHeight="1">
      <c r="A225" s="186">
        <f>'PROP DAILY PNL'!A390</f>
        <v>46010</v>
      </c>
      <c r="B225" s="177"/>
      <c r="C225" s="167">
        <f>$B225*'PERCENTAGE SHARING'!C184</f>
        <v>0</v>
      </c>
      <c r="D225" s="167">
        <f>$B225*'PERCENTAGE SHARING'!D184</f>
        <v>0</v>
      </c>
      <c r="E225" s="167">
        <f>$B225*'PERCENTAGE SHARING'!E184</f>
        <v>0</v>
      </c>
      <c r="F225" s="167">
        <f>$B225*'PERCENTAGE SHARING'!F184</f>
        <v>0</v>
      </c>
      <c r="G225" s="167">
        <f>$B225*'PERCENTAGE SHARING'!G184</f>
        <v>0</v>
      </c>
      <c r="H225" s="167">
        <f>$B225*'PERCENTAGE SHARING'!H184</f>
        <v>0</v>
      </c>
      <c r="I225" s="167">
        <f>$B225*'PERCENTAGE SHARING'!I184</f>
        <v>0</v>
      </c>
      <c r="J225" s="167">
        <f>$B225*'PERCENTAGE SHARING'!J184</f>
        <v>0</v>
      </c>
      <c r="K225" s="167">
        <f>$B225*'PERCENTAGE SHARING'!K184</f>
        <v>0</v>
      </c>
      <c r="L225" s="167">
        <f>$B225*'PERCENTAGE SHARING'!L184</f>
        <v>0</v>
      </c>
      <c r="M225" s="167">
        <f>$B225*'PERCENTAGE SHARING'!M184</f>
        <v>0</v>
      </c>
      <c r="N225" s="167">
        <f>$B225*'PERCENTAGE SHARING'!N184</f>
        <v>0</v>
      </c>
      <c r="O225" s="309">
        <f>$B225*'PERCENTAGE SHARING'!O184</f>
        <v>0</v>
      </c>
      <c r="P225" s="309">
        <f>$B225*'PERCENTAGE SHARING'!P184</f>
        <v>0</v>
      </c>
      <c r="Q225" s="309">
        <f>$B225*'PERCENTAGE SHARING'!Q184</f>
        <v>0</v>
      </c>
      <c r="R225" s="309">
        <f>$B225*'PERCENTAGE SHARING'!R184</f>
        <v>0</v>
      </c>
      <c r="S225" s="134"/>
      <c r="T225" s="134"/>
      <c r="U225" s="134"/>
      <c r="V225" s="134"/>
      <c r="W225" s="134"/>
      <c r="X225" s="134"/>
      <c r="Y225" s="134"/>
      <c r="Z225" s="134"/>
    </row>
    <row r="226" ht="22.5" customHeight="1">
      <c r="A226" s="186">
        <f>'PROP DAILY PNL'!A391</f>
        <v>46013</v>
      </c>
      <c r="B226" s="177"/>
      <c r="C226" s="167">
        <f>$B226*'PERCENTAGE SHARING'!C185</f>
        <v>0</v>
      </c>
      <c r="D226" s="167">
        <f>$B226*'PERCENTAGE SHARING'!D185</f>
        <v>0</v>
      </c>
      <c r="E226" s="167">
        <f>$B226*'PERCENTAGE SHARING'!E185</f>
        <v>0</v>
      </c>
      <c r="F226" s="167">
        <f>$B226*'PERCENTAGE SHARING'!F185</f>
        <v>0</v>
      </c>
      <c r="G226" s="167">
        <f>$B226*'PERCENTAGE SHARING'!G185</f>
        <v>0</v>
      </c>
      <c r="H226" s="167">
        <f>$B226*'PERCENTAGE SHARING'!H185</f>
        <v>0</v>
      </c>
      <c r="I226" s="167">
        <f>$B226*'PERCENTAGE SHARING'!I185</f>
        <v>0</v>
      </c>
      <c r="J226" s="167">
        <f>$B226*'PERCENTAGE SHARING'!J185</f>
        <v>0</v>
      </c>
      <c r="K226" s="167">
        <f>$B226*'PERCENTAGE SHARING'!K185</f>
        <v>0</v>
      </c>
      <c r="L226" s="167">
        <f>$B226*'PERCENTAGE SHARING'!L185</f>
        <v>0</v>
      </c>
      <c r="M226" s="167">
        <f>$B226*'PERCENTAGE SHARING'!M185</f>
        <v>0</v>
      </c>
      <c r="N226" s="167">
        <f>$B226*'PERCENTAGE SHARING'!N185</f>
        <v>0</v>
      </c>
      <c r="O226" s="309">
        <f>$B226*'PERCENTAGE SHARING'!O185</f>
        <v>0</v>
      </c>
      <c r="P226" s="309">
        <f>$B226*'PERCENTAGE SHARING'!P185</f>
        <v>0</v>
      </c>
      <c r="Q226" s="309">
        <f>$B226*'PERCENTAGE SHARING'!Q185</f>
        <v>0</v>
      </c>
      <c r="R226" s="309">
        <f>$B226*'PERCENTAGE SHARING'!R185</f>
        <v>0</v>
      </c>
      <c r="S226" s="134"/>
      <c r="T226" s="134"/>
      <c r="U226" s="134"/>
      <c r="V226" s="134"/>
      <c r="W226" s="134"/>
      <c r="X226" s="134"/>
      <c r="Y226" s="134"/>
      <c r="Z226" s="134"/>
    </row>
    <row r="227" ht="22.5" customHeight="1">
      <c r="A227" s="186">
        <f>'PROP DAILY PNL'!A392</f>
        <v>46014</v>
      </c>
      <c r="B227" s="177"/>
      <c r="C227" s="167">
        <f>$B227*'PERCENTAGE SHARING'!C186</f>
        <v>0</v>
      </c>
      <c r="D227" s="167">
        <f>$B227*'PERCENTAGE SHARING'!D186</f>
        <v>0</v>
      </c>
      <c r="E227" s="167">
        <f>$B227*'PERCENTAGE SHARING'!E186</f>
        <v>0</v>
      </c>
      <c r="F227" s="167">
        <f>$B227*'PERCENTAGE SHARING'!F186</f>
        <v>0</v>
      </c>
      <c r="G227" s="167">
        <f>$B227*'PERCENTAGE SHARING'!G186</f>
        <v>0</v>
      </c>
      <c r="H227" s="167">
        <f>$B227*'PERCENTAGE SHARING'!H186</f>
        <v>0</v>
      </c>
      <c r="I227" s="167">
        <f>$B227*'PERCENTAGE SHARING'!I186</f>
        <v>0</v>
      </c>
      <c r="J227" s="167">
        <f>$B227*'PERCENTAGE SHARING'!J186</f>
        <v>0</v>
      </c>
      <c r="K227" s="167">
        <f>$B227*'PERCENTAGE SHARING'!K186</f>
        <v>0</v>
      </c>
      <c r="L227" s="167">
        <f>$B227*'PERCENTAGE SHARING'!L186</f>
        <v>0</v>
      </c>
      <c r="M227" s="167">
        <f>$B227*'PERCENTAGE SHARING'!M186</f>
        <v>0</v>
      </c>
      <c r="N227" s="167">
        <f>$B227*'PERCENTAGE SHARING'!N186</f>
        <v>0</v>
      </c>
      <c r="O227" s="309">
        <f>$B227*'PERCENTAGE SHARING'!O186</f>
        <v>0</v>
      </c>
      <c r="P227" s="309">
        <f>$B227*'PERCENTAGE SHARING'!P186</f>
        <v>0</v>
      </c>
      <c r="Q227" s="309">
        <f>$B227*'PERCENTAGE SHARING'!Q186</f>
        <v>0</v>
      </c>
      <c r="R227" s="309">
        <f>$B227*'PERCENTAGE SHARING'!R186</f>
        <v>0</v>
      </c>
      <c r="S227" s="134"/>
      <c r="T227" s="134"/>
      <c r="U227" s="134"/>
      <c r="V227" s="134"/>
      <c r="W227" s="134"/>
      <c r="X227" s="134"/>
      <c r="Y227" s="134"/>
      <c r="Z227" s="134"/>
    </row>
    <row r="228" ht="22.5" customHeight="1">
      <c r="A228" s="186">
        <f>'PROP DAILY PNL'!A393</f>
        <v>46015</v>
      </c>
      <c r="B228" s="177"/>
      <c r="C228" s="167">
        <f>$B228*'PERCENTAGE SHARING'!C187</f>
        <v>0</v>
      </c>
      <c r="D228" s="167">
        <f>$B228*'PERCENTAGE SHARING'!D187</f>
        <v>0</v>
      </c>
      <c r="E228" s="167">
        <f>$B228*'PERCENTAGE SHARING'!E187</f>
        <v>0</v>
      </c>
      <c r="F228" s="167">
        <f>$B228*'PERCENTAGE SHARING'!F187</f>
        <v>0</v>
      </c>
      <c r="G228" s="167">
        <f>$B228*'PERCENTAGE SHARING'!G187</f>
        <v>0</v>
      </c>
      <c r="H228" s="167">
        <f>$B228*'PERCENTAGE SHARING'!H187</f>
        <v>0</v>
      </c>
      <c r="I228" s="167">
        <f>$B228*'PERCENTAGE SHARING'!I187</f>
        <v>0</v>
      </c>
      <c r="J228" s="167">
        <f>$B228*'PERCENTAGE SHARING'!J187</f>
        <v>0</v>
      </c>
      <c r="K228" s="167">
        <f>$B228*'PERCENTAGE SHARING'!K187</f>
        <v>0</v>
      </c>
      <c r="L228" s="167">
        <f>$B228*'PERCENTAGE SHARING'!L187</f>
        <v>0</v>
      </c>
      <c r="M228" s="167">
        <f>$B228*'PERCENTAGE SHARING'!M187</f>
        <v>0</v>
      </c>
      <c r="N228" s="167">
        <f>$B228*'PERCENTAGE SHARING'!N187</f>
        <v>0</v>
      </c>
      <c r="O228" s="309">
        <f>$B228*'PERCENTAGE SHARING'!O187</f>
        <v>0</v>
      </c>
      <c r="P228" s="309">
        <f>$B228*'PERCENTAGE SHARING'!P187</f>
        <v>0</v>
      </c>
      <c r="Q228" s="309">
        <f>$B228*'PERCENTAGE SHARING'!Q187</f>
        <v>0</v>
      </c>
      <c r="R228" s="309">
        <f>$B228*'PERCENTAGE SHARING'!R187</f>
        <v>0</v>
      </c>
      <c r="S228" s="134"/>
      <c r="T228" s="134"/>
      <c r="U228" s="134"/>
      <c r="V228" s="134"/>
      <c r="W228" s="134"/>
      <c r="X228" s="134"/>
      <c r="Y228" s="134"/>
      <c r="Z228" s="134"/>
    </row>
    <row r="229" ht="22.5" customHeight="1">
      <c r="A229" s="186">
        <f>'PROP DAILY PNL'!A394</f>
        <v>46016</v>
      </c>
      <c r="B229" s="177"/>
      <c r="C229" s="167">
        <f>$B229*'PERCENTAGE SHARING'!C188</f>
        <v>0</v>
      </c>
      <c r="D229" s="167">
        <f>$B229*'PERCENTAGE SHARING'!D188</f>
        <v>0</v>
      </c>
      <c r="E229" s="167">
        <f>$B229*'PERCENTAGE SHARING'!E188</f>
        <v>0</v>
      </c>
      <c r="F229" s="167">
        <f>$B229*'PERCENTAGE SHARING'!F188</f>
        <v>0</v>
      </c>
      <c r="G229" s="167">
        <f>$B229*'PERCENTAGE SHARING'!G188</f>
        <v>0</v>
      </c>
      <c r="H229" s="167">
        <f>$B229*'PERCENTAGE SHARING'!H188</f>
        <v>0</v>
      </c>
      <c r="I229" s="167">
        <f>$B229*'PERCENTAGE SHARING'!I188</f>
        <v>0</v>
      </c>
      <c r="J229" s="167">
        <f>$B229*'PERCENTAGE SHARING'!J188</f>
        <v>0</v>
      </c>
      <c r="K229" s="167">
        <f>$B229*'PERCENTAGE SHARING'!K188</f>
        <v>0</v>
      </c>
      <c r="L229" s="167">
        <f>$B229*'PERCENTAGE SHARING'!L188</f>
        <v>0</v>
      </c>
      <c r="M229" s="167">
        <f>$B229*'PERCENTAGE SHARING'!M188</f>
        <v>0</v>
      </c>
      <c r="N229" s="167">
        <f>$B229*'PERCENTAGE SHARING'!N188</f>
        <v>0</v>
      </c>
      <c r="O229" s="309">
        <f>$B229*'PERCENTAGE SHARING'!O188</f>
        <v>0</v>
      </c>
      <c r="P229" s="309">
        <f>$B229*'PERCENTAGE SHARING'!P188</f>
        <v>0</v>
      </c>
      <c r="Q229" s="309">
        <f>$B229*'PERCENTAGE SHARING'!Q188</f>
        <v>0</v>
      </c>
      <c r="R229" s="309">
        <f>$B229*'PERCENTAGE SHARING'!R188</f>
        <v>0</v>
      </c>
      <c r="S229" s="134"/>
      <c r="T229" s="134"/>
      <c r="U229" s="134"/>
      <c r="V229" s="134"/>
      <c r="W229" s="134"/>
      <c r="X229" s="134"/>
      <c r="Y229" s="134"/>
      <c r="Z229" s="134"/>
    </row>
    <row r="230" ht="22.5" customHeight="1">
      <c r="A230" s="186">
        <f>'PROP DAILY PNL'!A395</f>
        <v>46017</v>
      </c>
      <c r="B230" s="177"/>
      <c r="C230" s="167">
        <f>$B230*'PERCENTAGE SHARING'!C189</f>
        <v>0</v>
      </c>
      <c r="D230" s="167">
        <f>$B230*'PERCENTAGE SHARING'!D189</f>
        <v>0</v>
      </c>
      <c r="E230" s="167">
        <f>$B230*'PERCENTAGE SHARING'!E189</f>
        <v>0</v>
      </c>
      <c r="F230" s="167">
        <f>$B230*'PERCENTAGE SHARING'!F189</f>
        <v>0</v>
      </c>
      <c r="G230" s="167">
        <f>$B230*'PERCENTAGE SHARING'!G189</f>
        <v>0</v>
      </c>
      <c r="H230" s="167">
        <f>$B230*'PERCENTAGE SHARING'!H189</f>
        <v>0</v>
      </c>
      <c r="I230" s="167">
        <f>$B230*'PERCENTAGE SHARING'!I189</f>
        <v>0</v>
      </c>
      <c r="J230" s="167">
        <f>$B230*'PERCENTAGE SHARING'!J189</f>
        <v>0</v>
      </c>
      <c r="K230" s="167">
        <f>$B230*'PERCENTAGE SHARING'!K189</f>
        <v>0</v>
      </c>
      <c r="L230" s="167">
        <f>$B230*'PERCENTAGE SHARING'!L189</f>
        <v>0</v>
      </c>
      <c r="M230" s="167">
        <f>$B230*'PERCENTAGE SHARING'!M189</f>
        <v>0</v>
      </c>
      <c r="N230" s="167">
        <f>$B230*'PERCENTAGE SHARING'!N189</f>
        <v>0</v>
      </c>
      <c r="O230" s="309">
        <f>$B230*'PERCENTAGE SHARING'!O189</f>
        <v>0</v>
      </c>
      <c r="P230" s="309">
        <f>$B230*'PERCENTAGE SHARING'!P189</f>
        <v>0</v>
      </c>
      <c r="Q230" s="309">
        <f>$B230*'PERCENTAGE SHARING'!Q189</f>
        <v>0</v>
      </c>
      <c r="R230" s="309">
        <f>$B230*'PERCENTAGE SHARING'!R189</f>
        <v>0</v>
      </c>
      <c r="S230" s="134"/>
      <c r="T230" s="134"/>
      <c r="U230" s="134"/>
      <c r="V230" s="134"/>
      <c r="W230" s="134"/>
      <c r="X230" s="134"/>
      <c r="Y230" s="134"/>
      <c r="Z230" s="134"/>
    </row>
    <row r="231" ht="22.5" customHeight="1">
      <c r="A231" s="186">
        <f>'PROP DAILY PNL'!A396</f>
        <v>46020</v>
      </c>
      <c r="B231" s="177"/>
      <c r="C231" s="167">
        <f>$B231*'PERCENTAGE SHARING'!C190</f>
        <v>0</v>
      </c>
      <c r="D231" s="167">
        <f>$B231*'PERCENTAGE SHARING'!D190</f>
        <v>0</v>
      </c>
      <c r="E231" s="167">
        <f>$B231*'PERCENTAGE SHARING'!E190</f>
        <v>0</v>
      </c>
      <c r="F231" s="167">
        <f>$B231*'PERCENTAGE SHARING'!F190</f>
        <v>0</v>
      </c>
      <c r="G231" s="167">
        <f>$B231*'PERCENTAGE SHARING'!G190</f>
        <v>0</v>
      </c>
      <c r="H231" s="167">
        <f>$B231*'PERCENTAGE SHARING'!H190</f>
        <v>0</v>
      </c>
      <c r="I231" s="167">
        <f>$B231*'PERCENTAGE SHARING'!I190</f>
        <v>0</v>
      </c>
      <c r="J231" s="167">
        <f>$B231*'PERCENTAGE SHARING'!J190</f>
        <v>0</v>
      </c>
      <c r="K231" s="167">
        <f>$B231*'PERCENTAGE SHARING'!K190</f>
        <v>0</v>
      </c>
      <c r="L231" s="167">
        <f>$B231*'PERCENTAGE SHARING'!L190</f>
        <v>0</v>
      </c>
      <c r="M231" s="167">
        <f>$B231*'PERCENTAGE SHARING'!M190</f>
        <v>0</v>
      </c>
      <c r="N231" s="167">
        <f>$B231*'PERCENTAGE SHARING'!N190</f>
        <v>0</v>
      </c>
      <c r="O231" s="309">
        <f>$B231*'PERCENTAGE SHARING'!O190</f>
        <v>0</v>
      </c>
      <c r="P231" s="309">
        <f>$B231*'PERCENTAGE SHARING'!P190</f>
        <v>0</v>
      </c>
      <c r="Q231" s="309">
        <f>$B231*'PERCENTAGE SHARING'!Q190</f>
        <v>0</v>
      </c>
      <c r="R231" s="309">
        <f>$B231*'PERCENTAGE SHARING'!R190</f>
        <v>0</v>
      </c>
      <c r="S231" s="134"/>
      <c r="T231" s="134"/>
      <c r="U231" s="134"/>
      <c r="V231" s="134"/>
      <c r="W231" s="134"/>
      <c r="X231" s="134"/>
      <c r="Y231" s="134"/>
      <c r="Z231" s="134"/>
    </row>
    <row r="232" ht="22.5" customHeight="1">
      <c r="A232" s="186">
        <f>'PROP DAILY PNL'!A397</f>
        <v>46021</v>
      </c>
      <c r="B232" s="177"/>
      <c r="C232" s="167">
        <f>$B232*'PERCENTAGE SHARING'!C191</f>
        <v>0</v>
      </c>
      <c r="D232" s="167">
        <f>$B232*'PERCENTAGE SHARING'!D191</f>
        <v>0</v>
      </c>
      <c r="E232" s="167">
        <f>$B232*'PERCENTAGE SHARING'!E191</f>
        <v>0</v>
      </c>
      <c r="F232" s="167">
        <f>$B232*'PERCENTAGE SHARING'!F191</f>
        <v>0</v>
      </c>
      <c r="G232" s="167">
        <f>$B232*'PERCENTAGE SHARING'!G191</f>
        <v>0</v>
      </c>
      <c r="H232" s="167">
        <f>$B232*'PERCENTAGE SHARING'!H191</f>
        <v>0</v>
      </c>
      <c r="I232" s="167">
        <f>$B232*'PERCENTAGE SHARING'!I191</f>
        <v>0</v>
      </c>
      <c r="J232" s="167">
        <f>$B232*'PERCENTAGE SHARING'!J191</f>
        <v>0</v>
      </c>
      <c r="K232" s="167">
        <f>$B232*'PERCENTAGE SHARING'!K191</f>
        <v>0</v>
      </c>
      <c r="L232" s="167">
        <f>$B232*'PERCENTAGE SHARING'!L191</f>
        <v>0</v>
      </c>
      <c r="M232" s="167">
        <f>$B232*'PERCENTAGE SHARING'!M191</f>
        <v>0</v>
      </c>
      <c r="N232" s="167">
        <f>$B232*'PERCENTAGE SHARING'!N191</f>
        <v>0</v>
      </c>
      <c r="O232" s="309">
        <f>$B232*'PERCENTAGE SHARING'!O191</f>
        <v>0</v>
      </c>
      <c r="P232" s="309">
        <f>$B232*'PERCENTAGE SHARING'!P191</f>
        <v>0</v>
      </c>
      <c r="Q232" s="309">
        <f>$B232*'PERCENTAGE SHARING'!Q191</f>
        <v>0</v>
      </c>
      <c r="R232" s="309">
        <f>$B232*'PERCENTAGE SHARING'!R191</f>
        <v>0</v>
      </c>
      <c r="S232" s="134"/>
      <c r="T232" s="134"/>
      <c r="U232" s="134"/>
      <c r="V232" s="134"/>
      <c r="W232" s="134"/>
      <c r="X232" s="134"/>
      <c r="Y232" s="134"/>
      <c r="Z232" s="134"/>
    </row>
    <row r="233" ht="22.5" customHeight="1">
      <c r="A233" s="186">
        <f>'PROP DAILY PNL'!A398</f>
        <v>46022</v>
      </c>
      <c r="B233" s="177"/>
      <c r="C233" s="167">
        <f>$B233*'PERCENTAGE SHARING'!C192</f>
        <v>0</v>
      </c>
      <c r="D233" s="167">
        <f>$B233*'PERCENTAGE SHARING'!D192</f>
        <v>0</v>
      </c>
      <c r="E233" s="167">
        <f>$B233*'PERCENTAGE SHARING'!E192</f>
        <v>0</v>
      </c>
      <c r="F233" s="167">
        <f>$B233*'PERCENTAGE SHARING'!F192</f>
        <v>0</v>
      </c>
      <c r="G233" s="167">
        <f>$B233*'PERCENTAGE SHARING'!G192</f>
        <v>0</v>
      </c>
      <c r="H233" s="167">
        <f>$B233*'PERCENTAGE SHARING'!H192</f>
        <v>0</v>
      </c>
      <c r="I233" s="167">
        <f>$B233*'PERCENTAGE SHARING'!I192</f>
        <v>0</v>
      </c>
      <c r="J233" s="167">
        <f>$B233*'PERCENTAGE SHARING'!J192</f>
        <v>0</v>
      </c>
      <c r="K233" s="167">
        <f>$B233*'PERCENTAGE SHARING'!K192</f>
        <v>0</v>
      </c>
      <c r="L233" s="167">
        <f>$B233*'PERCENTAGE SHARING'!L192</f>
        <v>0</v>
      </c>
      <c r="M233" s="167">
        <f>$B233*'PERCENTAGE SHARING'!M192</f>
        <v>0</v>
      </c>
      <c r="N233" s="167">
        <f>$B233*'PERCENTAGE SHARING'!N192</f>
        <v>0</v>
      </c>
      <c r="O233" s="309">
        <f>$B233*'PERCENTAGE SHARING'!O192</f>
        <v>0</v>
      </c>
      <c r="P233" s="309">
        <f>$B233*'PERCENTAGE SHARING'!P192</f>
        <v>0</v>
      </c>
      <c r="Q233" s="309">
        <f>$B233*'PERCENTAGE SHARING'!Q192</f>
        <v>0</v>
      </c>
      <c r="R233" s="309">
        <f>$B233*'PERCENTAGE SHARING'!R192</f>
        <v>0</v>
      </c>
      <c r="S233" s="134"/>
      <c r="T233" s="134"/>
      <c r="U233" s="134"/>
      <c r="V233" s="134"/>
      <c r="W233" s="134"/>
      <c r="X233" s="134"/>
      <c r="Y233" s="134"/>
      <c r="Z233" s="134"/>
    </row>
    <row r="234" ht="22.5" customHeight="1">
      <c r="A234" s="186">
        <f>'PROP DAILY PNL'!A399</f>
        <v>46023</v>
      </c>
      <c r="B234" s="177"/>
      <c r="C234" s="167">
        <f>$B234*'PERCENTAGE SHARING'!C193</f>
        <v>0</v>
      </c>
      <c r="D234" s="167">
        <f>$B234*'PERCENTAGE SHARING'!D193</f>
        <v>0</v>
      </c>
      <c r="E234" s="167">
        <f>$B234*'PERCENTAGE SHARING'!E193</f>
        <v>0</v>
      </c>
      <c r="F234" s="167">
        <f>$B234*'PERCENTAGE SHARING'!F193</f>
        <v>0</v>
      </c>
      <c r="G234" s="167">
        <f>$B234*'PERCENTAGE SHARING'!G193</f>
        <v>0</v>
      </c>
      <c r="H234" s="167">
        <f>$B234*'PERCENTAGE SHARING'!H193</f>
        <v>0</v>
      </c>
      <c r="I234" s="167">
        <f>$B234*'PERCENTAGE SHARING'!I193</f>
        <v>0</v>
      </c>
      <c r="J234" s="167">
        <f>$B234*'PERCENTAGE SHARING'!J193</f>
        <v>0</v>
      </c>
      <c r="K234" s="167">
        <f>$B234*'PERCENTAGE SHARING'!K193</f>
        <v>0</v>
      </c>
      <c r="L234" s="167">
        <f>$B234*'PERCENTAGE SHARING'!L193</f>
        <v>0</v>
      </c>
      <c r="M234" s="167">
        <f>$B234*'PERCENTAGE SHARING'!M193</f>
        <v>0</v>
      </c>
      <c r="N234" s="167">
        <f>$B234*'PERCENTAGE SHARING'!N193</f>
        <v>0</v>
      </c>
      <c r="O234" s="309">
        <f>$B234*'PERCENTAGE SHARING'!O193</f>
        <v>0</v>
      </c>
      <c r="P234" s="309">
        <f>$B234*'PERCENTAGE SHARING'!P193</f>
        <v>0</v>
      </c>
      <c r="Q234" s="309">
        <f>$B234*'PERCENTAGE SHARING'!Q193</f>
        <v>0</v>
      </c>
      <c r="R234" s="309">
        <f>$B234*'PERCENTAGE SHARING'!R193</f>
        <v>0</v>
      </c>
      <c r="S234" s="134"/>
      <c r="T234" s="134"/>
      <c r="U234" s="134"/>
      <c r="V234" s="134"/>
      <c r="W234" s="134"/>
      <c r="X234" s="134"/>
      <c r="Y234" s="134"/>
      <c r="Z234" s="134"/>
    </row>
    <row r="235" ht="22.5" customHeight="1">
      <c r="A235" s="186" t="str">
        <f>'PROP DAILY PNL'!A400</f>
        <v/>
      </c>
      <c r="B235" s="177"/>
      <c r="C235" s="167">
        <f>$B235*'PERCENTAGE SHARING'!C194</f>
        <v>0</v>
      </c>
      <c r="D235" s="167">
        <f>$B235*'PERCENTAGE SHARING'!D194</f>
        <v>0</v>
      </c>
      <c r="E235" s="167">
        <f>$B235*'PERCENTAGE SHARING'!E194</f>
        <v>0</v>
      </c>
      <c r="F235" s="167">
        <f>$B235*'PERCENTAGE SHARING'!F194</f>
        <v>0</v>
      </c>
      <c r="G235" s="167">
        <f>$B235*'PERCENTAGE SHARING'!G194</f>
        <v>0</v>
      </c>
      <c r="H235" s="167">
        <f>$B235*'PERCENTAGE SHARING'!H194</f>
        <v>0</v>
      </c>
      <c r="I235" s="167">
        <f>$B235*'PERCENTAGE SHARING'!I194</f>
        <v>0</v>
      </c>
      <c r="J235" s="167">
        <f>$B235*'PERCENTAGE SHARING'!J194</f>
        <v>0</v>
      </c>
      <c r="K235" s="167">
        <f>$B235*'PERCENTAGE SHARING'!K194</f>
        <v>0</v>
      </c>
      <c r="L235" s="167">
        <f>$B235*'PERCENTAGE SHARING'!L194</f>
        <v>0</v>
      </c>
      <c r="M235" s="167">
        <f>$B235*'PERCENTAGE SHARING'!M194</f>
        <v>0</v>
      </c>
      <c r="N235" s="167">
        <f>$B235*'PERCENTAGE SHARING'!N194</f>
        <v>0</v>
      </c>
      <c r="O235" s="309">
        <f>$B235*'PERCENTAGE SHARING'!O194</f>
        <v>0</v>
      </c>
      <c r="P235" s="309">
        <f>$B235*'PERCENTAGE SHARING'!P194</f>
        <v>0</v>
      </c>
      <c r="Q235" s="309">
        <f>$B235*'PERCENTAGE SHARING'!Q194</f>
        <v>0</v>
      </c>
      <c r="R235" s="309">
        <f>$B235*'PERCENTAGE SHARING'!R194</f>
        <v>0</v>
      </c>
      <c r="S235" s="134"/>
      <c r="T235" s="134"/>
      <c r="U235" s="134"/>
      <c r="V235" s="134"/>
      <c r="W235" s="134"/>
      <c r="X235" s="134"/>
      <c r="Y235" s="134"/>
      <c r="Z235" s="134"/>
    </row>
    <row r="236" ht="22.5" customHeight="1">
      <c r="A236" s="186" t="str">
        <f>'PROP DAILY PNL'!A401</f>
        <v/>
      </c>
      <c r="B236" s="177"/>
      <c r="C236" s="167">
        <f>$B236*'PERCENTAGE SHARING'!C195</f>
        <v>0</v>
      </c>
      <c r="D236" s="167">
        <f>$B236*'PERCENTAGE SHARING'!D195</f>
        <v>0</v>
      </c>
      <c r="E236" s="167">
        <f>$B236*'PERCENTAGE SHARING'!E195</f>
        <v>0</v>
      </c>
      <c r="F236" s="167">
        <f>$B236*'PERCENTAGE SHARING'!F195</f>
        <v>0</v>
      </c>
      <c r="G236" s="167">
        <f>$B236*'PERCENTAGE SHARING'!G195</f>
        <v>0</v>
      </c>
      <c r="H236" s="167">
        <f>$B236*'PERCENTAGE SHARING'!H195</f>
        <v>0</v>
      </c>
      <c r="I236" s="167">
        <f>$B236*'PERCENTAGE SHARING'!I195</f>
        <v>0</v>
      </c>
      <c r="J236" s="167">
        <f>$B236*'PERCENTAGE SHARING'!J195</f>
        <v>0</v>
      </c>
      <c r="K236" s="167">
        <f>$B236*'PERCENTAGE SHARING'!K195</f>
        <v>0</v>
      </c>
      <c r="L236" s="167">
        <f>$B236*'PERCENTAGE SHARING'!L195</f>
        <v>0</v>
      </c>
      <c r="M236" s="167">
        <f>$B236*'PERCENTAGE SHARING'!M195</f>
        <v>0</v>
      </c>
      <c r="N236" s="167">
        <f>$B236*'PERCENTAGE SHARING'!N195</f>
        <v>0</v>
      </c>
      <c r="O236" s="309">
        <f>$B236*'PERCENTAGE SHARING'!O195</f>
        <v>0</v>
      </c>
      <c r="P236" s="309">
        <f>$B236*'PERCENTAGE SHARING'!P195</f>
        <v>0</v>
      </c>
      <c r="Q236" s="309">
        <f>$B236*'PERCENTAGE SHARING'!Q195</f>
        <v>0</v>
      </c>
      <c r="R236" s="309">
        <f>$B236*'PERCENTAGE SHARING'!R195</f>
        <v>0</v>
      </c>
      <c r="S236" s="134"/>
      <c r="T236" s="134"/>
      <c r="U236" s="134"/>
      <c r="V236" s="134"/>
      <c r="W236" s="134"/>
      <c r="X236" s="134"/>
      <c r="Y236" s="134"/>
      <c r="Z236" s="134"/>
    </row>
    <row r="237" ht="22.5" customHeight="1">
      <c r="A237" s="186" t="str">
        <f>'PROP DAILY PNL'!A402</f>
        <v/>
      </c>
      <c r="B237" s="177"/>
      <c r="C237" s="167">
        <f>$B237*'PERCENTAGE SHARING'!C196</f>
        <v>0</v>
      </c>
      <c r="D237" s="167">
        <f>$B237*'PERCENTAGE SHARING'!D196</f>
        <v>0</v>
      </c>
      <c r="E237" s="167">
        <f>$B237*'PERCENTAGE SHARING'!E196</f>
        <v>0</v>
      </c>
      <c r="F237" s="167">
        <f>$B237*'PERCENTAGE SHARING'!F196</f>
        <v>0</v>
      </c>
      <c r="G237" s="167">
        <f>$B237*'PERCENTAGE SHARING'!G196</f>
        <v>0</v>
      </c>
      <c r="H237" s="167">
        <f>$B237*'PERCENTAGE SHARING'!H196</f>
        <v>0</v>
      </c>
      <c r="I237" s="167">
        <f>$B237*'PERCENTAGE SHARING'!I196</f>
        <v>0</v>
      </c>
      <c r="J237" s="167">
        <f>$B237*'PERCENTAGE SHARING'!J196</f>
        <v>0</v>
      </c>
      <c r="K237" s="167">
        <f>$B237*'PERCENTAGE SHARING'!K196</f>
        <v>0</v>
      </c>
      <c r="L237" s="167">
        <f>$B237*'PERCENTAGE SHARING'!L196</f>
        <v>0</v>
      </c>
      <c r="M237" s="167">
        <f>$B237*'PERCENTAGE SHARING'!M196</f>
        <v>0</v>
      </c>
      <c r="N237" s="167">
        <f>$B237*'PERCENTAGE SHARING'!N196</f>
        <v>0</v>
      </c>
      <c r="O237" s="309">
        <f>$B237*'PERCENTAGE SHARING'!O196</f>
        <v>0</v>
      </c>
      <c r="P237" s="309">
        <f>$B237*'PERCENTAGE SHARING'!P196</f>
        <v>0</v>
      </c>
      <c r="Q237" s="309">
        <f>$B237*'PERCENTAGE SHARING'!Q196</f>
        <v>0</v>
      </c>
      <c r="R237" s="309">
        <f>$B237*'PERCENTAGE SHARING'!R196</f>
        <v>0</v>
      </c>
      <c r="S237" s="134"/>
      <c r="T237" s="134"/>
      <c r="U237" s="134"/>
      <c r="V237" s="134"/>
      <c r="W237" s="134"/>
      <c r="X237" s="134"/>
      <c r="Y237" s="134"/>
      <c r="Z237" s="134"/>
    </row>
    <row r="238" ht="22.5" customHeight="1">
      <c r="A238" s="186" t="str">
        <f>'PROP DAILY PNL'!A403</f>
        <v/>
      </c>
      <c r="B238" s="177"/>
      <c r="C238" s="167">
        <f>$B238*'PERCENTAGE SHARING'!C197</f>
        <v>0</v>
      </c>
      <c r="D238" s="167">
        <f>$B238*'PERCENTAGE SHARING'!D197</f>
        <v>0</v>
      </c>
      <c r="E238" s="167">
        <f>$B238*'PERCENTAGE SHARING'!E197</f>
        <v>0</v>
      </c>
      <c r="F238" s="167">
        <f>$B238*'PERCENTAGE SHARING'!F197</f>
        <v>0</v>
      </c>
      <c r="G238" s="167">
        <f>$B238*'PERCENTAGE SHARING'!G197</f>
        <v>0</v>
      </c>
      <c r="H238" s="167">
        <f>$B238*'PERCENTAGE SHARING'!H197</f>
        <v>0</v>
      </c>
      <c r="I238" s="167">
        <f>$B238*'PERCENTAGE SHARING'!I197</f>
        <v>0</v>
      </c>
      <c r="J238" s="167">
        <f>$B238*'PERCENTAGE SHARING'!J197</f>
        <v>0</v>
      </c>
      <c r="K238" s="167">
        <f>$B238*'PERCENTAGE SHARING'!K197</f>
        <v>0</v>
      </c>
      <c r="L238" s="167">
        <f>$B238*'PERCENTAGE SHARING'!L197</f>
        <v>0</v>
      </c>
      <c r="M238" s="167">
        <f>$B238*'PERCENTAGE SHARING'!M197</f>
        <v>0</v>
      </c>
      <c r="N238" s="167">
        <f>$B238*'PERCENTAGE SHARING'!N197</f>
        <v>0</v>
      </c>
      <c r="O238" s="309">
        <f>$B238*'PERCENTAGE SHARING'!O197</f>
        <v>0</v>
      </c>
      <c r="P238" s="309">
        <f>$B238*'PERCENTAGE SHARING'!P197</f>
        <v>0</v>
      </c>
      <c r="Q238" s="309">
        <f>$B238*'PERCENTAGE SHARING'!Q197</f>
        <v>0</v>
      </c>
      <c r="R238" s="309">
        <f>$B238*'PERCENTAGE SHARING'!R197</f>
        <v>0</v>
      </c>
      <c r="S238" s="134"/>
      <c r="T238" s="134"/>
      <c r="U238" s="134"/>
      <c r="V238" s="134"/>
      <c r="W238" s="134"/>
      <c r="X238" s="134"/>
      <c r="Y238" s="134"/>
      <c r="Z238" s="134"/>
    </row>
    <row r="239" ht="22.5" customHeight="1">
      <c r="A239" s="186" t="str">
        <f>'PROP DAILY PNL'!A404</f>
        <v/>
      </c>
      <c r="B239" s="177"/>
      <c r="C239" s="167">
        <f>$B239*'PERCENTAGE SHARING'!C198</f>
        <v>0</v>
      </c>
      <c r="D239" s="167">
        <f>$B239*'PERCENTAGE SHARING'!D198</f>
        <v>0</v>
      </c>
      <c r="E239" s="167">
        <f>$B239*'PERCENTAGE SHARING'!E198</f>
        <v>0</v>
      </c>
      <c r="F239" s="167">
        <f>$B239*'PERCENTAGE SHARING'!F198</f>
        <v>0</v>
      </c>
      <c r="G239" s="167">
        <f>$B239*'PERCENTAGE SHARING'!G198</f>
        <v>0</v>
      </c>
      <c r="H239" s="167">
        <f>$B239*'PERCENTAGE SHARING'!H198</f>
        <v>0</v>
      </c>
      <c r="I239" s="167">
        <f>$B239*'PERCENTAGE SHARING'!I198</f>
        <v>0</v>
      </c>
      <c r="J239" s="167">
        <f>$B239*'PERCENTAGE SHARING'!J198</f>
        <v>0</v>
      </c>
      <c r="K239" s="167">
        <f>$B239*'PERCENTAGE SHARING'!K198</f>
        <v>0</v>
      </c>
      <c r="L239" s="167">
        <f>$B239*'PERCENTAGE SHARING'!L198</f>
        <v>0</v>
      </c>
      <c r="M239" s="167">
        <f>$B239*'PERCENTAGE SHARING'!M198</f>
        <v>0</v>
      </c>
      <c r="N239" s="167">
        <f>$B239*'PERCENTAGE SHARING'!N198</f>
        <v>0</v>
      </c>
      <c r="O239" s="309">
        <f>$B239*'PERCENTAGE SHARING'!O198</f>
        <v>0</v>
      </c>
      <c r="P239" s="309">
        <f>$B239*'PERCENTAGE SHARING'!P198</f>
        <v>0</v>
      </c>
      <c r="Q239" s="309">
        <f>$B239*'PERCENTAGE SHARING'!Q198</f>
        <v>0</v>
      </c>
      <c r="R239" s="309">
        <f>$B239*'PERCENTAGE SHARING'!R198</f>
        <v>0</v>
      </c>
      <c r="S239" s="134"/>
      <c r="T239" s="134"/>
      <c r="U239" s="134"/>
      <c r="V239" s="134"/>
      <c r="W239" s="134"/>
      <c r="X239" s="134"/>
      <c r="Y239" s="134"/>
      <c r="Z239" s="134"/>
    </row>
    <row r="240" ht="22.5" customHeight="1">
      <c r="A240" s="186" t="str">
        <f>'PROP DAILY PNL'!A405</f>
        <v/>
      </c>
      <c r="B240" s="177"/>
      <c r="C240" s="167">
        <f>$B240*'PERCENTAGE SHARING'!C199</f>
        <v>0</v>
      </c>
      <c r="D240" s="167">
        <f>$B240*'PERCENTAGE SHARING'!D199</f>
        <v>0</v>
      </c>
      <c r="E240" s="167">
        <f>$B240*'PERCENTAGE SHARING'!E199</f>
        <v>0</v>
      </c>
      <c r="F240" s="167">
        <f>$B240*'PERCENTAGE SHARING'!F199</f>
        <v>0</v>
      </c>
      <c r="G240" s="167">
        <f>$B240*'PERCENTAGE SHARING'!G199</f>
        <v>0</v>
      </c>
      <c r="H240" s="167">
        <f>$B240*'PERCENTAGE SHARING'!H199</f>
        <v>0</v>
      </c>
      <c r="I240" s="167">
        <f>$B240*'PERCENTAGE SHARING'!I199</f>
        <v>0</v>
      </c>
      <c r="J240" s="167">
        <f>$B240*'PERCENTAGE SHARING'!J199</f>
        <v>0</v>
      </c>
      <c r="K240" s="167">
        <f>$B240*'PERCENTAGE SHARING'!K199</f>
        <v>0</v>
      </c>
      <c r="L240" s="167">
        <f>$B240*'PERCENTAGE SHARING'!L199</f>
        <v>0</v>
      </c>
      <c r="M240" s="167">
        <f>$B240*'PERCENTAGE SHARING'!M199</f>
        <v>0</v>
      </c>
      <c r="N240" s="167">
        <f>$B240*'PERCENTAGE SHARING'!N199</f>
        <v>0</v>
      </c>
      <c r="O240" s="309">
        <f>$B240*'PERCENTAGE SHARING'!O199</f>
        <v>0</v>
      </c>
      <c r="P240" s="309">
        <f>$B240*'PERCENTAGE SHARING'!P199</f>
        <v>0</v>
      </c>
      <c r="Q240" s="309">
        <f>$B240*'PERCENTAGE SHARING'!Q199</f>
        <v>0</v>
      </c>
      <c r="R240" s="309">
        <f>$B240*'PERCENTAGE SHARING'!R199</f>
        <v>0</v>
      </c>
      <c r="S240" s="134"/>
      <c r="T240" s="134"/>
      <c r="U240" s="134"/>
      <c r="V240" s="134"/>
      <c r="W240" s="134"/>
      <c r="X240" s="134"/>
      <c r="Y240" s="134"/>
      <c r="Z240" s="134"/>
    </row>
    <row r="241" ht="22.5" customHeight="1">
      <c r="A241" s="186" t="str">
        <f>'PROP DAILY PNL'!A406</f>
        <v/>
      </c>
      <c r="B241" s="177"/>
      <c r="C241" s="167">
        <f>$B241*'PERCENTAGE SHARING'!C200</f>
        <v>0</v>
      </c>
      <c r="D241" s="167">
        <f>$B241*'PERCENTAGE SHARING'!D200</f>
        <v>0</v>
      </c>
      <c r="E241" s="167">
        <f>$B241*'PERCENTAGE SHARING'!E200</f>
        <v>0</v>
      </c>
      <c r="F241" s="167">
        <f>$B241*'PERCENTAGE SHARING'!F200</f>
        <v>0</v>
      </c>
      <c r="G241" s="167">
        <f>$B241*'PERCENTAGE SHARING'!G200</f>
        <v>0</v>
      </c>
      <c r="H241" s="167">
        <f>$B241*'PERCENTAGE SHARING'!H200</f>
        <v>0</v>
      </c>
      <c r="I241" s="167">
        <f>$B241*'PERCENTAGE SHARING'!I200</f>
        <v>0</v>
      </c>
      <c r="J241" s="167">
        <f>$B241*'PERCENTAGE SHARING'!J200</f>
        <v>0</v>
      </c>
      <c r="K241" s="167">
        <f>$B241*'PERCENTAGE SHARING'!K200</f>
        <v>0</v>
      </c>
      <c r="L241" s="167">
        <f>$B241*'PERCENTAGE SHARING'!L200</f>
        <v>0</v>
      </c>
      <c r="M241" s="167">
        <f>$B241*'PERCENTAGE SHARING'!M200</f>
        <v>0</v>
      </c>
      <c r="N241" s="167">
        <f>$B241*'PERCENTAGE SHARING'!N200</f>
        <v>0</v>
      </c>
      <c r="O241" s="309">
        <f>$B241*'PERCENTAGE SHARING'!O200</f>
        <v>0</v>
      </c>
      <c r="P241" s="309">
        <f>$B241*'PERCENTAGE SHARING'!P200</f>
        <v>0</v>
      </c>
      <c r="Q241" s="309">
        <f>$B241*'PERCENTAGE SHARING'!Q200</f>
        <v>0</v>
      </c>
      <c r="R241" s="309">
        <f>$B241*'PERCENTAGE SHARING'!R200</f>
        <v>0</v>
      </c>
      <c r="S241" s="134"/>
      <c r="T241" s="134"/>
      <c r="U241" s="134"/>
      <c r="V241" s="134"/>
      <c r="W241" s="134"/>
      <c r="X241" s="134"/>
      <c r="Y241" s="134"/>
      <c r="Z241" s="134"/>
    </row>
    <row r="242" ht="22.5" customHeight="1">
      <c r="A242" s="186" t="str">
        <f>'PROP DAILY PNL'!A407</f>
        <v/>
      </c>
      <c r="B242" s="177"/>
      <c r="C242" s="167">
        <f>$B242*'PERCENTAGE SHARING'!C201</f>
        <v>0</v>
      </c>
      <c r="D242" s="167">
        <f>$B242*'PERCENTAGE SHARING'!D201</f>
        <v>0</v>
      </c>
      <c r="E242" s="167">
        <f>$B242*'PERCENTAGE SHARING'!E201</f>
        <v>0</v>
      </c>
      <c r="F242" s="167">
        <f>$B242*'PERCENTAGE SHARING'!F201</f>
        <v>0</v>
      </c>
      <c r="G242" s="167">
        <f>$B242*'PERCENTAGE SHARING'!G201</f>
        <v>0</v>
      </c>
      <c r="H242" s="167">
        <f>$B242*'PERCENTAGE SHARING'!H201</f>
        <v>0</v>
      </c>
      <c r="I242" s="167">
        <f>$B242*'PERCENTAGE SHARING'!I201</f>
        <v>0</v>
      </c>
      <c r="J242" s="167">
        <f>$B242*'PERCENTAGE SHARING'!J201</f>
        <v>0</v>
      </c>
      <c r="K242" s="167">
        <f>$B242*'PERCENTAGE SHARING'!K201</f>
        <v>0</v>
      </c>
      <c r="L242" s="167">
        <f>$B242*'PERCENTAGE SHARING'!L201</f>
        <v>0</v>
      </c>
      <c r="M242" s="167">
        <f>$B242*'PERCENTAGE SHARING'!M201</f>
        <v>0</v>
      </c>
      <c r="N242" s="167">
        <f>$B242*'PERCENTAGE SHARING'!N201</f>
        <v>0</v>
      </c>
      <c r="O242" s="309">
        <f>$B242*'PERCENTAGE SHARING'!O201</f>
        <v>0</v>
      </c>
      <c r="P242" s="309">
        <f>$B242*'PERCENTAGE SHARING'!P201</f>
        <v>0</v>
      </c>
      <c r="Q242" s="309">
        <f>$B242*'PERCENTAGE SHARING'!Q201</f>
        <v>0</v>
      </c>
      <c r="R242" s="309">
        <f>$B242*'PERCENTAGE SHARING'!R201</f>
        <v>0</v>
      </c>
      <c r="S242" s="134"/>
      <c r="T242" s="134"/>
      <c r="U242" s="134"/>
      <c r="V242" s="134"/>
      <c r="W242" s="134"/>
      <c r="X242" s="134"/>
      <c r="Y242" s="134"/>
      <c r="Z242" s="134"/>
    </row>
    <row r="243" ht="22.5" customHeight="1">
      <c r="A243" s="186" t="str">
        <f>'PROP DAILY PNL'!A408</f>
        <v/>
      </c>
      <c r="B243" s="177"/>
      <c r="C243" s="167">
        <f>$B243*'PERCENTAGE SHARING'!C202</f>
        <v>0</v>
      </c>
      <c r="D243" s="167">
        <f>$B243*'PERCENTAGE SHARING'!D202</f>
        <v>0</v>
      </c>
      <c r="E243" s="167">
        <f>$B243*'PERCENTAGE SHARING'!E202</f>
        <v>0</v>
      </c>
      <c r="F243" s="167">
        <f>$B243*'PERCENTAGE SHARING'!F202</f>
        <v>0</v>
      </c>
      <c r="G243" s="167">
        <f>$B243*'PERCENTAGE SHARING'!G202</f>
        <v>0</v>
      </c>
      <c r="H243" s="167">
        <f>$B243*'PERCENTAGE SHARING'!H202</f>
        <v>0</v>
      </c>
      <c r="I243" s="167">
        <f>$B243*'PERCENTAGE SHARING'!I202</f>
        <v>0</v>
      </c>
      <c r="J243" s="167">
        <f>$B243*'PERCENTAGE SHARING'!J202</f>
        <v>0</v>
      </c>
      <c r="K243" s="167">
        <f>$B243*'PERCENTAGE SHARING'!K202</f>
        <v>0</v>
      </c>
      <c r="L243" s="167">
        <f>$B243*'PERCENTAGE SHARING'!L202</f>
        <v>0</v>
      </c>
      <c r="M243" s="167">
        <f>$B243*'PERCENTAGE SHARING'!M202</f>
        <v>0</v>
      </c>
      <c r="N243" s="167">
        <f>$B243*'PERCENTAGE SHARING'!N202</f>
        <v>0</v>
      </c>
      <c r="O243" s="309">
        <f>$B243*'PERCENTAGE SHARING'!O202</f>
        <v>0</v>
      </c>
      <c r="P243" s="309">
        <f>$B243*'PERCENTAGE SHARING'!P202</f>
        <v>0</v>
      </c>
      <c r="Q243" s="309">
        <f>$B243*'PERCENTAGE SHARING'!Q202</f>
        <v>0</v>
      </c>
      <c r="R243" s="309">
        <f>$B243*'PERCENTAGE SHARING'!R202</f>
        <v>0</v>
      </c>
      <c r="S243" s="134"/>
      <c r="T243" s="134"/>
      <c r="U243" s="134"/>
      <c r="V243" s="134"/>
      <c r="W243" s="134"/>
      <c r="X243" s="134"/>
      <c r="Y243" s="134"/>
      <c r="Z243" s="134"/>
    </row>
    <row r="244" ht="22.5" customHeight="1">
      <c r="A244" s="186" t="str">
        <f>'PROP DAILY PNL'!A409</f>
        <v/>
      </c>
      <c r="B244" s="177"/>
      <c r="C244" s="167">
        <f>$B244*'PERCENTAGE SHARING'!C203</f>
        <v>0</v>
      </c>
      <c r="D244" s="167">
        <f>$B244*'PERCENTAGE SHARING'!D203</f>
        <v>0</v>
      </c>
      <c r="E244" s="167">
        <f>$B244*'PERCENTAGE SHARING'!E203</f>
        <v>0</v>
      </c>
      <c r="F244" s="167">
        <f>$B244*'PERCENTAGE SHARING'!F203</f>
        <v>0</v>
      </c>
      <c r="G244" s="167">
        <f>$B244*'PERCENTAGE SHARING'!G203</f>
        <v>0</v>
      </c>
      <c r="H244" s="167">
        <f>$B244*'PERCENTAGE SHARING'!H203</f>
        <v>0</v>
      </c>
      <c r="I244" s="167">
        <f>$B244*'PERCENTAGE SHARING'!I203</f>
        <v>0</v>
      </c>
      <c r="J244" s="167">
        <f>$B244*'PERCENTAGE SHARING'!J203</f>
        <v>0</v>
      </c>
      <c r="K244" s="167">
        <f>$B244*'PERCENTAGE SHARING'!K203</f>
        <v>0</v>
      </c>
      <c r="L244" s="167">
        <f>$B244*'PERCENTAGE SHARING'!L203</f>
        <v>0</v>
      </c>
      <c r="M244" s="167">
        <f>$B244*'PERCENTAGE SHARING'!M203</f>
        <v>0</v>
      </c>
      <c r="N244" s="167">
        <f>$B244*'PERCENTAGE SHARING'!N203</f>
        <v>0</v>
      </c>
      <c r="O244" s="309">
        <f>$B244*'PERCENTAGE SHARING'!O203</f>
        <v>0</v>
      </c>
      <c r="P244" s="309">
        <f>$B244*'PERCENTAGE SHARING'!P203</f>
        <v>0</v>
      </c>
      <c r="Q244" s="309">
        <f>$B244*'PERCENTAGE SHARING'!Q203</f>
        <v>0</v>
      </c>
      <c r="R244" s="309">
        <f>$B244*'PERCENTAGE SHARING'!R203</f>
        <v>0</v>
      </c>
      <c r="S244" s="134"/>
      <c r="T244" s="134"/>
      <c r="U244" s="134"/>
      <c r="V244" s="134"/>
      <c r="W244" s="134"/>
      <c r="X244" s="134"/>
      <c r="Y244" s="134"/>
      <c r="Z244" s="134"/>
    </row>
    <row r="245" ht="22.5" customHeight="1">
      <c r="A245" s="186" t="str">
        <f>'PROP DAILY PNL'!A410</f>
        <v/>
      </c>
      <c r="B245" s="177"/>
      <c r="C245" s="167">
        <f>$B245*'PERCENTAGE SHARING'!C204</f>
        <v>0</v>
      </c>
      <c r="D245" s="167">
        <f>$B245*'PERCENTAGE SHARING'!D204</f>
        <v>0</v>
      </c>
      <c r="E245" s="167">
        <f>$B245*'PERCENTAGE SHARING'!E204</f>
        <v>0</v>
      </c>
      <c r="F245" s="167">
        <f>$B245*'PERCENTAGE SHARING'!F204</f>
        <v>0</v>
      </c>
      <c r="G245" s="167">
        <f>$B245*'PERCENTAGE SHARING'!G204</f>
        <v>0</v>
      </c>
      <c r="H245" s="167">
        <f>$B245*'PERCENTAGE SHARING'!H204</f>
        <v>0</v>
      </c>
      <c r="I245" s="167">
        <f>$B245*'PERCENTAGE SHARING'!I204</f>
        <v>0</v>
      </c>
      <c r="J245" s="167">
        <f>$B245*'PERCENTAGE SHARING'!J204</f>
        <v>0</v>
      </c>
      <c r="K245" s="167">
        <f>$B245*'PERCENTAGE SHARING'!K204</f>
        <v>0</v>
      </c>
      <c r="L245" s="167">
        <f>$B245*'PERCENTAGE SHARING'!L204</f>
        <v>0</v>
      </c>
      <c r="M245" s="167">
        <f>$B245*'PERCENTAGE SHARING'!M204</f>
        <v>0</v>
      </c>
      <c r="N245" s="167">
        <f>$B245*'PERCENTAGE SHARING'!N204</f>
        <v>0</v>
      </c>
      <c r="O245" s="309">
        <f>$B245*'PERCENTAGE SHARING'!O204</f>
        <v>0</v>
      </c>
      <c r="P245" s="309">
        <f>$B245*'PERCENTAGE SHARING'!P204</f>
        <v>0</v>
      </c>
      <c r="Q245" s="309">
        <f>$B245*'PERCENTAGE SHARING'!Q204</f>
        <v>0</v>
      </c>
      <c r="R245" s="309">
        <f>$B245*'PERCENTAGE SHARING'!R204</f>
        <v>0</v>
      </c>
      <c r="S245" s="134"/>
      <c r="T245" s="134"/>
      <c r="U245" s="134"/>
      <c r="V245" s="134"/>
      <c r="W245" s="134"/>
      <c r="X245" s="134"/>
      <c r="Y245" s="134"/>
      <c r="Z245" s="134"/>
    </row>
    <row r="246" ht="22.5" customHeight="1">
      <c r="A246" s="186" t="str">
        <f>'PROP DAILY PNL'!A411</f>
        <v/>
      </c>
      <c r="B246" s="177"/>
      <c r="C246" s="167">
        <f>$B246*'PERCENTAGE SHARING'!C205</f>
        <v>0</v>
      </c>
      <c r="D246" s="167">
        <f>$B246*'PERCENTAGE SHARING'!D205</f>
        <v>0</v>
      </c>
      <c r="E246" s="167">
        <f>$B246*'PERCENTAGE SHARING'!E205</f>
        <v>0</v>
      </c>
      <c r="F246" s="167">
        <f>$B246*'PERCENTAGE SHARING'!F205</f>
        <v>0</v>
      </c>
      <c r="G246" s="167">
        <f>$B246*'PERCENTAGE SHARING'!G205</f>
        <v>0</v>
      </c>
      <c r="H246" s="167">
        <f>$B246*'PERCENTAGE SHARING'!H205</f>
        <v>0</v>
      </c>
      <c r="I246" s="167">
        <f>$B246*'PERCENTAGE SHARING'!I205</f>
        <v>0</v>
      </c>
      <c r="J246" s="167">
        <f>$B246*'PERCENTAGE SHARING'!J205</f>
        <v>0</v>
      </c>
      <c r="K246" s="167">
        <f>$B246*'PERCENTAGE SHARING'!K205</f>
        <v>0</v>
      </c>
      <c r="L246" s="167">
        <f>$B246*'PERCENTAGE SHARING'!L205</f>
        <v>0</v>
      </c>
      <c r="M246" s="167">
        <f>$B246*'PERCENTAGE SHARING'!M205</f>
        <v>0</v>
      </c>
      <c r="N246" s="167">
        <f>$B246*'PERCENTAGE SHARING'!N205</f>
        <v>0</v>
      </c>
      <c r="O246" s="309">
        <f>$B246*'PERCENTAGE SHARING'!O205</f>
        <v>0</v>
      </c>
      <c r="P246" s="309">
        <f>$B246*'PERCENTAGE SHARING'!P205</f>
        <v>0</v>
      </c>
      <c r="Q246" s="309">
        <f>$B246*'PERCENTAGE SHARING'!Q205</f>
        <v>0</v>
      </c>
      <c r="R246" s="309">
        <f>$B246*'PERCENTAGE SHARING'!R205</f>
        <v>0</v>
      </c>
      <c r="S246" s="134"/>
      <c r="T246" s="134"/>
      <c r="U246" s="134"/>
      <c r="V246" s="134"/>
      <c r="W246" s="134"/>
      <c r="X246" s="134"/>
      <c r="Y246" s="134"/>
      <c r="Z246" s="134"/>
    </row>
    <row r="247" ht="22.5" customHeight="1">
      <c r="A247" s="186" t="str">
        <f>'PROP DAILY PNL'!A412</f>
        <v/>
      </c>
      <c r="B247" s="177"/>
      <c r="C247" s="167">
        <f>$B247*'PERCENTAGE SHARING'!C206</f>
        <v>0</v>
      </c>
      <c r="D247" s="167">
        <f>$B247*'PERCENTAGE SHARING'!D206</f>
        <v>0</v>
      </c>
      <c r="E247" s="167">
        <f>$B247*'PERCENTAGE SHARING'!E206</f>
        <v>0</v>
      </c>
      <c r="F247" s="167">
        <f>$B247*'PERCENTAGE SHARING'!F206</f>
        <v>0</v>
      </c>
      <c r="G247" s="167">
        <f>$B247*'PERCENTAGE SHARING'!G206</f>
        <v>0</v>
      </c>
      <c r="H247" s="167">
        <f>$B247*'PERCENTAGE SHARING'!H206</f>
        <v>0</v>
      </c>
      <c r="I247" s="167">
        <f>$B247*'PERCENTAGE SHARING'!I206</f>
        <v>0</v>
      </c>
      <c r="J247" s="167">
        <f>$B247*'PERCENTAGE SHARING'!J206</f>
        <v>0</v>
      </c>
      <c r="K247" s="167">
        <f>$B247*'PERCENTAGE SHARING'!K206</f>
        <v>0</v>
      </c>
      <c r="L247" s="167">
        <f>$B247*'PERCENTAGE SHARING'!L206</f>
        <v>0</v>
      </c>
      <c r="M247" s="167">
        <f>$B247*'PERCENTAGE SHARING'!M206</f>
        <v>0</v>
      </c>
      <c r="N247" s="167">
        <f>$B247*'PERCENTAGE SHARING'!N206</f>
        <v>0</v>
      </c>
      <c r="O247" s="309">
        <f>$B247*'PERCENTAGE SHARING'!O206</f>
        <v>0</v>
      </c>
      <c r="P247" s="309">
        <f>$B247*'PERCENTAGE SHARING'!P206</f>
        <v>0</v>
      </c>
      <c r="Q247" s="309">
        <f>$B247*'PERCENTAGE SHARING'!Q206</f>
        <v>0</v>
      </c>
      <c r="R247" s="309">
        <f>$B247*'PERCENTAGE SHARING'!R206</f>
        <v>0</v>
      </c>
      <c r="S247" s="134"/>
      <c r="T247" s="134"/>
      <c r="U247" s="134"/>
      <c r="V247" s="134"/>
      <c r="W247" s="134"/>
      <c r="X247" s="134"/>
      <c r="Y247" s="134"/>
      <c r="Z247" s="134"/>
    </row>
    <row r="248" ht="22.5" customHeight="1">
      <c r="A248" s="186" t="str">
        <f>'PROP DAILY PNL'!A413</f>
        <v/>
      </c>
      <c r="B248" s="177"/>
      <c r="C248" s="167">
        <f>$B248*'PERCENTAGE SHARING'!C207</f>
        <v>0</v>
      </c>
      <c r="D248" s="167">
        <f>$B248*'PERCENTAGE SHARING'!D207</f>
        <v>0</v>
      </c>
      <c r="E248" s="167">
        <f>$B248*'PERCENTAGE SHARING'!E207</f>
        <v>0</v>
      </c>
      <c r="F248" s="167">
        <f>$B248*'PERCENTAGE SHARING'!F207</f>
        <v>0</v>
      </c>
      <c r="G248" s="167">
        <f>$B248*'PERCENTAGE SHARING'!G207</f>
        <v>0</v>
      </c>
      <c r="H248" s="167">
        <f>$B248*'PERCENTAGE SHARING'!H207</f>
        <v>0</v>
      </c>
      <c r="I248" s="167">
        <f>$B248*'PERCENTAGE SHARING'!I207</f>
        <v>0</v>
      </c>
      <c r="J248" s="167">
        <f>$B248*'PERCENTAGE SHARING'!J207</f>
        <v>0</v>
      </c>
      <c r="K248" s="167">
        <f>$B248*'PERCENTAGE SHARING'!K207</f>
        <v>0</v>
      </c>
      <c r="L248" s="167">
        <f>$B248*'PERCENTAGE SHARING'!L207</f>
        <v>0</v>
      </c>
      <c r="M248" s="167">
        <f>$B248*'PERCENTAGE SHARING'!M207</f>
        <v>0</v>
      </c>
      <c r="N248" s="167">
        <f>$B248*'PERCENTAGE SHARING'!N207</f>
        <v>0</v>
      </c>
      <c r="O248" s="309">
        <f>$B248*'PERCENTAGE SHARING'!O207</f>
        <v>0</v>
      </c>
      <c r="P248" s="309">
        <f>$B248*'PERCENTAGE SHARING'!P207</f>
        <v>0</v>
      </c>
      <c r="Q248" s="309">
        <f>$B248*'PERCENTAGE SHARING'!Q207</f>
        <v>0</v>
      </c>
      <c r="R248" s="309">
        <f>$B248*'PERCENTAGE SHARING'!R207</f>
        <v>0</v>
      </c>
      <c r="S248" s="134"/>
      <c r="T248" s="134"/>
      <c r="U248" s="134"/>
      <c r="V248" s="134"/>
      <c r="W248" s="134"/>
      <c r="X248" s="134"/>
      <c r="Y248" s="134"/>
      <c r="Z248" s="134"/>
    </row>
    <row r="249" ht="22.5" customHeight="1">
      <c r="A249" s="186" t="str">
        <f>'PROP DAILY PNL'!A414</f>
        <v/>
      </c>
      <c r="B249" s="177"/>
      <c r="C249" s="167">
        <f>$B249*'PERCENTAGE SHARING'!C208</f>
        <v>0</v>
      </c>
      <c r="D249" s="167">
        <f>$B249*'PERCENTAGE SHARING'!D208</f>
        <v>0</v>
      </c>
      <c r="E249" s="167">
        <f>$B249*'PERCENTAGE SHARING'!E208</f>
        <v>0</v>
      </c>
      <c r="F249" s="167">
        <f>$B249*'PERCENTAGE SHARING'!F208</f>
        <v>0</v>
      </c>
      <c r="G249" s="167">
        <f>$B249*'PERCENTAGE SHARING'!G208</f>
        <v>0</v>
      </c>
      <c r="H249" s="167">
        <f>$B249*'PERCENTAGE SHARING'!H208</f>
        <v>0</v>
      </c>
      <c r="I249" s="167">
        <f>$B249*'PERCENTAGE SHARING'!I208</f>
        <v>0</v>
      </c>
      <c r="J249" s="167">
        <f>$B249*'PERCENTAGE SHARING'!J208</f>
        <v>0</v>
      </c>
      <c r="K249" s="167">
        <f>$B249*'PERCENTAGE SHARING'!K208</f>
        <v>0</v>
      </c>
      <c r="L249" s="167">
        <f>$B249*'PERCENTAGE SHARING'!L208</f>
        <v>0</v>
      </c>
      <c r="M249" s="167">
        <f>$B249*'PERCENTAGE SHARING'!M208</f>
        <v>0</v>
      </c>
      <c r="N249" s="167">
        <f>$B249*'PERCENTAGE SHARING'!N208</f>
        <v>0</v>
      </c>
      <c r="O249" s="309">
        <f>$B249*'PERCENTAGE SHARING'!O208</f>
        <v>0</v>
      </c>
      <c r="P249" s="309">
        <f>$B249*'PERCENTAGE SHARING'!P208</f>
        <v>0</v>
      </c>
      <c r="Q249" s="309">
        <f>$B249*'PERCENTAGE SHARING'!Q208</f>
        <v>0</v>
      </c>
      <c r="R249" s="309">
        <f>$B249*'PERCENTAGE SHARING'!R208</f>
        <v>0</v>
      </c>
      <c r="S249" s="134"/>
      <c r="T249" s="134"/>
      <c r="U249" s="134"/>
      <c r="V249" s="134"/>
      <c r="W249" s="134"/>
      <c r="X249" s="134"/>
      <c r="Y249" s="134"/>
      <c r="Z249" s="134"/>
    </row>
    <row r="250" ht="22.5" customHeight="1">
      <c r="A250" s="186" t="str">
        <f>'PROP DAILY PNL'!A415</f>
        <v/>
      </c>
      <c r="B250" s="177"/>
      <c r="C250" s="167">
        <f>$B250*'PERCENTAGE SHARING'!C209</f>
        <v>0</v>
      </c>
      <c r="D250" s="167">
        <f>$B250*'PERCENTAGE SHARING'!D209</f>
        <v>0</v>
      </c>
      <c r="E250" s="167">
        <f>$B250*'PERCENTAGE SHARING'!E209</f>
        <v>0</v>
      </c>
      <c r="F250" s="167">
        <f>$B250*'PERCENTAGE SHARING'!F209</f>
        <v>0</v>
      </c>
      <c r="G250" s="167">
        <f>$B250*'PERCENTAGE SHARING'!G209</f>
        <v>0</v>
      </c>
      <c r="H250" s="167">
        <f>$B250*'PERCENTAGE SHARING'!H209</f>
        <v>0</v>
      </c>
      <c r="I250" s="167">
        <f>$B250*'PERCENTAGE SHARING'!I209</f>
        <v>0</v>
      </c>
      <c r="J250" s="167">
        <f>$B250*'PERCENTAGE SHARING'!J209</f>
        <v>0</v>
      </c>
      <c r="K250" s="167">
        <f>$B250*'PERCENTAGE SHARING'!K209</f>
        <v>0</v>
      </c>
      <c r="L250" s="167">
        <f>$B250*'PERCENTAGE SHARING'!L209</f>
        <v>0</v>
      </c>
      <c r="M250" s="167">
        <f>$B250*'PERCENTAGE SHARING'!M209</f>
        <v>0</v>
      </c>
      <c r="N250" s="167">
        <f>$B250*'PERCENTAGE SHARING'!N209</f>
        <v>0</v>
      </c>
      <c r="O250" s="309">
        <f>$B250*'PERCENTAGE SHARING'!O209</f>
        <v>0</v>
      </c>
      <c r="P250" s="309">
        <f>$B250*'PERCENTAGE SHARING'!P209</f>
        <v>0</v>
      </c>
      <c r="Q250" s="309">
        <f>$B250*'PERCENTAGE SHARING'!Q209</f>
        <v>0</v>
      </c>
      <c r="R250" s="309">
        <f>$B250*'PERCENTAGE SHARING'!R209</f>
        <v>0</v>
      </c>
      <c r="S250" s="134"/>
      <c r="T250" s="134"/>
      <c r="U250" s="134"/>
      <c r="V250" s="134"/>
      <c r="W250" s="134"/>
      <c r="X250" s="134"/>
      <c r="Y250" s="134"/>
      <c r="Z250" s="134"/>
    </row>
    <row r="251" ht="22.5" customHeight="1">
      <c r="A251" s="186" t="str">
        <f>'PROP DAILY PNL'!A416</f>
        <v/>
      </c>
      <c r="B251" s="177"/>
      <c r="C251" s="167">
        <f>$B251*'PERCENTAGE SHARING'!C210</f>
        <v>0</v>
      </c>
      <c r="D251" s="167">
        <f>$B251*'PERCENTAGE SHARING'!D210</f>
        <v>0</v>
      </c>
      <c r="E251" s="167">
        <f>$B251*'PERCENTAGE SHARING'!E210</f>
        <v>0</v>
      </c>
      <c r="F251" s="167">
        <f>$B251*'PERCENTAGE SHARING'!F210</f>
        <v>0</v>
      </c>
      <c r="G251" s="167">
        <f>$B251*'PERCENTAGE SHARING'!G210</f>
        <v>0</v>
      </c>
      <c r="H251" s="167">
        <f>$B251*'PERCENTAGE SHARING'!H210</f>
        <v>0</v>
      </c>
      <c r="I251" s="167">
        <f>$B251*'PERCENTAGE SHARING'!I210</f>
        <v>0</v>
      </c>
      <c r="J251" s="167">
        <f>$B251*'PERCENTAGE SHARING'!J210</f>
        <v>0</v>
      </c>
      <c r="K251" s="167">
        <f>$B251*'PERCENTAGE SHARING'!K210</f>
        <v>0</v>
      </c>
      <c r="L251" s="167">
        <f>$B251*'PERCENTAGE SHARING'!L210</f>
        <v>0</v>
      </c>
      <c r="M251" s="167">
        <f>$B251*'PERCENTAGE SHARING'!M210</f>
        <v>0</v>
      </c>
      <c r="N251" s="167">
        <f>$B251*'PERCENTAGE SHARING'!N210</f>
        <v>0</v>
      </c>
      <c r="O251" s="309">
        <f>$B251*'PERCENTAGE SHARING'!O210</f>
        <v>0</v>
      </c>
      <c r="P251" s="309">
        <f>$B251*'PERCENTAGE SHARING'!P210</f>
        <v>0</v>
      </c>
      <c r="Q251" s="309">
        <f>$B251*'PERCENTAGE SHARING'!Q210</f>
        <v>0</v>
      </c>
      <c r="R251" s="309">
        <f>$B251*'PERCENTAGE SHARING'!R210</f>
        <v>0</v>
      </c>
      <c r="S251" s="134"/>
      <c r="T251" s="134"/>
      <c r="U251" s="134"/>
      <c r="V251" s="134"/>
      <c r="W251" s="134"/>
      <c r="X251" s="134"/>
      <c r="Y251" s="134"/>
      <c r="Z251" s="134"/>
    </row>
    <row r="252" ht="22.5" customHeight="1">
      <c r="A252" s="186" t="str">
        <f>'PROP DAILY PNL'!A417</f>
        <v/>
      </c>
      <c r="B252" s="177"/>
      <c r="C252" s="167">
        <f>$B252*'PERCENTAGE SHARING'!C211</f>
        <v>0</v>
      </c>
      <c r="D252" s="167">
        <f>$B252*'PERCENTAGE SHARING'!D211</f>
        <v>0</v>
      </c>
      <c r="E252" s="167">
        <f>$B252*'PERCENTAGE SHARING'!E211</f>
        <v>0</v>
      </c>
      <c r="F252" s="167">
        <f>$B252*'PERCENTAGE SHARING'!F211</f>
        <v>0</v>
      </c>
      <c r="G252" s="167">
        <f>$B252*'PERCENTAGE SHARING'!G211</f>
        <v>0</v>
      </c>
      <c r="H252" s="167">
        <f>$B252*'PERCENTAGE SHARING'!H211</f>
        <v>0</v>
      </c>
      <c r="I252" s="167">
        <f>$B252*'PERCENTAGE SHARING'!I211</f>
        <v>0</v>
      </c>
      <c r="J252" s="167">
        <f>$B252*'PERCENTAGE SHARING'!J211</f>
        <v>0</v>
      </c>
      <c r="K252" s="167">
        <f>$B252*'PERCENTAGE SHARING'!K211</f>
        <v>0</v>
      </c>
      <c r="L252" s="167">
        <f>$B252*'PERCENTAGE SHARING'!L211</f>
        <v>0</v>
      </c>
      <c r="M252" s="167">
        <f>$B252*'PERCENTAGE SHARING'!M211</f>
        <v>0</v>
      </c>
      <c r="N252" s="167">
        <f>$B252*'PERCENTAGE SHARING'!N211</f>
        <v>0</v>
      </c>
      <c r="O252" s="309">
        <f>$B252*'PERCENTAGE SHARING'!O211</f>
        <v>0</v>
      </c>
      <c r="P252" s="309">
        <f>$B252*'PERCENTAGE SHARING'!P211</f>
        <v>0</v>
      </c>
      <c r="Q252" s="309">
        <f>$B252*'PERCENTAGE SHARING'!Q211</f>
        <v>0</v>
      </c>
      <c r="R252" s="309">
        <f>$B252*'PERCENTAGE SHARING'!R211</f>
        <v>0</v>
      </c>
      <c r="S252" s="134"/>
      <c r="T252" s="134"/>
      <c r="U252" s="134"/>
      <c r="V252" s="134"/>
      <c r="W252" s="134"/>
      <c r="X252" s="134"/>
      <c r="Y252" s="134"/>
      <c r="Z252" s="134"/>
    </row>
    <row r="253" ht="22.5" customHeight="1">
      <c r="A253" s="186" t="str">
        <f>'PROP DAILY PNL'!A418</f>
        <v/>
      </c>
      <c r="B253" s="177"/>
      <c r="C253" s="167">
        <f>$B253*'PERCENTAGE SHARING'!C212</f>
        <v>0</v>
      </c>
      <c r="D253" s="167">
        <f>$B253*'PERCENTAGE SHARING'!D212</f>
        <v>0</v>
      </c>
      <c r="E253" s="167">
        <f>$B253*'PERCENTAGE SHARING'!E212</f>
        <v>0</v>
      </c>
      <c r="F253" s="167">
        <f>$B253*'PERCENTAGE SHARING'!F212</f>
        <v>0</v>
      </c>
      <c r="G253" s="167">
        <f>$B253*'PERCENTAGE SHARING'!G212</f>
        <v>0</v>
      </c>
      <c r="H253" s="167">
        <f>$B253*'PERCENTAGE SHARING'!H212</f>
        <v>0</v>
      </c>
      <c r="I253" s="167">
        <f>$B253*'PERCENTAGE SHARING'!I212</f>
        <v>0</v>
      </c>
      <c r="J253" s="167">
        <f>$B253*'PERCENTAGE SHARING'!J212</f>
        <v>0</v>
      </c>
      <c r="K253" s="167">
        <f>$B253*'PERCENTAGE SHARING'!K212</f>
        <v>0</v>
      </c>
      <c r="L253" s="167">
        <f>$B253*'PERCENTAGE SHARING'!L212</f>
        <v>0</v>
      </c>
      <c r="M253" s="167">
        <f>$B253*'PERCENTAGE SHARING'!M212</f>
        <v>0</v>
      </c>
      <c r="N253" s="167">
        <f>$B253*'PERCENTAGE SHARING'!N212</f>
        <v>0</v>
      </c>
      <c r="O253" s="309">
        <f>$B253*'PERCENTAGE SHARING'!O212</f>
        <v>0</v>
      </c>
      <c r="P253" s="309">
        <f>$B253*'PERCENTAGE SHARING'!P212</f>
        <v>0</v>
      </c>
      <c r="Q253" s="309">
        <f>$B253*'PERCENTAGE SHARING'!Q212</f>
        <v>0</v>
      </c>
      <c r="R253" s="309">
        <f>$B253*'PERCENTAGE SHARING'!R212</f>
        <v>0</v>
      </c>
      <c r="S253" s="134"/>
      <c r="T253" s="134"/>
      <c r="U253" s="134"/>
      <c r="V253" s="134"/>
      <c r="W253" s="134"/>
      <c r="X253" s="134"/>
      <c r="Y253" s="134"/>
      <c r="Z253" s="134"/>
    </row>
    <row r="254" ht="22.5" customHeight="1">
      <c r="A254" s="186" t="str">
        <f>'PROP DAILY PNL'!A419</f>
        <v/>
      </c>
      <c r="B254" s="177"/>
      <c r="C254" s="167">
        <f>$B254*'PERCENTAGE SHARING'!C213</f>
        <v>0</v>
      </c>
      <c r="D254" s="167">
        <f>$B254*'PERCENTAGE SHARING'!D213</f>
        <v>0</v>
      </c>
      <c r="E254" s="167">
        <f>$B254*'PERCENTAGE SHARING'!E213</f>
        <v>0</v>
      </c>
      <c r="F254" s="167">
        <f>$B254*'PERCENTAGE SHARING'!F213</f>
        <v>0</v>
      </c>
      <c r="G254" s="167">
        <f>$B254*'PERCENTAGE SHARING'!G213</f>
        <v>0</v>
      </c>
      <c r="H254" s="167">
        <f>$B254*'PERCENTAGE SHARING'!H213</f>
        <v>0</v>
      </c>
      <c r="I254" s="167">
        <f>$B254*'PERCENTAGE SHARING'!I213</f>
        <v>0</v>
      </c>
      <c r="J254" s="167">
        <f>$B254*'PERCENTAGE SHARING'!J213</f>
        <v>0</v>
      </c>
      <c r="K254" s="167">
        <f>$B254*'PERCENTAGE SHARING'!K213</f>
        <v>0</v>
      </c>
      <c r="L254" s="167">
        <f>$B254*'PERCENTAGE SHARING'!L213</f>
        <v>0</v>
      </c>
      <c r="M254" s="167">
        <f>$B254*'PERCENTAGE SHARING'!M213</f>
        <v>0</v>
      </c>
      <c r="N254" s="167">
        <f>$B254*'PERCENTAGE SHARING'!N213</f>
        <v>0</v>
      </c>
      <c r="O254" s="309">
        <f>$B254*'PERCENTAGE SHARING'!O213</f>
        <v>0</v>
      </c>
      <c r="P254" s="309">
        <f>$B254*'PERCENTAGE SHARING'!P213</f>
        <v>0</v>
      </c>
      <c r="Q254" s="309">
        <f>$B254*'PERCENTAGE SHARING'!Q213</f>
        <v>0</v>
      </c>
      <c r="R254" s="309">
        <f>$B254*'PERCENTAGE SHARING'!R213</f>
        <v>0</v>
      </c>
      <c r="S254" s="134"/>
      <c r="T254" s="134"/>
      <c r="U254" s="134"/>
      <c r="V254" s="134"/>
      <c r="W254" s="134"/>
      <c r="X254" s="134"/>
      <c r="Y254" s="134"/>
      <c r="Z254" s="134"/>
    </row>
    <row r="255" ht="22.5" customHeight="1">
      <c r="A255" s="186" t="str">
        <f>'PROP DAILY PNL'!A420</f>
        <v/>
      </c>
      <c r="B255" s="177"/>
      <c r="C255" s="167">
        <f>$B255*'PERCENTAGE SHARING'!C214</f>
        <v>0</v>
      </c>
      <c r="D255" s="167">
        <f>$B255*'PERCENTAGE SHARING'!D214</f>
        <v>0</v>
      </c>
      <c r="E255" s="167">
        <f>$B255*'PERCENTAGE SHARING'!E214</f>
        <v>0</v>
      </c>
      <c r="F255" s="167">
        <f>$B255*'PERCENTAGE SHARING'!F214</f>
        <v>0</v>
      </c>
      <c r="G255" s="167">
        <f>$B255*'PERCENTAGE SHARING'!G214</f>
        <v>0</v>
      </c>
      <c r="H255" s="167">
        <f>$B255*'PERCENTAGE SHARING'!H214</f>
        <v>0</v>
      </c>
      <c r="I255" s="167">
        <f>$B255*'PERCENTAGE SHARING'!I214</f>
        <v>0</v>
      </c>
      <c r="J255" s="167">
        <f>$B255*'PERCENTAGE SHARING'!J214</f>
        <v>0</v>
      </c>
      <c r="K255" s="167">
        <f>$B255*'PERCENTAGE SHARING'!K214</f>
        <v>0</v>
      </c>
      <c r="L255" s="167">
        <f>$B255*'PERCENTAGE SHARING'!L214</f>
        <v>0</v>
      </c>
      <c r="M255" s="167">
        <f>$B255*'PERCENTAGE SHARING'!M214</f>
        <v>0</v>
      </c>
      <c r="N255" s="167">
        <f>$B255*'PERCENTAGE SHARING'!N214</f>
        <v>0</v>
      </c>
      <c r="O255" s="309">
        <f>$B255*'PERCENTAGE SHARING'!O214</f>
        <v>0</v>
      </c>
      <c r="P255" s="309">
        <f>$B255*'PERCENTAGE SHARING'!P214</f>
        <v>0</v>
      </c>
      <c r="Q255" s="309">
        <f>$B255*'PERCENTAGE SHARING'!Q214</f>
        <v>0</v>
      </c>
      <c r="R255" s="309">
        <f>$B255*'PERCENTAGE SHARING'!R214</f>
        <v>0</v>
      </c>
      <c r="S255" s="134"/>
      <c r="T255" s="134"/>
      <c r="U255" s="134"/>
      <c r="V255" s="134"/>
      <c r="W255" s="134"/>
      <c r="X255" s="134"/>
      <c r="Y255" s="134"/>
      <c r="Z255" s="134"/>
    </row>
    <row r="256" ht="22.5" customHeight="1">
      <c r="A256" s="186" t="str">
        <f>'PROP DAILY PNL'!A421</f>
        <v/>
      </c>
      <c r="B256" s="177"/>
      <c r="C256" s="167">
        <f>$B256*'PERCENTAGE SHARING'!C215</f>
        <v>0</v>
      </c>
      <c r="D256" s="167">
        <f>$B256*'PERCENTAGE SHARING'!D215</f>
        <v>0</v>
      </c>
      <c r="E256" s="167">
        <f>$B256*'PERCENTAGE SHARING'!E215</f>
        <v>0</v>
      </c>
      <c r="F256" s="167">
        <f>$B256*'PERCENTAGE SHARING'!F215</f>
        <v>0</v>
      </c>
      <c r="G256" s="167">
        <f>$B256*'PERCENTAGE SHARING'!G215</f>
        <v>0</v>
      </c>
      <c r="H256" s="167">
        <f>$B256*'PERCENTAGE SHARING'!H215</f>
        <v>0</v>
      </c>
      <c r="I256" s="167">
        <f>$B256*'PERCENTAGE SHARING'!I215</f>
        <v>0</v>
      </c>
      <c r="J256" s="167">
        <f>$B256*'PERCENTAGE SHARING'!J215</f>
        <v>0</v>
      </c>
      <c r="K256" s="167">
        <f>$B256*'PERCENTAGE SHARING'!K215</f>
        <v>0</v>
      </c>
      <c r="L256" s="167">
        <f>$B256*'PERCENTAGE SHARING'!L215</f>
        <v>0</v>
      </c>
      <c r="M256" s="167">
        <f>$B256*'PERCENTAGE SHARING'!M215</f>
        <v>0</v>
      </c>
      <c r="N256" s="167">
        <f>$B256*'PERCENTAGE SHARING'!N215</f>
        <v>0</v>
      </c>
      <c r="O256" s="309">
        <f>$B256*'PERCENTAGE SHARING'!O215</f>
        <v>0</v>
      </c>
      <c r="P256" s="309">
        <f>$B256*'PERCENTAGE SHARING'!P215</f>
        <v>0</v>
      </c>
      <c r="Q256" s="309">
        <f>$B256*'PERCENTAGE SHARING'!Q215</f>
        <v>0</v>
      </c>
      <c r="R256" s="309">
        <f>$B256*'PERCENTAGE SHARING'!R215</f>
        <v>0</v>
      </c>
      <c r="S256" s="134"/>
      <c r="T256" s="134"/>
      <c r="U256" s="134"/>
      <c r="V256" s="134"/>
      <c r="W256" s="134"/>
      <c r="X256" s="134"/>
      <c r="Y256" s="134"/>
      <c r="Z256" s="134"/>
    </row>
    <row r="257" ht="22.5" customHeight="1">
      <c r="A257" s="186" t="str">
        <f>'PROP DAILY PNL'!A422</f>
        <v/>
      </c>
      <c r="B257" s="177"/>
      <c r="C257" s="167">
        <f>$B257*'PERCENTAGE SHARING'!C216</f>
        <v>0</v>
      </c>
      <c r="D257" s="167">
        <f>$B257*'PERCENTAGE SHARING'!D216</f>
        <v>0</v>
      </c>
      <c r="E257" s="167">
        <f>$B257*'PERCENTAGE SHARING'!E216</f>
        <v>0</v>
      </c>
      <c r="F257" s="167">
        <f>$B257*'PERCENTAGE SHARING'!F216</f>
        <v>0</v>
      </c>
      <c r="G257" s="167">
        <f>$B257*'PERCENTAGE SHARING'!G216</f>
        <v>0</v>
      </c>
      <c r="H257" s="167">
        <f>$B257*'PERCENTAGE SHARING'!H216</f>
        <v>0</v>
      </c>
      <c r="I257" s="167">
        <f>$B257*'PERCENTAGE SHARING'!I216</f>
        <v>0</v>
      </c>
      <c r="J257" s="167">
        <f>$B257*'PERCENTAGE SHARING'!J216</f>
        <v>0</v>
      </c>
      <c r="K257" s="167">
        <f>$B257*'PERCENTAGE SHARING'!K216</f>
        <v>0</v>
      </c>
      <c r="L257" s="167">
        <f>$B257*'PERCENTAGE SHARING'!L216</f>
        <v>0</v>
      </c>
      <c r="M257" s="167">
        <f>$B257*'PERCENTAGE SHARING'!M216</f>
        <v>0</v>
      </c>
      <c r="N257" s="167">
        <f>$B257*'PERCENTAGE SHARING'!N216</f>
        <v>0</v>
      </c>
      <c r="O257" s="309">
        <f>$B257*'PERCENTAGE SHARING'!O216</f>
        <v>0</v>
      </c>
      <c r="P257" s="309">
        <f>$B257*'PERCENTAGE SHARING'!P216</f>
        <v>0</v>
      </c>
      <c r="Q257" s="309">
        <f>$B257*'PERCENTAGE SHARING'!Q216</f>
        <v>0</v>
      </c>
      <c r="R257" s="309">
        <f>$B257*'PERCENTAGE SHARING'!R216</f>
        <v>0</v>
      </c>
      <c r="S257" s="134"/>
      <c r="T257" s="134"/>
      <c r="U257" s="134"/>
      <c r="V257" s="134"/>
      <c r="W257" s="134"/>
      <c r="X257" s="134"/>
      <c r="Y257" s="134"/>
      <c r="Z257" s="134"/>
    </row>
    <row r="258" ht="22.5" customHeight="1">
      <c r="A258" s="186" t="str">
        <f>'PROP DAILY PNL'!A423</f>
        <v/>
      </c>
      <c r="B258" s="177"/>
      <c r="C258" s="167">
        <f>$B258*'PERCENTAGE SHARING'!C217</f>
        <v>0</v>
      </c>
      <c r="D258" s="167">
        <f>$B258*'PERCENTAGE SHARING'!D217</f>
        <v>0</v>
      </c>
      <c r="E258" s="167">
        <f>$B258*'PERCENTAGE SHARING'!E217</f>
        <v>0</v>
      </c>
      <c r="F258" s="167">
        <f>$B258*'PERCENTAGE SHARING'!F217</f>
        <v>0</v>
      </c>
      <c r="G258" s="167">
        <f>$B258*'PERCENTAGE SHARING'!G217</f>
        <v>0</v>
      </c>
      <c r="H258" s="167">
        <f>$B258*'PERCENTAGE SHARING'!H217</f>
        <v>0</v>
      </c>
      <c r="I258" s="167">
        <f>$B258*'PERCENTAGE SHARING'!I217</f>
        <v>0</v>
      </c>
      <c r="J258" s="167">
        <f>$B258*'PERCENTAGE SHARING'!J217</f>
        <v>0</v>
      </c>
      <c r="K258" s="167">
        <f>$B258*'PERCENTAGE SHARING'!K217</f>
        <v>0</v>
      </c>
      <c r="L258" s="167">
        <f>$B258*'PERCENTAGE SHARING'!L217</f>
        <v>0</v>
      </c>
      <c r="M258" s="167">
        <f>$B258*'PERCENTAGE SHARING'!M217</f>
        <v>0</v>
      </c>
      <c r="N258" s="167">
        <f>$B258*'PERCENTAGE SHARING'!N217</f>
        <v>0</v>
      </c>
      <c r="O258" s="309">
        <f>$B258*'PERCENTAGE SHARING'!O217</f>
        <v>0</v>
      </c>
      <c r="P258" s="309">
        <f>$B258*'PERCENTAGE SHARING'!P217</f>
        <v>0</v>
      </c>
      <c r="Q258" s="309">
        <f>$B258*'PERCENTAGE SHARING'!Q217</f>
        <v>0</v>
      </c>
      <c r="R258" s="309">
        <f>$B258*'PERCENTAGE SHARING'!R217</f>
        <v>0</v>
      </c>
      <c r="S258" s="134"/>
      <c r="T258" s="134"/>
      <c r="U258" s="134"/>
      <c r="V258" s="134"/>
      <c r="W258" s="134"/>
      <c r="X258" s="134"/>
      <c r="Y258" s="134"/>
      <c r="Z258" s="134"/>
    </row>
    <row r="259" ht="22.5" customHeight="1">
      <c r="A259" s="186" t="str">
        <f>'PROP DAILY PNL'!A424</f>
        <v/>
      </c>
      <c r="B259" s="177"/>
      <c r="C259" s="167">
        <f>$B259*'PERCENTAGE SHARING'!C218</f>
        <v>0</v>
      </c>
      <c r="D259" s="167">
        <f>$B259*'PERCENTAGE SHARING'!D218</f>
        <v>0</v>
      </c>
      <c r="E259" s="167">
        <f>$B259*'PERCENTAGE SHARING'!E218</f>
        <v>0</v>
      </c>
      <c r="F259" s="167">
        <f>$B259*'PERCENTAGE SHARING'!F218</f>
        <v>0</v>
      </c>
      <c r="G259" s="167">
        <f>$B259*'PERCENTAGE SHARING'!G218</f>
        <v>0</v>
      </c>
      <c r="H259" s="167">
        <f>$B259*'PERCENTAGE SHARING'!H218</f>
        <v>0</v>
      </c>
      <c r="I259" s="167">
        <f>$B259*'PERCENTAGE SHARING'!I218</f>
        <v>0</v>
      </c>
      <c r="J259" s="167">
        <f>$B259*'PERCENTAGE SHARING'!J218</f>
        <v>0</v>
      </c>
      <c r="K259" s="167">
        <f>$B259*'PERCENTAGE SHARING'!K218</f>
        <v>0</v>
      </c>
      <c r="L259" s="167">
        <f>$B259*'PERCENTAGE SHARING'!L218</f>
        <v>0</v>
      </c>
      <c r="M259" s="167">
        <f>$B259*'PERCENTAGE SHARING'!M218</f>
        <v>0</v>
      </c>
      <c r="N259" s="167">
        <f>$B259*'PERCENTAGE SHARING'!N218</f>
        <v>0</v>
      </c>
      <c r="O259" s="309">
        <f>$B259*'PERCENTAGE SHARING'!O218</f>
        <v>0</v>
      </c>
      <c r="P259" s="309">
        <f>$B259*'PERCENTAGE SHARING'!P218</f>
        <v>0</v>
      </c>
      <c r="Q259" s="309">
        <f>$B259*'PERCENTAGE SHARING'!Q218</f>
        <v>0</v>
      </c>
      <c r="R259" s="309">
        <f>$B259*'PERCENTAGE SHARING'!R218</f>
        <v>0</v>
      </c>
      <c r="S259" s="134"/>
      <c r="T259" s="134"/>
      <c r="U259" s="134"/>
      <c r="V259" s="134"/>
      <c r="W259" s="134"/>
      <c r="X259" s="134"/>
      <c r="Y259" s="134"/>
      <c r="Z259" s="134"/>
    </row>
    <row r="260" ht="22.5" customHeight="1">
      <c r="A260" s="186" t="str">
        <f>'PROP DAILY PNL'!A425</f>
        <v/>
      </c>
      <c r="B260" s="177"/>
      <c r="C260" s="167">
        <f>$B260*'PERCENTAGE SHARING'!C219</f>
        <v>0</v>
      </c>
      <c r="D260" s="167">
        <f>$B260*'PERCENTAGE SHARING'!D219</f>
        <v>0</v>
      </c>
      <c r="E260" s="167">
        <f>$B260*'PERCENTAGE SHARING'!E219</f>
        <v>0</v>
      </c>
      <c r="F260" s="167">
        <f>$B260*'PERCENTAGE SHARING'!F219</f>
        <v>0</v>
      </c>
      <c r="G260" s="167">
        <f>$B260*'PERCENTAGE SHARING'!G219</f>
        <v>0</v>
      </c>
      <c r="H260" s="167">
        <f>$B260*'PERCENTAGE SHARING'!H219</f>
        <v>0</v>
      </c>
      <c r="I260" s="167">
        <f>$B260*'PERCENTAGE SHARING'!I219</f>
        <v>0</v>
      </c>
      <c r="J260" s="167">
        <f>$B260*'PERCENTAGE SHARING'!J219</f>
        <v>0</v>
      </c>
      <c r="K260" s="167">
        <f>$B260*'PERCENTAGE SHARING'!K219</f>
        <v>0</v>
      </c>
      <c r="L260" s="167">
        <f>$B260*'PERCENTAGE SHARING'!L219</f>
        <v>0</v>
      </c>
      <c r="M260" s="167">
        <f>$B260*'PERCENTAGE SHARING'!M219</f>
        <v>0</v>
      </c>
      <c r="N260" s="167">
        <f>$B260*'PERCENTAGE SHARING'!N219</f>
        <v>0</v>
      </c>
      <c r="O260" s="309">
        <f>$B260*'PERCENTAGE SHARING'!O219</f>
        <v>0</v>
      </c>
      <c r="P260" s="309">
        <f>$B260*'PERCENTAGE SHARING'!P219</f>
        <v>0</v>
      </c>
      <c r="Q260" s="309">
        <f>$B260*'PERCENTAGE SHARING'!Q219</f>
        <v>0</v>
      </c>
      <c r="R260" s="309">
        <f>$B260*'PERCENTAGE SHARING'!R219</f>
        <v>0</v>
      </c>
      <c r="S260" s="134"/>
      <c r="T260" s="134"/>
      <c r="U260" s="134"/>
      <c r="V260" s="134"/>
      <c r="W260" s="134"/>
      <c r="X260" s="134"/>
      <c r="Y260" s="134"/>
      <c r="Z260" s="134"/>
    </row>
    <row r="261" ht="22.5" customHeight="1">
      <c r="A261" s="186" t="str">
        <f>'PROP DAILY PNL'!A426</f>
        <v/>
      </c>
      <c r="B261" s="177"/>
      <c r="C261" s="167">
        <f>$B261*'PERCENTAGE SHARING'!C220</f>
        <v>0</v>
      </c>
      <c r="D261" s="167">
        <f>$B261*'PERCENTAGE SHARING'!D220</f>
        <v>0</v>
      </c>
      <c r="E261" s="167">
        <f>$B261*'PERCENTAGE SHARING'!E220</f>
        <v>0</v>
      </c>
      <c r="F261" s="167">
        <f>$B261*'PERCENTAGE SHARING'!F220</f>
        <v>0</v>
      </c>
      <c r="G261" s="167">
        <f>$B261*'PERCENTAGE SHARING'!G220</f>
        <v>0</v>
      </c>
      <c r="H261" s="167">
        <f>$B261*'PERCENTAGE SHARING'!H220</f>
        <v>0</v>
      </c>
      <c r="I261" s="167">
        <f>$B261*'PERCENTAGE SHARING'!I220</f>
        <v>0</v>
      </c>
      <c r="J261" s="167">
        <f>$B261*'PERCENTAGE SHARING'!J220</f>
        <v>0</v>
      </c>
      <c r="K261" s="167">
        <f>$B261*'PERCENTAGE SHARING'!K220</f>
        <v>0</v>
      </c>
      <c r="L261" s="167">
        <f>$B261*'PERCENTAGE SHARING'!L220</f>
        <v>0</v>
      </c>
      <c r="M261" s="167">
        <f>$B261*'PERCENTAGE SHARING'!M220</f>
        <v>0</v>
      </c>
      <c r="N261" s="167">
        <f>$B261*'PERCENTAGE SHARING'!N220</f>
        <v>0</v>
      </c>
      <c r="O261" s="309">
        <f>$B261*'PERCENTAGE SHARING'!O220</f>
        <v>0</v>
      </c>
      <c r="P261" s="309">
        <f>$B261*'PERCENTAGE SHARING'!P220</f>
        <v>0</v>
      </c>
      <c r="Q261" s="309">
        <f>$B261*'PERCENTAGE SHARING'!Q220</f>
        <v>0</v>
      </c>
      <c r="R261" s="309">
        <f>$B261*'PERCENTAGE SHARING'!R220</f>
        <v>0</v>
      </c>
      <c r="S261" s="134"/>
      <c r="T261" s="134"/>
      <c r="U261" s="134"/>
      <c r="V261" s="134"/>
      <c r="W261" s="134"/>
      <c r="X261" s="134"/>
      <c r="Y261" s="134"/>
      <c r="Z261" s="134"/>
    </row>
    <row r="262" ht="22.5" customHeight="1">
      <c r="A262" s="186" t="str">
        <f>'PROP DAILY PNL'!A427</f>
        <v/>
      </c>
      <c r="B262" s="177"/>
      <c r="C262" s="167">
        <f>$B262*'PERCENTAGE SHARING'!C221</f>
        <v>0</v>
      </c>
      <c r="D262" s="167">
        <f>$B262*'PERCENTAGE SHARING'!D221</f>
        <v>0</v>
      </c>
      <c r="E262" s="167">
        <f>$B262*'PERCENTAGE SHARING'!E221</f>
        <v>0</v>
      </c>
      <c r="F262" s="167">
        <f>$B262*'PERCENTAGE SHARING'!F221</f>
        <v>0</v>
      </c>
      <c r="G262" s="167">
        <f>$B262*'PERCENTAGE SHARING'!G221</f>
        <v>0</v>
      </c>
      <c r="H262" s="167">
        <f>$B262*'PERCENTAGE SHARING'!H221</f>
        <v>0</v>
      </c>
      <c r="I262" s="167">
        <f>$B262*'PERCENTAGE SHARING'!I221</f>
        <v>0</v>
      </c>
      <c r="J262" s="167">
        <f>$B262*'PERCENTAGE SHARING'!J221</f>
        <v>0</v>
      </c>
      <c r="K262" s="167">
        <f>$B262*'PERCENTAGE SHARING'!K221</f>
        <v>0</v>
      </c>
      <c r="L262" s="167">
        <f>$B262*'PERCENTAGE SHARING'!L221</f>
        <v>0</v>
      </c>
      <c r="M262" s="167">
        <f>$B262*'PERCENTAGE SHARING'!M221</f>
        <v>0</v>
      </c>
      <c r="N262" s="167">
        <f>$B262*'PERCENTAGE SHARING'!N221</f>
        <v>0</v>
      </c>
      <c r="O262" s="309">
        <f>$B262*'PERCENTAGE SHARING'!O221</f>
        <v>0</v>
      </c>
      <c r="P262" s="309">
        <f>$B262*'PERCENTAGE SHARING'!P221</f>
        <v>0</v>
      </c>
      <c r="Q262" s="309">
        <f>$B262*'PERCENTAGE SHARING'!Q221</f>
        <v>0</v>
      </c>
      <c r="R262" s="309">
        <f>$B262*'PERCENTAGE SHARING'!R221</f>
        <v>0</v>
      </c>
      <c r="S262" s="134"/>
      <c r="T262" s="134"/>
      <c r="U262" s="134"/>
      <c r="V262" s="134"/>
      <c r="W262" s="134"/>
      <c r="X262" s="134"/>
      <c r="Y262" s="134"/>
      <c r="Z262" s="134"/>
    </row>
    <row r="263" ht="22.5" customHeight="1">
      <c r="A263" s="186" t="str">
        <f>'PROP DAILY PNL'!A428</f>
        <v/>
      </c>
      <c r="B263" s="177"/>
      <c r="C263" s="167">
        <f>$B263*'PERCENTAGE SHARING'!C222</f>
        <v>0</v>
      </c>
      <c r="D263" s="167">
        <f>$B263*'PERCENTAGE SHARING'!D222</f>
        <v>0</v>
      </c>
      <c r="E263" s="167">
        <f>$B263*'PERCENTAGE SHARING'!E222</f>
        <v>0</v>
      </c>
      <c r="F263" s="167">
        <f>$B263*'PERCENTAGE SHARING'!F222</f>
        <v>0</v>
      </c>
      <c r="G263" s="167">
        <f>$B263*'PERCENTAGE SHARING'!G222</f>
        <v>0</v>
      </c>
      <c r="H263" s="167">
        <f>$B263*'PERCENTAGE SHARING'!H222</f>
        <v>0</v>
      </c>
      <c r="I263" s="167">
        <f>$B263*'PERCENTAGE SHARING'!I222</f>
        <v>0</v>
      </c>
      <c r="J263" s="167">
        <f>$B263*'PERCENTAGE SHARING'!J222</f>
        <v>0</v>
      </c>
      <c r="K263" s="167">
        <f>$B263*'PERCENTAGE SHARING'!K222</f>
        <v>0</v>
      </c>
      <c r="L263" s="167">
        <f>$B263*'PERCENTAGE SHARING'!L222</f>
        <v>0</v>
      </c>
      <c r="M263" s="167">
        <f>$B263*'PERCENTAGE SHARING'!M222</f>
        <v>0</v>
      </c>
      <c r="N263" s="167">
        <f>$B263*'PERCENTAGE SHARING'!N222</f>
        <v>0</v>
      </c>
      <c r="O263" s="309">
        <f>$B263*'PERCENTAGE SHARING'!O222</f>
        <v>0</v>
      </c>
      <c r="P263" s="309">
        <f>$B263*'PERCENTAGE SHARING'!P222</f>
        <v>0</v>
      </c>
      <c r="Q263" s="309">
        <f>$B263*'PERCENTAGE SHARING'!Q222</f>
        <v>0</v>
      </c>
      <c r="R263" s="309">
        <f>$B263*'PERCENTAGE SHARING'!R222</f>
        <v>0</v>
      </c>
      <c r="S263" s="134"/>
      <c r="T263" s="134"/>
      <c r="U263" s="134"/>
      <c r="V263" s="134"/>
      <c r="W263" s="134"/>
      <c r="X263" s="134"/>
      <c r="Y263" s="134"/>
      <c r="Z263" s="134"/>
    </row>
    <row r="264" ht="22.5" customHeight="1">
      <c r="A264" s="186" t="str">
        <f>'PROP DAILY PNL'!A429</f>
        <v/>
      </c>
      <c r="B264" s="177"/>
      <c r="C264" s="167">
        <f>$B264*'PERCENTAGE SHARING'!C223</f>
        <v>0</v>
      </c>
      <c r="D264" s="167">
        <f>$B264*'PERCENTAGE SHARING'!D223</f>
        <v>0</v>
      </c>
      <c r="E264" s="167">
        <f>$B264*'PERCENTAGE SHARING'!E223</f>
        <v>0</v>
      </c>
      <c r="F264" s="167">
        <f>$B264*'PERCENTAGE SHARING'!F223</f>
        <v>0</v>
      </c>
      <c r="G264" s="167">
        <f>$B264*'PERCENTAGE SHARING'!G223</f>
        <v>0</v>
      </c>
      <c r="H264" s="167">
        <f>$B264*'PERCENTAGE SHARING'!H223</f>
        <v>0</v>
      </c>
      <c r="I264" s="167">
        <f>$B264*'PERCENTAGE SHARING'!I223</f>
        <v>0</v>
      </c>
      <c r="J264" s="167">
        <f>$B264*'PERCENTAGE SHARING'!J223</f>
        <v>0</v>
      </c>
      <c r="K264" s="167">
        <f>$B264*'PERCENTAGE SHARING'!K223</f>
        <v>0</v>
      </c>
      <c r="L264" s="167">
        <f>$B264*'PERCENTAGE SHARING'!L223</f>
        <v>0</v>
      </c>
      <c r="M264" s="167">
        <f>$B264*'PERCENTAGE SHARING'!M223</f>
        <v>0</v>
      </c>
      <c r="N264" s="167">
        <f>$B264*'PERCENTAGE SHARING'!N223</f>
        <v>0</v>
      </c>
      <c r="O264" s="309">
        <f>$B264*'PERCENTAGE SHARING'!O223</f>
        <v>0</v>
      </c>
      <c r="P264" s="309">
        <f>$B264*'PERCENTAGE SHARING'!P223</f>
        <v>0</v>
      </c>
      <c r="Q264" s="309">
        <f>$B264*'PERCENTAGE SHARING'!Q223</f>
        <v>0</v>
      </c>
      <c r="R264" s="309">
        <f>$B264*'PERCENTAGE SHARING'!R223</f>
        <v>0</v>
      </c>
      <c r="S264" s="134"/>
      <c r="T264" s="134"/>
      <c r="U264" s="134"/>
      <c r="V264" s="134"/>
      <c r="W264" s="134"/>
      <c r="X264" s="134"/>
      <c r="Y264" s="134"/>
      <c r="Z264" s="134"/>
    </row>
    <row r="265" ht="22.5" customHeight="1">
      <c r="A265" s="186" t="str">
        <f>'PROP DAILY PNL'!A430</f>
        <v/>
      </c>
      <c r="B265" s="177"/>
      <c r="C265" s="167">
        <f>$B265*'PERCENTAGE SHARING'!C224</f>
        <v>0</v>
      </c>
      <c r="D265" s="167">
        <f>$B265*'PERCENTAGE SHARING'!D224</f>
        <v>0</v>
      </c>
      <c r="E265" s="167">
        <f>$B265*'PERCENTAGE SHARING'!E224</f>
        <v>0</v>
      </c>
      <c r="F265" s="167">
        <f>$B265*'PERCENTAGE SHARING'!F224</f>
        <v>0</v>
      </c>
      <c r="G265" s="167">
        <f>$B265*'PERCENTAGE SHARING'!G224</f>
        <v>0</v>
      </c>
      <c r="H265" s="167">
        <f>$B265*'PERCENTAGE SHARING'!H224</f>
        <v>0</v>
      </c>
      <c r="I265" s="167">
        <f>$B265*'PERCENTAGE SHARING'!I224</f>
        <v>0</v>
      </c>
      <c r="J265" s="167">
        <f>$B265*'PERCENTAGE SHARING'!J224</f>
        <v>0</v>
      </c>
      <c r="K265" s="167">
        <f>$B265*'PERCENTAGE SHARING'!K224</f>
        <v>0</v>
      </c>
      <c r="L265" s="167">
        <f>$B265*'PERCENTAGE SHARING'!L224</f>
        <v>0</v>
      </c>
      <c r="M265" s="167">
        <f>$B265*'PERCENTAGE SHARING'!M224</f>
        <v>0</v>
      </c>
      <c r="N265" s="167">
        <f>$B265*'PERCENTAGE SHARING'!N224</f>
        <v>0</v>
      </c>
      <c r="O265" s="309">
        <f>$B265*'PERCENTAGE SHARING'!O224</f>
        <v>0</v>
      </c>
      <c r="P265" s="309">
        <f>$B265*'PERCENTAGE SHARING'!P224</f>
        <v>0</v>
      </c>
      <c r="Q265" s="309">
        <f>$B265*'PERCENTAGE SHARING'!Q224</f>
        <v>0</v>
      </c>
      <c r="R265" s="309">
        <f>$B265*'PERCENTAGE SHARING'!R224</f>
        <v>0</v>
      </c>
      <c r="S265" s="134"/>
      <c r="T265" s="134"/>
      <c r="U265" s="134"/>
      <c r="V265" s="134"/>
      <c r="W265" s="134"/>
      <c r="X265" s="134"/>
      <c r="Y265" s="134"/>
      <c r="Z265" s="134"/>
    </row>
    <row r="266" ht="22.5" customHeight="1">
      <c r="A266" s="186" t="str">
        <f>'PROP DAILY PNL'!A431</f>
        <v/>
      </c>
      <c r="B266" s="177"/>
      <c r="C266" s="167">
        <f>$B266*'PERCENTAGE SHARING'!C225</f>
        <v>0</v>
      </c>
      <c r="D266" s="167">
        <f>$B266*'PERCENTAGE SHARING'!D225</f>
        <v>0</v>
      </c>
      <c r="E266" s="167">
        <f>$B266*'PERCENTAGE SHARING'!E225</f>
        <v>0</v>
      </c>
      <c r="F266" s="167">
        <f>$B266*'PERCENTAGE SHARING'!F225</f>
        <v>0</v>
      </c>
      <c r="G266" s="167">
        <f>$B266*'PERCENTAGE SHARING'!G225</f>
        <v>0</v>
      </c>
      <c r="H266" s="167">
        <f>$B266*'PERCENTAGE SHARING'!H225</f>
        <v>0</v>
      </c>
      <c r="I266" s="167">
        <f>$B266*'PERCENTAGE SHARING'!I225</f>
        <v>0</v>
      </c>
      <c r="J266" s="167">
        <f>$B266*'PERCENTAGE SHARING'!J225</f>
        <v>0</v>
      </c>
      <c r="K266" s="167">
        <f>$B266*'PERCENTAGE SHARING'!K225</f>
        <v>0</v>
      </c>
      <c r="L266" s="167">
        <f>$B266*'PERCENTAGE SHARING'!L225</f>
        <v>0</v>
      </c>
      <c r="M266" s="167">
        <f>$B266*'PERCENTAGE SHARING'!M225</f>
        <v>0</v>
      </c>
      <c r="N266" s="167">
        <f>$B266*'PERCENTAGE SHARING'!N225</f>
        <v>0</v>
      </c>
      <c r="O266" s="309">
        <f>$B266*'PERCENTAGE SHARING'!O225</f>
        <v>0</v>
      </c>
      <c r="P266" s="309">
        <f>$B266*'PERCENTAGE SHARING'!P225</f>
        <v>0</v>
      </c>
      <c r="Q266" s="309">
        <f>$B266*'PERCENTAGE SHARING'!Q225</f>
        <v>0</v>
      </c>
      <c r="R266" s="309">
        <f>$B266*'PERCENTAGE SHARING'!R225</f>
        <v>0</v>
      </c>
      <c r="S266" s="134"/>
      <c r="T266" s="134"/>
      <c r="U266" s="134"/>
      <c r="V266" s="134"/>
      <c r="W266" s="134"/>
      <c r="X266" s="134"/>
      <c r="Y266" s="134"/>
      <c r="Z266" s="134"/>
    </row>
    <row r="267" ht="22.5" customHeight="1">
      <c r="A267" s="186" t="str">
        <f>'PROP DAILY PNL'!A432</f>
        <v/>
      </c>
      <c r="B267" s="177"/>
      <c r="C267" s="167">
        <f>$B267*'PERCENTAGE SHARING'!C226</f>
        <v>0</v>
      </c>
      <c r="D267" s="167">
        <f>$B267*'PERCENTAGE SHARING'!D226</f>
        <v>0</v>
      </c>
      <c r="E267" s="167">
        <f>$B267*'PERCENTAGE SHARING'!E226</f>
        <v>0</v>
      </c>
      <c r="F267" s="167">
        <f>$B267*'PERCENTAGE SHARING'!F226</f>
        <v>0</v>
      </c>
      <c r="G267" s="167">
        <f>$B267*'PERCENTAGE SHARING'!G226</f>
        <v>0</v>
      </c>
      <c r="H267" s="167">
        <f>$B267*'PERCENTAGE SHARING'!H226</f>
        <v>0</v>
      </c>
      <c r="I267" s="167">
        <f>$B267*'PERCENTAGE SHARING'!I226</f>
        <v>0</v>
      </c>
      <c r="J267" s="167">
        <f>$B267*'PERCENTAGE SHARING'!J226</f>
        <v>0</v>
      </c>
      <c r="K267" s="167">
        <f>$B267*'PERCENTAGE SHARING'!K226</f>
        <v>0</v>
      </c>
      <c r="L267" s="167">
        <f>$B267*'PERCENTAGE SHARING'!L226</f>
        <v>0</v>
      </c>
      <c r="M267" s="167">
        <f>$B267*'PERCENTAGE SHARING'!M226</f>
        <v>0</v>
      </c>
      <c r="N267" s="167">
        <f>$B267*'PERCENTAGE SHARING'!N226</f>
        <v>0</v>
      </c>
      <c r="O267" s="309">
        <f>$B267*'PERCENTAGE SHARING'!O226</f>
        <v>0</v>
      </c>
      <c r="P267" s="309">
        <f>$B267*'PERCENTAGE SHARING'!P226</f>
        <v>0</v>
      </c>
      <c r="Q267" s="309">
        <f>$B267*'PERCENTAGE SHARING'!Q226</f>
        <v>0</v>
      </c>
      <c r="R267" s="309">
        <f>$B267*'PERCENTAGE SHARING'!R226</f>
        <v>0</v>
      </c>
      <c r="S267" s="134"/>
      <c r="T267" s="134"/>
      <c r="U267" s="134"/>
      <c r="V267" s="134"/>
      <c r="W267" s="134"/>
      <c r="X267" s="134"/>
      <c r="Y267" s="134"/>
      <c r="Z267" s="134"/>
    </row>
    <row r="268" ht="22.5" customHeight="1">
      <c r="A268" s="186" t="str">
        <f>'PROP DAILY PNL'!A433</f>
        <v/>
      </c>
      <c r="B268" s="177"/>
      <c r="C268" s="167">
        <f>$B268*'PERCENTAGE SHARING'!C227</f>
        <v>0</v>
      </c>
      <c r="D268" s="167">
        <f>$B268*'PERCENTAGE SHARING'!D227</f>
        <v>0</v>
      </c>
      <c r="E268" s="167">
        <f>$B268*'PERCENTAGE SHARING'!E227</f>
        <v>0</v>
      </c>
      <c r="F268" s="167">
        <f>$B268*'PERCENTAGE SHARING'!F227</f>
        <v>0</v>
      </c>
      <c r="G268" s="167">
        <f>$B268*'PERCENTAGE SHARING'!G227</f>
        <v>0</v>
      </c>
      <c r="H268" s="167">
        <f>$B268*'PERCENTAGE SHARING'!H227</f>
        <v>0</v>
      </c>
      <c r="I268" s="167">
        <f>$B268*'PERCENTAGE SHARING'!I227</f>
        <v>0</v>
      </c>
      <c r="J268" s="167">
        <f>$B268*'PERCENTAGE SHARING'!J227</f>
        <v>0</v>
      </c>
      <c r="K268" s="167">
        <f>$B268*'PERCENTAGE SHARING'!K227</f>
        <v>0</v>
      </c>
      <c r="L268" s="167">
        <f>$B268*'PERCENTAGE SHARING'!L227</f>
        <v>0</v>
      </c>
      <c r="M268" s="167">
        <f>$B268*'PERCENTAGE SHARING'!M227</f>
        <v>0</v>
      </c>
      <c r="N268" s="167">
        <f>$B268*'PERCENTAGE SHARING'!N227</f>
        <v>0</v>
      </c>
      <c r="O268" s="309">
        <f>$B268*'PERCENTAGE SHARING'!O227</f>
        <v>0</v>
      </c>
      <c r="P268" s="309">
        <f>$B268*'PERCENTAGE SHARING'!P227</f>
        <v>0</v>
      </c>
      <c r="Q268" s="309">
        <f>$B268*'PERCENTAGE SHARING'!Q227</f>
        <v>0</v>
      </c>
      <c r="R268" s="309">
        <f>$B268*'PERCENTAGE SHARING'!R227</f>
        <v>0</v>
      </c>
      <c r="S268" s="134"/>
      <c r="T268" s="134"/>
      <c r="U268" s="134"/>
      <c r="V268" s="134"/>
      <c r="W268" s="134"/>
      <c r="X268" s="134"/>
      <c r="Y268" s="134"/>
      <c r="Z268" s="134"/>
    </row>
    <row r="269" ht="22.5" customHeight="1">
      <c r="A269" s="186" t="str">
        <f>'PROP DAILY PNL'!A434</f>
        <v/>
      </c>
      <c r="B269" s="177"/>
      <c r="C269" s="167">
        <f>$B269*'PERCENTAGE SHARING'!C228</f>
        <v>0</v>
      </c>
      <c r="D269" s="167">
        <f>$B269*'PERCENTAGE SHARING'!D228</f>
        <v>0</v>
      </c>
      <c r="E269" s="167">
        <f>$B269*'PERCENTAGE SHARING'!E228</f>
        <v>0</v>
      </c>
      <c r="F269" s="167">
        <f>$B269*'PERCENTAGE SHARING'!F228</f>
        <v>0</v>
      </c>
      <c r="G269" s="167">
        <f>$B269*'PERCENTAGE SHARING'!G228</f>
        <v>0</v>
      </c>
      <c r="H269" s="167">
        <f>$B269*'PERCENTAGE SHARING'!H228</f>
        <v>0</v>
      </c>
      <c r="I269" s="167">
        <f>$B269*'PERCENTAGE SHARING'!I228</f>
        <v>0</v>
      </c>
      <c r="J269" s="167">
        <f>$B269*'PERCENTAGE SHARING'!J228</f>
        <v>0</v>
      </c>
      <c r="K269" s="167">
        <f>$B269*'PERCENTAGE SHARING'!K228</f>
        <v>0</v>
      </c>
      <c r="L269" s="167">
        <f>$B269*'PERCENTAGE SHARING'!L228</f>
        <v>0</v>
      </c>
      <c r="M269" s="167">
        <f>$B269*'PERCENTAGE SHARING'!M228</f>
        <v>0</v>
      </c>
      <c r="N269" s="167">
        <f>$B269*'PERCENTAGE SHARING'!N228</f>
        <v>0</v>
      </c>
      <c r="O269" s="309">
        <f>$B269*'PERCENTAGE SHARING'!O228</f>
        <v>0</v>
      </c>
      <c r="P269" s="309">
        <f>$B269*'PERCENTAGE SHARING'!P228</f>
        <v>0</v>
      </c>
      <c r="Q269" s="309">
        <f>$B269*'PERCENTAGE SHARING'!Q228</f>
        <v>0</v>
      </c>
      <c r="R269" s="309">
        <f>$B269*'PERCENTAGE SHARING'!R228</f>
        <v>0</v>
      </c>
      <c r="S269" s="134"/>
      <c r="T269" s="134"/>
      <c r="U269" s="134"/>
      <c r="V269" s="134"/>
      <c r="W269" s="134"/>
      <c r="X269" s="134"/>
      <c r="Y269" s="134"/>
      <c r="Z269" s="134"/>
    </row>
    <row r="270" ht="22.5" customHeight="1">
      <c r="A270" s="186" t="str">
        <f>'PROP DAILY PNL'!A435</f>
        <v/>
      </c>
      <c r="B270" s="177"/>
      <c r="C270" s="167">
        <f>$B270*'PERCENTAGE SHARING'!C229</f>
        <v>0</v>
      </c>
      <c r="D270" s="167">
        <f>$B270*'PERCENTAGE SHARING'!D229</f>
        <v>0</v>
      </c>
      <c r="E270" s="167">
        <f>$B270*'PERCENTAGE SHARING'!E229</f>
        <v>0</v>
      </c>
      <c r="F270" s="167">
        <f>$B270*'PERCENTAGE SHARING'!F229</f>
        <v>0</v>
      </c>
      <c r="G270" s="167">
        <f>$B270*'PERCENTAGE SHARING'!G229</f>
        <v>0</v>
      </c>
      <c r="H270" s="167">
        <f>$B270*'PERCENTAGE SHARING'!H229</f>
        <v>0</v>
      </c>
      <c r="I270" s="167">
        <f>$B270*'PERCENTAGE SHARING'!I229</f>
        <v>0</v>
      </c>
      <c r="J270" s="167">
        <f>$B270*'PERCENTAGE SHARING'!J229</f>
        <v>0</v>
      </c>
      <c r="K270" s="167">
        <f>$B270*'PERCENTAGE SHARING'!K229</f>
        <v>0</v>
      </c>
      <c r="L270" s="167">
        <f>$B270*'PERCENTAGE SHARING'!L229</f>
        <v>0</v>
      </c>
      <c r="M270" s="167">
        <f>$B270*'PERCENTAGE SHARING'!M229</f>
        <v>0</v>
      </c>
      <c r="N270" s="167">
        <f>$B270*'PERCENTAGE SHARING'!N229</f>
        <v>0</v>
      </c>
      <c r="O270" s="309">
        <f>$B270*'PERCENTAGE SHARING'!O229</f>
        <v>0</v>
      </c>
      <c r="P270" s="309">
        <f>$B270*'PERCENTAGE SHARING'!P229</f>
        <v>0</v>
      </c>
      <c r="Q270" s="309">
        <f>$B270*'PERCENTAGE SHARING'!Q229</f>
        <v>0</v>
      </c>
      <c r="R270" s="309">
        <f>$B270*'PERCENTAGE SHARING'!R229</f>
        <v>0</v>
      </c>
      <c r="S270" s="134"/>
      <c r="T270" s="134"/>
      <c r="U270" s="134"/>
      <c r="V270" s="134"/>
      <c r="W270" s="134"/>
      <c r="X270" s="134"/>
      <c r="Y270" s="134"/>
      <c r="Z270" s="134"/>
    </row>
    <row r="271" ht="22.5" customHeight="1">
      <c r="A271" s="186" t="str">
        <f>'PROP DAILY PNL'!A436</f>
        <v/>
      </c>
      <c r="B271" s="177"/>
      <c r="C271" s="167">
        <f>$B271*'PERCENTAGE SHARING'!C230</f>
        <v>0</v>
      </c>
      <c r="D271" s="167">
        <f>$B271*'PERCENTAGE SHARING'!D230</f>
        <v>0</v>
      </c>
      <c r="E271" s="167">
        <f>$B271*'PERCENTAGE SHARING'!E230</f>
        <v>0</v>
      </c>
      <c r="F271" s="167">
        <f>$B271*'PERCENTAGE SHARING'!F230</f>
        <v>0</v>
      </c>
      <c r="G271" s="167">
        <f>$B271*'PERCENTAGE SHARING'!G230</f>
        <v>0</v>
      </c>
      <c r="H271" s="167">
        <f>$B271*'PERCENTAGE SHARING'!H230</f>
        <v>0</v>
      </c>
      <c r="I271" s="167">
        <f>$B271*'PERCENTAGE SHARING'!I230</f>
        <v>0</v>
      </c>
      <c r="J271" s="167">
        <f>$B271*'PERCENTAGE SHARING'!J230</f>
        <v>0</v>
      </c>
      <c r="K271" s="167">
        <f>$B271*'PERCENTAGE SHARING'!K230</f>
        <v>0</v>
      </c>
      <c r="L271" s="167">
        <f>$B271*'PERCENTAGE SHARING'!L230</f>
        <v>0</v>
      </c>
      <c r="M271" s="167">
        <f>$B271*'PERCENTAGE SHARING'!M230</f>
        <v>0</v>
      </c>
      <c r="N271" s="167">
        <f>$B271*'PERCENTAGE SHARING'!N230</f>
        <v>0</v>
      </c>
      <c r="O271" s="309">
        <f>$B271*'PERCENTAGE SHARING'!O230</f>
        <v>0</v>
      </c>
      <c r="P271" s="309">
        <f>$B271*'PERCENTAGE SHARING'!P230</f>
        <v>0</v>
      </c>
      <c r="Q271" s="309">
        <f>$B271*'PERCENTAGE SHARING'!Q230</f>
        <v>0</v>
      </c>
      <c r="R271" s="309">
        <f>$B271*'PERCENTAGE SHARING'!R230</f>
        <v>0</v>
      </c>
      <c r="S271" s="134"/>
      <c r="T271" s="134"/>
      <c r="U271" s="134"/>
      <c r="V271" s="134"/>
      <c r="W271" s="134"/>
      <c r="X271" s="134"/>
      <c r="Y271" s="134"/>
      <c r="Z271" s="134"/>
    </row>
    <row r="272" ht="22.5" customHeight="1">
      <c r="A272" s="186" t="str">
        <f>'PROP DAILY PNL'!A437</f>
        <v/>
      </c>
      <c r="B272" s="177"/>
      <c r="C272" s="167">
        <f>$B272*'PERCENTAGE SHARING'!C231</f>
        <v>0</v>
      </c>
      <c r="D272" s="167">
        <f>$B272*'PERCENTAGE SHARING'!D231</f>
        <v>0</v>
      </c>
      <c r="E272" s="167">
        <f>$B272*'PERCENTAGE SHARING'!E231</f>
        <v>0</v>
      </c>
      <c r="F272" s="167">
        <f>$B272*'PERCENTAGE SHARING'!F231</f>
        <v>0</v>
      </c>
      <c r="G272" s="167">
        <f>$B272*'PERCENTAGE SHARING'!G231</f>
        <v>0</v>
      </c>
      <c r="H272" s="167">
        <f>$B272*'PERCENTAGE SHARING'!H231</f>
        <v>0</v>
      </c>
      <c r="I272" s="167">
        <f>$B272*'PERCENTAGE SHARING'!I231</f>
        <v>0</v>
      </c>
      <c r="J272" s="167">
        <f>$B272*'PERCENTAGE SHARING'!J231</f>
        <v>0</v>
      </c>
      <c r="K272" s="167">
        <f>$B272*'PERCENTAGE SHARING'!K231</f>
        <v>0</v>
      </c>
      <c r="L272" s="167">
        <f>$B272*'PERCENTAGE SHARING'!L231</f>
        <v>0</v>
      </c>
      <c r="M272" s="167">
        <f>$B272*'PERCENTAGE SHARING'!M231</f>
        <v>0</v>
      </c>
      <c r="N272" s="167">
        <f>$B272*'PERCENTAGE SHARING'!N231</f>
        <v>0</v>
      </c>
      <c r="O272" s="309">
        <f>$B272*'PERCENTAGE SHARING'!O231</f>
        <v>0</v>
      </c>
      <c r="P272" s="309">
        <f>$B272*'PERCENTAGE SHARING'!P231</f>
        <v>0</v>
      </c>
      <c r="Q272" s="309">
        <f>$B272*'PERCENTAGE SHARING'!Q231</f>
        <v>0</v>
      </c>
      <c r="R272" s="309">
        <f>$B272*'PERCENTAGE SHARING'!R231</f>
        <v>0</v>
      </c>
      <c r="S272" s="134"/>
      <c r="T272" s="134"/>
      <c r="U272" s="134"/>
      <c r="V272" s="134"/>
      <c r="W272" s="134"/>
      <c r="X272" s="134"/>
      <c r="Y272" s="134"/>
      <c r="Z272" s="134"/>
    </row>
    <row r="273" ht="22.5" customHeight="1">
      <c r="A273" s="186" t="str">
        <f>'PROP DAILY PNL'!A438</f>
        <v/>
      </c>
      <c r="B273" s="177"/>
      <c r="C273" s="167">
        <f>$B273*'PERCENTAGE SHARING'!C232</f>
        <v>0</v>
      </c>
      <c r="D273" s="167">
        <f>$B273*'PERCENTAGE SHARING'!D232</f>
        <v>0</v>
      </c>
      <c r="E273" s="167">
        <f>$B273*'PERCENTAGE SHARING'!E232</f>
        <v>0</v>
      </c>
      <c r="F273" s="167">
        <f>$B273*'PERCENTAGE SHARING'!F232</f>
        <v>0</v>
      </c>
      <c r="G273" s="167">
        <f>$B273*'PERCENTAGE SHARING'!G232</f>
        <v>0</v>
      </c>
      <c r="H273" s="167">
        <f>$B273*'PERCENTAGE SHARING'!H232</f>
        <v>0</v>
      </c>
      <c r="I273" s="167">
        <f>$B273*'PERCENTAGE SHARING'!I232</f>
        <v>0</v>
      </c>
      <c r="J273" s="167">
        <f>$B273*'PERCENTAGE SHARING'!J232</f>
        <v>0</v>
      </c>
      <c r="K273" s="167">
        <f>$B273*'PERCENTAGE SHARING'!K232</f>
        <v>0</v>
      </c>
      <c r="L273" s="167">
        <f>$B273*'PERCENTAGE SHARING'!L232</f>
        <v>0</v>
      </c>
      <c r="M273" s="167">
        <f>$B273*'PERCENTAGE SHARING'!M232</f>
        <v>0</v>
      </c>
      <c r="N273" s="167">
        <f>$B273*'PERCENTAGE SHARING'!N232</f>
        <v>0</v>
      </c>
      <c r="O273" s="309">
        <f>$B273*'PERCENTAGE SHARING'!O232</f>
        <v>0</v>
      </c>
      <c r="P273" s="309">
        <f>$B273*'PERCENTAGE SHARING'!P232</f>
        <v>0</v>
      </c>
      <c r="Q273" s="309">
        <f>$B273*'PERCENTAGE SHARING'!Q232</f>
        <v>0</v>
      </c>
      <c r="R273" s="309">
        <f>$B273*'PERCENTAGE SHARING'!R232</f>
        <v>0</v>
      </c>
      <c r="S273" s="134"/>
      <c r="T273" s="134"/>
      <c r="U273" s="134"/>
      <c r="V273" s="134"/>
      <c r="W273" s="134"/>
      <c r="X273" s="134"/>
      <c r="Y273" s="134"/>
      <c r="Z273" s="134"/>
    </row>
    <row r="274" ht="22.5" customHeight="1">
      <c r="A274" s="186" t="str">
        <f>'PROP DAILY PNL'!A439</f>
        <v/>
      </c>
      <c r="B274" s="177"/>
      <c r="C274" s="167">
        <f>$B274*'PERCENTAGE SHARING'!C233</f>
        <v>0</v>
      </c>
      <c r="D274" s="167">
        <f>$B274*'PERCENTAGE SHARING'!D233</f>
        <v>0</v>
      </c>
      <c r="E274" s="167">
        <f>$B274*'PERCENTAGE SHARING'!E233</f>
        <v>0</v>
      </c>
      <c r="F274" s="167">
        <f>$B274*'PERCENTAGE SHARING'!F233</f>
        <v>0</v>
      </c>
      <c r="G274" s="167">
        <f>$B274*'PERCENTAGE SHARING'!G233</f>
        <v>0</v>
      </c>
      <c r="H274" s="167">
        <f>$B274*'PERCENTAGE SHARING'!H233</f>
        <v>0</v>
      </c>
      <c r="I274" s="167">
        <f>$B274*'PERCENTAGE SHARING'!I233</f>
        <v>0</v>
      </c>
      <c r="J274" s="167">
        <f>$B274*'PERCENTAGE SHARING'!J233</f>
        <v>0</v>
      </c>
      <c r="K274" s="167">
        <f>$B274*'PERCENTAGE SHARING'!K233</f>
        <v>0</v>
      </c>
      <c r="L274" s="167">
        <f>$B274*'PERCENTAGE SHARING'!L233</f>
        <v>0</v>
      </c>
      <c r="M274" s="167">
        <f>$B274*'PERCENTAGE SHARING'!M233</f>
        <v>0</v>
      </c>
      <c r="N274" s="167">
        <f>$B274*'PERCENTAGE SHARING'!N233</f>
        <v>0</v>
      </c>
      <c r="O274" s="309">
        <f>$B274*'PERCENTAGE SHARING'!O233</f>
        <v>0</v>
      </c>
      <c r="P274" s="309">
        <f>$B274*'PERCENTAGE SHARING'!P233</f>
        <v>0</v>
      </c>
      <c r="Q274" s="309">
        <f>$B274*'PERCENTAGE SHARING'!Q233</f>
        <v>0</v>
      </c>
      <c r="R274" s="309">
        <f>$B274*'PERCENTAGE SHARING'!R233</f>
        <v>0</v>
      </c>
      <c r="S274" s="134"/>
      <c r="T274" s="134"/>
      <c r="U274" s="134"/>
      <c r="V274" s="134"/>
      <c r="W274" s="134"/>
      <c r="X274" s="134"/>
      <c r="Y274" s="134"/>
      <c r="Z274" s="134"/>
    </row>
    <row r="275" ht="22.5" customHeight="1">
      <c r="A275" s="186" t="str">
        <f>'PROP DAILY PNL'!A440</f>
        <v/>
      </c>
      <c r="B275" s="177"/>
      <c r="C275" s="167">
        <f>$B275*'PERCENTAGE SHARING'!C234</f>
        <v>0</v>
      </c>
      <c r="D275" s="167">
        <f>$B275*'PERCENTAGE SHARING'!D234</f>
        <v>0</v>
      </c>
      <c r="E275" s="167">
        <f>$B275*'PERCENTAGE SHARING'!E234</f>
        <v>0</v>
      </c>
      <c r="F275" s="167">
        <f>$B275*'PERCENTAGE SHARING'!F234</f>
        <v>0</v>
      </c>
      <c r="G275" s="167">
        <f>$B275*'PERCENTAGE SHARING'!G234</f>
        <v>0</v>
      </c>
      <c r="H275" s="167">
        <f>$B275*'PERCENTAGE SHARING'!H234</f>
        <v>0</v>
      </c>
      <c r="I275" s="167">
        <f>$B275*'PERCENTAGE SHARING'!I234</f>
        <v>0</v>
      </c>
      <c r="J275" s="167">
        <f>$B275*'PERCENTAGE SHARING'!J234</f>
        <v>0</v>
      </c>
      <c r="K275" s="167">
        <f>$B275*'PERCENTAGE SHARING'!K234</f>
        <v>0</v>
      </c>
      <c r="L275" s="167">
        <f>$B275*'PERCENTAGE SHARING'!L234</f>
        <v>0</v>
      </c>
      <c r="M275" s="167">
        <f>$B275*'PERCENTAGE SHARING'!M234</f>
        <v>0</v>
      </c>
      <c r="N275" s="167">
        <f>$B275*'PERCENTAGE SHARING'!N234</f>
        <v>0</v>
      </c>
      <c r="O275" s="309">
        <f>$B275*'PERCENTAGE SHARING'!O234</f>
        <v>0</v>
      </c>
      <c r="P275" s="309">
        <f>$B275*'PERCENTAGE SHARING'!P234</f>
        <v>0</v>
      </c>
      <c r="Q275" s="309">
        <f>$B275*'PERCENTAGE SHARING'!Q234</f>
        <v>0</v>
      </c>
      <c r="R275" s="309">
        <f>$B275*'PERCENTAGE SHARING'!R234</f>
        <v>0</v>
      </c>
      <c r="S275" s="134"/>
      <c r="T275" s="134"/>
      <c r="U275" s="134"/>
      <c r="V275" s="134"/>
      <c r="W275" s="134"/>
      <c r="X275" s="134"/>
      <c r="Y275" s="134"/>
      <c r="Z275" s="134"/>
    </row>
    <row r="276" ht="22.5" customHeight="1">
      <c r="A276" s="186" t="str">
        <f>'PROP DAILY PNL'!A441</f>
        <v/>
      </c>
      <c r="B276" s="177"/>
      <c r="C276" s="167">
        <f>$B276*'PERCENTAGE SHARING'!C235</f>
        <v>0</v>
      </c>
      <c r="D276" s="167">
        <f>$B276*'PERCENTAGE SHARING'!D235</f>
        <v>0</v>
      </c>
      <c r="E276" s="167">
        <f>$B276*'PERCENTAGE SHARING'!E235</f>
        <v>0</v>
      </c>
      <c r="F276" s="167">
        <f>$B276*'PERCENTAGE SHARING'!F235</f>
        <v>0</v>
      </c>
      <c r="G276" s="167">
        <f>$B276*'PERCENTAGE SHARING'!G235</f>
        <v>0</v>
      </c>
      <c r="H276" s="167">
        <f>$B276*'PERCENTAGE SHARING'!H235</f>
        <v>0</v>
      </c>
      <c r="I276" s="167">
        <f>$B276*'PERCENTAGE SHARING'!I235</f>
        <v>0</v>
      </c>
      <c r="J276" s="167">
        <f>$B276*'PERCENTAGE SHARING'!J235</f>
        <v>0</v>
      </c>
      <c r="K276" s="167">
        <f>$B276*'PERCENTAGE SHARING'!K235</f>
        <v>0</v>
      </c>
      <c r="L276" s="167">
        <f>$B276*'PERCENTAGE SHARING'!L235</f>
        <v>0</v>
      </c>
      <c r="M276" s="167">
        <f>$B276*'PERCENTAGE SHARING'!M235</f>
        <v>0</v>
      </c>
      <c r="N276" s="167">
        <f>$B276*'PERCENTAGE SHARING'!N235</f>
        <v>0</v>
      </c>
      <c r="O276" s="309">
        <f>$B276*'PERCENTAGE SHARING'!O235</f>
        <v>0</v>
      </c>
      <c r="P276" s="309">
        <f>$B276*'PERCENTAGE SHARING'!P235</f>
        <v>0</v>
      </c>
      <c r="Q276" s="309">
        <f>$B276*'PERCENTAGE SHARING'!Q235</f>
        <v>0</v>
      </c>
      <c r="R276" s="309">
        <f>$B276*'PERCENTAGE SHARING'!R235</f>
        <v>0</v>
      </c>
      <c r="S276" s="134"/>
      <c r="T276" s="134"/>
      <c r="U276" s="134"/>
      <c r="V276" s="134"/>
      <c r="W276" s="134"/>
      <c r="X276" s="134"/>
      <c r="Y276" s="134"/>
      <c r="Z276" s="134"/>
    </row>
    <row r="277" ht="22.5" customHeight="1">
      <c r="A277" s="186" t="str">
        <f>'PROP DAILY PNL'!A442</f>
        <v/>
      </c>
      <c r="B277" s="177"/>
      <c r="C277" s="167">
        <f>$B277*'PERCENTAGE SHARING'!C236</f>
        <v>0</v>
      </c>
      <c r="D277" s="167">
        <f>$B277*'PERCENTAGE SHARING'!D236</f>
        <v>0</v>
      </c>
      <c r="E277" s="167">
        <f>$B277*'PERCENTAGE SHARING'!E236</f>
        <v>0</v>
      </c>
      <c r="F277" s="167">
        <f>$B277*'PERCENTAGE SHARING'!F236</f>
        <v>0</v>
      </c>
      <c r="G277" s="167">
        <f>$B277*'PERCENTAGE SHARING'!G236</f>
        <v>0</v>
      </c>
      <c r="H277" s="167">
        <f>$B277*'PERCENTAGE SHARING'!H236</f>
        <v>0</v>
      </c>
      <c r="I277" s="167">
        <f>$B277*'PERCENTAGE SHARING'!I236</f>
        <v>0</v>
      </c>
      <c r="J277" s="167">
        <f>$B277*'PERCENTAGE SHARING'!J236</f>
        <v>0</v>
      </c>
      <c r="K277" s="167">
        <f>$B277*'PERCENTAGE SHARING'!K236</f>
        <v>0</v>
      </c>
      <c r="L277" s="167">
        <f>$B277*'PERCENTAGE SHARING'!L236</f>
        <v>0</v>
      </c>
      <c r="M277" s="167">
        <f>$B277*'PERCENTAGE SHARING'!M236</f>
        <v>0</v>
      </c>
      <c r="N277" s="167">
        <f>$B277*'PERCENTAGE SHARING'!N236</f>
        <v>0</v>
      </c>
      <c r="O277" s="309">
        <f>$B277*'PERCENTAGE SHARING'!O236</f>
        <v>0</v>
      </c>
      <c r="P277" s="309">
        <f>$B277*'PERCENTAGE SHARING'!P236</f>
        <v>0</v>
      </c>
      <c r="Q277" s="309">
        <f>$B277*'PERCENTAGE SHARING'!Q236</f>
        <v>0</v>
      </c>
      <c r="R277" s="309">
        <f>$B277*'PERCENTAGE SHARING'!R236</f>
        <v>0</v>
      </c>
      <c r="S277" s="134"/>
      <c r="T277" s="134"/>
      <c r="U277" s="134"/>
      <c r="V277" s="134"/>
      <c r="W277" s="134"/>
      <c r="X277" s="134"/>
      <c r="Y277" s="134"/>
      <c r="Z277" s="134"/>
    </row>
    <row r="278" ht="22.5" customHeight="1">
      <c r="A278" s="186" t="str">
        <f>'PROP DAILY PNL'!A443</f>
        <v/>
      </c>
      <c r="B278" s="177"/>
      <c r="C278" s="167">
        <f>$B278*'PERCENTAGE SHARING'!C237</f>
        <v>0</v>
      </c>
      <c r="D278" s="167">
        <f>$B278*'PERCENTAGE SHARING'!D237</f>
        <v>0</v>
      </c>
      <c r="E278" s="167">
        <f>$B278*'PERCENTAGE SHARING'!E237</f>
        <v>0</v>
      </c>
      <c r="F278" s="167">
        <f>$B278*'PERCENTAGE SHARING'!F237</f>
        <v>0</v>
      </c>
      <c r="G278" s="167">
        <f>$B278*'PERCENTAGE SHARING'!G237</f>
        <v>0</v>
      </c>
      <c r="H278" s="167">
        <f>$B278*'PERCENTAGE SHARING'!H237</f>
        <v>0</v>
      </c>
      <c r="I278" s="167">
        <f>$B278*'PERCENTAGE SHARING'!I237</f>
        <v>0</v>
      </c>
      <c r="J278" s="167">
        <f>$B278*'PERCENTAGE SHARING'!J237</f>
        <v>0</v>
      </c>
      <c r="K278" s="167">
        <f>$B278*'PERCENTAGE SHARING'!K237</f>
        <v>0</v>
      </c>
      <c r="L278" s="167">
        <f>$B278*'PERCENTAGE SHARING'!L237</f>
        <v>0</v>
      </c>
      <c r="M278" s="167">
        <f>$B278*'PERCENTAGE SHARING'!M237</f>
        <v>0</v>
      </c>
      <c r="N278" s="167">
        <f>$B278*'PERCENTAGE SHARING'!N237</f>
        <v>0</v>
      </c>
      <c r="O278" s="309">
        <f>$B278*'PERCENTAGE SHARING'!O237</f>
        <v>0</v>
      </c>
      <c r="P278" s="309">
        <f>$B278*'PERCENTAGE SHARING'!P237</f>
        <v>0</v>
      </c>
      <c r="Q278" s="309">
        <f>$B278*'PERCENTAGE SHARING'!Q237</f>
        <v>0</v>
      </c>
      <c r="R278" s="309">
        <f>$B278*'PERCENTAGE SHARING'!R237</f>
        <v>0</v>
      </c>
      <c r="S278" s="134"/>
      <c r="T278" s="134"/>
      <c r="U278" s="134"/>
      <c r="V278" s="134"/>
      <c r="W278" s="134"/>
      <c r="X278" s="134"/>
      <c r="Y278" s="134"/>
      <c r="Z278" s="134"/>
    </row>
    <row r="279" ht="22.5" customHeight="1">
      <c r="A279" s="186" t="str">
        <f>'PROP DAILY PNL'!A444</f>
        <v/>
      </c>
      <c r="B279" s="177"/>
      <c r="C279" s="167">
        <f>$B279*'PERCENTAGE SHARING'!C238</f>
        <v>0</v>
      </c>
      <c r="D279" s="167">
        <f>$B279*'PERCENTAGE SHARING'!D238</f>
        <v>0</v>
      </c>
      <c r="E279" s="167">
        <f>$B279*'PERCENTAGE SHARING'!E238</f>
        <v>0</v>
      </c>
      <c r="F279" s="167">
        <f>$B279*'PERCENTAGE SHARING'!F238</f>
        <v>0</v>
      </c>
      <c r="G279" s="167">
        <f>$B279*'PERCENTAGE SHARING'!G238</f>
        <v>0</v>
      </c>
      <c r="H279" s="167">
        <f>$B279*'PERCENTAGE SHARING'!H238</f>
        <v>0</v>
      </c>
      <c r="I279" s="167">
        <f>$B279*'PERCENTAGE SHARING'!I238</f>
        <v>0</v>
      </c>
      <c r="J279" s="167">
        <f>$B279*'PERCENTAGE SHARING'!J238</f>
        <v>0</v>
      </c>
      <c r="K279" s="167">
        <f>$B279*'PERCENTAGE SHARING'!K238</f>
        <v>0</v>
      </c>
      <c r="L279" s="167">
        <f>$B279*'PERCENTAGE SHARING'!L238</f>
        <v>0</v>
      </c>
      <c r="M279" s="167">
        <f>$B279*'PERCENTAGE SHARING'!M238</f>
        <v>0</v>
      </c>
      <c r="N279" s="167">
        <f>$B279*'PERCENTAGE SHARING'!N238</f>
        <v>0</v>
      </c>
      <c r="O279" s="309">
        <f>$B279*'PERCENTAGE SHARING'!O238</f>
        <v>0</v>
      </c>
      <c r="P279" s="309">
        <f>$B279*'PERCENTAGE SHARING'!P238</f>
        <v>0</v>
      </c>
      <c r="Q279" s="309">
        <f>$B279*'PERCENTAGE SHARING'!Q238</f>
        <v>0</v>
      </c>
      <c r="R279" s="309">
        <f>$B279*'PERCENTAGE SHARING'!R238</f>
        <v>0</v>
      </c>
      <c r="S279" s="134"/>
      <c r="T279" s="134"/>
      <c r="U279" s="134"/>
      <c r="V279" s="134"/>
      <c r="W279" s="134"/>
      <c r="X279" s="134"/>
      <c r="Y279" s="134"/>
      <c r="Z279" s="134"/>
    </row>
    <row r="280" ht="22.5" customHeight="1">
      <c r="A280" s="186" t="str">
        <f>'PROP DAILY PNL'!A445</f>
        <v/>
      </c>
      <c r="B280" s="177"/>
      <c r="C280" s="167">
        <f>$B280*'PERCENTAGE SHARING'!C239</f>
        <v>0</v>
      </c>
      <c r="D280" s="167">
        <f>$B280*'PERCENTAGE SHARING'!D239</f>
        <v>0</v>
      </c>
      <c r="E280" s="167">
        <f>$B280*'PERCENTAGE SHARING'!E239</f>
        <v>0</v>
      </c>
      <c r="F280" s="167">
        <f>$B280*'PERCENTAGE SHARING'!F239</f>
        <v>0</v>
      </c>
      <c r="G280" s="167">
        <f>$B280*'PERCENTAGE SHARING'!G239</f>
        <v>0</v>
      </c>
      <c r="H280" s="167">
        <f>$B280*'PERCENTAGE SHARING'!H239</f>
        <v>0</v>
      </c>
      <c r="I280" s="167">
        <f>$B280*'PERCENTAGE SHARING'!I239</f>
        <v>0</v>
      </c>
      <c r="J280" s="167">
        <f>$B280*'PERCENTAGE SHARING'!J239</f>
        <v>0</v>
      </c>
      <c r="K280" s="167">
        <f>$B280*'PERCENTAGE SHARING'!K239</f>
        <v>0</v>
      </c>
      <c r="L280" s="167">
        <f>$B280*'PERCENTAGE SHARING'!L239</f>
        <v>0</v>
      </c>
      <c r="M280" s="167">
        <f>$B280*'PERCENTAGE SHARING'!M239</f>
        <v>0</v>
      </c>
      <c r="N280" s="167">
        <f>$B280*'PERCENTAGE SHARING'!N239</f>
        <v>0</v>
      </c>
      <c r="O280" s="309">
        <f>$B280*'PERCENTAGE SHARING'!O239</f>
        <v>0</v>
      </c>
      <c r="P280" s="309">
        <f>$B280*'PERCENTAGE SHARING'!P239</f>
        <v>0</v>
      </c>
      <c r="Q280" s="309">
        <f>$B280*'PERCENTAGE SHARING'!Q239</f>
        <v>0</v>
      </c>
      <c r="R280" s="309">
        <f>$B280*'PERCENTAGE SHARING'!R239</f>
        <v>0</v>
      </c>
      <c r="S280" s="134"/>
      <c r="T280" s="134"/>
      <c r="U280" s="134"/>
      <c r="V280" s="134"/>
      <c r="W280" s="134"/>
      <c r="X280" s="134"/>
      <c r="Y280" s="134"/>
      <c r="Z280" s="134"/>
    </row>
    <row r="281" ht="22.5" customHeight="1">
      <c r="A281" s="186" t="str">
        <f>'PROP DAILY PNL'!A446</f>
        <v/>
      </c>
      <c r="B281" s="177"/>
      <c r="C281" s="167">
        <f>$B281*'PERCENTAGE SHARING'!C240</f>
        <v>0</v>
      </c>
      <c r="D281" s="167">
        <f>$B281*'PERCENTAGE SHARING'!D240</f>
        <v>0</v>
      </c>
      <c r="E281" s="167">
        <f>$B281*'PERCENTAGE SHARING'!E240</f>
        <v>0</v>
      </c>
      <c r="F281" s="167">
        <f>$B281*'PERCENTAGE SHARING'!F240</f>
        <v>0</v>
      </c>
      <c r="G281" s="167">
        <f>$B281*'PERCENTAGE SHARING'!G240</f>
        <v>0</v>
      </c>
      <c r="H281" s="167">
        <f>$B281*'PERCENTAGE SHARING'!H240</f>
        <v>0</v>
      </c>
      <c r="I281" s="167">
        <f>$B281*'PERCENTAGE SHARING'!I240</f>
        <v>0</v>
      </c>
      <c r="J281" s="167">
        <f>$B281*'PERCENTAGE SHARING'!J240</f>
        <v>0</v>
      </c>
      <c r="K281" s="167">
        <f>$B281*'PERCENTAGE SHARING'!K240</f>
        <v>0</v>
      </c>
      <c r="L281" s="167">
        <f>$B281*'PERCENTAGE SHARING'!L240</f>
        <v>0</v>
      </c>
      <c r="M281" s="167">
        <f>$B281*'PERCENTAGE SHARING'!M240</f>
        <v>0</v>
      </c>
      <c r="N281" s="167">
        <f>$B281*'PERCENTAGE SHARING'!N240</f>
        <v>0</v>
      </c>
      <c r="O281" s="309">
        <f>$B281*'PERCENTAGE SHARING'!O240</f>
        <v>0</v>
      </c>
      <c r="P281" s="309">
        <f>$B281*'PERCENTAGE SHARING'!P240</f>
        <v>0</v>
      </c>
      <c r="Q281" s="309">
        <f>$B281*'PERCENTAGE SHARING'!Q240</f>
        <v>0</v>
      </c>
      <c r="R281" s="309">
        <f>$B281*'PERCENTAGE SHARING'!R240</f>
        <v>0</v>
      </c>
      <c r="S281" s="134"/>
      <c r="T281" s="134"/>
      <c r="U281" s="134"/>
      <c r="V281" s="134"/>
      <c r="W281" s="134"/>
      <c r="X281" s="134"/>
      <c r="Y281" s="134"/>
      <c r="Z281" s="134"/>
    </row>
    <row r="282" ht="22.5" customHeight="1">
      <c r="A282" s="186" t="str">
        <f>'PROP DAILY PNL'!A447</f>
        <v/>
      </c>
      <c r="B282" s="177"/>
      <c r="C282" s="167">
        <f>$B282*'PERCENTAGE SHARING'!C241</f>
        <v>0</v>
      </c>
      <c r="D282" s="167">
        <f>$B282*'PERCENTAGE SHARING'!D241</f>
        <v>0</v>
      </c>
      <c r="E282" s="167">
        <f>$B282*'PERCENTAGE SHARING'!E241</f>
        <v>0</v>
      </c>
      <c r="F282" s="167">
        <f>$B282*'PERCENTAGE SHARING'!F241</f>
        <v>0</v>
      </c>
      <c r="G282" s="167">
        <f>$B282*'PERCENTAGE SHARING'!G241</f>
        <v>0</v>
      </c>
      <c r="H282" s="167">
        <f>$B282*'PERCENTAGE SHARING'!H241</f>
        <v>0</v>
      </c>
      <c r="I282" s="167">
        <f>$B282*'PERCENTAGE SHARING'!I241</f>
        <v>0</v>
      </c>
      <c r="J282" s="167">
        <f>$B282*'PERCENTAGE SHARING'!J241</f>
        <v>0</v>
      </c>
      <c r="K282" s="167">
        <f>$B282*'PERCENTAGE SHARING'!K241</f>
        <v>0</v>
      </c>
      <c r="L282" s="167">
        <f>$B282*'PERCENTAGE SHARING'!L241</f>
        <v>0</v>
      </c>
      <c r="M282" s="167">
        <f>$B282*'PERCENTAGE SHARING'!M241</f>
        <v>0</v>
      </c>
      <c r="N282" s="167">
        <f>$B282*'PERCENTAGE SHARING'!N241</f>
        <v>0</v>
      </c>
      <c r="O282" s="309">
        <f>$B282*'PERCENTAGE SHARING'!O241</f>
        <v>0</v>
      </c>
      <c r="P282" s="309">
        <f>$B282*'PERCENTAGE SHARING'!P241</f>
        <v>0</v>
      </c>
      <c r="Q282" s="309">
        <f>$B282*'PERCENTAGE SHARING'!Q241</f>
        <v>0</v>
      </c>
      <c r="R282" s="309">
        <f>$B282*'PERCENTAGE SHARING'!R241</f>
        <v>0</v>
      </c>
      <c r="S282" s="134"/>
      <c r="T282" s="134"/>
      <c r="U282" s="134"/>
      <c r="V282" s="134"/>
      <c r="W282" s="134"/>
      <c r="X282" s="134"/>
      <c r="Y282" s="134"/>
      <c r="Z282" s="134"/>
    </row>
    <row r="283" ht="22.5" customHeight="1">
      <c r="A283" s="186" t="str">
        <f>'PROP DAILY PNL'!A448</f>
        <v/>
      </c>
      <c r="B283" s="177"/>
      <c r="C283" s="167">
        <f>$B283*'PERCENTAGE SHARING'!C242</f>
        <v>0</v>
      </c>
      <c r="D283" s="167">
        <f>$B283*'PERCENTAGE SHARING'!D242</f>
        <v>0</v>
      </c>
      <c r="E283" s="167">
        <f>$B283*'PERCENTAGE SHARING'!E242</f>
        <v>0</v>
      </c>
      <c r="F283" s="167">
        <f>$B283*'PERCENTAGE SHARING'!F242</f>
        <v>0</v>
      </c>
      <c r="G283" s="167">
        <f>$B283*'PERCENTAGE SHARING'!G242</f>
        <v>0</v>
      </c>
      <c r="H283" s="167">
        <f>$B283*'PERCENTAGE SHARING'!H242</f>
        <v>0</v>
      </c>
      <c r="I283" s="167">
        <f>$B283*'PERCENTAGE SHARING'!I242</f>
        <v>0</v>
      </c>
      <c r="J283" s="167">
        <f>$B283*'PERCENTAGE SHARING'!J242</f>
        <v>0</v>
      </c>
      <c r="K283" s="167">
        <f>$B283*'PERCENTAGE SHARING'!K242</f>
        <v>0</v>
      </c>
      <c r="L283" s="167">
        <f>$B283*'PERCENTAGE SHARING'!L242</f>
        <v>0</v>
      </c>
      <c r="M283" s="167">
        <f>$B283*'PERCENTAGE SHARING'!M242</f>
        <v>0</v>
      </c>
      <c r="N283" s="167">
        <f>$B283*'PERCENTAGE SHARING'!N242</f>
        <v>0</v>
      </c>
      <c r="O283" s="309">
        <f>$B283*'PERCENTAGE SHARING'!O242</f>
        <v>0</v>
      </c>
      <c r="P283" s="309">
        <f>$B283*'PERCENTAGE SHARING'!P242</f>
        <v>0</v>
      </c>
      <c r="Q283" s="309">
        <f>$B283*'PERCENTAGE SHARING'!Q242</f>
        <v>0</v>
      </c>
      <c r="R283" s="309">
        <f>$B283*'PERCENTAGE SHARING'!R242</f>
        <v>0</v>
      </c>
      <c r="S283" s="134"/>
      <c r="T283" s="134"/>
      <c r="U283" s="134"/>
      <c r="V283" s="134"/>
      <c r="W283" s="134"/>
      <c r="X283" s="134"/>
      <c r="Y283" s="134"/>
      <c r="Z283" s="134"/>
    </row>
    <row r="284" ht="22.5" customHeight="1">
      <c r="A284" s="186" t="str">
        <f>'PROP DAILY PNL'!A449</f>
        <v/>
      </c>
      <c r="B284" s="177"/>
      <c r="C284" s="167">
        <f>$B284*'PERCENTAGE SHARING'!C243</f>
        <v>0</v>
      </c>
      <c r="D284" s="167">
        <f>$B284*'PERCENTAGE SHARING'!D243</f>
        <v>0</v>
      </c>
      <c r="E284" s="167">
        <f>$B284*'PERCENTAGE SHARING'!E243</f>
        <v>0</v>
      </c>
      <c r="F284" s="167">
        <f>$B284*'PERCENTAGE SHARING'!F243</f>
        <v>0</v>
      </c>
      <c r="G284" s="167">
        <f>$B284*'PERCENTAGE SHARING'!G243</f>
        <v>0</v>
      </c>
      <c r="H284" s="167">
        <f>$B284*'PERCENTAGE SHARING'!H243</f>
        <v>0</v>
      </c>
      <c r="I284" s="167">
        <f>$B284*'PERCENTAGE SHARING'!I243</f>
        <v>0</v>
      </c>
      <c r="J284" s="167">
        <f>$B284*'PERCENTAGE SHARING'!J243</f>
        <v>0</v>
      </c>
      <c r="K284" s="167">
        <f>$B284*'PERCENTAGE SHARING'!K243</f>
        <v>0</v>
      </c>
      <c r="L284" s="167">
        <f>$B284*'PERCENTAGE SHARING'!L243</f>
        <v>0</v>
      </c>
      <c r="M284" s="167">
        <f>$B284*'PERCENTAGE SHARING'!M243</f>
        <v>0</v>
      </c>
      <c r="N284" s="167">
        <f>$B284*'PERCENTAGE SHARING'!N243</f>
        <v>0</v>
      </c>
      <c r="O284" s="309">
        <f>$B284*'PERCENTAGE SHARING'!O243</f>
        <v>0</v>
      </c>
      <c r="P284" s="309">
        <f>$B284*'PERCENTAGE SHARING'!P243</f>
        <v>0</v>
      </c>
      <c r="Q284" s="309">
        <f>$B284*'PERCENTAGE SHARING'!Q243</f>
        <v>0</v>
      </c>
      <c r="R284" s="309">
        <f>$B284*'PERCENTAGE SHARING'!R243</f>
        <v>0</v>
      </c>
      <c r="S284" s="134"/>
      <c r="T284" s="134"/>
      <c r="U284" s="134"/>
      <c r="V284" s="134"/>
      <c r="W284" s="134"/>
      <c r="X284" s="134"/>
      <c r="Y284" s="134"/>
      <c r="Z284" s="134"/>
    </row>
    <row r="285" ht="22.5" customHeight="1">
      <c r="A285" s="186" t="str">
        <f>'PROP DAILY PNL'!A450</f>
        <v/>
      </c>
      <c r="B285" s="177"/>
      <c r="C285" s="167">
        <f>$B285*'PERCENTAGE SHARING'!C244</f>
        <v>0</v>
      </c>
      <c r="D285" s="167">
        <f>$B285*'PERCENTAGE SHARING'!D244</f>
        <v>0</v>
      </c>
      <c r="E285" s="167">
        <f>$B285*'PERCENTAGE SHARING'!E244</f>
        <v>0</v>
      </c>
      <c r="F285" s="167">
        <f>$B285*'PERCENTAGE SHARING'!F244</f>
        <v>0</v>
      </c>
      <c r="G285" s="167">
        <f>$B285*'PERCENTAGE SHARING'!G244</f>
        <v>0</v>
      </c>
      <c r="H285" s="167">
        <f>$B285*'PERCENTAGE SHARING'!H244</f>
        <v>0</v>
      </c>
      <c r="I285" s="167">
        <f>$B285*'PERCENTAGE SHARING'!I244</f>
        <v>0</v>
      </c>
      <c r="J285" s="167">
        <f>$B285*'PERCENTAGE SHARING'!J244</f>
        <v>0</v>
      </c>
      <c r="K285" s="167">
        <f>$B285*'PERCENTAGE SHARING'!K244</f>
        <v>0</v>
      </c>
      <c r="L285" s="167">
        <f>$B285*'PERCENTAGE SHARING'!L244</f>
        <v>0</v>
      </c>
      <c r="M285" s="167">
        <f>$B285*'PERCENTAGE SHARING'!M244</f>
        <v>0</v>
      </c>
      <c r="N285" s="167">
        <f>$B285*'PERCENTAGE SHARING'!N244</f>
        <v>0</v>
      </c>
      <c r="O285" s="309">
        <f>$B285*'PERCENTAGE SHARING'!O244</f>
        <v>0</v>
      </c>
      <c r="P285" s="309">
        <f>$B285*'PERCENTAGE SHARING'!P244</f>
        <v>0</v>
      </c>
      <c r="Q285" s="309">
        <f>$B285*'PERCENTAGE SHARING'!Q244</f>
        <v>0</v>
      </c>
      <c r="R285" s="309">
        <f>$B285*'PERCENTAGE SHARING'!R244</f>
        <v>0</v>
      </c>
      <c r="S285" s="134"/>
      <c r="T285" s="134"/>
      <c r="U285" s="134"/>
      <c r="V285" s="134"/>
      <c r="W285" s="134"/>
      <c r="X285" s="134"/>
      <c r="Y285" s="134"/>
      <c r="Z285" s="134"/>
    </row>
    <row r="286" ht="22.5" customHeight="1">
      <c r="A286" s="186" t="str">
        <f>'PROP DAILY PNL'!A451</f>
        <v/>
      </c>
      <c r="B286" s="177"/>
      <c r="C286" s="167">
        <f>$B286*'PERCENTAGE SHARING'!C245</f>
        <v>0</v>
      </c>
      <c r="D286" s="167">
        <f>$B286*'PERCENTAGE SHARING'!D245</f>
        <v>0</v>
      </c>
      <c r="E286" s="167">
        <f>$B286*'PERCENTAGE SHARING'!E245</f>
        <v>0</v>
      </c>
      <c r="F286" s="167">
        <f>$B286*'PERCENTAGE SHARING'!F245</f>
        <v>0</v>
      </c>
      <c r="G286" s="167">
        <f>$B286*'PERCENTAGE SHARING'!G245</f>
        <v>0</v>
      </c>
      <c r="H286" s="167">
        <f>$B286*'PERCENTAGE SHARING'!H245</f>
        <v>0</v>
      </c>
      <c r="I286" s="167">
        <f>$B286*'PERCENTAGE SHARING'!I245</f>
        <v>0</v>
      </c>
      <c r="J286" s="167">
        <f>$B286*'PERCENTAGE SHARING'!J245</f>
        <v>0</v>
      </c>
      <c r="K286" s="167">
        <f>$B286*'PERCENTAGE SHARING'!K245</f>
        <v>0</v>
      </c>
      <c r="L286" s="167">
        <f>$B286*'PERCENTAGE SHARING'!L245</f>
        <v>0</v>
      </c>
      <c r="M286" s="167">
        <f>$B286*'PERCENTAGE SHARING'!M245</f>
        <v>0</v>
      </c>
      <c r="N286" s="167">
        <f>$B286*'PERCENTAGE SHARING'!N245</f>
        <v>0</v>
      </c>
      <c r="O286" s="309">
        <f>$B286*'PERCENTAGE SHARING'!O245</f>
        <v>0</v>
      </c>
      <c r="P286" s="309">
        <f>$B286*'PERCENTAGE SHARING'!P245</f>
        <v>0</v>
      </c>
      <c r="Q286" s="309">
        <f>$B286*'PERCENTAGE SHARING'!Q245</f>
        <v>0</v>
      </c>
      <c r="R286" s="309">
        <f>$B286*'PERCENTAGE SHARING'!R245</f>
        <v>0</v>
      </c>
      <c r="S286" s="134"/>
      <c r="T286" s="134"/>
      <c r="U286" s="134"/>
      <c r="V286" s="134"/>
      <c r="W286" s="134"/>
      <c r="X286" s="134"/>
      <c r="Y286" s="134"/>
      <c r="Z286" s="134"/>
    </row>
    <row r="287" ht="22.5" customHeight="1">
      <c r="A287" s="186" t="str">
        <f>'PROP DAILY PNL'!A452</f>
        <v/>
      </c>
      <c r="B287" s="177"/>
      <c r="C287" s="167">
        <f>$B287*'PERCENTAGE SHARING'!C246</f>
        <v>0</v>
      </c>
      <c r="D287" s="167">
        <f>$B287*'PERCENTAGE SHARING'!D246</f>
        <v>0</v>
      </c>
      <c r="E287" s="167">
        <f>$B287*'PERCENTAGE SHARING'!E246</f>
        <v>0</v>
      </c>
      <c r="F287" s="167">
        <f>$B287*'PERCENTAGE SHARING'!F246</f>
        <v>0</v>
      </c>
      <c r="G287" s="167">
        <f>$B287*'PERCENTAGE SHARING'!G246</f>
        <v>0</v>
      </c>
      <c r="H287" s="167">
        <f>$B287*'PERCENTAGE SHARING'!H246</f>
        <v>0</v>
      </c>
      <c r="I287" s="167">
        <f>$B287*'PERCENTAGE SHARING'!I246</f>
        <v>0</v>
      </c>
      <c r="J287" s="167">
        <f>$B287*'PERCENTAGE SHARING'!J246</f>
        <v>0</v>
      </c>
      <c r="K287" s="167">
        <f>$B287*'PERCENTAGE SHARING'!K246</f>
        <v>0</v>
      </c>
      <c r="L287" s="167">
        <f>$B287*'PERCENTAGE SHARING'!L246</f>
        <v>0</v>
      </c>
      <c r="M287" s="167">
        <f>$B287*'PERCENTAGE SHARING'!M246</f>
        <v>0</v>
      </c>
      <c r="N287" s="167">
        <f>$B287*'PERCENTAGE SHARING'!N246</f>
        <v>0</v>
      </c>
      <c r="O287" s="309">
        <f>$B287*'PERCENTAGE SHARING'!O246</f>
        <v>0</v>
      </c>
      <c r="P287" s="309">
        <f>$B287*'PERCENTAGE SHARING'!P246</f>
        <v>0</v>
      </c>
      <c r="Q287" s="309">
        <f>$B287*'PERCENTAGE SHARING'!Q246</f>
        <v>0</v>
      </c>
      <c r="R287" s="309">
        <f>$B287*'PERCENTAGE SHARING'!R246</f>
        <v>0</v>
      </c>
      <c r="S287" s="134"/>
      <c r="T287" s="134"/>
      <c r="U287" s="134"/>
      <c r="V287" s="134"/>
      <c r="W287" s="134"/>
      <c r="X287" s="134"/>
      <c r="Y287" s="134"/>
      <c r="Z287" s="134"/>
    </row>
    <row r="288" ht="22.5" customHeight="1">
      <c r="A288" s="186" t="str">
        <f>'PROP DAILY PNL'!A453</f>
        <v/>
      </c>
      <c r="B288" s="177"/>
      <c r="C288" s="167">
        <f>$B288*'PERCENTAGE SHARING'!C247</f>
        <v>0</v>
      </c>
      <c r="D288" s="167">
        <f>$B288*'PERCENTAGE SHARING'!D247</f>
        <v>0</v>
      </c>
      <c r="E288" s="167">
        <f>$B288*'PERCENTAGE SHARING'!E247</f>
        <v>0</v>
      </c>
      <c r="F288" s="167">
        <f>$B288*'PERCENTAGE SHARING'!F247</f>
        <v>0</v>
      </c>
      <c r="G288" s="167">
        <f>$B288*'PERCENTAGE SHARING'!G247</f>
        <v>0</v>
      </c>
      <c r="H288" s="167">
        <f>$B288*'PERCENTAGE SHARING'!H247</f>
        <v>0</v>
      </c>
      <c r="I288" s="167">
        <f>$B288*'PERCENTAGE SHARING'!I247</f>
        <v>0</v>
      </c>
      <c r="J288" s="167">
        <f>$B288*'PERCENTAGE SHARING'!J247</f>
        <v>0</v>
      </c>
      <c r="K288" s="167">
        <f>$B288*'PERCENTAGE SHARING'!K247</f>
        <v>0</v>
      </c>
      <c r="L288" s="167">
        <f>$B288*'PERCENTAGE SHARING'!L247</f>
        <v>0</v>
      </c>
      <c r="M288" s="167">
        <f>$B288*'PERCENTAGE SHARING'!M247</f>
        <v>0</v>
      </c>
      <c r="N288" s="167">
        <f>$B288*'PERCENTAGE SHARING'!N247</f>
        <v>0</v>
      </c>
      <c r="O288" s="309">
        <f>$B288*'PERCENTAGE SHARING'!O247</f>
        <v>0</v>
      </c>
      <c r="P288" s="309">
        <f>$B288*'PERCENTAGE SHARING'!P247</f>
        <v>0</v>
      </c>
      <c r="Q288" s="309">
        <f>$B288*'PERCENTAGE SHARING'!Q247</f>
        <v>0</v>
      </c>
      <c r="R288" s="309">
        <f>$B288*'PERCENTAGE SHARING'!R247</f>
        <v>0</v>
      </c>
      <c r="S288" s="134"/>
      <c r="T288" s="134"/>
      <c r="U288" s="134"/>
      <c r="V288" s="134"/>
      <c r="W288" s="134"/>
      <c r="X288" s="134"/>
      <c r="Y288" s="134"/>
      <c r="Z288" s="134"/>
    </row>
    <row r="289" ht="22.5" customHeight="1">
      <c r="A289" s="186" t="str">
        <f>'PROP DAILY PNL'!A454</f>
        <v/>
      </c>
      <c r="B289" s="177"/>
      <c r="C289" s="167">
        <f>$B289*'PERCENTAGE SHARING'!C248</f>
        <v>0</v>
      </c>
      <c r="D289" s="167">
        <f>$B289*'PERCENTAGE SHARING'!D248</f>
        <v>0</v>
      </c>
      <c r="E289" s="167">
        <f>$B289*'PERCENTAGE SHARING'!E248</f>
        <v>0</v>
      </c>
      <c r="F289" s="167">
        <f>$B289*'PERCENTAGE SHARING'!F248</f>
        <v>0</v>
      </c>
      <c r="G289" s="167">
        <f>$B289*'PERCENTAGE SHARING'!G248</f>
        <v>0</v>
      </c>
      <c r="H289" s="167">
        <f>$B289*'PERCENTAGE SHARING'!H248</f>
        <v>0</v>
      </c>
      <c r="I289" s="167">
        <f>$B289*'PERCENTAGE SHARING'!I248</f>
        <v>0</v>
      </c>
      <c r="J289" s="167">
        <f>$B289*'PERCENTAGE SHARING'!J248</f>
        <v>0</v>
      </c>
      <c r="K289" s="167">
        <f>$B289*'PERCENTAGE SHARING'!K248</f>
        <v>0</v>
      </c>
      <c r="L289" s="167">
        <f>$B289*'PERCENTAGE SHARING'!L248</f>
        <v>0</v>
      </c>
      <c r="M289" s="167">
        <f>$B289*'PERCENTAGE SHARING'!M248</f>
        <v>0</v>
      </c>
      <c r="N289" s="167">
        <f>$B289*'PERCENTAGE SHARING'!N248</f>
        <v>0</v>
      </c>
      <c r="O289" s="309">
        <f>$B289*'PERCENTAGE SHARING'!O248</f>
        <v>0</v>
      </c>
      <c r="P289" s="309">
        <f>$B289*'PERCENTAGE SHARING'!P248</f>
        <v>0</v>
      </c>
      <c r="Q289" s="309">
        <f>$B289*'PERCENTAGE SHARING'!Q248</f>
        <v>0</v>
      </c>
      <c r="R289" s="309">
        <f>$B289*'PERCENTAGE SHARING'!R248</f>
        <v>0</v>
      </c>
      <c r="S289" s="134"/>
      <c r="T289" s="134"/>
      <c r="U289" s="134"/>
      <c r="V289" s="134"/>
      <c r="W289" s="134"/>
      <c r="X289" s="134"/>
      <c r="Y289" s="134"/>
      <c r="Z289" s="134"/>
    </row>
    <row r="290" ht="22.5" customHeight="1">
      <c r="A290" s="186" t="str">
        <f>'PROP DAILY PNL'!A455</f>
        <v/>
      </c>
      <c r="B290" s="177"/>
      <c r="C290" s="167">
        <f>$B290*'PERCENTAGE SHARING'!C249</f>
        <v>0</v>
      </c>
      <c r="D290" s="167">
        <f>$B290*'PERCENTAGE SHARING'!D249</f>
        <v>0</v>
      </c>
      <c r="E290" s="167">
        <f>$B290*'PERCENTAGE SHARING'!E249</f>
        <v>0</v>
      </c>
      <c r="F290" s="167">
        <f>$B290*'PERCENTAGE SHARING'!F249</f>
        <v>0</v>
      </c>
      <c r="G290" s="167">
        <f>$B290*'PERCENTAGE SHARING'!G249</f>
        <v>0</v>
      </c>
      <c r="H290" s="167">
        <f>$B290*'PERCENTAGE SHARING'!H249</f>
        <v>0</v>
      </c>
      <c r="I290" s="167">
        <f>$B290*'PERCENTAGE SHARING'!I249</f>
        <v>0</v>
      </c>
      <c r="J290" s="167">
        <f>$B290*'PERCENTAGE SHARING'!J249</f>
        <v>0</v>
      </c>
      <c r="K290" s="167">
        <f>$B290*'PERCENTAGE SHARING'!K249</f>
        <v>0</v>
      </c>
      <c r="L290" s="167">
        <f>$B290*'PERCENTAGE SHARING'!L249</f>
        <v>0</v>
      </c>
      <c r="M290" s="167">
        <f>$B290*'PERCENTAGE SHARING'!M249</f>
        <v>0</v>
      </c>
      <c r="N290" s="167">
        <f>$B290*'PERCENTAGE SHARING'!N249</f>
        <v>0</v>
      </c>
      <c r="O290" s="309">
        <f>$B290*'PERCENTAGE SHARING'!O249</f>
        <v>0</v>
      </c>
      <c r="P290" s="309">
        <f>$B290*'PERCENTAGE SHARING'!P249</f>
        <v>0</v>
      </c>
      <c r="Q290" s="309">
        <f>$B290*'PERCENTAGE SHARING'!Q249</f>
        <v>0</v>
      </c>
      <c r="R290" s="309">
        <f>$B290*'PERCENTAGE SHARING'!R249</f>
        <v>0</v>
      </c>
      <c r="S290" s="134"/>
      <c r="T290" s="134"/>
      <c r="U290" s="134"/>
      <c r="V290" s="134"/>
      <c r="W290" s="134"/>
      <c r="X290" s="134"/>
      <c r="Y290" s="134"/>
      <c r="Z290" s="134"/>
    </row>
    <row r="291" ht="22.5" customHeight="1">
      <c r="A291" s="186" t="str">
        <f>'PROP DAILY PNL'!A456</f>
        <v/>
      </c>
      <c r="B291" s="177"/>
      <c r="C291" s="167">
        <f>$B291*'PERCENTAGE SHARING'!C250</f>
        <v>0</v>
      </c>
      <c r="D291" s="167">
        <f>$B291*'PERCENTAGE SHARING'!D250</f>
        <v>0</v>
      </c>
      <c r="E291" s="167">
        <f>$B291*'PERCENTAGE SHARING'!E250</f>
        <v>0</v>
      </c>
      <c r="F291" s="167">
        <f>$B291*'PERCENTAGE SHARING'!F250</f>
        <v>0</v>
      </c>
      <c r="G291" s="167">
        <f>$B291*'PERCENTAGE SHARING'!G250</f>
        <v>0</v>
      </c>
      <c r="H291" s="167">
        <f>$B291*'PERCENTAGE SHARING'!H250</f>
        <v>0</v>
      </c>
      <c r="I291" s="167">
        <f>$B291*'PERCENTAGE SHARING'!I250</f>
        <v>0</v>
      </c>
      <c r="J291" s="167">
        <f>$B291*'PERCENTAGE SHARING'!J250</f>
        <v>0</v>
      </c>
      <c r="K291" s="167">
        <f>$B291*'PERCENTAGE SHARING'!K250</f>
        <v>0</v>
      </c>
      <c r="L291" s="167">
        <f>$B291*'PERCENTAGE SHARING'!L250</f>
        <v>0</v>
      </c>
      <c r="M291" s="167">
        <f>$B291*'PERCENTAGE SHARING'!M250</f>
        <v>0</v>
      </c>
      <c r="N291" s="167">
        <f>$B291*'PERCENTAGE SHARING'!N250</f>
        <v>0</v>
      </c>
      <c r="O291" s="309">
        <f>$B291*'PERCENTAGE SHARING'!O250</f>
        <v>0</v>
      </c>
      <c r="P291" s="309">
        <f>$B291*'PERCENTAGE SHARING'!P250</f>
        <v>0</v>
      </c>
      <c r="Q291" s="309">
        <f>$B291*'PERCENTAGE SHARING'!Q250</f>
        <v>0</v>
      </c>
      <c r="R291" s="309">
        <f>$B291*'PERCENTAGE SHARING'!R250</f>
        <v>0</v>
      </c>
      <c r="S291" s="134"/>
      <c r="T291" s="134"/>
      <c r="U291" s="134"/>
      <c r="V291" s="134"/>
      <c r="W291" s="134"/>
      <c r="X291" s="134"/>
      <c r="Y291" s="134"/>
      <c r="Z291" s="134"/>
    </row>
    <row r="292" ht="22.5" customHeight="1">
      <c r="A292" s="186" t="str">
        <f>'PROP DAILY PNL'!A457</f>
        <v/>
      </c>
      <c r="B292" s="177"/>
      <c r="C292" s="167">
        <f>$B292*'PERCENTAGE SHARING'!C251</f>
        <v>0</v>
      </c>
      <c r="D292" s="167">
        <f>$B292*'PERCENTAGE SHARING'!D251</f>
        <v>0</v>
      </c>
      <c r="E292" s="167">
        <f>$B292*'PERCENTAGE SHARING'!E251</f>
        <v>0</v>
      </c>
      <c r="F292" s="167">
        <f>$B292*'PERCENTAGE SHARING'!F251</f>
        <v>0</v>
      </c>
      <c r="G292" s="167">
        <f>$B292*'PERCENTAGE SHARING'!G251</f>
        <v>0</v>
      </c>
      <c r="H292" s="167">
        <f>$B292*'PERCENTAGE SHARING'!H251</f>
        <v>0</v>
      </c>
      <c r="I292" s="167">
        <f>$B292*'PERCENTAGE SHARING'!I251</f>
        <v>0</v>
      </c>
      <c r="J292" s="167">
        <f>$B292*'PERCENTAGE SHARING'!J251</f>
        <v>0</v>
      </c>
      <c r="K292" s="167">
        <f>$B292*'PERCENTAGE SHARING'!K251</f>
        <v>0</v>
      </c>
      <c r="L292" s="167">
        <f>$B292*'PERCENTAGE SHARING'!L251</f>
        <v>0</v>
      </c>
      <c r="M292" s="167">
        <f>$B292*'PERCENTAGE SHARING'!M251</f>
        <v>0</v>
      </c>
      <c r="N292" s="167">
        <f>$B292*'PERCENTAGE SHARING'!N251</f>
        <v>0</v>
      </c>
      <c r="O292" s="309">
        <f>$B292*'PERCENTAGE SHARING'!O251</f>
        <v>0</v>
      </c>
      <c r="P292" s="309">
        <f>$B292*'PERCENTAGE SHARING'!P251</f>
        <v>0</v>
      </c>
      <c r="Q292" s="309">
        <f>$B292*'PERCENTAGE SHARING'!Q251</f>
        <v>0</v>
      </c>
      <c r="R292" s="309">
        <f>$B292*'PERCENTAGE SHARING'!R251</f>
        <v>0</v>
      </c>
      <c r="S292" s="134"/>
      <c r="T292" s="134"/>
      <c r="U292" s="134"/>
      <c r="V292" s="134"/>
      <c r="W292" s="134"/>
      <c r="X292" s="134"/>
      <c r="Y292" s="134"/>
      <c r="Z292" s="134"/>
    </row>
    <row r="293" ht="22.5" customHeight="1">
      <c r="A293" s="186" t="str">
        <f>'PROP DAILY PNL'!A458</f>
        <v/>
      </c>
      <c r="B293" s="177"/>
      <c r="C293" s="167">
        <f>$B293*'PERCENTAGE SHARING'!C252</f>
        <v>0</v>
      </c>
      <c r="D293" s="167">
        <f>$B293*'PERCENTAGE SHARING'!D252</f>
        <v>0</v>
      </c>
      <c r="E293" s="167">
        <f>$B293*'PERCENTAGE SHARING'!E252</f>
        <v>0</v>
      </c>
      <c r="F293" s="167">
        <f>$B293*'PERCENTAGE SHARING'!F252</f>
        <v>0</v>
      </c>
      <c r="G293" s="167">
        <f>$B293*'PERCENTAGE SHARING'!G252</f>
        <v>0</v>
      </c>
      <c r="H293" s="167">
        <f>$B293*'PERCENTAGE SHARING'!H252</f>
        <v>0</v>
      </c>
      <c r="I293" s="167">
        <f>$B293*'PERCENTAGE SHARING'!I252</f>
        <v>0</v>
      </c>
      <c r="J293" s="167">
        <f>$B293*'PERCENTAGE SHARING'!J252</f>
        <v>0</v>
      </c>
      <c r="K293" s="167">
        <f>$B293*'PERCENTAGE SHARING'!K252</f>
        <v>0</v>
      </c>
      <c r="L293" s="167">
        <f>$B293*'PERCENTAGE SHARING'!L252</f>
        <v>0</v>
      </c>
      <c r="M293" s="167">
        <f>$B293*'PERCENTAGE SHARING'!M252</f>
        <v>0</v>
      </c>
      <c r="N293" s="167">
        <f>$B293*'PERCENTAGE SHARING'!N252</f>
        <v>0</v>
      </c>
      <c r="O293" s="309">
        <f>$B293*'PERCENTAGE SHARING'!O252</f>
        <v>0</v>
      </c>
      <c r="P293" s="309">
        <f>$B293*'PERCENTAGE SHARING'!P252</f>
        <v>0</v>
      </c>
      <c r="Q293" s="309">
        <f>$B293*'PERCENTAGE SHARING'!Q252</f>
        <v>0</v>
      </c>
      <c r="R293" s="309">
        <f>$B293*'PERCENTAGE SHARING'!R252</f>
        <v>0</v>
      </c>
      <c r="S293" s="134"/>
      <c r="T293" s="134"/>
      <c r="U293" s="134"/>
      <c r="V293" s="134"/>
      <c r="W293" s="134"/>
      <c r="X293" s="134"/>
      <c r="Y293" s="134"/>
      <c r="Z293" s="134"/>
    </row>
    <row r="294" ht="22.5" customHeight="1">
      <c r="A294" s="186" t="str">
        <f>'PROP DAILY PNL'!A459</f>
        <v/>
      </c>
      <c r="B294" s="177"/>
      <c r="C294" s="167">
        <f>$B294*'PERCENTAGE SHARING'!C253</f>
        <v>0</v>
      </c>
      <c r="D294" s="167">
        <f>$B294*'PERCENTAGE SHARING'!D253</f>
        <v>0</v>
      </c>
      <c r="E294" s="167">
        <f>$B294*'PERCENTAGE SHARING'!E253</f>
        <v>0</v>
      </c>
      <c r="F294" s="167">
        <f>$B294*'PERCENTAGE SHARING'!F253</f>
        <v>0</v>
      </c>
      <c r="G294" s="167">
        <f>$B294*'PERCENTAGE SHARING'!G253</f>
        <v>0</v>
      </c>
      <c r="H294" s="167">
        <f>$B294*'PERCENTAGE SHARING'!H253</f>
        <v>0</v>
      </c>
      <c r="I294" s="167">
        <f>$B294*'PERCENTAGE SHARING'!I253</f>
        <v>0</v>
      </c>
      <c r="J294" s="167">
        <f>$B294*'PERCENTAGE SHARING'!J253</f>
        <v>0</v>
      </c>
      <c r="K294" s="167">
        <f>$B294*'PERCENTAGE SHARING'!K253</f>
        <v>0</v>
      </c>
      <c r="L294" s="167">
        <f>$B294*'PERCENTAGE SHARING'!L253</f>
        <v>0</v>
      </c>
      <c r="M294" s="167">
        <f>$B294*'PERCENTAGE SHARING'!M253</f>
        <v>0</v>
      </c>
      <c r="N294" s="167">
        <f>$B294*'PERCENTAGE SHARING'!N253</f>
        <v>0</v>
      </c>
      <c r="O294" s="309">
        <f>$B294*'PERCENTAGE SHARING'!O253</f>
        <v>0</v>
      </c>
      <c r="P294" s="309">
        <f>$B294*'PERCENTAGE SHARING'!P253</f>
        <v>0</v>
      </c>
      <c r="Q294" s="309">
        <f>$B294*'PERCENTAGE SHARING'!Q253</f>
        <v>0</v>
      </c>
      <c r="R294" s="309">
        <f>$B294*'PERCENTAGE SHARING'!R253</f>
        <v>0</v>
      </c>
      <c r="S294" s="134"/>
      <c r="T294" s="134"/>
      <c r="U294" s="134"/>
      <c r="V294" s="134"/>
      <c r="W294" s="134"/>
      <c r="X294" s="134"/>
      <c r="Y294" s="134"/>
      <c r="Z294" s="134"/>
    </row>
    <row r="295" ht="22.5" customHeight="1">
      <c r="A295" s="186" t="str">
        <f>'PROP DAILY PNL'!A460</f>
        <v/>
      </c>
      <c r="B295" s="177"/>
      <c r="C295" s="167">
        <f>$B295*'PERCENTAGE SHARING'!C254</f>
        <v>0</v>
      </c>
      <c r="D295" s="167">
        <f>$B295*'PERCENTAGE SHARING'!D254</f>
        <v>0</v>
      </c>
      <c r="E295" s="167">
        <f>$B295*'PERCENTAGE SHARING'!E254</f>
        <v>0</v>
      </c>
      <c r="F295" s="167">
        <f>$B295*'PERCENTAGE SHARING'!F254</f>
        <v>0</v>
      </c>
      <c r="G295" s="167">
        <f>$B295*'PERCENTAGE SHARING'!G254</f>
        <v>0</v>
      </c>
      <c r="H295" s="167">
        <f>$B295*'PERCENTAGE SHARING'!H254</f>
        <v>0</v>
      </c>
      <c r="I295" s="167">
        <f>$B295*'PERCENTAGE SHARING'!I254</f>
        <v>0</v>
      </c>
      <c r="J295" s="167">
        <f>$B295*'PERCENTAGE SHARING'!J254</f>
        <v>0</v>
      </c>
      <c r="K295" s="167">
        <f>$B295*'PERCENTAGE SHARING'!K254</f>
        <v>0</v>
      </c>
      <c r="L295" s="167">
        <f>$B295*'PERCENTAGE SHARING'!L254</f>
        <v>0</v>
      </c>
      <c r="M295" s="167">
        <f>$B295*'PERCENTAGE SHARING'!M254</f>
        <v>0</v>
      </c>
      <c r="N295" s="167">
        <f>$B295*'PERCENTAGE SHARING'!N254</f>
        <v>0</v>
      </c>
      <c r="O295" s="309">
        <f>$B295*'PERCENTAGE SHARING'!O254</f>
        <v>0</v>
      </c>
      <c r="P295" s="309">
        <f>$B295*'PERCENTAGE SHARING'!P254</f>
        <v>0</v>
      </c>
      <c r="Q295" s="309">
        <f>$B295*'PERCENTAGE SHARING'!Q254</f>
        <v>0</v>
      </c>
      <c r="R295" s="309">
        <f>$B295*'PERCENTAGE SHARING'!R254</f>
        <v>0</v>
      </c>
      <c r="S295" s="134"/>
      <c r="T295" s="134"/>
      <c r="U295" s="134"/>
      <c r="V295" s="134"/>
      <c r="W295" s="134"/>
      <c r="X295" s="134"/>
      <c r="Y295" s="134"/>
      <c r="Z295" s="134"/>
    </row>
    <row r="296" ht="22.5" customHeight="1">
      <c r="A296" s="186" t="str">
        <f>'PROP DAILY PNL'!A461</f>
        <v/>
      </c>
      <c r="B296" s="177"/>
      <c r="C296" s="167">
        <f>$B296*'PERCENTAGE SHARING'!C255</f>
        <v>0</v>
      </c>
      <c r="D296" s="167">
        <f>$B296*'PERCENTAGE SHARING'!D255</f>
        <v>0</v>
      </c>
      <c r="E296" s="167">
        <f>$B296*'PERCENTAGE SHARING'!E255</f>
        <v>0</v>
      </c>
      <c r="F296" s="167">
        <f>$B296*'PERCENTAGE SHARING'!F255</f>
        <v>0</v>
      </c>
      <c r="G296" s="167">
        <f>$B296*'PERCENTAGE SHARING'!G255</f>
        <v>0</v>
      </c>
      <c r="H296" s="167">
        <f>$B296*'PERCENTAGE SHARING'!H255</f>
        <v>0</v>
      </c>
      <c r="I296" s="167">
        <f>$B296*'PERCENTAGE SHARING'!I255</f>
        <v>0</v>
      </c>
      <c r="J296" s="167">
        <f>$B296*'PERCENTAGE SHARING'!J255</f>
        <v>0</v>
      </c>
      <c r="K296" s="167">
        <f>$B296*'PERCENTAGE SHARING'!K255</f>
        <v>0</v>
      </c>
      <c r="L296" s="167">
        <f>$B296*'PERCENTAGE SHARING'!L255</f>
        <v>0</v>
      </c>
      <c r="M296" s="167">
        <f>$B296*'PERCENTAGE SHARING'!M255</f>
        <v>0</v>
      </c>
      <c r="N296" s="167">
        <f>$B296*'PERCENTAGE SHARING'!N255</f>
        <v>0</v>
      </c>
      <c r="O296" s="309">
        <f>$B296*'PERCENTAGE SHARING'!O255</f>
        <v>0</v>
      </c>
      <c r="P296" s="309">
        <f>$B296*'PERCENTAGE SHARING'!P255</f>
        <v>0</v>
      </c>
      <c r="Q296" s="309">
        <f>$B296*'PERCENTAGE SHARING'!Q255</f>
        <v>0</v>
      </c>
      <c r="R296" s="309">
        <f>$B296*'PERCENTAGE SHARING'!R255</f>
        <v>0</v>
      </c>
      <c r="S296" s="134"/>
      <c r="T296" s="134"/>
      <c r="U296" s="134"/>
      <c r="V296" s="134"/>
      <c r="W296" s="134"/>
      <c r="X296" s="134"/>
      <c r="Y296" s="134"/>
      <c r="Z296" s="134"/>
    </row>
    <row r="297" ht="22.5" customHeight="1">
      <c r="A297" s="186" t="str">
        <f>'PROP DAILY PNL'!A462</f>
        <v/>
      </c>
      <c r="B297" s="177"/>
      <c r="C297" s="167">
        <f>$B297*'PERCENTAGE SHARING'!C256</f>
        <v>0</v>
      </c>
      <c r="D297" s="167">
        <f>$B297*'PERCENTAGE SHARING'!D256</f>
        <v>0</v>
      </c>
      <c r="E297" s="167">
        <f>$B297*'PERCENTAGE SHARING'!E256</f>
        <v>0</v>
      </c>
      <c r="F297" s="167">
        <f>$B297*'PERCENTAGE SHARING'!F256</f>
        <v>0</v>
      </c>
      <c r="G297" s="167">
        <f>$B297*'PERCENTAGE SHARING'!G256</f>
        <v>0</v>
      </c>
      <c r="H297" s="167">
        <f>$B297*'PERCENTAGE SHARING'!H256</f>
        <v>0</v>
      </c>
      <c r="I297" s="167">
        <f>$B297*'PERCENTAGE SHARING'!I256</f>
        <v>0</v>
      </c>
      <c r="J297" s="167">
        <f>$B297*'PERCENTAGE SHARING'!J256</f>
        <v>0</v>
      </c>
      <c r="K297" s="167">
        <f>$B297*'PERCENTAGE SHARING'!K256</f>
        <v>0</v>
      </c>
      <c r="L297" s="167">
        <f>$B297*'PERCENTAGE SHARING'!L256</f>
        <v>0</v>
      </c>
      <c r="M297" s="167">
        <f>$B297*'PERCENTAGE SHARING'!M256</f>
        <v>0</v>
      </c>
      <c r="N297" s="167">
        <f>$B297*'PERCENTAGE SHARING'!N256</f>
        <v>0</v>
      </c>
      <c r="O297" s="309">
        <f>$B297*'PERCENTAGE SHARING'!O256</f>
        <v>0</v>
      </c>
      <c r="P297" s="309">
        <f>$B297*'PERCENTAGE SHARING'!P256</f>
        <v>0</v>
      </c>
      <c r="Q297" s="309">
        <f>$B297*'PERCENTAGE SHARING'!Q256</f>
        <v>0</v>
      </c>
      <c r="R297" s="309">
        <f>$B297*'PERCENTAGE SHARING'!R256</f>
        <v>0</v>
      </c>
      <c r="S297" s="134"/>
      <c r="T297" s="134"/>
      <c r="U297" s="134"/>
      <c r="V297" s="134"/>
      <c r="W297" s="134"/>
      <c r="X297" s="134"/>
      <c r="Y297" s="134"/>
      <c r="Z297" s="134"/>
    </row>
    <row r="298" ht="22.5" customHeight="1">
      <c r="A298" s="186" t="str">
        <f>'PROP DAILY PNL'!A463</f>
        <v/>
      </c>
      <c r="B298" s="177"/>
      <c r="C298" s="167">
        <f>$B298*'PERCENTAGE SHARING'!C257</f>
        <v>0</v>
      </c>
      <c r="D298" s="167">
        <f>$B298*'PERCENTAGE SHARING'!D257</f>
        <v>0</v>
      </c>
      <c r="E298" s="167">
        <f>$B298*'PERCENTAGE SHARING'!E257</f>
        <v>0</v>
      </c>
      <c r="F298" s="167">
        <f>$B298*'PERCENTAGE SHARING'!F257</f>
        <v>0</v>
      </c>
      <c r="G298" s="167">
        <f>$B298*'PERCENTAGE SHARING'!G257</f>
        <v>0</v>
      </c>
      <c r="H298" s="167">
        <f>$B298*'PERCENTAGE SHARING'!H257</f>
        <v>0</v>
      </c>
      <c r="I298" s="167">
        <f>$B298*'PERCENTAGE SHARING'!I257</f>
        <v>0</v>
      </c>
      <c r="J298" s="167">
        <f>$B298*'PERCENTAGE SHARING'!J257</f>
        <v>0</v>
      </c>
      <c r="K298" s="167">
        <f>$B298*'PERCENTAGE SHARING'!K257</f>
        <v>0</v>
      </c>
      <c r="L298" s="167">
        <f>$B298*'PERCENTAGE SHARING'!L257</f>
        <v>0</v>
      </c>
      <c r="M298" s="167">
        <f>$B298*'PERCENTAGE SHARING'!M257</f>
        <v>0</v>
      </c>
      <c r="N298" s="167">
        <f>$B298*'PERCENTAGE SHARING'!N257</f>
        <v>0</v>
      </c>
      <c r="O298" s="309">
        <f>$B298*'PERCENTAGE SHARING'!O257</f>
        <v>0</v>
      </c>
      <c r="P298" s="309">
        <f>$B298*'PERCENTAGE SHARING'!P257</f>
        <v>0</v>
      </c>
      <c r="Q298" s="309">
        <f>$B298*'PERCENTAGE SHARING'!Q257</f>
        <v>0</v>
      </c>
      <c r="R298" s="309">
        <f>$B298*'PERCENTAGE SHARING'!R257</f>
        <v>0</v>
      </c>
      <c r="S298" s="134"/>
      <c r="T298" s="134"/>
      <c r="U298" s="134"/>
      <c r="V298" s="134"/>
      <c r="W298" s="134"/>
      <c r="X298" s="134"/>
      <c r="Y298" s="134"/>
      <c r="Z298" s="134"/>
    </row>
    <row r="299" ht="22.5" customHeight="1">
      <c r="A299" s="186" t="str">
        <f>'PROP DAILY PNL'!A464</f>
        <v/>
      </c>
      <c r="B299" s="177"/>
      <c r="C299" s="167">
        <f>$B299*'PERCENTAGE SHARING'!C258</f>
        <v>0</v>
      </c>
      <c r="D299" s="167">
        <f>$B299*'PERCENTAGE SHARING'!D258</f>
        <v>0</v>
      </c>
      <c r="E299" s="167">
        <f>$B299*'PERCENTAGE SHARING'!E258</f>
        <v>0</v>
      </c>
      <c r="F299" s="167">
        <f>$B299*'PERCENTAGE SHARING'!F258</f>
        <v>0</v>
      </c>
      <c r="G299" s="167">
        <f>$B299*'PERCENTAGE SHARING'!G258</f>
        <v>0</v>
      </c>
      <c r="H299" s="167">
        <f>$B299*'PERCENTAGE SHARING'!H258</f>
        <v>0</v>
      </c>
      <c r="I299" s="167">
        <f>$B299*'PERCENTAGE SHARING'!I258</f>
        <v>0</v>
      </c>
      <c r="J299" s="167">
        <f>$B299*'PERCENTAGE SHARING'!J258</f>
        <v>0</v>
      </c>
      <c r="K299" s="167">
        <f>$B299*'PERCENTAGE SHARING'!K258</f>
        <v>0</v>
      </c>
      <c r="L299" s="167">
        <f>$B299*'PERCENTAGE SHARING'!L258</f>
        <v>0</v>
      </c>
      <c r="M299" s="167">
        <f>$B299*'PERCENTAGE SHARING'!M258</f>
        <v>0</v>
      </c>
      <c r="N299" s="167">
        <f>$B299*'PERCENTAGE SHARING'!N258</f>
        <v>0</v>
      </c>
      <c r="O299" s="309">
        <f>$B299*'PERCENTAGE SHARING'!O258</f>
        <v>0</v>
      </c>
      <c r="P299" s="309">
        <f>$B299*'PERCENTAGE SHARING'!P258</f>
        <v>0</v>
      </c>
      <c r="Q299" s="309">
        <f>$B299*'PERCENTAGE SHARING'!Q258</f>
        <v>0</v>
      </c>
      <c r="R299" s="309">
        <f>$B299*'PERCENTAGE SHARING'!R258</f>
        <v>0</v>
      </c>
      <c r="S299" s="134"/>
      <c r="T299" s="134"/>
      <c r="U299" s="134"/>
      <c r="V299" s="134"/>
      <c r="W299" s="134"/>
      <c r="X299" s="134"/>
      <c r="Y299" s="134"/>
      <c r="Z299" s="134"/>
    </row>
    <row r="300" ht="22.5" customHeight="1">
      <c r="A300" s="186" t="str">
        <f>'PROP DAILY PNL'!A465</f>
        <v/>
      </c>
      <c r="B300" s="177"/>
      <c r="C300" s="167">
        <f>$B300*'PERCENTAGE SHARING'!C259</f>
        <v>0</v>
      </c>
      <c r="D300" s="167">
        <f>$B300*'PERCENTAGE SHARING'!D259</f>
        <v>0</v>
      </c>
      <c r="E300" s="167">
        <f>$B300*'PERCENTAGE SHARING'!E259</f>
        <v>0</v>
      </c>
      <c r="F300" s="167">
        <f>$B300*'PERCENTAGE SHARING'!F259</f>
        <v>0</v>
      </c>
      <c r="G300" s="167">
        <f>$B300*'PERCENTAGE SHARING'!G259</f>
        <v>0</v>
      </c>
      <c r="H300" s="167">
        <f>$B300*'PERCENTAGE SHARING'!H259</f>
        <v>0</v>
      </c>
      <c r="I300" s="167">
        <f>$B300*'PERCENTAGE SHARING'!I259</f>
        <v>0</v>
      </c>
      <c r="J300" s="167">
        <f>$B300*'PERCENTAGE SHARING'!J259</f>
        <v>0</v>
      </c>
      <c r="K300" s="167">
        <f>$B300*'PERCENTAGE SHARING'!K259</f>
        <v>0</v>
      </c>
      <c r="L300" s="167">
        <f>$B300*'PERCENTAGE SHARING'!L259</f>
        <v>0</v>
      </c>
      <c r="M300" s="167">
        <f>$B300*'PERCENTAGE SHARING'!M259</f>
        <v>0</v>
      </c>
      <c r="N300" s="167">
        <f>$B300*'PERCENTAGE SHARING'!N259</f>
        <v>0</v>
      </c>
      <c r="O300" s="309">
        <f>$B300*'PERCENTAGE SHARING'!O259</f>
        <v>0</v>
      </c>
      <c r="P300" s="309">
        <f>$B300*'PERCENTAGE SHARING'!P259</f>
        <v>0</v>
      </c>
      <c r="Q300" s="309">
        <f>$B300*'PERCENTAGE SHARING'!Q259</f>
        <v>0</v>
      </c>
      <c r="R300" s="309">
        <f>$B300*'PERCENTAGE SHARING'!R259</f>
        <v>0</v>
      </c>
      <c r="S300" s="134"/>
      <c r="T300" s="134"/>
      <c r="U300" s="134"/>
      <c r="V300" s="134"/>
      <c r="W300" s="134"/>
      <c r="X300" s="134"/>
      <c r="Y300" s="134"/>
      <c r="Z300" s="134"/>
    </row>
    <row r="301" ht="22.5" customHeight="1">
      <c r="A301" s="186" t="str">
        <f>'PROP DAILY PNL'!A466</f>
        <v/>
      </c>
      <c r="B301" s="177"/>
      <c r="C301" s="167">
        <f>$B301*'PERCENTAGE SHARING'!C260</f>
        <v>0</v>
      </c>
      <c r="D301" s="167">
        <f>$B301*'PERCENTAGE SHARING'!D260</f>
        <v>0</v>
      </c>
      <c r="E301" s="167">
        <f>$B301*'PERCENTAGE SHARING'!E260</f>
        <v>0</v>
      </c>
      <c r="F301" s="167">
        <f>$B301*'PERCENTAGE SHARING'!F260</f>
        <v>0</v>
      </c>
      <c r="G301" s="167">
        <f>$B301*'PERCENTAGE SHARING'!G260</f>
        <v>0</v>
      </c>
      <c r="H301" s="167">
        <f>$B301*'PERCENTAGE SHARING'!H260</f>
        <v>0</v>
      </c>
      <c r="I301" s="167">
        <f>$B301*'PERCENTAGE SHARING'!I260</f>
        <v>0</v>
      </c>
      <c r="J301" s="167">
        <f>$B301*'PERCENTAGE SHARING'!J260</f>
        <v>0</v>
      </c>
      <c r="K301" s="167">
        <f>$B301*'PERCENTAGE SHARING'!K260</f>
        <v>0</v>
      </c>
      <c r="L301" s="167">
        <f>$B301*'PERCENTAGE SHARING'!L260</f>
        <v>0</v>
      </c>
      <c r="M301" s="167">
        <f>$B301*'PERCENTAGE SHARING'!M260</f>
        <v>0</v>
      </c>
      <c r="N301" s="167">
        <f>$B301*'PERCENTAGE SHARING'!N260</f>
        <v>0</v>
      </c>
      <c r="O301" s="309">
        <f>$B301*'PERCENTAGE SHARING'!O260</f>
        <v>0</v>
      </c>
      <c r="P301" s="309">
        <f>$B301*'PERCENTAGE SHARING'!P260</f>
        <v>0</v>
      </c>
      <c r="Q301" s="309">
        <f>$B301*'PERCENTAGE SHARING'!Q260</f>
        <v>0</v>
      </c>
      <c r="R301" s="309">
        <f>$B301*'PERCENTAGE SHARING'!R260</f>
        <v>0</v>
      </c>
      <c r="S301" s="134"/>
      <c r="T301" s="134"/>
      <c r="U301" s="134"/>
      <c r="V301" s="134"/>
      <c r="W301" s="134"/>
      <c r="X301" s="134"/>
      <c r="Y301" s="134"/>
      <c r="Z301" s="134"/>
    </row>
    <row r="302" ht="22.5" customHeight="1">
      <c r="A302" s="186" t="str">
        <f>'PROP DAILY PNL'!A467</f>
        <v/>
      </c>
      <c r="B302" s="177"/>
      <c r="C302" s="167">
        <f>$B302*'PERCENTAGE SHARING'!C261</f>
        <v>0</v>
      </c>
      <c r="D302" s="167">
        <f>$B302*'PERCENTAGE SHARING'!D261</f>
        <v>0</v>
      </c>
      <c r="E302" s="167">
        <f>$B302*'PERCENTAGE SHARING'!E261</f>
        <v>0</v>
      </c>
      <c r="F302" s="167">
        <f>$B302*'PERCENTAGE SHARING'!F261</f>
        <v>0</v>
      </c>
      <c r="G302" s="167">
        <f>$B302*'PERCENTAGE SHARING'!G261</f>
        <v>0</v>
      </c>
      <c r="H302" s="167">
        <f>$B302*'PERCENTAGE SHARING'!H261</f>
        <v>0</v>
      </c>
      <c r="I302" s="167">
        <f>$B302*'PERCENTAGE SHARING'!I261</f>
        <v>0</v>
      </c>
      <c r="J302" s="167">
        <f>$B302*'PERCENTAGE SHARING'!J261</f>
        <v>0</v>
      </c>
      <c r="K302" s="167">
        <f>$B302*'PERCENTAGE SHARING'!K261</f>
        <v>0</v>
      </c>
      <c r="L302" s="167">
        <f>$B302*'PERCENTAGE SHARING'!L261</f>
        <v>0</v>
      </c>
      <c r="M302" s="167">
        <f>$B302*'PERCENTAGE SHARING'!M261</f>
        <v>0</v>
      </c>
      <c r="N302" s="167">
        <f>$B302*'PERCENTAGE SHARING'!N261</f>
        <v>0</v>
      </c>
      <c r="O302" s="309">
        <f>$B302*'PERCENTAGE SHARING'!O261</f>
        <v>0</v>
      </c>
      <c r="P302" s="309">
        <f>$B302*'PERCENTAGE SHARING'!P261</f>
        <v>0</v>
      </c>
      <c r="Q302" s="309">
        <f>$B302*'PERCENTAGE SHARING'!Q261</f>
        <v>0</v>
      </c>
      <c r="R302" s="309">
        <f>$B302*'PERCENTAGE SHARING'!R261</f>
        <v>0</v>
      </c>
      <c r="S302" s="134"/>
      <c r="T302" s="134"/>
      <c r="U302" s="134"/>
      <c r="V302" s="134"/>
      <c r="W302" s="134"/>
      <c r="X302" s="134"/>
      <c r="Y302" s="134"/>
      <c r="Z302" s="134"/>
    </row>
    <row r="303" ht="22.5" customHeight="1">
      <c r="A303" s="186" t="str">
        <f>'PROP DAILY PNL'!A468</f>
        <v/>
      </c>
      <c r="B303" s="177"/>
      <c r="C303" s="167">
        <f>$B303*'PERCENTAGE SHARING'!C262</f>
        <v>0</v>
      </c>
      <c r="D303" s="167">
        <f>$B303*'PERCENTAGE SHARING'!D262</f>
        <v>0</v>
      </c>
      <c r="E303" s="167">
        <f>$B303*'PERCENTAGE SHARING'!E262</f>
        <v>0</v>
      </c>
      <c r="F303" s="167">
        <f>$B303*'PERCENTAGE SHARING'!F262</f>
        <v>0</v>
      </c>
      <c r="G303" s="167">
        <f>$B303*'PERCENTAGE SHARING'!G262</f>
        <v>0</v>
      </c>
      <c r="H303" s="167">
        <f>$B303*'PERCENTAGE SHARING'!H262</f>
        <v>0</v>
      </c>
      <c r="I303" s="167">
        <f>$B303*'PERCENTAGE SHARING'!I262</f>
        <v>0</v>
      </c>
      <c r="J303" s="167">
        <f>$B303*'PERCENTAGE SHARING'!J262</f>
        <v>0</v>
      </c>
      <c r="K303" s="167">
        <f>$B303*'PERCENTAGE SHARING'!K262</f>
        <v>0</v>
      </c>
      <c r="L303" s="167">
        <f>$B303*'PERCENTAGE SHARING'!L262</f>
        <v>0</v>
      </c>
      <c r="M303" s="167">
        <f>$B303*'PERCENTAGE SHARING'!M262</f>
        <v>0</v>
      </c>
      <c r="N303" s="167">
        <f>$B303*'PERCENTAGE SHARING'!N262</f>
        <v>0</v>
      </c>
      <c r="O303" s="309">
        <f>$B303*'PERCENTAGE SHARING'!O262</f>
        <v>0</v>
      </c>
      <c r="P303" s="309">
        <f>$B303*'PERCENTAGE SHARING'!P262</f>
        <v>0</v>
      </c>
      <c r="Q303" s="309">
        <f>$B303*'PERCENTAGE SHARING'!Q262</f>
        <v>0</v>
      </c>
      <c r="R303" s="309">
        <f>$B303*'PERCENTAGE SHARING'!R262</f>
        <v>0</v>
      </c>
      <c r="S303" s="134"/>
      <c r="T303" s="134"/>
      <c r="U303" s="134"/>
      <c r="V303" s="134"/>
      <c r="W303" s="134"/>
      <c r="X303" s="134"/>
      <c r="Y303" s="134"/>
      <c r="Z303" s="134"/>
    </row>
    <row r="304" ht="22.5" customHeight="1">
      <c r="A304" s="186" t="str">
        <f>'PROP DAILY PNL'!A469</f>
        <v/>
      </c>
      <c r="B304" s="177"/>
      <c r="C304" s="167">
        <f>$B304*'PERCENTAGE SHARING'!C263</f>
        <v>0</v>
      </c>
      <c r="D304" s="167">
        <f>$B304*'PERCENTAGE SHARING'!D263</f>
        <v>0</v>
      </c>
      <c r="E304" s="167">
        <f>$B304*'PERCENTAGE SHARING'!E263</f>
        <v>0</v>
      </c>
      <c r="F304" s="167">
        <f>$B304*'PERCENTAGE SHARING'!F263</f>
        <v>0</v>
      </c>
      <c r="G304" s="167">
        <f>$B304*'PERCENTAGE SHARING'!G263</f>
        <v>0</v>
      </c>
      <c r="H304" s="167">
        <f>$B304*'PERCENTAGE SHARING'!H263</f>
        <v>0</v>
      </c>
      <c r="I304" s="167">
        <f>$B304*'PERCENTAGE SHARING'!I263</f>
        <v>0</v>
      </c>
      <c r="J304" s="167">
        <f>$B304*'PERCENTAGE SHARING'!J263</f>
        <v>0</v>
      </c>
      <c r="K304" s="167">
        <f>$B304*'PERCENTAGE SHARING'!K263</f>
        <v>0</v>
      </c>
      <c r="L304" s="167">
        <f>$B304*'PERCENTAGE SHARING'!L263</f>
        <v>0</v>
      </c>
      <c r="M304" s="167">
        <f>$B304*'PERCENTAGE SHARING'!M263</f>
        <v>0</v>
      </c>
      <c r="N304" s="167">
        <f>$B304*'PERCENTAGE SHARING'!N263</f>
        <v>0</v>
      </c>
      <c r="O304" s="309">
        <f>$B304*'PERCENTAGE SHARING'!O263</f>
        <v>0</v>
      </c>
      <c r="P304" s="309">
        <f>$B304*'PERCENTAGE SHARING'!P263</f>
        <v>0</v>
      </c>
      <c r="Q304" s="309">
        <f>$B304*'PERCENTAGE SHARING'!Q263</f>
        <v>0</v>
      </c>
      <c r="R304" s="309">
        <f>$B304*'PERCENTAGE SHARING'!R263</f>
        <v>0</v>
      </c>
      <c r="S304" s="134"/>
      <c r="T304" s="134"/>
      <c r="U304" s="134"/>
      <c r="V304" s="134"/>
      <c r="W304" s="134"/>
      <c r="X304" s="134"/>
      <c r="Y304" s="134"/>
      <c r="Z304" s="134"/>
    </row>
    <row r="305" ht="22.5" customHeight="1">
      <c r="A305" s="186" t="str">
        <f>'PROP DAILY PNL'!A470</f>
        <v/>
      </c>
      <c r="B305" s="177"/>
      <c r="C305" s="167">
        <f>$B305*'PERCENTAGE SHARING'!C264</f>
        <v>0</v>
      </c>
      <c r="D305" s="167">
        <f>$B305*'PERCENTAGE SHARING'!D264</f>
        <v>0</v>
      </c>
      <c r="E305" s="167">
        <f>$B305*'PERCENTAGE SHARING'!E264</f>
        <v>0</v>
      </c>
      <c r="F305" s="167">
        <f>$B305*'PERCENTAGE SHARING'!F264</f>
        <v>0</v>
      </c>
      <c r="G305" s="167">
        <f>$B305*'PERCENTAGE SHARING'!G264</f>
        <v>0</v>
      </c>
      <c r="H305" s="167">
        <f>$B305*'PERCENTAGE SHARING'!H264</f>
        <v>0</v>
      </c>
      <c r="I305" s="167">
        <f>$B305*'PERCENTAGE SHARING'!I264</f>
        <v>0</v>
      </c>
      <c r="J305" s="167">
        <f>$B305*'PERCENTAGE SHARING'!J264</f>
        <v>0</v>
      </c>
      <c r="K305" s="167">
        <f>$B305*'PERCENTAGE SHARING'!K264</f>
        <v>0</v>
      </c>
      <c r="L305" s="167">
        <f>$B305*'PERCENTAGE SHARING'!L264</f>
        <v>0</v>
      </c>
      <c r="M305" s="167">
        <f>$B305*'PERCENTAGE SHARING'!M264</f>
        <v>0</v>
      </c>
      <c r="N305" s="167">
        <f>$B305*'PERCENTAGE SHARING'!N264</f>
        <v>0</v>
      </c>
      <c r="O305" s="309">
        <f>$B305*'PERCENTAGE SHARING'!O264</f>
        <v>0</v>
      </c>
      <c r="P305" s="309">
        <f>$B305*'PERCENTAGE SHARING'!P264</f>
        <v>0</v>
      </c>
      <c r="Q305" s="309">
        <f>$B305*'PERCENTAGE SHARING'!Q264</f>
        <v>0</v>
      </c>
      <c r="R305" s="309">
        <f>$B305*'PERCENTAGE SHARING'!R264</f>
        <v>0</v>
      </c>
      <c r="S305" s="134"/>
      <c r="T305" s="134"/>
      <c r="U305" s="134"/>
      <c r="V305" s="134"/>
      <c r="W305" s="134"/>
      <c r="X305" s="134"/>
      <c r="Y305" s="134"/>
      <c r="Z305" s="134"/>
    </row>
    <row r="306" ht="22.5" customHeight="1">
      <c r="A306" s="186" t="str">
        <f>'PROP DAILY PNL'!A471</f>
        <v/>
      </c>
      <c r="B306" s="177"/>
      <c r="C306" s="167">
        <f>$B306*'PERCENTAGE SHARING'!C265</f>
        <v>0</v>
      </c>
      <c r="D306" s="167">
        <f>$B306*'PERCENTAGE SHARING'!D265</f>
        <v>0</v>
      </c>
      <c r="E306" s="167">
        <f>$B306*'PERCENTAGE SHARING'!E265</f>
        <v>0</v>
      </c>
      <c r="F306" s="167">
        <f>$B306*'PERCENTAGE SHARING'!F265</f>
        <v>0</v>
      </c>
      <c r="G306" s="167">
        <f>$B306*'PERCENTAGE SHARING'!G265</f>
        <v>0</v>
      </c>
      <c r="H306" s="167">
        <f>$B306*'PERCENTAGE SHARING'!H265</f>
        <v>0</v>
      </c>
      <c r="I306" s="167">
        <f>$B306*'PERCENTAGE SHARING'!I265</f>
        <v>0</v>
      </c>
      <c r="J306" s="167">
        <f>$B306*'PERCENTAGE SHARING'!J265</f>
        <v>0</v>
      </c>
      <c r="K306" s="167">
        <f>$B306*'PERCENTAGE SHARING'!K265</f>
        <v>0</v>
      </c>
      <c r="L306" s="167">
        <f>$B306*'PERCENTAGE SHARING'!L265</f>
        <v>0</v>
      </c>
      <c r="M306" s="167">
        <f>$B306*'PERCENTAGE SHARING'!M265</f>
        <v>0</v>
      </c>
      <c r="N306" s="167">
        <f>$B306*'PERCENTAGE SHARING'!N265</f>
        <v>0</v>
      </c>
      <c r="O306" s="309">
        <f>$B306*'PERCENTAGE SHARING'!O265</f>
        <v>0</v>
      </c>
      <c r="P306" s="309">
        <f>$B306*'PERCENTAGE SHARING'!P265</f>
        <v>0</v>
      </c>
      <c r="Q306" s="309">
        <f>$B306*'PERCENTAGE SHARING'!Q265</f>
        <v>0</v>
      </c>
      <c r="R306" s="309">
        <f>$B306*'PERCENTAGE SHARING'!R265</f>
        <v>0</v>
      </c>
      <c r="S306" s="134"/>
      <c r="T306" s="134"/>
      <c r="U306" s="134"/>
      <c r="V306" s="134"/>
      <c r="W306" s="134"/>
      <c r="X306" s="134"/>
      <c r="Y306" s="134"/>
      <c r="Z306" s="134"/>
    </row>
    <row r="307" ht="22.5" customHeight="1">
      <c r="A307" s="186" t="str">
        <f>'PROP DAILY PNL'!A472</f>
        <v/>
      </c>
      <c r="B307" s="177"/>
      <c r="C307" s="167">
        <f>$B307*'PERCENTAGE SHARING'!C266</f>
        <v>0</v>
      </c>
      <c r="D307" s="167">
        <f>$B307*'PERCENTAGE SHARING'!D266</f>
        <v>0</v>
      </c>
      <c r="E307" s="167">
        <f>$B307*'PERCENTAGE SHARING'!E266</f>
        <v>0</v>
      </c>
      <c r="F307" s="167">
        <f>$B307*'PERCENTAGE SHARING'!F266</f>
        <v>0</v>
      </c>
      <c r="G307" s="167">
        <f>$B307*'PERCENTAGE SHARING'!G266</f>
        <v>0</v>
      </c>
      <c r="H307" s="167">
        <f>$B307*'PERCENTAGE SHARING'!H266</f>
        <v>0</v>
      </c>
      <c r="I307" s="167">
        <f>$B307*'PERCENTAGE SHARING'!I266</f>
        <v>0</v>
      </c>
      <c r="J307" s="167">
        <f>$B307*'PERCENTAGE SHARING'!J266</f>
        <v>0</v>
      </c>
      <c r="K307" s="167">
        <f>$B307*'PERCENTAGE SHARING'!K266</f>
        <v>0</v>
      </c>
      <c r="L307" s="167">
        <f>$B307*'PERCENTAGE SHARING'!L266</f>
        <v>0</v>
      </c>
      <c r="M307" s="167">
        <f>$B307*'PERCENTAGE SHARING'!M266</f>
        <v>0</v>
      </c>
      <c r="N307" s="167">
        <f>$B307*'PERCENTAGE SHARING'!N266</f>
        <v>0</v>
      </c>
      <c r="O307" s="309">
        <f>$B307*'PERCENTAGE SHARING'!O266</f>
        <v>0</v>
      </c>
      <c r="P307" s="309">
        <f>$B307*'PERCENTAGE SHARING'!P266</f>
        <v>0</v>
      </c>
      <c r="Q307" s="309">
        <f>$B307*'PERCENTAGE SHARING'!Q266</f>
        <v>0</v>
      </c>
      <c r="R307" s="309">
        <f>$B307*'PERCENTAGE SHARING'!R266</f>
        <v>0</v>
      </c>
      <c r="S307" s="134"/>
      <c r="T307" s="134"/>
      <c r="U307" s="134"/>
      <c r="V307" s="134"/>
      <c r="W307" s="134"/>
      <c r="X307" s="134"/>
      <c r="Y307" s="134"/>
      <c r="Z307" s="134"/>
    </row>
    <row r="308" ht="22.5" customHeight="1">
      <c r="A308" s="186" t="str">
        <f>'PROP DAILY PNL'!A473</f>
        <v/>
      </c>
      <c r="B308" s="177"/>
      <c r="C308" s="167">
        <f>$B308*'PERCENTAGE SHARING'!C267</f>
        <v>0</v>
      </c>
      <c r="D308" s="167">
        <f>$B308*'PERCENTAGE SHARING'!D267</f>
        <v>0</v>
      </c>
      <c r="E308" s="167">
        <f>$B308*'PERCENTAGE SHARING'!E267</f>
        <v>0</v>
      </c>
      <c r="F308" s="167">
        <f>$B308*'PERCENTAGE SHARING'!F267</f>
        <v>0</v>
      </c>
      <c r="G308" s="167">
        <f>$B308*'PERCENTAGE SHARING'!G267</f>
        <v>0</v>
      </c>
      <c r="H308" s="167">
        <f>$B308*'PERCENTAGE SHARING'!H267</f>
        <v>0</v>
      </c>
      <c r="I308" s="167">
        <f>$B308*'PERCENTAGE SHARING'!I267</f>
        <v>0</v>
      </c>
      <c r="J308" s="167">
        <f>$B308*'PERCENTAGE SHARING'!J267</f>
        <v>0</v>
      </c>
      <c r="K308" s="167">
        <f>$B308*'PERCENTAGE SHARING'!K267</f>
        <v>0</v>
      </c>
      <c r="L308" s="167">
        <f>$B308*'PERCENTAGE SHARING'!L267</f>
        <v>0</v>
      </c>
      <c r="M308" s="167">
        <f>$B308*'PERCENTAGE SHARING'!M267</f>
        <v>0</v>
      </c>
      <c r="N308" s="167">
        <f>$B308*'PERCENTAGE SHARING'!N267</f>
        <v>0</v>
      </c>
      <c r="O308" s="309">
        <f>$B308*'PERCENTAGE SHARING'!O267</f>
        <v>0</v>
      </c>
      <c r="P308" s="309">
        <f>$B308*'PERCENTAGE SHARING'!P267</f>
        <v>0</v>
      </c>
      <c r="Q308" s="309">
        <f>$B308*'PERCENTAGE SHARING'!Q267</f>
        <v>0</v>
      </c>
      <c r="R308" s="309">
        <f>$B308*'PERCENTAGE SHARING'!R267</f>
        <v>0</v>
      </c>
      <c r="S308" s="134"/>
      <c r="T308" s="134"/>
      <c r="U308" s="134"/>
      <c r="V308" s="134"/>
      <c r="W308" s="134"/>
      <c r="X308" s="134"/>
      <c r="Y308" s="134"/>
      <c r="Z308" s="134"/>
    </row>
    <row r="309" ht="22.5" customHeight="1">
      <c r="A309" s="186" t="str">
        <f>'PROP DAILY PNL'!A474</f>
        <v/>
      </c>
      <c r="B309" s="177"/>
      <c r="C309" s="167">
        <f>$B309*'PERCENTAGE SHARING'!C268</f>
        <v>0</v>
      </c>
      <c r="D309" s="167">
        <f>$B309*'PERCENTAGE SHARING'!D268</f>
        <v>0</v>
      </c>
      <c r="E309" s="167">
        <f>$B309*'PERCENTAGE SHARING'!E268</f>
        <v>0</v>
      </c>
      <c r="F309" s="167">
        <f>$B309*'PERCENTAGE SHARING'!F268</f>
        <v>0</v>
      </c>
      <c r="G309" s="167">
        <f>$B309*'PERCENTAGE SHARING'!G268</f>
        <v>0</v>
      </c>
      <c r="H309" s="167">
        <f>$B309*'PERCENTAGE SHARING'!H268</f>
        <v>0</v>
      </c>
      <c r="I309" s="167">
        <f>$B309*'PERCENTAGE SHARING'!I268</f>
        <v>0</v>
      </c>
      <c r="J309" s="167">
        <f>$B309*'PERCENTAGE SHARING'!J268</f>
        <v>0</v>
      </c>
      <c r="K309" s="167">
        <f>$B309*'PERCENTAGE SHARING'!K268</f>
        <v>0</v>
      </c>
      <c r="L309" s="167">
        <f>$B309*'PERCENTAGE SHARING'!L268</f>
        <v>0</v>
      </c>
      <c r="M309" s="167">
        <f>$B309*'PERCENTAGE SHARING'!M268</f>
        <v>0</v>
      </c>
      <c r="N309" s="167">
        <f>$B309*'PERCENTAGE SHARING'!N268</f>
        <v>0</v>
      </c>
      <c r="O309" s="309">
        <f>$B309*'PERCENTAGE SHARING'!O268</f>
        <v>0</v>
      </c>
      <c r="P309" s="309">
        <f>$B309*'PERCENTAGE SHARING'!P268</f>
        <v>0</v>
      </c>
      <c r="Q309" s="309">
        <f>$B309*'PERCENTAGE SHARING'!Q268</f>
        <v>0</v>
      </c>
      <c r="R309" s="309">
        <f>$B309*'PERCENTAGE SHARING'!R268</f>
        <v>0</v>
      </c>
      <c r="S309" s="134"/>
      <c r="T309" s="134"/>
      <c r="U309" s="134"/>
      <c r="V309" s="134"/>
      <c r="W309" s="134"/>
      <c r="X309" s="134"/>
      <c r="Y309" s="134"/>
      <c r="Z309" s="134"/>
    </row>
    <row r="310" ht="22.5" customHeight="1">
      <c r="A310" s="186" t="str">
        <f>'PROP DAILY PNL'!A475</f>
        <v/>
      </c>
      <c r="B310" s="177"/>
      <c r="C310" s="167">
        <f>$B310*'PERCENTAGE SHARING'!C269</f>
        <v>0</v>
      </c>
      <c r="D310" s="167">
        <f>$B310*'PERCENTAGE SHARING'!D269</f>
        <v>0</v>
      </c>
      <c r="E310" s="167">
        <f>$B310*'PERCENTAGE SHARING'!E269</f>
        <v>0</v>
      </c>
      <c r="F310" s="167">
        <f>$B310*'PERCENTAGE SHARING'!F269</f>
        <v>0</v>
      </c>
      <c r="G310" s="167">
        <f>$B310*'PERCENTAGE SHARING'!G269</f>
        <v>0</v>
      </c>
      <c r="H310" s="167">
        <f>$B310*'PERCENTAGE SHARING'!H269</f>
        <v>0</v>
      </c>
      <c r="I310" s="167">
        <f>$B310*'PERCENTAGE SHARING'!I269</f>
        <v>0</v>
      </c>
      <c r="J310" s="167">
        <f>$B310*'PERCENTAGE SHARING'!J269</f>
        <v>0</v>
      </c>
      <c r="K310" s="167">
        <f>$B310*'PERCENTAGE SHARING'!K269</f>
        <v>0</v>
      </c>
      <c r="L310" s="167">
        <f>$B310*'PERCENTAGE SHARING'!L269</f>
        <v>0</v>
      </c>
      <c r="M310" s="167">
        <f>$B310*'PERCENTAGE SHARING'!M269</f>
        <v>0</v>
      </c>
      <c r="N310" s="167">
        <f>$B310*'PERCENTAGE SHARING'!N269</f>
        <v>0</v>
      </c>
      <c r="O310" s="309">
        <f>$B310*'PERCENTAGE SHARING'!O269</f>
        <v>0</v>
      </c>
      <c r="P310" s="309">
        <f>$B310*'PERCENTAGE SHARING'!P269</f>
        <v>0</v>
      </c>
      <c r="Q310" s="309">
        <f>$B310*'PERCENTAGE SHARING'!Q269</f>
        <v>0</v>
      </c>
      <c r="R310" s="309">
        <f>$B310*'PERCENTAGE SHARING'!R269</f>
        <v>0</v>
      </c>
      <c r="S310" s="134"/>
      <c r="T310" s="134"/>
      <c r="U310" s="134"/>
      <c r="V310" s="134"/>
      <c r="W310" s="134"/>
      <c r="X310" s="134"/>
      <c r="Y310" s="134"/>
      <c r="Z310" s="134"/>
    </row>
    <row r="311" ht="22.5" customHeight="1">
      <c r="A311" s="186" t="str">
        <f>'PROP DAILY PNL'!A476</f>
        <v/>
      </c>
      <c r="B311" s="177"/>
      <c r="C311" s="167">
        <f>$B311*'PERCENTAGE SHARING'!C270</f>
        <v>0</v>
      </c>
      <c r="D311" s="167">
        <f>$B311*'PERCENTAGE SHARING'!D270</f>
        <v>0</v>
      </c>
      <c r="E311" s="167">
        <f>$B311*'PERCENTAGE SHARING'!E270</f>
        <v>0</v>
      </c>
      <c r="F311" s="167">
        <f>$B311*'PERCENTAGE SHARING'!F270</f>
        <v>0</v>
      </c>
      <c r="G311" s="167">
        <f>$B311*'PERCENTAGE SHARING'!G270</f>
        <v>0</v>
      </c>
      <c r="H311" s="167">
        <f>$B311*'PERCENTAGE SHARING'!H270</f>
        <v>0</v>
      </c>
      <c r="I311" s="167">
        <f>$B311*'PERCENTAGE SHARING'!I270</f>
        <v>0</v>
      </c>
      <c r="J311" s="167">
        <f>$B311*'PERCENTAGE SHARING'!J270</f>
        <v>0</v>
      </c>
      <c r="K311" s="167">
        <f>$B311*'PERCENTAGE SHARING'!K270</f>
        <v>0</v>
      </c>
      <c r="L311" s="167">
        <f>$B311*'PERCENTAGE SHARING'!L270</f>
        <v>0</v>
      </c>
      <c r="M311" s="167">
        <f>$B311*'PERCENTAGE SHARING'!M270</f>
        <v>0</v>
      </c>
      <c r="N311" s="167">
        <f>$B311*'PERCENTAGE SHARING'!N270</f>
        <v>0</v>
      </c>
      <c r="O311" s="309">
        <f>$B311*'PERCENTAGE SHARING'!O270</f>
        <v>0</v>
      </c>
      <c r="P311" s="309">
        <f>$B311*'PERCENTAGE SHARING'!P270</f>
        <v>0</v>
      </c>
      <c r="Q311" s="309">
        <f>$B311*'PERCENTAGE SHARING'!Q270</f>
        <v>0</v>
      </c>
      <c r="R311" s="309">
        <f>$B311*'PERCENTAGE SHARING'!R270</f>
        <v>0</v>
      </c>
      <c r="S311" s="134"/>
      <c r="T311" s="134"/>
      <c r="U311" s="134"/>
      <c r="V311" s="134"/>
      <c r="W311" s="134"/>
      <c r="X311" s="134"/>
      <c r="Y311" s="134"/>
      <c r="Z311" s="134"/>
    </row>
    <row r="312" ht="22.5" customHeight="1">
      <c r="A312" s="186" t="str">
        <f>'PROP DAILY PNL'!A477</f>
        <v/>
      </c>
      <c r="B312" s="177"/>
      <c r="C312" s="167">
        <f>$B312*'PERCENTAGE SHARING'!C271</f>
        <v>0</v>
      </c>
      <c r="D312" s="167">
        <f>$B312*'PERCENTAGE SHARING'!D271</f>
        <v>0</v>
      </c>
      <c r="E312" s="167">
        <f>$B312*'PERCENTAGE SHARING'!E271</f>
        <v>0</v>
      </c>
      <c r="F312" s="167">
        <f>$B312*'PERCENTAGE SHARING'!F271</f>
        <v>0</v>
      </c>
      <c r="G312" s="167">
        <f>$B312*'PERCENTAGE SHARING'!G271</f>
        <v>0</v>
      </c>
      <c r="H312" s="167">
        <f>$B312*'PERCENTAGE SHARING'!H271</f>
        <v>0</v>
      </c>
      <c r="I312" s="167">
        <f>$B312*'PERCENTAGE SHARING'!I271</f>
        <v>0</v>
      </c>
      <c r="J312" s="167">
        <f>$B312*'PERCENTAGE SHARING'!J271</f>
        <v>0</v>
      </c>
      <c r="K312" s="167">
        <f>$B312*'PERCENTAGE SHARING'!K271</f>
        <v>0</v>
      </c>
      <c r="L312" s="167">
        <f>$B312*'PERCENTAGE SHARING'!L271</f>
        <v>0</v>
      </c>
      <c r="M312" s="167">
        <f>$B312*'PERCENTAGE SHARING'!M271</f>
        <v>0</v>
      </c>
      <c r="N312" s="167">
        <f>$B312*'PERCENTAGE SHARING'!N271</f>
        <v>0</v>
      </c>
      <c r="O312" s="309">
        <f>$B312*'PERCENTAGE SHARING'!O271</f>
        <v>0</v>
      </c>
      <c r="P312" s="309">
        <f>$B312*'PERCENTAGE SHARING'!P271</f>
        <v>0</v>
      </c>
      <c r="Q312" s="309">
        <f>$B312*'PERCENTAGE SHARING'!Q271</f>
        <v>0</v>
      </c>
      <c r="R312" s="309">
        <f>$B312*'PERCENTAGE SHARING'!R271</f>
        <v>0</v>
      </c>
      <c r="S312" s="134"/>
      <c r="T312" s="134"/>
      <c r="U312" s="134"/>
      <c r="V312" s="134"/>
      <c r="W312" s="134"/>
      <c r="X312" s="134"/>
      <c r="Y312" s="134"/>
      <c r="Z312" s="134"/>
    </row>
    <row r="313" ht="22.5" customHeight="1">
      <c r="A313" s="186" t="str">
        <f>'PROP DAILY PNL'!A478</f>
        <v/>
      </c>
      <c r="B313" s="177"/>
      <c r="C313" s="167">
        <f>$B313*'PERCENTAGE SHARING'!C272</f>
        <v>0</v>
      </c>
      <c r="D313" s="167">
        <f>$B313*'PERCENTAGE SHARING'!D272</f>
        <v>0</v>
      </c>
      <c r="E313" s="167">
        <f>$B313*'PERCENTAGE SHARING'!E272</f>
        <v>0</v>
      </c>
      <c r="F313" s="167">
        <f>$B313*'PERCENTAGE SHARING'!F272</f>
        <v>0</v>
      </c>
      <c r="G313" s="167">
        <f>$B313*'PERCENTAGE SHARING'!G272</f>
        <v>0</v>
      </c>
      <c r="H313" s="167">
        <f>$B313*'PERCENTAGE SHARING'!H272</f>
        <v>0</v>
      </c>
      <c r="I313" s="167">
        <f>$B313*'PERCENTAGE SHARING'!I272</f>
        <v>0</v>
      </c>
      <c r="J313" s="167">
        <f>$B313*'PERCENTAGE SHARING'!J272</f>
        <v>0</v>
      </c>
      <c r="K313" s="167">
        <f>$B313*'PERCENTAGE SHARING'!K272</f>
        <v>0</v>
      </c>
      <c r="L313" s="167">
        <f>$B313*'PERCENTAGE SHARING'!L272</f>
        <v>0</v>
      </c>
      <c r="M313" s="167">
        <f>$B313*'PERCENTAGE SHARING'!M272</f>
        <v>0</v>
      </c>
      <c r="N313" s="167">
        <f>$B313*'PERCENTAGE SHARING'!N272</f>
        <v>0</v>
      </c>
      <c r="O313" s="309">
        <f>$B313*'PERCENTAGE SHARING'!O272</f>
        <v>0</v>
      </c>
      <c r="P313" s="309">
        <f>$B313*'PERCENTAGE SHARING'!P272</f>
        <v>0</v>
      </c>
      <c r="Q313" s="309">
        <f>$B313*'PERCENTAGE SHARING'!Q272</f>
        <v>0</v>
      </c>
      <c r="R313" s="309">
        <f>$B313*'PERCENTAGE SHARING'!R272</f>
        <v>0</v>
      </c>
      <c r="S313" s="134"/>
      <c r="T313" s="134"/>
      <c r="U313" s="134"/>
      <c r="V313" s="134"/>
      <c r="W313" s="134"/>
      <c r="X313" s="134"/>
      <c r="Y313" s="134"/>
      <c r="Z313" s="134"/>
    </row>
    <row r="314" ht="22.5" customHeight="1">
      <c r="A314" s="186" t="str">
        <f>'PROP DAILY PNL'!A479</f>
        <v/>
      </c>
      <c r="B314" s="177"/>
      <c r="C314" s="167">
        <f>$B314*'PERCENTAGE SHARING'!C273</f>
        <v>0</v>
      </c>
      <c r="D314" s="167">
        <f>$B314*'PERCENTAGE SHARING'!D273</f>
        <v>0</v>
      </c>
      <c r="E314" s="167">
        <f>$B314*'PERCENTAGE SHARING'!E273</f>
        <v>0</v>
      </c>
      <c r="F314" s="167">
        <f>$B314*'PERCENTAGE SHARING'!F273</f>
        <v>0</v>
      </c>
      <c r="G314" s="167">
        <f>$B314*'PERCENTAGE SHARING'!G273</f>
        <v>0</v>
      </c>
      <c r="H314" s="167">
        <f>$B314*'PERCENTAGE SHARING'!H273</f>
        <v>0</v>
      </c>
      <c r="I314" s="167">
        <f>$B314*'PERCENTAGE SHARING'!I273</f>
        <v>0</v>
      </c>
      <c r="J314" s="167">
        <f>$B314*'PERCENTAGE SHARING'!J273</f>
        <v>0</v>
      </c>
      <c r="K314" s="167">
        <f>$B314*'PERCENTAGE SHARING'!K273</f>
        <v>0</v>
      </c>
      <c r="L314" s="167">
        <f>$B314*'PERCENTAGE SHARING'!L273</f>
        <v>0</v>
      </c>
      <c r="M314" s="167">
        <f>$B314*'PERCENTAGE SHARING'!M273</f>
        <v>0</v>
      </c>
      <c r="N314" s="167">
        <f>$B314*'PERCENTAGE SHARING'!N273</f>
        <v>0</v>
      </c>
      <c r="O314" s="309">
        <f>$B314*'PERCENTAGE SHARING'!O273</f>
        <v>0</v>
      </c>
      <c r="P314" s="309">
        <f>$B314*'PERCENTAGE SHARING'!P273</f>
        <v>0</v>
      </c>
      <c r="Q314" s="309">
        <f>$B314*'PERCENTAGE SHARING'!Q273</f>
        <v>0</v>
      </c>
      <c r="R314" s="309">
        <f>$B314*'PERCENTAGE SHARING'!R273</f>
        <v>0</v>
      </c>
      <c r="S314" s="134"/>
      <c r="T314" s="134"/>
      <c r="U314" s="134"/>
      <c r="V314" s="134"/>
      <c r="W314" s="134"/>
      <c r="X314" s="134"/>
      <c r="Y314" s="134"/>
      <c r="Z314" s="134"/>
    </row>
    <row r="315" ht="22.5" customHeight="1">
      <c r="A315" s="186" t="str">
        <f>'PROP DAILY PNL'!A480</f>
        <v/>
      </c>
      <c r="B315" s="177"/>
      <c r="C315" s="167">
        <f>$B315*'PERCENTAGE SHARING'!C274</f>
        <v>0</v>
      </c>
      <c r="D315" s="167">
        <f>$B315*'PERCENTAGE SHARING'!D274</f>
        <v>0</v>
      </c>
      <c r="E315" s="167">
        <f>$B315*'PERCENTAGE SHARING'!E274</f>
        <v>0</v>
      </c>
      <c r="F315" s="167">
        <f>$B315*'PERCENTAGE SHARING'!F274</f>
        <v>0</v>
      </c>
      <c r="G315" s="167">
        <f>$B315*'PERCENTAGE SHARING'!G274</f>
        <v>0</v>
      </c>
      <c r="H315" s="167">
        <f>$B315*'PERCENTAGE SHARING'!H274</f>
        <v>0</v>
      </c>
      <c r="I315" s="167">
        <f>$B315*'PERCENTAGE SHARING'!I274</f>
        <v>0</v>
      </c>
      <c r="J315" s="167">
        <f>$B315*'PERCENTAGE SHARING'!J274</f>
        <v>0</v>
      </c>
      <c r="K315" s="167">
        <f>$B315*'PERCENTAGE SHARING'!K274</f>
        <v>0</v>
      </c>
      <c r="L315" s="167">
        <f>$B315*'PERCENTAGE SHARING'!L274</f>
        <v>0</v>
      </c>
      <c r="M315" s="167">
        <f>$B315*'PERCENTAGE SHARING'!M274</f>
        <v>0</v>
      </c>
      <c r="N315" s="167">
        <f>$B315*'PERCENTAGE SHARING'!N274</f>
        <v>0</v>
      </c>
      <c r="O315" s="309">
        <f>$B315*'PERCENTAGE SHARING'!O274</f>
        <v>0</v>
      </c>
      <c r="P315" s="309">
        <f>$B315*'PERCENTAGE SHARING'!P274</f>
        <v>0</v>
      </c>
      <c r="Q315" s="309">
        <f>$B315*'PERCENTAGE SHARING'!Q274</f>
        <v>0</v>
      </c>
      <c r="R315" s="309">
        <f>$B315*'PERCENTAGE SHARING'!R274</f>
        <v>0</v>
      </c>
      <c r="S315" s="134"/>
      <c r="T315" s="134"/>
      <c r="U315" s="134"/>
      <c r="V315" s="134"/>
      <c r="W315" s="134"/>
      <c r="X315" s="134"/>
      <c r="Y315" s="134"/>
      <c r="Z315" s="134"/>
    </row>
    <row r="316" ht="22.5" customHeight="1">
      <c r="A316" s="186" t="str">
        <f>'PROP DAILY PNL'!A481</f>
        <v/>
      </c>
      <c r="B316" s="177"/>
      <c r="C316" s="167">
        <f>$B316*'PERCENTAGE SHARING'!C275</f>
        <v>0</v>
      </c>
      <c r="D316" s="167">
        <f>$B316*'PERCENTAGE SHARING'!D275</f>
        <v>0</v>
      </c>
      <c r="E316" s="167">
        <f>$B316*'PERCENTAGE SHARING'!E275</f>
        <v>0</v>
      </c>
      <c r="F316" s="167">
        <f>$B316*'PERCENTAGE SHARING'!F275</f>
        <v>0</v>
      </c>
      <c r="G316" s="167">
        <f>$B316*'PERCENTAGE SHARING'!G275</f>
        <v>0</v>
      </c>
      <c r="H316" s="167">
        <f>$B316*'PERCENTAGE SHARING'!H275</f>
        <v>0</v>
      </c>
      <c r="I316" s="167">
        <f>$B316*'PERCENTAGE SHARING'!I275</f>
        <v>0</v>
      </c>
      <c r="J316" s="167">
        <f>$B316*'PERCENTAGE SHARING'!J275</f>
        <v>0</v>
      </c>
      <c r="K316" s="167">
        <f>$B316*'PERCENTAGE SHARING'!K275</f>
        <v>0</v>
      </c>
      <c r="L316" s="167">
        <f>$B316*'PERCENTAGE SHARING'!L275</f>
        <v>0</v>
      </c>
      <c r="M316" s="167">
        <f>$B316*'PERCENTAGE SHARING'!M275</f>
        <v>0</v>
      </c>
      <c r="N316" s="167">
        <f>$B316*'PERCENTAGE SHARING'!N275</f>
        <v>0</v>
      </c>
      <c r="O316" s="309">
        <f>$B316*'PERCENTAGE SHARING'!O275</f>
        <v>0</v>
      </c>
      <c r="P316" s="309">
        <f>$B316*'PERCENTAGE SHARING'!P275</f>
        <v>0</v>
      </c>
      <c r="Q316" s="309">
        <f>$B316*'PERCENTAGE SHARING'!Q275</f>
        <v>0</v>
      </c>
      <c r="R316" s="309">
        <f>$B316*'PERCENTAGE SHARING'!R275</f>
        <v>0</v>
      </c>
      <c r="S316" s="134"/>
      <c r="T316" s="134"/>
      <c r="U316" s="134"/>
      <c r="V316" s="134"/>
      <c r="W316" s="134"/>
      <c r="X316" s="134"/>
      <c r="Y316" s="134"/>
      <c r="Z316" s="134"/>
    </row>
    <row r="317" ht="22.5" customHeight="1">
      <c r="A317" s="186" t="str">
        <f>'PROP DAILY PNL'!A482</f>
        <v/>
      </c>
      <c r="B317" s="177"/>
      <c r="C317" s="167">
        <f>$B317*'PERCENTAGE SHARING'!C276</f>
        <v>0</v>
      </c>
      <c r="D317" s="167">
        <f>$B317*'PERCENTAGE SHARING'!D276</f>
        <v>0</v>
      </c>
      <c r="E317" s="167">
        <f>$B317*'PERCENTAGE SHARING'!E276</f>
        <v>0</v>
      </c>
      <c r="F317" s="167">
        <f>$B317*'PERCENTAGE SHARING'!F276</f>
        <v>0</v>
      </c>
      <c r="G317" s="167">
        <f>$B317*'PERCENTAGE SHARING'!G276</f>
        <v>0</v>
      </c>
      <c r="H317" s="167">
        <f>$B317*'PERCENTAGE SHARING'!H276</f>
        <v>0</v>
      </c>
      <c r="I317" s="167">
        <f>$B317*'PERCENTAGE SHARING'!I276</f>
        <v>0</v>
      </c>
      <c r="J317" s="167">
        <f>$B317*'PERCENTAGE SHARING'!J276</f>
        <v>0</v>
      </c>
      <c r="K317" s="167">
        <f>$B317*'PERCENTAGE SHARING'!K276</f>
        <v>0</v>
      </c>
      <c r="L317" s="167">
        <f>$B317*'PERCENTAGE SHARING'!L276</f>
        <v>0</v>
      </c>
      <c r="M317" s="167">
        <f>$B317*'PERCENTAGE SHARING'!M276</f>
        <v>0</v>
      </c>
      <c r="N317" s="167">
        <f>$B317*'PERCENTAGE SHARING'!N276</f>
        <v>0</v>
      </c>
      <c r="O317" s="309">
        <f>$B317*'PERCENTAGE SHARING'!O276</f>
        <v>0</v>
      </c>
      <c r="P317" s="309">
        <f>$B317*'PERCENTAGE SHARING'!P276</f>
        <v>0</v>
      </c>
      <c r="Q317" s="309">
        <f>$B317*'PERCENTAGE SHARING'!Q276</f>
        <v>0</v>
      </c>
      <c r="R317" s="309">
        <f>$B317*'PERCENTAGE SHARING'!R276</f>
        <v>0</v>
      </c>
      <c r="S317" s="134"/>
      <c r="T317" s="134"/>
      <c r="U317" s="134"/>
      <c r="V317" s="134"/>
      <c r="W317" s="134"/>
      <c r="X317" s="134"/>
      <c r="Y317" s="134"/>
      <c r="Z317" s="134"/>
    </row>
    <row r="318" ht="22.5" customHeight="1">
      <c r="A318" s="186" t="str">
        <f>'PROP DAILY PNL'!A483</f>
        <v/>
      </c>
      <c r="B318" s="177"/>
      <c r="C318" s="167">
        <f>$B318*'PERCENTAGE SHARING'!C277</f>
        <v>0</v>
      </c>
      <c r="D318" s="167">
        <f>$B318*'PERCENTAGE SHARING'!D277</f>
        <v>0</v>
      </c>
      <c r="E318" s="167">
        <f>$B318*'PERCENTAGE SHARING'!E277</f>
        <v>0</v>
      </c>
      <c r="F318" s="167">
        <f>$B318*'PERCENTAGE SHARING'!F277</f>
        <v>0</v>
      </c>
      <c r="G318" s="167">
        <f>$B318*'PERCENTAGE SHARING'!G277</f>
        <v>0</v>
      </c>
      <c r="H318" s="167">
        <f>$B318*'PERCENTAGE SHARING'!H277</f>
        <v>0</v>
      </c>
      <c r="I318" s="167">
        <f>$B318*'PERCENTAGE SHARING'!I277</f>
        <v>0</v>
      </c>
      <c r="J318" s="167">
        <f>$B318*'PERCENTAGE SHARING'!J277</f>
        <v>0</v>
      </c>
      <c r="K318" s="167">
        <f>$B318*'PERCENTAGE SHARING'!K277</f>
        <v>0</v>
      </c>
      <c r="L318" s="167">
        <f>$B318*'PERCENTAGE SHARING'!L277</f>
        <v>0</v>
      </c>
      <c r="M318" s="167">
        <f>$B318*'PERCENTAGE SHARING'!M277</f>
        <v>0</v>
      </c>
      <c r="N318" s="167">
        <f>$B318*'PERCENTAGE SHARING'!N277</f>
        <v>0</v>
      </c>
      <c r="O318" s="309">
        <f>$B318*'PERCENTAGE SHARING'!O277</f>
        <v>0</v>
      </c>
      <c r="P318" s="309">
        <f>$B318*'PERCENTAGE SHARING'!P277</f>
        <v>0</v>
      </c>
      <c r="Q318" s="309">
        <f>$B318*'PERCENTAGE SHARING'!Q277</f>
        <v>0</v>
      </c>
      <c r="R318" s="309">
        <f>$B318*'PERCENTAGE SHARING'!R277</f>
        <v>0</v>
      </c>
      <c r="S318" s="134"/>
      <c r="T318" s="134"/>
      <c r="U318" s="134"/>
      <c r="V318" s="134"/>
      <c r="W318" s="134"/>
      <c r="X318" s="134"/>
      <c r="Y318" s="134"/>
      <c r="Z318" s="134"/>
    </row>
    <row r="319" ht="22.5" customHeight="1">
      <c r="A319" s="186" t="str">
        <f>'PROP DAILY PNL'!A484</f>
        <v/>
      </c>
      <c r="B319" s="177"/>
      <c r="C319" s="167">
        <f>$B319*'PERCENTAGE SHARING'!C278</f>
        <v>0</v>
      </c>
      <c r="D319" s="167">
        <f>$B319*'PERCENTAGE SHARING'!D278</f>
        <v>0</v>
      </c>
      <c r="E319" s="167">
        <f>$B319*'PERCENTAGE SHARING'!E278</f>
        <v>0</v>
      </c>
      <c r="F319" s="167">
        <f>$B319*'PERCENTAGE SHARING'!F278</f>
        <v>0</v>
      </c>
      <c r="G319" s="167">
        <f>$B319*'PERCENTAGE SHARING'!G278</f>
        <v>0</v>
      </c>
      <c r="H319" s="167">
        <f>$B319*'PERCENTAGE SHARING'!H278</f>
        <v>0</v>
      </c>
      <c r="I319" s="167">
        <f>$B319*'PERCENTAGE SHARING'!I278</f>
        <v>0</v>
      </c>
      <c r="J319" s="167">
        <f>$B319*'PERCENTAGE SHARING'!J278</f>
        <v>0</v>
      </c>
      <c r="K319" s="167">
        <f>$B319*'PERCENTAGE SHARING'!K278</f>
        <v>0</v>
      </c>
      <c r="L319" s="167">
        <f>$B319*'PERCENTAGE SHARING'!L278</f>
        <v>0</v>
      </c>
      <c r="M319" s="167">
        <f>$B319*'PERCENTAGE SHARING'!M278</f>
        <v>0</v>
      </c>
      <c r="N319" s="167">
        <f>$B319*'PERCENTAGE SHARING'!N278</f>
        <v>0</v>
      </c>
      <c r="O319" s="309">
        <f>$B319*'PERCENTAGE SHARING'!O278</f>
        <v>0</v>
      </c>
      <c r="P319" s="309">
        <f>$B319*'PERCENTAGE SHARING'!P278</f>
        <v>0</v>
      </c>
      <c r="Q319" s="309">
        <f>$B319*'PERCENTAGE SHARING'!Q278</f>
        <v>0</v>
      </c>
      <c r="R319" s="309">
        <f>$B319*'PERCENTAGE SHARING'!R278</f>
        <v>0</v>
      </c>
      <c r="S319" s="134"/>
      <c r="T319" s="134"/>
      <c r="U319" s="134"/>
      <c r="V319" s="134"/>
      <c r="W319" s="134"/>
      <c r="X319" s="134"/>
      <c r="Y319" s="134"/>
      <c r="Z319" s="134"/>
    </row>
    <row r="320" ht="22.5" customHeight="1">
      <c r="A320" s="186" t="str">
        <f>'PROP DAILY PNL'!A485</f>
        <v/>
      </c>
      <c r="B320" s="177"/>
      <c r="C320" s="167">
        <f>$B320*'PERCENTAGE SHARING'!C279</f>
        <v>0</v>
      </c>
      <c r="D320" s="167">
        <f>$B320*'PERCENTAGE SHARING'!D279</f>
        <v>0</v>
      </c>
      <c r="E320" s="167">
        <f>$B320*'PERCENTAGE SHARING'!E279</f>
        <v>0</v>
      </c>
      <c r="F320" s="167">
        <f>$B320*'PERCENTAGE SHARING'!F279</f>
        <v>0</v>
      </c>
      <c r="G320" s="167">
        <f>$B320*'PERCENTAGE SHARING'!G279</f>
        <v>0</v>
      </c>
      <c r="H320" s="167">
        <f>$B320*'PERCENTAGE SHARING'!H279</f>
        <v>0</v>
      </c>
      <c r="I320" s="167">
        <f>$B320*'PERCENTAGE SHARING'!I279</f>
        <v>0</v>
      </c>
      <c r="J320" s="167">
        <f>$B320*'PERCENTAGE SHARING'!J279</f>
        <v>0</v>
      </c>
      <c r="K320" s="167">
        <f>$B320*'PERCENTAGE SHARING'!K279</f>
        <v>0</v>
      </c>
      <c r="L320" s="167">
        <f>$B320*'PERCENTAGE SHARING'!L279</f>
        <v>0</v>
      </c>
      <c r="M320" s="167">
        <f>$B320*'PERCENTAGE SHARING'!M279</f>
        <v>0</v>
      </c>
      <c r="N320" s="167">
        <f>$B320*'PERCENTAGE SHARING'!N279</f>
        <v>0</v>
      </c>
      <c r="O320" s="309">
        <f>$B320*'PERCENTAGE SHARING'!O279</f>
        <v>0</v>
      </c>
      <c r="P320" s="309">
        <f>$B320*'PERCENTAGE SHARING'!P279</f>
        <v>0</v>
      </c>
      <c r="Q320" s="309">
        <f>$B320*'PERCENTAGE SHARING'!Q279</f>
        <v>0</v>
      </c>
      <c r="R320" s="309">
        <f>$B320*'PERCENTAGE SHARING'!R279</f>
        <v>0</v>
      </c>
      <c r="S320" s="134"/>
      <c r="T320" s="134"/>
      <c r="U320" s="134"/>
      <c r="V320" s="134"/>
      <c r="W320" s="134"/>
      <c r="X320" s="134"/>
      <c r="Y320" s="134"/>
      <c r="Z320" s="134"/>
    </row>
    <row r="321" ht="22.5" customHeight="1">
      <c r="A321" s="186" t="str">
        <f>'PROP DAILY PNL'!A486</f>
        <v/>
      </c>
      <c r="B321" s="177"/>
      <c r="C321" s="167">
        <f>$B321*'PERCENTAGE SHARING'!C280</f>
        <v>0</v>
      </c>
      <c r="D321" s="167">
        <f>$B321*'PERCENTAGE SHARING'!D280</f>
        <v>0</v>
      </c>
      <c r="E321" s="167">
        <f>$B321*'PERCENTAGE SHARING'!E280</f>
        <v>0</v>
      </c>
      <c r="F321" s="167">
        <f>$B321*'PERCENTAGE SHARING'!F280</f>
        <v>0</v>
      </c>
      <c r="G321" s="167">
        <f>$B321*'PERCENTAGE SHARING'!G280</f>
        <v>0</v>
      </c>
      <c r="H321" s="167">
        <f>$B321*'PERCENTAGE SHARING'!H280</f>
        <v>0</v>
      </c>
      <c r="I321" s="167">
        <f>$B321*'PERCENTAGE SHARING'!I280</f>
        <v>0</v>
      </c>
      <c r="J321" s="167">
        <f>$B321*'PERCENTAGE SHARING'!J280</f>
        <v>0</v>
      </c>
      <c r="K321" s="167">
        <f>$B321*'PERCENTAGE SHARING'!K280</f>
        <v>0</v>
      </c>
      <c r="L321" s="167">
        <f>$B321*'PERCENTAGE SHARING'!L280</f>
        <v>0</v>
      </c>
      <c r="M321" s="167">
        <f>$B321*'PERCENTAGE SHARING'!M280</f>
        <v>0</v>
      </c>
      <c r="N321" s="167">
        <f>$B321*'PERCENTAGE SHARING'!N280</f>
        <v>0</v>
      </c>
      <c r="O321" s="309">
        <f>$B321*'PERCENTAGE SHARING'!O280</f>
        <v>0</v>
      </c>
      <c r="P321" s="309">
        <f>$B321*'PERCENTAGE SHARING'!P280</f>
        <v>0</v>
      </c>
      <c r="Q321" s="309">
        <f>$B321*'PERCENTAGE SHARING'!Q280</f>
        <v>0</v>
      </c>
      <c r="R321" s="309">
        <f>$B321*'PERCENTAGE SHARING'!R280</f>
        <v>0</v>
      </c>
      <c r="S321" s="134"/>
      <c r="T321" s="134"/>
      <c r="U321" s="134"/>
      <c r="V321" s="134"/>
      <c r="W321" s="134"/>
      <c r="X321" s="134"/>
      <c r="Y321" s="134"/>
      <c r="Z321" s="134"/>
    </row>
    <row r="322" ht="22.5" customHeight="1">
      <c r="A322" s="186" t="str">
        <f>'PROP DAILY PNL'!A487</f>
        <v/>
      </c>
      <c r="B322" s="177"/>
      <c r="C322" s="167">
        <f>$B322*'PERCENTAGE SHARING'!C281</f>
        <v>0</v>
      </c>
      <c r="D322" s="167">
        <f>$B322*'PERCENTAGE SHARING'!D281</f>
        <v>0</v>
      </c>
      <c r="E322" s="167">
        <f>$B322*'PERCENTAGE SHARING'!E281</f>
        <v>0</v>
      </c>
      <c r="F322" s="167">
        <f>$B322*'PERCENTAGE SHARING'!F281</f>
        <v>0</v>
      </c>
      <c r="G322" s="167">
        <f>$B322*'PERCENTAGE SHARING'!G281</f>
        <v>0</v>
      </c>
      <c r="H322" s="167">
        <f>$B322*'PERCENTAGE SHARING'!H281</f>
        <v>0</v>
      </c>
      <c r="I322" s="167">
        <f>$B322*'PERCENTAGE SHARING'!I281</f>
        <v>0</v>
      </c>
      <c r="J322" s="167">
        <f>$B322*'PERCENTAGE SHARING'!J281</f>
        <v>0</v>
      </c>
      <c r="K322" s="167">
        <f>$B322*'PERCENTAGE SHARING'!K281</f>
        <v>0</v>
      </c>
      <c r="L322" s="167">
        <f>$B322*'PERCENTAGE SHARING'!L281</f>
        <v>0</v>
      </c>
      <c r="M322" s="167">
        <f>$B322*'PERCENTAGE SHARING'!M281</f>
        <v>0</v>
      </c>
      <c r="N322" s="167">
        <f>$B322*'PERCENTAGE SHARING'!N281</f>
        <v>0</v>
      </c>
      <c r="O322" s="309">
        <f>$B322*'PERCENTAGE SHARING'!O281</f>
        <v>0</v>
      </c>
      <c r="P322" s="309">
        <f>$B322*'PERCENTAGE SHARING'!P281</f>
        <v>0</v>
      </c>
      <c r="Q322" s="309">
        <f>$B322*'PERCENTAGE SHARING'!Q281</f>
        <v>0</v>
      </c>
      <c r="R322" s="309">
        <f>$B322*'PERCENTAGE SHARING'!R281</f>
        <v>0</v>
      </c>
      <c r="S322" s="134"/>
      <c r="T322" s="134"/>
      <c r="U322" s="134"/>
      <c r="V322" s="134"/>
      <c r="W322" s="134"/>
      <c r="X322" s="134"/>
      <c r="Y322" s="134"/>
      <c r="Z322" s="134"/>
    </row>
    <row r="323" ht="22.5" customHeight="1">
      <c r="A323" s="186" t="str">
        <f>'PROP DAILY PNL'!A488</f>
        <v/>
      </c>
      <c r="B323" s="177"/>
      <c r="C323" s="167">
        <f>$B323*'PERCENTAGE SHARING'!C282</f>
        <v>0</v>
      </c>
      <c r="D323" s="167">
        <f>$B323*'PERCENTAGE SHARING'!D282</f>
        <v>0</v>
      </c>
      <c r="E323" s="167">
        <f>$B323*'PERCENTAGE SHARING'!E282</f>
        <v>0</v>
      </c>
      <c r="F323" s="167">
        <f>$B323*'PERCENTAGE SHARING'!F282</f>
        <v>0</v>
      </c>
      <c r="G323" s="167">
        <f>$B323*'PERCENTAGE SHARING'!G282</f>
        <v>0</v>
      </c>
      <c r="H323" s="167">
        <f>$B323*'PERCENTAGE SHARING'!H282</f>
        <v>0</v>
      </c>
      <c r="I323" s="167">
        <f>$B323*'PERCENTAGE SHARING'!I282</f>
        <v>0</v>
      </c>
      <c r="J323" s="167">
        <f>$B323*'PERCENTAGE SHARING'!J282</f>
        <v>0</v>
      </c>
      <c r="K323" s="167">
        <f>$B323*'PERCENTAGE SHARING'!K282</f>
        <v>0</v>
      </c>
      <c r="L323" s="167">
        <f>$B323*'PERCENTAGE SHARING'!L282</f>
        <v>0</v>
      </c>
      <c r="M323" s="167">
        <f>$B323*'PERCENTAGE SHARING'!M282</f>
        <v>0</v>
      </c>
      <c r="N323" s="167">
        <f>$B323*'PERCENTAGE SHARING'!N282</f>
        <v>0</v>
      </c>
      <c r="O323" s="309">
        <f>$B323*'PERCENTAGE SHARING'!O282</f>
        <v>0</v>
      </c>
      <c r="P323" s="309">
        <f>$B323*'PERCENTAGE SHARING'!P282</f>
        <v>0</v>
      </c>
      <c r="Q323" s="309">
        <f>$B323*'PERCENTAGE SHARING'!Q282</f>
        <v>0</v>
      </c>
      <c r="R323" s="309">
        <f>$B323*'PERCENTAGE SHARING'!R282</f>
        <v>0</v>
      </c>
      <c r="S323" s="134"/>
      <c r="T323" s="134"/>
      <c r="U323" s="134"/>
      <c r="V323" s="134"/>
      <c r="W323" s="134"/>
      <c r="X323" s="134"/>
      <c r="Y323" s="134"/>
      <c r="Z323" s="134"/>
    </row>
    <row r="324" ht="22.5" customHeight="1">
      <c r="A324" s="186" t="str">
        <f>'PROP DAILY PNL'!A489</f>
        <v/>
      </c>
      <c r="B324" s="177"/>
      <c r="C324" s="167">
        <f>$B324*'PERCENTAGE SHARING'!C283</f>
        <v>0</v>
      </c>
      <c r="D324" s="167">
        <f>$B324*'PERCENTAGE SHARING'!D283</f>
        <v>0</v>
      </c>
      <c r="E324" s="167">
        <f>$B324*'PERCENTAGE SHARING'!E283</f>
        <v>0</v>
      </c>
      <c r="F324" s="167">
        <f>$B324*'PERCENTAGE SHARING'!F283</f>
        <v>0</v>
      </c>
      <c r="G324" s="167">
        <f>$B324*'PERCENTAGE SHARING'!G283</f>
        <v>0</v>
      </c>
      <c r="H324" s="167">
        <f>$B324*'PERCENTAGE SHARING'!H283</f>
        <v>0</v>
      </c>
      <c r="I324" s="167">
        <f>$B324*'PERCENTAGE SHARING'!I283</f>
        <v>0</v>
      </c>
      <c r="J324" s="167">
        <f>$B324*'PERCENTAGE SHARING'!J283</f>
        <v>0</v>
      </c>
      <c r="K324" s="167">
        <f>$B324*'PERCENTAGE SHARING'!K283</f>
        <v>0</v>
      </c>
      <c r="L324" s="167">
        <f>$B324*'PERCENTAGE SHARING'!L283</f>
        <v>0</v>
      </c>
      <c r="M324" s="167">
        <f>$B324*'PERCENTAGE SHARING'!M283</f>
        <v>0</v>
      </c>
      <c r="N324" s="167">
        <f>$B324*'PERCENTAGE SHARING'!N283</f>
        <v>0</v>
      </c>
      <c r="O324" s="309">
        <f>$B324*'PERCENTAGE SHARING'!O283</f>
        <v>0</v>
      </c>
      <c r="P324" s="309">
        <f>$B324*'PERCENTAGE SHARING'!P283</f>
        <v>0</v>
      </c>
      <c r="Q324" s="309">
        <f>$B324*'PERCENTAGE SHARING'!Q283</f>
        <v>0</v>
      </c>
      <c r="R324" s="309">
        <f>$B324*'PERCENTAGE SHARING'!R283</f>
        <v>0</v>
      </c>
      <c r="S324" s="134"/>
      <c r="T324" s="134"/>
      <c r="U324" s="134"/>
      <c r="V324" s="134"/>
      <c r="W324" s="134"/>
      <c r="X324" s="134"/>
      <c r="Y324" s="134"/>
      <c r="Z324" s="134"/>
    </row>
    <row r="325" ht="22.5" customHeight="1">
      <c r="A325" s="186" t="str">
        <f>'PROP DAILY PNL'!A490</f>
        <v/>
      </c>
      <c r="B325" s="177"/>
      <c r="C325" s="167">
        <f>$B325*'PERCENTAGE SHARING'!C284</f>
        <v>0</v>
      </c>
      <c r="D325" s="167">
        <f>$B325*'PERCENTAGE SHARING'!D284</f>
        <v>0</v>
      </c>
      <c r="E325" s="167">
        <f>$B325*'PERCENTAGE SHARING'!E284</f>
        <v>0</v>
      </c>
      <c r="F325" s="167">
        <f>$B325*'PERCENTAGE SHARING'!F284</f>
        <v>0</v>
      </c>
      <c r="G325" s="167">
        <f>$B325*'PERCENTAGE SHARING'!G284</f>
        <v>0</v>
      </c>
      <c r="H325" s="167">
        <f>$B325*'PERCENTAGE SHARING'!H284</f>
        <v>0</v>
      </c>
      <c r="I325" s="167">
        <f>$B325*'PERCENTAGE SHARING'!I284</f>
        <v>0</v>
      </c>
      <c r="J325" s="167">
        <f>$B325*'PERCENTAGE SHARING'!J284</f>
        <v>0</v>
      </c>
      <c r="K325" s="167">
        <f>$B325*'PERCENTAGE SHARING'!K284</f>
        <v>0</v>
      </c>
      <c r="L325" s="167">
        <f>$B325*'PERCENTAGE SHARING'!L284</f>
        <v>0</v>
      </c>
      <c r="M325" s="167">
        <f>$B325*'PERCENTAGE SHARING'!M284</f>
        <v>0</v>
      </c>
      <c r="N325" s="167">
        <f>$B325*'PERCENTAGE SHARING'!N284</f>
        <v>0</v>
      </c>
      <c r="O325" s="309">
        <f>$B325*'PERCENTAGE SHARING'!O284</f>
        <v>0</v>
      </c>
      <c r="P325" s="309">
        <f>$B325*'PERCENTAGE SHARING'!P284</f>
        <v>0</v>
      </c>
      <c r="Q325" s="309">
        <f>$B325*'PERCENTAGE SHARING'!Q284</f>
        <v>0</v>
      </c>
      <c r="R325" s="309">
        <f>$B325*'PERCENTAGE SHARING'!R284</f>
        <v>0</v>
      </c>
      <c r="S325" s="134"/>
      <c r="T325" s="134"/>
      <c r="U325" s="134"/>
      <c r="V325" s="134"/>
      <c r="W325" s="134"/>
      <c r="X325" s="134"/>
      <c r="Y325" s="134"/>
      <c r="Z325" s="134"/>
    </row>
    <row r="326" ht="22.5" customHeight="1">
      <c r="A326" s="186" t="str">
        <f>'PROP DAILY PNL'!A491</f>
        <v/>
      </c>
      <c r="B326" s="177"/>
      <c r="C326" s="167">
        <f>$B326*'PERCENTAGE SHARING'!C285</f>
        <v>0</v>
      </c>
      <c r="D326" s="167">
        <f>$B326*'PERCENTAGE SHARING'!D285</f>
        <v>0</v>
      </c>
      <c r="E326" s="167">
        <f>$B326*'PERCENTAGE SHARING'!E285</f>
        <v>0</v>
      </c>
      <c r="F326" s="167">
        <f>$B326*'PERCENTAGE SHARING'!F285</f>
        <v>0</v>
      </c>
      <c r="G326" s="167">
        <f>$B326*'PERCENTAGE SHARING'!G285</f>
        <v>0</v>
      </c>
      <c r="H326" s="167">
        <f>$B326*'PERCENTAGE SHARING'!H285</f>
        <v>0</v>
      </c>
      <c r="I326" s="167">
        <f>$B326*'PERCENTAGE SHARING'!I285</f>
        <v>0</v>
      </c>
      <c r="J326" s="167">
        <f>$B326*'PERCENTAGE SHARING'!J285</f>
        <v>0</v>
      </c>
      <c r="K326" s="167">
        <f>$B326*'PERCENTAGE SHARING'!K285</f>
        <v>0</v>
      </c>
      <c r="L326" s="167">
        <f>$B326*'PERCENTAGE SHARING'!L285</f>
        <v>0</v>
      </c>
      <c r="M326" s="167">
        <f>$B326*'PERCENTAGE SHARING'!M285</f>
        <v>0</v>
      </c>
      <c r="N326" s="167">
        <f>$B326*'PERCENTAGE SHARING'!N285</f>
        <v>0</v>
      </c>
      <c r="O326" s="309">
        <f>$B326*'PERCENTAGE SHARING'!O285</f>
        <v>0</v>
      </c>
      <c r="P326" s="309">
        <f>$B326*'PERCENTAGE SHARING'!P285</f>
        <v>0</v>
      </c>
      <c r="Q326" s="309">
        <f>$B326*'PERCENTAGE SHARING'!Q285</f>
        <v>0</v>
      </c>
      <c r="R326" s="309">
        <f>$B326*'PERCENTAGE SHARING'!R285</f>
        <v>0</v>
      </c>
      <c r="S326" s="134"/>
      <c r="T326" s="134"/>
      <c r="U326" s="134"/>
      <c r="V326" s="134"/>
      <c r="W326" s="134"/>
      <c r="X326" s="134"/>
      <c r="Y326" s="134"/>
      <c r="Z326" s="134"/>
    </row>
    <row r="327" ht="22.5" customHeight="1">
      <c r="A327" s="186" t="str">
        <f>'PROP DAILY PNL'!A492</f>
        <v/>
      </c>
      <c r="B327" s="177"/>
      <c r="C327" s="167">
        <f>$B327*'PERCENTAGE SHARING'!C286</f>
        <v>0</v>
      </c>
      <c r="D327" s="167">
        <f>$B327*'PERCENTAGE SHARING'!D286</f>
        <v>0</v>
      </c>
      <c r="E327" s="167">
        <f>$B327*'PERCENTAGE SHARING'!E286</f>
        <v>0</v>
      </c>
      <c r="F327" s="167">
        <f>$B327*'PERCENTAGE SHARING'!F286</f>
        <v>0</v>
      </c>
      <c r="G327" s="167">
        <f>$B327*'PERCENTAGE SHARING'!G286</f>
        <v>0</v>
      </c>
      <c r="H327" s="167">
        <f>$B327*'PERCENTAGE SHARING'!H286</f>
        <v>0</v>
      </c>
      <c r="I327" s="167">
        <f>$B327*'PERCENTAGE SHARING'!I286</f>
        <v>0</v>
      </c>
      <c r="J327" s="167">
        <f>$B327*'PERCENTAGE SHARING'!J286</f>
        <v>0</v>
      </c>
      <c r="K327" s="167">
        <f>$B327*'PERCENTAGE SHARING'!K286</f>
        <v>0</v>
      </c>
      <c r="L327" s="167">
        <f>$B327*'PERCENTAGE SHARING'!L286</f>
        <v>0</v>
      </c>
      <c r="M327" s="167">
        <f>$B327*'PERCENTAGE SHARING'!M286</f>
        <v>0</v>
      </c>
      <c r="N327" s="167">
        <f>$B327*'PERCENTAGE SHARING'!N286</f>
        <v>0</v>
      </c>
      <c r="O327" s="309">
        <f>$B327*'PERCENTAGE SHARING'!O286</f>
        <v>0</v>
      </c>
      <c r="P327" s="309">
        <f>$B327*'PERCENTAGE SHARING'!P286</f>
        <v>0</v>
      </c>
      <c r="Q327" s="309">
        <f>$B327*'PERCENTAGE SHARING'!Q286</f>
        <v>0</v>
      </c>
      <c r="R327" s="309">
        <f>$B327*'PERCENTAGE SHARING'!R286</f>
        <v>0</v>
      </c>
      <c r="S327" s="134"/>
      <c r="T327" s="134"/>
      <c r="U327" s="134"/>
      <c r="V327" s="134"/>
      <c r="W327" s="134"/>
      <c r="X327" s="134"/>
      <c r="Y327" s="134"/>
      <c r="Z327" s="134"/>
    </row>
    <row r="328" ht="22.5" customHeight="1">
      <c r="A328" s="186" t="str">
        <f>'PROP DAILY PNL'!A493</f>
        <v/>
      </c>
      <c r="B328" s="177"/>
      <c r="C328" s="167">
        <f>$B328*'PERCENTAGE SHARING'!C287</f>
        <v>0</v>
      </c>
      <c r="D328" s="167">
        <f>$B328*'PERCENTAGE SHARING'!D287</f>
        <v>0</v>
      </c>
      <c r="E328" s="167">
        <f>$B328*'PERCENTAGE SHARING'!E287</f>
        <v>0</v>
      </c>
      <c r="F328" s="167">
        <f>$B328*'PERCENTAGE SHARING'!F287</f>
        <v>0</v>
      </c>
      <c r="G328" s="167">
        <f>$B328*'PERCENTAGE SHARING'!G287</f>
        <v>0</v>
      </c>
      <c r="H328" s="167">
        <f>$B328*'PERCENTAGE SHARING'!H287</f>
        <v>0</v>
      </c>
      <c r="I328" s="167">
        <f>$B328*'PERCENTAGE SHARING'!I287</f>
        <v>0</v>
      </c>
      <c r="J328" s="167">
        <f>$B328*'PERCENTAGE SHARING'!J287</f>
        <v>0</v>
      </c>
      <c r="K328" s="167">
        <f>$B328*'PERCENTAGE SHARING'!K287</f>
        <v>0</v>
      </c>
      <c r="L328" s="167">
        <f>$B328*'PERCENTAGE SHARING'!L287</f>
        <v>0</v>
      </c>
      <c r="M328" s="167">
        <f>$B328*'PERCENTAGE SHARING'!M287</f>
        <v>0</v>
      </c>
      <c r="N328" s="167">
        <f>$B328*'PERCENTAGE SHARING'!N287</f>
        <v>0</v>
      </c>
      <c r="O328" s="309">
        <f>$B328*'PERCENTAGE SHARING'!O287</f>
        <v>0</v>
      </c>
      <c r="P328" s="309">
        <f>$B328*'PERCENTAGE SHARING'!P287</f>
        <v>0</v>
      </c>
      <c r="Q328" s="309">
        <f>$B328*'PERCENTAGE SHARING'!Q287</f>
        <v>0</v>
      </c>
      <c r="R328" s="309">
        <f>$B328*'PERCENTAGE SHARING'!R287</f>
        <v>0</v>
      </c>
      <c r="S328" s="134"/>
      <c r="T328" s="134"/>
      <c r="U328" s="134"/>
      <c r="V328" s="134"/>
      <c r="W328" s="134"/>
      <c r="X328" s="134"/>
      <c r="Y328" s="134"/>
      <c r="Z328" s="134"/>
    </row>
    <row r="329" ht="22.5" customHeight="1">
      <c r="A329" s="186" t="str">
        <f>'PROP DAILY PNL'!A494</f>
        <v/>
      </c>
      <c r="B329" s="177"/>
      <c r="C329" s="167">
        <f>$B329*'PERCENTAGE SHARING'!C288</f>
        <v>0</v>
      </c>
      <c r="D329" s="167">
        <f>$B329*'PERCENTAGE SHARING'!D288</f>
        <v>0</v>
      </c>
      <c r="E329" s="167">
        <f>$B329*'PERCENTAGE SHARING'!E288</f>
        <v>0</v>
      </c>
      <c r="F329" s="167">
        <f>$B329*'PERCENTAGE SHARING'!F288</f>
        <v>0</v>
      </c>
      <c r="G329" s="167">
        <f>$B329*'PERCENTAGE SHARING'!G288</f>
        <v>0</v>
      </c>
      <c r="H329" s="167">
        <f>$B329*'PERCENTAGE SHARING'!H288</f>
        <v>0</v>
      </c>
      <c r="I329" s="167">
        <f>$B329*'PERCENTAGE SHARING'!I288</f>
        <v>0</v>
      </c>
      <c r="J329" s="167">
        <f>$B329*'PERCENTAGE SHARING'!J288</f>
        <v>0</v>
      </c>
      <c r="K329" s="167">
        <f>$B329*'PERCENTAGE SHARING'!K288</f>
        <v>0</v>
      </c>
      <c r="L329" s="167">
        <f>$B329*'PERCENTAGE SHARING'!L288</f>
        <v>0</v>
      </c>
      <c r="M329" s="167">
        <f>$B329*'PERCENTAGE SHARING'!M288</f>
        <v>0</v>
      </c>
      <c r="N329" s="167">
        <f>$B329*'PERCENTAGE SHARING'!N288</f>
        <v>0</v>
      </c>
      <c r="O329" s="309">
        <f>$B329*'PERCENTAGE SHARING'!O288</f>
        <v>0</v>
      </c>
      <c r="P329" s="309">
        <f>$B329*'PERCENTAGE SHARING'!P288</f>
        <v>0</v>
      </c>
      <c r="Q329" s="309">
        <f>$B329*'PERCENTAGE SHARING'!Q288</f>
        <v>0</v>
      </c>
      <c r="R329" s="309">
        <f>$B329*'PERCENTAGE SHARING'!R288</f>
        <v>0</v>
      </c>
      <c r="S329" s="134"/>
      <c r="T329" s="134"/>
      <c r="U329" s="134"/>
      <c r="V329" s="134"/>
      <c r="W329" s="134"/>
      <c r="X329" s="134"/>
      <c r="Y329" s="134"/>
      <c r="Z329" s="134"/>
    </row>
    <row r="330" ht="22.5" customHeight="1">
      <c r="A330" s="186" t="str">
        <f>'PROP DAILY PNL'!A495</f>
        <v/>
      </c>
      <c r="B330" s="177"/>
      <c r="C330" s="167">
        <f>$B330*'PERCENTAGE SHARING'!C289</f>
        <v>0</v>
      </c>
      <c r="D330" s="167">
        <f>$B330*'PERCENTAGE SHARING'!D289</f>
        <v>0</v>
      </c>
      <c r="E330" s="167">
        <f>$B330*'PERCENTAGE SHARING'!E289</f>
        <v>0</v>
      </c>
      <c r="F330" s="167">
        <f>$B330*'PERCENTAGE SHARING'!F289</f>
        <v>0</v>
      </c>
      <c r="G330" s="167">
        <f>$B330*'PERCENTAGE SHARING'!G289</f>
        <v>0</v>
      </c>
      <c r="H330" s="167">
        <f>$B330*'PERCENTAGE SHARING'!H289</f>
        <v>0</v>
      </c>
      <c r="I330" s="167">
        <f>$B330*'PERCENTAGE SHARING'!I289</f>
        <v>0</v>
      </c>
      <c r="J330" s="167">
        <f>$B330*'PERCENTAGE SHARING'!J289</f>
        <v>0</v>
      </c>
      <c r="K330" s="167">
        <f>$B330*'PERCENTAGE SHARING'!K289</f>
        <v>0</v>
      </c>
      <c r="L330" s="167">
        <f>$B330*'PERCENTAGE SHARING'!L289</f>
        <v>0</v>
      </c>
      <c r="M330" s="167">
        <f>$B330*'PERCENTAGE SHARING'!M289</f>
        <v>0</v>
      </c>
      <c r="N330" s="167">
        <f>$B330*'PERCENTAGE SHARING'!N289</f>
        <v>0</v>
      </c>
      <c r="O330" s="309">
        <f>$B330*'PERCENTAGE SHARING'!O289</f>
        <v>0</v>
      </c>
      <c r="P330" s="309">
        <f>$B330*'PERCENTAGE SHARING'!P289</f>
        <v>0</v>
      </c>
      <c r="Q330" s="309">
        <f>$B330*'PERCENTAGE SHARING'!Q289</f>
        <v>0</v>
      </c>
      <c r="R330" s="309">
        <f>$B330*'PERCENTAGE SHARING'!R289</f>
        <v>0</v>
      </c>
      <c r="S330" s="134"/>
      <c r="T330" s="134"/>
      <c r="U330" s="134"/>
      <c r="V330" s="134"/>
      <c r="W330" s="134"/>
      <c r="X330" s="134"/>
      <c r="Y330" s="134"/>
      <c r="Z330" s="134"/>
    </row>
    <row r="331" ht="22.5" customHeight="1">
      <c r="A331" s="186" t="str">
        <f>'PROP DAILY PNL'!A496</f>
        <v/>
      </c>
      <c r="B331" s="177"/>
      <c r="C331" s="167">
        <f>$B331*'PERCENTAGE SHARING'!C290</f>
        <v>0</v>
      </c>
      <c r="D331" s="167">
        <f>$B331*'PERCENTAGE SHARING'!D290</f>
        <v>0</v>
      </c>
      <c r="E331" s="167">
        <f>$B331*'PERCENTAGE SHARING'!E290</f>
        <v>0</v>
      </c>
      <c r="F331" s="167">
        <f>$B331*'PERCENTAGE SHARING'!F290</f>
        <v>0</v>
      </c>
      <c r="G331" s="167">
        <f>$B331*'PERCENTAGE SHARING'!G290</f>
        <v>0</v>
      </c>
      <c r="H331" s="167">
        <f>$B331*'PERCENTAGE SHARING'!H290</f>
        <v>0</v>
      </c>
      <c r="I331" s="167">
        <f>$B331*'PERCENTAGE SHARING'!I290</f>
        <v>0</v>
      </c>
      <c r="J331" s="167">
        <f>$B331*'PERCENTAGE SHARING'!J290</f>
        <v>0</v>
      </c>
      <c r="K331" s="167">
        <f>$B331*'PERCENTAGE SHARING'!K290</f>
        <v>0</v>
      </c>
      <c r="L331" s="167">
        <f>$B331*'PERCENTAGE SHARING'!L290</f>
        <v>0</v>
      </c>
      <c r="M331" s="167">
        <f>$B331*'PERCENTAGE SHARING'!M290</f>
        <v>0</v>
      </c>
      <c r="N331" s="167">
        <f>$B331*'PERCENTAGE SHARING'!N290</f>
        <v>0</v>
      </c>
      <c r="O331" s="309">
        <f>$B331*'PERCENTAGE SHARING'!O290</f>
        <v>0</v>
      </c>
      <c r="P331" s="309">
        <f>$B331*'PERCENTAGE SHARING'!P290</f>
        <v>0</v>
      </c>
      <c r="Q331" s="309">
        <f>$B331*'PERCENTAGE SHARING'!Q290</f>
        <v>0</v>
      </c>
      <c r="R331" s="309">
        <f>$B331*'PERCENTAGE SHARING'!R290</f>
        <v>0</v>
      </c>
      <c r="S331" s="134"/>
      <c r="T331" s="134"/>
      <c r="U331" s="134"/>
      <c r="V331" s="134"/>
      <c r="W331" s="134"/>
      <c r="X331" s="134"/>
      <c r="Y331" s="134"/>
      <c r="Z331" s="134"/>
    </row>
    <row r="332" ht="22.5" customHeight="1">
      <c r="A332" s="186" t="str">
        <f>'PROP DAILY PNL'!A497</f>
        <v/>
      </c>
      <c r="B332" s="177"/>
      <c r="C332" s="167">
        <f>$B332*'PERCENTAGE SHARING'!C291</f>
        <v>0</v>
      </c>
      <c r="D332" s="167">
        <f>$B332*'PERCENTAGE SHARING'!D291</f>
        <v>0</v>
      </c>
      <c r="E332" s="167">
        <f>$B332*'PERCENTAGE SHARING'!E291</f>
        <v>0</v>
      </c>
      <c r="F332" s="167">
        <f>$B332*'PERCENTAGE SHARING'!F291</f>
        <v>0</v>
      </c>
      <c r="G332" s="167">
        <f>$B332*'PERCENTAGE SHARING'!G291</f>
        <v>0</v>
      </c>
      <c r="H332" s="167">
        <f>$B332*'PERCENTAGE SHARING'!H291</f>
        <v>0</v>
      </c>
      <c r="I332" s="167">
        <f>$B332*'PERCENTAGE SHARING'!I291</f>
        <v>0</v>
      </c>
      <c r="J332" s="167">
        <f>$B332*'PERCENTAGE SHARING'!J291</f>
        <v>0</v>
      </c>
      <c r="K332" s="167">
        <f>$B332*'PERCENTAGE SHARING'!K291</f>
        <v>0</v>
      </c>
      <c r="L332" s="167">
        <f>$B332*'PERCENTAGE SHARING'!L291</f>
        <v>0</v>
      </c>
      <c r="M332" s="167">
        <f>$B332*'PERCENTAGE SHARING'!M291</f>
        <v>0</v>
      </c>
      <c r="N332" s="167">
        <f>$B332*'PERCENTAGE SHARING'!N291</f>
        <v>0</v>
      </c>
      <c r="O332" s="309">
        <f>$B332*'PERCENTAGE SHARING'!O291</f>
        <v>0</v>
      </c>
      <c r="P332" s="309">
        <f>$B332*'PERCENTAGE SHARING'!P291</f>
        <v>0</v>
      </c>
      <c r="Q332" s="309">
        <f>$B332*'PERCENTAGE SHARING'!Q291</f>
        <v>0</v>
      </c>
      <c r="R332" s="309">
        <f>$B332*'PERCENTAGE SHARING'!R291</f>
        <v>0</v>
      </c>
      <c r="S332" s="134"/>
      <c r="T332" s="134"/>
      <c r="U332" s="134"/>
      <c r="V332" s="134"/>
      <c r="W332" s="134"/>
      <c r="X332" s="134"/>
      <c r="Y332" s="134"/>
      <c r="Z332" s="134"/>
    </row>
    <row r="333" ht="22.5" customHeight="1">
      <c r="A333" s="186" t="str">
        <f>'PROP DAILY PNL'!A498</f>
        <v/>
      </c>
      <c r="B333" s="177"/>
      <c r="C333" s="167">
        <f>$B333*'PERCENTAGE SHARING'!C292</f>
        <v>0</v>
      </c>
      <c r="D333" s="167">
        <f>$B333*'PERCENTAGE SHARING'!D292</f>
        <v>0</v>
      </c>
      <c r="E333" s="167">
        <f>$B333*'PERCENTAGE SHARING'!E292</f>
        <v>0</v>
      </c>
      <c r="F333" s="167">
        <f>$B333*'PERCENTAGE SHARING'!F292</f>
        <v>0</v>
      </c>
      <c r="G333" s="167">
        <f>$B333*'PERCENTAGE SHARING'!G292</f>
        <v>0</v>
      </c>
      <c r="H333" s="167">
        <f>$B333*'PERCENTAGE SHARING'!H292</f>
        <v>0</v>
      </c>
      <c r="I333" s="167">
        <f>$B333*'PERCENTAGE SHARING'!I292</f>
        <v>0</v>
      </c>
      <c r="J333" s="167">
        <f>$B333*'PERCENTAGE SHARING'!J292</f>
        <v>0</v>
      </c>
      <c r="K333" s="167">
        <f>$B333*'PERCENTAGE SHARING'!K292</f>
        <v>0</v>
      </c>
      <c r="L333" s="167">
        <f>$B333*'PERCENTAGE SHARING'!L292</f>
        <v>0</v>
      </c>
      <c r="M333" s="167">
        <f>$B333*'PERCENTAGE SHARING'!M292</f>
        <v>0</v>
      </c>
      <c r="N333" s="167">
        <f>$B333*'PERCENTAGE SHARING'!N292</f>
        <v>0</v>
      </c>
      <c r="O333" s="309">
        <f>$B333*'PERCENTAGE SHARING'!O292</f>
        <v>0</v>
      </c>
      <c r="P333" s="309">
        <f>$B333*'PERCENTAGE SHARING'!P292</f>
        <v>0</v>
      </c>
      <c r="Q333" s="309">
        <f>$B333*'PERCENTAGE SHARING'!Q292</f>
        <v>0</v>
      </c>
      <c r="R333" s="309">
        <f>$B333*'PERCENTAGE SHARING'!R292</f>
        <v>0</v>
      </c>
      <c r="S333" s="134"/>
      <c r="T333" s="134"/>
      <c r="U333" s="134"/>
      <c r="V333" s="134"/>
      <c r="W333" s="134"/>
      <c r="X333" s="134"/>
      <c r="Y333" s="134"/>
      <c r="Z333" s="134"/>
    </row>
    <row r="334" ht="22.5" customHeight="1">
      <c r="A334" s="186" t="str">
        <f>'PROP DAILY PNL'!A499</f>
        <v/>
      </c>
      <c r="B334" s="177"/>
      <c r="C334" s="167">
        <f>$B334*'PERCENTAGE SHARING'!C293</f>
        <v>0</v>
      </c>
      <c r="D334" s="167">
        <f>$B334*'PERCENTAGE SHARING'!D293</f>
        <v>0</v>
      </c>
      <c r="E334" s="167">
        <f>$B334*'PERCENTAGE SHARING'!E293</f>
        <v>0</v>
      </c>
      <c r="F334" s="167">
        <f>$B334*'PERCENTAGE SHARING'!F293</f>
        <v>0</v>
      </c>
      <c r="G334" s="167">
        <f>$B334*'PERCENTAGE SHARING'!G293</f>
        <v>0</v>
      </c>
      <c r="H334" s="167">
        <f>$B334*'PERCENTAGE SHARING'!H293</f>
        <v>0</v>
      </c>
      <c r="I334" s="167">
        <f>$B334*'PERCENTAGE SHARING'!I293</f>
        <v>0</v>
      </c>
      <c r="J334" s="167">
        <f>$B334*'PERCENTAGE SHARING'!J293</f>
        <v>0</v>
      </c>
      <c r="K334" s="167">
        <f>$B334*'PERCENTAGE SHARING'!K293</f>
        <v>0</v>
      </c>
      <c r="L334" s="167">
        <f>$B334*'PERCENTAGE SHARING'!L293</f>
        <v>0</v>
      </c>
      <c r="M334" s="167">
        <f>$B334*'PERCENTAGE SHARING'!M293</f>
        <v>0</v>
      </c>
      <c r="N334" s="167">
        <f>$B334*'PERCENTAGE SHARING'!N293</f>
        <v>0</v>
      </c>
      <c r="O334" s="309">
        <f>$B334*'PERCENTAGE SHARING'!O293</f>
        <v>0</v>
      </c>
      <c r="P334" s="309">
        <f>$B334*'PERCENTAGE SHARING'!P293</f>
        <v>0</v>
      </c>
      <c r="Q334" s="309">
        <f>$B334*'PERCENTAGE SHARING'!Q293</f>
        <v>0</v>
      </c>
      <c r="R334" s="309">
        <f>$B334*'PERCENTAGE SHARING'!R293</f>
        <v>0</v>
      </c>
      <c r="S334" s="134"/>
      <c r="T334" s="134"/>
      <c r="U334" s="134"/>
      <c r="V334" s="134"/>
      <c r="W334" s="134"/>
      <c r="X334" s="134"/>
      <c r="Y334" s="134"/>
      <c r="Z334" s="134"/>
    </row>
    <row r="335" ht="22.5" customHeight="1">
      <c r="A335" s="186" t="str">
        <f>'PROP DAILY PNL'!A500</f>
        <v/>
      </c>
      <c r="B335" s="177"/>
      <c r="C335" s="167">
        <f>$B335*'PERCENTAGE SHARING'!C294</f>
        <v>0</v>
      </c>
      <c r="D335" s="167">
        <f>$B335*'PERCENTAGE SHARING'!D294</f>
        <v>0</v>
      </c>
      <c r="E335" s="167">
        <f>$B335*'PERCENTAGE SHARING'!E294</f>
        <v>0</v>
      </c>
      <c r="F335" s="167">
        <f>$B335*'PERCENTAGE SHARING'!F294</f>
        <v>0</v>
      </c>
      <c r="G335" s="167">
        <f>$B335*'PERCENTAGE SHARING'!G294</f>
        <v>0</v>
      </c>
      <c r="H335" s="167">
        <f>$B335*'PERCENTAGE SHARING'!H294</f>
        <v>0</v>
      </c>
      <c r="I335" s="167">
        <f>$B335*'PERCENTAGE SHARING'!I294</f>
        <v>0</v>
      </c>
      <c r="J335" s="167">
        <f>$B335*'PERCENTAGE SHARING'!J294</f>
        <v>0</v>
      </c>
      <c r="K335" s="167">
        <f>$B335*'PERCENTAGE SHARING'!K294</f>
        <v>0</v>
      </c>
      <c r="L335" s="167">
        <f>$B335*'PERCENTAGE SHARING'!L294</f>
        <v>0</v>
      </c>
      <c r="M335" s="167">
        <f>$B335*'PERCENTAGE SHARING'!M294</f>
        <v>0</v>
      </c>
      <c r="N335" s="167">
        <f>$B335*'PERCENTAGE SHARING'!N294</f>
        <v>0</v>
      </c>
      <c r="O335" s="309">
        <f>$B335*'PERCENTAGE SHARING'!O294</f>
        <v>0</v>
      </c>
      <c r="P335" s="309">
        <f>$B335*'PERCENTAGE SHARING'!P294</f>
        <v>0</v>
      </c>
      <c r="Q335" s="309">
        <f>$B335*'PERCENTAGE SHARING'!Q294</f>
        <v>0</v>
      </c>
      <c r="R335" s="309">
        <f>$B335*'PERCENTAGE SHARING'!R294</f>
        <v>0</v>
      </c>
      <c r="S335" s="134"/>
      <c r="T335" s="134"/>
      <c r="U335" s="134"/>
      <c r="V335" s="134"/>
      <c r="W335" s="134"/>
      <c r="X335" s="134"/>
      <c r="Y335" s="134"/>
      <c r="Z335" s="134"/>
    </row>
    <row r="336" ht="22.5" customHeight="1">
      <c r="A336" s="186" t="str">
        <f>'PROP DAILY PNL'!A501</f>
        <v/>
      </c>
      <c r="B336" s="177"/>
      <c r="C336" s="167">
        <f>$B336*'PERCENTAGE SHARING'!C295</f>
        <v>0</v>
      </c>
      <c r="D336" s="167">
        <f>$B336*'PERCENTAGE SHARING'!D295</f>
        <v>0</v>
      </c>
      <c r="E336" s="167">
        <f>$B336*'PERCENTAGE SHARING'!E295</f>
        <v>0</v>
      </c>
      <c r="F336" s="167">
        <f>$B336*'PERCENTAGE SHARING'!F295</f>
        <v>0</v>
      </c>
      <c r="G336" s="167">
        <f>$B336*'PERCENTAGE SHARING'!G295</f>
        <v>0</v>
      </c>
      <c r="H336" s="167">
        <f>$B336*'PERCENTAGE SHARING'!H295</f>
        <v>0</v>
      </c>
      <c r="I336" s="167">
        <f>$B336*'PERCENTAGE SHARING'!I295</f>
        <v>0</v>
      </c>
      <c r="J336" s="167">
        <f>$B336*'PERCENTAGE SHARING'!J295</f>
        <v>0</v>
      </c>
      <c r="K336" s="167">
        <f>$B336*'PERCENTAGE SHARING'!K295</f>
        <v>0</v>
      </c>
      <c r="L336" s="167">
        <f>$B336*'PERCENTAGE SHARING'!L295</f>
        <v>0</v>
      </c>
      <c r="M336" s="167">
        <f>$B336*'PERCENTAGE SHARING'!M295</f>
        <v>0</v>
      </c>
      <c r="N336" s="167">
        <f>$B336*'PERCENTAGE SHARING'!N295</f>
        <v>0</v>
      </c>
      <c r="O336" s="309">
        <f>$B336*'PERCENTAGE SHARING'!O295</f>
        <v>0</v>
      </c>
      <c r="P336" s="309">
        <f>$B336*'PERCENTAGE SHARING'!P295</f>
        <v>0</v>
      </c>
      <c r="Q336" s="309">
        <f>$B336*'PERCENTAGE SHARING'!Q295</f>
        <v>0</v>
      </c>
      <c r="R336" s="309">
        <f>$B336*'PERCENTAGE SHARING'!R295</f>
        <v>0</v>
      </c>
      <c r="S336" s="134"/>
      <c r="T336" s="134"/>
      <c r="U336" s="134"/>
      <c r="V336" s="134"/>
      <c r="W336" s="134"/>
      <c r="X336" s="134"/>
      <c r="Y336" s="134"/>
      <c r="Z336" s="134"/>
    </row>
    <row r="337" ht="22.5" customHeight="1">
      <c r="A337" s="186" t="str">
        <f>'PROP DAILY PNL'!A502</f>
        <v/>
      </c>
      <c r="B337" s="177"/>
      <c r="C337" s="167">
        <f>$B337*'PERCENTAGE SHARING'!C296</f>
        <v>0</v>
      </c>
      <c r="D337" s="167">
        <f>$B337*'PERCENTAGE SHARING'!D296</f>
        <v>0</v>
      </c>
      <c r="E337" s="167">
        <f>$B337*'PERCENTAGE SHARING'!E296</f>
        <v>0</v>
      </c>
      <c r="F337" s="167">
        <f>$B337*'PERCENTAGE SHARING'!F296</f>
        <v>0</v>
      </c>
      <c r="G337" s="167">
        <f>$B337*'PERCENTAGE SHARING'!G296</f>
        <v>0</v>
      </c>
      <c r="H337" s="167">
        <f>$B337*'PERCENTAGE SHARING'!H296</f>
        <v>0</v>
      </c>
      <c r="I337" s="167">
        <f>$B337*'PERCENTAGE SHARING'!I296</f>
        <v>0</v>
      </c>
      <c r="J337" s="167">
        <f>$B337*'PERCENTAGE SHARING'!J296</f>
        <v>0</v>
      </c>
      <c r="K337" s="167">
        <f>$B337*'PERCENTAGE SHARING'!K296</f>
        <v>0</v>
      </c>
      <c r="L337" s="167">
        <f>$B337*'PERCENTAGE SHARING'!L296</f>
        <v>0</v>
      </c>
      <c r="M337" s="167">
        <f>$B337*'PERCENTAGE SHARING'!M296</f>
        <v>0</v>
      </c>
      <c r="N337" s="167">
        <f>$B337*'PERCENTAGE SHARING'!N296</f>
        <v>0</v>
      </c>
      <c r="O337" s="309">
        <f>$B337*'PERCENTAGE SHARING'!O296</f>
        <v>0</v>
      </c>
      <c r="P337" s="309">
        <f>$B337*'PERCENTAGE SHARING'!P296</f>
        <v>0</v>
      </c>
      <c r="Q337" s="309">
        <f>$B337*'PERCENTAGE SHARING'!Q296</f>
        <v>0</v>
      </c>
      <c r="R337" s="309">
        <f>$B337*'PERCENTAGE SHARING'!R296</f>
        <v>0</v>
      </c>
      <c r="S337" s="134"/>
      <c r="T337" s="134"/>
      <c r="U337" s="134"/>
      <c r="V337" s="134"/>
      <c r="W337" s="134"/>
      <c r="X337" s="134"/>
      <c r="Y337" s="134"/>
      <c r="Z337" s="134"/>
    </row>
    <row r="338" ht="22.5" customHeight="1">
      <c r="A338" s="186" t="str">
        <f>'PROP DAILY PNL'!A503</f>
        <v/>
      </c>
      <c r="B338" s="177"/>
      <c r="C338" s="167">
        <f>$B338*'PERCENTAGE SHARING'!C297</f>
        <v>0</v>
      </c>
      <c r="D338" s="167">
        <f>$B338*'PERCENTAGE SHARING'!D297</f>
        <v>0</v>
      </c>
      <c r="E338" s="167">
        <f>$B338*'PERCENTAGE SHARING'!E297</f>
        <v>0</v>
      </c>
      <c r="F338" s="167">
        <f>$B338*'PERCENTAGE SHARING'!F297</f>
        <v>0</v>
      </c>
      <c r="G338" s="167">
        <f>$B338*'PERCENTAGE SHARING'!G297</f>
        <v>0</v>
      </c>
      <c r="H338" s="167">
        <f>$B338*'PERCENTAGE SHARING'!H297</f>
        <v>0</v>
      </c>
      <c r="I338" s="167">
        <f>$B338*'PERCENTAGE SHARING'!I297</f>
        <v>0</v>
      </c>
      <c r="J338" s="167">
        <f>$B338*'PERCENTAGE SHARING'!J297</f>
        <v>0</v>
      </c>
      <c r="K338" s="167">
        <f>$B338*'PERCENTAGE SHARING'!K297</f>
        <v>0</v>
      </c>
      <c r="L338" s="167">
        <f>$B338*'PERCENTAGE SHARING'!L297</f>
        <v>0</v>
      </c>
      <c r="M338" s="167">
        <f>$B338*'PERCENTAGE SHARING'!M297</f>
        <v>0</v>
      </c>
      <c r="N338" s="167">
        <f>$B338*'PERCENTAGE SHARING'!N297</f>
        <v>0</v>
      </c>
      <c r="O338" s="309">
        <f>$B338*'PERCENTAGE SHARING'!O297</f>
        <v>0</v>
      </c>
      <c r="P338" s="309">
        <f>$B338*'PERCENTAGE SHARING'!P297</f>
        <v>0</v>
      </c>
      <c r="Q338" s="309">
        <f>$B338*'PERCENTAGE SHARING'!Q297</f>
        <v>0</v>
      </c>
      <c r="R338" s="309">
        <f>$B338*'PERCENTAGE SHARING'!R297</f>
        <v>0</v>
      </c>
      <c r="S338" s="134"/>
      <c r="T338" s="134"/>
      <c r="U338" s="134"/>
      <c r="V338" s="134"/>
      <c r="W338" s="134"/>
      <c r="X338" s="134"/>
      <c r="Y338" s="134"/>
      <c r="Z338" s="134"/>
    </row>
    <row r="339" ht="22.5" customHeight="1">
      <c r="A339" s="186" t="str">
        <f>'PROP DAILY PNL'!A504</f>
        <v/>
      </c>
      <c r="B339" s="177"/>
      <c r="C339" s="167">
        <f>$B339*'PERCENTAGE SHARING'!C298</f>
        <v>0</v>
      </c>
      <c r="D339" s="167">
        <f>$B339*'PERCENTAGE SHARING'!D298</f>
        <v>0</v>
      </c>
      <c r="E339" s="167">
        <f>$B339*'PERCENTAGE SHARING'!E298</f>
        <v>0</v>
      </c>
      <c r="F339" s="167">
        <f>$B339*'PERCENTAGE SHARING'!F298</f>
        <v>0</v>
      </c>
      <c r="G339" s="167">
        <f>$B339*'PERCENTAGE SHARING'!G298</f>
        <v>0</v>
      </c>
      <c r="H339" s="167">
        <f>$B339*'PERCENTAGE SHARING'!H298</f>
        <v>0</v>
      </c>
      <c r="I339" s="167">
        <f>$B339*'PERCENTAGE SHARING'!I298</f>
        <v>0</v>
      </c>
      <c r="J339" s="167">
        <f>$B339*'PERCENTAGE SHARING'!J298</f>
        <v>0</v>
      </c>
      <c r="K339" s="167">
        <f>$B339*'PERCENTAGE SHARING'!K298</f>
        <v>0</v>
      </c>
      <c r="L339" s="167">
        <f>$B339*'PERCENTAGE SHARING'!L298</f>
        <v>0</v>
      </c>
      <c r="M339" s="167">
        <f>$B339*'PERCENTAGE SHARING'!M298</f>
        <v>0</v>
      </c>
      <c r="N339" s="167">
        <f>$B339*'PERCENTAGE SHARING'!N298</f>
        <v>0</v>
      </c>
      <c r="O339" s="309">
        <f>$B339*'PERCENTAGE SHARING'!O298</f>
        <v>0</v>
      </c>
      <c r="P339" s="309">
        <f>$B339*'PERCENTAGE SHARING'!P298</f>
        <v>0</v>
      </c>
      <c r="Q339" s="309">
        <f>$B339*'PERCENTAGE SHARING'!Q298</f>
        <v>0</v>
      </c>
      <c r="R339" s="309">
        <f>$B339*'PERCENTAGE SHARING'!R298</f>
        <v>0</v>
      </c>
      <c r="S339" s="134"/>
      <c r="T339" s="134"/>
      <c r="U339" s="134"/>
      <c r="V339" s="134"/>
      <c r="W339" s="134"/>
      <c r="X339" s="134"/>
      <c r="Y339" s="134"/>
      <c r="Z339" s="134"/>
    </row>
    <row r="340" ht="22.5" customHeight="1">
      <c r="A340" s="186" t="str">
        <f>'PROP DAILY PNL'!A505</f>
        <v/>
      </c>
      <c r="B340" s="177"/>
      <c r="C340" s="167">
        <f>$B340*'PERCENTAGE SHARING'!C299</f>
        <v>0</v>
      </c>
      <c r="D340" s="167">
        <f>$B340*'PERCENTAGE SHARING'!D299</f>
        <v>0</v>
      </c>
      <c r="E340" s="167">
        <f>$B340*'PERCENTAGE SHARING'!E299</f>
        <v>0</v>
      </c>
      <c r="F340" s="167">
        <f>$B340*'PERCENTAGE SHARING'!F299</f>
        <v>0</v>
      </c>
      <c r="G340" s="167">
        <f>$B340*'PERCENTAGE SHARING'!G299</f>
        <v>0</v>
      </c>
      <c r="H340" s="167">
        <f>$B340*'PERCENTAGE SHARING'!H299</f>
        <v>0</v>
      </c>
      <c r="I340" s="167">
        <f>$B340*'PERCENTAGE SHARING'!I299</f>
        <v>0</v>
      </c>
      <c r="J340" s="167">
        <f>$B340*'PERCENTAGE SHARING'!J299</f>
        <v>0</v>
      </c>
      <c r="K340" s="167">
        <f>$B340*'PERCENTAGE SHARING'!K299</f>
        <v>0</v>
      </c>
      <c r="L340" s="167">
        <f>$B340*'PERCENTAGE SHARING'!L299</f>
        <v>0</v>
      </c>
      <c r="M340" s="167">
        <f>$B340*'PERCENTAGE SHARING'!M299</f>
        <v>0</v>
      </c>
      <c r="N340" s="167">
        <f>$B340*'PERCENTAGE SHARING'!N299</f>
        <v>0</v>
      </c>
      <c r="O340" s="309">
        <f>$B340*'PERCENTAGE SHARING'!O299</f>
        <v>0</v>
      </c>
      <c r="P340" s="309">
        <f>$B340*'PERCENTAGE SHARING'!P299</f>
        <v>0</v>
      </c>
      <c r="Q340" s="309">
        <f>$B340*'PERCENTAGE SHARING'!Q299</f>
        <v>0</v>
      </c>
      <c r="R340" s="309">
        <f>$B340*'PERCENTAGE SHARING'!R299</f>
        <v>0</v>
      </c>
      <c r="S340" s="134"/>
      <c r="T340" s="134"/>
      <c r="U340" s="134"/>
      <c r="V340" s="134"/>
      <c r="W340" s="134"/>
      <c r="X340" s="134"/>
      <c r="Y340" s="134"/>
      <c r="Z340" s="134"/>
    </row>
    <row r="341" ht="22.5" customHeight="1">
      <c r="A341" s="186" t="str">
        <f>'PROP DAILY PNL'!A506</f>
        <v/>
      </c>
      <c r="B341" s="177"/>
      <c r="C341" s="167">
        <f>$B341*'PERCENTAGE SHARING'!C300</f>
        <v>0</v>
      </c>
      <c r="D341" s="167">
        <f>$B341*'PERCENTAGE SHARING'!D300</f>
        <v>0</v>
      </c>
      <c r="E341" s="167">
        <f>$B341*'PERCENTAGE SHARING'!E300</f>
        <v>0</v>
      </c>
      <c r="F341" s="167">
        <f>$B341*'PERCENTAGE SHARING'!F300</f>
        <v>0</v>
      </c>
      <c r="G341" s="167">
        <f>$B341*'PERCENTAGE SHARING'!G300</f>
        <v>0</v>
      </c>
      <c r="H341" s="167">
        <f>$B341*'PERCENTAGE SHARING'!H300</f>
        <v>0</v>
      </c>
      <c r="I341" s="167">
        <f>$B341*'PERCENTAGE SHARING'!I300</f>
        <v>0</v>
      </c>
      <c r="J341" s="167">
        <f>$B341*'PERCENTAGE SHARING'!J300</f>
        <v>0</v>
      </c>
      <c r="K341" s="167">
        <f>$B341*'PERCENTAGE SHARING'!K300</f>
        <v>0</v>
      </c>
      <c r="L341" s="167">
        <f>$B341*'PERCENTAGE SHARING'!L300</f>
        <v>0</v>
      </c>
      <c r="M341" s="167">
        <f>$B341*'PERCENTAGE SHARING'!M300</f>
        <v>0</v>
      </c>
      <c r="N341" s="167">
        <f>$B341*'PERCENTAGE SHARING'!N300</f>
        <v>0</v>
      </c>
      <c r="O341" s="309">
        <f>$B341*'PERCENTAGE SHARING'!O300</f>
        <v>0</v>
      </c>
      <c r="P341" s="309">
        <f>$B341*'PERCENTAGE SHARING'!P300</f>
        <v>0</v>
      </c>
      <c r="Q341" s="309">
        <f>$B341*'PERCENTAGE SHARING'!Q300</f>
        <v>0</v>
      </c>
      <c r="R341" s="309">
        <f>$B341*'PERCENTAGE SHARING'!R300</f>
        <v>0</v>
      </c>
      <c r="S341" s="134"/>
      <c r="T341" s="134"/>
      <c r="U341" s="134"/>
      <c r="V341" s="134"/>
      <c r="W341" s="134"/>
      <c r="X341" s="134"/>
      <c r="Y341" s="134"/>
      <c r="Z341" s="134"/>
    </row>
    <row r="342" ht="22.5" customHeight="1">
      <c r="A342" s="186" t="str">
        <f>'PROP DAILY PNL'!A507</f>
        <v/>
      </c>
      <c r="B342" s="177"/>
      <c r="C342" s="167">
        <f>$B342*'PERCENTAGE SHARING'!C301</f>
        <v>0</v>
      </c>
      <c r="D342" s="167">
        <f>$B342*'PERCENTAGE SHARING'!D301</f>
        <v>0</v>
      </c>
      <c r="E342" s="167">
        <f>$B342*'PERCENTAGE SHARING'!E301</f>
        <v>0</v>
      </c>
      <c r="F342" s="167">
        <f>$B342*'PERCENTAGE SHARING'!F301</f>
        <v>0</v>
      </c>
      <c r="G342" s="167">
        <f>$B342*'PERCENTAGE SHARING'!G301</f>
        <v>0</v>
      </c>
      <c r="H342" s="167">
        <f>$B342*'PERCENTAGE SHARING'!H301</f>
        <v>0</v>
      </c>
      <c r="I342" s="167">
        <f>$B342*'PERCENTAGE SHARING'!I301</f>
        <v>0</v>
      </c>
      <c r="J342" s="167">
        <f>$B342*'PERCENTAGE SHARING'!J301</f>
        <v>0</v>
      </c>
      <c r="K342" s="167">
        <f>$B342*'PERCENTAGE SHARING'!K301</f>
        <v>0</v>
      </c>
      <c r="L342" s="167">
        <f>$B342*'PERCENTAGE SHARING'!L301</f>
        <v>0</v>
      </c>
      <c r="M342" s="167">
        <f>$B342*'PERCENTAGE SHARING'!M301</f>
        <v>0</v>
      </c>
      <c r="N342" s="167">
        <f>$B342*'PERCENTAGE SHARING'!N301</f>
        <v>0</v>
      </c>
      <c r="O342" s="309">
        <f>$B342*'PERCENTAGE SHARING'!O301</f>
        <v>0</v>
      </c>
      <c r="P342" s="309">
        <f>$B342*'PERCENTAGE SHARING'!P301</f>
        <v>0</v>
      </c>
      <c r="Q342" s="309">
        <f>$B342*'PERCENTAGE SHARING'!Q301</f>
        <v>0</v>
      </c>
      <c r="R342" s="309">
        <f>$B342*'PERCENTAGE SHARING'!R301</f>
        <v>0</v>
      </c>
      <c r="S342" s="134"/>
      <c r="T342" s="134"/>
      <c r="U342" s="134"/>
      <c r="V342" s="134"/>
      <c r="W342" s="134"/>
      <c r="X342" s="134"/>
      <c r="Y342" s="134"/>
      <c r="Z342" s="134"/>
    </row>
    <row r="343" ht="22.5" customHeight="1">
      <c r="A343" s="186" t="str">
        <f>'PROP DAILY PNL'!A508</f>
        <v/>
      </c>
      <c r="B343" s="177"/>
      <c r="C343" s="167">
        <f>$B343*'PERCENTAGE SHARING'!C302</f>
        <v>0</v>
      </c>
      <c r="D343" s="167">
        <f>$B343*'PERCENTAGE SHARING'!D302</f>
        <v>0</v>
      </c>
      <c r="E343" s="167">
        <f>$B343*'PERCENTAGE SHARING'!E302</f>
        <v>0</v>
      </c>
      <c r="F343" s="167">
        <f>$B343*'PERCENTAGE SHARING'!F302</f>
        <v>0</v>
      </c>
      <c r="G343" s="167">
        <f>$B343*'PERCENTAGE SHARING'!G302</f>
        <v>0</v>
      </c>
      <c r="H343" s="167">
        <f>$B343*'PERCENTAGE SHARING'!H302</f>
        <v>0</v>
      </c>
      <c r="I343" s="167">
        <f>$B343*'PERCENTAGE SHARING'!I302</f>
        <v>0</v>
      </c>
      <c r="J343" s="167">
        <f>$B343*'PERCENTAGE SHARING'!J302</f>
        <v>0</v>
      </c>
      <c r="K343" s="167">
        <f>$B343*'PERCENTAGE SHARING'!K302</f>
        <v>0</v>
      </c>
      <c r="L343" s="167">
        <f>$B343*'PERCENTAGE SHARING'!L302</f>
        <v>0</v>
      </c>
      <c r="M343" s="167">
        <f>$B343*'PERCENTAGE SHARING'!M302</f>
        <v>0</v>
      </c>
      <c r="N343" s="167">
        <f>$B343*'PERCENTAGE SHARING'!N302</f>
        <v>0</v>
      </c>
      <c r="O343" s="309">
        <f>$B343*'PERCENTAGE SHARING'!O302</f>
        <v>0</v>
      </c>
      <c r="P343" s="309">
        <f>$B343*'PERCENTAGE SHARING'!P302</f>
        <v>0</v>
      </c>
      <c r="Q343" s="309">
        <f>$B343*'PERCENTAGE SHARING'!Q302</f>
        <v>0</v>
      </c>
      <c r="R343" s="309">
        <f>$B343*'PERCENTAGE SHARING'!R302</f>
        <v>0</v>
      </c>
      <c r="S343" s="134"/>
      <c r="T343" s="134"/>
      <c r="U343" s="134"/>
      <c r="V343" s="134"/>
      <c r="W343" s="134"/>
      <c r="X343" s="134"/>
      <c r="Y343" s="134"/>
      <c r="Z343" s="134"/>
    </row>
    <row r="344" ht="22.5" customHeight="1">
      <c r="A344" s="186" t="str">
        <f>'PROP DAILY PNL'!A509</f>
        <v/>
      </c>
      <c r="B344" s="177"/>
      <c r="C344" s="167">
        <f>$B344*'PERCENTAGE SHARING'!C303</f>
        <v>0</v>
      </c>
      <c r="D344" s="167">
        <f>$B344*'PERCENTAGE SHARING'!D303</f>
        <v>0</v>
      </c>
      <c r="E344" s="167">
        <f>$B344*'PERCENTAGE SHARING'!E303</f>
        <v>0</v>
      </c>
      <c r="F344" s="167">
        <f>$B344*'PERCENTAGE SHARING'!F303</f>
        <v>0</v>
      </c>
      <c r="G344" s="167">
        <f>$B344*'PERCENTAGE SHARING'!G303</f>
        <v>0</v>
      </c>
      <c r="H344" s="167">
        <f>$B344*'PERCENTAGE SHARING'!H303</f>
        <v>0</v>
      </c>
      <c r="I344" s="167">
        <f>$B344*'PERCENTAGE SHARING'!I303</f>
        <v>0</v>
      </c>
      <c r="J344" s="167">
        <f>$B344*'PERCENTAGE SHARING'!J303</f>
        <v>0</v>
      </c>
      <c r="K344" s="167">
        <f>$B344*'PERCENTAGE SHARING'!K303</f>
        <v>0</v>
      </c>
      <c r="L344" s="167">
        <f>$B344*'PERCENTAGE SHARING'!L303</f>
        <v>0</v>
      </c>
      <c r="M344" s="167">
        <f>$B344*'PERCENTAGE SHARING'!M303</f>
        <v>0</v>
      </c>
      <c r="N344" s="167">
        <f>$B344*'PERCENTAGE SHARING'!N303</f>
        <v>0</v>
      </c>
      <c r="O344" s="309">
        <f>$B344*'PERCENTAGE SHARING'!O303</f>
        <v>0</v>
      </c>
      <c r="P344" s="309">
        <f>$B344*'PERCENTAGE SHARING'!P303</f>
        <v>0</v>
      </c>
      <c r="Q344" s="309">
        <f>$B344*'PERCENTAGE SHARING'!Q303</f>
        <v>0</v>
      </c>
      <c r="R344" s="309">
        <f>$B344*'PERCENTAGE SHARING'!R303</f>
        <v>0</v>
      </c>
      <c r="S344" s="134"/>
      <c r="T344" s="134"/>
      <c r="U344" s="134"/>
      <c r="V344" s="134"/>
      <c r="W344" s="134"/>
      <c r="X344" s="134"/>
      <c r="Y344" s="134"/>
      <c r="Z344" s="134"/>
    </row>
    <row r="345" ht="22.5" customHeight="1">
      <c r="A345" s="186" t="str">
        <f>'PROP DAILY PNL'!A510</f>
        <v/>
      </c>
      <c r="B345" s="177"/>
      <c r="C345" s="167">
        <f>$B345*'PERCENTAGE SHARING'!C304</f>
        <v>0</v>
      </c>
      <c r="D345" s="167">
        <f>$B345*'PERCENTAGE SHARING'!D304</f>
        <v>0</v>
      </c>
      <c r="E345" s="167">
        <f>$B345*'PERCENTAGE SHARING'!E304</f>
        <v>0</v>
      </c>
      <c r="F345" s="167">
        <f>$B345*'PERCENTAGE SHARING'!F304</f>
        <v>0</v>
      </c>
      <c r="G345" s="167">
        <f>$B345*'PERCENTAGE SHARING'!G304</f>
        <v>0</v>
      </c>
      <c r="H345" s="167">
        <f>$B345*'PERCENTAGE SHARING'!H304</f>
        <v>0</v>
      </c>
      <c r="I345" s="167">
        <f>$B345*'PERCENTAGE SHARING'!I304</f>
        <v>0</v>
      </c>
      <c r="J345" s="167">
        <f>$B345*'PERCENTAGE SHARING'!J304</f>
        <v>0</v>
      </c>
      <c r="K345" s="167">
        <f>$B345*'PERCENTAGE SHARING'!K304</f>
        <v>0</v>
      </c>
      <c r="L345" s="167">
        <f>$B345*'PERCENTAGE SHARING'!L304</f>
        <v>0</v>
      </c>
      <c r="M345" s="167">
        <f>$B345*'PERCENTAGE SHARING'!M304</f>
        <v>0</v>
      </c>
      <c r="N345" s="167">
        <f>$B345*'PERCENTAGE SHARING'!N304</f>
        <v>0</v>
      </c>
      <c r="O345" s="309">
        <f>$B345*'PERCENTAGE SHARING'!O304</f>
        <v>0</v>
      </c>
      <c r="P345" s="309">
        <f>$B345*'PERCENTAGE SHARING'!P304</f>
        <v>0</v>
      </c>
      <c r="Q345" s="309">
        <f>$B345*'PERCENTAGE SHARING'!Q304</f>
        <v>0</v>
      </c>
      <c r="R345" s="309">
        <f>$B345*'PERCENTAGE SHARING'!R304</f>
        <v>0</v>
      </c>
      <c r="S345" s="134"/>
      <c r="T345" s="134"/>
      <c r="U345" s="134"/>
      <c r="V345" s="134"/>
      <c r="W345" s="134"/>
      <c r="X345" s="134"/>
      <c r="Y345" s="134"/>
      <c r="Z345" s="134"/>
    </row>
    <row r="346" ht="22.5" customHeight="1">
      <c r="A346" s="186" t="str">
        <f>'PROP DAILY PNL'!A511</f>
        <v/>
      </c>
      <c r="B346" s="177"/>
      <c r="C346" s="167">
        <f>$B346*'PERCENTAGE SHARING'!C305</f>
        <v>0</v>
      </c>
      <c r="D346" s="167">
        <f>$B346*'PERCENTAGE SHARING'!D305</f>
        <v>0</v>
      </c>
      <c r="E346" s="167">
        <f>$B346*'PERCENTAGE SHARING'!E305</f>
        <v>0</v>
      </c>
      <c r="F346" s="167">
        <f>$B346*'PERCENTAGE SHARING'!F305</f>
        <v>0</v>
      </c>
      <c r="G346" s="167">
        <f>$B346*'PERCENTAGE SHARING'!G305</f>
        <v>0</v>
      </c>
      <c r="H346" s="167">
        <f>$B346*'PERCENTAGE SHARING'!H305</f>
        <v>0</v>
      </c>
      <c r="I346" s="167">
        <f>$B346*'PERCENTAGE SHARING'!I305</f>
        <v>0</v>
      </c>
      <c r="J346" s="167">
        <f>$B346*'PERCENTAGE SHARING'!J305</f>
        <v>0</v>
      </c>
      <c r="K346" s="167">
        <f>$B346*'PERCENTAGE SHARING'!K305</f>
        <v>0</v>
      </c>
      <c r="L346" s="167">
        <f>$B346*'PERCENTAGE SHARING'!L305</f>
        <v>0</v>
      </c>
      <c r="M346" s="167">
        <f>$B346*'PERCENTAGE SHARING'!M305</f>
        <v>0</v>
      </c>
      <c r="N346" s="167">
        <f>$B346*'PERCENTAGE SHARING'!N305</f>
        <v>0</v>
      </c>
      <c r="O346" s="309">
        <f>$B346*'PERCENTAGE SHARING'!O305</f>
        <v>0</v>
      </c>
      <c r="P346" s="309">
        <f>$B346*'PERCENTAGE SHARING'!P305</f>
        <v>0</v>
      </c>
      <c r="Q346" s="309">
        <f>$B346*'PERCENTAGE SHARING'!Q305</f>
        <v>0</v>
      </c>
      <c r="R346" s="309">
        <f>$B346*'PERCENTAGE SHARING'!R305</f>
        <v>0</v>
      </c>
      <c r="S346" s="134"/>
      <c r="T346" s="134"/>
      <c r="U346" s="134"/>
      <c r="V346" s="134"/>
      <c r="W346" s="134"/>
      <c r="X346" s="134"/>
      <c r="Y346" s="134"/>
      <c r="Z346" s="134"/>
    </row>
    <row r="347" ht="22.5" customHeight="1">
      <c r="A347" s="186" t="str">
        <f>'PROP DAILY PNL'!A512</f>
        <v/>
      </c>
      <c r="B347" s="177"/>
      <c r="C347" s="167">
        <f>$B347*'PERCENTAGE SHARING'!C306</f>
        <v>0</v>
      </c>
      <c r="D347" s="167">
        <f>$B347*'PERCENTAGE SHARING'!D306</f>
        <v>0</v>
      </c>
      <c r="E347" s="167">
        <f>$B347*'PERCENTAGE SHARING'!E306</f>
        <v>0</v>
      </c>
      <c r="F347" s="167">
        <f>$B347*'PERCENTAGE SHARING'!F306</f>
        <v>0</v>
      </c>
      <c r="G347" s="167">
        <f>$B347*'PERCENTAGE SHARING'!G306</f>
        <v>0</v>
      </c>
      <c r="H347" s="167">
        <f>$B347*'PERCENTAGE SHARING'!H306</f>
        <v>0</v>
      </c>
      <c r="I347" s="167">
        <f>$B347*'PERCENTAGE SHARING'!I306</f>
        <v>0</v>
      </c>
      <c r="J347" s="167">
        <f>$B347*'PERCENTAGE SHARING'!J306</f>
        <v>0</v>
      </c>
      <c r="K347" s="167">
        <f>$B347*'PERCENTAGE SHARING'!K306</f>
        <v>0</v>
      </c>
      <c r="L347" s="167">
        <f>$B347*'PERCENTAGE SHARING'!L306</f>
        <v>0</v>
      </c>
      <c r="M347" s="167">
        <f>$B347*'PERCENTAGE SHARING'!M306</f>
        <v>0</v>
      </c>
      <c r="N347" s="167">
        <f>$B347*'PERCENTAGE SHARING'!N306</f>
        <v>0</v>
      </c>
      <c r="O347" s="309">
        <f>$B347*'PERCENTAGE SHARING'!O306</f>
        <v>0</v>
      </c>
      <c r="P347" s="309">
        <f>$B347*'PERCENTAGE SHARING'!P306</f>
        <v>0</v>
      </c>
      <c r="Q347" s="309">
        <f>$B347*'PERCENTAGE SHARING'!Q306</f>
        <v>0</v>
      </c>
      <c r="R347" s="309">
        <f>$B347*'PERCENTAGE SHARING'!R306</f>
        <v>0</v>
      </c>
      <c r="S347" s="134"/>
      <c r="T347" s="134"/>
      <c r="U347" s="134"/>
      <c r="V347" s="134"/>
      <c r="W347" s="134"/>
      <c r="X347" s="134"/>
      <c r="Y347" s="134"/>
      <c r="Z347" s="134"/>
    </row>
    <row r="348" ht="22.5" customHeight="1">
      <c r="A348" s="186" t="str">
        <f>'PROP DAILY PNL'!A513</f>
        <v/>
      </c>
      <c r="B348" s="177"/>
      <c r="C348" s="167">
        <f>$B348*'PERCENTAGE SHARING'!C307</f>
        <v>0</v>
      </c>
      <c r="D348" s="167">
        <f>$B348*'PERCENTAGE SHARING'!D307</f>
        <v>0</v>
      </c>
      <c r="E348" s="167">
        <f>$B348*'PERCENTAGE SHARING'!E307</f>
        <v>0</v>
      </c>
      <c r="F348" s="167">
        <f>$B348*'PERCENTAGE SHARING'!F307</f>
        <v>0</v>
      </c>
      <c r="G348" s="167">
        <f>$B348*'PERCENTAGE SHARING'!G307</f>
        <v>0</v>
      </c>
      <c r="H348" s="167">
        <f>$B348*'PERCENTAGE SHARING'!H307</f>
        <v>0</v>
      </c>
      <c r="I348" s="167">
        <f>$B348*'PERCENTAGE SHARING'!I307</f>
        <v>0</v>
      </c>
      <c r="J348" s="167">
        <f>$B348*'PERCENTAGE SHARING'!J307</f>
        <v>0</v>
      </c>
      <c r="K348" s="167">
        <f>$B348*'PERCENTAGE SHARING'!K307</f>
        <v>0</v>
      </c>
      <c r="L348" s="167">
        <f>$B348*'PERCENTAGE SHARING'!L307</f>
        <v>0</v>
      </c>
      <c r="M348" s="167">
        <f>$B348*'PERCENTAGE SHARING'!M307</f>
        <v>0</v>
      </c>
      <c r="N348" s="167">
        <f>$B348*'PERCENTAGE SHARING'!N307</f>
        <v>0</v>
      </c>
      <c r="O348" s="309">
        <f>$B348*'PERCENTAGE SHARING'!O307</f>
        <v>0</v>
      </c>
      <c r="P348" s="309">
        <f>$B348*'PERCENTAGE SHARING'!P307</f>
        <v>0</v>
      </c>
      <c r="Q348" s="309">
        <f>$B348*'PERCENTAGE SHARING'!Q307</f>
        <v>0</v>
      </c>
      <c r="R348" s="309">
        <f>$B348*'PERCENTAGE SHARING'!R307</f>
        <v>0</v>
      </c>
      <c r="S348" s="134"/>
      <c r="T348" s="134"/>
      <c r="U348" s="134"/>
      <c r="V348" s="134"/>
      <c r="W348" s="134"/>
      <c r="X348" s="134"/>
      <c r="Y348" s="134"/>
      <c r="Z348" s="134"/>
    </row>
    <row r="349" ht="22.5" customHeight="1">
      <c r="A349" s="186" t="str">
        <f>'PROP DAILY PNL'!A514</f>
        <v/>
      </c>
      <c r="B349" s="177"/>
      <c r="C349" s="167">
        <f>$B349*'PERCENTAGE SHARING'!C308</f>
        <v>0</v>
      </c>
      <c r="D349" s="167">
        <f>$B349*'PERCENTAGE SHARING'!D308</f>
        <v>0</v>
      </c>
      <c r="E349" s="167">
        <f>$B349*'PERCENTAGE SHARING'!E308</f>
        <v>0</v>
      </c>
      <c r="F349" s="167">
        <f>$B349*'PERCENTAGE SHARING'!F308</f>
        <v>0</v>
      </c>
      <c r="G349" s="167">
        <f>$B349*'PERCENTAGE SHARING'!G308</f>
        <v>0</v>
      </c>
      <c r="H349" s="167">
        <f>$B349*'PERCENTAGE SHARING'!H308</f>
        <v>0</v>
      </c>
      <c r="I349" s="167">
        <f>$B349*'PERCENTAGE SHARING'!I308</f>
        <v>0</v>
      </c>
      <c r="J349" s="167">
        <f>$B349*'PERCENTAGE SHARING'!J308</f>
        <v>0</v>
      </c>
      <c r="K349" s="167">
        <f>$B349*'PERCENTAGE SHARING'!K308</f>
        <v>0</v>
      </c>
      <c r="L349" s="167">
        <f>$B349*'PERCENTAGE SHARING'!L308</f>
        <v>0</v>
      </c>
      <c r="M349" s="167">
        <f>$B349*'PERCENTAGE SHARING'!M308</f>
        <v>0</v>
      </c>
      <c r="N349" s="167">
        <f>$B349*'PERCENTAGE SHARING'!N308</f>
        <v>0</v>
      </c>
      <c r="O349" s="309">
        <f>$B349*'PERCENTAGE SHARING'!O308</f>
        <v>0</v>
      </c>
      <c r="P349" s="309">
        <f>$B349*'PERCENTAGE SHARING'!P308</f>
        <v>0</v>
      </c>
      <c r="Q349" s="309">
        <f>$B349*'PERCENTAGE SHARING'!Q308</f>
        <v>0</v>
      </c>
      <c r="R349" s="309">
        <f>$B349*'PERCENTAGE SHARING'!R308</f>
        <v>0</v>
      </c>
      <c r="S349" s="134"/>
      <c r="T349" s="134"/>
      <c r="U349" s="134"/>
      <c r="V349" s="134"/>
      <c r="W349" s="134"/>
      <c r="X349" s="134"/>
      <c r="Y349" s="134"/>
      <c r="Z349" s="134"/>
    </row>
    <row r="350" ht="22.5" customHeight="1">
      <c r="A350" s="186" t="str">
        <f>'PROP DAILY PNL'!A515</f>
        <v/>
      </c>
      <c r="B350" s="177"/>
      <c r="C350" s="167">
        <f>$B350*'PERCENTAGE SHARING'!C309</f>
        <v>0</v>
      </c>
      <c r="D350" s="167">
        <f>$B350*'PERCENTAGE SHARING'!D309</f>
        <v>0</v>
      </c>
      <c r="E350" s="167">
        <f>$B350*'PERCENTAGE SHARING'!E309</f>
        <v>0</v>
      </c>
      <c r="F350" s="167">
        <f>$B350*'PERCENTAGE SHARING'!F309</f>
        <v>0</v>
      </c>
      <c r="G350" s="167">
        <f>$B350*'PERCENTAGE SHARING'!G309</f>
        <v>0</v>
      </c>
      <c r="H350" s="167">
        <f>$B350*'PERCENTAGE SHARING'!H309</f>
        <v>0</v>
      </c>
      <c r="I350" s="167">
        <f>$B350*'PERCENTAGE SHARING'!I309</f>
        <v>0</v>
      </c>
      <c r="J350" s="167">
        <f>$B350*'PERCENTAGE SHARING'!J309</f>
        <v>0</v>
      </c>
      <c r="K350" s="167">
        <f>$B350*'PERCENTAGE SHARING'!K309</f>
        <v>0</v>
      </c>
      <c r="L350" s="167">
        <f>$B350*'PERCENTAGE SHARING'!L309</f>
        <v>0</v>
      </c>
      <c r="M350" s="167">
        <f>$B350*'PERCENTAGE SHARING'!M309</f>
        <v>0</v>
      </c>
      <c r="N350" s="167">
        <f>$B350*'PERCENTAGE SHARING'!N309</f>
        <v>0</v>
      </c>
      <c r="O350" s="309">
        <f>$B350*'PERCENTAGE SHARING'!O309</f>
        <v>0</v>
      </c>
      <c r="P350" s="309">
        <f>$B350*'PERCENTAGE SHARING'!P309</f>
        <v>0</v>
      </c>
      <c r="Q350" s="309">
        <f>$B350*'PERCENTAGE SHARING'!Q309</f>
        <v>0</v>
      </c>
      <c r="R350" s="309">
        <f>$B350*'PERCENTAGE SHARING'!R309</f>
        <v>0</v>
      </c>
      <c r="S350" s="134"/>
      <c r="T350" s="134"/>
      <c r="U350" s="134"/>
      <c r="V350" s="134"/>
      <c r="W350" s="134"/>
      <c r="X350" s="134"/>
      <c r="Y350" s="134"/>
      <c r="Z350" s="134"/>
    </row>
    <row r="351" ht="22.5" customHeight="1">
      <c r="A351" s="186" t="str">
        <f>'PROP DAILY PNL'!A516</f>
        <v/>
      </c>
      <c r="B351" s="177"/>
      <c r="C351" s="167">
        <f>$B351*'PERCENTAGE SHARING'!C310</f>
        <v>0</v>
      </c>
      <c r="D351" s="167">
        <f>$B351*'PERCENTAGE SHARING'!D310</f>
        <v>0</v>
      </c>
      <c r="E351" s="167">
        <f>$B351*'PERCENTAGE SHARING'!E310</f>
        <v>0</v>
      </c>
      <c r="F351" s="167">
        <f>$B351*'PERCENTAGE SHARING'!F310</f>
        <v>0</v>
      </c>
      <c r="G351" s="167">
        <f>$B351*'PERCENTAGE SHARING'!G310</f>
        <v>0</v>
      </c>
      <c r="H351" s="167">
        <f>$B351*'PERCENTAGE SHARING'!H310</f>
        <v>0</v>
      </c>
      <c r="I351" s="167">
        <f>$B351*'PERCENTAGE SHARING'!I310</f>
        <v>0</v>
      </c>
      <c r="J351" s="167">
        <f>$B351*'PERCENTAGE SHARING'!J310</f>
        <v>0</v>
      </c>
      <c r="K351" s="167">
        <f>$B351*'PERCENTAGE SHARING'!K310</f>
        <v>0</v>
      </c>
      <c r="L351" s="167">
        <f>$B351*'PERCENTAGE SHARING'!L310</f>
        <v>0</v>
      </c>
      <c r="M351" s="167">
        <f>$B351*'PERCENTAGE SHARING'!M310</f>
        <v>0</v>
      </c>
      <c r="N351" s="167">
        <f>$B351*'PERCENTAGE SHARING'!N310</f>
        <v>0</v>
      </c>
      <c r="O351" s="309">
        <f>$B351*'PERCENTAGE SHARING'!O310</f>
        <v>0</v>
      </c>
      <c r="P351" s="309">
        <f>$B351*'PERCENTAGE SHARING'!P310</f>
        <v>0</v>
      </c>
      <c r="Q351" s="309">
        <f>$B351*'PERCENTAGE SHARING'!Q310</f>
        <v>0</v>
      </c>
      <c r="R351" s="309">
        <f>$B351*'PERCENTAGE SHARING'!R310</f>
        <v>0</v>
      </c>
      <c r="S351" s="134"/>
      <c r="T351" s="134"/>
      <c r="U351" s="134"/>
      <c r="V351" s="134"/>
      <c r="W351" s="134"/>
      <c r="X351" s="134"/>
      <c r="Y351" s="134"/>
      <c r="Z351" s="134"/>
    </row>
    <row r="352" ht="22.5" customHeight="1">
      <c r="A352" s="186" t="str">
        <f>'PROP DAILY PNL'!A517</f>
        <v/>
      </c>
      <c r="B352" s="177"/>
      <c r="C352" s="167">
        <f>$B352*'PERCENTAGE SHARING'!C311</f>
        <v>0</v>
      </c>
      <c r="D352" s="167">
        <f>$B352*'PERCENTAGE SHARING'!D311</f>
        <v>0</v>
      </c>
      <c r="E352" s="167">
        <f>$B352*'PERCENTAGE SHARING'!E311</f>
        <v>0</v>
      </c>
      <c r="F352" s="167">
        <f>$B352*'PERCENTAGE SHARING'!F311</f>
        <v>0</v>
      </c>
      <c r="G352" s="167">
        <f>$B352*'PERCENTAGE SHARING'!G311</f>
        <v>0</v>
      </c>
      <c r="H352" s="167">
        <f>$B352*'PERCENTAGE SHARING'!H311</f>
        <v>0</v>
      </c>
      <c r="I352" s="167">
        <f>$B352*'PERCENTAGE SHARING'!I311</f>
        <v>0</v>
      </c>
      <c r="J352" s="167">
        <f>$B352*'PERCENTAGE SHARING'!J311</f>
        <v>0</v>
      </c>
      <c r="K352" s="167">
        <f>$B352*'PERCENTAGE SHARING'!K311</f>
        <v>0</v>
      </c>
      <c r="L352" s="167">
        <f>$B352*'PERCENTAGE SHARING'!L311</f>
        <v>0</v>
      </c>
      <c r="M352" s="167">
        <f>$B352*'PERCENTAGE SHARING'!M311</f>
        <v>0</v>
      </c>
      <c r="N352" s="167">
        <f>$B352*'PERCENTAGE SHARING'!N311</f>
        <v>0</v>
      </c>
      <c r="O352" s="309">
        <f>$B352*'PERCENTAGE SHARING'!O311</f>
        <v>0</v>
      </c>
      <c r="P352" s="309">
        <f>$B352*'PERCENTAGE SHARING'!P311</f>
        <v>0</v>
      </c>
      <c r="Q352" s="309">
        <f>$B352*'PERCENTAGE SHARING'!Q311</f>
        <v>0</v>
      </c>
      <c r="R352" s="309">
        <f>$B352*'PERCENTAGE SHARING'!R311</f>
        <v>0</v>
      </c>
      <c r="S352" s="134"/>
      <c r="T352" s="134"/>
      <c r="U352" s="134"/>
      <c r="V352" s="134"/>
      <c r="W352" s="134"/>
      <c r="X352" s="134"/>
      <c r="Y352" s="134"/>
      <c r="Z352" s="134"/>
    </row>
    <row r="353" ht="22.5" customHeight="1">
      <c r="A353" s="186" t="str">
        <f>'PROP DAILY PNL'!A518</f>
        <v/>
      </c>
      <c r="B353" s="177"/>
      <c r="C353" s="167">
        <f>$B353*'PERCENTAGE SHARING'!C312</f>
        <v>0</v>
      </c>
      <c r="D353" s="167">
        <f>$B353*'PERCENTAGE SHARING'!D312</f>
        <v>0</v>
      </c>
      <c r="E353" s="167">
        <f>$B353*'PERCENTAGE SHARING'!E312</f>
        <v>0</v>
      </c>
      <c r="F353" s="167">
        <f>$B353*'PERCENTAGE SHARING'!F312</f>
        <v>0</v>
      </c>
      <c r="G353" s="167">
        <f>$B353*'PERCENTAGE SHARING'!G312</f>
        <v>0</v>
      </c>
      <c r="H353" s="167">
        <f>$B353*'PERCENTAGE SHARING'!H312</f>
        <v>0</v>
      </c>
      <c r="I353" s="167">
        <f>$B353*'PERCENTAGE SHARING'!I312</f>
        <v>0</v>
      </c>
      <c r="J353" s="167">
        <f>$B353*'PERCENTAGE SHARING'!J312</f>
        <v>0</v>
      </c>
      <c r="K353" s="167">
        <f>$B353*'PERCENTAGE SHARING'!K312</f>
        <v>0</v>
      </c>
      <c r="L353" s="167">
        <f>$B353*'PERCENTAGE SHARING'!L312</f>
        <v>0</v>
      </c>
      <c r="M353" s="167">
        <f>$B353*'PERCENTAGE SHARING'!M312</f>
        <v>0</v>
      </c>
      <c r="N353" s="167">
        <f>$B353*'PERCENTAGE SHARING'!N312</f>
        <v>0</v>
      </c>
      <c r="O353" s="309">
        <f>$B353*'PERCENTAGE SHARING'!O312</f>
        <v>0</v>
      </c>
      <c r="P353" s="309">
        <f>$B353*'PERCENTAGE SHARING'!P312</f>
        <v>0</v>
      </c>
      <c r="Q353" s="309">
        <f>$B353*'PERCENTAGE SHARING'!Q312</f>
        <v>0</v>
      </c>
      <c r="R353" s="309">
        <f>$B353*'PERCENTAGE SHARING'!R312</f>
        <v>0</v>
      </c>
      <c r="S353" s="134"/>
      <c r="T353" s="134"/>
      <c r="U353" s="134"/>
      <c r="V353" s="134"/>
      <c r="W353" s="134"/>
      <c r="X353" s="134"/>
      <c r="Y353" s="134"/>
      <c r="Z353" s="134"/>
    </row>
    <row r="354" ht="22.5" customHeight="1">
      <c r="A354" s="186" t="str">
        <f>'PROP DAILY PNL'!A519</f>
        <v/>
      </c>
      <c r="B354" s="177"/>
      <c r="C354" s="167">
        <f>$B354*'PERCENTAGE SHARING'!C313</f>
        <v>0</v>
      </c>
      <c r="D354" s="167">
        <f>$B354*'PERCENTAGE SHARING'!D313</f>
        <v>0</v>
      </c>
      <c r="E354" s="167">
        <f>$B354*'PERCENTAGE SHARING'!E313</f>
        <v>0</v>
      </c>
      <c r="F354" s="167">
        <f>$B354*'PERCENTAGE SHARING'!F313</f>
        <v>0</v>
      </c>
      <c r="G354" s="167">
        <f>$B354*'PERCENTAGE SHARING'!G313</f>
        <v>0</v>
      </c>
      <c r="H354" s="167">
        <f>$B354*'PERCENTAGE SHARING'!H313</f>
        <v>0</v>
      </c>
      <c r="I354" s="167">
        <f>$B354*'PERCENTAGE SHARING'!I313</f>
        <v>0</v>
      </c>
      <c r="J354" s="167">
        <f>$B354*'PERCENTAGE SHARING'!J313</f>
        <v>0</v>
      </c>
      <c r="K354" s="167">
        <f>$B354*'PERCENTAGE SHARING'!K313</f>
        <v>0</v>
      </c>
      <c r="L354" s="167">
        <f>$B354*'PERCENTAGE SHARING'!L313</f>
        <v>0</v>
      </c>
      <c r="M354" s="167">
        <f>$B354*'PERCENTAGE SHARING'!M313</f>
        <v>0</v>
      </c>
      <c r="N354" s="167">
        <f>$B354*'PERCENTAGE SHARING'!N313</f>
        <v>0</v>
      </c>
      <c r="O354" s="309">
        <f>$B354*'PERCENTAGE SHARING'!O313</f>
        <v>0</v>
      </c>
      <c r="P354" s="309">
        <f>$B354*'PERCENTAGE SHARING'!P313</f>
        <v>0</v>
      </c>
      <c r="Q354" s="309">
        <f>$B354*'PERCENTAGE SHARING'!Q313</f>
        <v>0</v>
      </c>
      <c r="R354" s="309">
        <f>$B354*'PERCENTAGE SHARING'!R313</f>
        <v>0</v>
      </c>
      <c r="S354" s="134"/>
      <c r="T354" s="134"/>
      <c r="U354" s="134"/>
      <c r="V354" s="134"/>
      <c r="W354" s="134"/>
      <c r="X354" s="134"/>
      <c r="Y354" s="134"/>
      <c r="Z354" s="134"/>
    </row>
    <row r="355" ht="22.5" customHeight="1">
      <c r="A355" s="186" t="str">
        <f>'PROP DAILY PNL'!A520</f>
        <v/>
      </c>
      <c r="B355" s="177"/>
      <c r="C355" s="167">
        <f>$B355*'PERCENTAGE SHARING'!C314</f>
        <v>0</v>
      </c>
      <c r="D355" s="167">
        <f>$B355*'PERCENTAGE SHARING'!D314</f>
        <v>0</v>
      </c>
      <c r="E355" s="167">
        <f>$B355*'PERCENTAGE SHARING'!E314</f>
        <v>0</v>
      </c>
      <c r="F355" s="167">
        <f>$B355*'PERCENTAGE SHARING'!F314</f>
        <v>0</v>
      </c>
      <c r="G355" s="167">
        <f>$B355*'PERCENTAGE SHARING'!G314</f>
        <v>0</v>
      </c>
      <c r="H355" s="167">
        <f>$B355*'PERCENTAGE SHARING'!H314</f>
        <v>0</v>
      </c>
      <c r="I355" s="167">
        <f>$B355*'PERCENTAGE SHARING'!I314</f>
        <v>0</v>
      </c>
      <c r="J355" s="167">
        <f>$B355*'PERCENTAGE SHARING'!J314</f>
        <v>0</v>
      </c>
      <c r="K355" s="167">
        <f>$B355*'PERCENTAGE SHARING'!K314</f>
        <v>0</v>
      </c>
      <c r="L355" s="167">
        <f>$B355*'PERCENTAGE SHARING'!L314</f>
        <v>0</v>
      </c>
      <c r="M355" s="167">
        <f>$B355*'PERCENTAGE SHARING'!M314</f>
        <v>0</v>
      </c>
      <c r="N355" s="167">
        <f>$B355*'PERCENTAGE SHARING'!N314</f>
        <v>0</v>
      </c>
      <c r="O355" s="309">
        <f>$B355*'PERCENTAGE SHARING'!O314</f>
        <v>0</v>
      </c>
      <c r="P355" s="309">
        <f>$B355*'PERCENTAGE SHARING'!P314</f>
        <v>0</v>
      </c>
      <c r="Q355" s="309">
        <f>$B355*'PERCENTAGE SHARING'!Q314</f>
        <v>0</v>
      </c>
      <c r="R355" s="309">
        <f>$B355*'PERCENTAGE SHARING'!R314</f>
        <v>0</v>
      </c>
      <c r="S355" s="134"/>
      <c r="T355" s="134"/>
      <c r="U355" s="134"/>
      <c r="V355" s="134"/>
      <c r="W355" s="134"/>
      <c r="X355" s="134"/>
      <c r="Y355" s="134"/>
      <c r="Z355" s="134"/>
    </row>
    <row r="356" ht="22.5" customHeight="1">
      <c r="A356" s="186" t="str">
        <f>'PROP DAILY PNL'!A521</f>
        <v/>
      </c>
      <c r="B356" s="177"/>
      <c r="C356" s="167">
        <f>$B356*'PERCENTAGE SHARING'!C315</f>
        <v>0</v>
      </c>
      <c r="D356" s="167">
        <f>$B356*'PERCENTAGE SHARING'!D315</f>
        <v>0</v>
      </c>
      <c r="E356" s="167">
        <f>$B356*'PERCENTAGE SHARING'!E315</f>
        <v>0</v>
      </c>
      <c r="F356" s="167">
        <f>$B356*'PERCENTAGE SHARING'!F315</f>
        <v>0</v>
      </c>
      <c r="G356" s="167">
        <f>$B356*'PERCENTAGE SHARING'!G315</f>
        <v>0</v>
      </c>
      <c r="H356" s="167">
        <f>$B356*'PERCENTAGE SHARING'!H315</f>
        <v>0</v>
      </c>
      <c r="I356" s="167">
        <f>$B356*'PERCENTAGE SHARING'!I315</f>
        <v>0</v>
      </c>
      <c r="J356" s="167">
        <f>$B356*'PERCENTAGE SHARING'!J315</f>
        <v>0</v>
      </c>
      <c r="K356" s="167">
        <f>$B356*'PERCENTAGE SHARING'!K315</f>
        <v>0</v>
      </c>
      <c r="L356" s="167">
        <f>$B356*'PERCENTAGE SHARING'!L315</f>
        <v>0</v>
      </c>
      <c r="M356" s="167">
        <f>$B356*'PERCENTAGE SHARING'!M315</f>
        <v>0</v>
      </c>
      <c r="N356" s="167">
        <f>$B356*'PERCENTAGE SHARING'!N315</f>
        <v>0</v>
      </c>
      <c r="O356" s="309">
        <f>$B356*'PERCENTAGE SHARING'!O315</f>
        <v>0</v>
      </c>
      <c r="P356" s="309">
        <f>$B356*'PERCENTAGE SHARING'!P315</f>
        <v>0</v>
      </c>
      <c r="Q356" s="309">
        <f>$B356*'PERCENTAGE SHARING'!Q315</f>
        <v>0</v>
      </c>
      <c r="R356" s="309">
        <f>$B356*'PERCENTAGE SHARING'!R315</f>
        <v>0</v>
      </c>
      <c r="S356" s="134"/>
      <c r="T356" s="134"/>
      <c r="U356" s="134"/>
      <c r="V356" s="134"/>
      <c r="W356" s="134"/>
      <c r="X356" s="134"/>
      <c r="Y356" s="134"/>
      <c r="Z356" s="134"/>
    </row>
    <row r="357" ht="22.5" customHeight="1">
      <c r="A357" s="186" t="str">
        <f>'PROP DAILY PNL'!A522</f>
        <v/>
      </c>
      <c r="B357" s="177"/>
      <c r="C357" s="167">
        <f>$B357*'PERCENTAGE SHARING'!C316</f>
        <v>0</v>
      </c>
      <c r="D357" s="167">
        <f>$B357*'PERCENTAGE SHARING'!D316</f>
        <v>0</v>
      </c>
      <c r="E357" s="167">
        <f>$B357*'PERCENTAGE SHARING'!E316</f>
        <v>0</v>
      </c>
      <c r="F357" s="167">
        <f>$B357*'PERCENTAGE SHARING'!F316</f>
        <v>0</v>
      </c>
      <c r="G357" s="167">
        <f>$B357*'PERCENTAGE SHARING'!G316</f>
        <v>0</v>
      </c>
      <c r="H357" s="167">
        <f>$B357*'PERCENTAGE SHARING'!H316</f>
        <v>0</v>
      </c>
      <c r="I357" s="167">
        <f>$B357*'PERCENTAGE SHARING'!I316</f>
        <v>0</v>
      </c>
      <c r="J357" s="167">
        <f>$B357*'PERCENTAGE SHARING'!J316</f>
        <v>0</v>
      </c>
      <c r="K357" s="167">
        <f>$B357*'PERCENTAGE SHARING'!K316</f>
        <v>0</v>
      </c>
      <c r="L357" s="167">
        <f>$B357*'PERCENTAGE SHARING'!L316</f>
        <v>0</v>
      </c>
      <c r="M357" s="167">
        <f>$B357*'PERCENTAGE SHARING'!M316</f>
        <v>0</v>
      </c>
      <c r="N357" s="167">
        <f>$B357*'PERCENTAGE SHARING'!N316</f>
        <v>0</v>
      </c>
      <c r="O357" s="309">
        <f>$B357*'PERCENTAGE SHARING'!O316</f>
        <v>0</v>
      </c>
      <c r="P357" s="309">
        <f>$B357*'PERCENTAGE SHARING'!P316</f>
        <v>0</v>
      </c>
      <c r="Q357" s="309">
        <f>$B357*'PERCENTAGE SHARING'!Q316</f>
        <v>0</v>
      </c>
      <c r="R357" s="309">
        <f>$B357*'PERCENTAGE SHARING'!R316</f>
        <v>0</v>
      </c>
      <c r="S357" s="134"/>
      <c r="T357" s="134"/>
      <c r="U357" s="134"/>
      <c r="V357" s="134"/>
      <c r="W357" s="134"/>
      <c r="X357" s="134"/>
      <c r="Y357" s="134"/>
      <c r="Z357" s="134"/>
    </row>
    <row r="358" ht="22.5" customHeight="1">
      <c r="A358" s="186" t="str">
        <f>'PROP DAILY PNL'!A523</f>
        <v/>
      </c>
      <c r="B358" s="177"/>
      <c r="C358" s="167">
        <f>$B358*'PERCENTAGE SHARING'!C317</f>
        <v>0</v>
      </c>
      <c r="D358" s="167">
        <f>$B358*'PERCENTAGE SHARING'!D317</f>
        <v>0</v>
      </c>
      <c r="E358" s="167">
        <f>$B358*'PERCENTAGE SHARING'!E317</f>
        <v>0</v>
      </c>
      <c r="F358" s="167">
        <f>$B358*'PERCENTAGE SHARING'!F317</f>
        <v>0</v>
      </c>
      <c r="G358" s="167">
        <f>$B358*'PERCENTAGE SHARING'!G317</f>
        <v>0</v>
      </c>
      <c r="H358" s="167">
        <f>$B358*'PERCENTAGE SHARING'!H317</f>
        <v>0</v>
      </c>
      <c r="I358" s="167">
        <f>$B358*'PERCENTAGE SHARING'!I317</f>
        <v>0</v>
      </c>
      <c r="J358" s="167">
        <f>$B358*'PERCENTAGE SHARING'!J317</f>
        <v>0</v>
      </c>
      <c r="K358" s="167">
        <f>$B358*'PERCENTAGE SHARING'!K317</f>
        <v>0</v>
      </c>
      <c r="L358" s="167">
        <f>$B358*'PERCENTAGE SHARING'!L317</f>
        <v>0</v>
      </c>
      <c r="M358" s="167">
        <f>$B358*'PERCENTAGE SHARING'!M317</f>
        <v>0</v>
      </c>
      <c r="N358" s="167">
        <f>$B358*'PERCENTAGE SHARING'!N317</f>
        <v>0</v>
      </c>
      <c r="O358" s="309">
        <f>$B358*'PERCENTAGE SHARING'!O317</f>
        <v>0</v>
      </c>
      <c r="P358" s="309">
        <f>$B358*'PERCENTAGE SHARING'!P317</f>
        <v>0</v>
      </c>
      <c r="Q358" s="309">
        <f>$B358*'PERCENTAGE SHARING'!Q317</f>
        <v>0</v>
      </c>
      <c r="R358" s="309">
        <f>$B358*'PERCENTAGE SHARING'!R317</f>
        <v>0</v>
      </c>
      <c r="S358" s="134"/>
      <c r="T358" s="134"/>
      <c r="U358" s="134"/>
      <c r="V358" s="134"/>
      <c r="W358" s="134"/>
      <c r="X358" s="134"/>
      <c r="Y358" s="134"/>
      <c r="Z358" s="134"/>
    </row>
    <row r="359" ht="22.5" customHeight="1">
      <c r="A359" s="186" t="str">
        <f>'PROP DAILY PNL'!A524</f>
        <v/>
      </c>
      <c r="B359" s="177"/>
      <c r="C359" s="167">
        <f>$B359*'PERCENTAGE SHARING'!C318</f>
        <v>0</v>
      </c>
      <c r="D359" s="167">
        <f>$B359*'PERCENTAGE SHARING'!D318</f>
        <v>0</v>
      </c>
      <c r="E359" s="167">
        <f>$B359*'PERCENTAGE SHARING'!E318</f>
        <v>0</v>
      </c>
      <c r="F359" s="167">
        <f>$B359*'PERCENTAGE SHARING'!F318</f>
        <v>0</v>
      </c>
      <c r="G359" s="167">
        <f>$B359*'PERCENTAGE SHARING'!G318</f>
        <v>0</v>
      </c>
      <c r="H359" s="167">
        <f>$B359*'PERCENTAGE SHARING'!H318</f>
        <v>0</v>
      </c>
      <c r="I359" s="167">
        <f>$B359*'PERCENTAGE SHARING'!I318</f>
        <v>0</v>
      </c>
      <c r="J359" s="167">
        <f>$B359*'PERCENTAGE SHARING'!J318</f>
        <v>0</v>
      </c>
      <c r="K359" s="167">
        <f>$B359*'PERCENTAGE SHARING'!K318</f>
        <v>0</v>
      </c>
      <c r="L359" s="167">
        <f>$B359*'PERCENTAGE SHARING'!L318</f>
        <v>0</v>
      </c>
      <c r="M359" s="167">
        <f>$B359*'PERCENTAGE SHARING'!M318</f>
        <v>0</v>
      </c>
      <c r="N359" s="167">
        <f>$B359*'PERCENTAGE SHARING'!N318</f>
        <v>0</v>
      </c>
      <c r="O359" s="309">
        <f>$B359*'PERCENTAGE SHARING'!O318</f>
        <v>0</v>
      </c>
      <c r="P359" s="309">
        <f>$B359*'PERCENTAGE SHARING'!P318</f>
        <v>0</v>
      </c>
      <c r="Q359" s="309">
        <f>$B359*'PERCENTAGE SHARING'!Q318</f>
        <v>0</v>
      </c>
      <c r="R359" s="309">
        <f>$B359*'PERCENTAGE SHARING'!R318</f>
        <v>0</v>
      </c>
      <c r="S359" s="134"/>
      <c r="T359" s="134"/>
      <c r="U359" s="134"/>
      <c r="V359" s="134"/>
      <c r="W359" s="134"/>
      <c r="X359" s="134"/>
      <c r="Y359" s="134"/>
      <c r="Z359" s="134"/>
    </row>
    <row r="360" ht="22.5" customHeight="1">
      <c r="A360" s="186" t="str">
        <f>'PROP DAILY PNL'!A525</f>
        <v/>
      </c>
      <c r="B360" s="177"/>
      <c r="C360" s="167">
        <f>$B360*'PERCENTAGE SHARING'!C319</f>
        <v>0</v>
      </c>
      <c r="D360" s="167">
        <f>$B360*'PERCENTAGE SHARING'!D319</f>
        <v>0</v>
      </c>
      <c r="E360" s="167">
        <f>$B360*'PERCENTAGE SHARING'!E319</f>
        <v>0</v>
      </c>
      <c r="F360" s="167">
        <f>$B360*'PERCENTAGE SHARING'!F319</f>
        <v>0</v>
      </c>
      <c r="G360" s="167">
        <f>$B360*'PERCENTAGE SHARING'!G319</f>
        <v>0</v>
      </c>
      <c r="H360" s="167">
        <f>$B360*'PERCENTAGE SHARING'!H319</f>
        <v>0</v>
      </c>
      <c r="I360" s="167">
        <f>$B360*'PERCENTAGE SHARING'!I319</f>
        <v>0</v>
      </c>
      <c r="J360" s="167">
        <f>$B360*'PERCENTAGE SHARING'!J319</f>
        <v>0</v>
      </c>
      <c r="K360" s="167">
        <f>$B360*'PERCENTAGE SHARING'!K319</f>
        <v>0</v>
      </c>
      <c r="L360" s="167">
        <f>$B360*'PERCENTAGE SHARING'!L319</f>
        <v>0</v>
      </c>
      <c r="M360" s="167">
        <f>$B360*'PERCENTAGE SHARING'!M319</f>
        <v>0</v>
      </c>
      <c r="N360" s="167">
        <f>$B360*'PERCENTAGE SHARING'!N319</f>
        <v>0</v>
      </c>
      <c r="O360" s="309">
        <f>$B360*'PERCENTAGE SHARING'!O319</f>
        <v>0</v>
      </c>
      <c r="P360" s="309">
        <f>$B360*'PERCENTAGE SHARING'!P319</f>
        <v>0</v>
      </c>
      <c r="Q360" s="309">
        <f>$B360*'PERCENTAGE SHARING'!Q319</f>
        <v>0</v>
      </c>
      <c r="R360" s="309">
        <f>$B360*'PERCENTAGE SHARING'!R319</f>
        <v>0</v>
      </c>
      <c r="S360" s="134"/>
      <c r="T360" s="134"/>
      <c r="U360" s="134"/>
      <c r="V360" s="134"/>
      <c r="W360" s="134"/>
      <c r="X360" s="134"/>
      <c r="Y360" s="134"/>
      <c r="Z360" s="134"/>
    </row>
    <row r="361" ht="22.5" customHeight="1">
      <c r="A361" s="186" t="str">
        <f>'PROP DAILY PNL'!A526</f>
        <v/>
      </c>
      <c r="B361" s="177"/>
      <c r="C361" s="167">
        <f>$B361*'PERCENTAGE SHARING'!C320</f>
        <v>0</v>
      </c>
      <c r="D361" s="167">
        <f>$B361*'PERCENTAGE SHARING'!D320</f>
        <v>0</v>
      </c>
      <c r="E361" s="167">
        <f>$B361*'PERCENTAGE SHARING'!E320</f>
        <v>0</v>
      </c>
      <c r="F361" s="167">
        <f>$B361*'PERCENTAGE SHARING'!F320</f>
        <v>0</v>
      </c>
      <c r="G361" s="167">
        <f>$B361*'PERCENTAGE SHARING'!G320</f>
        <v>0</v>
      </c>
      <c r="H361" s="167">
        <f>$B361*'PERCENTAGE SHARING'!H320</f>
        <v>0</v>
      </c>
      <c r="I361" s="167">
        <f>$B361*'PERCENTAGE SHARING'!I320</f>
        <v>0</v>
      </c>
      <c r="J361" s="167">
        <f>$B361*'PERCENTAGE SHARING'!J320</f>
        <v>0</v>
      </c>
      <c r="K361" s="167">
        <f>$B361*'PERCENTAGE SHARING'!K320</f>
        <v>0</v>
      </c>
      <c r="L361" s="167">
        <f>$B361*'PERCENTAGE SHARING'!L320</f>
        <v>0</v>
      </c>
      <c r="M361" s="167">
        <f>$B361*'PERCENTAGE SHARING'!M320</f>
        <v>0</v>
      </c>
      <c r="N361" s="167">
        <f>$B361*'PERCENTAGE SHARING'!N320</f>
        <v>0</v>
      </c>
      <c r="O361" s="309">
        <f>$B361*'PERCENTAGE SHARING'!O320</f>
        <v>0</v>
      </c>
      <c r="P361" s="309">
        <f>$B361*'PERCENTAGE SHARING'!P320</f>
        <v>0</v>
      </c>
      <c r="Q361" s="309">
        <f>$B361*'PERCENTAGE SHARING'!Q320</f>
        <v>0</v>
      </c>
      <c r="R361" s="309">
        <f>$B361*'PERCENTAGE SHARING'!R320</f>
        <v>0</v>
      </c>
      <c r="S361" s="134"/>
      <c r="T361" s="134"/>
      <c r="U361" s="134"/>
      <c r="V361" s="134"/>
      <c r="W361" s="134"/>
      <c r="X361" s="134"/>
      <c r="Y361" s="134"/>
      <c r="Z361" s="134"/>
    </row>
    <row r="362" ht="22.5" customHeight="1">
      <c r="A362" s="186" t="str">
        <f>'PROP DAILY PNL'!A527</f>
        <v/>
      </c>
      <c r="B362" s="177"/>
      <c r="C362" s="167">
        <f>$B362*'PERCENTAGE SHARING'!C321</f>
        <v>0</v>
      </c>
      <c r="D362" s="167">
        <f>$B362*'PERCENTAGE SHARING'!D321</f>
        <v>0</v>
      </c>
      <c r="E362" s="167">
        <f>$B362*'PERCENTAGE SHARING'!E321</f>
        <v>0</v>
      </c>
      <c r="F362" s="167">
        <f>$B362*'PERCENTAGE SHARING'!F321</f>
        <v>0</v>
      </c>
      <c r="G362" s="167">
        <f>$B362*'PERCENTAGE SHARING'!G321</f>
        <v>0</v>
      </c>
      <c r="H362" s="167">
        <f>$B362*'PERCENTAGE SHARING'!H321</f>
        <v>0</v>
      </c>
      <c r="I362" s="167">
        <f>$B362*'PERCENTAGE SHARING'!I321</f>
        <v>0</v>
      </c>
      <c r="J362" s="167">
        <f>$B362*'PERCENTAGE SHARING'!J321</f>
        <v>0</v>
      </c>
      <c r="K362" s="167">
        <f>$B362*'PERCENTAGE SHARING'!K321</f>
        <v>0</v>
      </c>
      <c r="L362" s="167">
        <f>$B362*'PERCENTAGE SHARING'!L321</f>
        <v>0</v>
      </c>
      <c r="M362" s="167">
        <f>$B362*'PERCENTAGE SHARING'!M321</f>
        <v>0</v>
      </c>
      <c r="N362" s="167">
        <f>$B362*'PERCENTAGE SHARING'!N321</f>
        <v>0</v>
      </c>
      <c r="O362" s="309">
        <f>$B362*'PERCENTAGE SHARING'!O321</f>
        <v>0</v>
      </c>
      <c r="P362" s="309">
        <f>$B362*'PERCENTAGE SHARING'!P321</f>
        <v>0</v>
      </c>
      <c r="Q362" s="309">
        <f>$B362*'PERCENTAGE SHARING'!Q321</f>
        <v>0</v>
      </c>
      <c r="R362" s="309">
        <f>$B362*'PERCENTAGE SHARING'!R321</f>
        <v>0</v>
      </c>
      <c r="S362" s="134"/>
      <c r="T362" s="134"/>
      <c r="U362" s="134"/>
      <c r="V362" s="134"/>
      <c r="W362" s="134"/>
      <c r="X362" s="134"/>
      <c r="Y362" s="134"/>
      <c r="Z362" s="134"/>
    </row>
    <row r="363" ht="22.5" customHeight="1">
      <c r="A363" s="186" t="str">
        <f>'PROP DAILY PNL'!A528</f>
        <v/>
      </c>
      <c r="B363" s="177"/>
      <c r="C363" s="167">
        <f>$B363*'PERCENTAGE SHARING'!C322</f>
        <v>0</v>
      </c>
      <c r="D363" s="167">
        <f>$B363*'PERCENTAGE SHARING'!D322</f>
        <v>0</v>
      </c>
      <c r="E363" s="167">
        <f>$B363*'PERCENTAGE SHARING'!E322</f>
        <v>0</v>
      </c>
      <c r="F363" s="167">
        <f>$B363*'PERCENTAGE SHARING'!F322</f>
        <v>0</v>
      </c>
      <c r="G363" s="167">
        <f>$B363*'PERCENTAGE SHARING'!G322</f>
        <v>0</v>
      </c>
      <c r="H363" s="167">
        <f>$B363*'PERCENTAGE SHARING'!H322</f>
        <v>0</v>
      </c>
      <c r="I363" s="167">
        <f>$B363*'PERCENTAGE SHARING'!I322</f>
        <v>0</v>
      </c>
      <c r="J363" s="167">
        <f>$B363*'PERCENTAGE SHARING'!J322</f>
        <v>0</v>
      </c>
      <c r="K363" s="167">
        <f>$B363*'PERCENTAGE SHARING'!K322</f>
        <v>0</v>
      </c>
      <c r="L363" s="167">
        <f>$B363*'PERCENTAGE SHARING'!L322</f>
        <v>0</v>
      </c>
      <c r="M363" s="167">
        <f>$B363*'PERCENTAGE SHARING'!M322</f>
        <v>0</v>
      </c>
      <c r="N363" s="167">
        <f>$B363*'PERCENTAGE SHARING'!N322</f>
        <v>0</v>
      </c>
      <c r="O363" s="309">
        <f>$B363*'PERCENTAGE SHARING'!O322</f>
        <v>0</v>
      </c>
      <c r="P363" s="309">
        <f>$B363*'PERCENTAGE SHARING'!P322</f>
        <v>0</v>
      </c>
      <c r="Q363" s="309">
        <f>$B363*'PERCENTAGE SHARING'!Q322</f>
        <v>0</v>
      </c>
      <c r="R363" s="309">
        <f>$B363*'PERCENTAGE SHARING'!R322</f>
        <v>0</v>
      </c>
      <c r="S363" s="134"/>
      <c r="T363" s="134"/>
      <c r="U363" s="134"/>
      <c r="V363" s="134"/>
      <c r="W363" s="134"/>
      <c r="X363" s="134"/>
      <c r="Y363" s="134"/>
      <c r="Z363" s="134"/>
    </row>
    <row r="364" ht="22.5" customHeight="1">
      <c r="A364" s="186" t="str">
        <f>'PROP DAILY PNL'!A529</f>
        <v/>
      </c>
      <c r="B364" s="177"/>
      <c r="C364" s="167">
        <f>$B364*'PERCENTAGE SHARING'!C323</f>
        <v>0</v>
      </c>
      <c r="D364" s="167">
        <f>$B364*'PERCENTAGE SHARING'!D323</f>
        <v>0</v>
      </c>
      <c r="E364" s="167">
        <f>$B364*'PERCENTAGE SHARING'!E323</f>
        <v>0</v>
      </c>
      <c r="F364" s="167">
        <f>$B364*'PERCENTAGE SHARING'!F323</f>
        <v>0</v>
      </c>
      <c r="G364" s="167">
        <f>$B364*'PERCENTAGE SHARING'!G323</f>
        <v>0</v>
      </c>
      <c r="H364" s="167">
        <f>$B364*'PERCENTAGE SHARING'!H323</f>
        <v>0</v>
      </c>
      <c r="I364" s="167">
        <f>$B364*'PERCENTAGE SHARING'!I323</f>
        <v>0</v>
      </c>
      <c r="J364" s="167">
        <f>$B364*'PERCENTAGE SHARING'!J323</f>
        <v>0</v>
      </c>
      <c r="K364" s="167">
        <f>$B364*'PERCENTAGE SHARING'!K323</f>
        <v>0</v>
      </c>
      <c r="L364" s="167">
        <f>$B364*'PERCENTAGE SHARING'!L323</f>
        <v>0</v>
      </c>
      <c r="M364" s="167">
        <f>$B364*'PERCENTAGE SHARING'!M323</f>
        <v>0</v>
      </c>
      <c r="N364" s="167">
        <f>$B364*'PERCENTAGE SHARING'!N323</f>
        <v>0</v>
      </c>
      <c r="O364" s="309">
        <f>$B364*'PERCENTAGE SHARING'!O323</f>
        <v>0</v>
      </c>
      <c r="P364" s="309">
        <f>$B364*'PERCENTAGE SHARING'!P323</f>
        <v>0</v>
      </c>
      <c r="Q364" s="309">
        <f>$B364*'PERCENTAGE SHARING'!Q323</f>
        <v>0</v>
      </c>
      <c r="R364" s="309">
        <f>$B364*'PERCENTAGE SHARING'!R323</f>
        <v>0</v>
      </c>
      <c r="S364" s="134"/>
      <c r="T364" s="134"/>
      <c r="U364" s="134"/>
      <c r="V364" s="134"/>
      <c r="W364" s="134"/>
      <c r="X364" s="134"/>
      <c r="Y364" s="134"/>
      <c r="Z364" s="134"/>
    </row>
    <row r="365" ht="22.5" customHeight="1">
      <c r="A365" s="186" t="str">
        <f>'PROP DAILY PNL'!A530</f>
        <v/>
      </c>
      <c r="B365" s="177"/>
      <c r="C365" s="167">
        <f>$B365*'PERCENTAGE SHARING'!C324</f>
        <v>0</v>
      </c>
      <c r="D365" s="167">
        <f>$B365*'PERCENTAGE SHARING'!D324</f>
        <v>0</v>
      </c>
      <c r="E365" s="167">
        <f>$B365*'PERCENTAGE SHARING'!E324</f>
        <v>0</v>
      </c>
      <c r="F365" s="167">
        <f>$B365*'PERCENTAGE SHARING'!F324</f>
        <v>0</v>
      </c>
      <c r="G365" s="167">
        <f>$B365*'PERCENTAGE SHARING'!G324</f>
        <v>0</v>
      </c>
      <c r="H365" s="167">
        <f>$B365*'PERCENTAGE SHARING'!H324</f>
        <v>0</v>
      </c>
      <c r="I365" s="167">
        <f>$B365*'PERCENTAGE SHARING'!I324</f>
        <v>0</v>
      </c>
      <c r="J365" s="167">
        <f>$B365*'PERCENTAGE SHARING'!J324</f>
        <v>0</v>
      </c>
      <c r="K365" s="167">
        <f>$B365*'PERCENTAGE SHARING'!K324</f>
        <v>0</v>
      </c>
      <c r="L365" s="167">
        <f>$B365*'PERCENTAGE SHARING'!L324</f>
        <v>0</v>
      </c>
      <c r="M365" s="167">
        <f>$B365*'PERCENTAGE SHARING'!M324</f>
        <v>0</v>
      </c>
      <c r="N365" s="167">
        <f>$B365*'PERCENTAGE SHARING'!N324</f>
        <v>0</v>
      </c>
      <c r="O365" s="309">
        <f>$B365*'PERCENTAGE SHARING'!O324</f>
        <v>0</v>
      </c>
      <c r="P365" s="309">
        <f>$B365*'PERCENTAGE SHARING'!P324</f>
        <v>0</v>
      </c>
      <c r="Q365" s="309">
        <f>$B365*'PERCENTAGE SHARING'!Q324</f>
        <v>0</v>
      </c>
      <c r="R365" s="309">
        <f>$B365*'PERCENTAGE SHARING'!R324</f>
        <v>0</v>
      </c>
      <c r="S365" s="134"/>
      <c r="T365" s="134"/>
      <c r="U365" s="134"/>
      <c r="V365" s="134"/>
      <c r="W365" s="134"/>
      <c r="X365" s="134"/>
      <c r="Y365" s="134"/>
      <c r="Z365" s="134"/>
    </row>
    <row r="366" ht="22.5" customHeight="1">
      <c r="A366" s="186" t="str">
        <f>'PROP DAILY PNL'!A531</f>
        <v/>
      </c>
      <c r="B366" s="177"/>
      <c r="C366" s="167">
        <f>$B366*'PERCENTAGE SHARING'!C325</f>
        <v>0</v>
      </c>
      <c r="D366" s="167">
        <f>$B366*'PERCENTAGE SHARING'!D325</f>
        <v>0</v>
      </c>
      <c r="E366" s="167">
        <f>$B366*'PERCENTAGE SHARING'!E325</f>
        <v>0</v>
      </c>
      <c r="F366" s="167">
        <f>$B366*'PERCENTAGE SHARING'!F325</f>
        <v>0</v>
      </c>
      <c r="G366" s="167">
        <f>$B366*'PERCENTAGE SHARING'!G325</f>
        <v>0</v>
      </c>
      <c r="H366" s="167">
        <f>$B366*'PERCENTAGE SHARING'!H325</f>
        <v>0</v>
      </c>
      <c r="I366" s="167">
        <f>$B366*'PERCENTAGE SHARING'!I325</f>
        <v>0</v>
      </c>
      <c r="J366" s="167">
        <f>$B366*'PERCENTAGE SHARING'!J325</f>
        <v>0</v>
      </c>
      <c r="K366" s="167">
        <f>$B366*'PERCENTAGE SHARING'!K325</f>
        <v>0</v>
      </c>
      <c r="L366" s="167">
        <f>$B366*'PERCENTAGE SHARING'!L325</f>
        <v>0</v>
      </c>
      <c r="M366" s="167">
        <f>$B366*'PERCENTAGE SHARING'!M325</f>
        <v>0</v>
      </c>
      <c r="N366" s="167">
        <f>$B366*'PERCENTAGE SHARING'!N325</f>
        <v>0</v>
      </c>
      <c r="O366" s="309">
        <f>$B366*'PERCENTAGE SHARING'!O325</f>
        <v>0</v>
      </c>
      <c r="P366" s="309">
        <f>$B366*'PERCENTAGE SHARING'!P325</f>
        <v>0</v>
      </c>
      <c r="Q366" s="309">
        <f>$B366*'PERCENTAGE SHARING'!Q325</f>
        <v>0</v>
      </c>
      <c r="R366" s="309">
        <f>$B366*'PERCENTAGE SHARING'!R325</f>
        <v>0</v>
      </c>
      <c r="S366" s="134"/>
      <c r="T366" s="134"/>
      <c r="U366" s="134"/>
      <c r="V366" s="134"/>
      <c r="W366" s="134"/>
      <c r="X366" s="134"/>
      <c r="Y366" s="134"/>
      <c r="Z366" s="134"/>
    </row>
    <row r="367" ht="22.5" customHeight="1">
      <c r="A367" s="186" t="str">
        <f>'PROP DAILY PNL'!A532</f>
        <v/>
      </c>
      <c r="B367" s="177"/>
      <c r="C367" s="167">
        <f>$B367*'PERCENTAGE SHARING'!C326</f>
        <v>0</v>
      </c>
      <c r="D367" s="167">
        <f>$B367*'PERCENTAGE SHARING'!D326</f>
        <v>0</v>
      </c>
      <c r="E367" s="167">
        <f>$B367*'PERCENTAGE SHARING'!E326</f>
        <v>0</v>
      </c>
      <c r="F367" s="167">
        <f>$B367*'PERCENTAGE SHARING'!F326</f>
        <v>0</v>
      </c>
      <c r="G367" s="167">
        <f>$B367*'PERCENTAGE SHARING'!G326</f>
        <v>0</v>
      </c>
      <c r="H367" s="167">
        <f>$B367*'PERCENTAGE SHARING'!H326</f>
        <v>0</v>
      </c>
      <c r="I367" s="167">
        <f>$B367*'PERCENTAGE SHARING'!I326</f>
        <v>0</v>
      </c>
      <c r="J367" s="167">
        <f>$B367*'PERCENTAGE SHARING'!J326</f>
        <v>0</v>
      </c>
      <c r="K367" s="167">
        <f>$B367*'PERCENTAGE SHARING'!K326</f>
        <v>0</v>
      </c>
      <c r="L367" s="167">
        <f>$B367*'PERCENTAGE SHARING'!L326</f>
        <v>0</v>
      </c>
      <c r="M367" s="167">
        <f>$B367*'PERCENTAGE SHARING'!M326</f>
        <v>0</v>
      </c>
      <c r="N367" s="167">
        <f>$B367*'PERCENTAGE SHARING'!N326</f>
        <v>0</v>
      </c>
      <c r="O367" s="309">
        <f>$B367*'PERCENTAGE SHARING'!O326</f>
        <v>0</v>
      </c>
      <c r="P367" s="309">
        <f>$B367*'PERCENTAGE SHARING'!P326</f>
        <v>0</v>
      </c>
      <c r="Q367" s="309">
        <f>$B367*'PERCENTAGE SHARING'!Q326</f>
        <v>0</v>
      </c>
      <c r="R367" s="309">
        <f>$B367*'PERCENTAGE SHARING'!R326</f>
        <v>0</v>
      </c>
      <c r="S367" s="134"/>
      <c r="T367" s="134"/>
      <c r="U367" s="134"/>
      <c r="V367" s="134"/>
      <c r="W367" s="134"/>
      <c r="X367" s="134"/>
      <c r="Y367" s="134"/>
      <c r="Z367" s="134"/>
    </row>
    <row r="368" ht="22.5" customHeight="1">
      <c r="A368" s="186" t="str">
        <f>'PROP DAILY PNL'!A533</f>
        <v/>
      </c>
      <c r="B368" s="177"/>
      <c r="C368" s="167">
        <f>$B368*'PERCENTAGE SHARING'!C327</f>
        <v>0</v>
      </c>
      <c r="D368" s="167">
        <f>$B368*'PERCENTAGE SHARING'!D327</f>
        <v>0</v>
      </c>
      <c r="E368" s="167">
        <f>$B368*'PERCENTAGE SHARING'!E327</f>
        <v>0</v>
      </c>
      <c r="F368" s="167">
        <f>$B368*'PERCENTAGE SHARING'!F327</f>
        <v>0</v>
      </c>
      <c r="G368" s="167">
        <f>$B368*'PERCENTAGE SHARING'!G327</f>
        <v>0</v>
      </c>
      <c r="H368" s="167">
        <f>$B368*'PERCENTAGE SHARING'!H327</f>
        <v>0</v>
      </c>
      <c r="I368" s="167">
        <f>$B368*'PERCENTAGE SHARING'!I327</f>
        <v>0</v>
      </c>
      <c r="J368" s="167">
        <f>$B368*'PERCENTAGE SHARING'!J327</f>
        <v>0</v>
      </c>
      <c r="K368" s="167">
        <f>$B368*'PERCENTAGE SHARING'!K327</f>
        <v>0</v>
      </c>
      <c r="L368" s="167">
        <f>$B368*'PERCENTAGE SHARING'!L327</f>
        <v>0</v>
      </c>
      <c r="M368" s="167">
        <f>$B368*'PERCENTAGE SHARING'!M327</f>
        <v>0</v>
      </c>
      <c r="N368" s="167">
        <f>$B368*'PERCENTAGE SHARING'!N327</f>
        <v>0</v>
      </c>
      <c r="O368" s="309">
        <f>$B368*'PERCENTAGE SHARING'!O327</f>
        <v>0</v>
      </c>
      <c r="P368" s="309">
        <f>$B368*'PERCENTAGE SHARING'!P327</f>
        <v>0</v>
      </c>
      <c r="Q368" s="309">
        <f>$B368*'PERCENTAGE SHARING'!Q327</f>
        <v>0</v>
      </c>
      <c r="R368" s="309">
        <f>$B368*'PERCENTAGE SHARING'!R327</f>
        <v>0</v>
      </c>
      <c r="S368" s="134"/>
      <c r="T368" s="134"/>
      <c r="U368" s="134"/>
      <c r="V368" s="134"/>
      <c r="W368" s="134"/>
      <c r="X368" s="134"/>
      <c r="Y368" s="134"/>
      <c r="Z368" s="134"/>
    </row>
    <row r="369" ht="22.5" customHeight="1">
      <c r="A369" s="186" t="str">
        <f>'PROP DAILY PNL'!A534</f>
        <v/>
      </c>
      <c r="B369" s="177"/>
      <c r="C369" s="167">
        <f>$B369*'PERCENTAGE SHARING'!C328</f>
        <v>0</v>
      </c>
      <c r="D369" s="167">
        <f>$B369*'PERCENTAGE SHARING'!D328</f>
        <v>0</v>
      </c>
      <c r="E369" s="167">
        <f>$B369*'PERCENTAGE SHARING'!E328</f>
        <v>0</v>
      </c>
      <c r="F369" s="167">
        <f>$B369*'PERCENTAGE SHARING'!F328</f>
        <v>0</v>
      </c>
      <c r="G369" s="167">
        <f>$B369*'PERCENTAGE SHARING'!G328</f>
        <v>0</v>
      </c>
      <c r="H369" s="167">
        <f>$B369*'PERCENTAGE SHARING'!H328</f>
        <v>0</v>
      </c>
      <c r="I369" s="167">
        <f>$B369*'PERCENTAGE SHARING'!I328</f>
        <v>0</v>
      </c>
      <c r="J369" s="167">
        <f>$B369*'PERCENTAGE SHARING'!J328</f>
        <v>0</v>
      </c>
      <c r="K369" s="167">
        <f>$B369*'PERCENTAGE SHARING'!K328</f>
        <v>0</v>
      </c>
      <c r="L369" s="167">
        <f>$B369*'PERCENTAGE SHARING'!L328</f>
        <v>0</v>
      </c>
      <c r="M369" s="167">
        <f>$B369*'PERCENTAGE SHARING'!M328</f>
        <v>0</v>
      </c>
      <c r="N369" s="167">
        <f>$B369*'PERCENTAGE SHARING'!N328</f>
        <v>0</v>
      </c>
      <c r="O369" s="309">
        <f>$B369*'PERCENTAGE SHARING'!O328</f>
        <v>0</v>
      </c>
      <c r="P369" s="309">
        <f>$B369*'PERCENTAGE SHARING'!P328</f>
        <v>0</v>
      </c>
      <c r="Q369" s="309">
        <f>$B369*'PERCENTAGE SHARING'!Q328</f>
        <v>0</v>
      </c>
      <c r="R369" s="309">
        <f>$B369*'PERCENTAGE SHARING'!R328</f>
        <v>0</v>
      </c>
      <c r="S369" s="134"/>
      <c r="T369" s="134"/>
      <c r="U369" s="134"/>
      <c r="V369" s="134"/>
      <c r="W369" s="134"/>
      <c r="X369" s="134"/>
      <c r="Y369" s="134"/>
      <c r="Z369" s="134"/>
    </row>
    <row r="370" ht="22.5" customHeight="1">
      <c r="A370" s="186" t="str">
        <f>'PROP DAILY PNL'!A535</f>
        <v/>
      </c>
      <c r="B370" s="177"/>
      <c r="C370" s="167">
        <f>$B370*'PERCENTAGE SHARING'!C329</f>
        <v>0</v>
      </c>
      <c r="D370" s="167">
        <f>$B370*'PERCENTAGE SHARING'!D329</f>
        <v>0</v>
      </c>
      <c r="E370" s="167">
        <f>$B370*'PERCENTAGE SHARING'!E329</f>
        <v>0</v>
      </c>
      <c r="F370" s="167">
        <f>$B370*'PERCENTAGE SHARING'!F329</f>
        <v>0</v>
      </c>
      <c r="G370" s="167">
        <f>$B370*'PERCENTAGE SHARING'!G329</f>
        <v>0</v>
      </c>
      <c r="H370" s="167">
        <f>$B370*'PERCENTAGE SHARING'!H329</f>
        <v>0</v>
      </c>
      <c r="I370" s="167">
        <f>$B370*'PERCENTAGE SHARING'!I329</f>
        <v>0</v>
      </c>
      <c r="J370" s="167">
        <f>$B370*'PERCENTAGE SHARING'!J329</f>
        <v>0</v>
      </c>
      <c r="K370" s="167">
        <f>$B370*'PERCENTAGE SHARING'!K329</f>
        <v>0</v>
      </c>
      <c r="L370" s="167">
        <f>$B370*'PERCENTAGE SHARING'!L329</f>
        <v>0</v>
      </c>
      <c r="M370" s="167">
        <f>$B370*'PERCENTAGE SHARING'!M329</f>
        <v>0</v>
      </c>
      <c r="N370" s="167">
        <f>$B370*'PERCENTAGE SHARING'!N329</f>
        <v>0</v>
      </c>
      <c r="O370" s="309">
        <f>$B370*'PERCENTAGE SHARING'!O329</f>
        <v>0</v>
      </c>
      <c r="P370" s="309">
        <f>$B370*'PERCENTAGE SHARING'!P329</f>
        <v>0</v>
      </c>
      <c r="Q370" s="309">
        <f>$B370*'PERCENTAGE SHARING'!Q329</f>
        <v>0</v>
      </c>
      <c r="R370" s="309">
        <f>$B370*'PERCENTAGE SHARING'!R329</f>
        <v>0</v>
      </c>
      <c r="S370" s="134"/>
      <c r="T370" s="134"/>
      <c r="U370" s="134"/>
      <c r="V370" s="134"/>
      <c r="W370" s="134"/>
      <c r="X370" s="134"/>
      <c r="Y370" s="134"/>
      <c r="Z370" s="134"/>
    </row>
    <row r="371" ht="22.5" customHeight="1">
      <c r="A371" s="186" t="str">
        <f>'PROP DAILY PNL'!A536</f>
        <v/>
      </c>
      <c r="B371" s="177"/>
      <c r="C371" s="167">
        <f>$B371*'PERCENTAGE SHARING'!C330</f>
        <v>0</v>
      </c>
      <c r="D371" s="167">
        <f>$B371*'PERCENTAGE SHARING'!D330</f>
        <v>0</v>
      </c>
      <c r="E371" s="167">
        <f>$B371*'PERCENTAGE SHARING'!E330</f>
        <v>0</v>
      </c>
      <c r="F371" s="167">
        <f>$B371*'PERCENTAGE SHARING'!F330</f>
        <v>0</v>
      </c>
      <c r="G371" s="167">
        <f>$B371*'PERCENTAGE SHARING'!G330</f>
        <v>0</v>
      </c>
      <c r="H371" s="167">
        <f>$B371*'PERCENTAGE SHARING'!H330</f>
        <v>0</v>
      </c>
      <c r="I371" s="167">
        <f>$B371*'PERCENTAGE SHARING'!I330</f>
        <v>0</v>
      </c>
      <c r="J371" s="167">
        <f>$B371*'PERCENTAGE SHARING'!J330</f>
        <v>0</v>
      </c>
      <c r="K371" s="167">
        <f>$B371*'PERCENTAGE SHARING'!K330</f>
        <v>0</v>
      </c>
      <c r="L371" s="167">
        <f>$B371*'PERCENTAGE SHARING'!L330</f>
        <v>0</v>
      </c>
      <c r="M371" s="167">
        <f>$B371*'PERCENTAGE SHARING'!M330</f>
        <v>0</v>
      </c>
      <c r="N371" s="167">
        <f>$B371*'PERCENTAGE SHARING'!N330</f>
        <v>0</v>
      </c>
      <c r="O371" s="309">
        <f>$B371*'PERCENTAGE SHARING'!O330</f>
        <v>0</v>
      </c>
      <c r="P371" s="309">
        <f>$B371*'PERCENTAGE SHARING'!P330</f>
        <v>0</v>
      </c>
      <c r="Q371" s="309">
        <f>$B371*'PERCENTAGE SHARING'!Q330</f>
        <v>0</v>
      </c>
      <c r="R371" s="309">
        <f>$B371*'PERCENTAGE SHARING'!R330</f>
        <v>0</v>
      </c>
      <c r="S371" s="134"/>
      <c r="T371" s="134"/>
      <c r="U371" s="134"/>
      <c r="V371" s="134"/>
      <c r="W371" s="134"/>
      <c r="X371" s="134"/>
      <c r="Y371" s="134"/>
      <c r="Z371" s="134"/>
    </row>
    <row r="372" ht="22.5" customHeight="1">
      <c r="A372" s="186" t="str">
        <f>'PROP DAILY PNL'!A537</f>
        <v/>
      </c>
      <c r="B372" s="177"/>
      <c r="C372" s="167">
        <f>$B372*'PERCENTAGE SHARING'!C331</f>
        <v>0</v>
      </c>
      <c r="D372" s="167">
        <f>$B372*'PERCENTAGE SHARING'!D331</f>
        <v>0</v>
      </c>
      <c r="E372" s="167">
        <f>$B372*'PERCENTAGE SHARING'!E331</f>
        <v>0</v>
      </c>
      <c r="F372" s="167">
        <f>$B372*'PERCENTAGE SHARING'!F331</f>
        <v>0</v>
      </c>
      <c r="G372" s="167">
        <f>$B372*'PERCENTAGE SHARING'!G331</f>
        <v>0</v>
      </c>
      <c r="H372" s="167">
        <f>$B372*'PERCENTAGE SHARING'!H331</f>
        <v>0</v>
      </c>
      <c r="I372" s="167">
        <f>$B372*'PERCENTAGE SHARING'!I331</f>
        <v>0</v>
      </c>
      <c r="J372" s="167">
        <f>$B372*'PERCENTAGE SHARING'!J331</f>
        <v>0</v>
      </c>
      <c r="K372" s="167">
        <f>$B372*'PERCENTAGE SHARING'!K331</f>
        <v>0</v>
      </c>
      <c r="L372" s="167">
        <f>$B372*'PERCENTAGE SHARING'!L331</f>
        <v>0</v>
      </c>
      <c r="M372" s="167">
        <f>$B372*'PERCENTAGE SHARING'!M331</f>
        <v>0</v>
      </c>
      <c r="N372" s="167">
        <f>$B372*'PERCENTAGE SHARING'!N331</f>
        <v>0</v>
      </c>
      <c r="O372" s="309">
        <f>$B372*'PERCENTAGE SHARING'!O331</f>
        <v>0</v>
      </c>
      <c r="P372" s="309">
        <f>$B372*'PERCENTAGE SHARING'!P331</f>
        <v>0</v>
      </c>
      <c r="Q372" s="309">
        <f>$B372*'PERCENTAGE SHARING'!Q331</f>
        <v>0</v>
      </c>
      <c r="R372" s="309">
        <f>$B372*'PERCENTAGE SHARING'!R331</f>
        <v>0</v>
      </c>
      <c r="S372" s="134"/>
      <c r="T372" s="134"/>
      <c r="U372" s="134"/>
      <c r="V372" s="134"/>
      <c r="W372" s="134"/>
      <c r="X372" s="134"/>
      <c r="Y372" s="134"/>
      <c r="Z372" s="134"/>
    </row>
    <row r="373" ht="22.5" customHeight="1">
      <c r="A373" s="186" t="str">
        <f>'PROP DAILY PNL'!A538</f>
        <v/>
      </c>
      <c r="B373" s="177"/>
      <c r="C373" s="167">
        <f>$B373*'PERCENTAGE SHARING'!C332</f>
        <v>0</v>
      </c>
      <c r="D373" s="167">
        <f>$B373*'PERCENTAGE SHARING'!D332</f>
        <v>0</v>
      </c>
      <c r="E373" s="167">
        <f>$B373*'PERCENTAGE SHARING'!E332</f>
        <v>0</v>
      </c>
      <c r="F373" s="167">
        <f>$B373*'PERCENTAGE SHARING'!F332</f>
        <v>0</v>
      </c>
      <c r="G373" s="167">
        <f>$B373*'PERCENTAGE SHARING'!G332</f>
        <v>0</v>
      </c>
      <c r="H373" s="167">
        <f>$B373*'PERCENTAGE SHARING'!H332</f>
        <v>0</v>
      </c>
      <c r="I373" s="167">
        <f>$B373*'PERCENTAGE SHARING'!I332</f>
        <v>0</v>
      </c>
      <c r="J373" s="167">
        <f>$B373*'PERCENTAGE SHARING'!J332</f>
        <v>0</v>
      </c>
      <c r="K373" s="167">
        <f>$B373*'PERCENTAGE SHARING'!K332</f>
        <v>0</v>
      </c>
      <c r="L373" s="167">
        <f>$B373*'PERCENTAGE SHARING'!L332</f>
        <v>0</v>
      </c>
      <c r="M373" s="167">
        <f>$B373*'PERCENTAGE SHARING'!M332</f>
        <v>0</v>
      </c>
      <c r="N373" s="167">
        <f>$B373*'PERCENTAGE SHARING'!N332</f>
        <v>0</v>
      </c>
      <c r="O373" s="309">
        <f>$B373*'PERCENTAGE SHARING'!O332</f>
        <v>0</v>
      </c>
      <c r="P373" s="309">
        <f>$B373*'PERCENTAGE SHARING'!P332</f>
        <v>0</v>
      </c>
      <c r="Q373" s="309">
        <f>$B373*'PERCENTAGE SHARING'!Q332</f>
        <v>0</v>
      </c>
      <c r="R373" s="309">
        <f>$B373*'PERCENTAGE SHARING'!R332</f>
        <v>0</v>
      </c>
      <c r="S373" s="134"/>
      <c r="T373" s="134"/>
      <c r="U373" s="134"/>
      <c r="V373" s="134"/>
      <c r="W373" s="134"/>
      <c r="X373" s="134"/>
      <c r="Y373" s="134"/>
      <c r="Z373" s="134"/>
    </row>
    <row r="374" ht="22.5" customHeight="1">
      <c r="A374" s="186" t="str">
        <f>'PROP DAILY PNL'!A539</f>
        <v/>
      </c>
      <c r="B374" s="177"/>
      <c r="C374" s="167">
        <f>$B374*'PERCENTAGE SHARING'!C333</f>
        <v>0</v>
      </c>
      <c r="D374" s="167">
        <f>$B374*'PERCENTAGE SHARING'!D333</f>
        <v>0</v>
      </c>
      <c r="E374" s="167">
        <f>$B374*'PERCENTAGE SHARING'!E333</f>
        <v>0</v>
      </c>
      <c r="F374" s="167">
        <f>$B374*'PERCENTAGE SHARING'!F333</f>
        <v>0</v>
      </c>
      <c r="G374" s="167">
        <f>$B374*'PERCENTAGE SHARING'!G333</f>
        <v>0</v>
      </c>
      <c r="H374" s="167">
        <f>$B374*'PERCENTAGE SHARING'!H333</f>
        <v>0</v>
      </c>
      <c r="I374" s="167">
        <f>$B374*'PERCENTAGE SHARING'!I333</f>
        <v>0</v>
      </c>
      <c r="J374" s="167">
        <f>$B374*'PERCENTAGE SHARING'!J333</f>
        <v>0</v>
      </c>
      <c r="K374" s="167">
        <f>$B374*'PERCENTAGE SHARING'!K333</f>
        <v>0</v>
      </c>
      <c r="L374" s="167">
        <f>$B374*'PERCENTAGE SHARING'!L333</f>
        <v>0</v>
      </c>
      <c r="M374" s="167">
        <f>$B374*'PERCENTAGE SHARING'!M333</f>
        <v>0</v>
      </c>
      <c r="N374" s="167">
        <f>$B374*'PERCENTAGE SHARING'!N333</f>
        <v>0</v>
      </c>
      <c r="O374" s="309">
        <f>$B374*'PERCENTAGE SHARING'!O333</f>
        <v>0</v>
      </c>
      <c r="P374" s="309">
        <f>$B374*'PERCENTAGE SHARING'!P333</f>
        <v>0</v>
      </c>
      <c r="Q374" s="309">
        <f>$B374*'PERCENTAGE SHARING'!Q333</f>
        <v>0</v>
      </c>
      <c r="R374" s="309">
        <f>$B374*'PERCENTAGE SHARING'!R333</f>
        <v>0</v>
      </c>
      <c r="S374" s="134"/>
      <c r="T374" s="134"/>
      <c r="U374" s="134"/>
      <c r="V374" s="134"/>
      <c r="W374" s="134"/>
      <c r="X374" s="134"/>
      <c r="Y374" s="134"/>
      <c r="Z374" s="134"/>
    </row>
    <row r="375" ht="22.5" customHeight="1">
      <c r="A375" s="186" t="str">
        <f>'PROP DAILY PNL'!A540</f>
        <v/>
      </c>
      <c r="B375" s="177"/>
      <c r="C375" s="167">
        <f>$B375*'PERCENTAGE SHARING'!C334</f>
        <v>0</v>
      </c>
      <c r="D375" s="167">
        <f>$B375*'PERCENTAGE SHARING'!D334</f>
        <v>0</v>
      </c>
      <c r="E375" s="167">
        <f>$B375*'PERCENTAGE SHARING'!E334</f>
        <v>0</v>
      </c>
      <c r="F375" s="167">
        <f>$B375*'PERCENTAGE SHARING'!F334</f>
        <v>0</v>
      </c>
      <c r="G375" s="167">
        <f>$B375*'PERCENTAGE SHARING'!G334</f>
        <v>0</v>
      </c>
      <c r="H375" s="167">
        <f>$B375*'PERCENTAGE SHARING'!H334</f>
        <v>0</v>
      </c>
      <c r="I375" s="167">
        <f>$B375*'PERCENTAGE SHARING'!I334</f>
        <v>0</v>
      </c>
      <c r="J375" s="167">
        <f>$B375*'PERCENTAGE SHARING'!J334</f>
        <v>0</v>
      </c>
      <c r="K375" s="167">
        <f>$B375*'PERCENTAGE SHARING'!K334</f>
        <v>0</v>
      </c>
      <c r="L375" s="167">
        <f>$B375*'PERCENTAGE SHARING'!L334</f>
        <v>0</v>
      </c>
      <c r="M375" s="167">
        <f>$B375*'PERCENTAGE SHARING'!M334</f>
        <v>0</v>
      </c>
      <c r="N375" s="167">
        <f>$B375*'PERCENTAGE SHARING'!N334</f>
        <v>0</v>
      </c>
      <c r="O375" s="309">
        <f>$B375*'PERCENTAGE SHARING'!O334</f>
        <v>0</v>
      </c>
      <c r="P375" s="309">
        <f>$B375*'PERCENTAGE SHARING'!P334</f>
        <v>0</v>
      </c>
      <c r="Q375" s="309">
        <f>$B375*'PERCENTAGE SHARING'!Q334</f>
        <v>0</v>
      </c>
      <c r="R375" s="309">
        <f>$B375*'PERCENTAGE SHARING'!R334</f>
        <v>0</v>
      </c>
      <c r="S375" s="134"/>
      <c r="T375" s="134"/>
      <c r="U375" s="134"/>
      <c r="V375" s="134"/>
      <c r="W375" s="134"/>
      <c r="X375" s="134"/>
      <c r="Y375" s="134"/>
      <c r="Z375" s="134"/>
    </row>
    <row r="376" ht="22.5" customHeight="1">
      <c r="A376" s="186" t="str">
        <f>'PROP DAILY PNL'!A541</f>
        <v/>
      </c>
      <c r="B376" s="177"/>
      <c r="C376" s="167">
        <f>$B376*'PERCENTAGE SHARING'!C335</f>
        <v>0</v>
      </c>
      <c r="D376" s="167">
        <f>$B376*'PERCENTAGE SHARING'!D335</f>
        <v>0</v>
      </c>
      <c r="E376" s="167">
        <f>$B376*'PERCENTAGE SHARING'!E335</f>
        <v>0</v>
      </c>
      <c r="F376" s="167">
        <f>$B376*'PERCENTAGE SHARING'!F335</f>
        <v>0</v>
      </c>
      <c r="G376" s="167">
        <f>$B376*'PERCENTAGE SHARING'!G335</f>
        <v>0</v>
      </c>
      <c r="H376" s="167">
        <f>$B376*'PERCENTAGE SHARING'!H335</f>
        <v>0</v>
      </c>
      <c r="I376" s="167">
        <f>$B376*'PERCENTAGE SHARING'!I335</f>
        <v>0</v>
      </c>
      <c r="J376" s="167">
        <f>$B376*'PERCENTAGE SHARING'!J335</f>
        <v>0</v>
      </c>
      <c r="K376" s="167">
        <f>$B376*'PERCENTAGE SHARING'!K335</f>
        <v>0</v>
      </c>
      <c r="L376" s="167">
        <f>$B376*'PERCENTAGE SHARING'!L335</f>
        <v>0</v>
      </c>
      <c r="M376" s="167">
        <f>$B376*'PERCENTAGE SHARING'!M335</f>
        <v>0</v>
      </c>
      <c r="N376" s="167">
        <f>$B376*'PERCENTAGE SHARING'!N335</f>
        <v>0</v>
      </c>
      <c r="O376" s="309">
        <f>$B376*'PERCENTAGE SHARING'!O335</f>
        <v>0</v>
      </c>
      <c r="P376" s="309">
        <f>$B376*'PERCENTAGE SHARING'!P335</f>
        <v>0</v>
      </c>
      <c r="Q376" s="309">
        <f>$B376*'PERCENTAGE SHARING'!Q335</f>
        <v>0</v>
      </c>
      <c r="R376" s="309">
        <f>$B376*'PERCENTAGE SHARING'!R335</f>
        <v>0</v>
      </c>
      <c r="S376" s="134"/>
      <c r="T376" s="134"/>
      <c r="U376" s="134"/>
      <c r="V376" s="134"/>
      <c r="W376" s="134"/>
      <c r="X376" s="134"/>
      <c r="Y376" s="134"/>
      <c r="Z376" s="134"/>
    </row>
    <row r="377" ht="22.5" customHeight="1">
      <c r="A377" s="186" t="str">
        <f>'PROP DAILY PNL'!A542</f>
        <v/>
      </c>
      <c r="B377" s="177"/>
      <c r="C377" s="167">
        <f>$B377*'PERCENTAGE SHARING'!C336</f>
        <v>0</v>
      </c>
      <c r="D377" s="167">
        <f>$B377*'PERCENTAGE SHARING'!D336</f>
        <v>0</v>
      </c>
      <c r="E377" s="167">
        <f>$B377*'PERCENTAGE SHARING'!E336</f>
        <v>0</v>
      </c>
      <c r="F377" s="167">
        <f>$B377*'PERCENTAGE SHARING'!F336</f>
        <v>0</v>
      </c>
      <c r="G377" s="167">
        <f>$B377*'PERCENTAGE SHARING'!G336</f>
        <v>0</v>
      </c>
      <c r="H377" s="167">
        <f>$B377*'PERCENTAGE SHARING'!H336</f>
        <v>0</v>
      </c>
      <c r="I377" s="167">
        <f>$B377*'PERCENTAGE SHARING'!I336</f>
        <v>0</v>
      </c>
      <c r="J377" s="167">
        <f>$B377*'PERCENTAGE SHARING'!J336</f>
        <v>0</v>
      </c>
      <c r="K377" s="167">
        <f>$B377*'PERCENTAGE SHARING'!K336</f>
        <v>0</v>
      </c>
      <c r="L377" s="167">
        <f>$B377*'PERCENTAGE SHARING'!L336</f>
        <v>0</v>
      </c>
      <c r="M377" s="167">
        <f>$B377*'PERCENTAGE SHARING'!M336</f>
        <v>0</v>
      </c>
      <c r="N377" s="167">
        <f>$B377*'PERCENTAGE SHARING'!N336</f>
        <v>0</v>
      </c>
      <c r="O377" s="309">
        <f>$B377*'PERCENTAGE SHARING'!O336</f>
        <v>0</v>
      </c>
      <c r="P377" s="309">
        <f>$B377*'PERCENTAGE SHARING'!P336</f>
        <v>0</v>
      </c>
      <c r="Q377" s="309">
        <f>$B377*'PERCENTAGE SHARING'!Q336</f>
        <v>0</v>
      </c>
      <c r="R377" s="309">
        <f>$B377*'PERCENTAGE SHARING'!R336</f>
        <v>0</v>
      </c>
      <c r="S377" s="134"/>
      <c r="T377" s="134"/>
      <c r="U377" s="134"/>
      <c r="V377" s="134"/>
      <c r="W377" s="134"/>
      <c r="X377" s="134"/>
      <c r="Y377" s="134"/>
      <c r="Z377" s="134"/>
    </row>
    <row r="378" ht="22.5" customHeight="1">
      <c r="A378" s="186" t="str">
        <f>'PROP DAILY PNL'!A543</f>
        <v/>
      </c>
      <c r="B378" s="177"/>
      <c r="C378" s="167">
        <f>$B378*'PERCENTAGE SHARING'!C337</f>
        <v>0</v>
      </c>
      <c r="D378" s="167">
        <f>$B378*'PERCENTAGE SHARING'!D337</f>
        <v>0</v>
      </c>
      <c r="E378" s="167">
        <f>$B378*'PERCENTAGE SHARING'!E337</f>
        <v>0</v>
      </c>
      <c r="F378" s="167">
        <f>$B378*'PERCENTAGE SHARING'!F337</f>
        <v>0</v>
      </c>
      <c r="G378" s="167">
        <f>$B378*'PERCENTAGE SHARING'!G337</f>
        <v>0</v>
      </c>
      <c r="H378" s="167">
        <f>$B378*'PERCENTAGE SHARING'!H337</f>
        <v>0</v>
      </c>
      <c r="I378" s="167">
        <f>$B378*'PERCENTAGE SHARING'!I337</f>
        <v>0</v>
      </c>
      <c r="J378" s="167">
        <f>$B378*'PERCENTAGE SHARING'!J337</f>
        <v>0</v>
      </c>
      <c r="K378" s="167">
        <f>$B378*'PERCENTAGE SHARING'!K337</f>
        <v>0</v>
      </c>
      <c r="L378" s="167">
        <f>$B378*'PERCENTAGE SHARING'!L337</f>
        <v>0</v>
      </c>
      <c r="M378" s="167">
        <f>$B378*'PERCENTAGE SHARING'!M337</f>
        <v>0</v>
      </c>
      <c r="N378" s="167">
        <f>$B378*'PERCENTAGE SHARING'!N337</f>
        <v>0</v>
      </c>
      <c r="O378" s="309">
        <f>$B378*'PERCENTAGE SHARING'!O337</f>
        <v>0</v>
      </c>
      <c r="P378" s="309">
        <f>$B378*'PERCENTAGE SHARING'!P337</f>
        <v>0</v>
      </c>
      <c r="Q378" s="309">
        <f>$B378*'PERCENTAGE SHARING'!Q337</f>
        <v>0</v>
      </c>
      <c r="R378" s="309">
        <f>$B378*'PERCENTAGE SHARING'!R337</f>
        <v>0</v>
      </c>
      <c r="S378" s="134"/>
      <c r="T378" s="134"/>
      <c r="U378" s="134"/>
      <c r="V378" s="134"/>
      <c r="W378" s="134"/>
      <c r="X378" s="134"/>
      <c r="Y378" s="134"/>
      <c r="Z378" s="134"/>
    </row>
    <row r="379" ht="22.5" customHeight="1">
      <c r="A379" s="186" t="str">
        <f>'PROP DAILY PNL'!A544</f>
        <v/>
      </c>
      <c r="B379" s="177"/>
      <c r="C379" s="167">
        <f>$B379*'PERCENTAGE SHARING'!C338</f>
        <v>0</v>
      </c>
      <c r="D379" s="167">
        <f>$B379*'PERCENTAGE SHARING'!D338</f>
        <v>0</v>
      </c>
      <c r="E379" s="167">
        <f>$B379*'PERCENTAGE SHARING'!E338</f>
        <v>0</v>
      </c>
      <c r="F379" s="167">
        <f>$B379*'PERCENTAGE SHARING'!F338</f>
        <v>0</v>
      </c>
      <c r="G379" s="167">
        <f>$B379*'PERCENTAGE SHARING'!G338</f>
        <v>0</v>
      </c>
      <c r="H379" s="167">
        <f>$B379*'PERCENTAGE SHARING'!H338</f>
        <v>0</v>
      </c>
      <c r="I379" s="167">
        <f>$B379*'PERCENTAGE SHARING'!I338</f>
        <v>0</v>
      </c>
      <c r="J379" s="167">
        <f>$B379*'PERCENTAGE SHARING'!J338</f>
        <v>0</v>
      </c>
      <c r="K379" s="167">
        <f>$B379*'PERCENTAGE SHARING'!K338</f>
        <v>0</v>
      </c>
      <c r="L379" s="167">
        <f>$B379*'PERCENTAGE SHARING'!L338</f>
        <v>0</v>
      </c>
      <c r="M379" s="167">
        <f>$B379*'PERCENTAGE SHARING'!M338</f>
        <v>0</v>
      </c>
      <c r="N379" s="167">
        <f>$B379*'PERCENTAGE SHARING'!N338</f>
        <v>0</v>
      </c>
      <c r="O379" s="309">
        <f>$B379*'PERCENTAGE SHARING'!O338</f>
        <v>0</v>
      </c>
      <c r="P379" s="309">
        <f>$B379*'PERCENTAGE SHARING'!P338</f>
        <v>0</v>
      </c>
      <c r="Q379" s="309">
        <f>$B379*'PERCENTAGE SHARING'!Q338</f>
        <v>0</v>
      </c>
      <c r="R379" s="309">
        <f>$B379*'PERCENTAGE SHARING'!R338</f>
        <v>0</v>
      </c>
      <c r="S379" s="134"/>
      <c r="T379" s="134"/>
      <c r="U379" s="134"/>
      <c r="V379" s="134"/>
      <c r="W379" s="134"/>
      <c r="X379" s="134"/>
      <c r="Y379" s="134"/>
      <c r="Z379" s="134"/>
    </row>
    <row r="380" ht="22.5" customHeight="1">
      <c r="A380" s="186" t="str">
        <f>'PROP DAILY PNL'!A545</f>
        <v/>
      </c>
      <c r="B380" s="177"/>
      <c r="C380" s="167">
        <f>$B380*'PERCENTAGE SHARING'!C339</f>
        <v>0</v>
      </c>
      <c r="D380" s="167">
        <f>$B380*'PERCENTAGE SHARING'!D339</f>
        <v>0</v>
      </c>
      <c r="E380" s="167">
        <f>$B380*'PERCENTAGE SHARING'!E339</f>
        <v>0</v>
      </c>
      <c r="F380" s="167">
        <f>$B380*'PERCENTAGE SHARING'!F339</f>
        <v>0</v>
      </c>
      <c r="G380" s="167">
        <f>$B380*'PERCENTAGE SHARING'!G339</f>
        <v>0</v>
      </c>
      <c r="H380" s="167">
        <f>$B380*'PERCENTAGE SHARING'!H339</f>
        <v>0</v>
      </c>
      <c r="I380" s="167">
        <f>$B380*'PERCENTAGE SHARING'!I339</f>
        <v>0</v>
      </c>
      <c r="J380" s="167">
        <f>$B380*'PERCENTAGE SHARING'!J339</f>
        <v>0</v>
      </c>
      <c r="K380" s="167">
        <f>$B380*'PERCENTAGE SHARING'!K339</f>
        <v>0</v>
      </c>
      <c r="L380" s="167">
        <f>$B380*'PERCENTAGE SHARING'!L339</f>
        <v>0</v>
      </c>
      <c r="M380" s="167">
        <f>$B380*'PERCENTAGE SHARING'!M339</f>
        <v>0</v>
      </c>
      <c r="N380" s="167">
        <f>$B380*'PERCENTAGE SHARING'!N339</f>
        <v>0</v>
      </c>
      <c r="O380" s="309">
        <f>$B380*'PERCENTAGE SHARING'!O339</f>
        <v>0</v>
      </c>
      <c r="P380" s="309">
        <f>$B380*'PERCENTAGE SHARING'!P339</f>
        <v>0</v>
      </c>
      <c r="Q380" s="309">
        <f>$B380*'PERCENTAGE SHARING'!Q339</f>
        <v>0</v>
      </c>
      <c r="R380" s="309">
        <f>$B380*'PERCENTAGE SHARING'!R339</f>
        <v>0</v>
      </c>
      <c r="S380" s="134"/>
      <c r="T380" s="134"/>
      <c r="U380" s="134"/>
      <c r="V380" s="134"/>
      <c r="W380" s="134"/>
      <c r="X380" s="134"/>
      <c r="Y380" s="134"/>
      <c r="Z380" s="134"/>
    </row>
    <row r="381" ht="22.5" customHeight="1">
      <c r="A381" s="186" t="str">
        <f>'PROP DAILY PNL'!A546</f>
        <v/>
      </c>
      <c r="B381" s="177"/>
      <c r="C381" s="167">
        <f>$B381*'PERCENTAGE SHARING'!C340</f>
        <v>0</v>
      </c>
      <c r="D381" s="167">
        <f>$B381*'PERCENTAGE SHARING'!D340</f>
        <v>0</v>
      </c>
      <c r="E381" s="167">
        <f>$B381*'PERCENTAGE SHARING'!E340</f>
        <v>0</v>
      </c>
      <c r="F381" s="167">
        <f>$B381*'PERCENTAGE SHARING'!F340</f>
        <v>0</v>
      </c>
      <c r="G381" s="167">
        <f>$B381*'PERCENTAGE SHARING'!G340</f>
        <v>0</v>
      </c>
      <c r="H381" s="167">
        <f>$B381*'PERCENTAGE SHARING'!H340</f>
        <v>0</v>
      </c>
      <c r="I381" s="167">
        <f>$B381*'PERCENTAGE SHARING'!I340</f>
        <v>0</v>
      </c>
      <c r="J381" s="167">
        <f>$B381*'PERCENTAGE SHARING'!J340</f>
        <v>0</v>
      </c>
      <c r="K381" s="167">
        <f>$B381*'PERCENTAGE SHARING'!K340</f>
        <v>0</v>
      </c>
      <c r="L381" s="167">
        <f>$B381*'PERCENTAGE SHARING'!L340</f>
        <v>0</v>
      </c>
      <c r="M381" s="167">
        <f>$B381*'PERCENTAGE SHARING'!M340</f>
        <v>0</v>
      </c>
      <c r="N381" s="167">
        <f>$B381*'PERCENTAGE SHARING'!N340</f>
        <v>0</v>
      </c>
      <c r="O381" s="309">
        <f>$B381*'PERCENTAGE SHARING'!O340</f>
        <v>0</v>
      </c>
      <c r="P381" s="309">
        <f>$B381*'PERCENTAGE SHARING'!P340</f>
        <v>0</v>
      </c>
      <c r="Q381" s="309">
        <f>$B381*'PERCENTAGE SHARING'!Q340</f>
        <v>0</v>
      </c>
      <c r="R381" s="309">
        <f>$B381*'PERCENTAGE SHARING'!R340</f>
        <v>0</v>
      </c>
      <c r="S381" s="134"/>
      <c r="T381" s="134"/>
      <c r="U381" s="134"/>
      <c r="V381" s="134"/>
      <c r="W381" s="134"/>
      <c r="X381" s="134"/>
      <c r="Y381" s="134"/>
      <c r="Z381" s="134"/>
    </row>
    <row r="382" ht="22.5" customHeight="1">
      <c r="A382" s="186" t="str">
        <f>'PROP DAILY PNL'!A547</f>
        <v/>
      </c>
      <c r="B382" s="177"/>
      <c r="C382" s="167">
        <f>$B382*'PERCENTAGE SHARING'!C341</f>
        <v>0</v>
      </c>
      <c r="D382" s="167">
        <f>$B382*'PERCENTAGE SHARING'!D341</f>
        <v>0</v>
      </c>
      <c r="E382" s="167">
        <f>$B382*'PERCENTAGE SHARING'!E341</f>
        <v>0</v>
      </c>
      <c r="F382" s="167">
        <f>$B382*'PERCENTAGE SHARING'!F341</f>
        <v>0</v>
      </c>
      <c r="G382" s="167">
        <f>$B382*'PERCENTAGE SHARING'!G341</f>
        <v>0</v>
      </c>
      <c r="H382" s="167">
        <f>$B382*'PERCENTAGE SHARING'!H341</f>
        <v>0</v>
      </c>
      <c r="I382" s="167">
        <f>$B382*'PERCENTAGE SHARING'!I341</f>
        <v>0</v>
      </c>
      <c r="J382" s="167">
        <f>$B382*'PERCENTAGE SHARING'!J341</f>
        <v>0</v>
      </c>
      <c r="K382" s="167">
        <f>$B382*'PERCENTAGE SHARING'!K341</f>
        <v>0</v>
      </c>
      <c r="L382" s="167">
        <f>$B382*'PERCENTAGE SHARING'!L341</f>
        <v>0</v>
      </c>
      <c r="M382" s="167">
        <f>$B382*'PERCENTAGE SHARING'!M341</f>
        <v>0</v>
      </c>
      <c r="N382" s="167">
        <f>$B382*'PERCENTAGE SHARING'!N341</f>
        <v>0</v>
      </c>
      <c r="O382" s="309">
        <f>$B382*'PERCENTAGE SHARING'!O341</f>
        <v>0</v>
      </c>
      <c r="P382" s="309">
        <f>$B382*'PERCENTAGE SHARING'!P341</f>
        <v>0</v>
      </c>
      <c r="Q382" s="309">
        <f>$B382*'PERCENTAGE SHARING'!Q341</f>
        <v>0</v>
      </c>
      <c r="R382" s="309">
        <f>$B382*'PERCENTAGE SHARING'!R341</f>
        <v>0</v>
      </c>
      <c r="S382" s="134"/>
      <c r="T382" s="134"/>
      <c r="U382" s="134"/>
      <c r="V382" s="134"/>
      <c r="W382" s="134"/>
      <c r="X382" s="134"/>
      <c r="Y382" s="134"/>
      <c r="Z382" s="134"/>
    </row>
    <row r="383" ht="22.5" customHeight="1">
      <c r="A383" s="186" t="str">
        <f>'PROP DAILY PNL'!A548</f>
        <v/>
      </c>
      <c r="B383" s="177"/>
      <c r="C383" s="167">
        <f>$B383*'PERCENTAGE SHARING'!C342</f>
        <v>0</v>
      </c>
      <c r="D383" s="167">
        <f>$B383*'PERCENTAGE SHARING'!D342</f>
        <v>0</v>
      </c>
      <c r="E383" s="167">
        <f>$B383*'PERCENTAGE SHARING'!E342</f>
        <v>0</v>
      </c>
      <c r="F383" s="167">
        <f>$B383*'PERCENTAGE SHARING'!F342</f>
        <v>0</v>
      </c>
      <c r="G383" s="167">
        <f>$B383*'PERCENTAGE SHARING'!G342</f>
        <v>0</v>
      </c>
      <c r="H383" s="167">
        <f>$B383*'PERCENTAGE SHARING'!H342</f>
        <v>0</v>
      </c>
      <c r="I383" s="167">
        <f>$B383*'PERCENTAGE SHARING'!I342</f>
        <v>0</v>
      </c>
      <c r="J383" s="167">
        <f>$B383*'PERCENTAGE SHARING'!J342</f>
        <v>0</v>
      </c>
      <c r="K383" s="167">
        <f>$B383*'PERCENTAGE SHARING'!K342</f>
        <v>0</v>
      </c>
      <c r="L383" s="167">
        <f>$B383*'PERCENTAGE SHARING'!L342</f>
        <v>0</v>
      </c>
      <c r="M383" s="167">
        <f>$B383*'PERCENTAGE SHARING'!M342</f>
        <v>0</v>
      </c>
      <c r="N383" s="167">
        <f>$B383*'PERCENTAGE SHARING'!N342</f>
        <v>0</v>
      </c>
      <c r="O383" s="309">
        <f>$B383*'PERCENTAGE SHARING'!O342</f>
        <v>0</v>
      </c>
      <c r="P383" s="309">
        <f>$B383*'PERCENTAGE SHARING'!P342</f>
        <v>0</v>
      </c>
      <c r="Q383" s="309">
        <f>$B383*'PERCENTAGE SHARING'!Q342</f>
        <v>0</v>
      </c>
      <c r="R383" s="309">
        <f>$B383*'PERCENTAGE SHARING'!R342</f>
        <v>0</v>
      </c>
      <c r="S383" s="134"/>
      <c r="T383" s="134"/>
      <c r="U383" s="134"/>
      <c r="V383" s="134"/>
      <c r="W383" s="134"/>
      <c r="X383" s="134"/>
      <c r="Y383" s="134"/>
      <c r="Z383" s="134"/>
    </row>
    <row r="384" ht="22.5" customHeight="1">
      <c r="A384" s="186" t="str">
        <f>'PROP DAILY PNL'!A549</f>
        <v/>
      </c>
      <c r="B384" s="177"/>
      <c r="C384" s="167">
        <f>$B384*'PERCENTAGE SHARING'!C343</f>
        <v>0</v>
      </c>
      <c r="D384" s="167">
        <f>$B384*'PERCENTAGE SHARING'!D343</f>
        <v>0</v>
      </c>
      <c r="E384" s="167">
        <f>$B384*'PERCENTAGE SHARING'!E343</f>
        <v>0</v>
      </c>
      <c r="F384" s="167">
        <f>$B384*'PERCENTAGE SHARING'!F343</f>
        <v>0</v>
      </c>
      <c r="G384" s="167">
        <f>$B384*'PERCENTAGE SHARING'!G343</f>
        <v>0</v>
      </c>
      <c r="H384" s="167">
        <f>$B384*'PERCENTAGE SHARING'!H343</f>
        <v>0</v>
      </c>
      <c r="I384" s="167">
        <f>$B384*'PERCENTAGE SHARING'!I343</f>
        <v>0</v>
      </c>
      <c r="J384" s="167">
        <f>$B384*'PERCENTAGE SHARING'!J343</f>
        <v>0</v>
      </c>
      <c r="K384" s="167">
        <f>$B384*'PERCENTAGE SHARING'!K343</f>
        <v>0</v>
      </c>
      <c r="L384" s="167">
        <f>$B384*'PERCENTAGE SHARING'!L343</f>
        <v>0</v>
      </c>
      <c r="M384" s="167">
        <f>$B384*'PERCENTAGE SHARING'!M343</f>
        <v>0</v>
      </c>
      <c r="N384" s="167">
        <f>$B384*'PERCENTAGE SHARING'!N343</f>
        <v>0</v>
      </c>
      <c r="O384" s="309">
        <f>$B384*'PERCENTAGE SHARING'!O343</f>
        <v>0</v>
      </c>
      <c r="P384" s="309">
        <f>$B384*'PERCENTAGE SHARING'!P343</f>
        <v>0</v>
      </c>
      <c r="Q384" s="309">
        <f>$B384*'PERCENTAGE SHARING'!Q343</f>
        <v>0</v>
      </c>
      <c r="R384" s="309">
        <f>$B384*'PERCENTAGE SHARING'!R343</f>
        <v>0</v>
      </c>
      <c r="S384" s="134"/>
      <c r="T384" s="134"/>
      <c r="U384" s="134"/>
      <c r="V384" s="134"/>
      <c r="W384" s="134"/>
      <c r="X384" s="134"/>
      <c r="Y384" s="134"/>
      <c r="Z384" s="134"/>
    </row>
    <row r="385" ht="22.5" customHeight="1">
      <c r="A385" s="186" t="str">
        <f>'PROP DAILY PNL'!A550</f>
        <v/>
      </c>
      <c r="B385" s="177"/>
      <c r="C385" s="167">
        <f>$B385*'PERCENTAGE SHARING'!C344</f>
        <v>0</v>
      </c>
      <c r="D385" s="167">
        <f>$B385*'PERCENTAGE SHARING'!D344</f>
        <v>0</v>
      </c>
      <c r="E385" s="167">
        <f>$B385*'PERCENTAGE SHARING'!E344</f>
        <v>0</v>
      </c>
      <c r="F385" s="167">
        <f>$B385*'PERCENTAGE SHARING'!F344</f>
        <v>0</v>
      </c>
      <c r="G385" s="167">
        <f>$B385*'PERCENTAGE SHARING'!G344</f>
        <v>0</v>
      </c>
      <c r="H385" s="167">
        <f>$B385*'PERCENTAGE SHARING'!H344</f>
        <v>0</v>
      </c>
      <c r="I385" s="167">
        <f>$B385*'PERCENTAGE SHARING'!I344</f>
        <v>0</v>
      </c>
      <c r="J385" s="167">
        <f>$B385*'PERCENTAGE SHARING'!J344</f>
        <v>0</v>
      </c>
      <c r="K385" s="167">
        <f>$B385*'PERCENTAGE SHARING'!K344</f>
        <v>0</v>
      </c>
      <c r="L385" s="167">
        <f>$B385*'PERCENTAGE SHARING'!L344</f>
        <v>0</v>
      </c>
      <c r="M385" s="167">
        <f>$B385*'PERCENTAGE SHARING'!M344</f>
        <v>0</v>
      </c>
      <c r="N385" s="167">
        <f>$B385*'PERCENTAGE SHARING'!N344</f>
        <v>0</v>
      </c>
      <c r="O385" s="309">
        <f>$B385*'PERCENTAGE SHARING'!O344</f>
        <v>0</v>
      </c>
      <c r="P385" s="309">
        <f>$B385*'PERCENTAGE SHARING'!P344</f>
        <v>0</v>
      </c>
      <c r="Q385" s="309">
        <f>$B385*'PERCENTAGE SHARING'!Q344</f>
        <v>0</v>
      </c>
      <c r="R385" s="309">
        <f>$B385*'PERCENTAGE SHARING'!R344</f>
        <v>0</v>
      </c>
      <c r="S385" s="134"/>
      <c r="T385" s="134"/>
      <c r="U385" s="134"/>
      <c r="V385" s="134"/>
      <c r="W385" s="134"/>
      <c r="X385" s="134"/>
      <c r="Y385" s="134"/>
      <c r="Z385" s="134"/>
    </row>
    <row r="386" ht="22.5" customHeight="1">
      <c r="A386" s="186" t="str">
        <f>'PROP DAILY PNL'!A551</f>
        <v/>
      </c>
      <c r="B386" s="177"/>
      <c r="C386" s="167">
        <f>$B386*'PERCENTAGE SHARING'!C345</f>
        <v>0</v>
      </c>
      <c r="D386" s="167">
        <f>$B386*'PERCENTAGE SHARING'!D345</f>
        <v>0</v>
      </c>
      <c r="E386" s="167">
        <f>$B386*'PERCENTAGE SHARING'!E345</f>
        <v>0</v>
      </c>
      <c r="F386" s="167">
        <f>$B386*'PERCENTAGE SHARING'!F345</f>
        <v>0</v>
      </c>
      <c r="G386" s="167">
        <f>$B386*'PERCENTAGE SHARING'!G345</f>
        <v>0</v>
      </c>
      <c r="H386" s="167">
        <f>$B386*'PERCENTAGE SHARING'!H345</f>
        <v>0</v>
      </c>
      <c r="I386" s="167">
        <f>$B386*'PERCENTAGE SHARING'!I345</f>
        <v>0</v>
      </c>
      <c r="J386" s="167">
        <f>$B386*'PERCENTAGE SHARING'!J345</f>
        <v>0</v>
      </c>
      <c r="K386" s="167">
        <f>$B386*'PERCENTAGE SHARING'!K345</f>
        <v>0</v>
      </c>
      <c r="L386" s="167">
        <f>$B386*'PERCENTAGE SHARING'!L345</f>
        <v>0</v>
      </c>
      <c r="M386" s="167">
        <f>$B386*'PERCENTAGE SHARING'!M345</f>
        <v>0</v>
      </c>
      <c r="N386" s="167">
        <f>$B386*'PERCENTAGE SHARING'!N345</f>
        <v>0</v>
      </c>
      <c r="O386" s="309">
        <f>$B386*'PERCENTAGE SHARING'!O345</f>
        <v>0</v>
      </c>
      <c r="P386" s="309">
        <f>$B386*'PERCENTAGE SHARING'!P345</f>
        <v>0</v>
      </c>
      <c r="Q386" s="309">
        <f>$B386*'PERCENTAGE SHARING'!Q345</f>
        <v>0</v>
      </c>
      <c r="R386" s="309">
        <f>$B386*'PERCENTAGE SHARING'!R345</f>
        <v>0</v>
      </c>
      <c r="S386" s="134"/>
      <c r="T386" s="134"/>
      <c r="U386" s="134"/>
      <c r="V386" s="134"/>
      <c r="W386" s="134"/>
      <c r="X386" s="134"/>
      <c r="Y386" s="134"/>
      <c r="Z386" s="134"/>
    </row>
    <row r="387" ht="22.5" customHeight="1">
      <c r="A387" s="186" t="str">
        <f>'PROP DAILY PNL'!A552</f>
        <v/>
      </c>
      <c r="B387" s="177"/>
      <c r="C387" s="167">
        <f>$B387*'PERCENTAGE SHARING'!C346</f>
        <v>0</v>
      </c>
      <c r="D387" s="167">
        <f>$B387*'PERCENTAGE SHARING'!D346</f>
        <v>0</v>
      </c>
      <c r="E387" s="167">
        <f>$B387*'PERCENTAGE SHARING'!E346</f>
        <v>0</v>
      </c>
      <c r="F387" s="167">
        <f>$B387*'PERCENTAGE SHARING'!F346</f>
        <v>0</v>
      </c>
      <c r="G387" s="167">
        <f>$B387*'PERCENTAGE SHARING'!G346</f>
        <v>0</v>
      </c>
      <c r="H387" s="167">
        <f>$B387*'PERCENTAGE SHARING'!H346</f>
        <v>0</v>
      </c>
      <c r="I387" s="167">
        <f>$B387*'PERCENTAGE SHARING'!I346</f>
        <v>0</v>
      </c>
      <c r="J387" s="167">
        <f>$B387*'PERCENTAGE SHARING'!J346</f>
        <v>0</v>
      </c>
      <c r="K387" s="167">
        <f>$B387*'PERCENTAGE SHARING'!K346</f>
        <v>0</v>
      </c>
      <c r="L387" s="167">
        <f>$B387*'PERCENTAGE SHARING'!L346</f>
        <v>0</v>
      </c>
      <c r="M387" s="167">
        <f>$B387*'PERCENTAGE SHARING'!M346</f>
        <v>0</v>
      </c>
      <c r="N387" s="167">
        <f>$B387*'PERCENTAGE SHARING'!N346</f>
        <v>0</v>
      </c>
      <c r="O387" s="309">
        <f>$B387*'PERCENTAGE SHARING'!O346</f>
        <v>0</v>
      </c>
      <c r="P387" s="309">
        <f>$B387*'PERCENTAGE SHARING'!P346</f>
        <v>0</v>
      </c>
      <c r="Q387" s="309">
        <f>$B387*'PERCENTAGE SHARING'!Q346</f>
        <v>0</v>
      </c>
      <c r="R387" s="309">
        <f>$B387*'PERCENTAGE SHARING'!R346</f>
        <v>0</v>
      </c>
      <c r="S387" s="134"/>
      <c r="T387" s="134"/>
      <c r="U387" s="134"/>
      <c r="V387" s="134"/>
      <c r="W387" s="134"/>
      <c r="X387" s="134"/>
      <c r="Y387" s="134"/>
      <c r="Z387" s="134"/>
    </row>
    <row r="388" ht="22.5" customHeight="1">
      <c r="A388" s="186" t="str">
        <f>'PROP DAILY PNL'!A553</f>
        <v/>
      </c>
      <c r="B388" s="177"/>
      <c r="C388" s="167">
        <f>$B388*'PERCENTAGE SHARING'!C347</f>
        <v>0</v>
      </c>
      <c r="D388" s="167">
        <f>$B388*'PERCENTAGE SHARING'!D347</f>
        <v>0</v>
      </c>
      <c r="E388" s="167">
        <f>$B388*'PERCENTAGE SHARING'!E347</f>
        <v>0</v>
      </c>
      <c r="F388" s="167">
        <f>$B388*'PERCENTAGE SHARING'!F347</f>
        <v>0</v>
      </c>
      <c r="G388" s="167">
        <f>$B388*'PERCENTAGE SHARING'!G347</f>
        <v>0</v>
      </c>
      <c r="H388" s="167">
        <f>$B388*'PERCENTAGE SHARING'!H347</f>
        <v>0</v>
      </c>
      <c r="I388" s="167">
        <f>$B388*'PERCENTAGE SHARING'!I347</f>
        <v>0</v>
      </c>
      <c r="J388" s="167">
        <f>$B388*'PERCENTAGE SHARING'!J347</f>
        <v>0</v>
      </c>
      <c r="K388" s="167">
        <f>$B388*'PERCENTAGE SHARING'!K347</f>
        <v>0</v>
      </c>
      <c r="L388" s="167">
        <f>$B388*'PERCENTAGE SHARING'!L347</f>
        <v>0</v>
      </c>
      <c r="M388" s="167">
        <f>$B388*'PERCENTAGE SHARING'!M347</f>
        <v>0</v>
      </c>
      <c r="N388" s="167">
        <f>$B388*'PERCENTAGE SHARING'!N347</f>
        <v>0</v>
      </c>
      <c r="O388" s="309">
        <f>$B388*'PERCENTAGE SHARING'!O347</f>
        <v>0</v>
      </c>
      <c r="P388" s="309">
        <f>$B388*'PERCENTAGE SHARING'!P347</f>
        <v>0</v>
      </c>
      <c r="Q388" s="309">
        <f>$B388*'PERCENTAGE SHARING'!Q347</f>
        <v>0</v>
      </c>
      <c r="R388" s="309">
        <f>$B388*'PERCENTAGE SHARING'!R347</f>
        <v>0</v>
      </c>
      <c r="S388" s="134"/>
      <c r="T388" s="134"/>
      <c r="U388" s="134"/>
      <c r="V388" s="134"/>
      <c r="W388" s="134"/>
      <c r="X388" s="134"/>
      <c r="Y388" s="134"/>
      <c r="Z388" s="134"/>
    </row>
    <row r="389" ht="22.5" customHeight="1">
      <c r="A389" s="186" t="str">
        <f>'PROP DAILY PNL'!A554</f>
        <v/>
      </c>
      <c r="B389" s="177"/>
      <c r="C389" s="167">
        <f>$B389*'PERCENTAGE SHARING'!C348</f>
        <v>0</v>
      </c>
      <c r="D389" s="167">
        <f>$B389*'PERCENTAGE SHARING'!D348</f>
        <v>0</v>
      </c>
      <c r="E389" s="167">
        <f>$B389*'PERCENTAGE SHARING'!E348</f>
        <v>0</v>
      </c>
      <c r="F389" s="167">
        <f>$B389*'PERCENTAGE SHARING'!F348</f>
        <v>0</v>
      </c>
      <c r="G389" s="167">
        <f>$B389*'PERCENTAGE SHARING'!G348</f>
        <v>0</v>
      </c>
      <c r="H389" s="167">
        <f>$B389*'PERCENTAGE SHARING'!H348</f>
        <v>0</v>
      </c>
      <c r="I389" s="167">
        <f>$B389*'PERCENTAGE SHARING'!I348</f>
        <v>0</v>
      </c>
      <c r="J389" s="167">
        <f>$B389*'PERCENTAGE SHARING'!J348</f>
        <v>0</v>
      </c>
      <c r="K389" s="167">
        <f>$B389*'PERCENTAGE SHARING'!K348</f>
        <v>0</v>
      </c>
      <c r="L389" s="167">
        <f>$B389*'PERCENTAGE SHARING'!L348</f>
        <v>0</v>
      </c>
      <c r="M389" s="167">
        <f>$B389*'PERCENTAGE SHARING'!M348</f>
        <v>0</v>
      </c>
      <c r="N389" s="167">
        <f>$B389*'PERCENTAGE SHARING'!N348</f>
        <v>0</v>
      </c>
      <c r="O389" s="309">
        <f>$B389*'PERCENTAGE SHARING'!O348</f>
        <v>0</v>
      </c>
      <c r="P389" s="309">
        <f>$B389*'PERCENTAGE SHARING'!P348</f>
        <v>0</v>
      </c>
      <c r="Q389" s="309">
        <f>$B389*'PERCENTAGE SHARING'!Q348</f>
        <v>0</v>
      </c>
      <c r="R389" s="309">
        <f>$B389*'PERCENTAGE SHARING'!R348</f>
        <v>0</v>
      </c>
      <c r="S389" s="134"/>
      <c r="T389" s="134"/>
      <c r="U389" s="134"/>
      <c r="V389" s="134"/>
      <c r="W389" s="134"/>
      <c r="X389" s="134"/>
      <c r="Y389" s="134"/>
      <c r="Z389" s="134"/>
    </row>
    <row r="390" ht="22.5" customHeight="1">
      <c r="A390" s="186" t="str">
        <f>'PROP DAILY PNL'!A555</f>
        <v/>
      </c>
      <c r="B390" s="177"/>
      <c r="C390" s="167">
        <f>$B390*'PERCENTAGE SHARING'!C349</f>
        <v>0</v>
      </c>
      <c r="D390" s="167">
        <f>$B390*'PERCENTAGE SHARING'!D349</f>
        <v>0</v>
      </c>
      <c r="E390" s="167">
        <f>$B390*'PERCENTAGE SHARING'!E349</f>
        <v>0</v>
      </c>
      <c r="F390" s="167">
        <f>$B390*'PERCENTAGE SHARING'!F349</f>
        <v>0</v>
      </c>
      <c r="G390" s="167">
        <f>$B390*'PERCENTAGE SHARING'!G349</f>
        <v>0</v>
      </c>
      <c r="H390" s="167">
        <f>$B390*'PERCENTAGE SHARING'!H349</f>
        <v>0</v>
      </c>
      <c r="I390" s="167">
        <f>$B390*'PERCENTAGE SHARING'!I349</f>
        <v>0</v>
      </c>
      <c r="J390" s="167">
        <f>$B390*'PERCENTAGE SHARING'!J349</f>
        <v>0</v>
      </c>
      <c r="K390" s="167">
        <f>$B390*'PERCENTAGE SHARING'!K349</f>
        <v>0</v>
      </c>
      <c r="L390" s="167">
        <f>$B390*'PERCENTAGE SHARING'!L349</f>
        <v>0</v>
      </c>
      <c r="M390" s="167">
        <f>$B390*'PERCENTAGE SHARING'!M349</f>
        <v>0</v>
      </c>
      <c r="N390" s="167">
        <f>$B390*'PERCENTAGE SHARING'!N349</f>
        <v>0</v>
      </c>
      <c r="O390" s="309">
        <f>$B390*'PERCENTAGE SHARING'!O349</f>
        <v>0</v>
      </c>
      <c r="P390" s="309">
        <f>$B390*'PERCENTAGE SHARING'!P349</f>
        <v>0</v>
      </c>
      <c r="Q390" s="309">
        <f>$B390*'PERCENTAGE SHARING'!Q349</f>
        <v>0</v>
      </c>
      <c r="R390" s="309">
        <f>$B390*'PERCENTAGE SHARING'!R349</f>
        <v>0</v>
      </c>
      <c r="S390" s="134"/>
      <c r="T390" s="134"/>
      <c r="U390" s="134"/>
      <c r="V390" s="134"/>
      <c r="W390" s="134"/>
      <c r="X390" s="134"/>
      <c r="Y390" s="134"/>
      <c r="Z390" s="134"/>
    </row>
    <row r="391" ht="22.5" customHeight="1">
      <c r="A391" s="186" t="str">
        <f>'PROP DAILY PNL'!A556</f>
        <v/>
      </c>
      <c r="B391" s="177"/>
      <c r="C391" s="167">
        <f>$B391*'PERCENTAGE SHARING'!C350</f>
        <v>0</v>
      </c>
      <c r="D391" s="167">
        <f>$B391*'PERCENTAGE SHARING'!D350</f>
        <v>0</v>
      </c>
      <c r="E391" s="167">
        <f>$B391*'PERCENTAGE SHARING'!E350</f>
        <v>0</v>
      </c>
      <c r="F391" s="167">
        <f>$B391*'PERCENTAGE SHARING'!F350</f>
        <v>0</v>
      </c>
      <c r="G391" s="167">
        <f>$B391*'PERCENTAGE SHARING'!G350</f>
        <v>0</v>
      </c>
      <c r="H391" s="167">
        <f>$B391*'PERCENTAGE SHARING'!H350</f>
        <v>0</v>
      </c>
      <c r="I391" s="167">
        <f>$B391*'PERCENTAGE SHARING'!I350</f>
        <v>0</v>
      </c>
      <c r="J391" s="167">
        <f>$B391*'PERCENTAGE SHARING'!J350</f>
        <v>0</v>
      </c>
      <c r="K391" s="167">
        <f>$B391*'PERCENTAGE SHARING'!K350</f>
        <v>0</v>
      </c>
      <c r="L391" s="167">
        <f>$B391*'PERCENTAGE SHARING'!L350</f>
        <v>0</v>
      </c>
      <c r="M391" s="167">
        <f>$B391*'PERCENTAGE SHARING'!M350</f>
        <v>0</v>
      </c>
      <c r="N391" s="167">
        <f>$B391*'PERCENTAGE SHARING'!N350</f>
        <v>0</v>
      </c>
      <c r="O391" s="309">
        <f>$B391*'PERCENTAGE SHARING'!O350</f>
        <v>0</v>
      </c>
      <c r="P391" s="309">
        <f>$B391*'PERCENTAGE SHARING'!P350</f>
        <v>0</v>
      </c>
      <c r="Q391" s="309">
        <f>$B391*'PERCENTAGE SHARING'!Q350</f>
        <v>0</v>
      </c>
      <c r="R391" s="309">
        <f>$B391*'PERCENTAGE SHARING'!R350</f>
        <v>0</v>
      </c>
      <c r="S391" s="134"/>
      <c r="T391" s="134"/>
      <c r="U391" s="134"/>
      <c r="V391" s="134"/>
      <c r="W391" s="134"/>
      <c r="X391" s="134"/>
      <c r="Y391" s="134"/>
      <c r="Z391" s="134"/>
    </row>
    <row r="392" ht="22.5" customHeight="1">
      <c r="A392" s="186" t="str">
        <f>'PROP DAILY PNL'!A557</f>
        <v/>
      </c>
      <c r="B392" s="177"/>
      <c r="C392" s="167">
        <f>$B392*'PERCENTAGE SHARING'!C351</f>
        <v>0</v>
      </c>
      <c r="D392" s="167">
        <f>$B392*'PERCENTAGE SHARING'!D351</f>
        <v>0</v>
      </c>
      <c r="E392" s="167">
        <f>$B392*'PERCENTAGE SHARING'!E351</f>
        <v>0</v>
      </c>
      <c r="F392" s="167">
        <f>$B392*'PERCENTAGE SHARING'!F351</f>
        <v>0</v>
      </c>
      <c r="G392" s="167">
        <f>$B392*'PERCENTAGE SHARING'!G351</f>
        <v>0</v>
      </c>
      <c r="H392" s="167">
        <f>$B392*'PERCENTAGE SHARING'!H351</f>
        <v>0</v>
      </c>
      <c r="I392" s="167">
        <f>$B392*'PERCENTAGE SHARING'!I351</f>
        <v>0</v>
      </c>
      <c r="J392" s="167">
        <f>$B392*'PERCENTAGE SHARING'!J351</f>
        <v>0</v>
      </c>
      <c r="K392" s="167">
        <f>$B392*'PERCENTAGE SHARING'!K351</f>
        <v>0</v>
      </c>
      <c r="L392" s="167">
        <f>$B392*'PERCENTAGE SHARING'!L351</f>
        <v>0</v>
      </c>
      <c r="M392" s="167">
        <f>$B392*'PERCENTAGE SHARING'!M351</f>
        <v>0</v>
      </c>
      <c r="N392" s="167">
        <f>$B392*'PERCENTAGE SHARING'!N351</f>
        <v>0</v>
      </c>
      <c r="O392" s="309">
        <f>$B392*'PERCENTAGE SHARING'!O351</f>
        <v>0</v>
      </c>
      <c r="P392" s="309">
        <f>$B392*'PERCENTAGE SHARING'!P351</f>
        <v>0</v>
      </c>
      <c r="Q392" s="309">
        <f>$B392*'PERCENTAGE SHARING'!Q351</f>
        <v>0</v>
      </c>
      <c r="R392" s="309">
        <f>$B392*'PERCENTAGE SHARING'!R351</f>
        <v>0</v>
      </c>
      <c r="S392" s="134"/>
      <c r="T392" s="134"/>
      <c r="U392" s="134"/>
      <c r="V392" s="134"/>
      <c r="W392" s="134"/>
      <c r="X392" s="134"/>
      <c r="Y392" s="134"/>
      <c r="Z392" s="134"/>
    </row>
    <row r="393" ht="22.5" customHeight="1">
      <c r="A393" s="186" t="str">
        <f>'PROP DAILY PNL'!A558</f>
        <v/>
      </c>
      <c r="B393" s="177"/>
      <c r="C393" s="167">
        <f>$B393*'PERCENTAGE SHARING'!C352</f>
        <v>0</v>
      </c>
      <c r="D393" s="167">
        <f>$B393*'PERCENTAGE SHARING'!D352</f>
        <v>0</v>
      </c>
      <c r="E393" s="167">
        <f>$B393*'PERCENTAGE SHARING'!E352</f>
        <v>0</v>
      </c>
      <c r="F393" s="167">
        <f>$B393*'PERCENTAGE SHARING'!F352</f>
        <v>0</v>
      </c>
      <c r="G393" s="167">
        <f>$B393*'PERCENTAGE SHARING'!G352</f>
        <v>0</v>
      </c>
      <c r="H393" s="167">
        <f>$B393*'PERCENTAGE SHARING'!H352</f>
        <v>0</v>
      </c>
      <c r="I393" s="167">
        <f>$B393*'PERCENTAGE SHARING'!I352</f>
        <v>0</v>
      </c>
      <c r="J393" s="167">
        <f>$B393*'PERCENTAGE SHARING'!J352</f>
        <v>0</v>
      </c>
      <c r="K393" s="167">
        <f>$B393*'PERCENTAGE SHARING'!K352</f>
        <v>0</v>
      </c>
      <c r="L393" s="167">
        <f>$B393*'PERCENTAGE SHARING'!L352</f>
        <v>0</v>
      </c>
      <c r="M393" s="167">
        <f>$B393*'PERCENTAGE SHARING'!M352</f>
        <v>0</v>
      </c>
      <c r="N393" s="167">
        <f>$B393*'PERCENTAGE SHARING'!N352</f>
        <v>0</v>
      </c>
      <c r="O393" s="309">
        <f>$B393*'PERCENTAGE SHARING'!O352</f>
        <v>0</v>
      </c>
      <c r="P393" s="309">
        <f>$B393*'PERCENTAGE SHARING'!P352</f>
        <v>0</v>
      </c>
      <c r="Q393" s="309">
        <f>$B393*'PERCENTAGE SHARING'!Q352</f>
        <v>0</v>
      </c>
      <c r="R393" s="309">
        <f>$B393*'PERCENTAGE SHARING'!R352</f>
        <v>0</v>
      </c>
      <c r="S393" s="134"/>
      <c r="T393" s="134"/>
      <c r="U393" s="134"/>
      <c r="V393" s="134"/>
      <c r="W393" s="134"/>
      <c r="X393" s="134"/>
      <c r="Y393" s="134"/>
      <c r="Z393" s="134"/>
    </row>
    <row r="394" ht="22.5" customHeight="1">
      <c r="A394" s="186" t="str">
        <f>'PROP DAILY PNL'!A559</f>
        <v/>
      </c>
      <c r="B394" s="177"/>
      <c r="C394" s="167">
        <f>$B394*'PERCENTAGE SHARING'!C353</f>
        <v>0</v>
      </c>
      <c r="D394" s="167">
        <f>$B394*'PERCENTAGE SHARING'!D353</f>
        <v>0</v>
      </c>
      <c r="E394" s="167">
        <f>$B394*'PERCENTAGE SHARING'!E353</f>
        <v>0</v>
      </c>
      <c r="F394" s="167">
        <f>$B394*'PERCENTAGE SHARING'!F353</f>
        <v>0</v>
      </c>
      <c r="G394" s="167">
        <f>$B394*'PERCENTAGE SHARING'!G353</f>
        <v>0</v>
      </c>
      <c r="H394" s="167">
        <f>$B394*'PERCENTAGE SHARING'!H353</f>
        <v>0</v>
      </c>
      <c r="I394" s="167">
        <f>$B394*'PERCENTAGE SHARING'!I353</f>
        <v>0</v>
      </c>
      <c r="J394" s="167">
        <f>$B394*'PERCENTAGE SHARING'!J353</f>
        <v>0</v>
      </c>
      <c r="K394" s="167">
        <f>$B394*'PERCENTAGE SHARING'!K353</f>
        <v>0</v>
      </c>
      <c r="L394" s="167">
        <f>$B394*'PERCENTAGE SHARING'!L353</f>
        <v>0</v>
      </c>
      <c r="M394" s="167">
        <f>$B394*'PERCENTAGE SHARING'!M353</f>
        <v>0</v>
      </c>
      <c r="N394" s="167">
        <f>$B394*'PERCENTAGE SHARING'!N353</f>
        <v>0</v>
      </c>
      <c r="O394" s="309">
        <f>$B394*'PERCENTAGE SHARING'!O353</f>
        <v>0</v>
      </c>
      <c r="P394" s="309">
        <f>$B394*'PERCENTAGE SHARING'!P353</f>
        <v>0</v>
      </c>
      <c r="Q394" s="309">
        <f>$B394*'PERCENTAGE SHARING'!Q353</f>
        <v>0</v>
      </c>
      <c r="R394" s="309">
        <f>$B394*'PERCENTAGE SHARING'!R353</f>
        <v>0</v>
      </c>
      <c r="S394" s="134"/>
      <c r="T394" s="134"/>
      <c r="U394" s="134"/>
      <c r="V394" s="134"/>
      <c r="W394" s="134"/>
      <c r="X394" s="134"/>
      <c r="Y394" s="134"/>
      <c r="Z394" s="134"/>
    </row>
    <row r="395" ht="22.5" customHeight="1">
      <c r="A395" s="186" t="str">
        <f>'PROP DAILY PNL'!A560</f>
        <v/>
      </c>
      <c r="B395" s="177"/>
      <c r="C395" s="167">
        <f>$B395*'PERCENTAGE SHARING'!C354</f>
        <v>0</v>
      </c>
      <c r="D395" s="167">
        <f>$B395*'PERCENTAGE SHARING'!D354</f>
        <v>0</v>
      </c>
      <c r="E395" s="167">
        <f>$B395*'PERCENTAGE SHARING'!E354</f>
        <v>0</v>
      </c>
      <c r="F395" s="167">
        <f>$B395*'PERCENTAGE SHARING'!F354</f>
        <v>0</v>
      </c>
      <c r="G395" s="167">
        <f>$B395*'PERCENTAGE SHARING'!G354</f>
        <v>0</v>
      </c>
      <c r="H395" s="167">
        <f>$B395*'PERCENTAGE SHARING'!H354</f>
        <v>0</v>
      </c>
      <c r="I395" s="167">
        <f>$B395*'PERCENTAGE SHARING'!I354</f>
        <v>0</v>
      </c>
      <c r="J395" s="167">
        <f>$B395*'PERCENTAGE SHARING'!J354</f>
        <v>0</v>
      </c>
      <c r="K395" s="167">
        <f>$B395*'PERCENTAGE SHARING'!K354</f>
        <v>0</v>
      </c>
      <c r="L395" s="167">
        <f>$B395*'PERCENTAGE SHARING'!L354</f>
        <v>0</v>
      </c>
      <c r="M395" s="167">
        <f>$B395*'PERCENTAGE SHARING'!M354</f>
        <v>0</v>
      </c>
      <c r="N395" s="167">
        <f>$B395*'PERCENTAGE SHARING'!N354</f>
        <v>0</v>
      </c>
      <c r="O395" s="309">
        <f>$B395*'PERCENTAGE SHARING'!O354</f>
        <v>0</v>
      </c>
      <c r="P395" s="309">
        <f>$B395*'PERCENTAGE SHARING'!P354</f>
        <v>0</v>
      </c>
      <c r="Q395" s="309">
        <f>$B395*'PERCENTAGE SHARING'!Q354</f>
        <v>0</v>
      </c>
      <c r="R395" s="309">
        <f>$B395*'PERCENTAGE SHARING'!R354</f>
        <v>0</v>
      </c>
      <c r="S395" s="134"/>
      <c r="T395" s="134"/>
      <c r="U395" s="134"/>
      <c r="V395" s="134"/>
      <c r="W395" s="134"/>
      <c r="X395" s="134"/>
      <c r="Y395" s="134"/>
      <c r="Z395" s="134"/>
    </row>
    <row r="396" ht="22.5" customHeight="1">
      <c r="A396" s="186" t="str">
        <f>'PROP DAILY PNL'!A561</f>
        <v/>
      </c>
      <c r="B396" s="177"/>
      <c r="C396" s="167">
        <f>$B396*'PERCENTAGE SHARING'!C355</f>
        <v>0</v>
      </c>
      <c r="D396" s="167">
        <f>$B396*'PERCENTAGE SHARING'!D355</f>
        <v>0</v>
      </c>
      <c r="E396" s="167">
        <f>$B396*'PERCENTAGE SHARING'!E355</f>
        <v>0</v>
      </c>
      <c r="F396" s="167">
        <f>$B396*'PERCENTAGE SHARING'!F355</f>
        <v>0</v>
      </c>
      <c r="G396" s="167">
        <f>$B396*'PERCENTAGE SHARING'!G355</f>
        <v>0</v>
      </c>
      <c r="H396" s="167">
        <f>$B396*'PERCENTAGE SHARING'!H355</f>
        <v>0</v>
      </c>
      <c r="I396" s="167">
        <f>$B396*'PERCENTAGE SHARING'!I355</f>
        <v>0</v>
      </c>
      <c r="J396" s="167">
        <f>$B396*'PERCENTAGE SHARING'!J355</f>
        <v>0</v>
      </c>
      <c r="K396" s="167">
        <f>$B396*'PERCENTAGE SHARING'!K355</f>
        <v>0</v>
      </c>
      <c r="L396" s="167">
        <f>$B396*'PERCENTAGE SHARING'!L355</f>
        <v>0</v>
      </c>
      <c r="M396" s="167">
        <f>$B396*'PERCENTAGE SHARING'!M355</f>
        <v>0</v>
      </c>
      <c r="N396" s="167">
        <f>$B396*'PERCENTAGE SHARING'!N355</f>
        <v>0</v>
      </c>
      <c r="O396" s="309">
        <f>$B396*'PERCENTAGE SHARING'!O355</f>
        <v>0</v>
      </c>
      <c r="P396" s="309">
        <f>$B396*'PERCENTAGE SHARING'!P355</f>
        <v>0</v>
      </c>
      <c r="Q396" s="309">
        <f>$B396*'PERCENTAGE SHARING'!Q355</f>
        <v>0</v>
      </c>
      <c r="R396" s="309">
        <f>$B396*'PERCENTAGE SHARING'!R355</f>
        <v>0</v>
      </c>
      <c r="S396" s="134"/>
      <c r="T396" s="134"/>
      <c r="U396" s="134"/>
      <c r="V396" s="134"/>
      <c r="W396" s="134"/>
      <c r="X396" s="134"/>
      <c r="Y396" s="134"/>
      <c r="Z396" s="134"/>
    </row>
    <row r="397" ht="22.5" customHeight="1">
      <c r="A397" s="186" t="str">
        <f>'PROP DAILY PNL'!A562</f>
        <v/>
      </c>
      <c r="B397" s="177"/>
      <c r="C397" s="167">
        <f>$B397*'PERCENTAGE SHARING'!C356</f>
        <v>0</v>
      </c>
      <c r="D397" s="167">
        <f>$B397*'PERCENTAGE SHARING'!D356</f>
        <v>0</v>
      </c>
      <c r="E397" s="167">
        <f>$B397*'PERCENTAGE SHARING'!E356</f>
        <v>0</v>
      </c>
      <c r="F397" s="167">
        <f>$B397*'PERCENTAGE SHARING'!F356</f>
        <v>0</v>
      </c>
      <c r="G397" s="167">
        <f>$B397*'PERCENTAGE SHARING'!G356</f>
        <v>0</v>
      </c>
      <c r="H397" s="167">
        <f>$B397*'PERCENTAGE SHARING'!H356</f>
        <v>0</v>
      </c>
      <c r="I397" s="167">
        <f>$B397*'PERCENTAGE SHARING'!I356</f>
        <v>0</v>
      </c>
      <c r="J397" s="167">
        <f>$B397*'PERCENTAGE SHARING'!J356</f>
        <v>0</v>
      </c>
      <c r="K397" s="167">
        <f>$B397*'PERCENTAGE SHARING'!K356</f>
        <v>0</v>
      </c>
      <c r="L397" s="167">
        <f>$B397*'PERCENTAGE SHARING'!L356</f>
        <v>0</v>
      </c>
      <c r="M397" s="167">
        <f>$B397*'PERCENTAGE SHARING'!M356</f>
        <v>0</v>
      </c>
      <c r="N397" s="167">
        <f>$B397*'PERCENTAGE SHARING'!N356</f>
        <v>0</v>
      </c>
      <c r="O397" s="309">
        <f>$B397*'PERCENTAGE SHARING'!O356</f>
        <v>0</v>
      </c>
      <c r="P397" s="309">
        <f>$B397*'PERCENTAGE SHARING'!P356</f>
        <v>0</v>
      </c>
      <c r="Q397" s="309">
        <f>$B397*'PERCENTAGE SHARING'!Q356</f>
        <v>0</v>
      </c>
      <c r="R397" s="309">
        <f>$B397*'PERCENTAGE SHARING'!R356</f>
        <v>0</v>
      </c>
      <c r="S397" s="134"/>
      <c r="T397" s="134"/>
      <c r="U397" s="134"/>
      <c r="V397" s="134"/>
      <c r="W397" s="134"/>
      <c r="X397" s="134"/>
      <c r="Y397" s="134"/>
      <c r="Z397" s="134"/>
    </row>
    <row r="398" ht="22.5" customHeight="1">
      <c r="A398" s="186" t="str">
        <f>'PROP DAILY PNL'!A563</f>
        <v/>
      </c>
      <c r="B398" s="177"/>
      <c r="C398" s="167">
        <f>$B398*'PERCENTAGE SHARING'!C357</f>
        <v>0</v>
      </c>
      <c r="D398" s="167">
        <f>$B398*'PERCENTAGE SHARING'!D357</f>
        <v>0</v>
      </c>
      <c r="E398" s="167">
        <f>$B398*'PERCENTAGE SHARING'!E357</f>
        <v>0</v>
      </c>
      <c r="F398" s="167">
        <f>$B398*'PERCENTAGE SHARING'!F357</f>
        <v>0</v>
      </c>
      <c r="G398" s="167">
        <f>$B398*'PERCENTAGE SHARING'!G357</f>
        <v>0</v>
      </c>
      <c r="H398" s="167">
        <f>$B398*'PERCENTAGE SHARING'!H357</f>
        <v>0</v>
      </c>
      <c r="I398" s="167">
        <f>$B398*'PERCENTAGE SHARING'!I357</f>
        <v>0</v>
      </c>
      <c r="J398" s="167">
        <f>$B398*'PERCENTAGE SHARING'!J357</f>
        <v>0</v>
      </c>
      <c r="K398" s="167">
        <f>$B398*'PERCENTAGE SHARING'!K357</f>
        <v>0</v>
      </c>
      <c r="L398" s="167">
        <f>$B398*'PERCENTAGE SHARING'!L357</f>
        <v>0</v>
      </c>
      <c r="M398" s="167">
        <f>$B398*'PERCENTAGE SHARING'!M357</f>
        <v>0</v>
      </c>
      <c r="N398" s="167">
        <f>$B398*'PERCENTAGE SHARING'!N357</f>
        <v>0</v>
      </c>
      <c r="O398" s="309">
        <f>$B398*'PERCENTAGE SHARING'!O357</f>
        <v>0</v>
      </c>
      <c r="P398" s="309">
        <f>$B398*'PERCENTAGE SHARING'!P357</f>
        <v>0</v>
      </c>
      <c r="Q398" s="309">
        <f>$B398*'PERCENTAGE SHARING'!Q357</f>
        <v>0</v>
      </c>
      <c r="R398" s="309">
        <f>$B398*'PERCENTAGE SHARING'!R357</f>
        <v>0</v>
      </c>
      <c r="S398" s="134"/>
      <c r="T398" s="134"/>
      <c r="U398" s="134"/>
      <c r="V398" s="134"/>
      <c r="W398" s="134"/>
      <c r="X398" s="134"/>
      <c r="Y398" s="134"/>
      <c r="Z398" s="134"/>
    </row>
    <row r="399" ht="22.5" customHeight="1">
      <c r="A399" s="186" t="str">
        <f>'PROP DAILY PNL'!A564</f>
        <v/>
      </c>
      <c r="B399" s="177"/>
      <c r="C399" s="167">
        <f>$B399*'PERCENTAGE SHARING'!C358</f>
        <v>0</v>
      </c>
      <c r="D399" s="167">
        <f>$B399*'PERCENTAGE SHARING'!D358</f>
        <v>0</v>
      </c>
      <c r="E399" s="167">
        <f>$B399*'PERCENTAGE SHARING'!E358</f>
        <v>0</v>
      </c>
      <c r="F399" s="167">
        <f>$B399*'PERCENTAGE SHARING'!F358</f>
        <v>0</v>
      </c>
      <c r="G399" s="167">
        <f>$B399*'PERCENTAGE SHARING'!G358</f>
        <v>0</v>
      </c>
      <c r="H399" s="167">
        <f>$B399*'PERCENTAGE SHARING'!H358</f>
        <v>0</v>
      </c>
      <c r="I399" s="167">
        <f>$B399*'PERCENTAGE SHARING'!I358</f>
        <v>0</v>
      </c>
      <c r="J399" s="167">
        <f>$B399*'PERCENTAGE SHARING'!J358</f>
        <v>0</v>
      </c>
      <c r="K399" s="167">
        <f>$B399*'PERCENTAGE SHARING'!K358</f>
        <v>0</v>
      </c>
      <c r="L399" s="167">
        <f>$B399*'PERCENTAGE SHARING'!L358</f>
        <v>0</v>
      </c>
      <c r="M399" s="167">
        <f>$B399*'PERCENTAGE SHARING'!M358</f>
        <v>0</v>
      </c>
      <c r="N399" s="167">
        <f>$B399*'PERCENTAGE SHARING'!N358</f>
        <v>0</v>
      </c>
      <c r="O399" s="309">
        <f>$B399*'PERCENTAGE SHARING'!O358</f>
        <v>0</v>
      </c>
      <c r="P399" s="309">
        <f>$B399*'PERCENTAGE SHARING'!P358</f>
        <v>0</v>
      </c>
      <c r="Q399" s="309">
        <f>$B399*'PERCENTAGE SHARING'!Q358</f>
        <v>0</v>
      </c>
      <c r="R399" s="309">
        <f>$B399*'PERCENTAGE SHARING'!R358</f>
        <v>0</v>
      </c>
      <c r="S399" s="134"/>
      <c r="T399" s="134"/>
      <c r="U399" s="134"/>
      <c r="V399" s="134"/>
      <c r="W399" s="134"/>
      <c r="X399" s="134"/>
      <c r="Y399" s="134"/>
      <c r="Z399" s="134"/>
    </row>
    <row r="400" ht="22.5" customHeight="1">
      <c r="A400" s="186" t="str">
        <f>'PROP DAILY PNL'!A565</f>
        <v/>
      </c>
      <c r="B400" s="177"/>
      <c r="C400" s="167">
        <f>$B400*'PERCENTAGE SHARING'!C359</f>
        <v>0</v>
      </c>
      <c r="D400" s="167">
        <f>$B400*'PERCENTAGE SHARING'!D359</f>
        <v>0</v>
      </c>
      <c r="E400" s="167">
        <f>$B400*'PERCENTAGE SHARING'!E359</f>
        <v>0</v>
      </c>
      <c r="F400" s="167">
        <f>$B400*'PERCENTAGE SHARING'!F359</f>
        <v>0</v>
      </c>
      <c r="G400" s="167">
        <f>$B400*'PERCENTAGE SHARING'!G359</f>
        <v>0</v>
      </c>
      <c r="H400" s="167">
        <f>$B400*'PERCENTAGE SHARING'!H359</f>
        <v>0</v>
      </c>
      <c r="I400" s="167">
        <f>$B400*'PERCENTAGE SHARING'!I359</f>
        <v>0</v>
      </c>
      <c r="J400" s="167">
        <f>$B400*'PERCENTAGE SHARING'!J359</f>
        <v>0</v>
      </c>
      <c r="K400" s="167">
        <f>$B400*'PERCENTAGE SHARING'!K359</f>
        <v>0</v>
      </c>
      <c r="L400" s="167">
        <f>$B400*'PERCENTAGE SHARING'!L359</f>
        <v>0</v>
      </c>
      <c r="M400" s="167">
        <f>$B400*'PERCENTAGE SHARING'!M359</f>
        <v>0</v>
      </c>
      <c r="N400" s="167">
        <f>$B400*'PERCENTAGE SHARING'!N359</f>
        <v>0</v>
      </c>
      <c r="O400" s="309">
        <f>$B400*'PERCENTAGE SHARING'!O359</f>
        <v>0</v>
      </c>
      <c r="P400" s="309">
        <f>$B400*'PERCENTAGE SHARING'!P359</f>
        <v>0</v>
      </c>
      <c r="Q400" s="309">
        <f>$B400*'PERCENTAGE SHARING'!Q359</f>
        <v>0</v>
      </c>
      <c r="R400" s="309">
        <f>$B400*'PERCENTAGE SHARING'!R359</f>
        <v>0</v>
      </c>
      <c r="S400" s="134"/>
      <c r="T400" s="134"/>
      <c r="U400" s="134"/>
      <c r="V400" s="134"/>
      <c r="W400" s="134"/>
      <c r="X400" s="134"/>
      <c r="Y400" s="134"/>
      <c r="Z400" s="134"/>
    </row>
    <row r="401" ht="22.5" customHeight="1">
      <c r="A401" s="186" t="str">
        <f>'PROP DAILY PNL'!A566</f>
        <v/>
      </c>
      <c r="B401" s="177"/>
      <c r="C401" s="167">
        <f>$B401*'PERCENTAGE SHARING'!C360</f>
        <v>0</v>
      </c>
      <c r="D401" s="167">
        <f>$B401*'PERCENTAGE SHARING'!D360</f>
        <v>0</v>
      </c>
      <c r="E401" s="167">
        <f>$B401*'PERCENTAGE SHARING'!E360</f>
        <v>0</v>
      </c>
      <c r="F401" s="167">
        <f>$B401*'PERCENTAGE SHARING'!F360</f>
        <v>0</v>
      </c>
      <c r="G401" s="167">
        <f>$B401*'PERCENTAGE SHARING'!G360</f>
        <v>0</v>
      </c>
      <c r="H401" s="167">
        <f>$B401*'PERCENTAGE SHARING'!H360</f>
        <v>0</v>
      </c>
      <c r="I401" s="167">
        <f>$B401*'PERCENTAGE SHARING'!I360</f>
        <v>0</v>
      </c>
      <c r="J401" s="167">
        <f>$B401*'PERCENTAGE SHARING'!J360</f>
        <v>0</v>
      </c>
      <c r="K401" s="167">
        <f>$B401*'PERCENTAGE SHARING'!K360</f>
        <v>0</v>
      </c>
      <c r="L401" s="167">
        <f>$B401*'PERCENTAGE SHARING'!L360</f>
        <v>0</v>
      </c>
      <c r="M401" s="167">
        <f>$B401*'PERCENTAGE SHARING'!M360</f>
        <v>0</v>
      </c>
      <c r="N401" s="167">
        <f>$B401*'PERCENTAGE SHARING'!N360</f>
        <v>0</v>
      </c>
      <c r="O401" s="309">
        <f>$B401*'PERCENTAGE SHARING'!O360</f>
        <v>0</v>
      </c>
      <c r="P401" s="309">
        <f>$B401*'PERCENTAGE SHARING'!P360</f>
        <v>0</v>
      </c>
      <c r="Q401" s="309">
        <f>$B401*'PERCENTAGE SHARING'!Q360</f>
        <v>0</v>
      </c>
      <c r="R401" s="309">
        <f>$B401*'PERCENTAGE SHARING'!R360</f>
        <v>0</v>
      </c>
      <c r="S401" s="134"/>
      <c r="T401" s="134"/>
      <c r="U401" s="134"/>
      <c r="V401" s="134"/>
      <c r="W401" s="134"/>
      <c r="X401" s="134"/>
      <c r="Y401" s="134"/>
      <c r="Z401" s="134"/>
    </row>
    <row r="402" ht="22.5" customHeight="1">
      <c r="A402" s="186" t="str">
        <f>'PROP DAILY PNL'!A567</f>
        <v/>
      </c>
      <c r="B402" s="177"/>
      <c r="C402" s="167">
        <f>$B402*'PERCENTAGE SHARING'!C361</f>
        <v>0</v>
      </c>
      <c r="D402" s="167">
        <f>$B402*'PERCENTAGE SHARING'!D361</f>
        <v>0</v>
      </c>
      <c r="E402" s="167">
        <f>$B402*'PERCENTAGE SHARING'!E361</f>
        <v>0</v>
      </c>
      <c r="F402" s="167">
        <f>$B402*'PERCENTAGE SHARING'!F361</f>
        <v>0</v>
      </c>
      <c r="G402" s="167">
        <f>$B402*'PERCENTAGE SHARING'!G361</f>
        <v>0</v>
      </c>
      <c r="H402" s="167">
        <f>$B402*'PERCENTAGE SHARING'!H361</f>
        <v>0</v>
      </c>
      <c r="I402" s="167">
        <f>$B402*'PERCENTAGE SHARING'!I361</f>
        <v>0</v>
      </c>
      <c r="J402" s="167">
        <f>$B402*'PERCENTAGE SHARING'!J361</f>
        <v>0</v>
      </c>
      <c r="K402" s="167">
        <f>$B402*'PERCENTAGE SHARING'!K361</f>
        <v>0</v>
      </c>
      <c r="L402" s="167">
        <f>$B402*'PERCENTAGE SHARING'!L361</f>
        <v>0</v>
      </c>
      <c r="M402" s="167">
        <f>$B402*'PERCENTAGE SHARING'!M361</f>
        <v>0</v>
      </c>
      <c r="N402" s="167">
        <f>$B402*'PERCENTAGE SHARING'!N361</f>
        <v>0</v>
      </c>
      <c r="O402" s="309">
        <f>$B402*'PERCENTAGE SHARING'!O361</f>
        <v>0</v>
      </c>
      <c r="P402" s="309">
        <f>$B402*'PERCENTAGE SHARING'!P361</f>
        <v>0</v>
      </c>
      <c r="Q402" s="309">
        <f>$B402*'PERCENTAGE SHARING'!Q361</f>
        <v>0</v>
      </c>
      <c r="R402" s="309">
        <f>$B402*'PERCENTAGE SHARING'!R361</f>
        <v>0</v>
      </c>
      <c r="S402" s="134"/>
      <c r="T402" s="134"/>
      <c r="U402" s="134"/>
      <c r="V402" s="134"/>
      <c r="W402" s="134"/>
      <c r="X402" s="134"/>
      <c r="Y402" s="134"/>
      <c r="Z402" s="134"/>
    </row>
    <row r="403" ht="22.5" customHeight="1">
      <c r="A403" s="186" t="str">
        <f>'PROP DAILY PNL'!A568</f>
        <v/>
      </c>
      <c r="B403" s="177"/>
      <c r="C403" s="167">
        <f>$B403*'PERCENTAGE SHARING'!C362</f>
        <v>0</v>
      </c>
      <c r="D403" s="167">
        <f>$B403*'PERCENTAGE SHARING'!D362</f>
        <v>0</v>
      </c>
      <c r="E403" s="167">
        <f>$B403*'PERCENTAGE SHARING'!E362</f>
        <v>0</v>
      </c>
      <c r="F403" s="167">
        <f>$B403*'PERCENTAGE SHARING'!F362</f>
        <v>0</v>
      </c>
      <c r="G403" s="167">
        <f>$B403*'PERCENTAGE SHARING'!G362</f>
        <v>0</v>
      </c>
      <c r="H403" s="167">
        <f>$B403*'PERCENTAGE SHARING'!H362</f>
        <v>0</v>
      </c>
      <c r="I403" s="167">
        <f>$B403*'PERCENTAGE SHARING'!I362</f>
        <v>0</v>
      </c>
      <c r="J403" s="167">
        <f>$B403*'PERCENTAGE SHARING'!J362</f>
        <v>0</v>
      </c>
      <c r="K403" s="167">
        <f>$B403*'PERCENTAGE SHARING'!K362</f>
        <v>0</v>
      </c>
      <c r="L403" s="167">
        <f>$B403*'PERCENTAGE SHARING'!L362</f>
        <v>0</v>
      </c>
      <c r="M403" s="167">
        <f>$B403*'PERCENTAGE SHARING'!M362</f>
        <v>0</v>
      </c>
      <c r="N403" s="167">
        <f>$B403*'PERCENTAGE SHARING'!N362</f>
        <v>0</v>
      </c>
      <c r="O403" s="309">
        <f>$B403*'PERCENTAGE SHARING'!O362</f>
        <v>0</v>
      </c>
      <c r="P403" s="309">
        <f>$B403*'PERCENTAGE SHARING'!P362</f>
        <v>0</v>
      </c>
      <c r="Q403" s="309">
        <f>$B403*'PERCENTAGE SHARING'!Q362</f>
        <v>0</v>
      </c>
      <c r="R403" s="309">
        <f>$B403*'PERCENTAGE SHARING'!R362</f>
        <v>0</v>
      </c>
      <c r="S403" s="134"/>
      <c r="T403" s="134"/>
      <c r="U403" s="134"/>
      <c r="V403" s="134"/>
      <c r="W403" s="134"/>
      <c r="X403" s="134"/>
      <c r="Y403" s="134"/>
      <c r="Z403" s="134"/>
    </row>
    <row r="404" ht="22.5" customHeight="1">
      <c r="A404" s="186" t="str">
        <f>'PROP DAILY PNL'!A569</f>
        <v/>
      </c>
      <c r="B404" s="177"/>
      <c r="C404" s="167">
        <f>$B404*'PERCENTAGE SHARING'!C363</f>
        <v>0</v>
      </c>
      <c r="D404" s="167">
        <f>$B404*'PERCENTAGE SHARING'!D363</f>
        <v>0</v>
      </c>
      <c r="E404" s="167">
        <f>$B404*'PERCENTAGE SHARING'!E363</f>
        <v>0</v>
      </c>
      <c r="F404" s="167">
        <f>$B404*'PERCENTAGE SHARING'!F363</f>
        <v>0</v>
      </c>
      <c r="G404" s="167">
        <f>$B404*'PERCENTAGE SHARING'!G363</f>
        <v>0</v>
      </c>
      <c r="H404" s="167">
        <f>$B404*'PERCENTAGE SHARING'!H363</f>
        <v>0</v>
      </c>
      <c r="I404" s="167">
        <f>$B404*'PERCENTAGE SHARING'!I363</f>
        <v>0</v>
      </c>
      <c r="J404" s="167">
        <f>$B404*'PERCENTAGE SHARING'!J363</f>
        <v>0</v>
      </c>
      <c r="K404" s="167">
        <f>$B404*'PERCENTAGE SHARING'!K363</f>
        <v>0</v>
      </c>
      <c r="L404" s="167">
        <f>$B404*'PERCENTAGE SHARING'!L363</f>
        <v>0</v>
      </c>
      <c r="M404" s="167">
        <f>$B404*'PERCENTAGE SHARING'!M363</f>
        <v>0</v>
      </c>
      <c r="N404" s="167">
        <f>$B404*'PERCENTAGE SHARING'!N363</f>
        <v>0</v>
      </c>
      <c r="O404" s="309">
        <f>$B404*'PERCENTAGE SHARING'!O363</f>
        <v>0</v>
      </c>
      <c r="P404" s="309">
        <f>$B404*'PERCENTAGE SHARING'!P363</f>
        <v>0</v>
      </c>
      <c r="Q404" s="309">
        <f>$B404*'PERCENTAGE SHARING'!Q363</f>
        <v>0</v>
      </c>
      <c r="R404" s="309">
        <f>$B404*'PERCENTAGE SHARING'!R363</f>
        <v>0</v>
      </c>
      <c r="S404" s="134"/>
      <c r="T404" s="134"/>
      <c r="U404" s="134"/>
      <c r="V404" s="134"/>
      <c r="W404" s="134"/>
      <c r="X404" s="134"/>
      <c r="Y404" s="134"/>
      <c r="Z404" s="134"/>
    </row>
    <row r="405" ht="22.5" customHeight="1">
      <c r="A405" s="186" t="str">
        <f>'PROP DAILY PNL'!A570</f>
        <v/>
      </c>
      <c r="B405" s="177"/>
      <c r="C405" s="167">
        <f>$B405*'PERCENTAGE SHARING'!C364</f>
        <v>0</v>
      </c>
      <c r="D405" s="167">
        <f>$B405*'PERCENTAGE SHARING'!D364</f>
        <v>0</v>
      </c>
      <c r="E405" s="167">
        <f>$B405*'PERCENTAGE SHARING'!E364</f>
        <v>0</v>
      </c>
      <c r="F405" s="167">
        <f>$B405*'PERCENTAGE SHARING'!F364</f>
        <v>0</v>
      </c>
      <c r="G405" s="167">
        <f>$B405*'PERCENTAGE SHARING'!G364</f>
        <v>0</v>
      </c>
      <c r="H405" s="167">
        <f>$B405*'PERCENTAGE SHARING'!H364</f>
        <v>0</v>
      </c>
      <c r="I405" s="167">
        <f>$B405*'PERCENTAGE SHARING'!I364</f>
        <v>0</v>
      </c>
      <c r="J405" s="167">
        <f>$B405*'PERCENTAGE SHARING'!J364</f>
        <v>0</v>
      </c>
      <c r="K405" s="167">
        <f>$B405*'PERCENTAGE SHARING'!K364</f>
        <v>0</v>
      </c>
      <c r="L405" s="167">
        <f>$B405*'PERCENTAGE SHARING'!L364</f>
        <v>0</v>
      </c>
      <c r="M405" s="167">
        <f>$B405*'PERCENTAGE SHARING'!M364</f>
        <v>0</v>
      </c>
      <c r="N405" s="167">
        <f>$B405*'PERCENTAGE SHARING'!N364</f>
        <v>0</v>
      </c>
      <c r="O405" s="309">
        <f>$B405*'PERCENTAGE SHARING'!O364</f>
        <v>0</v>
      </c>
      <c r="P405" s="309">
        <f>$B405*'PERCENTAGE SHARING'!P364</f>
        <v>0</v>
      </c>
      <c r="Q405" s="309">
        <f>$B405*'PERCENTAGE SHARING'!Q364</f>
        <v>0</v>
      </c>
      <c r="R405" s="309">
        <f>$B405*'PERCENTAGE SHARING'!R364</f>
        <v>0</v>
      </c>
      <c r="S405" s="134"/>
      <c r="T405" s="134"/>
      <c r="U405" s="134"/>
      <c r="V405" s="134"/>
      <c r="W405" s="134"/>
      <c r="X405" s="134"/>
      <c r="Y405" s="134"/>
      <c r="Z405" s="134"/>
    </row>
    <row r="406" ht="22.5" customHeight="1">
      <c r="A406" s="186" t="str">
        <f>'PROP DAILY PNL'!A571</f>
        <v/>
      </c>
      <c r="B406" s="177"/>
      <c r="C406" s="167">
        <f>$B406*'PERCENTAGE SHARING'!C365</f>
        <v>0</v>
      </c>
      <c r="D406" s="167">
        <f>$B406*'PERCENTAGE SHARING'!D365</f>
        <v>0</v>
      </c>
      <c r="E406" s="167">
        <f>$B406*'PERCENTAGE SHARING'!E365</f>
        <v>0</v>
      </c>
      <c r="F406" s="167">
        <f>$B406*'PERCENTAGE SHARING'!F365</f>
        <v>0</v>
      </c>
      <c r="G406" s="167">
        <f>$B406*'PERCENTAGE SHARING'!G365</f>
        <v>0</v>
      </c>
      <c r="H406" s="167">
        <f>$B406*'PERCENTAGE SHARING'!H365</f>
        <v>0</v>
      </c>
      <c r="I406" s="167">
        <f>$B406*'PERCENTAGE SHARING'!I365</f>
        <v>0</v>
      </c>
      <c r="J406" s="167">
        <f>$B406*'PERCENTAGE SHARING'!J365</f>
        <v>0</v>
      </c>
      <c r="K406" s="167">
        <f>$B406*'PERCENTAGE SHARING'!K365</f>
        <v>0</v>
      </c>
      <c r="L406" s="167">
        <f>$B406*'PERCENTAGE SHARING'!L365</f>
        <v>0</v>
      </c>
      <c r="M406" s="167">
        <f>$B406*'PERCENTAGE SHARING'!M365</f>
        <v>0</v>
      </c>
      <c r="N406" s="167">
        <f>$B406*'PERCENTAGE SHARING'!N365</f>
        <v>0</v>
      </c>
      <c r="O406" s="309">
        <f>$B406*'PERCENTAGE SHARING'!O365</f>
        <v>0</v>
      </c>
      <c r="P406" s="309">
        <f>$B406*'PERCENTAGE SHARING'!P365</f>
        <v>0</v>
      </c>
      <c r="Q406" s="309">
        <f>$B406*'PERCENTAGE SHARING'!Q365</f>
        <v>0</v>
      </c>
      <c r="R406" s="309">
        <f>$B406*'PERCENTAGE SHARING'!R365</f>
        <v>0</v>
      </c>
      <c r="S406" s="134"/>
      <c r="T406" s="134"/>
      <c r="U406" s="134"/>
      <c r="V406" s="134"/>
      <c r="W406" s="134"/>
      <c r="X406" s="134"/>
      <c r="Y406" s="134"/>
      <c r="Z406" s="134"/>
    </row>
    <row r="407" ht="22.5" customHeight="1">
      <c r="A407" s="186" t="str">
        <f>'PROP DAILY PNL'!A572</f>
        <v/>
      </c>
      <c r="B407" s="177"/>
      <c r="C407" s="167">
        <f>$B407*'PERCENTAGE SHARING'!C366</f>
        <v>0</v>
      </c>
      <c r="D407" s="167">
        <f>$B407*'PERCENTAGE SHARING'!D366</f>
        <v>0</v>
      </c>
      <c r="E407" s="167">
        <f>$B407*'PERCENTAGE SHARING'!E366</f>
        <v>0</v>
      </c>
      <c r="F407" s="167">
        <f>$B407*'PERCENTAGE SHARING'!F366</f>
        <v>0</v>
      </c>
      <c r="G407" s="167">
        <f>$B407*'PERCENTAGE SHARING'!G366</f>
        <v>0</v>
      </c>
      <c r="H407" s="167">
        <f>$B407*'PERCENTAGE SHARING'!H366</f>
        <v>0</v>
      </c>
      <c r="I407" s="167">
        <f>$B407*'PERCENTAGE SHARING'!I366</f>
        <v>0</v>
      </c>
      <c r="J407" s="167">
        <f>$B407*'PERCENTAGE SHARING'!J366</f>
        <v>0</v>
      </c>
      <c r="K407" s="167">
        <f>$B407*'PERCENTAGE SHARING'!K366</f>
        <v>0</v>
      </c>
      <c r="L407" s="167">
        <f>$B407*'PERCENTAGE SHARING'!L366</f>
        <v>0</v>
      </c>
      <c r="M407" s="167">
        <f>$B407*'PERCENTAGE SHARING'!M366</f>
        <v>0</v>
      </c>
      <c r="N407" s="167">
        <f>$B407*'PERCENTAGE SHARING'!N366</f>
        <v>0</v>
      </c>
      <c r="O407" s="309">
        <f>$B407*'PERCENTAGE SHARING'!O366</f>
        <v>0</v>
      </c>
      <c r="P407" s="309">
        <f>$B407*'PERCENTAGE SHARING'!P366</f>
        <v>0</v>
      </c>
      <c r="Q407" s="309">
        <f>$B407*'PERCENTAGE SHARING'!Q366</f>
        <v>0</v>
      </c>
      <c r="R407" s="309">
        <f>$B407*'PERCENTAGE SHARING'!R366</f>
        <v>0</v>
      </c>
      <c r="S407" s="134"/>
      <c r="T407" s="134"/>
      <c r="U407" s="134"/>
      <c r="V407" s="134"/>
      <c r="W407" s="134"/>
      <c r="X407" s="134"/>
      <c r="Y407" s="134"/>
      <c r="Z407" s="134"/>
    </row>
    <row r="408" ht="22.5" customHeight="1">
      <c r="A408" s="186" t="str">
        <f>'PROP DAILY PNL'!A573</f>
        <v/>
      </c>
      <c r="B408" s="177"/>
      <c r="C408" s="167">
        <f>$B408*'PERCENTAGE SHARING'!C367</f>
        <v>0</v>
      </c>
      <c r="D408" s="167">
        <f>$B408*'PERCENTAGE SHARING'!D367</f>
        <v>0</v>
      </c>
      <c r="E408" s="167">
        <f>$B408*'PERCENTAGE SHARING'!E367</f>
        <v>0</v>
      </c>
      <c r="F408" s="167">
        <f>$B408*'PERCENTAGE SHARING'!F367</f>
        <v>0</v>
      </c>
      <c r="G408" s="167">
        <f>$B408*'PERCENTAGE SHARING'!G367</f>
        <v>0</v>
      </c>
      <c r="H408" s="167">
        <f>$B408*'PERCENTAGE SHARING'!H367</f>
        <v>0</v>
      </c>
      <c r="I408" s="167">
        <f>$B408*'PERCENTAGE SHARING'!I367</f>
        <v>0</v>
      </c>
      <c r="J408" s="167">
        <f>$B408*'PERCENTAGE SHARING'!J367</f>
        <v>0</v>
      </c>
      <c r="K408" s="167">
        <f>$B408*'PERCENTAGE SHARING'!K367</f>
        <v>0</v>
      </c>
      <c r="L408" s="167">
        <f>$B408*'PERCENTAGE SHARING'!L367</f>
        <v>0</v>
      </c>
      <c r="M408" s="167">
        <f>$B408*'PERCENTAGE SHARING'!M367</f>
        <v>0</v>
      </c>
      <c r="N408" s="167">
        <f>$B408*'PERCENTAGE SHARING'!N367</f>
        <v>0</v>
      </c>
      <c r="O408" s="309">
        <f>$B408*'PERCENTAGE SHARING'!O367</f>
        <v>0</v>
      </c>
      <c r="P408" s="309">
        <f>$B408*'PERCENTAGE SHARING'!P367</f>
        <v>0</v>
      </c>
      <c r="Q408" s="309">
        <f>$B408*'PERCENTAGE SHARING'!Q367</f>
        <v>0</v>
      </c>
      <c r="R408" s="309">
        <f>$B408*'PERCENTAGE SHARING'!R367</f>
        <v>0</v>
      </c>
      <c r="S408" s="134"/>
      <c r="T408" s="134"/>
      <c r="U408" s="134"/>
      <c r="V408" s="134"/>
      <c r="W408" s="134"/>
      <c r="X408" s="134"/>
      <c r="Y408" s="134"/>
      <c r="Z408" s="134"/>
    </row>
    <row r="409" ht="22.5" customHeight="1">
      <c r="A409" s="186" t="str">
        <f>'PROP DAILY PNL'!A574</f>
        <v/>
      </c>
      <c r="B409" s="177"/>
      <c r="C409" s="167">
        <f>$B409*'PERCENTAGE SHARING'!C368</f>
        <v>0</v>
      </c>
      <c r="D409" s="167">
        <f>$B409*'PERCENTAGE SHARING'!D368</f>
        <v>0</v>
      </c>
      <c r="E409" s="167">
        <f>$B409*'PERCENTAGE SHARING'!E368</f>
        <v>0</v>
      </c>
      <c r="F409" s="167">
        <f>$B409*'PERCENTAGE SHARING'!F368</f>
        <v>0</v>
      </c>
      <c r="G409" s="167">
        <f>$B409*'PERCENTAGE SHARING'!G368</f>
        <v>0</v>
      </c>
      <c r="H409" s="167">
        <f>$B409*'PERCENTAGE SHARING'!H368</f>
        <v>0</v>
      </c>
      <c r="I409" s="167">
        <f>$B409*'PERCENTAGE SHARING'!I368</f>
        <v>0</v>
      </c>
      <c r="J409" s="167">
        <f>$B409*'PERCENTAGE SHARING'!J368</f>
        <v>0</v>
      </c>
      <c r="K409" s="167">
        <f>$B409*'PERCENTAGE SHARING'!K368</f>
        <v>0</v>
      </c>
      <c r="L409" s="167">
        <f>$B409*'PERCENTAGE SHARING'!L368</f>
        <v>0</v>
      </c>
      <c r="M409" s="167">
        <f>$B409*'PERCENTAGE SHARING'!M368</f>
        <v>0</v>
      </c>
      <c r="N409" s="167">
        <f>$B409*'PERCENTAGE SHARING'!N368</f>
        <v>0</v>
      </c>
      <c r="O409" s="309">
        <f>$B409*'PERCENTAGE SHARING'!O368</f>
        <v>0</v>
      </c>
      <c r="P409" s="309">
        <f>$B409*'PERCENTAGE SHARING'!P368</f>
        <v>0</v>
      </c>
      <c r="Q409" s="309">
        <f>$B409*'PERCENTAGE SHARING'!Q368</f>
        <v>0</v>
      </c>
      <c r="R409" s="309">
        <f>$B409*'PERCENTAGE SHARING'!R368</f>
        <v>0</v>
      </c>
      <c r="S409" s="134"/>
      <c r="T409" s="134"/>
      <c r="U409" s="134"/>
      <c r="V409" s="134"/>
      <c r="W409" s="134"/>
      <c r="X409" s="134"/>
      <c r="Y409" s="134"/>
      <c r="Z409" s="134"/>
    </row>
    <row r="410" ht="22.5" customHeight="1">
      <c r="A410" s="186" t="str">
        <f>'PROP DAILY PNL'!A575</f>
        <v/>
      </c>
      <c r="B410" s="177"/>
      <c r="C410" s="167">
        <f>$B410*'PERCENTAGE SHARING'!C369</f>
        <v>0</v>
      </c>
      <c r="D410" s="167">
        <f>$B410*'PERCENTAGE SHARING'!D369</f>
        <v>0</v>
      </c>
      <c r="E410" s="167">
        <f>$B410*'PERCENTAGE SHARING'!E369</f>
        <v>0</v>
      </c>
      <c r="F410" s="167">
        <f>$B410*'PERCENTAGE SHARING'!F369</f>
        <v>0</v>
      </c>
      <c r="G410" s="167">
        <f>$B410*'PERCENTAGE SHARING'!G369</f>
        <v>0</v>
      </c>
      <c r="H410" s="167">
        <f>$B410*'PERCENTAGE SHARING'!H369</f>
        <v>0</v>
      </c>
      <c r="I410" s="167">
        <f>$B410*'PERCENTAGE SHARING'!I369</f>
        <v>0</v>
      </c>
      <c r="J410" s="167">
        <f>$B410*'PERCENTAGE SHARING'!J369</f>
        <v>0</v>
      </c>
      <c r="K410" s="167">
        <f>$B410*'PERCENTAGE SHARING'!K369</f>
        <v>0</v>
      </c>
      <c r="L410" s="167">
        <f>$B410*'PERCENTAGE SHARING'!L369</f>
        <v>0</v>
      </c>
      <c r="M410" s="167">
        <f>$B410*'PERCENTAGE SHARING'!M369</f>
        <v>0</v>
      </c>
      <c r="N410" s="167">
        <f>$B410*'PERCENTAGE SHARING'!N369</f>
        <v>0</v>
      </c>
      <c r="O410" s="309">
        <f>$B410*'PERCENTAGE SHARING'!O369</f>
        <v>0</v>
      </c>
      <c r="P410" s="309">
        <f>$B410*'PERCENTAGE SHARING'!P369</f>
        <v>0</v>
      </c>
      <c r="Q410" s="309">
        <f>$B410*'PERCENTAGE SHARING'!Q369</f>
        <v>0</v>
      </c>
      <c r="R410" s="309">
        <f>$B410*'PERCENTAGE SHARING'!R369</f>
        <v>0</v>
      </c>
      <c r="S410" s="134"/>
      <c r="T410" s="134"/>
      <c r="U410" s="134"/>
      <c r="V410" s="134"/>
      <c r="W410" s="134"/>
      <c r="X410" s="134"/>
      <c r="Y410" s="134"/>
      <c r="Z410" s="134"/>
    </row>
    <row r="411" ht="22.5" customHeight="1">
      <c r="A411" s="186" t="str">
        <f>'PROP DAILY PNL'!A576</f>
        <v/>
      </c>
      <c r="B411" s="177"/>
      <c r="C411" s="167">
        <f>$B411*'PERCENTAGE SHARING'!C370</f>
        <v>0</v>
      </c>
      <c r="D411" s="167">
        <f>$B411*'PERCENTAGE SHARING'!D370</f>
        <v>0</v>
      </c>
      <c r="E411" s="167">
        <f>$B411*'PERCENTAGE SHARING'!E370</f>
        <v>0</v>
      </c>
      <c r="F411" s="167">
        <f>$B411*'PERCENTAGE SHARING'!F370</f>
        <v>0</v>
      </c>
      <c r="G411" s="167">
        <f>$B411*'PERCENTAGE SHARING'!G370</f>
        <v>0</v>
      </c>
      <c r="H411" s="167">
        <f>$B411*'PERCENTAGE SHARING'!H370</f>
        <v>0</v>
      </c>
      <c r="I411" s="167">
        <f>$B411*'PERCENTAGE SHARING'!I370</f>
        <v>0</v>
      </c>
      <c r="J411" s="167">
        <f>$B411*'PERCENTAGE SHARING'!J370</f>
        <v>0</v>
      </c>
      <c r="K411" s="167">
        <f>$B411*'PERCENTAGE SHARING'!K370</f>
        <v>0</v>
      </c>
      <c r="L411" s="167">
        <f>$B411*'PERCENTAGE SHARING'!L370</f>
        <v>0</v>
      </c>
      <c r="M411" s="167">
        <f>$B411*'PERCENTAGE SHARING'!M370</f>
        <v>0</v>
      </c>
      <c r="N411" s="167">
        <f>$B411*'PERCENTAGE SHARING'!N370</f>
        <v>0</v>
      </c>
      <c r="O411" s="309">
        <f>$B411*'PERCENTAGE SHARING'!O370</f>
        <v>0</v>
      </c>
      <c r="P411" s="309">
        <f>$B411*'PERCENTAGE SHARING'!P370</f>
        <v>0</v>
      </c>
      <c r="Q411" s="309">
        <f>$B411*'PERCENTAGE SHARING'!Q370</f>
        <v>0</v>
      </c>
      <c r="R411" s="309">
        <f>$B411*'PERCENTAGE SHARING'!R370</f>
        <v>0</v>
      </c>
      <c r="S411" s="134"/>
      <c r="T411" s="134"/>
      <c r="U411" s="134"/>
      <c r="V411" s="134"/>
      <c r="W411" s="134"/>
      <c r="X411" s="134"/>
      <c r="Y411" s="134"/>
      <c r="Z411" s="134"/>
    </row>
    <row r="412" ht="22.5" customHeight="1">
      <c r="A412" s="186" t="str">
        <f>'PROP DAILY PNL'!A577</f>
        <v/>
      </c>
      <c r="B412" s="177"/>
      <c r="C412" s="167">
        <f>$B412*'PERCENTAGE SHARING'!C371</f>
        <v>0</v>
      </c>
      <c r="D412" s="167">
        <f>$B412*'PERCENTAGE SHARING'!D371</f>
        <v>0</v>
      </c>
      <c r="E412" s="167">
        <f>$B412*'PERCENTAGE SHARING'!E371</f>
        <v>0</v>
      </c>
      <c r="F412" s="167">
        <f>$B412*'PERCENTAGE SHARING'!F371</f>
        <v>0</v>
      </c>
      <c r="G412" s="167">
        <f>$B412*'PERCENTAGE SHARING'!G371</f>
        <v>0</v>
      </c>
      <c r="H412" s="167">
        <f>$B412*'PERCENTAGE SHARING'!H371</f>
        <v>0</v>
      </c>
      <c r="I412" s="167">
        <f>$B412*'PERCENTAGE SHARING'!I371</f>
        <v>0</v>
      </c>
      <c r="J412" s="167">
        <f>$B412*'PERCENTAGE SHARING'!J371</f>
        <v>0</v>
      </c>
      <c r="K412" s="167">
        <f>$B412*'PERCENTAGE SHARING'!K371</f>
        <v>0</v>
      </c>
      <c r="L412" s="167">
        <f>$B412*'PERCENTAGE SHARING'!L371</f>
        <v>0</v>
      </c>
      <c r="M412" s="167">
        <f>$B412*'PERCENTAGE SHARING'!M371</f>
        <v>0</v>
      </c>
      <c r="N412" s="167">
        <f>$B412*'PERCENTAGE SHARING'!N371</f>
        <v>0</v>
      </c>
      <c r="O412" s="309">
        <f>$B412*'PERCENTAGE SHARING'!O371</f>
        <v>0</v>
      </c>
      <c r="P412" s="309">
        <f>$B412*'PERCENTAGE SHARING'!P371</f>
        <v>0</v>
      </c>
      <c r="Q412" s="309">
        <f>$B412*'PERCENTAGE SHARING'!Q371</f>
        <v>0</v>
      </c>
      <c r="R412" s="309">
        <f>$B412*'PERCENTAGE SHARING'!R371</f>
        <v>0</v>
      </c>
      <c r="S412" s="134"/>
      <c r="T412" s="134"/>
      <c r="U412" s="134"/>
      <c r="V412" s="134"/>
      <c r="W412" s="134"/>
      <c r="X412" s="134"/>
      <c r="Y412" s="134"/>
      <c r="Z412" s="134"/>
    </row>
    <row r="413" ht="22.5" customHeight="1">
      <c r="A413" s="186" t="str">
        <f>'PROP DAILY PNL'!A578</f>
        <v/>
      </c>
      <c r="B413" s="177"/>
      <c r="C413" s="167">
        <f>$B413*'PERCENTAGE SHARING'!C372</f>
        <v>0</v>
      </c>
      <c r="D413" s="167">
        <f>$B413*'PERCENTAGE SHARING'!D372</f>
        <v>0</v>
      </c>
      <c r="E413" s="167">
        <f>$B413*'PERCENTAGE SHARING'!E372</f>
        <v>0</v>
      </c>
      <c r="F413" s="167">
        <f>$B413*'PERCENTAGE SHARING'!F372</f>
        <v>0</v>
      </c>
      <c r="G413" s="167">
        <f>$B413*'PERCENTAGE SHARING'!G372</f>
        <v>0</v>
      </c>
      <c r="H413" s="167">
        <f>$B413*'PERCENTAGE SHARING'!H372</f>
        <v>0</v>
      </c>
      <c r="I413" s="167">
        <f>$B413*'PERCENTAGE SHARING'!I372</f>
        <v>0</v>
      </c>
      <c r="J413" s="167">
        <f>$B413*'PERCENTAGE SHARING'!J372</f>
        <v>0</v>
      </c>
      <c r="K413" s="167">
        <f>$B413*'PERCENTAGE SHARING'!K372</f>
        <v>0</v>
      </c>
      <c r="L413" s="167">
        <f>$B413*'PERCENTAGE SHARING'!L372</f>
        <v>0</v>
      </c>
      <c r="M413" s="167">
        <f>$B413*'PERCENTAGE SHARING'!M372</f>
        <v>0</v>
      </c>
      <c r="N413" s="167">
        <f>$B413*'PERCENTAGE SHARING'!N372</f>
        <v>0</v>
      </c>
      <c r="O413" s="309">
        <f>$B413*'PERCENTAGE SHARING'!O372</f>
        <v>0</v>
      </c>
      <c r="P413" s="309">
        <f>$B413*'PERCENTAGE SHARING'!P372</f>
        <v>0</v>
      </c>
      <c r="Q413" s="309">
        <f>$B413*'PERCENTAGE SHARING'!Q372</f>
        <v>0</v>
      </c>
      <c r="R413" s="309">
        <f>$B413*'PERCENTAGE SHARING'!R372</f>
        <v>0</v>
      </c>
      <c r="S413" s="134"/>
      <c r="T413" s="134"/>
      <c r="U413" s="134"/>
      <c r="V413" s="134"/>
      <c r="W413" s="134"/>
      <c r="X413" s="134"/>
      <c r="Y413" s="134"/>
      <c r="Z413" s="134"/>
    </row>
    <row r="414" ht="22.5" customHeight="1">
      <c r="A414" s="186" t="str">
        <f>'PROP DAILY PNL'!A579</f>
        <v/>
      </c>
      <c r="B414" s="177"/>
      <c r="C414" s="167">
        <f>$B414*'PERCENTAGE SHARING'!C373</f>
        <v>0</v>
      </c>
      <c r="D414" s="167">
        <f>$B414*'PERCENTAGE SHARING'!D373</f>
        <v>0</v>
      </c>
      <c r="E414" s="167">
        <f>$B414*'PERCENTAGE SHARING'!E373</f>
        <v>0</v>
      </c>
      <c r="F414" s="167">
        <f>$B414*'PERCENTAGE SHARING'!F373</f>
        <v>0</v>
      </c>
      <c r="G414" s="167">
        <f>$B414*'PERCENTAGE SHARING'!G373</f>
        <v>0</v>
      </c>
      <c r="H414" s="167">
        <f>$B414*'PERCENTAGE SHARING'!H373</f>
        <v>0</v>
      </c>
      <c r="I414" s="167">
        <f>$B414*'PERCENTAGE SHARING'!I373</f>
        <v>0</v>
      </c>
      <c r="J414" s="167">
        <f>$B414*'PERCENTAGE SHARING'!J373</f>
        <v>0</v>
      </c>
      <c r="K414" s="167">
        <f>$B414*'PERCENTAGE SHARING'!K373</f>
        <v>0</v>
      </c>
      <c r="L414" s="167">
        <f>$B414*'PERCENTAGE SHARING'!L373</f>
        <v>0</v>
      </c>
      <c r="M414" s="167">
        <f>$B414*'PERCENTAGE SHARING'!M373</f>
        <v>0</v>
      </c>
      <c r="N414" s="167">
        <f>$B414*'PERCENTAGE SHARING'!N373</f>
        <v>0</v>
      </c>
      <c r="O414" s="309">
        <f>$B414*'PERCENTAGE SHARING'!O373</f>
        <v>0</v>
      </c>
      <c r="P414" s="309">
        <f>$B414*'PERCENTAGE SHARING'!P373</f>
        <v>0</v>
      </c>
      <c r="Q414" s="309">
        <f>$B414*'PERCENTAGE SHARING'!Q373</f>
        <v>0</v>
      </c>
      <c r="R414" s="309">
        <f>$B414*'PERCENTAGE SHARING'!R373</f>
        <v>0</v>
      </c>
      <c r="S414" s="134"/>
      <c r="T414" s="134"/>
      <c r="U414" s="134"/>
      <c r="V414" s="134"/>
      <c r="W414" s="134"/>
      <c r="X414" s="134"/>
      <c r="Y414" s="134"/>
      <c r="Z414" s="134"/>
    </row>
    <row r="415" ht="22.5" customHeight="1">
      <c r="A415" s="186" t="str">
        <f>'PROP DAILY PNL'!A580</f>
        <v/>
      </c>
      <c r="B415" s="177"/>
      <c r="C415" s="167">
        <f>$B415*'PERCENTAGE SHARING'!C374</f>
        <v>0</v>
      </c>
      <c r="D415" s="167">
        <f>$B415*'PERCENTAGE SHARING'!D374</f>
        <v>0</v>
      </c>
      <c r="E415" s="167">
        <f>$B415*'PERCENTAGE SHARING'!E374</f>
        <v>0</v>
      </c>
      <c r="F415" s="167">
        <f>$B415*'PERCENTAGE SHARING'!F374</f>
        <v>0</v>
      </c>
      <c r="G415" s="167">
        <f>$B415*'PERCENTAGE SHARING'!G374</f>
        <v>0</v>
      </c>
      <c r="H415" s="167">
        <f>$B415*'PERCENTAGE SHARING'!H374</f>
        <v>0</v>
      </c>
      <c r="I415" s="167">
        <f>$B415*'PERCENTAGE SHARING'!I374</f>
        <v>0</v>
      </c>
      <c r="J415" s="167">
        <f>$B415*'PERCENTAGE SHARING'!J374</f>
        <v>0</v>
      </c>
      <c r="K415" s="167">
        <f>$B415*'PERCENTAGE SHARING'!K374</f>
        <v>0</v>
      </c>
      <c r="L415" s="167">
        <f>$B415*'PERCENTAGE SHARING'!L374</f>
        <v>0</v>
      </c>
      <c r="M415" s="167">
        <f>$B415*'PERCENTAGE SHARING'!M374</f>
        <v>0</v>
      </c>
      <c r="N415" s="167">
        <f>$B415*'PERCENTAGE SHARING'!N374</f>
        <v>0</v>
      </c>
      <c r="O415" s="309">
        <f>$B415*'PERCENTAGE SHARING'!O374</f>
        <v>0</v>
      </c>
      <c r="P415" s="309">
        <f>$B415*'PERCENTAGE SHARING'!P374</f>
        <v>0</v>
      </c>
      <c r="Q415" s="309">
        <f>$B415*'PERCENTAGE SHARING'!Q374</f>
        <v>0</v>
      </c>
      <c r="R415" s="309">
        <f>$B415*'PERCENTAGE SHARING'!R374</f>
        <v>0</v>
      </c>
      <c r="S415" s="134"/>
      <c r="T415" s="134"/>
      <c r="U415" s="134"/>
      <c r="V415" s="134"/>
      <c r="W415" s="134"/>
      <c r="X415" s="134"/>
      <c r="Y415" s="134"/>
      <c r="Z415" s="134"/>
    </row>
    <row r="416" ht="22.5" customHeight="1">
      <c r="A416" s="186" t="str">
        <f>'PROP DAILY PNL'!A581</f>
        <v/>
      </c>
      <c r="B416" s="177"/>
      <c r="C416" s="167">
        <f>$B416*'PERCENTAGE SHARING'!C375</f>
        <v>0</v>
      </c>
      <c r="D416" s="167">
        <f>$B416*'PERCENTAGE SHARING'!D375</f>
        <v>0</v>
      </c>
      <c r="E416" s="167">
        <f>$B416*'PERCENTAGE SHARING'!E375</f>
        <v>0</v>
      </c>
      <c r="F416" s="167">
        <f>$B416*'PERCENTAGE SHARING'!F375</f>
        <v>0</v>
      </c>
      <c r="G416" s="167">
        <f>$B416*'PERCENTAGE SHARING'!G375</f>
        <v>0</v>
      </c>
      <c r="H416" s="167">
        <f>$B416*'PERCENTAGE SHARING'!H375</f>
        <v>0</v>
      </c>
      <c r="I416" s="167">
        <f>$B416*'PERCENTAGE SHARING'!I375</f>
        <v>0</v>
      </c>
      <c r="J416" s="167">
        <f>$B416*'PERCENTAGE SHARING'!J375</f>
        <v>0</v>
      </c>
      <c r="K416" s="167">
        <f>$B416*'PERCENTAGE SHARING'!K375</f>
        <v>0</v>
      </c>
      <c r="L416" s="167">
        <f>$B416*'PERCENTAGE SHARING'!L375</f>
        <v>0</v>
      </c>
      <c r="M416" s="167">
        <f>$B416*'PERCENTAGE SHARING'!M375</f>
        <v>0</v>
      </c>
      <c r="N416" s="167">
        <f>$B416*'PERCENTAGE SHARING'!N375</f>
        <v>0</v>
      </c>
      <c r="O416" s="309">
        <f>$B416*'PERCENTAGE SHARING'!O375</f>
        <v>0</v>
      </c>
      <c r="P416" s="309">
        <f>$B416*'PERCENTAGE SHARING'!P375</f>
        <v>0</v>
      </c>
      <c r="Q416" s="309">
        <f>$B416*'PERCENTAGE SHARING'!Q375</f>
        <v>0</v>
      </c>
      <c r="R416" s="309">
        <f>$B416*'PERCENTAGE SHARING'!R375</f>
        <v>0</v>
      </c>
      <c r="S416" s="134"/>
      <c r="T416" s="134"/>
      <c r="U416" s="134"/>
      <c r="V416" s="134"/>
      <c r="W416" s="134"/>
      <c r="X416" s="134"/>
      <c r="Y416" s="134"/>
      <c r="Z416" s="134"/>
    </row>
    <row r="417" ht="22.5" customHeight="1">
      <c r="A417" s="186" t="str">
        <f>'PROP DAILY PNL'!A582</f>
        <v/>
      </c>
      <c r="B417" s="177"/>
      <c r="C417" s="167">
        <f>$B417*'PERCENTAGE SHARING'!C376</f>
        <v>0</v>
      </c>
      <c r="D417" s="167">
        <f>$B417*'PERCENTAGE SHARING'!D376</f>
        <v>0</v>
      </c>
      <c r="E417" s="167">
        <f>$B417*'PERCENTAGE SHARING'!E376</f>
        <v>0</v>
      </c>
      <c r="F417" s="167">
        <f>$B417*'PERCENTAGE SHARING'!F376</f>
        <v>0</v>
      </c>
      <c r="G417" s="167">
        <f>$B417*'PERCENTAGE SHARING'!G376</f>
        <v>0</v>
      </c>
      <c r="H417" s="167">
        <f>$B417*'PERCENTAGE SHARING'!H376</f>
        <v>0</v>
      </c>
      <c r="I417" s="167">
        <f>$B417*'PERCENTAGE SHARING'!I376</f>
        <v>0</v>
      </c>
      <c r="J417" s="167">
        <f>$B417*'PERCENTAGE SHARING'!J376</f>
        <v>0</v>
      </c>
      <c r="K417" s="167">
        <f>$B417*'PERCENTAGE SHARING'!K376</f>
        <v>0</v>
      </c>
      <c r="L417" s="167">
        <f>$B417*'PERCENTAGE SHARING'!L376</f>
        <v>0</v>
      </c>
      <c r="M417" s="167">
        <f>$B417*'PERCENTAGE SHARING'!M376</f>
        <v>0</v>
      </c>
      <c r="N417" s="167">
        <f>$B417*'PERCENTAGE SHARING'!N376</f>
        <v>0</v>
      </c>
      <c r="O417" s="309">
        <f>$B417*'PERCENTAGE SHARING'!O376</f>
        <v>0</v>
      </c>
      <c r="P417" s="309">
        <f>$B417*'PERCENTAGE SHARING'!P376</f>
        <v>0</v>
      </c>
      <c r="Q417" s="309">
        <f>$B417*'PERCENTAGE SHARING'!Q376</f>
        <v>0</v>
      </c>
      <c r="R417" s="309">
        <f>$B417*'PERCENTAGE SHARING'!R376</f>
        <v>0</v>
      </c>
      <c r="S417" s="134"/>
      <c r="T417" s="134"/>
      <c r="U417" s="134"/>
      <c r="V417" s="134"/>
      <c r="W417" s="134"/>
      <c r="X417" s="134"/>
      <c r="Y417" s="134"/>
      <c r="Z417" s="134"/>
    </row>
    <row r="418" ht="22.5" customHeight="1">
      <c r="A418" s="186" t="str">
        <f>'PROP DAILY PNL'!A583</f>
        <v/>
      </c>
      <c r="B418" s="177"/>
      <c r="C418" s="167">
        <f>$B418*'PERCENTAGE SHARING'!C377</f>
        <v>0</v>
      </c>
      <c r="D418" s="167">
        <f>$B418*'PERCENTAGE SHARING'!D377</f>
        <v>0</v>
      </c>
      <c r="E418" s="167">
        <f>$B418*'PERCENTAGE SHARING'!E377</f>
        <v>0</v>
      </c>
      <c r="F418" s="167">
        <f>$B418*'PERCENTAGE SHARING'!F377</f>
        <v>0</v>
      </c>
      <c r="G418" s="167">
        <f>$B418*'PERCENTAGE SHARING'!G377</f>
        <v>0</v>
      </c>
      <c r="H418" s="167">
        <f>$B418*'PERCENTAGE SHARING'!H377</f>
        <v>0</v>
      </c>
      <c r="I418" s="167">
        <f>$B418*'PERCENTAGE SHARING'!I377</f>
        <v>0</v>
      </c>
      <c r="J418" s="167">
        <f>$B418*'PERCENTAGE SHARING'!J377</f>
        <v>0</v>
      </c>
      <c r="K418" s="167">
        <f>$B418*'PERCENTAGE SHARING'!K377</f>
        <v>0</v>
      </c>
      <c r="L418" s="167">
        <f>$B418*'PERCENTAGE SHARING'!L377</f>
        <v>0</v>
      </c>
      <c r="M418" s="167">
        <f>$B418*'PERCENTAGE SHARING'!M377</f>
        <v>0</v>
      </c>
      <c r="N418" s="167">
        <f>$B418*'PERCENTAGE SHARING'!N377</f>
        <v>0</v>
      </c>
      <c r="O418" s="309">
        <f>$B418*'PERCENTAGE SHARING'!O377</f>
        <v>0</v>
      </c>
      <c r="P418" s="309">
        <f>$B418*'PERCENTAGE SHARING'!P377</f>
        <v>0</v>
      </c>
      <c r="Q418" s="309">
        <f>$B418*'PERCENTAGE SHARING'!Q377</f>
        <v>0</v>
      </c>
      <c r="R418" s="309">
        <f>$B418*'PERCENTAGE SHARING'!R377</f>
        <v>0</v>
      </c>
      <c r="S418" s="134"/>
      <c r="T418" s="134"/>
      <c r="U418" s="134"/>
      <c r="V418" s="134"/>
      <c r="W418" s="134"/>
      <c r="X418" s="134"/>
      <c r="Y418" s="134"/>
      <c r="Z418" s="134"/>
    </row>
    <row r="419" ht="22.5" customHeight="1">
      <c r="A419" s="186" t="str">
        <f>'PROP DAILY PNL'!A584</f>
        <v/>
      </c>
      <c r="B419" s="177"/>
      <c r="C419" s="167">
        <f>$B419*'PERCENTAGE SHARING'!C378</f>
        <v>0</v>
      </c>
      <c r="D419" s="167">
        <f>$B419*'PERCENTAGE SHARING'!D378</f>
        <v>0</v>
      </c>
      <c r="E419" s="167">
        <f>$B419*'PERCENTAGE SHARING'!E378</f>
        <v>0</v>
      </c>
      <c r="F419" s="167">
        <f>$B419*'PERCENTAGE SHARING'!F378</f>
        <v>0</v>
      </c>
      <c r="G419" s="167">
        <f>$B419*'PERCENTAGE SHARING'!G378</f>
        <v>0</v>
      </c>
      <c r="H419" s="167">
        <f>$B419*'PERCENTAGE SHARING'!H378</f>
        <v>0</v>
      </c>
      <c r="I419" s="167">
        <f>$B419*'PERCENTAGE SHARING'!I378</f>
        <v>0</v>
      </c>
      <c r="J419" s="167">
        <f>$B419*'PERCENTAGE SHARING'!J378</f>
        <v>0</v>
      </c>
      <c r="K419" s="167">
        <f>$B419*'PERCENTAGE SHARING'!K378</f>
        <v>0</v>
      </c>
      <c r="L419" s="167">
        <f>$B419*'PERCENTAGE SHARING'!L378</f>
        <v>0</v>
      </c>
      <c r="M419" s="167">
        <f>$B419*'PERCENTAGE SHARING'!M378</f>
        <v>0</v>
      </c>
      <c r="N419" s="167">
        <f>$B419*'PERCENTAGE SHARING'!N378</f>
        <v>0</v>
      </c>
      <c r="O419" s="309">
        <f>$B419*'PERCENTAGE SHARING'!O378</f>
        <v>0</v>
      </c>
      <c r="P419" s="309">
        <f>$B419*'PERCENTAGE SHARING'!P378</f>
        <v>0</v>
      </c>
      <c r="Q419" s="309">
        <f>$B419*'PERCENTAGE SHARING'!Q378</f>
        <v>0</v>
      </c>
      <c r="R419" s="309">
        <f>$B419*'PERCENTAGE SHARING'!R378</f>
        <v>0</v>
      </c>
      <c r="S419" s="134"/>
      <c r="T419" s="134"/>
      <c r="U419" s="134"/>
      <c r="V419" s="134"/>
      <c r="W419" s="134"/>
      <c r="X419" s="134"/>
      <c r="Y419" s="134"/>
      <c r="Z419" s="134"/>
    </row>
    <row r="420" ht="22.5" customHeight="1">
      <c r="A420" s="186" t="str">
        <f>'PROP DAILY PNL'!A585</f>
        <v/>
      </c>
      <c r="B420" s="177"/>
      <c r="C420" s="167">
        <f>$B420*'PERCENTAGE SHARING'!C379</f>
        <v>0</v>
      </c>
      <c r="D420" s="167">
        <f>$B420*'PERCENTAGE SHARING'!D379</f>
        <v>0</v>
      </c>
      <c r="E420" s="167">
        <f>$B420*'PERCENTAGE SHARING'!E379</f>
        <v>0</v>
      </c>
      <c r="F420" s="167">
        <f>$B420*'PERCENTAGE SHARING'!F379</f>
        <v>0</v>
      </c>
      <c r="G420" s="167">
        <f>$B420*'PERCENTAGE SHARING'!G379</f>
        <v>0</v>
      </c>
      <c r="H420" s="167">
        <f>$B420*'PERCENTAGE SHARING'!H379</f>
        <v>0</v>
      </c>
      <c r="I420" s="167">
        <f>$B420*'PERCENTAGE SHARING'!I379</f>
        <v>0</v>
      </c>
      <c r="J420" s="167">
        <f>$B420*'PERCENTAGE SHARING'!J379</f>
        <v>0</v>
      </c>
      <c r="K420" s="167">
        <f>$B420*'PERCENTAGE SHARING'!K379</f>
        <v>0</v>
      </c>
      <c r="L420" s="167">
        <f>$B420*'PERCENTAGE SHARING'!L379</f>
        <v>0</v>
      </c>
      <c r="M420" s="167">
        <f>$B420*'PERCENTAGE SHARING'!M379</f>
        <v>0</v>
      </c>
      <c r="N420" s="167">
        <f>$B420*'PERCENTAGE SHARING'!N379</f>
        <v>0</v>
      </c>
      <c r="O420" s="309">
        <f>$B420*'PERCENTAGE SHARING'!O379</f>
        <v>0</v>
      </c>
      <c r="P420" s="309">
        <f>$B420*'PERCENTAGE SHARING'!P379</f>
        <v>0</v>
      </c>
      <c r="Q420" s="309">
        <f>$B420*'PERCENTAGE SHARING'!Q379</f>
        <v>0</v>
      </c>
      <c r="R420" s="309">
        <f>$B420*'PERCENTAGE SHARING'!R379</f>
        <v>0</v>
      </c>
      <c r="S420" s="134"/>
      <c r="T420" s="134"/>
      <c r="U420" s="134"/>
      <c r="V420" s="134"/>
      <c r="W420" s="134"/>
      <c r="X420" s="134"/>
      <c r="Y420" s="134"/>
      <c r="Z420" s="134"/>
    </row>
    <row r="421" ht="22.5" customHeight="1">
      <c r="A421" s="186" t="str">
        <f>'PROP DAILY PNL'!A586</f>
        <v/>
      </c>
      <c r="B421" s="177"/>
      <c r="C421" s="167">
        <f>$B421*'PERCENTAGE SHARING'!C380</f>
        <v>0</v>
      </c>
      <c r="D421" s="167">
        <f>$B421*'PERCENTAGE SHARING'!D380</f>
        <v>0</v>
      </c>
      <c r="E421" s="167">
        <f>$B421*'PERCENTAGE SHARING'!E380</f>
        <v>0</v>
      </c>
      <c r="F421" s="167">
        <f>$B421*'PERCENTAGE SHARING'!F380</f>
        <v>0</v>
      </c>
      <c r="G421" s="167">
        <f>$B421*'PERCENTAGE SHARING'!G380</f>
        <v>0</v>
      </c>
      <c r="H421" s="167">
        <f>$B421*'PERCENTAGE SHARING'!H380</f>
        <v>0</v>
      </c>
      <c r="I421" s="167">
        <f>$B421*'PERCENTAGE SHARING'!I380</f>
        <v>0</v>
      </c>
      <c r="J421" s="167">
        <f>$B421*'PERCENTAGE SHARING'!J380</f>
        <v>0</v>
      </c>
      <c r="K421" s="167">
        <f>$B421*'PERCENTAGE SHARING'!K380</f>
        <v>0</v>
      </c>
      <c r="L421" s="167">
        <f>$B421*'PERCENTAGE SHARING'!L380</f>
        <v>0</v>
      </c>
      <c r="M421" s="167">
        <f>$B421*'PERCENTAGE SHARING'!M380</f>
        <v>0</v>
      </c>
      <c r="N421" s="167">
        <f>$B421*'PERCENTAGE SHARING'!N380</f>
        <v>0</v>
      </c>
      <c r="O421" s="309">
        <f>$B421*'PERCENTAGE SHARING'!O380</f>
        <v>0</v>
      </c>
      <c r="P421" s="309">
        <f>$B421*'PERCENTAGE SHARING'!P380</f>
        <v>0</v>
      </c>
      <c r="Q421" s="309">
        <f>$B421*'PERCENTAGE SHARING'!Q380</f>
        <v>0</v>
      </c>
      <c r="R421" s="309">
        <f>$B421*'PERCENTAGE SHARING'!R380</f>
        <v>0</v>
      </c>
      <c r="S421" s="134"/>
      <c r="T421" s="134"/>
      <c r="U421" s="134"/>
      <c r="V421" s="134"/>
      <c r="W421" s="134"/>
      <c r="X421" s="134"/>
      <c r="Y421" s="134"/>
      <c r="Z421" s="134"/>
    </row>
    <row r="422" ht="22.5" customHeight="1">
      <c r="A422" s="186" t="str">
        <f>'PROP DAILY PNL'!A587</f>
        <v/>
      </c>
      <c r="B422" s="177"/>
      <c r="C422" s="167">
        <f>$B422*'PERCENTAGE SHARING'!C381</f>
        <v>0</v>
      </c>
      <c r="D422" s="167">
        <f>$B422*'PERCENTAGE SHARING'!D381</f>
        <v>0</v>
      </c>
      <c r="E422" s="167">
        <f>$B422*'PERCENTAGE SHARING'!E381</f>
        <v>0</v>
      </c>
      <c r="F422" s="167">
        <f>$B422*'PERCENTAGE SHARING'!F381</f>
        <v>0</v>
      </c>
      <c r="G422" s="167">
        <f>$B422*'PERCENTAGE SHARING'!G381</f>
        <v>0</v>
      </c>
      <c r="H422" s="167">
        <f>$B422*'PERCENTAGE SHARING'!H381</f>
        <v>0</v>
      </c>
      <c r="I422" s="167">
        <f>$B422*'PERCENTAGE SHARING'!I381</f>
        <v>0</v>
      </c>
      <c r="J422" s="167">
        <f>$B422*'PERCENTAGE SHARING'!J381</f>
        <v>0</v>
      </c>
      <c r="K422" s="167">
        <f>$B422*'PERCENTAGE SHARING'!K381</f>
        <v>0</v>
      </c>
      <c r="L422" s="167">
        <f>$B422*'PERCENTAGE SHARING'!L381</f>
        <v>0</v>
      </c>
      <c r="M422" s="167">
        <f>$B422*'PERCENTAGE SHARING'!M381</f>
        <v>0</v>
      </c>
      <c r="N422" s="167">
        <f>$B422*'PERCENTAGE SHARING'!N381</f>
        <v>0</v>
      </c>
      <c r="O422" s="309">
        <f>$B422*'PERCENTAGE SHARING'!O381</f>
        <v>0</v>
      </c>
      <c r="P422" s="309">
        <f>$B422*'PERCENTAGE SHARING'!P381</f>
        <v>0</v>
      </c>
      <c r="Q422" s="309">
        <f>$B422*'PERCENTAGE SHARING'!Q381</f>
        <v>0</v>
      </c>
      <c r="R422" s="309">
        <f>$B422*'PERCENTAGE SHARING'!R381</f>
        <v>0</v>
      </c>
      <c r="S422" s="134"/>
      <c r="T422" s="134"/>
      <c r="U422" s="134"/>
      <c r="V422" s="134"/>
      <c r="W422" s="134"/>
      <c r="X422" s="134"/>
      <c r="Y422" s="134"/>
      <c r="Z422" s="134"/>
    </row>
    <row r="423" ht="22.5" customHeight="1">
      <c r="A423" s="186" t="str">
        <f>'PROP DAILY PNL'!A588</f>
        <v/>
      </c>
      <c r="B423" s="177"/>
      <c r="C423" s="167">
        <f>$B423*'PERCENTAGE SHARING'!C382</f>
        <v>0</v>
      </c>
      <c r="D423" s="167">
        <f>$B423*'PERCENTAGE SHARING'!D382</f>
        <v>0</v>
      </c>
      <c r="E423" s="167">
        <f>$B423*'PERCENTAGE SHARING'!E382</f>
        <v>0</v>
      </c>
      <c r="F423" s="167">
        <f>$B423*'PERCENTAGE SHARING'!F382</f>
        <v>0</v>
      </c>
      <c r="G423" s="167">
        <f>$B423*'PERCENTAGE SHARING'!G382</f>
        <v>0</v>
      </c>
      <c r="H423" s="167">
        <f>$B423*'PERCENTAGE SHARING'!H382</f>
        <v>0</v>
      </c>
      <c r="I423" s="167">
        <f>$B423*'PERCENTAGE SHARING'!I382</f>
        <v>0</v>
      </c>
      <c r="J423" s="167">
        <f>$B423*'PERCENTAGE SHARING'!J382</f>
        <v>0</v>
      </c>
      <c r="K423" s="167">
        <f>$B423*'PERCENTAGE SHARING'!K382</f>
        <v>0</v>
      </c>
      <c r="L423" s="167">
        <f>$B423*'PERCENTAGE SHARING'!L382</f>
        <v>0</v>
      </c>
      <c r="M423" s="167">
        <f>$B423*'PERCENTAGE SHARING'!M382</f>
        <v>0</v>
      </c>
      <c r="N423" s="167">
        <f>$B423*'PERCENTAGE SHARING'!N382</f>
        <v>0</v>
      </c>
      <c r="O423" s="309">
        <f>$B423*'PERCENTAGE SHARING'!O382</f>
        <v>0</v>
      </c>
      <c r="P423" s="309">
        <f>$B423*'PERCENTAGE SHARING'!P382</f>
        <v>0</v>
      </c>
      <c r="Q423" s="309">
        <f>$B423*'PERCENTAGE SHARING'!Q382</f>
        <v>0</v>
      </c>
      <c r="R423" s="309">
        <f>$B423*'PERCENTAGE SHARING'!R382</f>
        <v>0</v>
      </c>
      <c r="S423" s="134"/>
      <c r="T423" s="134"/>
      <c r="U423" s="134"/>
      <c r="V423" s="134"/>
      <c r="W423" s="134"/>
      <c r="X423" s="134"/>
      <c r="Y423" s="134"/>
      <c r="Z423" s="134"/>
    </row>
    <row r="424" ht="22.5" customHeight="1">
      <c r="A424" s="186" t="str">
        <f>'PROP DAILY PNL'!A589</f>
        <v/>
      </c>
      <c r="B424" s="177"/>
      <c r="C424" s="167">
        <f>$B424*'PERCENTAGE SHARING'!C383</f>
        <v>0</v>
      </c>
      <c r="D424" s="167">
        <f>$B424*'PERCENTAGE SHARING'!D383</f>
        <v>0</v>
      </c>
      <c r="E424" s="167">
        <f>$B424*'PERCENTAGE SHARING'!E383</f>
        <v>0</v>
      </c>
      <c r="F424" s="167">
        <f>$B424*'PERCENTAGE SHARING'!F383</f>
        <v>0</v>
      </c>
      <c r="G424" s="167">
        <f>$B424*'PERCENTAGE SHARING'!G383</f>
        <v>0</v>
      </c>
      <c r="H424" s="167">
        <f>$B424*'PERCENTAGE SHARING'!H383</f>
        <v>0</v>
      </c>
      <c r="I424" s="167">
        <f>$B424*'PERCENTAGE SHARING'!I383</f>
        <v>0</v>
      </c>
      <c r="J424" s="167">
        <f>$B424*'PERCENTAGE SHARING'!J383</f>
        <v>0</v>
      </c>
      <c r="K424" s="167">
        <f>$B424*'PERCENTAGE SHARING'!K383</f>
        <v>0</v>
      </c>
      <c r="L424" s="167">
        <f>$B424*'PERCENTAGE SHARING'!L383</f>
        <v>0</v>
      </c>
      <c r="M424" s="167">
        <f>$B424*'PERCENTAGE SHARING'!M383</f>
        <v>0</v>
      </c>
      <c r="N424" s="167">
        <f>$B424*'PERCENTAGE SHARING'!N383</f>
        <v>0</v>
      </c>
      <c r="O424" s="309">
        <f>$B424*'PERCENTAGE SHARING'!O383</f>
        <v>0</v>
      </c>
      <c r="P424" s="309">
        <f>$B424*'PERCENTAGE SHARING'!P383</f>
        <v>0</v>
      </c>
      <c r="Q424" s="309">
        <f>$B424*'PERCENTAGE SHARING'!Q383</f>
        <v>0</v>
      </c>
      <c r="R424" s="309">
        <f>$B424*'PERCENTAGE SHARING'!R383</f>
        <v>0</v>
      </c>
      <c r="S424" s="134"/>
      <c r="T424" s="134"/>
      <c r="U424" s="134"/>
      <c r="V424" s="134"/>
      <c r="W424" s="134"/>
      <c r="X424" s="134"/>
      <c r="Y424" s="134"/>
      <c r="Z424" s="134"/>
    </row>
    <row r="425" ht="22.5" customHeight="1">
      <c r="A425" s="186" t="str">
        <f>'PROP DAILY PNL'!A590</f>
        <v/>
      </c>
      <c r="B425" s="177"/>
      <c r="C425" s="167">
        <f>$B425*'PERCENTAGE SHARING'!C384</f>
        <v>0</v>
      </c>
      <c r="D425" s="167">
        <f>$B425*'PERCENTAGE SHARING'!D384</f>
        <v>0</v>
      </c>
      <c r="E425" s="167">
        <f>$B425*'PERCENTAGE SHARING'!E384</f>
        <v>0</v>
      </c>
      <c r="F425" s="167">
        <f>$B425*'PERCENTAGE SHARING'!F384</f>
        <v>0</v>
      </c>
      <c r="G425" s="167">
        <f>$B425*'PERCENTAGE SHARING'!G384</f>
        <v>0</v>
      </c>
      <c r="H425" s="167">
        <f>$B425*'PERCENTAGE SHARING'!H384</f>
        <v>0</v>
      </c>
      <c r="I425" s="167">
        <f>$B425*'PERCENTAGE SHARING'!I384</f>
        <v>0</v>
      </c>
      <c r="J425" s="167">
        <f>$B425*'PERCENTAGE SHARING'!J384</f>
        <v>0</v>
      </c>
      <c r="K425" s="167">
        <f>$B425*'PERCENTAGE SHARING'!K384</f>
        <v>0</v>
      </c>
      <c r="L425" s="167">
        <f>$B425*'PERCENTAGE SHARING'!L384</f>
        <v>0</v>
      </c>
      <c r="M425" s="167">
        <f>$B425*'PERCENTAGE SHARING'!M384</f>
        <v>0</v>
      </c>
      <c r="N425" s="167">
        <f>$B425*'PERCENTAGE SHARING'!N384</f>
        <v>0</v>
      </c>
      <c r="O425" s="309">
        <f>$B425*'PERCENTAGE SHARING'!O384</f>
        <v>0</v>
      </c>
      <c r="P425" s="309">
        <f>$B425*'PERCENTAGE SHARING'!P384</f>
        <v>0</v>
      </c>
      <c r="Q425" s="309">
        <f>$B425*'PERCENTAGE SHARING'!Q384</f>
        <v>0</v>
      </c>
      <c r="R425" s="309">
        <f>$B425*'PERCENTAGE SHARING'!R384</f>
        <v>0</v>
      </c>
      <c r="S425" s="134"/>
      <c r="T425" s="134"/>
      <c r="U425" s="134"/>
      <c r="V425" s="134"/>
      <c r="W425" s="134"/>
      <c r="X425" s="134"/>
      <c r="Y425" s="134"/>
      <c r="Z425" s="134"/>
    </row>
    <row r="426" ht="22.5" customHeight="1">
      <c r="A426" s="186" t="str">
        <f>'PROP DAILY PNL'!A591</f>
        <v/>
      </c>
      <c r="B426" s="177"/>
      <c r="C426" s="167">
        <f>$B426*'PERCENTAGE SHARING'!C385</f>
        <v>0</v>
      </c>
      <c r="D426" s="167">
        <f>$B426*'PERCENTAGE SHARING'!D385</f>
        <v>0</v>
      </c>
      <c r="E426" s="167">
        <f>$B426*'PERCENTAGE SHARING'!E385</f>
        <v>0</v>
      </c>
      <c r="F426" s="167">
        <f>$B426*'PERCENTAGE SHARING'!F385</f>
        <v>0</v>
      </c>
      <c r="G426" s="167">
        <f>$B426*'PERCENTAGE SHARING'!G385</f>
        <v>0</v>
      </c>
      <c r="H426" s="167">
        <f>$B426*'PERCENTAGE SHARING'!H385</f>
        <v>0</v>
      </c>
      <c r="I426" s="167">
        <f>$B426*'PERCENTAGE SHARING'!I385</f>
        <v>0</v>
      </c>
      <c r="J426" s="167">
        <f>$B426*'PERCENTAGE SHARING'!J385</f>
        <v>0</v>
      </c>
      <c r="K426" s="167">
        <f>$B426*'PERCENTAGE SHARING'!K385</f>
        <v>0</v>
      </c>
      <c r="L426" s="167">
        <f>$B426*'PERCENTAGE SHARING'!L385</f>
        <v>0</v>
      </c>
      <c r="M426" s="167">
        <f>$B426*'PERCENTAGE SHARING'!M385</f>
        <v>0</v>
      </c>
      <c r="N426" s="167">
        <f>$B426*'PERCENTAGE SHARING'!N385</f>
        <v>0</v>
      </c>
      <c r="O426" s="309">
        <f>$B426*'PERCENTAGE SHARING'!O385</f>
        <v>0</v>
      </c>
      <c r="P426" s="309">
        <f>$B426*'PERCENTAGE SHARING'!P385</f>
        <v>0</v>
      </c>
      <c r="Q426" s="309">
        <f>$B426*'PERCENTAGE SHARING'!Q385</f>
        <v>0</v>
      </c>
      <c r="R426" s="309">
        <f>$B426*'PERCENTAGE SHARING'!R385</f>
        <v>0</v>
      </c>
      <c r="S426" s="134"/>
      <c r="T426" s="134"/>
      <c r="U426" s="134"/>
      <c r="V426" s="134"/>
      <c r="W426" s="134"/>
      <c r="X426" s="134"/>
      <c r="Y426" s="134"/>
      <c r="Z426" s="134"/>
    </row>
    <row r="427" ht="22.5" customHeight="1">
      <c r="A427" s="186" t="str">
        <f>'PROP DAILY PNL'!A592</f>
        <v/>
      </c>
      <c r="B427" s="177"/>
      <c r="C427" s="167">
        <f>$B427*'PERCENTAGE SHARING'!C386</f>
        <v>0</v>
      </c>
      <c r="D427" s="167">
        <f>$B427*'PERCENTAGE SHARING'!D386</f>
        <v>0</v>
      </c>
      <c r="E427" s="167">
        <f>$B427*'PERCENTAGE SHARING'!E386</f>
        <v>0</v>
      </c>
      <c r="F427" s="167">
        <f>$B427*'PERCENTAGE SHARING'!F386</f>
        <v>0</v>
      </c>
      <c r="G427" s="167">
        <f>$B427*'PERCENTAGE SHARING'!G386</f>
        <v>0</v>
      </c>
      <c r="H427" s="167">
        <f>$B427*'PERCENTAGE SHARING'!H386</f>
        <v>0</v>
      </c>
      <c r="I427" s="167">
        <f>$B427*'PERCENTAGE SHARING'!I386</f>
        <v>0</v>
      </c>
      <c r="J427" s="167">
        <f>$B427*'PERCENTAGE SHARING'!J386</f>
        <v>0</v>
      </c>
      <c r="K427" s="167">
        <f>$B427*'PERCENTAGE SHARING'!K386</f>
        <v>0</v>
      </c>
      <c r="L427" s="167">
        <f>$B427*'PERCENTAGE SHARING'!L386</f>
        <v>0</v>
      </c>
      <c r="M427" s="167">
        <f>$B427*'PERCENTAGE SHARING'!M386</f>
        <v>0</v>
      </c>
      <c r="N427" s="167">
        <f>$B427*'PERCENTAGE SHARING'!N386</f>
        <v>0</v>
      </c>
      <c r="O427" s="309">
        <f>$B427*'PERCENTAGE SHARING'!O386</f>
        <v>0</v>
      </c>
      <c r="P427" s="309">
        <f>$B427*'PERCENTAGE SHARING'!P386</f>
        <v>0</v>
      </c>
      <c r="Q427" s="309">
        <f>$B427*'PERCENTAGE SHARING'!Q386</f>
        <v>0</v>
      </c>
      <c r="R427" s="309">
        <f>$B427*'PERCENTAGE SHARING'!R386</f>
        <v>0</v>
      </c>
      <c r="S427" s="134"/>
      <c r="T427" s="134"/>
      <c r="U427" s="134"/>
      <c r="V427" s="134"/>
      <c r="W427" s="134"/>
      <c r="X427" s="134"/>
      <c r="Y427" s="134"/>
      <c r="Z427" s="134"/>
    </row>
    <row r="428" ht="22.5" customHeight="1">
      <c r="A428" s="186" t="str">
        <f>'PROP DAILY PNL'!A593</f>
        <v/>
      </c>
      <c r="B428" s="177"/>
      <c r="C428" s="167">
        <f>$B428*'PERCENTAGE SHARING'!C387</f>
        <v>0</v>
      </c>
      <c r="D428" s="167">
        <f>$B428*'PERCENTAGE SHARING'!D387</f>
        <v>0</v>
      </c>
      <c r="E428" s="167">
        <f>$B428*'PERCENTAGE SHARING'!E387</f>
        <v>0</v>
      </c>
      <c r="F428" s="167">
        <f>$B428*'PERCENTAGE SHARING'!F387</f>
        <v>0</v>
      </c>
      <c r="G428" s="167">
        <f>$B428*'PERCENTAGE SHARING'!G387</f>
        <v>0</v>
      </c>
      <c r="H428" s="167">
        <f>$B428*'PERCENTAGE SHARING'!H387</f>
        <v>0</v>
      </c>
      <c r="I428" s="167">
        <f>$B428*'PERCENTAGE SHARING'!I387</f>
        <v>0</v>
      </c>
      <c r="J428" s="167">
        <f>$B428*'PERCENTAGE SHARING'!J387</f>
        <v>0</v>
      </c>
      <c r="K428" s="167">
        <f>$B428*'PERCENTAGE SHARING'!K387</f>
        <v>0</v>
      </c>
      <c r="L428" s="167">
        <f>$B428*'PERCENTAGE SHARING'!L387</f>
        <v>0</v>
      </c>
      <c r="M428" s="167">
        <f>$B428*'PERCENTAGE SHARING'!M387</f>
        <v>0</v>
      </c>
      <c r="N428" s="167">
        <f>$B428*'PERCENTAGE SHARING'!N387</f>
        <v>0</v>
      </c>
      <c r="O428" s="309">
        <f>$B428*'PERCENTAGE SHARING'!O387</f>
        <v>0</v>
      </c>
      <c r="P428" s="309">
        <f>$B428*'PERCENTAGE SHARING'!P387</f>
        <v>0</v>
      </c>
      <c r="Q428" s="309">
        <f>$B428*'PERCENTAGE SHARING'!Q387</f>
        <v>0</v>
      </c>
      <c r="R428" s="309">
        <f>$B428*'PERCENTAGE SHARING'!R387</f>
        <v>0</v>
      </c>
      <c r="S428" s="134"/>
      <c r="T428" s="134"/>
      <c r="U428" s="134"/>
      <c r="V428" s="134"/>
      <c r="W428" s="134"/>
      <c r="X428" s="134"/>
      <c r="Y428" s="134"/>
      <c r="Z428" s="134"/>
    </row>
    <row r="429" ht="22.5" customHeight="1">
      <c r="A429" s="186" t="str">
        <f>'PROP DAILY PNL'!A594</f>
        <v/>
      </c>
      <c r="B429" s="177"/>
      <c r="C429" s="167">
        <f>$B429*'PERCENTAGE SHARING'!C388</f>
        <v>0</v>
      </c>
      <c r="D429" s="167">
        <f>$B429*'PERCENTAGE SHARING'!D388</f>
        <v>0</v>
      </c>
      <c r="E429" s="167">
        <f>$B429*'PERCENTAGE SHARING'!E388</f>
        <v>0</v>
      </c>
      <c r="F429" s="167">
        <f>$B429*'PERCENTAGE SHARING'!F388</f>
        <v>0</v>
      </c>
      <c r="G429" s="167">
        <f>$B429*'PERCENTAGE SHARING'!G388</f>
        <v>0</v>
      </c>
      <c r="H429" s="167">
        <f>$B429*'PERCENTAGE SHARING'!H388</f>
        <v>0</v>
      </c>
      <c r="I429" s="167">
        <f>$B429*'PERCENTAGE SHARING'!I388</f>
        <v>0</v>
      </c>
      <c r="J429" s="167">
        <f>$B429*'PERCENTAGE SHARING'!J388</f>
        <v>0</v>
      </c>
      <c r="K429" s="167">
        <f>$B429*'PERCENTAGE SHARING'!K388</f>
        <v>0</v>
      </c>
      <c r="L429" s="167">
        <f>$B429*'PERCENTAGE SHARING'!L388</f>
        <v>0</v>
      </c>
      <c r="M429" s="167">
        <f>$B429*'PERCENTAGE SHARING'!M388</f>
        <v>0</v>
      </c>
      <c r="N429" s="167">
        <f>$B429*'PERCENTAGE SHARING'!N388</f>
        <v>0</v>
      </c>
      <c r="O429" s="309">
        <f>$B429*'PERCENTAGE SHARING'!O388</f>
        <v>0</v>
      </c>
      <c r="P429" s="309">
        <f>$B429*'PERCENTAGE SHARING'!P388</f>
        <v>0</v>
      </c>
      <c r="Q429" s="309">
        <f>$B429*'PERCENTAGE SHARING'!Q388</f>
        <v>0</v>
      </c>
      <c r="R429" s="309">
        <f>$B429*'PERCENTAGE SHARING'!R388</f>
        <v>0</v>
      </c>
      <c r="S429" s="134"/>
      <c r="T429" s="134"/>
      <c r="U429" s="134"/>
      <c r="V429" s="134"/>
      <c r="W429" s="134"/>
      <c r="X429" s="134"/>
      <c r="Y429" s="134"/>
      <c r="Z429" s="134"/>
    </row>
    <row r="430" ht="22.5" customHeight="1">
      <c r="A430" s="186" t="str">
        <f>'PROP DAILY PNL'!A595</f>
        <v/>
      </c>
      <c r="B430" s="177"/>
      <c r="C430" s="167">
        <f>$B430*'PERCENTAGE SHARING'!C389</f>
        <v>0</v>
      </c>
      <c r="D430" s="167">
        <f>$B430*'PERCENTAGE SHARING'!D389</f>
        <v>0</v>
      </c>
      <c r="E430" s="167">
        <f>$B430*'PERCENTAGE SHARING'!E389</f>
        <v>0</v>
      </c>
      <c r="F430" s="167">
        <f>$B430*'PERCENTAGE SHARING'!F389</f>
        <v>0</v>
      </c>
      <c r="G430" s="167">
        <f>$B430*'PERCENTAGE SHARING'!G389</f>
        <v>0</v>
      </c>
      <c r="H430" s="167">
        <f>$B430*'PERCENTAGE SHARING'!H389</f>
        <v>0</v>
      </c>
      <c r="I430" s="167">
        <f>$B430*'PERCENTAGE SHARING'!I389</f>
        <v>0</v>
      </c>
      <c r="J430" s="167">
        <f>$B430*'PERCENTAGE SHARING'!J389</f>
        <v>0</v>
      </c>
      <c r="K430" s="167">
        <f>$B430*'PERCENTAGE SHARING'!K389</f>
        <v>0</v>
      </c>
      <c r="L430" s="167">
        <f>$B430*'PERCENTAGE SHARING'!L389</f>
        <v>0</v>
      </c>
      <c r="M430" s="167">
        <f>$B430*'PERCENTAGE SHARING'!M389</f>
        <v>0</v>
      </c>
      <c r="N430" s="167">
        <f>$B430*'PERCENTAGE SHARING'!N389</f>
        <v>0</v>
      </c>
      <c r="O430" s="309">
        <f>$B430*'PERCENTAGE SHARING'!O389</f>
        <v>0</v>
      </c>
      <c r="P430" s="309">
        <f>$B430*'PERCENTAGE SHARING'!P389</f>
        <v>0</v>
      </c>
      <c r="Q430" s="309">
        <f>$B430*'PERCENTAGE SHARING'!Q389</f>
        <v>0</v>
      </c>
      <c r="R430" s="309">
        <f>$B430*'PERCENTAGE SHARING'!R389</f>
        <v>0</v>
      </c>
      <c r="S430" s="134"/>
      <c r="T430" s="134"/>
      <c r="U430" s="134"/>
      <c r="V430" s="134"/>
      <c r="W430" s="134"/>
      <c r="X430" s="134"/>
      <c r="Y430" s="134"/>
      <c r="Z430" s="134"/>
    </row>
    <row r="431" ht="22.5" customHeight="1">
      <c r="A431" s="186" t="str">
        <f>'PROP DAILY PNL'!A596</f>
        <v/>
      </c>
      <c r="B431" s="177"/>
      <c r="C431" s="167">
        <f>$B431*'PERCENTAGE SHARING'!C390</f>
        <v>0</v>
      </c>
      <c r="D431" s="167">
        <f>$B431*'PERCENTAGE SHARING'!D390</f>
        <v>0</v>
      </c>
      <c r="E431" s="167">
        <f>$B431*'PERCENTAGE SHARING'!E390</f>
        <v>0</v>
      </c>
      <c r="F431" s="167">
        <f>$B431*'PERCENTAGE SHARING'!F390</f>
        <v>0</v>
      </c>
      <c r="G431" s="167">
        <f>$B431*'PERCENTAGE SHARING'!G390</f>
        <v>0</v>
      </c>
      <c r="H431" s="167">
        <f>$B431*'PERCENTAGE SHARING'!H390</f>
        <v>0</v>
      </c>
      <c r="I431" s="167">
        <f>$B431*'PERCENTAGE SHARING'!I390</f>
        <v>0</v>
      </c>
      <c r="J431" s="167">
        <f>$B431*'PERCENTAGE SHARING'!J390</f>
        <v>0</v>
      </c>
      <c r="K431" s="167">
        <f>$B431*'PERCENTAGE SHARING'!K390</f>
        <v>0</v>
      </c>
      <c r="L431" s="167">
        <f>$B431*'PERCENTAGE SHARING'!L390</f>
        <v>0</v>
      </c>
      <c r="M431" s="167">
        <f>$B431*'PERCENTAGE SHARING'!M390</f>
        <v>0</v>
      </c>
      <c r="N431" s="167">
        <f>$B431*'PERCENTAGE SHARING'!N390</f>
        <v>0</v>
      </c>
      <c r="O431" s="309">
        <f>$B431*'PERCENTAGE SHARING'!O390</f>
        <v>0</v>
      </c>
      <c r="P431" s="309">
        <f>$B431*'PERCENTAGE SHARING'!P390</f>
        <v>0</v>
      </c>
      <c r="Q431" s="309">
        <f>$B431*'PERCENTAGE SHARING'!Q390</f>
        <v>0</v>
      </c>
      <c r="R431" s="309">
        <f>$B431*'PERCENTAGE SHARING'!R390</f>
        <v>0</v>
      </c>
      <c r="S431" s="134"/>
      <c r="T431" s="134"/>
      <c r="U431" s="134"/>
      <c r="V431" s="134"/>
      <c r="W431" s="134"/>
      <c r="X431" s="134"/>
      <c r="Y431" s="134"/>
      <c r="Z431" s="134"/>
    </row>
    <row r="432" ht="22.5" customHeight="1">
      <c r="A432" s="186" t="str">
        <f>'PROP DAILY PNL'!A597</f>
        <v/>
      </c>
      <c r="B432" s="177"/>
      <c r="C432" s="167">
        <f>$B432*'PERCENTAGE SHARING'!C391</f>
        <v>0</v>
      </c>
      <c r="D432" s="167">
        <f>$B432*'PERCENTAGE SHARING'!D391</f>
        <v>0</v>
      </c>
      <c r="E432" s="167">
        <f>$B432*'PERCENTAGE SHARING'!E391</f>
        <v>0</v>
      </c>
      <c r="F432" s="167">
        <f>$B432*'PERCENTAGE SHARING'!F391</f>
        <v>0</v>
      </c>
      <c r="G432" s="167">
        <f>$B432*'PERCENTAGE SHARING'!G391</f>
        <v>0</v>
      </c>
      <c r="H432" s="167">
        <f>$B432*'PERCENTAGE SHARING'!H391</f>
        <v>0</v>
      </c>
      <c r="I432" s="167">
        <f>$B432*'PERCENTAGE SHARING'!I391</f>
        <v>0</v>
      </c>
      <c r="J432" s="167">
        <f>$B432*'PERCENTAGE SHARING'!J391</f>
        <v>0</v>
      </c>
      <c r="K432" s="167">
        <f>$B432*'PERCENTAGE SHARING'!K391</f>
        <v>0</v>
      </c>
      <c r="L432" s="167">
        <f>$B432*'PERCENTAGE SHARING'!L391</f>
        <v>0</v>
      </c>
      <c r="M432" s="167">
        <f>$B432*'PERCENTAGE SHARING'!M391</f>
        <v>0</v>
      </c>
      <c r="N432" s="167">
        <f>$B432*'PERCENTAGE SHARING'!N391</f>
        <v>0</v>
      </c>
      <c r="O432" s="309">
        <f>$B432*'PERCENTAGE SHARING'!O391</f>
        <v>0</v>
      </c>
      <c r="P432" s="309">
        <f>$B432*'PERCENTAGE SHARING'!P391</f>
        <v>0</v>
      </c>
      <c r="Q432" s="309">
        <f>$B432*'PERCENTAGE SHARING'!Q391</f>
        <v>0</v>
      </c>
      <c r="R432" s="309">
        <f>$B432*'PERCENTAGE SHARING'!R391</f>
        <v>0</v>
      </c>
      <c r="S432" s="134"/>
      <c r="T432" s="134"/>
      <c r="U432" s="134"/>
      <c r="V432" s="134"/>
      <c r="W432" s="134"/>
      <c r="X432" s="134"/>
      <c r="Y432" s="134"/>
      <c r="Z432" s="134"/>
    </row>
    <row r="433" ht="22.5" customHeight="1">
      <c r="A433" s="186" t="str">
        <f>'PROP DAILY PNL'!A598</f>
        <v/>
      </c>
      <c r="B433" s="177"/>
      <c r="C433" s="167">
        <f>$B433*'PERCENTAGE SHARING'!C392</f>
        <v>0</v>
      </c>
      <c r="D433" s="167">
        <f>$B433*'PERCENTAGE SHARING'!D392</f>
        <v>0</v>
      </c>
      <c r="E433" s="167">
        <f>$B433*'PERCENTAGE SHARING'!E392</f>
        <v>0</v>
      </c>
      <c r="F433" s="167">
        <f>$B433*'PERCENTAGE SHARING'!F392</f>
        <v>0</v>
      </c>
      <c r="G433" s="167">
        <f>$B433*'PERCENTAGE SHARING'!G392</f>
        <v>0</v>
      </c>
      <c r="H433" s="167">
        <f>$B433*'PERCENTAGE SHARING'!H392</f>
        <v>0</v>
      </c>
      <c r="I433" s="167">
        <f>$B433*'PERCENTAGE SHARING'!I392</f>
        <v>0</v>
      </c>
      <c r="J433" s="167">
        <f>$B433*'PERCENTAGE SHARING'!J392</f>
        <v>0</v>
      </c>
      <c r="K433" s="167">
        <f>$B433*'PERCENTAGE SHARING'!K392</f>
        <v>0</v>
      </c>
      <c r="L433" s="167">
        <f>$B433*'PERCENTAGE SHARING'!L392</f>
        <v>0</v>
      </c>
      <c r="M433" s="167">
        <f>$B433*'PERCENTAGE SHARING'!M392</f>
        <v>0</v>
      </c>
      <c r="N433" s="167">
        <f>$B433*'PERCENTAGE SHARING'!N392</f>
        <v>0</v>
      </c>
      <c r="O433" s="309">
        <f>$B433*'PERCENTAGE SHARING'!O392</f>
        <v>0</v>
      </c>
      <c r="P433" s="309">
        <f>$B433*'PERCENTAGE SHARING'!P392</f>
        <v>0</v>
      </c>
      <c r="Q433" s="309">
        <f>$B433*'PERCENTAGE SHARING'!Q392</f>
        <v>0</v>
      </c>
      <c r="R433" s="309">
        <f>$B433*'PERCENTAGE SHARING'!R392</f>
        <v>0</v>
      </c>
      <c r="S433" s="134"/>
      <c r="T433" s="134"/>
      <c r="U433" s="134"/>
      <c r="V433" s="134"/>
      <c r="W433" s="134"/>
      <c r="X433" s="134"/>
      <c r="Y433" s="134"/>
      <c r="Z433" s="134"/>
    </row>
    <row r="434" ht="22.5" customHeight="1">
      <c r="A434" s="186" t="str">
        <f>'PROP DAILY PNL'!A599</f>
        <v/>
      </c>
      <c r="B434" s="177"/>
      <c r="C434" s="167">
        <f>$B434*'PERCENTAGE SHARING'!C393</f>
        <v>0</v>
      </c>
      <c r="D434" s="167">
        <f>$B434*'PERCENTAGE SHARING'!D393</f>
        <v>0</v>
      </c>
      <c r="E434" s="167">
        <f>$B434*'PERCENTAGE SHARING'!E393</f>
        <v>0</v>
      </c>
      <c r="F434" s="167">
        <f>$B434*'PERCENTAGE SHARING'!F393</f>
        <v>0</v>
      </c>
      <c r="G434" s="167">
        <f>$B434*'PERCENTAGE SHARING'!G393</f>
        <v>0</v>
      </c>
      <c r="H434" s="167">
        <f>$B434*'PERCENTAGE SHARING'!H393</f>
        <v>0</v>
      </c>
      <c r="I434" s="167">
        <f>$B434*'PERCENTAGE SHARING'!I393</f>
        <v>0</v>
      </c>
      <c r="J434" s="167">
        <f>$B434*'PERCENTAGE SHARING'!J393</f>
        <v>0</v>
      </c>
      <c r="K434" s="167">
        <f>$B434*'PERCENTAGE SHARING'!K393</f>
        <v>0</v>
      </c>
      <c r="L434" s="167">
        <f>$B434*'PERCENTAGE SHARING'!L393</f>
        <v>0</v>
      </c>
      <c r="M434" s="167">
        <f>$B434*'PERCENTAGE SHARING'!M393</f>
        <v>0</v>
      </c>
      <c r="N434" s="167">
        <f>$B434*'PERCENTAGE SHARING'!N393</f>
        <v>0</v>
      </c>
      <c r="O434" s="309">
        <f>$B434*'PERCENTAGE SHARING'!O393</f>
        <v>0</v>
      </c>
      <c r="P434" s="309">
        <f>$B434*'PERCENTAGE SHARING'!P393</f>
        <v>0</v>
      </c>
      <c r="Q434" s="309">
        <f>$B434*'PERCENTAGE SHARING'!Q393</f>
        <v>0</v>
      </c>
      <c r="R434" s="309">
        <f>$B434*'PERCENTAGE SHARING'!R393</f>
        <v>0</v>
      </c>
      <c r="S434" s="134"/>
      <c r="T434" s="134"/>
      <c r="U434" s="134"/>
      <c r="V434" s="134"/>
      <c r="W434" s="134"/>
      <c r="X434" s="134"/>
      <c r="Y434" s="134"/>
      <c r="Z434" s="134"/>
    </row>
    <row r="435" ht="22.5" customHeight="1">
      <c r="A435" s="186" t="str">
        <f>'PROP DAILY PNL'!A600</f>
        <v/>
      </c>
      <c r="B435" s="177"/>
      <c r="C435" s="167">
        <f>$B435*'PERCENTAGE SHARING'!C394</f>
        <v>0</v>
      </c>
      <c r="D435" s="167">
        <f>$B435*'PERCENTAGE SHARING'!D394</f>
        <v>0</v>
      </c>
      <c r="E435" s="167">
        <f>$B435*'PERCENTAGE SHARING'!E394</f>
        <v>0</v>
      </c>
      <c r="F435" s="167">
        <f>$B435*'PERCENTAGE SHARING'!F394</f>
        <v>0</v>
      </c>
      <c r="G435" s="167">
        <f>$B435*'PERCENTAGE SHARING'!G394</f>
        <v>0</v>
      </c>
      <c r="H435" s="167">
        <f>$B435*'PERCENTAGE SHARING'!H394</f>
        <v>0</v>
      </c>
      <c r="I435" s="167">
        <f>$B435*'PERCENTAGE SHARING'!I394</f>
        <v>0</v>
      </c>
      <c r="J435" s="167">
        <f>$B435*'PERCENTAGE SHARING'!J394</f>
        <v>0</v>
      </c>
      <c r="K435" s="167">
        <f>$B435*'PERCENTAGE SHARING'!K394</f>
        <v>0</v>
      </c>
      <c r="L435" s="167">
        <f>$B435*'PERCENTAGE SHARING'!L394</f>
        <v>0</v>
      </c>
      <c r="M435" s="167">
        <f>$B435*'PERCENTAGE SHARING'!M394</f>
        <v>0</v>
      </c>
      <c r="N435" s="167">
        <f>$B435*'PERCENTAGE SHARING'!N394</f>
        <v>0</v>
      </c>
      <c r="O435" s="309">
        <f>$B435*'PERCENTAGE SHARING'!O394</f>
        <v>0</v>
      </c>
      <c r="P435" s="309">
        <f>$B435*'PERCENTAGE SHARING'!P394</f>
        <v>0</v>
      </c>
      <c r="Q435" s="309">
        <f>$B435*'PERCENTAGE SHARING'!Q394</f>
        <v>0</v>
      </c>
      <c r="R435" s="309">
        <f>$B435*'PERCENTAGE SHARING'!R394</f>
        <v>0</v>
      </c>
      <c r="S435" s="134"/>
      <c r="T435" s="134"/>
      <c r="U435" s="134"/>
      <c r="V435" s="134"/>
      <c r="W435" s="134"/>
      <c r="X435" s="134"/>
      <c r="Y435" s="134"/>
      <c r="Z435" s="134"/>
    </row>
    <row r="436" ht="22.5" customHeight="1">
      <c r="A436" s="186" t="str">
        <f>'PROP DAILY PNL'!A601</f>
        <v/>
      </c>
      <c r="B436" s="177"/>
      <c r="C436" s="167">
        <f>$B436*'PERCENTAGE SHARING'!C395</f>
        <v>0</v>
      </c>
      <c r="D436" s="167">
        <f>$B436*'PERCENTAGE SHARING'!D395</f>
        <v>0</v>
      </c>
      <c r="E436" s="167">
        <f>$B436*'PERCENTAGE SHARING'!E395</f>
        <v>0</v>
      </c>
      <c r="F436" s="167">
        <f>$B436*'PERCENTAGE SHARING'!F395</f>
        <v>0</v>
      </c>
      <c r="G436" s="167">
        <f>$B436*'PERCENTAGE SHARING'!G395</f>
        <v>0</v>
      </c>
      <c r="H436" s="167">
        <f>$B436*'PERCENTAGE SHARING'!H395</f>
        <v>0</v>
      </c>
      <c r="I436" s="167">
        <f>$B436*'PERCENTAGE SHARING'!I395</f>
        <v>0</v>
      </c>
      <c r="J436" s="167">
        <f>$B436*'PERCENTAGE SHARING'!J395</f>
        <v>0</v>
      </c>
      <c r="K436" s="167">
        <f>$B436*'PERCENTAGE SHARING'!K395</f>
        <v>0</v>
      </c>
      <c r="L436" s="167">
        <f>$B436*'PERCENTAGE SHARING'!L395</f>
        <v>0</v>
      </c>
      <c r="M436" s="167">
        <f>$B436*'PERCENTAGE SHARING'!M395</f>
        <v>0</v>
      </c>
      <c r="N436" s="167">
        <f>$B436*'PERCENTAGE SHARING'!N395</f>
        <v>0</v>
      </c>
      <c r="O436" s="309">
        <f>$B436*'PERCENTAGE SHARING'!O395</f>
        <v>0</v>
      </c>
      <c r="P436" s="309">
        <f>$B436*'PERCENTAGE SHARING'!P395</f>
        <v>0</v>
      </c>
      <c r="Q436" s="309">
        <f>$B436*'PERCENTAGE SHARING'!Q395</f>
        <v>0</v>
      </c>
      <c r="R436" s="309">
        <f>$B436*'PERCENTAGE SHARING'!R395</f>
        <v>0</v>
      </c>
      <c r="S436" s="134"/>
      <c r="T436" s="134"/>
      <c r="U436" s="134"/>
      <c r="V436" s="134"/>
      <c r="W436" s="134"/>
      <c r="X436" s="134"/>
      <c r="Y436" s="134"/>
      <c r="Z436" s="134"/>
    </row>
    <row r="437" ht="22.5" customHeight="1">
      <c r="A437" s="186" t="str">
        <f>'PROP DAILY PNL'!A602</f>
        <v/>
      </c>
      <c r="B437" s="177"/>
      <c r="C437" s="167">
        <f>$B437*'PERCENTAGE SHARING'!C396</f>
        <v>0</v>
      </c>
      <c r="D437" s="167">
        <f>$B437*'PERCENTAGE SHARING'!D396</f>
        <v>0</v>
      </c>
      <c r="E437" s="167">
        <f>$B437*'PERCENTAGE SHARING'!E396</f>
        <v>0</v>
      </c>
      <c r="F437" s="167">
        <f>$B437*'PERCENTAGE SHARING'!F396</f>
        <v>0</v>
      </c>
      <c r="G437" s="167">
        <f>$B437*'PERCENTAGE SHARING'!G396</f>
        <v>0</v>
      </c>
      <c r="H437" s="167">
        <f>$B437*'PERCENTAGE SHARING'!H396</f>
        <v>0</v>
      </c>
      <c r="I437" s="167">
        <f>$B437*'PERCENTAGE SHARING'!I396</f>
        <v>0</v>
      </c>
      <c r="J437" s="167">
        <f>$B437*'PERCENTAGE SHARING'!J396</f>
        <v>0</v>
      </c>
      <c r="K437" s="167">
        <f>$B437*'PERCENTAGE SHARING'!K396</f>
        <v>0</v>
      </c>
      <c r="L437" s="167">
        <f>$B437*'PERCENTAGE SHARING'!L396</f>
        <v>0</v>
      </c>
      <c r="M437" s="167">
        <f>$B437*'PERCENTAGE SHARING'!M396</f>
        <v>0</v>
      </c>
      <c r="N437" s="167">
        <f>$B437*'PERCENTAGE SHARING'!N396</f>
        <v>0</v>
      </c>
      <c r="O437" s="309">
        <f>$B437*'PERCENTAGE SHARING'!O396</f>
        <v>0</v>
      </c>
      <c r="P437" s="309">
        <f>$B437*'PERCENTAGE SHARING'!P396</f>
        <v>0</v>
      </c>
      <c r="Q437" s="309">
        <f>$B437*'PERCENTAGE SHARING'!Q396</f>
        <v>0</v>
      </c>
      <c r="R437" s="309">
        <f>$B437*'PERCENTAGE SHARING'!R396</f>
        <v>0</v>
      </c>
      <c r="S437" s="134"/>
      <c r="T437" s="134"/>
      <c r="U437" s="134"/>
      <c r="V437" s="134"/>
      <c r="W437" s="134"/>
      <c r="X437" s="134"/>
      <c r="Y437" s="134"/>
      <c r="Z437" s="134"/>
    </row>
    <row r="438" ht="22.5" customHeight="1">
      <c r="A438" s="186" t="str">
        <f>'PROP DAILY PNL'!A603</f>
        <v/>
      </c>
      <c r="B438" s="177"/>
      <c r="C438" s="167">
        <f>$B438*'PERCENTAGE SHARING'!C397</f>
        <v>0</v>
      </c>
      <c r="D438" s="167">
        <f>$B438*'PERCENTAGE SHARING'!D397</f>
        <v>0</v>
      </c>
      <c r="E438" s="167">
        <f>$B438*'PERCENTAGE SHARING'!E397</f>
        <v>0</v>
      </c>
      <c r="F438" s="167">
        <f>$B438*'PERCENTAGE SHARING'!F397</f>
        <v>0</v>
      </c>
      <c r="G438" s="167">
        <f>$B438*'PERCENTAGE SHARING'!G397</f>
        <v>0</v>
      </c>
      <c r="H438" s="167">
        <f>$B438*'PERCENTAGE SHARING'!H397</f>
        <v>0</v>
      </c>
      <c r="I438" s="167">
        <f>$B438*'PERCENTAGE SHARING'!I397</f>
        <v>0</v>
      </c>
      <c r="J438" s="167">
        <f>$B438*'PERCENTAGE SHARING'!J397</f>
        <v>0</v>
      </c>
      <c r="K438" s="167">
        <f>$B438*'PERCENTAGE SHARING'!K397</f>
        <v>0</v>
      </c>
      <c r="L438" s="167">
        <f>$B438*'PERCENTAGE SHARING'!L397</f>
        <v>0</v>
      </c>
      <c r="M438" s="167">
        <f>$B438*'PERCENTAGE SHARING'!M397</f>
        <v>0</v>
      </c>
      <c r="N438" s="167">
        <f>$B438*'PERCENTAGE SHARING'!N397</f>
        <v>0</v>
      </c>
      <c r="O438" s="309">
        <f>$B438*'PERCENTAGE SHARING'!O397</f>
        <v>0</v>
      </c>
      <c r="P438" s="309">
        <f>$B438*'PERCENTAGE SHARING'!P397</f>
        <v>0</v>
      </c>
      <c r="Q438" s="309">
        <f>$B438*'PERCENTAGE SHARING'!Q397</f>
        <v>0</v>
      </c>
      <c r="R438" s="309">
        <f>$B438*'PERCENTAGE SHARING'!R397</f>
        <v>0</v>
      </c>
      <c r="S438" s="134"/>
      <c r="T438" s="134"/>
      <c r="U438" s="134"/>
      <c r="V438" s="134"/>
      <c r="W438" s="134"/>
      <c r="X438" s="134"/>
      <c r="Y438" s="134"/>
      <c r="Z438" s="134"/>
    </row>
    <row r="439" ht="22.5" customHeight="1">
      <c r="A439" s="186" t="str">
        <f>'PROP DAILY PNL'!A604</f>
        <v/>
      </c>
      <c r="B439" s="177"/>
      <c r="C439" s="167">
        <f>$B439*'PERCENTAGE SHARING'!C398</f>
        <v>0</v>
      </c>
      <c r="D439" s="167">
        <f>$B439*'PERCENTAGE SHARING'!D398</f>
        <v>0</v>
      </c>
      <c r="E439" s="167">
        <f>$B439*'PERCENTAGE SHARING'!E398</f>
        <v>0</v>
      </c>
      <c r="F439" s="167">
        <f>$B439*'PERCENTAGE SHARING'!F398</f>
        <v>0</v>
      </c>
      <c r="G439" s="167">
        <f>$B439*'PERCENTAGE SHARING'!G398</f>
        <v>0</v>
      </c>
      <c r="H439" s="167">
        <f>$B439*'PERCENTAGE SHARING'!H398</f>
        <v>0</v>
      </c>
      <c r="I439" s="167">
        <f>$B439*'PERCENTAGE SHARING'!I398</f>
        <v>0</v>
      </c>
      <c r="J439" s="167">
        <f>$B439*'PERCENTAGE SHARING'!J398</f>
        <v>0</v>
      </c>
      <c r="K439" s="167">
        <f>$B439*'PERCENTAGE SHARING'!K398</f>
        <v>0</v>
      </c>
      <c r="L439" s="167">
        <f>$B439*'PERCENTAGE SHARING'!L398</f>
        <v>0</v>
      </c>
      <c r="M439" s="167">
        <f>$B439*'PERCENTAGE SHARING'!M398</f>
        <v>0</v>
      </c>
      <c r="N439" s="167">
        <f>$B439*'PERCENTAGE SHARING'!N398</f>
        <v>0</v>
      </c>
      <c r="O439" s="309">
        <f>$B439*'PERCENTAGE SHARING'!O398</f>
        <v>0</v>
      </c>
      <c r="P439" s="309">
        <f>$B439*'PERCENTAGE SHARING'!P398</f>
        <v>0</v>
      </c>
      <c r="Q439" s="309">
        <f>$B439*'PERCENTAGE SHARING'!Q398</f>
        <v>0</v>
      </c>
      <c r="R439" s="309">
        <f>$B439*'PERCENTAGE SHARING'!R398</f>
        <v>0</v>
      </c>
      <c r="S439" s="134"/>
      <c r="T439" s="134"/>
      <c r="U439" s="134"/>
      <c r="V439" s="134"/>
      <c r="W439" s="134"/>
      <c r="X439" s="134"/>
      <c r="Y439" s="134"/>
      <c r="Z439" s="134"/>
    </row>
    <row r="440" ht="22.5" customHeight="1">
      <c r="A440" s="186" t="str">
        <f>'PROP DAILY PNL'!A605</f>
        <v/>
      </c>
      <c r="B440" s="177"/>
      <c r="C440" s="167">
        <f>$B440*'PERCENTAGE SHARING'!C399</f>
        <v>0</v>
      </c>
      <c r="D440" s="167">
        <f>$B440*'PERCENTAGE SHARING'!D399</f>
        <v>0</v>
      </c>
      <c r="E440" s="167">
        <f>$B440*'PERCENTAGE SHARING'!E399</f>
        <v>0</v>
      </c>
      <c r="F440" s="167">
        <f>$B440*'PERCENTAGE SHARING'!F399</f>
        <v>0</v>
      </c>
      <c r="G440" s="167">
        <f>$B440*'PERCENTAGE SHARING'!G399</f>
        <v>0</v>
      </c>
      <c r="H440" s="167">
        <f>$B440*'PERCENTAGE SHARING'!H399</f>
        <v>0</v>
      </c>
      <c r="I440" s="167">
        <f>$B440*'PERCENTAGE SHARING'!I399</f>
        <v>0</v>
      </c>
      <c r="J440" s="167">
        <f>$B440*'PERCENTAGE SHARING'!J399</f>
        <v>0</v>
      </c>
      <c r="K440" s="167">
        <f>$B440*'PERCENTAGE SHARING'!K399</f>
        <v>0</v>
      </c>
      <c r="L440" s="167">
        <f>$B440*'PERCENTAGE SHARING'!L399</f>
        <v>0</v>
      </c>
      <c r="M440" s="167">
        <f>$B440*'PERCENTAGE SHARING'!M399</f>
        <v>0</v>
      </c>
      <c r="N440" s="167">
        <f>$B440*'PERCENTAGE SHARING'!N399</f>
        <v>0</v>
      </c>
      <c r="O440" s="309">
        <f>$B440*'PERCENTAGE SHARING'!O399</f>
        <v>0</v>
      </c>
      <c r="P440" s="309">
        <f>$B440*'PERCENTAGE SHARING'!P399</f>
        <v>0</v>
      </c>
      <c r="Q440" s="309">
        <f>$B440*'PERCENTAGE SHARING'!Q399</f>
        <v>0</v>
      </c>
      <c r="R440" s="309">
        <f>$B440*'PERCENTAGE SHARING'!R399</f>
        <v>0</v>
      </c>
      <c r="S440" s="134"/>
      <c r="T440" s="134"/>
      <c r="U440" s="134"/>
      <c r="V440" s="134"/>
      <c r="W440" s="134"/>
      <c r="X440" s="134"/>
      <c r="Y440" s="134"/>
      <c r="Z440" s="134"/>
    </row>
    <row r="441" ht="22.5" customHeight="1">
      <c r="A441" s="186" t="str">
        <f>'PROP DAILY PNL'!A606</f>
        <v/>
      </c>
      <c r="B441" s="177"/>
      <c r="C441" s="167">
        <f>$B441*'PERCENTAGE SHARING'!C400</f>
        <v>0</v>
      </c>
      <c r="D441" s="167">
        <f>$B441*'PERCENTAGE SHARING'!D400</f>
        <v>0</v>
      </c>
      <c r="E441" s="167">
        <f>$B441*'PERCENTAGE SHARING'!E400</f>
        <v>0</v>
      </c>
      <c r="F441" s="167">
        <f>$B441*'PERCENTAGE SHARING'!F400</f>
        <v>0</v>
      </c>
      <c r="G441" s="167">
        <f>$B441*'PERCENTAGE SHARING'!G400</f>
        <v>0</v>
      </c>
      <c r="H441" s="167">
        <f>$B441*'PERCENTAGE SHARING'!H400</f>
        <v>0</v>
      </c>
      <c r="I441" s="167">
        <f>$B441*'PERCENTAGE SHARING'!I400</f>
        <v>0</v>
      </c>
      <c r="J441" s="167">
        <f>$B441*'PERCENTAGE SHARING'!J400</f>
        <v>0</v>
      </c>
      <c r="K441" s="167">
        <f>$B441*'PERCENTAGE SHARING'!K400</f>
        <v>0</v>
      </c>
      <c r="L441" s="167">
        <f>$B441*'PERCENTAGE SHARING'!L400</f>
        <v>0</v>
      </c>
      <c r="M441" s="167">
        <f>$B441*'PERCENTAGE SHARING'!M400</f>
        <v>0</v>
      </c>
      <c r="N441" s="167">
        <f>$B441*'PERCENTAGE SHARING'!N400</f>
        <v>0</v>
      </c>
      <c r="O441" s="309">
        <f>$B441*'PERCENTAGE SHARING'!O400</f>
        <v>0</v>
      </c>
      <c r="P441" s="309">
        <f>$B441*'PERCENTAGE SHARING'!P400</f>
        <v>0</v>
      </c>
      <c r="Q441" s="309">
        <f>$B441*'PERCENTAGE SHARING'!Q400</f>
        <v>0</v>
      </c>
      <c r="R441" s="309">
        <f>$B441*'PERCENTAGE SHARING'!R400</f>
        <v>0</v>
      </c>
      <c r="S441" s="134"/>
      <c r="T441" s="134"/>
      <c r="U441" s="134"/>
      <c r="V441" s="134"/>
      <c r="W441" s="134"/>
      <c r="X441" s="134"/>
      <c r="Y441" s="134"/>
      <c r="Z441" s="134"/>
    </row>
    <row r="442" ht="22.5" customHeight="1">
      <c r="A442" s="186" t="str">
        <f>'PROP DAILY PNL'!A607</f>
        <v/>
      </c>
      <c r="B442" s="177"/>
      <c r="C442" s="167">
        <f>$B442*'PERCENTAGE SHARING'!C401</f>
        <v>0</v>
      </c>
      <c r="D442" s="167">
        <f>$B442*'PERCENTAGE SHARING'!D401</f>
        <v>0</v>
      </c>
      <c r="E442" s="167">
        <f>$B442*'PERCENTAGE SHARING'!E401</f>
        <v>0</v>
      </c>
      <c r="F442" s="167">
        <f>$B442*'PERCENTAGE SHARING'!F401</f>
        <v>0</v>
      </c>
      <c r="G442" s="167">
        <f>$B442*'PERCENTAGE SHARING'!G401</f>
        <v>0</v>
      </c>
      <c r="H442" s="167">
        <f>$B442*'PERCENTAGE SHARING'!H401</f>
        <v>0</v>
      </c>
      <c r="I442" s="167">
        <f>$B442*'PERCENTAGE SHARING'!I401</f>
        <v>0</v>
      </c>
      <c r="J442" s="167">
        <f>$B442*'PERCENTAGE SHARING'!J401</f>
        <v>0</v>
      </c>
      <c r="K442" s="167">
        <f>$B442*'PERCENTAGE SHARING'!K401</f>
        <v>0</v>
      </c>
      <c r="L442" s="167">
        <f>$B442*'PERCENTAGE SHARING'!L401</f>
        <v>0</v>
      </c>
      <c r="M442" s="167">
        <f>$B442*'PERCENTAGE SHARING'!M401</f>
        <v>0</v>
      </c>
      <c r="N442" s="167">
        <f>$B442*'PERCENTAGE SHARING'!N401</f>
        <v>0</v>
      </c>
      <c r="O442" s="309">
        <f>$B442*'PERCENTAGE SHARING'!O401</f>
        <v>0</v>
      </c>
      <c r="P442" s="309">
        <f>$B442*'PERCENTAGE SHARING'!P401</f>
        <v>0</v>
      </c>
      <c r="Q442" s="309">
        <f>$B442*'PERCENTAGE SHARING'!Q401</f>
        <v>0</v>
      </c>
      <c r="R442" s="309">
        <f>$B442*'PERCENTAGE SHARING'!R401</f>
        <v>0</v>
      </c>
      <c r="S442" s="134"/>
      <c r="T442" s="134"/>
      <c r="U442" s="134"/>
      <c r="V442" s="134"/>
      <c r="W442" s="134"/>
      <c r="X442" s="134"/>
      <c r="Y442" s="134"/>
      <c r="Z442" s="134"/>
    </row>
    <row r="443" ht="22.5" customHeight="1">
      <c r="A443" s="186" t="str">
        <f>'PROP DAILY PNL'!A608</f>
        <v/>
      </c>
      <c r="B443" s="177"/>
      <c r="C443" s="167">
        <f>$B443*'PERCENTAGE SHARING'!C402</f>
        <v>0</v>
      </c>
      <c r="D443" s="167">
        <f>$B443*'PERCENTAGE SHARING'!D402</f>
        <v>0</v>
      </c>
      <c r="E443" s="167">
        <f>$B443*'PERCENTAGE SHARING'!E402</f>
        <v>0</v>
      </c>
      <c r="F443" s="167">
        <f>$B443*'PERCENTAGE SHARING'!F402</f>
        <v>0</v>
      </c>
      <c r="G443" s="167">
        <f>$B443*'PERCENTAGE SHARING'!G402</f>
        <v>0</v>
      </c>
      <c r="H443" s="167">
        <f>$B443*'PERCENTAGE SHARING'!H402</f>
        <v>0</v>
      </c>
      <c r="I443" s="167">
        <f>$B443*'PERCENTAGE SHARING'!I402</f>
        <v>0</v>
      </c>
      <c r="J443" s="167">
        <f>$B443*'PERCENTAGE SHARING'!J402</f>
        <v>0</v>
      </c>
      <c r="K443" s="167">
        <f>$B443*'PERCENTAGE SHARING'!K402</f>
        <v>0</v>
      </c>
      <c r="L443" s="167">
        <f>$B443*'PERCENTAGE SHARING'!L402</f>
        <v>0</v>
      </c>
      <c r="M443" s="167">
        <f>$B443*'PERCENTAGE SHARING'!M402</f>
        <v>0</v>
      </c>
      <c r="N443" s="167">
        <f>$B443*'PERCENTAGE SHARING'!N402</f>
        <v>0</v>
      </c>
      <c r="O443" s="309">
        <f>$B443*'PERCENTAGE SHARING'!O402</f>
        <v>0</v>
      </c>
      <c r="P443" s="309">
        <f>$B443*'PERCENTAGE SHARING'!P402</f>
        <v>0</v>
      </c>
      <c r="Q443" s="309">
        <f>$B443*'PERCENTAGE SHARING'!Q402</f>
        <v>0</v>
      </c>
      <c r="R443" s="309">
        <f>$B443*'PERCENTAGE SHARING'!R402</f>
        <v>0</v>
      </c>
      <c r="S443" s="134"/>
      <c r="T443" s="134"/>
      <c r="U443" s="134"/>
      <c r="V443" s="134"/>
      <c r="W443" s="134"/>
      <c r="X443" s="134"/>
      <c r="Y443" s="134"/>
      <c r="Z443" s="134"/>
    </row>
    <row r="444" ht="22.5" customHeight="1">
      <c r="A444" s="186" t="str">
        <f>'PROP DAILY PNL'!A609</f>
        <v/>
      </c>
      <c r="B444" s="177"/>
      <c r="C444" s="167">
        <f>$B444*'PERCENTAGE SHARING'!C403</f>
        <v>0</v>
      </c>
      <c r="D444" s="167">
        <f>$B444*'PERCENTAGE SHARING'!D403</f>
        <v>0</v>
      </c>
      <c r="E444" s="167">
        <f>$B444*'PERCENTAGE SHARING'!E403</f>
        <v>0</v>
      </c>
      <c r="F444" s="167">
        <f>$B444*'PERCENTAGE SHARING'!F403</f>
        <v>0</v>
      </c>
      <c r="G444" s="167">
        <f>$B444*'PERCENTAGE SHARING'!G403</f>
        <v>0</v>
      </c>
      <c r="H444" s="167">
        <f>$B444*'PERCENTAGE SHARING'!H403</f>
        <v>0</v>
      </c>
      <c r="I444" s="167">
        <f>$B444*'PERCENTAGE SHARING'!I403</f>
        <v>0</v>
      </c>
      <c r="J444" s="167">
        <f>$B444*'PERCENTAGE SHARING'!J403</f>
        <v>0</v>
      </c>
      <c r="K444" s="167">
        <f>$B444*'PERCENTAGE SHARING'!K403</f>
        <v>0</v>
      </c>
      <c r="L444" s="167">
        <f>$B444*'PERCENTAGE SHARING'!L403</f>
        <v>0</v>
      </c>
      <c r="M444" s="167">
        <f>$B444*'PERCENTAGE SHARING'!M403</f>
        <v>0</v>
      </c>
      <c r="N444" s="167">
        <f>$B444*'PERCENTAGE SHARING'!N403</f>
        <v>0</v>
      </c>
      <c r="O444" s="309">
        <f>$B444*'PERCENTAGE SHARING'!O403</f>
        <v>0</v>
      </c>
      <c r="P444" s="309">
        <f>$B444*'PERCENTAGE SHARING'!P403</f>
        <v>0</v>
      </c>
      <c r="Q444" s="309">
        <f>$B444*'PERCENTAGE SHARING'!Q403</f>
        <v>0</v>
      </c>
      <c r="R444" s="309">
        <f>$B444*'PERCENTAGE SHARING'!R403</f>
        <v>0</v>
      </c>
      <c r="S444" s="134"/>
      <c r="T444" s="134"/>
      <c r="U444" s="134"/>
      <c r="V444" s="134"/>
      <c r="W444" s="134"/>
      <c r="X444" s="134"/>
      <c r="Y444" s="134"/>
      <c r="Z444" s="134"/>
    </row>
    <row r="445" ht="22.5" customHeight="1">
      <c r="A445" s="186" t="str">
        <f>'PROP DAILY PNL'!A610</f>
        <v/>
      </c>
      <c r="B445" s="177"/>
      <c r="C445" s="167">
        <f>$B445*'PERCENTAGE SHARING'!C404</f>
        <v>0</v>
      </c>
      <c r="D445" s="167">
        <f>$B445*'PERCENTAGE SHARING'!D404</f>
        <v>0</v>
      </c>
      <c r="E445" s="167">
        <f>$B445*'PERCENTAGE SHARING'!E404</f>
        <v>0</v>
      </c>
      <c r="F445" s="167">
        <f>$B445*'PERCENTAGE SHARING'!F404</f>
        <v>0</v>
      </c>
      <c r="G445" s="167">
        <f>$B445*'PERCENTAGE SHARING'!G404</f>
        <v>0</v>
      </c>
      <c r="H445" s="167">
        <f>$B445*'PERCENTAGE SHARING'!H404</f>
        <v>0</v>
      </c>
      <c r="I445" s="167">
        <f>$B445*'PERCENTAGE SHARING'!I404</f>
        <v>0</v>
      </c>
      <c r="J445" s="167">
        <f>$B445*'PERCENTAGE SHARING'!J404</f>
        <v>0</v>
      </c>
      <c r="K445" s="167">
        <f>$B445*'PERCENTAGE SHARING'!K404</f>
        <v>0</v>
      </c>
      <c r="L445" s="167">
        <f>$B445*'PERCENTAGE SHARING'!L404</f>
        <v>0</v>
      </c>
      <c r="M445" s="167">
        <f>$B445*'PERCENTAGE SHARING'!M404</f>
        <v>0</v>
      </c>
      <c r="N445" s="167">
        <f>$B445*'PERCENTAGE SHARING'!N404</f>
        <v>0</v>
      </c>
      <c r="O445" s="309">
        <f>$B445*'PERCENTAGE SHARING'!O404</f>
        <v>0</v>
      </c>
      <c r="P445" s="309">
        <f>$B445*'PERCENTAGE SHARING'!P404</f>
        <v>0</v>
      </c>
      <c r="Q445" s="309">
        <f>$B445*'PERCENTAGE SHARING'!Q404</f>
        <v>0</v>
      </c>
      <c r="R445" s="309">
        <f>$B445*'PERCENTAGE SHARING'!R404</f>
        <v>0</v>
      </c>
      <c r="S445" s="134"/>
      <c r="T445" s="134"/>
      <c r="U445" s="134"/>
      <c r="V445" s="134"/>
      <c r="W445" s="134"/>
      <c r="X445" s="134"/>
      <c r="Y445" s="134"/>
      <c r="Z445" s="134"/>
    </row>
    <row r="446" ht="22.5" customHeight="1">
      <c r="A446" s="186" t="str">
        <f>'PROP DAILY PNL'!A611</f>
        <v/>
      </c>
      <c r="B446" s="177"/>
      <c r="C446" s="167">
        <f>$B446*'PERCENTAGE SHARING'!C405</f>
        <v>0</v>
      </c>
      <c r="D446" s="167">
        <f>$B446*'PERCENTAGE SHARING'!D405</f>
        <v>0</v>
      </c>
      <c r="E446" s="167">
        <f>$B446*'PERCENTAGE SHARING'!E405</f>
        <v>0</v>
      </c>
      <c r="F446" s="167">
        <f>$B446*'PERCENTAGE SHARING'!F405</f>
        <v>0</v>
      </c>
      <c r="G446" s="167">
        <f>$B446*'PERCENTAGE SHARING'!G405</f>
        <v>0</v>
      </c>
      <c r="H446" s="167">
        <f>$B446*'PERCENTAGE SHARING'!H405</f>
        <v>0</v>
      </c>
      <c r="I446" s="167">
        <f>$B446*'PERCENTAGE SHARING'!I405</f>
        <v>0</v>
      </c>
      <c r="J446" s="167">
        <f>$B446*'PERCENTAGE SHARING'!J405</f>
        <v>0</v>
      </c>
      <c r="K446" s="167">
        <f>$B446*'PERCENTAGE SHARING'!K405</f>
        <v>0</v>
      </c>
      <c r="L446" s="167">
        <f>$B446*'PERCENTAGE SHARING'!L405</f>
        <v>0</v>
      </c>
      <c r="M446" s="167">
        <f>$B446*'PERCENTAGE SHARING'!M405</f>
        <v>0</v>
      </c>
      <c r="N446" s="167">
        <f>$B446*'PERCENTAGE SHARING'!N405</f>
        <v>0</v>
      </c>
      <c r="O446" s="309">
        <f>$B446*'PERCENTAGE SHARING'!O405</f>
        <v>0</v>
      </c>
      <c r="P446" s="309">
        <f>$B446*'PERCENTAGE SHARING'!P405</f>
        <v>0</v>
      </c>
      <c r="Q446" s="309">
        <f>$B446*'PERCENTAGE SHARING'!Q405</f>
        <v>0</v>
      </c>
      <c r="R446" s="309">
        <f>$B446*'PERCENTAGE SHARING'!R405</f>
        <v>0</v>
      </c>
      <c r="S446" s="134"/>
      <c r="T446" s="134"/>
      <c r="U446" s="134"/>
      <c r="V446" s="134"/>
      <c r="W446" s="134"/>
      <c r="X446" s="134"/>
      <c r="Y446" s="134"/>
      <c r="Z446" s="134"/>
    </row>
    <row r="447" ht="22.5" customHeight="1">
      <c r="A447" s="186" t="str">
        <f>'PROP DAILY PNL'!A612</f>
        <v/>
      </c>
      <c r="B447" s="177"/>
      <c r="C447" s="167">
        <f>$B447*'PERCENTAGE SHARING'!C406</f>
        <v>0</v>
      </c>
      <c r="D447" s="167">
        <f>$B447*'PERCENTAGE SHARING'!D406</f>
        <v>0</v>
      </c>
      <c r="E447" s="167">
        <f>$B447*'PERCENTAGE SHARING'!E406</f>
        <v>0</v>
      </c>
      <c r="F447" s="167">
        <f>$B447*'PERCENTAGE SHARING'!F406</f>
        <v>0</v>
      </c>
      <c r="G447" s="167">
        <f>$B447*'PERCENTAGE SHARING'!G406</f>
        <v>0</v>
      </c>
      <c r="H447" s="167">
        <f>$B447*'PERCENTAGE SHARING'!H406</f>
        <v>0</v>
      </c>
      <c r="I447" s="167">
        <f>$B447*'PERCENTAGE SHARING'!I406</f>
        <v>0</v>
      </c>
      <c r="J447" s="167">
        <f>$B447*'PERCENTAGE SHARING'!J406</f>
        <v>0</v>
      </c>
      <c r="K447" s="167">
        <f>$B447*'PERCENTAGE SHARING'!K406</f>
        <v>0</v>
      </c>
      <c r="L447" s="167">
        <f>$B447*'PERCENTAGE SHARING'!L406</f>
        <v>0</v>
      </c>
      <c r="M447" s="167">
        <f>$B447*'PERCENTAGE SHARING'!M406</f>
        <v>0</v>
      </c>
      <c r="N447" s="167">
        <f>$B447*'PERCENTAGE SHARING'!N406</f>
        <v>0</v>
      </c>
      <c r="O447" s="309">
        <f>$B447*'PERCENTAGE SHARING'!O406</f>
        <v>0</v>
      </c>
      <c r="P447" s="309">
        <f>$B447*'PERCENTAGE SHARING'!P406</f>
        <v>0</v>
      </c>
      <c r="Q447" s="309">
        <f>$B447*'PERCENTAGE SHARING'!Q406</f>
        <v>0</v>
      </c>
      <c r="R447" s="309">
        <f>$B447*'PERCENTAGE SHARING'!R406</f>
        <v>0</v>
      </c>
      <c r="S447" s="134"/>
      <c r="T447" s="134"/>
      <c r="U447" s="134"/>
      <c r="V447" s="134"/>
      <c r="W447" s="134"/>
      <c r="X447" s="134"/>
      <c r="Y447" s="134"/>
      <c r="Z447" s="134"/>
    </row>
    <row r="448" ht="22.5" customHeight="1">
      <c r="A448" s="186" t="str">
        <f>'PROP DAILY PNL'!A613</f>
        <v/>
      </c>
      <c r="B448" s="177"/>
      <c r="C448" s="167">
        <f>$B448*'PERCENTAGE SHARING'!C407</f>
        <v>0</v>
      </c>
      <c r="D448" s="167">
        <f>$B448*'PERCENTAGE SHARING'!D407</f>
        <v>0</v>
      </c>
      <c r="E448" s="167">
        <f>$B448*'PERCENTAGE SHARING'!E407</f>
        <v>0</v>
      </c>
      <c r="F448" s="167">
        <f>$B448*'PERCENTAGE SHARING'!F407</f>
        <v>0</v>
      </c>
      <c r="G448" s="167">
        <f>$B448*'PERCENTAGE SHARING'!G407</f>
        <v>0</v>
      </c>
      <c r="H448" s="167">
        <f>$B448*'PERCENTAGE SHARING'!H407</f>
        <v>0</v>
      </c>
      <c r="I448" s="167">
        <f>$B448*'PERCENTAGE SHARING'!I407</f>
        <v>0</v>
      </c>
      <c r="J448" s="167">
        <f>$B448*'PERCENTAGE SHARING'!J407</f>
        <v>0</v>
      </c>
      <c r="K448" s="167">
        <f>$B448*'PERCENTAGE SHARING'!K407</f>
        <v>0</v>
      </c>
      <c r="L448" s="167">
        <f>$B448*'PERCENTAGE SHARING'!L407</f>
        <v>0</v>
      </c>
      <c r="M448" s="167">
        <f>$B448*'PERCENTAGE SHARING'!M407</f>
        <v>0</v>
      </c>
      <c r="N448" s="167">
        <f>$B448*'PERCENTAGE SHARING'!N407</f>
        <v>0</v>
      </c>
      <c r="O448" s="309">
        <f>$B448*'PERCENTAGE SHARING'!O407</f>
        <v>0</v>
      </c>
      <c r="P448" s="309">
        <f>$B448*'PERCENTAGE SHARING'!P407</f>
        <v>0</v>
      </c>
      <c r="Q448" s="309">
        <f>$B448*'PERCENTAGE SHARING'!Q407</f>
        <v>0</v>
      </c>
      <c r="R448" s="309">
        <f>$B448*'PERCENTAGE SHARING'!R407</f>
        <v>0</v>
      </c>
      <c r="S448" s="134"/>
      <c r="T448" s="134"/>
      <c r="U448" s="134"/>
      <c r="V448" s="134"/>
      <c r="W448" s="134"/>
      <c r="X448" s="134"/>
      <c r="Y448" s="134"/>
      <c r="Z448" s="134"/>
    </row>
    <row r="449" ht="22.5" customHeight="1">
      <c r="A449" s="186" t="str">
        <f>'PROP DAILY PNL'!A614</f>
        <v/>
      </c>
      <c r="B449" s="177"/>
      <c r="C449" s="167">
        <f>$B449*'PERCENTAGE SHARING'!C408</f>
        <v>0</v>
      </c>
      <c r="D449" s="167">
        <f>$B449*'PERCENTAGE SHARING'!D408</f>
        <v>0</v>
      </c>
      <c r="E449" s="167">
        <f>$B449*'PERCENTAGE SHARING'!E408</f>
        <v>0</v>
      </c>
      <c r="F449" s="167">
        <f>$B449*'PERCENTAGE SHARING'!F408</f>
        <v>0</v>
      </c>
      <c r="G449" s="167">
        <f>$B449*'PERCENTAGE SHARING'!G408</f>
        <v>0</v>
      </c>
      <c r="H449" s="167">
        <f>$B449*'PERCENTAGE SHARING'!H408</f>
        <v>0</v>
      </c>
      <c r="I449" s="167">
        <f>$B449*'PERCENTAGE SHARING'!I408</f>
        <v>0</v>
      </c>
      <c r="J449" s="167">
        <f>$B449*'PERCENTAGE SHARING'!J408</f>
        <v>0</v>
      </c>
      <c r="K449" s="167">
        <f>$B449*'PERCENTAGE SHARING'!K408</f>
        <v>0</v>
      </c>
      <c r="L449" s="167">
        <f>$B449*'PERCENTAGE SHARING'!L408</f>
        <v>0</v>
      </c>
      <c r="M449" s="167">
        <f>$B449*'PERCENTAGE SHARING'!M408</f>
        <v>0</v>
      </c>
      <c r="N449" s="167">
        <f>$B449*'PERCENTAGE SHARING'!N408</f>
        <v>0</v>
      </c>
      <c r="O449" s="309">
        <f>$B449*'PERCENTAGE SHARING'!O408</f>
        <v>0</v>
      </c>
      <c r="P449" s="309">
        <f>$B449*'PERCENTAGE SHARING'!P408</f>
        <v>0</v>
      </c>
      <c r="Q449" s="309">
        <f>$B449*'PERCENTAGE SHARING'!Q408</f>
        <v>0</v>
      </c>
      <c r="R449" s="309">
        <f>$B449*'PERCENTAGE SHARING'!R408</f>
        <v>0</v>
      </c>
      <c r="S449" s="134"/>
      <c r="T449" s="134"/>
      <c r="U449" s="134"/>
      <c r="V449" s="134"/>
      <c r="W449" s="134"/>
      <c r="X449" s="134"/>
      <c r="Y449" s="134"/>
      <c r="Z449" s="134"/>
    </row>
    <row r="450" ht="22.5" customHeight="1">
      <c r="A450" s="186" t="str">
        <f>'PROP DAILY PNL'!A615</f>
        <v/>
      </c>
      <c r="B450" s="177"/>
      <c r="C450" s="167">
        <f>$B450*'PERCENTAGE SHARING'!C409</f>
        <v>0</v>
      </c>
      <c r="D450" s="167">
        <f>$B450*'PERCENTAGE SHARING'!D409</f>
        <v>0</v>
      </c>
      <c r="E450" s="167">
        <f>$B450*'PERCENTAGE SHARING'!E409</f>
        <v>0</v>
      </c>
      <c r="F450" s="167">
        <f>$B450*'PERCENTAGE SHARING'!F409</f>
        <v>0</v>
      </c>
      <c r="G450" s="167">
        <f>$B450*'PERCENTAGE SHARING'!G409</f>
        <v>0</v>
      </c>
      <c r="H450" s="167">
        <f>$B450*'PERCENTAGE SHARING'!H409</f>
        <v>0</v>
      </c>
      <c r="I450" s="167">
        <f>$B450*'PERCENTAGE SHARING'!I409</f>
        <v>0</v>
      </c>
      <c r="J450" s="167">
        <f>$B450*'PERCENTAGE SHARING'!J409</f>
        <v>0</v>
      </c>
      <c r="K450" s="167">
        <f>$B450*'PERCENTAGE SHARING'!K409</f>
        <v>0</v>
      </c>
      <c r="L450" s="167">
        <f>$B450*'PERCENTAGE SHARING'!L409</f>
        <v>0</v>
      </c>
      <c r="M450" s="167">
        <f>$B450*'PERCENTAGE SHARING'!M409</f>
        <v>0</v>
      </c>
      <c r="N450" s="167">
        <f>$B450*'PERCENTAGE SHARING'!N409</f>
        <v>0</v>
      </c>
      <c r="O450" s="309">
        <f>$B450*'PERCENTAGE SHARING'!O409</f>
        <v>0</v>
      </c>
      <c r="P450" s="309">
        <f>$B450*'PERCENTAGE SHARING'!P409</f>
        <v>0</v>
      </c>
      <c r="Q450" s="309">
        <f>$B450*'PERCENTAGE SHARING'!Q409</f>
        <v>0</v>
      </c>
      <c r="R450" s="309">
        <f>$B450*'PERCENTAGE SHARING'!R409</f>
        <v>0</v>
      </c>
      <c r="S450" s="134"/>
      <c r="T450" s="134"/>
      <c r="U450" s="134"/>
      <c r="V450" s="134"/>
      <c r="W450" s="134"/>
      <c r="X450" s="134"/>
      <c r="Y450" s="134"/>
      <c r="Z450" s="134"/>
    </row>
    <row r="451" ht="22.5" customHeight="1">
      <c r="A451" s="186" t="str">
        <f>'PROP DAILY PNL'!A616</f>
        <v/>
      </c>
      <c r="B451" s="177"/>
      <c r="C451" s="167">
        <f>$B451*'PERCENTAGE SHARING'!C410</f>
        <v>0</v>
      </c>
      <c r="D451" s="167">
        <f>$B451*'PERCENTAGE SHARING'!D410</f>
        <v>0</v>
      </c>
      <c r="E451" s="167">
        <f>$B451*'PERCENTAGE SHARING'!E410</f>
        <v>0</v>
      </c>
      <c r="F451" s="167">
        <f>$B451*'PERCENTAGE SHARING'!F410</f>
        <v>0</v>
      </c>
      <c r="G451" s="167">
        <f>$B451*'PERCENTAGE SHARING'!G410</f>
        <v>0</v>
      </c>
      <c r="H451" s="167">
        <f>$B451*'PERCENTAGE SHARING'!H410</f>
        <v>0</v>
      </c>
      <c r="I451" s="167">
        <f>$B451*'PERCENTAGE SHARING'!I410</f>
        <v>0</v>
      </c>
      <c r="J451" s="167">
        <f>$B451*'PERCENTAGE SHARING'!J410</f>
        <v>0</v>
      </c>
      <c r="K451" s="167">
        <f>$B451*'PERCENTAGE SHARING'!K410</f>
        <v>0</v>
      </c>
      <c r="L451" s="167">
        <f>$B451*'PERCENTAGE SHARING'!L410</f>
        <v>0</v>
      </c>
      <c r="M451" s="167">
        <f>$B451*'PERCENTAGE SHARING'!M410</f>
        <v>0</v>
      </c>
      <c r="N451" s="167">
        <f>$B451*'PERCENTAGE SHARING'!N410</f>
        <v>0</v>
      </c>
      <c r="O451" s="309">
        <f>$B451*'PERCENTAGE SHARING'!O410</f>
        <v>0</v>
      </c>
      <c r="P451" s="309">
        <f>$B451*'PERCENTAGE SHARING'!P410</f>
        <v>0</v>
      </c>
      <c r="Q451" s="309">
        <f>$B451*'PERCENTAGE SHARING'!Q410</f>
        <v>0</v>
      </c>
      <c r="R451" s="309">
        <f>$B451*'PERCENTAGE SHARING'!R410</f>
        <v>0</v>
      </c>
      <c r="S451" s="134"/>
      <c r="T451" s="134"/>
      <c r="U451" s="134"/>
      <c r="V451" s="134"/>
      <c r="W451" s="134"/>
      <c r="X451" s="134"/>
      <c r="Y451" s="134"/>
      <c r="Z451" s="134"/>
    </row>
    <row r="452" ht="22.5" customHeight="1">
      <c r="A452" s="186" t="str">
        <f>'PROP DAILY PNL'!A617</f>
        <v/>
      </c>
      <c r="B452" s="177"/>
      <c r="C452" s="167">
        <f>$B452*'PERCENTAGE SHARING'!C411</f>
        <v>0</v>
      </c>
      <c r="D452" s="167">
        <f>$B452*'PERCENTAGE SHARING'!D411</f>
        <v>0</v>
      </c>
      <c r="E452" s="167">
        <f>$B452*'PERCENTAGE SHARING'!E411</f>
        <v>0</v>
      </c>
      <c r="F452" s="167">
        <f>$B452*'PERCENTAGE SHARING'!F411</f>
        <v>0</v>
      </c>
      <c r="G452" s="167">
        <f>$B452*'PERCENTAGE SHARING'!G411</f>
        <v>0</v>
      </c>
      <c r="H452" s="167">
        <f>$B452*'PERCENTAGE SHARING'!H411</f>
        <v>0</v>
      </c>
      <c r="I452" s="167">
        <f>$B452*'PERCENTAGE SHARING'!I411</f>
        <v>0</v>
      </c>
      <c r="J452" s="167">
        <f>$B452*'PERCENTAGE SHARING'!J411</f>
        <v>0</v>
      </c>
      <c r="K452" s="167">
        <f>$B452*'PERCENTAGE SHARING'!K411</f>
        <v>0</v>
      </c>
      <c r="L452" s="167">
        <f>$B452*'PERCENTAGE SHARING'!L411</f>
        <v>0</v>
      </c>
      <c r="M452" s="167">
        <f>$B452*'PERCENTAGE SHARING'!M411</f>
        <v>0</v>
      </c>
      <c r="N452" s="167">
        <f>$B452*'PERCENTAGE SHARING'!N411</f>
        <v>0</v>
      </c>
      <c r="O452" s="309">
        <f>$B452*'PERCENTAGE SHARING'!O411</f>
        <v>0</v>
      </c>
      <c r="P452" s="309">
        <f>$B452*'PERCENTAGE SHARING'!P411</f>
        <v>0</v>
      </c>
      <c r="Q452" s="309">
        <f>$B452*'PERCENTAGE SHARING'!Q411</f>
        <v>0</v>
      </c>
      <c r="R452" s="309">
        <f>$B452*'PERCENTAGE SHARING'!R411</f>
        <v>0</v>
      </c>
      <c r="S452" s="134"/>
      <c r="T452" s="134"/>
      <c r="U452" s="134"/>
      <c r="V452" s="134"/>
      <c r="W452" s="134"/>
      <c r="X452" s="134"/>
      <c r="Y452" s="134"/>
      <c r="Z452" s="134"/>
    </row>
    <row r="453" ht="22.5" customHeight="1">
      <c r="A453" s="186" t="str">
        <f>'PROP DAILY PNL'!A618</f>
        <v/>
      </c>
      <c r="B453" s="177"/>
      <c r="C453" s="167">
        <f>$B453*'PERCENTAGE SHARING'!C412</f>
        <v>0</v>
      </c>
      <c r="D453" s="167">
        <f>$B453*'PERCENTAGE SHARING'!D412</f>
        <v>0</v>
      </c>
      <c r="E453" s="167">
        <f>$B453*'PERCENTAGE SHARING'!E412</f>
        <v>0</v>
      </c>
      <c r="F453" s="167">
        <f>$B453*'PERCENTAGE SHARING'!F412</f>
        <v>0</v>
      </c>
      <c r="G453" s="167">
        <f>$B453*'PERCENTAGE SHARING'!G412</f>
        <v>0</v>
      </c>
      <c r="H453" s="167">
        <f>$B453*'PERCENTAGE SHARING'!H412</f>
        <v>0</v>
      </c>
      <c r="I453" s="167">
        <f>$B453*'PERCENTAGE SHARING'!I412</f>
        <v>0</v>
      </c>
      <c r="J453" s="167">
        <f>$B453*'PERCENTAGE SHARING'!J412</f>
        <v>0</v>
      </c>
      <c r="K453" s="167">
        <f>$B453*'PERCENTAGE SHARING'!K412</f>
        <v>0</v>
      </c>
      <c r="L453" s="167">
        <f>$B453*'PERCENTAGE SHARING'!L412</f>
        <v>0</v>
      </c>
      <c r="M453" s="167">
        <f>$B453*'PERCENTAGE SHARING'!M412</f>
        <v>0</v>
      </c>
      <c r="N453" s="167">
        <f>$B453*'PERCENTAGE SHARING'!N412</f>
        <v>0</v>
      </c>
      <c r="O453" s="309">
        <f>$B453*'PERCENTAGE SHARING'!O412</f>
        <v>0</v>
      </c>
      <c r="P453" s="309">
        <f>$B453*'PERCENTAGE SHARING'!P412</f>
        <v>0</v>
      </c>
      <c r="Q453" s="309">
        <f>$B453*'PERCENTAGE SHARING'!Q412</f>
        <v>0</v>
      </c>
      <c r="R453" s="309">
        <f>$B453*'PERCENTAGE SHARING'!R412</f>
        <v>0</v>
      </c>
      <c r="S453" s="134"/>
      <c r="T453" s="134"/>
      <c r="U453" s="134"/>
      <c r="V453" s="134"/>
      <c r="W453" s="134"/>
      <c r="X453" s="134"/>
      <c r="Y453" s="134"/>
      <c r="Z453" s="134"/>
    </row>
    <row r="454" ht="22.5" customHeight="1">
      <c r="A454" s="186" t="str">
        <f>'PROP DAILY PNL'!A619</f>
        <v/>
      </c>
      <c r="B454" s="177"/>
      <c r="C454" s="167">
        <f>$B454*'PERCENTAGE SHARING'!C413</f>
        <v>0</v>
      </c>
      <c r="D454" s="167">
        <f>$B454*'PERCENTAGE SHARING'!D413</f>
        <v>0</v>
      </c>
      <c r="E454" s="167">
        <f>$B454*'PERCENTAGE SHARING'!E413</f>
        <v>0</v>
      </c>
      <c r="F454" s="167">
        <f>$B454*'PERCENTAGE SHARING'!F413</f>
        <v>0</v>
      </c>
      <c r="G454" s="167">
        <f>$B454*'PERCENTAGE SHARING'!G413</f>
        <v>0</v>
      </c>
      <c r="H454" s="167">
        <f>$B454*'PERCENTAGE SHARING'!H413</f>
        <v>0</v>
      </c>
      <c r="I454" s="167">
        <f>$B454*'PERCENTAGE SHARING'!I413</f>
        <v>0</v>
      </c>
      <c r="J454" s="167">
        <f>$B454*'PERCENTAGE SHARING'!J413</f>
        <v>0</v>
      </c>
      <c r="K454" s="167">
        <f>$B454*'PERCENTAGE SHARING'!K413</f>
        <v>0</v>
      </c>
      <c r="L454" s="167">
        <f>$B454*'PERCENTAGE SHARING'!L413</f>
        <v>0</v>
      </c>
      <c r="M454" s="167">
        <f>$B454*'PERCENTAGE SHARING'!M413</f>
        <v>0</v>
      </c>
      <c r="N454" s="167">
        <f>$B454*'PERCENTAGE SHARING'!N413</f>
        <v>0</v>
      </c>
      <c r="O454" s="309">
        <f>$B454*'PERCENTAGE SHARING'!O413</f>
        <v>0</v>
      </c>
      <c r="P454" s="309">
        <f>$B454*'PERCENTAGE SHARING'!P413</f>
        <v>0</v>
      </c>
      <c r="Q454" s="309">
        <f>$B454*'PERCENTAGE SHARING'!Q413</f>
        <v>0</v>
      </c>
      <c r="R454" s="309">
        <f>$B454*'PERCENTAGE SHARING'!R413</f>
        <v>0</v>
      </c>
      <c r="S454" s="134"/>
      <c r="T454" s="134"/>
      <c r="U454" s="134"/>
      <c r="V454" s="134"/>
      <c r="W454" s="134"/>
      <c r="X454" s="134"/>
      <c r="Y454" s="134"/>
      <c r="Z454" s="134"/>
    </row>
    <row r="455" ht="22.5" customHeight="1">
      <c r="A455" s="186" t="str">
        <f>'PROP DAILY PNL'!A620</f>
        <v/>
      </c>
      <c r="B455" s="177"/>
      <c r="C455" s="167">
        <f>$B455*'PERCENTAGE SHARING'!C414</f>
        <v>0</v>
      </c>
      <c r="D455" s="167">
        <f>$B455*'PERCENTAGE SHARING'!D414</f>
        <v>0</v>
      </c>
      <c r="E455" s="167">
        <f>$B455*'PERCENTAGE SHARING'!E414</f>
        <v>0</v>
      </c>
      <c r="F455" s="167">
        <f>$B455*'PERCENTAGE SHARING'!F414</f>
        <v>0</v>
      </c>
      <c r="G455" s="167">
        <f>$B455*'PERCENTAGE SHARING'!G414</f>
        <v>0</v>
      </c>
      <c r="H455" s="167">
        <f>$B455*'PERCENTAGE SHARING'!H414</f>
        <v>0</v>
      </c>
      <c r="I455" s="167">
        <f>$B455*'PERCENTAGE SHARING'!I414</f>
        <v>0</v>
      </c>
      <c r="J455" s="167">
        <f>$B455*'PERCENTAGE SHARING'!J414</f>
        <v>0</v>
      </c>
      <c r="K455" s="167">
        <f>$B455*'PERCENTAGE SHARING'!K414</f>
        <v>0</v>
      </c>
      <c r="L455" s="167">
        <f>$B455*'PERCENTAGE SHARING'!L414</f>
        <v>0</v>
      </c>
      <c r="M455" s="167">
        <f>$B455*'PERCENTAGE SHARING'!M414</f>
        <v>0</v>
      </c>
      <c r="N455" s="167">
        <f>$B455*'PERCENTAGE SHARING'!N414</f>
        <v>0</v>
      </c>
      <c r="O455" s="309">
        <f>$B455*'PERCENTAGE SHARING'!O414</f>
        <v>0</v>
      </c>
      <c r="P455" s="309">
        <f>$B455*'PERCENTAGE SHARING'!P414</f>
        <v>0</v>
      </c>
      <c r="Q455" s="309">
        <f>$B455*'PERCENTAGE SHARING'!Q414</f>
        <v>0</v>
      </c>
      <c r="R455" s="309">
        <f>$B455*'PERCENTAGE SHARING'!R414</f>
        <v>0</v>
      </c>
      <c r="S455" s="134"/>
      <c r="T455" s="134"/>
      <c r="U455" s="134"/>
      <c r="V455" s="134"/>
      <c r="W455" s="134"/>
      <c r="X455" s="134"/>
      <c r="Y455" s="134"/>
      <c r="Z455" s="134"/>
    </row>
    <row r="456" ht="22.5" customHeight="1">
      <c r="A456" s="186" t="str">
        <f>'PROP DAILY PNL'!A621</f>
        <v/>
      </c>
      <c r="B456" s="177"/>
      <c r="C456" s="167">
        <f>$B456*'PERCENTAGE SHARING'!C415</f>
        <v>0</v>
      </c>
      <c r="D456" s="167">
        <f>$B456*'PERCENTAGE SHARING'!D415</f>
        <v>0</v>
      </c>
      <c r="E456" s="167">
        <f>$B456*'PERCENTAGE SHARING'!E415</f>
        <v>0</v>
      </c>
      <c r="F456" s="167">
        <f>$B456*'PERCENTAGE SHARING'!F415</f>
        <v>0</v>
      </c>
      <c r="G456" s="167">
        <f>$B456*'PERCENTAGE SHARING'!G415</f>
        <v>0</v>
      </c>
      <c r="H456" s="167">
        <f>$B456*'PERCENTAGE SHARING'!H415</f>
        <v>0</v>
      </c>
      <c r="I456" s="167">
        <f>$B456*'PERCENTAGE SHARING'!I415</f>
        <v>0</v>
      </c>
      <c r="J456" s="167">
        <f>$B456*'PERCENTAGE SHARING'!J415</f>
        <v>0</v>
      </c>
      <c r="K456" s="167">
        <f>$B456*'PERCENTAGE SHARING'!K415</f>
        <v>0</v>
      </c>
      <c r="L456" s="167">
        <f>$B456*'PERCENTAGE SHARING'!L415</f>
        <v>0</v>
      </c>
      <c r="M456" s="167">
        <f>$B456*'PERCENTAGE SHARING'!M415</f>
        <v>0</v>
      </c>
      <c r="N456" s="167">
        <f>$B456*'PERCENTAGE SHARING'!N415</f>
        <v>0</v>
      </c>
      <c r="O456" s="309">
        <f>$B456*'PERCENTAGE SHARING'!O415</f>
        <v>0</v>
      </c>
      <c r="P456" s="309">
        <f>$B456*'PERCENTAGE SHARING'!P415</f>
        <v>0</v>
      </c>
      <c r="Q456" s="309">
        <f>$B456*'PERCENTAGE SHARING'!Q415</f>
        <v>0</v>
      </c>
      <c r="R456" s="309">
        <f>$B456*'PERCENTAGE SHARING'!R415</f>
        <v>0</v>
      </c>
      <c r="S456" s="134"/>
      <c r="T456" s="134"/>
      <c r="U456" s="134"/>
      <c r="V456" s="134"/>
      <c r="W456" s="134"/>
      <c r="X456" s="134"/>
      <c r="Y456" s="134"/>
      <c r="Z456" s="134"/>
    </row>
    <row r="457" ht="22.5" customHeight="1">
      <c r="A457" s="186" t="str">
        <f>'PROP DAILY PNL'!A622</f>
        <v/>
      </c>
      <c r="B457" s="177"/>
      <c r="C457" s="167">
        <f>$B457*'PERCENTAGE SHARING'!C416</f>
        <v>0</v>
      </c>
      <c r="D457" s="167">
        <f>$B457*'PERCENTAGE SHARING'!D416</f>
        <v>0</v>
      </c>
      <c r="E457" s="167">
        <f>$B457*'PERCENTAGE SHARING'!E416</f>
        <v>0</v>
      </c>
      <c r="F457" s="167">
        <f>$B457*'PERCENTAGE SHARING'!F416</f>
        <v>0</v>
      </c>
      <c r="G457" s="167">
        <f>$B457*'PERCENTAGE SHARING'!G416</f>
        <v>0</v>
      </c>
      <c r="H457" s="167">
        <f>$B457*'PERCENTAGE SHARING'!H416</f>
        <v>0</v>
      </c>
      <c r="I457" s="167">
        <f>$B457*'PERCENTAGE SHARING'!I416</f>
        <v>0</v>
      </c>
      <c r="J457" s="167">
        <f>$B457*'PERCENTAGE SHARING'!J416</f>
        <v>0</v>
      </c>
      <c r="K457" s="167">
        <f>$B457*'PERCENTAGE SHARING'!K416</f>
        <v>0</v>
      </c>
      <c r="L457" s="167">
        <f>$B457*'PERCENTAGE SHARING'!L416</f>
        <v>0</v>
      </c>
      <c r="M457" s="167">
        <f>$B457*'PERCENTAGE SHARING'!M416</f>
        <v>0</v>
      </c>
      <c r="N457" s="167">
        <f>$B457*'PERCENTAGE SHARING'!N416</f>
        <v>0</v>
      </c>
      <c r="O457" s="309">
        <f>$B457*'PERCENTAGE SHARING'!O416</f>
        <v>0</v>
      </c>
      <c r="P457" s="309">
        <f>$B457*'PERCENTAGE SHARING'!P416</f>
        <v>0</v>
      </c>
      <c r="Q457" s="309">
        <f>$B457*'PERCENTAGE SHARING'!Q416</f>
        <v>0</v>
      </c>
      <c r="R457" s="309">
        <f>$B457*'PERCENTAGE SHARING'!R416</f>
        <v>0</v>
      </c>
      <c r="S457" s="134"/>
      <c r="T457" s="134"/>
      <c r="U457" s="134"/>
      <c r="V457" s="134"/>
      <c r="W457" s="134"/>
      <c r="X457" s="134"/>
      <c r="Y457" s="134"/>
      <c r="Z457" s="134"/>
    </row>
    <row r="458" ht="22.5" customHeight="1">
      <c r="A458" s="186" t="str">
        <f>'PROP DAILY PNL'!A623</f>
        <v/>
      </c>
      <c r="B458" s="177"/>
      <c r="C458" s="167">
        <f>$B458*'PERCENTAGE SHARING'!C417</f>
        <v>0</v>
      </c>
      <c r="D458" s="167">
        <f>$B458*'PERCENTAGE SHARING'!D417</f>
        <v>0</v>
      </c>
      <c r="E458" s="167">
        <f>$B458*'PERCENTAGE SHARING'!E417</f>
        <v>0</v>
      </c>
      <c r="F458" s="167">
        <f>$B458*'PERCENTAGE SHARING'!F417</f>
        <v>0</v>
      </c>
      <c r="G458" s="167">
        <f>$B458*'PERCENTAGE SHARING'!G417</f>
        <v>0</v>
      </c>
      <c r="H458" s="167">
        <f>$B458*'PERCENTAGE SHARING'!H417</f>
        <v>0</v>
      </c>
      <c r="I458" s="167">
        <f>$B458*'PERCENTAGE SHARING'!I417</f>
        <v>0</v>
      </c>
      <c r="J458" s="167">
        <f>$B458*'PERCENTAGE SHARING'!J417</f>
        <v>0</v>
      </c>
      <c r="K458" s="167">
        <f>$B458*'PERCENTAGE SHARING'!K417</f>
        <v>0</v>
      </c>
      <c r="L458" s="167">
        <f>$B458*'PERCENTAGE SHARING'!L417</f>
        <v>0</v>
      </c>
      <c r="M458" s="167">
        <f>$B458*'PERCENTAGE SHARING'!M417</f>
        <v>0</v>
      </c>
      <c r="N458" s="167">
        <f>$B458*'PERCENTAGE SHARING'!N417</f>
        <v>0</v>
      </c>
      <c r="O458" s="309">
        <f>$B458*'PERCENTAGE SHARING'!O417</f>
        <v>0</v>
      </c>
      <c r="P458" s="309">
        <f>$B458*'PERCENTAGE SHARING'!P417</f>
        <v>0</v>
      </c>
      <c r="Q458" s="309">
        <f>$B458*'PERCENTAGE SHARING'!Q417</f>
        <v>0</v>
      </c>
      <c r="R458" s="309">
        <f>$B458*'PERCENTAGE SHARING'!R417</f>
        <v>0</v>
      </c>
      <c r="S458" s="134"/>
      <c r="T458" s="134"/>
      <c r="U458" s="134"/>
      <c r="V458" s="134"/>
      <c r="W458" s="134"/>
      <c r="X458" s="134"/>
      <c r="Y458" s="134"/>
      <c r="Z458" s="134"/>
    </row>
    <row r="459" ht="22.5" customHeight="1">
      <c r="A459" s="186" t="str">
        <f>'PROP DAILY PNL'!A624</f>
        <v/>
      </c>
      <c r="B459" s="177"/>
      <c r="C459" s="167">
        <f>$B459*'PERCENTAGE SHARING'!C418</f>
        <v>0</v>
      </c>
      <c r="D459" s="167">
        <f>$B459*'PERCENTAGE SHARING'!D418</f>
        <v>0</v>
      </c>
      <c r="E459" s="167">
        <f>$B459*'PERCENTAGE SHARING'!E418</f>
        <v>0</v>
      </c>
      <c r="F459" s="167">
        <f>$B459*'PERCENTAGE SHARING'!F418</f>
        <v>0</v>
      </c>
      <c r="G459" s="167">
        <f>$B459*'PERCENTAGE SHARING'!G418</f>
        <v>0</v>
      </c>
      <c r="H459" s="167">
        <f>$B459*'PERCENTAGE SHARING'!H418</f>
        <v>0</v>
      </c>
      <c r="I459" s="167">
        <f>$B459*'PERCENTAGE SHARING'!I418</f>
        <v>0</v>
      </c>
      <c r="J459" s="167">
        <f>$B459*'PERCENTAGE SHARING'!J418</f>
        <v>0</v>
      </c>
      <c r="K459" s="167">
        <f>$B459*'PERCENTAGE SHARING'!K418</f>
        <v>0</v>
      </c>
      <c r="L459" s="167">
        <f>$B459*'PERCENTAGE SHARING'!L418</f>
        <v>0</v>
      </c>
      <c r="M459" s="167">
        <f>$B459*'PERCENTAGE SHARING'!M418</f>
        <v>0</v>
      </c>
      <c r="N459" s="167">
        <f>$B459*'PERCENTAGE SHARING'!N418</f>
        <v>0</v>
      </c>
      <c r="O459" s="309">
        <f>$B459*'PERCENTAGE SHARING'!O418</f>
        <v>0</v>
      </c>
      <c r="P459" s="309">
        <f>$B459*'PERCENTAGE SHARING'!P418</f>
        <v>0</v>
      </c>
      <c r="Q459" s="309">
        <f>$B459*'PERCENTAGE SHARING'!Q418</f>
        <v>0</v>
      </c>
      <c r="R459" s="309">
        <f>$B459*'PERCENTAGE SHARING'!R418</f>
        <v>0</v>
      </c>
      <c r="S459" s="134"/>
      <c r="T459" s="134"/>
      <c r="U459" s="134"/>
      <c r="V459" s="134"/>
      <c r="W459" s="134"/>
      <c r="X459" s="134"/>
      <c r="Y459" s="134"/>
      <c r="Z459" s="134"/>
    </row>
    <row r="460" ht="22.5" customHeight="1">
      <c r="A460" s="186" t="str">
        <f>'PROP DAILY PNL'!A625</f>
        <v/>
      </c>
      <c r="B460" s="177"/>
      <c r="C460" s="167">
        <f>$B460*'PERCENTAGE SHARING'!C419</f>
        <v>0</v>
      </c>
      <c r="D460" s="167">
        <f>$B460*'PERCENTAGE SHARING'!D419</f>
        <v>0</v>
      </c>
      <c r="E460" s="167">
        <f>$B460*'PERCENTAGE SHARING'!E419</f>
        <v>0</v>
      </c>
      <c r="F460" s="167">
        <f>$B460*'PERCENTAGE SHARING'!F419</f>
        <v>0</v>
      </c>
      <c r="G460" s="167">
        <f>$B460*'PERCENTAGE SHARING'!G419</f>
        <v>0</v>
      </c>
      <c r="H460" s="167">
        <f>$B460*'PERCENTAGE SHARING'!H419</f>
        <v>0</v>
      </c>
      <c r="I460" s="167">
        <f>$B460*'PERCENTAGE SHARING'!I419</f>
        <v>0</v>
      </c>
      <c r="J460" s="167">
        <f>$B460*'PERCENTAGE SHARING'!J419</f>
        <v>0</v>
      </c>
      <c r="K460" s="167">
        <f>$B460*'PERCENTAGE SHARING'!K419</f>
        <v>0</v>
      </c>
      <c r="L460" s="167">
        <f>$B460*'PERCENTAGE SHARING'!L419</f>
        <v>0</v>
      </c>
      <c r="M460" s="167">
        <f>$B460*'PERCENTAGE SHARING'!M419</f>
        <v>0</v>
      </c>
      <c r="N460" s="167">
        <f>$B460*'PERCENTAGE SHARING'!N419</f>
        <v>0</v>
      </c>
      <c r="O460" s="309">
        <f>$B460*'PERCENTAGE SHARING'!O419</f>
        <v>0</v>
      </c>
      <c r="P460" s="309">
        <f>$B460*'PERCENTAGE SHARING'!P419</f>
        <v>0</v>
      </c>
      <c r="Q460" s="309">
        <f>$B460*'PERCENTAGE SHARING'!Q419</f>
        <v>0</v>
      </c>
      <c r="R460" s="309">
        <f>$B460*'PERCENTAGE SHARING'!R419</f>
        <v>0</v>
      </c>
      <c r="S460" s="134"/>
      <c r="T460" s="134"/>
      <c r="U460" s="134"/>
      <c r="V460" s="134"/>
      <c r="W460" s="134"/>
      <c r="X460" s="134"/>
      <c r="Y460" s="134"/>
      <c r="Z460" s="134"/>
    </row>
    <row r="461" ht="22.5" customHeight="1">
      <c r="A461" s="186" t="str">
        <f>'PROP DAILY PNL'!A626</f>
        <v/>
      </c>
      <c r="B461" s="177"/>
      <c r="C461" s="167">
        <f>$B461*'PERCENTAGE SHARING'!C420</f>
        <v>0</v>
      </c>
      <c r="D461" s="167">
        <f>$B461*'PERCENTAGE SHARING'!D420</f>
        <v>0</v>
      </c>
      <c r="E461" s="167">
        <f>$B461*'PERCENTAGE SHARING'!E420</f>
        <v>0</v>
      </c>
      <c r="F461" s="167">
        <f>$B461*'PERCENTAGE SHARING'!F420</f>
        <v>0</v>
      </c>
      <c r="G461" s="167">
        <f>$B461*'PERCENTAGE SHARING'!G420</f>
        <v>0</v>
      </c>
      <c r="H461" s="167">
        <f>$B461*'PERCENTAGE SHARING'!H420</f>
        <v>0</v>
      </c>
      <c r="I461" s="167">
        <f>$B461*'PERCENTAGE SHARING'!I420</f>
        <v>0</v>
      </c>
      <c r="J461" s="167">
        <f>$B461*'PERCENTAGE SHARING'!J420</f>
        <v>0</v>
      </c>
      <c r="K461" s="167">
        <f>$B461*'PERCENTAGE SHARING'!K420</f>
        <v>0</v>
      </c>
      <c r="L461" s="167">
        <f>$B461*'PERCENTAGE SHARING'!L420</f>
        <v>0</v>
      </c>
      <c r="M461" s="167">
        <f>$B461*'PERCENTAGE SHARING'!M420</f>
        <v>0</v>
      </c>
      <c r="N461" s="167">
        <f>$B461*'PERCENTAGE SHARING'!N420</f>
        <v>0</v>
      </c>
      <c r="O461" s="309">
        <f>$B461*'PERCENTAGE SHARING'!O420</f>
        <v>0</v>
      </c>
      <c r="P461" s="309">
        <f>$B461*'PERCENTAGE SHARING'!P420</f>
        <v>0</v>
      </c>
      <c r="Q461" s="309">
        <f>$B461*'PERCENTAGE SHARING'!Q420</f>
        <v>0</v>
      </c>
      <c r="R461" s="309">
        <f>$B461*'PERCENTAGE SHARING'!R420</f>
        <v>0</v>
      </c>
      <c r="S461" s="134"/>
      <c r="T461" s="134"/>
      <c r="U461" s="134"/>
      <c r="V461" s="134"/>
      <c r="W461" s="134"/>
      <c r="X461" s="134"/>
      <c r="Y461" s="134"/>
      <c r="Z461" s="134"/>
    </row>
    <row r="462" ht="22.5" customHeight="1">
      <c r="A462" s="186" t="str">
        <f>'PROP DAILY PNL'!A627</f>
        <v/>
      </c>
      <c r="B462" s="177"/>
      <c r="C462" s="167">
        <f>$B462*'PERCENTAGE SHARING'!C421</f>
        <v>0</v>
      </c>
      <c r="D462" s="167">
        <f>$B462*'PERCENTAGE SHARING'!D421</f>
        <v>0</v>
      </c>
      <c r="E462" s="167">
        <f>$B462*'PERCENTAGE SHARING'!E421</f>
        <v>0</v>
      </c>
      <c r="F462" s="167">
        <f>$B462*'PERCENTAGE SHARING'!F421</f>
        <v>0</v>
      </c>
      <c r="G462" s="167">
        <f>$B462*'PERCENTAGE SHARING'!G421</f>
        <v>0</v>
      </c>
      <c r="H462" s="167">
        <f>$B462*'PERCENTAGE SHARING'!H421</f>
        <v>0</v>
      </c>
      <c r="I462" s="167">
        <f>$B462*'PERCENTAGE SHARING'!I421</f>
        <v>0</v>
      </c>
      <c r="J462" s="167">
        <f>$B462*'PERCENTAGE SHARING'!J421</f>
        <v>0</v>
      </c>
      <c r="K462" s="167">
        <f>$B462*'PERCENTAGE SHARING'!K421</f>
        <v>0</v>
      </c>
      <c r="L462" s="167">
        <f>$B462*'PERCENTAGE SHARING'!L421</f>
        <v>0</v>
      </c>
      <c r="M462" s="167">
        <f>$B462*'PERCENTAGE SHARING'!M421</f>
        <v>0</v>
      </c>
      <c r="N462" s="167">
        <f>$B462*'PERCENTAGE SHARING'!N421</f>
        <v>0</v>
      </c>
      <c r="O462" s="309">
        <f>$B462*'PERCENTAGE SHARING'!O421</f>
        <v>0</v>
      </c>
      <c r="P462" s="309">
        <f>$B462*'PERCENTAGE SHARING'!P421</f>
        <v>0</v>
      </c>
      <c r="Q462" s="309">
        <f>$B462*'PERCENTAGE SHARING'!Q421</f>
        <v>0</v>
      </c>
      <c r="R462" s="309">
        <f>$B462*'PERCENTAGE SHARING'!R421</f>
        <v>0</v>
      </c>
      <c r="S462" s="134"/>
      <c r="T462" s="134"/>
      <c r="U462" s="134"/>
      <c r="V462" s="134"/>
      <c r="W462" s="134"/>
      <c r="X462" s="134"/>
      <c r="Y462" s="134"/>
      <c r="Z462" s="134"/>
    </row>
    <row r="463" ht="22.5" customHeight="1">
      <c r="A463" s="186" t="str">
        <f>'PROP DAILY PNL'!A628</f>
        <v/>
      </c>
      <c r="B463" s="177"/>
      <c r="C463" s="167">
        <f>$B463*'PERCENTAGE SHARING'!C422</f>
        <v>0</v>
      </c>
      <c r="D463" s="167">
        <f>$B463*'PERCENTAGE SHARING'!D422</f>
        <v>0</v>
      </c>
      <c r="E463" s="167">
        <f>$B463*'PERCENTAGE SHARING'!E422</f>
        <v>0</v>
      </c>
      <c r="F463" s="167">
        <f>$B463*'PERCENTAGE SHARING'!F422</f>
        <v>0</v>
      </c>
      <c r="G463" s="167">
        <f>$B463*'PERCENTAGE SHARING'!G422</f>
        <v>0</v>
      </c>
      <c r="H463" s="167">
        <f>$B463*'PERCENTAGE SHARING'!H422</f>
        <v>0</v>
      </c>
      <c r="I463" s="167">
        <f>$B463*'PERCENTAGE SHARING'!I422</f>
        <v>0</v>
      </c>
      <c r="J463" s="167">
        <f>$B463*'PERCENTAGE SHARING'!J422</f>
        <v>0</v>
      </c>
      <c r="K463" s="167">
        <f>$B463*'PERCENTAGE SHARING'!K422</f>
        <v>0</v>
      </c>
      <c r="L463" s="167">
        <f>$B463*'PERCENTAGE SHARING'!L422</f>
        <v>0</v>
      </c>
      <c r="M463" s="167">
        <f>$B463*'PERCENTAGE SHARING'!M422</f>
        <v>0</v>
      </c>
      <c r="N463" s="167">
        <f>$B463*'PERCENTAGE SHARING'!N422</f>
        <v>0</v>
      </c>
      <c r="O463" s="309">
        <f>$B463*'PERCENTAGE SHARING'!O422</f>
        <v>0</v>
      </c>
      <c r="P463" s="309">
        <f>$B463*'PERCENTAGE SHARING'!P422</f>
        <v>0</v>
      </c>
      <c r="Q463" s="309">
        <f>$B463*'PERCENTAGE SHARING'!Q422</f>
        <v>0</v>
      </c>
      <c r="R463" s="309">
        <f>$B463*'PERCENTAGE SHARING'!R422</f>
        <v>0</v>
      </c>
      <c r="S463" s="134"/>
      <c r="T463" s="134"/>
      <c r="U463" s="134"/>
      <c r="V463" s="134"/>
      <c r="W463" s="134"/>
      <c r="X463" s="134"/>
      <c r="Y463" s="134"/>
      <c r="Z463" s="134"/>
    </row>
    <row r="464" ht="22.5" customHeight="1">
      <c r="A464" s="186" t="str">
        <f>'PROP DAILY PNL'!A629</f>
        <v/>
      </c>
      <c r="B464" s="177"/>
      <c r="C464" s="167">
        <f>$B464*'PERCENTAGE SHARING'!C423</f>
        <v>0</v>
      </c>
      <c r="D464" s="167">
        <f>$B464*'PERCENTAGE SHARING'!D423</f>
        <v>0</v>
      </c>
      <c r="E464" s="167">
        <f>$B464*'PERCENTAGE SHARING'!E423</f>
        <v>0</v>
      </c>
      <c r="F464" s="167">
        <f>$B464*'PERCENTAGE SHARING'!F423</f>
        <v>0</v>
      </c>
      <c r="G464" s="167">
        <f>$B464*'PERCENTAGE SHARING'!G423</f>
        <v>0</v>
      </c>
      <c r="H464" s="167">
        <f>$B464*'PERCENTAGE SHARING'!H423</f>
        <v>0</v>
      </c>
      <c r="I464" s="167">
        <f>$B464*'PERCENTAGE SHARING'!I423</f>
        <v>0</v>
      </c>
      <c r="J464" s="167">
        <f>$B464*'PERCENTAGE SHARING'!J423</f>
        <v>0</v>
      </c>
      <c r="K464" s="167">
        <f>$B464*'PERCENTAGE SHARING'!K423</f>
        <v>0</v>
      </c>
      <c r="L464" s="167">
        <f>$B464*'PERCENTAGE SHARING'!L423</f>
        <v>0</v>
      </c>
      <c r="M464" s="167">
        <f>$B464*'PERCENTAGE SHARING'!M423</f>
        <v>0</v>
      </c>
      <c r="N464" s="167">
        <f>$B464*'PERCENTAGE SHARING'!N423</f>
        <v>0</v>
      </c>
      <c r="O464" s="309">
        <f>$B464*'PERCENTAGE SHARING'!O423</f>
        <v>0</v>
      </c>
      <c r="P464" s="309">
        <f>$B464*'PERCENTAGE SHARING'!P423</f>
        <v>0</v>
      </c>
      <c r="Q464" s="309">
        <f>$B464*'PERCENTAGE SHARING'!Q423</f>
        <v>0</v>
      </c>
      <c r="R464" s="309">
        <f>$B464*'PERCENTAGE SHARING'!R423</f>
        <v>0</v>
      </c>
      <c r="S464" s="134"/>
      <c r="T464" s="134"/>
      <c r="U464" s="134"/>
      <c r="V464" s="134"/>
      <c r="W464" s="134"/>
      <c r="X464" s="134"/>
      <c r="Y464" s="134"/>
      <c r="Z464" s="134"/>
    </row>
    <row r="465" ht="22.5" customHeight="1">
      <c r="A465" s="186" t="str">
        <f>'PROP DAILY PNL'!A630</f>
        <v/>
      </c>
      <c r="B465" s="177"/>
      <c r="C465" s="167">
        <f>$B465*'PERCENTAGE SHARING'!C424</f>
        <v>0</v>
      </c>
      <c r="D465" s="167">
        <f>$B465*'PERCENTAGE SHARING'!D424</f>
        <v>0</v>
      </c>
      <c r="E465" s="167">
        <f>$B465*'PERCENTAGE SHARING'!E424</f>
        <v>0</v>
      </c>
      <c r="F465" s="167">
        <f>$B465*'PERCENTAGE SHARING'!F424</f>
        <v>0</v>
      </c>
      <c r="G465" s="167">
        <f>$B465*'PERCENTAGE SHARING'!G424</f>
        <v>0</v>
      </c>
      <c r="H465" s="167">
        <f>$B465*'PERCENTAGE SHARING'!H424</f>
        <v>0</v>
      </c>
      <c r="I465" s="167">
        <f>$B465*'PERCENTAGE SHARING'!I424</f>
        <v>0</v>
      </c>
      <c r="J465" s="167">
        <f>$B465*'PERCENTAGE SHARING'!J424</f>
        <v>0</v>
      </c>
      <c r="K465" s="167">
        <f>$B465*'PERCENTAGE SHARING'!K424</f>
        <v>0</v>
      </c>
      <c r="L465" s="167">
        <f>$B465*'PERCENTAGE SHARING'!L424</f>
        <v>0</v>
      </c>
      <c r="M465" s="167">
        <f>$B465*'PERCENTAGE SHARING'!M424</f>
        <v>0</v>
      </c>
      <c r="N465" s="167">
        <f>$B465*'PERCENTAGE SHARING'!N424</f>
        <v>0</v>
      </c>
      <c r="O465" s="309">
        <f>$B465*'PERCENTAGE SHARING'!O424</f>
        <v>0</v>
      </c>
      <c r="P465" s="309">
        <f>$B465*'PERCENTAGE SHARING'!P424</f>
        <v>0</v>
      </c>
      <c r="Q465" s="309">
        <f>$B465*'PERCENTAGE SHARING'!Q424</f>
        <v>0</v>
      </c>
      <c r="R465" s="309">
        <f>$B465*'PERCENTAGE SHARING'!R424</f>
        <v>0</v>
      </c>
      <c r="S465" s="134"/>
      <c r="T465" s="134"/>
      <c r="U465" s="134"/>
      <c r="V465" s="134"/>
      <c r="W465" s="134"/>
      <c r="X465" s="134"/>
      <c r="Y465" s="134"/>
      <c r="Z465" s="134"/>
    </row>
    <row r="466" ht="22.5" customHeight="1">
      <c r="A466" s="186" t="str">
        <f>'PROP DAILY PNL'!A631</f>
        <v/>
      </c>
      <c r="B466" s="177"/>
      <c r="C466" s="167">
        <f>$B466*'PERCENTAGE SHARING'!C425</f>
        <v>0</v>
      </c>
      <c r="D466" s="167">
        <f>$B466*'PERCENTAGE SHARING'!D425</f>
        <v>0</v>
      </c>
      <c r="E466" s="167">
        <f>$B466*'PERCENTAGE SHARING'!E425</f>
        <v>0</v>
      </c>
      <c r="F466" s="167">
        <f>$B466*'PERCENTAGE SHARING'!F425</f>
        <v>0</v>
      </c>
      <c r="G466" s="167">
        <f>$B466*'PERCENTAGE SHARING'!G425</f>
        <v>0</v>
      </c>
      <c r="H466" s="167">
        <f>$B466*'PERCENTAGE SHARING'!H425</f>
        <v>0</v>
      </c>
      <c r="I466" s="167">
        <f>$B466*'PERCENTAGE SHARING'!I425</f>
        <v>0</v>
      </c>
      <c r="J466" s="167">
        <f>$B466*'PERCENTAGE SHARING'!J425</f>
        <v>0</v>
      </c>
      <c r="K466" s="167">
        <f>$B466*'PERCENTAGE SHARING'!K425</f>
        <v>0</v>
      </c>
      <c r="L466" s="167">
        <f>$B466*'PERCENTAGE SHARING'!L425</f>
        <v>0</v>
      </c>
      <c r="M466" s="167">
        <f>$B466*'PERCENTAGE SHARING'!M425</f>
        <v>0</v>
      </c>
      <c r="N466" s="167">
        <f>$B466*'PERCENTAGE SHARING'!N425</f>
        <v>0</v>
      </c>
      <c r="O466" s="309">
        <f>$B466*'PERCENTAGE SHARING'!O425</f>
        <v>0</v>
      </c>
      <c r="P466" s="309">
        <f>$B466*'PERCENTAGE SHARING'!P425</f>
        <v>0</v>
      </c>
      <c r="Q466" s="309">
        <f>$B466*'PERCENTAGE SHARING'!Q425</f>
        <v>0</v>
      </c>
      <c r="R466" s="309">
        <f>$B466*'PERCENTAGE SHARING'!R425</f>
        <v>0</v>
      </c>
      <c r="S466" s="134"/>
      <c r="T466" s="134"/>
      <c r="U466" s="134"/>
      <c r="V466" s="134"/>
      <c r="W466" s="134"/>
      <c r="X466" s="134"/>
      <c r="Y466" s="134"/>
      <c r="Z466" s="134"/>
    </row>
    <row r="467" ht="22.5" customHeight="1">
      <c r="A467" s="186" t="str">
        <f>'PROP DAILY PNL'!A632</f>
        <v/>
      </c>
      <c r="B467" s="177"/>
      <c r="C467" s="167">
        <f>$B467*'PERCENTAGE SHARING'!C426</f>
        <v>0</v>
      </c>
      <c r="D467" s="167">
        <f>$B467*'PERCENTAGE SHARING'!D426</f>
        <v>0</v>
      </c>
      <c r="E467" s="167">
        <f>$B467*'PERCENTAGE SHARING'!E426</f>
        <v>0</v>
      </c>
      <c r="F467" s="167">
        <f>$B467*'PERCENTAGE SHARING'!F426</f>
        <v>0</v>
      </c>
      <c r="G467" s="167">
        <f>$B467*'PERCENTAGE SHARING'!G426</f>
        <v>0</v>
      </c>
      <c r="H467" s="167">
        <f>$B467*'PERCENTAGE SHARING'!H426</f>
        <v>0</v>
      </c>
      <c r="I467" s="167">
        <f>$B467*'PERCENTAGE SHARING'!I426</f>
        <v>0</v>
      </c>
      <c r="J467" s="167">
        <f>$B467*'PERCENTAGE SHARING'!J426</f>
        <v>0</v>
      </c>
      <c r="K467" s="167">
        <f>$B467*'PERCENTAGE SHARING'!K426</f>
        <v>0</v>
      </c>
      <c r="L467" s="167">
        <f>$B467*'PERCENTAGE SHARING'!L426</f>
        <v>0</v>
      </c>
      <c r="M467" s="167">
        <f>$B467*'PERCENTAGE SHARING'!M426</f>
        <v>0</v>
      </c>
      <c r="N467" s="167">
        <f>$B467*'PERCENTAGE SHARING'!N426</f>
        <v>0</v>
      </c>
      <c r="O467" s="309">
        <f>$B467*'PERCENTAGE SHARING'!O426</f>
        <v>0</v>
      </c>
      <c r="P467" s="309">
        <f>$B467*'PERCENTAGE SHARING'!P426</f>
        <v>0</v>
      </c>
      <c r="Q467" s="309">
        <f>$B467*'PERCENTAGE SHARING'!Q426</f>
        <v>0</v>
      </c>
      <c r="R467" s="309">
        <f>$B467*'PERCENTAGE SHARING'!R426</f>
        <v>0</v>
      </c>
      <c r="S467" s="134"/>
      <c r="T467" s="134"/>
      <c r="U467" s="134"/>
      <c r="V467" s="134"/>
      <c r="W467" s="134"/>
      <c r="X467" s="134"/>
      <c r="Y467" s="134"/>
      <c r="Z467" s="134"/>
    </row>
    <row r="468" ht="22.5" customHeight="1">
      <c r="A468" s="186" t="str">
        <f>'PROP DAILY PNL'!A633</f>
        <v/>
      </c>
      <c r="B468" s="177"/>
      <c r="C468" s="167">
        <f>$B468*'PERCENTAGE SHARING'!C427</f>
        <v>0</v>
      </c>
      <c r="D468" s="167">
        <f>$B468*'PERCENTAGE SHARING'!D427</f>
        <v>0</v>
      </c>
      <c r="E468" s="167">
        <f>$B468*'PERCENTAGE SHARING'!E427</f>
        <v>0</v>
      </c>
      <c r="F468" s="167">
        <f>$B468*'PERCENTAGE SHARING'!F427</f>
        <v>0</v>
      </c>
      <c r="G468" s="167">
        <f>$B468*'PERCENTAGE SHARING'!G427</f>
        <v>0</v>
      </c>
      <c r="H468" s="167">
        <f>$B468*'PERCENTAGE SHARING'!H427</f>
        <v>0</v>
      </c>
      <c r="I468" s="167">
        <f>$B468*'PERCENTAGE SHARING'!I427</f>
        <v>0</v>
      </c>
      <c r="J468" s="167">
        <f>$B468*'PERCENTAGE SHARING'!J427</f>
        <v>0</v>
      </c>
      <c r="K468" s="167">
        <f>$B468*'PERCENTAGE SHARING'!K427</f>
        <v>0</v>
      </c>
      <c r="L468" s="167">
        <f>$B468*'PERCENTAGE SHARING'!L427</f>
        <v>0</v>
      </c>
      <c r="M468" s="167">
        <f>$B468*'PERCENTAGE SHARING'!M427</f>
        <v>0</v>
      </c>
      <c r="N468" s="167">
        <f>$B468*'PERCENTAGE SHARING'!N427</f>
        <v>0</v>
      </c>
      <c r="O468" s="309">
        <f>$B468*'PERCENTAGE SHARING'!O427</f>
        <v>0</v>
      </c>
      <c r="P468" s="309">
        <f>$B468*'PERCENTAGE SHARING'!P427</f>
        <v>0</v>
      </c>
      <c r="Q468" s="309">
        <f>$B468*'PERCENTAGE SHARING'!Q427</f>
        <v>0</v>
      </c>
      <c r="R468" s="309">
        <f>$B468*'PERCENTAGE SHARING'!R427</f>
        <v>0</v>
      </c>
      <c r="S468" s="134"/>
      <c r="T468" s="134"/>
      <c r="U468" s="134"/>
      <c r="V468" s="134"/>
      <c r="W468" s="134"/>
      <c r="X468" s="134"/>
      <c r="Y468" s="134"/>
      <c r="Z468" s="134"/>
    </row>
    <row r="469" ht="22.5" customHeight="1">
      <c r="A469" s="186" t="str">
        <f>'PROP DAILY PNL'!A634</f>
        <v/>
      </c>
      <c r="B469" s="177"/>
      <c r="C469" s="167">
        <f>$B469*'PERCENTAGE SHARING'!C428</f>
        <v>0</v>
      </c>
      <c r="D469" s="167">
        <f>$B469*'PERCENTAGE SHARING'!D428</f>
        <v>0</v>
      </c>
      <c r="E469" s="167">
        <f>$B469*'PERCENTAGE SHARING'!E428</f>
        <v>0</v>
      </c>
      <c r="F469" s="167">
        <f>$B469*'PERCENTAGE SHARING'!F428</f>
        <v>0</v>
      </c>
      <c r="G469" s="167">
        <f>$B469*'PERCENTAGE SHARING'!G428</f>
        <v>0</v>
      </c>
      <c r="H469" s="167">
        <f>$B469*'PERCENTAGE SHARING'!H428</f>
        <v>0</v>
      </c>
      <c r="I469" s="167">
        <f>$B469*'PERCENTAGE SHARING'!I428</f>
        <v>0</v>
      </c>
      <c r="J469" s="167">
        <f>$B469*'PERCENTAGE SHARING'!J428</f>
        <v>0</v>
      </c>
      <c r="K469" s="167">
        <f>$B469*'PERCENTAGE SHARING'!K428</f>
        <v>0</v>
      </c>
      <c r="L469" s="167">
        <f>$B469*'PERCENTAGE SHARING'!L428</f>
        <v>0</v>
      </c>
      <c r="M469" s="167">
        <f>$B469*'PERCENTAGE SHARING'!M428</f>
        <v>0</v>
      </c>
      <c r="N469" s="167">
        <f>$B469*'PERCENTAGE SHARING'!N428</f>
        <v>0</v>
      </c>
      <c r="O469" s="309">
        <f>$B469*'PERCENTAGE SHARING'!O428</f>
        <v>0</v>
      </c>
      <c r="P469" s="309">
        <f>$B469*'PERCENTAGE SHARING'!P428</f>
        <v>0</v>
      </c>
      <c r="Q469" s="309">
        <f>$B469*'PERCENTAGE SHARING'!Q428</f>
        <v>0</v>
      </c>
      <c r="R469" s="309">
        <f>$B469*'PERCENTAGE SHARING'!R428</f>
        <v>0</v>
      </c>
      <c r="S469" s="134"/>
      <c r="T469" s="134"/>
      <c r="U469" s="134"/>
      <c r="V469" s="134"/>
      <c r="W469" s="134"/>
      <c r="X469" s="134"/>
      <c r="Y469" s="134"/>
      <c r="Z469" s="134"/>
    </row>
    <row r="470" ht="22.5" customHeight="1">
      <c r="A470" s="186" t="str">
        <f>'PROP DAILY PNL'!A635</f>
        <v/>
      </c>
      <c r="B470" s="177"/>
      <c r="C470" s="167">
        <f>$B470*'PERCENTAGE SHARING'!C429</f>
        <v>0</v>
      </c>
      <c r="D470" s="167">
        <f>$B470*'PERCENTAGE SHARING'!D429</f>
        <v>0</v>
      </c>
      <c r="E470" s="167">
        <f>$B470*'PERCENTAGE SHARING'!E429</f>
        <v>0</v>
      </c>
      <c r="F470" s="167">
        <f>$B470*'PERCENTAGE SHARING'!F429</f>
        <v>0</v>
      </c>
      <c r="G470" s="167">
        <f>$B470*'PERCENTAGE SHARING'!G429</f>
        <v>0</v>
      </c>
      <c r="H470" s="167">
        <f>$B470*'PERCENTAGE SHARING'!H429</f>
        <v>0</v>
      </c>
      <c r="I470" s="167">
        <f>$B470*'PERCENTAGE SHARING'!I429</f>
        <v>0</v>
      </c>
      <c r="J470" s="167">
        <f>$B470*'PERCENTAGE SHARING'!J429</f>
        <v>0</v>
      </c>
      <c r="K470" s="167">
        <f>$B470*'PERCENTAGE SHARING'!K429</f>
        <v>0</v>
      </c>
      <c r="L470" s="167">
        <f>$B470*'PERCENTAGE SHARING'!L429</f>
        <v>0</v>
      </c>
      <c r="M470" s="167">
        <f>$B470*'PERCENTAGE SHARING'!M429</f>
        <v>0</v>
      </c>
      <c r="N470" s="167">
        <f>$B470*'PERCENTAGE SHARING'!N429</f>
        <v>0</v>
      </c>
      <c r="O470" s="309">
        <f>$B470*'PERCENTAGE SHARING'!O429</f>
        <v>0</v>
      </c>
      <c r="P470" s="309">
        <f>$B470*'PERCENTAGE SHARING'!P429</f>
        <v>0</v>
      </c>
      <c r="Q470" s="309">
        <f>$B470*'PERCENTAGE SHARING'!Q429</f>
        <v>0</v>
      </c>
      <c r="R470" s="309">
        <f>$B470*'PERCENTAGE SHARING'!R429</f>
        <v>0</v>
      </c>
      <c r="S470" s="134"/>
      <c r="T470" s="134"/>
      <c r="U470" s="134"/>
      <c r="V470" s="134"/>
      <c r="W470" s="134"/>
      <c r="X470" s="134"/>
      <c r="Y470" s="134"/>
      <c r="Z470" s="134"/>
    </row>
    <row r="471" ht="22.5" customHeight="1">
      <c r="A471" s="186" t="str">
        <f>'PROP DAILY PNL'!A636</f>
        <v/>
      </c>
      <c r="B471" s="177"/>
      <c r="C471" s="167">
        <f>$B471*'PERCENTAGE SHARING'!C430</f>
        <v>0</v>
      </c>
      <c r="D471" s="167">
        <f>$B471*'PERCENTAGE SHARING'!D430</f>
        <v>0</v>
      </c>
      <c r="E471" s="167">
        <f>$B471*'PERCENTAGE SHARING'!E430</f>
        <v>0</v>
      </c>
      <c r="F471" s="167">
        <f>$B471*'PERCENTAGE SHARING'!F430</f>
        <v>0</v>
      </c>
      <c r="G471" s="167">
        <f>$B471*'PERCENTAGE SHARING'!G430</f>
        <v>0</v>
      </c>
      <c r="H471" s="167">
        <f>$B471*'PERCENTAGE SHARING'!H430</f>
        <v>0</v>
      </c>
      <c r="I471" s="167">
        <f>$B471*'PERCENTAGE SHARING'!I430</f>
        <v>0</v>
      </c>
      <c r="J471" s="167">
        <f>$B471*'PERCENTAGE SHARING'!J430</f>
        <v>0</v>
      </c>
      <c r="K471" s="167">
        <f>$B471*'PERCENTAGE SHARING'!K430</f>
        <v>0</v>
      </c>
      <c r="L471" s="167">
        <f>$B471*'PERCENTAGE SHARING'!L430</f>
        <v>0</v>
      </c>
      <c r="M471" s="167">
        <f>$B471*'PERCENTAGE SHARING'!M430</f>
        <v>0</v>
      </c>
      <c r="N471" s="167">
        <f>$B471*'PERCENTAGE SHARING'!N430</f>
        <v>0</v>
      </c>
      <c r="O471" s="309">
        <f>$B471*'PERCENTAGE SHARING'!O430</f>
        <v>0</v>
      </c>
      <c r="P471" s="309">
        <f>$B471*'PERCENTAGE SHARING'!P430</f>
        <v>0</v>
      </c>
      <c r="Q471" s="309">
        <f>$B471*'PERCENTAGE SHARING'!Q430</f>
        <v>0</v>
      </c>
      <c r="R471" s="309">
        <f>$B471*'PERCENTAGE SHARING'!R430</f>
        <v>0</v>
      </c>
      <c r="S471" s="134"/>
      <c r="T471" s="134"/>
      <c r="U471" s="134"/>
      <c r="V471" s="134"/>
      <c r="W471" s="134"/>
      <c r="X471" s="134"/>
      <c r="Y471" s="134"/>
      <c r="Z471" s="134"/>
    </row>
    <row r="472" ht="22.5" customHeight="1">
      <c r="A472" s="186" t="str">
        <f>'PROP DAILY PNL'!A637</f>
        <v/>
      </c>
      <c r="B472" s="177"/>
      <c r="C472" s="167">
        <f>$B472*'PERCENTAGE SHARING'!C431</f>
        <v>0</v>
      </c>
      <c r="D472" s="167">
        <f>$B472*'PERCENTAGE SHARING'!D431</f>
        <v>0</v>
      </c>
      <c r="E472" s="167">
        <f>$B472*'PERCENTAGE SHARING'!E431</f>
        <v>0</v>
      </c>
      <c r="F472" s="167">
        <f>$B472*'PERCENTAGE SHARING'!F431</f>
        <v>0</v>
      </c>
      <c r="G472" s="167">
        <f>$B472*'PERCENTAGE SHARING'!G431</f>
        <v>0</v>
      </c>
      <c r="H472" s="167">
        <f>$B472*'PERCENTAGE SHARING'!H431</f>
        <v>0</v>
      </c>
      <c r="I472" s="167">
        <f>$B472*'PERCENTAGE SHARING'!I431</f>
        <v>0</v>
      </c>
      <c r="J472" s="167">
        <f>$B472*'PERCENTAGE SHARING'!J431</f>
        <v>0</v>
      </c>
      <c r="K472" s="167">
        <f>$B472*'PERCENTAGE SHARING'!K431</f>
        <v>0</v>
      </c>
      <c r="L472" s="167">
        <f>$B472*'PERCENTAGE SHARING'!L431</f>
        <v>0</v>
      </c>
      <c r="M472" s="167">
        <f>$B472*'PERCENTAGE SHARING'!M431</f>
        <v>0</v>
      </c>
      <c r="N472" s="167">
        <f>$B472*'PERCENTAGE SHARING'!N431</f>
        <v>0</v>
      </c>
      <c r="O472" s="309">
        <f>$B472*'PERCENTAGE SHARING'!O431</f>
        <v>0</v>
      </c>
      <c r="P472" s="309">
        <f>$B472*'PERCENTAGE SHARING'!P431</f>
        <v>0</v>
      </c>
      <c r="Q472" s="309">
        <f>$B472*'PERCENTAGE SHARING'!Q431</f>
        <v>0</v>
      </c>
      <c r="R472" s="309">
        <f>$B472*'PERCENTAGE SHARING'!R431</f>
        <v>0</v>
      </c>
      <c r="S472" s="134"/>
      <c r="T472" s="134"/>
      <c r="U472" s="134"/>
      <c r="V472" s="134"/>
      <c r="W472" s="134"/>
      <c r="X472" s="134"/>
      <c r="Y472" s="134"/>
      <c r="Z472" s="134"/>
    </row>
    <row r="473" ht="22.5" customHeight="1">
      <c r="A473" s="186" t="str">
        <f>'PROP DAILY PNL'!A638</f>
        <v/>
      </c>
      <c r="B473" s="177"/>
      <c r="C473" s="167">
        <f>$B473*'PERCENTAGE SHARING'!C432</f>
        <v>0</v>
      </c>
      <c r="D473" s="167">
        <f>$B473*'PERCENTAGE SHARING'!D432</f>
        <v>0</v>
      </c>
      <c r="E473" s="167">
        <f>$B473*'PERCENTAGE SHARING'!E432</f>
        <v>0</v>
      </c>
      <c r="F473" s="167">
        <f>$B473*'PERCENTAGE SHARING'!F432</f>
        <v>0</v>
      </c>
      <c r="G473" s="167">
        <f>$B473*'PERCENTAGE SHARING'!G432</f>
        <v>0</v>
      </c>
      <c r="H473" s="167">
        <f>$B473*'PERCENTAGE SHARING'!H432</f>
        <v>0</v>
      </c>
      <c r="I473" s="167">
        <f>$B473*'PERCENTAGE SHARING'!I432</f>
        <v>0</v>
      </c>
      <c r="J473" s="167">
        <f>$B473*'PERCENTAGE SHARING'!J432</f>
        <v>0</v>
      </c>
      <c r="K473" s="167">
        <f>$B473*'PERCENTAGE SHARING'!K432</f>
        <v>0</v>
      </c>
      <c r="L473" s="167">
        <f>$B473*'PERCENTAGE SHARING'!L432</f>
        <v>0</v>
      </c>
      <c r="M473" s="167">
        <f>$B473*'PERCENTAGE SHARING'!M432</f>
        <v>0</v>
      </c>
      <c r="N473" s="167">
        <f>$B473*'PERCENTAGE SHARING'!N432</f>
        <v>0</v>
      </c>
      <c r="O473" s="309">
        <f>$B473*'PERCENTAGE SHARING'!O432</f>
        <v>0</v>
      </c>
      <c r="P473" s="309">
        <f>$B473*'PERCENTAGE SHARING'!P432</f>
        <v>0</v>
      </c>
      <c r="Q473" s="309">
        <f>$B473*'PERCENTAGE SHARING'!Q432</f>
        <v>0</v>
      </c>
      <c r="R473" s="309">
        <f>$B473*'PERCENTAGE SHARING'!R432</f>
        <v>0</v>
      </c>
      <c r="S473" s="134"/>
      <c r="T473" s="134"/>
      <c r="U473" s="134"/>
      <c r="V473" s="134"/>
      <c r="W473" s="134"/>
      <c r="X473" s="134"/>
      <c r="Y473" s="134"/>
      <c r="Z473" s="134"/>
    </row>
    <row r="474" ht="22.5" customHeight="1">
      <c r="A474" s="186" t="str">
        <f>'PROP DAILY PNL'!A639</f>
        <v/>
      </c>
      <c r="B474" s="177"/>
      <c r="C474" s="167">
        <f>$B474*'PERCENTAGE SHARING'!C433</f>
        <v>0</v>
      </c>
      <c r="D474" s="167">
        <f>$B474*'PERCENTAGE SHARING'!D433</f>
        <v>0</v>
      </c>
      <c r="E474" s="167">
        <f>$B474*'PERCENTAGE SHARING'!E433</f>
        <v>0</v>
      </c>
      <c r="F474" s="167">
        <f>$B474*'PERCENTAGE SHARING'!F433</f>
        <v>0</v>
      </c>
      <c r="G474" s="167">
        <f>$B474*'PERCENTAGE SHARING'!G433</f>
        <v>0</v>
      </c>
      <c r="H474" s="167">
        <f>$B474*'PERCENTAGE SHARING'!H433</f>
        <v>0</v>
      </c>
      <c r="I474" s="167">
        <f>$B474*'PERCENTAGE SHARING'!I433</f>
        <v>0</v>
      </c>
      <c r="J474" s="167">
        <f>$B474*'PERCENTAGE SHARING'!J433</f>
        <v>0</v>
      </c>
      <c r="K474" s="167">
        <f>$B474*'PERCENTAGE SHARING'!K433</f>
        <v>0</v>
      </c>
      <c r="L474" s="167">
        <f>$B474*'PERCENTAGE SHARING'!L433</f>
        <v>0</v>
      </c>
      <c r="M474" s="167">
        <f>$B474*'PERCENTAGE SHARING'!M433</f>
        <v>0</v>
      </c>
      <c r="N474" s="167">
        <f>$B474*'PERCENTAGE SHARING'!N433</f>
        <v>0</v>
      </c>
      <c r="O474" s="309">
        <f>$B474*'PERCENTAGE SHARING'!O433</f>
        <v>0</v>
      </c>
      <c r="P474" s="309">
        <f>$B474*'PERCENTAGE SHARING'!P433</f>
        <v>0</v>
      </c>
      <c r="Q474" s="309">
        <f>$B474*'PERCENTAGE SHARING'!Q433</f>
        <v>0</v>
      </c>
      <c r="R474" s="309">
        <f>$B474*'PERCENTAGE SHARING'!R433</f>
        <v>0</v>
      </c>
      <c r="S474" s="134"/>
      <c r="T474" s="134"/>
      <c r="U474" s="134"/>
      <c r="V474" s="134"/>
      <c r="W474" s="134"/>
      <c r="X474" s="134"/>
      <c r="Y474" s="134"/>
      <c r="Z474" s="134"/>
    </row>
    <row r="475" ht="22.5" customHeight="1">
      <c r="A475" s="186" t="str">
        <f>'PROP DAILY PNL'!A640</f>
        <v/>
      </c>
      <c r="B475" s="177"/>
      <c r="C475" s="167">
        <f>$B475*'PERCENTAGE SHARING'!C434</f>
        <v>0</v>
      </c>
      <c r="D475" s="167">
        <f>$B475*'PERCENTAGE SHARING'!D434</f>
        <v>0</v>
      </c>
      <c r="E475" s="167">
        <f>$B475*'PERCENTAGE SHARING'!E434</f>
        <v>0</v>
      </c>
      <c r="F475" s="167">
        <f>$B475*'PERCENTAGE SHARING'!F434</f>
        <v>0</v>
      </c>
      <c r="G475" s="167">
        <f>$B475*'PERCENTAGE SHARING'!G434</f>
        <v>0</v>
      </c>
      <c r="H475" s="167">
        <f>$B475*'PERCENTAGE SHARING'!H434</f>
        <v>0</v>
      </c>
      <c r="I475" s="167">
        <f>$B475*'PERCENTAGE SHARING'!I434</f>
        <v>0</v>
      </c>
      <c r="J475" s="167">
        <f>$B475*'PERCENTAGE SHARING'!J434</f>
        <v>0</v>
      </c>
      <c r="K475" s="167">
        <f>$B475*'PERCENTAGE SHARING'!K434</f>
        <v>0</v>
      </c>
      <c r="L475" s="167">
        <f>$B475*'PERCENTAGE SHARING'!L434</f>
        <v>0</v>
      </c>
      <c r="M475" s="167">
        <f>$B475*'PERCENTAGE SHARING'!M434</f>
        <v>0</v>
      </c>
      <c r="N475" s="167">
        <f>$B475*'PERCENTAGE SHARING'!N434</f>
        <v>0</v>
      </c>
      <c r="O475" s="309">
        <f>$B475*'PERCENTAGE SHARING'!O434</f>
        <v>0</v>
      </c>
      <c r="P475" s="309">
        <f>$B475*'PERCENTAGE SHARING'!P434</f>
        <v>0</v>
      </c>
      <c r="Q475" s="309">
        <f>$B475*'PERCENTAGE SHARING'!Q434</f>
        <v>0</v>
      </c>
      <c r="R475" s="309">
        <f>$B475*'PERCENTAGE SHARING'!R434</f>
        <v>0</v>
      </c>
      <c r="S475" s="134"/>
      <c r="T475" s="134"/>
      <c r="U475" s="134"/>
      <c r="V475" s="134"/>
      <c r="W475" s="134"/>
      <c r="X475" s="134"/>
      <c r="Y475" s="134"/>
      <c r="Z475" s="134"/>
    </row>
    <row r="476" ht="22.5" customHeight="1">
      <c r="A476" s="186" t="str">
        <f>'PROP DAILY PNL'!A641</f>
        <v/>
      </c>
      <c r="B476" s="177"/>
      <c r="C476" s="167">
        <f>$B476*'PERCENTAGE SHARING'!C435</f>
        <v>0</v>
      </c>
      <c r="D476" s="167">
        <f>$B476*'PERCENTAGE SHARING'!D435</f>
        <v>0</v>
      </c>
      <c r="E476" s="167">
        <f>$B476*'PERCENTAGE SHARING'!E435</f>
        <v>0</v>
      </c>
      <c r="F476" s="167">
        <f>$B476*'PERCENTAGE SHARING'!F435</f>
        <v>0</v>
      </c>
      <c r="G476" s="167">
        <f>$B476*'PERCENTAGE SHARING'!G435</f>
        <v>0</v>
      </c>
      <c r="H476" s="167">
        <f>$B476*'PERCENTAGE SHARING'!H435</f>
        <v>0</v>
      </c>
      <c r="I476" s="167">
        <f>$B476*'PERCENTAGE SHARING'!I435</f>
        <v>0</v>
      </c>
      <c r="J476" s="167">
        <f>$B476*'PERCENTAGE SHARING'!J435</f>
        <v>0</v>
      </c>
      <c r="K476" s="167">
        <f>$B476*'PERCENTAGE SHARING'!K435</f>
        <v>0</v>
      </c>
      <c r="L476" s="167">
        <f>$B476*'PERCENTAGE SHARING'!L435</f>
        <v>0</v>
      </c>
      <c r="M476" s="167">
        <f>$B476*'PERCENTAGE SHARING'!M435</f>
        <v>0</v>
      </c>
      <c r="N476" s="167">
        <f>$B476*'PERCENTAGE SHARING'!N435</f>
        <v>0</v>
      </c>
      <c r="O476" s="309">
        <f>$B476*'PERCENTAGE SHARING'!O435</f>
        <v>0</v>
      </c>
      <c r="P476" s="309">
        <f>$B476*'PERCENTAGE SHARING'!P435</f>
        <v>0</v>
      </c>
      <c r="Q476" s="309">
        <f>$B476*'PERCENTAGE SHARING'!Q435</f>
        <v>0</v>
      </c>
      <c r="R476" s="309">
        <f>$B476*'PERCENTAGE SHARING'!R435</f>
        <v>0</v>
      </c>
      <c r="S476" s="134"/>
      <c r="T476" s="134"/>
      <c r="U476" s="134"/>
      <c r="V476" s="134"/>
      <c r="W476" s="134"/>
      <c r="X476" s="134"/>
      <c r="Y476" s="134"/>
      <c r="Z476" s="134"/>
    </row>
    <row r="477" ht="22.5" customHeight="1">
      <c r="A477" s="186" t="str">
        <f>'PROP DAILY PNL'!A642</f>
        <v/>
      </c>
      <c r="B477" s="177"/>
      <c r="C477" s="167">
        <f>$B477*'PERCENTAGE SHARING'!C436</f>
        <v>0</v>
      </c>
      <c r="D477" s="167">
        <f>$B477*'PERCENTAGE SHARING'!D436</f>
        <v>0</v>
      </c>
      <c r="E477" s="167">
        <f>$B477*'PERCENTAGE SHARING'!E436</f>
        <v>0</v>
      </c>
      <c r="F477" s="167">
        <f>$B477*'PERCENTAGE SHARING'!F436</f>
        <v>0</v>
      </c>
      <c r="G477" s="167">
        <f>$B477*'PERCENTAGE SHARING'!G436</f>
        <v>0</v>
      </c>
      <c r="H477" s="167">
        <f>$B477*'PERCENTAGE SHARING'!H436</f>
        <v>0</v>
      </c>
      <c r="I477" s="167">
        <f>$B477*'PERCENTAGE SHARING'!I436</f>
        <v>0</v>
      </c>
      <c r="J477" s="167">
        <f>$B477*'PERCENTAGE SHARING'!J436</f>
        <v>0</v>
      </c>
      <c r="K477" s="167">
        <f>$B477*'PERCENTAGE SHARING'!K436</f>
        <v>0</v>
      </c>
      <c r="L477" s="167">
        <f>$B477*'PERCENTAGE SHARING'!L436</f>
        <v>0</v>
      </c>
      <c r="M477" s="167">
        <f>$B477*'PERCENTAGE SHARING'!M436</f>
        <v>0</v>
      </c>
      <c r="N477" s="167">
        <f>$B477*'PERCENTAGE SHARING'!N436</f>
        <v>0</v>
      </c>
      <c r="O477" s="309">
        <f>$B477*'PERCENTAGE SHARING'!O436</f>
        <v>0</v>
      </c>
      <c r="P477" s="309">
        <f>$B477*'PERCENTAGE SHARING'!P436</f>
        <v>0</v>
      </c>
      <c r="Q477" s="309">
        <f>$B477*'PERCENTAGE SHARING'!Q436</f>
        <v>0</v>
      </c>
      <c r="R477" s="309">
        <f>$B477*'PERCENTAGE SHARING'!R436</f>
        <v>0</v>
      </c>
      <c r="S477" s="134"/>
      <c r="T477" s="134"/>
      <c r="U477" s="134"/>
      <c r="V477" s="134"/>
      <c r="W477" s="134"/>
      <c r="X477" s="134"/>
      <c r="Y477" s="134"/>
      <c r="Z477" s="134"/>
    </row>
    <row r="478" ht="22.5" customHeight="1">
      <c r="A478" s="186" t="str">
        <f>'PROP DAILY PNL'!A643</f>
        <v/>
      </c>
      <c r="B478" s="177"/>
      <c r="C478" s="167">
        <f>$B478*'PERCENTAGE SHARING'!C437</f>
        <v>0</v>
      </c>
      <c r="D478" s="167">
        <f>$B478*'PERCENTAGE SHARING'!D437</f>
        <v>0</v>
      </c>
      <c r="E478" s="167">
        <f>$B478*'PERCENTAGE SHARING'!E437</f>
        <v>0</v>
      </c>
      <c r="F478" s="167">
        <f>$B478*'PERCENTAGE SHARING'!F437</f>
        <v>0</v>
      </c>
      <c r="G478" s="167">
        <f>$B478*'PERCENTAGE SHARING'!G437</f>
        <v>0</v>
      </c>
      <c r="H478" s="167">
        <f>$B478*'PERCENTAGE SHARING'!H437</f>
        <v>0</v>
      </c>
      <c r="I478" s="167">
        <f>$B478*'PERCENTAGE SHARING'!I437</f>
        <v>0</v>
      </c>
      <c r="J478" s="167">
        <f>$B478*'PERCENTAGE SHARING'!J437</f>
        <v>0</v>
      </c>
      <c r="K478" s="167">
        <f>$B478*'PERCENTAGE SHARING'!K437</f>
        <v>0</v>
      </c>
      <c r="L478" s="167">
        <f>$B478*'PERCENTAGE SHARING'!L437</f>
        <v>0</v>
      </c>
      <c r="M478" s="167">
        <f>$B478*'PERCENTAGE SHARING'!M437</f>
        <v>0</v>
      </c>
      <c r="N478" s="167">
        <f>$B478*'PERCENTAGE SHARING'!N437</f>
        <v>0</v>
      </c>
      <c r="O478" s="309">
        <f>$B478*'PERCENTAGE SHARING'!O437</f>
        <v>0</v>
      </c>
      <c r="P478" s="309">
        <f>$B478*'PERCENTAGE SHARING'!P437</f>
        <v>0</v>
      </c>
      <c r="Q478" s="309">
        <f>$B478*'PERCENTAGE SHARING'!Q437</f>
        <v>0</v>
      </c>
      <c r="R478" s="309">
        <f>$B478*'PERCENTAGE SHARING'!R437</f>
        <v>0</v>
      </c>
      <c r="S478" s="134"/>
      <c r="T478" s="134"/>
      <c r="U478" s="134"/>
      <c r="V478" s="134"/>
      <c r="W478" s="134"/>
      <c r="X478" s="134"/>
      <c r="Y478" s="134"/>
      <c r="Z478" s="134"/>
    </row>
    <row r="479" ht="22.5" customHeight="1">
      <c r="A479" s="186" t="str">
        <f>'PROP DAILY PNL'!A644</f>
        <v/>
      </c>
      <c r="B479" s="177"/>
      <c r="C479" s="167">
        <f>$B479*'PERCENTAGE SHARING'!C438</f>
        <v>0</v>
      </c>
      <c r="D479" s="167">
        <f>$B479*'PERCENTAGE SHARING'!D438</f>
        <v>0</v>
      </c>
      <c r="E479" s="167">
        <f>$B479*'PERCENTAGE SHARING'!E438</f>
        <v>0</v>
      </c>
      <c r="F479" s="167">
        <f>$B479*'PERCENTAGE SHARING'!F438</f>
        <v>0</v>
      </c>
      <c r="G479" s="167">
        <f>$B479*'PERCENTAGE SHARING'!G438</f>
        <v>0</v>
      </c>
      <c r="H479" s="167">
        <f>$B479*'PERCENTAGE SHARING'!H438</f>
        <v>0</v>
      </c>
      <c r="I479" s="167">
        <f>$B479*'PERCENTAGE SHARING'!I438</f>
        <v>0</v>
      </c>
      <c r="J479" s="167">
        <f>$B479*'PERCENTAGE SHARING'!J438</f>
        <v>0</v>
      </c>
      <c r="K479" s="167">
        <f>$B479*'PERCENTAGE SHARING'!K438</f>
        <v>0</v>
      </c>
      <c r="L479" s="167">
        <f>$B479*'PERCENTAGE SHARING'!L438</f>
        <v>0</v>
      </c>
      <c r="M479" s="167">
        <f>$B479*'PERCENTAGE SHARING'!M438</f>
        <v>0</v>
      </c>
      <c r="N479" s="167">
        <f>$B479*'PERCENTAGE SHARING'!N438</f>
        <v>0</v>
      </c>
      <c r="O479" s="309">
        <f>$B479*'PERCENTAGE SHARING'!O438</f>
        <v>0</v>
      </c>
      <c r="P479" s="309">
        <f>$B479*'PERCENTAGE SHARING'!P438</f>
        <v>0</v>
      </c>
      <c r="Q479" s="309">
        <f>$B479*'PERCENTAGE SHARING'!Q438</f>
        <v>0</v>
      </c>
      <c r="R479" s="309">
        <f>$B479*'PERCENTAGE SHARING'!R438</f>
        <v>0</v>
      </c>
      <c r="S479" s="134"/>
      <c r="T479" s="134"/>
      <c r="U479" s="134"/>
      <c r="V479" s="134"/>
      <c r="W479" s="134"/>
      <c r="X479" s="134"/>
      <c r="Y479" s="134"/>
      <c r="Z479" s="134"/>
    </row>
    <row r="480" ht="22.5" customHeight="1">
      <c r="A480" s="186" t="str">
        <f>'PROP DAILY PNL'!A645</f>
        <v/>
      </c>
      <c r="B480" s="177"/>
      <c r="C480" s="167">
        <f>$B480*'PERCENTAGE SHARING'!C439</f>
        <v>0</v>
      </c>
      <c r="D480" s="167">
        <f>$B480*'PERCENTAGE SHARING'!D439</f>
        <v>0</v>
      </c>
      <c r="E480" s="167">
        <f>$B480*'PERCENTAGE SHARING'!E439</f>
        <v>0</v>
      </c>
      <c r="F480" s="167">
        <f>$B480*'PERCENTAGE SHARING'!F439</f>
        <v>0</v>
      </c>
      <c r="G480" s="167">
        <f>$B480*'PERCENTAGE SHARING'!G439</f>
        <v>0</v>
      </c>
      <c r="H480" s="167">
        <f>$B480*'PERCENTAGE SHARING'!H439</f>
        <v>0</v>
      </c>
      <c r="I480" s="167">
        <f>$B480*'PERCENTAGE SHARING'!I439</f>
        <v>0</v>
      </c>
      <c r="J480" s="167">
        <f>$B480*'PERCENTAGE SHARING'!J439</f>
        <v>0</v>
      </c>
      <c r="K480" s="167">
        <f>$B480*'PERCENTAGE SHARING'!K439</f>
        <v>0</v>
      </c>
      <c r="L480" s="167">
        <f>$B480*'PERCENTAGE SHARING'!L439</f>
        <v>0</v>
      </c>
      <c r="M480" s="167">
        <f>$B480*'PERCENTAGE SHARING'!M439</f>
        <v>0</v>
      </c>
      <c r="N480" s="167">
        <f>$B480*'PERCENTAGE SHARING'!N439</f>
        <v>0</v>
      </c>
      <c r="O480" s="309">
        <f>$B480*'PERCENTAGE SHARING'!O439</f>
        <v>0</v>
      </c>
      <c r="P480" s="309">
        <f>$B480*'PERCENTAGE SHARING'!P439</f>
        <v>0</v>
      </c>
      <c r="Q480" s="309">
        <f>$B480*'PERCENTAGE SHARING'!Q439</f>
        <v>0</v>
      </c>
      <c r="R480" s="309">
        <f>$B480*'PERCENTAGE SHARING'!R439</f>
        <v>0</v>
      </c>
      <c r="S480" s="134"/>
      <c r="T480" s="134"/>
      <c r="U480" s="134"/>
      <c r="V480" s="134"/>
      <c r="W480" s="134"/>
      <c r="X480" s="134"/>
      <c r="Y480" s="134"/>
      <c r="Z480" s="134"/>
    </row>
    <row r="481" ht="22.5" customHeight="1">
      <c r="A481" s="186" t="str">
        <f>'PROP DAILY PNL'!A646</f>
        <v/>
      </c>
      <c r="B481" s="177"/>
      <c r="C481" s="167">
        <f>$B481*'PERCENTAGE SHARING'!C440</f>
        <v>0</v>
      </c>
      <c r="D481" s="167">
        <f>$B481*'PERCENTAGE SHARING'!D440</f>
        <v>0</v>
      </c>
      <c r="E481" s="167">
        <f>$B481*'PERCENTAGE SHARING'!E440</f>
        <v>0</v>
      </c>
      <c r="F481" s="167">
        <f>$B481*'PERCENTAGE SHARING'!F440</f>
        <v>0</v>
      </c>
      <c r="G481" s="167">
        <f>$B481*'PERCENTAGE SHARING'!G440</f>
        <v>0</v>
      </c>
      <c r="H481" s="167">
        <f>$B481*'PERCENTAGE SHARING'!H440</f>
        <v>0</v>
      </c>
      <c r="I481" s="167">
        <f>$B481*'PERCENTAGE SHARING'!I440</f>
        <v>0</v>
      </c>
      <c r="J481" s="167">
        <f>$B481*'PERCENTAGE SHARING'!J440</f>
        <v>0</v>
      </c>
      <c r="K481" s="167">
        <f>$B481*'PERCENTAGE SHARING'!K440</f>
        <v>0</v>
      </c>
      <c r="L481" s="167">
        <f>$B481*'PERCENTAGE SHARING'!L440</f>
        <v>0</v>
      </c>
      <c r="M481" s="167">
        <f>$B481*'PERCENTAGE SHARING'!M440</f>
        <v>0</v>
      </c>
      <c r="N481" s="167">
        <f>$B481*'PERCENTAGE SHARING'!N440</f>
        <v>0</v>
      </c>
      <c r="O481" s="309">
        <f>$B481*'PERCENTAGE SHARING'!O440</f>
        <v>0</v>
      </c>
      <c r="P481" s="309">
        <f>$B481*'PERCENTAGE SHARING'!P440</f>
        <v>0</v>
      </c>
      <c r="Q481" s="309">
        <f>$B481*'PERCENTAGE SHARING'!Q440</f>
        <v>0</v>
      </c>
      <c r="R481" s="309">
        <f>$B481*'PERCENTAGE SHARING'!R440</f>
        <v>0</v>
      </c>
      <c r="S481" s="134"/>
      <c r="T481" s="134"/>
      <c r="U481" s="134"/>
      <c r="V481" s="134"/>
      <c r="W481" s="134"/>
      <c r="X481" s="134"/>
      <c r="Y481" s="134"/>
      <c r="Z481" s="134"/>
    </row>
    <row r="482" ht="22.5" customHeight="1">
      <c r="A482" s="186" t="str">
        <f>'PROP DAILY PNL'!A647</f>
        <v/>
      </c>
      <c r="B482" s="177"/>
      <c r="C482" s="167">
        <f>$B482*'PERCENTAGE SHARING'!C441</f>
        <v>0</v>
      </c>
      <c r="D482" s="167">
        <f>$B482*'PERCENTAGE SHARING'!D441</f>
        <v>0</v>
      </c>
      <c r="E482" s="167">
        <f>$B482*'PERCENTAGE SHARING'!E441</f>
        <v>0</v>
      </c>
      <c r="F482" s="167">
        <f>$B482*'PERCENTAGE SHARING'!F441</f>
        <v>0</v>
      </c>
      <c r="G482" s="167">
        <f>$B482*'PERCENTAGE SHARING'!G441</f>
        <v>0</v>
      </c>
      <c r="H482" s="167">
        <f>$B482*'PERCENTAGE SHARING'!H441</f>
        <v>0</v>
      </c>
      <c r="I482" s="167">
        <f>$B482*'PERCENTAGE SHARING'!I441</f>
        <v>0</v>
      </c>
      <c r="J482" s="167">
        <f>$B482*'PERCENTAGE SHARING'!J441</f>
        <v>0</v>
      </c>
      <c r="K482" s="167">
        <f>$B482*'PERCENTAGE SHARING'!K441</f>
        <v>0</v>
      </c>
      <c r="L482" s="167">
        <f>$B482*'PERCENTAGE SHARING'!L441</f>
        <v>0</v>
      </c>
      <c r="M482" s="167">
        <f>$B482*'PERCENTAGE SHARING'!M441</f>
        <v>0</v>
      </c>
      <c r="N482" s="167">
        <f>$B482*'PERCENTAGE SHARING'!N441</f>
        <v>0</v>
      </c>
      <c r="O482" s="309">
        <f>$B482*'PERCENTAGE SHARING'!O441</f>
        <v>0</v>
      </c>
      <c r="P482" s="309">
        <f>$B482*'PERCENTAGE SHARING'!P441</f>
        <v>0</v>
      </c>
      <c r="Q482" s="309">
        <f>$B482*'PERCENTAGE SHARING'!Q441</f>
        <v>0</v>
      </c>
      <c r="R482" s="309">
        <f>$B482*'PERCENTAGE SHARING'!R441</f>
        <v>0</v>
      </c>
      <c r="S482" s="134"/>
      <c r="T482" s="134"/>
      <c r="U482" s="134"/>
      <c r="V482" s="134"/>
      <c r="W482" s="134"/>
      <c r="X482" s="134"/>
      <c r="Y482" s="134"/>
      <c r="Z482" s="134"/>
    </row>
    <row r="483" ht="22.5" customHeight="1">
      <c r="A483" s="186" t="str">
        <f>'PROP DAILY PNL'!A648</f>
        <v/>
      </c>
      <c r="B483" s="177"/>
      <c r="C483" s="167">
        <f>$B483*'PERCENTAGE SHARING'!C442</f>
        <v>0</v>
      </c>
      <c r="D483" s="167">
        <f>$B483*'PERCENTAGE SHARING'!D442</f>
        <v>0</v>
      </c>
      <c r="E483" s="167">
        <f>$B483*'PERCENTAGE SHARING'!E442</f>
        <v>0</v>
      </c>
      <c r="F483" s="167">
        <f>$B483*'PERCENTAGE SHARING'!F442</f>
        <v>0</v>
      </c>
      <c r="G483" s="167">
        <f>$B483*'PERCENTAGE SHARING'!G442</f>
        <v>0</v>
      </c>
      <c r="H483" s="167">
        <f>$B483*'PERCENTAGE SHARING'!H442</f>
        <v>0</v>
      </c>
      <c r="I483" s="167">
        <f>$B483*'PERCENTAGE SHARING'!I442</f>
        <v>0</v>
      </c>
      <c r="J483" s="167">
        <f>$B483*'PERCENTAGE SHARING'!J442</f>
        <v>0</v>
      </c>
      <c r="K483" s="167">
        <f>$B483*'PERCENTAGE SHARING'!K442</f>
        <v>0</v>
      </c>
      <c r="L483" s="167">
        <f>$B483*'PERCENTAGE SHARING'!L442</f>
        <v>0</v>
      </c>
      <c r="M483" s="167">
        <f>$B483*'PERCENTAGE SHARING'!M442</f>
        <v>0</v>
      </c>
      <c r="N483" s="167">
        <f>$B483*'PERCENTAGE SHARING'!N442</f>
        <v>0</v>
      </c>
      <c r="O483" s="309">
        <f>$B483*'PERCENTAGE SHARING'!O442</f>
        <v>0</v>
      </c>
      <c r="P483" s="309">
        <f>$B483*'PERCENTAGE SHARING'!P442</f>
        <v>0</v>
      </c>
      <c r="Q483" s="309">
        <f>$B483*'PERCENTAGE SHARING'!Q442</f>
        <v>0</v>
      </c>
      <c r="R483" s="309">
        <f>$B483*'PERCENTAGE SHARING'!R442</f>
        <v>0</v>
      </c>
      <c r="S483" s="134"/>
      <c r="T483" s="134"/>
      <c r="U483" s="134"/>
      <c r="V483" s="134"/>
      <c r="W483" s="134"/>
      <c r="X483" s="134"/>
      <c r="Y483" s="134"/>
      <c r="Z483" s="134"/>
    </row>
    <row r="484" ht="22.5" customHeight="1">
      <c r="A484" s="186" t="str">
        <f>'PROP DAILY PNL'!A649</f>
        <v/>
      </c>
      <c r="B484" s="177"/>
      <c r="C484" s="167">
        <f>$B484*'PERCENTAGE SHARING'!C443</f>
        <v>0</v>
      </c>
      <c r="D484" s="167">
        <f>$B484*'PERCENTAGE SHARING'!D443</f>
        <v>0</v>
      </c>
      <c r="E484" s="167">
        <f>$B484*'PERCENTAGE SHARING'!E443</f>
        <v>0</v>
      </c>
      <c r="F484" s="167">
        <f>$B484*'PERCENTAGE SHARING'!F443</f>
        <v>0</v>
      </c>
      <c r="G484" s="167">
        <f>$B484*'PERCENTAGE SHARING'!G443</f>
        <v>0</v>
      </c>
      <c r="H484" s="167">
        <f>$B484*'PERCENTAGE SHARING'!H443</f>
        <v>0</v>
      </c>
      <c r="I484" s="167">
        <f>$B484*'PERCENTAGE SHARING'!I443</f>
        <v>0</v>
      </c>
      <c r="J484" s="167">
        <f>$B484*'PERCENTAGE SHARING'!J443</f>
        <v>0</v>
      </c>
      <c r="K484" s="167">
        <f>$B484*'PERCENTAGE SHARING'!K443</f>
        <v>0</v>
      </c>
      <c r="L484" s="167">
        <f>$B484*'PERCENTAGE SHARING'!L443</f>
        <v>0</v>
      </c>
      <c r="M484" s="167">
        <f>$B484*'PERCENTAGE SHARING'!M443</f>
        <v>0</v>
      </c>
      <c r="N484" s="167">
        <f>$B484*'PERCENTAGE SHARING'!N443</f>
        <v>0</v>
      </c>
      <c r="O484" s="309">
        <f>$B484*'PERCENTAGE SHARING'!O443</f>
        <v>0</v>
      </c>
      <c r="P484" s="309">
        <f>$B484*'PERCENTAGE SHARING'!P443</f>
        <v>0</v>
      </c>
      <c r="Q484" s="309">
        <f>$B484*'PERCENTAGE SHARING'!Q443</f>
        <v>0</v>
      </c>
      <c r="R484" s="309">
        <f>$B484*'PERCENTAGE SHARING'!R443</f>
        <v>0</v>
      </c>
      <c r="S484" s="134"/>
      <c r="T484" s="134"/>
      <c r="U484" s="134"/>
      <c r="V484" s="134"/>
      <c r="W484" s="134"/>
      <c r="X484" s="134"/>
      <c r="Y484" s="134"/>
      <c r="Z484" s="134"/>
    </row>
    <row r="485" ht="22.5" customHeight="1">
      <c r="A485" s="186" t="str">
        <f>'PROP DAILY PNL'!A650</f>
        <v/>
      </c>
      <c r="B485" s="177"/>
      <c r="C485" s="167">
        <f>$B485*'PERCENTAGE SHARING'!C444</f>
        <v>0</v>
      </c>
      <c r="D485" s="167">
        <f>$B485*'PERCENTAGE SHARING'!D444</f>
        <v>0</v>
      </c>
      <c r="E485" s="167">
        <f>$B485*'PERCENTAGE SHARING'!E444</f>
        <v>0</v>
      </c>
      <c r="F485" s="167">
        <f>$B485*'PERCENTAGE SHARING'!F444</f>
        <v>0</v>
      </c>
      <c r="G485" s="167">
        <f>$B485*'PERCENTAGE SHARING'!G444</f>
        <v>0</v>
      </c>
      <c r="H485" s="167">
        <f>$B485*'PERCENTAGE SHARING'!H444</f>
        <v>0</v>
      </c>
      <c r="I485" s="167">
        <f>$B485*'PERCENTAGE SHARING'!I444</f>
        <v>0</v>
      </c>
      <c r="J485" s="167">
        <f>$B485*'PERCENTAGE SHARING'!J444</f>
        <v>0</v>
      </c>
      <c r="K485" s="167">
        <f>$B485*'PERCENTAGE SHARING'!K444</f>
        <v>0</v>
      </c>
      <c r="L485" s="167">
        <f>$B485*'PERCENTAGE SHARING'!L444</f>
        <v>0</v>
      </c>
      <c r="M485" s="167">
        <f>$B485*'PERCENTAGE SHARING'!M444</f>
        <v>0</v>
      </c>
      <c r="N485" s="167">
        <f>$B485*'PERCENTAGE SHARING'!N444</f>
        <v>0</v>
      </c>
      <c r="O485" s="309">
        <f>$B485*'PERCENTAGE SHARING'!O444</f>
        <v>0</v>
      </c>
      <c r="P485" s="309">
        <f>$B485*'PERCENTAGE SHARING'!P444</f>
        <v>0</v>
      </c>
      <c r="Q485" s="309">
        <f>$B485*'PERCENTAGE SHARING'!Q444</f>
        <v>0</v>
      </c>
      <c r="R485" s="309">
        <f>$B485*'PERCENTAGE SHARING'!R444</f>
        <v>0</v>
      </c>
      <c r="S485" s="134"/>
      <c r="T485" s="134"/>
      <c r="U485" s="134"/>
      <c r="V485" s="134"/>
      <c r="W485" s="134"/>
      <c r="X485" s="134"/>
      <c r="Y485" s="134"/>
      <c r="Z485" s="134"/>
    </row>
    <row r="486" ht="22.5" customHeight="1">
      <c r="A486" s="186" t="str">
        <f>'PROP DAILY PNL'!A651</f>
        <v/>
      </c>
      <c r="B486" s="177"/>
      <c r="C486" s="167">
        <f>$B486*'PERCENTAGE SHARING'!C445</f>
        <v>0</v>
      </c>
      <c r="D486" s="167">
        <f>$B486*'PERCENTAGE SHARING'!D445</f>
        <v>0</v>
      </c>
      <c r="E486" s="167">
        <f>$B486*'PERCENTAGE SHARING'!E445</f>
        <v>0</v>
      </c>
      <c r="F486" s="167">
        <f>$B486*'PERCENTAGE SHARING'!F445</f>
        <v>0</v>
      </c>
      <c r="G486" s="167">
        <f>$B486*'PERCENTAGE SHARING'!G445</f>
        <v>0</v>
      </c>
      <c r="H486" s="167">
        <f>$B486*'PERCENTAGE SHARING'!H445</f>
        <v>0</v>
      </c>
      <c r="I486" s="167">
        <f>$B486*'PERCENTAGE SHARING'!I445</f>
        <v>0</v>
      </c>
      <c r="J486" s="167">
        <f>$B486*'PERCENTAGE SHARING'!J445</f>
        <v>0</v>
      </c>
      <c r="K486" s="167">
        <f>$B486*'PERCENTAGE SHARING'!K445</f>
        <v>0</v>
      </c>
      <c r="L486" s="167">
        <f>$B486*'PERCENTAGE SHARING'!L445</f>
        <v>0</v>
      </c>
      <c r="M486" s="167">
        <f>$B486*'PERCENTAGE SHARING'!M445</f>
        <v>0</v>
      </c>
      <c r="N486" s="167">
        <f>$B486*'PERCENTAGE SHARING'!N445</f>
        <v>0</v>
      </c>
      <c r="O486" s="309">
        <f>$B486*'PERCENTAGE SHARING'!O445</f>
        <v>0</v>
      </c>
      <c r="P486" s="309">
        <f>$B486*'PERCENTAGE SHARING'!P445</f>
        <v>0</v>
      </c>
      <c r="Q486" s="309">
        <f>$B486*'PERCENTAGE SHARING'!Q445</f>
        <v>0</v>
      </c>
      <c r="R486" s="309">
        <f>$B486*'PERCENTAGE SHARING'!R445</f>
        <v>0</v>
      </c>
      <c r="S486" s="134"/>
      <c r="T486" s="134"/>
      <c r="U486" s="134"/>
      <c r="V486" s="134"/>
      <c r="W486" s="134"/>
      <c r="X486" s="134"/>
      <c r="Y486" s="134"/>
      <c r="Z486" s="134"/>
    </row>
    <row r="487" ht="22.5" customHeight="1">
      <c r="A487" s="186" t="str">
        <f>'PROP DAILY PNL'!A652</f>
        <v/>
      </c>
      <c r="B487" s="177"/>
      <c r="C487" s="167">
        <f>$B487*'PERCENTAGE SHARING'!C446</f>
        <v>0</v>
      </c>
      <c r="D487" s="167">
        <f>$B487*'PERCENTAGE SHARING'!D446</f>
        <v>0</v>
      </c>
      <c r="E487" s="167">
        <f>$B487*'PERCENTAGE SHARING'!E446</f>
        <v>0</v>
      </c>
      <c r="F487" s="167">
        <f>$B487*'PERCENTAGE SHARING'!F446</f>
        <v>0</v>
      </c>
      <c r="G487" s="167">
        <f>$B487*'PERCENTAGE SHARING'!G446</f>
        <v>0</v>
      </c>
      <c r="H487" s="167">
        <f>$B487*'PERCENTAGE SHARING'!H446</f>
        <v>0</v>
      </c>
      <c r="I487" s="167">
        <f>$B487*'PERCENTAGE SHARING'!I446</f>
        <v>0</v>
      </c>
      <c r="J487" s="167">
        <f>$B487*'PERCENTAGE SHARING'!J446</f>
        <v>0</v>
      </c>
      <c r="K487" s="167">
        <f>$B487*'PERCENTAGE SHARING'!K446</f>
        <v>0</v>
      </c>
      <c r="L487" s="167">
        <f>$B487*'PERCENTAGE SHARING'!L446</f>
        <v>0</v>
      </c>
      <c r="M487" s="167">
        <f>$B487*'PERCENTAGE SHARING'!M446</f>
        <v>0</v>
      </c>
      <c r="N487" s="167">
        <f>$B487*'PERCENTAGE SHARING'!N446</f>
        <v>0</v>
      </c>
      <c r="O487" s="309">
        <f>$B487*'PERCENTAGE SHARING'!O446</f>
        <v>0</v>
      </c>
      <c r="P487" s="309">
        <f>$B487*'PERCENTAGE SHARING'!P446</f>
        <v>0</v>
      </c>
      <c r="Q487" s="309">
        <f>$B487*'PERCENTAGE SHARING'!Q446</f>
        <v>0</v>
      </c>
      <c r="R487" s="309">
        <f>$B487*'PERCENTAGE SHARING'!R446</f>
        <v>0</v>
      </c>
      <c r="S487" s="134"/>
      <c r="T487" s="134"/>
      <c r="U487" s="134"/>
      <c r="V487" s="134"/>
      <c r="W487" s="134"/>
      <c r="X487" s="134"/>
      <c r="Y487" s="134"/>
      <c r="Z487" s="134"/>
    </row>
    <row r="488" ht="22.5" customHeight="1">
      <c r="A488" s="186" t="str">
        <f>'PROP DAILY PNL'!A653</f>
        <v/>
      </c>
      <c r="B488" s="177"/>
      <c r="C488" s="167">
        <f>$B488*'PERCENTAGE SHARING'!C447</f>
        <v>0</v>
      </c>
      <c r="D488" s="167">
        <f>$B488*'PERCENTAGE SHARING'!D447</f>
        <v>0</v>
      </c>
      <c r="E488" s="167">
        <f>$B488*'PERCENTAGE SHARING'!E447</f>
        <v>0</v>
      </c>
      <c r="F488" s="167">
        <f>$B488*'PERCENTAGE SHARING'!F447</f>
        <v>0</v>
      </c>
      <c r="G488" s="167">
        <f>$B488*'PERCENTAGE SHARING'!G447</f>
        <v>0</v>
      </c>
      <c r="H488" s="167">
        <f>$B488*'PERCENTAGE SHARING'!H447</f>
        <v>0</v>
      </c>
      <c r="I488" s="167">
        <f>$B488*'PERCENTAGE SHARING'!I447</f>
        <v>0</v>
      </c>
      <c r="J488" s="167">
        <f>$B488*'PERCENTAGE SHARING'!J447</f>
        <v>0</v>
      </c>
      <c r="K488" s="167">
        <f>$B488*'PERCENTAGE SHARING'!K447</f>
        <v>0</v>
      </c>
      <c r="L488" s="167">
        <f>$B488*'PERCENTAGE SHARING'!L447</f>
        <v>0</v>
      </c>
      <c r="M488" s="167">
        <f>$B488*'PERCENTAGE SHARING'!M447</f>
        <v>0</v>
      </c>
      <c r="N488" s="167">
        <f>$B488*'PERCENTAGE SHARING'!N447</f>
        <v>0</v>
      </c>
      <c r="O488" s="309">
        <f>$B488*'PERCENTAGE SHARING'!O447</f>
        <v>0</v>
      </c>
      <c r="P488" s="309">
        <f>$B488*'PERCENTAGE SHARING'!P447</f>
        <v>0</v>
      </c>
      <c r="Q488" s="309">
        <f>$B488*'PERCENTAGE SHARING'!Q447</f>
        <v>0</v>
      </c>
      <c r="R488" s="309">
        <f>$B488*'PERCENTAGE SHARING'!R447</f>
        <v>0</v>
      </c>
      <c r="S488" s="134"/>
      <c r="T488" s="134"/>
      <c r="U488" s="134"/>
      <c r="V488" s="134"/>
      <c r="W488" s="134"/>
      <c r="X488" s="134"/>
      <c r="Y488" s="134"/>
      <c r="Z488" s="134"/>
    </row>
    <row r="489" ht="22.5" customHeight="1">
      <c r="A489" s="186" t="str">
        <f>'PROP DAILY PNL'!A654</f>
        <v/>
      </c>
      <c r="B489" s="177"/>
      <c r="C489" s="167">
        <f>$B489*'PERCENTAGE SHARING'!C448</f>
        <v>0</v>
      </c>
      <c r="D489" s="167">
        <f>$B489*'PERCENTAGE SHARING'!D448</f>
        <v>0</v>
      </c>
      <c r="E489" s="167">
        <f>$B489*'PERCENTAGE SHARING'!E448</f>
        <v>0</v>
      </c>
      <c r="F489" s="167">
        <f>$B489*'PERCENTAGE SHARING'!F448</f>
        <v>0</v>
      </c>
      <c r="G489" s="167">
        <f>$B489*'PERCENTAGE SHARING'!G448</f>
        <v>0</v>
      </c>
      <c r="H489" s="167">
        <f>$B489*'PERCENTAGE SHARING'!H448</f>
        <v>0</v>
      </c>
      <c r="I489" s="167">
        <f>$B489*'PERCENTAGE SHARING'!I448</f>
        <v>0</v>
      </c>
      <c r="J489" s="167">
        <f>$B489*'PERCENTAGE SHARING'!J448</f>
        <v>0</v>
      </c>
      <c r="K489" s="167">
        <f>$B489*'PERCENTAGE SHARING'!K448</f>
        <v>0</v>
      </c>
      <c r="L489" s="167">
        <f>$B489*'PERCENTAGE SHARING'!L448</f>
        <v>0</v>
      </c>
      <c r="M489" s="167">
        <f>$B489*'PERCENTAGE SHARING'!M448</f>
        <v>0</v>
      </c>
      <c r="N489" s="167">
        <f>$B489*'PERCENTAGE SHARING'!N448</f>
        <v>0</v>
      </c>
      <c r="O489" s="309">
        <f>$B489*'PERCENTAGE SHARING'!O448</f>
        <v>0</v>
      </c>
      <c r="P489" s="309">
        <f>$B489*'PERCENTAGE SHARING'!P448</f>
        <v>0</v>
      </c>
      <c r="Q489" s="309">
        <f>$B489*'PERCENTAGE SHARING'!Q448</f>
        <v>0</v>
      </c>
      <c r="R489" s="309">
        <f>$B489*'PERCENTAGE SHARING'!R448</f>
        <v>0</v>
      </c>
      <c r="S489" s="134"/>
      <c r="T489" s="134"/>
      <c r="U489" s="134"/>
      <c r="V489" s="134"/>
      <c r="W489" s="134"/>
      <c r="X489" s="134"/>
      <c r="Y489" s="134"/>
      <c r="Z489" s="134"/>
    </row>
    <row r="490" ht="22.5" customHeight="1">
      <c r="A490" s="186" t="str">
        <f>'PROP DAILY PNL'!A655</f>
        <v/>
      </c>
      <c r="B490" s="177"/>
      <c r="C490" s="167">
        <f>$B490*'PERCENTAGE SHARING'!C449</f>
        <v>0</v>
      </c>
      <c r="D490" s="167">
        <f>$B490*'PERCENTAGE SHARING'!D449</f>
        <v>0</v>
      </c>
      <c r="E490" s="167">
        <f>$B490*'PERCENTAGE SHARING'!E449</f>
        <v>0</v>
      </c>
      <c r="F490" s="167">
        <f>$B490*'PERCENTAGE SHARING'!F449</f>
        <v>0</v>
      </c>
      <c r="G490" s="167">
        <f>$B490*'PERCENTAGE SHARING'!G449</f>
        <v>0</v>
      </c>
      <c r="H490" s="167">
        <f>$B490*'PERCENTAGE SHARING'!H449</f>
        <v>0</v>
      </c>
      <c r="I490" s="167">
        <f>$B490*'PERCENTAGE SHARING'!I449</f>
        <v>0</v>
      </c>
      <c r="J490" s="167">
        <f>$B490*'PERCENTAGE SHARING'!J449</f>
        <v>0</v>
      </c>
      <c r="K490" s="167">
        <f>$B490*'PERCENTAGE SHARING'!K449</f>
        <v>0</v>
      </c>
      <c r="L490" s="167">
        <f>$B490*'PERCENTAGE SHARING'!L449</f>
        <v>0</v>
      </c>
      <c r="M490" s="167">
        <f>$B490*'PERCENTAGE SHARING'!M449</f>
        <v>0</v>
      </c>
      <c r="N490" s="167">
        <f>$B490*'PERCENTAGE SHARING'!N449</f>
        <v>0</v>
      </c>
      <c r="O490" s="309">
        <f>$B490*'PERCENTAGE SHARING'!O449</f>
        <v>0</v>
      </c>
      <c r="P490" s="309">
        <f>$B490*'PERCENTAGE SHARING'!P449</f>
        <v>0</v>
      </c>
      <c r="Q490" s="309">
        <f>$B490*'PERCENTAGE SHARING'!Q449</f>
        <v>0</v>
      </c>
      <c r="R490" s="309">
        <f>$B490*'PERCENTAGE SHARING'!R449</f>
        <v>0</v>
      </c>
      <c r="S490" s="134"/>
      <c r="T490" s="134"/>
      <c r="U490" s="134"/>
      <c r="V490" s="134"/>
      <c r="W490" s="134"/>
      <c r="X490" s="134"/>
      <c r="Y490" s="134"/>
      <c r="Z490" s="134"/>
    </row>
    <row r="491" ht="22.5" customHeight="1">
      <c r="A491" s="186" t="str">
        <f>'PROP DAILY PNL'!A656</f>
        <v/>
      </c>
      <c r="B491" s="177"/>
      <c r="C491" s="167">
        <f>$B491*'PERCENTAGE SHARING'!C450</f>
        <v>0</v>
      </c>
      <c r="D491" s="167">
        <f>$B491*'PERCENTAGE SHARING'!D450</f>
        <v>0</v>
      </c>
      <c r="E491" s="167">
        <f>$B491*'PERCENTAGE SHARING'!E450</f>
        <v>0</v>
      </c>
      <c r="F491" s="167">
        <f>$B491*'PERCENTAGE SHARING'!F450</f>
        <v>0</v>
      </c>
      <c r="G491" s="167">
        <f>$B491*'PERCENTAGE SHARING'!G450</f>
        <v>0</v>
      </c>
      <c r="H491" s="167">
        <f>$B491*'PERCENTAGE SHARING'!H450</f>
        <v>0</v>
      </c>
      <c r="I491" s="167">
        <f>$B491*'PERCENTAGE SHARING'!I450</f>
        <v>0</v>
      </c>
      <c r="J491" s="167">
        <f>$B491*'PERCENTAGE SHARING'!J450</f>
        <v>0</v>
      </c>
      <c r="K491" s="167">
        <f>$B491*'PERCENTAGE SHARING'!K450</f>
        <v>0</v>
      </c>
      <c r="L491" s="167">
        <f>$B491*'PERCENTAGE SHARING'!L450</f>
        <v>0</v>
      </c>
      <c r="M491" s="167">
        <f>$B491*'PERCENTAGE SHARING'!M450</f>
        <v>0</v>
      </c>
      <c r="N491" s="167">
        <f>$B491*'PERCENTAGE SHARING'!N450</f>
        <v>0</v>
      </c>
      <c r="O491" s="309">
        <f>$B491*'PERCENTAGE SHARING'!O450</f>
        <v>0</v>
      </c>
      <c r="P491" s="309">
        <f>$B491*'PERCENTAGE SHARING'!P450</f>
        <v>0</v>
      </c>
      <c r="Q491" s="309">
        <f>$B491*'PERCENTAGE SHARING'!Q450</f>
        <v>0</v>
      </c>
      <c r="R491" s="309">
        <f>$B491*'PERCENTAGE SHARING'!R450</f>
        <v>0</v>
      </c>
      <c r="S491" s="134"/>
      <c r="T491" s="134"/>
      <c r="U491" s="134"/>
      <c r="V491" s="134"/>
      <c r="W491" s="134"/>
      <c r="X491" s="134"/>
      <c r="Y491" s="134"/>
      <c r="Z491" s="134"/>
    </row>
    <row r="492" ht="22.5" customHeight="1">
      <c r="A492" s="186" t="str">
        <f>'PROP DAILY PNL'!A657</f>
        <v/>
      </c>
      <c r="B492" s="177"/>
      <c r="C492" s="167">
        <f>$B492*'PERCENTAGE SHARING'!C451</f>
        <v>0</v>
      </c>
      <c r="D492" s="167">
        <f>$B492*'PERCENTAGE SHARING'!D451</f>
        <v>0</v>
      </c>
      <c r="E492" s="167">
        <f>$B492*'PERCENTAGE SHARING'!E451</f>
        <v>0</v>
      </c>
      <c r="F492" s="167">
        <f>$B492*'PERCENTAGE SHARING'!F451</f>
        <v>0</v>
      </c>
      <c r="G492" s="167">
        <f>$B492*'PERCENTAGE SHARING'!G451</f>
        <v>0</v>
      </c>
      <c r="H492" s="167">
        <f>$B492*'PERCENTAGE SHARING'!H451</f>
        <v>0</v>
      </c>
      <c r="I492" s="167">
        <f>$B492*'PERCENTAGE SHARING'!I451</f>
        <v>0</v>
      </c>
      <c r="J492" s="167">
        <f>$B492*'PERCENTAGE SHARING'!J451</f>
        <v>0</v>
      </c>
      <c r="K492" s="167">
        <f>$B492*'PERCENTAGE SHARING'!K451</f>
        <v>0</v>
      </c>
      <c r="L492" s="167">
        <f>$B492*'PERCENTAGE SHARING'!L451</f>
        <v>0</v>
      </c>
      <c r="M492" s="167">
        <f>$B492*'PERCENTAGE SHARING'!M451</f>
        <v>0</v>
      </c>
      <c r="N492" s="167">
        <f>$B492*'PERCENTAGE SHARING'!N451</f>
        <v>0</v>
      </c>
      <c r="O492" s="309">
        <f>$B492*'PERCENTAGE SHARING'!O451</f>
        <v>0</v>
      </c>
      <c r="P492" s="309">
        <f>$B492*'PERCENTAGE SHARING'!P451</f>
        <v>0</v>
      </c>
      <c r="Q492" s="309">
        <f>$B492*'PERCENTAGE SHARING'!Q451</f>
        <v>0</v>
      </c>
      <c r="R492" s="309">
        <f>$B492*'PERCENTAGE SHARING'!R451</f>
        <v>0</v>
      </c>
      <c r="S492" s="134"/>
      <c r="T492" s="134"/>
      <c r="U492" s="134"/>
      <c r="V492" s="134"/>
      <c r="W492" s="134"/>
      <c r="X492" s="134"/>
      <c r="Y492" s="134"/>
      <c r="Z492" s="134"/>
    </row>
    <row r="493" ht="22.5" customHeight="1">
      <c r="A493" s="186" t="str">
        <f>'PROP DAILY PNL'!A658</f>
        <v/>
      </c>
      <c r="B493" s="177"/>
      <c r="C493" s="167">
        <f>$B493*'PERCENTAGE SHARING'!C452</f>
        <v>0</v>
      </c>
      <c r="D493" s="167">
        <f>$B493*'PERCENTAGE SHARING'!D452</f>
        <v>0</v>
      </c>
      <c r="E493" s="167">
        <f>$B493*'PERCENTAGE SHARING'!E452</f>
        <v>0</v>
      </c>
      <c r="F493" s="167">
        <f>$B493*'PERCENTAGE SHARING'!F452</f>
        <v>0</v>
      </c>
      <c r="G493" s="167">
        <f>$B493*'PERCENTAGE SHARING'!G452</f>
        <v>0</v>
      </c>
      <c r="H493" s="167">
        <f>$B493*'PERCENTAGE SHARING'!H452</f>
        <v>0</v>
      </c>
      <c r="I493" s="167">
        <f>$B493*'PERCENTAGE SHARING'!I452</f>
        <v>0</v>
      </c>
      <c r="J493" s="167">
        <f>$B493*'PERCENTAGE SHARING'!J452</f>
        <v>0</v>
      </c>
      <c r="K493" s="167">
        <f>$B493*'PERCENTAGE SHARING'!K452</f>
        <v>0</v>
      </c>
      <c r="L493" s="167">
        <f>$B493*'PERCENTAGE SHARING'!L452</f>
        <v>0</v>
      </c>
      <c r="M493" s="167">
        <f>$B493*'PERCENTAGE SHARING'!M452</f>
        <v>0</v>
      </c>
      <c r="N493" s="167">
        <f>$B493*'PERCENTAGE SHARING'!N452</f>
        <v>0</v>
      </c>
      <c r="O493" s="309">
        <f>$B493*'PERCENTAGE SHARING'!O452</f>
        <v>0</v>
      </c>
      <c r="P493" s="309">
        <f>$B493*'PERCENTAGE SHARING'!P452</f>
        <v>0</v>
      </c>
      <c r="Q493" s="309">
        <f>$B493*'PERCENTAGE SHARING'!Q452</f>
        <v>0</v>
      </c>
      <c r="R493" s="309">
        <f>$B493*'PERCENTAGE SHARING'!R452</f>
        <v>0</v>
      </c>
      <c r="S493" s="134"/>
      <c r="T493" s="134"/>
      <c r="U493" s="134"/>
      <c r="V493" s="134"/>
      <c r="W493" s="134"/>
      <c r="X493" s="134"/>
      <c r="Y493" s="134"/>
      <c r="Z493" s="134"/>
    </row>
    <row r="494" ht="22.5" customHeight="1">
      <c r="A494" s="186" t="str">
        <f>'PROP DAILY PNL'!A659</f>
        <v/>
      </c>
      <c r="B494" s="177"/>
      <c r="C494" s="167">
        <f>$B494*'PERCENTAGE SHARING'!C453</f>
        <v>0</v>
      </c>
      <c r="D494" s="167">
        <f>$B494*'PERCENTAGE SHARING'!D453</f>
        <v>0</v>
      </c>
      <c r="E494" s="167">
        <f>$B494*'PERCENTAGE SHARING'!E453</f>
        <v>0</v>
      </c>
      <c r="F494" s="167">
        <f>$B494*'PERCENTAGE SHARING'!F453</f>
        <v>0</v>
      </c>
      <c r="G494" s="167">
        <f>$B494*'PERCENTAGE SHARING'!G453</f>
        <v>0</v>
      </c>
      <c r="H494" s="167">
        <f>$B494*'PERCENTAGE SHARING'!H453</f>
        <v>0</v>
      </c>
      <c r="I494" s="167">
        <f>$B494*'PERCENTAGE SHARING'!I453</f>
        <v>0</v>
      </c>
      <c r="J494" s="167">
        <f>$B494*'PERCENTAGE SHARING'!J453</f>
        <v>0</v>
      </c>
      <c r="K494" s="167">
        <f>$B494*'PERCENTAGE SHARING'!K453</f>
        <v>0</v>
      </c>
      <c r="L494" s="167">
        <f>$B494*'PERCENTAGE SHARING'!L453</f>
        <v>0</v>
      </c>
      <c r="M494" s="167">
        <f>$B494*'PERCENTAGE SHARING'!M453</f>
        <v>0</v>
      </c>
      <c r="N494" s="167">
        <f>$B494*'PERCENTAGE SHARING'!N453</f>
        <v>0</v>
      </c>
      <c r="O494" s="309">
        <f>$B494*'PERCENTAGE SHARING'!O453</f>
        <v>0</v>
      </c>
      <c r="P494" s="309">
        <f>$B494*'PERCENTAGE SHARING'!P453</f>
        <v>0</v>
      </c>
      <c r="Q494" s="309">
        <f>$B494*'PERCENTAGE SHARING'!Q453</f>
        <v>0</v>
      </c>
      <c r="R494" s="309">
        <f>$B494*'PERCENTAGE SHARING'!R453</f>
        <v>0</v>
      </c>
      <c r="S494" s="134"/>
      <c r="T494" s="134"/>
      <c r="U494" s="134"/>
      <c r="V494" s="134"/>
      <c r="W494" s="134"/>
      <c r="X494" s="134"/>
      <c r="Y494" s="134"/>
      <c r="Z494" s="134"/>
    </row>
    <row r="495" ht="22.5" customHeight="1">
      <c r="A495" s="186" t="str">
        <f>'PROP DAILY PNL'!A660</f>
        <v/>
      </c>
      <c r="B495" s="177"/>
      <c r="C495" s="167">
        <f>$B495*'PERCENTAGE SHARING'!C454</f>
        <v>0</v>
      </c>
      <c r="D495" s="167">
        <f>$B495*'PERCENTAGE SHARING'!D454</f>
        <v>0</v>
      </c>
      <c r="E495" s="167">
        <f>$B495*'PERCENTAGE SHARING'!E454</f>
        <v>0</v>
      </c>
      <c r="F495" s="167">
        <f>$B495*'PERCENTAGE SHARING'!F454</f>
        <v>0</v>
      </c>
      <c r="G495" s="167">
        <f>$B495*'PERCENTAGE SHARING'!G454</f>
        <v>0</v>
      </c>
      <c r="H495" s="167">
        <f>$B495*'PERCENTAGE SHARING'!H454</f>
        <v>0</v>
      </c>
      <c r="I495" s="167">
        <f>$B495*'PERCENTAGE SHARING'!I454</f>
        <v>0</v>
      </c>
      <c r="J495" s="167">
        <f>$B495*'PERCENTAGE SHARING'!J454</f>
        <v>0</v>
      </c>
      <c r="K495" s="167">
        <f>$B495*'PERCENTAGE SHARING'!K454</f>
        <v>0</v>
      </c>
      <c r="L495" s="167">
        <f>$B495*'PERCENTAGE SHARING'!L454</f>
        <v>0</v>
      </c>
      <c r="M495" s="167">
        <f>$B495*'PERCENTAGE SHARING'!M454</f>
        <v>0</v>
      </c>
      <c r="N495" s="167">
        <f>$B495*'PERCENTAGE SHARING'!N454</f>
        <v>0</v>
      </c>
      <c r="O495" s="309">
        <f>$B495*'PERCENTAGE SHARING'!O454</f>
        <v>0</v>
      </c>
      <c r="P495" s="309">
        <f>$B495*'PERCENTAGE SHARING'!P454</f>
        <v>0</v>
      </c>
      <c r="Q495" s="309">
        <f>$B495*'PERCENTAGE SHARING'!Q454</f>
        <v>0</v>
      </c>
      <c r="R495" s="309">
        <f>$B495*'PERCENTAGE SHARING'!R454</f>
        <v>0</v>
      </c>
      <c r="S495" s="134"/>
      <c r="T495" s="134"/>
      <c r="U495" s="134"/>
      <c r="V495" s="134"/>
      <c r="W495" s="134"/>
      <c r="X495" s="134"/>
      <c r="Y495" s="134"/>
      <c r="Z495" s="134"/>
    </row>
    <row r="496" ht="22.5" customHeight="1">
      <c r="A496" s="186" t="str">
        <f>'PROP DAILY PNL'!A661</f>
        <v/>
      </c>
      <c r="B496" s="177"/>
      <c r="C496" s="167">
        <f>$B496*'PERCENTAGE SHARING'!C455</f>
        <v>0</v>
      </c>
      <c r="D496" s="167">
        <f>$B496*'PERCENTAGE SHARING'!D455</f>
        <v>0</v>
      </c>
      <c r="E496" s="167">
        <f>$B496*'PERCENTAGE SHARING'!E455</f>
        <v>0</v>
      </c>
      <c r="F496" s="167">
        <f>$B496*'PERCENTAGE SHARING'!F455</f>
        <v>0</v>
      </c>
      <c r="G496" s="167">
        <f>$B496*'PERCENTAGE SHARING'!G455</f>
        <v>0</v>
      </c>
      <c r="H496" s="167">
        <f>$B496*'PERCENTAGE SHARING'!H455</f>
        <v>0</v>
      </c>
      <c r="I496" s="167">
        <f>$B496*'PERCENTAGE SHARING'!I455</f>
        <v>0</v>
      </c>
      <c r="J496" s="167">
        <f>$B496*'PERCENTAGE SHARING'!J455</f>
        <v>0</v>
      </c>
      <c r="K496" s="167">
        <f>$B496*'PERCENTAGE SHARING'!K455</f>
        <v>0</v>
      </c>
      <c r="L496" s="167">
        <f>$B496*'PERCENTAGE SHARING'!L455</f>
        <v>0</v>
      </c>
      <c r="M496" s="167">
        <f>$B496*'PERCENTAGE SHARING'!M455</f>
        <v>0</v>
      </c>
      <c r="N496" s="167">
        <f>$B496*'PERCENTAGE SHARING'!N455</f>
        <v>0</v>
      </c>
      <c r="O496" s="309">
        <f>$B496*'PERCENTAGE SHARING'!O455</f>
        <v>0</v>
      </c>
      <c r="P496" s="309">
        <f>$B496*'PERCENTAGE SHARING'!P455</f>
        <v>0</v>
      </c>
      <c r="Q496" s="309">
        <f>$B496*'PERCENTAGE SHARING'!Q455</f>
        <v>0</v>
      </c>
      <c r="R496" s="309">
        <f>$B496*'PERCENTAGE SHARING'!R455</f>
        <v>0</v>
      </c>
      <c r="S496" s="134"/>
      <c r="T496" s="134"/>
      <c r="U496" s="134"/>
      <c r="V496" s="134"/>
      <c r="W496" s="134"/>
      <c r="X496" s="134"/>
      <c r="Y496" s="134"/>
      <c r="Z496" s="134"/>
    </row>
    <row r="497" ht="22.5" customHeight="1">
      <c r="A497" s="186" t="str">
        <f>'PROP DAILY PNL'!A662</f>
        <v/>
      </c>
      <c r="B497" s="177"/>
      <c r="C497" s="167">
        <f>$B497*'PERCENTAGE SHARING'!C456</f>
        <v>0</v>
      </c>
      <c r="D497" s="167">
        <f>$B497*'PERCENTAGE SHARING'!D456</f>
        <v>0</v>
      </c>
      <c r="E497" s="167">
        <f>$B497*'PERCENTAGE SHARING'!E456</f>
        <v>0</v>
      </c>
      <c r="F497" s="167">
        <f>$B497*'PERCENTAGE SHARING'!F456</f>
        <v>0</v>
      </c>
      <c r="G497" s="167">
        <f>$B497*'PERCENTAGE SHARING'!G456</f>
        <v>0</v>
      </c>
      <c r="H497" s="167">
        <f>$B497*'PERCENTAGE SHARING'!H456</f>
        <v>0</v>
      </c>
      <c r="I497" s="167">
        <f>$B497*'PERCENTAGE SHARING'!I456</f>
        <v>0</v>
      </c>
      <c r="J497" s="167">
        <f>$B497*'PERCENTAGE SHARING'!J456</f>
        <v>0</v>
      </c>
      <c r="K497" s="167">
        <f>$B497*'PERCENTAGE SHARING'!K456</f>
        <v>0</v>
      </c>
      <c r="L497" s="167">
        <f>$B497*'PERCENTAGE SHARING'!L456</f>
        <v>0</v>
      </c>
      <c r="M497" s="167">
        <f>$B497*'PERCENTAGE SHARING'!M456</f>
        <v>0</v>
      </c>
      <c r="N497" s="167">
        <f>$B497*'PERCENTAGE SHARING'!N456</f>
        <v>0</v>
      </c>
      <c r="O497" s="309">
        <f>$B497*'PERCENTAGE SHARING'!O456</f>
        <v>0</v>
      </c>
      <c r="P497" s="309">
        <f>$B497*'PERCENTAGE SHARING'!P456</f>
        <v>0</v>
      </c>
      <c r="Q497" s="309">
        <f>$B497*'PERCENTAGE SHARING'!Q456</f>
        <v>0</v>
      </c>
      <c r="R497" s="309">
        <f>$B497*'PERCENTAGE SHARING'!R456</f>
        <v>0</v>
      </c>
      <c r="S497" s="134"/>
      <c r="T497" s="134"/>
      <c r="U497" s="134"/>
      <c r="V497" s="134"/>
      <c r="W497" s="134"/>
      <c r="X497" s="134"/>
      <c r="Y497" s="134"/>
      <c r="Z497" s="134"/>
    </row>
    <row r="498" ht="22.5" customHeight="1">
      <c r="A498" s="186" t="str">
        <f>'PROP DAILY PNL'!A663</f>
        <v/>
      </c>
      <c r="B498" s="177"/>
      <c r="C498" s="167">
        <f>$B498*'PERCENTAGE SHARING'!C457</f>
        <v>0</v>
      </c>
      <c r="D498" s="167">
        <f>$B498*'PERCENTAGE SHARING'!D457</f>
        <v>0</v>
      </c>
      <c r="E498" s="167">
        <f>$B498*'PERCENTAGE SHARING'!E457</f>
        <v>0</v>
      </c>
      <c r="F498" s="167">
        <f>$B498*'PERCENTAGE SHARING'!F457</f>
        <v>0</v>
      </c>
      <c r="G498" s="167">
        <f>$B498*'PERCENTAGE SHARING'!G457</f>
        <v>0</v>
      </c>
      <c r="H498" s="167">
        <f>$B498*'PERCENTAGE SHARING'!H457</f>
        <v>0</v>
      </c>
      <c r="I498" s="167">
        <f>$B498*'PERCENTAGE SHARING'!I457</f>
        <v>0</v>
      </c>
      <c r="J498" s="167">
        <f>$B498*'PERCENTAGE SHARING'!J457</f>
        <v>0</v>
      </c>
      <c r="K498" s="167">
        <f>$B498*'PERCENTAGE SHARING'!K457</f>
        <v>0</v>
      </c>
      <c r="L498" s="167">
        <f>$B498*'PERCENTAGE SHARING'!L457</f>
        <v>0</v>
      </c>
      <c r="M498" s="167">
        <f>$B498*'PERCENTAGE SHARING'!M457</f>
        <v>0</v>
      </c>
      <c r="N498" s="167">
        <f>$B498*'PERCENTAGE SHARING'!N457</f>
        <v>0</v>
      </c>
      <c r="O498" s="309">
        <f>$B498*'PERCENTAGE SHARING'!O457</f>
        <v>0</v>
      </c>
      <c r="P498" s="309">
        <f>$B498*'PERCENTAGE SHARING'!P457</f>
        <v>0</v>
      </c>
      <c r="Q498" s="309">
        <f>$B498*'PERCENTAGE SHARING'!Q457</f>
        <v>0</v>
      </c>
      <c r="R498" s="309">
        <f>$B498*'PERCENTAGE SHARING'!R457</f>
        <v>0</v>
      </c>
      <c r="S498" s="134"/>
      <c r="T498" s="134"/>
      <c r="U498" s="134"/>
      <c r="V498" s="134"/>
      <c r="W498" s="134"/>
      <c r="X498" s="134"/>
      <c r="Y498" s="134"/>
      <c r="Z498" s="134"/>
    </row>
    <row r="499" ht="22.5" customHeight="1">
      <c r="A499" s="186" t="str">
        <f>'PROP DAILY PNL'!A664</f>
        <v/>
      </c>
      <c r="B499" s="177"/>
      <c r="C499" s="167">
        <f>$B499*'PERCENTAGE SHARING'!C458</f>
        <v>0</v>
      </c>
      <c r="D499" s="167">
        <f>$B499*'PERCENTAGE SHARING'!D458</f>
        <v>0</v>
      </c>
      <c r="E499" s="167">
        <f>$B499*'PERCENTAGE SHARING'!E458</f>
        <v>0</v>
      </c>
      <c r="F499" s="167">
        <f>$B499*'PERCENTAGE SHARING'!F458</f>
        <v>0</v>
      </c>
      <c r="G499" s="167">
        <f>$B499*'PERCENTAGE SHARING'!G458</f>
        <v>0</v>
      </c>
      <c r="H499" s="167">
        <f>$B499*'PERCENTAGE SHARING'!H458</f>
        <v>0</v>
      </c>
      <c r="I499" s="167">
        <f>$B499*'PERCENTAGE SHARING'!I458</f>
        <v>0</v>
      </c>
      <c r="J499" s="167">
        <f>$B499*'PERCENTAGE SHARING'!J458</f>
        <v>0</v>
      </c>
      <c r="K499" s="167">
        <f>$B499*'PERCENTAGE SHARING'!K458</f>
        <v>0</v>
      </c>
      <c r="L499" s="167">
        <f>$B499*'PERCENTAGE SHARING'!L458</f>
        <v>0</v>
      </c>
      <c r="M499" s="167">
        <f>$B499*'PERCENTAGE SHARING'!M458</f>
        <v>0</v>
      </c>
      <c r="N499" s="167">
        <f>$B499*'PERCENTAGE SHARING'!N458</f>
        <v>0</v>
      </c>
      <c r="O499" s="309">
        <f>$B499*'PERCENTAGE SHARING'!O458</f>
        <v>0</v>
      </c>
      <c r="P499" s="309">
        <f>$B499*'PERCENTAGE SHARING'!P458</f>
        <v>0</v>
      </c>
      <c r="Q499" s="309">
        <f>$B499*'PERCENTAGE SHARING'!Q458</f>
        <v>0</v>
      </c>
      <c r="R499" s="309">
        <f>$B499*'PERCENTAGE SHARING'!R458</f>
        <v>0</v>
      </c>
      <c r="S499" s="134"/>
      <c r="T499" s="134"/>
      <c r="U499" s="134"/>
      <c r="V499" s="134"/>
      <c r="W499" s="134"/>
      <c r="X499" s="134"/>
      <c r="Y499" s="134"/>
      <c r="Z499" s="134"/>
    </row>
    <row r="500" ht="22.5" customHeight="1">
      <c r="A500" s="186" t="str">
        <f>'PROP DAILY PNL'!A665</f>
        <v/>
      </c>
      <c r="B500" s="177"/>
      <c r="C500" s="167">
        <f>$B500*'PERCENTAGE SHARING'!C459</f>
        <v>0</v>
      </c>
      <c r="D500" s="167">
        <f>$B500*'PERCENTAGE SHARING'!D459</f>
        <v>0</v>
      </c>
      <c r="E500" s="167">
        <f>$B500*'PERCENTAGE SHARING'!E459</f>
        <v>0</v>
      </c>
      <c r="F500" s="167">
        <f>$B500*'PERCENTAGE SHARING'!F459</f>
        <v>0</v>
      </c>
      <c r="G500" s="167">
        <f>$B500*'PERCENTAGE SHARING'!G459</f>
        <v>0</v>
      </c>
      <c r="H500" s="167">
        <f>$B500*'PERCENTAGE SHARING'!H459</f>
        <v>0</v>
      </c>
      <c r="I500" s="167">
        <f>$B500*'PERCENTAGE SHARING'!I459</f>
        <v>0</v>
      </c>
      <c r="J500" s="167">
        <f>$B500*'PERCENTAGE SHARING'!J459</f>
        <v>0</v>
      </c>
      <c r="K500" s="167">
        <f>$B500*'PERCENTAGE SHARING'!K459</f>
        <v>0</v>
      </c>
      <c r="L500" s="167">
        <f>$B500*'PERCENTAGE SHARING'!L459</f>
        <v>0</v>
      </c>
      <c r="M500" s="167">
        <f>$B500*'PERCENTAGE SHARING'!M459</f>
        <v>0</v>
      </c>
      <c r="N500" s="167">
        <f>$B500*'PERCENTAGE SHARING'!N459</f>
        <v>0</v>
      </c>
      <c r="O500" s="309">
        <f>$B500*'PERCENTAGE SHARING'!O459</f>
        <v>0</v>
      </c>
      <c r="P500" s="309">
        <f>$B500*'PERCENTAGE SHARING'!P459</f>
        <v>0</v>
      </c>
      <c r="Q500" s="309">
        <f>$B500*'PERCENTAGE SHARING'!Q459</f>
        <v>0</v>
      </c>
      <c r="R500" s="309">
        <f>$B500*'PERCENTAGE SHARING'!R459</f>
        <v>0</v>
      </c>
      <c r="S500" s="134"/>
      <c r="T500" s="134"/>
      <c r="U500" s="134"/>
      <c r="V500" s="134"/>
      <c r="W500" s="134"/>
      <c r="X500" s="134"/>
      <c r="Y500" s="134"/>
      <c r="Z500" s="134"/>
    </row>
    <row r="501" ht="22.5" customHeight="1">
      <c r="A501" s="186" t="str">
        <f>'PROP DAILY PNL'!A666</f>
        <v/>
      </c>
      <c r="B501" s="177"/>
      <c r="C501" s="167">
        <f>$B501*'PERCENTAGE SHARING'!C460</f>
        <v>0</v>
      </c>
      <c r="D501" s="167">
        <f>$B501*'PERCENTAGE SHARING'!D460</f>
        <v>0</v>
      </c>
      <c r="E501" s="167">
        <f>$B501*'PERCENTAGE SHARING'!E460</f>
        <v>0</v>
      </c>
      <c r="F501" s="167">
        <f>$B501*'PERCENTAGE SHARING'!F460</f>
        <v>0</v>
      </c>
      <c r="G501" s="167">
        <f>$B501*'PERCENTAGE SHARING'!G460</f>
        <v>0</v>
      </c>
      <c r="H501" s="167">
        <f>$B501*'PERCENTAGE SHARING'!H460</f>
        <v>0</v>
      </c>
      <c r="I501" s="167">
        <f>$B501*'PERCENTAGE SHARING'!I460</f>
        <v>0</v>
      </c>
      <c r="J501" s="167">
        <f>$B501*'PERCENTAGE SHARING'!J460</f>
        <v>0</v>
      </c>
      <c r="K501" s="167">
        <f>$B501*'PERCENTAGE SHARING'!K460</f>
        <v>0</v>
      </c>
      <c r="L501" s="167">
        <f>$B501*'PERCENTAGE SHARING'!L460</f>
        <v>0</v>
      </c>
      <c r="M501" s="167">
        <f>$B501*'PERCENTAGE SHARING'!M460</f>
        <v>0</v>
      </c>
      <c r="N501" s="167">
        <f>$B501*'PERCENTAGE SHARING'!N460</f>
        <v>0</v>
      </c>
      <c r="O501" s="309">
        <f>$B501*'PERCENTAGE SHARING'!O460</f>
        <v>0</v>
      </c>
      <c r="P501" s="309">
        <f>$B501*'PERCENTAGE SHARING'!P460</f>
        <v>0</v>
      </c>
      <c r="Q501" s="309">
        <f>$B501*'PERCENTAGE SHARING'!Q460</f>
        <v>0</v>
      </c>
      <c r="R501" s="309">
        <f>$B501*'PERCENTAGE SHARING'!R460</f>
        <v>0</v>
      </c>
      <c r="S501" s="134"/>
      <c r="T501" s="134"/>
      <c r="U501" s="134"/>
      <c r="V501" s="134"/>
      <c r="W501" s="134"/>
      <c r="X501" s="134"/>
      <c r="Y501" s="134"/>
      <c r="Z501" s="134"/>
    </row>
    <row r="502" ht="22.5" customHeight="1">
      <c r="A502" s="186" t="str">
        <f>'PROP DAILY PNL'!A667</f>
        <v/>
      </c>
      <c r="B502" s="177"/>
      <c r="C502" s="167">
        <f>$B502*'PERCENTAGE SHARING'!C461</f>
        <v>0</v>
      </c>
      <c r="D502" s="167">
        <f>$B502*'PERCENTAGE SHARING'!D461</f>
        <v>0</v>
      </c>
      <c r="E502" s="167">
        <f>$B502*'PERCENTAGE SHARING'!E461</f>
        <v>0</v>
      </c>
      <c r="F502" s="167">
        <f>$B502*'PERCENTAGE SHARING'!F461</f>
        <v>0</v>
      </c>
      <c r="G502" s="167">
        <f>$B502*'PERCENTAGE SHARING'!G461</f>
        <v>0</v>
      </c>
      <c r="H502" s="167">
        <f>$B502*'PERCENTAGE SHARING'!H461</f>
        <v>0</v>
      </c>
      <c r="I502" s="167">
        <f>$B502*'PERCENTAGE SHARING'!I461</f>
        <v>0</v>
      </c>
      <c r="J502" s="167">
        <f>$B502*'PERCENTAGE SHARING'!J461</f>
        <v>0</v>
      </c>
      <c r="K502" s="167">
        <f>$B502*'PERCENTAGE SHARING'!K461</f>
        <v>0</v>
      </c>
      <c r="L502" s="167">
        <f>$B502*'PERCENTAGE SHARING'!L461</f>
        <v>0</v>
      </c>
      <c r="M502" s="167">
        <f>$B502*'PERCENTAGE SHARING'!M461</f>
        <v>0</v>
      </c>
      <c r="N502" s="167">
        <f>$B502*'PERCENTAGE SHARING'!N461</f>
        <v>0</v>
      </c>
      <c r="O502" s="309">
        <f>$B502*'PERCENTAGE SHARING'!O461</f>
        <v>0</v>
      </c>
      <c r="P502" s="309">
        <f>$B502*'PERCENTAGE SHARING'!P461</f>
        <v>0</v>
      </c>
      <c r="Q502" s="309">
        <f>$B502*'PERCENTAGE SHARING'!Q461</f>
        <v>0</v>
      </c>
      <c r="R502" s="309">
        <f>$B502*'PERCENTAGE SHARING'!R461</f>
        <v>0</v>
      </c>
      <c r="S502" s="134"/>
      <c r="T502" s="134"/>
      <c r="U502" s="134"/>
      <c r="V502" s="134"/>
      <c r="W502" s="134"/>
      <c r="X502" s="134"/>
      <c r="Y502" s="134"/>
      <c r="Z502" s="134"/>
    </row>
    <row r="503" ht="22.5" customHeight="1">
      <c r="A503" s="186" t="str">
        <f>'PROP DAILY PNL'!A668</f>
        <v/>
      </c>
      <c r="B503" s="177"/>
      <c r="C503" s="167">
        <f>$B503*'PERCENTAGE SHARING'!C462</f>
        <v>0</v>
      </c>
      <c r="D503" s="167">
        <f>$B503*'PERCENTAGE SHARING'!D462</f>
        <v>0</v>
      </c>
      <c r="E503" s="167">
        <f>$B503*'PERCENTAGE SHARING'!E462</f>
        <v>0</v>
      </c>
      <c r="F503" s="167">
        <f>$B503*'PERCENTAGE SHARING'!F462</f>
        <v>0</v>
      </c>
      <c r="G503" s="167">
        <f>$B503*'PERCENTAGE SHARING'!G462</f>
        <v>0</v>
      </c>
      <c r="H503" s="167">
        <f>$B503*'PERCENTAGE SHARING'!H462</f>
        <v>0</v>
      </c>
      <c r="I503" s="167">
        <f>$B503*'PERCENTAGE SHARING'!I462</f>
        <v>0</v>
      </c>
      <c r="J503" s="167">
        <f>$B503*'PERCENTAGE SHARING'!J462</f>
        <v>0</v>
      </c>
      <c r="K503" s="167">
        <f>$B503*'PERCENTAGE SHARING'!K462</f>
        <v>0</v>
      </c>
      <c r="L503" s="167">
        <f>$B503*'PERCENTAGE SHARING'!L462</f>
        <v>0</v>
      </c>
      <c r="M503" s="167">
        <f>$B503*'PERCENTAGE SHARING'!M462</f>
        <v>0</v>
      </c>
      <c r="N503" s="167">
        <f>$B503*'PERCENTAGE SHARING'!N462</f>
        <v>0</v>
      </c>
      <c r="O503" s="309">
        <f>$B503*'PERCENTAGE SHARING'!O462</f>
        <v>0</v>
      </c>
      <c r="P503" s="309">
        <f>$B503*'PERCENTAGE SHARING'!P462</f>
        <v>0</v>
      </c>
      <c r="Q503" s="309">
        <f>$B503*'PERCENTAGE SHARING'!Q462</f>
        <v>0</v>
      </c>
      <c r="R503" s="309">
        <f>$B503*'PERCENTAGE SHARING'!R462</f>
        <v>0</v>
      </c>
      <c r="S503" s="134"/>
      <c r="T503" s="134"/>
      <c r="U503" s="134"/>
      <c r="V503" s="134"/>
      <c r="W503" s="134"/>
      <c r="X503" s="134"/>
      <c r="Y503" s="134"/>
      <c r="Z503" s="134"/>
    </row>
    <row r="504" ht="22.5" customHeight="1">
      <c r="A504" s="186" t="str">
        <f>'PROP DAILY PNL'!A669</f>
        <v/>
      </c>
      <c r="B504" s="177"/>
      <c r="C504" s="167">
        <f>$B504*'PERCENTAGE SHARING'!C463</f>
        <v>0</v>
      </c>
      <c r="D504" s="167">
        <f>$B504*'PERCENTAGE SHARING'!D463</f>
        <v>0</v>
      </c>
      <c r="E504" s="167">
        <f>$B504*'PERCENTAGE SHARING'!E463</f>
        <v>0</v>
      </c>
      <c r="F504" s="167">
        <f>$B504*'PERCENTAGE SHARING'!F463</f>
        <v>0</v>
      </c>
      <c r="G504" s="167">
        <f>$B504*'PERCENTAGE SHARING'!G463</f>
        <v>0</v>
      </c>
      <c r="H504" s="167">
        <f>$B504*'PERCENTAGE SHARING'!H463</f>
        <v>0</v>
      </c>
      <c r="I504" s="167">
        <f>$B504*'PERCENTAGE SHARING'!I463</f>
        <v>0</v>
      </c>
      <c r="J504" s="167">
        <f>$B504*'PERCENTAGE SHARING'!J463</f>
        <v>0</v>
      </c>
      <c r="K504" s="167">
        <f>$B504*'PERCENTAGE SHARING'!K463</f>
        <v>0</v>
      </c>
      <c r="L504" s="167">
        <f>$B504*'PERCENTAGE SHARING'!L463</f>
        <v>0</v>
      </c>
      <c r="M504" s="167">
        <f>$B504*'PERCENTAGE SHARING'!M463</f>
        <v>0</v>
      </c>
      <c r="N504" s="167">
        <f>$B504*'PERCENTAGE SHARING'!N463</f>
        <v>0</v>
      </c>
      <c r="O504" s="309">
        <f>$B504*'PERCENTAGE SHARING'!O463</f>
        <v>0</v>
      </c>
      <c r="P504" s="309">
        <f>$B504*'PERCENTAGE SHARING'!P463</f>
        <v>0</v>
      </c>
      <c r="Q504" s="309">
        <f>$B504*'PERCENTAGE SHARING'!Q463</f>
        <v>0</v>
      </c>
      <c r="R504" s="309">
        <f>$B504*'PERCENTAGE SHARING'!R463</f>
        <v>0</v>
      </c>
      <c r="S504" s="134"/>
      <c r="T504" s="134"/>
      <c r="U504" s="134"/>
      <c r="V504" s="134"/>
      <c r="W504" s="134"/>
      <c r="X504" s="134"/>
      <c r="Y504" s="134"/>
      <c r="Z504" s="134"/>
    </row>
    <row r="505" ht="22.5" customHeight="1">
      <c r="A505" s="186" t="str">
        <f>'PROP DAILY PNL'!A670</f>
        <v/>
      </c>
      <c r="B505" s="177"/>
      <c r="C505" s="167">
        <f>$B505*'PERCENTAGE SHARING'!C464</f>
        <v>0</v>
      </c>
      <c r="D505" s="167">
        <f>$B505*'PERCENTAGE SHARING'!D464</f>
        <v>0</v>
      </c>
      <c r="E505" s="167">
        <f>$B505*'PERCENTAGE SHARING'!E464</f>
        <v>0</v>
      </c>
      <c r="F505" s="167">
        <f>$B505*'PERCENTAGE SHARING'!F464</f>
        <v>0</v>
      </c>
      <c r="G505" s="167">
        <f>$B505*'PERCENTAGE SHARING'!G464</f>
        <v>0</v>
      </c>
      <c r="H505" s="167">
        <f>$B505*'PERCENTAGE SHARING'!H464</f>
        <v>0</v>
      </c>
      <c r="I505" s="167">
        <f>$B505*'PERCENTAGE SHARING'!I464</f>
        <v>0</v>
      </c>
      <c r="J505" s="167">
        <f>$B505*'PERCENTAGE SHARING'!J464</f>
        <v>0</v>
      </c>
      <c r="K505" s="167">
        <f>$B505*'PERCENTAGE SHARING'!K464</f>
        <v>0</v>
      </c>
      <c r="L505" s="167">
        <f>$B505*'PERCENTAGE SHARING'!L464</f>
        <v>0</v>
      </c>
      <c r="M505" s="167">
        <f>$B505*'PERCENTAGE SHARING'!M464</f>
        <v>0</v>
      </c>
      <c r="N505" s="167">
        <f>$B505*'PERCENTAGE SHARING'!N464</f>
        <v>0</v>
      </c>
      <c r="O505" s="309">
        <f>$B505*'PERCENTAGE SHARING'!O464</f>
        <v>0</v>
      </c>
      <c r="P505" s="309">
        <f>$B505*'PERCENTAGE SHARING'!P464</f>
        <v>0</v>
      </c>
      <c r="Q505" s="309">
        <f>$B505*'PERCENTAGE SHARING'!Q464</f>
        <v>0</v>
      </c>
      <c r="R505" s="309">
        <f>$B505*'PERCENTAGE SHARING'!R464</f>
        <v>0</v>
      </c>
      <c r="S505" s="134"/>
      <c r="T505" s="134"/>
      <c r="U505" s="134"/>
      <c r="V505" s="134"/>
      <c r="W505" s="134"/>
      <c r="X505" s="134"/>
      <c r="Y505" s="134"/>
      <c r="Z505" s="134"/>
    </row>
    <row r="506" ht="22.5" customHeight="1">
      <c r="A506" s="186" t="str">
        <f>'PROP DAILY PNL'!A671</f>
        <v/>
      </c>
      <c r="B506" s="177"/>
      <c r="C506" s="167">
        <f>$B506*'PERCENTAGE SHARING'!C465</f>
        <v>0</v>
      </c>
      <c r="D506" s="167">
        <f>$B506*'PERCENTAGE SHARING'!D465</f>
        <v>0</v>
      </c>
      <c r="E506" s="167">
        <f>$B506*'PERCENTAGE SHARING'!E465</f>
        <v>0</v>
      </c>
      <c r="F506" s="167">
        <f>$B506*'PERCENTAGE SHARING'!F465</f>
        <v>0</v>
      </c>
      <c r="G506" s="167">
        <f>$B506*'PERCENTAGE SHARING'!G465</f>
        <v>0</v>
      </c>
      <c r="H506" s="167">
        <f>$B506*'PERCENTAGE SHARING'!H465</f>
        <v>0</v>
      </c>
      <c r="I506" s="167">
        <f>$B506*'PERCENTAGE SHARING'!I465</f>
        <v>0</v>
      </c>
      <c r="J506" s="167">
        <f>$B506*'PERCENTAGE SHARING'!J465</f>
        <v>0</v>
      </c>
      <c r="K506" s="167">
        <f>$B506*'PERCENTAGE SHARING'!K465</f>
        <v>0</v>
      </c>
      <c r="L506" s="167">
        <f>$B506*'PERCENTAGE SHARING'!L465</f>
        <v>0</v>
      </c>
      <c r="M506" s="167">
        <f>$B506*'PERCENTAGE SHARING'!M465</f>
        <v>0</v>
      </c>
      <c r="N506" s="167">
        <f>$B506*'PERCENTAGE SHARING'!N465</f>
        <v>0</v>
      </c>
      <c r="O506" s="309">
        <f>$B506*'PERCENTAGE SHARING'!O465</f>
        <v>0</v>
      </c>
      <c r="P506" s="309">
        <f>$B506*'PERCENTAGE SHARING'!P465</f>
        <v>0</v>
      </c>
      <c r="Q506" s="309">
        <f>$B506*'PERCENTAGE SHARING'!Q465</f>
        <v>0</v>
      </c>
      <c r="R506" s="309">
        <f>$B506*'PERCENTAGE SHARING'!R465</f>
        <v>0</v>
      </c>
      <c r="S506" s="134"/>
      <c r="T506" s="134"/>
      <c r="U506" s="134"/>
      <c r="V506" s="134"/>
      <c r="W506" s="134"/>
      <c r="X506" s="134"/>
      <c r="Y506" s="134"/>
      <c r="Z506" s="134"/>
    </row>
    <row r="507" ht="22.5" customHeight="1">
      <c r="A507" s="186" t="str">
        <f>'PROP DAILY PNL'!A672</f>
        <v/>
      </c>
      <c r="B507" s="177"/>
      <c r="C507" s="167">
        <f>$B507*'PERCENTAGE SHARING'!C466</f>
        <v>0</v>
      </c>
      <c r="D507" s="167">
        <f>$B507*'PERCENTAGE SHARING'!D466</f>
        <v>0</v>
      </c>
      <c r="E507" s="167">
        <f>$B507*'PERCENTAGE SHARING'!E466</f>
        <v>0</v>
      </c>
      <c r="F507" s="167">
        <f>$B507*'PERCENTAGE SHARING'!F466</f>
        <v>0</v>
      </c>
      <c r="G507" s="167">
        <f>$B507*'PERCENTAGE SHARING'!G466</f>
        <v>0</v>
      </c>
      <c r="H507" s="167">
        <f>$B507*'PERCENTAGE SHARING'!H466</f>
        <v>0</v>
      </c>
      <c r="I507" s="167">
        <f>$B507*'PERCENTAGE SHARING'!I466</f>
        <v>0</v>
      </c>
      <c r="J507" s="167">
        <f>$B507*'PERCENTAGE SHARING'!J466</f>
        <v>0</v>
      </c>
      <c r="K507" s="167">
        <f>$B507*'PERCENTAGE SHARING'!K466</f>
        <v>0</v>
      </c>
      <c r="L507" s="167">
        <f>$B507*'PERCENTAGE SHARING'!L466</f>
        <v>0</v>
      </c>
      <c r="M507" s="167">
        <f>$B507*'PERCENTAGE SHARING'!M466</f>
        <v>0</v>
      </c>
      <c r="N507" s="167">
        <f>$B507*'PERCENTAGE SHARING'!N466</f>
        <v>0</v>
      </c>
      <c r="O507" s="309">
        <f>$B507*'PERCENTAGE SHARING'!O466</f>
        <v>0</v>
      </c>
      <c r="P507" s="309">
        <f>$B507*'PERCENTAGE SHARING'!P466</f>
        <v>0</v>
      </c>
      <c r="Q507" s="309">
        <f>$B507*'PERCENTAGE SHARING'!Q466</f>
        <v>0</v>
      </c>
      <c r="R507" s="309">
        <f>$B507*'PERCENTAGE SHARING'!R466</f>
        <v>0</v>
      </c>
      <c r="S507" s="134"/>
      <c r="T507" s="134"/>
      <c r="U507" s="134"/>
      <c r="V507" s="134"/>
      <c r="W507" s="134"/>
      <c r="X507" s="134"/>
      <c r="Y507" s="134"/>
      <c r="Z507" s="134"/>
    </row>
    <row r="508" ht="22.5" customHeight="1">
      <c r="A508" s="186" t="str">
        <f>'PROP DAILY PNL'!A673</f>
        <v/>
      </c>
      <c r="B508" s="177"/>
      <c r="C508" s="167">
        <f>$B508*'PERCENTAGE SHARING'!C467</f>
        <v>0</v>
      </c>
      <c r="D508" s="167">
        <f>$B508*'PERCENTAGE SHARING'!D467</f>
        <v>0</v>
      </c>
      <c r="E508" s="167">
        <f>$B508*'PERCENTAGE SHARING'!E467</f>
        <v>0</v>
      </c>
      <c r="F508" s="167">
        <f>$B508*'PERCENTAGE SHARING'!F467</f>
        <v>0</v>
      </c>
      <c r="G508" s="167">
        <f>$B508*'PERCENTAGE SHARING'!G467</f>
        <v>0</v>
      </c>
      <c r="H508" s="167">
        <f>$B508*'PERCENTAGE SHARING'!H467</f>
        <v>0</v>
      </c>
      <c r="I508" s="167">
        <f>$B508*'PERCENTAGE SHARING'!I467</f>
        <v>0</v>
      </c>
      <c r="J508" s="167">
        <f>$B508*'PERCENTAGE SHARING'!J467</f>
        <v>0</v>
      </c>
      <c r="K508" s="167">
        <f>$B508*'PERCENTAGE SHARING'!K467</f>
        <v>0</v>
      </c>
      <c r="L508" s="167">
        <f>$B508*'PERCENTAGE SHARING'!L467</f>
        <v>0</v>
      </c>
      <c r="M508" s="167">
        <f>$B508*'PERCENTAGE SHARING'!M467</f>
        <v>0</v>
      </c>
      <c r="N508" s="167">
        <f>$B508*'PERCENTAGE SHARING'!N467</f>
        <v>0</v>
      </c>
      <c r="O508" s="309">
        <f>$B508*'PERCENTAGE SHARING'!O467</f>
        <v>0</v>
      </c>
      <c r="P508" s="309">
        <f>$B508*'PERCENTAGE SHARING'!P467</f>
        <v>0</v>
      </c>
      <c r="Q508" s="309">
        <f>$B508*'PERCENTAGE SHARING'!Q467</f>
        <v>0</v>
      </c>
      <c r="R508" s="309">
        <f>$B508*'PERCENTAGE SHARING'!R467</f>
        <v>0</v>
      </c>
      <c r="S508" s="134"/>
      <c r="T508" s="134"/>
      <c r="U508" s="134"/>
      <c r="V508" s="134"/>
      <c r="W508" s="134"/>
      <c r="X508" s="134"/>
      <c r="Y508" s="134"/>
      <c r="Z508" s="134"/>
    </row>
    <row r="509" ht="22.5" customHeight="1">
      <c r="A509" s="186" t="str">
        <f>'PROP DAILY PNL'!A674</f>
        <v/>
      </c>
      <c r="B509" s="177"/>
      <c r="C509" s="167">
        <f>$B509*'PERCENTAGE SHARING'!C468</f>
        <v>0</v>
      </c>
      <c r="D509" s="167">
        <f>$B509*'PERCENTAGE SHARING'!D468</f>
        <v>0</v>
      </c>
      <c r="E509" s="167">
        <f>$B509*'PERCENTAGE SHARING'!E468</f>
        <v>0</v>
      </c>
      <c r="F509" s="167">
        <f>$B509*'PERCENTAGE SHARING'!F468</f>
        <v>0</v>
      </c>
      <c r="G509" s="167">
        <f>$B509*'PERCENTAGE SHARING'!G468</f>
        <v>0</v>
      </c>
      <c r="H509" s="167">
        <f>$B509*'PERCENTAGE SHARING'!H468</f>
        <v>0</v>
      </c>
      <c r="I509" s="167">
        <f>$B509*'PERCENTAGE SHARING'!I468</f>
        <v>0</v>
      </c>
      <c r="J509" s="167">
        <f>$B509*'PERCENTAGE SHARING'!J468</f>
        <v>0</v>
      </c>
      <c r="K509" s="167">
        <f>$B509*'PERCENTAGE SHARING'!K468</f>
        <v>0</v>
      </c>
      <c r="L509" s="167">
        <f>$B509*'PERCENTAGE SHARING'!L468</f>
        <v>0</v>
      </c>
      <c r="M509" s="167">
        <f>$B509*'PERCENTAGE SHARING'!M468</f>
        <v>0</v>
      </c>
      <c r="N509" s="167">
        <f>$B509*'PERCENTAGE SHARING'!N468</f>
        <v>0</v>
      </c>
      <c r="O509" s="309">
        <f>$B509*'PERCENTAGE SHARING'!O468</f>
        <v>0</v>
      </c>
      <c r="P509" s="309">
        <f>$B509*'PERCENTAGE SHARING'!P468</f>
        <v>0</v>
      </c>
      <c r="Q509" s="309">
        <f>$B509*'PERCENTAGE SHARING'!Q468</f>
        <v>0</v>
      </c>
      <c r="R509" s="309">
        <f>$B509*'PERCENTAGE SHARING'!R468</f>
        <v>0</v>
      </c>
      <c r="S509" s="134"/>
      <c r="T509" s="134"/>
      <c r="U509" s="134"/>
      <c r="V509" s="134"/>
      <c r="W509" s="134"/>
      <c r="X509" s="134"/>
      <c r="Y509" s="134"/>
      <c r="Z509" s="134"/>
    </row>
    <row r="510" ht="22.5" customHeight="1">
      <c r="A510" s="186" t="str">
        <f>'PROP DAILY PNL'!A675</f>
        <v/>
      </c>
      <c r="B510" s="177"/>
      <c r="C510" s="167">
        <f>$B510*'PERCENTAGE SHARING'!C469</f>
        <v>0</v>
      </c>
      <c r="D510" s="167">
        <f>$B510*'PERCENTAGE SHARING'!D469</f>
        <v>0</v>
      </c>
      <c r="E510" s="167">
        <f>$B510*'PERCENTAGE SHARING'!E469</f>
        <v>0</v>
      </c>
      <c r="F510" s="167">
        <f>$B510*'PERCENTAGE SHARING'!F469</f>
        <v>0</v>
      </c>
      <c r="G510" s="167">
        <f>$B510*'PERCENTAGE SHARING'!G469</f>
        <v>0</v>
      </c>
      <c r="H510" s="167">
        <f>$B510*'PERCENTAGE SHARING'!H469</f>
        <v>0</v>
      </c>
      <c r="I510" s="167">
        <f>$B510*'PERCENTAGE SHARING'!I469</f>
        <v>0</v>
      </c>
      <c r="J510" s="167">
        <f>$B510*'PERCENTAGE SHARING'!J469</f>
        <v>0</v>
      </c>
      <c r="K510" s="167">
        <f>$B510*'PERCENTAGE SHARING'!K469</f>
        <v>0</v>
      </c>
      <c r="L510" s="167">
        <f>$B510*'PERCENTAGE SHARING'!L469</f>
        <v>0</v>
      </c>
      <c r="M510" s="167">
        <f>$B510*'PERCENTAGE SHARING'!M469</f>
        <v>0</v>
      </c>
      <c r="N510" s="167">
        <f>$B510*'PERCENTAGE SHARING'!N469</f>
        <v>0</v>
      </c>
      <c r="O510" s="309">
        <f>$B510*'PERCENTAGE SHARING'!O469</f>
        <v>0</v>
      </c>
      <c r="P510" s="309">
        <f>$B510*'PERCENTAGE SHARING'!P469</f>
        <v>0</v>
      </c>
      <c r="Q510" s="309">
        <f>$B510*'PERCENTAGE SHARING'!Q469</f>
        <v>0</v>
      </c>
      <c r="R510" s="309">
        <f>$B510*'PERCENTAGE SHARING'!R469</f>
        <v>0</v>
      </c>
      <c r="S510" s="134"/>
      <c r="T510" s="134"/>
      <c r="U510" s="134"/>
      <c r="V510" s="134"/>
      <c r="W510" s="134"/>
      <c r="X510" s="134"/>
      <c r="Y510" s="134"/>
      <c r="Z510" s="134"/>
    </row>
    <row r="511" ht="22.5" customHeight="1">
      <c r="A511" s="186" t="str">
        <f>'PROP DAILY PNL'!A676</f>
        <v/>
      </c>
      <c r="B511" s="177"/>
      <c r="C511" s="167">
        <f>$B511*'PERCENTAGE SHARING'!C470</f>
        <v>0</v>
      </c>
      <c r="D511" s="167">
        <f>$B511*'PERCENTAGE SHARING'!D470</f>
        <v>0</v>
      </c>
      <c r="E511" s="167">
        <f>$B511*'PERCENTAGE SHARING'!E470</f>
        <v>0</v>
      </c>
      <c r="F511" s="167">
        <f>$B511*'PERCENTAGE SHARING'!F470</f>
        <v>0</v>
      </c>
      <c r="G511" s="167">
        <f>$B511*'PERCENTAGE SHARING'!G470</f>
        <v>0</v>
      </c>
      <c r="H511" s="167">
        <f>$B511*'PERCENTAGE SHARING'!H470</f>
        <v>0</v>
      </c>
      <c r="I511" s="167">
        <f>$B511*'PERCENTAGE SHARING'!I470</f>
        <v>0</v>
      </c>
      <c r="J511" s="167">
        <f>$B511*'PERCENTAGE SHARING'!J470</f>
        <v>0</v>
      </c>
      <c r="K511" s="167">
        <f>$B511*'PERCENTAGE SHARING'!K470</f>
        <v>0</v>
      </c>
      <c r="L511" s="167">
        <f>$B511*'PERCENTAGE SHARING'!L470</f>
        <v>0</v>
      </c>
      <c r="M511" s="167">
        <f>$B511*'PERCENTAGE SHARING'!M470</f>
        <v>0</v>
      </c>
      <c r="N511" s="167">
        <f>$B511*'PERCENTAGE SHARING'!N470</f>
        <v>0</v>
      </c>
      <c r="O511" s="309">
        <f>$B511*'PERCENTAGE SHARING'!O470</f>
        <v>0</v>
      </c>
      <c r="P511" s="309">
        <f>$B511*'PERCENTAGE SHARING'!P470</f>
        <v>0</v>
      </c>
      <c r="Q511" s="309">
        <f>$B511*'PERCENTAGE SHARING'!Q470</f>
        <v>0</v>
      </c>
      <c r="R511" s="309">
        <f>$B511*'PERCENTAGE SHARING'!R470</f>
        <v>0</v>
      </c>
      <c r="S511" s="134"/>
      <c r="T511" s="134"/>
      <c r="U511" s="134"/>
      <c r="V511" s="134"/>
      <c r="W511" s="134"/>
      <c r="X511" s="134"/>
      <c r="Y511" s="134"/>
      <c r="Z511" s="134"/>
    </row>
    <row r="512" ht="22.5" customHeight="1">
      <c r="A512" s="186" t="str">
        <f>'PROP DAILY PNL'!A677</f>
        <v/>
      </c>
      <c r="B512" s="177"/>
      <c r="C512" s="167">
        <f>$B512*'PERCENTAGE SHARING'!C471</f>
        <v>0</v>
      </c>
      <c r="D512" s="167">
        <f>$B512*'PERCENTAGE SHARING'!D471</f>
        <v>0</v>
      </c>
      <c r="E512" s="167">
        <f>$B512*'PERCENTAGE SHARING'!E471</f>
        <v>0</v>
      </c>
      <c r="F512" s="167">
        <f>$B512*'PERCENTAGE SHARING'!F471</f>
        <v>0</v>
      </c>
      <c r="G512" s="167">
        <f>$B512*'PERCENTAGE SHARING'!G471</f>
        <v>0</v>
      </c>
      <c r="H512" s="167">
        <f>$B512*'PERCENTAGE SHARING'!H471</f>
        <v>0</v>
      </c>
      <c r="I512" s="167">
        <f>$B512*'PERCENTAGE SHARING'!I471</f>
        <v>0</v>
      </c>
      <c r="J512" s="167">
        <f>$B512*'PERCENTAGE SHARING'!J471</f>
        <v>0</v>
      </c>
      <c r="K512" s="167">
        <f>$B512*'PERCENTAGE SHARING'!K471</f>
        <v>0</v>
      </c>
      <c r="L512" s="167">
        <f>$B512*'PERCENTAGE SHARING'!L471</f>
        <v>0</v>
      </c>
      <c r="M512" s="167">
        <f>$B512*'PERCENTAGE SHARING'!M471</f>
        <v>0</v>
      </c>
      <c r="N512" s="167">
        <f>$B512*'PERCENTAGE SHARING'!N471</f>
        <v>0</v>
      </c>
      <c r="O512" s="309">
        <f>$B512*'PERCENTAGE SHARING'!O471</f>
        <v>0</v>
      </c>
      <c r="P512" s="309">
        <f>$B512*'PERCENTAGE SHARING'!P471</f>
        <v>0</v>
      </c>
      <c r="Q512" s="309">
        <f>$B512*'PERCENTAGE SHARING'!Q471</f>
        <v>0</v>
      </c>
      <c r="R512" s="309">
        <f>$B512*'PERCENTAGE SHARING'!R471</f>
        <v>0</v>
      </c>
      <c r="S512" s="134"/>
      <c r="T512" s="134"/>
      <c r="U512" s="134"/>
      <c r="V512" s="134"/>
      <c r="W512" s="134"/>
      <c r="X512" s="134"/>
      <c r="Y512" s="134"/>
      <c r="Z512" s="134"/>
    </row>
    <row r="513" ht="22.5" customHeight="1">
      <c r="A513" s="186" t="str">
        <f>'PROP DAILY PNL'!A678</f>
        <v/>
      </c>
      <c r="B513" s="177"/>
      <c r="C513" s="167">
        <f>$B513*'PERCENTAGE SHARING'!C472</f>
        <v>0</v>
      </c>
      <c r="D513" s="167">
        <f>$B513*'PERCENTAGE SHARING'!D472</f>
        <v>0</v>
      </c>
      <c r="E513" s="167">
        <f>$B513*'PERCENTAGE SHARING'!E472</f>
        <v>0</v>
      </c>
      <c r="F513" s="167">
        <f>$B513*'PERCENTAGE SHARING'!F472</f>
        <v>0</v>
      </c>
      <c r="G513" s="167">
        <f>$B513*'PERCENTAGE SHARING'!G472</f>
        <v>0</v>
      </c>
      <c r="H513" s="167">
        <f>$B513*'PERCENTAGE SHARING'!H472</f>
        <v>0</v>
      </c>
      <c r="I513" s="167">
        <f>$B513*'PERCENTAGE SHARING'!I472</f>
        <v>0</v>
      </c>
      <c r="J513" s="167">
        <f>$B513*'PERCENTAGE SHARING'!J472</f>
        <v>0</v>
      </c>
      <c r="K513" s="167">
        <f>$B513*'PERCENTAGE SHARING'!K472</f>
        <v>0</v>
      </c>
      <c r="L513" s="167">
        <f>$B513*'PERCENTAGE SHARING'!L472</f>
        <v>0</v>
      </c>
      <c r="M513" s="167">
        <f>$B513*'PERCENTAGE SHARING'!M472</f>
        <v>0</v>
      </c>
      <c r="N513" s="167">
        <f>$B513*'PERCENTAGE SHARING'!N472</f>
        <v>0</v>
      </c>
      <c r="O513" s="309">
        <f>$B513*'PERCENTAGE SHARING'!O472</f>
        <v>0</v>
      </c>
      <c r="P513" s="309">
        <f>$B513*'PERCENTAGE SHARING'!P472</f>
        <v>0</v>
      </c>
      <c r="Q513" s="309">
        <f>$B513*'PERCENTAGE SHARING'!Q472</f>
        <v>0</v>
      </c>
      <c r="R513" s="309">
        <f>$B513*'PERCENTAGE SHARING'!R472</f>
        <v>0</v>
      </c>
      <c r="S513" s="134"/>
      <c r="T513" s="134"/>
      <c r="U513" s="134"/>
      <c r="V513" s="134"/>
      <c r="W513" s="134"/>
      <c r="X513" s="134"/>
      <c r="Y513" s="134"/>
      <c r="Z513" s="134"/>
    </row>
    <row r="514" ht="22.5" customHeight="1">
      <c r="A514" s="186" t="str">
        <f>'PROP DAILY PNL'!A679</f>
        <v/>
      </c>
      <c r="B514" s="177"/>
      <c r="C514" s="167">
        <f>$B514*'PERCENTAGE SHARING'!C473</f>
        <v>0</v>
      </c>
      <c r="D514" s="167">
        <f>$B514*'PERCENTAGE SHARING'!D473</f>
        <v>0</v>
      </c>
      <c r="E514" s="167">
        <f>$B514*'PERCENTAGE SHARING'!E473</f>
        <v>0</v>
      </c>
      <c r="F514" s="167">
        <f>$B514*'PERCENTAGE SHARING'!F473</f>
        <v>0</v>
      </c>
      <c r="G514" s="167">
        <f>$B514*'PERCENTAGE SHARING'!G473</f>
        <v>0</v>
      </c>
      <c r="H514" s="167">
        <f>$B514*'PERCENTAGE SHARING'!H473</f>
        <v>0</v>
      </c>
      <c r="I514" s="167">
        <f>$B514*'PERCENTAGE SHARING'!I473</f>
        <v>0</v>
      </c>
      <c r="J514" s="167">
        <f>$B514*'PERCENTAGE SHARING'!J473</f>
        <v>0</v>
      </c>
      <c r="K514" s="167">
        <f>$B514*'PERCENTAGE SHARING'!K473</f>
        <v>0</v>
      </c>
      <c r="L514" s="167">
        <f>$B514*'PERCENTAGE SHARING'!L473</f>
        <v>0</v>
      </c>
      <c r="M514" s="167">
        <f>$B514*'PERCENTAGE SHARING'!M473</f>
        <v>0</v>
      </c>
      <c r="N514" s="167">
        <f>$B514*'PERCENTAGE SHARING'!N473</f>
        <v>0</v>
      </c>
      <c r="O514" s="309">
        <f>$B514*'PERCENTAGE SHARING'!O473</f>
        <v>0</v>
      </c>
      <c r="P514" s="309">
        <f>$B514*'PERCENTAGE SHARING'!P473</f>
        <v>0</v>
      </c>
      <c r="Q514" s="309">
        <f>$B514*'PERCENTAGE SHARING'!Q473</f>
        <v>0</v>
      </c>
      <c r="R514" s="309">
        <f>$B514*'PERCENTAGE SHARING'!R473</f>
        <v>0</v>
      </c>
      <c r="S514" s="134"/>
      <c r="T514" s="134"/>
      <c r="U514" s="134"/>
      <c r="V514" s="134"/>
      <c r="W514" s="134"/>
      <c r="X514" s="134"/>
      <c r="Y514" s="134"/>
      <c r="Z514" s="134"/>
    </row>
    <row r="515" ht="22.5" customHeight="1">
      <c r="A515" s="186" t="str">
        <f>'PROP DAILY PNL'!A680</f>
        <v/>
      </c>
      <c r="B515" s="177"/>
      <c r="C515" s="167">
        <f>$B515*'PERCENTAGE SHARING'!C474</f>
        <v>0</v>
      </c>
      <c r="D515" s="167">
        <f>$B515*'PERCENTAGE SHARING'!D474</f>
        <v>0</v>
      </c>
      <c r="E515" s="167">
        <f>$B515*'PERCENTAGE SHARING'!E474</f>
        <v>0</v>
      </c>
      <c r="F515" s="167">
        <f>$B515*'PERCENTAGE SHARING'!F474</f>
        <v>0</v>
      </c>
      <c r="G515" s="167">
        <f>$B515*'PERCENTAGE SHARING'!G474</f>
        <v>0</v>
      </c>
      <c r="H515" s="167">
        <f>$B515*'PERCENTAGE SHARING'!H474</f>
        <v>0</v>
      </c>
      <c r="I515" s="167">
        <f>$B515*'PERCENTAGE SHARING'!I474</f>
        <v>0</v>
      </c>
      <c r="J515" s="167">
        <f>$B515*'PERCENTAGE SHARING'!J474</f>
        <v>0</v>
      </c>
      <c r="K515" s="167">
        <f>$B515*'PERCENTAGE SHARING'!K474</f>
        <v>0</v>
      </c>
      <c r="L515" s="167">
        <f>$B515*'PERCENTAGE SHARING'!L474</f>
        <v>0</v>
      </c>
      <c r="M515" s="167">
        <f>$B515*'PERCENTAGE SHARING'!M474</f>
        <v>0</v>
      </c>
      <c r="N515" s="167">
        <f>$B515*'PERCENTAGE SHARING'!N474</f>
        <v>0</v>
      </c>
      <c r="O515" s="309">
        <f>$B515*'PERCENTAGE SHARING'!O474</f>
        <v>0</v>
      </c>
      <c r="P515" s="309">
        <f>$B515*'PERCENTAGE SHARING'!P474</f>
        <v>0</v>
      </c>
      <c r="Q515" s="309">
        <f>$B515*'PERCENTAGE SHARING'!Q474</f>
        <v>0</v>
      </c>
      <c r="R515" s="309">
        <f>$B515*'PERCENTAGE SHARING'!R474</f>
        <v>0</v>
      </c>
      <c r="S515" s="134"/>
      <c r="T515" s="134"/>
      <c r="U515" s="134"/>
      <c r="V515" s="134"/>
      <c r="W515" s="134"/>
      <c r="X515" s="134"/>
      <c r="Y515" s="134"/>
      <c r="Z515" s="134"/>
    </row>
    <row r="516" ht="22.5" customHeight="1">
      <c r="A516" s="186" t="str">
        <f>'PROP DAILY PNL'!A681</f>
        <v/>
      </c>
      <c r="B516" s="177"/>
      <c r="C516" s="167">
        <f>$B516*'PERCENTAGE SHARING'!C475</f>
        <v>0</v>
      </c>
      <c r="D516" s="167">
        <f>$B516*'PERCENTAGE SHARING'!D475</f>
        <v>0</v>
      </c>
      <c r="E516" s="167">
        <f>$B516*'PERCENTAGE SHARING'!E475</f>
        <v>0</v>
      </c>
      <c r="F516" s="167">
        <f>$B516*'PERCENTAGE SHARING'!F475</f>
        <v>0</v>
      </c>
      <c r="G516" s="167">
        <f>$B516*'PERCENTAGE SHARING'!G475</f>
        <v>0</v>
      </c>
      <c r="H516" s="167">
        <f>$B516*'PERCENTAGE SHARING'!H475</f>
        <v>0</v>
      </c>
      <c r="I516" s="167">
        <f>$B516*'PERCENTAGE SHARING'!I475</f>
        <v>0</v>
      </c>
      <c r="J516" s="167">
        <f>$B516*'PERCENTAGE SHARING'!J475</f>
        <v>0</v>
      </c>
      <c r="K516" s="167">
        <f>$B516*'PERCENTAGE SHARING'!K475</f>
        <v>0</v>
      </c>
      <c r="L516" s="167">
        <f>$B516*'PERCENTAGE SHARING'!L475</f>
        <v>0</v>
      </c>
      <c r="M516" s="167">
        <f>$B516*'PERCENTAGE SHARING'!M475</f>
        <v>0</v>
      </c>
      <c r="N516" s="167">
        <f>$B516*'PERCENTAGE SHARING'!N475</f>
        <v>0</v>
      </c>
      <c r="O516" s="309">
        <f>$B516*'PERCENTAGE SHARING'!O475</f>
        <v>0</v>
      </c>
      <c r="P516" s="309">
        <f>$B516*'PERCENTAGE SHARING'!P475</f>
        <v>0</v>
      </c>
      <c r="Q516" s="309">
        <f>$B516*'PERCENTAGE SHARING'!Q475</f>
        <v>0</v>
      </c>
      <c r="R516" s="309">
        <f>$B516*'PERCENTAGE SHARING'!R475</f>
        <v>0</v>
      </c>
      <c r="S516" s="134"/>
      <c r="T516" s="134"/>
      <c r="U516" s="134"/>
      <c r="V516" s="134"/>
      <c r="W516" s="134"/>
      <c r="X516" s="134"/>
      <c r="Y516" s="134"/>
      <c r="Z516" s="134"/>
    </row>
    <row r="517" ht="22.5" customHeight="1">
      <c r="A517" s="186" t="str">
        <f>'PROP DAILY PNL'!A682</f>
        <v/>
      </c>
      <c r="B517" s="177"/>
      <c r="C517" s="167">
        <f>$B517*'PERCENTAGE SHARING'!C476</f>
        <v>0</v>
      </c>
      <c r="D517" s="167">
        <f>$B517*'PERCENTAGE SHARING'!D476</f>
        <v>0</v>
      </c>
      <c r="E517" s="167">
        <f>$B517*'PERCENTAGE SHARING'!E476</f>
        <v>0</v>
      </c>
      <c r="F517" s="167">
        <f>$B517*'PERCENTAGE SHARING'!F476</f>
        <v>0</v>
      </c>
      <c r="G517" s="167">
        <f>$B517*'PERCENTAGE SHARING'!G476</f>
        <v>0</v>
      </c>
      <c r="H517" s="167">
        <f>$B517*'PERCENTAGE SHARING'!H476</f>
        <v>0</v>
      </c>
      <c r="I517" s="167">
        <f>$B517*'PERCENTAGE SHARING'!I476</f>
        <v>0</v>
      </c>
      <c r="J517" s="167">
        <f>$B517*'PERCENTAGE SHARING'!J476</f>
        <v>0</v>
      </c>
      <c r="K517" s="167">
        <f>$B517*'PERCENTAGE SHARING'!K476</f>
        <v>0</v>
      </c>
      <c r="L517" s="167">
        <f>$B517*'PERCENTAGE SHARING'!L476</f>
        <v>0</v>
      </c>
      <c r="M517" s="167">
        <f>$B517*'PERCENTAGE SHARING'!M476</f>
        <v>0</v>
      </c>
      <c r="N517" s="167">
        <f>$B517*'PERCENTAGE SHARING'!N476</f>
        <v>0</v>
      </c>
      <c r="O517" s="309">
        <f>$B517*'PERCENTAGE SHARING'!O476</f>
        <v>0</v>
      </c>
      <c r="P517" s="309">
        <f>$B517*'PERCENTAGE SHARING'!P476</f>
        <v>0</v>
      </c>
      <c r="Q517" s="309">
        <f>$B517*'PERCENTAGE SHARING'!Q476</f>
        <v>0</v>
      </c>
      <c r="R517" s="309">
        <f>$B517*'PERCENTAGE SHARING'!R476</f>
        <v>0</v>
      </c>
      <c r="S517" s="134"/>
      <c r="T517" s="134"/>
      <c r="U517" s="134"/>
      <c r="V517" s="134"/>
      <c r="W517" s="134"/>
      <c r="X517" s="134"/>
      <c r="Y517" s="134"/>
      <c r="Z517" s="134"/>
    </row>
    <row r="518" ht="22.5" customHeight="1">
      <c r="A518" s="186" t="str">
        <f>'PROP DAILY PNL'!A683</f>
        <v/>
      </c>
      <c r="B518" s="177"/>
      <c r="C518" s="167">
        <f>$B518*'PERCENTAGE SHARING'!C477</f>
        <v>0</v>
      </c>
      <c r="D518" s="167">
        <f>$B518*'PERCENTAGE SHARING'!D477</f>
        <v>0</v>
      </c>
      <c r="E518" s="167">
        <f>$B518*'PERCENTAGE SHARING'!E477</f>
        <v>0</v>
      </c>
      <c r="F518" s="167">
        <f>$B518*'PERCENTAGE SHARING'!F477</f>
        <v>0</v>
      </c>
      <c r="G518" s="167">
        <f>$B518*'PERCENTAGE SHARING'!G477</f>
        <v>0</v>
      </c>
      <c r="H518" s="167">
        <f>$B518*'PERCENTAGE SHARING'!H477</f>
        <v>0</v>
      </c>
      <c r="I518" s="167">
        <f>$B518*'PERCENTAGE SHARING'!I477</f>
        <v>0</v>
      </c>
      <c r="J518" s="167">
        <f>$B518*'PERCENTAGE SHARING'!J477</f>
        <v>0</v>
      </c>
      <c r="K518" s="167">
        <f>$B518*'PERCENTAGE SHARING'!K477</f>
        <v>0</v>
      </c>
      <c r="L518" s="167">
        <f>$B518*'PERCENTAGE SHARING'!L477</f>
        <v>0</v>
      </c>
      <c r="M518" s="167">
        <f>$B518*'PERCENTAGE SHARING'!M477</f>
        <v>0</v>
      </c>
      <c r="N518" s="167">
        <f>$B518*'PERCENTAGE SHARING'!N477</f>
        <v>0</v>
      </c>
      <c r="O518" s="309">
        <f>$B518*'PERCENTAGE SHARING'!O477</f>
        <v>0</v>
      </c>
      <c r="P518" s="309">
        <f>$B518*'PERCENTAGE SHARING'!P477</f>
        <v>0</v>
      </c>
      <c r="Q518" s="309">
        <f>$B518*'PERCENTAGE SHARING'!Q477</f>
        <v>0</v>
      </c>
      <c r="R518" s="309">
        <f>$B518*'PERCENTAGE SHARING'!R477</f>
        <v>0</v>
      </c>
      <c r="S518" s="134"/>
      <c r="T518" s="134"/>
      <c r="U518" s="134"/>
      <c r="V518" s="134"/>
      <c r="W518" s="134"/>
      <c r="X518" s="134"/>
      <c r="Y518" s="134"/>
      <c r="Z518" s="134"/>
    </row>
    <row r="519" ht="22.5" customHeight="1">
      <c r="A519" s="186" t="str">
        <f>'PROP DAILY PNL'!A684</f>
        <v/>
      </c>
      <c r="B519" s="177"/>
      <c r="C519" s="167">
        <f>$B519*'PERCENTAGE SHARING'!C478</f>
        <v>0</v>
      </c>
      <c r="D519" s="167">
        <f>$B519*'PERCENTAGE SHARING'!D478</f>
        <v>0</v>
      </c>
      <c r="E519" s="167">
        <f>$B519*'PERCENTAGE SHARING'!E478</f>
        <v>0</v>
      </c>
      <c r="F519" s="167">
        <f>$B519*'PERCENTAGE SHARING'!F478</f>
        <v>0</v>
      </c>
      <c r="G519" s="167">
        <f>$B519*'PERCENTAGE SHARING'!G478</f>
        <v>0</v>
      </c>
      <c r="H519" s="167">
        <f>$B519*'PERCENTAGE SHARING'!H478</f>
        <v>0</v>
      </c>
      <c r="I519" s="167">
        <f>$B519*'PERCENTAGE SHARING'!I478</f>
        <v>0</v>
      </c>
      <c r="J519" s="167">
        <f>$B519*'PERCENTAGE SHARING'!J478</f>
        <v>0</v>
      </c>
      <c r="K519" s="167">
        <f>$B519*'PERCENTAGE SHARING'!K478</f>
        <v>0</v>
      </c>
      <c r="L519" s="167">
        <f>$B519*'PERCENTAGE SHARING'!L478</f>
        <v>0</v>
      </c>
      <c r="M519" s="167">
        <f>$B519*'PERCENTAGE SHARING'!M478</f>
        <v>0</v>
      </c>
      <c r="N519" s="167">
        <f>$B519*'PERCENTAGE SHARING'!N478</f>
        <v>0</v>
      </c>
      <c r="O519" s="309">
        <f>$B519*'PERCENTAGE SHARING'!O478</f>
        <v>0</v>
      </c>
      <c r="P519" s="309">
        <f>$B519*'PERCENTAGE SHARING'!P478</f>
        <v>0</v>
      </c>
      <c r="Q519" s="309">
        <f>$B519*'PERCENTAGE SHARING'!Q478</f>
        <v>0</v>
      </c>
      <c r="R519" s="309">
        <f>$B519*'PERCENTAGE SHARING'!R478</f>
        <v>0</v>
      </c>
      <c r="S519" s="134"/>
      <c r="T519" s="134"/>
      <c r="U519" s="134"/>
      <c r="V519" s="134"/>
      <c r="W519" s="134"/>
      <c r="X519" s="134"/>
      <c r="Y519" s="134"/>
      <c r="Z519" s="134"/>
    </row>
    <row r="520" ht="22.5" customHeight="1">
      <c r="A520" s="186" t="str">
        <f>'PROP DAILY PNL'!A685</f>
        <v/>
      </c>
      <c r="B520" s="177"/>
      <c r="C520" s="167">
        <f>$B520*'PERCENTAGE SHARING'!C479</f>
        <v>0</v>
      </c>
      <c r="D520" s="167">
        <f>$B520*'PERCENTAGE SHARING'!D479</f>
        <v>0</v>
      </c>
      <c r="E520" s="167">
        <f>$B520*'PERCENTAGE SHARING'!E479</f>
        <v>0</v>
      </c>
      <c r="F520" s="167">
        <f>$B520*'PERCENTAGE SHARING'!F479</f>
        <v>0</v>
      </c>
      <c r="G520" s="167">
        <f>$B520*'PERCENTAGE SHARING'!G479</f>
        <v>0</v>
      </c>
      <c r="H520" s="167">
        <f>$B520*'PERCENTAGE SHARING'!H479</f>
        <v>0</v>
      </c>
      <c r="I520" s="167">
        <f>$B520*'PERCENTAGE SHARING'!I479</f>
        <v>0</v>
      </c>
      <c r="J520" s="167">
        <f>$B520*'PERCENTAGE SHARING'!J479</f>
        <v>0</v>
      </c>
      <c r="K520" s="167">
        <f>$B520*'PERCENTAGE SHARING'!K479</f>
        <v>0</v>
      </c>
      <c r="L520" s="167">
        <f>$B520*'PERCENTAGE SHARING'!L479</f>
        <v>0</v>
      </c>
      <c r="M520" s="167">
        <f>$B520*'PERCENTAGE SHARING'!M479</f>
        <v>0</v>
      </c>
      <c r="N520" s="167">
        <f>$B520*'PERCENTAGE SHARING'!N479</f>
        <v>0</v>
      </c>
      <c r="O520" s="309">
        <f>$B520*'PERCENTAGE SHARING'!O479</f>
        <v>0</v>
      </c>
      <c r="P520" s="309">
        <f>$B520*'PERCENTAGE SHARING'!P479</f>
        <v>0</v>
      </c>
      <c r="Q520" s="309">
        <f>$B520*'PERCENTAGE SHARING'!Q479</f>
        <v>0</v>
      </c>
      <c r="R520" s="309">
        <f>$B520*'PERCENTAGE SHARING'!R479</f>
        <v>0</v>
      </c>
      <c r="S520" s="134"/>
      <c r="T520" s="134"/>
      <c r="U520" s="134"/>
      <c r="V520" s="134"/>
      <c r="W520" s="134"/>
      <c r="X520" s="134"/>
      <c r="Y520" s="134"/>
      <c r="Z520" s="134"/>
    </row>
    <row r="521" ht="22.5" customHeight="1">
      <c r="A521" s="186" t="str">
        <f>'PROP DAILY PNL'!A686</f>
        <v/>
      </c>
      <c r="B521" s="177"/>
      <c r="C521" s="167">
        <f>$B521*'PERCENTAGE SHARING'!C480</f>
        <v>0</v>
      </c>
      <c r="D521" s="167">
        <f>$B521*'PERCENTAGE SHARING'!D480</f>
        <v>0</v>
      </c>
      <c r="E521" s="167">
        <f>$B521*'PERCENTAGE SHARING'!E480</f>
        <v>0</v>
      </c>
      <c r="F521" s="167">
        <f>$B521*'PERCENTAGE SHARING'!F480</f>
        <v>0</v>
      </c>
      <c r="G521" s="167">
        <f>$B521*'PERCENTAGE SHARING'!G480</f>
        <v>0</v>
      </c>
      <c r="H521" s="167">
        <f>$B521*'PERCENTAGE SHARING'!H480</f>
        <v>0</v>
      </c>
      <c r="I521" s="167">
        <f>$B521*'PERCENTAGE SHARING'!I480</f>
        <v>0</v>
      </c>
      <c r="J521" s="167">
        <f>$B521*'PERCENTAGE SHARING'!J480</f>
        <v>0</v>
      </c>
      <c r="K521" s="167">
        <f>$B521*'PERCENTAGE SHARING'!K480</f>
        <v>0</v>
      </c>
      <c r="L521" s="167">
        <f>$B521*'PERCENTAGE SHARING'!L480</f>
        <v>0</v>
      </c>
      <c r="M521" s="167">
        <f>$B521*'PERCENTAGE SHARING'!M480</f>
        <v>0</v>
      </c>
      <c r="N521" s="167">
        <f>$B521*'PERCENTAGE SHARING'!N480</f>
        <v>0</v>
      </c>
      <c r="O521" s="309">
        <f>$B521*'PERCENTAGE SHARING'!O480</f>
        <v>0</v>
      </c>
      <c r="P521" s="309">
        <f>$B521*'PERCENTAGE SHARING'!P480</f>
        <v>0</v>
      </c>
      <c r="Q521" s="309">
        <f>$B521*'PERCENTAGE SHARING'!Q480</f>
        <v>0</v>
      </c>
      <c r="R521" s="309">
        <f>$B521*'PERCENTAGE SHARING'!R480</f>
        <v>0</v>
      </c>
      <c r="S521" s="134"/>
      <c r="T521" s="134"/>
      <c r="U521" s="134"/>
      <c r="V521" s="134"/>
      <c r="W521" s="134"/>
      <c r="X521" s="134"/>
      <c r="Y521" s="134"/>
      <c r="Z521" s="134"/>
    </row>
    <row r="522" ht="22.5" customHeight="1">
      <c r="A522" s="186" t="str">
        <f>'PROP DAILY PNL'!A687</f>
        <v/>
      </c>
      <c r="B522" s="177"/>
      <c r="C522" s="167">
        <f>$B522*'PERCENTAGE SHARING'!C481</f>
        <v>0</v>
      </c>
      <c r="D522" s="167">
        <f>$B522*'PERCENTAGE SHARING'!D481</f>
        <v>0</v>
      </c>
      <c r="E522" s="167">
        <f>$B522*'PERCENTAGE SHARING'!E481</f>
        <v>0</v>
      </c>
      <c r="F522" s="167">
        <f>$B522*'PERCENTAGE SHARING'!F481</f>
        <v>0</v>
      </c>
      <c r="G522" s="167">
        <f>$B522*'PERCENTAGE SHARING'!G481</f>
        <v>0</v>
      </c>
      <c r="H522" s="167">
        <f>$B522*'PERCENTAGE SHARING'!H481</f>
        <v>0</v>
      </c>
      <c r="I522" s="167">
        <f>$B522*'PERCENTAGE SHARING'!I481</f>
        <v>0</v>
      </c>
      <c r="J522" s="167">
        <f>$B522*'PERCENTAGE SHARING'!J481</f>
        <v>0</v>
      </c>
      <c r="K522" s="167">
        <f>$B522*'PERCENTAGE SHARING'!K481</f>
        <v>0</v>
      </c>
      <c r="L522" s="167">
        <f>$B522*'PERCENTAGE SHARING'!L481</f>
        <v>0</v>
      </c>
      <c r="M522" s="167">
        <f>$B522*'PERCENTAGE SHARING'!M481</f>
        <v>0</v>
      </c>
      <c r="N522" s="167">
        <f>$B522*'PERCENTAGE SHARING'!N481</f>
        <v>0</v>
      </c>
      <c r="O522" s="309">
        <f>$B522*'PERCENTAGE SHARING'!O481</f>
        <v>0</v>
      </c>
      <c r="P522" s="309">
        <f>$B522*'PERCENTAGE SHARING'!P481</f>
        <v>0</v>
      </c>
      <c r="Q522" s="309">
        <f>$B522*'PERCENTAGE SHARING'!Q481</f>
        <v>0</v>
      </c>
      <c r="R522" s="309">
        <f>$B522*'PERCENTAGE SHARING'!R481</f>
        <v>0</v>
      </c>
      <c r="S522" s="134"/>
      <c r="T522" s="134"/>
      <c r="U522" s="134"/>
      <c r="V522" s="134"/>
      <c r="W522" s="134"/>
      <c r="X522" s="134"/>
      <c r="Y522" s="134"/>
      <c r="Z522" s="134"/>
    </row>
    <row r="523" ht="22.5" customHeight="1">
      <c r="A523" s="186" t="str">
        <f>'PROP DAILY PNL'!A688</f>
        <v/>
      </c>
      <c r="B523" s="177"/>
      <c r="C523" s="167">
        <f>$B523*'PERCENTAGE SHARING'!C482</f>
        <v>0</v>
      </c>
      <c r="D523" s="167">
        <f>$B523*'PERCENTAGE SHARING'!D482</f>
        <v>0</v>
      </c>
      <c r="E523" s="167">
        <f>$B523*'PERCENTAGE SHARING'!E482</f>
        <v>0</v>
      </c>
      <c r="F523" s="167">
        <f>$B523*'PERCENTAGE SHARING'!F482</f>
        <v>0</v>
      </c>
      <c r="G523" s="167">
        <f>$B523*'PERCENTAGE SHARING'!G482</f>
        <v>0</v>
      </c>
      <c r="H523" s="167">
        <f>$B523*'PERCENTAGE SHARING'!H482</f>
        <v>0</v>
      </c>
      <c r="I523" s="167">
        <f>$B523*'PERCENTAGE SHARING'!I482</f>
        <v>0</v>
      </c>
      <c r="J523" s="167">
        <f>$B523*'PERCENTAGE SHARING'!J482</f>
        <v>0</v>
      </c>
      <c r="K523" s="167">
        <f>$B523*'PERCENTAGE SHARING'!K482</f>
        <v>0</v>
      </c>
      <c r="L523" s="167">
        <f>$B523*'PERCENTAGE SHARING'!L482</f>
        <v>0</v>
      </c>
      <c r="M523" s="167">
        <f>$B523*'PERCENTAGE SHARING'!M482</f>
        <v>0</v>
      </c>
      <c r="N523" s="167">
        <f>$B523*'PERCENTAGE SHARING'!N482</f>
        <v>0</v>
      </c>
      <c r="O523" s="309">
        <f>$B523*'PERCENTAGE SHARING'!O482</f>
        <v>0</v>
      </c>
      <c r="P523" s="309">
        <f>$B523*'PERCENTAGE SHARING'!P482</f>
        <v>0</v>
      </c>
      <c r="Q523" s="309">
        <f>$B523*'PERCENTAGE SHARING'!Q482</f>
        <v>0</v>
      </c>
      <c r="R523" s="309">
        <f>$B523*'PERCENTAGE SHARING'!R482</f>
        <v>0</v>
      </c>
      <c r="S523" s="134"/>
      <c r="T523" s="134"/>
      <c r="U523" s="134"/>
      <c r="V523" s="134"/>
      <c r="W523" s="134"/>
      <c r="X523" s="134"/>
      <c r="Y523" s="134"/>
      <c r="Z523" s="134"/>
    </row>
    <row r="524" ht="22.5" customHeight="1">
      <c r="A524" s="186" t="str">
        <f>'PROP DAILY PNL'!A689</f>
        <v/>
      </c>
      <c r="B524" s="177"/>
      <c r="C524" s="167">
        <f>$B524*'PERCENTAGE SHARING'!C483</f>
        <v>0</v>
      </c>
      <c r="D524" s="167">
        <f>$B524*'PERCENTAGE SHARING'!D483</f>
        <v>0</v>
      </c>
      <c r="E524" s="167">
        <f>$B524*'PERCENTAGE SHARING'!E483</f>
        <v>0</v>
      </c>
      <c r="F524" s="167">
        <f>$B524*'PERCENTAGE SHARING'!F483</f>
        <v>0</v>
      </c>
      <c r="G524" s="167">
        <f>$B524*'PERCENTAGE SHARING'!G483</f>
        <v>0</v>
      </c>
      <c r="H524" s="167">
        <f>$B524*'PERCENTAGE SHARING'!H483</f>
        <v>0</v>
      </c>
      <c r="I524" s="167">
        <f>$B524*'PERCENTAGE SHARING'!I483</f>
        <v>0</v>
      </c>
      <c r="J524" s="167">
        <f>$B524*'PERCENTAGE SHARING'!J483</f>
        <v>0</v>
      </c>
      <c r="K524" s="167">
        <f>$B524*'PERCENTAGE SHARING'!K483</f>
        <v>0</v>
      </c>
      <c r="L524" s="167">
        <f>$B524*'PERCENTAGE SHARING'!L483</f>
        <v>0</v>
      </c>
      <c r="M524" s="167">
        <f>$B524*'PERCENTAGE SHARING'!M483</f>
        <v>0</v>
      </c>
      <c r="N524" s="167">
        <f>$B524*'PERCENTAGE SHARING'!N483</f>
        <v>0</v>
      </c>
      <c r="O524" s="309">
        <f>$B524*'PERCENTAGE SHARING'!O483</f>
        <v>0</v>
      </c>
      <c r="P524" s="309">
        <f>$B524*'PERCENTAGE SHARING'!P483</f>
        <v>0</v>
      </c>
      <c r="Q524" s="309">
        <f>$B524*'PERCENTAGE SHARING'!Q483</f>
        <v>0</v>
      </c>
      <c r="R524" s="309">
        <f>$B524*'PERCENTAGE SHARING'!R483</f>
        <v>0</v>
      </c>
      <c r="S524" s="134"/>
      <c r="T524" s="134"/>
      <c r="U524" s="134"/>
      <c r="V524" s="134"/>
      <c r="W524" s="134"/>
      <c r="X524" s="134"/>
      <c r="Y524" s="134"/>
      <c r="Z524" s="134"/>
    </row>
    <row r="525" ht="22.5" customHeight="1">
      <c r="A525" s="186" t="str">
        <f>'PROP DAILY PNL'!A690</f>
        <v/>
      </c>
      <c r="B525" s="177"/>
      <c r="C525" s="167">
        <f>$B525*'PERCENTAGE SHARING'!C484</f>
        <v>0</v>
      </c>
      <c r="D525" s="167">
        <f>$B525*'PERCENTAGE SHARING'!D484</f>
        <v>0</v>
      </c>
      <c r="E525" s="167">
        <f>$B525*'PERCENTAGE SHARING'!E484</f>
        <v>0</v>
      </c>
      <c r="F525" s="167">
        <f>$B525*'PERCENTAGE SHARING'!F484</f>
        <v>0</v>
      </c>
      <c r="G525" s="167">
        <f>$B525*'PERCENTAGE SHARING'!G484</f>
        <v>0</v>
      </c>
      <c r="H525" s="167">
        <f>$B525*'PERCENTAGE SHARING'!H484</f>
        <v>0</v>
      </c>
      <c r="I525" s="167">
        <f>$B525*'PERCENTAGE SHARING'!I484</f>
        <v>0</v>
      </c>
      <c r="J525" s="167">
        <f>$B525*'PERCENTAGE SHARING'!J484</f>
        <v>0</v>
      </c>
      <c r="K525" s="167">
        <f>$B525*'PERCENTAGE SHARING'!K484</f>
        <v>0</v>
      </c>
      <c r="L525" s="167">
        <f>$B525*'PERCENTAGE SHARING'!L484</f>
        <v>0</v>
      </c>
      <c r="M525" s="167">
        <f>$B525*'PERCENTAGE SHARING'!M484</f>
        <v>0</v>
      </c>
      <c r="N525" s="167">
        <f>$B525*'PERCENTAGE SHARING'!N484</f>
        <v>0</v>
      </c>
      <c r="O525" s="309">
        <f>$B525*'PERCENTAGE SHARING'!O484</f>
        <v>0</v>
      </c>
      <c r="P525" s="309">
        <f>$B525*'PERCENTAGE SHARING'!P484</f>
        <v>0</v>
      </c>
      <c r="Q525" s="309">
        <f>$B525*'PERCENTAGE SHARING'!Q484</f>
        <v>0</v>
      </c>
      <c r="R525" s="309">
        <f>$B525*'PERCENTAGE SHARING'!R484</f>
        <v>0</v>
      </c>
      <c r="S525" s="134"/>
      <c r="T525" s="134"/>
      <c r="U525" s="134"/>
      <c r="V525" s="134"/>
      <c r="W525" s="134"/>
      <c r="X525" s="134"/>
      <c r="Y525" s="134"/>
      <c r="Z525" s="134"/>
    </row>
    <row r="526" ht="22.5" customHeight="1">
      <c r="A526" s="186" t="str">
        <f>'PROP DAILY PNL'!A691</f>
        <v/>
      </c>
      <c r="B526" s="177"/>
      <c r="C526" s="167">
        <f>$B526*'PERCENTAGE SHARING'!C485</f>
        <v>0</v>
      </c>
      <c r="D526" s="167">
        <f>$B526*'PERCENTAGE SHARING'!D485</f>
        <v>0</v>
      </c>
      <c r="E526" s="167">
        <f>$B526*'PERCENTAGE SHARING'!E485</f>
        <v>0</v>
      </c>
      <c r="F526" s="167">
        <f>$B526*'PERCENTAGE SHARING'!F485</f>
        <v>0</v>
      </c>
      <c r="G526" s="167">
        <f>$B526*'PERCENTAGE SHARING'!G485</f>
        <v>0</v>
      </c>
      <c r="H526" s="167">
        <f>$B526*'PERCENTAGE SHARING'!H485</f>
        <v>0</v>
      </c>
      <c r="I526" s="167">
        <f>$B526*'PERCENTAGE SHARING'!I485</f>
        <v>0</v>
      </c>
      <c r="J526" s="167">
        <f>$B526*'PERCENTAGE SHARING'!J485</f>
        <v>0</v>
      </c>
      <c r="K526" s="167">
        <f>$B526*'PERCENTAGE SHARING'!K485</f>
        <v>0</v>
      </c>
      <c r="L526" s="167">
        <f>$B526*'PERCENTAGE SHARING'!L485</f>
        <v>0</v>
      </c>
      <c r="M526" s="167">
        <f>$B526*'PERCENTAGE SHARING'!M485</f>
        <v>0</v>
      </c>
      <c r="N526" s="167">
        <f>$B526*'PERCENTAGE SHARING'!N485</f>
        <v>0</v>
      </c>
      <c r="O526" s="309">
        <f>$B526*'PERCENTAGE SHARING'!O485</f>
        <v>0</v>
      </c>
      <c r="P526" s="309">
        <f>$B526*'PERCENTAGE SHARING'!P485</f>
        <v>0</v>
      </c>
      <c r="Q526" s="309">
        <f>$B526*'PERCENTAGE SHARING'!Q485</f>
        <v>0</v>
      </c>
      <c r="R526" s="309">
        <f>$B526*'PERCENTAGE SHARING'!R485</f>
        <v>0</v>
      </c>
      <c r="S526" s="134"/>
      <c r="T526" s="134"/>
      <c r="U526" s="134"/>
      <c r="V526" s="134"/>
      <c r="W526" s="134"/>
      <c r="X526" s="134"/>
      <c r="Y526" s="134"/>
      <c r="Z526" s="134"/>
    </row>
    <row r="527" ht="22.5" customHeight="1">
      <c r="A527" s="186" t="str">
        <f>'PROP DAILY PNL'!A692</f>
        <v/>
      </c>
      <c r="B527" s="177"/>
      <c r="C527" s="167">
        <f>$B527*'PERCENTAGE SHARING'!C486</f>
        <v>0</v>
      </c>
      <c r="D527" s="167">
        <f>$B527*'PERCENTAGE SHARING'!D486</f>
        <v>0</v>
      </c>
      <c r="E527" s="167">
        <f>$B527*'PERCENTAGE SHARING'!E486</f>
        <v>0</v>
      </c>
      <c r="F527" s="167">
        <f>$B527*'PERCENTAGE SHARING'!F486</f>
        <v>0</v>
      </c>
      <c r="G527" s="167">
        <f>$B527*'PERCENTAGE SHARING'!G486</f>
        <v>0</v>
      </c>
      <c r="H527" s="167">
        <f>$B527*'PERCENTAGE SHARING'!H486</f>
        <v>0</v>
      </c>
      <c r="I527" s="167">
        <f>$B527*'PERCENTAGE SHARING'!I486</f>
        <v>0</v>
      </c>
      <c r="J527" s="167">
        <f>$B527*'PERCENTAGE SHARING'!J486</f>
        <v>0</v>
      </c>
      <c r="K527" s="167">
        <f>$B527*'PERCENTAGE SHARING'!K486</f>
        <v>0</v>
      </c>
      <c r="L527" s="167">
        <f>$B527*'PERCENTAGE SHARING'!L486</f>
        <v>0</v>
      </c>
      <c r="M527" s="167">
        <f>$B527*'PERCENTAGE SHARING'!M486</f>
        <v>0</v>
      </c>
      <c r="N527" s="167">
        <f>$B527*'PERCENTAGE SHARING'!N486</f>
        <v>0</v>
      </c>
      <c r="O527" s="309">
        <f>$B527*'PERCENTAGE SHARING'!O486</f>
        <v>0</v>
      </c>
      <c r="P527" s="309">
        <f>$B527*'PERCENTAGE SHARING'!P486</f>
        <v>0</v>
      </c>
      <c r="Q527" s="309">
        <f>$B527*'PERCENTAGE SHARING'!Q486</f>
        <v>0</v>
      </c>
      <c r="R527" s="309">
        <f>$B527*'PERCENTAGE SHARING'!R486</f>
        <v>0</v>
      </c>
      <c r="S527" s="134"/>
      <c r="T527" s="134"/>
      <c r="U527" s="134"/>
      <c r="V527" s="134"/>
      <c r="W527" s="134"/>
      <c r="X527" s="134"/>
      <c r="Y527" s="134"/>
      <c r="Z527" s="134"/>
    </row>
    <row r="528" ht="22.5" customHeight="1">
      <c r="A528" s="186" t="str">
        <f>'PROP DAILY PNL'!A693</f>
        <v/>
      </c>
      <c r="B528" s="177"/>
      <c r="C528" s="167">
        <f>$B528*'PERCENTAGE SHARING'!C487</f>
        <v>0</v>
      </c>
      <c r="D528" s="167">
        <f>$B528*'PERCENTAGE SHARING'!D487</f>
        <v>0</v>
      </c>
      <c r="E528" s="167">
        <f>$B528*'PERCENTAGE SHARING'!E487</f>
        <v>0</v>
      </c>
      <c r="F528" s="167">
        <f>$B528*'PERCENTAGE SHARING'!F487</f>
        <v>0</v>
      </c>
      <c r="G528" s="167">
        <f>$B528*'PERCENTAGE SHARING'!G487</f>
        <v>0</v>
      </c>
      <c r="H528" s="167">
        <f>$B528*'PERCENTAGE SHARING'!H487</f>
        <v>0</v>
      </c>
      <c r="I528" s="167">
        <f>$B528*'PERCENTAGE SHARING'!I487</f>
        <v>0</v>
      </c>
      <c r="J528" s="167">
        <f>$B528*'PERCENTAGE SHARING'!J487</f>
        <v>0</v>
      </c>
      <c r="K528" s="167">
        <f>$B528*'PERCENTAGE SHARING'!K487</f>
        <v>0</v>
      </c>
      <c r="L528" s="167">
        <f>$B528*'PERCENTAGE SHARING'!L487</f>
        <v>0</v>
      </c>
      <c r="M528" s="167">
        <f>$B528*'PERCENTAGE SHARING'!M487</f>
        <v>0</v>
      </c>
      <c r="N528" s="167">
        <f>$B528*'PERCENTAGE SHARING'!N487</f>
        <v>0</v>
      </c>
      <c r="O528" s="309">
        <f>$B528*'PERCENTAGE SHARING'!O487</f>
        <v>0</v>
      </c>
      <c r="P528" s="309">
        <f>$B528*'PERCENTAGE SHARING'!P487</f>
        <v>0</v>
      </c>
      <c r="Q528" s="309">
        <f>$B528*'PERCENTAGE SHARING'!Q487</f>
        <v>0</v>
      </c>
      <c r="R528" s="309">
        <f>$B528*'PERCENTAGE SHARING'!R487</f>
        <v>0</v>
      </c>
      <c r="S528" s="134"/>
      <c r="T528" s="134"/>
      <c r="U528" s="134"/>
      <c r="V528" s="134"/>
      <c r="W528" s="134"/>
      <c r="X528" s="134"/>
      <c r="Y528" s="134"/>
      <c r="Z528" s="134"/>
    </row>
    <row r="529" ht="22.5" customHeight="1">
      <c r="A529" s="186" t="str">
        <f>'PROP DAILY PNL'!A694</f>
        <v/>
      </c>
      <c r="B529" s="177"/>
      <c r="C529" s="167">
        <f>$B529*'PERCENTAGE SHARING'!C488</f>
        <v>0</v>
      </c>
      <c r="D529" s="167">
        <f>$B529*'PERCENTAGE SHARING'!D488</f>
        <v>0</v>
      </c>
      <c r="E529" s="167">
        <f>$B529*'PERCENTAGE SHARING'!E488</f>
        <v>0</v>
      </c>
      <c r="F529" s="167">
        <f>$B529*'PERCENTAGE SHARING'!F488</f>
        <v>0</v>
      </c>
      <c r="G529" s="167">
        <f>$B529*'PERCENTAGE SHARING'!G488</f>
        <v>0</v>
      </c>
      <c r="H529" s="167">
        <f>$B529*'PERCENTAGE SHARING'!H488</f>
        <v>0</v>
      </c>
      <c r="I529" s="167">
        <f>$B529*'PERCENTAGE SHARING'!I488</f>
        <v>0</v>
      </c>
      <c r="J529" s="167">
        <f>$B529*'PERCENTAGE SHARING'!J488</f>
        <v>0</v>
      </c>
      <c r="K529" s="167">
        <f>$B529*'PERCENTAGE SHARING'!K488</f>
        <v>0</v>
      </c>
      <c r="L529" s="167">
        <f>$B529*'PERCENTAGE SHARING'!L488</f>
        <v>0</v>
      </c>
      <c r="M529" s="167">
        <f>$B529*'PERCENTAGE SHARING'!M488</f>
        <v>0</v>
      </c>
      <c r="N529" s="167">
        <f>$B529*'PERCENTAGE SHARING'!N488</f>
        <v>0</v>
      </c>
      <c r="O529" s="309">
        <f>$B529*'PERCENTAGE SHARING'!O488</f>
        <v>0</v>
      </c>
      <c r="P529" s="309">
        <f>$B529*'PERCENTAGE SHARING'!P488</f>
        <v>0</v>
      </c>
      <c r="Q529" s="309">
        <f>$B529*'PERCENTAGE SHARING'!Q488</f>
        <v>0</v>
      </c>
      <c r="R529" s="309">
        <f>$B529*'PERCENTAGE SHARING'!R488</f>
        <v>0</v>
      </c>
      <c r="S529" s="134"/>
      <c r="T529" s="134"/>
      <c r="U529" s="134"/>
      <c r="V529" s="134"/>
      <c r="W529" s="134"/>
      <c r="X529" s="134"/>
      <c r="Y529" s="134"/>
      <c r="Z529" s="134"/>
    </row>
    <row r="530" ht="22.5" customHeight="1">
      <c r="A530" s="186" t="str">
        <f>'PROP DAILY PNL'!A695</f>
        <v/>
      </c>
      <c r="B530" s="177"/>
      <c r="C530" s="167">
        <f>$B530*'PERCENTAGE SHARING'!C489</f>
        <v>0</v>
      </c>
      <c r="D530" s="167">
        <f>$B530*'PERCENTAGE SHARING'!D489</f>
        <v>0</v>
      </c>
      <c r="E530" s="167">
        <f>$B530*'PERCENTAGE SHARING'!E489</f>
        <v>0</v>
      </c>
      <c r="F530" s="167">
        <f>$B530*'PERCENTAGE SHARING'!F489</f>
        <v>0</v>
      </c>
      <c r="G530" s="167">
        <f>$B530*'PERCENTAGE SHARING'!G489</f>
        <v>0</v>
      </c>
      <c r="H530" s="167">
        <f>$B530*'PERCENTAGE SHARING'!H489</f>
        <v>0</v>
      </c>
      <c r="I530" s="167">
        <f>$B530*'PERCENTAGE SHARING'!I489</f>
        <v>0</v>
      </c>
      <c r="J530" s="167">
        <f>$B530*'PERCENTAGE SHARING'!J489</f>
        <v>0</v>
      </c>
      <c r="K530" s="167">
        <f>$B530*'PERCENTAGE SHARING'!K489</f>
        <v>0</v>
      </c>
      <c r="L530" s="167">
        <f>$B530*'PERCENTAGE SHARING'!L489</f>
        <v>0</v>
      </c>
      <c r="M530" s="167">
        <f>$B530*'PERCENTAGE SHARING'!M489</f>
        <v>0</v>
      </c>
      <c r="N530" s="167">
        <f>$B530*'PERCENTAGE SHARING'!N489</f>
        <v>0</v>
      </c>
      <c r="O530" s="309">
        <f>$B530*'PERCENTAGE SHARING'!O489</f>
        <v>0</v>
      </c>
      <c r="P530" s="309">
        <f>$B530*'PERCENTAGE SHARING'!P489</f>
        <v>0</v>
      </c>
      <c r="Q530" s="309">
        <f>$B530*'PERCENTAGE SHARING'!Q489</f>
        <v>0</v>
      </c>
      <c r="R530" s="309">
        <f>$B530*'PERCENTAGE SHARING'!R489</f>
        <v>0</v>
      </c>
      <c r="S530" s="134"/>
      <c r="T530" s="134"/>
      <c r="U530" s="134"/>
      <c r="V530" s="134"/>
      <c r="W530" s="134"/>
      <c r="X530" s="134"/>
      <c r="Y530" s="134"/>
      <c r="Z530" s="134"/>
    </row>
    <row r="531" ht="22.5" customHeight="1">
      <c r="A531" s="186" t="str">
        <f>'PROP DAILY PNL'!A696</f>
        <v/>
      </c>
      <c r="B531" s="177"/>
      <c r="C531" s="167">
        <f>$B531*'PERCENTAGE SHARING'!C490</f>
        <v>0</v>
      </c>
      <c r="D531" s="167">
        <f>$B531*'PERCENTAGE SHARING'!D490</f>
        <v>0</v>
      </c>
      <c r="E531" s="167">
        <f>$B531*'PERCENTAGE SHARING'!E490</f>
        <v>0</v>
      </c>
      <c r="F531" s="167">
        <f>$B531*'PERCENTAGE SHARING'!F490</f>
        <v>0</v>
      </c>
      <c r="G531" s="167">
        <f>$B531*'PERCENTAGE SHARING'!G490</f>
        <v>0</v>
      </c>
      <c r="H531" s="167">
        <f>$B531*'PERCENTAGE SHARING'!H490</f>
        <v>0</v>
      </c>
      <c r="I531" s="167">
        <f>$B531*'PERCENTAGE SHARING'!I490</f>
        <v>0</v>
      </c>
      <c r="J531" s="167">
        <f>$B531*'PERCENTAGE SHARING'!J490</f>
        <v>0</v>
      </c>
      <c r="K531" s="167">
        <f>$B531*'PERCENTAGE SHARING'!K490</f>
        <v>0</v>
      </c>
      <c r="L531" s="167">
        <f>$B531*'PERCENTAGE SHARING'!L490</f>
        <v>0</v>
      </c>
      <c r="M531" s="167">
        <f>$B531*'PERCENTAGE SHARING'!M490</f>
        <v>0</v>
      </c>
      <c r="N531" s="167">
        <f>$B531*'PERCENTAGE SHARING'!N490</f>
        <v>0</v>
      </c>
      <c r="O531" s="309">
        <f>$B531*'PERCENTAGE SHARING'!O490</f>
        <v>0</v>
      </c>
      <c r="P531" s="309">
        <f>$B531*'PERCENTAGE SHARING'!P490</f>
        <v>0</v>
      </c>
      <c r="Q531" s="309">
        <f>$B531*'PERCENTAGE SHARING'!Q490</f>
        <v>0</v>
      </c>
      <c r="R531" s="309">
        <f>$B531*'PERCENTAGE SHARING'!R490</f>
        <v>0</v>
      </c>
      <c r="S531" s="134"/>
      <c r="T531" s="134"/>
      <c r="U531" s="134"/>
      <c r="V531" s="134"/>
      <c r="W531" s="134"/>
      <c r="X531" s="134"/>
      <c r="Y531" s="134"/>
      <c r="Z531" s="134"/>
    </row>
    <row r="532" ht="22.5" customHeight="1">
      <c r="A532" s="186" t="str">
        <f>'PROP DAILY PNL'!A697</f>
        <v/>
      </c>
      <c r="B532" s="177"/>
      <c r="C532" s="167">
        <f>$B532*'PERCENTAGE SHARING'!C491</f>
        <v>0</v>
      </c>
      <c r="D532" s="167">
        <f>$B532*'PERCENTAGE SHARING'!D491</f>
        <v>0</v>
      </c>
      <c r="E532" s="167">
        <f>$B532*'PERCENTAGE SHARING'!E491</f>
        <v>0</v>
      </c>
      <c r="F532" s="167">
        <f>$B532*'PERCENTAGE SHARING'!F491</f>
        <v>0</v>
      </c>
      <c r="G532" s="167">
        <f>$B532*'PERCENTAGE SHARING'!G491</f>
        <v>0</v>
      </c>
      <c r="H532" s="167">
        <f>$B532*'PERCENTAGE SHARING'!H491</f>
        <v>0</v>
      </c>
      <c r="I532" s="167">
        <f>$B532*'PERCENTAGE SHARING'!I491</f>
        <v>0</v>
      </c>
      <c r="J532" s="167">
        <f>$B532*'PERCENTAGE SHARING'!J491</f>
        <v>0</v>
      </c>
      <c r="K532" s="167">
        <f>$B532*'PERCENTAGE SHARING'!K491</f>
        <v>0</v>
      </c>
      <c r="L532" s="167">
        <f>$B532*'PERCENTAGE SHARING'!L491</f>
        <v>0</v>
      </c>
      <c r="M532" s="167">
        <f>$B532*'PERCENTAGE SHARING'!M491</f>
        <v>0</v>
      </c>
      <c r="N532" s="167">
        <f>$B532*'PERCENTAGE SHARING'!N491</f>
        <v>0</v>
      </c>
      <c r="O532" s="309">
        <f>$B532*'PERCENTAGE SHARING'!O491</f>
        <v>0</v>
      </c>
      <c r="P532" s="309">
        <f>$B532*'PERCENTAGE SHARING'!P491</f>
        <v>0</v>
      </c>
      <c r="Q532" s="309">
        <f>$B532*'PERCENTAGE SHARING'!Q491</f>
        <v>0</v>
      </c>
      <c r="R532" s="309">
        <f>$B532*'PERCENTAGE SHARING'!R491</f>
        <v>0</v>
      </c>
      <c r="S532" s="134"/>
      <c r="T532" s="134"/>
      <c r="U532" s="134"/>
      <c r="V532" s="134"/>
      <c r="W532" s="134"/>
      <c r="X532" s="134"/>
      <c r="Y532" s="134"/>
      <c r="Z532" s="134"/>
    </row>
    <row r="533" ht="22.5" customHeight="1">
      <c r="A533" s="186" t="str">
        <f>'PROP DAILY PNL'!A698</f>
        <v/>
      </c>
      <c r="B533" s="177"/>
      <c r="C533" s="167">
        <f>$B533*'PERCENTAGE SHARING'!C492</f>
        <v>0</v>
      </c>
      <c r="D533" s="167">
        <f>$B533*'PERCENTAGE SHARING'!D492</f>
        <v>0</v>
      </c>
      <c r="E533" s="167">
        <f>$B533*'PERCENTAGE SHARING'!E492</f>
        <v>0</v>
      </c>
      <c r="F533" s="167">
        <f>$B533*'PERCENTAGE SHARING'!F492</f>
        <v>0</v>
      </c>
      <c r="G533" s="167">
        <f>$B533*'PERCENTAGE SHARING'!G492</f>
        <v>0</v>
      </c>
      <c r="H533" s="167">
        <f>$B533*'PERCENTAGE SHARING'!H492</f>
        <v>0</v>
      </c>
      <c r="I533" s="167">
        <f>$B533*'PERCENTAGE SHARING'!I492</f>
        <v>0</v>
      </c>
      <c r="J533" s="167">
        <f>$B533*'PERCENTAGE SHARING'!J492</f>
        <v>0</v>
      </c>
      <c r="K533" s="167">
        <f>$B533*'PERCENTAGE SHARING'!K492</f>
        <v>0</v>
      </c>
      <c r="L533" s="167">
        <f>$B533*'PERCENTAGE SHARING'!L492</f>
        <v>0</v>
      </c>
      <c r="M533" s="167">
        <f>$B533*'PERCENTAGE SHARING'!M492</f>
        <v>0</v>
      </c>
      <c r="N533" s="167">
        <f>$B533*'PERCENTAGE SHARING'!N492</f>
        <v>0</v>
      </c>
      <c r="O533" s="309">
        <f>$B533*'PERCENTAGE SHARING'!O492</f>
        <v>0</v>
      </c>
      <c r="P533" s="309">
        <f>$B533*'PERCENTAGE SHARING'!P492</f>
        <v>0</v>
      </c>
      <c r="Q533" s="309">
        <f>$B533*'PERCENTAGE SHARING'!Q492</f>
        <v>0</v>
      </c>
      <c r="R533" s="309">
        <f>$B533*'PERCENTAGE SHARING'!R492</f>
        <v>0</v>
      </c>
      <c r="S533" s="134"/>
      <c r="T533" s="134"/>
      <c r="U533" s="134"/>
      <c r="V533" s="134"/>
      <c r="W533" s="134"/>
      <c r="X533" s="134"/>
      <c r="Y533" s="134"/>
      <c r="Z533" s="134"/>
    </row>
    <row r="534" ht="22.5" customHeight="1">
      <c r="A534" s="186" t="str">
        <f>'PROP DAILY PNL'!A699</f>
        <v/>
      </c>
      <c r="B534" s="177"/>
      <c r="C534" s="167">
        <f>$B534*'PERCENTAGE SHARING'!C493</f>
        <v>0</v>
      </c>
      <c r="D534" s="167">
        <f>$B534*'PERCENTAGE SHARING'!D493</f>
        <v>0</v>
      </c>
      <c r="E534" s="167">
        <f>$B534*'PERCENTAGE SHARING'!E493</f>
        <v>0</v>
      </c>
      <c r="F534" s="167">
        <f>$B534*'PERCENTAGE SHARING'!F493</f>
        <v>0</v>
      </c>
      <c r="G534" s="167">
        <f>$B534*'PERCENTAGE SHARING'!G493</f>
        <v>0</v>
      </c>
      <c r="H534" s="167">
        <f>$B534*'PERCENTAGE SHARING'!H493</f>
        <v>0</v>
      </c>
      <c r="I534" s="167">
        <f>$B534*'PERCENTAGE SHARING'!I493</f>
        <v>0</v>
      </c>
      <c r="J534" s="167">
        <f>$B534*'PERCENTAGE SHARING'!J493</f>
        <v>0</v>
      </c>
      <c r="K534" s="167">
        <f>$B534*'PERCENTAGE SHARING'!K493</f>
        <v>0</v>
      </c>
      <c r="L534" s="167">
        <f>$B534*'PERCENTAGE SHARING'!L493</f>
        <v>0</v>
      </c>
      <c r="M534" s="167">
        <f>$B534*'PERCENTAGE SHARING'!M493</f>
        <v>0</v>
      </c>
      <c r="N534" s="167">
        <f>$B534*'PERCENTAGE SHARING'!N493</f>
        <v>0</v>
      </c>
      <c r="O534" s="309">
        <f>$B534*'PERCENTAGE SHARING'!O493</f>
        <v>0</v>
      </c>
      <c r="P534" s="309">
        <f>$B534*'PERCENTAGE SHARING'!P493</f>
        <v>0</v>
      </c>
      <c r="Q534" s="309">
        <f>$B534*'PERCENTAGE SHARING'!Q493</f>
        <v>0</v>
      </c>
      <c r="R534" s="309">
        <f>$B534*'PERCENTAGE SHARING'!R493</f>
        <v>0</v>
      </c>
      <c r="S534" s="134"/>
      <c r="T534" s="134"/>
      <c r="U534" s="134"/>
      <c r="V534" s="134"/>
      <c r="W534" s="134"/>
      <c r="X534" s="134"/>
      <c r="Y534" s="134"/>
      <c r="Z534" s="134"/>
    </row>
    <row r="535" ht="22.5" customHeight="1">
      <c r="A535" s="186" t="str">
        <f>'PROP DAILY PNL'!A700</f>
        <v/>
      </c>
      <c r="B535" s="177"/>
      <c r="C535" s="167">
        <f>$B535*'PERCENTAGE SHARING'!C494</f>
        <v>0</v>
      </c>
      <c r="D535" s="167">
        <f>$B535*'PERCENTAGE SHARING'!D494</f>
        <v>0</v>
      </c>
      <c r="E535" s="167">
        <f>$B535*'PERCENTAGE SHARING'!E494</f>
        <v>0</v>
      </c>
      <c r="F535" s="167">
        <f>$B535*'PERCENTAGE SHARING'!F494</f>
        <v>0</v>
      </c>
      <c r="G535" s="167">
        <f>$B535*'PERCENTAGE SHARING'!G494</f>
        <v>0</v>
      </c>
      <c r="H535" s="167">
        <f>$B535*'PERCENTAGE SHARING'!H494</f>
        <v>0</v>
      </c>
      <c r="I535" s="167">
        <f>$B535*'PERCENTAGE SHARING'!I494</f>
        <v>0</v>
      </c>
      <c r="J535" s="167">
        <f>$B535*'PERCENTAGE SHARING'!J494</f>
        <v>0</v>
      </c>
      <c r="K535" s="167">
        <f>$B535*'PERCENTAGE SHARING'!K494</f>
        <v>0</v>
      </c>
      <c r="L535" s="167">
        <f>$B535*'PERCENTAGE SHARING'!L494</f>
        <v>0</v>
      </c>
      <c r="M535" s="167">
        <f>$B535*'PERCENTAGE SHARING'!M494</f>
        <v>0</v>
      </c>
      <c r="N535" s="167">
        <f>$B535*'PERCENTAGE SHARING'!N494</f>
        <v>0</v>
      </c>
      <c r="O535" s="309">
        <f>$B535*'PERCENTAGE SHARING'!O494</f>
        <v>0</v>
      </c>
      <c r="P535" s="309">
        <f>$B535*'PERCENTAGE SHARING'!P494</f>
        <v>0</v>
      </c>
      <c r="Q535" s="309">
        <f>$B535*'PERCENTAGE SHARING'!Q494</f>
        <v>0</v>
      </c>
      <c r="R535" s="309">
        <f>$B535*'PERCENTAGE SHARING'!R494</f>
        <v>0</v>
      </c>
      <c r="S535" s="134"/>
      <c r="T535" s="134"/>
      <c r="U535" s="134"/>
      <c r="V535" s="134"/>
      <c r="W535" s="134"/>
      <c r="X535" s="134"/>
      <c r="Y535" s="134"/>
      <c r="Z535" s="134"/>
    </row>
    <row r="536" ht="22.5" customHeight="1">
      <c r="A536" s="186" t="str">
        <f>'PROP DAILY PNL'!A701</f>
        <v/>
      </c>
      <c r="B536" s="177"/>
      <c r="C536" s="167">
        <f>$B536*'PERCENTAGE SHARING'!C495</f>
        <v>0</v>
      </c>
      <c r="D536" s="167">
        <f>$B536*'PERCENTAGE SHARING'!D495</f>
        <v>0</v>
      </c>
      <c r="E536" s="167">
        <f>$B536*'PERCENTAGE SHARING'!E495</f>
        <v>0</v>
      </c>
      <c r="F536" s="167">
        <f>$B536*'PERCENTAGE SHARING'!F495</f>
        <v>0</v>
      </c>
      <c r="G536" s="167">
        <f>$B536*'PERCENTAGE SHARING'!G495</f>
        <v>0</v>
      </c>
      <c r="H536" s="167">
        <f>$B536*'PERCENTAGE SHARING'!H495</f>
        <v>0</v>
      </c>
      <c r="I536" s="167">
        <f>$B536*'PERCENTAGE SHARING'!I495</f>
        <v>0</v>
      </c>
      <c r="J536" s="167">
        <f>$B536*'PERCENTAGE SHARING'!J495</f>
        <v>0</v>
      </c>
      <c r="K536" s="167">
        <f>$B536*'PERCENTAGE SHARING'!K495</f>
        <v>0</v>
      </c>
      <c r="L536" s="167">
        <f>$B536*'PERCENTAGE SHARING'!L495</f>
        <v>0</v>
      </c>
      <c r="M536" s="167">
        <f>$B536*'PERCENTAGE SHARING'!M495</f>
        <v>0</v>
      </c>
      <c r="N536" s="167">
        <f>$B536*'PERCENTAGE SHARING'!N495</f>
        <v>0</v>
      </c>
      <c r="O536" s="309">
        <f>$B536*'PERCENTAGE SHARING'!O495</f>
        <v>0</v>
      </c>
      <c r="P536" s="309">
        <f>$B536*'PERCENTAGE SHARING'!P495</f>
        <v>0</v>
      </c>
      <c r="Q536" s="309">
        <f>$B536*'PERCENTAGE SHARING'!Q495</f>
        <v>0</v>
      </c>
      <c r="R536" s="309">
        <f>$B536*'PERCENTAGE SHARING'!R495</f>
        <v>0</v>
      </c>
      <c r="S536" s="134"/>
      <c r="T536" s="134"/>
      <c r="U536" s="134"/>
      <c r="V536" s="134"/>
      <c r="W536" s="134"/>
      <c r="X536" s="134"/>
      <c r="Y536" s="134"/>
      <c r="Z536" s="134"/>
    </row>
    <row r="537" ht="22.5" customHeight="1">
      <c r="A537" s="186" t="str">
        <f>'PROP DAILY PNL'!A702</f>
        <v/>
      </c>
      <c r="B537" s="177"/>
      <c r="C537" s="167">
        <f>$B537*'PERCENTAGE SHARING'!C496</f>
        <v>0</v>
      </c>
      <c r="D537" s="167">
        <f>$B537*'PERCENTAGE SHARING'!D496</f>
        <v>0</v>
      </c>
      <c r="E537" s="167">
        <f>$B537*'PERCENTAGE SHARING'!E496</f>
        <v>0</v>
      </c>
      <c r="F537" s="167">
        <f>$B537*'PERCENTAGE SHARING'!F496</f>
        <v>0</v>
      </c>
      <c r="G537" s="167">
        <f>$B537*'PERCENTAGE SHARING'!G496</f>
        <v>0</v>
      </c>
      <c r="H537" s="167">
        <f>$B537*'PERCENTAGE SHARING'!H496</f>
        <v>0</v>
      </c>
      <c r="I537" s="167">
        <f>$B537*'PERCENTAGE SHARING'!I496</f>
        <v>0</v>
      </c>
      <c r="J537" s="167">
        <f>$B537*'PERCENTAGE SHARING'!J496</f>
        <v>0</v>
      </c>
      <c r="K537" s="167">
        <f>$B537*'PERCENTAGE SHARING'!K496</f>
        <v>0</v>
      </c>
      <c r="L537" s="167">
        <f>$B537*'PERCENTAGE SHARING'!L496</f>
        <v>0</v>
      </c>
      <c r="M537" s="167">
        <f>$B537*'PERCENTAGE SHARING'!M496</f>
        <v>0</v>
      </c>
      <c r="N537" s="167">
        <f>$B537*'PERCENTAGE SHARING'!N496</f>
        <v>0</v>
      </c>
      <c r="O537" s="309">
        <f>$B537*'PERCENTAGE SHARING'!O496</f>
        <v>0</v>
      </c>
      <c r="P537" s="309">
        <f>$B537*'PERCENTAGE SHARING'!P496</f>
        <v>0</v>
      </c>
      <c r="Q537" s="309">
        <f>$B537*'PERCENTAGE SHARING'!Q496</f>
        <v>0</v>
      </c>
      <c r="R537" s="309">
        <f>$B537*'PERCENTAGE SHARING'!R496</f>
        <v>0</v>
      </c>
      <c r="S537" s="134"/>
      <c r="T537" s="134"/>
      <c r="U537" s="134"/>
      <c r="V537" s="134"/>
      <c r="W537" s="134"/>
      <c r="X537" s="134"/>
      <c r="Y537" s="134"/>
      <c r="Z537" s="134"/>
    </row>
    <row r="538" ht="22.5" customHeight="1">
      <c r="A538" s="186" t="str">
        <f>'PROP DAILY PNL'!A703</f>
        <v/>
      </c>
      <c r="B538" s="177"/>
      <c r="C538" s="167">
        <f>$B538*'PERCENTAGE SHARING'!C497</f>
        <v>0</v>
      </c>
      <c r="D538" s="167">
        <f>$B538*'PERCENTAGE SHARING'!D497</f>
        <v>0</v>
      </c>
      <c r="E538" s="167">
        <f>$B538*'PERCENTAGE SHARING'!E497</f>
        <v>0</v>
      </c>
      <c r="F538" s="167">
        <f>$B538*'PERCENTAGE SHARING'!F497</f>
        <v>0</v>
      </c>
      <c r="G538" s="167">
        <f>$B538*'PERCENTAGE SHARING'!G497</f>
        <v>0</v>
      </c>
      <c r="H538" s="167">
        <f>$B538*'PERCENTAGE SHARING'!H497</f>
        <v>0</v>
      </c>
      <c r="I538" s="167">
        <f>$B538*'PERCENTAGE SHARING'!I497</f>
        <v>0</v>
      </c>
      <c r="J538" s="167">
        <f>$B538*'PERCENTAGE SHARING'!J497</f>
        <v>0</v>
      </c>
      <c r="K538" s="167">
        <f>$B538*'PERCENTAGE SHARING'!K497</f>
        <v>0</v>
      </c>
      <c r="L538" s="167">
        <f>$B538*'PERCENTAGE SHARING'!L497</f>
        <v>0</v>
      </c>
      <c r="M538" s="167">
        <f>$B538*'PERCENTAGE SHARING'!M497</f>
        <v>0</v>
      </c>
      <c r="N538" s="167">
        <f>$B538*'PERCENTAGE SHARING'!N497</f>
        <v>0</v>
      </c>
      <c r="O538" s="309">
        <f>$B538*'PERCENTAGE SHARING'!O497</f>
        <v>0</v>
      </c>
      <c r="P538" s="309">
        <f>$B538*'PERCENTAGE SHARING'!P497</f>
        <v>0</v>
      </c>
      <c r="Q538" s="309">
        <f>$B538*'PERCENTAGE SHARING'!Q497</f>
        <v>0</v>
      </c>
      <c r="R538" s="309">
        <f>$B538*'PERCENTAGE SHARING'!R497</f>
        <v>0</v>
      </c>
      <c r="S538" s="134"/>
      <c r="T538" s="134"/>
      <c r="U538" s="134"/>
      <c r="V538" s="134"/>
      <c r="W538" s="134"/>
      <c r="X538" s="134"/>
      <c r="Y538" s="134"/>
      <c r="Z538" s="134"/>
    </row>
    <row r="539" ht="22.5" customHeight="1">
      <c r="A539" s="186" t="str">
        <f>'PROP DAILY PNL'!A704</f>
        <v/>
      </c>
      <c r="B539" s="177"/>
      <c r="C539" s="167">
        <f>$B539*'PERCENTAGE SHARING'!C498</f>
        <v>0</v>
      </c>
      <c r="D539" s="167">
        <f>$B539*'PERCENTAGE SHARING'!D498</f>
        <v>0</v>
      </c>
      <c r="E539" s="167">
        <f>$B539*'PERCENTAGE SHARING'!E498</f>
        <v>0</v>
      </c>
      <c r="F539" s="167">
        <f>$B539*'PERCENTAGE SHARING'!F498</f>
        <v>0</v>
      </c>
      <c r="G539" s="167">
        <f>$B539*'PERCENTAGE SHARING'!G498</f>
        <v>0</v>
      </c>
      <c r="H539" s="167">
        <f>$B539*'PERCENTAGE SHARING'!H498</f>
        <v>0</v>
      </c>
      <c r="I539" s="167">
        <f>$B539*'PERCENTAGE SHARING'!I498</f>
        <v>0</v>
      </c>
      <c r="J539" s="167">
        <f>$B539*'PERCENTAGE SHARING'!J498</f>
        <v>0</v>
      </c>
      <c r="K539" s="167">
        <f>$B539*'PERCENTAGE SHARING'!K498</f>
        <v>0</v>
      </c>
      <c r="L539" s="167">
        <f>$B539*'PERCENTAGE SHARING'!L498</f>
        <v>0</v>
      </c>
      <c r="M539" s="167">
        <f>$B539*'PERCENTAGE SHARING'!M498</f>
        <v>0</v>
      </c>
      <c r="N539" s="167">
        <f>$B539*'PERCENTAGE SHARING'!N498</f>
        <v>0</v>
      </c>
      <c r="O539" s="309">
        <f>$B539*'PERCENTAGE SHARING'!O498</f>
        <v>0</v>
      </c>
      <c r="P539" s="309">
        <f>$B539*'PERCENTAGE SHARING'!P498</f>
        <v>0</v>
      </c>
      <c r="Q539" s="309">
        <f>$B539*'PERCENTAGE SHARING'!Q498</f>
        <v>0</v>
      </c>
      <c r="R539" s="309">
        <f>$B539*'PERCENTAGE SHARING'!R498</f>
        <v>0</v>
      </c>
      <c r="S539" s="134"/>
      <c r="T539" s="134"/>
      <c r="U539" s="134"/>
      <c r="V539" s="134"/>
      <c r="W539" s="134"/>
      <c r="X539" s="134"/>
      <c r="Y539" s="134"/>
      <c r="Z539" s="134"/>
    </row>
    <row r="540" ht="22.5" customHeight="1">
      <c r="A540" s="186" t="str">
        <f>'PROP DAILY PNL'!A705</f>
        <v/>
      </c>
      <c r="B540" s="177"/>
      <c r="C540" s="167">
        <f>$B540*'PERCENTAGE SHARING'!C499</f>
        <v>0</v>
      </c>
      <c r="D540" s="167">
        <f>$B540*'PERCENTAGE SHARING'!D499</f>
        <v>0</v>
      </c>
      <c r="E540" s="167">
        <f>$B540*'PERCENTAGE SHARING'!E499</f>
        <v>0</v>
      </c>
      <c r="F540" s="167">
        <f>$B540*'PERCENTAGE SHARING'!F499</f>
        <v>0</v>
      </c>
      <c r="G540" s="167">
        <f>$B540*'PERCENTAGE SHARING'!G499</f>
        <v>0</v>
      </c>
      <c r="H540" s="167">
        <f>$B540*'PERCENTAGE SHARING'!H499</f>
        <v>0</v>
      </c>
      <c r="I540" s="167">
        <f>$B540*'PERCENTAGE SHARING'!I499</f>
        <v>0</v>
      </c>
      <c r="J540" s="167">
        <f>$B540*'PERCENTAGE SHARING'!J499</f>
        <v>0</v>
      </c>
      <c r="K540" s="167">
        <f>$B540*'PERCENTAGE SHARING'!K499</f>
        <v>0</v>
      </c>
      <c r="L540" s="167">
        <f>$B540*'PERCENTAGE SHARING'!L499</f>
        <v>0</v>
      </c>
      <c r="M540" s="167">
        <f>$B540*'PERCENTAGE SHARING'!M499</f>
        <v>0</v>
      </c>
      <c r="N540" s="167">
        <f>$B540*'PERCENTAGE SHARING'!N499</f>
        <v>0</v>
      </c>
      <c r="O540" s="309">
        <f>$B540*'PERCENTAGE SHARING'!O499</f>
        <v>0</v>
      </c>
      <c r="P540" s="309">
        <f>$B540*'PERCENTAGE SHARING'!P499</f>
        <v>0</v>
      </c>
      <c r="Q540" s="309">
        <f>$B540*'PERCENTAGE SHARING'!Q499</f>
        <v>0</v>
      </c>
      <c r="R540" s="309">
        <f>$B540*'PERCENTAGE SHARING'!R499</f>
        <v>0</v>
      </c>
      <c r="S540" s="134"/>
      <c r="T540" s="134"/>
      <c r="U540" s="134"/>
      <c r="V540" s="134"/>
      <c r="W540" s="134"/>
      <c r="X540" s="134"/>
      <c r="Y540" s="134"/>
      <c r="Z540" s="134"/>
    </row>
    <row r="541" ht="22.5" customHeight="1">
      <c r="A541" s="186" t="str">
        <f>'PROP DAILY PNL'!A706</f>
        <v/>
      </c>
      <c r="B541" s="177"/>
      <c r="C541" s="167">
        <f>$B541*'PERCENTAGE SHARING'!C500</f>
        <v>0</v>
      </c>
      <c r="D541" s="167">
        <f>$B541*'PERCENTAGE SHARING'!D500</f>
        <v>0</v>
      </c>
      <c r="E541" s="167">
        <f>$B541*'PERCENTAGE SHARING'!E500</f>
        <v>0</v>
      </c>
      <c r="F541" s="167">
        <f>$B541*'PERCENTAGE SHARING'!F500</f>
        <v>0</v>
      </c>
      <c r="G541" s="167">
        <f>$B541*'PERCENTAGE SHARING'!G500</f>
        <v>0</v>
      </c>
      <c r="H541" s="167">
        <f>$B541*'PERCENTAGE SHARING'!H500</f>
        <v>0</v>
      </c>
      <c r="I541" s="167">
        <f>$B541*'PERCENTAGE SHARING'!I500</f>
        <v>0</v>
      </c>
      <c r="J541" s="167">
        <f>$B541*'PERCENTAGE SHARING'!J500</f>
        <v>0</v>
      </c>
      <c r="K541" s="167">
        <f>$B541*'PERCENTAGE SHARING'!K500</f>
        <v>0</v>
      </c>
      <c r="L541" s="167">
        <f>$B541*'PERCENTAGE SHARING'!L500</f>
        <v>0</v>
      </c>
      <c r="M541" s="167">
        <f>$B541*'PERCENTAGE SHARING'!M500</f>
        <v>0</v>
      </c>
      <c r="N541" s="167">
        <f>$B541*'PERCENTAGE SHARING'!N500</f>
        <v>0</v>
      </c>
      <c r="O541" s="309">
        <f>$B541*'PERCENTAGE SHARING'!O500</f>
        <v>0</v>
      </c>
      <c r="P541" s="309">
        <f>$B541*'PERCENTAGE SHARING'!P500</f>
        <v>0</v>
      </c>
      <c r="Q541" s="309">
        <f>$B541*'PERCENTAGE SHARING'!Q500</f>
        <v>0</v>
      </c>
      <c r="R541" s="309">
        <f>$B541*'PERCENTAGE SHARING'!R500</f>
        <v>0</v>
      </c>
      <c r="S541" s="134"/>
      <c r="T541" s="134"/>
      <c r="U541" s="134"/>
      <c r="V541" s="134"/>
      <c r="W541" s="134"/>
      <c r="X541" s="134"/>
      <c r="Y541" s="134"/>
      <c r="Z541" s="134"/>
    </row>
    <row r="542" ht="22.5" customHeight="1">
      <c r="A542" s="186" t="str">
        <f>'PROP DAILY PNL'!A707</f>
        <v/>
      </c>
      <c r="B542" s="177"/>
      <c r="C542" s="167">
        <f>$B542*'PERCENTAGE SHARING'!C501</f>
        <v>0</v>
      </c>
      <c r="D542" s="167">
        <f>$B542*'PERCENTAGE SHARING'!D501</f>
        <v>0</v>
      </c>
      <c r="E542" s="167">
        <f>$B542*'PERCENTAGE SHARING'!E501</f>
        <v>0</v>
      </c>
      <c r="F542" s="167">
        <f>$B542*'PERCENTAGE SHARING'!F501</f>
        <v>0</v>
      </c>
      <c r="G542" s="167">
        <f>$B542*'PERCENTAGE SHARING'!G501</f>
        <v>0</v>
      </c>
      <c r="H542" s="167">
        <f>$B542*'PERCENTAGE SHARING'!H501</f>
        <v>0</v>
      </c>
      <c r="I542" s="167">
        <f>$B542*'PERCENTAGE SHARING'!I501</f>
        <v>0</v>
      </c>
      <c r="J542" s="167">
        <f>$B542*'PERCENTAGE SHARING'!J501</f>
        <v>0</v>
      </c>
      <c r="K542" s="167">
        <f>$B542*'PERCENTAGE SHARING'!K501</f>
        <v>0</v>
      </c>
      <c r="L542" s="167">
        <f>$B542*'PERCENTAGE SHARING'!L501</f>
        <v>0</v>
      </c>
      <c r="M542" s="167">
        <f>$B542*'PERCENTAGE SHARING'!M501</f>
        <v>0</v>
      </c>
      <c r="N542" s="167">
        <f>$B542*'PERCENTAGE SHARING'!N501</f>
        <v>0</v>
      </c>
      <c r="O542" s="309">
        <f>$B542*'PERCENTAGE SHARING'!O501</f>
        <v>0</v>
      </c>
      <c r="P542" s="309">
        <f>$B542*'PERCENTAGE SHARING'!P501</f>
        <v>0</v>
      </c>
      <c r="Q542" s="309">
        <f>$B542*'PERCENTAGE SHARING'!Q501</f>
        <v>0</v>
      </c>
      <c r="R542" s="309">
        <f>$B542*'PERCENTAGE SHARING'!R501</f>
        <v>0</v>
      </c>
      <c r="S542" s="134"/>
      <c r="T542" s="134"/>
      <c r="U542" s="134"/>
      <c r="V542" s="134"/>
      <c r="W542" s="134"/>
      <c r="X542" s="134"/>
      <c r="Y542" s="134"/>
      <c r="Z542" s="134"/>
    </row>
    <row r="543" ht="22.5" customHeight="1">
      <c r="A543" s="186" t="str">
        <f>'PROP DAILY PNL'!A708</f>
        <v/>
      </c>
      <c r="B543" s="177"/>
      <c r="C543" s="167">
        <f>$B543*'PERCENTAGE SHARING'!C502</f>
        <v>0</v>
      </c>
      <c r="D543" s="167">
        <f>$B543*'PERCENTAGE SHARING'!D502</f>
        <v>0</v>
      </c>
      <c r="E543" s="167">
        <f>$B543*'PERCENTAGE SHARING'!E502</f>
        <v>0</v>
      </c>
      <c r="F543" s="167">
        <f>$B543*'PERCENTAGE SHARING'!F502</f>
        <v>0</v>
      </c>
      <c r="G543" s="167">
        <f>$B543*'PERCENTAGE SHARING'!G502</f>
        <v>0</v>
      </c>
      <c r="H543" s="167">
        <f>$B543*'PERCENTAGE SHARING'!H502</f>
        <v>0</v>
      </c>
      <c r="I543" s="167">
        <f>$B543*'PERCENTAGE SHARING'!I502</f>
        <v>0</v>
      </c>
      <c r="J543" s="167">
        <f>$B543*'PERCENTAGE SHARING'!J502</f>
        <v>0</v>
      </c>
      <c r="K543" s="167">
        <f>$B543*'PERCENTAGE SHARING'!K502</f>
        <v>0</v>
      </c>
      <c r="L543" s="167">
        <f>$B543*'PERCENTAGE SHARING'!L502</f>
        <v>0</v>
      </c>
      <c r="M543" s="167">
        <f>$B543*'PERCENTAGE SHARING'!M502</f>
        <v>0</v>
      </c>
      <c r="N543" s="167">
        <f>$B543*'PERCENTAGE SHARING'!N502</f>
        <v>0</v>
      </c>
      <c r="O543" s="309">
        <f>$B543*'PERCENTAGE SHARING'!O502</f>
        <v>0</v>
      </c>
      <c r="P543" s="309">
        <f>$B543*'PERCENTAGE SHARING'!P502</f>
        <v>0</v>
      </c>
      <c r="Q543" s="309">
        <f>$B543*'PERCENTAGE SHARING'!Q502</f>
        <v>0</v>
      </c>
      <c r="R543" s="309">
        <f>$B543*'PERCENTAGE SHARING'!R502</f>
        <v>0</v>
      </c>
      <c r="S543" s="134"/>
      <c r="T543" s="134"/>
      <c r="U543" s="134"/>
      <c r="V543" s="134"/>
      <c r="W543" s="134"/>
      <c r="X543" s="134"/>
      <c r="Y543" s="134"/>
      <c r="Z543" s="134"/>
    </row>
    <row r="544" ht="22.5" customHeight="1">
      <c r="A544" s="186" t="str">
        <f>'PROP DAILY PNL'!A709</f>
        <v/>
      </c>
      <c r="B544" s="177"/>
      <c r="C544" s="167">
        <f>$B544*'PERCENTAGE SHARING'!C503</f>
        <v>0</v>
      </c>
      <c r="D544" s="167">
        <f>$B544*'PERCENTAGE SHARING'!D503</f>
        <v>0</v>
      </c>
      <c r="E544" s="167">
        <f>$B544*'PERCENTAGE SHARING'!E503</f>
        <v>0</v>
      </c>
      <c r="F544" s="167">
        <f>$B544*'PERCENTAGE SHARING'!F503</f>
        <v>0</v>
      </c>
      <c r="G544" s="167">
        <f>$B544*'PERCENTAGE SHARING'!G503</f>
        <v>0</v>
      </c>
      <c r="H544" s="167">
        <f>$B544*'PERCENTAGE SHARING'!H503</f>
        <v>0</v>
      </c>
      <c r="I544" s="167">
        <f>$B544*'PERCENTAGE SHARING'!I503</f>
        <v>0</v>
      </c>
      <c r="J544" s="167">
        <f>$B544*'PERCENTAGE SHARING'!J503</f>
        <v>0</v>
      </c>
      <c r="K544" s="167">
        <f>$B544*'PERCENTAGE SHARING'!K503</f>
        <v>0</v>
      </c>
      <c r="L544" s="167">
        <f>$B544*'PERCENTAGE SHARING'!L503</f>
        <v>0</v>
      </c>
      <c r="M544" s="167">
        <f>$B544*'PERCENTAGE SHARING'!M503</f>
        <v>0</v>
      </c>
      <c r="N544" s="167">
        <f>$B544*'PERCENTAGE SHARING'!N503</f>
        <v>0</v>
      </c>
      <c r="O544" s="309">
        <f>$B544*'PERCENTAGE SHARING'!O503</f>
        <v>0</v>
      </c>
      <c r="P544" s="309">
        <f>$B544*'PERCENTAGE SHARING'!P503</f>
        <v>0</v>
      </c>
      <c r="Q544" s="309">
        <f>$B544*'PERCENTAGE SHARING'!Q503</f>
        <v>0</v>
      </c>
      <c r="R544" s="309">
        <f>$B544*'PERCENTAGE SHARING'!R503</f>
        <v>0</v>
      </c>
      <c r="S544" s="134"/>
      <c r="T544" s="134"/>
      <c r="U544" s="134"/>
      <c r="V544" s="134"/>
      <c r="W544" s="134"/>
      <c r="X544" s="134"/>
      <c r="Y544" s="134"/>
      <c r="Z544" s="134"/>
    </row>
    <row r="545" ht="22.5" customHeight="1">
      <c r="A545" s="186" t="str">
        <f>'PROP DAILY PNL'!A710</f>
        <v/>
      </c>
      <c r="B545" s="177"/>
      <c r="C545" s="167">
        <f>$B545*'PERCENTAGE SHARING'!C504</f>
        <v>0</v>
      </c>
      <c r="D545" s="167">
        <f>$B545*'PERCENTAGE SHARING'!D504</f>
        <v>0</v>
      </c>
      <c r="E545" s="167">
        <f>$B545*'PERCENTAGE SHARING'!E504</f>
        <v>0</v>
      </c>
      <c r="F545" s="167">
        <f>$B545*'PERCENTAGE SHARING'!F504</f>
        <v>0</v>
      </c>
      <c r="G545" s="167">
        <f>$B545*'PERCENTAGE SHARING'!G504</f>
        <v>0</v>
      </c>
      <c r="H545" s="167">
        <f>$B545*'PERCENTAGE SHARING'!H504</f>
        <v>0</v>
      </c>
      <c r="I545" s="167">
        <f>$B545*'PERCENTAGE SHARING'!I504</f>
        <v>0</v>
      </c>
      <c r="J545" s="167">
        <f>$B545*'PERCENTAGE SHARING'!J504</f>
        <v>0</v>
      </c>
      <c r="K545" s="167">
        <f>$B545*'PERCENTAGE SHARING'!K504</f>
        <v>0</v>
      </c>
      <c r="L545" s="167">
        <f>$B545*'PERCENTAGE SHARING'!L504</f>
        <v>0</v>
      </c>
      <c r="M545" s="167">
        <f>$B545*'PERCENTAGE SHARING'!M504</f>
        <v>0</v>
      </c>
      <c r="N545" s="167">
        <f>$B545*'PERCENTAGE SHARING'!N504</f>
        <v>0</v>
      </c>
      <c r="O545" s="309">
        <f>$B545*'PERCENTAGE SHARING'!O504</f>
        <v>0</v>
      </c>
      <c r="P545" s="309">
        <f>$B545*'PERCENTAGE SHARING'!P504</f>
        <v>0</v>
      </c>
      <c r="Q545" s="309">
        <f>$B545*'PERCENTAGE SHARING'!Q504</f>
        <v>0</v>
      </c>
      <c r="R545" s="309">
        <f>$B545*'PERCENTAGE SHARING'!R504</f>
        <v>0</v>
      </c>
      <c r="S545" s="134"/>
      <c r="T545" s="134"/>
      <c r="U545" s="134"/>
      <c r="V545" s="134"/>
      <c r="W545" s="134"/>
      <c r="X545" s="134"/>
      <c r="Y545" s="134"/>
      <c r="Z545" s="134"/>
    </row>
    <row r="546" ht="22.5" customHeight="1">
      <c r="A546" s="186" t="str">
        <f>'PROP DAILY PNL'!A711</f>
        <v/>
      </c>
      <c r="B546" s="177"/>
      <c r="C546" s="167">
        <f>$B546*'PERCENTAGE SHARING'!C505</f>
        <v>0</v>
      </c>
      <c r="D546" s="167">
        <f>$B546*'PERCENTAGE SHARING'!D505</f>
        <v>0</v>
      </c>
      <c r="E546" s="167">
        <f>$B546*'PERCENTAGE SHARING'!E505</f>
        <v>0</v>
      </c>
      <c r="F546" s="167">
        <f>$B546*'PERCENTAGE SHARING'!F505</f>
        <v>0</v>
      </c>
      <c r="G546" s="167">
        <f>$B546*'PERCENTAGE SHARING'!G505</f>
        <v>0</v>
      </c>
      <c r="H546" s="167">
        <f>$B546*'PERCENTAGE SHARING'!H505</f>
        <v>0</v>
      </c>
      <c r="I546" s="167">
        <f>$B546*'PERCENTAGE SHARING'!I505</f>
        <v>0</v>
      </c>
      <c r="J546" s="167">
        <f>$B546*'PERCENTAGE SHARING'!J505</f>
        <v>0</v>
      </c>
      <c r="K546" s="167">
        <f>$B546*'PERCENTAGE SHARING'!K505</f>
        <v>0</v>
      </c>
      <c r="L546" s="167">
        <f>$B546*'PERCENTAGE SHARING'!L505</f>
        <v>0</v>
      </c>
      <c r="M546" s="167">
        <f>$B546*'PERCENTAGE SHARING'!M505</f>
        <v>0</v>
      </c>
      <c r="N546" s="167">
        <f>$B546*'PERCENTAGE SHARING'!N505</f>
        <v>0</v>
      </c>
      <c r="O546" s="309">
        <f>$B546*'PERCENTAGE SHARING'!O505</f>
        <v>0</v>
      </c>
      <c r="P546" s="309">
        <f>$B546*'PERCENTAGE SHARING'!P505</f>
        <v>0</v>
      </c>
      <c r="Q546" s="309">
        <f>$B546*'PERCENTAGE SHARING'!Q505</f>
        <v>0</v>
      </c>
      <c r="R546" s="309">
        <f>$B546*'PERCENTAGE SHARING'!R505</f>
        <v>0</v>
      </c>
      <c r="S546" s="134"/>
      <c r="T546" s="134"/>
      <c r="U546" s="134"/>
      <c r="V546" s="134"/>
      <c r="W546" s="134"/>
      <c r="X546" s="134"/>
      <c r="Y546" s="134"/>
      <c r="Z546" s="134"/>
    </row>
    <row r="547" ht="22.5" customHeight="1">
      <c r="A547" s="186" t="str">
        <f>'PROP DAILY PNL'!A712</f>
        <v/>
      </c>
      <c r="B547" s="177"/>
      <c r="C547" s="167">
        <f>$B547*'PERCENTAGE SHARING'!C506</f>
        <v>0</v>
      </c>
      <c r="D547" s="167">
        <f>$B547*'PERCENTAGE SHARING'!D506</f>
        <v>0</v>
      </c>
      <c r="E547" s="167">
        <f>$B547*'PERCENTAGE SHARING'!E506</f>
        <v>0</v>
      </c>
      <c r="F547" s="167">
        <f>$B547*'PERCENTAGE SHARING'!F506</f>
        <v>0</v>
      </c>
      <c r="G547" s="167">
        <f>$B547*'PERCENTAGE SHARING'!G506</f>
        <v>0</v>
      </c>
      <c r="H547" s="167">
        <f>$B547*'PERCENTAGE SHARING'!H506</f>
        <v>0</v>
      </c>
      <c r="I547" s="167">
        <f>$B547*'PERCENTAGE SHARING'!I506</f>
        <v>0</v>
      </c>
      <c r="J547" s="167">
        <f>$B547*'PERCENTAGE SHARING'!J506</f>
        <v>0</v>
      </c>
      <c r="K547" s="167">
        <f>$B547*'PERCENTAGE SHARING'!K506</f>
        <v>0</v>
      </c>
      <c r="L547" s="167">
        <f>$B547*'PERCENTAGE SHARING'!L506</f>
        <v>0</v>
      </c>
      <c r="M547" s="167">
        <f>$B547*'PERCENTAGE SHARING'!M506</f>
        <v>0</v>
      </c>
      <c r="N547" s="167">
        <f>$B547*'PERCENTAGE SHARING'!N506</f>
        <v>0</v>
      </c>
      <c r="O547" s="309">
        <f>$B547*'PERCENTAGE SHARING'!O506</f>
        <v>0</v>
      </c>
      <c r="P547" s="309">
        <f>$B547*'PERCENTAGE SHARING'!P506</f>
        <v>0</v>
      </c>
      <c r="Q547" s="309">
        <f>$B547*'PERCENTAGE SHARING'!Q506</f>
        <v>0</v>
      </c>
      <c r="R547" s="309">
        <f>$B547*'PERCENTAGE SHARING'!R506</f>
        <v>0</v>
      </c>
      <c r="S547" s="134"/>
      <c r="T547" s="134"/>
      <c r="U547" s="134"/>
      <c r="V547" s="134"/>
      <c r="W547" s="134"/>
      <c r="X547" s="134"/>
      <c r="Y547" s="134"/>
      <c r="Z547" s="134"/>
    </row>
    <row r="548" ht="22.5" customHeight="1">
      <c r="A548" s="186" t="str">
        <f>'PROP DAILY PNL'!A713</f>
        <v/>
      </c>
      <c r="B548" s="177"/>
      <c r="C548" s="167">
        <f>$B548*'PERCENTAGE SHARING'!C507</f>
        <v>0</v>
      </c>
      <c r="D548" s="167">
        <f>$B548*'PERCENTAGE SHARING'!D507</f>
        <v>0</v>
      </c>
      <c r="E548" s="167">
        <f>$B548*'PERCENTAGE SHARING'!E507</f>
        <v>0</v>
      </c>
      <c r="F548" s="167">
        <f>$B548*'PERCENTAGE SHARING'!F507</f>
        <v>0</v>
      </c>
      <c r="G548" s="167">
        <f>$B548*'PERCENTAGE SHARING'!G507</f>
        <v>0</v>
      </c>
      <c r="H548" s="167">
        <f>$B548*'PERCENTAGE SHARING'!H507</f>
        <v>0</v>
      </c>
      <c r="I548" s="167">
        <f>$B548*'PERCENTAGE SHARING'!I507</f>
        <v>0</v>
      </c>
      <c r="J548" s="167">
        <f>$B548*'PERCENTAGE SHARING'!J507</f>
        <v>0</v>
      </c>
      <c r="K548" s="167">
        <f>$B548*'PERCENTAGE SHARING'!K507</f>
        <v>0</v>
      </c>
      <c r="L548" s="167">
        <f>$B548*'PERCENTAGE SHARING'!L507</f>
        <v>0</v>
      </c>
      <c r="M548" s="167">
        <f>$B548*'PERCENTAGE SHARING'!M507</f>
        <v>0</v>
      </c>
      <c r="N548" s="167">
        <f>$B548*'PERCENTAGE SHARING'!N507</f>
        <v>0</v>
      </c>
      <c r="O548" s="309">
        <f>$B548*'PERCENTAGE SHARING'!O507</f>
        <v>0</v>
      </c>
      <c r="P548" s="309">
        <f>$B548*'PERCENTAGE SHARING'!P507</f>
        <v>0</v>
      </c>
      <c r="Q548" s="309">
        <f>$B548*'PERCENTAGE SHARING'!Q507</f>
        <v>0</v>
      </c>
      <c r="R548" s="309">
        <f>$B548*'PERCENTAGE SHARING'!R507</f>
        <v>0</v>
      </c>
      <c r="S548" s="134"/>
      <c r="T548" s="134"/>
      <c r="U548" s="134"/>
      <c r="V548" s="134"/>
      <c r="W548" s="134"/>
      <c r="X548" s="134"/>
      <c r="Y548" s="134"/>
      <c r="Z548" s="134"/>
    </row>
    <row r="549" ht="22.5" customHeight="1">
      <c r="A549" s="186" t="str">
        <f>'PROP DAILY PNL'!A714</f>
        <v/>
      </c>
      <c r="B549" s="177"/>
      <c r="C549" s="167">
        <f>$B549*'PERCENTAGE SHARING'!C508</f>
        <v>0</v>
      </c>
      <c r="D549" s="167">
        <f>$B549*'PERCENTAGE SHARING'!D508</f>
        <v>0</v>
      </c>
      <c r="E549" s="167">
        <f>$B549*'PERCENTAGE SHARING'!E508</f>
        <v>0</v>
      </c>
      <c r="F549" s="167">
        <f>$B549*'PERCENTAGE SHARING'!F508</f>
        <v>0</v>
      </c>
      <c r="G549" s="167">
        <f>$B549*'PERCENTAGE SHARING'!G508</f>
        <v>0</v>
      </c>
      <c r="H549" s="167">
        <f>$B549*'PERCENTAGE SHARING'!H508</f>
        <v>0</v>
      </c>
      <c r="I549" s="167">
        <f>$B549*'PERCENTAGE SHARING'!I508</f>
        <v>0</v>
      </c>
      <c r="J549" s="167">
        <f>$B549*'PERCENTAGE SHARING'!J508</f>
        <v>0</v>
      </c>
      <c r="K549" s="167">
        <f>$B549*'PERCENTAGE SHARING'!K508</f>
        <v>0</v>
      </c>
      <c r="L549" s="167">
        <f>$B549*'PERCENTAGE SHARING'!L508</f>
        <v>0</v>
      </c>
      <c r="M549" s="167">
        <f>$B549*'PERCENTAGE SHARING'!M508</f>
        <v>0</v>
      </c>
      <c r="N549" s="167">
        <f>$B549*'PERCENTAGE SHARING'!N508</f>
        <v>0</v>
      </c>
      <c r="O549" s="309">
        <f>$B549*'PERCENTAGE SHARING'!O508</f>
        <v>0</v>
      </c>
      <c r="P549" s="309">
        <f>$B549*'PERCENTAGE SHARING'!P508</f>
        <v>0</v>
      </c>
      <c r="Q549" s="309">
        <f>$B549*'PERCENTAGE SHARING'!Q508</f>
        <v>0</v>
      </c>
      <c r="R549" s="309">
        <f>$B549*'PERCENTAGE SHARING'!R508</f>
        <v>0</v>
      </c>
      <c r="S549" s="134"/>
      <c r="T549" s="134"/>
      <c r="U549" s="134"/>
      <c r="V549" s="134"/>
      <c r="W549" s="134"/>
      <c r="X549" s="134"/>
      <c r="Y549" s="134"/>
      <c r="Z549" s="134"/>
    </row>
    <row r="550" ht="22.5" customHeight="1">
      <c r="A550" s="186" t="str">
        <f>'PROP DAILY PNL'!A715</f>
        <v/>
      </c>
      <c r="B550" s="177"/>
      <c r="C550" s="167">
        <f>$B550*'PERCENTAGE SHARING'!C509</f>
        <v>0</v>
      </c>
      <c r="D550" s="167">
        <f>$B550*'PERCENTAGE SHARING'!D509</f>
        <v>0</v>
      </c>
      <c r="E550" s="167">
        <f>$B550*'PERCENTAGE SHARING'!E509</f>
        <v>0</v>
      </c>
      <c r="F550" s="167">
        <f>$B550*'PERCENTAGE SHARING'!F509</f>
        <v>0</v>
      </c>
      <c r="G550" s="167">
        <f>$B550*'PERCENTAGE SHARING'!G509</f>
        <v>0</v>
      </c>
      <c r="H550" s="167">
        <f>$B550*'PERCENTAGE SHARING'!H509</f>
        <v>0</v>
      </c>
      <c r="I550" s="167">
        <f>$B550*'PERCENTAGE SHARING'!I509</f>
        <v>0</v>
      </c>
      <c r="J550" s="167">
        <f>$B550*'PERCENTAGE SHARING'!J509</f>
        <v>0</v>
      </c>
      <c r="K550" s="167">
        <f>$B550*'PERCENTAGE SHARING'!K509</f>
        <v>0</v>
      </c>
      <c r="L550" s="167">
        <f>$B550*'PERCENTAGE SHARING'!L509</f>
        <v>0</v>
      </c>
      <c r="M550" s="167">
        <f>$B550*'PERCENTAGE SHARING'!M509</f>
        <v>0</v>
      </c>
      <c r="N550" s="167">
        <f>$B550*'PERCENTAGE SHARING'!N509</f>
        <v>0</v>
      </c>
      <c r="O550" s="309">
        <f>$B550*'PERCENTAGE SHARING'!O509</f>
        <v>0</v>
      </c>
      <c r="P550" s="309">
        <f>$B550*'PERCENTAGE SHARING'!P509</f>
        <v>0</v>
      </c>
      <c r="Q550" s="309">
        <f>$B550*'PERCENTAGE SHARING'!Q509</f>
        <v>0</v>
      </c>
      <c r="R550" s="309">
        <f>$B550*'PERCENTAGE SHARING'!R509</f>
        <v>0</v>
      </c>
      <c r="S550" s="134"/>
      <c r="T550" s="134"/>
      <c r="U550" s="134"/>
      <c r="V550" s="134"/>
      <c r="W550" s="134"/>
      <c r="X550" s="134"/>
      <c r="Y550" s="134"/>
      <c r="Z550" s="134"/>
    </row>
    <row r="551" ht="22.5" customHeight="1">
      <c r="A551" s="186" t="str">
        <f>'PROP DAILY PNL'!A716</f>
        <v/>
      </c>
      <c r="B551" s="177"/>
      <c r="C551" s="167">
        <f>$B551*'PERCENTAGE SHARING'!C510</f>
        <v>0</v>
      </c>
      <c r="D551" s="167">
        <f>$B551*'PERCENTAGE SHARING'!D510</f>
        <v>0</v>
      </c>
      <c r="E551" s="167">
        <f>$B551*'PERCENTAGE SHARING'!E510</f>
        <v>0</v>
      </c>
      <c r="F551" s="167">
        <f>$B551*'PERCENTAGE SHARING'!F510</f>
        <v>0</v>
      </c>
      <c r="G551" s="167">
        <f>$B551*'PERCENTAGE SHARING'!G510</f>
        <v>0</v>
      </c>
      <c r="H551" s="167">
        <f>$B551*'PERCENTAGE SHARING'!H510</f>
        <v>0</v>
      </c>
      <c r="I551" s="167">
        <f>$B551*'PERCENTAGE SHARING'!I510</f>
        <v>0</v>
      </c>
      <c r="J551" s="167">
        <f>$B551*'PERCENTAGE SHARING'!J510</f>
        <v>0</v>
      </c>
      <c r="K551" s="167">
        <f>$B551*'PERCENTAGE SHARING'!K510</f>
        <v>0</v>
      </c>
      <c r="L551" s="167">
        <f>$B551*'PERCENTAGE SHARING'!L510</f>
        <v>0</v>
      </c>
      <c r="M551" s="167">
        <f>$B551*'PERCENTAGE SHARING'!M510</f>
        <v>0</v>
      </c>
      <c r="N551" s="167">
        <f>$B551*'PERCENTAGE SHARING'!N510</f>
        <v>0</v>
      </c>
      <c r="O551" s="309">
        <f>$B551*'PERCENTAGE SHARING'!O510</f>
        <v>0</v>
      </c>
      <c r="P551" s="309">
        <f>$B551*'PERCENTAGE SHARING'!P510</f>
        <v>0</v>
      </c>
      <c r="Q551" s="309">
        <f>$B551*'PERCENTAGE SHARING'!Q510</f>
        <v>0</v>
      </c>
      <c r="R551" s="309">
        <f>$B551*'PERCENTAGE SHARING'!R510</f>
        <v>0</v>
      </c>
      <c r="S551" s="134"/>
      <c r="T551" s="134"/>
      <c r="U551" s="134"/>
      <c r="V551" s="134"/>
      <c r="W551" s="134"/>
      <c r="X551" s="134"/>
      <c r="Y551" s="134"/>
      <c r="Z551" s="134"/>
    </row>
    <row r="552" ht="22.5" customHeight="1">
      <c r="A552" s="186" t="str">
        <f>'PROP DAILY PNL'!A717</f>
        <v/>
      </c>
      <c r="B552" s="177"/>
      <c r="C552" s="167">
        <f>$B552*'PERCENTAGE SHARING'!C511</f>
        <v>0</v>
      </c>
      <c r="D552" s="167">
        <f>$B552*'PERCENTAGE SHARING'!D511</f>
        <v>0</v>
      </c>
      <c r="E552" s="167">
        <f>$B552*'PERCENTAGE SHARING'!E511</f>
        <v>0</v>
      </c>
      <c r="F552" s="167">
        <f>$B552*'PERCENTAGE SHARING'!F511</f>
        <v>0</v>
      </c>
      <c r="G552" s="167">
        <f>$B552*'PERCENTAGE SHARING'!G511</f>
        <v>0</v>
      </c>
      <c r="H552" s="167">
        <f>$B552*'PERCENTAGE SHARING'!H511</f>
        <v>0</v>
      </c>
      <c r="I552" s="167">
        <f>$B552*'PERCENTAGE SHARING'!I511</f>
        <v>0</v>
      </c>
      <c r="J552" s="167">
        <f>$B552*'PERCENTAGE SHARING'!J511</f>
        <v>0</v>
      </c>
      <c r="K552" s="167">
        <f>$B552*'PERCENTAGE SHARING'!K511</f>
        <v>0</v>
      </c>
      <c r="L552" s="167">
        <f>$B552*'PERCENTAGE SHARING'!L511</f>
        <v>0</v>
      </c>
      <c r="M552" s="167">
        <f>$B552*'PERCENTAGE SHARING'!M511</f>
        <v>0</v>
      </c>
      <c r="N552" s="167">
        <f>$B552*'PERCENTAGE SHARING'!N511</f>
        <v>0</v>
      </c>
      <c r="O552" s="309">
        <f>$B552*'PERCENTAGE SHARING'!O511</f>
        <v>0</v>
      </c>
      <c r="P552" s="309">
        <f>$B552*'PERCENTAGE SHARING'!P511</f>
        <v>0</v>
      </c>
      <c r="Q552" s="309">
        <f>$B552*'PERCENTAGE SHARING'!Q511</f>
        <v>0</v>
      </c>
      <c r="R552" s="309">
        <f>$B552*'PERCENTAGE SHARING'!R511</f>
        <v>0</v>
      </c>
      <c r="S552" s="134"/>
      <c r="T552" s="134"/>
      <c r="U552" s="134"/>
      <c r="V552" s="134"/>
      <c r="W552" s="134"/>
      <c r="X552" s="134"/>
      <c r="Y552" s="134"/>
      <c r="Z552" s="134"/>
    </row>
    <row r="553" ht="22.5" customHeight="1">
      <c r="A553" s="186" t="str">
        <f>'PROP DAILY PNL'!A718</f>
        <v/>
      </c>
      <c r="B553" s="177"/>
      <c r="C553" s="167">
        <f>$B553*'PERCENTAGE SHARING'!C512</f>
        <v>0</v>
      </c>
      <c r="D553" s="167">
        <f>$B553*'PERCENTAGE SHARING'!D512</f>
        <v>0</v>
      </c>
      <c r="E553" s="167">
        <f>$B553*'PERCENTAGE SHARING'!E512</f>
        <v>0</v>
      </c>
      <c r="F553" s="167">
        <f>$B553*'PERCENTAGE SHARING'!F512</f>
        <v>0</v>
      </c>
      <c r="G553" s="167">
        <f>$B553*'PERCENTAGE SHARING'!G512</f>
        <v>0</v>
      </c>
      <c r="H553" s="167">
        <f>$B553*'PERCENTAGE SHARING'!H512</f>
        <v>0</v>
      </c>
      <c r="I553" s="167">
        <f>$B553*'PERCENTAGE SHARING'!I512</f>
        <v>0</v>
      </c>
      <c r="J553" s="167">
        <f>$B553*'PERCENTAGE SHARING'!J512</f>
        <v>0</v>
      </c>
      <c r="K553" s="167">
        <f>$B553*'PERCENTAGE SHARING'!K512</f>
        <v>0</v>
      </c>
      <c r="L553" s="167">
        <f>$B553*'PERCENTAGE SHARING'!L512</f>
        <v>0</v>
      </c>
      <c r="M553" s="167">
        <f>$B553*'PERCENTAGE SHARING'!M512</f>
        <v>0</v>
      </c>
      <c r="N553" s="167">
        <f>$B553*'PERCENTAGE SHARING'!N512</f>
        <v>0</v>
      </c>
      <c r="O553" s="309">
        <f>$B553*'PERCENTAGE SHARING'!O512</f>
        <v>0</v>
      </c>
      <c r="P553" s="309">
        <f>$B553*'PERCENTAGE SHARING'!P512</f>
        <v>0</v>
      </c>
      <c r="Q553" s="309">
        <f>$B553*'PERCENTAGE SHARING'!Q512</f>
        <v>0</v>
      </c>
      <c r="R553" s="309">
        <f>$B553*'PERCENTAGE SHARING'!R512</f>
        <v>0</v>
      </c>
      <c r="S553" s="134"/>
      <c r="T553" s="134"/>
      <c r="U553" s="134"/>
      <c r="V553" s="134"/>
      <c r="W553" s="134"/>
      <c r="X553" s="134"/>
      <c r="Y553" s="134"/>
      <c r="Z553" s="134"/>
    </row>
    <row r="554" ht="22.5" customHeight="1">
      <c r="A554" s="186" t="str">
        <f>'PROP DAILY PNL'!A719</f>
        <v/>
      </c>
      <c r="B554" s="177"/>
      <c r="C554" s="167">
        <f>$B554*'PERCENTAGE SHARING'!C513</f>
        <v>0</v>
      </c>
      <c r="D554" s="167">
        <f>$B554*'PERCENTAGE SHARING'!D513</f>
        <v>0</v>
      </c>
      <c r="E554" s="167">
        <f>$B554*'PERCENTAGE SHARING'!E513</f>
        <v>0</v>
      </c>
      <c r="F554" s="167">
        <f>$B554*'PERCENTAGE SHARING'!F513</f>
        <v>0</v>
      </c>
      <c r="G554" s="167">
        <f>$B554*'PERCENTAGE SHARING'!G513</f>
        <v>0</v>
      </c>
      <c r="H554" s="167">
        <f>$B554*'PERCENTAGE SHARING'!H513</f>
        <v>0</v>
      </c>
      <c r="I554" s="167">
        <f>$B554*'PERCENTAGE SHARING'!I513</f>
        <v>0</v>
      </c>
      <c r="J554" s="167">
        <f>$B554*'PERCENTAGE SHARING'!J513</f>
        <v>0</v>
      </c>
      <c r="K554" s="167">
        <f>$B554*'PERCENTAGE SHARING'!K513</f>
        <v>0</v>
      </c>
      <c r="L554" s="167">
        <f>$B554*'PERCENTAGE SHARING'!L513</f>
        <v>0</v>
      </c>
      <c r="M554" s="167">
        <f>$B554*'PERCENTAGE SHARING'!M513</f>
        <v>0</v>
      </c>
      <c r="N554" s="167">
        <f>$B554*'PERCENTAGE SHARING'!N513</f>
        <v>0</v>
      </c>
      <c r="O554" s="309">
        <f>$B554*'PERCENTAGE SHARING'!O513</f>
        <v>0</v>
      </c>
      <c r="P554" s="309">
        <f>$B554*'PERCENTAGE SHARING'!P513</f>
        <v>0</v>
      </c>
      <c r="Q554" s="309">
        <f>$B554*'PERCENTAGE SHARING'!Q513</f>
        <v>0</v>
      </c>
      <c r="R554" s="309">
        <f>$B554*'PERCENTAGE SHARING'!R513</f>
        <v>0</v>
      </c>
      <c r="S554" s="134"/>
      <c r="T554" s="134"/>
      <c r="U554" s="134"/>
      <c r="V554" s="134"/>
      <c r="W554" s="134"/>
      <c r="X554" s="134"/>
      <c r="Y554" s="134"/>
      <c r="Z554" s="134"/>
    </row>
    <row r="555" ht="22.5" customHeight="1">
      <c r="A555" s="186" t="str">
        <f>'PROP DAILY PNL'!A720</f>
        <v/>
      </c>
      <c r="B555" s="177"/>
      <c r="C555" s="167">
        <f>$B555*'PERCENTAGE SHARING'!C514</f>
        <v>0</v>
      </c>
      <c r="D555" s="167">
        <f>$B555*'PERCENTAGE SHARING'!D514</f>
        <v>0</v>
      </c>
      <c r="E555" s="167">
        <f>$B555*'PERCENTAGE SHARING'!E514</f>
        <v>0</v>
      </c>
      <c r="F555" s="167">
        <f>$B555*'PERCENTAGE SHARING'!F514</f>
        <v>0</v>
      </c>
      <c r="G555" s="167">
        <f>$B555*'PERCENTAGE SHARING'!G514</f>
        <v>0</v>
      </c>
      <c r="H555" s="167">
        <f>$B555*'PERCENTAGE SHARING'!H514</f>
        <v>0</v>
      </c>
      <c r="I555" s="167">
        <f>$B555*'PERCENTAGE SHARING'!I514</f>
        <v>0</v>
      </c>
      <c r="J555" s="167">
        <f>$B555*'PERCENTAGE SHARING'!J514</f>
        <v>0</v>
      </c>
      <c r="K555" s="167">
        <f>$B555*'PERCENTAGE SHARING'!K514</f>
        <v>0</v>
      </c>
      <c r="L555" s="167">
        <f>$B555*'PERCENTAGE SHARING'!L514</f>
        <v>0</v>
      </c>
      <c r="M555" s="167">
        <f>$B555*'PERCENTAGE SHARING'!M514</f>
        <v>0</v>
      </c>
      <c r="N555" s="167">
        <f>$B555*'PERCENTAGE SHARING'!N514</f>
        <v>0</v>
      </c>
      <c r="O555" s="309">
        <f>$B555*'PERCENTAGE SHARING'!O514</f>
        <v>0</v>
      </c>
      <c r="P555" s="309">
        <f>$B555*'PERCENTAGE SHARING'!P514</f>
        <v>0</v>
      </c>
      <c r="Q555" s="309">
        <f>$B555*'PERCENTAGE SHARING'!Q514</f>
        <v>0</v>
      </c>
      <c r="R555" s="309">
        <f>$B555*'PERCENTAGE SHARING'!R514</f>
        <v>0</v>
      </c>
      <c r="S555" s="134"/>
      <c r="T555" s="134"/>
      <c r="U555" s="134"/>
      <c r="V555" s="134"/>
      <c r="W555" s="134"/>
      <c r="X555" s="134"/>
      <c r="Y555" s="134"/>
      <c r="Z555" s="134"/>
    </row>
    <row r="556" ht="22.5" customHeight="1">
      <c r="A556" s="186" t="str">
        <f>'PROP DAILY PNL'!A721</f>
        <v/>
      </c>
      <c r="B556" s="177"/>
      <c r="C556" s="167">
        <f>$B556*'PERCENTAGE SHARING'!C515</f>
        <v>0</v>
      </c>
      <c r="D556" s="167">
        <f>$B556*'PERCENTAGE SHARING'!D515</f>
        <v>0</v>
      </c>
      <c r="E556" s="167">
        <f>$B556*'PERCENTAGE SHARING'!E515</f>
        <v>0</v>
      </c>
      <c r="F556" s="167">
        <f>$B556*'PERCENTAGE SHARING'!F515</f>
        <v>0</v>
      </c>
      <c r="G556" s="167">
        <f>$B556*'PERCENTAGE SHARING'!G515</f>
        <v>0</v>
      </c>
      <c r="H556" s="167">
        <f>$B556*'PERCENTAGE SHARING'!H515</f>
        <v>0</v>
      </c>
      <c r="I556" s="167">
        <f>$B556*'PERCENTAGE SHARING'!I515</f>
        <v>0</v>
      </c>
      <c r="J556" s="167">
        <f>$B556*'PERCENTAGE SHARING'!J515</f>
        <v>0</v>
      </c>
      <c r="K556" s="167">
        <f>$B556*'PERCENTAGE SHARING'!K515</f>
        <v>0</v>
      </c>
      <c r="L556" s="167">
        <f>$B556*'PERCENTAGE SHARING'!L515</f>
        <v>0</v>
      </c>
      <c r="M556" s="167">
        <f>$B556*'PERCENTAGE SHARING'!M515</f>
        <v>0</v>
      </c>
      <c r="N556" s="167">
        <f>$B556*'PERCENTAGE SHARING'!N515</f>
        <v>0</v>
      </c>
      <c r="O556" s="309">
        <f>$B556*'PERCENTAGE SHARING'!O515</f>
        <v>0</v>
      </c>
      <c r="P556" s="309">
        <f>$B556*'PERCENTAGE SHARING'!P515</f>
        <v>0</v>
      </c>
      <c r="Q556" s="309">
        <f>$B556*'PERCENTAGE SHARING'!Q515</f>
        <v>0</v>
      </c>
      <c r="R556" s="309">
        <f>$B556*'PERCENTAGE SHARING'!R515</f>
        <v>0</v>
      </c>
      <c r="S556" s="134"/>
      <c r="T556" s="134"/>
      <c r="U556" s="134"/>
      <c r="V556" s="134"/>
      <c r="W556" s="134"/>
      <c r="X556" s="134"/>
      <c r="Y556" s="134"/>
      <c r="Z556" s="134"/>
    </row>
    <row r="557" ht="22.5" customHeight="1">
      <c r="A557" s="186" t="str">
        <f>'PROP DAILY PNL'!A722</f>
        <v/>
      </c>
      <c r="B557" s="177"/>
      <c r="C557" s="167">
        <f>$B557*'PERCENTAGE SHARING'!C516</f>
        <v>0</v>
      </c>
      <c r="D557" s="167">
        <f>$B557*'PERCENTAGE SHARING'!D516</f>
        <v>0</v>
      </c>
      <c r="E557" s="167">
        <f>$B557*'PERCENTAGE SHARING'!E516</f>
        <v>0</v>
      </c>
      <c r="F557" s="167">
        <f>$B557*'PERCENTAGE SHARING'!F516</f>
        <v>0</v>
      </c>
      <c r="G557" s="167">
        <f>$B557*'PERCENTAGE SHARING'!G516</f>
        <v>0</v>
      </c>
      <c r="H557" s="167">
        <f>$B557*'PERCENTAGE SHARING'!H516</f>
        <v>0</v>
      </c>
      <c r="I557" s="167">
        <f>$B557*'PERCENTAGE SHARING'!I516</f>
        <v>0</v>
      </c>
      <c r="J557" s="167">
        <f>$B557*'PERCENTAGE SHARING'!J516</f>
        <v>0</v>
      </c>
      <c r="K557" s="167">
        <f>$B557*'PERCENTAGE SHARING'!K516</f>
        <v>0</v>
      </c>
      <c r="L557" s="167">
        <f>$B557*'PERCENTAGE SHARING'!L516</f>
        <v>0</v>
      </c>
      <c r="M557" s="167">
        <f>$B557*'PERCENTAGE SHARING'!M516</f>
        <v>0</v>
      </c>
      <c r="N557" s="167">
        <f>$B557*'PERCENTAGE SHARING'!N516</f>
        <v>0</v>
      </c>
      <c r="O557" s="309">
        <f>$B557*'PERCENTAGE SHARING'!O516</f>
        <v>0</v>
      </c>
      <c r="P557" s="309">
        <f>$B557*'PERCENTAGE SHARING'!P516</f>
        <v>0</v>
      </c>
      <c r="Q557" s="309">
        <f>$B557*'PERCENTAGE SHARING'!Q516</f>
        <v>0</v>
      </c>
      <c r="R557" s="309">
        <f>$B557*'PERCENTAGE SHARING'!R516</f>
        <v>0</v>
      </c>
      <c r="S557" s="134"/>
      <c r="T557" s="134"/>
      <c r="U557" s="134"/>
      <c r="V557" s="134"/>
      <c r="W557" s="134"/>
      <c r="X557" s="134"/>
      <c r="Y557" s="134"/>
      <c r="Z557" s="134"/>
    </row>
    <row r="558" ht="22.5" customHeight="1">
      <c r="A558" s="186" t="str">
        <f>'PROP DAILY PNL'!A723</f>
        <v/>
      </c>
      <c r="B558" s="177"/>
      <c r="C558" s="167">
        <f>$B558*'PERCENTAGE SHARING'!C517</f>
        <v>0</v>
      </c>
      <c r="D558" s="167">
        <f>$B558*'PERCENTAGE SHARING'!D517</f>
        <v>0</v>
      </c>
      <c r="E558" s="167">
        <f>$B558*'PERCENTAGE SHARING'!E517</f>
        <v>0</v>
      </c>
      <c r="F558" s="167">
        <f>$B558*'PERCENTAGE SHARING'!F517</f>
        <v>0</v>
      </c>
      <c r="G558" s="167">
        <f>$B558*'PERCENTAGE SHARING'!G517</f>
        <v>0</v>
      </c>
      <c r="H558" s="167">
        <f>$B558*'PERCENTAGE SHARING'!H517</f>
        <v>0</v>
      </c>
      <c r="I558" s="167">
        <f>$B558*'PERCENTAGE SHARING'!I517</f>
        <v>0</v>
      </c>
      <c r="J558" s="167">
        <f>$B558*'PERCENTAGE SHARING'!J517</f>
        <v>0</v>
      </c>
      <c r="K558" s="167">
        <f>$B558*'PERCENTAGE SHARING'!K517</f>
        <v>0</v>
      </c>
      <c r="L558" s="167">
        <f>$B558*'PERCENTAGE SHARING'!L517</f>
        <v>0</v>
      </c>
      <c r="M558" s="167">
        <f>$B558*'PERCENTAGE SHARING'!M517</f>
        <v>0</v>
      </c>
      <c r="N558" s="167">
        <f>$B558*'PERCENTAGE SHARING'!N517</f>
        <v>0</v>
      </c>
      <c r="O558" s="309">
        <f>$B558*'PERCENTAGE SHARING'!O517</f>
        <v>0</v>
      </c>
      <c r="P558" s="309">
        <f>$B558*'PERCENTAGE SHARING'!P517</f>
        <v>0</v>
      </c>
      <c r="Q558" s="309">
        <f>$B558*'PERCENTAGE SHARING'!Q517</f>
        <v>0</v>
      </c>
      <c r="R558" s="309">
        <f>$B558*'PERCENTAGE SHARING'!R517</f>
        <v>0</v>
      </c>
      <c r="S558" s="134"/>
      <c r="T558" s="134"/>
      <c r="U558" s="134"/>
      <c r="V558" s="134"/>
      <c r="W558" s="134"/>
      <c r="X558" s="134"/>
      <c r="Y558" s="134"/>
      <c r="Z558" s="134"/>
    </row>
    <row r="559" ht="22.5" customHeight="1">
      <c r="A559" s="186" t="str">
        <f>'PROP DAILY PNL'!A724</f>
        <v/>
      </c>
      <c r="B559" s="177"/>
      <c r="C559" s="167">
        <f>$B559*'PERCENTAGE SHARING'!C518</f>
        <v>0</v>
      </c>
      <c r="D559" s="167">
        <f>$B559*'PERCENTAGE SHARING'!D518</f>
        <v>0</v>
      </c>
      <c r="E559" s="167">
        <f>$B559*'PERCENTAGE SHARING'!E518</f>
        <v>0</v>
      </c>
      <c r="F559" s="167">
        <f>$B559*'PERCENTAGE SHARING'!F518</f>
        <v>0</v>
      </c>
      <c r="G559" s="167">
        <f>$B559*'PERCENTAGE SHARING'!G518</f>
        <v>0</v>
      </c>
      <c r="H559" s="167">
        <f>$B559*'PERCENTAGE SHARING'!H518</f>
        <v>0</v>
      </c>
      <c r="I559" s="167">
        <f>$B559*'PERCENTAGE SHARING'!I518</f>
        <v>0</v>
      </c>
      <c r="J559" s="167">
        <f>$B559*'PERCENTAGE SHARING'!J518</f>
        <v>0</v>
      </c>
      <c r="K559" s="167">
        <f>$B559*'PERCENTAGE SHARING'!K518</f>
        <v>0</v>
      </c>
      <c r="L559" s="167">
        <f>$B559*'PERCENTAGE SHARING'!L518</f>
        <v>0</v>
      </c>
      <c r="M559" s="167">
        <f>$B559*'PERCENTAGE SHARING'!M518</f>
        <v>0</v>
      </c>
      <c r="N559" s="167">
        <f>$B559*'PERCENTAGE SHARING'!N518</f>
        <v>0</v>
      </c>
      <c r="O559" s="309">
        <f>$B559*'PERCENTAGE SHARING'!O518</f>
        <v>0</v>
      </c>
      <c r="P559" s="309">
        <f>$B559*'PERCENTAGE SHARING'!P518</f>
        <v>0</v>
      </c>
      <c r="Q559" s="309">
        <f>$B559*'PERCENTAGE SHARING'!Q518</f>
        <v>0</v>
      </c>
      <c r="R559" s="309">
        <f>$B559*'PERCENTAGE SHARING'!R518</f>
        <v>0</v>
      </c>
      <c r="S559" s="134"/>
      <c r="T559" s="134"/>
      <c r="U559" s="134"/>
      <c r="V559" s="134"/>
      <c r="W559" s="134"/>
      <c r="X559" s="134"/>
      <c r="Y559" s="134"/>
      <c r="Z559" s="134"/>
    </row>
    <row r="560" ht="22.5" customHeight="1">
      <c r="A560" s="186" t="str">
        <f>'PROP DAILY PNL'!A725</f>
        <v/>
      </c>
      <c r="B560" s="177"/>
      <c r="C560" s="167">
        <f>$B560*'PERCENTAGE SHARING'!C519</f>
        <v>0</v>
      </c>
      <c r="D560" s="167">
        <f>$B560*'PERCENTAGE SHARING'!D519</f>
        <v>0</v>
      </c>
      <c r="E560" s="167">
        <f>$B560*'PERCENTAGE SHARING'!E519</f>
        <v>0</v>
      </c>
      <c r="F560" s="167">
        <f>$B560*'PERCENTAGE SHARING'!F519</f>
        <v>0</v>
      </c>
      <c r="G560" s="167">
        <f>$B560*'PERCENTAGE SHARING'!G519</f>
        <v>0</v>
      </c>
      <c r="H560" s="167">
        <f>$B560*'PERCENTAGE SHARING'!H519</f>
        <v>0</v>
      </c>
      <c r="I560" s="167">
        <f>$B560*'PERCENTAGE SHARING'!I519</f>
        <v>0</v>
      </c>
      <c r="J560" s="167">
        <f>$B560*'PERCENTAGE SHARING'!J519</f>
        <v>0</v>
      </c>
      <c r="K560" s="167">
        <f>$B560*'PERCENTAGE SHARING'!K519</f>
        <v>0</v>
      </c>
      <c r="L560" s="167">
        <f>$B560*'PERCENTAGE SHARING'!L519</f>
        <v>0</v>
      </c>
      <c r="M560" s="167">
        <f>$B560*'PERCENTAGE SHARING'!M519</f>
        <v>0</v>
      </c>
      <c r="N560" s="167">
        <f>$B560*'PERCENTAGE SHARING'!N519</f>
        <v>0</v>
      </c>
      <c r="O560" s="309">
        <f>$B560*'PERCENTAGE SHARING'!O519</f>
        <v>0</v>
      </c>
      <c r="P560" s="309">
        <f>$B560*'PERCENTAGE SHARING'!P519</f>
        <v>0</v>
      </c>
      <c r="Q560" s="309">
        <f>$B560*'PERCENTAGE SHARING'!Q519</f>
        <v>0</v>
      </c>
      <c r="R560" s="309">
        <f>$B560*'PERCENTAGE SHARING'!R519</f>
        <v>0</v>
      </c>
      <c r="S560" s="134"/>
      <c r="T560" s="134"/>
      <c r="U560" s="134"/>
      <c r="V560" s="134"/>
      <c r="W560" s="134"/>
      <c r="X560" s="134"/>
      <c r="Y560" s="134"/>
      <c r="Z560" s="134"/>
    </row>
    <row r="561" ht="22.5" customHeight="1">
      <c r="A561" s="186" t="str">
        <f>'PROP DAILY PNL'!A726</f>
        <v/>
      </c>
      <c r="B561" s="177"/>
      <c r="C561" s="167">
        <f>$B561*'PERCENTAGE SHARING'!C520</f>
        <v>0</v>
      </c>
      <c r="D561" s="167">
        <f>$B561*'PERCENTAGE SHARING'!D520</f>
        <v>0</v>
      </c>
      <c r="E561" s="167">
        <f>$B561*'PERCENTAGE SHARING'!E520</f>
        <v>0</v>
      </c>
      <c r="F561" s="167">
        <f>$B561*'PERCENTAGE SHARING'!F520</f>
        <v>0</v>
      </c>
      <c r="G561" s="167">
        <f>$B561*'PERCENTAGE SHARING'!G520</f>
        <v>0</v>
      </c>
      <c r="H561" s="167">
        <f>$B561*'PERCENTAGE SHARING'!H520</f>
        <v>0</v>
      </c>
      <c r="I561" s="167">
        <f>$B561*'PERCENTAGE SHARING'!I520</f>
        <v>0</v>
      </c>
      <c r="J561" s="167">
        <f>$B561*'PERCENTAGE SHARING'!J520</f>
        <v>0</v>
      </c>
      <c r="K561" s="167">
        <f>$B561*'PERCENTAGE SHARING'!K520</f>
        <v>0</v>
      </c>
      <c r="L561" s="167">
        <f>$B561*'PERCENTAGE SHARING'!L520</f>
        <v>0</v>
      </c>
      <c r="M561" s="167">
        <f>$B561*'PERCENTAGE SHARING'!M520</f>
        <v>0</v>
      </c>
      <c r="N561" s="167">
        <f>$B561*'PERCENTAGE SHARING'!N520</f>
        <v>0</v>
      </c>
      <c r="O561" s="309">
        <f>$B561*'PERCENTAGE SHARING'!O520</f>
        <v>0</v>
      </c>
      <c r="P561" s="309">
        <f>$B561*'PERCENTAGE SHARING'!P520</f>
        <v>0</v>
      </c>
      <c r="Q561" s="309">
        <f>$B561*'PERCENTAGE SHARING'!Q520</f>
        <v>0</v>
      </c>
      <c r="R561" s="309">
        <f>$B561*'PERCENTAGE SHARING'!R520</f>
        <v>0</v>
      </c>
      <c r="S561" s="134"/>
      <c r="T561" s="134"/>
      <c r="U561" s="134"/>
      <c r="V561" s="134"/>
      <c r="W561" s="134"/>
      <c r="X561" s="134"/>
      <c r="Y561" s="134"/>
      <c r="Z561" s="134"/>
    </row>
    <row r="562" ht="22.5" customHeight="1">
      <c r="A562" s="186" t="str">
        <f>'PROP DAILY PNL'!A727</f>
        <v/>
      </c>
      <c r="B562" s="177"/>
      <c r="C562" s="167">
        <f>$B562*'PERCENTAGE SHARING'!C521</f>
        <v>0</v>
      </c>
      <c r="D562" s="167">
        <f>$B562*'PERCENTAGE SHARING'!D521</f>
        <v>0</v>
      </c>
      <c r="E562" s="167">
        <f>$B562*'PERCENTAGE SHARING'!E521</f>
        <v>0</v>
      </c>
      <c r="F562" s="167">
        <f>$B562*'PERCENTAGE SHARING'!F521</f>
        <v>0</v>
      </c>
      <c r="G562" s="167">
        <f>$B562*'PERCENTAGE SHARING'!G521</f>
        <v>0</v>
      </c>
      <c r="H562" s="167">
        <f>$B562*'PERCENTAGE SHARING'!H521</f>
        <v>0</v>
      </c>
      <c r="I562" s="167">
        <f>$B562*'PERCENTAGE SHARING'!I521</f>
        <v>0</v>
      </c>
      <c r="J562" s="167">
        <f>$B562*'PERCENTAGE SHARING'!J521</f>
        <v>0</v>
      </c>
      <c r="K562" s="167">
        <f>$B562*'PERCENTAGE SHARING'!K521</f>
        <v>0</v>
      </c>
      <c r="L562" s="167">
        <f>$B562*'PERCENTAGE SHARING'!L521</f>
        <v>0</v>
      </c>
      <c r="M562" s="167">
        <f>$B562*'PERCENTAGE SHARING'!M521</f>
        <v>0</v>
      </c>
      <c r="N562" s="167">
        <f>$B562*'PERCENTAGE SHARING'!N521</f>
        <v>0</v>
      </c>
      <c r="O562" s="309">
        <f>$B562*'PERCENTAGE SHARING'!O521</f>
        <v>0</v>
      </c>
      <c r="P562" s="309">
        <f>$B562*'PERCENTAGE SHARING'!P521</f>
        <v>0</v>
      </c>
      <c r="Q562" s="309">
        <f>$B562*'PERCENTAGE SHARING'!Q521</f>
        <v>0</v>
      </c>
      <c r="R562" s="309">
        <f>$B562*'PERCENTAGE SHARING'!R521</f>
        <v>0</v>
      </c>
      <c r="S562" s="134"/>
      <c r="T562" s="134"/>
      <c r="U562" s="134"/>
      <c r="V562" s="134"/>
      <c r="W562" s="134"/>
      <c r="X562" s="134"/>
      <c r="Y562" s="134"/>
      <c r="Z562" s="134"/>
    </row>
    <row r="563" ht="22.5" customHeight="1">
      <c r="A563" s="186" t="str">
        <f>'PROP DAILY PNL'!A728</f>
        <v/>
      </c>
      <c r="B563" s="177"/>
      <c r="C563" s="167">
        <f>$B563*'PERCENTAGE SHARING'!C522</f>
        <v>0</v>
      </c>
      <c r="D563" s="167">
        <f>$B563*'PERCENTAGE SHARING'!D522</f>
        <v>0</v>
      </c>
      <c r="E563" s="167">
        <f>$B563*'PERCENTAGE SHARING'!E522</f>
        <v>0</v>
      </c>
      <c r="F563" s="167">
        <f>$B563*'PERCENTAGE SHARING'!F522</f>
        <v>0</v>
      </c>
      <c r="G563" s="167">
        <f>$B563*'PERCENTAGE SHARING'!G522</f>
        <v>0</v>
      </c>
      <c r="H563" s="167">
        <f>$B563*'PERCENTAGE SHARING'!H522</f>
        <v>0</v>
      </c>
      <c r="I563" s="167">
        <f>$B563*'PERCENTAGE SHARING'!I522</f>
        <v>0</v>
      </c>
      <c r="J563" s="167">
        <f>$B563*'PERCENTAGE SHARING'!J522</f>
        <v>0</v>
      </c>
      <c r="K563" s="167">
        <f>$B563*'PERCENTAGE SHARING'!K522</f>
        <v>0</v>
      </c>
      <c r="L563" s="167">
        <f>$B563*'PERCENTAGE SHARING'!L522</f>
        <v>0</v>
      </c>
      <c r="M563" s="167">
        <f>$B563*'PERCENTAGE SHARING'!M522</f>
        <v>0</v>
      </c>
      <c r="N563" s="167">
        <f>$B563*'PERCENTAGE SHARING'!N522</f>
        <v>0</v>
      </c>
      <c r="O563" s="309">
        <f>$B563*'PERCENTAGE SHARING'!O522</f>
        <v>0</v>
      </c>
      <c r="P563" s="309">
        <f>$B563*'PERCENTAGE SHARING'!P522</f>
        <v>0</v>
      </c>
      <c r="Q563" s="309">
        <f>$B563*'PERCENTAGE SHARING'!Q522</f>
        <v>0</v>
      </c>
      <c r="R563" s="309">
        <f>$B563*'PERCENTAGE SHARING'!R522</f>
        <v>0</v>
      </c>
      <c r="S563" s="134"/>
      <c r="T563" s="134"/>
      <c r="U563" s="134"/>
      <c r="V563" s="134"/>
      <c r="W563" s="134"/>
      <c r="X563" s="134"/>
      <c r="Y563" s="134"/>
      <c r="Z563" s="134"/>
    </row>
    <row r="564" ht="22.5" customHeight="1">
      <c r="A564" s="186" t="str">
        <f>'PROP DAILY PNL'!A729</f>
        <v/>
      </c>
      <c r="B564" s="177"/>
      <c r="C564" s="167">
        <f>$B564*'PERCENTAGE SHARING'!C523</f>
        <v>0</v>
      </c>
      <c r="D564" s="167">
        <f>$B564*'PERCENTAGE SHARING'!D523</f>
        <v>0</v>
      </c>
      <c r="E564" s="167">
        <f>$B564*'PERCENTAGE SHARING'!E523</f>
        <v>0</v>
      </c>
      <c r="F564" s="167">
        <f>$B564*'PERCENTAGE SHARING'!F523</f>
        <v>0</v>
      </c>
      <c r="G564" s="167">
        <f>$B564*'PERCENTAGE SHARING'!G523</f>
        <v>0</v>
      </c>
      <c r="H564" s="167">
        <f>$B564*'PERCENTAGE SHARING'!H523</f>
        <v>0</v>
      </c>
      <c r="I564" s="167">
        <f>$B564*'PERCENTAGE SHARING'!I523</f>
        <v>0</v>
      </c>
      <c r="J564" s="167">
        <f>$B564*'PERCENTAGE SHARING'!J523</f>
        <v>0</v>
      </c>
      <c r="K564" s="167">
        <f>$B564*'PERCENTAGE SHARING'!K523</f>
        <v>0</v>
      </c>
      <c r="L564" s="167">
        <f>$B564*'PERCENTAGE SHARING'!L523</f>
        <v>0</v>
      </c>
      <c r="M564" s="167">
        <f>$B564*'PERCENTAGE SHARING'!M523</f>
        <v>0</v>
      </c>
      <c r="N564" s="167">
        <f>$B564*'PERCENTAGE SHARING'!N523</f>
        <v>0</v>
      </c>
      <c r="O564" s="309">
        <f>$B564*'PERCENTAGE SHARING'!O523</f>
        <v>0</v>
      </c>
      <c r="P564" s="309">
        <f>$B564*'PERCENTAGE SHARING'!P523</f>
        <v>0</v>
      </c>
      <c r="Q564" s="309">
        <f>$B564*'PERCENTAGE SHARING'!Q523</f>
        <v>0</v>
      </c>
      <c r="R564" s="309">
        <f>$B564*'PERCENTAGE SHARING'!R523</f>
        <v>0</v>
      </c>
      <c r="S564" s="134"/>
      <c r="T564" s="134"/>
      <c r="U564" s="134"/>
      <c r="V564" s="134"/>
      <c r="W564" s="134"/>
      <c r="X564" s="134"/>
      <c r="Y564" s="134"/>
      <c r="Z564" s="134"/>
    </row>
    <row r="565" ht="22.5" customHeight="1">
      <c r="A565" s="186" t="str">
        <f>'PROP DAILY PNL'!A730</f>
        <v/>
      </c>
      <c r="B565" s="177"/>
      <c r="C565" s="167">
        <f>$B565*'PERCENTAGE SHARING'!C524</f>
        <v>0</v>
      </c>
      <c r="D565" s="167">
        <f>$B565*'PERCENTAGE SHARING'!D524</f>
        <v>0</v>
      </c>
      <c r="E565" s="167">
        <f>$B565*'PERCENTAGE SHARING'!E524</f>
        <v>0</v>
      </c>
      <c r="F565" s="167">
        <f>$B565*'PERCENTAGE SHARING'!F524</f>
        <v>0</v>
      </c>
      <c r="G565" s="167">
        <f>$B565*'PERCENTAGE SHARING'!G524</f>
        <v>0</v>
      </c>
      <c r="H565" s="167">
        <f>$B565*'PERCENTAGE SHARING'!H524</f>
        <v>0</v>
      </c>
      <c r="I565" s="167">
        <f>$B565*'PERCENTAGE SHARING'!I524</f>
        <v>0</v>
      </c>
      <c r="J565" s="167">
        <f>$B565*'PERCENTAGE SHARING'!J524</f>
        <v>0</v>
      </c>
      <c r="K565" s="167">
        <f>$B565*'PERCENTAGE SHARING'!K524</f>
        <v>0</v>
      </c>
      <c r="L565" s="167">
        <f>$B565*'PERCENTAGE SHARING'!L524</f>
        <v>0</v>
      </c>
      <c r="M565" s="167">
        <f>$B565*'PERCENTAGE SHARING'!M524</f>
        <v>0</v>
      </c>
      <c r="N565" s="167">
        <f>$B565*'PERCENTAGE SHARING'!N524</f>
        <v>0</v>
      </c>
      <c r="O565" s="309">
        <f>$B565*'PERCENTAGE SHARING'!O524</f>
        <v>0</v>
      </c>
      <c r="P565" s="309">
        <f>$B565*'PERCENTAGE SHARING'!P524</f>
        <v>0</v>
      </c>
      <c r="Q565" s="309">
        <f>$B565*'PERCENTAGE SHARING'!Q524</f>
        <v>0</v>
      </c>
      <c r="R565" s="309">
        <f>$B565*'PERCENTAGE SHARING'!R524</f>
        <v>0</v>
      </c>
      <c r="S565" s="134"/>
      <c r="T565" s="134"/>
      <c r="U565" s="134"/>
      <c r="V565" s="134"/>
      <c r="W565" s="134"/>
      <c r="X565" s="134"/>
      <c r="Y565" s="134"/>
      <c r="Z565" s="134"/>
    </row>
    <row r="566" ht="22.5" customHeight="1">
      <c r="A566" s="186" t="str">
        <f>'PROP DAILY PNL'!A731</f>
        <v/>
      </c>
      <c r="B566" s="177"/>
      <c r="C566" s="167">
        <f>$B566*'PERCENTAGE SHARING'!C525</f>
        <v>0</v>
      </c>
      <c r="D566" s="167">
        <f>$B566*'PERCENTAGE SHARING'!D525</f>
        <v>0</v>
      </c>
      <c r="E566" s="167">
        <f>$B566*'PERCENTAGE SHARING'!E525</f>
        <v>0</v>
      </c>
      <c r="F566" s="167">
        <f>$B566*'PERCENTAGE SHARING'!F525</f>
        <v>0</v>
      </c>
      <c r="G566" s="167">
        <f>$B566*'PERCENTAGE SHARING'!G525</f>
        <v>0</v>
      </c>
      <c r="H566" s="167">
        <f>$B566*'PERCENTAGE SHARING'!H525</f>
        <v>0</v>
      </c>
      <c r="I566" s="167">
        <f>$B566*'PERCENTAGE SHARING'!I525</f>
        <v>0</v>
      </c>
      <c r="J566" s="167">
        <f>$B566*'PERCENTAGE SHARING'!J525</f>
        <v>0</v>
      </c>
      <c r="K566" s="167">
        <f>$B566*'PERCENTAGE SHARING'!K525</f>
        <v>0</v>
      </c>
      <c r="L566" s="167">
        <f>$B566*'PERCENTAGE SHARING'!L525</f>
        <v>0</v>
      </c>
      <c r="M566" s="167">
        <f>$B566*'PERCENTAGE SHARING'!M525</f>
        <v>0</v>
      </c>
      <c r="N566" s="167">
        <f>$B566*'PERCENTAGE SHARING'!N525</f>
        <v>0</v>
      </c>
      <c r="O566" s="309">
        <f>$B566*'PERCENTAGE SHARING'!O525</f>
        <v>0</v>
      </c>
      <c r="P566" s="309">
        <f>$B566*'PERCENTAGE SHARING'!P525</f>
        <v>0</v>
      </c>
      <c r="Q566" s="309">
        <f>$B566*'PERCENTAGE SHARING'!Q525</f>
        <v>0</v>
      </c>
      <c r="R566" s="309">
        <f>$B566*'PERCENTAGE SHARING'!R525</f>
        <v>0</v>
      </c>
      <c r="S566" s="134"/>
      <c r="T566" s="134"/>
      <c r="U566" s="134"/>
      <c r="V566" s="134"/>
      <c r="W566" s="134"/>
      <c r="X566" s="134"/>
      <c r="Y566" s="134"/>
      <c r="Z566" s="134"/>
    </row>
    <row r="567" ht="22.5" customHeight="1">
      <c r="A567" s="186" t="str">
        <f>'PROP DAILY PNL'!A732</f>
        <v/>
      </c>
      <c r="B567" s="177"/>
      <c r="C567" s="167">
        <f>$B567*'PERCENTAGE SHARING'!C526</f>
        <v>0</v>
      </c>
      <c r="D567" s="167">
        <f>$B567*'PERCENTAGE SHARING'!D526</f>
        <v>0</v>
      </c>
      <c r="E567" s="167">
        <f>$B567*'PERCENTAGE SHARING'!E526</f>
        <v>0</v>
      </c>
      <c r="F567" s="167">
        <f>$B567*'PERCENTAGE SHARING'!F526</f>
        <v>0</v>
      </c>
      <c r="G567" s="167">
        <f>$B567*'PERCENTAGE SHARING'!G526</f>
        <v>0</v>
      </c>
      <c r="H567" s="167">
        <f>$B567*'PERCENTAGE SHARING'!H526</f>
        <v>0</v>
      </c>
      <c r="I567" s="167">
        <f>$B567*'PERCENTAGE SHARING'!I526</f>
        <v>0</v>
      </c>
      <c r="J567" s="167">
        <f>$B567*'PERCENTAGE SHARING'!J526</f>
        <v>0</v>
      </c>
      <c r="K567" s="167">
        <f>$B567*'PERCENTAGE SHARING'!K526</f>
        <v>0</v>
      </c>
      <c r="L567" s="167">
        <f>$B567*'PERCENTAGE SHARING'!L526</f>
        <v>0</v>
      </c>
      <c r="M567" s="167">
        <f>$B567*'PERCENTAGE SHARING'!M526</f>
        <v>0</v>
      </c>
      <c r="N567" s="167">
        <f>$B567*'PERCENTAGE SHARING'!N526</f>
        <v>0</v>
      </c>
      <c r="O567" s="309">
        <f>$B567*'PERCENTAGE SHARING'!O526</f>
        <v>0</v>
      </c>
      <c r="P567" s="309">
        <f>$B567*'PERCENTAGE SHARING'!P526</f>
        <v>0</v>
      </c>
      <c r="Q567" s="309">
        <f>$B567*'PERCENTAGE SHARING'!Q526</f>
        <v>0</v>
      </c>
      <c r="R567" s="309">
        <f>$B567*'PERCENTAGE SHARING'!R526</f>
        <v>0</v>
      </c>
      <c r="S567" s="134"/>
      <c r="T567" s="134"/>
      <c r="U567" s="134"/>
      <c r="V567" s="134"/>
      <c r="W567" s="134"/>
      <c r="X567" s="134"/>
      <c r="Y567" s="134"/>
      <c r="Z567" s="134"/>
    </row>
    <row r="568" ht="22.5" customHeight="1">
      <c r="A568" s="186" t="str">
        <f>'PROP DAILY PNL'!A733</f>
        <v/>
      </c>
      <c r="B568" s="177"/>
      <c r="C568" s="167">
        <f>$B568*'PERCENTAGE SHARING'!C527</f>
        <v>0</v>
      </c>
      <c r="D568" s="167">
        <f>$B568*'PERCENTAGE SHARING'!D527</f>
        <v>0</v>
      </c>
      <c r="E568" s="167">
        <f>$B568*'PERCENTAGE SHARING'!E527</f>
        <v>0</v>
      </c>
      <c r="F568" s="167">
        <f>$B568*'PERCENTAGE SHARING'!F527</f>
        <v>0</v>
      </c>
      <c r="G568" s="167">
        <f>$B568*'PERCENTAGE SHARING'!G527</f>
        <v>0</v>
      </c>
      <c r="H568" s="167">
        <f>$B568*'PERCENTAGE SHARING'!H527</f>
        <v>0</v>
      </c>
      <c r="I568" s="167">
        <f>$B568*'PERCENTAGE SHARING'!I527</f>
        <v>0</v>
      </c>
      <c r="J568" s="167">
        <f>$B568*'PERCENTAGE SHARING'!J527</f>
        <v>0</v>
      </c>
      <c r="K568" s="167">
        <f>$B568*'PERCENTAGE SHARING'!K527</f>
        <v>0</v>
      </c>
      <c r="L568" s="167">
        <f>$B568*'PERCENTAGE SHARING'!L527</f>
        <v>0</v>
      </c>
      <c r="M568" s="167">
        <f>$B568*'PERCENTAGE SHARING'!M527</f>
        <v>0</v>
      </c>
      <c r="N568" s="167">
        <f>$B568*'PERCENTAGE SHARING'!N527</f>
        <v>0</v>
      </c>
      <c r="O568" s="309">
        <f>$B568*'PERCENTAGE SHARING'!O527</f>
        <v>0</v>
      </c>
      <c r="P568" s="309">
        <f>$B568*'PERCENTAGE SHARING'!P527</f>
        <v>0</v>
      </c>
      <c r="Q568" s="309">
        <f>$B568*'PERCENTAGE SHARING'!Q527</f>
        <v>0</v>
      </c>
      <c r="R568" s="309">
        <f>$B568*'PERCENTAGE SHARING'!R527</f>
        <v>0</v>
      </c>
      <c r="S568" s="134"/>
      <c r="T568" s="134"/>
      <c r="U568" s="134"/>
      <c r="V568" s="134"/>
      <c r="W568" s="134"/>
      <c r="X568" s="134"/>
      <c r="Y568" s="134"/>
      <c r="Z568" s="134"/>
    </row>
    <row r="569" ht="22.5" customHeight="1">
      <c r="A569" s="186" t="str">
        <f>'PROP DAILY PNL'!A734</f>
        <v/>
      </c>
      <c r="B569" s="177"/>
      <c r="C569" s="167">
        <f>$B569*'PERCENTAGE SHARING'!C528</f>
        <v>0</v>
      </c>
      <c r="D569" s="167">
        <f>$B569*'PERCENTAGE SHARING'!D528</f>
        <v>0</v>
      </c>
      <c r="E569" s="167">
        <f>$B569*'PERCENTAGE SHARING'!E528</f>
        <v>0</v>
      </c>
      <c r="F569" s="167">
        <f>$B569*'PERCENTAGE SHARING'!F528</f>
        <v>0</v>
      </c>
      <c r="G569" s="167">
        <f>$B569*'PERCENTAGE SHARING'!G528</f>
        <v>0</v>
      </c>
      <c r="H569" s="167">
        <f>$B569*'PERCENTAGE SHARING'!H528</f>
        <v>0</v>
      </c>
      <c r="I569" s="167">
        <f>$B569*'PERCENTAGE SHARING'!I528</f>
        <v>0</v>
      </c>
      <c r="J569" s="167">
        <f>$B569*'PERCENTAGE SHARING'!J528</f>
        <v>0</v>
      </c>
      <c r="K569" s="167">
        <f>$B569*'PERCENTAGE SHARING'!K528</f>
        <v>0</v>
      </c>
      <c r="L569" s="167">
        <f>$B569*'PERCENTAGE SHARING'!L528</f>
        <v>0</v>
      </c>
      <c r="M569" s="167">
        <f>$B569*'PERCENTAGE SHARING'!M528</f>
        <v>0</v>
      </c>
      <c r="N569" s="167">
        <f>$B569*'PERCENTAGE SHARING'!N528</f>
        <v>0</v>
      </c>
      <c r="O569" s="309">
        <f>$B569*'PERCENTAGE SHARING'!O528</f>
        <v>0</v>
      </c>
      <c r="P569" s="309">
        <f>$B569*'PERCENTAGE SHARING'!P528</f>
        <v>0</v>
      </c>
      <c r="Q569" s="309">
        <f>$B569*'PERCENTAGE SHARING'!Q528</f>
        <v>0</v>
      </c>
      <c r="R569" s="309">
        <f>$B569*'PERCENTAGE SHARING'!R528</f>
        <v>0</v>
      </c>
      <c r="S569" s="134"/>
      <c r="T569" s="134"/>
      <c r="U569" s="134"/>
      <c r="V569" s="134"/>
      <c r="W569" s="134"/>
      <c r="X569" s="134"/>
      <c r="Y569" s="134"/>
      <c r="Z569" s="134"/>
    </row>
    <row r="570" ht="22.5" customHeight="1">
      <c r="A570" s="186" t="str">
        <f>'PROP DAILY PNL'!A735</f>
        <v/>
      </c>
      <c r="B570" s="177"/>
      <c r="C570" s="167">
        <f>$B570*'PERCENTAGE SHARING'!C529</f>
        <v>0</v>
      </c>
      <c r="D570" s="167">
        <f>$B570*'PERCENTAGE SHARING'!D529</f>
        <v>0</v>
      </c>
      <c r="E570" s="167">
        <f>$B570*'PERCENTAGE SHARING'!E529</f>
        <v>0</v>
      </c>
      <c r="F570" s="167">
        <f>$B570*'PERCENTAGE SHARING'!F529</f>
        <v>0</v>
      </c>
      <c r="G570" s="167">
        <f>$B570*'PERCENTAGE SHARING'!G529</f>
        <v>0</v>
      </c>
      <c r="H570" s="167">
        <f>$B570*'PERCENTAGE SHARING'!H529</f>
        <v>0</v>
      </c>
      <c r="I570" s="167">
        <f>$B570*'PERCENTAGE SHARING'!I529</f>
        <v>0</v>
      </c>
      <c r="J570" s="167">
        <f>$B570*'PERCENTAGE SHARING'!J529</f>
        <v>0</v>
      </c>
      <c r="K570" s="167">
        <f>$B570*'PERCENTAGE SHARING'!K529</f>
        <v>0</v>
      </c>
      <c r="L570" s="167">
        <f>$B570*'PERCENTAGE SHARING'!L529</f>
        <v>0</v>
      </c>
      <c r="M570" s="167">
        <f>$B570*'PERCENTAGE SHARING'!M529</f>
        <v>0</v>
      </c>
      <c r="N570" s="167">
        <f>$B570*'PERCENTAGE SHARING'!N529</f>
        <v>0</v>
      </c>
      <c r="O570" s="309">
        <f>$B570*'PERCENTAGE SHARING'!O529</f>
        <v>0</v>
      </c>
      <c r="P570" s="309">
        <f>$B570*'PERCENTAGE SHARING'!P529</f>
        <v>0</v>
      </c>
      <c r="Q570" s="309">
        <f>$B570*'PERCENTAGE SHARING'!Q529</f>
        <v>0</v>
      </c>
      <c r="R570" s="309">
        <f>$B570*'PERCENTAGE SHARING'!R529</f>
        <v>0</v>
      </c>
      <c r="S570" s="134"/>
      <c r="T570" s="134"/>
      <c r="U570" s="134"/>
      <c r="V570" s="134"/>
      <c r="W570" s="134"/>
      <c r="X570" s="134"/>
      <c r="Y570" s="134"/>
      <c r="Z570" s="134"/>
    </row>
    <row r="571" ht="22.5" customHeight="1">
      <c r="A571" s="186" t="str">
        <f>'PROP DAILY PNL'!A736</f>
        <v/>
      </c>
      <c r="B571" s="177"/>
      <c r="C571" s="167">
        <f>$B571*'PERCENTAGE SHARING'!C530</f>
        <v>0</v>
      </c>
      <c r="D571" s="167">
        <f>$B571*'PERCENTAGE SHARING'!D530</f>
        <v>0</v>
      </c>
      <c r="E571" s="167">
        <f>$B571*'PERCENTAGE SHARING'!E530</f>
        <v>0</v>
      </c>
      <c r="F571" s="167">
        <f>$B571*'PERCENTAGE SHARING'!F530</f>
        <v>0</v>
      </c>
      <c r="G571" s="167">
        <f>$B571*'PERCENTAGE SHARING'!G530</f>
        <v>0</v>
      </c>
      <c r="H571" s="167">
        <f>$B571*'PERCENTAGE SHARING'!H530</f>
        <v>0</v>
      </c>
      <c r="I571" s="167">
        <f>$B571*'PERCENTAGE SHARING'!I530</f>
        <v>0</v>
      </c>
      <c r="J571" s="167">
        <f>$B571*'PERCENTAGE SHARING'!J530</f>
        <v>0</v>
      </c>
      <c r="K571" s="167">
        <f>$B571*'PERCENTAGE SHARING'!K530</f>
        <v>0</v>
      </c>
      <c r="L571" s="167">
        <f>$B571*'PERCENTAGE SHARING'!L530</f>
        <v>0</v>
      </c>
      <c r="M571" s="167">
        <f>$B571*'PERCENTAGE SHARING'!M530</f>
        <v>0</v>
      </c>
      <c r="N571" s="167">
        <f>$B571*'PERCENTAGE SHARING'!N530</f>
        <v>0</v>
      </c>
      <c r="O571" s="309">
        <f>$B571*'PERCENTAGE SHARING'!O530</f>
        <v>0</v>
      </c>
      <c r="P571" s="309">
        <f>$B571*'PERCENTAGE SHARING'!P530</f>
        <v>0</v>
      </c>
      <c r="Q571" s="309">
        <f>$B571*'PERCENTAGE SHARING'!Q530</f>
        <v>0</v>
      </c>
      <c r="R571" s="309">
        <f>$B571*'PERCENTAGE SHARING'!R530</f>
        <v>0</v>
      </c>
      <c r="S571" s="134"/>
      <c r="T571" s="134"/>
      <c r="U571" s="134"/>
      <c r="V571" s="134"/>
      <c r="W571" s="134"/>
      <c r="X571" s="134"/>
      <c r="Y571" s="134"/>
      <c r="Z571" s="134"/>
    </row>
    <row r="572" ht="22.5" customHeight="1">
      <c r="A572" s="186" t="str">
        <f>'PROP DAILY PNL'!A737</f>
        <v/>
      </c>
      <c r="B572" s="177"/>
      <c r="C572" s="167">
        <f>$B572*'PERCENTAGE SHARING'!C531</f>
        <v>0</v>
      </c>
      <c r="D572" s="167">
        <f>$B572*'PERCENTAGE SHARING'!D531</f>
        <v>0</v>
      </c>
      <c r="E572" s="167">
        <f>$B572*'PERCENTAGE SHARING'!E531</f>
        <v>0</v>
      </c>
      <c r="F572" s="167">
        <f>$B572*'PERCENTAGE SHARING'!F531</f>
        <v>0</v>
      </c>
      <c r="G572" s="167">
        <f>$B572*'PERCENTAGE SHARING'!G531</f>
        <v>0</v>
      </c>
      <c r="H572" s="167">
        <f>$B572*'PERCENTAGE SHARING'!H531</f>
        <v>0</v>
      </c>
      <c r="I572" s="167">
        <f>$B572*'PERCENTAGE SHARING'!I531</f>
        <v>0</v>
      </c>
      <c r="J572" s="167">
        <f>$B572*'PERCENTAGE SHARING'!J531</f>
        <v>0</v>
      </c>
      <c r="K572" s="167">
        <f>$B572*'PERCENTAGE SHARING'!K531</f>
        <v>0</v>
      </c>
      <c r="L572" s="167">
        <f>$B572*'PERCENTAGE SHARING'!L531</f>
        <v>0</v>
      </c>
      <c r="M572" s="167">
        <f>$B572*'PERCENTAGE SHARING'!M531</f>
        <v>0</v>
      </c>
      <c r="N572" s="167">
        <f>$B572*'PERCENTAGE SHARING'!N531</f>
        <v>0</v>
      </c>
      <c r="O572" s="309">
        <f>$B572*'PERCENTAGE SHARING'!O531</f>
        <v>0</v>
      </c>
      <c r="P572" s="309">
        <f>$B572*'PERCENTAGE SHARING'!P531</f>
        <v>0</v>
      </c>
      <c r="Q572" s="309">
        <f>$B572*'PERCENTAGE SHARING'!Q531</f>
        <v>0</v>
      </c>
      <c r="R572" s="309">
        <f>$B572*'PERCENTAGE SHARING'!R531</f>
        <v>0</v>
      </c>
      <c r="S572" s="134"/>
      <c r="T572" s="134"/>
      <c r="U572" s="134"/>
      <c r="V572" s="134"/>
      <c r="W572" s="134"/>
      <c r="X572" s="134"/>
      <c r="Y572" s="134"/>
      <c r="Z572" s="134"/>
    </row>
    <row r="573" ht="22.5" customHeight="1">
      <c r="A573" s="186" t="str">
        <f>'PROP DAILY PNL'!A738</f>
        <v/>
      </c>
      <c r="B573" s="177"/>
      <c r="C573" s="167">
        <f>$B573*'PERCENTAGE SHARING'!C532</f>
        <v>0</v>
      </c>
      <c r="D573" s="167">
        <f>$B573*'PERCENTAGE SHARING'!D532</f>
        <v>0</v>
      </c>
      <c r="E573" s="167">
        <f>$B573*'PERCENTAGE SHARING'!E532</f>
        <v>0</v>
      </c>
      <c r="F573" s="167">
        <f>$B573*'PERCENTAGE SHARING'!F532</f>
        <v>0</v>
      </c>
      <c r="G573" s="167">
        <f>$B573*'PERCENTAGE SHARING'!G532</f>
        <v>0</v>
      </c>
      <c r="H573" s="167">
        <f>$B573*'PERCENTAGE SHARING'!H532</f>
        <v>0</v>
      </c>
      <c r="I573" s="167">
        <f>$B573*'PERCENTAGE SHARING'!I532</f>
        <v>0</v>
      </c>
      <c r="J573" s="167">
        <f>$B573*'PERCENTAGE SHARING'!J532</f>
        <v>0</v>
      </c>
      <c r="K573" s="167">
        <f>$B573*'PERCENTAGE SHARING'!K532</f>
        <v>0</v>
      </c>
      <c r="L573" s="167">
        <f>$B573*'PERCENTAGE SHARING'!L532</f>
        <v>0</v>
      </c>
      <c r="M573" s="167">
        <f>$B573*'PERCENTAGE SHARING'!M532</f>
        <v>0</v>
      </c>
      <c r="N573" s="167">
        <f>$B573*'PERCENTAGE SHARING'!N532</f>
        <v>0</v>
      </c>
      <c r="O573" s="309">
        <f>$B573*'PERCENTAGE SHARING'!O532</f>
        <v>0</v>
      </c>
      <c r="P573" s="309">
        <f>$B573*'PERCENTAGE SHARING'!P532</f>
        <v>0</v>
      </c>
      <c r="Q573" s="309">
        <f>$B573*'PERCENTAGE SHARING'!Q532</f>
        <v>0</v>
      </c>
      <c r="R573" s="309">
        <f>$B573*'PERCENTAGE SHARING'!R532</f>
        <v>0</v>
      </c>
      <c r="S573" s="134"/>
      <c r="T573" s="134"/>
      <c r="U573" s="134"/>
      <c r="V573" s="134"/>
      <c r="W573" s="134"/>
      <c r="X573" s="134"/>
      <c r="Y573" s="134"/>
      <c r="Z573" s="134"/>
    </row>
    <row r="574" ht="22.5" customHeight="1">
      <c r="A574" s="186" t="str">
        <f>'PROP DAILY PNL'!A739</f>
        <v/>
      </c>
      <c r="B574" s="177"/>
      <c r="C574" s="167">
        <f>$B574*'PERCENTAGE SHARING'!C533</f>
        <v>0</v>
      </c>
      <c r="D574" s="167">
        <f>$B574*'PERCENTAGE SHARING'!D533</f>
        <v>0</v>
      </c>
      <c r="E574" s="167">
        <f>$B574*'PERCENTAGE SHARING'!E533</f>
        <v>0</v>
      </c>
      <c r="F574" s="167">
        <f>$B574*'PERCENTAGE SHARING'!F533</f>
        <v>0</v>
      </c>
      <c r="G574" s="167">
        <f>$B574*'PERCENTAGE SHARING'!G533</f>
        <v>0</v>
      </c>
      <c r="H574" s="167">
        <f>$B574*'PERCENTAGE SHARING'!H533</f>
        <v>0</v>
      </c>
      <c r="I574" s="167">
        <f>$B574*'PERCENTAGE SHARING'!I533</f>
        <v>0</v>
      </c>
      <c r="J574" s="167">
        <f>$B574*'PERCENTAGE SHARING'!J533</f>
        <v>0</v>
      </c>
      <c r="K574" s="167">
        <f>$B574*'PERCENTAGE SHARING'!K533</f>
        <v>0</v>
      </c>
      <c r="L574" s="167">
        <f>$B574*'PERCENTAGE SHARING'!L533</f>
        <v>0</v>
      </c>
      <c r="M574" s="167">
        <f>$B574*'PERCENTAGE SHARING'!M533</f>
        <v>0</v>
      </c>
      <c r="N574" s="167">
        <f>$B574*'PERCENTAGE SHARING'!N533</f>
        <v>0</v>
      </c>
      <c r="O574" s="309">
        <f>$B574*'PERCENTAGE SHARING'!O533</f>
        <v>0</v>
      </c>
      <c r="P574" s="309">
        <f>$B574*'PERCENTAGE SHARING'!P533</f>
        <v>0</v>
      </c>
      <c r="Q574" s="309">
        <f>$B574*'PERCENTAGE SHARING'!Q533</f>
        <v>0</v>
      </c>
      <c r="R574" s="309">
        <f>$B574*'PERCENTAGE SHARING'!R533</f>
        <v>0</v>
      </c>
      <c r="S574" s="134"/>
      <c r="T574" s="134"/>
      <c r="U574" s="134"/>
      <c r="V574" s="134"/>
      <c r="W574" s="134"/>
      <c r="X574" s="134"/>
      <c r="Y574" s="134"/>
      <c r="Z574" s="134"/>
    </row>
    <row r="575" ht="22.5" customHeight="1">
      <c r="A575" s="186" t="str">
        <f>'PROP DAILY PNL'!A740</f>
        <v/>
      </c>
      <c r="B575" s="177"/>
      <c r="C575" s="167">
        <f>$B575*'PERCENTAGE SHARING'!C534</f>
        <v>0</v>
      </c>
      <c r="D575" s="167">
        <f>$B575*'PERCENTAGE SHARING'!D534</f>
        <v>0</v>
      </c>
      <c r="E575" s="167">
        <f>$B575*'PERCENTAGE SHARING'!E534</f>
        <v>0</v>
      </c>
      <c r="F575" s="167">
        <f>$B575*'PERCENTAGE SHARING'!F534</f>
        <v>0</v>
      </c>
      <c r="G575" s="167">
        <f>$B575*'PERCENTAGE SHARING'!G534</f>
        <v>0</v>
      </c>
      <c r="H575" s="167">
        <f>$B575*'PERCENTAGE SHARING'!H534</f>
        <v>0</v>
      </c>
      <c r="I575" s="167">
        <f>$B575*'PERCENTAGE SHARING'!I534</f>
        <v>0</v>
      </c>
      <c r="J575" s="167">
        <f>$B575*'PERCENTAGE SHARING'!J534</f>
        <v>0</v>
      </c>
      <c r="K575" s="167">
        <f>$B575*'PERCENTAGE SHARING'!K534</f>
        <v>0</v>
      </c>
      <c r="L575" s="167">
        <f>$B575*'PERCENTAGE SHARING'!L534</f>
        <v>0</v>
      </c>
      <c r="M575" s="167">
        <f>$B575*'PERCENTAGE SHARING'!M534</f>
        <v>0</v>
      </c>
      <c r="N575" s="167">
        <f>$B575*'PERCENTAGE SHARING'!N534</f>
        <v>0</v>
      </c>
      <c r="O575" s="309">
        <f>$B575*'PERCENTAGE SHARING'!O534</f>
        <v>0</v>
      </c>
      <c r="P575" s="309">
        <f>$B575*'PERCENTAGE SHARING'!P534</f>
        <v>0</v>
      </c>
      <c r="Q575" s="309">
        <f>$B575*'PERCENTAGE SHARING'!Q534</f>
        <v>0</v>
      </c>
      <c r="R575" s="309">
        <f>$B575*'PERCENTAGE SHARING'!R534</f>
        <v>0</v>
      </c>
      <c r="S575" s="134"/>
      <c r="T575" s="134"/>
      <c r="U575" s="134"/>
      <c r="V575" s="134"/>
      <c r="W575" s="134"/>
      <c r="X575" s="134"/>
      <c r="Y575" s="134"/>
      <c r="Z575" s="134"/>
    </row>
    <row r="576" ht="22.5" customHeight="1">
      <c r="A576" s="186" t="str">
        <f>'PROP DAILY PNL'!A741</f>
        <v/>
      </c>
      <c r="B576" s="177"/>
      <c r="C576" s="167">
        <f>$B576*'PERCENTAGE SHARING'!C535</f>
        <v>0</v>
      </c>
      <c r="D576" s="167">
        <f>$B576*'PERCENTAGE SHARING'!D535</f>
        <v>0</v>
      </c>
      <c r="E576" s="167">
        <f>$B576*'PERCENTAGE SHARING'!E535</f>
        <v>0</v>
      </c>
      <c r="F576" s="167">
        <f>$B576*'PERCENTAGE SHARING'!F535</f>
        <v>0</v>
      </c>
      <c r="G576" s="167">
        <f>$B576*'PERCENTAGE SHARING'!G535</f>
        <v>0</v>
      </c>
      <c r="H576" s="167">
        <f>$B576*'PERCENTAGE SHARING'!H535</f>
        <v>0</v>
      </c>
      <c r="I576" s="167">
        <f>$B576*'PERCENTAGE SHARING'!I535</f>
        <v>0</v>
      </c>
      <c r="J576" s="167">
        <f>$B576*'PERCENTAGE SHARING'!J535</f>
        <v>0</v>
      </c>
      <c r="K576" s="167">
        <f>$B576*'PERCENTAGE SHARING'!K535</f>
        <v>0</v>
      </c>
      <c r="L576" s="167">
        <f>$B576*'PERCENTAGE SHARING'!L535</f>
        <v>0</v>
      </c>
      <c r="M576" s="167">
        <f>$B576*'PERCENTAGE SHARING'!M535</f>
        <v>0</v>
      </c>
      <c r="N576" s="167">
        <f>$B576*'PERCENTAGE SHARING'!N535</f>
        <v>0</v>
      </c>
      <c r="O576" s="309">
        <f>$B576*'PERCENTAGE SHARING'!O535</f>
        <v>0</v>
      </c>
      <c r="P576" s="309">
        <f>$B576*'PERCENTAGE SHARING'!P535</f>
        <v>0</v>
      </c>
      <c r="Q576" s="309">
        <f>$B576*'PERCENTAGE SHARING'!Q535</f>
        <v>0</v>
      </c>
      <c r="R576" s="309">
        <f>$B576*'PERCENTAGE SHARING'!R535</f>
        <v>0</v>
      </c>
      <c r="S576" s="134"/>
      <c r="T576" s="134"/>
      <c r="U576" s="134"/>
      <c r="V576" s="134"/>
      <c r="W576" s="134"/>
      <c r="X576" s="134"/>
      <c r="Y576" s="134"/>
      <c r="Z576" s="134"/>
    </row>
    <row r="577" ht="22.5" customHeight="1">
      <c r="A577" s="186" t="str">
        <f>'PROP DAILY PNL'!A742</f>
        <v/>
      </c>
      <c r="B577" s="177"/>
      <c r="C577" s="167">
        <f>$B577*'PERCENTAGE SHARING'!C536</f>
        <v>0</v>
      </c>
      <c r="D577" s="167">
        <f>$B577*'PERCENTAGE SHARING'!D536</f>
        <v>0</v>
      </c>
      <c r="E577" s="167">
        <f>$B577*'PERCENTAGE SHARING'!E536</f>
        <v>0</v>
      </c>
      <c r="F577" s="167">
        <f>$B577*'PERCENTAGE SHARING'!F536</f>
        <v>0</v>
      </c>
      <c r="G577" s="167">
        <f>$B577*'PERCENTAGE SHARING'!G536</f>
        <v>0</v>
      </c>
      <c r="H577" s="167">
        <f>$B577*'PERCENTAGE SHARING'!H536</f>
        <v>0</v>
      </c>
      <c r="I577" s="167">
        <f>$B577*'PERCENTAGE SHARING'!I536</f>
        <v>0</v>
      </c>
      <c r="J577" s="167">
        <f>$B577*'PERCENTAGE SHARING'!J536</f>
        <v>0</v>
      </c>
      <c r="K577" s="167">
        <f>$B577*'PERCENTAGE SHARING'!K536</f>
        <v>0</v>
      </c>
      <c r="L577" s="167">
        <f>$B577*'PERCENTAGE SHARING'!L536</f>
        <v>0</v>
      </c>
      <c r="M577" s="167">
        <f>$B577*'PERCENTAGE SHARING'!M536</f>
        <v>0</v>
      </c>
      <c r="N577" s="167">
        <f>$B577*'PERCENTAGE SHARING'!N536</f>
        <v>0</v>
      </c>
      <c r="O577" s="309">
        <f>$B577*'PERCENTAGE SHARING'!O536</f>
        <v>0</v>
      </c>
      <c r="P577" s="309">
        <f>$B577*'PERCENTAGE SHARING'!P536</f>
        <v>0</v>
      </c>
      <c r="Q577" s="309">
        <f>$B577*'PERCENTAGE SHARING'!Q536</f>
        <v>0</v>
      </c>
      <c r="R577" s="309">
        <f>$B577*'PERCENTAGE SHARING'!R536</f>
        <v>0</v>
      </c>
      <c r="S577" s="134"/>
      <c r="T577" s="134"/>
      <c r="U577" s="134"/>
      <c r="V577" s="134"/>
      <c r="W577" s="134"/>
      <c r="X577" s="134"/>
      <c r="Y577" s="134"/>
      <c r="Z577" s="134"/>
    </row>
    <row r="578" ht="22.5" customHeight="1">
      <c r="A578" s="186" t="str">
        <f>'PROP DAILY PNL'!A743</f>
        <v/>
      </c>
      <c r="B578" s="177"/>
      <c r="C578" s="167">
        <f>$B578*'PERCENTAGE SHARING'!C537</f>
        <v>0</v>
      </c>
      <c r="D578" s="167">
        <f>$B578*'PERCENTAGE SHARING'!D537</f>
        <v>0</v>
      </c>
      <c r="E578" s="167">
        <f>$B578*'PERCENTAGE SHARING'!E537</f>
        <v>0</v>
      </c>
      <c r="F578" s="167">
        <f>$B578*'PERCENTAGE SHARING'!F537</f>
        <v>0</v>
      </c>
      <c r="G578" s="167">
        <f>$B578*'PERCENTAGE SHARING'!G537</f>
        <v>0</v>
      </c>
      <c r="H578" s="167">
        <f>$B578*'PERCENTAGE SHARING'!H537</f>
        <v>0</v>
      </c>
      <c r="I578" s="167">
        <f>$B578*'PERCENTAGE SHARING'!I537</f>
        <v>0</v>
      </c>
      <c r="J578" s="167">
        <f>$B578*'PERCENTAGE SHARING'!J537</f>
        <v>0</v>
      </c>
      <c r="K578" s="167">
        <f>$B578*'PERCENTAGE SHARING'!K537</f>
        <v>0</v>
      </c>
      <c r="L578" s="167">
        <f>$B578*'PERCENTAGE SHARING'!L537</f>
        <v>0</v>
      </c>
      <c r="M578" s="167">
        <f>$B578*'PERCENTAGE SHARING'!M537</f>
        <v>0</v>
      </c>
      <c r="N578" s="167">
        <f>$B578*'PERCENTAGE SHARING'!N537</f>
        <v>0</v>
      </c>
      <c r="O578" s="309">
        <f>$B578*'PERCENTAGE SHARING'!O537</f>
        <v>0</v>
      </c>
      <c r="P578" s="309">
        <f>$B578*'PERCENTAGE SHARING'!P537</f>
        <v>0</v>
      </c>
      <c r="Q578" s="309">
        <f>$B578*'PERCENTAGE SHARING'!Q537</f>
        <v>0</v>
      </c>
      <c r="R578" s="309">
        <f>$B578*'PERCENTAGE SHARING'!R537</f>
        <v>0</v>
      </c>
      <c r="S578" s="134"/>
      <c r="T578" s="134"/>
      <c r="U578" s="134"/>
      <c r="V578" s="134"/>
      <c r="W578" s="134"/>
      <c r="X578" s="134"/>
      <c r="Y578" s="134"/>
      <c r="Z578" s="134"/>
    </row>
    <row r="579" ht="22.5" customHeight="1">
      <c r="A579" s="186" t="str">
        <f>'PROP DAILY PNL'!A744</f>
        <v/>
      </c>
      <c r="B579" s="177"/>
      <c r="C579" s="167">
        <f>$B579*'PERCENTAGE SHARING'!C538</f>
        <v>0</v>
      </c>
      <c r="D579" s="167">
        <f>$B579*'PERCENTAGE SHARING'!D538</f>
        <v>0</v>
      </c>
      <c r="E579" s="167">
        <f>$B579*'PERCENTAGE SHARING'!E538</f>
        <v>0</v>
      </c>
      <c r="F579" s="167">
        <f>$B579*'PERCENTAGE SHARING'!F538</f>
        <v>0</v>
      </c>
      <c r="G579" s="167">
        <f>$B579*'PERCENTAGE SHARING'!G538</f>
        <v>0</v>
      </c>
      <c r="H579" s="167">
        <f>$B579*'PERCENTAGE SHARING'!H538</f>
        <v>0</v>
      </c>
      <c r="I579" s="167">
        <f>$B579*'PERCENTAGE SHARING'!I538</f>
        <v>0</v>
      </c>
      <c r="J579" s="167">
        <f>$B579*'PERCENTAGE SHARING'!J538</f>
        <v>0</v>
      </c>
      <c r="K579" s="167">
        <f>$B579*'PERCENTAGE SHARING'!K538</f>
        <v>0</v>
      </c>
      <c r="L579" s="167">
        <f>$B579*'PERCENTAGE SHARING'!L538</f>
        <v>0</v>
      </c>
      <c r="M579" s="167">
        <f>$B579*'PERCENTAGE SHARING'!M538</f>
        <v>0</v>
      </c>
      <c r="N579" s="167">
        <f>$B579*'PERCENTAGE SHARING'!N538</f>
        <v>0</v>
      </c>
      <c r="O579" s="309">
        <f>$B579*'PERCENTAGE SHARING'!O538</f>
        <v>0</v>
      </c>
      <c r="P579" s="309">
        <f>$B579*'PERCENTAGE SHARING'!P538</f>
        <v>0</v>
      </c>
      <c r="Q579" s="309">
        <f>$B579*'PERCENTAGE SHARING'!Q538</f>
        <v>0</v>
      </c>
      <c r="R579" s="309">
        <f>$B579*'PERCENTAGE SHARING'!R538</f>
        <v>0</v>
      </c>
      <c r="S579" s="134"/>
      <c r="T579" s="134"/>
      <c r="U579" s="134"/>
      <c r="V579" s="134"/>
      <c r="W579" s="134"/>
      <c r="X579" s="134"/>
      <c r="Y579" s="134"/>
      <c r="Z579" s="134"/>
    </row>
    <row r="580" ht="22.5" customHeight="1">
      <c r="A580" s="186" t="str">
        <f>'PROP DAILY PNL'!A745</f>
        <v/>
      </c>
      <c r="B580" s="177"/>
      <c r="C580" s="167">
        <f>$B580*'PERCENTAGE SHARING'!C539</f>
        <v>0</v>
      </c>
      <c r="D580" s="167">
        <f>$B580*'PERCENTAGE SHARING'!D539</f>
        <v>0</v>
      </c>
      <c r="E580" s="167">
        <f>$B580*'PERCENTAGE SHARING'!E539</f>
        <v>0</v>
      </c>
      <c r="F580" s="167">
        <f>$B580*'PERCENTAGE SHARING'!F539</f>
        <v>0</v>
      </c>
      <c r="G580" s="167">
        <f>$B580*'PERCENTAGE SHARING'!G539</f>
        <v>0</v>
      </c>
      <c r="H580" s="167">
        <f>$B580*'PERCENTAGE SHARING'!H539</f>
        <v>0</v>
      </c>
      <c r="I580" s="167">
        <f>$B580*'PERCENTAGE SHARING'!I539</f>
        <v>0</v>
      </c>
      <c r="J580" s="167">
        <f>$B580*'PERCENTAGE SHARING'!J539</f>
        <v>0</v>
      </c>
      <c r="K580" s="167">
        <f>$B580*'PERCENTAGE SHARING'!K539</f>
        <v>0</v>
      </c>
      <c r="L580" s="167">
        <f>$B580*'PERCENTAGE SHARING'!L539</f>
        <v>0</v>
      </c>
      <c r="M580" s="167">
        <f>$B580*'PERCENTAGE SHARING'!M539</f>
        <v>0</v>
      </c>
      <c r="N580" s="167">
        <f>$B580*'PERCENTAGE SHARING'!N539</f>
        <v>0</v>
      </c>
      <c r="O580" s="309">
        <f>$B580*'PERCENTAGE SHARING'!O539</f>
        <v>0</v>
      </c>
      <c r="P580" s="309">
        <f>$B580*'PERCENTAGE SHARING'!P539</f>
        <v>0</v>
      </c>
      <c r="Q580" s="309">
        <f>$B580*'PERCENTAGE SHARING'!Q539</f>
        <v>0</v>
      </c>
      <c r="R580" s="309">
        <f>$B580*'PERCENTAGE SHARING'!R539</f>
        <v>0</v>
      </c>
      <c r="S580" s="134"/>
      <c r="T580" s="134"/>
      <c r="U580" s="134"/>
      <c r="V580" s="134"/>
      <c r="W580" s="134"/>
      <c r="X580" s="134"/>
      <c r="Y580" s="134"/>
      <c r="Z580" s="134"/>
    </row>
    <row r="581" ht="22.5" customHeight="1">
      <c r="A581" s="186" t="str">
        <f>'PROP DAILY PNL'!A746</f>
        <v/>
      </c>
      <c r="B581" s="177"/>
      <c r="C581" s="167">
        <f>$B581*'PERCENTAGE SHARING'!C540</f>
        <v>0</v>
      </c>
      <c r="D581" s="167">
        <f>$B581*'PERCENTAGE SHARING'!D540</f>
        <v>0</v>
      </c>
      <c r="E581" s="167">
        <f>$B581*'PERCENTAGE SHARING'!E540</f>
        <v>0</v>
      </c>
      <c r="F581" s="167">
        <f>$B581*'PERCENTAGE SHARING'!F540</f>
        <v>0</v>
      </c>
      <c r="G581" s="167">
        <f>$B581*'PERCENTAGE SHARING'!G540</f>
        <v>0</v>
      </c>
      <c r="H581" s="167">
        <f>$B581*'PERCENTAGE SHARING'!H540</f>
        <v>0</v>
      </c>
      <c r="I581" s="167">
        <f>$B581*'PERCENTAGE SHARING'!I540</f>
        <v>0</v>
      </c>
      <c r="J581" s="167">
        <f>$B581*'PERCENTAGE SHARING'!J540</f>
        <v>0</v>
      </c>
      <c r="K581" s="167">
        <f>$B581*'PERCENTAGE SHARING'!K540</f>
        <v>0</v>
      </c>
      <c r="L581" s="167">
        <f>$B581*'PERCENTAGE SHARING'!L540</f>
        <v>0</v>
      </c>
      <c r="M581" s="167">
        <f>$B581*'PERCENTAGE SHARING'!M540</f>
        <v>0</v>
      </c>
      <c r="N581" s="167">
        <f>$B581*'PERCENTAGE SHARING'!N540</f>
        <v>0</v>
      </c>
      <c r="O581" s="309">
        <f>$B581*'PERCENTAGE SHARING'!O540</f>
        <v>0</v>
      </c>
      <c r="P581" s="309">
        <f>$B581*'PERCENTAGE SHARING'!P540</f>
        <v>0</v>
      </c>
      <c r="Q581" s="309">
        <f>$B581*'PERCENTAGE SHARING'!Q540</f>
        <v>0</v>
      </c>
      <c r="R581" s="309">
        <f>$B581*'PERCENTAGE SHARING'!R540</f>
        <v>0</v>
      </c>
      <c r="S581" s="134"/>
      <c r="T581" s="134"/>
      <c r="U581" s="134"/>
      <c r="V581" s="134"/>
      <c r="W581" s="134"/>
      <c r="X581" s="134"/>
      <c r="Y581" s="134"/>
      <c r="Z581" s="134"/>
    </row>
    <row r="582" ht="22.5" customHeight="1">
      <c r="A582" s="186" t="str">
        <f>'PROP DAILY PNL'!A747</f>
        <v/>
      </c>
      <c r="B582" s="177"/>
      <c r="C582" s="167">
        <f>$B582*'PERCENTAGE SHARING'!C541</f>
        <v>0</v>
      </c>
      <c r="D582" s="167">
        <f>$B582*'PERCENTAGE SHARING'!D541</f>
        <v>0</v>
      </c>
      <c r="E582" s="167">
        <f>$B582*'PERCENTAGE SHARING'!E541</f>
        <v>0</v>
      </c>
      <c r="F582" s="167">
        <f>$B582*'PERCENTAGE SHARING'!F541</f>
        <v>0</v>
      </c>
      <c r="G582" s="167">
        <f>$B582*'PERCENTAGE SHARING'!G541</f>
        <v>0</v>
      </c>
      <c r="H582" s="167">
        <f>$B582*'PERCENTAGE SHARING'!H541</f>
        <v>0</v>
      </c>
      <c r="I582" s="167">
        <f>$B582*'PERCENTAGE SHARING'!I541</f>
        <v>0</v>
      </c>
      <c r="J582" s="167">
        <f>$B582*'PERCENTAGE SHARING'!J541</f>
        <v>0</v>
      </c>
      <c r="K582" s="167">
        <f>$B582*'PERCENTAGE SHARING'!K541</f>
        <v>0</v>
      </c>
      <c r="L582" s="167">
        <f>$B582*'PERCENTAGE SHARING'!L541</f>
        <v>0</v>
      </c>
      <c r="M582" s="167">
        <f>$B582*'PERCENTAGE SHARING'!M541</f>
        <v>0</v>
      </c>
      <c r="N582" s="167">
        <f>$B582*'PERCENTAGE SHARING'!N541</f>
        <v>0</v>
      </c>
      <c r="O582" s="309">
        <f>$B582*'PERCENTAGE SHARING'!O541</f>
        <v>0</v>
      </c>
      <c r="P582" s="309">
        <f>$B582*'PERCENTAGE SHARING'!P541</f>
        <v>0</v>
      </c>
      <c r="Q582" s="309">
        <f>$B582*'PERCENTAGE SHARING'!Q541</f>
        <v>0</v>
      </c>
      <c r="R582" s="309">
        <f>$B582*'PERCENTAGE SHARING'!R541</f>
        <v>0</v>
      </c>
      <c r="S582" s="134"/>
      <c r="T582" s="134"/>
      <c r="U582" s="134"/>
      <c r="V582" s="134"/>
      <c r="W582" s="134"/>
      <c r="X582" s="134"/>
      <c r="Y582" s="134"/>
      <c r="Z582" s="134"/>
    </row>
    <row r="583" ht="22.5" customHeight="1">
      <c r="A583" s="186" t="str">
        <f>'PROP DAILY PNL'!A748</f>
        <v/>
      </c>
      <c r="B583" s="177"/>
      <c r="C583" s="167">
        <f>$B583*'PERCENTAGE SHARING'!C542</f>
        <v>0</v>
      </c>
      <c r="D583" s="167">
        <f>$B583*'PERCENTAGE SHARING'!D542</f>
        <v>0</v>
      </c>
      <c r="E583" s="167">
        <f>$B583*'PERCENTAGE SHARING'!E542</f>
        <v>0</v>
      </c>
      <c r="F583" s="167">
        <f>$B583*'PERCENTAGE SHARING'!F542</f>
        <v>0</v>
      </c>
      <c r="G583" s="167">
        <f>$B583*'PERCENTAGE SHARING'!G542</f>
        <v>0</v>
      </c>
      <c r="H583" s="167">
        <f>$B583*'PERCENTAGE SHARING'!H542</f>
        <v>0</v>
      </c>
      <c r="I583" s="167">
        <f>$B583*'PERCENTAGE SHARING'!I542</f>
        <v>0</v>
      </c>
      <c r="J583" s="167">
        <f>$B583*'PERCENTAGE SHARING'!J542</f>
        <v>0</v>
      </c>
      <c r="K583" s="167">
        <f>$B583*'PERCENTAGE SHARING'!K542</f>
        <v>0</v>
      </c>
      <c r="L583" s="167">
        <f>$B583*'PERCENTAGE SHARING'!L542</f>
        <v>0</v>
      </c>
      <c r="M583" s="167">
        <f>$B583*'PERCENTAGE SHARING'!M542</f>
        <v>0</v>
      </c>
      <c r="N583" s="167">
        <f>$B583*'PERCENTAGE SHARING'!N542</f>
        <v>0</v>
      </c>
      <c r="O583" s="309">
        <f>$B583*'PERCENTAGE SHARING'!O542</f>
        <v>0</v>
      </c>
      <c r="P583" s="309">
        <f>$B583*'PERCENTAGE SHARING'!P542</f>
        <v>0</v>
      </c>
      <c r="Q583" s="309">
        <f>$B583*'PERCENTAGE SHARING'!Q542</f>
        <v>0</v>
      </c>
      <c r="R583" s="309">
        <f>$B583*'PERCENTAGE SHARING'!R542</f>
        <v>0</v>
      </c>
      <c r="S583" s="134"/>
      <c r="T583" s="134"/>
      <c r="U583" s="134"/>
      <c r="V583" s="134"/>
      <c r="W583" s="134"/>
      <c r="X583" s="134"/>
      <c r="Y583" s="134"/>
      <c r="Z583" s="134"/>
    </row>
    <row r="584" ht="22.5" customHeight="1">
      <c r="A584" s="186" t="str">
        <f>'PROP DAILY PNL'!A749</f>
        <v/>
      </c>
      <c r="B584" s="177"/>
      <c r="C584" s="167">
        <f>$B584*'PERCENTAGE SHARING'!C543</f>
        <v>0</v>
      </c>
      <c r="D584" s="167">
        <f>$B584*'PERCENTAGE SHARING'!D543</f>
        <v>0</v>
      </c>
      <c r="E584" s="167">
        <f>$B584*'PERCENTAGE SHARING'!E543</f>
        <v>0</v>
      </c>
      <c r="F584" s="167">
        <f>$B584*'PERCENTAGE SHARING'!F543</f>
        <v>0</v>
      </c>
      <c r="G584" s="167">
        <f>$B584*'PERCENTAGE SHARING'!G543</f>
        <v>0</v>
      </c>
      <c r="H584" s="167">
        <f>$B584*'PERCENTAGE SHARING'!H543</f>
        <v>0</v>
      </c>
      <c r="I584" s="167">
        <f>$B584*'PERCENTAGE SHARING'!I543</f>
        <v>0</v>
      </c>
      <c r="J584" s="167">
        <f>$B584*'PERCENTAGE SHARING'!J543</f>
        <v>0</v>
      </c>
      <c r="K584" s="167">
        <f>$B584*'PERCENTAGE SHARING'!K543</f>
        <v>0</v>
      </c>
      <c r="L584" s="167">
        <f>$B584*'PERCENTAGE SHARING'!L543</f>
        <v>0</v>
      </c>
      <c r="M584" s="167">
        <f>$B584*'PERCENTAGE SHARING'!M543</f>
        <v>0</v>
      </c>
      <c r="N584" s="167">
        <f>$B584*'PERCENTAGE SHARING'!N543</f>
        <v>0</v>
      </c>
      <c r="O584" s="309">
        <f>$B584*'PERCENTAGE SHARING'!O543</f>
        <v>0</v>
      </c>
      <c r="P584" s="309">
        <f>$B584*'PERCENTAGE SHARING'!P543</f>
        <v>0</v>
      </c>
      <c r="Q584" s="309">
        <f>$B584*'PERCENTAGE SHARING'!Q543</f>
        <v>0</v>
      </c>
      <c r="R584" s="309">
        <f>$B584*'PERCENTAGE SHARING'!R543</f>
        <v>0</v>
      </c>
      <c r="S584" s="134"/>
      <c r="T584" s="134"/>
      <c r="U584" s="134"/>
      <c r="V584" s="134"/>
      <c r="W584" s="134"/>
      <c r="X584" s="134"/>
      <c r="Y584" s="134"/>
      <c r="Z584" s="134"/>
    </row>
    <row r="585" ht="22.5" customHeight="1">
      <c r="A585" s="186" t="str">
        <f>'PROP DAILY PNL'!A750</f>
        <v/>
      </c>
      <c r="B585" s="177"/>
      <c r="C585" s="167">
        <f>$B585*'PERCENTAGE SHARING'!C544</f>
        <v>0</v>
      </c>
      <c r="D585" s="167">
        <f>$B585*'PERCENTAGE SHARING'!D544</f>
        <v>0</v>
      </c>
      <c r="E585" s="167">
        <f>$B585*'PERCENTAGE SHARING'!E544</f>
        <v>0</v>
      </c>
      <c r="F585" s="167">
        <f>$B585*'PERCENTAGE SHARING'!F544</f>
        <v>0</v>
      </c>
      <c r="G585" s="167">
        <f>$B585*'PERCENTAGE SHARING'!G544</f>
        <v>0</v>
      </c>
      <c r="H585" s="167">
        <f>$B585*'PERCENTAGE SHARING'!H544</f>
        <v>0</v>
      </c>
      <c r="I585" s="167">
        <f>$B585*'PERCENTAGE SHARING'!I544</f>
        <v>0</v>
      </c>
      <c r="J585" s="167">
        <f>$B585*'PERCENTAGE SHARING'!J544</f>
        <v>0</v>
      </c>
      <c r="K585" s="167">
        <f>$B585*'PERCENTAGE SHARING'!K544</f>
        <v>0</v>
      </c>
      <c r="L585" s="167">
        <f>$B585*'PERCENTAGE SHARING'!L544</f>
        <v>0</v>
      </c>
      <c r="M585" s="167">
        <f>$B585*'PERCENTAGE SHARING'!M544</f>
        <v>0</v>
      </c>
      <c r="N585" s="167">
        <f>$B585*'PERCENTAGE SHARING'!N544</f>
        <v>0</v>
      </c>
      <c r="O585" s="309">
        <f>$B585*'PERCENTAGE SHARING'!O544</f>
        <v>0</v>
      </c>
      <c r="P585" s="309">
        <f>$B585*'PERCENTAGE SHARING'!P544</f>
        <v>0</v>
      </c>
      <c r="Q585" s="309">
        <f>$B585*'PERCENTAGE SHARING'!Q544</f>
        <v>0</v>
      </c>
      <c r="R585" s="309">
        <f>$B585*'PERCENTAGE SHARING'!R544</f>
        <v>0</v>
      </c>
      <c r="S585" s="134"/>
      <c r="T585" s="134"/>
      <c r="U585" s="134"/>
      <c r="V585" s="134"/>
      <c r="W585" s="134"/>
      <c r="X585" s="134"/>
      <c r="Y585" s="134"/>
      <c r="Z585" s="134"/>
    </row>
    <row r="586" ht="22.5" customHeight="1">
      <c r="A586" s="186" t="str">
        <f>'PROP DAILY PNL'!A751</f>
        <v/>
      </c>
      <c r="B586" s="177"/>
      <c r="C586" s="167">
        <f>$B586*'PERCENTAGE SHARING'!C545</f>
        <v>0</v>
      </c>
      <c r="D586" s="167">
        <f>$B586*'PERCENTAGE SHARING'!D545</f>
        <v>0</v>
      </c>
      <c r="E586" s="167">
        <f>$B586*'PERCENTAGE SHARING'!E545</f>
        <v>0</v>
      </c>
      <c r="F586" s="167">
        <f>$B586*'PERCENTAGE SHARING'!F545</f>
        <v>0</v>
      </c>
      <c r="G586" s="167">
        <f>$B586*'PERCENTAGE SHARING'!G545</f>
        <v>0</v>
      </c>
      <c r="H586" s="167">
        <f>$B586*'PERCENTAGE SHARING'!H545</f>
        <v>0</v>
      </c>
      <c r="I586" s="167">
        <f>$B586*'PERCENTAGE SHARING'!I545</f>
        <v>0</v>
      </c>
      <c r="J586" s="167">
        <f>$B586*'PERCENTAGE SHARING'!J545</f>
        <v>0</v>
      </c>
      <c r="K586" s="167">
        <f>$B586*'PERCENTAGE SHARING'!K545</f>
        <v>0</v>
      </c>
      <c r="L586" s="167">
        <f>$B586*'PERCENTAGE SHARING'!L545</f>
        <v>0</v>
      </c>
      <c r="M586" s="167">
        <f>$B586*'PERCENTAGE SHARING'!M545</f>
        <v>0</v>
      </c>
      <c r="N586" s="167">
        <f>$B586*'PERCENTAGE SHARING'!N545</f>
        <v>0</v>
      </c>
      <c r="O586" s="309">
        <f>$B586*'PERCENTAGE SHARING'!O545</f>
        <v>0</v>
      </c>
      <c r="P586" s="309">
        <f>$B586*'PERCENTAGE SHARING'!P545</f>
        <v>0</v>
      </c>
      <c r="Q586" s="309">
        <f>$B586*'PERCENTAGE SHARING'!Q545</f>
        <v>0</v>
      </c>
      <c r="R586" s="309">
        <f>$B586*'PERCENTAGE SHARING'!R545</f>
        <v>0</v>
      </c>
      <c r="S586" s="134"/>
      <c r="T586" s="134"/>
      <c r="U586" s="134"/>
      <c r="V586" s="134"/>
      <c r="W586" s="134"/>
      <c r="X586" s="134"/>
      <c r="Y586" s="134"/>
      <c r="Z586" s="134"/>
    </row>
    <row r="587" ht="22.5" customHeight="1">
      <c r="A587" s="186" t="str">
        <f>'PROP DAILY PNL'!A752</f>
        <v/>
      </c>
      <c r="B587" s="177"/>
      <c r="C587" s="167">
        <f>$B587*'PERCENTAGE SHARING'!C546</f>
        <v>0</v>
      </c>
      <c r="D587" s="167">
        <f>$B587*'PERCENTAGE SHARING'!D546</f>
        <v>0</v>
      </c>
      <c r="E587" s="167">
        <f>$B587*'PERCENTAGE SHARING'!E546</f>
        <v>0</v>
      </c>
      <c r="F587" s="167">
        <f>$B587*'PERCENTAGE SHARING'!F546</f>
        <v>0</v>
      </c>
      <c r="G587" s="167">
        <f>$B587*'PERCENTAGE SHARING'!G546</f>
        <v>0</v>
      </c>
      <c r="H587" s="167">
        <f>$B587*'PERCENTAGE SHARING'!H546</f>
        <v>0</v>
      </c>
      <c r="I587" s="167">
        <f>$B587*'PERCENTAGE SHARING'!I546</f>
        <v>0</v>
      </c>
      <c r="J587" s="167">
        <f>$B587*'PERCENTAGE SHARING'!J546</f>
        <v>0</v>
      </c>
      <c r="K587" s="167">
        <f>$B587*'PERCENTAGE SHARING'!K546</f>
        <v>0</v>
      </c>
      <c r="L587" s="167">
        <f>$B587*'PERCENTAGE SHARING'!L546</f>
        <v>0</v>
      </c>
      <c r="M587" s="167">
        <f>$B587*'PERCENTAGE SHARING'!M546</f>
        <v>0</v>
      </c>
      <c r="N587" s="167">
        <f>$B587*'PERCENTAGE SHARING'!N546</f>
        <v>0</v>
      </c>
      <c r="O587" s="309">
        <f>$B587*'PERCENTAGE SHARING'!O546</f>
        <v>0</v>
      </c>
      <c r="P587" s="309">
        <f>$B587*'PERCENTAGE SHARING'!P546</f>
        <v>0</v>
      </c>
      <c r="Q587" s="309">
        <f>$B587*'PERCENTAGE SHARING'!Q546</f>
        <v>0</v>
      </c>
      <c r="R587" s="309">
        <f>$B587*'PERCENTAGE SHARING'!R546</f>
        <v>0</v>
      </c>
      <c r="S587" s="134"/>
      <c r="T587" s="134"/>
      <c r="U587" s="134"/>
      <c r="V587" s="134"/>
      <c r="W587" s="134"/>
      <c r="X587" s="134"/>
      <c r="Y587" s="134"/>
      <c r="Z587" s="134"/>
    </row>
    <row r="588" ht="22.5" customHeight="1">
      <c r="A588" s="186" t="str">
        <f>'PROP DAILY PNL'!A753</f>
        <v/>
      </c>
      <c r="B588" s="177"/>
      <c r="C588" s="167">
        <f>$B588*'PERCENTAGE SHARING'!C547</f>
        <v>0</v>
      </c>
      <c r="D588" s="167">
        <f>$B588*'PERCENTAGE SHARING'!D547</f>
        <v>0</v>
      </c>
      <c r="E588" s="167">
        <f>$B588*'PERCENTAGE SHARING'!E547</f>
        <v>0</v>
      </c>
      <c r="F588" s="167">
        <f>$B588*'PERCENTAGE SHARING'!F547</f>
        <v>0</v>
      </c>
      <c r="G588" s="167">
        <f>$B588*'PERCENTAGE SHARING'!G547</f>
        <v>0</v>
      </c>
      <c r="H588" s="167">
        <f>$B588*'PERCENTAGE SHARING'!H547</f>
        <v>0</v>
      </c>
      <c r="I588" s="167">
        <f>$B588*'PERCENTAGE SHARING'!I547</f>
        <v>0</v>
      </c>
      <c r="J588" s="167">
        <f>$B588*'PERCENTAGE SHARING'!J547</f>
        <v>0</v>
      </c>
      <c r="K588" s="167">
        <f>$B588*'PERCENTAGE SHARING'!K547</f>
        <v>0</v>
      </c>
      <c r="L588" s="167">
        <f>$B588*'PERCENTAGE SHARING'!L547</f>
        <v>0</v>
      </c>
      <c r="M588" s="167">
        <f>$B588*'PERCENTAGE SHARING'!M547</f>
        <v>0</v>
      </c>
      <c r="N588" s="167">
        <f>$B588*'PERCENTAGE SHARING'!N547</f>
        <v>0</v>
      </c>
      <c r="O588" s="309">
        <f>$B588*'PERCENTAGE SHARING'!O547</f>
        <v>0</v>
      </c>
      <c r="P588" s="309">
        <f>$B588*'PERCENTAGE SHARING'!P547</f>
        <v>0</v>
      </c>
      <c r="Q588" s="309">
        <f>$B588*'PERCENTAGE SHARING'!Q547</f>
        <v>0</v>
      </c>
      <c r="R588" s="309">
        <f>$B588*'PERCENTAGE SHARING'!R547</f>
        <v>0</v>
      </c>
      <c r="S588" s="134"/>
      <c r="T588" s="134"/>
      <c r="U588" s="134"/>
      <c r="V588" s="134"/>
      <c r="W588" s="134"/>
      <c r="X588" s="134"/>
      <c r="Y588" s="134"/>
      <c r="Z588" s="134"/>
    </row>
    <row r="589" ht="22.5" customHeight="1">
      <c r="A589" s="186" t="str">
        <f>'PROP DAILY PNL'!A754</f>
        <v/>
      </c>
      <c r="B589" s="177"/>
      <c r="C589" s="167">
        <f>$B589*'PERCENTAGE SHARING'!C548</f>
        <v>0</v>
      </c>
      <c r="D589" s="167">
        <f>$B589*'PERCENTAGE SHARING'!D548</f>
        <v>0</v>
      </c>
      <c r="E589" s="167">
        <f>$B589*'PERCENTAGE SHARING'!E548</f>
        <v>0</v>
      </c>
      <c r="F589" s="167">
        <f>$B589*'PERCENTAGE SHARING'!F548</f>
        <v>0</v>
      </c>
      <c r="G589" s="167">
        <f>$B589*'PERCENTAGE SHARING'!G548</f>
        <v>0</v>
      </c>
      <c r="H589" s="167">
        <f>$B589*'PERCENTAGE SHARING'!H548</f>
        <v>0</v>
      </c>
      <c r="I589" s="167">
        <f>$B589*'PERCENTAGE SHARING'!I548</f>
        <v>0</v>
      </c>
      <c r="J589" s="167">
        <f>$B589*'PERCENTAGE SHARING'!J548</f>
        <v>0</v>
      </c>
      <c r="K589" s="167">
        <f>$B589*'PERCENTAGE SHARING'!K548</f>
        <v>0</v>
      </c>
      <c r="L589" s="167">
        <f>$B589*'PERCENTAGE SHARING'!L548</f>
        <v>0</v>
      </c>
      <c r="M589" s="167">
        <f>$B589*'PERCENTAGE SHARING'!M548</f>
        <v>0</v>
      </c>
      <c r="N589" s="167">
        <f>$B589*'PERCENTAGE SHARING'!N548</f>
        <v>0</v>
      </c>
      <c r="O589" s="309">
        <f>$B589*'PERCENTAGE SHARING'!O548</f>
        <v>0</v>
      </c>
      <c r="P589" s="309">
        <f>$B589*'PERCENTAGE SHARING'!P548</f>
        <v>0</v>
      </c>
      <c r="Q589" s="309">
        <f>$B589*'PERCENTAGE SHARING'!Q548</f>
        <v>0</v>
      </c>
      <c r="R589" s="309">
        <f>$B589*'PERCENTAGE SHARING'!R548</f>
        <v>0</v>
      </c>
      <c r="S589" s="134"/>
      <c r="T589" s="134"/>
      <c r="U589" s="134"/>
      <c r="V589" s="134"/>
      <c r="W589" s="134"/>
      <c r="X589" s="134"/>
      <c r="Y589" s="134"/>
      <c r="Z589" s="134"/>
    </row>
    <row r="590" ht="22.5" customHeight="1">
      <c r="A590" s="186" t="str">
        <f>'PROP DAILY PNL'!A755</f>
        <v/>
      </c>
      <c r="B590" s="177"/>
      <c r="C590" s="167">
        <f>$B590*'PERCENTAGE SHARING'!C549</f>
        <v>0</v>
      </c>
      <c r="D590" s="167">
        <f>$B590*'PERCENTAGE SHARING'!D549</f>
        <v>0</v>
      </c>
      <c r="E590" s="167">
        <f>$B590*'PERCENTAGE SHARING'!E549</f>
        <v>0</v>
      </c>
      <c r="F590" s="167">
        <f>$B590*'PERCENTAGE SHARING'!F549</f>
        <v>0</v>
      </c>
      <c r="G590" s="167">
        <f>$B590*'PERCENTAGE SHARING'!G549</f>
        <v>0</v>
      </c>
      <c r="H590" s="167">
        <f>$B590*'PERCENTAGE SHARING'!H549</f>
        <v>0</v>
      </c>
      <c r="I590" s="167">
        <f>$B590*'PERCENTAGE SHARING'!I549</f>
        <v>0</v>
      </c>
      <c r="J590" s="167">
        <f>$B590*'PERCENTAGE SHARING'!J549</f>
        <v>0</v>
      </c>
      <c r="K590" s="167">
        <f>$B590*'PERCENTAGE SHARING'!K549</f>
        <v>0</v>
      </c>
      <c r="L590" s="167">
        <f>$B590*'PERCENTAGE SHARING'!L549</f>
        <v>0</v>
      </c>
      <c r="M590" s="167">
        <f>$B590*'PERCENTAGE SHARING'!M549</f>
        <v>0</v>
      </c>
      <c r="N590" s="167">
        <f>$B590*'PERCENTAGE SHARING'!N549</f>
        <v>0</v>
      </c>
      <c r="O590" s="309">
        <f>$B590*'PERCENTAGE SHARING'!O549</f>
        <v>0</v>
      </c>
      <c r="P590" s="309">
        <f>$B590*'PERCENTAGE SHARING'!P549</f>
        <v>0</v>
      </c>
      <c r="Q590" s="309">
        <f>$B590*'PERCENTAGE SHARING'!Q549</f>
        <v>0</v>
      </c>
      <c r="R590" s="309">
        <f>$B590*'PERCENTAGE SHARING'!R549</f>
        <v>0</v>
      </c>
      <c r="S590" s="134"/>
      <c r="T590" s="134"/>
      <c r="U590" s="134"/>
      <c r="V590" s="134"/>
      <c r="W590" s="134"/>
      <c r="X590" s="134"/>
      <c r="Y590" s="134"/>
      <c r="Z590" s="134"/>
    </row>
    <row r="591" ht="22.5" customHeight="1">
      <c r="A591" s="186" t="str">
        <f>'PROP DAILY PNL'!A756</f>
        <v/>
      </c>
      <c r="B591" s="177"/>
      <c r="C591" s="167">
        <f>$B591*'PERCENTAGE SHARING'!C550</f>
        <v>0</v>
      </c>
      <c r="D591" s="167">
        <f>$B591*'PERCENTAGE SHARING'!D550</f>
        <v>0</v>
      </c>
      <c r="E591" s="167">
        <f>$B591*'PERCENTAGE SHARING'!E550</f>
        <v>0</v>
      </c>
      <c r="F591" s="167">
        <f>$B591*'PERCENTAGE SHARING'!F550</f>
        <v>0</v>
      </c>
      <c r="G591" s="167">
        <f>$B591*'PERCENTAGE SHARING'!G550</f>
        <v>0</v>
      </c>
      <c r="H591" s="167">
        <f>$B591*'PERCENTAGE SHARING'!H550</f>
        <v>0</v>
      </c>
      <c r="I591" s="167">
        <f>$B591*'PERCENTAGE SHARING'!I550</f>
        <v>0</v>
      </c>
      <c r="J591" s="167">
        <f>$B591*'PERCENTAGE SHARING'!J550</f>
        <v>0</v>
      </c>
      <c r="K591" s="167">
        <f>$B591*'PERCENTAGE SHARING'!K550</f>
        <v>0</v>
      </c>
      <c r="L591" s="167">
        <f>$B591*'PERCENTAGE SHARING'!L550</f>
        <v>0</v>
      </c>
      <c r="M591" s="167">
        <f>$B591*'PERCENTAGE SHARING'!M550</f>
        <v>0</v>
      </c>
      <c r="N591" s="167">
        <f>$B591*'PERCENTAGE SHARING'!N550</f>
        <v>0</v>
      </c>
      <c r="O591" s="309">
        <f>$B591*'PERCENTAGE SHARING'!O550</f>
        <v>0</v>
      </c>
      <c r="P591" s="309">
        <f>$B591*'PERCENTAGE SHARING'!P550</f>
        <v>0</v>
      </c>
      <c r="Q591" s="309">
        <f>$B591*'PERCENTAGE SHARING'!Q550</f>
        <v>0</v>
      </c>
      <c r="R591" s="309">
        <f>$B591*'PERCENTAGE SHARING'!R550</f>
        <v>0</v>
      </c>
      <c r="S591" s="134"/>
      <c r="T591" s="134"/>
      <c r="U591" s="134"/>
      <c r="V591" s="134"/>
      <c r="W591" s="134"/>
      <c r="X591" s="134"/>
      <c r="Y591" s="134"/>
      <c r="Z591" s="134"/>
    </row>
    <row r="592" ht="22.5" customHeight="1">
      <c r="A592" s="186" t="str">
        <f>'PROP DAILY PNL'!A757</f>
        <v/>
      </c>
      <c r="B592" s="177"/>
      <c r="C592" s="167">
        <f>$B592*'PERCENTAGE SHARING'!C551</f>
        <v>0</v>
      </c>
      <c r="D592" s="167">
        <f>$B592*'PERCENTAGE SHARING'!D551</f>
        <v>0</v>
      </c>
      <c r="E592" s="167">
        <f>$B592*'PERCENTAGE SHARING'!E551</f>
        <v>0</v>
      </c>
      <c r="F592" s="167">
        <f>$B592*'PERCENTAGE SHARING'!F551</f>
        <v>0</v>
      </c>
      <c r="G592" s="167">
        <f>$B592*'PERCENTAGE SHARING'!G551</f>
        <v>0</v>
      </c>
      <c r="H592" s="167">
        <f>$B592*'PERCENTAGE SHARING'!H551</f>
        <v>0</v>
      </c>
      <c r="I592" s="167">
        <f>$B592*'PERCENTAGE SHARING'!I551</f>
        <v>0</v>
      </c>
      <c r="J592" s="167">
        <f>$B592*'PERCENTAGE SHARING'!J551</f>
        <v>0</v>
      </c>
      <c r="K592" s="167">
        <f>$B592*'PERCENTAGE SHARING'!K551</f>
        <v>0</v>
      </c>
      <c r="L592" s="167">
        <f>$B592*'PERCENTAGE SHARING'!L551</f>
        <v>0</v>
      </c>
      <c r="M592" s="167">
        <f>$B592*'PERCENTAGE SHARING'!M551</f>
        <v>0</v>
      </c>
      <c r="N592" s="167">
        <f>$B592*'PERCENTAGE SHARING'!N551</f>
        <v>0</v>
      </c>
      <c r="O592" s="309">
        <f>$B592*'PERCENTAGE SHARING'!O551</f>
        <v>0</v>
      </c>
      <c r="P592" s="309">
        <f>$B592*'PERCENTAGE SHARING'!P551</f>
        <v>0</v>
      </c>
      <c r="Q592" s="309">
        <f>$B592*'PERCENTAGE SHARING'!Q551</f>
        <v>0</v>
      </c>
      <c r="R592" s="309">
        <f>$B592*'PERCENTAGE SHARING'!R551</f>
        <v>0</v>
      </c>
      <c r="S592" s="134"/>
      <c r="T592" s="134"/>
      <c r="U592" s="134"/>
      <c r="V592" s="134"/>
      <c r="W592" s="134"/>
      <c r="X592" s="134"/>
      <c r="Y592" s="134"/>
      <c r="Z592" s="134"/>
    </row>
    <row r="593" ht="22.5" customHeight="1">
      <c r="A593" s="186" t="str">
        <f>'PROP DAILY PNL'!A758</f>
        <v/>
      </c>
      <c r="B593" s="177"/>
      <c r="C593" s="167">
        <f>$B593*'PERCENTAGE SHARING'!C552</f>
        <v>0</v>
      </c>
      <c r="D593" s="167">
        <f>$B593*'PERCENTAGE SHARING'!D552</f>
        <v>0</v>
      </c>
      <c r="E593" s="167">
        <f>$B593*'PERCENTAGE SHARING'!E552</f>
        <v>0</v>
      </c>
      <c r="F593" s="167">
        <f>$B593*'PERCENTAGE SHARING'!F552</f>
        <v>0</v>
      </c>
      <c r="G593" s="167">
        <f>$B593*'PERCENTAGE SHARING'!G552</f>
        <v>0</v>
      </c>
      <c r="H593" s="167">
        <f>$B593*'PERCENTAGE SHARING'!H552</f>
        <v>0</v>
      </c>
      <c r="I593" s="167">
        <f>$B593*'PERCENTAGE SHARING'!I552</f>
        <v>0</v>
      </c>
      <c r="J593" s="167">
        <f>$B593*'PERCENTAGE SHARING'!J552</f>
        <v>0</v>
      </c>
      <c r="K593" s="167">
        <f>$B593*'PERCENTAGE SHARING'!K552</f>
        <v>0</v>
      </c>
      <c r="L593" s="167">
        <f>$B593*'PERCENTAGE SHARING'!L552</f>
        <v>0</v>
      </c>
      <c r="M593" s="167">
        <f>$B593*'PERCENTAGE SHARING'!M552</f>
        <v>0</v>
      </c>
      <c r="N593" s="167">
        <f>$B593*'PERCENTAGE SHARING'!N552</f>
        <v>0</v>
      </c>
      <c r="O593" s="309">
        <f>$B593*'PERCENTAGE SHARING'!O552</f>
        <v>0</v>
      </c>
      <c r="P593" s="309">
        <f>$B593*'PERCENTAGE SHARING'!P552</f>
        <v>0</v>
      </c>
      <c r="Q593" s="309">
        <f>$B593*'PERCENTAGE SHARING'!Q552</f>
        <v>0</v>
      </c>
      <c r="R593" s="309">
        <f>$B593*'PERCENTAGE SHARING'!R552</f>
        <v>0</v>
      </c>
      <c r="S593" s="134"/>
      <c r="T593" s="134"/>
      <c r="U593" s="134"/>
      <c r="V593" s="134"/>
      <c r="W593" s="134"/>
      <c r="X593" s="134"/>
      <c r="Y593" s="134"/>
      <c r="Z593" s="134"/>
    </row>
    <row r="594" ht="22.5" customHeight="1">
      <c r="A594" s="186" t="str">
        <f>'PROP DAILY PNL'!A759</f>
        <v/>
      </c>
      <c r="B594" s="177"/>
      <c r="C594" s="167">
        <f>$B594*'PERCENTAGE SHARING'!C553</f>
        <v>0</v>
      </c>
      <c r="D594" s="167">
        <f>$B594*'PERCENTAGE SHARING'!D553</f>
        <v>0</v>
      </c>
      <c r="E594" s="167">
        <f>$B594*'PERCENTAGE SHARING'!E553</f>
        <v>0</v>
      </c>
      <c r="F594" s="167">
        <f>$B594*'PERCENTAGE SHARING'!F553</f>
        <v>0</v>
      </c>
      <c r="G594" s="167">
        <f>$B594*'PERCENTAGE SHARING'!G553</f>
        <v>0</v>
      </c>
      <c r="H594" s="167">
        <f>$B594*'PERCENTAGE SHARING'!H553</f>
        <v>0</v>
      </c>
      <c r="I594" s="167">
        <f>$B594*'PERCENTAGE SHARING'!I553</f>
        <v>0</v>
      </c>
      <c r="J594" s="167">
        <f>$B594*'PERCENTAGE SHARING'!J553</f>
        <v>0</v>
      </c>
      <c r="K594" s="167">
        <f>$B594*'PERCENTAGE SHARING'!K553</f>
        <v>0</v>
      </c>
      <c r="L594" s="167">
        <f>$B594*'PERCENTAGE SHARING'!L553</f>
        <v>0</v>
      </c>
      <c r="M594" s="167">
        <f>$B594*'PERCENTAGE SHARING'!M553</f>
        <v>0</v>
      </c>
      <c r="N594" s="167">
        <f>$B594*'PERCENTAGE SHARING'!N553</f>
        <v>0</v>
      </c>
      <c r="O594" s="309">
        <f>$B594*'PERCENTAGE SHARING'!O553</f>
        <v>0</v>
      </c>
      <c r="P594" s="309">
        <f>$B594*'PERCENTAGE SHARING'!P553</f>
        <v>0</v>
      </c>
      <c r="Q594" s="309">
        <f>$B594*'PERCENTAGE SHARING'!Q553</f>
        <v>0</v>
      </c>
      <c r="R594" s="309">
        <f>$B594*'PERCENTAGE SHARING'!R553</f>
        <v>0</v>
      </c>
      <c r="S594" s="134"/>
      <c r="T594" s="134"/>
      <c r="U594" s="134"/>
      <c r="V594" s="134"/>
      <c r="W594" s="134"/>
      <c r="X594" s="134"/>
      <c r="Y594" s="134"/>
      <c r="Z594" s="134"/>
    </row>
    <row r="595" ht="22.5" customHeight="1">
      <c r="A595" s="186" t="str">
        <f>'PROP DAILY PNL'!A760</f>
        <v/>
      </c>
      <c r="B595" s="177"/>
      <c r="C595" s="167">
        <f>$B595*'PERCENTAGE SHARING'!C554</f>
        <v>0</v>
      </c>
      <c r="D595" s="167">
        <f>$B595*'PERCENTAGE SHARING'!D554</f>
        <v>0</v>
      </c>
      <c r="E595" s="167">
        <f>$B595*'PERCENTAGE SHARING'!E554</f>
        <v>0</v>
      </c>
      <c r="F595" s="167">
        <f>$B595*'PERCENTAGE SHARING'!F554</f>
        <v>0</v>
      </c>
      <c r="G595" s="167">
        <f>$B595*'PERCENTAGE SHARING'!G554</f>
        <v>0</v>
      </c>
      <c r="H595" s="167">
        <f>$B595*'PERCENTAGE SHARING'!H554</f>
        <v>0</v>
      </c>
      <c r="I595" s="167">
        <f>$B595*'PERCENTAGE SHARING'!I554</f>
        <v>0</v>
      </c>
      <c r="J595" s="167">
        <f>$B595*'PERCENTAGE SHARING'!J554</f>
        <v>0</v>
      </c>
      <c r="K595" s="167">
        <f>$B595*'PERCENTAGE SHARING'!K554</f>
        <v>0</v>
      </c>
      <c r="L595" s="167">
        <f>$B595*'PERCENTAGE SHARING'!L554</f>
        <v>0</v>
      </c>
      <c r="M595" s="167">
        <f>$B595*'PERCENTAGE SHARING'!M554</f>
        <v>0</v>
      </c>
      <c r="N595" s="167">
        <f>$B595*'PERCENTAGE SHARING'!N554</f>
        <v>0</v>
      </c>
      <c r="O595" s="309">
        <f>$B595*'PERCENTAGE SHARING'!O554</f>
        <v>0</v>
      </c>
      <c r="P595" s="309">
        <f>$B595*'PERCENTAGE SHARING'!P554</f>
        <v>0</v>
      </c>
      <c r="Q595" s="309">
        <f>$B595*'PERCENTAGE SHARING'!Q554</f>
        <v>0</v>
      </c>
      <c r="R595" s="309">
        <f>$B595*'PERCENTAGE SHARING'!R554</f>
        <v>0</v>
      </c>
      <c r="S595" s="134"/>
      <c r="T595" s="134"/>
      <c r="U595" s="134"/>
      <c r="V595" s="134"/>
      <c r="W595" s="134"/>
      <c r="X595" s="134"/>
      <c r="Y595" s="134"/>
      <c r="Z595" s="134"/>
    </row>
    <row r="596" ht="22.5" customHeight="1">
      <c r="A596" s="186" t="str">
        <f>'PROP DAILY PNL'!A761</f>
        <v/>
      </c>
      <c r="B596" s="177"/>
      <c r="C596" s="167">
        <f>$B596*'PERCENTAGE SHARING'!C555</f>
        <v>0</v>
      </c>
      <c r="D596" s="167">
        <f>$B596*'PERCENTAGE SHARING'!D555</f>
        <v>0</v>
      </c>
      <c r="E596" s="167">
        <f>$B596*'PERCENTAGE SHARING'!E555</f>
        <v>0</v>
      </c>
      <c r="F596" s="167">
        <f>$B596*'PERCENTAGE SHARING'!F555</f>
        <v>0</v>
      </c>
      <c r="G596" s="167">
        <f>$B596*'PERCENTAGE SHARING'!G555</f>
        <v>0</v>
      </c>
      <c r="H596" s="167">
        <f>$B596*'PERCENTAGE SHARING'!H555</f>
        <v>0</v>
      </c>
      <c r="I596" s="167">
        <f>$B596*'PERCENTAGE SHARING'!I555</f>
        <v>0</v>
      </c>
      <c r="J596" s="167">
        <f>$B596*'PERCENTAGE SHARING'!J555</f>
        <v>0</v>
      </c>
      <c r="K596" s="167">
        <f>$B596*'PERCENTAGE SHARING'!K555</f>
        <v>0</v>
      </c>
      <c r="L596" s="167">
        <f>$B596*'PERCENTAGE SHARING'!L555</f>
        <v>0</v>
      </c>
      <c r="M596" s="167">
        <f>$B596*'PERCENTAGE SHARING'!M555</f>
        <v>0</v>
      </c>
      <c r="N596" s="167">
        <f>$B596*'PERCENTAGE SHARING'!N555</f>
        <v>0</v>
      </c>
      <c r="O596" s="309">
        <f>$B596*'PERCENTAGE SHARING'!O555</f>
        <v>0</v>
      </c>
      <c r="P596" s="309">
        <f>$B596*'PERCENTAGE SHARING'!P555</f>
        <v>0</v>
      </c>
      <c r="Q596" s="309">
        <f>$B596*'PERCENTAGE SHARING'!Q555</f>
        <v>0</v>
      </c>
      <c r="R596" s="309">
        <f>$B596*'PERCENTAGE SHARING'!R555</f>
        <v>0</v>
      </c>
      <c r="S596" s="134"/>
      <c r="T596" s="134"/>
      <c r="U596" s="134"/>
      <c r="V596" s="134"/>
      <c r="W596" s="134"/>
      <c r="X596" s="134"/>
      <c r="Y596" s="134"/>
      <c r="Z596" s="134"/>
    </row>
    <row r="597" ht="22.5" customHeight="1">
      <c r="A597" s="186" t="str">
        <f>'PROP DAILY PNL'!A762</f>
        <v/>
      </c>
      <c r="B597" s="177"/>
      <c r="C597" s="167">
        <f>$B597*'PERCENTAGE SHARING'!C556</f>
        <v>0</v>
      </c>
      <c r="D597" s="167">
        <f>$B597*'PERCENTAGE SHARING'!D556</f>
        <v>0</v>
      </c>
      <c r="E597" s="167">
        <f>$B597*'PERCENTAGE SHARING'!E556</f>
        <v>0</v>
      </c>
      <c r="F597" s="167">
        <f>$B597*'PERCENTAGE SHARING'!F556</f>
        <v>0</v>
      </c>
      <c r="G597" s="167">
        <f>$B597*'PERCENTAGE SHARING'!G556</f>
        <v>0</v>
      </c>
      <c r="H597" s="167">
        <f>$B597*'PERCENTAGE SHARING'!H556</f>
        <v>0</v>
      </c>
      <c r="I597" s="167">
        <f>$B597*'PERCENTAGE SHARING'!I556</f>
        <v>0</v>
      </c>
      <c r="J597" s="167">
        <f>$B597*'PERCENTAGE SHARING'!J556</f>
        <v>0</v>
      </c>
      <c r="K597" s="167">
        <f>$B597*'PERCENTAGE SHARING'!K556</f>
        <v>0</v>
      </c>
      <c r="L597" s="167">
        <f>$B597*'PERCENTAGE SHARING'!L556</f>
        <v>0</v>
      </c>
      <c r="M597" s="167">
        <f>$B597*'PERCENTAGE SHARING'!M556</f>
        <v>0</v>
      </c>
      <c r="N597" s="167">
        <f>$B597*'PERCENTAGE SHARING'!N556</f>
        <v>0</v>
      </c>
      <c r="O597" s="309">
        <f>$B597*'PERCENTAGE SHARING'!O556</f>
        <v>0</v>
      </c>
      <c r="P597" s="309">
        <f>$B597*'PERCENTAGE SHARING'!P556</f>
        <v>0</v>
      </c>
      <c r="Q597" s="309">
        <f>$B597*'PERCENTAGE SHARING'!Q556</f>
        <v>0</v>
      </c>
      <c r="R597" s="309">
        <f>$B597*'PERCENTAGE SHARING'!R556</f>
        <v>0</v>
      </c>
      <c r="S597" s="134"/>
      <c r="T597" s="134"/>
      <c r="U597" s="134"/>
      <c r="V597" s="134"/>
      <c r="W597" s="134"/>
      <c r="X597" s="134"/>
      <c r="Y597" s="134"/>
      <c r="Z597" s="134"/>
    </row>
    <row r="598" ht="22.5" customHeight="1">
      <c r="A598" s="186" t="str">
        <f>'PROP DAILY PNL'!A763</f>
        <v/>
      </c>
      <c r="B598" s="177"/>
      <c r="C598" s="167">
        <f>$B598*'PERCENTAGE SHARING'!C557</f>
        <v>0</v>
      </c>
      <c r="D598" s="167">
        <f>$B598*'PERCENTAGE SHARING'!D557</f>
        <v>0</v>
      </c>
      <c r="E598" s="167">
        <f>$B598*'PERCENTAGE SHARING'!E557</f>
        <v>0</v>
      </c>
      <c r="F598" s="167">
        <f>$B598*'PERCENTAGE SHARING'!F557</f>
        <v>0</v>
      </c>
      <c r="G598" s="167">
        <f>$B598*'PERCENTAGE SHARING'!G557</f>
        <v>0</v>
      </c>
      <c r="H598" s="167">
        <f>$B598*'PERCENTAGE SHARING'!H557</f>
        <v>0</v>
      </c>
      <c r="I598" s="167">
        <f>$B598*'PERCENTAGE SHARING'!I557</f>
        <v>0</v>
      </c>
      <c r="J598" s="167">
        <f>$B598*'PERCENTAGE SHARING'!J557</f>
        <v>0</v>
      </c>
      <c r="K598" s="167">
        <f>$B598*'PERCENTAGE SHARING'!K557</f>
        <v>0</v>
      </c>
      <c r="L598" s="167">
        <f>$B598*'PERCENTAGE SHARING'!L557</f>
        <v>0</v>
      </c>
      <c r="M598" s="167">
        <f>$B598*'PERCENTAGE SHARING'!M557</f>
        <v>0</v>
      </c>
      <c r="N598" s="167">
        <f>$B598*'PERCENTAGE SHARING'!N557</f>
        <v>0</v>
      </c>
      <c r="O598" s="309">
        <f>$B598*'PERCENTAGE SHARING'!O557</f>
        <v>0</v>
      </c>
      <c r="P598" s="309">
        <f>$B598*'PERCENTAGE SHARING'!P557</f>
        <v>0</v>
      </c>
      <c r="Q598" s="309">
        <f>$B598*'PERCENTAGE SHARING'!Q557</f>
        <v>0</v>
      </c>
      <c r="R598" s="309">
        <f>$B598*'PERCENTAGE SHARING'!R557</f>
        <v>0</v>
      </c>
      <c r="S598" s="134"/>
      <c r="T598" s="134"/>
      <c r="U598" s="134"/>
      <c r="V598" s="134"/>
      <c r="W598" s="134"/>
      <c r="X598" s="134"/>
      <c r="Y598" s="134"/>
      <c r="Z598" s="134"/>
    </row>
    <row r="599" ht="22.5" customHeight="1">
      <c r="A599" s="186" t="str">
        <f>'PROP DAILY PNL'!A764</f>
        <v/>
      </c>
      <c r="B599" s="177"/>
      <c r="C599" s="167">
        <f>$B599*'PERCENTAGE SHARING'!C558</f>
        <v>0</v>
      </c>
      <c r="D599" s="167">
        <f>$B599*'PERCENTAGE SHARING'!D558</f>
        <v>0</v>
      </c>
      <c r="E599" s="167">
        <f>$B599*'PERCENTAGE SHARING'!E558</f>
        <v>0</v>
      </c>
      <c r="F599" s="167">
        <f>$B599*'PERCENTAGE SHARING'!F558</f>
        <v>0</v>
      </c>
      <c r="G599" s="167">
        <f>$B599*'PERCENTAGE SHARING'!G558</f>
        <v>0</v>
      </c>
      <c r="H599" s="167">
        <f>$B599*'PERCENTAGE SHARING'!H558</f>
        <v>0</v>
      </c>
      <c r="I599" s="167">
        <f>$B599*'PERCENTAGE SHARING'!I558</f>
        <v>0</v>
      </c>
      <c r="J599" s="167">
        <f>$B599*'PERCENTAGE SHARING'!J558</f>
        <v>0</v>
      </c>
      <c r="K599" s="167">
        <f>$B599*'PERCENTAGE SHARING'!K558</f>
        <v>0</v>
      </c>
      <c r="L599" s="167">
        <f>$B599*'PERCENTAGE SHARING'!L558</f>
        <v>0</v>
      </c>
      <c r="M599" s="167">
        <f>$B599*'PERCENTAGE SHARING'!M558</f>
        <v>0</v>
      </c>
      <c r="N599" s="167">
        <f>$B599*'PERCENTAGE SHARING'!N558</f>
        <v>0</v>
      </c>
      <c r="O599" s="309">
        <f>$B599*'PERCENTAGE SHARING'!O558</f>
        <v>0</v>
      </c>
      <c r="P599" s="309">
        <f>$B599*'PERCENTAGE SHARING'!P558</f>
        <v>0</v>
      </c>
      <c r="Q599" s="309">
        <f>$B599*'PERCENTAGE SHARING'!Q558</f>
        <v>0</v>
      </c>
      <c r="R599" s="309">
        <f>$B599*'PERCENTAGE SHARING'!R558</f>
        <v>0</v>
      </c>
      <c r="S599" s="134"/>
      <c r="T599" s="134"/>
      <c r="U599" s="134"/>
      <c r="V599" s="134"/>
      <c r="W599" s="134"/>
      <c r="X599" s="134"/>
      <c r="Y599" s="134"/>
      <c r="Z599" s="134"/>
    </row>
    <row r="600" ht="22.5" customHeight="1">
      <c r="A600" s="186" t="str">
        <f>'PROP DAILY PNL'!A765</f>
        <v/>
      </c>
      <c r="B600" s="177"/>
      <c r="C600" s="167">
        <f>$B600*'PERCENTAGE SHARING'!C559</f>
        <v>0</v>
      </c>
      <c r="D600" s="167">
        <f>$B600*'PERCENTAGE SHARING'!D559</f>
        <v>0</v>
      </c>
      <c r="E600" s="167">
        <f>$B600*'PERCENTAGE SHARING'!E559</f>
        <v>0</v>
      </c>
      <c r="F600" s="167">
        <f>$B600*'PERCENTAGE SHARING'!F559</f>
        <v>0</v>
      </c>
      <c r="G600" s="167">
        <f>$B600*'PERCENTAGE SHARING'!G559</f>
        <v>0</v>
      </c>
      <c r="H600" s="167">
        <f>$B600*'PERCENTAGE SHARING'!H559</f>
        <v>0</v>
      </c>
      <c r="I600" s="167">
        <f>$B600*'PERCENTAGE SHARING'!I559</f>
        <v>0</v>
      </c>
      <c r="J600" s="167">
        <f>$B600*'PERCENTAGE SHARING'!J559</f>
        <v>0</v>
      </c>
      <c r="K600" s="167">
        <f>$B600*'PERCENTAGE SHARING'!K559</f>
        <v>0</v>
      </c>
      <c r="L600" s="167">
        <f>$B600*'PERCENTAGE SHARING'!L559</f>
        <v>0</v>
      </c>
      <c r="M600" s="167">
        <f>$B600*'PERCENTAGE SHARING'!M559</f>
        <v>0</v>
      </c>
      <c r="N600" s="167">
        <f>$B600*'PERCENTAGE SHARING'!N559</f>
        <v>0</v>
      </c>
      <c r="O600" s="309">
        <f>$B600*'PERCENTAGE SHARING'!O559</f>
        <v>0</v>
      </c>
      <c r="P600" s="309">
        <f>$B600*'PERCENTAGE SHARING'!P559</f>
        <v>0</v>
      </c>
      <c r="Q600" s="309">
        <f>$B600*'PERCENTAGE SHARING'!Q559</f>
        <v>0</v>
      </c>
      <c r="R600" s="309">
        <f>$B600*'PERCENTAGE SHARING'!R559</f>
        <v>0</v>
      </c>
      <c r="S600" s="134"/>
      <c r="T600" s="134"/>
      <c r="U600" s="134"/>
      <c r="V600" s="134"/>
      <c r="W600" s="134"/>
      <c r="X600" s="134"/>
      <c r="Y600" s="134"/>
      <c r="Z600" s="134"/>
    </row>
    <row r="601" ht="22.5" customHeight="1">
      <c r="A601" s="186" t="str">
        <f>'PROP DAILY PNL'!A766</f>
        <v/>
      </c>
      <c r="B601" s="177"/>
      <c r="C601" s="167">
        <f>$B601*'PERCENTAGE SHARING'!C560</f>
        <v>0</v>
      </c>
      <c r="D601" s="167">
        <f>$B601*'PERCENTAGE SHARING'!D560</f>
        <v>0</v>
      </c>
      <c r="E601" s="167">
        <f>$B601*'PERCENTAGE SHARING'!E560</f>
        <v>0</v>
      </c>
      <c r="F601" s="167">
        <f>$B601*'PERCENTAGE SHARING'!F560</f>
        <v>0</v>
      </c>
      <c r="G601" s="167">
        <f>$B601*'PERCENTAGE SHARING'!G560</f>
        <v>0</v>
      </c>
      <c r="H601" s="167">
        <f>$B601*'PERCENTAGE SHARING'!H560</f>
        <v>0</v>
      </c>
      <c r="I601" s="167">
        <f>$B601*'PERCENTAGE SHARING'!I560</f>
        <v>0</v>
      </c>
      <c r="J601" s="167">
        <f>$B601*'PERCENTAGE SHARING'!J560</f>
        <v>0</v>
      </c>
      <c r="K601" s="167">
        <f>$B601*'PERCENTAGE SHARING'!K560</f>
        <v>0</v>
      </c>
      <c r="L601" s="167">
        <f>$B601*'PERCENTAGE SHARING'!L560</f>
        <v>0</v>
      </c>
      <c r="M601" s="167">
        <f>$B601*'PERCENTAGE SHARING'!M560</f>
        <v>0</v>
      </c>
      <c r="N601" s="167">
        <f>$B601*'PERCENTAGE SHARING'!N560</f>
        <v>0</v>
      </c>
      <c r="O601" s="309">
        <f>$B601*'PERCENTAGE SHARING'!O560</f>
        <v>0</v>
      </c>
      <c r="P601" s="309">
        <f>$B601*'PERCENTAGE SHARING'!P560</f>
        <v>0</v>
      </c>
      <c r="Q601" s="309">
        <f>$B601*'PERCENTAGE SHARING'!Q560</f>
        <v>0</v>
      </c>
      <c r="R601" s="309">
        <f>$B601*'PERCENTAGE SHARING'!R560</f>
        <v>0</v>
      </c>
      <c r="S601" s="134"/>
      <c r="T601" s="134"/>
      <c r="U601" s="134"/>
      <c r="V601" s="134"/>
      <c r="W601" s="134"/>
      <c r="X601" s="134"/>
      <c r="Y601" s="134"/>
      <c r="Z601" s="134"/>
    </row>
    <row r="602" ht="22.5" customHeight="1">
      <c r="A602" s="186" t="str">
        <f>'PROP DAILY PNL'!A767</f>
        <v/>
      </c>
      <c r="B602" s="177"/>
      <c r="C602" s="167">
        <f>$B602*'PERCENTAGE SHARING'!C561</f>
        <v>0</v>
      </c>
      <c r="D602" s="167">
        <f>$B602*'PERCENTAGE SHARING'!D561</f>
        <v>0</v>
      </c>
      <c r="E602" s="167">
        <f>$B602*'PERCENTAGE SHARING'!E561</f>
        <v>0</v>
      </c>
      <c r="F602" s="167">
        <f>$B602*'PERCENTAGE SHARING'!F561</f>
        <v>0</v>
      </c>
      <c r="G602" s="167">
        <f>$B602*'PERCENTAGE SHARING'!G561</f>
        <v>0</v>
      </c>
      <c r="H602" s="167">
        <f>$B602*'PERCENTAGE SHARING'!H561</f>
        <v>0</v>
      </c>
      <c r="I602" s="167">
        <f>$B602*'PERCENTAGE SHARING'!I561</f>
        <v>0</v>
      </c>
      <c r="J602" s="167">
        <f>$B602*'PERCENTAGE SHARING'!J561</f>
        <v>0</v>
      </c>
      <c r="K602" s="167">
        <f>$B602*'PERCENTAGE SHARING'!K561</f>
        <v>0</v>
      </c>
      <c r="L602" s="167">
        <f>$B602*'PERCENTAGE SHARING'!L561</f>
        <v>0</v>
      </c>
      <c r="M602" s="167">
        <f>$B602*'PERCENTAGE SHARING'!M561</f>
        <v>0</v>
      </c>
      <c r="N602" s="167">
        <f>$B602*'PERCENTAGE SHARING'!N561</f>
        <v>0</v>
      </c>
      <c r="O602" s="309">
        <f>$B602*'PERCENTAGE SHARING'!O561</f>
        <v>0</v>
      </c>
      <c r="P602" s="309">
        <f>$B602*'PERCENTAGE SHARING'!P561</f>
        <v>0</v>
      </c>
      <c r="Q602" s="309">
        <f>$B602*'PERCENTAGE SHARING'!Q561</f>
        <v>0</v>
      </c>
      <c r="R602" s="309">
        <f>$B602*'PERCENTAGE SHARING'!R561</f>
        <v>0</v>
      </c>
      <c r="S602" s="134"/>
      <c r="T602" s="134"/>
      <c r="U602" s="134"/>
      <c r="V602" s="134"/>
      <c r="W602" s="134"/>
      <c r="X602" s="134"/>
      <c r="Y602" s="134"/>
      <c r="Z602" s="134"/>
    </row>
    <row r="603" ht="22.5" customHeight="1">
      <c r="A603" s="186" t="str">
        <f>'PROP DAILY PNL'!A768</f>
        <v/>
      </c>
      <c r="B603" s="177"/>
      <c r="C603" s="167">
        <f>$B603*'PERCENTAGE SHARING'!C562</f>
        <v>0</v>
      </c>
      <c r="D603" s="167">
        <f>$B603*'PERCENTAGE SHARING'!D562</f>
        <v>0</v>
      </c>
      <c r="E603" s="167">
        <f>$B603*'PERCENTAGE SHARING'!E562</f>
        <v>0</v>
      </c>
      <c r="F603" s="167">
        <f>$B603*'PERCENTAGE SHARING'!F562</f>
        <v>0</v>
      </c>
      <c r="G603" s="167">
        <f>$B603*'PERCENTAGE SHARING'!G562</f>
        <v>0</v>
      </c>
      <c r="H603" s="167">
        <f>$B603*'PERCENTAGE SHARING'!H562</f>
        <v>0</v>
      </c>
      <c r="I603" s="167">
        <f>$B603*'PERCENTAGE SHARING'!I562</f>
        <v>0</v>
      </c>
      <c r="J603" s="167">
        <f>$B603*'PERCENTAGE SHARING'!J562</f>
        <v>0</v>
      </c>
      <c r="K603" s="167">
        <f>$B603*'PERCENTAGE SHARING'!K562</f>
        <v>0</v>
      </c>
      <c r="L603" s="167">
        <f>$B603*'PERCENTAGE SHARING'!L562</f>
        <v>0</v>
      </c>
      <c r="M603" s="167">
        <f>$B603*'PERCENTAGE SHARING'!M562</f>
        <v>0</v>
      </c>
      <c r="N603" s="167">
        <f>$B603*'PERCENTAGE SHARING'!N562</f>
        <v>0</v>
      </c>
      <c r="O603" s="309">
        <f>$B603*'PERCENTAGE SHARING'!O562</f>
        <v>0</v>
      </c>
      <c r="P603" s="309">
        <f>$B603*'PERCENTAGE SHARING'!P562</f>
        <v>0</v>
      </c>
      <c r="Q603" s="309">
        <f>$B603*'PERCENTAGE SHARING'!Q562</f>
        <v>0</v>
      </c>
      <c r="R603" s="309">
        <f>$B603*'PERCENTAGE SHARING'!R562</f>
        <v>0</v>
      </c>
      <c r="S603" s="134"/>
      <c r="T603" s="134"/>
      <c r="U603" s="134"/>
      <c r="V603" s="134"/>
      <c r="W603" s="134"/>
      <c r="X603" s="134"/>
      <c r="Y603" s="134"/>
      <c r="Z603" s="134"/>
    </row>
    <row r="604" ht="22.5" customHeight="1">
      <c r="A604" s="186" t="str">
        <f>'PROP DAILY PNL'!A769</f>
        <v/>
      </c>
      <c r="B604" s="177"/>
      <c r="C604" s="167">
        <f>$B604*'PERCENTAGE SHARING'!C563</f>
        <v>0</v>
      </c>
      <c r="D604" s="167">
        <f>$B604*'PERCENTAGE SHARING'!D563</f>
        <v>0</v>
      </c>
      <c r="E604" s="167">
        <f>$B604*'PERCENTAGE SHARING'!E563</f>
        <v>0</v>
      </c>
      <c r="F604" s="167">
        <f>$B604*'PERCENTAGE SHARING'!F563</f>
        <v>0</v>
      </c>
      <c r="G604" s="167">
        <f>$B604*'PERCENTAGE SHARING'!G563</f>
        <v>0</v>
      </c>
      <c r="H604" s="167">
        <f>$B604*'PERCENTAGE SHARING'!H563</f>
        <v>0</v>
      </c>
      <c r="I604" s="167">
        <f>$B604*'PERCENTAGE SHARING'!I563</f>
        <v>0</v>
      </c>
      <c r="J604" s="167">
        <f>$B604*'PERCENTAGE SHARING'!J563</f>
        <v>0</v>
      </c>
      <c r="K604" s="167">
        <f>$B604*'PERCENTAGE SHARING'!K563</f>
        <v>0</v>
      </c>
      <c r="L604" s="167">
        <f>$B604*'PERCENTAGE SHARING'!L563</f>
        <v>0</v>
      </c>
      <c r="M604" s="167">
        <f>$B604*'PERCENTAGE SHARING'!M563</f>
        <v>0</v>
      </c>
      <c r="N604" s="167">
        <f>$B604*'PERCENTAGE SHARING'!N563</f>
        <v>0</v>
      </c>
      <c r="O604" s="309">
        <f>$B604*'PERCENTAGE SHARING'!O563</f>
        <v>0</v>
      </c>
      <c r="P604" s="309">
        <f>$B604*'PERCENTAGE SHARING'!P563</f>
        <v>0</v>
      </c>
      <c r="Q604" s="309">
        <f>$B604*'PERCENTAGE SHARING'!Q563</f>
        <v>0</v>
      </c>
      <c r="R604" s="309">
        <f>$B604*'PERCENTAGE SHARING'!R563</f>
        <v>0</v>
      </c>
      <c r="S604" s="134"/>
      <c r="T604" s="134"/>
      <c r="U604" s="134"/>
      <c r="V604" s="134"/>
      <c r="W604" s="134"/>
      <c r="X604" s="134"/>
      <c r="Y604" s="134"/>
      <c r="Z604" s="134"/>
    </row>
    <row r="605" ht="22.5" customHeight="1">
      <c r="A605" s="186" t="str">
        <f>'PROP DAILY PNL'!A770</f>
        <v/>
      </c>
      <c r="B605" s="177"/>
      <c r="C605" s="167">
        <f>$B605*'PERCENTAGE SHARING'!C564</f>
        <v>0</v>
      </c>
      <c r="D605" s="167">
        <f>$B605*'PERCENTAGE SHARING'!D564</f>
        <v>0</v>
      </c>
      <c r="E605" s="167">
        <f>$B605*'PERCENTAGE SHARING'!E564</f>
        <v>0</v>
      </c>
      <c r="F605" s="167">
        <f>$B605*'PERCENTAGE SHARING'!F564</f>
        <v>0</v>
      </c>
      <c r="G605" s="167">
        <f>$B605*'PERCENTAGE SHARING'!G564</f>
        <v>0</v>
      </c>
      <c r="H605" s="167">
        <f>$B605*'PERCENTAGE SHARING'!H564</f>
        <v>0</v>
      </c>
      <c r="I605" s="167">
        <f>$B605*'PERCENTAGE SHARING'!I564</f>
        <v>0</v>
      </c>
      <c r="J605" s="167">
        <f>$B605*'PERCENTAGE SHARING'!J564</f>
        <v>0</v>
      </c>
      <c r="K605" s="167">
        <f>$B605*'PERCENTAGE SHARING'!K564</f>
        <v>0</v>
      </c>
      <c r="L605" s="167">
        <f>$B605*'PERCENTAGE SHARING'!L564</f>
        <v>0</v>
      </c>
      <c r="M605" s="167">
        <f>$B605*'PERCENTAGE SHARING'!M564</f>
        <v>0</v>
      </c>
      <c r="N605" s="167">
        <f>$B605*'PERCENTAGE SHARING'!N564</f>
        <v>0</v>
      </c>
      <c r="O605" s="309">
        <f>$B605*'PERCENTAGE SHARING'!O564</f>
        <v>0</v>
      </c>
      <c r="P605" s="309">
        <f>$B605*'PERCENTAGE SHARING'!P564</f>
        <v>0</v>
      </c>
      <c r="Q605" s="309">
        <f>$B605*'PERCENTAGE SHARING'!Q564</f>
        <v>0</v>
      </c>
      <c r="R605" s="309">
        <f>$B605*'PERCENTAGE SHARING'!R564</f>
        <v>0</v>
      </c>
      <c r="S605" s="134"/>
      <c r="T605" s="134"/>
      <c r="U605" s="134"/>
      <c r="V605" s="134"/>
      <c r="W605" s="134"/>
      <c r="X605" s="134"/>
      <c r="Y605" s="134"/>
      <c r="Z605" s="134"/>
    </row>
    <row r="606" ht="22.5" customHeight="1">
      <c r="A606" s="186" t="str">
        <f>'PROP DAILY PNL'!A771</f>
        <v/>
      </c>
      <c r="B606" s="177"/>
      <c r="C606" s="167">
        <f>$B606*'PERCENTAGE SHARING'!C565</f>
        <v>0</v>
      </c>
      <c r="D606" s="167">
        <f>$B606*'PERCENTAGE SHARING'!D565</f>
        <v>0</v>
      </c>
      <c r="E606" s="167">
        <f>$B606*'PERCENTAGE SHARING'!E565</f>
        <v>0</v>
      </c>
      <c r="F606" s="167">
        <f>$B606*'PERCENTAGE SHARING'!F565</f>
        <v>0</v>
      </c>
      <c r="G606" s="167">
        <f>$B606*'PERCENTAGE SHARING'!G565</f>
        <v>0</v>
      </c>
      <c r="H606" s="167">
        <f>$B606*'PERCENTAGE SHARING'!H565</f>
        <v>0</v>
      </c>
      <c r="I606" s="167">
        <f>$B606*'PERCENTAGE SHARING'!I565</f>
        <v>0</v>
      </c>
      <c r="J606" s="167">
        <f>$B606*'PERCENTAGE SHARING'!J565</f>
        <v>0</v>
      </c>
      <c r="K606" s="167">
        <f>$B606*'PERCENTAGE SHARING'!K565</f>
        <v>0</v>
      </c>
      <c r="L606" s="167">
        <f>$B606*'PERCENTAGE SHARING'!L565</f>
        <v>0</v>
      </c>
      <c r="M606" s="167">
        <f>$B606*'PERCENTAGE SHARING'!M565</f>
        <v>0</v>
      </c>
      <c r="N606" s="167">
        <f>$B606*'PERCENTAGE SHARING'!N565</f>
        <v>0</v>
      </c>
      <c r="O606" s="309">
        <f>$B606*'PERCENTAGE SHARING'!O565</f>
        <v>0</v>
      </c>
      <c r="P606" s="309">
        <f>$B606*'PERCENTAGE SHARING'!P565</f>
        <v>0</v>
      </c>
      <c r="Q606" s="309">
        <f>$B606*'PERCENTAGE SHARING'!Q565</f>
        <v>0</v>
      </c>
      <c r="R606" s="309">
        <f>$B606*'PERCENTAGE SHARING'!R565</f>
        <v>0</v>
      </c>
      <c r="S606" s="134"/>
      <c r="T606" s="134"/>
      <c r="U606" s="134"/>
      <c r="V606" s="134"/>
      <c r="W606" s="134"/>
      <c r="X606" s="134"/>
      <c r="Y606" s="134"/>
      <c r="Z606" s="134"/>
    </row>
    <row r="607" ht="22.5" customHeight="1">
      <c r="A607" s="186" t="str">
        <f>'PROP DAILY PNL'!A772</f>
        <v/>
      </c>
      <c r="B607" s="177"/>
      <c r="C607" s="167">
        <f>$B607*'PERCENTAGE SHARING'!C566</f>
        <v>0</v>
      </c>
      <c r="D607" s="167">
        <f>$B607*'PERCENTAGE SHARING'!D566</f>
        <v>0</v>
      </c>
      <c r="E607" s="167">
        <f>$B607*'PERCENTAGE SHARING'!E566</f>
        <v>0</v>
      </c>
      <c r="F607" s="167">
        <f>$B607*'PERCENTAGE SHARING'!F566</f>
        <v>0</v>
      </c>
      <c r="G607" s="167">
        <f>$B607*'PERCENTAGE SHARING'!G566</f>
        <v>0</v>
      </c>
      <c r="H607" s="167">
        <f>$B607*'PERCENTAGE SHARING'!H566</f>
        <v>0</v>
      </c>
      <c r="I607" s="167">
        <f>$B607*'PERCENTAGE SHARING'!I566</f>
        <v>0</v>
      </c>
      <c r="J607" s="167">
        <f>$B607*'PERCENTAGE SHARING'!J566</f>
        <v>0</v>
      </c>
      <c r="K607" s="167">
        <f>$B607*'PERCENTAGE SHARING'!K566</f>
        <v>0</v>
      </c>
      <c r="L607" s="167">
        <f>$B607*'PERCENTAGE SHARING'!L566</f>
        <v>0</v>
      </c>
      <c r="M607" s="167">
        <f>$B607*'PERCENTAGE SHARING'!M566</f>
        <v>0</v>
      </c>
      <c r="N607" s="167">
        <f>$B607*'PERCENTAGE SHARING'!N566</f>
        <v>0</v>
      </c>
      <c r="O607" s="309">
        <f>$B607*'PERCENTAGE SHARING'!O566</f>
        <v>0</v>
      </c>
      <c r="P607" s="309">
        <f>$B607*'PERCENTAGE SHARING'!P566</f>
        <v>0</v>
      </c>
      <c r="Q607" s="309">
        <f>$B607*'PERCENTAGE SHARING'!Q566</f>
        <v>0</v>
      </c>
      <c r="R607" s="309">
        <f>$B607*'PERCENTAGE SHARING'!R566</f>
        <v>0</v>
      </c>
      <c r="S607" s="134"/>
      <c r="T607" s="134"/>
      <c r="U607" s="134"/>
      <c r="V607" s="134"/>
      <c r="W607" s="134"/>
      <c r="X607" s="134"/>
      <c r="Y607" s="134"/>
      <c r="Z607" s="134"/>
    </row>
    <row r="608" ht="22.5" customHeight="1">
      <c r="A608" s="186" t="str">
        <f>'PROP DAILY PNL'!A773</f>
        <v/>
      </c>
      <c r="B608" s="177"/>
      <c r="C608" s="167">
        <f>$B608*'PERCENTAGE SHARING'!C567</f>
        <v>0</v>
      </c>
      <c r="D608" s="167">
        <f>$B608*'PERCENTAGE SHARING'!D567</f>
        <v>0</v>
      </c>
      <c r="E608" s="167">
        <f>$B608*'PERCENTAGE SHARING'!E567</f>
        <v>0</v>
      </c>
      <c r="F608" s="167">
        <f>$B608*'PERCENTAGE SHARING'!F567</f>
        <v>0</v>
      </c>
      <c r="G608" s="167">
        <f>$B608*'PERCENTAGE SHARING'!G567</f>
        <v>0</v>
      </c>
      <c r="H608" s="167">
        <f>$B608*'PERCENTAGE SHARING'!H567</f>
        <v>0</v>
      </c>
      <c r="I608" s="167">
        <f>$B608*'PERCENTAGE SHARING'!I567</f>
        <v>0</v>
      </c>
      <c r="J608" s="167">
        <f>$B608*'PERCENTAGE SHARING'!J567</f>
        <v>0</v>
      </c>
      <c r="K608" s="167">
        <f>$B608*'PERCENTAGE SHARING'!K567</f>
        <v>0</v>
      </c>
      <c r="L608" s="167">
        <f>$B608*'PERCENTAGE SHARING'!L567</f>
        <v>0</v>
      </c>
      <c r="M608" s="167">
        <f>$B608*'PERCENTAGE SHARING'!M567</f>
        <v>0</v>
      </c>
      <c r="N608" s="167">
        <f>$B608*'PERCENTAGE SHARING'!N567</f>
        <v>0</v>
      </c>
      <c r="O608" s="309">
        <f>$B608*'PERCENTAGE SHARING'!O567</f>
        <v>0</v>
      </c>
      <c r="P608" s="309">
        <f>$B608*'PERCENTAGE SHARING'!P567</f>
        <v>0</v>
      </c>
      <c r="Q608" s="309">
        <f>$B608*'PERCENTAGE SHARING'!Q567</f>
        <v>0</v>
      </c>
      <c r="R608" s="309">
        <f>$B608*'PERCENTAGE SHARING'!R567</f>
        <v>0</v>
      </c>
      <c r="S608" s="134"/>
      <c r="T608" s="134"/>
      <c r="U608" s="134"/>
      <c r="V608" s="134"/>
      <c r="W608" s="134"/>
      <c r="X608" s="134"/>
      <c r="Y608" s="134"/>
      <c r="Z608" s="134"/>
    </row>
    <row r="609" ht="22.5" customHeight="1">
      <c r="A609" s="186" t="str">
        <f>'PROP DAILY PNL'!A774</f>
        <v/>
      </c>
      <c r="B609" s="177"/>
      <c r="C609" s="167">
        <f>$B609*'PERCENTAGE SHARING'!C568</f>
        <v>0</v>
      </c>
      <c r="D609" s="167">
        <f>$B609*'PERCENTAGE SHARING'!D568</f>
        <v>0</v>
      </c>
      <c r="E609" s="167">
        <f>$B609*'PERCENTAGE SHARING'!E568</f>
        <v>0</v>
      </c>
      <c r="F609" s="167">
        <f>$B609*'PERCENTAGE SHARING'!F568</f>
        <v>0</v>
      </c>
      <c r="G609" s="167">
        <f>$B609*'PERCENTAGE SHARING'!G568</f>
        <v>0</v>
      </c>
      <c r="H609" s="167">
        <f>$B609*'PERCENTAGE SHARING'!H568</f>
        <v>0</v>
      </c>
      <c r="I609" s="167">
        <f>$B609*'PERCENTAGE SHARING'!I568</f>
        <v>0</v>
      </c>
      <c r="J609" s="167">
        <f>$B609*'PERCENTAGE SHARING'!J568</f>
        <v>0</v>
      </c>
      <c r="K609" s="167">
        <f>$B609*'PERCENTAGE SHARING'!K568</f>
        <v>0</v>
      </c>
      <c r="L609" s="167">
        <f>$B609*'PERCENTAGE SHARING'!L568</f>
        <v>0</v>
      </c>
      <c r="M609" s="167">
        <f>$B609*'PERCENTAGE SHARING'!M568</f>
        <v>0</v>
      </c>
      <c r="N609" s="167">
        <f>$B609*'PERCENTAGE SHARING'!N568</f>
        <v>0</v>
      </c>
      <c r="O609" s="309">
        <f>$B609*'PERCENTAGE SHARING'!O568</f>
        <v>0</v>
      </c>
      <c r="P609" s="309">
        <f>$B609*'PERCENTAGE SHARING'!P568</f>
        <v>0</v>
      </c>
      <c r="Q609" s="309">
        <f>$B609*'PERCENTAGE SHARING'!Q568</f>
        <v>0</v>
      </c>
      <c r="R609" s="309">
        <f>$B609*'PERCENTAGE SHARING'!R568</f>
        <v>0</v>
      </c>
      <c r="S609" s="134"/>
      <c r="T609" s="134"/>
      <c r="U609" s="134"/>
      <c r="V609" s="134"/>
      <c r="W609" s="134"/>
      <c r="X609" s="134"/>
      <c r="Y609" s="134"/>
      <c r="Z609" s="134"/>
    </row>
    <row r="610" ht="22.5" customHeight="1">
      <c r="A610" s="186" t="str">
        <f>'PROP DAILY PNL'!A775</f>
        <v/>
      </c>
      <c r="B610" s="177"/>
      <c r="C610" s="167">
        <f>$B610*'PERCENTAGE SHARING'!C569</f>
        <v>0</v>
      </c>
      <c r="D610" s="167">
        <f>$B610*'PERCENTAGE SHARING'!D569</f>
        <v>0</v>
      </c>
      <c r="E610" s="167">
        <f>$B610*'PERCENTAGE SHARING'!E569</f>
        <v>0</v>
      </c>
      <c r="F610" s="167">
        <f>$B610*'PERCENTAGE SHARING'!F569</f>
        <v>0</v>
      </c>
      <c r="G610" s="167">
        <f>$B610*'PERCENTAGE SHARING'!G569</f>
        <v>0</v>
      </c>
      <c r="H610" s="167">
        <f>$B610*'PERCENTAGE SHARING'!H569</f>
        <v>0</v>
      </c>
      <c r="I610" s="167">
        <f>$B610*'PERCENTAGE SHARING'!I569</f>
        <v>0</v>
      </c>
      <c r="J610" s="167">
        <f>$B610*'PERCENTAGE SHARING'!J569</f>
        <v>0</v>
      </c>
      <c r="K610" s="167">
        <f>$B610*'PERCENTAGE SHARING'!K569</f>
        <v>0</v>
      </c>
      <c r="L610" s="167">
        <f>$B610*'PERCENTAGE SHARING'!L569</f>
        <v>0</v>
      </c>
      <c r="M610" s="167">
        <f>$B610*'PERCENTAGE SHARING'!M569</f>
        <v>0</v>
      </c>
      <c r="N610" s="167">
        <f>$B610*'PERCENTAGE SHARING'!N569</f>
        <v>0</v>
      </c>
      <c r="O610" s="309">
        <f>$B610*'PERCENTAGE SHARING'!O569</f>
        <v>0</v>
      </c>
      <c r="P610" s="309">
        <f>$B610*'PERCENTAGE SHARING'!P569</f>
        <v>0</v>
      </c>
      <c r="Q610" s="309">
        <f>$B610*'PERCENTAGE SHARING'!Q569</f>
        <v>0</v>
      </c>
      <c r="R610" s="309">
        <f>$B610*'PERCENTAGE SHARING'!R569</f>
        <v>0</v>
      </c>
      <c r="S610" s="134"/>
      <c r="T610" s="134"/>
      <c r="U610" s="134"/>
      <c r="V610" s="134"/>
      <c r="W610" s="134"/>
      <c r="X610" s="134"/>
      <c r="Y610" s="134"/>
      <c r="Z610" s="134"/>
    </row>
    <row r="611" ht="22.5" customHeight="1">
      <c r="A611" s="186" t="str">
        <f>'PROP DAILY PNL'!A776</f>
        <v/>
      </c>
      <c r="B611" s="177"/>
      <c r="C611" s="167">
        <f>$B611*'PERCENTAGE SHARING'!C570</f>
        <v>0</v>
      </c>
      <c r="D611" s="167">
        <f>$B611*'PERCENTAGE SHARING'!D570</f>
        <v>0</v>
      </c>
      <c r="E611" s="167">
        <f>$B611*'PERCENTAGE SHARING'!E570</f>
        <v>0</v>
      </c>
      <c r="F611" s="167">
        <f>$B611*'PERCENTAGE SHARING'!F570</f>
        <v>0</v>
      </c>
      <c r="G611" s="167">
        <f>$B611*'PERCENTAGE SHARING'!G570</f>
        <v>0</v>
      </c>
      <c r="H611" s="167">
        <f>$B611*'PERCENTAGE SHARING'!H570</f>
        <v>0</v>
      </c>
      <c r="I611" s="167">
        <f>$B611*'PERCENTAGE SHARING'!I570</f>
        <v>0</v>
      </c>
      <c r="J611" s="167">
        <f>$B611*'PERCENTAGE SHARING'!J570</f>
        <v>0</v>
      </c>
      <c r="K611" s="167">
        <f>$B611*'PERCENTAGE SHARING'!K570</f>
        <v>0</v>
      </c>
      <c r="L611" s="167">
        <f>$B611*'PERCENTAGE SHARING'!L570</f>
        <v>0</v>
      </c>
      <c r="M611" s="167">
        <f>$B611*'PERCENTAGE SHARING'!M570</f>
        <v>0</v>
      </c>
      <c r="N611" s="167">
        <f>$B611*'PERCENTAGE SHARING'!N570</f>
        <v>0</v>
      </c>
      <c r="O611" s="309">
        <f>$B611*'PERCENTAGE SHARING'!O570</f>
        <v>0</v>
      </c>
      <c r="P611" s="309">
        <f>$B611*'PERCENTAGE SHARING'!P570</f>
        <v>0</v>
      </c>
      <c r="Q611" s="309">
        <f>$B611*'PERCENTAGE SHARING'!Q570</f>
        <v>0</v>
      </c>
      <c r="R611" s="309">
        <f>$B611*'PERCENTAGE SHARING'!R570</f>
        <v>0</v>
      </c>
      <c r="S611" s="134"/>
      <c r="T611" s="134"/>
      <c r="U611" s="134"/>
      <c r="V611" s="134"/>
      <c r="W611" s="134"/>
      <c r="X611" s="134"/>
      <c r="Y611" s="134"/>
      <c r="Z611" s="134"/>
    </row>
    <row r="612" ht="22.5" customHeight="1">
      <c r="A612" s="186" t="str">
        <f>'PROP DAILY PNL'!A777</f>
        <v/>
      </c>
      <c r="B612" s="177"/>
      <c r="C612" s="167">
        <f>$B612*'PERCENTAGE SHARING'!C571</f>
        <v>0</v>
      </c>
      <c r="D612" s="167">
        <f>$B612*'PERCENTAGE SHARING'!D571</f>
        <v>0</v>
      </c>
      <c r="E612" s="167">
        <f>$B612*'PERCENTAGE SHARING'!E571</f>
        <v>0</v>
      </c>
      <c r="F612" s="167">
        <f>$B612*'PERCENTAGE SHARING'!F571</f>
        <v>0</v>
      </c>
      <c r="G612" s="167">
        <f>$B612*'PERCENTAGE SHARING'!G571</f>
        <v>0</v>
      </c>
      <c r="H612" s="167">
        <f>$B612*'PERCENTAGE SHARING'!H571</f>
        <v>0</v>
      </c>
      <c r="I612" s="167">
        <f>$B612*'PERCENTAGE SHARING'!I571</f>
        <v>0</v>
      </c>
      <c r="J612" s="167">
        <f>$B612*'PERCENTAGE SHARING'!J571</f>
        <v>0</v>
      </c>
      <c r="K612" s="167">
        <f>$B612*'PERCENTAGE SHARING'!K571</f>
        <v>0</v>
      </c>
      <c r="L612" s="167">
        <f>$B612*'PERCENTAGE SHARING'!L571</f>
        <v>0</v>
      </c>
      <c r="M612" s="167">
        <f>$B612*'PERCENTAGE SHARING'!M571</f>
        <v>0</v>
      </c>
      <c r="N612" s="167">
        <f>$B612*'PERCENTAGE SHARING'!N571</f>
        <v>0</v>
      </c>
      <c r="O612" s="309">
        <f>$B612*'PERCENTAGE SHARING'!O571</f>
        <v>0</v>
      </c>
      <c r="P612" s="309">
        <f>$B612*'PERCENTAGE SHARING'!P571</f>
        <v>0</v>
      </c>
      <c r="Q612" s="309">
        <f>$B612*'PERCENTAGE SHARING'!Q571</f>
        <v>0</v>
      </c>
      <c r="R612" s="309">
        <f>$B612*'PERCENTAGE SHARING'!R571</f>
        <v>0</v>
      </c>
      <c r="S612" s="134"/>
      <c r="T612" s="134"/>
      <c r="U612" s="134"/>
      <c r="V612" s="134"/>
      <c r="W612" s="134"/>
      <c r="X612" s="134"/>
      <c r="Y612" s="134"/>
      <c r="Z612" s="134"/>
    </row>
    <row r="613" ht="22.5" customHeight="1">
      <c r="A613" s="186" t="str">
        <f>'PROP DAILY PNL'!A778</f>
        <v/>
      </c>
      <c r="B613" s="177"/>
      <c r="C613" s="167">
        <f>$B613*'PERCENTAGE SHARING'!C572</f>
        <v>0</v>
      </c>
      <c r="D613" s="167">
        <f>$B613*'PERCENTAGE SHARING'!D572</f>
        <v>0</v>
      </c>
      <c r="E613" s="167">
        <f>$B613*'PERCENTAGE SHARING'!E572</f>
        <v>0</v>
      </c>
      <c r="F613" s="167">
        <f>$B613*'PERCENTAGE SHARING'!F572</f>
        <v>0</v>
      </c>
      <c r="G613" s="167">
        <f>$B613*'PERCENTAGE SHARING'!G572</f>
        <v>0</v>
      </c>
      <c r="H613" s="167">
        <f>$B613*'PERCENTAGE SHARING'!H572</f>
        <v>0</v>
      </c>
      <c r="I613" s="167">
        <f>$B613*'PERCENTAGE SHARING'!I572</f>
        <v>0</v>
      </c>
      <c r="J613" s="167">
        <f>$B613*'PERCENTAGE SHARING'!J572</f>
        <v>0</v>
      </c>
      <c r="K613" s="167">
        <f>$B613*'PERCENTAGE SHARING'!K572</f>
        <v>0</v>
      </c>
      <c r="L613" s="167">
        <f>$B613*'PERCENTAGE SHARING'!L572</f>
        <v>0</v>
      </c>
      <c r="M613" s="167">
        <f>$B613*'PERCENTAGE SHARING'!M572</f>
        <v>0</v>
      </c>
      <c r="N613" s="167">
        <f>$B613*'PERCENTAGE SHARING'!N572</f>
        <v>0</v>
      </c>
      <c r="O613" s="309">
        <f>$B613*'PERCENTAGE SHARING'!O572</f>
        <v>0</v>
      </c>
      <c r="P613" s="309">
        <f>$B613*'PERCENTAGE SHARING'!P572</f>
        <v>0</v>
      </c>
      <c r="Q613" s="309">
        <f>$B613*'PERCENTAGE SHARING'!Q572</f>
        <v>0</v>
      </c>
      <c r="R613" s="309">
        <f>$B613*'PERCENTAGE SHARING'!R572</f>
        <v>0</v>
      </c>
      <c r="S613" s="134"/>
      <c r="T613" s="134"/>
      <c r="U613" s="134"/>
      <c r="V613" s="134"/>
      <c r="W613" s="134"/>
      <c r="X613" s="134"/>
      <c r="Y613" s="134"/>
      <c r="Z613" s="134"/>
    </row>
    <row r="614" ht="22.5" customHeight="1">
      <c r="A614" s="186" t="str">
        <f>'PROP DAILY PNL'!A779</f>
        <v/>
      </c>
      <c r="B614" s="177"/>
      <c r="C614" s="167">
        <f>$B614*'PERCENTAGE SHARING'!C573</f>
        <v>0</v>
      </c>
      <c r="D614" s="167">
        <f>$B614*'PERCENTAGE SHARING'!D573</f>
        <v>0</v>
      </c>
      <c r="E614" s="167">
        <f>$B614*'PERCENTAGE SHARING'!E573</f>
        <v>0</v>
      </c>
      <c r="F614" s="167">
        <f>$B614*'PERCENTAGE SHARING'!F573</f>
        <v>0</v>
      </c>
      <c r="G614" s="167">
        <f>$B614*'PERCENTAGE SHARING'!G573</f>
        <v>0</v>
      </c>
      <c r="H614" s="167">
        <f>$B614*'PERCENTAGE SHARING'!H573</f>
        <v>0</v>
      </c>
      <c r="I614" s="167">
        <f>$B614*'PERCENTAGE SHARING'!I573</f>
        <v>0</v>
      </c>
      <c r="J614" s="167">
        <f>$B614*'PERCENTAGE SHARING'!J573</f>
        <v>0</v>
      </c>
      <c r="K614" s="167">
        <f>$B614*'PERCENTAGE SHARING'!K573</f>
        <v>0</v>
      </c>
      <c r="L614" s="167">
        <f>$B614*'PERCENTAGE SHARING'!L573</f>
        <v>0</v>
      </c>
      <c r="M614" s="167">
        <f>$B614*'PERCENTAGE SHARING'!M573</f>
        <v>0</v>
      </c>
      <c r="N614" s="167">
        <f>$B614*'PERCENTAGE SHARING'!N573</f>
        <v>0</v>
      </c>
      <c r="O614" s="309">
        <f>$B614*'PERCENTAGE SHARING'!O573</f>
        <v>0</v>
      </c>
      <c r="P614" s="309">
        <f>$B614*'PERCENTAGE SHARING'!P573</f>
        <v>0</v>
      </c>
      <c r="Q614" s="309">
        <f>$B614*'PERCENTAGE SHARING'!Q573</f>
        <v>0</v>
      </c>
      <c r="R614" s="309">
        <f>$B614*'PERCENTAGE SHARING'!R573</f>
        <v>0</v>
      </c>
      <c r="S614" s="134"/>
      <c r="T614" s="134"/>
      <c r="U614" s="134"/>
      <c r="V614" s="134"/>
      <c r="W614" s="134"/>
      <c r="X614" s="134"/>
      <c r="Y614" s="134"/>
      <c r="Z614" s="134"/>
    </row>
    <row r="615" ht="22.5" customHeight="1">
      <c r="A615" s="186" t="str">
        <f>'PROP DAILY PNL'!A780</f>
        <v/>
      </c>
      <c r="B615" s="177"/>
      <c r="C615" s="167">
        <f>$B615*'PERCENTAGE SHARING'!C574</f>
        <v>0</v>
      </c>
      <c r="D615" s="167">
        <f>$B615*'PERCENTAGE SHARING'!D574</f>
        <v>0</v>
      </c>
      <c r="E615" s="167">
        <f>$B615*'PERCENTAGE SHARING'!E574</f>
        <v>0</v>
      </c>
      <c r="F615" s="167">
        <f>$B615*'PERCENTAGE SHARING'!F574</f>
        <v>0</v>
      </c>
      <c r="G615" s="167">
        <f>$B615*'PERCENTAGE SHARING'!G574</f>
        <v>0</v>
      </c>
      <c r="H615" s="167">
        <f>$B615*'PERCENTAGE SHARING'!H574</f>
        <v>0</v>
      </c>
      <c r="I615" s="167">
        <f>$B615*'PERCENTAGE SHARING'!I574</f>
        <v>0</v>
      </c>
      <c r="J615" s="167">
        <f>$B615*'PERCENTAGE SHARING'!J574</f>
        <v>0</v>
      </c>
      <c r="K615" s="167">
        <f>$B615*'PERCENTAGE SHARING'!K574</f>
        <v>0</v>
      </c>
      <c r="L615" s="167">
        <f>$B615*'PERCENTAGE SHARING'!L574</f>
        <v>0</v>
      </c>
      <c r="M615" s="167">
        <f>$B615*'PERCENTAGE SHARING'!M574</f>
        <v>0</v>
      </c>
      <c r="N615" s="167">
        <f>$B615*'PERCENTAGE SHARING'!N574</f>
        <v>0</v>
      </c>
      <c r="O615" s="309">
        <f>$B615*'PERCENTAGE SHARING'!O574</f>
        <v>0</v>
      </c>
      <c r="P615" s="309">
        <f>$B615*'PERCENTAGE SHARING'!P574</f>
        <v>0</v>
      </c>
      <c r="Q615" s="309">
        <f>$B615*'PERCENTAGE SHARING'!Q574</f>
        <v>0</v>
      </c>
      <c r="R615" s="309">
        <f>$B615*'PERCENTAGE SHARING'!R574</f>
        <v>0</v>
      </c>
      <c r="S615" s="134"/>
      <c r="T615" s="134"/>
      <c r="U615" s="134"/>
      <c r="V615" s="134"/>
      <c r="W615" s="134"/>
      <c r="X615" s="134"/>
      <c r="Y615" s="134"/>
      <c r="Z615" s="134"/>
    </row>
    <row r="616" ht="22.5" customHeight="1">
      <c r="A616" s="186" t="str">
        <f>'PROP DAILY PNL'!A781</f>
        <v/>
      </c>
      <c r="B616" s="177"/>
      <c r="C616" s="167">
        <f>$B616*'PERCENTAGE SHARING'!C575</f>
        <v>0</v>
      </c>
      <c r="D616" s="167">
        <f>$B616*'PERCENTAGE SHARING'!D575</f>
        <v>0</v>
      </c>
      <c r="E616" s="167">
        <f>$B616*'PERCENTAGE SHARING'!E575</f>
        <v>0</v>
      </c>
      <c r="F616" s="167">
        <f>$B616*'PERCENTAGE SHARING'!F575</f>
        <v>0</v>
      </c>
      <c r="G616" s="167">
        <f>$B616*'PERCENTAGE SHARING'!G575</f>
        <v>0</v>
      </c>
      <c r="H616" s="167">
        <f>$B616*'PERCENTAGE SHARING'!H575</f>
        <v>0</v>
      </c>
      <c r="I616" s="167">
        <f>$B616*'PERCENTAGE SHARING'!I575</f>
        <v>0</v>
      </c>
      <c r="J616" s="167">
        <f>$B616*'PERCENTAGE SHARING'!J575</f>
        <v>0</v>
      </c>
      <c r="K616" s="167">
        <f>$B616*'PERCENTAGE SHARING'!K575</f>
        <v>0</v>
      </c>
      <c r="L616" s="167">
        <f>$B616*'PERCENTAGE SHARING'!L575</f>
        <v>0</v>
      </c>
      <c r="M616" s="167">
        <f>$B616*'PERCENTAGE SHARING'!M575</f>
        <v>0</v>
      </c>
      <c r="N616" s="167">
        <f>$B616*'PERCENTAGE SHARING'!N575</f>
        <v>0</v>
      </c>
      <c r="O616" s="309">
        <f>$B616*'PERCENTAGE SHARING'!O575</f>
        <v>0</v>
      </c>
      <c r="P616" s="309">
        <f>$B616*'PERCENTAGE SHARING'!P575</f>
        <v>0</v>
      </c>
      <c r="Q616" s="309">
        <f>$B616*'PERCENTAGE SHARING'!Q575</f>
        <v>0</v>
      </c>
      <c r="R616" s="309">
        <f>$B616*'PERCENTAGE SHARING'!R575</f>
        <v>0</v>
      </c>
      <c r="S616" s="134"/>
      <c r="T616" s="134"/>
      <c r="U616" s="134"/>
      <c r="V616" s="134"/>
      <c r="W616" s="134"/>
      <c r="X616" s="134"/>
      <c r="Y616" s="134"/>
      <c r="Z616" s="134"/>
    </row>
    <row r="617" ht="22.5" customHeight="1">
      <c r="A617" s="186" t="str">
        <f>'PROP DAILY PNL'!A782</f>
        <v/>
      </c>
      <c r="B617" s="177"/>
      <c r="C617" s="167">
        <f>$B617*'PERCENTAGE SHARING'!C576</f>
        <v>0</v>
      </c>
      <c r="D617" s="167">
        <f>$B617*'PERCENTAGE SHARING'!D576</f>
        <v>0</v>
      </c>
      <c r="E617" s="167">
        <f>$B617*'PERCENTAGE SHARING'!E576</f>
        <v>0</v>
      </c>
      <c r="F617" s="167">
        <f>$B617*'PERCENTAGE SHARING'!F576</f>
        <v>0</v>
      </c>
      <c r="G617" s="167">
        <f>$B617*'PERCENTAGE SHARING'!G576</f>
        <v>0</v>
      </c>
      <c r="H617" s="167">
        <f>$B617*'PERCENTAGE SHARING'!H576</f>
        <v>0</v>
      </c>
      <c r="I617" s="167">
        <f>$B617*'PERCENTAGE SHARING'!I576</f>
        <v>0</v>
      </c>
      <c r="J617" s="167">
        <f>$B617*'PERCENTAGE SHARING'!J576</f>
        <v>0</v>
      </c>
      <c r="K617" s="167">
        <f>$B617*'PERCENTAGE SHARING'!K576</f>
        <v>0</v>
      </c>
      <c r="L617" s="167">
        <f>$B617*'PERCENTAGE SHARING'!L576</f>
        <v>0</v>
      </c>
      <c r="M617" s="167">
        <f>$B617*'PERCENTAGE SHARING'!M576</f>
        <v>0</v>
      </c>
      <c r="N617" s="167">
        <f>$B617*'PERCENTAGE SHARING'!N576</f>
        <v>0</v>
      </c>
      <c r="O617" s="309">
        <f>$B617*'PERCENTAGE SHARING'!O576</f>
        <v>0</v>
      </c>
      <c r="P617" s="309">
        <f>$B617*'PERCENTAGE SHARING'!P576</f>
        <v>0</v>
      </c>
      <c r="Q617" s="309">
        <f>$B617*'PERCENTAGE SHARING'!Q576</f>
        <v>0</v>
      </c>
      <c r="R617" s="309">
        <f>$B617*'PERCENTAGE SHARING'!R576</f>
        <v>0</v>
      </c>
      <c r="S617" s="134"/>
      <c r="T617" s="134"/>
      <c r="U617" s="134"/>
      <c r="V617" s="134"/>
      <c r="W617" s="134"/>
      <c r="X617" s="134"/>
      <c r="Y617" s="134"/>
      <c r="Z617" s="134"/>
    </row>
    <row r="618" ht="22.5" customHeight="1">
      <c r="A618" s="186" t="str">
        <f>'PROP DAILY PNL'!A783</f>
        <v/>
      </c>
      <c r="B618" s="177"/>
      <c r="C618" s="167">
        <f>$B618*'PERCENTAGE SHARING'!C577</f>
        <v>0</v>
      </c>
      <c r="D618" s="167">
        <f>$B618*'PERCENTAGE SHARING'!D577</f>
        <v>0</v>
      </c>
      <c r="E618" s="167">
        <f>$B618*'PERCENTAGE SHARING'!E577</f>
        <v>0</v>
      </c>
      <c r="F618" s="167">
        <f>$B618*'PERCENTAGE SHARING'!F577</f>
        <v>0</v>
      </c>
      <c r="G618" s="167">
        <f>$B618*'PERCENTAGE SHARING'!G577</f>
        <v>0</v>
      </c>
      <c r="H618" s="167">
        <f>$B618*'PERCENTAGE SHARING'!H577</f>
        <v>0</v>
      </c>
      <c r="I618" s="167">
        <f>$B618*'PERCENTAGE SHARING'!I577</f>
        <v>0</v>
      </c>
      <c r="J618" s="167">
        <f>$B618*'PERCENTAGE SHARING'!J577</f>
        <v>0</v>
      </c>
      <c r="K618" s="167">
        <f>$B618*'PERCENTAGE SHARING'!K577</f>
        <v>0</v>
      </c>
      <c r="L618" s="167">
        <f>$B618*'PERCENTAGE SHARING'!L577</f>
        <v>0</v>
      </c>
      <c r="M618" s="167">
        <f>$B618*'PERCENTAGE SHARING'!M577</f>
        <v>0</v>
      </c>
      <c r="N618" s="167">
        <f>$B618*'PERCENTAGE SHARING'!N577</f>
        <v>0</v>
      </c>
      <c r="O618" s="309">
        <f>$B618*'PERCENTAGE SHARING'!O577</f>
        <v>0</v>
      </c>
      <c r="P618" s="309">
        <f>$B618*'PERCENTAGE SHARING'!P577</f>
        <v>0</v>
      </c>
      <c r="Q618" s="309">
        <f>$B618*'PERCENTAGE SHARING'!Q577</f>
        <v>0</v>
      </c>
      <c r="R618" s="309">
        <f>$B618*'PERCENTAGE SHARING'!R577</f>
        <v>0</v>
      </c>
      <c r="S618" s="134"/>
      <c r="T618" s="134"/>
      <c r="U618" s="134"/>
      <c r="V618" s="134"/>
      <c r="W618" s="134"/>
      <c r="X618" s="134"/>
      <c r="Y618" s="134"/>
      <c r="Z618" s="134"/>
    </row>
    <row r="619" ht="22.5" customHeight="1">
      <c r="A619" s="186" t="str">
        <f>'PROP DAILY PNL'!A784</f>
        <v/>
      </c>
      <c r="B619" s="177"/>
      <c r="C619" s="167">
        <f>$B619*'PERCENTAGE SHARING'!C578</f>
        <v>0</v>
      </c>
      <c r="D619" s="167">
        <f>$B619*'PERCENTAGE SHARING'!D578</f>
        <v>0</v>
      </c>
      <c r="E619" s="167">
        <f>$B619*'PERCENTAGE SHARING'!E578</f>
        <v>0</v>
      </c>
      <c r="F619" s="167">
        <f>$B619*'PERCENTAGE SHARING'!F578</f>
        <v>0</v>
      </c>
      <c r="G619" s="167">
        <f>$B619*'PERCENTAGE SHARING'!G578</f>
        <v>0</v>
      </c>
      <c r="H619" s="167">
        <f>$B619*'PERCENTAGE SHARING'!H578</f>
        <v>0</v>
      </c>
      <c r="I619" s="167">
        <f>$B619*'PERCENTAGE SHARING'!I578</f>
        <v>0</v>
      </c>
      <c r="J619" s="167">
        <f>$B619*'PERCENTAGE SHARING'!J578</f>
        <v>0</v>
      </c>
      <c r="K619" s="167">
        <f>$B619*'PERCENTAGE SHARING'!K578</f>
        <v>0</v>
      </c>
      <c r="L619" s="167">
        <f>$B619*'PERCENTAGE SHARING'!L578</f>
        <v>0</v>
      </c>
      <c r="M619" s="167">
        <f>$B619*'PERCENTAGE SHARING'!M578</f>
        <v>0</v>
      </c>
      <c r="N619" s="167">
        <f>$B619*'PERCENTAGE SHARING'!N578</f>
        <v>0</v>
      </c>
      <c r="O619" s="309">
        <f>$B619*'PERCENTAGE SHARING'!O578</f>
        <v>0</v>
      </c>
      <c r="P619" s="309">
        <f>$B619*'PERCENTAGE SHARING'!P578</f>
        <v>0</v>
      </c>
      <c r="Q619" s="309">
        <f>$B619*'PERCENTAGE SHARING'!Q578</f>
        <v>0</v>
      </c>
      <c r="R619" s="309">
        <f>$B619*'PERCENTAGE SHARING'!R578</f>
        <v>0</v>
      </c>
      <c r="S619" s="134"/>
      <c r="T619" s="134"/>
      <c r="U619" s="134"/>
      <c r="V619" s="134"/>
      <c r="W619" s="134"/>
      <c r="X619" s="134"/>
      <c r="Y619" s="134"/>
      <c r="Z619" s="134"/>
    </row>
    <row r="620" ht="22.5" customHeight="1">
      <c r="A620" s="186" t="str">
        <f>'PROP DAILY PNL'!A785</f>
        <v/>
      </c>
      <c r="B620" s="177"/>
      <c r="C620" s="167">
        <f>$B620*'PERCENTAGE SHARING'!C579</f>
        <v>0</v>
      </c>
      <c r="D620" s="167">
        <f>$B620*'PERCENTAGE SHARING'!D579</f>
        <v>0</v>
      </c>
      <c r="E620" s="167">
        <f>$B620*'PERCENTAGE SHARING'!E579</f>
        <v>0</v>
      </c>
      <c r="F620" s="167">
        <f>$B620*'PERCENTAGE SHARING'!F579</f>
        <v>0</v>
      </c>
      <c r="G620" s="167">
        <f>$B620*'PERCENTAGE SHARING'!G579</f>
        <v>0</v>
      </c>
      <c r="H620" s="167">
        <f>$B620*'PERCENTAGE SHARING'!H579</f>
        <v>0</v>
      </c>
      <c r="I620" s="167">
        <f>$B620*'PERCENTAGE SHARING'!I579</f>
        <v>0</v>
      </c>
      <c r="J620" s="167">
        <f>$B620*'PERCENTAGE SHARING'!J579</f>
        <v>0</v>
      </c>
      <c r="K620" s="167">
        <f>$B620*'PERCENTAGE SHARING'!K579</f>
        <v>0</v>
      </c>
      <c r="L620" s="167">
        <f>$B620*'PERCENTAGE SHARING'!L579</f>
        <v>0</v>
      </c>
      <c r="M620" s="167">
        <f>$B620*'PERCENTAGE SHARING'!M579</f>
        <v>0</v>
      </c>
      <c r="N620" s="167">
        <f>$B620*'PERCENTAGE SHARING'!N579</f>
        <v>0</v>
      </c>
      <c r="O620" s="309">
        <f>$B620*'PERCENTAGE SHARING'!O579</f>
        <v>0</v>
      </c>
      <c r="P620" s="309">
        <f>$B620*'PERCENTAGE SHARING'!P579</f>
        <v>0</v>
      </c>
      <c r="Q620" s="309">
        <f>$B620*'PERCENTAGE SHARING'!Q579</f>
        <v>0</v>
      </c>
      <c r="R620" s="309">
        <f>$B620*'PERCENTAGE SHARING'!R579</f>
        <v>0</v>
      </c>
      <c r="S620" s="134"/>
      <c r="T620" s="134"/>
      <c r="U620" s="134"/>
      <c r="V620" s="134"/>
      <c r="W620" s="134"/>
      <c r="X620" s="134"/>
      <c r="Y620" s="134"/>
      <c r="Z620" s="134"/>
    </row>
    <row r="621" ht="22.5" customHeight="1">
      <c r="A621" s="186" t="str">
        <f>'PROP DAILY PNL'!A786</f>
        <v/>
      </c>
      <c r="B621" s="177"/>
      <c r="C621" s="167">
        <f>$B621*'PERCENTAGE SHARING'!C580</f>
        <v>0</v>
      </c>
      <c r="D621" s="167">
        <f>$B621*'PERCENTAGE SHARING'!D580</f>
        <v>0</v>
      </c>
      <c r="E621" s="167">
        <f>$B621*'PERCENTAGE SHARING'!E580</f>
        <v>0</v>
      </c>
      <c r="F621" s="167">
        <f>$B621*'PERCENTAGE SHARING'!F580</f>
        <v>0</v>
      </c>
      <c r="G621" s="167">
        <f>$B621*'PERCENTAGE SHARING'!G580</f>
        <v>0</v>
      </c>
      <c r="H621" s="167">
        <f>$B621*'PERCENTAGE SHARING'!H580</f>
        <v>0</v>
      </c>
      <c r="I621" s="167">
        <f>$B621*'PERCENTAGE SHARING'!I580</f>
        <v>0</v>
      </c>
      <c r="J621" s="167">
        <f>$B621*'PERCENTAGE SHARING'!J580</f>
        <v>0</v>
      </c>
      <c r="K621" s="167">
        <f>$B621*'PERCENTAGE SHARING'!K580</f>
        <v>0</v>
      </c>
      <c r="L621" s="167">
        <f>$B621*'PERCENTAGE SHARING'!L580</f>
        <v>0</v>
      </c>
      <c r="M621" s="167">
        <f>$B621*'PERCENTAGE SHARING'!M580</f>
        <v>0</v>
      </c>
      <c r="N621" s="167">
        <f>$B621*'PERCENTAGE SHARING'!N580</f>
        <v>0</v>
      </c>
      <c r="O621" s="309">
        <f>$B621*'PERCENTAGE SHARING'!O580</f>
        <v>0</v>
      </c>
      <c r="P621" s="309">
        <f>$B621*'PERCENTAGE SHARING'!P580</f>
        <v>0</v>
      </c>
      <c r="Q621" s="309">
        <f>$B621*'PERCENTAGE SHARING'!Q580</f>
        <v>0</v>
      </c>
      <c r="R621" s="309">
        <f>$B621*'PERCENTAGE SHARING'!R580</f>
        <v>0</v>
      </c>
      <c r="S621" s="134"/>
      <c r="T621" s="134"/>
      <c r="U621" s="134"/>
      <c r="V621" s="134"/>
      <c r="W621" s="134"/>
      <c r="X621" s="134"/>
      <c r="Y621" s="134"/>
      <c r="Z621" s="134"/>
    </row>
    <row r="622" ht="22.5" customHeight="1">
      <c r="A622" s="186" t="str">
        <f>'PROP DAILY PNL'!A787</f>
        <v/>
      </c>
      <c r="B622" s="177"/>
      <c r="C622" s="167">
        <f>$B622*'PERCENTAGE SHARING'!C581</f>
        <v>0</v>
      </c>
      <c r="D622" s="167">
        <f>$B622*'PERCENTAGE SHARING'!D581</f>
        <v>0</v>
      </c>
      <c r="E622" s="167">
        <f>$B622*'PERCENTAGE SHARING'!E581</f>
        <v>0</v>
      </c>
      <c r="F622" s="167">
        <f>$B622*'PERCENTAGE SHARING'!F581</f>
        <v>0</v>
      </c>
      <c r="G622" s="167">
        <f>$B622*'PERCENTAGE SHARING'!G581</f>
        <v>0</v>
      </c>
      <c r="H622" s="167">
        <f>$B622*'PERCENTAGE SHARING'!H581</f>
        <v>0</v>
      </c>
      <c r="I622" s="167">
        <f>$B622*'PERCENTAGE SHARING'!I581</f>
        <v>0</v>
      </c>
      <c r="J622" s="167">
        <f>$B622*'PERCENTAGE SHARING'!J581</f>
        <v>0</v>
      </c>
      <c r="K622" s="167">
        <f>$B622*'PERCENTAGE SHARING'!K581</f>
        <v>0</v>
      </c>
      <c r="L622" s="167">
        <f>$B622*'PERCENTAGE SHARING'!L581</f>
        <v>0</v>
      </c>
      <c r="M622" s="167">
        <f>$B622*'PERCENTAGE SHARING'!M581</f>
        <v>0</v>
      </c>
      <c r="N622" s="167">
        <f>$B622*'PERCENTAGE SHARING'!N581</f>
        <v>0</v>
      </c>
      <c r="O622" s="309">
        <f>$B622*'PERCENTAGE SHARING'!O581</f>
        <v>0</v>
      </c>
      <c r="P622" s="309">
        <f>$B622*'PERCENTAGE SHARING'!P581</f>
        <v>0</v>
      </c>
      <c r="Q622" s="309">
        <f>$B622*'PERCENTAGE SHARING'!Q581</f>
        <v>0</v>
      </c>
      <c r="R622" s="309">
        <f>$B622*'PERCENTAGE SHARING'!R581</f>
        <v>0</v>
      </c>
      <c r="S622" s="134"/>
      <c r="T622" s="134"/>
      <c r="U622" s="134"/>
      <c r="V622" s="134"/>
      <c r="W622" s="134"/>
      <c r="X622" s="134"/>
      <c r="Y622" s="134"/>
      <c r="Z622" s="134"/>
    </row>
    <row r="623" ht="22.5" customHeight="1">
      <c r="A623" s="186" t="str">
        <f>'PROP DAILY PNL'!A788</f>
        <v/>
      </c>
      <c r="B623" s="177"/>
      <c r="C623" s="167">
        <f>$B623*'PERCENTAGE SHARING'!C582</f>
        <v>0</v>
      </c>
      <c r="D623" s="167">
        <f>$B623*'PERCENTAGE SHARING'!D582</f>
        <v>0</v>
      </c>
      <c r="E623" s="167">
        <f>$B623*'PERCENTAGE SHARING'!E582</f>
        <v>0</v>
      </c>
      <c r="F623" s="167">
        <f>$B623*'PERCENTAGE SHARING'!F582</f>
        <v>0</v>
      </c>
      <c r="G623" s="167">
        <f>$B623*'PERCENTAGE SHARING'!G582</f>
        <v>0</v>
      </c>
      <c r="H623" s="167">
        <f>$B623*'PERCENTAGE SHARING'!H582</f>
        <v>0</v>
      </c>
      <c r="I623" s="167">
        <f>$B623*'PERCENTAGE SHARING'!I582</f>
        <v>0</v>
      </c>
      <c r="J623" s="167">
        <f>$B623*'PERCENTAGE SHARING'!J582</f>
        <v>0</v>
      </c>
      <c r="K623" s="167">
        <f>$B623*'PERCENTAGE SHARING'!K582</f>
        <v>0</v>
      </c>
      <c r="L623" s="167">
        <f>$B623*'PERCENTAGE SHARING'!L582</f>
        <v>0</v>
      </c>
      <c r="M623" s="167">
        <f>$B623*'PERCENTAGE SHARING'!M582</f>
        <v>0</v>
      </c>
      <c r="N623" s="167">
        <f>$B623*'PERCENTAGE SHARING'!N582</f>
        <v>0</v>
      </c>
      <c r="O623" s="309">
        <f>$B623*'PERCENTAGE SHARING'!O582</f>
        <v>0</v>
      </c>
      <c r="P623" s="309">
        <f>$B623*'PERCENTAGE SHARING'!P582</f>
        <v>0</v>
      </c>
      <c r="Q623" s="309">
        <f>$B623*'PERCENTAGE SHARING'!Q582</f>
        <v>0</v>
      </c>
      <c r="R623" s="309">
        <f>$B623*'PERCENTAGE SHARING'!R582</f>
        <v>0</v>
      </c>
      <c r="S623" s="134"/>
      <c r="T623" s="134"/>
      <c r="U623" s="134"/>
      <c r="V623" s="134"/>
      <c r="W623" s="134"/>
      <c r="X623" s="134"/>
      <c r="Y623" s="134"/>
      <c r="Z623" s="134"/>
    </row>
    <row r="624" ht="22.5" customHeight="1">
      <c r="A624" s="186" t="str">
        <f>'PROP DAILY PNL'!A789</f>
        <v/>
      </c>
      <c r="B624" s="177"/>
      <c r="C624" s="167">
        <f>$B624*'PERCENTAGE SHARING'!C583</f>
        <v>0</v>
      </c>
      <c r="D624" s="167">
        <f>$B624*'PERCENTAGE SHARING'!D583</f>
        <v>0</v>
      </c>
      <c r="E624" s="167">
        <f>$B624*'PERCENTAGE SHARING'!E583</f>
        <v>0</v>
      </c>
      <c r="F624" s="167">
        <f>$B624*'PERCENTAGE SHARING'!F583</f>
        <v>0</v>
      </c>
      <c r="G624" s="167">
        <f>$B624*'PERCENTAGE SHARING'!G583</f>
        <v>0</v>
      </c>
      <c r="H624" s="167">
        <f>$B624*'PERCENTAGE SHARING'!H583</f>
        <v>0</v>
      </c>
      <c r="I624" s="167">
        <f>$B624*'PERCENTAGE SHARING'!I583</f>
        <v>0</v>
      </c>
      <c r="J624" s="167">
        <f>$B624*'PERCENTAGE SHARING'!J583</f>
        <v>0</v>
      </c>
      <c r="K624" s="167">
        <f>$B624*'PERCENTAGE SHARING'!K583</f>
        <v>0</v>
      </c>
      <c r="L624" s="167">
        <f>$B624*'PERCENTAGE SHARING'!L583</f>
        <v>0</v>
      </c>
      <c r="M624" s="167">
        <f>$B624*'PERCENTAGE SHARING'!M583</f>
        <v>0</v>
      </c>
      <c r="N624" s="167">
        <f>$B624*'PERCENTAGE SHARING'!N583</f>
        <v>0</v>
      </c>
      <c r="O624" s="309">
        <f>$B624*'PERCENTAGE SHARING'!O583</f>
        <v>0</v>
      </c>
      <c r="P624" s="309">
        <f>$B624*'PERCENTAGE SHARING'!P583</f>
        <v>0</v>
      </c>
      <c r="Q624" s="309">
        <f>$B624*'PERCENTAGE SHARING'!Q583</f>
        <v>0</v>
      </c>
      <c r="R624" s="309">
        <f>$B624*'PERCENTAGE SHARING'!R583</f>
        <v>0</v>
      </c>
      <c r="S624" s="134"/>
      <c r="T624" s="134"/>
      <c r="U624" s="134"/>
      <c r="V624" s="134"/>
      <c r="W624" s="134"/>
      <c r="X624" s="134"/>
      <c r="Y624" s="134"/>
      <c r="Z624" s="134"/>
    </row>
    <row r="625" ht="22.5" customHeight="1">
      <c r="A625" s="186" t="str">
        <f>'PROP DAILY PNL'!A790</f>
        <v/>
      </c>
      <c r="B625" s="177"/>
      <c r="C625" s="167">
        <f>$B625*'PERCENTAGE SHARING'!C584</f>
        <v>0</v>
      </c>
      <c r="D625" s="167">
        <f>$B625*'PERCENTAGE SHARING'!D584</f>
        <v>0</v>
      </c>
      <c r="E625" s="167">
        <f>$B625*'PERCENTAGE SHARING'!E584</f>
        <v>0</v>
      </c>
      <c r="F625" s="167">
        <f>$B625*'PERCENTAGE SHARING'!F584</f>
        <v>0</v>
      </c>
      <c r="G625" s="167">
        <f>$B625*'PERCENTAGE SHARING'!G584</f>
        <v>0</v>
      </c>
      <c r="H625" s="167">
        <f>$B625*'PERCENTAGE SHARING'!H584</f>
        <v>0</v>
      </c>
      <c r="I625" s="167">
        <f>$B625*'PERCENTAGE SHARING'!I584</f>
        <v>0</v>
      </c>
      <c r="J625" s="167">
        <f>$B625*'PERCENTAGE SHARING'!J584</f>
        <v>0</v>
      </c>
      <c r="K625" s="167">
        <f>$B625*'PERCENTAGE SHARING'!K584</f>
        <v>0</v>
      </c>
      <c r="L625" s="167">
        <f>$B625*'PERCENTAGE SHARING'!L584</f>
        <v>0</v>
      </c>
      <c r="M625" s="167">
        <f>$B625*'PERCENTAGE SHARING'!M584</f>
        <v>0</v>
      </c>
      <c r="N625" s="167">
        <f>$B625*'PERCENTAGE SHARING'!N584</f>
        <v>0</v>
      </c>
      <c r="O625" s="309">
        <f>$B625*'PERCENTAGE SHARING'!O584</f>
        <v>0</v>
      </c>
      <c r="P625" s="309">
        <f>$B625*'PERCENTAGE SHARING'!P584</f>
        <v>0</v>
      </c>
      <c r="Q625" s="309">
        <f>$B625*'PERCENTAGE SHARING'!Q584</f>
        <v>0</v>
      </c>
      <c r="R625" s="309">
        <f>$B625*'PERCENTAGE SHARING'!R584</f>
        <v>0</v>
      </c>
      <c r="S625" s="134"/>
      <c r="T625" s="134"/>
      <c r="U625" s="134"/>
      <c r="V625" s="134"/>
      <c r="W625" s="134"/>
      <c r="X625" s="134"/>
      <c r="Y625" s="134"/>
      <c r="Z625" s="134"/>
    </row>
    <row r="626" ht="22.5" customHeight="1">
      <c r="A626" s="186" t="str">
        <f>'PROP DAILY PNL'!A791</f>
        <v/>
      </c>
      <c r="B626" s="177"/>
      <c r="C626" s="167">
        <f>$B626*'PERCENTAGE SHARING'!C585</f>
        <v>0</v>
      </c>
      <c r="D626" s="167">
        <f>$B626*'PERCENTAGE SHARING'!D585</f>
        <v>0</v>
      </c>
      <c r="E626" s="167">
        <f>$B626*'PERCENTAGE SHARING'!E585</f>
        <v>0</v>
      </c>
      <c r="F626" s="167">
        <f>$B626*'PERCENTAGE SHARING'!F585</f>
        <v>0</v>
      </c>
      <c r="G626" s="167">
        <f>$B626*'PERCENTAGE SHARING'!G585</f>
        <v>0</v>
      </c>
      <c r="H626" s="167">
        <f>$B626*'PERCENTAGE SHARING'!H585</f>
        <v>0</v>
      </c>
      <c r="I626" s="167">
        <f>$B626*'PERCENTAGE SHARING'!I585</f>
        <v>0</v>
      </c>
      <c r="J626" s="167">
        <f>$B626*'PERCENTAGE SHARING'!J585</f>
        <v>0</v>
      </c>
      <c r="K626" s="167">
        <f>$B626*'PERCENTAGE SHARING'!K585</f>
        <v>0</v>
      </c>
      <c r="L626" s="167">
        <f>$B626*'PERCENTAGE SHARING'!L585</f>
        <v>0</v>
      </c>
      <c r="M626" s="167">
        <f>$B626*'PERCENTAGE SHARING'!M585</f>
        <v>0</v>
      </c>
      <c r="N626" s="167">
        <f>$B626*'PERCENTAGE SHARING'!N585</f>
        <v>0</v>
      </c>
      <c r="O626" s="309">
        <f>$B626*'PERCENTAGE SHARING'!O585</f>
        <v>0</v>
      </c>
      <c r="P626" s="309">
        <f>$B626*'PERCENTAGE SHARING'!P585</f>
        <v>0</v>
      </c>
      <c r="Q626" s="309">
        <f>$B626*'PERCENTAGE SHARING'!Q585</f>
        <v>0</v>
      </c>
      <c r="R626" s="309">
        <f>$B626*'PERCENTAGE SHARING'!R585</f>
        <v>0</v>
      </c>
      <c r="S626" s="134"/>
      <c r="T626" s="134"/>
      <c r="U626" s="134"/>
      <c r="V626" s="134"/>
      <c r="W626" s="134"/>
      <c r="X626" s="134"/>
      <c r="Y626" s="134"/>
      <c r="Z626" s="134"/>
    </row>
    <row r="627" ht="22.5" customHeight="1">
      <c r="A627" s="186" t="str">
        <f>'PROP DAILY PNL'!A792</f>
        <v/>
      </c>
      <c r="B627" s="177"/>
      <c r="C627" s="167">
        <f>$B627*'PERCENTAGE SHARING'!C586</f>
        <v>0</v>
      </c>
      <c r="D627" s="167">
        <f>$B627*'PERCENTAGE SHARING'!D586</f>
        <v>0</v>
      </c>
      <c r="E627" s="167">
        <f>$B627*'PERCENTAGE SHARING'!E586</f>
        <v>0</v>
      </c>
      <c r="F627" s="167">
        <f>$B627*'PERCENTAGE SHARING'!F586</f>
        <v>0</v>
      </c>
      <c r="G627" s="167">
        <f>$B627*'PERCENTAGE SHARING'!G586</f>
        <v>0</v>
      </c>
      <c r="H627" s="167">
        <f>$B627*'PERCENTAGE SHARING'!H586</f>
        <v>0</v>
      </c>
      <c r="I627" s="167">
        <f>$B627*'PERCENTAGE SHARING'!I586</f>
        <v>0</v>
      </c>
      <c r="J627" s="167">
        <f>$B627*'PERCENTAGE SHARING'!J586</f>
        <v>0</v>
      </c>
      <c r="K627" s="167">
        <f>$B627*'PERCENTAGE SHARING'!K586</f>
        <v>0</v>
      </c>
      <c r="L627" s="167">
        <f>$B627*'PERCENTAGE SHARING'!L586</f>
        <v>0</v>
      </c>
      <c r="M627" s="167">
        <f>$B627*'PERCENTAGE SHARING'!M586</f>
        <v>0</v>
      </c>
      <c r="N627" s="167">
        <f>$B627*'PERCENTAGE SHARING'!N586</f>
        <v>0</v>
      </c>
      <c r="O627" s="309">
        <f>$B627*'PERCENTAGE SHARING'!O586</f>
        <v>0</v>
      </c>
      <c r="P627" s="309">
        <f>$B627*'PERCENTAGE SHARING'!P586</f>
        <v>0</v>
      </c>
      <c r="Q627" s="309">
        <f>$B627*'PERCENTAGE SHARING'!Q586</f>
        <v>0</v>
      </c>
      <c r="R627" s="309">
        <f>$B627*'PERCENTAGE SHARING'!R586</f>
        <v>0</v>
      </c>
      <c r="S627" s="134"/>
      <c r="T627" s="134"/>
      <c r="U627" s="134"/>
      <c r="V627" s="134"/>
      <c r="W627" s="134"/>
      <c r="X627" s="134"/>
      <c r="Y627" s="134"/>
      <c r="Z627" s="134"/>
    </row>
    <row r="628" ht="22.5" customHeight="1">
      <c r="A628" s="186" t="str">
        <f>'PROP DAILY PNL'!A793</f>
        <v/>
      </c>
      <c r="B628" s="177"/>
      <c r="C628" s="167">
        <f>$B628*'PERCENTAGE SHARING'!C587</f>
        <v>0</v>
      </c>
      <c r="D628" s="167">
        <f>$B628*'PERCENTAGE SHARING'!D587</f>
        <v>0</v>
      </c>
      <c r="E628" s="167">
        <f>$B628*'PERCENTAGE SHARING'!E587</f>
        <v>0</v>
      </c>
      <c r="F628" s="167">
        <f>$B628*'PERCENTAGE SHARING'!F587</f>
        <v>0</v>
      </c>
      <c r="G628" s="167">
        <f>$B628*'PERCENTAGE SHARING'!G587</f>
        <v>0</v>
      </c>
      <c r="H628" s="167">
        <f>$B628*'PERCENTAGE SHARING'!H587</f>
        <v>0</v>
      </c>
      <c r="I628" s="167">
        <f>$B628*'PERCENTAGE SHARING'!I587</f>
        <v>0</v>
      </c>
      <c r="J628" s="167">
        <f>$B628*'PERCENTAGE SHARING'!J587</f>
        <v>0</v>
      </c>
      <c r="K628" s="167">
        <f>$B628*'PERCENTAGE SHARING'!K587</f>
        <v>0</v>
      </c>
      <c r="L628" s="167">
        <f>$B628*'PERCENTAGE SHARING'!L587</f>
        <v>0</v>
      </c>
      <c r="M628" s="167">
        <f>$B628*'PERCENTAGE SHARING'!M587</f>
        <v>0</v>
      </c>
      <c r="N628" s="167">
        <f>$B628*'PERCENTAGE SHARING'!N587</f>
        <v>0</v>
      </c>
      <c r="O628" s="309">
        <f>$B628*'PERCENTAGE SHARING'!O587</f>
        <v>0</v>
      </c>
      <c r="P628" s="309">
        <f>$B628*'PERCENTAGE SHARING'!P587</f>
        <v>0</v>
      </c>
      <c r="Q628" s="309">
        <f>$B628*'PERCENTAGE SHARING'!Q587</f>
        <v>0</v>
      </c>
      <c r="R628" s="309">
        <f>$B628*'PERCENTAGE SHARING'!R587</f>
        <v>0</v>
      </c>
      <c r="S628" s="134"/>
      <c r="T628" s="134"/>
      <c r="U628" s="134"/>
      <c r="V628" s="134"/>
      <c r="W628" s="134"/>
      <c r="X628" s="134"/>
      <c r="Y628" s="134"/>
      <c r="Z628" s="134"/>
    </row>
    <row r="629" ht="22.5" customHeight="1">
      <c r="A629" s="186" t="str">
        <f>'PROP DAILY PNL'!A794</f>
        <v/>
      </c>
      <c r="B629" s="177"/>
      <c r="C629" s="167">
        <f>$B629*'PERCENTAGE SHARING'!C588</f>
        <v>0</v>
      </c>
      <c r="D629" s="167">
        <f>$B629*'PERCENTAGE SHARING'!D588</f>
        <v>0</v>
      </c>
      <c r="E629" s="167">
        <f>$B629*'PERCENTAGE SHARING'!E588</f>
        <v>0</v>
      </c>
      <c r="F629" s="167">
        <f>$B629*'PERCENTAGE SHARING'!F588</f>
        <v>0</v>
      </c>
      <c r="G629" s="167">
        <f>$B629*'PERCENTAGE SHARING'!G588</f>
        <v>0</v>
      </c>
      <c r="H629" s="167">
        <f>$B629*'PERCENTAGE SHARING'!H588</f>
        <v>0</v>
      </c>
      <c r="I629" s="167">
        <f>$B629*'PERCENTAGE SHARING'!I588</f>
        <v>0</v>
      </c>
      <c r="J629" s="167">
        <f>$B629*'PERCENTAGE SHARING'!J588</f>
        <v>0</v>
      </c>
      <c r="K629" s="167">
        <f>$B629*'PERCENTAGE SHARING'!K588</f>
        <v>0</v>
      </c>
      <c r="L629" s="167">
        <f>$B629*'PERCENTAGE SHARING'!L588</f>
        <v>0</v>
      </c>
      <c r="M629" s="167">
        <f>$B629*'PERCENTAGE SHARING'!M588</f>
        <v>0</v>
      </c>
      <c r="N629" s="167">
        <f>$B629*'PERCENTAGE SHARING'!N588</f>
        <v>0</v>
      </c>
      <c r="O629" s="309">
        <f>$B629*'PERCENTAGE SHARING'!O588</f>
        <v>0</v>
      </c>
      <c r="P629" s="309">
        <f>$B629*'PERCENTAGE SHARING'!P588</f>
        <v>0</v>
      </c>
      <c r="Q629" s="309">
        <f>$B629*'PERCENTAGE SHARING'!Q588</f>
        <v>0</v>
      </c>
      <c r="R629" s="309">
        <f>$B629*'PERCENTAGE SHARING'!R588</f>
        <v>0</v>
      </c>
      <c r="S629" s="134"/>
      <c r="T629" s="134"/>
      <c r="U629" s="134"/>
      <c r="V629" s="134"/>
      <c r="W629" s="134"/>
      <c r="X629" s="134"/>
      <c r="Y629" s="134"/>
      <c r="Z629" s="134"/>
    </row>
    <row r="630" ht="22.5" customHeight="1">
      <c r="A630" s="186" t="str">
        <f>'PROP DAILY PNL'!A795</f>
        <v/>
      </c>
      <c r="B630" s="177"/>
      <c r="C630" s="167">
        <f>$B630*'PERCENTAGE SHARING'!C589</f>
        <v>0</v>
      </c>
      <c r="D630" s="167">
        <f>$B630*'PERCENTAGE SHARING'!D589</f>
        <v>0</v>
      </c>
      <c r="E630" s="167">
        <f>$B630*'PERCENTAGE SHARING'!E589</f>
        <v>0</v>
      </c>
      <c r="F630" s="167">
        <f>$B630*'PERCENTAGE SHARING'!F589</f>
        <v>0</v>
      </c>
      <c r="G630" s="167">
        <f>$B630*'PERCENTAGE SHARING'!G589</f>
        <v>0</v>
      </c>
      <c r="H630" s="167">
        <f>$B630*'PERCENTAGE SHARING'!H589</f>
        <v>0</v>
      </c>
      <c r="I630" s="167">
        <f>$B630*'PERCENTAGE SHARING'!I589</f>
        <v>0</v>
      </c>
      <c r="J630" s="167">
        <f>$B630*'PERCENTAGE SHARING'!J589</f>
        <v>0</v>
      </c>
      <c r="K630" s="167">
        <f>$B630*'PERCENTAGE SHARING'!K589</f>
        <v>0</v>
      </c>
      <c r="L630" s="167">
        <f>$B630*'PERCENTAGE SHARING'!L589</f>
        <v>0</v>
      </c>
      <c r="M630" s="167">
        <f>$B630*'PERCENTAGE SHARING'!M589</f>
        <v>0</v>
      </c>
      <c r="N630" s="167">
        <f>$B630*'PERCENTAGE SHARING'!N589</f>
        <v>0</v>
      </c>
      <c r="O630" s="309">
        <f>$B630*'PERCENTAGE SHARING'!O589</f>
        <v>0</v>
      </c>
      <c r="P630" s="309">
        <f>$B630*'PERCENTAGE SHARING'!P589</f>
        <v>0</v>
      </c>
      <c r="Q630" s="309">
        <f>$B630*'PERCENTAGE SHARING'!Q589</f>
        <v>0</v>
      </c>
      <c r="R630" s="309">
        <f>$B630*'PERCENTAGE SHARING'!R589</f>
        <v>0</v>
      </c>
      <c r="S630" s="134"/>
      <c r="T630" s="134"/>
      <c r="U630" s="134"/>
      <c r="V630" s="134"/>
      <c r="W630" s="134"/>
      <c r="X630" s="134"/>
      <c r="Y630" s="134"/>
      <c r="Z630" s="134"/>
    </row>
    <row r="631" ht="22.5" customHeight="1">
      <c r="A631" s="186" t="str">
        <f>'PROP DAILY PNL'!A796</f>
        <v/>
      </c>
      <c r="B631" s="177"/>
      <c r="C631" s="167">
        <f>$B631*'PERCENTAGE SHARING'!C590</f>
        <v>0</v>
      </c>
      <c r="D631" s="167">
        <f>$B631*'PERCENTAGE SHARING'!D590</f>
        <v>0</v>
      </c>
      <c r="E631" s="167">
        <f>$B631*'PERCENTAGE SHARING'!E590</f>
        <v>0</v>
      </c>
      <c r="F631" s="167">
        <f>$B631*'PERCENTAGE SHARING'!F590</f>
        <v>0</v>
      </c>
      <c r="G631" s="167">
        <f>$B631*'PERCENTAGE SHARING'!G590</f>
        <v>0</v>
      </c>
      <c r="H631" s="167">
        <f>$B631*'PERCENTAGE SHARING'!H590</f>
        <v>0</v>
      </c>
      <c r="I631" s="167">
        <f>$B631*'PERCENTAGE SHARING'!I590</f>
        <v>0</v>
      </c>
      <c r="J631" s="167">
        <f>$B631*'PERCENTAGE SHARING'!J590</f>
        <v>0</v>
      </c>
      <c r="K631" s="167">
        <f>$B631*'PERCENTAGE SHARING'!K590</f>
        <v>0</v>
      </c>
      <c r="L631" s="167">
        <f>$B631*'PERCENTAGE SHARING'!L590</f>
        <v>0</v>
      </c>
      <c r="M631" s="167">
        <f>$B631*'PERCENTAGE SHARING'!M590</f>
        <v>0</v>
      </c>
      <c r="N631" s="167">
        <f>$B631*'PERCENTAGE SHARING'!N590</f>
        <v>0</v>
      </c>
      <c r="O631" s="309">
        <f>$B631*'PERCENTAGE SHARING'!O590</f>
        <v>0</v>
      </c>
      <c r="P631" s="309">
        <f>$B631*'PERCENTAGE SHARING'!P590</f>
        <v>0</v>
      </c>
      <c r="Q631" s="309">
        <f>$B631*'PERCENTAGE SHARING'!Q590</f>
        <v>0</v>
      </c>
      <c r="R631" s="309">
        <f>$B631*'PERCENTAGE SHARING'!R590</f>
        <v>0</v>
      </c>
      <c r="S631" s="134"/>
      <c r="T631" s="134"/>
      <c r="U631" s="134"/>
      <c r="V631" s="134"/>
      <c r="W631" s="134"/>
      <c r="X631" s="134"/>
      <c r="Y631" s="134"/>
      <c r="Z631" s="134"/>
    </row>
    <row r="632" ht="22.5" customHeight="1">
      <c r="A632" s="186" t="str">
        <f>'PROP DAILY PNL'!A797</f>
        <v/>
      </c>
      <c r="B632" s="177"/>
      <c r="C632" s="167">
        <f>$B632*'PERCENTAGE SHARING'!C591</f>
        <v>0</v>
      </c>
      <c r="D632" s="167">
        <f>$B632*'PERCENTAGE SHARING'!D591</f>
        <v>0</v>
      </c>
      <c r="E632" s="167">
        <f>$B632*'PERCENTAGE SHARING'!E591</f>
        <v>0</v>
      </c>
      <c r="F632" s="167">
        <f>$B632*'PERCENTAGE SHARING'!F591</f>
        <v>0</v>
      </c>
      <c r="G632" s="167">
        <f>$B632*'PERCENTAGE SHARING'!G591</f>
        <v>0</v>
      </c>
      <c r="H632" s="167">
        <f>$B632*'PERCENTAGE SHARING'!H591</f>
        <v>0</v>
      </c>
      <c r="I632" s="167">
        <f>$B632*'PERCENTAGE SHARING'!I591</f>
        <v>0</v>
      </c>
      <c r="J632" s="167">
        <f>$B632*'PERCENTAGE SHARING'!J591</f>
        <v>0</v>
      </c>
      <c r="K632" s="167">
        <f>$B632*'PERCENTAGE SHARING'!K591</f>
        <v>0</v>
      </c>
      <c r="L632" s="167">
        <f>$B632*'PERCENTAGE SHARING'!L591</f>
        <v>0</v>
      </c>
      <c r="M632" s="167">
        <f>$B632*'PERCENTAGE SHARING'!M591</f>
        <v>0</v>
      </c>
      <c r="N632" s="167">
        <f>$B632*'PERCENTAGE SHARING'!N591</f>
        <v>0</v>
      </c>
      <c r="O632" s="309">
        <f>$B632*'PERCENTAGE SHARING'!O591</f>
        <v>0</v>
      </c>
      <c r="P632" s="309">
        <f>$B632*'PERCENTAGE SHARING'!P591</f>
        <v>0</v>
      </c>
      <c r="Q632" s="309">
        <f>$B632*'PERCENTAGE SHARING'!Q591</f>
        <v>0</v>
      </c>
      <c r="R632" s="309">
        <f>$B632*'PERCENTAGE SHARING'!R591</f>
        <v>0</v>
      </c>
      <c r="S632" s="134"/>
      <c r="T632" s="134"/>
      <c r="U632" s="134"/>
      <c r="V632" s="134"/>
      <c r="W632" s="134"/>
      <c r="X632" s="134"/>
      <c r="Y632" s="134"/>
      <c r="Z632" s="134"/>
    </row>
    <row r="633" ht="22.5" customHeight="1">
      <c r="A633" s="186" t="str">
        <f>'PROP DAILY PNL'!A798</f>
        <v/>
      </c>
      <c r="B633" s="177"/>
      <c r="C633" s="167">
        <f>$B633*'PERCENTAGE SHARING'!C592</f>
        <v>0</v>
      </c>
      <c r="D633" s="167">
        <f>$B633*'PERCENTAGE SHARING'!D592</f>
        <v>0</v>
      </c>
      <c r="E633" s="167">
        <f>$B633*'PERCENTAGE SHARING'!E592</f>
        <v>0</v>
      </c>
      <c r="F633" s="167">
        <f>$B633*'PERCENTAGE SHARING'!F592</f>
        <v>0</v>
      </c>
      <c r="G633" s="167">
        <f>$B633*'PERCENTAGE SHARING'!G592</f>
        <v>0</v>
      </c>
      <c r="H633" s="167">
        <f>$B633*'PERCENTAGE SHARING'!H592</f>
        <v>0</v>
      </c>
      <c r="I633" s="167">
        <f>$B633*'PERCENTAGE SHARING'!I592</f>
        <v>0</v>
      </c>
      <c r="J633" s="167">
        <f>$B633*'PERCENTAGE SHARING'!J592</f>
        <v>0</v>
      </c>
      <c r="K633" s="167">
        <f>$B633*'PERCENTAGE SHARING'!K592</f>
        <v>0</v>
      </c>
      <c r="L633" s="167">
        <f>$B633*'PERCENTAGE SHARING'!L592</f>
        <v>0</v>
      </c>
      <c r="M633" s="167">
        <f>$B633*'PERCENTAGE SHARING'!M592</f>
        <v>0</v>
      </c>
      <c r="N633" s="167">
        <f>$B633*'PERCENTAGE SHARING'!N592</f>
        <v>0</v>
      </c>
      <c r="O633" s="309">
        <f>$B633*'PERCENTAGE SHARING'!O592</f>
        <v>0</v>
      </c>
      <c r="P633" s="309">
        <f>$B633*'PERCENTAGE SHARING'!P592</f>
        <v>0</v>
      </c>
      <c r="Q633" s="309">
        <f>$B633*'PERCENTAGE SHARING'!Q592</f>
        <v>0</v>
      </c>
      <c r="R633" s="309">
        <f>$B633*'PERCENTAGE SHARING'!R592</f>
        <v>0</v>
      </c>
      <c r="S633" s="134"/>
      <c r="T633" s="134"/>
      <c r="U633" s="134"/>
      <c r="V633" s="134"/>
      <c r="W633" s="134"/>
      <c r="X633" s="134"/>
      <c r="Y633" s="134"/>
      <c r="Z633" s="134"/>
    </row>
    <row r="634" ht="22.5" customHeight="1">
      <c r="A634" s="186" t="str">
        <f>'PROP DAILY PNL'!A799</f>
        <v/>
      </c>
      <c r="B634" s="177"/>
      <c r="C634" s="167">
        <f>$B634*'PERCENTAGE SHARING'!C593</f>
        <v>0</v>
      </c>
      <c r="D634" s="167">
        <f>$B634*'PERCENTAGE SHARING'!D593</f>
        <v>0</v>
      </c>
      <c r="E634" s="167">
        <f>$B634*'PERCENTAGE SHARING'!E593</f>
        <v>0</v>
      </c>
      <c r="F634" s="167">
        <f>$B634*'PERCENTAGE SHARING'!F593</f>
        <v>0</v>
      </c>
      <c r="G634" s="167">
        <f>$B634*'PERCENTAGE SHARING'!G593</f>
        <v>0</v>
      </c>
      <c r="H634" s="167">
        <f>$B634*'PERCENTAGE SHARING'!H593</f>
        <v>0</v>
      </c>
      <c r="I634" s="167">
        <f>$B634*'PERCENTAGE SHARING'!I593</f>
        <v>0</v>
      </c>
      <c r="J634" s="167">
        <f>$B634*'PERCENTAGE SHARING'!J593</f>
        <v>0</v>
      </c>
      <c r="K634" s="167">
        <f>$B634*'PERCENTAGE SHARING'!K593</f>
        <v>0</v>
      </c>
      <c r="L634" s="167">
        <f>$B634*'PERCENTAGE SHARING'!L593</f>
        <v>0</v>
      </c>
      <c r="M634" s="167">
        <f>$B634*'PERCENTAGE SHARING'!M593</f>
        <v>0</v>
      </c>
      <c r="N634" s="167">
        <f>$B634*'PERCENTAGE SHARING'!N593</f>
        <v>0</v>
      </c>
      <c r="O634" s="309">
        <f>$B634*'PERCENTAGE SHARING'!O593</f>
        <v>0</v>
      </c>
      <c r="P634" s="309">
        <f>$B634*'PERCENTAGE SHARING'!P593</f>
        <v>0</v>
      </c>
      <c r="Q634" s="309">
        <f>$B634*'PERCENTAGE SHARING'!Q593</f>
        <v>0</v>
      </c>
      <c r="R634" s="309">
        <f>$B634*'PERCENTAGE SHARING'!R593</f>
        <v>0</v>
      </c>
      <c r="S634" s="134"/>
      <c r="T634" s="134"/>
      <c r="U634" s="134"/>
      <c r="V634" s="134"/>
      <c r="W634" s="134"/>
      <c r="X634" s="134"/>
      <c r="Y634" s="134"/>
      <c r="Z634" s="134"/>
    </row>
    <row r="635" ht="22.5" customHeight="1">
      <c r="A635" s="186" t="str">
        <f>'PROP DAILY PNL'!A800</f>
        <v/>
      </c>
      <c r="B635" s="177"/>
      <c r="C635" s="167">
        <f>$B635*'PERCENTAGE SHARING'!C594</f>
        <v>0</v>
      </c>
      <c r="D635" s="167">
        <f>$B635*'PERCENTAGE SHARING'!D594</f>
        <v>0</v>
      </c>
      <c r="E635" s="167">
        <f>$B635*'PERCENTAGE SHARING'!E594</f>
        <v>0</v>
      </c>
      <c r="F635" s="167">
        <f>$B635*'PERCENTAGE SHARING'!F594</f>
        <v>0</v>
      </c>
      <c r="G635" s="167">
        <f>$B635*'PERCENTAGE SHARING'!G594</f>
        <v>0</v>
      </c>
      <c r="H635" s="167">
        <f>$B635*'PERCENTAGE SHARING'!H594</f>
        <v>0</v>
      </c>
      <c r="I635" s="167">
        <f>$B635*'PERCENTAGE SHARING'!I594</f>
        <v>0</v>
      </c>
      <c r="J635" s="167">
        <f>$B635*'PERCENTAGE SHARING'!J594</f>
        <v>0</v>
      </c>
      <c r="K635" s="167">
        <f>$B635*'PERCENTAGE SHARING'!K594</f>
        <v>0</v>
      </c>
      <c r="L635" s="167">
        <f>$B635*'PERCENTAGE SHARING'!L594</f>
        <v>0</v>
      </c>
      <c r="M635" s="167">
        <f>$B635*'PERCENTAGE SHARING'!M594</f>
        <v>0</v>
      </c>
      <c r="N635" s="167">
        <f>$B635*'PERCENTAGE SHARING'!N594</f>
        <v>0</v>
      </c>
      <c r="O635" s="309">
        <f>$B635*'PERCENTAGE SHARING'!O594</f>
        <v>0</v>
      </c>
      <c r="P635" s="309">
        <f>$B635*'PERCENTAGE SHARING'!P594</f>
        <v>0</v>
      </c>
      <c r="Q635" s="309">
        <f>$B635*'PERCENTAGE SHARING'!Q594</f>
        <v>0</v>
      </c>
      <c r="R635" s="309">
        <f>$B635*'PERCENTAGE SHARING'!R594</f>
        <v>0</v>
      </c>
      <c r="S635" s="134"/>
      <c r="T635" s="134"/>
      <c r="U635" s="134"/>
      <c r="V635" s="134"/>
      <c r="W635" s="134"/>
      <c r="X635" s="134"/>
      <c r="Y635" s="134"/>
      <c r="Z635" s="134"/>
    </row>
    <row r="636" ht="22.5" customHeight="1">
      <c r="A636" s="186" t="str">
        <f>'PROP DAILY PNL'!A801</f>
        <v/>
      </c>
      <c r="B636" s="177"/>
      <c r="C636" s="167">
        <f>$B636*'PERCENTAGE SHARING'!C595</f>
        <v>0</v>
      </c>
      <c r="D636" s="167">
        <f>$B636*'PERCENTAGE SHARING'!D595</f>
        <v>0</v>
      </c>
      <c r="E636" s="167">
        <f>$B636*'PERCENTAGE SHARING'!E595</f>
        <v>0</v>
      </c>
      <c r="F636" s="167">
        <f>$B636*'PERCENTAGE SHARING'!F595</f>
        <v>0</v>
      </c>
      <c r="G636" s="167">
        <f>$B636*'PERCENTAGE SHARING'!G595</f>
        <v>0</v>
      </c>
      <c r="H636" s="167">
        <f>$B636*'PERCENTAGE SHARING'!H595</f>
        <v>0</v>
      </c>
      <c r="I636" s="167">
        <f>$B636*'PERCENTAGE SHARING'!I595</f>
        <v>0</v>
      </c>
      <c r="J636" s="167">
        <f>$B636*'PERCENTAGE SHARING'!J595</f>
        <v>0</v>
      </c>
      <c r="K636" s="167">
        <f>$B636*'PERCENTAGE SHARING'!K595</f>
        <v>0</v>
      </c>
      <c r="L636" s="167">
        <f>$B636*'PERCENTAGE SHARING'!L595</f>
        <v>0</v>
      </c>
      <c r="M636" s="167">
        <f>$B636*'PERCENTAGE SHARING'!M595</f>
        <v>0</v>
      </c>
      <c r="N636" s="167">
        <f>$B636*'PERCENTAGE SHARING'!N595</f>
        <v>0</v>
      </c>
      <c r="O636" s="309">
        <f>$B636*'PERCENTAGE SHARING'!O595</f>
        <v>0</v>
      </c>
      <c r="P636" s="309">
        <f>$B636*'PERCENTAGE SHARING'!P595</f>
        <v>0</v>
      </c>
      <c r="Q636" s="309">
        <f>$B636*'PERCENTAGE SHARING'!Q595</f>
        <v>0</v>
      </c>
      <c r="R636" s="309">
        <f>$B636*'PERCENTAGE SHARING'!R595</f>
        <v>0</v>
      </c>
      <c r="S636" s="134"/>
      <c r="T636" s="134"/>
      <c r="U636" s="134"/>
      <c r="V636" s="134"/>
      <c r="W636" s="134"/>
      <c r="X636" s="134"/>
      <c r="Y636" s="134"/>
      <c r="Z636" s="134"/>
    </row>
    <row r="637" ht="22.5" customHeight="1">
      <c r="A637" s="186" t="str">
        <f>'PROP DAILY PNL'!A802</f>
        <v/>
      </c>
      <c r="B637" s="177"/>
      <c r="C637" s="167">
        <f>$B637*'PERCENTAGE SHARING'!C596</f>
        <v>0</v>
      </c>
      <c r="D637" s="167">
        <f>$B637*'PERCENTAGE SHARING'!D596</f>
        <v>0</v>
      </c>
      <c r="E637" s="167">
        <f>$B637*'PERCENTAGE SHARING'!E596</f>
        <v>0</v>
      </c>
      <c r="F637" s="167">
        <f>$B637*'PERCENTAGE SHARING'!F596</f>
        <v>0</v>
      </c>
      <c r="G637" s="167">
        <f>$B637*'PERCENTAGE SHARING'!G596</f>
        <v>0</v>
      </c>
      <c r="H637" s="167">
        <f>$B637*'PERCENTAGE SHARING'!H596</f>
        <v>0</v>
      </c>
      <c r="I637" s="167">
        <f>$B637*'PERCENTAGE SHARING'!I596</f>
        <v>0</v>
      </c>
      <c r="J637" s="167">
        <f>$B637*'PERCENTAGE SHARING'!J596</f>
        <v>0</v>
      </c>
      <c r="K637" s="167">
        <f>$B637*'PERCENTAGE SHARING'!K596</f>
        <v>0</v>
      </c>
      <c r="L637" s="167">
        <f>$B637*'PERCENTAGE SHARING'!L596</f>
        <v>0</v>
      </c>
      <c r="M637" s="167">
        <f>$B637*'PERCENTAGE SHARING'!M596</f>
        <v>0</v>
      </c>
      <c r="N637" s="167">
        <f>$B637*'PERCENTAGE SHARING'!N596</f>
        <v>0</v>
      </c>
      <c r="O637" s="309">
        <f>$B637*'PERCENTAGE SHARING'!O596</f>
        <v>0</v>
      </c>
      <c r="P637" s="309">
        <f>$B637*'PERCENTAGE SHARING'!P596</f>
        <v>0</v>
      </c>
      <c r="Q637" s="309">
        <f>$B637*'PERCENTAGE SHARING'!Q596</f>
        <v>0</v>
      </c>
      <c r="R637" s="309">
        <f>$B637*'PERCENTAGE SHARING'!R596</f>
        <v>0</v>
      </c>
      <c r="S637" s="134"/>
      <c r="T637" s="134"/>
      <c r="U637" s="134"/>
      <c r="V637" s="134"/>
      <c r="W637" s="134"/>
      <c r="X637" s="134"/>
      <c r="Y637" s="134"/>
      <c r="Z637" s="134"/>
    </row>
    <row r="638" ht="22.5" customHeight="1">
      <c r="A638" s="186" t="str">
        <f>'PROP DAILY PNL'!A803</f>
        <v/>
      </c>
      <c r="B638" s="177"/>
      <c r="C638" s="167">
        <f>$B638*'PERCENTAGE SHARING'!C597</f>
        <v>0</v>
      </c>
      <c r="D638" s="167">
        <f>$B638*'PERCENTAGE SHARING'!D597</f>
        <v>0</v>
      </c>
      <c r="E638" s="167">
        <f>$B638*'PERCENTAGE SHARING'!E597</f>
        <v>0</v>
      </c>
      <c r="F638" s="167">
        <f>$B638*'PERCENTAGE SHARING'!F597</f>
        <v>0</v>
      </c>
      <c r="G638" s="167">
        <f>$B638*'PERCENTAGE SHARING'!G597</f>
        <v>0</v>
      </c>
      <c r="H638" s="167">
        <f>$B638*'PERCENTAGE SHARING'!H597</f>
        <v>0</v>
      </c>
      <c r="I638" s="167">
        <f>$B638*'PERCENTAGE SHARING'!I597</f>
        <v>0</v>
      </c>
      <c r="J638" s="167">
        <f>$B638*'PERCENTAGE SHARING'!J597</f>
        <v>0</v>
      </c>
      <c r="K638" s="167">
        <f>$B638*'PERCENTAGE SHARING'!K597</f>
        <v>0</v>
      </c>
      <c r="L638" s="167">
        <f>$B638*'PERCENTAGE SHARING'!L597</f>
        <v>0</v>
      </c>
      <c r="M638" s="167">
        <f>$B638*'PERCENTAGE SHARING'!M597</f>
        <v>0</v>
      </c>
      <c r="N638" s="167">
        <f>$B638*'PERCENTAGE SHARING'!N597</f>
        <v>0</v>
      </c>
      <c r="O638" s="309">
        <f>$B638*'PERCENTAGE SHARING'!O597</f>
        <v>0</v>
      </c>
      <c r="P638" s="309">
        <f>$B638*'PERCENTAGE SHARING'!P597</f>
        <v>0</v>
      </c>
      <c r="Q638" s="309">
        <f>$B638*'PERCENTAGE SHARING'!Q597</f>
        <v>0</v>
      </c>
      <c r="R638" s="309">
        <f>$B638*'PERCENTAGE SHARING'!R597</f>
        <v>0</v>
      </c>
      <c r="S638" s="134"/>
      <c r="T638" s="134"/>
      <c r="U638" s="134"/>
      <c r="V638" s="134"/>
      <c r="W638" s="134"/>
      <c r="X638" s="134"/>
      <c r="Y638" s="134"/>
      <c r="Z638" s="134"/>
    </row>
    <row r="639" ht="22.5" customHeight="1">
      <c r="A639" s="186" t="str">
        <f>'PROP DAILY PNL'!A804</f>
        <v/>
      </c>
      <c r="B639" s="177"/>
      <c r="C639" s="167">
        <f>$B639*'PERCENTAGE SHARING'!C598</f>
        <v>0</v>
      </c>
      <c r="D639" s="167">
        <f>$B639*'PERCENTAGE SHARING'!D598</f>
        <v>0</v>
      </c>
      <c r="E639" s="167">
        <f>$B639*'PERCENTAGE SHARING'!E598</f>
        <v>0</v>
      </c>
      <c r="F639" s="167">
        <f>$B639*'PERCENTAGE SHARING'!F598</f>
        <v>0</v>
      </c>
      <c r="G639" s="167">
        <f>$B639*'PERCENTAGE SHARING'!G598</f>
        <v>0</v>
      </c>
      <c r="H639" s="167">
        <f>$B639*'PERCENTAGE SHARING'!H598</f>
        <v>0</v>
      </c>
      <c r="I639" s="167">
        <f>$B639*'PERCENTAGE SHARING'!I598</f>
        <v>0</v>
      </c>
      <c r="J639" s="167">
        <f>$B639*'PERCENTAGE SHARING'!J598</f>
        <v>0</v>
      </c>
      <c r="K639" s="167">
        <f>$B639*'PERCENTAGE SHARING'!K598</f>
        <v>0</v>
      </c>
      <c r="L639" s="167">
        <f>$B639*'PERCENTAGE SHARING'!L598</f>
        <v>0</v>
      </c>
      <c r="M639" s="167">
        <f>$B639*'PERCENTAGE SHARING'!M598</f>
        <v>0</v>
      </c>
      <c r="N639" s="167">
        <f>$B639*'PERCENTAGE SHARING'!N598</f>
        <v>0</v>
      </c>
      <c r="O639" s="309">
        <f>$B639*'PERCENTAGE SHARING'!O598</f>
        <v>0</v>
      </c>
      <c r="P639" s="309">
        <f>$B639*'PERCENTAGE SHARING'!P598</f>
        <v>0</v>
      </c>
      <c r="Q639" s="309">
        <f>$B639*'PERCENTAGE SHARING'!Q598</f>
        <v>0</v>
      </c>
      <c r="R639" s="309">
        <f>$B639*'PERCENTAGE SHARING'!R598</f>
        <v>0</v>
      </c>
      <c r="S639" s="134"/>
      <c r="T639" s="134"/>
      <c r="U639" s="134"/>
      <c r="V639" s="134"/>
      <c r="W639" s="134"/>
      <c r="X639" s="134"/>
      <c r="Y639" s="134"/>
      <c r="Z639" s="134"/>
    </row>
    <row r="640" ht="22.5" customHeight="1">
      <c r="A640" s="186" t="str">
        <f>'PROP DAILY PNL'!A805</f>
        <v/>
      </c>
      <c r="B640" s="177"/>
      <c r="C640" s="167">
        <f>$B640*'PERCENTAGE SHARING'!C599</f>
        <v>0</v>
      </c>
      <c r="D640" s="167">
        <f>$B640*'PERCENTAGE SHARING'!D599</f>
        <v>0</v>
      </c>
      <c r="E640" s="167">
        <f>$B640*'PERCENTAGE SHARING'!E599</f>
        <v>0</v>
      </c>
      <c r="F640" s="167">
        <f>$B640*'PERCENTAGE SHARING'!F599</f>
        <v>0</v>
      </c>
      <c r="G640" s="167">
        <f>$B640*'PERCENTAGE SHARING'!G599</f>
        <v>0</v>
      </c>
      <c r="H640" s="167">
        <f>$B640*'PERCENTAGE SHARING'!H599</f>
        <v>0</v>
      </c>
      <c r="I640" s="167">
        <f>$B640*'PERCENTAGE SHARING'!I599</f>
        <v>0</v>
      </c>
      <c r="J640" s="167">
        <f>$B640*'PERCENTAGE SHARING'!J599</f>
        <v>0</v>
      </c>
      <c r="K640" s="167">
        <f>$B640*'PERCENTAGE SHARING'!K599</f>
        <v>0</v>
      </c>
      <c r="L640" s="167">
        <f>$B640*'PERCENTAGE SHARING'!L599</f>
        <v>0</v>
      </c>
      <c r="M640" s="167">
        <f>$B640*'PERCENTAGE SHARING'!M599</f>
        <v>0</v>
      </c>
      <c r="N640" s="167">
        <f>$B640*'PERCENTAGE SHARING'!N599</f>
        <v>0</v>
      </c>
      <c r="O640" s="309">
        <f>$B640*'PERCENTAGE SHARING'!O599</f>
        <v>0</v>
      </c>
      <c r="P640" s="309">
        <f>$B640*'PERCENTAGE SHARING'!P599</f>
        <v>0</v>
      </c>
      <c r="Q640" s="309">
        <f>$B640*'PERCENTAGE SHARING'!Q599</f>
        <v>0</v>
      </c>
      <c r="R640" s="309">
        <f>$B640*'PERCENTAGE SHARING'!R599</f>
        <v>0</v>
      </c>
      <c r="S640" s="134"/>
      <c r="T640" s="134"/>
      <c r="U640" s="134"/>
      <c r="V640" s="134"/>
      <c r="W640" s="134"/>
      <c r="X640" s="134"/>
      <c r="Y640" s="134"/>
      <c r="Z640" s="134"/>
    </row>
    <row r="641" ht="22.5" customHeight="1">
      <c r="A641" s="186" t="str">
        <f>'PROP DAILY PNL'!A806</f>
        <v/>
      </c>
      <c r="B641" s="177"/>
      <c r="C641" s="167">
        <f>$B641*'PERCENTAGE SHARING'!C600</f>
        <v>0</v>
      </c>
      <c r="D641" s="167">
        <f>$B641*'PERCENTAGE SHARING'!D600</f>
        <v>0</v>
      </c>
      <c r="E641" s="167">
        <f>$B641*'PERCENTAGE SHARING'!E600</f>
        <v>0</v>
      </c>
      <c r="F641" s="167">
        <f>$B641*'PERCENTAGE SHARING'!F600</f>
        <v>0</v>
      </c>
      <c r="G641" s="167">
        <f>$B641*'PERCENTAGE SHARING'!G600</f>
        <v>0</v>
      </c>
      <c r="H641" s="167">
        <f>$B641*'PERCENTAGE SHARING'!H600</f>
        <v>0</v>
      </c>
      <c r="I641" s="167">
        <f>$B641*'PERCENTAGE SHARING'!I600</f>
        <v>0</v>
      </c>
      <c r="J641" s="167">
        <f>$B641*'PERCENTAGE SHARING'!J600</f>
        <v>0</v>
      </c>
      <c r="K641" s="167">
        <f>$B641*'PERCENTAGE SHARING'!K600</f>
        <v>0</v>
      </c>
      <c r="L641" s="167">
        <f>$B641*'PERCENTAGE SHARING'!L600</f>
        <v>0</v>
      </c>
      <c r="M641" s="167">
        <f>$B641*'PERCENTAGE SHARING'!M600</f>
        <v>0</v>
      </c>
      <c r="N641" s="167">
        <f>$B641*'PERCENTAGE SHARING'!N600</f>
        <v>0</v>
      </c>
      <c r="O641" s="309">
        <f>$B641*'PERCENTAGE SHARING'!O600</f>
        <v>0</v>
      </c>
      <c r="P641" s="309">
        <f>$B641*'PERCENTAGE SHARING'!P600</f>
        <v>0</v>
      </c>
      <c r="Q641" s="309">
        <f>$B641*'PERCENTAGE SHARING'!Q600</f>
        <v>0</v>
      </c>
      <c r="R641" s="309">
        <f>$B641*'PERCENTAGE SHARING'!R600</f>
        <v>0</v>
      </c>
      <c r="S641" s="134"/>
      <c r="T641" s="134"/>
      <c r="U641" s="134"/>
      <c r="V641" s="134"/>
      <c r="W641" s="134"/>
      <c r="X641" s="134"/>
      <c r="Y641" s="134"/>
      <c r="Z641" s="134"/>
    </row>
    <row r="642" ht="22.5" customHeight="1">
      <c r="A642" s="186" t="str">
        <f>'PROP DAILY PNL'!A807</f>
        <v/>
      </c>
      <c r="B642" s="177"/>
      <c r="C642" s="167">
        <f>$B642*'PERCENTAGE SHARING'!C601</f>
        <v>0</v>
      </c>
      <c r="D642" s="167">
        <f>$B642*'PERCENTAGE SHARING'!D601</f>
        <v>0</v>
      </c>
      <c r="E642" s="167">
        <f>$B642*'PERCENTAGE SHARING'!E601</f>
        <v>0</v>
      </c>
      <c r="F642" s="167">
        <f>$B642*'PERCENTAGE SHARING'!F601</f>
        <v>0</v>
      </c>
      <c r="G642" s="167">
        <f>$B642*'PERCENTAGE SHARING'!G601</f>
        <v>0</v>
      </c>
      <c r="H642" s="167">
        <f>$B642*'PERCENTAGE SHARING'!H601</f>
        <v>0</v>
      </c>
      <c r="I642" s="167">
        <f>$B642*'PERCENTAGE SHARING'!I601</f>
        <v>0</v>
      </c>
      <c r="J642" s="167">
        <f>$B642*'PERCENTAGE SHARING'!J601</f>
        <v>0</v>
      </c>
      <c r="K642" s="167">
        <f>$B642*'PERCENTAGE SHARING'!K601</f>
        <v>0</v>
      </c>
      <c r="L642" s="167">
        <f>$B642*'PERCENTAGE SHARING'!L601</f>
        <v>0</v>
      </c>
      <c r="M642" s="167">
        <f>$B642*'PERCENTAGE SHARING'!M601</f>
        <v>0</v>
      </c>
      <c r="N642" s="167">
        <f>$B642*'PERCENTAGE SHARING'!N601</f>
        <v>0</v>
      </c>
      <c r="O642" s="309">
        <f>$B642*'PERCENTAGE SHARING'!O601</f>
        <v>0</v>
      </c>
      <c r="P642" s="309">
        <f>$B642*'PERCENTAGE SHARING'!P601</f>
        <v>0</v>
      </c>
      <c r="Q642" s="309">
        <f>$B642*'PERCENTAGE SHARING'!Q601</f>
        <v>0</v>
      </c>
      <c r="R642" s="309">
        <f>$B642*'PERCENTAGE SHARING'!R601</f>
        <v>0</v>
      </c>
      <c r="S642" s="134"/>
      <c r="T642" s="134"/>
      <c r="U642" s="134"/>
      <c r="V642" s="134"/>
      <c r="W642" s="134"/>
      <c r="X642" s="134"/>
      <c r="Y642" s="134"/>
      <c r="Z642" s="134"/>
    </row>
    <row r="643" ht="22.5" customHeight="1">
      <c r="A643" s="186" t="str">
        <f>'PROP DAILY PNL'!A808</f>
        <v/>
      </c>
      <c r="B643" s="177"/>
      <c r="C643" s="167">
        <f>$B643*'PERCENTAGE SHARING'!C602</f>
        <v>0</v>
      </c>
      <c r="D643" s="167">
        <f>$B643*'PERCENTAGE SHARING'!D602</f>
        <v>0</v>
      </c>
      <c r="E643" s="167">
        <f>$B643*'PERCENTAGE SHARING'!E602</f>
        <v>0</v>
      </c>
      <c r="F643" s="167">
        <f>$B643*'PERCENTAGE SHARING'!F602</f>
        <v>0</v>
      </c>
      <c r="G643" s="167">
        <f>$B643*'PERCENTAGE SHARING'!G602</f>
        <v>0</v>
      </c>
      <c r="H643" s="167">
        <f>$B643*'PERCENTAGE SHARING'!H602</f>
        <v>0</v>
      </c>
      <c r="I643" s="167">
        <f>$B643*'PERCENTAGE SHARING'!I602</f>
        <v>0</v>
      </c>
      <c r="J643" s="167">
        <f>$B643*'PERCENTAGE SHARING'!J602</f>
        <v>0</v>
      </c>
      <c r="K643" s="167">
        <f>$B643*'PERCENTAGE SHARING'!K602</f>
        <v>0</v>
      </c>
      <c r="L643" s="167">
        <f>$B643*'PERCENTAGE SHARING'!L602</f>
        <v>0</v>
      </c>
      <c r="M643" s="167">
        <f>$B643*'PERCENTAGE SHARING'!M602</f>
        <v>0</v>
      </c>
      <c r="N643" s="167">
        <f>$B643*'PERCENTAGE SHARING'!N602</f>
        <v>0</v>
      </c>
      <c r="O643" s="309">
        <f>$B643*'PERCENTAGE SHARING'!O602</f>
        <v>0</v>
      </c>
      <c r="P643" s="309">
        <f>$B643*'PERCENTAGE SHARING'!P602</f>
        <v>0</v>
      </c>
      <c r="Q643" s="309">
        <f>$B643*'PERCENTAGE SHARING'!Q602</f>
        <v>0</v>
      </c>
      <c r="R643" s="309">
        <f>$B643*'PERCENTAGE SHARING'!R602</f>
        <v>0</v>
      </c>
      <c r="S643" s="134"/>
      <c r="T643" s="134"/>
      <c r="U643" s="134"/>
      <c r="V643" s="134"/>
      <c r="W643" s="134"/>
      <c r="X643" s="134"/>
      <c r="Y643" s="134"/>
      <c r="Z643" s="134"/>
    </row>
    <row r="644" ht="22.5" customHeight="1">
      <c r="A644" s="186" t="str">
        <f>'PROP DAILY PNL'!A809</f>
        <v/>
      </c>
      <c r="B644" s="177"/>
      <c r="C644" s="167">
        <f>$B644*'PERCENTAGE SHARING'!C603</f>
        <v>0</v>
      </c>
      <c r="D644" s="167">
        <f>$B644*'PERCENTAGE SHARING'!D603</f>
        <v>0</v>
      </c>
      <c r="E644" s="167">
        <f>$B644*'PERCENTAGE SHARING'!E603</f>
        <v>0</v>
      </c>
      <c r="F644" s="167">
        <f>$B644*'PERCENTAGE SHARING'!F603</f>
        <v>0</v>
      </c>
      <c r="G644" s="167">
        <f>$B644*'PERCENTAGE SHARING'!G603</f>
        <v>0</v>
      </c>
      <c r="H644" s="167">
        <f>$B644*'PERCENTAGE SHARING'!H603</f>
        <v>0</v>
      </c>
      <c r="I644" s="167">
        <f>$B644*'PERCENTAGE SHARING'!I603</f>
        <v>0</v>
      </c>
      <c r="J644" s="167">
        <f>$B644*'PERCENTAGE SHARING'!J603</f>
        <v>0</v>
      </c>
      <c r="K644" s="167">
        <f>$B644*'PERCENTAGE SHARING'!K603</f>
        <v>0</v>
      </c>
      <c r="L644" s="167">
        <f>$B644*'PERCENTAGE SHARING'!L603</f>
        <v>0</v>
      </c>
      <c r="M644" s="167">
        <f>$B644*'PERCENTAGE SHARING'!M603</f>
        <v>0</v>
      </c>
      <c r="N644" s="167">
        <f>$B644*'PERCENTAGE SHARING'!N603</f>
        <v>0</v>
      </c>
      <c r="O644" s="309">
        <f>$B644*'PERCENTAGE SHARING'!O603</f>
        <v>0</v>
      </c>
      <c r="P644" s="309">
        <f>$B644*'PERCENTAGE SHARING'!P603</f>
        <v>0</v>
      </c>
      <c r="Q644" s="309">
        <f>$B644*'PERCENTAGE SHARING'!Q603</f>
        <v>0</v>
      </c>
      <c r="R644" s="309">
        <f>$B644*'PERCENTAGE SHARING'!R603</f>
        <v>0</v>
      </c>
      <c r="S644" s="134"/>
      <c r="T644" s="134"/>
      <c r="U644" s="134"/>
      <c r="V644" s="134"/>
      <c r="W644" s="134"/>
      <c r="X644" s="134"/>
      <c r="Y644" s="134"/>
      <c r="Z644" s="134"/>
    </row>
    <row r="645" ht="22.5" customHeight="1">
      <c r="A645" s="186" t="str">
        <f>'PROP DAILY PNL'!A810</f>
        <v/>
      </c>
      <c r="B645" s="177"/>
      <c r="C645" s="167">
        <f>$B645*'PERCENTAGE SHARING'!C604</f>
        <v>0</v>
      </c>
      <c r="D645" s="167">
        <f>$B645*'PERCENTAGE SHARING'!D604</f>
        <v>0</v>
      </c>
      <c r="E645" s="167">
        <f>$B645*'PERCENTAGE SHARING'!E604</f>
        <v>0</v>
      </c>
      <c r="F645" s="167">
        <f>$B645*'PERCENTAGE SHARING'!F604</f>
        <v>0</v>
      </c>
      <c r="G645" s="167">
        <f>$B645*'PERCENTAGE SHARING'!G604</f>
        <v>0</v>
      </c>
      <c r="H645" s="167">
        <f>$B645*'PERCENTAGE SHARING'!H604</f>
        <v>0</v>
      </c>
      <c r="I645" s="167">
        <f>$B645*'PERCENTAGE SHARING'!I604</f>
        <v>0</v>
      </c>
      <c r="J645" s="167">
        <f>$B645*'PERCENTAGE SHARING'!J604</f>
        <v>0</v>
      </c>
      <c r="K645" s="167">
        <f>$B645*'PERCENTAGE SHARING'!K604</f>
        <v>0</v>
      </c>
      <c r="L645" s="167">
        <f>$B645*'PERCENTAGE SHARING'!L604</f>
        <v>0</v>
      </c>
      <c r="M645" s="167">
        <f>$B645*'PERCENTAGE SHARING'!M604</f>
        <v>0</v>
      </c>
      <c r="N645" s="167">
        <f>$B645*'PERCENTAGE SHARING'!N604</f>
        <v>0</v>
      </c>
      <c r="O645" s="309">
        <f>$B645*'PERCENTAGE SHARING'!O604</f>
        <v>0</v>
      </c>
      <c r="P645" s="309">
        <f>$B645*'PERCENTAGE SHARING'!P604</f>
        <v>0</v>
      </c>
      <c r="Q645" s="309">
        <f>$B645*'PERCENTAGE SHARING'!Q604</f>
        <v>0</v>
      </c>
      <c r="R645" s="309">
        <f>$B645*'PERCENTAGE SHARING'!R604</f>
        <v>0</v>
      </c>
      <c r="S645" s="134"/>
      <c r="T645" s="134"/>
      <c r="U645" s="134"/>
      <c r="V645" s="134"/>
      <c r="W645" s="134"/>
      <c r="X645" s="134"/>
      <c r="Y645" s="134"/>
      <c r="Z645" s="134"/>
    </row>
    <row r="646" ht="22.5" customHeight="1">
      <c r="A646" s="186" t="str">
        <f>'PROP DAILY PNL'!A811</f>
        <v/>
      </c>
      <c r="B646" s="177"/>
      <c r="C646" s="167">
        <f>$B646*'PERCENTAGE SHARING'!C605</f>
        <v>0</v>
      </c>
      <c r="D646" s="167">
        <f>$B646*'PERCENTAGE SHARING'!D605</f>
        <v>0</v>
      </c>
      <c r="E646" s="167">
        <f>$B646*'PERCENTAGE SHARING'!E605</f>
        <v>0</v>
      </c>
      <c r="F646" s="167">
        <f>$B646*'PERCENTAGE SHARING'!F605</f>
        <v>0</v>
      </c>
      <c r="G646" s="167">
        <f>$B646*'PERCENTAGE SHARING'!G605</f>
        <v>0</v>
      </c>
      <c r="H646" s="167">
        <f>$B646*'PERCENTAGE SHARING'!H605</f>
        <v>0</v>
      </c>
      <c r="I646" s="167">
        <f>$B646*'PERCENTAGE SHARING'!I605</f>
        <v>0</v>
      </c>
      <c r="J646" s="167">
        <f>$B646*'PERCENTAGE SHARING'!J605</f>
        <v>0</v>
      </c>
      <c r="K646" s="167">
        <f>$B646*'PERCENTAGE SHARING'!K605</f>
        <v>0</v>
      </c>
      <c r="L646" s="167">
        <f>$B646*'PERCENTAGE SHARING'!L605</f>
        <v>0</v>
      </c>
      <c r="M646" s="167">
        <f>$B646*'PERCENTAGE SHARING'!M605</f>
        <v>0</v>
      </c>
      <c r="N646" s="167">
        <f>$B646*'PERCENTAGE SHARING'!N605</f>
        <v>0</v>
      </c>
      <c r="O646" s="309">
        <f>$B646*'PERCENTAGE SHARING'!O605</f>
        <v>0</v>
      </c>
      <c r="P646" s="309">
        <f>$B646*'PERCENTAGE SHARING'!P605</f>
        <v>0</v>
      </c>
      <c r="Q646" s="309">
        <f>$B646*'PERCENTAGE SHARING'!Q605</f>
        <v>0</v>
      </c>
      <c r="R646" s="309">
        <f>$B646*'PERCENTAGE SHARING'!R605</f>
        <v>0</v>
      </c>
      <c r="S646" s="134"/>
      <c r="T646" s="134"/>
      <c r="U646" s="134"/>
      <c r="V646" s="134"/>
      <c r="W646" s="134"/>
      <c r="X646" s="134"/>
      <c r="Y646" s="134"/>
      <c r="Z646" s="134"/>
    </row>
    <row r="647" ht="22.5" customHeight="1">
      <c r="A647" s="186" t="str">
        <f>'PROP DAILY PNL'!A812</f>
        <v/>
      </c>
      <c r="B647" s="177"/>
      <c r="C647" s="167">
        <f>$B647*'PERCENTAGE SHARING'!C606</f>
        <v>0</v>
      </c>
      <c r="D647" s="167">
        <f>$B647*'PERCENTAGE SHARING'!D606</f>
        <v>0</v>
      </c>
      <c r="E647" s="167">
        <f>$B647*'PERCENTAGE SHARING'!E606</f>
        <v>0</v>
      </c>
      <c r="F647" s="167">
        <f>$B647*'PERCENTAGE SHARING'!F606</f>
        <v>0</v>
      </c>
      <c r="G647" s="167">
        <f>$B647*'PERCENTAGE SHARING'!G606</f>
        <v>0</v>
      </c>
      <c r="H647" s="167">
        <f>$B647*'PERCENTAGE SHARING'!H606</f>
        <v>0</v>
      </c>
      <c r="I647" s="167">
        <f>$B647*'PERCENTAGE SHARING'!I606</f>
        <v>0</v>
      </c>
      <c r="J647" s="167">
        <f>$B647*'PERCENTAGE SHARING'!J606</f>
        <v>0</v>
      </c>
      <c r="K647" s="167">
        <f>$B647*'PERCENTAGE SHARING'!K606</f>
        <v>0</v>
      </c>
      <c r="L647" s="167">
        <f>$B647*'PERCENTAGE SHARING'!L606</f>
        <v>0</v>
      </c>
      <c r="M647" s="167">
        <f>$B647*'PERCENTAGE SHARING'!M606</f>
        <v>0</v>
      </c>
      <c r="N647" s="167">
        <f>$B647*'PERCENTAGE SHARING'!N606</f>
        <v>0</v>
      </c>
      <c r="O647" s="309">
        <f>$B647*'PERCENTAGE SHARING'!O606</f>
        <v>0</v>
      </c>
      <c r="P647" s="309">
        <f>$B647*'PERCENTAGE SHARING'!P606</f>
        <v>0</v>
      </c>
      <c r="Q647" s="309">
        <f>$B647*'PERCENTAGE SHARING'!Q606</f>
        <v>0</v>
      </c>
      <c r="R647" s="309">
        <f>$B647*'PERCENTAGE SHARING'!R606</f>
        <v>0</v>
      </c>
      <c r="S647" s="134"/>
      <c r="T647" s="134"/>
      <c r="U647" s="134"/>
      <c r="V647" s="134"/>
      <c r="W647" s="134"/>
      <c r="X647" s="134"/>
      <c r="Y647" s="134"/>
      <c r="Z647" s="134"/>
    </row>
    <row r="648" ht="22.5" customHeight="1">
      <c r="A648" s="186" t="str">
        <f>'PROP DAILY PNL'!A813</f>
        <v/>
      </c>
      <c r="B648" s="177"/>
      <c r="C648" s="167">
        <f>$B648*'PERCENTAGE SHARING'!C607</f>
        <v>0</v>
      </c>
      <c r="D648" s="167">
        <f>$B648*'PERCENTAGE SHARING'!D607</f>
        <v>0</v>
      </c>
      <c r="E648" s="167">
        <f>$B648*'PERCENTAGE SHARING'!E607</f>
        <v>0</v>
      </c>
      <c r="F648" s="167">
        <f>$B648*'PERCENTAGE SHARING'!F607</f>
        <v>0</v>
      </c>
      <c r="G648" s="167">
        <f>$B648*'PERCENTAGE SHARING'!G607</f>
        <v>0</v>
      </c>
      <c r="H648" s="167">
        <f>$B648*'PERCENTAGE SHARING'!H607</f>
        <v>0</v>
      </c>
      <c r="I648" s="167">
        <f>$B648*'PERCENTAGE SHARING'!I607</f>
        <v>0</v>
      </c>
      <c r="J648" s="167">
        <f>$B648*'PERCENTAGE SHARING'!J607</f>
        <v>0</v>
      </c>
      <c r="K648" s="167">
        <f>$B648*'PERCENTAGE SHARING'!K607</f>
        <v>0</v>
      </c>
      <c r="L648" s="167">
        <f>$B648*'PERCENTAGE SHARING'!L607</f>
        <v>0</v>
      </c>
      <c r="M648" s="167">
        <f>$B648*'PERCENTAGE SHARING'!M607</f>
        <v>0</v>
      </c>
      <c r="N648" s="167">
        <f>$B648*'PERCENTAGE SHARING'!N607</f>
        <v>0</v>
      </c>
      <c r="O648" s="309">
        <f>$B648*'PERCENTAGE SHARING'!O607</f>
        <v>0</v>
      </c>
      <c r="P648" s="309">
        <f>$B648*'PERCENTAGE SHARING'!P607</f>
        <v>0</v>
      </c>
      <c r="Q648" s="309">
        <f>$B648*'PERCENTAGE SHARING'!Q607</f>
        <v>0</v>
      </c>
      <c r="R648" s="309">
        <f>$B648*'PERCENTAGE SHARING'!R607</f>
        <v>0</v>
      </c>
      <c r="S648" s="134"/>
      <c r="T648" s="134"/>
      <c r="U648" s="134"/>
      <c r="V648" s="134"/>
      <c r="W648" s="134"/>
      <c r="X648" s="134"/>
      <c r="Y648" s="134"/>
      <c r="Z648" s="134"/>
    </row>
    <row r="649" ht="22.5" customHeight="1">
      <c r="A649" s="186" t="str">
        <f>'PROP DAILY PNL'!A814</f>
        <v/>
      </c>
      <c r="B649" s="177"/>
      <c r="C649" s="167">
        <f>$B649*'PERCENTAGE SHARING'!C608</f>
        <v>0</v>
      </c>
      <c r="D649" s="167">
        <f>$B649*'PERCENTAGE SHARING'!D608</f>
        <v>0</v>
      </c>
      <c r="E649" s="167">
        <f>$B649*'PERCENTAGE SHARING'!E608</f>
        <v>0</v>
      </c>
      <c r="F649" s="167">
        <f>$B649*'PERCENTAGE SHARING'!F608</f>
        <v>0</v>
      </c>
      <c r="G649" s="167">
        <f>$B649*'PERCENTAGE SHARING'!G608</f>
        <v>0</v>
      </c>
      <c r="H649" s="167">
        <f>$B649*'PERCENTAGE SHARING'!H608</f>
        <v>0</v>
      </c>
      <c r="I649" s="167">
        <f>$B649*'PERCENTAGE SHARING'!I608</f>
        <v>0</v>
      </c>
      <c r="J649" s="167">
        <f>$B649*'PERCENTAGE SHARING'!J608</f>
        <v>0</v>
      </c>
      <c r="K649" s="167">
        <f>$B649*'PERCENTAGE SHARING'!K608</f>
        <v>0</v>
      </c>
      <c r="L649" s="167">
        <f>$B649*'PERCENTAGE SHARING'!L608</f>
        <v>0</v>
      </c>
      <c r="M649" s="167">
        <f>$B649*'PERCENTAGE SHARING'!M608</f>
        <v>0</v>
      </c>
      <c r="N649" s="167">
        <f>$B649*'PERCENTAGE SHARING'!N608</f>
        <v>0</v>
      </c>
      <c r="O649" s="309">
        <f>$B649*'PERCENTAGE SHARING'!O608</f>
        <v>0</v>
      </c>
      <c r="P649" s="309">
        <f>$B649*'PERCENTAGE SHARING'!P608</f>
        <v>0</v>
      </c>
      <c r="Q649" s="309">
        <f>$B649*'PERCENTAGE SHARING'!Q608</f>
        <v>0</v>
      </c>
      <c r="R649" s="309">
        <f>$B649*'PERCENTAGE SHARING'!R608</f>
        <v>0</v>
      </c>
      <c r="S649" s="134"/>
      <c r="T649" s="134"/>
      <c r="U649" s="134"/>
      <c r="V649" s="134"/>
      <c r="W649" s="134"/>
      <c r="X649" s="134"/>
      <c r="Y649" s="134"/>
      <c r="Z649" s="134"/>
    </row>
    <row r="650" ht="22.5" customHeight="1">
      <c r="A650" s="186" t="str">
        <f>'PROP DAILY PNL'!A815</f>
        <v/>
      </c>
      <c r="B650" s="177"/>
      <c r="C650" s="167">
        <f>$B650*'PERCENTAGE SHARING'!C609</f>
        <v>0</v>
      </c>
      <c r="D650" s="167">
        <f>$B650*'PERCENTAGE SHARING'!D609</f>
        <v>0</v>
      </c>
      <c r="E650" s="167">
        <f>$B650*'PERCENTAGE SHARING'!E609</f>
        <v>0</v>
      </c>
      <c r="F650" s="167">
        <f>$B650*'PERCENTAGE SHARING'!F609</f>
        <v>0</v>
      </c>
      <c r="G650" s="167">
        <f>$B650*'PERCENTAGE SHARING'!G609</f>
        <v>0</v>
      </c>
      <c r="H650" s="167">
        <f>$B650*'PERCENTAGE SHARING'!H609</f>
        <v>0</v>
      </c>
      <c r="I650" s="167">
        <f>$B650*'PERCENTAGE SHARING'!I609</f>
        <v>0</v>
      </c>
      <c r="J650" s="167">
        <f>$B650*'PERCENTAGE SHARING'!J609</f>
        <v>0</v>
      </c>
      <c r="K650" s="167">
        <f>$B650*'PERCENTAGE SHARING'!K609</f>
        <v>0</v>
      </c>
      <c r="L650" s="167">
        <f>$B650*'PERCENTAGE SHARING'!L609</f>
        <v>0</v>
      </c>
      <c r="M650" s="167">
        <f>$B650*'PERCENTAGE SHARING'!M609</f>
        <v>0</v>
      </c>
      <c r="N650" s="167">
        <f>$B650*'PERCENTAGE SHARING'!N609</f>
        <v>0</v>
      </c>
      <c r="O650" s="309">
        <f>$B650*'PERCENTAGE SHARING'!O609</f>
        <v>0</v>
      </c>
      <c r="P650" s="309">
        <f>$B650*'PERCENTAGE SHARING'!P609</f>
        <v>0</v>
      </c>
      <c r="Q650" s="309">
        <f>$B650*'PERCENTAGE SHARING'!Q609</f>
        <v>0</v>
      </c>
      <c r="R650" s="309">
        <f>$B650*'PERCENTAGE SHARING'!R609</f>
        <v>0</v>
      </c>
      <c r="S650" s="134"/>
      <c r="T650" s="134"/>
      <c r="U650" s="134"/>
      <c r="V650" s="134"/>
      <c r="W650" s="134"/>
      <c r="X650" s="134"/>
      <c r="Y650" s="134"/>
      <c r="Z650" s="134"/>
    </row>
    <row r="651" ht="22.5" customHeight="1">
      <c r="A651" s="186" t="str">
        <f>'PROP DAILY PNL'!A816</f>
        <v/>
      </c>
      <c r="B651" s="177"/>
      <c r="C651" s="167">
        <f>$B651*'PERCENTAGE SHARING'!C610</f>
        <v>0</v>
      </c>
      <c r="D651" s="167">
        <f>$B651*'PERCENTAGE SHARING'!D610</f>
        <v>0</v>
      </c>
      <c r="E651" s="167">
        <f>$B651*'PERCENTAGE SHARING'!E610</f>
        <v>0</v>
      </c>
      <c r="F651" s="167">
        <f>$B651*'PERCENTAGE SHARING'!F610</f>
        <v>0</v>
      </c>
      <c r="G651" s="167">
        <f>$B651*'PERCENTAGE SHARING'!G610</f>
        <v>0</v>
      </c>
      <c r="H651" s="167">
        <f>$B651*'PERCENTAGE SHARING'!H610</f>
        <v>0</v>
      </c>
      <c r="I651" s="167">
        <f>$B651*'PERCENTAGE SHARING'!I610</f>
        <v>0</v>
      </c>
      <c r="J651" s="167">
        <f>$B651*'PERCENTAGE SHARING'!J610</f>
        <v>0</v>
      </c>
      <c r="K651" s="167">
        <f>$B651*'PERCENTAGE SHARING'!K610</f>
        <v>0</v>
      </c>
      <c r="L651" s="167">
        <f>$B651*'PERCENTAGE SHARING'!L610</f>
        <v>0</v>
      </c>
      <c r="M651" s="167">
        <f>$B651*'PERCENTAGE SHARING'!M610</f>
        <v>0</v>
      </c>
      <c r="N651" s="167">
        <f>$B651*'PERCENTAGE SHARING'!N610</f>
        <v>0</v>
      </c>
      <c r="O651" s="309">
        <f>$B651*'PERCENTAGE SHARING'!O610</f>
        <v>0</v>
      </c>
      <c r="P651" s="309">
        <f>$B651*'PERCENTAGE SHARING'!P610</f>
        <v>0</v>
      </c>
      <c r="Q651" s="309">
        <f>$B651*'PERCENTAGE SHARING'!Q610</f>
        <v>0</v>
      </c>
      <c r="R651" s="309">
        <f>$B651*'PERCENTAGE SHARING'!R610</f>
        <v>0</v>
      </c>
      <c r="S651" s="134"/>
      <c r="T651" s="134"/>
      <c r="U651" s="134"/>
      <c r="V651" s="134"/>
      <c r="W651" s="134"/>
      <c r="X651" s="134"/>
      <c r="Y651" s="134"/>
      <c r="Z651" s="134"/>
    </row>
    <row r="652" ht="22.5" customHeight="1">
      <c r="A652" s="186" t="str">
        <f>'PROP DAILY PNL'!A817</f>
        <v/>
      </c>
      <c r="B652" s="177"/>
      <c r="C652" s="167">
        <f>$B652*'PERCENTAGE SHARING'!C611</f>
        <v>0</v>
      </c>
      <c r="D652" s="167">
        <f>$B652*'PERCENTAGE SHARING'!D611</f>
        <v>0</v>
      </c>
      <c r="E652" s="167">
        <f>$B652*'PERCENTAGE SHARING'!E611</f>
        <v>0</v>
      </c>
      <c r="F652" s="167">
        <f>$B652*'PERCENTAGE SHARING'!F611</f>
        <v>0</v>
      </c>
      <c r="G652" s="167">
        <f>$B652*'PERCENTAGE SHARING'!G611</f>
        <v>0</v>
      </c>
      <c r="H652" s="167">
        <f>$B652*'PERCENTAGE SHARING'!H611</f>
        <v>0</v>
      </c>
      <c r="I652" s="167">
        <f>$B652*'PERCENTAGE SHARING'!I611</f>
        <v>0</v>
      </c>
      <c r="J652" s="167">
        <f>$B652*'PERCENTAGE SHARING'!J611</f>
        <v>0</v>
      </c>
      <c r="K652" s="167">
        <f>$B652*'PERCENTAGE SHARING'!K611</f>
        <v>0</v>
      </c>
      <c r="L652" s="167">
        <f>$B652*'PERCENTAGE SHARING'!L611</f>
        <v>0</v>
      </c>
      <c r="M652" s="167">
        <f>$B652*'PERCENTAGE SHARING'!M611</f>
        <v>0</v>
      </c>
      <c r="N652" s="167">
        <f>$B652*'PERCENTAGE SHARING'!N611</f>
        <v>0</v>
      </c>
      <c r="O652" s="309">
        <f>$B652*'PERCENTAGE SHARING'!O611</f>
        <v>0</v>
      </c>
      <c r="P652" s="309">
        <f>$B652*'PERCENTAGE SHARING'!P611</f>
        <v>0</v>
      </c>
      <c r="Q652" s="309">
        <f>$B652*'PERCENTAGE SHARING'!Q611</f>
        <v>0</v>
      </c>
      <c r="R652" s="309">
        <f>$B652*'PERCENTAGE SHARING'!R611</f>
        <v>0</v>
      </c>
      <c r="S652" s="134"/>
      <c r="T652" s="134"/>
      <c r="U652" s="134"/>
      <c r="V652" s="134"/>
      <c r="W652" s="134"/>
      <c r="X652" s="134"/>
      <c r="Y652" s="134"/>
      <c r="Z652" s="134"/>
    </row>
    <row r="653" ht="22.5" customHeight="1">
      <c r="A653" s="186" t="str">
        <f>'PROP DAILY PNL'!A818</f>
        <v/>
      </c>
      <c r="B653" s="177"/>
      <c r="C653" s="167">
        <f>$B653*'PERCENTAGE SHARING'!C612</f>
        <v>0</v>
      </c>
      <c r="D653" s="167">
        <f>$B653*'PERCENTAGE SHARING'!D612</f>
        <v>0</v>
      </c>
      <c r="E653" s="167">
        <f>$B653*'PERCENTAGE SHARING'!E612</f>
        <v>0</v>
      </c>
      <c r="F653" s="167">
        <f>$B653*'PERCENTAGE SHARING'!F612</f>
        <v>0</v>
      </c>
      <c r="G653" s="167">
        <f>$B653*'PERCENTAGE SHARING'!G612</f>
        <v>0</v>
      </c>
      <c r="H653" s="167">
        <f>$B653*'PERCENTAGE SHARING'!H612</f>
        <v>0</v>
      </c>
      <c r="I653" s="167">
        <f>$B653*'PERCENTAGE SHARING'!I612</f>
        <v>0</v>
      </c>
      <c r="J653" s="167">
        <f>$B653*'PERCENTAGE SHARING'!J612</f>
        <v>0</v>
      </c>
      <c r="K653" s="167">
        <f>$B653*'PERCENTAGE SHARING'!K612</f>
        <v>0</v>
      </c>
      <c r="L653" s="167">
        <f>$B653*'PERCENTAGE SHARING'!L612</f>
        <v>0</v>
      </c>
      <c r="M653" s="167">
        <f>$B653*'PERCENTAGE SHARING'!M612</f>
        <v>0</v>
      </c>
      <c r="N653" s="167">
        <f>$B653*'PERCENTAGE SHARING'!N612</f>
        <v>0</v>
      </c>
      <c r="O653" s="309">
        <f>$B653*'PERCENTAGE SHARING'!O612</f>
        <v>0</v>
      </c>
      <c r="P653" s="309">
        <f>$B653*'PERCENTAGE SHARING'!P612</f>
        <v>0</v>
      </c>
      <c r="Q653" s="309">
        <f>$B653*'PERCENTAGE SHARING'!Q612</f>
        <v>0</v>
      </c>
      <c r="R653" s="309">
        <f>$B653*'PERCENTAGE SHARING'!R612</f>
        <v>0</v>
      </c>
      <c r="S653" s="134"/>
      <c r="T653" s="134"/>
      <c r="U653" s="134"/>
      <c r="V653" s="134"/>
      <c r="W653" s="134"/>
      <c r="X653" s="134"/>
      <c r="Y653" s="134"/>
      <c r="Z653" s="134"/>
    </row>
    <row r="654" ht="22.5" customHeight="1">
      <c r="A654" s="186" t="str">
        <f>'PROP DAILY PNL'!A819</f>
        <v/>
      </c>
      <c r="B654" s="177"/>
      <c r="C654" s="167">
        <f>$B654*'PERCENTAGE SHARING'!C613</f>
        <v>0</v>
      </c>
      <c r="D654" s="167">
        <f>$B654*'PERCENTAGE SHARING'!D613</f>
        <v>0</v>
      </c>
      <c r="E654" s="167">
        <f>$B654*'PERCENTAGE SHARING'!E613</f>
        <v>0</v>
      </c>
      <c r="F654" s="167">
        <f>$B654*'PERCENTAGE SHARING'!F613</f>
        <v>0</v>
      </c>
      <c r="G654" s="167">
        <f>$B654*'PERCENTAGE SHARING'!G613</f>
        <v>0</v>
      </c>
      <c r="H654" s="167">
        <f>$B654*'PERCENTAGE SHARING'!H613</f>
        <v>0</v>
      </c>
      <c r="I654" s="167">
        <f>$B654*'PERCENTAGE SHARING'!I613</f>
        <v>0</v>
      </c>
      <c r="J654" s="167">
        <f>$B654*'PERCENTAGE SHARING'!J613</f>
        <v>0</v>
      </c>
      <c r="K654" s="167">
        <f>$B654*'PERCENTAGE SHARING'!K613</f>
        <v>0</v>
      </c>
      <c r="L654" s="167">
        <f>$B654*'PERCENTAGE SHARING'!L613</f>
        <v>0</v>
      </c>
      <c r="M654" s="167">
        <f>$B654*'PERCENTAGE SHARING'!M613</f>
        <v>0</v>
      </c>
      <c r="N654" s="167">
        <f>$B654*'PERCENTAGE SHARING'!N613</f>
        <v>0</v>
      </c>
      <c r="O654" s="309">
        <f>$B654*'PERCENTAGE SHARING'!O613</f>
        <v>0</v>
      </c>
      <c r="P654" s="309">
        <f>$B654*'PERCENTAGE SHARING'!P613</f>
        <v>0</v>
      </c>
      <c r="Q654" s="309">
        <f>$B654*'PERCENTAGE SHARING'!Q613</f>
        <v>0</v>
      </c>
      <c r="R654" s="309">
        <f>$B654*'PERCENTAGE SHARING'!R613</f>
        <v>0</v>
      </c>
      <c r="S654" s="134"/>
      <c r="T654" s="134"/>
      <c r="U654" s="134"/>
      <c r="V654" s="134"/>
      <c r="W654" s="134"/>
      <c r="X654" s="134"/>
      <c r="Y654" s="134"/>
      <c r="Z654" s="134"/>
    </row>
    <row r="655" ht="22.5" customHeight="1">
      <c r="A655" s="186" t="str">
        <f>'PROP DAILY PNL'!A820</f>
        <v/>
      </c>
      <c r="B655" s="177"/>
      <c r="C655" s="167">
        <f>$B655*'PERCENTAGE SHARING'!C614</f>
        <v>0</v>
      </c>
      <c r="D655" s="167">
        <f>$B655*'PERCENTAGE SHARING'!D614</f>
        <v>0</v>
      </c>
      <c r="E655" s="167">
        <f>$B655*'PERCENTAGE SHARING'!E614</f>
        <v>0</v>
      </c>
      <c r="F655" s="167">
        <f>$B655*'PERCENTAGE SHARING'!F614</f>
        <v>0</v>
      </c>
      <c r="G655" s="167">
        <f>$B655*'PERCENTAGE SHARING'!G614</f>
        <v>0</v>
      </c>
      <c r="H655" s="167">
        <f>$B655*'PERCENTAGE SHARING'!H614</f>
        <v>0</v>
      </c>
      <c r="I655" s="167">
        <f>$B655*'PERCENTAGE SHARING'!I614</f>
        <v>0</v>
      </c>
      <c r="J655" s="167">
        <f>$B655*'PERCENTAGE SHARING'!J614</f>
        <v>0</v>
      </c>
      <c r="K655" s="167">
        <f>$B655*'PERCENTAGE SHARING'!K614</f>
        <v>0</v>
      </c>
      <c r="L655" s="167">
        <f>$B655*'PERCENTAGE SHARING'!L614</f>
        <v>0</v>
      </c>
      <c r="M655" s="167">
        <f>$B655*'PERCENTAGE SHARING'!M614</f>
        <v>0</v>
      </c>
      <c r="N655" s="167">
        <f>$B655*'PERCENTAGE SHARING'!N614</f>
        <v>0</v>
      </c>
      <c r="O655" s="309">
        <f>$B655*'PERCENTAGE SHARING'!O614</f>
        <v>0</v>
      </c>
      <c r="P655" s="309">
        <f>$B655*'PERCENTAGE SHARING'!P614</f>
        <v>0</v>
      </c>
      <c r="Q655" s="309">
        <f>$B655*'PERCENTAGE SHARING'!Q614</f>
        <v>0</v>
      </c>
      <c r="R655" s="309">
        <f>$B655*'PERCENTAGE SHARING'!R614</f>
        <v>0</v>
      </c>
      <c r="S655" s="134"/>
      <c r="T655" s="134"/>
      <c r="U655" s="134"/>
      <c r="V655" s="134"/>
      <c r="W655" s="134"/>
      <c r="X655" s="134"/>
      <c r="Y655" s="134"/>
      <c r="Z655" s="134"/>
    </row>
    <row r="656" ht="22.5" customHeight="1">
      <c r="A656" s="186" t="str">
        <f>'PROP DAILY PNL'!A821</f>
        <v/>
      </c>
      <c r="B656" s="177"/>
      <c r="C656" s="167">
        <f>$B656*'PERCENTAGE SHARING'!C615</f>
        <v>0</v>
      </c>
      <c r="D656" s="167">
        <f>$B656*'PERCENTAGE SHARING'!D615</f>
        <v>0</v>
      </c>
      <c r="E656" s="167">
        <f>$B656*'PERCENTAGE SHARING'!E615</f>
        <v>0</v>
      </c>
      <c r="F656" s="167">
        <f>$B656*'PERCENTAGE SHARING'!F615</f>
        <v>0</v>
      </c>
      <c r="G656" s="167">
        <f>$B656*'PERCENTAGE SHARING'!G615</f>
        <v>0</v>
      </c>
      <c r="H656" s="167">
        <f>$B656*'PERCENTAGE SHARING'!H615</f>
        <v>0</v>
      </c>
      <c r="I656" s="167">
        <f>$B656*'PERCENTAGE SHARING'!I615</f>
        <v>0</v>
      </c>
      <c r="J656" s="167">
        <f>$B656*'PERCENTAGE SHARING'!J615</f>
        <v>0</v>
      </c>
      <c r="K656" s="167">
        <f>$B656*'PERCENTAGE SHARING'!K615</f>
        <v>0</v>
      </c>
      <c r="L656" s="167">
        <f>$B656*'PERCENTAGE SHARING'!L615</f>
        <v>0</v>
      </c>
      <c r="M656" s="167">
        <f>$B656*'PERCENTAGE SHARING'!M615</f>
        <v>0</v>
      </c>
      <c r="N656" s="167">
        <f>$B656*'PERCENTAGE SHARING'!N615</f>
        <v>0</v>
      </c>
      <c r="O656" s="309">
        <f>$B656*'PERCENTAGE SHARING'!O615</f>
        <v>0</v>
      </c>
      <c r="P656" s="309">
        <f>$B656*'PERCENTAGE SHARING'!P615</f>
        <v>0</v>
      </c>
      <c r="Q656" s="309">
        <f>$B656*'PERCENTAGE SHARING'!Q615</f>
        <v>0</v>
      </c>
      <c r="R656" s="309">
        <f>$B656*'PERCENTAGE SHARING'!R615</f>
        <v>0</v>
      </c>
      <c r="S656" s="134"/>
      <c r="T656" s="134"/>
      <c r="U656" s="134"/>
      <c r="V656" s="134"/>
      <c r="W656" s="134"/>
      <c r="X656" s="134"/>
      <c r="Y656" s="134"/>
      <c r="Z656" s="134"/>
    </row>
    <row r="657" ht="22.5" customHeight="1">
      <c r="A657" s="186" t="str">
        <f>'PROP DAILY PNL'!A822</f>
        <v/>
      </c>
      <c r="B657" s="177"/>
      <c r="C657" s="167">
        <f>$B657*'PERCENTAGE SHARING'!C616</f>
        <v>0</v>
      </c>
      <c r="D657" s="167">
        <f>$B657*'PERCENTAGE SHARING'!D616</f>
        <v>0</v>
      </c>
      <c r="E657" s="167">
        <f>$B657*'PERCENTAGE SHARING'!E616</f>
        <v>0</v>
      </c>
      <c r="F657" s="167">
        <f>$B657*'PERCENTAGE SHARING'!F616</f>
        <v>0</v>
      </c>
      <c r="G657" s="167">
        <f>$B657*'PERCENTAGE SHARING'!G616</f>
        <v>0</v>
      </c>
      <c r="H657" s="167">
        <f>$B657*'PERCENTAGE SHARING'!H616</f>
        <v>0</v>
      </c>
      <c r="I657" s="167">
        <f>$B657*'PERCENTAGE SHARING'!I616</f>
        <v>0</v>
      </c>
      <c r="J657" s="167">
        <f>$B657*'PERCENTAGE SHARING'!J616</f>
        <v>0</v>
      </c>
      <c r="K657" s="167">
        <f>$B657*'PERCENTAGE SHARING'!K616</f>
        <v>0</v>
      </c>
      <c r="L657" s="167">
        <f>$B657*'PERCENTAGE SHARING'!L616</f>
        <v>0</v>
      </c>
      <c r="M657" s="167">
        <f>$B657*'PERCENTAGE SHARING'!M616</f>
        <v>0</v>
      </c>
      <c r="N657" s="167">
        <f>$B657*'PERCENTAGE SHARING'!N616</f>
        <v>0</v>
      </c>
      <c r="O657" s="309">
        <f>$B657*'PERCENTAGE SHARING'!O616</f>
        <v>0</v>
      </c>
      <c r="P657" s="309">
        <f>$B657*'PERCENTAGE SHARING'!P616</f>
        <v>0</v>
      </c>
      <c r="Q657" s="309">
        <f>$B657*'PERCENTAGE SHARING'!Q616</f>
        <v>0</v>
      </c>
      <c r="R657" s="309">
        <f>$B657*'PERCENTAGE SHARING'!R616</f>
        <v>0</v>
      </c>
      <c r="S657" s="134"/>
      <c r="T657" s="134"/>
      <c r="U657" s="134"/>
      <c r="V657" s="134"/>
      <c r="W657" s="134"/>
      <c r="X657" s="134"/>
      <c r="Y657" s="134"/>
      <c r="Z657" s="134"/>
    </row>
    <row r="658" ht="22.5" customHeight="1">
      <c r="A658" s="186" t="str">
        <f>'PROP DAILY PNL'!A823</f>
        <v/>
      </c>
      <c r="B658" s="177"/>
      <c r="C658" s="167">
        <f>$B658*'PERCENTAGE SHARING'!C617</f>
        <v>0</v>
      </c>
      <c r="D658" s="167">
        <f>$B658*'PERCENTAGE SHARING'!D617</f>
        <v>0</v>
      </c>
      <c r="E658" s="167">
        <f>$B658*'PERCENTAGE SHARING'!E617</f>
        <v>0</v>
      </c>
      <c r="F658" s="167">
        <f>$B658*'PERCENTAGE SHARING'!F617</f>
        <v>0</v>
      </c>
      <c r="G658" s="167">
        <f>$B658*'PERCENTAGE SHARING'!G617</f>
        <v>0</v>
      </c>
      <c r="H658" s="167">
        <f>$B658*'PERCENTAGE SHARING'!H617</f>
        <v>0</v>
      </c>
      <c r="I658" s="167">
        <f>$B658*'PERCENTAGE SHARING'!I617</f>
        <v>0</v>
      </c>
      <c r="J658" s="167">
        <f>$B658*'PERCENTAGE SHARING'!J617</f>
        <v>0</v>
      </c>
      <c r="K658" s="167">
        <f>$B658*'PERCENTAGE SHARING'!K617</f>
        <v>0</v>
      </c>
      <c r="L658" s="167">
        <f>$B658*'PERCENTAGE SHARING'!L617</f>
        <v>0</v>
      </c>
      <c r="M658" s="167">
        <f>$B658*'PERCENTAGE SHARING'!M617</f>
        <v>0</v>
      </c>
      <c r="N658" s="167">
        <f>$B658*'PERCENTAGE SHARING'!N617</f>
        <v>0</v>
      </c>
      <c r="O658" s="309">
        <f>$B658*'PERCENTAGE SHARING'!O617</f>
        <v>0</v>
      </c>
      <c r="P658" s="309">
        <f>$B658*'PERCENTAGE SHARING'!P617</f>
        <v>0</v>
      </c>
      <c r="Q658" s="309">
        <f>$B658*'PERCENTAGE SHARING'!Q617</f>
        <v>0</v>
      </c>
      <c r="R658" s="309">
        <f>$B658*'PERCENTAGE SHARING'!R617</f>
        <v>0</v>
      </c>
      <c r="S658" s="134"/>
      <c r="T658" s="134"/>
      <c r="U658" s="134"/>
      <c r="V658" s="134"/>
      <c r="W658" s="134"/>
      <c r="X658" s="134"/>
      <c r="Y658" s="134"/>
      <c r="Z658" s="134"/>
    </row>
    <row r="659" ht="22.5" customHeight="1">
      <c r="A659" s="186" t="str">
        <f>'PROP DAILY PNL'!A824</f>
        <v/>
      </c>
      <c r="B659" s="177"/>
      <c r="C659" s="167">
        <f>$B659*'PERCENTAGE SHARING'!C618</f>
        <v>0</v>
      </c>
      <c r="D659" s="167">
        <f>$B659*'PERCENTAGE SHARING'!D618</f>
        <v>0</v>
      </c>
      <c r="E659" s="167">
        <f>$B659*'PERCENTAGE SHARING'!E618</f>
        <v>0</v>
      </c>
      <c r="F659" s="167">
        <f>$B659*'PERCENTAGE SHARING'!F618</f>
        <v>0</v>
      </c>
      <c r="G659" s="167">
        <f>$B659*'PERCENTAGE SHARING'!G618</f>
        <v>0</v>
      </c>
      <c r="H659" s="167">
        <f>$B659*'PERCENTAGE SHARING'!H618</f>
        <v>0</v>
      </c>
      <c r="I659" s="167">
        <f>$B659*'PERCENTAGE SHARING'!I618</f>
        <v>0</v>
      </c>
      <c r="J659" s="167">
        <f>$B659*'PERCENTAGE SHARING'!J618</f>
        <v>0</v>
      </c>
      <c r="K659" s="167">
        <f>$B659*'PERCENTAGE SHARING'!K618</f>
        <v>0</v>
      </c>
      <c r="L659" s="167">
        <f>$B659*'PERCENTAGE SHARING'!L618</f>
        <v>0</v>
      </c>
      <c r="M659" s="167">
        <f>$B659*'PERCENTAGE SHARING'!M618</f>
        <v>0</v>
      </c>
      <c r="N659" s="167">
        <f>$B659*'PERCENTAGE SHARING'!N618</f>
        <v>0</v>
      </c>
      <c r="O659" s="309">
        <f>$B659*'PERCENTAGE SHARING'!O618</f>
        <v>0</v>
      </c>
      <c r="P659" s="309">
        <f>$B659*'PERCENTAGE SHARING'!P618</f>
        <v>0</v>
      </c>
      <c r="Q659" s="309">
        <f>$B659*'PERCENTAGE SHARING'!Q618</f>
        <v>0</v>
      </c>
      <c r="R659" s="309">
        <f>$B659*'PERCENTAGE SHARING'!R618</f>
        <v>0</v>
      </c>
      <c r="S659" s="134"/>
      <c r="T659" s="134"/>
      <c r="U659" s="134"/>
      <c r="V659" s="134"/>
      <c r="W659" s="134"/>
      <c r="X659" s="134"/>
      <c r="Y659" s="134"/>
      <c r="Z659" s="134"/>
    </row>
    <row r="660" ht="22.5" customHeight="1">
      <c r="A660" s="186" t="str">
        <f>'PROP DAILY PNL'!A825</f>
        <v/>
      </c>
      <c r="B660" s="177"/>
      <c r="C660" s="167">
        <f>$B660*'PERCENTAGE SHARING'!C619</f>
        <v>0</v>
      </c>
      <c r="D660" s="167">
        <f>$B660*'PERCENTAGE SHARING'!D619</f>
        <v>0</v>
      </c>
      <c r="E660" s="167">
        <f>$B660*'PERCENTAGE SHARING'!E619</f>
        <v>0</v>
      </c>
      <c r="F660" s="167">
        <f>$B660*'PERCENTAGE SHARING'!F619</f>
        <v>0</v>
      </c>
      <c r="G660" s="167">
        <f>$B660*'PERCENTAGE SHARING'!G619</f>
        <v>0</v>
      </c>
      <c r="H660" s="167">
        <f>$B660*'PERCENTAGE SHARING'!H619</f>
        <v>0</v>
      </c>
      <c r="I660" s="167">
        <f>$B660*'PERCENTAGE SHARING'!I619</f>
        <v>0</v>
      </c>
      <c r="J660" s="167">
        <f>$B660*'PERCENTAGE SHARING'!J619</f>
        <v>0</v>
      </c>
      <c r="K660" s="167">
        <f>$B660*'PERCENTAGE SHARING'!K619</f>
        <v>0</v>
      </c>
      <c r="L660" s="167">
        <f>$B660*'PERCENTAGE SHARING'!L619</f>
        <v>0</v>
      </c>
      <c r="M660" s="167">
        <f>$B660*'PERCENTAGE SHARING'!M619</f>
        <v>0</v>
      </c>
      <c r="N660" s="167">
        <f>$B660*'PERCENTAGE SHARING'!N619</f>
        <v>0</v>
      </c>
      <c r="O660" s="309">
        <f>$B660*'PERCENTAGE SHARING'!O619</f>
        <v>0</v>
      </c>
      <c r="P660" s="309">
        <f>$B660*'PERCENTAGE SHARING'!P619</f>
        <v>0</v>
      </c>
      <c r="Q660" s="309">
        <f>$B660*'PERCENTAGE SHARING'!Q619</f>
        <v>0</v>
      </c>
      <c r="R660" s="309">
        <f>$B660*'PERCENTAGE SHARING'!R619</f>
        <v>0</v>
      </c>
      <c r="S660" s="134"/>
      <c r="T660" s="134"/>
      <c r="U660" s="134"/>
      <c r="V660" s="134"/>
      <c r="W660" s="134"/>
      <c r="X660" s="134"/>
      <c r="Y660" s="134"/>
      <c r="Z660" s="134"/>
    </row>
    <row r="661" ht="22.5" customHeight="1">
      <c r="A661" s="186" t="str">
        <f>'PROP DAILY PNL'!A826</f>
        <v/>
      </c>
      <c r="B661" s="177"/>
      <c r="C661" s="167">
        <f>$B661*'PERCENTAGE SHARING'!C620</f>
        <v>0</v>
      </c>
      <c r="D661" s="167">
        <f>$B661*'PERCENTAGE SHARING'!D620</f>
        <v>0</v>
      </c>
      <c r="E661" s="167">
        <f>$B661*'PERCENTAGE SHARING'!E620</f>
        <v>0</v>
      </c>
      <c r="F661" s="167">
        <f>$B661*'PERCENTAGE SHARING'!F620</f>
        <v>0</v>
      </c>
      <c r="G661" s="167">
        <f>$B661*'PERCENTAGE SHARING'!G620</f>
        <v>0</v>
      </c>
      <c r="H661" s="167">
        <f>$B661*'PERCENTAGE SHARING'!H620</f>
        <v>0</v>
      </c>
      <c r="I661" s="167">
        <f>$B661*'PERCENTAGE SHARING'!I620</f>
        <v>0</v>
      </c>
      <c r="J661" s="167">
        <f>$B661*'PERCENTAGE SHARING'!J620</f>
        <v>0</v>
      </c>
      <c r="K661" s="167">
        <f>$B661*'PERCENTAGE SHARING'!K620</f>
        <v>0</v>
      </c>
      <c r="L661" s="167">
        <f>$B661*'PERCENTAGE SHARING'!L620</f>
        <v>0</v>
      </c>
      <c r="M661" s="167">
        <f>$B661*'PERCENTAGE SHARING'!M620</f>
        <v>0</v>
      </c>
      <c r="N661" s="167">
        <f>$B661*'PERCENTAGE SHARING'!N620</f>
        <v>0</v>
      </c>
      <c r="O661" s="309">
        <f>$B661*'PERCENTAGE SHARING'!O620</f>
        <v>0</v>
      </c>
      <c r="P661" s="309">
        <f>$B661*'PERCENTAGE SHARING'!P620</f>
        <v>0</v>
      </c>
      <c r="Q661" s="309">
        <f>$B661*'PERCENTAGE SHARING'!Q620</f>
        <v>0</v>
      </c>
      <c r="R661" s="309">
        <f>$B661*'PERCENTAGE SHARING'!R620</f>
        <v>0</v>
      </c>
      <c r="S661" s="134"/>
      <c r="T661" s="134"/>
      <c r="U661" s="134"/>
      <c r="V661" s="134"/>
      <c r="W661" s="134"/>
      <c r="X661" s="134"/>
      <c r="Y661" s="134"/>
      <c r="Z661" s="134"/>
    </row>
    <row r="662" ht="22.5" customHeight="1">
      <c r="A662" s="186" t="str">
        <f>'PROP DAILY PNL'!A827</f>
        <v/>
      </c>
      <c r="B662" s="177"/>
      <c r="C662" s="167">
        <f>$B662*'PERCENTAGE SHARING'!C621</f>
        <v>0</v>
      </c>
      <c r="D662" s="167">
        <f>$B662*'PERCENTAGE SHARING'!D621</f>
        <v>0</v>
      </c>
      <c r="E662" s="167">
        <f>$B662*'PERCENTAGE SHARING'!E621</f>
        <v>0</v>
      </c>
      <c r="F662" s="167">
        <f>$B662*'PERCENTAGE SHARING'!F621</f>
        <v>0</v>
      </c>
      <c r="G662" s="167">
        <f>$B662*'PERCENTAGE SHARING'!G621</f>
        <v>0</v>
      </c>
      <c r="H662" s="167">
        <f>$B662*'PERCENTAGE SHARING'!H621</f>
        <v>0</v>
      </c>
      <c r="I662" s="167">
        <f>$B662*'PERCENTAGE SHARING'!I621</f>
        <v>0</v>
      </c>
      <c r="J662" s="167">
        <f>$B662*'PERCENTAGE SHARING'!J621</f>
        <v>0</v>
      </c>
      <c r="K662" s="167">
        <f>$B662*'PERCENTAGE SHARING'!K621</f>
        <v>0</v>
      </c>
      <c r="L662" s="167">
        <f>$B662*'PERCENTAGE SHARING'!L621</f>
        <v>0</v>
      </c>
      <c r="M662" s="167">
        <f>$B662*'PERCENTAGE SHARING'!M621</f>
        <v>0</v>
      </c>
      <c r="N662" s="167">
        <f>$B662*'PERCENTAGE SHARING'!N621</f>
        <v>0</v>
      </c>
      <c r="O662" s="309">
        <f>$B662*'PERCENTAGE SHARING'!O621</f>
        <v>0</v>
      </c>
      <c r="P662" s="309">
        <f>$B662*'PERCENTAGE SHARING'!P621</f>
        <v>0</v>
      </c>
      <c r="Q662" s="309">
        <f>$B662*'PERCENTAGE SHARING'!Q621</f>
        <v>0</v>
      </c>
      <c r="R662" s="309">
        <f>$B662*'PERCENTAGE SHARING'!R621</f>
        <v>0</v>
      </c>
      <c r="S662" s="134"/>
      <c r="T662" s="134"/>
      <c r="U662" s="134"/>
      <c r="V662" s="134"/>
      <c r="W662" s="134"/>
      <c r="X662" s="134"/>
      <c r="Y662" s="134"/>
      <c r="Z662" s="134"/>
    </row>
    <row r="663" ht="22.5" customHeight="1">
      <c r="A663" s="186" t="str">
        <f>'PROP DAILY PNL'!A828</f>
        <v/>
      </c>
      <c r="B663" s="177"/>
      <c r="C663" s="167">
        <f>$B663*'PERCENTAGE SHARING'!C622</f>
        <v>0</v>
      </c>
      <c r="D663" s="167">
        <f>$B663*'PERCENTAGE SHARING'!D622</f>
        <v>0</v>
      </c>
      <c r="E663" s="167">
        <f>$B663*'PERCENTAGE SHARING'!E622</f>
        <v>0</v>
      </c>
      <c r="F663" s="167">
        <f>$B663*'PERCENTAGE SHARING'!F622</f>
        <v>0</v>
      </c>
      <c r="G663" s="167">
        <f>$B663*'PERCENTAGE SHARING'!G622</f>
        <v>0</v>
      </c>
      <c r="H663" s="167">
        <f>$B663*'PERCENTAGE SHARING'!H622</f>
        <v>0</v>
      </c>
      <c r="I663" s="167">
        <f>$B663*'PERCENTAGE SHARING'!I622</f>
        <v>0</v>
      </c>
      <c r="J663" s="167">
        <f>$B663*'PERCENTAGE SHARING'!J622</f>
        <v>0</v>
      </c>
      <c r="K663" s="167">
        <f>$B663*'PERCENTAGE SHARING'!K622</f>
        <v>0</v>
      </c>
      <c r="L663" s="167">
        <f>$B663*'PERCENTAGE SHARING'!L622</f>
        <v>0</v>
      </c>
      <c r="M663" s="167">
        <f>$B663*'PERCENTAGE SHARING'!M622</f>
        <v>0</v>
      </c>
      <c r="N663" s="167">
        <f>$B663*'PERCENTAGE SHARING'!N622</f>
        <v>0</v>
      </c>
      <c r="O663" s="309">
        <f>$B663*'PERCENTAGE SHARING'!O622</f>
        <v>0</v>
      </c>
      <c r="P663" s="309">
        <f>$B663*'PERCENTAGE SHARING'!P622</f>
        <v>0</v>
      </c>
      <c r="Q663" s="309">
        <f>$B663*'PERCENTAGE SHARING'!Q622</f>
        <v>0</v>
      </c>
      <c r="R663" s="309">
        <f>$B663*'PERCENTAGE SHARING'!R622</f>
        <v>0</v>
      </c>
      <c r="S663" s="134"/>
      <c r="T663" s="134"/>
      <c r="U663" s="134"/>
      <c r="V663" s="134"/>
      <c r="W663" s="134"/>
      <c r="X663" s="134"/>
      <c r="Y663" s="134"/>
      <c r="Z663" s="134"/>
    </row>
    <row r="664" ht="22.5" customHeight="1">
      <c r="A664" s="186" t="str">
        <f>'PROP DAILY PNL'!A829</f>
        <v/>
      </c>
      <c r="B664" s="177"/>
      <c r="C664" s="167">
        <f>$B664*'PERCENTAGE SHARING'!C623</f>
        <v>0</v>
      </c>
      <c r="D664" s="167">
        <f>$B664*'PERCENTAGE SHARING'!D623</f>
        <v>0</v>
      </c>
      <c r="E664" s="167">
        <f>$B664*'PERCENTAGE SHARING'!E623</f>
        <v>0</v>
      </c>
      <c r="F664" s="167">
        <f>$B664*'PERCENTAGE SHARING'!F623</f>
        <v>0</v>
      </c>
      <c r="G664" s="167">
        <f>$B664*'PERCENTAGE SHARING'!G623</f>
        <v>0</v>
      </c>
      <c r="H664" s="167">
        <f>$B664*'PERCENTAGE SHARING'!H623</f>
        <v>0</v>
      </c>
      <c r="I664" s="167">
        <f>$B664*'PERCENTAGE SHARING'!I623</f>
        <v>0</v>
      </c>
      <c r="J664" s="167">
        <f>$B664*'PERCENTAGE SHARING'!J623</f>
        <v>0</v>
      </c>
      <c r="K664" s="167">
        <f>$B664*'PERCENTAGE SHARING'!K623</f>
        <v>0</v>
      </c>
      <c r="L664" s="167">
        <f>$B664*'PERCENTAGE SHARING'!L623</f>
        <v>0</v>
      </c>
      <c r="M664" s="167">
        <f>$B664*'PERCENTAGE SHARING'!M623</f>
        <v>0</v>
      </c>
      <c r="N664" s="167">
        <f>$B664*'PERCENTAGE SHARING'!N623</f>
        <v>0</v>
      </c>
      <c r="O664" s="309">
        <f>$B664*'PERCENTAGE SHARING'!O623</f>
        <v>0</v>
      </c>
      <c r="P664" s="309">
        <f>$B664*'PERCENTAGE SHARING'!P623</f>
        <v>0</v>
      </c>
      <c r="Q664" s="309">
        <f>$B664*'PERCENTAGE SHARING'!Q623</f>
        <v>0</v>
      </c>
      <c r="R664" s="309">
        <f>$B664*'PERCENTAGE SHARING'!R623</f>
        <v>0</v>
      </c>
      <c r="S664" s="134"/>
      <c r="T664" s="134"/>
      <c r="U664" s="134"/>
      <c r="V664" s="134"/>
      <c r="W664" s="134"/>
      <c r="X664" s="134"/>
      <c r="Y664" s="134"/>
      <c r="Z664" s="134"/>
    </row>
    <row r="665" ht="22.5" customHeight="1">
      <c r="A665" s="186" t="str">
        <f>'PROP DAILY PNL'!A830</f>
        <v/>
      </c>
      <c r="B665" s="177"/>
      <c r="C665" s="167">
        <f>$B665*'PERCENTAGE SHARING'!C624</f>
        <v>0</v>
      </c>
      <c r="D665" s="167">
        <f>$B665*'PERCENTAGE SHARING'!D624</f>
        <v>0</v>
      </c>
      <c r="E665" s="167">
        <f>$B665*'PERCENTAGE SHARING'!E624</f>
        <v>0</v>
      </c>
      <c r="F665" s="167">
        <f>$B665*'PERCENTAGE SHARING'!F624</f>
        <v>0</v>
      </c>
      <c r="G665" s="167">
        <f>$B665*'PERCENTAGE SHARING'!G624</f>
        <v>0</v>
      </c>
      <c r="H665" s="167">
        <f>$B665*'PERCENTAGE SHARING'!H624</f>
        <v>0</v>
      </c>
      <c r="I665" s="167">
        <f>$B665*'PERCENTAGE SHARING'!I624</f>
        <v>0</v>
      </c>
      <c r="J665" s="167">
        <f>$B665*'PERCENTAGE SHARING'!J624</f>
        <v>0</v>
      </c>
      <c r="K665" s="167">
        <f>$B665*'PERCENTAGE SHARING'!K624</f>
        <v>0</v>
      </c>
      <c r="L665" s="167">
        <f>$B665*'PERCENTAGE SHARING'!L624</f>
        <v>0</v>
      </c>
      <c r="M665" s="167">
        <f>$B665*'PERCENTAGE SHARING'!M624</f>
        <v>0</v>
      </c>
      <c r="N665" s="167">
        <f>$B665*'PERCENTAGE SHARING'!N624</f>
        <v>0</v>
      </c>
      <c r="O665" s="309">
        <f>$B665*'PERCENTAGE SHARING'!O624</f>
        <v>0</v>
      </c>
      <c r="P665" s="309">
        <f>$B665*'PERCENTAGE SHARING'!P624</f>
        <v>0</v>
      </c>
      <c r="Q665" s="309">
        <f>$B665*'PERCENTAGE SHARING'!Q624</f>
        <v>0</v>
      </c>
      <c r="R665" s="309">
        <f>$B665*'PERCENTAGE SHARING'!R624</f>
        <v>0</v>
      </c>
      <c r="S665" s="134"/>
      <c r="T665" s="134"/>
      <c r="U665" s="134"/>
      <c r="V665" s="134"/>
      <c r="W665" s="134"/>
      <c r="X665" s="134"/>
      <c r="Y665" s="134"/>
      <c r="Z665" s="134"/>
    </row>
    <row r="666" ht="22.5" customHeight="1">
      <c r="A666" s="186" t="str">
        <f>'PROP DAILY PNL'!A831</f>
        <v/>
      </c>
      <c r="B666" s="177"/>
      <c r="C666" s="167">
        <f>$B666*'PERCENTAGE SHARING'!C625</f>
        <v>0</v>
      </c>
      <c r="D666" s="167">
        <f>$B666*'PERCENTAGE SHARING'!D625</f>
        <v>0</v>
      </c>
      <c r="E666" s="167">
        <f>$B666*'PERCENTAGE SHARING'!E625</f>
        <v>0</v>
      </c>
      <c r="F666" s="167">
        <f>$B666*'PERCENTAGE SHARING'!F625</f>
        <v>0</v>
      </c>
      <c r="G666" s="167">
        <f>$B666*'PERCENTAGE SHARING'!G625</f>
        <v>0</v>
      </c>
      <c r="H666" s="167">
        <f>$B666*'PERCENTAGE SHARING'!H625</f>
        <v>0</v>
      </c>
      <c r="I666" s="167">
        <f>$B666*'PERCENTAGE SHARING'!I625</f>
        <v>0</v>
      </c>
      <c r="J666" s="167">
        <f>$B666*'PERCENTAGE SHARING'!J625</f>
        <v>0</v>
      </c>
      <c r="K666" s="167">
        <f>$B666*'PERCENTAGE SHARING'!K625</f>
        <v>0</v>
      </c>
      <c r="L666" s="167">
        <f>$B666*'PERCENTAGE SHARING'!L625</f>
        <v>0</v>
      </c>
      <c r="M666" s="167">
        <f>$B666*'PERCENTAGE SHARING'!M625</f>
        <v>0</v>
      </c>
      <c r="N666" s="167">
        <f>$B666*'PERCENTAGE SHARING'!N625</f>
        <v>0</v>
      </c>
      <c r="O666" s="309">
        <f>$B666*'PERCENTAGE SHARING'!O625</f>
        <v>0</v>
      </c>
      <c r="P666" s="309">
        <f>$B666*'PERCENTAGE SHARING'!P625</f>
        <v>0</v>
      </c>
      <c r="Q666" s="309">
        <f>$B666*'PERCENTAGE SHARING'!Q625</f>
        <v>0</v>
      </c>
      <c r="R666" s="309">
        <f>$B666*'PERCENTAGE SHARING'!R625</f>
        <v>0</v>
      </c>
      <c r="S666" s="134"/>
      <c r="T666" s="134"/>
      <c r="U666" s="134"/>
      <c r="V666" s="134"/>
      <c r="W666" s="134"/>
      <c r="X666" s="134"/>
      <c r="Y666" s="134"/>
      <c r="Z666" s="134"/>
    </row>
    <row r="667" ht="22.5" customHeight="1">
      <c r="A667" s="186" t="str">
        <f>'PROP DAILY PNL'!A832</f>
        <v/>
      </c>
      <c r="B667" s="177"/>
      <c r="C667" s="167">
        <f>$B667*'PERCENTAGE SHARING'!C626</f>
        <v>0</v>
      </c>
      <c r="D667" s="167">
        <f>$B667*'PERCENTAGE SHARING'!D626</f>
        <v>0</v>
      </c>
      <c r="E667" s="167">
        <f>$B667*'PERCENTAGE SHARING'!E626</f>
        <v>0</v>
      </c>
      <c r="F667" s="167">
        <f>$B667*'PERCENTAGE SHARING'!F626</f>
        <v>0</v>
      </c>
      <c r="G667" s="167">
        <f>$B667*'PERCENTAGE SHARING'!G626</f>
        <v>0</v>
      </c>
      <c r="H667" s="167">
        <f>$B667*'PERCENTAGE SHARING'!H626</f>
        <v>0</v>
      </c>
      <c r="I667" s="167">
        <f>$B667*'PERCENTAGE SHARING'!I626</f>
        <v>0</v>
      </c>
      <c r="J667" s="167">
        <f>$B667*'PERCENTAGE SHARING'!J626</f>
        <v>0</v>
      </c>
      <c r="K667" s="167">
        <f>$B667*'PERCENTAGE SHARING'!K626</f>
        <v>0</v>
      </c>
      <c r="L667" s="167">
        <f>$B667*'PERCENTAGE SHARING'!L626</f>
        <v>0</v>
      </c>
      <c r="M667" s="167">
        <f>$B667*'PERCENTAGE SHARING'!M626</f>
        <v>0</v>
      </c>
      <c r="N667" s="167">
        <f>$B667*'PERCENTAGE SHARING'!N626</f>
        <v>0</v>
      </c>
      <c r="O667" s="309">
        <f>$B667*'PERCENTAGE SHARING'!O626</f>
        <v>0</v>
      </c>
      <c r="P667" s="309">
        <f>$B667*'PERCENTAGE SHARING'!P626</f>
        <v>0</v>
      </c>
      <c r="Q667" s="309">
        <f>$B667*'PERCENTAGE SHARING'!Q626</f>
        <v>0</v>
      </c>
      <c r="R667" s="309">
        <f>$B667*'PERCENTAGE SHARING'!R626</f>
        <v>0</v>
      </c>
      <c r="S667" s="134"/>
      <c r="T667" s="134"/>
      <c r="U667" s="134"/>
      <c r="V667" s="134"/>
      <c r="W667" s="134"/>
      <c r="X667" s="134"/>
      <c r="Y667" s="134"/>
      <c r="Z667" s="134"/>
    </row>
    <row r="668" ht="22.5" customHeight="1">
      <c r="A668" s="186" t="str">
        <f>'PROP DAILY PNL'!A833</f>
        <v/>
      </c>
      <c r="B668" s="177"/>
      <c r="C668" s="167">
        <f>$B668*'PERCENTAGE SHARING'!C627</f>
        <v>0</v>
      </c>
      <c r="D668" s="167">
        <f>$B668*'PERCENTAGE SHARING'!D627</f>
        <v>0</v>
      </c>
      <c r="E668" s="167">
        <f>$B668*'PERCENTAGE SHARING'!E627</f>
        <v>0</v>
      </c>
      <c r="F668" s="167">
        <f>$B668*'PERCENTAGE SHARING'!F627</f>
        <v>0</v>
      </c>
      <c r="G668" s="167">
        <f>$B668*'PERCENTAGE SHARING'!G627</f>
        <v>0</v>
      </c>
      <c r="H668" s="167">
        <f>$B668*'PERCENTAGE SHARING'!H627</f>
        <v>0</v>
      </c>
      <c r="I668" s="167">
        <f>$B668*'PERCENTAGE SHARING'!I627</f>
        <v>0</v>
      </c>
      <c r="J668" s="167">
        <f>$B668*'PERCENTAGE SHARING'!J627</f>
        <v>0</v>
      </c>
      <c r="K668" s="167">
        <f>$B668*'PERCENTAGE SHARING'!K627</f>
        <v>0</v>
      </c>
      <c r="L668" s="167">
        <f>$B668*'PERCENTAGE SHARING'!L627</f>
        <v>0</v>
      </c>
      <c r="M668" s="167">
        <f>$B668*'PERCENTAGE SHARING'!M627</f>
        <v>0</v>
      </c>
      <c r="N668" s="167">
        <f>$B668*'PERCENTAGE SHARING'!N627</f>
        <v>0</v>
      </c>
      <c r="O668" s="309">
        <f>$B668*'PERCENTAGE SHARING'!O627</f>
        <v>0</v>
      </c>
      <c r="P668" s="309">
        <f>$B668*'PERCENTAGE SHARING'!P627</f>
        <v>0</v>
      </c>
      <c r="Q668" s="309">
        <f>$B668*'PERCENTAGE SHARING'!Q627</f>
        <v>0</v>
      </c>
      <c r="R668" s="309">
        <f>$B668*'PERCENTAGE SHARING'!R627</f>
        <v>0</v>
      </c>
      <c r="S668" s="134"/>
      <c r="T668" s="134"/>
      <c r="U668" s="134"/>
      <c r="V668" s="134"/>
      <c r="W668" s="134"/>
      <c r="X668" s="134"/>
      <c r="Y668" s="134"/>
      <c r="Z668" s="134"/>
    </row>
    <row r="669" ht="22.5" customHeight="1">
      <c r="A669" s="186" t="str">
        <f>'PROP DAILY PNL'!A834</f>
        <v/>
      </c>
      <c r="B669" s="177"/>
      <c r="C669" s="167">
        <f>$B669*'PERCENTAGE SHARING'!C628</f>
        <v>0</v>
      </c>
      <c r="D669" s="167">
        <f>$B669*'PERCENTAGE SHARING'!D628</f>
        <v>0</v>
      </c>
      <c r="E669" s="167">
        <f>$B669*'PERCENTAGE SHARING'!E628</f>
        <v>0</v>
      </c>
      <c r="F669" s="167">
        <f>$B669*'PERCENTAGE SHARING'!F628</f>
        <v>0</v>
      </c>
      <c r="G669" s="167">
        <f>$B669*'PERCENTAGE SHARING'!G628</f>
        <v>0</v>
      </c>
      <c r="H669" s="167">
        <f>$B669*'PERCENTAGE SHARING'!H628</f>
        <v>0</v>
      </c>
      <c r="I669" s="167">
        <f>$B669*'PERCENTAGE SHARING'!I628</f>
        <v>0</v>
      </c>
      <c r="J669" s="167">
        <f>$B669*'PERCENTAGE SHARING'!J628</f>
        <v>0</v>
      </c>
      <c r="K669" s="167">
        <f>$B669*'PERCENTAGE SHARING'!K628</f>
        <v>0</v>
      </c>
      <c r="L669" s="167">
        <f>$B669*'PERCENTAGE SHARING'!L628</f>
        <v>0</v>
      </c>
      <c r="M669" s="167">
        <f>$B669*'PERCENTAGE SHARING'!M628</f>
        <v>0</v>
      </c>
      <c r="N669" s="167">
        <f>$B669*'PERCENTAGE SHARING'!N628</f>
        <v>0</v>
      </c>
      <c r="O669" s="309">
        <f>$B669*'PERCENTAGE SHARING'!O628</f>
        <v>0</v>
      </c>
      <c r="P669" s="309">
        <f>$B669*'PERCENTAGE SHARING'!P628</f>
        <v>0</v>
      </c>
      <c r="Q669" s="309">
        <f>$B669*'PERCENTAGE SHARING'!Q628</f>
        <v>0</v>
      </c>
      <c r="R669" s="309">
        <f>$B669*'PERCENTAGE SHARING'!R628</f>
        <v>0</v>
      </c>
      <c r="S669" s="134"/>
      <c r="T669" s="134"/>
      <c r="U669" s="134"/>
      <c r="V669" s="134"/>
      <c r="W669" s="134"/>
      <c r="X669" s="134"/>
      <c r="Y669" s="134"/>
      <c r="Z669" s="134"/>
    </row>
    <row r="670" ht="22.5" customHeight="1">
      <c r="A670" s="186" t="str">
        <f>'PROP DAILY PNL'!A835</f>
        <v/>
      </c>
      <c r="B670" s="177"/>
      <c r="C670" s="167">
        <f>$B670*'PERCENTAGE SHARING'!C629</f>
        <v>0</v>
      </c>
      <c r="D670" s="167">
        <f>$B670*'PERCENTAGE SHARING'!D629</f>
        <v>0</v>
      </c>
      <c r="E670" s="167">
        <f>$B670*'PERCENTAGE SHARING'!E629</f>
        <v>0</v>
      </c>
      <c r="F670" s="167">
        <f>$B670*'PERCENTAGE SHARING'!F629</f>
        <v>0</v>
      </c>
      <c r="G670" s="167">
        <f>$B670*'PERCENTAGE SHARING'!G629</f>
        <v>0</v>
      </c>
      <c r="H670" s="167">
        <f>$B670*'PERCENTAGE SHARING'!H629</f>
        <v>0</v>
      </c>
      <c r="I670" s="167">
        <f>$B670*'PERCENTAGE SHARING'!I629</f>
        <v>0</v>
      </c>
      <c r="J670" s="167">
        <f>$B670*'PERCENTAGE SHARING'!J629</f>
        <v>0</v>
      </c>
      <c r="K670" s="167">
        <f>$B670*'PERCENTAGE SHARING'!K629</f>
        <v>0</v>
      </c>
      <c r="L670" s="167">
        <f>$B670*'PERCENTAGE SHARING'!L629</f>
        <v>0</v>
      </c>
      <c r="M670" s="167">
        <f>$B670*'PERCENTAGE SHARING'!M629</f>
        <v>0</v>
      </c>
      <c r="N670" s="167">
        <f>$B670*'PERCENTAGE SHARING'!N629</f>
        <v>0</v>
      </c>
      <c r="O670" s="309">
        <f>$B670*'PERCENTAGE SHARING'!O629</f>
        <v>0</v>
      </c>
      <c r="P670" s="309">
        <f>$B670*'PERCENTAGE SHARING'!P629</f>
        <v>0</v>
      </c>
      <c r="Q670" s="309">
        <f>$B670*'PERCENTAGE SHARING'!Q629</f>
        <v>0</v>
      </c>
      <c r="R670" s="309">
        <f>$B670*'PERCENTAGE SHARING'!R629</f>
        <v>0</v>
      </c>
      <c r="S670" s="134"/>
      <c r="T670" s="134"/>
      <c r="U670" s="134"/>
      <c r="V670" s="134"/>
      <c r="W670" s="134"/>
      <c r="X670" s="134"/>
      <c r="Y670" s="134"/>
      <c r="Z670" s="134"/>
    </row>
    <row r="671" ht="22.5" customHeight="1">
      <c r="A671" s="186" t="str">
        <f>'PROP DAILY PNL'!A836</f>
        <v/>
      </c>
      <c r="B671" s="177"/>
      <c r="C671" s="167">
        <f>$B671*'PERCENTAGE SHARING'!C630</f>
        <v>0</v>
      </c>
      <c r="D671" s="167">
        <f>$B671*'PERCENTAGE SHARING'!D630</f>
        <v>0</v>
      </c>
      <c r="E671" s="167">
        <f>$B671*'PERCENTAGE SHARING'!E630</f>
        <v>0</v>
      </c>
      <c r="F671" s="167">
        <f>$B671*'PERCENTAGE SHARING'!F630</f>
        <v>0</v>
      </c>
      <c r="G671" s="167">
        <f>$B671*'PERCENTAGE SHARING'!G630</f>
        <v>0</v>
      </c>
      <c r="H671" s="167">
        <f>$B671*'PERCENTAGE SHARING'!H630</f>
        <v>0</v>
      </c>
      <c r="I671" s="167">
        <f>$B671*'PERCENTAGE SHARING'!I630</f>
        <v>0</v>
      </c>
      <c r="J671" s="167">
        <f>$B671*'PERCENTAGE SHARING'!J630</f>
        <v>0</v>
      </c>
      <c r="K671" s="167">
        <f>$B671*'PERCENTAGE SHARING'!K630</f>
        <v>0</v>
      </c>
      <c r="L671" s="167">
        <f>$B671*'PERCENTAGE SHARING'!L630</f>
        <v>0</v>
      </c>
      <c r="M671" s="167">
        <f>$B671*'PERCENTAGE SHARING'!M630</f>
        <v>0</v>
      </c>
      <c r="N671" s="167">
        <f>$B671*'PERCENTAGE SHARING'!N630</f>
        <v>0</v>
      </c>
      <c r="O671" s="309">
        <f>$B671*'PERCENTAGE SHARING'!O630</f>
        <v>0</v>
      </c>
      <c r="P671" s="309">
        <f>$B671*'PERCENTAGE SHARING'!P630</f>
        <v>0</v>
      </c>
      <c r="Q671" s="309">
        <f>$B671*'PERCENTAGE SHARING'!Q630</f>
        <v>0</v>
      </c>
      <c r="R671" s="309">
        <f>$B671*'PERCENTAGE SHARING'!R630</f>
        <v>0</v>
      </c>
      <c r="S671" s="134"/>
      <c r="T671" s="134"/>
      <c r="U671" s="134"/>
      <c r="V671" s="134"/>
      <c r="W671" s="134"/>
      <c r="X671" s="134"/>
      <c r="Y671" s="134"/>
      <c r="Z671" s="134"/>
    </row>
    <row r="672" ht="22.5" customHeight="1">
      <c r="A672" s="186" t="str">
        <f>'PROP DAILY PNL'!A837</f>
        <v/>
      </c>
      <c r="B672" s="177"/>
      <c r="C672" s="167">
        <f>$B672*'PERCENTAGE SHARING'!C631</f>
        <v>0</v>
      </c>
      <c r="D672" s="167">
        <f>$B672*'PERCENTAGE SHARING'!D631</f>
        <v>0</v>
      </c>
      <c r="E672" s="167">
        <f>$B672*'PERCENTAGE SHARING'!E631</f>
        <v>0</v>
      </c>
      <c r="F672" s="167">
        <f>$B672*'PERCENTAGE SHARING'!F631</f>
        <v>0</v>
      </c>
      <c r="G672" s="167">
        <f>$B672*'PERCENTAGE SHARING'!G631</f>
        <v>0</v>
      </c>
      <c r="H672" s="167">
        <f>$B672*'PERCENTAGE SHARING'!H631</f>
        <v>0</v>
      </c>
      <c r="I672" s="167">
        <f>$B672*'PERCENTAGE SHARING'!I631</f>
        <v>0</v>
      </c>
      <c r="J672" s="167">
        <f>$B672*'PERCENTAGE SHARING'!J631</f>
        <v>0</v>
      </c>
      <c r="K672" s="167">
        <f>$B672*'PERCENTAGE SHARING'!K631</f>
        <v>0</v>
      </c>
      <c r="L672" s="167">
        <f>$B672*'PERCENTAGE SHARING'!L631</f>
        <v>0</v>
      </c>
      <c r="M672" s="167">
        <f>$B672*'PERCENTAGE SHARING'!M631</f>
        <v>0</v>
      </c>
      <c r="N672" s="167">
        <f>$B672*'PERCENTAGE SHARING'!N631</f>
        <v>0</v>
      </c>
      <c r="O672" s="309">
        <f>$B672*'PERCENTAGE SHARING'!O631</f>
        <v>0</v>
      </c>
      <c r="P672" s="309">
        <f>$B672*'PERCENTAGE SHARING'!P631</f>
        <v>0</v>
      </c>
      <c r="Q672" s="309">
        <f>$B672*'PERCENTAGE SHARING'!Q631</f>
        <v>0</v>
      </c>
      <c r="R672" s="309">
        <f>$B672*'PERCENTAGE SHARING'!R631</f>
        <v>0</v>
      </c>
      <c r="S672" s="134"/>
      <c r="T672" s="134"/>
      <c r="U672" s="134"/>
      <c r="V672" s="134"/>
      <c r="W672" s="134"/>
      <c r="X672" s="134"/>
      <c r="Y672" s="134"/>
      <c r="Z672" s="134"/>
    </row>
    <row r="673" ht="22.5" customHeight="1">
      <c r="A673" s="186" t="str">
        <f>'PROP DAILY PNL'!A838</f>
        <v/>
      </c>
      <c r="B673" s="177"/>
      <c r="C673" s="167">
        <f>$B673*'PERCENTAGE SHARING'!C632</f>
        <v>0</v>
      </c>
      <c r="D673" s="167">
        <f>$B673*'PERCENTAGE SHARING'!D632</f>
        <v>0</v>
      </c>
      <c r="E673" s="167">
        <f>$B673*'PERCENTAGE SHARING'!E632</f>
        <v>0</v>
      </c>
      <c r="F673" s="167">
        <f>$B673*'PERCENTAGE SHARING'!F632</f>
        <v>0</v>
      </c>
      <c r="G673" s="167">
        <f>$B673*'PERCENTAGE SHARING'!G632</f>
        <v>0</v>
      </c>
      <c r="H673" s="167">
        <f>$B673*'PERCENTAGE SHARING'!H632</f>
        <v>0</v>
      </c>
      <c r="I673" s="167">
        <f>$B673*'PERCENTAGE SHARING'!I632</f>
        <v>0</v>
      </c>
      <c r="J673" s="167">
        <f>$B673*'PERCENTAGE SHARING'!J632</f>
        <v>0</v>
      </c>
      <c r="K673" s="167">
        <f>$B673*'PERCENTAGE SHARING'!K632</f>
        <v>0</v>
      </c>
      <c r="L673" s="167">
        <f>$B673*'PERCENTAGE SHARING'!L632</f>
        <v>0</v>
      </c>
      <c r="M673" s="167">
        <f>$B673*'PERCENTAGE SHARING'!M632</f>
        <v>0</v>
      </c>
      <c r="N673" s="167">
        <f>$B673*'PERCENTAGE SHARING'!N632</f>
        <v>0</v>
      </c>
      <c r="O673" s="309">
        <f>$B673*'PERCENTAGE SHARING'!O632</f>
        <v>0</v>
      </c>
      <c r="P673" s="309">
        <f>$B673*'PERCENTAGE SHARING'!P632</f>
        <v>0</v>
      </c>
      <c r="Q673" s="309">
        <f>$B673*'PERCENTAGE SHARING'!Q632</f>
        <v>0</v>
      </c>
      <c r="R673" s="309">
        <f>$B673*'PERCENTAGE SHARING'!R632</f>
        <v>0</v>
      </c>
      <c r="S673" s="134"/>
      <c r="T673" s="134"/>
      <c r="U673" s="134"/>
      <c r="V673" s="134"/>
      <c r="W673" s="134"/>
      <c r="X673" s="134"/>
      <c r="Y673" s="134"/>
      <c r="Z673" s="134"/>
    </row>
    <row r="674" ht="22.5" customHeight="1">
      <c r="A674" s="186" t="str">
        <f>'PROP DAILY PNL'!A839</f>
        <v/>
      </c>
      <c r="B674" s="177"/>
      <c r="C674" s="167">
        <f>$B674*'PERCENTAGE SHARING'!C633</f>
        <v>0</v>
      </c>
      <c r="D674" s="167">
        <f>$B674*'PERCENTAGE SHARING'!D633</f>
        <v>0</v>
      </c>
      <c r="E674" s="167">
        <f>$B674*'PERCENTAGE SHARING'!E633</f>
        <v>0</v>
      </c>
      <c r="F674" s="167">
        <f>$B674*'PERCENTAGE SHARING'!F633</f>
        <v>0</v>
      </c>
      <c r="G674" s="167">
        <f>$B674*'PERCENTAGE SHARING'!G633</f>
        <v>0</v>
      </c>
      <c r="H674" s="167">
        <f>$B674*'PERCENTAGE SHARING'!H633</f>
        <v>0</v>
      </c>
      <c r="I674" s="167">
        <f>$B674*'PERCENTAGE SHARING'!I633</f>
        <v>0</v>
      </c>
      <c r="J674" s="167">
        <f>$B674*'PERCENTAGE SHARING'!J633</f>
        <v>0</v>
      </c>
      <c r="K674" s="167">
        <f>$B674*'PERCENTAGE SHARING'!K633</f>
        <v>0</v>
      </c>
      <c r="L674" s="167">
        <f>$B674*'PERCENTAGE SHARING'!L633</f>
        <v>0</v>
      </c>
      <c r="M674" s="167">
        <f>$B674*'PERCENTAGE SHARING'!M633</f>
        <v>0</v>
      </c>
      <c r="N674" s="167">
        <f>$B674*'PERCENTAGE SHARING'!N633</f>
        <v>0</v>
      </c>
      <c r="O674" s="309">
        <f>$B674*'PERCENTAGE SHARING'!O633</f>
        <v>0</v>
      </c>
      <c r="P674" s="309">
        <f>$B674*'PERCENTAGE SHARING'!P633</f>
        <v>0</v>
      </c>
      <c r="Q674" s="309">
        <f>$B674*'PERCENTAGE SHARING'!Q633</f>
        <v>0</v>
      </c>
      <c r="R674" s="309">
        <f>$B674*'PERCENTAGE SHARING'!R633</f>
        <v>0</v>
      </c>
      <c r="S674" s="134"/>
      <c r="T674" s="134"/>
      <c r="U674" s="134"/>
      <c r="V674" s="134"/>
      <c r="W674" s="134"/>
      <c r="X674" s="134"/>
      <c r="Y674" s="134"/>
      <c r="Z674" s="134"/>
    </row>
    <row r="675" ht="22.5" customHeight="1">
      <c r="A675" s="186" t="str">
        <f>'PROP DAILY PNL'!A840</f>
        <v/>
      </c>
      <c r="B675" s="177"/>
      <c r="C675" s="167">
        <f>$B675*'PERCENTAGE SHARING'!C634</f>
        <v>0</v>
      </c>
      <c r="D675" s="167">
        <f>$B675*'PERCENTAGE SHARING'!D634</f>
        <v>0</v>
      </c>
      <c r="E675" s="167">
        <f>$B675*'PERCENTAGE SHARING'!E634</f>
        <v>0</v>
      </c>
      <c r="F675" s="167">
        <f>$B675*'PERCENTAGE SHARING'!F634</f>
        <v>0</v>
      </c>
      <c r="G675" s="167">
        <f>$B675*'PERCENTAGE SHARING'!G634</f>
        <v>0</v>
      </c>
      <c r="H675" s="167">
        <f>$B675*'PERCENTAGE SHARING'!H634</f>
        <v>0</v>
      </c>
      <c r="I675" s="167">
        <f>$B675*'PERCENTAGE SHARING'!I634</f>
        <v>0</v>
      </c>
      <c r="J675" s="167">
        <f>$B675*'PERCENTAGE SHARING'!J634</f>
        <v>0</v>
      </c>
      <c r="K675" s="167">
        <f>$B675*'PERCENTAGE SHARING'!K634</f>
        <v>0</v>
      </c>
      <c r="L675" s="167">
        <f>$B675*'PERCENTAGE SHARING'!L634</f>
        <v>0</v>
      </c>
      <c r="M675" s="167">
        <f>$B675*'PERCENTAGE SHARING'!M634</f>
        <v>0</v>
      </c>
      <c r="N675" s="167">
        <f>$B675*'PERCENTAGE SHARING'!N634</f>
        <v>0</v>
      </c>
      <c r="O675" s="309">
        <f>$B675*'PERCENTAGE SHARING'!O634</f>
        <v>0</v>
      </c>
      <c r="P675" s="309">
        <f>$B675*'PERCENTAGE SHARING'!P634</f>
        <v>0</v>
      </c>
      <c r="Q675" s="309">
        <f>$B675*'PERCENTAGE SHARING'!Q634</f>
        <v>0</v>
      </c>
      <c r="R675" s="309">
        <f>$B675*'PERCENTAGE SHARING'!R634</f>
        <v>0</v>
      </c>
      <c r="S675" s="134"/>
      <c r="T675" s="134"/>
      <c r="U675" s="134"/>
      <c r="V675" s="134"/>
      <c r="W675" s="134"/>
      <c r="X675" s="134"/>
      <c r="Y675" s="134"/>
      <c r="Z675" s="134"/>
    </row>
    <row r="676" ht="22.5" customHeight="1">
      <c r="A676" s="186" t="str">
        <f>'PROP DAILY PNL'!A841</f>
        <v/>
      </c>
      <c r="B676" s="177"/>
      <c r="C676" s="167">
        <f>$B676*'PERCENTAGE SHARING'!C635</f>
        <v>0</v>
      </c>
      <c r="D676" s="167">
        <f>$B676*'PERCENTAGE SHARING'!D635</f>
        <v>0</v>
      </c>
      <c r="E676" s="167">
        <f>$B676*'PERCENTAGE SHARING'!E635</f>
        <v>0</v>
      </c>
      <c r="F676" s="167">
        <f>$B676*'PERCENTAGE SHARING'!F635</f>
        <v>0</v>
      </c>
      <c r="G676" s="167">
        <f>$B676*'PERCENTAGE SHARING'!G635</f>
        <v>0</v>
      </c>
      <c r="H676" s="167">
        <f>$B676*'PERCENTAGE SHARING'!H635</f>
        <v>0</v>
      </c>
      <c r="I676" s="167">
        <f>$B676*'PERCENTAGE SHARING'!I635</f>
        <v>0</v>
      </c>
      <c r="J676" s="167">
        <f>$B676*'PERCENTAGE SHARING'!J635</f>
        <v>0</v>
      </c>
      <c r="K676" s="167">
        <f>$B676*'PERCENTAGE SHARING'!K635</f>
        <v>0</v>
      </c>
      <c r="L676" s="167">
        <f>$B676*'PERCENTAGE SHARING'!L635</f>
        <v>0</v>
      </c>
      <c r="M676" s="167">
        <f>$B676*'PERCENTAGE SHARING'!M635</f>
        <v>0</v>
      </c>
      <c r="N676" s="167">
        <f>$B676*'PERCENTAGE SHARING'!N635</f>
        <v>0</v>
      </c>
      <c r="O676" s="309">
        <f>$B676*'PERCENTAGE SHARING'!O635</f>
        <v>0</v>
      </c>
      <c r="P676" s="309">
        <f>$B676*'PERCENTAGE SHARING'!P635</f>
        <v>0</v>
      </c>
      <c r="Q676" s="309">
        <f>$B676*'PERCENTAGE SHARING'!Q635</f>
        <v>0</v>
      </c>
      <c r="R676" s="309">
        <f>$B676*'PERCENTAGE SHARING'!R635</f>
        <v>0</v>
      </c>
      <c r="S676" s="134"/>
      <c r="T676" s="134"/>
      <c r="U676" s="134"/>
      <c r="V676" s="134"/>
      <c r="W676" s="134"/>
      <c r="X676" s="134"/>
      <c r="Y676" s="134"/>
      <c r="Z676" s="134"/>
    </row>
    <row r="677" ht="22.5" customHeight="1">
      <c r="A677" s="186" t="str">
        <f>'PROP DAILY PNL'!A842</f>
        <v/>
      </c>
      <c r="B677" s="177"/>
      <c r="C677" s="167">
        <f>$B677*'PERCENTAGE SHARING'!C636</f>
        <v>0</v>
      </c>
      <c r="D677" s="167">
        <f>$B677*'PERCENTAGE SHARING'!D636</f>
        <v>0</v>
      </c>
      <c r="E677" s="167">
        <f>$B677*'PERCENTAGE SHARING'!E636</f>
        <v>0</v>
      </c>
      <c r="F677" s="167">
        <f>$B677*'PERCENTAGE SHARING'!F636</f>
        <v>0</v>
      </c>
      <c r="G677" s="167">
        <f>$B677*'PERCENTAGE SHARING'!G636</f>
        <v>0</v>
      </c>
      <c r="H677" s="167">
        <f>$B677*'PERCENTAGE SHARING'!H636</f>
        <v>0</v>
      </c>
      <c r="I677" s="167">
        <f>$B677*'PERCENTAGE SHARING'!I636</f>
        <v>0</v>
      </c>
      <c r="J677" s="167">
        <f>$B677*'PERCENTAGE SHARING'!J636</f>
        <v>0</v>
      </c>
      <c r="K677" s="167">
        <f>$B677*'PERCENTAGE SHARING'!K636</f>
        <v>0</v>
      </c>
      <c r="L677" s="167">
        <f>$B677*'PERCENTAGE SHARING'!L636</f>
        <v>0</v>
      </c>
      <c r="M677" s="167">
        <f>$B677*'PERCENTAGE SHARING'!M636</f>
        <v>0</v>
      </c>
      <c r="N677" s="167">
        <f>$B677*'PERCENTAGE SHARING'!N636</f>
        <v>0</v>
      </c>
      <c r="O677" s="309">
        <f>$B677*'PERCENTAGE SHARING'!O636</f>
        <v>0</v>
      </c>
      <c r="P677" s="309">
        <f>$B677*'PERCENTAGE SHARING'!P636</f>
        <v>0</v>
      </c>
      <c r="Q677" s="309">
        <f>$B677*'PERCENTAGE SHARING'!Q636</f>
        <v>0</v>
      </c>
      <c r="R677" s="309">
        <f>$B677*'PERCENTAGE SHARING'!R636</f>
        <v>0</v>
      </c>
      <c r="S677" s="134"/>
      <c r="T677" s="134"/>
      <c r="U677" s="134"/>
      <c r="V677" s="134"/>
      <c r="W677" s="134"/>
      <c r="X677" s="134"/>
      <c r="Y677" s="134"/>
      <c r="Z677" s="134"/>
    </row>
    <row r="678" ht="22.5" customHeight="1">
      <c r="A678" s="186" t="str">
        <f>'PROP DAILY PNL'!A843</f>
        <v/>
      </c>
      <c r="B678" s="177"/>
      <c r="C678" s="167">
        <f>$B678*'PERCENTAGE SHARING'!C637</f>
        <v>0</v>
      </c>
      <c r="D678" s="167">
        <f>$B678*'PERCENTAGE SHARING'!D637</f>
        <v>0</v>
      </c>
      <c r="E678" s="167">
        <f>$B678*'PERCENTAGE SHARING'!E637</f>
        <v>0</v>
      </c>
      <c r="F678" s="167">
        <f>$B678*'PERCENTAGE SHARING'!F637</f>
        <v>0</v>
      </c>
      <c r="G678" s="167">
        <f>$B678*'PERCENTAGE SHARING'!G637</f>
        <v>0</v>
      </c>
      <c r="H678" s="167">
        <f>$B678*'PERCENTAGE SHARING'!H637</f>
        <v>0</v>
      </c>
      <c r="I678" s="167">
        <f>$B678*'PERCENTAGE SHARING'!I637</f>
        <v>0</v>
      </c>
      <c r="J678" s="167">
        <f>$B678*'PERCENTAGE SHARING'!J637</f>
        <v>0</v>
      </c>
      <c r="K678" s="167">
        <f>$B678*'PERCENTAGE SHARING'!K637</f>
        <v>0</v>
      </c>
      <c r="L678" s="167">
        <f>$B678*'PERCENTAGE SHARING'!L637</f>
        <v>0</v>
      </c>
      <c r="M678" s="167">
        <f>$B678*'PERCENTAGE SHARING'!M637</f>
        <v>0</v>
      </c>
      <c r="N678" s="167">
        <f>$B678*'PERCENTAGE SHARING'!N637</f>
        <v>0</v>
      </c>
      <c r="O678" s="309">
        <f>$B678*'PERCENTAGE SHARING'!O637</f>
        <v>0</v>
      </c>
      <c r="P678" s="309">
        <f>$B678*'PERCENTAGE SHARING'!P637</f>
        <v>0</v>
      </c>
      <c r="Q678" s="309">
        <f>$B678*'PERCENTAGE SHARING'!Q637</f>
        <v>0</v>
      </c>
      <c r="R678" s="309">
        <f>$B678*'PERCENTAGE SHARING'!R637</f>
        <v>0</v>
      </c>
      <c r="S678" s="134"/>
      <c r="T678" s="134"/>
      <c r="U678" s="134"/>
      <c r="V678" s="134"/>
      <c r="W678" s="134"/>
      <c r="X678" s="134"/>
      <c r="Y678" s="134"/>
      <c r="Z678" s="134"/>
    </row>
    <row r="679" ht="22.5" customHeight="1">
      <c r="A679" s="186" t="str">
        <f>'PROP DAILY PNL'!A844</f>
        <v/>
      </c>
      <c r="B679" s="177"/>
      <c r="C679" s="167">
        <f>$B679*'PERCENTAGE SHARING'!C638</f>
        <v>0</v>
      </c>
      <c r="D679" s="167">
        <f>$B679*'PERCENTAGE SHARING'!D638</f>
        <v>0</v>
      </c>
      <c r="E679" s="167">
        <f>$B679*'PERCENTAGE SHARING'!E638</f>
        <v>0</v>
      </c>
      <c r="F679" s="167">
        <f>$B679*'PERCENTAGE SHARING'!F638</f>
        <v>0</v>
      </c>
      <c r="G679" s="167">
        <f>$B679*'PERCENTAGE SHARING'!G638</f>
        <v>0</v>
      </c>
      <c r="H679" s="167">
        <f>$B679*'PERCENTAGE SHARING'!H638</f>
        <v>0</v>
      </c>
      <c r="I679" s="167">
        <f>$B679*'PERCENTAGE SHARING'!I638</f>
        <v>0</v>
      </c>
      <c r="J679" s="167">
        <f>$B679*'PERCENTAGE SHARING'!J638</f>
        <v>0</v>
      </c>
      <c r="K679" s="167">
        <f>$B679*'PERCENTAGE SHARING'!K638</f>
        <v>0</v>
      </c>
      <c r="L679" s="167">
        <f>$B679*'PERCENTAGE SHARING'!L638</f>
        <v>0</v>
      </c>
      <c r="M679" s="167">
        <f>$B679*'PERCENTAGE SHARING'!M638</f>
        <v>0</v>
      </c>
      <c r="N679" s="167">
        <f>$B679*'PERCENTAGE SHARING'!N638</f>
        <v>0</v>
      </c>
      <c r="O679" s="309">
        <f>$B679*'PERCENTAGE SHARING'!O638</f>
        <v>0</v>
      </c>
      <c r="P679" s="309">
        <f>$B679*'PERCENTAGE SHARING'!P638</f>
        <v>0</v>
      </c>
      <c r="Q679" s="309">
        <f>$B679*'PERCENTAGE SHARING'!Q638</f>
        <v>0</v>
      </c>
      <c r="R679" s="309">
        <f>$B679*'PERCENTAGE SHARING'!R638</f>
        <v>0</v>
      </c>
      <c r="S679" s="134"/>
      <c r="T679" s="134"/>
      <c r="U679" s="134"/>
      <c r="V679" s="134"/>
      <c r="W679" s="134"/>
      <c r="X679" s="134"/>
      <c r="Y679" s="134"/>
      <c r="Z679" s="134"/>
    </row>
    <row r="680" ht="22.5" customHeight="1">
      <c r="A680" s="186" t="str">
        <f>'PROP DAILY PNL'!A845</f>
        <v/>
      </c>
      <c r="B680" s="177"/>
      <c r="C680" s="167">
        <f>$B680*'PERCENTAGE SHARING'!C639</f>
        <v>0</v>
      </c>
      <c r="D680" s="167">
        <f>$B680*'PERCENTAGE SHARING'!D639</f>
        <v>0</v>
      </c>
      <c r="E680" s="167">
        <f>$B680*'PERCENTAGE SHARING'!E639</f>
        <v>0</v>
      </c>
      <c r="F680" s="167">
        <f>$B680*'PERCENTAGE SHARING'!F639</f>
        <v>0</v>
      </c>
      <c r="G680" s="167">
        <f>$B680*'PERCENTAGE SHARING'!G639</f>
        <v>0</v>
      </c>
      <c r="H680" s="167">
        <f>$B680*'PERCENTAGE SHARING'!H639</f>
        <v>0</v>
      </c>
      <c r="I680" s="167">
        <f>$B680*'PERCENTAGE SHARING'!I639</f>
        <v>0</v>
      </c>
      <c r="J680" s="167">
        <f>$B680*'PERCENTAGE SHARING'!J639</f>
        <v>0</v>
      </c>
      <c r="K680" s="167">
        <f>$B680*'PERCENTAGE SHARING'!K639</f>
        <v>0</v>
      </c>
      <c r="L680" s="167">
        <f>$B680*'PERCENTAGE SHARING'!L639</f>
        <v>0</v>
      </c>
      <c r="M680" s="167">
        <f>$B680*'PERCENTAGE SHARING'!M639</f>
        <v>0</v>
      </c>
      <c r="N680" s="167">
        <f>$B680*'PERCENTAGE SHARING'!N639</f>
        <v>0</v>
      </c>
      <c r="O680" s="309">
        <f>$B680*'PERCENTAGE SHARING'!O639</f>
        <v>0</v>
      </c>
      <c r="P680" s="309">
        <f>$B680*'PERCENTAGE SHARING'!P639</f>
        <v>0</v>
      </c>
      <c r="Q680" s="309">
        <f>$B680*'PERCENTAGE SHARING'!Q639</f>
        <v>0</v>
      </c>
      <c r="R680" s="309">
        <f>$B680*'PERCENTAGE SHARING'!R639</f>
        <v>0</v>
      </c>
      <c r="S680" s="134"/>
      <c r="T680" s="134"/>
      <c r="U680" s="134"/>
      <c r="V680" s="134"/>
      <c r="W680" s="134"/>
      <c r="X680" s="134"/>
      <c r="Y680" s="134"/>
      <c r="Z680" s="134"/>
    </row>
    <row r="681" ht="22.5" customHeight="1">
      <c r="A681" s="186" t="str">
        <f>'PROP DAILY PNL'!A846</f>
        <v/>
      </c>
      <c r="B681" s="177"/>
      <c r="C681" s="167">
        <f>$B681*'PERCENTAGE SHARING'!C640</f>
        <v>0</v>
      </c>
      <c r="D681" s="167">
        <f>$B681*'PERCENTAGE SHARING'!D640</f>
        <v>0</v>
      </c>
      <c r="E681" s="167">
        <f>$B681*'PERCENTAGE SHARING'!E640</f>
        <v>0</v>
      </c>
      <c r="F681" s="167">
        <f>$B681*'PERCENTAGE SHARING'!F640</f>
        <v>0</v>
      </c>
      <c r="G681" s="167">
        <f>$B681*'PERCENTAGE SHARING'!G640</f>
        <v>0</v>
      </c>
      <c r="H681" s="167">
        <f>$B681*'PERCENTAGE SHARING'!H640</f>
        <v>0</v>
      </c>
      <c r="I681" s="167">
        <f>$B681*'PERCENTAGE SHARING'!I640</f>
        <v>0</v>
      </c>
      <c r="J681" s="167">
        <f>$B681*'PERCENTAGE SHARING'!J640</f>
        <v>0</v>
      </c>
      <c r="K681" s="167">
        <f>$B681*'PERCENTAGE SHARING'!K640</f>
        <v>0</v>
      </c>
      <c r="L681" s="167">
        <f>$B681*'PERCENTAGE SHARING'!L640</f>
        <v>0</v>
      </c>
      <c r="M681" s="167">
        <f>$B681*'PERCENTAGE SHARING'!M640</f>
        <v>0</v>
      </c>
      <c r="N681" s="167">
        <f>$B681*'PERCENTAGE SHARING'!N640</f>
        <v>0</v>
      </c>
      <c r="O681" s="309">
        <f>$B681*'PERCENTAGE SHARING'!O640</f>
        <v>0</v>
      </c>
      <c r="P681" s="309">
        <f>$B681*'PERCENTAGE SHARING'!P640</f>
        <v>0</v>
      </c>
      <c r="Q681" s="309">
        <f>$B681*'PERCENTAGE SHARING'!Q640</f>
        <v>0</v>
      </c>
      <c r="R681" s="309">
        <f>$B681*'PERCENTAGE SHARING'!R640</f>
        <v>0</v>
      </c>
      <c r="S681" s="134"/>
      <c r="T681" s="134"/>
      <c r="U681" s="134"/>
      <c r="V681" s="134"/>
      <c r="W681" s="134"/>
      <c r="X681" s="134"/>
      <c r="Y681" s="134"/>
      <c r="Z681" s="134"/>
    </row>
    <row r="682" ht="22.5" customHeight="1">
      <c r="A682" s="186" t="str">
        <f>'PROP DAILY PNL'!A847</f>
        <v/>
      </c>
      <c r="B682" s="177"/>
      <c r="C682" s="167">
        <f>$B682*'PERCENTAGE SHARING'!C641</f>
        <v>0</v>
      </c>
      <c r="D682" s="167">
        <f>$B682*'PERCENTAGE SHARING'!D641</f>
        <v>0</v>
      </c>
      <c r="E682" s="167">
        <f>$B682*'PERCENTAGE SHARING'!E641</f>
        <v>0</v>
      </c>
      <c r="F682" s="167">
        <f>$B682*'PERCENTAGE SHARING'!F641</f>
        <v>0</v>
      </c>
      <c r="G682" s="167">
        <f>$B682*'PERCENTAGE SHARING'!G641</f>
        <v>0</v>
      </c>
      <c r="H682" s="167">
        <f>$B682*'PERCENTAGE SHARING'!H641</f>
        <v>0</v>
      </c>
      <c r="I682" s="167">
        <f>$B682*'PERCENTAGE SHARING'!I641</f>
        <v>0</v>
      </c>
      <c r="J682" s="167">
        <f>$B682*'PERCENTAGE SHARING'!J641</f>
        <v>0</v>
      </c>
      <c r="K682" s="167">
        <f>$B682*'PERCENTAGE SHARING'!K641</f>
        <v>0</v>
      </c>
      <c r="L682" s="167">
        <f>$B682*'PERCENTAGE SHARING'!L641</f>
        <v>0</v>
      </c>
      <c r="M682" s="167">
        <f>$B682*'PERCENTAGE SHARING'!M641</f>
        <v>0</v>
      </c>
      <c r="N682" s="167">
        <f>$B682*'PERCENTAGE SHARING'!N641</f>
        <v>0</v>
      </c>
      <c r="O682" s="309">
        <f>$B682*'PERCENTAGE SHARING'!O641</f>
        <v>0</v>
      </c>
      <c r="P682" s="309">
        <f>$B682*'PERCENTAGE SHARING'!P641</f>
        <v>0</v>
      </c>
      <c r="Q682" s="309">
        <f>$B682*'PERCENTAGE SHARING'!Q641</f>
        <v>0</v>
      </c>
      <c r="R682" s="309">
        <f>$B682*'PERCENTAGE SHARING'!R641</f>
        <v>0</v>
      </c>
      <c r="S682" s="134"/>
      <c r="T682" s="134"/>
      <c r="U682" s="134"/>
      <c r="V682" s="134"/>
      <c r="W682" s="134"/>
      <c r="X682" s="134"/>
      <c r="Y682" s="134"/>
      <c r="Z682" s="134"/>
    </row>
    <row r="683" ht="22.5" customHeight="1">
      <c r="A683" s="186" t="str">
        <f>'PROP DAILY PNL'!A848</f>
        <v/>
      </c>
      <c r="B683" s="177"/>
      <c r="C683" s="167">
        <f>$B683*'PERCENTAGE SHARING'!C642</f>
        <v>0</v>
      </c>
      <c r="D683" s="167">
        <f>$B683*'PERCENTAGE SHARING'!D642</f>
        <v>0</v>
      </c>
      <c r="E683" s="167">
        <f>$B683*'PERCENTAGE SHARING'!E642</f>
        <v>0</v>
      </c>
      <c r="F683" s="167">
        <f>$B683*'PERCENTAGE SHARING'!F642</f>
        <v>0</v>
      </c>
      <c r="G683" s="167">
        <f>$B683*'PERCENTAGE SHARING'!G642</f>
        <v>0</v>
      </c>
      <c r="H683" s="167">
        <f>$B683*'PERCENTAGE SHARING'!H642</f>
        <v>0</v>
      </c>
      <c r="I683" s="167">
        <f>$B683*'PERCENTAGE SHARING'!I642</f>
        <v>0</v>
      </c>
      <c r="J683" s="167">
        <f>$B683*'PERCENTAGE SHARING'!J642</f>
        <v>0</v>
      </c>
      <c r="K683" s="167">
        <f>$B683*'PERCENTAGE SHARING'!K642</f>
        <v>0</v>
      </c>
      <c r="L683" s="167">
        <f>$B683*'PERCENTAGE SHARING'!L642</f>
        <v>0</v>
      </c>
      <c r="M683" s="167">
        <f>$B683*'PERCENTAGE SHARING'!M642</f>
        <v>0</v>
      </c>
      <c r="N683" s="167">
        <f>$B683*'PERCENTAGE SHARING'!N642</f>
        <v>0</v>
      </c>
      <c r="O683" s="309">
        <f>$B683*'PERCENTAGE SHARING'!O642</f>
        <v>0</v>
      </c>
      <c r="P683" s="309">
        <f>$B683*'PERCENTAGE SHARING'!P642</f>
        <v>0</v>
      </c>
      <c r="Q683" s="309">
        <f>$B683*'PERCENTAGE SHARING'!Q642</f>
        <v>0</v>
      </c>
      <c r="R683" s="309">
        <f>$B683*'PERCENTAGE SHARING'!R642</f>
        <v>0</v>
      </c>
      <c r="S683" s="134"/>
      <c r="T683" s="134"/>
      <c r="U683" s="134"/>
      <c r="V683" s="134"/>
      <c r="W683" s="134"/>
      <c r="X683" s="134"/>
      <c r="Y683" s="134"/>
      <c r="Z683" s="134"/>
    </row>
    <row r="684" ht="22.5" customHeight="1">
      <c r="A684" s="186" t="str">
        <f>'PROP DAILY PNL'!A849</f>
        <v/>
      </c>
      <c r="B684" s="177"/>
      <c r="C684" s="167">
        <f>$B684*'PERCENTAGE SHARING'!C643</f>
        <v>0</v>
      </c>
      <c r="D684" s="167">
        <f>$B684*'PERCENTAGE SHARING'!D643</f>
        <v>0</v>
      </c>
      <c r="E684" s="167">
        <f>$B684*'PERCENTAGE SHARING'!E643</f>
        <v>0</v>
      </c>
      <c r="F684" s="167">
        <f>$B684*'PERCENTAGE SHARING'!F643</f>
        <v>0</v>
      </c>
      <c r="G684" s="167">
        <f>$B684*'PERCENTAGE SHARING'!G643</f>
        <v>0</v>
      </c>
      <c r="H684" s="167">
        <f>$B684*'PERCENTAGE SHARING'!H643</f>
        <v>0</v>
      </c>
      <c r="I684" s="167">
        <f>$B684*'PERCENTAGE SHARING'!I643</f>
        <v>0</v>
      </c>
      <c r="J684" s="167">
        <f>$B684*'PERCENTAGE SHARING'!J643</f>
        <v>0</v>
      </c>
      <c r="K684" s="167">
        <f>$B684*'PERCENTAGE SHARING'!K643</f>
        <v>0</v>
      </c>
      <c r="L684" s="167">
        <f>$B684*'PERCENTAGE SHARING'!L643</f>
        <v>0</v>
      </c>
      <c r="M684" s="167">
        <f>$B684*'PERCENTAGE SHARING'!M643</f>
        <v>0</v>
      </c>
      <c r="N684" s="167">
        <f>$B684*'PERCENTAGE SHARING'!N643</f>
        <v>0</v>
      </c>
      <c r="O684" s="309">
        <f>$B684*'PERCENTAGE SHARING'!O643</f>
        <v>0</v>
      </c>
      <c r="P684" s="309">
        <f>$B684*'PERCENTAGE SHARING'!P643</f>
        <v>0</v>
      </c>
      <c r="Q684" s="309">
        <f>$B684*'PERCENTAGE SHARING'!Q643</f>
        <v>0</v>
      </c>
      <c r="R684" s="309">
        <f>$B684*'PERCENTAGE SHARING'!R643</f>
        <v>0</v>
      </c>
      <c r="S684" s="134"/>
      <c r="T684" s="134"/>
      <c r="U684" s="134"/>
      <c r="V684" s="134"/>
      <c r="W684" s="134"/>
      <c r="X684" s="134"/>
      <c r="Y684" s="134"/>
      <c r="Z684" s="134"/>
    </row>
    <row r="685" ht="22.5" customHeight="1">
      <c r="A685" s="186" t="str">
        <f>'PROP DAILY PNL'!A850</f>
        <v/>
      </c>
      <c r="B685" s="177"/>
      <c r="C685" s="167">
        <f>$B685*'PERCENTAGE SHARING'!C644</f>
        <v>0</v>
      </c>
      <c r="D685" s="167">
        <f>$B685*'PERCENTAGE SHARING'!D644</f>
        <v>0</v>
      </c>
      <c r="E685" s="167">
        <f>$B685*'PERCENTAGE SHARING'!E644</f>
        <v>0</v>
      </c>
      <c r="F685" s="167">
        <f>$B685*'PERCENTAGE SHARING'!F644</f>
        <v>0</v>
      </c>
      <c r="G685" s="167">
        <f>$B685*'PERCENTAGE SHARING'!G644</f>
        <v>0</v>
      </c>
      <c r="H685" s="167">
        <f>$B685*'PERCENTAGE SHARING'!H644</f>
        <v>0</v>
      </c>
      <c r="I685" s="167">
        <f>$B685*'PERCENTAGE SHARING'!I644</f>
        <v>0</v>
      </c>
      <c r="J685" s="167">
        <f>$B685*'PERCENTAGE SHARING'!J644</f>
        <v>0</v>
      </c>
      <c r="K685" s="167">
        <f>$B685*'PERCENTAGE SHARING'!K644</f>
        <v>0</v>
      </c>
      <c r="L685" s="167">
        <f>$B685*'PERCENTAGE SHARING'!L644</f>
        <v>0</v>
      </c>
      <c r="M685" s="167">
        <f>$B685*'PERCENTAGE SHARING'!M644</f>
        <v>0</v>
      </c>
      <c r="N685" s="167">
        <f>$B685*'PERCENTAGE SHARING'!N644</f>
        <v>0</v>
      </c>
      <c r="O685" s="309">
        <f>$B685*'PERCENTAGE SHARING'!O644</f>
        <v>0</v>
      </c>
      <c r="P685" s="309">
        <f>$B685*'PERCENTAGE SHARING'!P644</f>
        <v>0</v>
      </c>
      <c r="Q685" s="309">
        <f>$B685*'PERCENTAGE SHARING'!Q644</f>
        <v>0</v>
      </c>
      <c r="R685" s="309">
        <f>$B685*'PERCENTAGE SHARING'!R644</f>
        <v>0</v>
      </c>
      <c r="S685" s="134"/>
      <c r="T685" s="134"/>
      <c r="U685" s="134"/>
      <c r="V685" s="134"/>
      <c r="W685" s="134"/>
      <c r="X685" s="134"/>
      <c r="Y685" s="134"/>
      <c r="Z685" s="134"/>
    </row>
    <row r="686" ht="22.5" customHeight="1">
      <c r="A686" s="186" t="str">
        <f>'PROP DAILY PNL'!A851</f>
        <v/>
      </c>
      <c r="B686" s="177"/>
      <c r="C686" s="167">
        <f>$B686*'PERCENTAGE SHARING'!C645</f>
        <v>0</v>
      </c>
      <c r="D686" s="167">
        <f>$B686*'PERCENTAGE SHARING'!D645</f>
        <v>0</v>
      </c>
      <c r="E686" s="167">
        <f>$B686*'PERCENTAGE SHARING'!E645</f>
        <v>0</v>
      </c>
      <c r="F686" s="167">
        <f>$B686*'PERCENTAGE SHARING'!F645</f>
        <v>0</v>
      </c>
      <c r="G686" s="167">
        <f>$B686*'PERCENTAGE SHARING'!G645</f>
        <v>0</v>
      </c>
      <c r="H686" s="167">
        <f>$B686*'PERCENTAGE SHARING'!H645</f>
        <v>0</v>
      </c>
      <c r="I686" s="167">
        <f>$B686*'PERCENTAGE SHARING'!I645</f>
        <v>0</v>
      </c>
      <c r="J686" s="167">
        <f>$B686*'PERCENTAGE SHARING'!J645</f>
        <v>0</v>
      </c>
      <c r="K686" s="167">
        <f>$B686*'PERCENTAGE SHARING'!K645</f>
        <v>0</v>
      </c>
      <c r="L686" s="167">
        <f>$B686*'PERCENTAGE SHARING'!L645</f>
        <v>0</v>
      </c>
      <c r="M686" s="167">
        <f>$B686*'PERCENTAGE SHARING'!M645</f>
        <v>0</v>
      </c>
      <c r="N686" s="167">
        <f>$B686*'PERCENTAGE SHARING'!N645</f>
        <v>0</v>
      </c>
      <c r="O686" s="309">
        <f>$B686*'PERCENTAGE SHARING'!O645</f>
        <v>0</v>
      </c>
      <c r="P686" s="309">
        <f>$B686*'PERCENTAGE SHARING'!P645</f>
        <v>0</v>
      </c>
      <c r="Q686" s="309">
        <f>$B686*'PERCENTAGE SHARING'!Q645</f>
        <v>0</v>
      </c>
      <c r="R686" s="309">
        <f>$B686*'PERCENTAGE SHARING'!R645</f>
        <v>0</v>
      </c>
      <c r="S686" s="134"/>
      <c r="T686" s="134"/>
      <c r="U686" s="134"/>
      <c r="V686" s="134"/>
      <c r="W686" s="134"/>
      <c r="X686" s="134"/>
      <c r="Y686" s="134"/>
      <c r="Z686" s="134"/>
    </row>
    <row r="687" ht="22.5" customHeight="1">
      <c r="A687" s="186" t="str">
        <f>'PROP DAILY PNL'!A852</f>
        <v/>
      </c>
      <c r="B687" s="177"/>
      <c r="C687" s="167">
        <f>$B687*'PERCENTAGE SHARING'!C646</f>
        <v>0</v>
      </c>
      <c r="D687" s="167">
        <f>$B687*'PERCENTAGE SHARING'!D646</f>
        <v>0</v>
      </c>
      <c r="E687" s="167">
        <f>$B687*'PERCENTAGE SHARING'!E646</f>
        <v>0</v>
      </c>
      <c r="F687" s="167">
        <f>$B687*'PERCENTAGE SHARING'!F646</f>
        <v>0</v>
      </c>
      <c r="G687" s="167">
        <f>$B687*'PERCENTAGE SHARING'!G646</f>
        <v>0</v>
      </c>
      <c r="H687" s="167">
        <f>$B687*'PERCENTAGE SHARING'!H646</f>
        <v>0</v>
      </c>
      <c r="I687" s="167">
        <f>$B687*'PERCENTAGE SHARING'!I646</f>
        <v>0</v>
      </c>
      <c r="J687" s="167">
        <f>$B687*'PERCENTAGE SHARING'!J646</f>
        <v>0</v>
      </c>
      <c r="K687" s="167">
        <f>$B687*'PERCENTAGE SHARING'!K646</f>
        <v>0</v>
      </c>
      <c r="L687" s="167">
        <f>$B687*'PERCENTAGE SHARING'!L646</f>
        <v>0</v>
      </c>
      <c r="M687" s="167">
        <f>$B687*'PERCENTAGE SHARING'!M646</f>
        <v>0</v>
      </c>
      <c r="N687" s="167">
        <f>$B687*'PERCENTAGE SHARING'!N646</f>
        <v>0</v>
      </c>
      <c r="O687" s="309">
        <f>$B687*'PERCENTAGE SHARING'!O646</f>
        <v>0</v>
      </c>
      <c r="P687" s="309">
        <f>$B687*'PERCENTAGE SHARING'!P646</f>
        <v>0</v>
      </c>
      <c r="Q687" s="309">
        <f>$B687*'PERCENTAGE SHARING'!Q646</f>
        <v>0</v>
      </c>
      <c r="R687" s="309">
        <f>$B687*'PERCENTAGE SHARING'!R646</f>
        <v>0</v>
      </c>
      <c r="S687" s="134"/>
      <c r="T687" s="134"/>
      <c r="U687" s="134"/>
      <c r="V687" s="134"/>
      <c r="W687" s="134"/>
      <c r="X687" s="134"/>
      <c r="Y687" s="134"/>
      <c r="Z687" s="134"/>
    </row>
    <row r="688" ht="22.5" customHeight="1">
      <c r="A688" s="186" t="str">
        <f>'PROP DAILY PNL'!A853</f>
        <v/>
      </c>
      <c r="B688" s="177"/>
      <c r="C688" s="167">
        <f>$B688*'PERCENTAGE SHARING'!C647</f>
        <v>0</v>
      </c>
      <c r="D688" s="167">
        <f>$B688*'PERCENTAGE SHARING'!D647</f>
        <v>0</v>
      </c>
      <c r="E688" s="167">
        <f>$B688*'PERCENTAGE SHARING'!E647</f>
        <v>0</v>
      </c>
      <c r="F688" s="167">
        <f>$B688*'PERCENTAGE SHARING'!F647</f>
        <v>0</v>
      </c>
      <c r="G688" s="167">
        <f>$B688*'PERCENTAGE SHARING'!G647</f>
        <v>0</v>
      </c>
      <c r="H688" s="167">
        <f>$B688*'PERCENTAGE SHARING'!H647</f>
        <v>0</v>
      </c>
      <c r="I688" s="167">
        <f>$B688*'PERCENTAGE SHARING'!I647</f>
        <v>0</v>
      </c>
      <c r="J688" s="167">
        <f>$B688*'PERCENTAGE SHARING'!J647</f>
        <v>0</v>
      </c>
      <c r="K688" s="167">
        <f>$B688*'PERCENTAGE SHARING'!K647</f>
        <v>0</v>
      </c>
      <c r="L688" s="167">
        <f>$B688*'PERCENTAGE SHARING'!L647</f>
        <v>0</v>
      </c>
      <c r="M688" s="167">
        <f>$B688*'PERCENTAGE SHARING'!M647</f>
        <v>0</v>
      </c>
      <c r="N688" s="167">
        <f>$B688*'PERCENTAGE SHARING'!N647</f>
        <v>0</v>
      </c>
      <c r="O688" s="309">
        <f>$B688*'PERCENTAGE SHARING'!O647</f>
        <v>0</v>
      </c>
      <c r="P688" s="309">
        <f>$B688*'PERCENTAGE SHARING'!P647</f>
        <v>0</v>
      </c>
      <c r="Q688" s="309">
        <f>$B688*'PERCENTAGE SHARING'!Q647</f>
        <v>0</v>
      </c>
      <c r="R688" s="309">
        <f>$B688*'PERCENTAGE SHARING'!R647</f>
        <v>0</v>
      </c>
      <c r="S688" s="134"/>
      <c r="T688" s="134"/>
      <c r="U688" s="134"/>
      <c r="V688" s="134"/>
      <c r="W688" s="134"/>
      <c r="X688" s="134"/>
      <c r="Y688" s="134"/>
      <c r="Z688" s="134"/>
    </row>
    <row r="689" ht="22.5" customHeight="1">
      <c r="A689" s="186" t="str">
        <f>'PROP DAILY PNL'!A854</f>
        <v/>
      </c>
      <c r="B689" s="177"/>
      <c r="C689" s="167">
        <f>$B689*'PERCENTAGE SHARING'!C648</f>
        <v>0</v>
      </c>
      <c r="D689" s="167">
        <f>$B689*'PERCENTAGE SHARING'!D648</f>
        <v>0</v>
      </c>
      <c r="E689" s="167">
        <f>$B689*'PERCENTAGE SHARING'!E648</f>
        <v>0</v>
      </c>
      <c r="F689" s="167">
        <f>$B689*'PERCENTAGE SHARING'!F648</f>
        <v>0</v>
      </c>
      <c r="G689" s="167">
        <f>$B689*'PERCENTAGE SHARING'!G648</f>
        <v>0</v>
      </c>
      <c r="H689" s="167">
        <f>$B689*'PERCENTAGE SHARING'!H648</f>
        <v>0</v>
      </c>
      <c r="I689" s="167">
        <f>$B689*'PERCENTAGE SHARING'!I648</f>
        <v>0</v>
      </c>
      <c r="J689" s="167">
        <f>$B689*'PERCENTAGE SHARING'!J648</f>
        <v>0</v>
      </c>
      <c r="K689" s="167">
        <f>$B689*'PERCENTAGE SHARING'!K648</f>
        <v>0</v>
      </c>
      <c r="L689" s="167">
        <f>$B689*'PERCENTAGE SHARING'!L648</f>
        <v>0</v>
      </c>
      <c r="M689" s="167">
        <f>$B689*'PERCENTAGE SHARING'!M648</f>
        <v>0</v>
      </c>
      <c r="N689" s="167">
        <f>$B689*'PERCENTAGE SHARING'!N648</f>
        <v>0</v>
      </c>
      <c r="O689" s="309">
        <f>$B689*'PERCENTAGE SHARING'!O648</f>
        <v>0</v>
      </c>
      <c r="P689" s="309">
        <f>$B689*'PERCENTAGE SHARING'!P648</f>
        <v>0</v>
      </c>
      <c r="Q689" s="309">
        <f>$B689*'PERCENTAGE SHARING'!Q648</f>
        <v>0</v>
      </c>
      <c r="R689" s="309">
        <f>$B689*'PERCENTAGE SHARING'!R648</f>
        <v>0</v>
      </c>
      <c r="S689" s="134"/>
      <c r="T689" s="134"/>
      <c r="U689" s="134"/>
      <c r="V689" s="134"/>
      <c r="W689" s="134"/>
      <c r="X689" s="134"/>
      <c r="Y689" s="134"/>
      <c r="Z689" s="134"/>
    </row>
    <row r="690" ht="22.5" customHeight="1">
      <c r="A690" s="186" t="str">
        <f>'PROP DAILY PNL'!A855</f>
        <v/>
      </c>
      <c r="B690" s="177"/>
      <c r="C690" s="167">
        <f>$B690*'PERCENTAGE SHARING'!C649</f>
        <v>0</v>
      </c>
      <c r="D690" s="167">
        <f>$B690*'PERCENTAGE SHARING'!D649</f>
        <v>0</v>
      </c>
      <c r="E690" s="167">
        <f>$B690*'PERCENTAGE SHARING'!E649</f>
        <v>0</v>
      </c>
      <c r="F690" s="167">
        <f>$B690*'PERCENTAGE SHARING'!F649</f>
        <v>0</v>
      </c>
      <c r="G690" s="167">
        <f>$B690*'PERCENTAGE SHARING'!G649</f>
        <v>0</v>
      </c>
      <c r="H690" s="167">
        <f>$B690*'PERCENTAGE SHARING'!H649</f>
        <v>0</v>
      </c>
      <c r="I690" s="167">
        <f>$B690*'PERCENTAGE SHARING'!I649</f>
        <v>0</v>
      </c>
      <c r="J690" s="167">
        <f>$B690*'PERCENTAGE SHARING'!J649</f>
        <v>0</v>
      </c>
      <c r="K690" s="167">
        <f>$B690*'PERCENTAGE SHARING'!K649</f>
        <v>0</v>
      </c>
      <c r="L690" s="167">
        <f>$B690*'PERCENTAGE SHARING'!L649</f>
        <v>0</v>
      </c>
      <c r="M690" s="167">
        <f>$B690*'PERCENTAGE SHARING'!M649</f>
        <v>0</v>
      </c>
      <c r="N690" s="167">
        <f>$B690*'PERCENTAGE SHARING'!N649</f>
        <v>0</v>
      </c>
      <c r="O690" s="309">
        <f>$B690*'PERCENTAGE SHARING'!O649</f>
        <v>0</v>
      </c>
      <c r="P690" s="309">
        <f>$B690*'PERCENTAGE SHARING'!P649</f>
        <v>0</v>
      </c>
      <c r="Q690" s="309">
        <f>$B690*'PERCENTAGE SHARING'!Q649</f>
        <v>0</v>
      </c>
      <c r="R690" s="309">
        <f>$B690*'PERCENTAGE SHARING'!R649</f>
        <v>0</v>
      </c>
      <c r="S690" s="134"/>
      <c r="T690" s="134"/>
      <c r="U690" s="134"/>
      <c r="V690" s="134"/>
      <c r="W690" s="134"/>
      <c r="X690" s="134"/>
      <c r="Y690" s="134"/>
      <c r="Z690" s="134"/>
    </row>
    <row r="691" ht="22.5" customHeight="1">
      <c r="A691" s="186" t="str">
        <f>'PROP DAILY PNL'!A856</f>
        <v/>
      </c>
      <c r="B691" s="177"/>
      <c r="C691" s="167">
        <f>$B691*'PERCENTAGE SHARING'!C650</f>
        <v>0</v>
      </c>
      <c r="D691" s="167">
        <f>$B691*'PERCENTAGE SHARING'!D650</f>
        <v>0</v>
      </c>
      <c r="E691" s="167">
        <f>$B691*'PERCENTAGE SHARING'!E650</f>
        <v>0</v>
      </c>
      <c r="F691" s="167">
        <f>$B691*'PERCENTAGE SHARING'!F650</f>
        <v>0</v>
      </c>
      <c r="G691" s="167">
        <f>$B691*'PERCENTAGE SHARING'!G650</f>
        <v>0</v>
      </c>
      <c r="H691" s="167">
        <f>$B691*'PERCENTAGE SHARING'!H650</f>
        <v>0</v>
      </c>
      <c r="I691" s="167">
        <f>$B691*'PERCENTAGE SHARING'!I650</f>
        <v>0</v>
      </c>
      <c r="J691" s="167">
        <f>$B691*'PERCENTAGE SHARING'!J650</f>
        <v>0</v>
      </c>
      <c r="K691" s="167">
        <f>$B691*'PERCENTAGE SHARING'!K650</f>
        <v>0</v>
      </c>
      <c r="L691" s="167">
        <f>$B691*'PERCENTAGE SHARING'!L650</f>
        <v>0</v>
      </c>
      <c r="M691" s="167">
        <f>$B691*'PERCENTAGE SHARING'!M650</f>
        <v>0</v>
      </c>
      <c r="N691" s="167">
        <f>$B691*'PERCENTAGE SHARING'!N650</f>
        <v>0</v>
      </c>
      <c r="O691" s="309">
        <f>$B691*'PERCENTAGE SHARING'!O650</f>
        <v>0</v>
      </c>
      <c r="P691" s="309">
        <f>$B691*'PERCENTAGE SHARING'!P650</f>
        <v>0</v>
      </c>
      <c r="Q691" s="309">
        <f>$B691*'PERCENTAGE SHARING'!Q650</f>
        <v>0</v>
      </c>
      <c r="R691" s="309">
        <f>$B691*'PERCENTAGE SHARING'!R650</f>
        <v>0</v>
      </c>
      <c r="S691" s="134"/>
      <c r="T691" s="134"/>
      <c r="U691" s="134"/>
      <c r="V691" s="134"/>
      <c r="W691" s="134"/>
      <c r="X691" s="134"/>
      <c r="Y691" s="134"/>
      <c r="Z691" s="134"/>
    </row>
    <row r="692" ht="22.5" customHeight="1">
      <c r="A692" s="186" t="str">
        <f>'PROP DAILY PNL'!A857</f>
        <v/>
      </c>
      <c r="B692" s="177"/>
      <c r="C692" s="167">
        <f>$B692*'PERCENTAGE SHARING'!C651</f>
        <v>0</v>
      </c>
      <c r="D692" s="167">
        <f>$B692*'PERCENTAGE SHARING'!D651</f>
        <v>0</v>
      </c>
      <c r="E692" s="167">
        <f>$B692*'PERCENTAGE SHARING'!E651</f>
        <v>0</v>
      </c>
      <c r="F692" s="167">
        <f>$B692*'PERCENTAGE SHARING'!F651</f>
        <v>0</v>
      </c>
      <c r="G692" s="167">
        <f>$B692*'PERCENTAGE SHARING'!G651</f>
        <v>0</v>
      </c>
      <c r="H692" s="167">
        <f>$B692*'PERCENTAGE SHARING'!H651</f>
        <v>0</v>
      </c>
      <c r="I692" s="167">
        <f>$B692*'PERCENTAGE SHARING'!I651</f>
        <v>0</v>
      </c>
      <c r="J692" s="167">
        <f>$B692*'PERCENTAGE SHARING'!J651</f>
        <v>0</v>
      </c>
      <c r="K692" s="167">
        <f>$B692*'PERCENTAGE SHARING'!K651</f>
        <v>0</v>
      </c>
      <c r="L692" s="167">
        <f>$B692*'PERCENTAGE SHARING'!L651</f>
        <v>0</v>
      </c>
      <c r="M692" s="167">
        <f>$B692*'PERCENTAGE SHARING'!M651</f>
        <v>0</v>
      </c>
      <c r="N692" s="167">
        <f>$B692*'PERCENTAGE SHARING'!N651</f>
        <v>0</v>
      </c>
      <c r="O692" s="309">
        <f>$B692*'PERCENTAGE SHARING'!O651</f>
        <v>0</v>
      </c>
      <c r="P692" s="309">
        <f>$B692*'PERCENTAGE SHARING'!P651</f>
        <v>0</v>
      </c>
      <c r="Q692" s="309">
        <f>$B692*'PERCENTAGE SHARING'!Q651</f>
        <v>0</v>
      </c>
      <c r="R692" s="309">
        <f>$B692*'PERCENTAGE SHARING'!R651</f>
        <v>0</v>
      </c>
      <c r="S692" s="134"/>
      <c r="T692" s="134"/>
      <c r="U692" s="134"/>
      <c r="V692" s="134"/>
      <c r="W692" s="134"/>
      <c r="X692" s="134"/>
      <c r="Y692" s="134"/>
      <c r="Z692" s="134"/>
    </row>
    <row r="693" ht="22.5" customHeight="1">
      <c r="A693" s="186" t="str">
        <f>'PROP DAILY PNL'!A858</f>
        <v/>
      </c>
      <c r="B693" s="177"/>
      <c r="C693" s="167">
        <f>$B693*'PERCENTAGE SHARING'!C652</f>
        <v>0</v>
      </c>
      <c r="D693" s="167">
        <f>$B693*'PERCENTAGE SHARING'!D652</f>
        <v>0</v>
      </c>
      <c r="E693" s="167">
        <f>$B693*'PERCENTAGE SHARING'!E652</f>
        <v>0</v>
      </c>
      <c r="F693" s="167">
        <f>$B693*'PERCENTAGE SHARING'!F652</f>
        <v>0</v>
      </c>
      <c r="G693" s="167">
        <f>$B693*'PERCENTAGE SHARING'!G652</f>
        <v>0</v>
      </c>
      <c r="H693" s="167">
        <f>$B693*'PERCENTAGE SHARING'!H652</f>
        <v>0</v>
      </c>
      <c r="I693" s="167">
        <f>$B693*'PERCENTAGE SHARING'!I652</f>
        <v>0</v>
      </c>
      <c r="J693" s="167">
        <f>$B693*'PERCENTAGE SHARING'!J652</f>
        <v>0</v>
      </c>
      <c r="K693" s="167">
        <f>$B693*'PERCENTAGE SHARING'!K652</f>
        <v>0</v>
      </c>
      <c r="L693" s="167">
        <f>$B693*'PERCENTAGE SHARING'!L652</f>
        <v>0</v>
      </c>
      <c r="M693" s="167">
        <f>$B693*'PERCENTAGE SHARING'!M652</f>
        <v>0</v>
      </c>
      <c r="N693" s="167">
        <f>$B693*'PERCENTAGE SHARING'!N652</f>
        <v>0</v>
      </c>
      <c r="O693" s="309">
        <f>$B693*'PERCENTAGE SHARING'!O652</f>
        <v>0</v>
      </c>
      <c r="P693" s="309">
        <f>$B693*'PERCENTAGE SHARING'!P652</f>
        <v>0</v>
      </c>
      <c r="Q693" s="309">
        <f>$B693*'PERCENTAGE SHARING'!Q652</f>
        <v>0</v>
      </c>
      <c r="R693" s="309">
        <f>$B693*'PERCENTAGE SHARING'!R652</f>
        <v>0</v>
      </c>
      <c r="S693" s="134"/>
      <c r="T693" s="134"/>
      <c r="U693" s="134"/>
      <c r="V693" s="134"/>
      <c r="W693" s="134"/>
      <c r="X693" s="134"/>
      <c r="Y693" s="134"/>
      <c r="Z693" s="134"/>
    </row>
    <row r="694" ht="22.5" customHeight="1">
      <c r="A694" s="186" t="str">
        <f>'PROP DAILY PNL'!A859</f>
        <v/>
      </c>
      <c r="B694" s="177"/>
      <c r="C694" s="167">
        <f>$B694*'PERCENTAGE SHARING'!C653</f>
        <v>0</v>
      </c>
      <c r="D694" s="167">
        <f>$B694*'PERCENTAGE SHARING'!D653</f>
        <v>0</v>
      </c>
      <c r="E694" s="167">
        <f>$B694*'PERCENTAGE SHARING'!E653</f>
        <v>0</v>
      </c>
      <c r="F694" s="167">
        <f>$B694*'PERCENTAGE SHARING'!F653</f>
        <v>0</v>
      </c>
      <c r="G694" s="167">
        <f>$B694*'PERCENTAGE SHARING'!G653</f>
        <v>0</v>
      </c>
      <c r="H694" s="167">
        <f>$B694*'PERCENTAGE SHARING'!H653</f>
        <v>0</v>
      </c>
      <c r="I694" s="167">
        <f>$B694*'PERCENTAGE SHARING'!I653</f>
        <v>0</v>
      </c>
      <c r="J694" s="167">
        <f>$B694*'PERCENTAGE SHARING'!J653</f>
        <v>0</v>
      </c>
      <c r="K694" s="167">
        <f>$B694*'PERCENTAGE SHARING'!K653</f>
        <v>0</v>
      </c>
      <c r="L694" s="167">
        <f>$B694*'PERCENTAGE SHARING'!L653</f>
        <v>0</v>
      </c>
      <c r="M694" s="167">
        <f>$B694*'PERCENTAGE SHARING'!M653</f>
        <v>0</v>
      </c>
      <c r="N694" s="167">
        <f>$B694*'PERCENTAGE SHARING'!N653</f>
        <v>0</v>
      </c>
      <c r="O694" s="309">
        <f>$B694*'PERCENTAGE SHARING'!O653</f>
        <v>0</v>
      </c>
      <c r="P694" s="309">
        <f>$B694*'PERCENTAGE SHARING'!P653</f>
        <v>0</v>
      </c>
      <c r="Q694" s="309">
        <f>$B694*'PERCENTAGE SHARING'!Q653</f>
        <v>0</v>
      </c>
      <c r="R694" s="309">
        <f>$B694*'PERCENTAGE SHARING'!R653</f>
        <v>0</v>
      </c>
      <c r="S694" s="134"/>
      <c r="T694" s="134"/>
      <c r="U694" s="134"/>
      <c r="V694" s="134"/>
      <c r="W694" s="134"/>
      <c r="X694" s="134"/>
      <c r="Y694" s="134"/>
      <c r="Z694" s="134"/>
    </row>
    <row r="695" ht="22.5" customHeight="1">
      <c r="A695" s="186" t="str">
        <f>'PROP DAILY PNL'!A860</f>
        <v/>
      </c>
      <c r="B695" s="177"/>
      <c r="C695" s="167">
        <f>$B695*'PERCENTAGE SHARING'!C654</f>
        <v>0</v>
      </c>
      <c r="D695" s="167">
        <f>$B695*'PERCENTAGE SHARING'!D654</f>
        <v>0</v>
      </c>
      <c r="E695" s="167">
        <f>$B695*'PERCENTAGE SHARING'!E654</f>
        <v>0</v>
      </c>
      <c r="F695" s="167">
        <f>$B695*'PERCENTAGE SHARING'!F654</f>
        <v>0</v>
      </c>
      <c r="G695" s="167">
        <f>$B695*'PERCENTAGE SHARING'!G654</f>
        <v>0</v>
      </c>
      <c r="H695" s="167">
        <f>$B695*'PERCENTAGE SHARING'!H654</f>
        <v>0</v>
      </c>
      <c r="I695" s="167">
        <f>$B695*'PERCENTAGE SHARING'!I654</f>
        <v>0</v>
      </c>
      <c r="J695" s="167">
        <f>$B695*'PERCENTAGE SHARING'!J654</f>
        <v>0</v>
      </c>
      <c r="K695" s="167">
        <f>$B695*'PERCENTAGE SHARING'!K654</f>
        <v>0</v>
      </c>
      <c r="L695" s="167">
        <f>$B695*'PERCENTAGE SHARING'!L654</f>
        <v>0</v>
      </c>
      <c r="M695" s="167">
        <f>$B695*'PERCENTAGE SHARING'!M654</f>
        <v>0</v>
      </c>
      <c r="N695" s="167">
        <f>$B695*'PERCENTAGE SHARING'!N654</f>
        <v>0</v>
      </c>
      <c r="O695" s="309">
        <f>$B695*'PERCENTAGE SHARING'!O654</f>
        <v>0</v>
      </c>
      <c r="P695" s="309">
        <f>$B695*'PERCENTAGE SHARING'!P654</f>
        <v>0</v>
      </c>
      <c r="Q695" s="309">
        <f>$B695*'PERCENTAGE SHARING'!Q654</f>
        <v>0</v>
      </c>
      <c r="R695" s="309">
        <f>$B695*'PERCENTAGE SHARING'!R654</f>
        <v>0</v>
      </c>
      <c r="S695" s="134"/>
      <c r="T695" s="134"/>
      <c r="U695" s="134"/>
      <c r="V695" s="134"/>
      <c r="W695" s="134"/>
      <c r="X695" s="134"/>
      <c r="Y695" s="134"/>
      <c r="Z695" s="134"/>
    </row>
    <row r="696" ht="22.5" customHeight="1">
      <c r="A696" s="186" t="str">
        <f>'PROP DAILY PNL'!A861</f>
        <v/>
      </c>
      <c r="B696" s="177"/>
      <c r="C696" s="167">
        <f>$B696*'PERCENTAGE SHARING'!C655</f>
        <v>0</v>
      </c>
      <c r="D696" s="167">
        <f>$B696*'PERCENTAGE SHARING'!D655</f>
        <v>0</v>
      </c>
      <c r="E696" s="167">
        <f>$B696*'PERCENTAGE SHARING'!E655</f>
        <v>0</v>
      </c>
      <c r="F696" s="167">
        <f>$B696*'PERCENTAGE SHARING'!F655</f>
        <v>0</v>
      </c>
      <c r="G696" s="167">
        <f>$B696*'PERCENTAGE SHARING'!G655</f>
        <v>0</v>
      </c>
      <c r="H696" s="167">
        <f>$B696*'PERCENTAGE SHARING'!H655</f>
        <v>0</v>
      </c>
      <c r="I696" s="167">
        <f>$B696*'PERCENTAGE SHARING'!I655</f>
        <v>0</v>
      </c>
      <c r="J696" s="167">
        <f>$B696*'PERCENTAGE SHARING'!J655</f>
        <v>0</v>
      </c>
      <c r="K696" s="167">
        <f>$B696*'PERCENTAGE SHARING'!K655</f>
        <v>0</v>
      </c>
      <c r="L696" s="167">
        <f>$B696*'PERCENTAGE SHARING'!L655</f>
        <v>0</v>
      </c>
      <c r="M696" s="167">
        <f>$B696*'PERCENTAGE SHARING'!M655</f>
        <v>0</v>
      </c>
      <c r="N696" s="167">
        <f>$B696*'PERCENTAGE SHARING'!N655</f>
        <v>0</v>
      </c>
      <c r="O696" s="309">
        <f>$B696*'PERCENTAGE SHARING'!O655</f>
        <v>0</v>
      </c>
      <c r="P696" s="309">
        <f>$B696*'PERCENTAGE SHARING'!P655</f>
        <v>0</v>
      </c>
      <c r="Q696" s="309">
        <f>$B696*'PERCENTAGE SHARING'!Q655</f>
        <v>0</v>
      </c>
      <c r="R696" s="309">
        <f>$B696*'PERCENTAGE SHARING'!R655</f>
        <v>0</v>
      </c>
      <c r="S696" s="134"/>
      <c r="T696" s="134"/>
      <c r="U696" s="134"/>
      <c r="V696" s="134"/>
      <c r="W696" s="134"/>
      <c r="X696" s="134"/>
      <c r="Y696" s="134"/>
      <c r="Z696" s="134"/>
    </row>
    <row r="697" ht="22.5" customHeight="1">
      <c r="A697" s="186" t="str">
        <f>'PROP DAILY PNL'!A862</f>
        <v/>
      </c>
      <c r="B697" s="177"/>
      <c r="C697" s="167">
        <f>$B697*'PERCENTAGE SHARING'!C656</f>
        <v>0</v>
      </c>
      <c r="D697" s="167">
        <f>$B697*'PERCENTAGE SHARING'!D656</f>
        <v>0</v>
      </c>
      <c r="E697" s="167">
        <f>$B697*'PERCENTAGE SHARING'!E656</f>
        <v>0</v>
      </c>
      <c r="F697" s="167">
        <f>$B697*'PERCENTAGE SHARING'!F656</f>
        <v>0</v>
      </c>
      <c r="G697" s="167">
        <f>$B697*'PERCENTAGE SHARING'!G656</f>
        <v>0</v>
      </c>
      <c r="H697" s="167">
        <f>$B697*'PERCENTAGE SHARING'!H656</f>
        <v>0</v>
      </c>
      <c r="I697" s="167">
        <f>$B697*'PERCENTAGE SHARING'!I656</f>
        <v>0</v>
      </c>
      <c r="J697" s="167">
        <f>$B697*'PERCENTAGE SHARING'!J656</f>
        <v>0</v>
      </c>
      <c r="K697" s="167">
        <f>$B697*'PERCENTAGE SHARING'!K656</f>
        <v>0</v>
      </c>
      <c r="L697" s="167">
        <f>$B697*'PERCENTAGE SHARING'!L656</f>
        <v>0</v>
      </c>
      <c r="M697" s="167">
        <f>$B697*'PERCENTAGE SHARING'!M656</f>
        <v>0</v>
      </c>
      <c r="N697" s="167">
        <f>$B697*'PERCENTAGE SHARING'!N656</f>
        <v>0</v>
      </c>
      <c r="O697" s="309">
        <f>$B697*'PERCENTAGE SHARING'!O656</f>
        <v>0</v>
      </c>
      <c r="P697" s="309">
        <f>$B697*'PERCENTAGE SHARING'!P656</f>
        <v>0</v>
      </c>
      <c r="Q697" s="309">
        <f>$B697*'PERCENTAGE SHARING'!Q656</f>
        <v>0</v>
      </c>
      <c r="R697" s="309">
        <f>$B697*'PERCENTAGE SHARING'!R656</f>
        <v>0</v>
      </c>
      <c r="S697" s="134"/>
      <c r="T697" s="134"/>
      <c r="U697" s="134"/>
      <c r="V697" s="134"/>
      <c r="W697" s="134"/>
      <c r="X697" s="134"/>
      <c r="Y697" s="134"/>
      <c r="Z697" s="134"/>
    </row>
    <row r="698" ht="22.5" customHeight="1">
      <c r="A698" s="186" t="str">
        <f>'PROP DAILY PNL'!A863</f>
        <v/>
      </c>
      <c r="B698" s="177"/>
      <c r="C698" s="167">
        <f>$B698*'PERCENTAGE SHARING'!C657</f>
        <v>0</v>
      </c>
      <c r="D698" s="167">
        <f>$B698*'PERCENTAGE SHARING'!D657</f>
        <v>0</v>
      </c>
      <c r="E698" s="167">
        <f>$B698*'PERCENTAGE SHARING'!E657</f>
        <v>0</v>
      </c>
      <c r="F698" s="167">
        <f>$B698*'PERCENTAGE SHARING'!F657</f>
        <v>0</v>
      </c>
      <c r="G698" s="167">
        <f>$B698*'PERCENTAGE SHARING'!G657</f>
        <v>0</v>
      </c>
      <c r="H698" s="167">
        <f>$B698*'PERCENTAGE SHARING'!H657</f>
        <v>0</v>
      </c>
      <c r="I698" s="167">
        <f>$B698*'PERCENTAGE SHARING'!I657</f>
        <v>0</v>
      </c>
      <c r="J698" s="167">
        <f>$B698*'PERCENTAGE SHARING'!J657</f>
        <v>0</v>
      </c>
      <c r="K698" s="167">
        <f>$B698*'PERCENTAGE SHARING'!K657</f>
        <v>0</v>
      </c>
      <c r="L698" s="167">
        <f>$B698*'PERCENTAGE SHARING'!L657</f>
        <v>0</v>
      </c>
      <c r="M698" s="167">
        <f>$B698*'PERCENTAGE SHARING'!M657</f>
        <v>0</v>
      </c>
      <c r="N698" s="167">
        <f>$B698*'PERCENTAGE SHARING'!N657</f>
        <v>0</v>
      </c>
      <c r="O698" s="309">
        <f>$B698*'PERCENTAGE SHARING'!O657</f>
        <v>0</v>
      </c>
      <c r="P698" s="309">
        <f>$B698*'PERCENTAGE SHARING'!P657</f>
        <v>0</v>
      </c>
      <c r="Q698" s="309">
        <f>$B698*'PERCENTAGE SHARING'!Q657</f>
        <v>0</v>
      </c>
      <c r="R698" s="309">
        <f>$B698*'PERCENTAGE SHARING'!R657</f>
        <v>0</v>
      </c>
      <c r="S698" s="134"/>
      <c r="T698" s="134"/>
      <c r="U698" s="134"/>
      <c r="V698" s="134"/>
      <c r="W698" s="134"/>
      <c r="X698" s="134"/>
      <c r="Y698" s="134"/>
      <c r="Z698" s="134"/>
    </row>
    <row r="699" ht="22.5" customHeight="1">
      <c r="A699" s="186" t="str">
        <f>'PROP DAILY PNL'!A864</f>
        <v/>
      </c>
      <c r="B699" s="177"/>
      <c r="C699" s="167">
        <f>$B699*'PERCENTAGE SHARING'!C658</f>
        <v>0</v>
      </c>
      <c r="D699" s="167">
        <f>$B699*'PERCENTAGE SHARING'!D658</f>
        <v>0</v>
      </c>
      <c r="E699" s="167">
        <f>$B699*'PERCENTAGE SHARING'!E658</f>
        <v>0</v>
      </c>
      <c r="F699" s="167">
        <f>$B699*'PERCENTAGE SHARING'!F658</f>
        <v>0</v>
      </c>
      <c r="G699" s="167">
        <f>$B699*'PERCENTAGE SHARING'!G658</f>
        <v>0</v>
      </c>
      <c r="H699" s="167">
        <f>$B699*'PERCENTAGE SHARING'!H658</f>
        <v>0</v>
      </c>
      <c r="I699" s="167">
        <f>$B699*'PERCENTAGE SHARING'!I658</f>
        <v>0</v>
      </c>
      <c r="J699" s="167">
        <f>$B699*'PERCENTAGE SHARING'!J658</f>
        <v>0</v>
      </c>
      <c r="K699" s="167">
        <f>$B699*'PERCENTAGE SHARING'!K658</f>
        <v>0</v>
      </c>
      <c r="L699" s="167">
        <f>$B699*'PERCENTAGE SHARING'!L658</f>
        <v>0</v>
      </c>
      <c r="M699" s="167">
        <f>$B699*'PERCENTAGE SHARING'!M658</f>
        <v>0</v>
      </c>
      <c r="N699" s="167">
        <f>$B699*'PERCENTAGE SHARING'!N658</f>
        <v>0</v>
      </c>
      <c r="O699" s="309">
        <f>$B699*'PERCENTAGE SHARING'!O658</f>
        <v>0</v>
      </c>
      <c r="P699" s="309">
        <f>$B699*'PERCENTAGE SHARING'!P658</f>
        <v>0</v>
      </c>
      <c r="Q699" s="309">
        <f>$B699*'PERCENTAGE SHARING'!Q658</f>
        <v>0</v>
      </c>
      <c r="R699" s="309">
        <f>$B699*'PERCENTAGE SHARING'!R658</f>
        <v>0</v>
      </c>
      <c r="S699" s="134"/>
      <c r="T699" s="134"/>
      <c r="U699" s="134"/>
      <c r="V699" s="134"/>
      <c r="W699" s="134"/>
      <c r="X699" s="134"/>
      <c r="Y699" s="134"/>
      <c r="Z699" s="134"/>
    </row>
    <row r="700" ht="22.5" customHeight="1">
      <c r="A700" s="186" t="str">
        <f>'PROP DAILY PNL'!A865</f>
        <v/>
      </c>
      <c r="B700" s="177"/>
      <c r="C700" s="167">
        <f>$B700*'PERCENTAGE SHARING'!C659</f>
        <v>0</v>
      </c>
      <c r="D700" s="167">
        <f>$B700*'PERCENTAGE SHARING'!D659</f>
        <v>0</v>
      </c>
      <c r="E700" s="167">
        <f>$B700*'PERCENTAGE SHARING'!E659</f>
        <v>0</v>
      </c>
      <c r="F700" s="167">
        <f>$B700*'PERCENTAGE SHARING'!F659</f>
        <v>0</v>
      </c>
      <c r="G700" s="167">
        <f>$B700*'PERCENTAGE SHARING'!G659</f>
        <v>0</v>
      </c>
      <c r="H700" s="167">
        <f>$B700*'PERCENTAGE SHARING'!H659</f>
        <v>0</v>
      </c>
      <c r="I700" s="167">
        <f>$B700*'PERCENTAGE SHARING'!I659</f>
        <v>0</v>
      </c>
      <c r="J700" s="167">
        <f>$B700*'PERCENTAGE SHARING'!J659</f>
        <v>0</v>
      </c>
      <c r="K700" s="167">
        <f>$B700*'PERCENTAGE SHARING'!K659</f>
        <v>0</v>
      </c>
      <c r="L700" s="167">
        <f>$B700*'PERCENTAGE SHARING'!L659</f>
        <v>0</v>
      </c>
      <c r="M700" s="167">
        <f>$B700*'PERCENTAGE SHARING'!M659</f>
        <v>0</v>
      </c>
      <c r="N700" s="167">
        <f>$B700*'PERCENTAGE SHARING'!N659</f>
        <v>0</v>
      </c>
      <c r="O700" s="309">
        <f>$B700*'PERCENTAGE SHARING'!O659</f>
        <v>0</v>
      </c>
      <c r="P700" s="309">
        <f>$B700*'PERCENTAGE SHARING'!P659</f>
        <v>0</v>
      </c>
      <c r="Q700" s="309">
        <f>$B700*'PERCENTAGE SHARING'!Q659</f>
        <v>0</v>
      </c>
      <c r="R700" s="309">
        <f>$B700*'PERCENTAGE SHARING'!R659</f>
        <v>0</v>
      </c>
      <c r="S700" s="134"/>
      <c r="T700" s="134"/>
      <c r="U700" s="134"/>
      <c r="V700" s="134"/>
      <c r="W700" s="134"/>
      <c r="X700" s="134"/>
      <c r="Y700" s="134"/>
      <c r="Z700" s="134"/>
    </row>
    <row r="701" ht="22.5" customHeight="1">
      <c r="A701" s="186" t="str">
        <f>'PROP DAILY PNL'!A866</f>
        <v/>
      </c>
      <c r="B701" s="177"/>
      <c r="C701" s="167">
        <f>$B701*'PERCENTAGE SHARING'!C660</f>
        <v>0</v>
      </c>
      <c r="D701" s="167">
        <f>$B701*'PERCENTAGE SHARING'!D660</f>
        <v>0</v>
      </c>
      <c r="E701" s="167">
        <f>$B701*'PERCENTAGE SHARING'!E660</f>
        <v>0</v>
      </c>
      <c r="F701" s="167">
        <f>$B701*'PERCENTAGE SHARING'!F660</f>
        <v>0</v>
      </c>
      <c r="G701" s="167">
        <f>$B701*'PERCENTAGE SHARING'!G660</f>
        <v>0</v>
      </c>
      <c r="H701" s="167">
        <f>$B701*'PERCENTAGE SHARING'!H660</f>
        <v>0</v>
      </c>
      <c r="I701" s="167">
        <f>$B701*'PERCENTAGE SHARING'!I660</f>
        <v>0</v>
      </c>
      <c r="J701" s="167">
        <f>$B701*'PERCENTAGE SHARING'!J660</f>
        <v>0</v>
      </c>
      <c r="K701" s="167">
        <f>$B701*'PERCENTAGE SHARING'!K660</f>
        <v>0</v>
      </c>
      <c r="L701" s="167">
        <f>$B701*'PERCENTAGE SHARING'!L660</f>
        <v>0</v>
      </c>
      <c r="M701" s="167">
        <f>$B701*'PERCENTAGE SHARING'!M660</f>
        <v>0</v>
      </c>
      <c r="N701" s="167">
        <f>$B701*'PERCENTAGE SHARING'!N660</f>
        <v>0</v>
      </c>
      <c r="O701" s="309">
        <f>$B701*'PERCENTAGE SHARING'!O660</f>
        <v>0</v>
      </c>
      <c r="P701" s="309">
        <f>$B701*'PERCENTAGE SHARING'!P660</f>
        <v>0</v>
      </c>
      <c r="Q701" s="309">
        <f>$B701*'PERCENTAGE SHARING'!Q660</f>
        <v>0</v>
      </c>
      <c r="R701" s="309">
        <f>$B701*'PERCENTAGE SHARING'!R660</f>
        <v>0</v>
      </c>
      <c r="S701" s="134"/>
      <c r="T701" s="134"/>
      <c r="U701" s="134"/>
      <c r="V701" s="134"/>
      <c r="W701" s="134"/>
      <c r="X701" s="134"/>
      <c r="Y701" s="134"/>
      <c r="Z701" s="134"/>
    </row>
    <row r="702" ht="22.5" customHeight="1">
      <c r="A702" s="186" t="str">
        <f>'PROP DAILY PNL'!A867</f>
        <v/>
      </c>
      <c r="B702" s="177"/>
      <c r="C702" s="167">
        <f>$B702*'PERCENTAGE SHARING'!C661</f>
        <v>0</v>
      </c>
      <c r="D702" s="167">
        <f>$B702*'PERCENTAGE SHARING'!D661</f>
        <v>0</v>
      </c>
      <c r="E702" s="167">
        <f>$B702*'PERCENTAGE SHARING'!E661</f>
        <v>0</v>
      </c>
      <c r="F702" s="167">
        <f>$B702*'PERCENTAGE SHARING'!F661</f>
        <v>0</v>
      </c>
      <c r="G702" s="167">
        <f>$B702*'PERCENTAGE SHARING'!G661</f>
        <v>0</v>
      </c>
      <c r="H702" s="167">
        <f>$B702*'PERCENTAGE SHARING'!H661</f>
        <v>0</v>
      </c>
      <c r="I702" s="167">
        <f>$B702*'PERCENTAGE SHARING'!I661</f>
        <v>0</v>
      </c>
      <c r="J702" s="167">
        <f>$B702*'PERCENTAGE SHARING'!J661</f>
        <v>0</v>
      </c>
      <c r="K702" s="167">
        <f>$B702*'PERCENTAGE SHARING'!K661</f>
        <v>0</v>
      </c>
      <c r="L702" s="167">
        <f>$B702*'PERCENTAGE SHARING'!L661</f>
        <v>0</v>
      </c>
      <c r="M702" s="167">
        <f>$B702*'PERCENTAGE SHARING'!M661</f>
        <v>0</v>
      </c>
      <c r="N702" s="167">
        <f>$B702*'PERCENTAGE SHARING'!N661</f>
        <v>0</v>
      </c>
      <c r="O702" s="309">
        <f>$B702*'PERCENTAGE SHARING'!O661</f>
        <v>0</v>
      </c>
      <c r="P702" s="309">
        <f>$B702*'PERCENTAGE SHARING'!P661</f>
        <v>0</v>
      </c>
      <c r="Q702" s="309">
        <f>$B702*'PERCENTAGE SHARING'!Q661</f>
        <v>0</v>
      </c>
      <c r="R702" s="309">
        <f>$B702*'PERCENTAGE SHARING'!R661</f>
        <v>0</v>
      </c>
      <c r="S702" s="134"/>
      <c r="T702" s="134"/>
      <c r="U702" s="134"/>
      <c r="V702" s="134"/>
      <c r="W702" s="134"/>
      <c r="X702" s="134"/>
      <c r="Y702" s="134"/>
      <c r="Z702" s="134"/>
    </row>
    <row r="703" ht="22.5" customHeight="1">
      <c r="A703" s="186" t="str">
        <f>'PROP DAILY PNL'!A868</f>
        <v/>
      </c>
      <c r="B703" s="177"/>
      <c r="C703" s="167">
        <f>$B703*'PERCENTAGE SHARING'!C662</f>
        <v>0</v>
      </c>
      <c r="D703" s="167">
        <f>$B703*'PERCENTAGE SHARING'!D662</f>
        <v>0</v>
      </c>
      <c r="E703" s="167">
        <f>$B703*'PERCENTAGE SHARING'!E662</f>
        <v>0</v>
      </c>
      <c r="F703" s="167">
        <f>$B703*'PERCENTAGE SHARING'!F662</f>
        <v>0</v>
      </c>
      <c r="G703" s="167">
        <f>$B703*'PERCENTAGE SHARING'!G662</f>
        <v>0</v>
      </c>
      <c r="H703" s="167">
        <f>$B703*'PERCENTAGE SHARING'!H662</f>
        <v>0</v>
      </c>
      <c r="I703" s="167">
        <f>$B703*'PERCENTAGE SHARING'!I662</f>
        <v>0</v>
      </c>
      <c r="J703" s="167">
        <f>$B703*'PERCENTAGE SHARING'!J662</f>
        <v>0</v>
      </c>
      <c r="K703" s="167">
        <f>$B703*'PERCENTAGE SHARING'!K662</f>
        <v>0</v>
      </c>
      <c r="L703" s="167">
        <f>$B703*'PERCENTAGE SHARING'!L662</f>
        <v>0</v>
      </c>
      <c r="M703" s="167">
        <f>$B703*'PERCENTAGE SHARING'!M662</f>
        <v>0</v>
      </c>
      <c r="N703" s="167">
        <f>$B703*'PERCENTAGE SHARING'!N662</f>
        <v>0</v>
      </c>
      <c r="O703" s="309">
        <f>$B703*'PERCENTAGE SHARING'!O662</f>
        <v>0</v>
      </c>
      <c r="P703" s="309">
        <f>$B703*'PERCENTAGE SHARING'!P662</f>
        <v>0</v>
      </c>
      <c r="Q703" s="309">
        <f>$B703*'PERCENTAGE SHARING'!Q662</f>
        <v>0</v>
      </c>
      <c r="R703" s="309">
        <f>$B703*'PERCENTAGE SHARING'!R662</f>
        <v>0</v>
      </c>
      <c r="S703" s="134"/>
      <c r="T703" s="134"/>
      <c r="U703" s="134"/>
      <c r="V703" s="134"/>
      <c r="W703" s="134"/>
      <c r="X703" s="134"/>
      <c r="Y703" s="134"/>
      <c r="Z703" s="134"/>
    </row>
    <row r="704" ht="22.5" customHeight="1">
      <c r="A704" s="186" t="str">
        <f>'PROP DAILY PNL'!A869</f>
        <v/>
      </c>
      <c r="B704" s="177"/>
      <c r="C704" s="167">
        <f>$B704*'PERCENTAGE SHARING'!C663</f>
        <v>0</v>
      </c>
      <c r="D704" s="167">
        <f>$B704*'PERCENTAGE SHARING'!D663</f>
        <v>0</v>
      </c>
      <c r="E704" s="167">
        <f>$B704*'PERCENTAGE SHARING'!E663</f>
        <v>0</v>
      </c>
      <c r="F704" s="167">
        <f>$B704*'PERCENTAGE SHARING'!F663</f>
        <v>0</v>
      </c>
      <c r="G704" s="167">
        <f>$B704*'PERCENTAGE SHARING'!G663</f>
        <v>0</v>
      </c>
      <c r="H704" s="167">
        <f>$B704*'PERCENTAGE SHARING'!H663</f>
        <v>0</v>
      </c>
      <c r="I704" s="167">
        <f>$B704*'PERCENTAGE SHARING'!I663</f>
        <v>0</v>
      </c>
      <c r="J704" s="167">
        <f>$B704*'PERCENTAGE SHARING'!J663</f>
        <v>0</v>
      </c>
      <c r="K704" s="167">
        <f>$B704*'PERCENTAGE SHARING'!K663</f>
        <v>0</v>
      </c>
      <c r="L704" s="167">
        <f>$B704*'PERCENTAGE SHARING'!L663</f>
        <v>0</v>
      </c>
      <c r="M704" s="167">
        <f>$B704*'PERCENTAGE SHARING'!M663</f>
        <v>0</v>
      </c>
      <c r="N704" s="167">
        <f>$B704*'PERCENTAGE SHARING'!N663</f>
        <v>0</v>
      </c>
      <c r="O704" s="309">
        <f>$B704*'PERCENTAGE SHARING'!O663</f>
        <v>0</v>
      </c>
      <c r="P704" s="309">
        <f>$B704*'PERCENTAGE SHARING'!P663</f>
        <v>0</v>
      </c>
      <c r="Q704" s="309">
        <f>$B704*'PERCENTAGE SHARING'!Q663</f>
        <v>0</v>
      </c>
      <c r="R704" s="309">
        <f>$B704*'PERCENTAGE SHARING'!R663</f>
        <v>0</v>
      </c>
      <c r="S704" s="134"/>
      <c r="T704" s="134"/>
      <c r="U704" s="134"/>
      <c r="V704" s="134"/>
      <c r="W704" s="134"/>
      <c r="X704" s="134"/>
      <c r="Y704" s="134"/>
      <c r="Z704" s="134"/>
    </row>
    <row r="705" ht="22.5" customHeight="1">
      <c r="A705" s="186" t="str">
        <f>'PROP DAILY PNL'!A870</f>
        <v/>
      </c>
      <c r="B705" s="177"/>
      <c r="C705" s="167">
        <f>$B705*'PERCENTAGE SHARING'!C664</f>
        <v>0</v>
      </c>
      <c r="D705" s="167">
        <f>$B705*'PERCENTAGE SHARING'!D664</f>
        <v>0</v>
      </c>
      <c r="E705" s="167">
        <f>$B705*'PERCENTAGE SHARING'!E664</f>
        <v>0</v>
      </c>
      <c r="F705" s="167">
        <f>$B705*'PERCENTAGE SHARING'!F664</f>
        <v>0</v>
      </c>
      <c r="G705" s="167">
        <f>$B705*'PERCENTAGE SHARING'!G664</f>
        <v>0</v>
      </c>
      <c r="H705" s="167">
        <f>$B705*'PERCENTAGE SHARING'!H664</f>
        <v>0</v>
      </c>
      <c r="I705" s="167">
        <f>$B705*'PERCENTAGE SHARING'!I664</f>
        <v>0</v>
      </c>
      <c r="J705" s="167">
        <f>$B705*'PERCENTAGE SHARING'!J664</f>
        <v>0</v>
      </c>
      <c r="K705" s="167">
        <f>$B705*'PERCENTAGE SHARING'!K664</f>
        <v>0</v>
      </c>
      <c r="L705" s="167">
        <f>$B705*'PERCENTAGE SHARING'!L664</f>
        <v>0</v>
      </c>
      <c r="M705" s="167">
        <f>$B705*'PERCENTAGE SHARING'!M664</f>
        <v>0</v>
      </c>
      <c r="N705" s="167">
        <f>$B705*'PERCENTAGE SHARING'!N664</f>
        <v>0</v>
      </c>
      <c r="O705" s="309">
        <f>$B705*'PERCENTAGE SHARING'!O664</f>
        <v>0</v>
      </c>
      <c r="P705" s="309">
        <f>$B705*'PERCENTAGE SHARING'!P664</f>
        <v>0</v>
      </c>
      <c r="Q705" s="309">
        <f>$B705*'PERCENTAGE SHARING'!Q664</f>
        <v>0</v>
      </c>
      <c r="R705" s="309">
        <f>$B705*'PERCENTAGE SHARING'!R664</f>
        <v>0</v>
      </c>
      <c r="S705" s="134"/>
      <c r="T705" s="134"/>
      <c r="U705" s="134"/>
      <c r="V705" s="134"/>
      <c r="W705" s="134"/>
      <c r="X705" s="134"/>
      <c r="Y705" s="134"/>
      <c r="Z705" s="134"/>
    </row>
    <row r="706" ht="22.5" customHeight="1">
      <c r="A706" s="186" t="str">
        <f>'PROP DAILY PNL'!A871</f>
        <v/>
      </c>
      <c r="B706" s="177"/>
      <c r="C706" s="167">
        <f>$B706*'PERCENTAGE SHARING'!C665</f>
        <v>0</v>
      </c>
      <c r="D706" s="167">
        <f>$B706*'PERCENTAGE SHARING'!D665</f>
        <v>0</v>
      </c>
      <c r="E706" s="167">
        <f>$B706*'PERCENTAGE SHARING'!E665</f>
        <v>0</v>
      </c>
      <c r="F706" s="167">
        <f>$B706*'PERCENTAGE SHARING'!F665</f>
        <v>0</v>
      </c>
      <c r="G706" s="167">
        <f>$B706*'PERCENTAGE SHARING'!G665</f>
        <v>0</v>
      </c>
      <c r="H706" s="167">
        <f>$B706*'PERCENTAGE SHARING'!H665</f>
        <v>0</v>
      </c>
      <c r="I706" s="167">
        <f>$B706*'PERCENTAGE SHARING'!I665</f>
        <v>0</v>
      </c>
      <c r="J706" s="167">
        <f>$B706*'PERCENTAGE SHARING'!J665</f>
        <v>0</v>
      </c>
      <c r="K706" s="167">
        <f>$B706*'PERCENTAGE SHARING'!K665</f>
        <v>0</v>
      </c>
      <c r="L706" s="167">
        <f>$B706*'PERCENTAGE SHARING'!L665</f>
        <v>0</v>
      </c>
      <c r="M706" s="167">
        <f>$B706*'PERCENTAGE SHARING'!M665</f>
        <v>0</v>
      </c>
      <c r="N706" s="167">
        <f>$B706*'PERCENTAGE SHARING'!N665</f>
        <v>0</v>
      </c>
      <c r="O706" s="309">
        <f>$B706*'PERCENTAGE SHARING'!O665</f>
        <v>0</v>
      </c>
      <c r="P706" s="309">
        <f>$B706*'PERCENTAGE SHARING'!P665</f>
        <v>0</v>
      </c>
      <c r="Q706" s="309">
        <f>$B706*'PERCENTAGE SHARING'!Q665</f>
        <v>0</v>
      </c>
      <c r="R706" s="309">
        <f>$B706*'PERCENTAGE SHARING'!R665</f>
        <v>0</v>
      </c>
      <c r="S706" s="134"/>
      <c r="T706" s="134"/>
      <c r="U706" s="134"/>
      <c r="V706" s="134"/>
      <c r="W706" s="134"/>
      <c r="X706" s="134"/>
      <c r="Y706" s="134"/>
      <c r="Z706" s="134"/>
    </row>
    <row r="707" ht="22.5" customHeight="1">
      <c r="A707" s="186" t="str">
        <f>'PROP DAILY PNL'!A872</f>
        <v/>
      </c>
      <c r="B707" s="177"/>
      <c r="C707" s="167">
        <f>$B707*'PERCENTAGE SHARING'!C666</f>
        <v>0</v>
      </c>
      <c r="D707" s="167">
        <f>$B707*'PERCENTAGE SHARING'!D666</f>
        <v>0</v>
      </c>
      <c r="E707" s="167">
        <f>$B707*'PERCENTAGE SHARING'!E666</f>
        <v>0</v>
      </c>
      <c r="F707" s="167">
        <f>$B707*'PERCENTAGE SHARING'!F666</f>
        <v>0</v>
      </c>
      <c r="G707" s="167">
        <f>$B707*'PERCENTAGE SHARING'!G666</f>
        <v>0</v>
      </c>
      <c r="H707" s="167">
        <f>$B707*'PERCENTAGE SHARING'!H666</f>
        <v>0</v>
      </c>
      <c r="I707" s="167">
        <f>$B707*'PERCENTAGE SHARING'!I666</f>
        <v>0</v>
      </c>
      <c r="J707" s="167">
        <f>$B707*'PERCENTAGE SHARING'!J666</f>
        <v>0</v>
      </c>
      <c r="K707" s="167">
        <f>$B707*'PERCENTAGE SHARING'!K666</f>
        <v>0</v>
      </c>
      <c r="L707" s="167">
        <f>$B707*'PERCENTAGE SHARING'!L666</f>
        <v>0</v>
      </c>
      <c r="M707" s="167">
        <f>$B707*'PERCENTAGE SHARING'!M666</f>
        <v>0</v>
      </c>
      <c r="N707" s="167">
        <f>$B707*'PERCENTAGE SHARING'!N666</f>
        <v>0</v>
      </c>
      <c r="O707" s="309">
        <f>$B707*'PERCENTAGE SHARING'!O666</f>
        <v>0</v>
      </c>
      <c r="P707" s="309">
        <f>$B707*'PERCENTAGE SHARING'!P666</f>
        <v>0</v>
      </c>
      <c r="Q707" s="309">
        <f>$B707*'PERCENTAGE SHARING'!Q666</f>
        <v>0</v>
      </c>
      <c r="R707" s="309">
        <f>$B707*'PERCENTAGE SHARING'!R666</f>
        <v>0</v>
      </c>
      <c r="S707" s="134"/>
      <c r="T707" s="134"/>
      <c r="U707" s="134"/>
      <c r="V707" s="134"/>
      <c r="W707" s="134"/>
      <c r="X707" s="134"/>
      <c r="Y707" s="134"/>
      <c r="Z707" s="134"/>
    </row>
    <row r="708" ht="22.5" customHeight="1">
      <c r="A708" s="186" t="str">
        <f>'PROP DAILY PNL'!A873</f>
        <v/>
      </c>
      <c r="B708" s="177"/>
      <c r="C708" s="167">
        <f>$B708*'PERCENTAGE SHARING'!C667</f>
        <v>0</v>
      </c>
      <c r="D708" s="167">
        <f>$B708*'PERCENTAGE SHARING'!D667</f>
        <v>0</v>
      </c>
      <c r="E708" s="167">
        <f>$B708*'PERCENTAGE SHARING'!E667</f>
        <v>0</v>
      </c>
      <c r="F708" s="167">
        <f>$B708*'PERCENTAGE SHARING'!F667</f>
        <v>0</v>
      </c>
      <c r="G708" s="167">
        <f>$B708*'PERCENTAGE SHARING'!G667</f>
        <v>0</v>
      </c>
      <c r="H708" s="167">
        <f>$B708*'PERCENTAGE SHARING'!H667</f>
        <v>0</v>
      </c>
      <c r="I708" s="167">
        <f>$B708*'PERCENTAGE SHARING'!I667</f>
        <v>0</v>
      </c>
      <c r="J708" s="167">
        <f>$B708*'PERCENTAGE SHARING'!J667</f>
        <v>0</v>
      </c>
      <c r="K708" s="167">
        <f>$B708*'PERCENTAGE SHARING'!K667</f>
        <v>0</v>
      </c>
      <c r="L708" s="167">
        <f>$B708*'PERCENTAGE SHARING'!L667</f>
        <v>0</v>
      </c>
      <c r="M708" s="167">
        <f>$B708*'PERCENTAGE SHARING'!M667</f>
        <v>0</v>
      </c>
      <c r="N708" s="167">
        <f>$B708*'PERCENTAGE SHARING'!N667</f>
        <v>0</v>
      </c>
      <c r="O708" s="309">
        <f>$B708*'PERCENTAGE SHARING'!O667</f>
        <v>0</v>
      </c>
      <c r="P708" s="309">
        <f>$B708*'PERCENTAGE SHARING'!P667</f>
        <v>0</v>
      </c>
      <c r="Q708" s="309">
        <f>$B708*'PERCENTAGE SHARING'!Q667</f>
        <v>0</v>
      </c>
      <c r="R708" s="309">
        <f>$B708*'PERCENTAGE SHARING'!R667</f>
        <v>0</v>
      </c>
      <c r="S708" s="134"/>
      <c r="T708" s="134"/>
      <c r="U708" s="134"/>
      <c r="V708" s="134"/>
      <c r="W708" s="134"/>
      <c r="X708" s="134"/>
      <c r="Y708" s="134"/>
      <c r="Z708" s="134"/>
    </row>
    <row r="709" ht="22.5" customHeight="1">
      <c r="A709" s="186" t="str">
        <f>'PROP DAILY PNL'!A874</f>
        <v/>
      </c>
      <c r="B709" s="177"/>
      <c r="C709" s="167">
        <f>$B709*'PERCENTAGE SHARING'!C668</f>
        <v>0</v>
      </c>
      <c r="D709" s="167">
        <f>$B709*'PERCENTAGE SHARING'!D668</f>
        <v>0</v>
      </c>
      <c r="E709" s="167">
        <f>$B709*'PERCENTAGE SHARING'!E668</f>
        <v>0</v>
      </c>
      <c r="F709" s="167">
        <f>$B709*'PERCENTAGE SHARING'!F668</f>
        <v>0</v>
      </c>
      <c r="G709" s="167">
        <f>$B709*'PERCENTAGE SHARING'!G668</f>
        <v>0</v>
      </c>
      <c r="H709" s="167">
        <f>$B709*'PERCENTAGE SHARING'!H668</f>
        <v>0</v>
      </c>
      <c r="I709" s="167">
        <f>$B709*'PERCENTAGE SHARING'!I668</f>
        <v>0</v>
      </c>
      <c r="J709" s="167">
        <f>$B709*'PERCENTAGE SHARING'!J668</f>
        <v>0</v>
      </c>
      <c r="K709" s="167">
        <f>$B709*'PERCENTAGE SHARING'!K668</f>
        <v>0</v>
      </c>
      <c r="L709" s="167">
        <f>$B709*'PERCENTAGE SHARING'!L668</f>
        <v>0</v>
      </c>
      <c r="M709" s="167">
        <f>$B709*'PERCENTAGE SHARING'!M668</f>
        <v>0</v>
      </c>
      <c r="N709" s="167">
        <f>$B709*'PERCENTAGE SHARING'!N668</f>
        <v>0</v>
      </c>
      <c r="O709" s="309">
        <f>$B709*'PERCENTAGE SHARING'!O668</f>
        <v>0</v>
      </c>
      <c r="P709" s="309">
        <f>$B709*'PERCENTAGE SHARING'!P668</f>
        <v>0</v>
      </c>
      <c r="Q709" s="309">
        <f>$B709*'PERCENTAGE SHARING'!Q668</f>
        <v>0</v>
      </c>
      <c r="R709" s="309">
        <f>$B709*'PERCENTAGE SHARING'!R668</f>
        <v>0</v>
      </c>
      <c r="S709" s="134"/>
      <c r="T709" s="134"/>
      <c r="U709" s="134"/>
      <c r="V709" s="134"/>
      <c r="W709" s="134"/>
      <c r="X709" s="134"/>
      <c r="Y709" s="134"/>
      <c r="Z709" s="134"/>
    </row>
    <row r="710" ht="22.5" customHeight="1">
      <c r="A710" s="186" t="str">
        <f>'PROP DAILY PNL'!A875</f>
        <v/>
      </c>
      <c r="B710" s="177"/>
      <c r="C710" s="167">
        <f>$B710*'PERCENTAGE SHARING'!C669</f>
        <v>0</v>
      </c>
      <c r="D710" s="167">
        <f>$B710*'PERCENTAGE SHARING'!D669</f>
        <v>0</v>
      </c>
      <c r="E710" s="167">
        <f>$B710*'PERCENTAGE SHARING'!E669</f>
        <v>0</v>
      </c>
      <c r="F710" s="167">
        <f>$B710*'PERCENTAGE SHARING'!F669</f>
        <v>0</v>
      </c>
      <c r="G710" s="167">
        <f>$B710*'PERCENTAGE SHARING'!G669</f>
        <v>0</v>
      </c>
      <c r="H710" s="167">
        <f>$B710*'PERCENTAGE SHARING'!H669</f>
        <v>0</v>
      </c>
      <c r="I710" s="167">
        <f>$B710*'PERCENTAGE SHARING'!I669</f>
        <v>0</v>
      </c>
      <c r="J710" s="167">
        <f>$B710*'PERCENTAGE SHARING'!J669</f>
        <v>0</v>
      </c>
      <c r="K710" s="167">
        <f>$B710*'PERCENTAGE SHARING'!K669</f>
        <v>0</v>
      </c>
      <c r="L710" s="167">
        <f>$B710*'PERCENTAGE SHARING'!L669</f>
        <v>0</v>
      </c>
      <c r="M710" s="167">
        <f>$B710*'PERCENTAGE SHARING'!M669</f>
        <v>0</v>
      </c>
      <c r="N710" s="167">
        <f>$B710*'PERCENTAGE SHARING'!N669</f>
        <v>0</v>
      </c>
      <c r="O710" s="309">
        <f>$B710*'PERCENTAGE SHARING'!O669</f>
        <v>0</v>
      </c>
      <c r="P710" s="309">
        <f>$B710*'PERCENTAGE SHARING'!P669</f>
        <v>0</v>
      </c>
      <c r="Q710" s="309">
        <f>$B710*'PERCENTAGE SHARING'!Q669</f>
        <v>0</v>
      </c>
      <c r="R710" s="309">
        <f>$B710*'PERCENTAGE SHARING'!R669</f>
        <v>0</v>
      </c>
      <c r="S710" s="134"/>
      <c r="T710" s="134"/>
      <c r="U710" s="134"/>
      <c r="V710" s="134"/>
      <c r="W710" s="134"/>
      <c r="X710" s="134"/>
      <c r="Y710" s="134"/>
      <c r="Z710" s="134"/>
    </row>
    <row r="711" ht="22.5" customHeight="1">
      <c r="A711" s="186" t="str">
        <f>'PROP DAILY PNL'!A876</f>
        <v/>
      </c>
      <c r="B711" s="177"/>
      <c r="C711" s="167">
        <f>$B711*'PERCENTAGE SHARING'!C670</f>
        <v>0</v>
      </c>
      <c r="D711" s="167">
        <f>$B711*'PERCENTAGE SHARING'!D670</f>
        <v>0</v>
      </c>
      <c r="E711" s="167">
        <f>$B711*'PERCENTAGE SHARING'!E670</f>
        <v>0</v>
      </c>
      <c r="F711" s="167">
        <f>$B711*'PERCENTAGE SHARING'!F670</f>
        <v>0</v>
      </c>
      <c r="G711" s="167">
        <f>$B711*'PERCENTAGE SHARING'!G670</f>
        <v>0</v>
      </c>
      <c r="H711" s="167">
        <f>$B711*'PERCENTAGE SHARING'!H670</f>
        <v>0</v>
      </c>
      <c r="I711" s="167">
        <f>$B711*'PERCENTAGE SHARING'!I670</f>
        <v>0</v>
      </c>
      <c r="J711" s="167">
        <f>$B711*'PERCENTAGE SHARING'!J670</f>
        <v>0</v>
      </c>
      <c r="K711" s="167">
        <f>$B711*'PERCENTAGE SHARING'!K670</f>
        <v>0</v>
      </c>
      <c r="L711" s="167">
        <f>$B711*'PERCENTAGE SHARING'!L670</f>
        <v>0</v>
      </c>
      <c r="M711" s="167">
        <f>$B711*'PERCENTAGE SHARING'!M670</f>
        <v>0</v>
      </c>
      <c r="N711" s="167">
        <f>$B711*'PERCENTAGE SHARING'!N670</f>
        <v>0</v>
      </c>
      <c r="O711" s="309">
        <f>$B711*'PERCENTAGE SHARING'!O670</f>
        <v>0</v>
      </c>
      <c r="P711" s="309">
        <f>$B711*'PERCENTAGE SHARING'!P670</f>
        <v>0</v>
      </c>
      <c r="Q711" s="309">
        <f>$B711*'PERCENTAGE SHARING'!Q670</f>
        <v>0</v>
      </c>
      <c r="R711" s="309">
        <f>$B711*'PERCENTAGE SHARING'!R670</f>
        <v>0</v>
      </c>
      <c r="S711" s="134"/>
      <c r="T711" s="134"/>
      <c r="U711" s="134"/>
      <c r="V711" s="134"/>
      <c r="W711" s="134"/>
      <c r="X711" s="134"/>
      <c r="Y711" s="134"/>
      <c r="Z711" s="134"/>
    </row>
    <row r="712" ht="22.5" customHeight="1">
      <c r="A712" s="186" t="str">
        <f>'PROP DAILY PNL'!A877</f>
        <v/>
      </c>
      <c r="B712" s="177"/>
      <c r="C712" s="167">
        <f>$B712*'PERCENTAGE SHARING'!C671</f>
        <v>0</v>
      </c>
      <c r="D712" s="167">
        <f>$B712*'PERCENTAGE SHARING'!D671</f>
        <v>0</v>
      </c>
      <c r="E712" s="167">
        <f>$B712*'PERCENTAGE SHARING'!E671</f>
        <v>0</v>
      </c>
      <c r="F712" s="167">
        <f>$B712*'PERCENTAGE SHARING'!F671</f>
        <v>0</v>
      </c>
      <c r="G712" s="167">
        <f>$B712*'PERCENTAGE SHARING'!G671</f>
        <v>0</v>
      </c>
      <c r="H712" s="167">
        <f>$B712*'PERCENTAGE SHARING'!H671</f>
        <v>0</v>
      </c>
      <c r="I712" s="167">
        <f>$B712*'PERCENTAGE SHARING'!I671</f>
        <v>0</v>
      </c>
      <c r="J712" s="167">
        <f>$B712*'PERCENTAGE SHARING'!J671</f>
        <v>0</v>
      </c>
      <c r="K712" s="167">
        <f>$B712*'PERCENTAGE SHARING'!K671</f>
        <v>0</v>
      </c>
      <c r="L712" s="167">
        <f>$B712*'PERCENTAGE SHARING'!L671</f>
        <v>0</v>
      </c>
      <c r="M712" s="167">
        <f>$B712*'PERCENTAGE SHARING'!M671</f>
        <v>0</v>
      </c>
      <c r="N712" s="167">
        <f>$B712*'PERCENTAGE SHARING'!N671</f>
        <v>0</v>
      </c>
      <c r="O712" s="309">
        <f>$B712*'PERCENTAGE SHARING'!O671</f>
        <v>0</v>
      </c>
      <c r="P712" s="309">
        <f>$B712*'PERCENTAGE SHARING'!P671</f>
        <v>0</v>
      </c>
      <c r="Q712" s="309">
        <f>$B712*'PERCENTAGE SHARING'!Q671</f>
        <v>0</v>
      </c>
      <c r="R712" s="309">
        <f>$B712*'PERCENTAGE SHARING'!R671</f>
        <v>0</v>
      </c>
      <c r="S712" s="134"/>
      <c r="T712" s="134"/>
      <c r="U712" s="134"/>
      <c r="V712" s="134"/>
      <c r="W712" s="134"/>
      <c r="X712" s="134"/>
      <c r="Y712" s="134"/>
      <c r="Z712" s="134"/>
    </row>
    <row r="713" ht="22.5" customHeight="1">
      <c r="A713" s="186" t="str">
        <f>'PROP DAILY PNL'!A878</f>
        <v/>
      </c>
      <c r="B713" s="177"/>
      <c r="C713" s="167">
        <f>$B713*'PERCENTAGE SHARING'!C672</f>
        <v>0</v>
      </c>
      <c r="D713" s="167">
        <f>$B713*'PERCENTAGE SHARING'!D672</f>
        <v>0</v>
      </c>
      <c r="E713" s="167">
        <f>$B713*'PERCENTAGE SHARING'!E672</f>
        <v>0</v>
      </c>
      <c r="F713" s="167">
        <f>$B713*'PERCENTAGE SHARING'!F672</f>
        <v>0</v>
      </c>
      <c r="G713" s="167">
        <f>$B713*'PERCENTAGE SHARING'!G672</f>
        <v>0</v>
      </c>
      <c r="H713" s="167">
        <f>$B713*'PERCENTAGE SHARING'!H672</f>
        <v>0</v>
      </c>
      <c r="I713" s="167">
        <f>$B713*'PERCENTAGE SHARING'!I672</f>
        <v>0</v>
      </c>
      <c r="J713" s="167">
        <f>$B713*'PERCENTAGE SHARING'!J672</f>
        <v>0</v>
      </c>
      <c r="K713" s="167">
        <f>$B713*'PERCENTAGE SHARING'!K672</f>
        <v>0</v>
      </c>
      <c r="L713" s="167">
        <f>$B713*'PERCENTAGE SHARING'!L672</f>
        <v>0</v>
      </c>
      <c r="M713" s="167">
        <f>$B713*'PERCENTAGE SHARING'!M672</f>
        <v>0</v>
      </c>
      <c r="N713" s="167">
        <f>$B713*'PERCENTAGE SHARING'!N672</f>
        <v>0</v>
      </c>
      <c r="O713" s="309">
        <f>$B713*'PERCENTAGE SHARING'!O672</f>
        <v>0</v>
      </c>
      <c r="P713" s="309">
        <f>$B713*'PERCENTAGE SHARING'!P672</f>
        <v>0</v>
      </c>
      <c r="Q713" s="309">
        <f>$B713*'PERCENTAGE SHARING'!Q672</f>
        <v>0</v>
      </c>
      <c r="R713" s="309">
        <f>$B713*'PERCENTAGE SHARING'!R672</f>
        <v>0</v>
      </c>
      <c r="S713" s="134"/>
      <c r="T713" s="134"/>
      <c r="U713" s="134"/>
      <c r="V713" s="134"/>
      <c r="W713" s="134"/>
      <c r="X713" s="134"/>
      <c r="Y713" s="134"/>
      <c r="Z713" s="134"/>
    </row>
    <row r="714" ht="22.5" customHeight="1">
      <c r="A714" s="186" t="str">
        <f>'PROP DAILY PNL'!A879</f>
        <v/>
      </c>
      <c r="B714" s="177"/>
      <c r="C714" s="167">
        <f>$B714*'PERCENTAGE SHARING'!C673</f>
        <v>0</v>
      </c>
      <c r="D714" s="167">
        <f>$B714*'PERCENTAGE SHARING'!D673</f>
        <v>0</v>
      </c>
      <c r="E714" s="167">
        <f>$B714*'PERCENTAGE SHARING'!E673</f>
        <v>0</v>
      </c>
      <c r="F714" s="167">
        <f>$B714*'PERCENTAGE SHARING'!F673</f>
        <v>0</v>
      </c>
      <c r="G714" s="167">
        <f>$B714*'PERCENTAGE SHARING'!G673</f>
        <v>0</v>
      </c>
      <c r="H714" s="167">
        <f>$B714*'PERCENTAGE SHARING'!H673</f>
        <v>0</v>
      </c>
      <c r="I714" s="167">
        <f>$B714*'PERCENTAGE SHARING'!I673</f>
        <v>0</v>
      </c>
      <c r="J714" s="167">
        <f>$B714*'PERCENTAGE SHARING'!J673</f>
        <v>0</v>
      </c>
      <c r="K714" s="167">
        <f>$B714*'PERCENTAGE SHARING'!K673</f>
        <v>0</v>
      </c>
      <c r="L714" s="167">
        <f>$B714*'PERCENTAGE SHARING'!L673</f>
        <v>0</v>
      </c>
      <c r="M714" s="167">
        <f>$B714*'PERCENTAGE SHARING'!M673</f>
        <v>0</v>
      </c>
      <c r="N714" s="167">
        <f>$B714*'PERCENTAGE SHARING'!N673</f>
        <v>0</v>
      </c>
      <c r="O714" s="309">
        <f>$B714*'PERCENTAGE SHARING'!O673</f>
        <v>0</v>
      </c>
      <c r="P714" s="309">
        <f>$B714*'PERCENTAGE SHARING'!P673</f>
        <v>0</v>
      </c>
      <c r="Q714" s="309">
        <f>$B714*'PERCENTAGE SHARING'!Q673</f>
        <v>0</v>
      </c>
      <c r="R714" s="309">
        <f>$B714*'PERCENTAGE SHARING'!R673</f>
        <v>0</v>
      </c>
      <c r="S714" s="134"/>
      <c r="T714" s="134"/>
      <c r="U714" s="134"/>
      <c r="V714" s="134"/>
      <c r="W714" s="134"/>
      <c r="X714" s="134"/>
      <c r="Y714" s="134"/>
      <c r="Z714" s="134"/>
    </row>
    <row r="715" ht="22.5" customHeight="1">
      <c r="A715" s="186" t="str">
        <f>'PROP DAILY PNL'!A880</f>
        <v/>
      </c>
      <c r="B715" s="177"/>
      <c r="C715" s="167">
        <f>$B715*'PERCENTAGE SHARING'!C674</f>
        <v>0</v>
      </c>
      <c r="D715" s="167">
        <f>$B715*'PERCENTAGE SHARING'!D674</f>
        <v>0</v>
      </c>
      <c r="E715" s="167">
        <f>$B715*'PERCENTAGE SHARING'!E674</f>
        <v>0</v>
      </c>
      <c r="F715" s="167">
        <f>$B715*'PERCENTAGE SHARING'!F674</f>
        <v>0</v>
      </c>
      <c r="G715" s="167">
        <f>$B715*'PERCENTAGE SHARING'!G674</f>
        <v>0</v>
      </c>
      <c r="H715" s="167">
        <f>$B715*'PERCENTAGE SHARING'!H674</f>
        <v>0</v>
      </c>
      <c r="I715" s="167">
        <f>$B715*'PERCENTAGE SHARING'!I674</f>
        <v>0</v>
      </c>
      <c r="J715" s="167">
        <f>$B715*'PERCENTAGE SHARING'!J674</f>
        <v>0</v>
      </c>
      <c r="K715" s="167">
        <f>$B715*'PERCENTAGE SHARING'!K674</f>
        <v>0</v>
      </c>
      <c r="L715" s="167">
        <f>$B715*'PERCENTAGE SHARING'!L674</f>
        <v>0</v>
      </c>
      <c r="M715" s="167">
        <f>$B715*'PERCENTAGE SHARING'!M674</f>
        <v>0</v>
      </c>
      <c r="N715" s="167">
        <f>$B715*'PERCENTAGE SHARING'!N674</f>
        <v>0</v>
      </c>
      <c r="O715" s="309">
        <f>$B715*'PERCENTAGE SHARING'!O674</f>
        <v>0</v>
      </c>
      <c r="P715" s="309">
        <f>$B715*'PERCENTAGE SHARING'!P674</f>
        <v>0</v>
      </c>
      <c r="Q715" s="309">
        <f>$B715*'PERCENTAGE SHARING'!Q674</f>
        <v>0</v>
      </c>
      <c r="R715" s="309">
        <f>$B715*'PERCENTAGE SHARING'!R674</f>
        <v>0</v>
      </c>
      <c r="S715" s="134"/>
      <c r="T715" s="134"/>
      <c r="U715" s="134"/>
      <c r="V715" s="134"/>
      <c r="W715" s="134"/>
      <c r="X715" s="134"/>
      <c r="Y715" s="134"/>
      <c r="Z715" s="134"/>
    </row>
    <row r="716" ht="22.5" customHeight="1">
      <c r="A716" s="186" t="str">
        <f>'PROP DAILY PNL'!A881</f>
        <v/>
      </c>
      <c r="B716" s="177"/>
      <c r="C716" s="167">
        <f>$B716*'PERCENTAGE SHARING'!C675</f>
        <v>0</v>
      </c>
      <c r="D716" s="167">
        <f>$B716*'PERCENTAGE SHARING'!D675</f>
        <v>0</v>
      </c>
      <c r="E716" s="167">
        <f>$B716*'PERCENTAGE SHARING'!E675</f>
        <v>0</v>
      </c>
      <c r="F716" s="167">
        <f>$B716*'PERCENTAGE SHARING'!F675</f>
        <v>0</v>
      </c>
      <c r="G716" s="167">
        <f>$B716*'PERCENTAGE SHARING'!G675</f>
        <v>0</v>
      </c>
      <c r="H716" s="167">
        <f>$B716*'PERCENTAGE SHARING'!H675</f>
        <v>0</v>
      </c>
      <c r="I716" s="167">
        <f>$B716*'PERCENTAGE SHARING'!I675</f>
        <v>0</v>
      </c>
      <c r="J716" s="167">
        <f>$B716*'PERCENTAGE SHARING'!J675</f>
        <v>0</v>
      </c>
      <c r="K716" s="167">
        <f>$B716*'PERCENTAGE SHARING'!K675</f>
        <v>0</v>
      </c>
      <c r="L716" s="167">
        <f>$B716*'PERCENTAGE SHARING'!L675</f>
        <v>0</v>
      </c>
      <c r="M716" s="167">
        <f>$B716*'PERCENTAGE SHARING'!M675</f>
        <v>0</v>
      </c>
      <c r="N716" s="167">
        <f>$B716*'PERCENTAGE SHARING'!N675</f>
        <v>0</v>
      </c>
      <c r="O716" s="309">
        <f>$B716*'PERCENTAGE SHARING'!O675</f>
        <v>0</v>
      </c>
      <c r="P716" s="309">
        <f>$B716*'PERCENTAGE SHARING'!P675</f>
        <v>0</v>
      </c>
      <c r="Q716" s="309">
        <f>$B716*'PERCENTAGE SHARING'!Q675</f>
        <v>0</v>
      </c>
      <c r="R716" s="309">
        <f>$B716*'PERCENTAGE SHARING'!R675</f>
        <v>0</v>
      </c>
      <c r="S716" s="134"/>
      <c r="T716" s="134"/>
      <c r="U716" s="134"/>
      <c r="V716" s="134"/>
      <c r="W716" s="134"/>
      <c r="X716" s="134"/>
      <c r="Y716" s="134"/>
      <c r="Z716" s="134"/>
    </row>
    <row r="717" ht="22.5" customHeight="1">
      <c r="A717" s="186" t="str">
        <f>'PROP DAILY PNL'!A882</f>
        <v/>
      </c>
      <c r="B717" s="177"/>
      <c r="C717" s="167">
        <f>$B717*'PERCENTAGE SHARING'!C676</f>
        <v>0</v>
      </c>
      <c r="D717" s="167">
        <f>$B717*'PERCENTAGE SHARING'!D676</f>
        <v>0</v>
      </c>
      <c r="E717" s="167">
        <f>$B717*'PERCENTAGE SHARING'!E676</f>
        <v>0</v>
      </c>
      <c r="F717" s="167">
        <f>$B717*'PERCENTAGE SHARING'!F676</f>
        <v>0</v>
      </c>
      <c r="G717" s="167">
        <f>$B717*'PERCENTAGE SHARING'!G676</f>
        <v>0</v>
      </c>
      <c r="H717" s="167">
        <f>$B717*'PERCENTAGE SHARING'!H676</f>
        <v>0</v>
      </c>
      <c r="I717" s="167">
        <f>$B717*'PERCENTAGE SHARING'!I676</f>
        <v>0</v>
      </c>
      <c r="J717" s="167">
        <f>$B717*'PERCENTAGE SHARING'!J676</f>
        <v>0</v>
      </c>
      <c r="K717" s="167">
        <f>$B717*'PERCENTAGE SHARING'!K676</f>
        <v>0</v>
      </c>
      <c r="L717" s="167">
        <f>$B717*'PERCENTAGE SHARING'!L676</f>
        <v>0</v>
      </c>
      <c r="M717" s="167">
        <f>$B717*'PERCENTAGE SHARING'!M676</f>
        <v>0</v>
      </c>
      <c r="N717" s="167">
        <f>$B717*'PERCENTAGE SHARING'!N676</f>
        <v>0</v>
      </c>
      <c r="O717" s="309">
        <f>$B717*'PERCENTAGE SHARING'!O676</f>
        <v>0</v>
      </c>
      <c r="P717" s="309">
        <f>$B717*'PERCENTAGE SHARING'!P676</f>
        <v>0</v>
      </c>
      <c r="Q717" s="309">
        <f>$B717*'PERCENTAGE SHARING'!Q676</f>
        <v>0</v>
      </c>
      <c r="R717" s="309">
        <f>$B717*'PERCENTAGE SHARING'!R676</f>
        <v>0</v>
      </c>
      <c r="S717" s="134"/>
      <c r="T717" s="134"/>
      <c r="U717" s="134"/>
      <c r="V717" s="134"/>
      <c r="W717" s="134"/>
      <c r="X717" s="134"/>
      <c r="Y717" s="134"/>
      <c r="Z717" s="134"/>
    </row>
    <row r="718" ht="22.5" customHeight="1">
      <c r="A718" s="186" t="str">
        <f>'PROP DAILY PNL'!A883</f>
        <v/>
      </c>
      <c r="B718" s="177"/>
      <c r="C718" s="167">
        <f>$B718*'PERCENTAGE SHARING'!C677</f>
        <v>0</v>
      </c>
      <c r="D718" s="167">
        <f>$B718*'PERCENTAGE SHARING'!D677</f>
        <v>0</v>
      </c>
      <c r="E718" s="167">
        <f>$B718*'PERCENTAGE SHARING'!E677</f>
        <v>0</v>
      </c>
      <c r="F718" s="167">
        <f>$B718*'PERCENTAGE SHARING'!F677</f>
        <v>0</v>
      </c>
      <c r="G718" s="167">
        <f>$B718*'PERCENTAGE SHARING'!G677</f>
        <v>0</v>
      </c>
      <c r="H718" s="167">
        <f>$B718*'PERCENTAGE SHARING'!H677</f>
        <v>0</v>
      </c>
      <c r="I718" s="167">
        <f>$B718*'PERCENTAGE SHARING'!I677</f>
        <v>0</v>
      </c>
      <c r="J718" s="167">
        <f>$B718*'PERCENTAGE SHARING'!J677</f>
        <v>0</v>
      </c>
      <c r="K718" s="167">
        <f>$B718*'PERCENTAGE SHARING'!K677</f>
        <v>0</v>
      </c>
      <c r="L718" s="167">
        <f>$B718*'PERCENTAGE SHARING'!L677</f>
        <v>0</v>
      </c>
      <c r="M718" s="167">
        <f>$B718*'PERCENTAGE SHARING'!M677</f>
        <v>0</v>
      </c>
      <c r="N718" s="167">
        <f>$B718*'PERCENTAGE SHARING'!N677</f>
        <v>0</v>
      </c>
      <c r="O718" s="309">
        <f>$B718*'PERCENTAGE SHARING'!O677</f>
        <v>0</v>
      </c>
      <c r="P718" s="309">
        <f>$B718*'PERCENTAGE SHARING'!P677</f>
        <v>0</v>
      </c>
      <c r="Q718" s="309">
        <f>$B718*'PERCENTAGE SHARING'!Q677</f>
        <v>0</v>
      </c>
      <c r="R718" s="309">
        <f>$B718*'PERCENTAGE SHARING'!R677</f>
        <v>0</v>
      </c>
      <c r="S718" s="134"/>
      <c r="T718" s="134"/>
      <c r="U718" s="134"/>
      <c r="V718" s="134"/>
      <c r="W718" s="134"/>
      <c r="X718" s="134"/>
      <c r="Y718" s="134"/>
      <c r="Z718" s="134"/>
    </row>
    <row r="719" ht="22.5" customHeight="1">
      <c r="A719" s="186" t="str">
        <f>'PROP DAILY PNL'!A884</f>
        <v/>
      </c>
      <c r="B719" s="177"/>
      <c r="C719" s="167">
        <f>$B719*'PERCENTAGE SHARING'!C678</f>
        <v>0</v>
      </c>
      <c r="D719" s="167">
        <f>$B719*'PERCENTAGE SHARING'!D678</f>
        <v>0</v>
      </c>
      <c r="E719" s="167">
        <f>$B719*'PERCENTAGE SHARING'!E678</f>
        <v>0</v>
      </c>
      <c r="F719" s="167">
        <f>$B719*'PERCENTAGE SHARING'!F678</f>
        <v>0</v>
      </c>
      <c r="G719" s="167">
        <f>$B719*'PERCENTAGE SHARING'!G678</f>
        <v>0</v>
      </c>
      <c r="H719" s="167">
        <f>$B719*'PERCENTAGE SHARING'!H678</f>
        <v>0</v>
      </c>
      <c r="I719" s="167">
        <f>$B719*'PERCENTAGE SHARING'!I678</f>
        <v>0</v>
      </c>
      <c r="J719" s="167">
        <f>$B719*'PERCENTAGE SHARING'!J678</f>
        <v>0</v>
      </c>
      <c r="K719" s="167">
        <f>$B719*'PERCENTAGE SHARING'!K678</f>
        <v>0</v>
      </c>
      <c r="L719" s="167">
        <f>$B719*'PERCENTAGE SHARING'!L678</f>
        <v>0</v>
      </c>
      <c r="M719" s="167">
        <f>$B719*'PERCENTAGE SHARING'!M678</f>
        <v>0</v>
      </c>
      <c r="N719" s="167">
        <f>$B719*'PERCENTAGE SHARING'!N678</f>
        <v>0</v>
      </c>
      <c r="O719" s="309">
        <f>$B719*'PERCENTAGE SHARING'!O678</f>
        <v>0</v>
      </c>
      <c r="P719" s="309">
        <f>$B719*'PERCENTAGE SHARING'!P678</f>
        <v>0</v>
      </c>
      <c r="Q719" s="309">
        <f>$B719*'PERCENTAGE SHARING'!Q678</f>
        <v>0</v>
      </c>
      <c r="R719" s="309">
        <f>$B719*'PERCENTAGE SHARING'!R678</f>
        <v>0</v>
      </c>
      <c r="S719" s="134"/>
      <c r="T719" s="134"/>
      <c r="U719" s="134"/>
      <c r="V719" s="134"/>
      <c r="W719" s="134"/>
      <c r="X719" s="134"/>
      <c r="Y719" s="134"/>
      <c r="Z719" s="134"/>
    </row>
    <row r="720" ht="22.5" customHeight="1">
      <c r="A720" s="186" t="str">
        <f>'PROP DAILY PNL'!A885</f>
        <v/>
      </c>
      <c r="B720" s="177"/>
      <c r="C720" s="167">
        <f>$B720*'PERCENTAGE SHARING'!C679</f>
        <v>0</v>
      </c>
      <c r="D720" s="167">
        <f>$B720*'PERCENTAGE SHARING'!D679</f>
        <v>0</v>
      </c>
      <c r="E720" s="167">
        <f>$B720*'PERCENTAGE SHARING'!E679</f>
        <v>0</v>
      </c>
      <c r="F720" s="167">
        <f>$B720*'PERCENTAGE SHARING'!F679</f>
        <v>0</v>
      </c>
      <c r="G720" s="167">
        <f>$B720*'PERCENTAGE SHARING'!G679</f>
        <v>0</v>
      </c>
      <c r="H720" s="167">
        <f>$B720*'PERCENTAGE SHARING'!H679</f>
        <v>0</v>
      </c>
      <c r="I720" s="167">
        <f>$B720*'PERCENTAGE SHARING'!I679</f>
        <v>0</v>
      </c>
      <c r="J720" s="167">
        <f>$B720*'PERCENTAGE SHARING'!J679</f>
        <v>0</v>
      </c>
      <c r="K720" s="167">
        <f>$B720*'PERCENTAGE SHARING'!K679</f>
        <v>0</v>
      </c>
      <c r="L720" s="167">
        <f>$B720*'PERCENTAGE SHARING'!L679</f>
        <v>0</v>
      </c>
      <c r="M720" s="167">
        <f>$B720*'PERCENTAGE SHARING'!M679</f>
        <v>0</v>
      </c>
      <c r="N720" s="167">
        <f>$B720*'PERCENTAGE SHARING'!N679</f>
        <v>0</v>
      </c>
      <c r="O720" s="309">
        <f>$B720*'PERCENTAGE SHARING'!O679</f>
        <v>0</v>
      </c>
      <c r="P720" s="309">
        <f>$B720*'PERCENTAGE SHARING'!P679</f>
        <v>0</v>
      </c>
      <c r="Q720" s="309">
        <f>$B720*'PERCENTAGE SHARING'!Q679</f>
        <v>0</v>
      </c>
      <c r="R720" s="309">
        <f>$B720*'PERCENTAGE SHARING'!R679</f>
        <v>0</v>
      </c>
      <c r="S720" s="134"/>
      <c r="T720" s="134"/>
      <c r="U720" s="134"/>
      <c r="V720" s="134"/>
      <c r="W720" s="134"/>
      <c r="X720" s="134"/>
      <c r="Y720" s="134"/>
      <c r="Z720" s="134"/>
    </row>
    <row r="721" ht="22.5" customHeight="1">
      <c r="A721" s="186" t="str">
        <f>'PROP DAILY PNL'!A886</f>
        <v/>
      </c>
      <c r="B721" s="177"/>
      <c r="C721" s="167">
        <f>$B721*'PERCENTAGE SHARING'!C680</f>
        <v>0</v>
      </c>
      <c r="D721" s="167">
        <f>$B721*'PERCENTAGE SHARING'!D680</f>
        <v>0</v>
      </c>
      <c r="E721" s="167">
        <f>$B721*'PERCENTAGE SHARING'!E680</f>
        <v>0</v>
      </c>
      <c r="F721" s="167">
        <f>$B721*'PERCENTAGE SHARING'!F680</f>
        <v>0</v>
      </c>
      <c r="G721" s="167">
        <f>$B721*'PERCENTAGE SHARING'!G680</f>
        <v>0</v>
      </c>
      <c r="H721" s="167">
        <f>$B721*'PERCENTAGE SHARING'!H680</f>
        <v>0</v>
      </c>
      <c r="I721" s="167">
        <f>$B721*'PERCENTAGE SHARING'!I680</f>
        <v>0</v>
      </c>
      <c r="J721" s="167">
        <f>$B721*'PERCENTAGE SHARING'!J680</f>
        <v>0</v>
      </c>
      <c r="K721" s="167">
        <f>$B721*'PERCENTAGE SHARING'!K680</f>
        <v>0</v>
      </c>
      <c r="L721" s="167">
        <f>$B721*'PERCENTAGE SHARING'!L680</f>
        <v>0</v>
      </c>
      <c r="M721" s="167">
        <f>$B721*'PERCENTAGE SHARING'!M680</f>
        <v>0</v>
      </c>
      <c r="N721" s="167">
        <f>$B721*'PERCENTAGE SHARING'!N680</f>
        <v>0</v>
      </c>
      <c r="O721" s="309">
        <f>$B721*'PERCENTAGE SHARING'!O680</f>
        <v>0</v>
      </c>
      <c r="P721" s="309">
        <f>$B721*'PERCENTAGE SHARING'!P680</f>
        <v>0</v>
      </c>
      <c r="Q721" s="309">
        <f>$B721*'PERCENTAGE SHARING'!Q680</f>
        <v>0</v>
      </c>
      <c r="R721" s="309">
        <f>$B721*'PERCENTAGE SHARING'!R680</f>
        <v>0</v>
      </c>
      <c r="S721" s="134"/>
      <c r="T721" s="134"/>
      <c r="U721" s="134"/>
      <c r="V721" s="134"/>
      <c r="W721" s="134"/>
      <c r="X721" s="134"/>
      <c r="Y721" s="134"/>
      <c r="Z721" s="134"/>
    </row>
    <row r="722" ht="22.5" customHeight="1">
      <c r="A722" s="186" t="str">
        <f>'PROP DAILY PNL'!A887</f>
        <v/>
      </c>
      <c r="B722" s="177"/>
      <c r="C722" s="167">
        <f>$B722*'PERCENTAGE SHARING'!C681</f>
        <v>0</v>
      </c>
      <c r="D722" s="167">
        <f>$B722*'PERCENTAGE SHARING'!D681</f>
        <v>0</v>
      </c>
      <c r="E722" s="167">
        <f>$B722*'PERCENTAGE SHARING'!E681</f>
        <v>0</v>
      </c>
      <c r="F722" s="167">
        <f>$B722*'PERCENTAGE SHARING'!F681</f>
        <v>0</v>
      </c>
      <c r="G722" s="167">
        <f>$B722*'PERCENTAGE SHARING'!G681</f>
        <v>0</v>
      </c>
      <c r="H722" s="167">
        <f>$B722*'PERCENTAGE SHARING'!H681</f>
        <v>0</v>
      </c>
      <c r="I722" s="167">
        <f>$B722*'PERCENTAGE SHARING'!I681</f>
        <v>0</v>
      </c>
      <c r="J722" s="167">
        <f>$B722*'PERCENTAGE SHARING'!J681</f>
        <v>0</v>
      </c>
      <c r="K722" s="167">
        <f>$B722*'PERCENTAGE SHARING'!K681</f>
        <v>0</v>
      </c>
      <c r="L722" s="167">
        <f>$B722*'PERCENTAGE SHARING'!L681</f>
        <v>0</v>
      </c>
      <c r="M722" s="167">
        <f>$B722*'PERCENTAGE SHARING'!M681</f>
        <v>0</v>
      </c>
      <c r="N722" s="167">
        <f>$B722*'PERCENTAGE SHARING'!N681</f>
        <v>0</v>
      </c>
      <c r="O722" s="309">
        <f>$B722*'PERCENTAGE SHARING'!O681</f>
        <v>0</v>
      </c>
      <c r="P722" s="309">
        <f>$B722*'PERCENTAGE SHARING'!P681</f>
        <v>0</v>
      </c>
      <c r="Q722" s="309">
        <f>$B722*'PERCENTAGE SHARING'!Q681</f>
        <v>0</v>
      </c>
      <c r="R722" s="309">
        <f>$B722*'PERCENTAGE SHARING'!R681</f>
        <v>0</v>
      </c>
      <c r="S722" s="134"/>
      <c r="T722" s="134"/>
      <c r="U722" s="134"/>
      <c r="V722" s="134"/>
      <c r="W722" s="134"/>
      <c r="X722" s="134"/>
      <c r="Y722" s="134"/>
      <c r="Z722" s="134"/>
    </row>
    <row r="723" ht="22.5" customHeight="1">
      <c r="A723" s="186" t="str">
        <f>'PROP DAILY PNL'!A888</f>
        <v/>
      </c>
      <c r="B723" s="177"/>
      <c r="C723" s="167">
        <f>$B723*'PERCENTAGE SHARING'!C682</f>
        <v>0</v>
      </c>
      <c r="D723" s="167">
        <f>$B723*'PERCENTAGE SHARING'!D682</f>
        <v>0</v>
      </c>
      <c r="E723" s="167">
        <f>$B723*'PERCENTAGE SHARING'!E682</f>
        <v>0</v>
      </c>
      <c r="F723" s="167">
        <f>$B723*'PERCENTAGE SHARING'!F682</f>
        <v>0</v>
      </c>
      <c r="G723" s="167">
        <f>$B723*'PERCENTAGE SHARING'!G682</f>
        <v>0</v>
      </c>
      <c r="H723" s="167">
        <f>$B723*'PERCENTAGE SHARING'!H682</f>
        <v>0</v>
      </c>
      <c r="I723" s="167">
        <f>$B723*'PERCENTAGE SHARING'!I682</f>
        <v>0</v>
      </c>
      <c r="J723" s="167">
        <f>$B723*'PERCENTAGE SHARING'!J682</f>
        <v>0</v>
      </c>
      <c r="K723" s="167">
        <f>$B723*'PERCENTAGE SHARING'!K682</f>
        <v>0</v>
      </c>
      <c r="L723" s="167">
        <f>$B723*'PERCENTAGE SHARING'!L682</f>
        <v>0</v>
      </c>
      <c r="M723" s="167">
        <f>$B723*'PERCENTAGE SHARING'!M682</f>
        <v>0</v>
      </c>
      <c r="N723" s="167">
        <f>$B723*'PERCENTAGE SHARING'!N682</f>
        <v>0</v>
      </c>
      <c r="O723" s="309">
        <f>$B723*'PERCENTAGE SHARING'!O682</f>
        <v>0</v>
      </c>
      <c r="P723" s="309">
        <f>$B723*'PERCENTAGE SHARING'!P682</f>
        <v>0</v>
      </c>
      <c r="Q723" s="309">
        <f>$B723*'PERCENTAGE SHARING'!Q682</f>
        <v>0</v>
      </c>
      <c r="R723" s="309">
        <f>$B723*'PERCENTAGE SHARING'!R682</f>
        <v>0</v>
      </c>
      <c r="S723" s="134"/>
      <c r="T723" s="134"/>
      <c r="U723" s="134"/>
      <c r="V723" s="134"/>
      <c r="W723" s="134"/>
      <c r="X723" s="134"/>
      <c r="Y723" s="134"/>
      <c r="Z723" s="134"/>
    </row>
    <row r="724" ht="22.5" customHeight="1">
      <c r="A724" s="186" t="str">
        <f>'PROP DAILY PNL'!A889</f>
        <v/>
      </c>
      <c r="B724" s="177"/>
      <c r="C724" s="167">
        <f>$B724*'PERCENTAGE SHARING'!C683</f>
        <v>0</v>
      </c>
      <c r="D724" s="167">
        <f>$B724*'PERCENTAGE SHARING'!D683</f>
        <v>0</v>
      </c>
      <c r="E724" s="167">
        <f>$B724*'PERCENTAGE SHARING'!E683</f>
        <v>0</v>
      </c>
      <c r="F724" s="167">
        <f>$B724*'PERCENTAGE SHARING'!F683</f>
        <v>0</v>
      </c>
      <c r="G724" s="167">
        <f>$B724*'PERCENTAGE SHARING'!G683</f>
        <v>0</v>
      </c>
      <c r="H724" s="167">
        <f>$B724*'PERCENTAGE SHARING'!H683</f>
        <v>0</v>
      </c>
      <c r="I724" s="167">
        <f>$B724*'PERCENTAGE SHARING'!I683</f>
        <v>0</v>
      </c>
      <c r="J724" s="167">
        <f>$B724*'PERCENTAGE SHARING'!J683</f>
        <v>0</v>
      </c>
      <c r="K724" s="167">
        <f>$B724*'PERCENTAGE SHARING'!K683</f>
        <v>0</v>
      </c>
      <c r="L724" s="167">
        <f>$B724*'PERCENTAGE SHARING'!L683</f>
        <v>0</v>
      </c>
      <c r="M724" s="167">
        <f>$B724*'PERCENTAGE SHARING'!M683</f>
        <v>0</v>
      </c>
      <c r="N724" s="167">
        <f>$B724*'PERCENTAGE SHARING'!N683</f>
        <v>0</v>
      </c>
      <c r="O724" s="309">
        <f>$B724*'PERCENTAGE SHARING'!O683</f>
        <v>0</v>
      </c>
      <c r="P724" s="309">
        <f>$B724*'PERCENTAGE SHARING'!P683</f>
        <v>0</v>
      </c>
      <c r="Q724" s="309">
        <f>$B724*'PERCENTAGE SHARING'!Q683</f>
        <v>0</v>
      </c>
      <c r="R724" s="309">
        <f>$B724*'PERCENTAGE SHARING'!R683</f>
        <v>0</v>
      </c>
      <c r="S724" s="134"/>
      <c r="T724" s="134"/>
      <c r="U724" s="134"/>
      <c r="V724" s="134"/>
      <c r="W724" s="134"/>
      <c r="X724" s="134"/>
      <c r="Y724" s="134"/>
      <c r="Z724" s="134"/>
    </row>
    <row r="725" ht="22.5" customHeight="1">
      <c r="A725" s="186" t="str">
        <f>'PROP DAILY PNL'!A890</f>
        <v/>
      </c>
      <c r="B725" s="177"/>
      <c r="C725" s="167">
        <f>$B725*'PERCENTAGE SHARING'!C684</f>
        <v>0</v>
      </c>
      <c r="D725" s="167">
        <f>$B725*'PERCENTAGE SHARING'!D684</f>
        <v>0</v>
      </c>
      <c r="E725" s="167">
        <f>$B725*'PERCENTAGE SHARING'!E684</f>
        <v>0</v>
      </c>
      <c r="F725" s="167">
        <f>$B725*'PERCENTAGE SHARING'!F684</f>
        <v>0</v>
      </c>
      <c r="G725" s="167">
        <f>$B725*'PERCENTAGE SHARING'!G684</f>
        <v>0</v>
      </c>
      <c r="H725" s="167">
        <f>$B725*'PERCENTAGE SHARING'!H684</f>
        <v>0</v>
      </c>
      <c r="I725" s="167">
        <f>$B725*'PERCENTAGE SHARING'!I684</f>
        <v>0</v>
      </c>
      <c r="J725" s="167">
        <f>$B725*'PERCENTAGE SHARING'!J684</f>
        <v>0</v>
      </c>
      <c r="K725" s="167">
        <f>$B725*'PERCENTAGE SHARING'!K684</f>
        <v>0</v>
      </c>
      <c r="L725" s="167">
        <f>$B725*'PERCENTAGE SHARING'!L684</f>
        <v>0</v>
      </c>
      <c r="M725" s="167">
        <f>$B725*'PERCENTAGE SHARING'!M684</f>
        <v>0</v>
      </c>
      <c r="N725" s="167">
        <f>$B725*'PERCENTAGE SHARING'!N684</f>
        <v>0</v>
      </c>
      <c r="O725" s="309">
        <f>$B725*'PERCENTAGE SHARING'!O684</f>
        <v>0</v>
      </c>
      <c r="P725" s="309">
        <f>$B725*'PERCENTAGE SHARING'!P684</f>
        <v>0</v>
      </c>
      <c r="Q725" s="309">
        <f>$B725*'PERCENTAGE SHARING'!Q684</f>
        <v>0</v>
      </c>
      <c r="R725" s="309">
        <f>$B725*'PERCENTAGE SHARING'!R684</f>
        <v>0</v>
      </c>
      <c r="S725" s="134"/>
      <c r="T725" s="134"/>
      <c r="U725" s="134"/>
      <c r="V725" s="134"/>
      <c r="W725" s="134"/>
      <c r="X725" s="134"/>
      <c r="Y725" s="134"/>
      <c r="Z725" s="134"/>
    </row>
    <row r="726" ht="22.5" customHeight="1">
      <c r="A726" s="186" t="str">
        <f>'PROP DAILY PNL'!A891</f>
        <v/>
      </c>
      <c r="B726" s="177"/>
      <c r="C726" s="167">
        <f>$B726*'PERCENTAGE SHARING'!C685</f>
        <v>0</v>
      </c>
      <c r="D726" s="167">
        <f>$B726*'PERCENTAGE SHARING'!D685</f>
        <v>0</v>
      </c>
      <c r="E726" s="167">
        <f>$B726*'PERCENTAGE SHARING'!E685</f>
        <v>0</v>
      </c>
      <c r="F726" s="167">
        <f>$B726*'PERCENTAGE SHARING'!F685</f>
        <v>0</v>
      </c>
      <c r="G726" s="167">
        <f>$B726*'PERCENTAGE SHARING'!G685</f>
        <v>0</v>
      </c>
      <c r="H726" s="167">
        <f>$B726*'PERCENTAGE SHARING'!H685</f>
        <v>0</v>
      </c>
      <c r="I726" s="167">
        <f>$B726*'PERCENTAGE SHARING'!I685</f>
        <v>0</v>
      </c>
      <c r="J726" s="167">
        <f>$B726*'PERCENTAGE SHARING'!J685</f>
        <v>0</v>
      </c>
      <c r="K726" s="167">
        <f>$B726*'PERCENTAGE SHARING'!K685</f>
        <v>0</v>
      </c>
      <c r="L726" s="167">
        <f>$B726*'PERCENTAGE SHARING'!L685</f>
        <v>0</v>
      </c>
      <c r="M726" s="167">
        <f>$B726*'PERCENTAGE SHARING'!M685</f>
        <v>0</v>
      </c>
      <c r="N726" s="167">
        <f>$B726*'PERCENTAGE SHARING'!N685</f>
        <v>0</v>
      </c>
      <c r="O726" s="309">
        <f>$B726*'PERCENTAGE SHARING'!O685</f>
        <v>0</v>
      </c>
      <c r="P726" s="309">
        <f>$B726*'PERCENTAGE SHARING'!P685</f>
        <v>0</v>
      </c>
      <c r="Q726" s="309">
        <f>$B726*'PERCENTAGE SHARING'!Q685</f>
        <v>0</v>
      </c>
      <c r="R726" s="309">
        <f>$B726*'PERCENTAGE SHARING'!R685</f>
        <v>0</v>
      </c>
      <c r="S726" s="134"/>
      <c r="T726" s="134"/>
      <c r="U726" s="134"/>
      <c r="V726" s="134"/>
      <c r="W726" s="134"/>
      <c r="X726" s="134"/>
      <c r="Y726" s="134"/>
      <c r="Z726" s="134"/>
    </row>
    <row r="727" ht="22.5" customHeight="1">
      <c r="A727" s="186" t="str">
        <f>'PROP DAILY PNL'!A892</f>
        <v/>
      </c>
      <c r="B727" s="177"/>
      <c r="C727" s="167">
        <f>$B727*'PERCENTAGE SHARING'!C686</f>
        <v>0</v>
      </c>
      <c r="D727" s="167">
        <f>$B727*'PERCENTAGE SHARING'!D686</f>
        <v>0</v>
      </c>
      <c r="E727" s="167">
        <f>$B727*'PERCENTAGE SHARING'!E686</f>
        <v>0</v>
      </c>
      <c r="F727" s="167">
        <f>$B727*'PERCENTAGE SHARING'!F686</f>
        <v>0</v>
      </c>
      <c r="G727" s="167">
        <f>$B727*'PERCENTAGE SHARING'!G686</f>
        <v>0</v>
      </c>
      <c r="H727" s="167">
        <f>$B727*'PERCENTAGE SHARING'!H686</f>
        <v>0</v>
      </c>
      <c r="I727" s="167">
        <f>$B727*'PERCENTAGE SHARING'!I686</f>
        <v>0</v>
      </c>
      <c r="J727" s="167">
        <f>$B727*'PERCENTAGE SHARING'!J686</f>
        <v>0</v>
      </c>
      <c r="K727" s="167">
        <f>$B727*'PERCENTAGE SHARING'!K686</f>
        <v>0</v>
      </c>
      <c r="L727" s="167">
        <f>$B727*'PERCENTAGE SHARING'!L686</f>
        <v>0</v>
      </c>
      <c r="M727" s="167">
        <f>$B727*'PERCENTAGE SHARING'!M686</f>
        <v>0</v>
      </c>
      <c r="N727" s="167">
        <f>$B727*'PERCENTAGE SHARING'!N686</f>
        <v>0</v>
      </c>
      <c r="O727" s="309">
        <f>$B727*'PERCENTAGE SHARING'!O686</f>
        <v>0</v>
      </c>
      <c r="P727" s="309">
        <f>$B727*'PERCENTAGE SHARING'!P686</f>
        <v>0</v>
      </c>
      <c r="Q727" s="309">
        <f>$B727*'PERCENTAGE SHARING'!Q686</f>
        <v>0</v>
      </c>
      <c r="R727" s="309">
        <f>$B727*'PERCENTAGE SHARING'!R686</f>
        <v>0</v>
      </c>
      <c r="S727" s="134"/>
      <c r="T727" s="134"/>
      <c r="U727" s="134"/>
      <c r="V727" s="134"/>
      <c r="W727" s="134"/>
      <c r="X727" s="134"/>
      <c r="Y727" s="134"/>
      <c r="Z727" s="134"/>
    </row>
    <row r="728" ht="22.5" customHeight="1">
      <c r="A728" s="186" t="str">
        <f>'PROP DAILY PNL'!A893</f>
        <v/>
      </c>
      <c r="B728" s="177"/>
      <c r="C728" s="167">
        <f>$B728*'PERCENTAGE SHARING'!C687</f>
        <v>0</v>
      </c>
      <c r="D728" s="167">
        <f>$B728*'PERCENTAGE SHARING'!D687</f>
        <v>0</v>
      </c>
      <c r="E728" s="167">
        <f>$B728*'PERCENTAGE SHARING'!E687</f>
        <v>0</v>
      </c>
      <c r="F728" s="167">
        <f>$B728*'PERCENTAGE SHARING'!F687</f>
        <v>0</v>
      </c>
      <c r="G728" s="167">
        <f>$B728*'PERCENTAGE SHARING'!G687</f>
        <v>0</v>
      </c>
      <c r="H728" s="167">
        <f>$B728*'PERCENTAGE SHARING'!H687</f>
        <v>0</v>
      </c>
      <c r="I728" s="167">
        <f>$B728*'PERCENTAGE SHARING'!I687</f>
        <v>0</v>
      </c>
      <c r="J728" s="167">
        <f>$B728*'PERCENTAGE SHARING'!J687</f>
        <v>0</v>
      </c>
      <c r="K728" s="167">
        <f>$B728*'PERCENTAGE SHARING'!K687</f>
        <v>0</v>
      </c>
      <c r="L728" s="167">
        <f>$B728*'PERCENTAGE SHARING'!L687</f>
        <v>0</v>
      </c>
      <c r="M728" s="167">
        <f>$B728*'PERCENTAGE SHARING'!M687</f>
        <v>0</v>
      </c>
      <c r="N728" s="167">
        <f>$B728*'PERCENTAGE SHARING'!N687</f>
        <v>0</v>
      </c>
      <c r="O728" s="309">
        <f>$B728*'PERCENTAGE SHARING'!O687</f>
        <v>0</v>
      </c>
      <c r="P728" s="309">
        <f>$B728*'PERCENTAGE SHARING'!P687</f>
        <v>0</v>
      </c>
      <c r="Q728" s="309">
        <f>$B728*'PERCENTAGE SHARING'!Q687</f>
        <v>0</v>
      </c>
      <c r="R728" s="309">
        <f>$B728*'PERCENTAGE SHARING'!R687</f>
        <v>0</v>
      </c>
      <c r="S728" s="134"/>
      <c r="T728" s="134"/>
      <c r="U728" s="134"/>
      <c r="V728" s="134"/>
      <c r="W728" s="134"/>
      <c r="X728" s="134"/>
      <c r="Y728" s="134"/>
      <c r="Z728" s="134"/>
    </row>
    <row r="729" ht="22.5" customHeight="1">
      <c r="A729" s="186" t="str">
        <f>'PROP DAILY PNL'!A894</f>
        <v/>
      </c>
      <c r="B729" s="177"/>
      <c r="C729" s="167">
        <f>$B729*'PERCENTAGE SHARING'!C688</f>
        <v>0</v>
      </c>
      <c r="D729" s="167">
        <f>$B729*'PERCENTAGE SHARING'!D688</f>
        <v>0</v>
      </c>
      <c r="E729" s="167">
        <f>$B729*'PERCENTAGE SHARING'!E688</f>
        <v>0</v>
      </c>
      <c r="F729" s="167">
        <f>$B729*'PERCENTAGE SHARING'!F688</f>
        <v>0</v>
      </c>
      <c r="G729" s="167">
        <f>$B729*'PERCENTAGE SHARING'!G688</f>
        <v>0</v>
      </c>
      <c r="H729" s="167">
        <f>$B729*'PERCENTAGE SHARING'!H688</f>
        <v>0</v>
      </c>
      <c r="I729" s="167">
        <f>$B729*'PERCENTAGE SHARING'!I688</f>
        <v>0</v>
      </c>
      <c r="J729" s="167">
        <f>$B729*'PERCENTAGE SHARING'!J688</f>
        <v>0</v>
      </c>
      <c r="K729" s="167">
        <f>$B729*'PERCENTAGE SHARING'!K688</f>
        <v>0</v>
      </c>
      <c r="L729" s="167">
        <f>$B729*'PERCENTAGE SHARING'!L688</f>
        <v>0</v>
      </c>
      <c r="M729" s="167">
        <f>$B729*'PERCENTAGE SHARING'!M688</f>
        <v>0</v>
      </c>
      <c r="N729" s="167">
        <f>$B729*'PERCENTAGE SHARING'!N688</f>
        <v>0</v>
      </c>
      <c r="O729" s="309">
        <f>$B729*'PERCENTAGE SHARING'!O688</f>
        <v>0</v>
      </c>
      <c r="P729" s="309">
        <f>$B729*'PERCENTAGE SHARING'!P688</f>
        <v>0</v>
      </c>
      <c r="Q729" s="309">
        <f>$B729*'PERCENTAGE SHARING'!Q688</f>
        <v>0</v>
      </c>
      <c r="R729" s="309">
        <f>$B729*'PERCENTAGE SHARING'!R688</f>
        <v>0</v>
      </c>
      <c r="S729" s="134"/>
      <c r="T729" s="134"/>
      <c r="U729" s="134"/>
      <c r="V729" s="134"/>
      <c r="W729" s="134"/>
      <c r="X729" s="134"/>
      <c r="Y729" s="134"/>
      <c r="Z729" s="134"/>
    </row>
    <row r="730" ht="22.5" customHeight="1">
      <c r="A730" s="186" t="str">
        <f>'PROP DAILY PNL'!A895</f>
        <v/>
      </c>
      <c r="B730" s="177"/>
      <c r="C730" s="167">
        <f>$B730*'PERCENTAGE SHARING'!C689</f>
        <v>0</v>
      </c>
      <c r="D730" s="167">
        <f>$B730*'PERCENTAGE SHARING'!D689</f>
        <v>0</v>
      </c>
      <c r="E730" s="167">
        <f>$B730*'PERCENTAGE SHARING'!E689</f>
        <v>0</v>
      </c>
      <c r="F730" s="167">
        <f>$B730*'PERCENTAGE SHARING'!F689</f>
        <v>0</v>
      </c>
      <c r="G730" s="167">
        <f>$B730*'PERCENTAGE SHARING'!G689</f>
        <v>0</v>
      </c>
      <c r="H730" s="167">
        <f>$B730*'PERCENTAGE SHARING'!H689</f>
        <v>0</v>
      </c>
      <c r="I730" s="167">
        <f>$B730*'PERCENTAGE SHARING'!I689</f>
        <v>0</v>
      </c>
      <c r="J730" s="167">
        <f>$B730*'PERCENTAGE SHARING'!J689</f>
        <v>0</v>
      </c>
      <c r="K730" s="167">
        <f>$B730*'PERCENTAGE SHARING'!K689</f>
        <v>0</v>
      </c>
      <c r="L730" s="167">
        <f>$B730*'PERCENTAGE SHARING'!L689</f>
        <v>0</v>
      </c>
      <c r="M730" s="167">
        <f>$B730*'PERCENTAGE SHARING'!M689</f>
        <v>0</v>
      </c>
      <c r="N730" s="167">
        <f>$B730*'PERCENTAGE SHARING'!N689</f>
        <v>0</v>
      </c>
      <c r="O730" s="309">
        <f>$B730*'PERCENTAGE SHARING'!O689</f>
        <v>0</v>
      </c>
      <c r="P730" s="309">
        <f>$B730*'PERCENTAGE SHARING'!P689</f>
        <v>0</v>
      </c>
      <c r="Q730" s="309">
        <f>$B730*'PERCENTAGE SHARING'!Q689</f>
        <v>0</v>
      </c>
      <c r="R730" s="309">
        <f>$B730*'PERCENTAGE SHARING'!R689</f>
        <v>0</v>
      </c>
      <c r="S730" s="134"/>
      <c r="T730" s="134"/>
      <c r="U730" s="134"/>
      <c r="V730" s="134"/>
      <c r="W730" s="134"/>
      <c r="X730" s="134"/>
      <c r="Y730" s="134"/>
      <c r="Z730" s="134"/>
    </row>
    <row r="731" ht="22.5" customHeight="1">
      <c r="A731" s="186" t="str">
        <f>'PROP DAILY PNL'!A896</f>
        <v/>
      </c>
      <c r="B731" s="177"/>
      <c r="C731" s="167">
        <f>$B731*'PERCENTAGE SHARING'!C690</f>
        <v>0</v>
      </c>
      <c r="D731" s="167">
        <f>$B731*'PERCENTAGE SHARING'!D690</f>
        <v>0</v>
      </c>
      <c r="E731" s="167">
        <f>$B731*'PERCENTAGE SHARING'!E690</f>
        <v>0</v>
      </c>
      <c r="F731" s="167">
        <f>$B731*'PERCENTAGE SHARING'!F690</f>
        <v>0</v>
      </c>
      <c r="G731" s="167">
        <f>$B731*'PERCENTAGE SHARING'!G690</f>
        <v>0</v>
      </c>
      <c r="H731" s="167">
        <f>$B731*'PERCENTAGE SHARING'!H690</f>
        <v>0</v>
      </c>
      <c r="I731" s="167">
        <f>$B731*'PERCENTAGE SHARING'!I690</f>
        <v>0</v>
      </c>
      <c r="J731" s="167">
        <f>$B731*'PERCENTAGE SHARING'!J690</f>
        <v>0</v>
      </c>
      <c r="K731" s="167">
        <f>$B731*'PERCENTAGE SHARING'!K690</f>
        <v>0</v>
      </c>
      <c r="L731" s="167">
        <f>$B731*'PERCENTAGE SHARING'!L690</f>
        <v>0</v>
      </c>
      <c r="M731" s="167">
        <f>$B731*'PERCENTAGE SHARING'!M690</f>
        <v>0</v>
      </c>
      <c r="N731" s="167">
        <f>$B731*'PERCENTAGE SHARING'!N690</f>
        <v>0</v>
      </c>
      <c r="O731" s="309">
        <f>$B731*'PERCENTAGE SHARING'!O690</f>
        <v>0</v>
      </c>
      <c r="P731" s="309">
        <f>$B731*'PERCENTAGE SHARING'!P690</f>
        <v>0</v>
      </c>
      <c r="Q731" s="309">
        <f>$B731*'PERCENTAGE SHARING'!Q690</f>
        <v>0</v>
      </c>
      <c r="R731" s="309">
        <f>$B731*'PERCENTAGE SHARING'!R690</f>
        <v>0</v>
      </c>
      <c r="S731" s="134"/>
      <c r="T731" s="134"/>
      <c r="U731" s="134"/>
      <c r="V731" s="134"/>
      <c r="W731" s="134"/>
      <c r="X731" s="134"/>
      <c r="Y731" s="134"/>
      <c r="Z731" s="134"/>
    </row>
    <row r="732" ht="22.5" customHeight="1">
      <c r="A732" s="186" t="str">
        <f>'PROP DAILY PNL'!A897</f>
        <v/>
      </c>
      <c r="B732" s="177"/>
      <c r="C732" s="167">
        <f>$B732*'PERCENTAGE SHARING'!C691</f>
        <v>0</v>
      </c>
      <c r="D732" s="167">
        <f>$B732*'PERCENTAGE SHARING'!D691</f>
        <v>0</v>
      </c>
      <c r="E732" s="167">
        <f>$B732*'PERCENTAGE SHARING'!E691</f>
        <v>0</v>
      </c>
      <c r="F732" s="167">
        <f>$B732*'PERCENTAGE SHARING'!F691</f>
        <v>0</v>
      </c>
      <c r="G732" s="167">
        <f>$B732*'PERCENTAGE SHARING'!G691</f>
        <v>0</v>
      </c>
      <c r="H732" s="167">
        <f>$B732*'PERCENTAGE SHARING'!H691</f>
        <v>0</v>
      </c>
      <c r="I732" s="167">
        <f>$B732*'PERCENTAGE SHARING'!I691</f>
        <v>0</v>
      </c>
      <c r="J732" s="167">
        <f>$B732*'PERCENTAGE SHARING'!J691</f>
        <v>0</v>
      </c>
      <c r="K732" s="167">
        <f>$B732*'PERCENTAGE SHARING'!K691</f>
        <v>0</v>
      </c>
      <c r="L732" s="167">
        <f>$B732*'PERCENTAGE SHARING'!L691</f>
        <v>0</v>
      </c>
      <c r="M732" s="167">
        <f>$B732*'PERCENTAGE SHARING'!M691</f>
        <v>0</v>
      </c>
      <c r="N732" s="167">
        <f>$B732*'PERCENTAGE SHARING'!N691</f>
        <v>0</v>
      </c>
      <c r="O732" s="309">
        <f>$B732*'PERCENTAGE SHARING'!O691</f>
        <v>0</v>
      </c>
      <c r="P732" s="309">
        <f>$B732*'PERCENTAGE SHARING'!P691</f>
        <v>0</v>
      </c>
      <c r="Q732" s="309">
        <f>$B732*'PERCENTAGE SHARING'!Q691</f>
        <v>0</v>
      </c>
      <c r="R732" s="309">
        <f>$B732*'PERCENTAGE SHARING'!R691</f>
        <v>0</v>
      </c>
      <c r="S732" s="134"/>
      <c r="T732" s="134"/>
      <c r="U732" s="134"/>
      <c r="V732" s="134"/>
      <c r="W732" s="134"/>
      <c r="X732" s="134"/>
      <c r="Y732" s="134"/>
      <c r="Z732" s="134"/>
    </row>
    <row r="733" ht="22.5" customHeight="1">
      <c r="A733" s="186" t="str">
        <f>'PROP DAILY PNL'!A898</f>
        <v/>
      </c>
      <c r="B733" s="177"/>
      <c r="C733" s="167">
        <f>$B733*'PERCENTAGE SHARING'!C692</f>
        <v>0</v>
      </c>
      <c r="D733" s="167">
        <f>$B733*'PERCENTAGE SHARING'!D692</f>
        <v>0</v>
      </c>
      <c r="E733" s="167">
        <f>$B733*'PERCENTAGE SHARING'!E692</f>
        <v>0</v>
      </c>
      <c r="F733" s="167">
        <f>$B733*'PERCENTAGE SHARING'!F692</f>
        <v>0</v>
      </c>
      <c r="G733" s="167">
        <f>$B733*'PERCENTAGE SHARING'!G692</f>
        <v>0</v>
      </c>
      <c r="H733" s="167">
        <f>$B733*'PERCENTAGE SHARING'!H692</f>
        <v>0</v>
      </c>
      <c r="I733" s="167">
        <f>$B733*'PERCENTAGE SHARING'!I692</f>
        <v>0</v>
      </c>
      <c r="J733" s="167">
        <f>$B733*'PERCENTAGE SHARING'!J692</f>
        <v>0</v>
      </c>
      <c r="K733" s="167">
        <f>$B733*'PERCENTAGE SHARING'!K692</f>
        <v>0</v>
      </c>
      <c r="L733" s="167">
        <f>$B733*'PERCENTAGE SHARING'!L692</f>
        <v>0</v>
      </c>
      <c r="M733" s="167">
        <f>$B733*'PERCENTAGE SHARING'!M692</f>
        <v>0</v>
      </c>
      <c r="N733" s="167">
        <f>$B733*'PERCENTAGE SHARING'!N692</f>
        <v>0</v>
      </c>
      <c r="O733" s="309">
        <f>$B733*'PERCENTAGE SHARING'!O692</f>
        <v>0</v>
      </c>
      <c r="P733" s="309">
        <f>$B733*'PERCENTAGE SHARING'!P692</f>
        <v>0</v>
      </c>
      <c r="Q733" s="309">
        <f>$B733*'PERCENTAGE SHARING'!Q692</f>
        <v>0</v>
      </c>
      <c r="R733" s="309">
        <f>$B733*'PERCENTAGE SHARING'!R692</f>
        <v>0</v>
      </c>
      <c r="S733" s="134"/>
      <c r="T733" s="134"/>
      <c r="U733" s="134"/>
      <c r="V733" s="134"/>
      <c r="W733" s="134"/>
      <c r="X733" s="134"/>
      <c r="Y733" s="134"/>
      <c r="Z733" s="134"/>
    </row>
    <row r="734" ht="22.5" customHeight="1">
      <c r="A734" s="186" t="str">
        <f>'PROP DAILY PNL'!A899</f>
        <v/>
      </c>
      <c r="B734" s="177"/>
      <c r="C734" s="167">
        <f>$B734*'PERCENTAGE SHARING'!C693</f>
        <v>0</v>
      </c>
      <c r="D734" s="167">
        <f>$B734*'PERCENTAGE SHARING'!D693</f>
        <v>0</v>
      </c>
      <c r="E734" s="167">
        <f>$B734*'PERCENTAGE SHARING'!E693</f>
        <v>0</v>
      </c>
      <c r="F734" s="167">
        <f>$B734*'PERCENTAGE SHARING'!F693</f>
        <v>0</v>
      </c>
      <c r="G734" s="167">
        <f>$B734*'PERCENTAGE SHARING'!G693</f>
        <v>0</v>
      </c>
      <c r="H734" s="167">
        <f>$B734*'PERCENTAGE SHARING'!H693</f>
        <v>0</v>
      </c>
      <c r="I734" s="167">
        <f>$B734*'PERCENTAGE SHARING'!I693</f>
        <v>0</v>
      </c>
      <c r="J734" s="167">
        <f>$B734*'PERCENTAGE SHARING'!J693</f>
        <v>0</v>
      </c>
      <c r="K734" s="167">
        <f>$B734*'PERCENTAGE SHARING'!K693</f>
        <v>0</v>
      </c>
      <c r="L734" s="167">
        <f>$B734*'PERCENTAGE SHARING'!L693</f>
        <v>0</v>
      </c>
      <c r="M734" s="167">
        <f>$B734*'PERCENTAGE SHARING'!M693</f>
        <v>0</v>
      </c>
      <c r="N734" s="167">
        <f>$B734*'PERCENTAGE SHARING'!N693</f>
        <v>0</v>
      </c>
      <c r="O734" s="309">
        <f>$B734*'PERCENTAGE SHARING'!O693</f>
        <v>0</v>
      </c>
      <c r="P734" s="309">
        <f>$B734*'PERCENTAGE SHARING'!P693</f>
        <v>0</v>
      </c>
      <c r="Q734" s="309">
        <f>$B734*'PERCENTAGE SHARING'!Q693</f>
        <v>0</v>
      </c>
      <c r="R734" s="309">
        <f>$B734*'PERCENTAGE SHARING'!R693</f>
        <v>0</v>
      </c>
      <c r="S734" s="134"/>
      <c r="T734" s="134"/>
      <c r="U734" s="134"/>
      <c r="V734" s="134"/>
      <c r="W734" s="134"/>
      <c r="X734" s="134"/>
      <c r="Y734" s="134"/>
      <c r="Z734" s="134"/>
    </row>
    <row r="735" ht="22.5" customHeight="1">
      <c r="A735" s="186" t="str">
        <f>'PROP DAILY PNL'!A900</f>
        <v/>
      </c>
      <c r="B735" s="177"/>
      <c r="C735" s="167">
        <f>$B735*'PERCENTAGE SHARING'!C694</f>
        <v>0</v>
      </c>
      <c r="D735" s="167">
        <f>$B735*'PERCENTAGE SHARING'!D694</f>
        <v>0</v>
      </c>
      <c r="E735" s="167">
        <f>$B735*'PERCENTAGE SHARING'!E694</f>
        <v>0</v>
      </c>
      <c r="F735" s="167">
        <f>$B735*'PERCENTAGE SHARING'!F694</f>
        <v>0</v>
      </c>
      <c r="G735" s="167">
        <f>$B735*'PERCENTAGE SHARING'!G694</f>
        <v>0</v>
      </c>
      <c r="H735" s="167">
        <f>$B735*'PERCENTAGE SHARING'!H694</f>
        <v>0</v>
      </c>
      <c r="I735" s="167">
        <f>$B735*'PERCENTAGE SHARING'!I694</f>
        <v>0</v>
      </c>
      <c r="J735" s="167">
        <f>$B735*'PERCENTAGE SHARING'!J694</f>
        <v>0</v>
      </c>
      <c r="K735" s="167">
        <f>$B735*'PERCENTAGE SHARING'!K694</f>
        <v>0</v>
      </c>
      <c r="L735" s="167">
        <f>$B735*'PERCENTAGE SHARING'!L694</f>
        <v>0</v>
      </c>
      <c r="M735" s="167">
        <f>$B735*'PERCENTAGE SHARING'!M694</f>
        <v>0</v>
      </c>
      <c r="N735" s="167">
        <f>$B735*'PERCENTAGE SHARING'!N694</f>
        <v>0</v>
      </c>
      <c r="O735" s="309">
        <f>$B735*'PERCENTAGE SHARING'!O694</f>
        <v>0</v>
      </c>
      <c r="P735" s="309">
        <f>$B735*'PERCENTAGE SHARING'!P694</f>
        <v>0</v>
      </c>
      <c r="Q735" s="309">
        <f>$B735*'PERCENTAGE SHARING'!Q694</f>
        <v>0</v>
      </c>
      <c r="R735" s="309">
        <f>$B735*'PERCENTAGE SHARING'!R694</f>
        <v>0</v>
      </c>
      <c r="S735" s="134"/>
      <c r="T735" s="134"/>
      <c r="U735" s="134"/>
      <c r="V735" s="134"/>
      <c r="W735" s="134"/>
      <c r="X735" s="134"/>
      <c r="Y735" s="134"/>
      <c r="Z735" s="134"/>
    </row>
    <row r="736" ht="22.5" customHeight="1">
      <c r="A736" s="186" t="str">
        <f>'PROP DAILY PNL'!A901</f>
        <v/>
      </c>
      <c r="B736" s="177"/>
      <c r="C736" s="167">
        <f>$B736*'PERCENTAGE SHARING'!C695</f>
        <v>0</v>
      </c>
      <c r="D736" s="167">
        <f>$B736*'PERCENTAGE SHARING'!D695</f>
        <v>0</v>
      </c>
      <c r="E736" s="167">
        <f>$B736*'PERCENTAGE SHARING'!E695</f>
        <v>0</v>
      </c>
      <c r="F736" s="167">
        <f>$B736*'PERCENTAGE SHARING'!F695</f>
        <v>0</v>
      </c>
      <c r="G736" s="167">
        <f>$B736*'PERCENTAGE SHARING'!G695</f>
        <v>0</v>
      </c>
      <c r="H736" s="167">
        <f>$B736*'PERCENTAGE SHARING'!H695</f>
        <v>0</v>
      </c>
      <c r="I736" s="167">
        <f>$B736*'PERCENTAGE SHARING'!I695</f>
        <v>0</v>
      </c>
      <c r="J736" s="167">
        <f>$B736*'PERCENTAGE SHARING'!J695</f>
        <v>0</v>
      </c>
      <c r="K736" s="167">
        <f>$B736*'PERCENTAGE SHARING'!K695</f>
        <v>0</v>
      </c>
      <c r="L736" s="167">
        <f>$B736*'PERCENTAGE SHARING'!L695</f>
        <v>0</v>
      </c>
      <c r="M736" s="167">
        <f>$B736*'PERCENTAGE SHARING'!M695</f>
        <v>0</v>
      </c>
      <c r="N736" s="167">
        <f>$B736*'PERCENTAGE SHARING'!N695</f>
        <v>0</v>
      </c>
      <c r="O736" s="309">
        <f>$B736*'PERCENTAGE SHARING'!O695</f>
        <v>0</v>
      </c>
      <c r="P736" s="309">
        <f>$B736*'PERCENTAGE SHARING'!P695</f>
        <v>0</v>
      </c>
      <c r="Q736" s="309">
        <f>$B736*'PERCENTAGE SHARING'!Q695</f>
        <v>0</v>
      </c>
      <c r="R736" s="309">
        <f>$B736*'PERCENTAGE SHARING'!R695</f>
        <v>0</v>
      </c>
      <c r="S736" s="134"/>
      <c r="T736" s="134"/>
      <c r="U736" s="134"/>
      <c r="V736" s="134"/>
      <c r="W736" s="134"/>
      <c r="X736" s="134"/>
      <c r="Y736" s="134"/>
      <c r="Z736" s="134"/>
    </row>
    <row r="737" ht="22.5" customHeight="1">
      <c r="A737" s="186" t="str">
        <f>'PROP DAILY PNL'!A902</f>
        <v/>
      </c>
      <c r="B737" s="177"/>
      <c r="C737" s="167">
        <f>$B737*'PERCENTAGE SHARING'!C696</f>
        <v>0</v>
      </c>
      <c r="D737" s="167">
        <f>$B737*'PERCENTAGE SHARING'!D696</f>
        <v>0</v>
      </c>
      <c r="E737" s="167">
        <f>$B737*'PERCENTAGE SHARING'!E696</f>
        <v>0</v>
      </c>
      <c r="F737" s="167">
        <f>$B737*'PERCENTAGE SHARING'!F696</f>
        <v>0</v>
      </c>
      <c r="G737" s="167">
        <f>$B737*'PERCENTAGE SHARING'!G696</f>
        <v>0</v>
      </c>
      <c r="H737" s="167">
        <f>$B737*'PERCENTAGE SHARING'!H696</f>
        <v>0</v>
      </c>
      <c r="I737" s="167">
        <f>$B737*'PERCENTAGE SHARING'!I696</f>
        <v>0</v>
      </c>
      <c r="J737" s="167">
        <f>$B737*'PERCENTAGE SHARING'!J696</f>
        <v>0</v>
      </c>
      <c r="K737" s="167">
        <f>$B737*'PERCENTAGE SHARING'!K696</f>
        <v>0</v>
      </c>
      <c r="L737" s="167">
        <f>$B737*'PERCENTAGE SHARING'!L696</f>
        <v>0</v>
      </c>
      <c r="M737" s="167">
        <f>$B737*'PERCENTAGE SHARING'!M696</f>
        <v>0</v>
      </c>
      <c r="N737" s="167">
        <f>$B737*'PERCENTAGE SHARING'!N696</f>
        <v>0</v>
      </c>
      <c r="O737" s="309">
        <f>$B737*'PERCENTAGE SHARING'!O696</f>
        <v>0</v>
      </c>
      <c r="P737" s="309">
        <f>$B737*'PERCENTAGE SHARING'!P696</f>
        <v>0</v>
      </c>
      <c r="Q737" s="309">
        <f>$B737*'PERCENTAGE SHARING'!Q696</f>
        <v>0</v>
      </c>
      <c r="R737" s="309">
        <f>$B737*'PERCENTAGE SHARING'!R696</f>
        <v>0</v>
      </c>
      <c r="S737" s="134"/>
      <c r="T737" s="134"/>
      <c r="U737" s="134"/>
      <c r="V737" s="134"/>
      <c r="W737" s="134"/>
      <c r="X737" s="134"/>
      <c r="Y737" s="134"/>
      <c r="Z737" s="134"/>
    </row>
    <row r="738" ht="22.5" customHeight="1">
      <c r="A738" s="186" t="str">
        <f>'PROP DAILY PNL'!A903</f>
        <v/>
      </c>
      <c r="B738" s="177"/>
      <c r="C738" s="167">
        <f>$B738*'PERCENTAGE SHARING'!C697</f>
        <v>0</v>
      </c>
      <c r="D738" s="167">
        <f>$B738*'PERCENTAGE SHARING'!D697</f>
        <v>0</v>
      </c>
      <c r="E738" s="167">
        <f>$B738*'PERCENTAGE SHARING'!E697</f>
        <v>0</v>
      </c>
      <c r="F738" s="167">
        <f>$B738*'PERCENTAGE SHARING'!F697</f>
        <v>0</v>
      </c>
      <c r="G738" s="167">
        <f>$B738*'PERCENTAGE SHARING'!G697</f>
        <v>0</v>
      </c>
      <c r="H738" s="167">
        <f>$B738*'PERCENTAGE SHARING'!H697</f>
        <v>0</v>
      </c>
      <c r="I738" s="167">
        <f>$B738*'PERCENTAGE SHARING'!I697</f>
        <v>0</v>
      </c>
      <c r="J738" s="167">
        <f>$B738*'PERCENTAGE SHARING'!J697</f>
        <v>0</v>
      </c>
      <c r="K738" s="167">
        <f>$B738*'PERCENTAGE SHARING'!K697</f>
        <v>0</v>
      </c>
      <c r="L738" s="167">
        <f>$B738*'PERCENTAGE SHARING'!L697</f>
        <v>0</v>
      </c>
      <c r="M738" s="167">
        <f>$B738*'PERCENTAGE SHARING'!M697</f>
        <v>0</v>
      </c>
      <c r="N738" s="167">
        <f>$B738*'PERCENTAGE SHARING'!N697</f>
        <v>0</v>
      </c>
      <c r="O738" s="309">
        <f>$B738*'PERCENTAGE SHARING'!O697</f>
        <v>0</v>
      </c>
      <c r="P738" s="309">
        <f>$B738*'PERCENTAGE SHARING'!P697</f>
        <v>0</v>
      </c>
      <c r="Q738" s="309">
        <f>$B738*'PERCENTAGE SHARING'!Q697</f>
        <v>0</v>
      </c>
      <c r="R738" s="309">
        <f>$B738*'PERCENTAGE SHARING'!R697</f>
        <v>0</v>
      </c>
      <c r="S738" s="134"/>
      <c r="T738" s="134"/>
      <c r="U738" s="134"/>
      <c r="V738" s="134"/>
      <c r="W738" s="134"/>
      <c r="X738" s="134"/>
      <c r="Y738" s="134"/>
      <c r="Z738" s="134"/>
    </row>
    <row r="739" ht="22.5" customHeight="1">
      <c r="A739" s="186" t="str">
        <f>'PROP DAILY PNL'!A904</f>
        <v/>
      </c>
      <c r="B739" s="177"/>
      <c r="C739" s="167">
        <f>$B739*'PERCENTAGE SHARING'!C698</f>
        <v>0</v>
      </c>
      <c r="D739" s="167">
        <f>$B739*'PERCENTAGE SHARING'!D698</f>
        <v>0</v>
      </c>
      <c r="E739" s="167">
        <f>$B739*'PERCENTAGE SHARING'!E698</f>
        <v>0</v>
      </c>
      <c r="F739" s="167">
        <f>$B739*'PERCENTAGE SHARING'!F698</f>
        <v>0</v>
      </c>
      <c r="G739" s="167">
        <f>$B739*'PERCENTAGE SHARING'!G698</f>
        <v>0</v>
      </c>
      <c r="H739" s="167">
        <f>$B739*'PERCENTAGE SHARING'!H698</f>
        <v>0</v>
      </c>
      <c r="I739" s="167">
        <f>$B739*'PERCENTAGE SHARING'!I698</f>
        <v>0</v>
      </c>
      <c r="J739" s="167">
        <f>$B739*'PERCENTAGE SHARING'!J698</f>
        <v>0</v>
      </c>
      <c r="K739" s="167">
        <f>$B739*'PERCENTAGE SHARING'!K698</f>
        <v>0</v>
      </c>
      <c r="L739" s="167">
        <f>$B739*'PERCENTAGE SHARING'!L698</f>
        <v>0</v>
      </c>
      <c r="M739" s="167">
        <f>$B739*'PERCENTAGE SHARING'!M698</f>
        <v>0</v>
      </c>
      <c r="N739" s="167">
        <f>$B739*'PERCENTAGE SHARING'!N698</f>
        <v>0</v>
      </c>
      <c r="O739" s="309">
        <f>$B739*'PERCENTAGE SHARING'!O698</f>
        <v>0</v>
      </c>
      <c r="P739" s="309">
        <f>$B739*'PERCENTAGE SHARING'!P698</f>
        <v>0</v>
      </c>
      <c r="Q739" s="309">
        <f>$B739*'PERCENTAGE SHARING'!Q698</f>
        <v>0</v>
      </c>
      <c r="R739" s="309">
        <f>$B739*'PERCENTAGE SHARING'!R698</f>
        <v>0</v>
      </c>
      <c r="S739" s="134"/>
      <c r="T739" s="134"/>
      <c r="U739" s="134"/>
      <c r="V739" s="134"/>
      <c r="W739" s="134"/>
      <c r="X739" s="134"/>
      <c r="Y739" s="134"/>
      <c r="Z739" s="134"/>
    </row>
    <row r="740" ht="22.5" customHeight="1">
      <c r="A740" s="186" t="str">
        <f>'PROP DAILY PNL'!A905</f>
        <v/>
      </c>
      <c r="B740" s="177"/>
      <c r="C740" s="167">
        <f>$B740*'PERCENTAGE SHARING'!C699</f>
        <v>0</v>
      </c>
      <c r="D740" s="167">
        <f>$B740*'PERCENTAGE SHARING'!D699</f>
        <v>0</v>
      </c>
      <c r="E740" s="167">
        <f>$B740*'PERCENTAGE SHARING'!E699</f>
        <v>0</v>
      </c>
      <c r="F740" s="167">
        <f>$B740*'PERCENTAGE SHARING'!F699</f>
        <v>0</v>
      </c>
      <c r="G740" s="167">
        <f>$B740*'PERCENTAGE SHARING'!G699</f>
        <v>0</v>
      </c>
      <c r="H740" s="167">
        <f>$B740*'PERCENTAGE SHARING'!H699</f>
        <v>0</v>
      </c>
      <c r="I740" s="167">
        <f>$B740*'PERCENTAGE SHARING'!I699</f>
        <v>0</v>
      </c>
      <c r="J740" s="167">
        <f>$B740*'PERCENTAGE SHARING'!J699</f>
        <v>0</v>
      </c>
      <c r="K740" s="167">
        <f>$B740*'PERCENTAGE SHARING'!K699</f>
        <v>0</v>
      </c>
      <c r="L740" s="167">
        <f>$B740*'PERCENTAGE SHARING'!L699</f>
        <v>0</v>
      </c>
      <c r="M740" s="167">
        <f>$B740*'PERCENTAGE SHARING'!M699</f>
        <v>0</v>
      </c>
      <c r="N740" s="167">
        <f>$B740*'PERCENTAGE SHARING'!N699</f>
        <v>0</v>
      </c>
      <c r="O740" s="309">
        <f>$B740*'PERCENTAGE SHARING'!O699</f>
        <v>0</v>
      </c>
      <c r="P740" s="309">
        <f>$B740*'PERCENTAGE SHARING'!P699</f>
        <v>0</v>
      </c>
      <c r="Q740" s="309">
        <f>$B740*'PERCENTAGE SHARING'!Q699</f>
        <v>0</v>
      </c>
      <c r="R740" s="309">
        <f>$B740*'PERCENTAGE SHARING'!R699</f>
        <v>0</v>
      </c>
      <c r="S740" s="134"/>
      <c r="T740" s="134"/>
      <c r="U740" s="134"/>
      <c r="V740" s="134"/>
      <c r="W740" s="134"/>
      <c r="X740" s="134"/>
      <c r="Y740" s="134"/>
      <c r="Z740" s="134"/>
    </row>
    <row r="741" ht="22.5" customHeight="1">
      <c r="A741" s="186" t="str">
        <f>'PROP DAILY PNL'!A906</f>
        <v/>
      </c>
      <c r="B741" s="177"/>
      <c r="C741" s="167">
        <f>$B741*'PERCENTAGE SHARING'!C700</f>
        <v>0</v>
      </c>
      <c r="D741" s="167">
        <f>$B741*'PERCENTAGE SHARING'!D700</f>
        <v>0</v>
      </c>
      <c r="E741" s="167">
        <f>$B741*'PERCENTAGE SHARING'!E700</f>
        <v>0</v>
      </c>
      <c r="F741" s="167">
        <f>$B741*'PERCENTAGE SHARING'!F700</f>
        <v>0</v>
      </c>
      <c r="G741" s="167">
        <f>$B741*'PERCENTAGE SHARING'!G700</f>
        <v>0</v>
      </c>
      <c r="H741" s="167">
        <f>$B741*'PERCENTAGE SHARING'!H700</f>
        <v>0</v>
      </c>
      <c r="I741" s="167">
        <f>$B741*'PERCENTAGE SHARING'!I700</f>
        <v>0</v>
      </c>
      <c r="J741" s="167">
        <f>$B741*'PERCENTAGE SHARING'!J700</f>
        <v>0</v>
      </c>
      <c r="K741" s="167">
        <f>$B741*'PERCENTAGE SHARING'!K700</f>
        <v>0</v>
      </c>
      <c r="L741" s="167">
        <f>$B741*'PERCENTAGE SHARING'!L700</f>
        <v>0</v>
      </c>
      <c r="M741" s="167">
        <f>$B741*'PERCENTAGE SHARING'!M700</f>
        <v>0</v>
      </c>
      <c r="N741" s="167">
        <f>$B741*'PERCENTAGE SHARING'!N700</f>
        <v>0</v>
      </c>
      <c r="O741" s="309">
        <f>$B741*'PERCENTAGE SHARING'!O700</f>
        <v>0</v>
      </c>
      <c r="P741" s="309">
        <f>$B741*'PERCENTAGE SHARING'!P700</f>
        <v>0</v>
      </c>
      <c r="Q741" s="309">
        <f>$B741*'PERCENTAGE SHARING'!Q700</f>
        <v>0</v>
      </c>
      <c r="R741" s="309">
        <f>$B741*'PERCENTAGE SHARING'!R700</f>
        <v>0</v>
      </c>
      <c r="S741" s="134"/>
      <c r="T741" s="134"/>
      <c r="U741" s="134"/>
      <c r="V741" s="134"/>
      <c r="W741" s="134"/>
      <c r="X741" s="134"/>
      <c r="Y741" s="134"/>
      <c r="Z741" s="134"/>
    </row>
    <row r="742" ht="22.5" customHeight="1">
      <c r="A742" s="186" t="str">
        <f>'PROP DAILY PNL'!A907</f>
        <v/>
      </c>
      <c r="B742" s="177"/>
      <c r="C742" s="167">
        <f>$B742*'PERCENTAGE SHARING'!C701</f>
        <v>0</v>
      </c>
      <c r="D742" s="167">
        <f>$B742*'PERCENTAGE SHARING'!D701</f>
        <v>0</v>
      </c>
      <c r="E742" s="167">
        <f>$B742*'PERCENTAGE SHARING'!E701</f>
        <v>0</v>
      </c>
      <c r="F742" s="167">
        <f>$B742*'PERCENTAGE SHARING'!F701</f>
        <v>0</v>
      </c>
      <c r="G742" s="167">
        <f>$B742*'PERCENTAGE SHARING'!G701</f>
        <v>0</v>
      </c>
      <c r="H742" s="167">
        <f>$B742*'PERCENTAGE SHARING'!H701</f>
        <v>0</v>
      </c>
      <c r="I742" s="167">
        <f>$B742*'PERCENTAGE SHARING'!I701</f>
        <v>0</v>
      </c>
      <c r="J742" s="167">
        <f>$B742*'PERCENTAGE SHARING'!J701</f>
        <v>0</v>
      </c>
      <c r="K742" s="167">
        <f>$B742*'PERCENTAGE SHARING'!K701</f>
        <v>0</v>
      </c>
      <c r="L742" s="167">
        <f>$B742*'PERCENTAGE SHARING'!L701</f>
        <v>0</v>
      </c>
      <c r="M742" s="167">
        <f>$B742*'PERCENTAGE SHARING'!M701</f>
        <v>0</v>
      </c>
      <c r="N742" s="167">
        <f>$B742*'PERCENTAGE SHARING'!N701</f>
        <v>0</v>
      </c>
      <c r="O742" s="309">
        <f>$B742*'PERCENTAGE SHARING'!O701</f>
        <v>0</v>
      </c>
      <c r="P742" s="309">
        <f>$B742*'PERCENTAGE SHARING'!P701</f>
        <v>0</v>
      </c>
      <c r="Q742" s="309">
        <f>$B742*'PERCENTAGE SHARING'!Q701</f>
        <v>0</v>
      </c>
      <c r="R742" s="309">
        <f>$B742*'PERCENTAGE SHARING'!R701</f>
        <v>0</v>
      </c>
      <c r="S742" s="134"/>
      <c r="T742" s="134"/>
      <c r="U742" s="134"/>
      <c r="V742" s="134"/>
      <c r="W742" s="134"/>
      <c r="X742" s="134"/>
      <c r="Y742" s="134"/>
      <c r="Z742" s="134"/>
    </row>
    <row r="743" ht="22.5" customHeight="1">
      <c r="A743" s="186" t="str">
        <f>'PROP DAILY PNL'!A908</f>
        <v/>
      </c>
      <c r="B743" s="177"/>
      <c r="C743" s="167">
        <f>$B743*'PERCENTAGE SHARING'!C702</f>
        <v>0</v>
      </c>
      <c r="D743" s="167">
        <f>$B743*'PERCENTAGE SHARING'!D702</f>
        <v>0</v>
      </c>
      <c r="E743" s="167">
        <f>$B743*'PERCENTAGE SHARING'!E702</f>
        <v>0</v>
      </c>
      <c r="F743" s="167">
        <f>$B743*'PERCENTAGE SHARING'!F702</f>
        <v>0</v>
      </c>
      <c r="G743" s="167">
        <f>$B743*'PERCENTAGE SHARING'!G702</f>
        <v>0</v>
      </c>
      <c r="H743" s="167">
        <f>$B743*'PERCENTAGE SHARING'!H702</f>
        <v>0</v>
      </c>
      <c r="I743" s="167">
        <f>$B743*'PERCENTAGE SHARING'!I702</f>
        <v>0</v>
      </c>
      <c r="J743" s="167">
        <f>$B743*'PERCENTAGE SHARING'!J702</f>
        <v>0</v>
      </c>
      <c r="K743" s="167">
        <f>$B743*'PERCENTAGE SHARING'!K702</f>
        <v>0</v>
      </c>
      <c r="L743" s="167">
        <f>$B743*'PERCENTAGE SHARING'!L702</f>
        <v>0</v>
      </c>
      <c r="M743" s="167">
        <f>$B743*'PERCENTAGE SHARING'!M702</f>
        <v>0</v>
      </c>
      <c r="N743" s="167">
        <f>$B743*'PERCENTAGE SHARING'!N702</f>
        <v>0</v>
      </c>
      <c r="O743" s="309">
        <f>$B743*'PERCENTAGE SHARING'!O702</f>
        <v>0</v>
      </c>
      <c r="P743" s="309">
        <f>$B743*'PERCENTAGE SHARING'!P702</f>
        <v>0</v>
      </c>
      <c r="Q743" s="309">
        <f>$B743*'PERCENTAGE SHARING'!Q702</f>
        <v>0</v>
      </c>
      <c r="R743" s="309">
        <f>$B743*'PERCENTAGE SHARING'!R702</f>
        <v>0</v>
      </c>
      <c r="S743" s="134"/>
      <c r="T743" s="134"/>
      <c r="U743" s="134"/>
      <c r="V743" s="134"/>
      <c r="W743" s="134"/>
      <c r="X743" s="134"/>
      <c r="Y743" s="134"/>
      <c r="Z743" s="134"/>
    </row>
    <row r="744" ht="22.5" customHeight="1">
      <c r="A744" s="186" t="str">
        <f>'PROP DAILY PNL'!A909</f>
        <v/>
      </c>
      <c r="B744" s="177"/>
      <c r="C744" s="167">
        <f>$B744*'PERCENTAGE SHARING'!C703</f>
        <v>0</v>
      </c>
      <c r="D744" s="167">
        <f>$B744*'PERCENTAGE SHARING'!D703</f>
        <v>0</v>
      </c>
      <c r="E744" s="167">
        <f>$B744*'PERCENTAGE SHARING'!E703</f>
        <v>0</v>
      </c>
      <c r="F744" s="167">
        <f>$B744*'PERCENTAGE SHARING'!F703</f>
        <v>0</v>
      </c>
      <c r="G744" s="167">
        <f>$B744*'PERCENTAGE SHARING'!G703</f>
        <v>0</v>
      </c>
      <c r="H744" s="167">
        <f>$B744*'PERCENTAGE SHARING'!H703</f>
        <v>0</v>
      </c>
      <c r="I744" s="167">
        <f>$B744*'PERCENTAGE SHARING'!I703</f>
        <v>0</v>
      </c>
      <c r="J744" s="167">
        <f>$B744*'PERCENTAGE SHARING'!J703</f>
        <v>0</v>
      </c>
      <c r="K744" s="167">
        <f>$B744*'PERCENTAGE SHARING'!K703</f>
        <v>0</v>
      </c>
      <c r="L744" s="167">
        <f>$B744*'PERCENTAGE SHARING'!L703</f>
        <v>0</v>
      </c>
      <c r="M744" s="167">
        <f>$B744*'PERCENTAGE SHARING'!M703</f>
        <v>0</v>
      </c>
      <c r="N744" s="167">
        <f>$B744*'PERCENTAGE SHARING'!N703</f>
        <v>0</v>
      </c>
      <c r="O744" s="309">
        <f>$B744*'PERCENTAGE SHARING'!O703</f>
        <v>0</v>
      </c>
      <c r="P744" s="309">
        <f>$B744*'PERCENTAGE SHARING'!P703</f>
        <v>0</v>
      </c>
      <c r="Q744" s="309">
        <f>$B744*'PERCENTAGE SHARING'!Q703</f>
        <v>0</v>
      </c>
      <c r="R744" s="309">
        <f>$B744*'PERCENTAGE SHARING'!R703</f>
        <v>0</v>
      </c>
      <c r="S744" s="134"/>
      <c r="T744" s="134"/>
      <c r="U744" s="134"/>
      <c r="V744" s="134"/>
      <c r="W744" s="134"/>
      <c r="X744" s="134"/>
      <c r="Y744" s="134"/>
      <c r="Z744" s="134"/>
    </row>
    <row r="745" ht="22.5" customHeight="1">
      <c r="A745" s="186" t="str">
        <f>'PROP DAILY PNL'!A910</f>
        <v/>
      </c>
      <c r="B745" s="177"/>
      <c r="C745" s="167">
        <f>$B745*'PERCENTAGE SHARING'!C704</f>
        <v>0</v>
      </c>
      <c r="D745" s="167">
        <f>$B745*'PERCENTAGE SHARING'!D704</f>
        <v>0</v>
      </c>
      <c r="E745" s="167">
        <f>$B745*'PERCENTAGE SHARING'!E704</f>
        <v>0</v>
      </c>
      <c r="F745" s="167">
        <f>$B745*'PERCENTAGE SHARING'!F704</f>
        <v>0</v>
      </c>
      <c r="G745" s="167">
        <f>$B745*'PERCENTAGE SHARING'!G704</f>
        <v>0</v>
      </c>
      <c r="H745" s="167">
        <f>$B745*'PERCENTAGE SHARING'!H704</f>
        <v>0</v>
      </c>
      <c r="I745" s="167">
        <f>$B745*'PERCENTAGE SHARING'!I704</f>
        <v>0</v>
      </c>
      <c r="J745" s="167">
        <f>$B745*'PERCENTAGE SHARING'!J704</f>
        <v>0</v>
      </c>
      <c r="K745" s="167">
        <f>$B745*'PERCENTAGE SHARING'!K704</f>
        <v>0</v>
      </c>
      <c r="L745" s="167">
        <f>$B745*'PERCENTAGE SHARING'!L704</f>
        <v>0</v>
      </c>
      <c r="M745" s="167">
        <f>$B745*'PERCENTAGE SHARING'!M704</f>
        <v>0</v>
      </c>
      <c r="N745" s="167">
        <f>$B745*'PERCENTAGE SHARING'!N704</f>
        <v>0</v>
      </c>
      <c r="O745" s="309">
        <f>$B745*'PERCENTAGE SHARING'!O704</f>
        <v>0</v>
      </c>
      <c r="P745" s="309">
        <f>$B745*'PERCENTAGE SHARING'!P704</f>
        <v>0</v>
      </c>
      <c r="Q745" s="309">
        <f>$B745*'PERCENTAGE SHARING'!Q704</f>
        <v>0</v>
      </c>
      <c r="R745" s="309">
        <f>$B745*'PERCENTAGE SHARING'!R704</f>
        <v>0</v>
      </c>
      <c r="S745" s="134"/>
      <c r="T745" s="134"/>
      <c r="U745" s="134"/>
      <c r="V745" s="134"/>
      <c r="W745" s="134"/>
      <c r="X745" s="134"/>
      <c r="Y745" s="134"/>
      <c r="Z745" s="134"/>
    </row>
    <row r="746" ht="22.5" customHeight="1">
      <c r="A746" s="186" t="str">
        <f>'PROP DAILY PNL'!A911</f>
        <v/>
      </c>
      <c r="B746" s="177"/>
      <c r="C746" s="167">
        <f>$B746*'PERCENTAGE SHARING'!C705</f>
        <v>0</v>
      </c>
      <c r="D746" s="167">
        <f>$B746*'PERCENTAGE SHARING'!D705</f>
        <v>0</v>
      </c>
      <c r="E746" s="167">
        <f>$B746*'PERCENTAGE SHARING'!E705</f>
        <v>0</v>
      </c>
      <c r="F746" s="167">
        <f>$B746*'PERCENTAGE SHARING'!F705</f>
        <v>0</v>
      </c>
      <c r="G746" s="167">
        <f>$B746*'PERCENTAGE SHARING'!G705</f>
        <v>0</v>
      </c>
      <c r="H746" s="167">
        <f>$B746*'PERCENTAGE SHARING'!H705</f>
        <v>0</v>
      </c>
      <c r="I746" s="167">
        <f>$B746*'PERCENTAGE SHARING'!I705</f>
        <v>0</v>
      </c>
      <c r="J746" s="167">
        <f>$B746*'PERCENTAGE SHARING'!J705</f>
        <v>0</v>
      </c>
      <c r="K746" s="167">
        <f>$B746*'PERCENTAGE SHARING'!K705</f>
        <v>0</v>
      </c>
      <c r="L746" s="167">
        <f>$B746*'PERCENTAGE SHARING'!L705</f>
        <v>0</v>
      </c>
      <c r="M746" s="167">
        <f>$B746*'PERCENTAGE SHARING'!M705</f>
        <v>0</v>
      </c>
      <c r="N746" s="167">
        <f>$B746*'PERCENTAGE SHARING'!N705</f>
        <v>0</v>
      </c>
      <c r="O746" s="309">
        <f>$B746*'PERCENTAGE SHARING'!O705</f>
        <v>0</v>
      </c>
      <c r="P746" s="309">
        <f>$B746*'PERCENTAGE SHARING'!P705</f>
        <v>0</v>
      </c>
      <c r="Q746" s="309">
        <f>$B746*'PERCENTAGE SHARING'!Q705</f>
        <v>0</v>
      </c>
      <c r="R746" s="309">
        <f>$B746*'PERCENTAGE SHARING'!R705</f>
        <v>0</v>
      </c>
      <c r="S746" s="134"/>
      <c r="T746" s="134"/>
      <c r="U746" s="134"/>
      <c r="V746" s="134"/>
      <c r="W746" s="134"/>
      <c r="X746" s="134"/>
      <c r="Y746" s="134"/>
      <c r="Z746" s="134"/>
    </row>
    <row r="747" ht="22.5" customHeight="1">
      <c r="A747" s="186" t="str">
        <f>'PROP DAILY PNL'!A912</f>
        <v/>
      </c>
      <c r="B747" s="177"/>
      <c r="C747" s="167">
        <f>$B747*'PERCENTAGE SHARING'!C706</f>
        <v>0</v>
      </c>
      <c r="D747" s="167">
        <f>$B747*'PERCENTAGE SHARING'!D706</f>
        <v>0</v>
      </c>
      <c r="E747" s="167">
        <f>$B747*'PERCENTAGE SHARING'!E706</f>
        <v>0</v>
      </c>
      <c r="F747" s="167">
        <f>$B747*'PERCENTAGE SHARING'!F706</f>
        <v>0</v>
      </c>
      <c r="G747" s="167">
        <f>$B747*'PERCENTAGE SHARING'!G706</f>
        <v>0</v>
      </c>
      <c r="H747" s="167">
        <f>$B747*'PERCENTAGE SHARING'!H706</f>
        <v>0</v>
      </c>
      <c r="I747" s="167">
        <f>$B747*'PERCENTAGE SHARING'!I706</f>
        <v>0</v>
      </c>
      <c r="J747" s="167">
        <f>$B747*'PERCENTAGE SHARING'!J706</f>
        <v>0</v>
      </c>
      <c r="K747" s="167">
        <f>$B747*'PERCENTAGE SHARING'!K706</f>
        <v>0</v>
      </c>
      <c r="L747" s="167">
        <f>$B747*'PERCENTAGE SHARING'!L706</f>
        <v>0</v>
      </c>
      <c r="M747" s="167">
        <f>$B747*'PERCENTAGE SHARING'!M706</f>
        <v>0</v>
      </c>
      <c r="N747" s="167">
        <f>$B747*'PERCENTAGE SHARING'!N706</f>
        <v>0</v>
      </c>
      <c r="O747" s="309">
        <f>$B747*'PERCENTAGE SHARING'!O706</f>
        <v>0</v>
      </c>
      <c r="P747" s="309">
        <f>$B747*'PERCENTAGE SHARING'!P706</f>
        <v>0</v>
      </c>
      <c r="Q747" s="309">
        <f>$B747*'PERCENTAGE SHARING'!Q706</f>
        <v>0</v>
      </c>
      <c r="R747" s="309">
        <f>$B747*'PERCENTAGE SHARING'!R706</f>
        <v>0</v>
      </c>
      <c r="S747" s="134"/>
      <c r="T747" s="134"/>
      <c r="U747" s="134"/>
      <c r="V747" s="134"/>
      <c r="W747" s="134"/>
      <c r="X747" s="134"/>
      <c r="Y747" s="134"/>
      <c r="Z747" s="134"/>
    </row>
    <row r="748" ht="22.5" customHeight="1">
      <c r="A748" s="186" t="str">
        <f>'PROP DAILY PNL'!A913</f>
        <v/>
      </c>
      <c r="B748" s="177"/>
      <c r="C748" s="167">
        <f>$B748*'PERCENTAGE SHARING'!C707</f>
        <v>0</v>
      </c>
      <c r="D748" s="167">
        <f>$B748*'PERCENTAGE SHARING'!D707</f>
        <v>0</v>
      </c>
      <c r="E748" s="167">
        <f>$B748*'PERCENTAGE SHARING'!E707</f>
        <v>0</v>
      </c>
      <c r="F748" s="167">
        <f>$B748*'PERCENTAGE SHARING'!F707</f>
        <v>0</v>
      </c>
      <c r="G748" s="167">
        <f>$B748*'PERCENTAGE SHARING'!G707</f>
        <v>0</v>
      </c>
      <c r="H748" s="167">
        <f>$B748*'PERCENTAGE SHARING'!H707</f>
        <v>0</v>
      </c>
      <c r="I748" s="167">
        <f>$B748*'PERCENTAGE SHARING'!I707</f>
        <v>0</v>
      </c>
      <c r="J748" s="167">
        <f>$B748*'PERCENTAGE SHARING'!J707</f>
        <v>0</v>
      </c>
      <c r="K748" s="167">
        <f>$B748*'PERCENTAGE SHARING'!K707</f>
        <v>0</v>
      </c>
      <c r="L748" s="167">
        <f>$B748*'PERCENTAGE SHARING'!L707</f>
        <v>0</v>
      </c>
      <c r="M748" s="167">
        <f>$B748*'PERCENTAGE SHARING'!M707</f>
        <v>0</v>
      </c>
      <c r="N748" s="167">
        <f>$B748*'PERCENTAGE SHARING'!N707</f>
        <v>0</v>
      </c>
      <c r="O748" s="309">
        <f>$B748*'PERCENTAGE SHARING'!O707</f>
        <v>0</v>
      </c>
      <c r="P748" s="309">
        <f>$B748*'PERCENTAGE SHARING'!P707</f>
        <v>0</v>
      </c>
      <c r="Q748" s="309">
        <f>$B748*'PERCENTAGE SHARING'!Q707</f>
        <v>0</v>
      </c>
      <c r="R748" s="309">
        <f>$B748*'PERCENTAGE SHARING'!R707</f>
        <v>0</v>
      </c>
      <c r="S748" s="134"/>
      <c r="T748" s="134"/>
      <c r="U748" s="134"/>
      <c r="V748" s="134"/>
      <c r="W748" s="134"/>
      <c r="X748" s="134"/>
      <c r="Y748" s="134"/>
      <c r="Z748" s="134"/>
    </row>
    <row r="749" ht="22.5" customHeight="1">
      <c r="A749" s="186" t="str">
        <f>'PROP DAILY PNL'!A914</f>
        <v/>
      </c>
      <c r="B749" s="177"/>
      <c r="C749" s="167">
        <f>$B749*'PERCENTAGE SHARING'!C708</f>
        <v>0</v>
      </c>
      <c r="D749" s="167">
        <f>$B749*'PERCENTAGE SHARING'!D708</f>
        <v>0</v>
      </c>
      <c r="E749" s="167">
        <f>$B749*'PERCENTAGE SHARING'!E708</f>
        <v>0</v>
      </c>
      <c r="F749" s="167">
        <f>$B749*'PERCENTAGE SHARING'!F708</f>
        <v>0</v>
      </c>
      <c r="G749" s="167">
        <f>$B749*'PERCENTAGE SHARING'!G708</f>
        <v>0</v>
      </c>
      <c r="H749" s="167">
        <f>$B749*'PERCENTAGE SHARING'!H708</f>
        <v>0</v>
      </c>
      <c r="I749" s="167">
        <f>$B749*'PERCENTAGE SHARING'!I708</f>
        <v>0</v>
      </c>
      <c r="J749" s="167">
        <f>$B749*'PERCENTAGE SHARING'!J708</f>
        <v>0</v>
      </c>
      <c r="K749" s="167">
        <f>$B749*'PERCENTAGE SHARING'!K708</f>
        <v>0</v>
      </c>
      <c r="L749" s="167">
        <f>$B749*'PERCENTAGE SHARING'!L708</f>
        <v>0</v>
      </c>
      <c r="M749" s="167">
        <f>$B749*'PERCENTAGE SHARING'!M708</f>
        <v>0</v>
      </c>
      <c r="N749" s="167">
        <f>$B749*'PERCENTAGE SHARING'!N708</f>
        <v>0</v>
      </c>
      <c r="O749" s="309">
        <f>$B749*'PERCENTAGE SHARING'!O708</f>
        <v>0</v>
      </c>
      <c r="P749" s="309">
        <f>$B749*'PERCENTAGE SHARING'!P708</f>
        <v>0</v>
      </c>
      <c r="Q749" s="309">
        <f>$B749*'PERCENTAGE SHARING'!Q708</f>
        <v>0</v>
      </c>
      <c r="R749" s="309">
        <f>$B749*'PERCENTAGE SHARING'!R708</f>
        <v>0</v>
      </c>
      <c r="S749" s="134"/>
      <c r="T749" s="134"/>
      <c r="U749" s="134"/>
      <c r="V749" s="134"/>
      <c r="W749" s="134"/>
      <c r="X749" s="134"/>
      <c r="Y749" s="134"/>
      <c r="Z749" s="134"/>
    </row>
    <row r="750" ht="22.5" customHeight="1">
      <c r="A750" s="186" t="str">
        <f>'PROP DAILY PNL'!A915</f>
        <v/>
      </c>
      <c r="B750" s="177"/>
      <c r="C750" s="167">
        <f>$B750*'PERCENTAGE SHARING'!C709</f>
        <v>0</v>
      </c>
      <c r="D750" s="167">
        <f>$B750*'PERCENTAGE SHARING'!D709</f>
        <v>0</v>
      </c>
      <c r="E750" s="167">
        <f>$B750*'PERCENTAGE SHARING'!E709</f>
        <v>0</v>
      </c>
      <c r="F750" s="167">
        <f>$B750*'PERCENTAGE SHARING'!F709</f>
        <v>0</v>
      </c>
      <c r="G750" s="167">
        <f>$B750*'PERCENTAGE SHARING'!G709</f>
        <v>0</v>
      </c>
      <c r="H750" s="167">
        <f>$B750*'PERCENTAGE SHARING'!H709</f>
        <v>0</v>
      </c>
      <c r="I750" s="167">
        <f>$B750*'PERCENTAGE SHARING'!I709</f>
        <v>0</v>
      </c>
      <c r="J750" s="167">
        <f>$B750*'PERCENTAGE SHARING'!J709</f>
        <v>0</v>
      </c>
      <c r="K750" s="167">
        <f>$B750*'PERCENTAGE SHARING'!K709</f>
        <v>0</v>
      </c>
      <c r="L750" s="167">
        <f>$B750*'PERCENTAGE SHARING'!L709</f>
        <v>0</v>
      </c>
      <c r="M750" s="167">
        <f>$B750*'PERCENTAGE SHARING'!M709</f>
        <v>0</v>
      </c>
      <c r="N750" s="167">
        <f>$B750*'PERCENTAGE SHARING'!N709</f>
        <v>0</v>
      </c>
      <c r="O750" s="309">
        <f>$B750*'PERCENTAGE SHARING'!O709</f>
        <v>0</v>
      </c>
      <c r="P750" s="309">
        <f>$B750*'PERCENTAGE SHARING'!P709</f>
        <v>0</v>
      </c>
      <c r="Q750" s="309">
        <f>$B750*'PERCENTAGE SHARING'!Q709</f>
        <v>0</v>
      </c>
      <c r="R750" s="309">
        <f>$B750*'PERCENTAGE SHARING'!R709</f>
        <v>0</v>
      </c>
      <c r="S750" s="134"/>
      <c r="T750" s="134"/>
      <c r="U750" s="134"/>
      <c r="V750" s="134"/>
      <c r="W750" s="134"/>
      <c r="X750" s="134"/>
      <c r="Y750" s="134"/>
      <c r="Z750" s="134"/>
    </row>
    <row r="751" ht="22.5" customHeight="1">
      <c r="A751" s="186" t="str">
        <f>'PROP DAILY PNL'!A916</f>
        <v/>
      </c>
      <c r="B751" s="177"/>
      <c r="C751" s="167">
        <f>$B751*'PERCENTAGE SHARING'!C710</f>
        <v>0</v>
      </c>
      <c r="D751" s="167">
        <f>$B751*'PERCENTAGE SHARING'!D710</f>
        <v>0</v>
      </c>
      <c r="E751" s="167">
        <f>$B751*'PERCENTAGE SHARING'!E710</f>
        <v>0</v>
      </c>
      <c r="F751" s="167">
        <f>$B751*'PERCENTAGE SHARING'!F710</f>
        <v>0</v>
      </c>
      <c r="G751" s="167">
        <f>$B751*'PERCENTAGE SHARING'!G710</f>
        <v>0</v>
      </c>
      <c r="H751" s="167">
        <f>$B751*'PERCENTAGE SHARING'!H710</f>
        <v>0</v>
      </c>
      <c r="I751" s="167">
        <f>$B751*'PERCENTAGE SHARING'!I710</f>
        <v>0</v>
      </c>
      <c r="J751" s="167">
        <f>$B751*'PERCENTAGE SHARING'!J710</f>
        <v>0</v>
      </c>
      <c r="K751" s="167">
        <f>$B751*'PERCENTAGE SHARING'!K710</f>
        <v>0</v>
      </c>
      <c r="L751" s="167">
        <f>$B751*'PERCENTAGE SHARING'!L710</f>
        <v>0</v>
      </c>
      <c r="M751" s="167">
        <f>$B751*'PERCENTAGE SHARING'!M710</f>
        <v>0</v>
      </c>
      <c r="N751" s="167">
        <f>$B751*'PERCENTAGE SHARING'!N710</f>
        <v>0</v>
      </c>
      <c r="O751" s="309">
        <f>$B751*'PERCENTAGE SHARING'!O710</f>
        <v>0</v>
      </c>
      <c r="P751" s="309">
        <f>$B751*'PERCENTAGE SHARING'!P710</f>
        <v>0</v>
      </c>
      <c r="Q751" s="309">
        <f>$B751*'PERCENTAGE SHARING'!Q710</f>
        <v>0</v>
      </c>
      <c r="R751" s="309">
        <f>$B751*'PERCENTAGE SHARING'!R710</f>
        <v>0</v>
      </c>
      <c r="S751" s="134"/>
      <c r="T751" s="134"/>
      <c r="U751" s="134"/>
      <c r="V751" s="134"/>
      <c r="W751" s="134"/>
      <c r="X751" s="134"/>
      <c r="Y751" s="134"/>
      <c r="Z751" s="134"/>
    </row>
    <row r="752" ht="22.5" customHeight="1">
      <c r="A752" s="186" t="str">
        <f>'PROP DAILY PNL'!A917</f>
        <v/>
      </c>
      <c r="B752" s="177"/>
      <c r="C752" s="167">
        <f>$B752*'PERCENTAGE SHARING'!C711</f>
        <v>0</v>
      </c>
      <c r="D752" s="167">
        <f>$B752*'PERCENTAGE SHARING'!D711</f>
        <v>0</v>
      </c>
      <c r="E752" s="167">
        <f>$B752*'PERCENTAGE SHARING'!E711</f>
        <v>0</v>
      </c>
      <c r="F752" s="167">
        <f>$B752*'PERCENTAGE SHARING'!F711</f>
        <v>0</v>
      </c>
      <c r="G752" s="167">
        <f>$B752*'PERCENTAGE SHARING'!G711</f>
        <v>0</v>
      </c>
      <c r="H752" s="167">
        <f>$B752*'PERCENTAGE SHARING'!H711</f>
        <v>0</v>
      </c>
      <c r="I752" s="167">
        <f>$B752*'PERCENTAGE SHARING'!I711</f>
        <v>0</v>
      </c>
      <c r="J752" s="167">
        <f>$B752*'PERCENTAGE SHARING'!J711</f>
        <v>0</v>
      </c>
      <c r="K752" s="167">
        <f>$B752*'PERCENTAGE SHARING'!K711</f>
        <v>0</v>
      </c>
      <c r="L752" s="167">
        <f>$B752*'PERCENTAGE SHARING'!L711</f>
        <v>0</v>
      </c>
      <c r="M752" s="167">
        <f>$B752*'PERCENTAGE SHARING'!M711</f>
        <v>0</v>
      </c>
      <c r="N752" s="167">
        <f>$B752*'PERCENTAGE SHARING'!N711</f>
        <v>0</v>
      </c>
      <c r="O752" s="309">
        <f>$B752*'PERCENTAGE SHARING'!O711</f>
        <v>0</v>
      </c>
      <c r="P752" s="309">
        <f>$B752*'PERCENTAGE SHARING'!P711</f>
        <v>0</v>
      </c>
      <c r="Q752" s="309">
        <f>$B752*'PERCENTAGE SHARING'!Q711</f>
        <v>0</v>
      </c>
      <c r="R752" s="309">
        <f>$B752*'PERCENTAGE SHARING'!R711</f>
        <v>0</v>
      </c>
      <c r="S752" s="134"/>
      <c r="T752" s="134"/>
      <c r="U752" s="134"/>
      <c r="V752" s="134"/>
      <c r="W752" s="134"/>
      <c r="X752" s="134"/>
      <c r="Y752" s="134"/>
      <c r="Z752" s="134"/>
    </row>
    <row r="753" ht="22.5" customHeight="1">
      <c r="A753" s="186" t="str">
        <f>'PROP DAILY PNL'!A918</f>
        <v/>
      </c>
      <c r="B753" s="177"/>
      <c r="C753" s="167">
        <f>$B753*'PERCENTAGE SHARING'!C712</f>
        <v>0</v>
      </c>
      <c r="D753" s="167">
        <f>$B753*'PERCENTAGE SHARING'!D712</f>
        <v>0</v>
      </c>
      <c r="E753" s="167">
        <f>$B753*'PERCENTAGE SHARING'!E712</f>
        <v>0</v>
      </c>
      <c r="F753" s="167">
        <f>$B753*'PERCENTAGE SHARING'!F712</f>
        <v>0</v>
      </c>
      <c r="G753" s="167">
        <f>$B753*'PERCENTAGE SHARING'!G712</f>
        <v>0</v>
      </c>
      <c r="H753" s="167">
        <f>$B753*'PERCENTAGE SHARING'!H712</f>
        <v>0</v>
      </c>
      <c r="I753" s="167">
        <f>$B753*'PERCENTAGE SHARING'!I712</f>
        <v>0</v>
      </c>
      <c r="J753" s="167">
        <f>$B753*'PERCENTAGE SHARING'!J712</f>
        <v>0</v>
      </c>
      <c r="K753" s="167">
        <f>$B753*'PERCENTAGE SHARING'!K712</f>
        <v>0</v>
      </c>
      <c r="L753" s="167">
        <f>$B753*'PERCENTAGE SHARING'!L712</f>
        <v>0</v>
      </c>
      <c r="M753" s="167">
        <f>$B753*'PERCENTAGE SHARING'!M712</f>
        <v>0</v>
      </c>
      <c r="N753" s="167">
        <f>$B753*'PERCENTAGE SHARING'!N712</f>
        <v>0</v>
      </c>
      <c r="O753" s="309">
        <f>$B753*'PERCENTAGE SHARING'!O712</f>
        <v>0</v>
      </c>
      <c r="P753" s="309">
        <f>$B753*'PERCENTAGE SHARING'!P712</f>
        <v>0</v>
      </c>
      <c r="Q753" s="309">
        <f>$B753*'PERCENTAGE SHARING'!Q712</f>
        <v>0</v>
      </c>
      <c r="R753" s="309">
        <f>$B753*'PERCENTAGE SHARING'!R712</f>
        <v>0</v>
      </c>
      <c r="S753" s="134"/>
      <c r="T753" s="134"/>
      <c r="U753" s="134"/>
      <c r="V753" s="134"/>
      <c r="W753" s="134"/>
      <c r="X753" s="134"/>
      <c r="Y753" s="134"/>
      <c r="Z753" s="134"/>
    </row>
    <row r="754" ht="22.5" customHeight="1">
      <c r="A754" s="186" t="str">
        <f>'PROP DAILY PNL'!A919</f>
        <v/>
      </c>
      <c r="B754" s="177"/>
      <c r="C754" s="167">
        <f>$B754*'PERCENTAGE SHARING'!C713</f>
        <v>0</v>
      </c>
      <c r="D754" s="167">
        <f>$B754*'PERCENTAGE SHARING'!D713</f>
        <v>0</v>
      </c>
      <c r="E754" s="167">
        <f>$B754*'PERCENTAGE SHARING'!E713</f>
        <v>0</v>
      </c>
      <c r="F754" s="167">
        <f>$B754*'PERCENTAGE SHARING'!F713</f>
        <v>0</v>
      </c>
      <c r="G754" s="167">
        <f>$B754*'PERCENTAGE SHARING'!G713</f>
        <v>0</v>
      </c>
      <c r="H754" s="167">
        <f>$B754*'PERCENTAGE SHARING'!H713</f>
        <v>0</v>
      </c>
      <c r="I754" s="167">
        <f>$B754*'PERCENTAGE SHARING'!I713</f>
        <v>0</v>
      </c>
      <c r="J754" s="167">
        <f>$B754*'PERCENTAGE SHARING'!J713</f>
        <v>0</v>
      </c>
      <c r="K754" s="167">
        <f>$B754*'PERCENTAGE SHARING'!K713</f>
        <v>0</v>
      </c>
      <c r="L754" s="167">
        <f>$B754*'PERCENTAGE SHARING'!L713</f>
        <v>0</v>
      </c>
      <c r="M754" s="167">
        <f>$B754*'PERCENTAGE SHARING'!M713</f>
        <v>0</v>
      </c>
      <c r="N754" s="167">
        <f>$B754*'PERCENTAGE SHARING'!N713</f>
        <v>0</v>
      </c>
      <c r="O754" s="309">
        <f>$B754*'PERCENTAGE SHARING'!O713</f>
        <v>0</v>
      </c>
      <c r="P754" s="309">
        <f>$B754*'PERCENTAGE SHARING'!P713</f>
        <v>0</v>
      </c>
      <c r="Q754" s="309">
        <f>$B754*'PERCENTAGE SHARING'!Q713</f>
        <v>0</v>
      </c>
      <c r="R754" s="309">
        <f>$B754*'PERCENTAGE SHARING'!R713</f>
        <v>0</v>
      </c>
      <c r="S754" s="134"/>
      <c r="T754" s="134"/>
      <c r="U754" s="134"/>
      <c r="V754" s="134"/>
      <c r="W754" s="134"/>
      <c r="X754" s="134"/>
      <c r="Y754" s="134"/>
      <c r="Z754" s="134"/>
    </row>
    <row r="755" ht="22.5" customHeight="1">
      <c r="A755" s="186" t="str">
        <f>'PROP DAILY PNL'!A920</f>
        <v/>
      </c>
      <c r="B755" s="177"/>
      <c r="C755" s="167">
        <f>$B755*'PERCENTAGE SHARING'!C714</f>
        <v>0</v>
      </c>
      <c r="D755" s="167">
        <f>$B755*'PERCENTAGE SHARING'!D714</f>
        <v>0</v>
      </c>
      <c r="E755" s="167">
        <f>$B755*'PERCENTAGE SHARING'!E714</f>
        <v>0</v>
      </c>
      <c r="F755" s="167">
        <f>$B755*'PERCENTAGE SHARING'!F714</f>
        <v>0</v>
      </c>
      <c r="G755" s="167">
        <f>$B755*'PERCENTAGE SHARING'!G714</f>
        <v>0</v>
      </c>
      <c r="H755" s="167">
        <f>$B755*'PERCENTAGE SHARING'!H714</f>
        <v>0</v>
      </c>
      <c r="I755" s="167">
        <f>$B755*'PERCENTAGE SHARING'!I714</f>
        <v>0</v>
      </c>
      <c r="J755" s="167">
        <f>$B755*'PERCENTAGE SHARING'!J714</f>
        <v>0</v>
      </c>
      <c r="K755" s="167">
        <f>$B755*'PERCENTAGE SHARING'!K714</f>
        <v>0</v>
      </c>
      <c r="L755" s="167">
        <f>$B755*'PERCENTAGE SHARING'!L714</f>
        <v>0</v>
      </c>
      <c r="M755" s="167">
        <f>$B755*'PERCENTAGE SHARING'!M714</f>
        <v>0</v>
      </c>
      <c r="N755" s="167">
        <f>$B755*'PERCENTAGE SHARING'!N714</f>
        <v>0</v>
      </c>
      <c r="O755" s="309">
        <f>$B755*'PERCENTAGE SHARING'!O714</f>
        <v>0</v>
      </c>
      <c r="P755" s="309">
        <f>$B755*'PERCENTAGE SHARING'!P714</f>
        <v>0</v>
      </c>
      <c r="Q755" s="309">
        <f>$B755*'PERCENTAGE SHARING'!Q714</f>
        <v>0</v>
      </c>
      <c r="R755" s="309">
        <f>$B755*'PERCENTAGE SHARING'!R714</f>
        <v>0</v>
      </c>
      <c r="S755" s="134"/>
      <c r="T755" s="134"/>
      <c r="U755" s="134"/>
      <c r="V755" s="134"/>
      <c r="W755" s="134"/>
      <c r="X755" s="134"/>
      <c r="Y755" s="134"/>
      <c r="Z755" s="134"/>
    </row>
    <row r="756" ht="22.5" customHeight="1">
      <c r="A756" s="186" t="str">
        <f>'PROP DAILY PNL'!A921</f>
        <v/>
      </c>
      <c r="B756" s="177"/>
      <c r="C756" s="167">
        <f>$B756*'PERCENTAGE SHARING'!C715</f>
        <v>0</v>
      </c>
      <c r="D756" s="167">
        <f>$B756*'PERCENTAGE SHARING'!D715</f>
        <v>0</v>
      </c>
      <c r="E756" s="167">
        <f>$B756*'PERCENTAGE SHARING'!E715</f>
        <v>0</v>
      </c>
      <c r="F756" s="167">
        <f>$B756*'PERCENTAGE SHARING'!F715</f>
        <v>0</v>
      </c>
      <c r="G756" s="167">
        <f>$B756*'PERCENTAGE SHARING'!G715</f>
        <v>0</v>
      </c>
      <c r="H756" s="167">
        <f>$B756*'PERCENTAGE SHARING'!H715</f>
        <v>0</v>
      </c>
      <c r="I756" s="167">
        <f>$B756*'PERCENTAGE SHARING'!I715</f>
        <v>0</v>
      </c>
      <c r="J756" s="167">
        <f>$B756*'PERCENTAGE SHARING'!J715</f>
        <v>0</v>
      </c>
      <c r="K756" s="167">
        <f>$B756*'PERCENTAGE SHARING'!K715</f>
        <v>0</v>
      </c>
      <c r="L756" s="167">
        <f>$B756*'PERCENTAGE SHARING'!L715</f>
        <v>0</v>
      </c>
      <c r="M756" s="167">
        <f>$B756*'PERCENTAGE SHARING'!M715</f>
        <v>0</v>
      </c>
      <c r="N756" s="167">
        <f>$B756*'PERCENTAGE SHARING'!N715</f>
        <v>0</v>
      </c>
      <c r="O756" s="309">
        <f>$B756*'PERCENTAGE SHARING'!O715</f>
        <v>0</v>
      </c>
      <c r="P756" s="309">
        <f>$B756*'PERCENTAGE SHARING'!P715</f>
        <v>0</v>
      </c>
      <c r="Q756" s="309">
        <f>$B756*'PERCENTAGE SHARING'!Q715</f>
        <v>0</v>
      </c>
      <c r="R756" s="309">
        <f>$B756*'PERCENTAGE SHARING'!R715</f>
        <v>0</v>
      </c>
      <c r="S756" s="134"/>
      <c r="T756" s="134"/>
      <c r="U756" s="134"/>
      <c r="V756" s="134"/>
      <c r="W756" s="134"/>
      <c r="X756" s="134"/>
      <c r="Y756" s="134"/>
      <c r="Z756" s="134"/>
    </row>
    <row r="757" ht="22.5" customHeight="1">
      <c r="A757" s="186" t="str">
        <f>'PROP DAILY PNL'!A922</f>
        <v/>
      </c>
      <c r="B757" s="177"/>
      <c r="C757" s="167">
        <f>$B757*'PERCENTAGE SHARING'!C716</f>
        <v>0</v>
      </c>
      <c r="D757" s="167">
        <f>$B757*'PERCENTAGE SHARING'!D716</f>
        <v>0</v>
      </c>
      <c r="E757" s="167">
        <f>$B757*'PERCENTAGE SHARING'!E716</f>
        <v>0</v>
      </c>
      <c r="F757" s="167">
        <f>$B757*'PERCENTAGE SHARING'!F716</f>
        <v>0</v>
      </c>
      <c r="G757" s="167">
        <f>$B757*'PERCENTAGE SHARING'!G716</f>
        <v>0</v>
      </c>
      <c r="H757" s="167">
        <f>$B757*'PERCENTAGE SHARING'!H716</f>
        <v>0</v>
      </c>
      <c r="I757" s="167">
        <f>$B757*'PERCENTAGE SHARING'!I716</f>
        <v>0</v>
      </c>
      <c r="J757" s="167">
        <f>$B757*'PERCENTAGE SHARING'!J716</f>
        <v>0</v>
      </c>
      <c r="K757" s="167">
        <f>$B757*'PERCENTAGE SHARING'!K716</f>
        <v>0</v>
      </c>
      <c r="L757" s="167">
        <f>$B757*'PERCENTAGE SHARING'!L716</f>
        <v>0</v>
      </c>
      <c r="M757" s="167">
        <f>$B757*'PERCENTAGE SHARING'!M716</f>
        <v>0</v>
      </c>
      <c r="N757" s="167">
        <f>$B757*'PERCENTAGE SHARING'!N716</f>
        <v>0</v>
      </c>
      <c r="O757" s="309">
        <f>$B757*'PERCENTAGE SHARING'!O716</f>
        <v>0</v>
      </c>
      <c r="P757" s="309">
        <f>$B757*'PERCENTAGE SHARING'!P716</f>
        <v>0</v>
      </c>
      <c r="Q757" s="309">
        <f>$B757*'PERCENTAGE SHARING'!Q716</f>
        <v>0</v>
      </c>
      <c r="R757" s="309">
        <f>$B757*'PERCENTAGE SHARING'!R716</f>
        <v>0</v>
      </c>
      <c r="S757" s="134"/>
      <c r="T757" s="134"/>
      <c r="U757" s="134"/>
      <c r="V757" s="134"/>
      <c r="W757" s="134"/>
      <c r="X757" s="134"/>
      <c r="Y757" s="134"/>
      <c r="Z757" s="134"/>
    </row>
    <row r="758" ht="22.5" customHeight="1">
      <c r="A758" s="186" t="str">
        <f>'PROP DAILY PNL'!A923</f>
        <v/>
      </c>
      <c r="B758" s="177"/>
      <c r="C758" s="167">
        <f>$B758*'PERCENTAGE SHARING'!C717</f>
        <v>0</v>
      </c>
      <c r="D758" s="167">
        <f>$B758*'PERCENTAGE SHARING'!D717</f>
        <v>0</v>
      </c>
      <c r="E758" s="167">
        <f>$B758*'PERCENTAGE SHARING'!E717</f>
        <v>0</v>
      </c>
      <c r="F758" s="167">
        <f>$B758*'PERCENTAGE SHARING'!F717</f>
        <v>0</v>
      </c>
      <c r="G758" s="167">
        <f>$B758*'PERCENTAGE SHARING'!G717</f>
        <v>0</v>
      </c>
      <c r="H758" s="167">
        <f>$B758*'PERCENTAGE SHARING'!H717</f>
        <v>0</v>
      </c>
      <c r="I758" s="167">
        <f>$B758*'PERCENTAGE SHARING'!I717</f>
        <v>0</v>
      </c>
      <c r="J758" s="167">
        <f>$B758*'PERCENTAGE SHARING'!J717</f>
        <v>0</v>
      </c>
      <c r="K758" s="167">
        <f>$B758*'PERCENTAGE SHARING'!K717</f>
        <v>0</v>
      </c>
      <c r="L758" s="167">
        <f>$B758*'PERCENTAGE SHARING'!L717</f>
        <v>0</v>
      </c>
      <c r="M758" s="167">
        <f>$B758*'PERCENTAGE SHARING'!M717</f>
        <v>0</v>
      </c>
      <c r="N758" s="167">
        <f>$B758*'PERCENTAGE SHARING'!N717</f>
        <v>0</v>
      </c>
      <c r="O758" s="309">
        <f>$B758*'PERCENTAGE SHARING'!O717</f>
        <v>0</v>
      </c>
      <c r="P758" s="309">
        <f>$B758*'PERCENTAGE SHARING'!P717</f>
        <v>0</v>
      </c>
      <c r="Q758" s="309">
        <f>$B758*'PERCENTAGE SHARING'!Q717</f>
        <v>0</v>
      </c>
      <c r="R758" s="309">
        <f>$B758*'PERCENTAGE SHARING'!R717</f>
        <v>0</v>
      </c>
      <c r="S758" s="134"/>
      <c r="T758" s="134"/>
      <c r="U758" s="134"/>
      <c r="V758" s="134"/>
      <c r="W758" s="134"/>
      <c r="X758" s="134"/>
      <c r="Y758" s="134"/>
      <c r="Z758" s="134"/>
    </row>
    <row r="759" ht="22.5" customHeight="1">
      <c r="A759" s="186" t="str">
        <f>'PROP DAILY PNL'!A924</f>
        <v/>
      </c>
      <c r="B759" s="177"/>
      <c r="C759" s="167">
        <f>$B759*'PERCENTAGE SHARING'!C718</f>
        <v>0</v>
      </c>
      <c r="D759" s="167">
        <f>$B759*'PERCENTAGE SHARING'!D718</f>
        <v>0</v>
      </c>
      <c r="E759" s="167">
        <f>$B759*'PERCENTAGE SHARING'!E718</f>
        <v>0</v>
      </c>
      <c r="F759" s="167">
        <f>$B759*'PERCENTAGE SHARING'!F718</f>
        <v>0</v>
      </c>
      <c r="G759" s="167">
        <f>$B759*'PERCENTAGE SHARING'!G718</f>
        <v>0</v>
      </c>
      <c r="H759" s="167">
        <f>$B759*'PERCENTAGE SHARING'!H718</f>
        <v>0</v>
      </c>
      <c r="I759" s="167">
        <f>$B759*'PERCENTAGE SHARING'!I718</f>
        <v>0</v>
      </c>
      <c r="J759" s="167">
        <f>$B759*'PERCENTAGE SHARING'!J718</f>
        <v>0</v>
      </c>
      <c r="K759" s="167">
        <f>$B759*'PERCENTAGE SHARING'!K718</f>
        <v>0</v>
      </c>
      <c r="L759" s="167">
        <f>$B759*'PERCENTAGE SHARING'!L718</f>
        <v>0</v>
      </c>
      <c r="M759" s="167">
        <f>$B759*'PERCENTAGE SHARING'!M718</f>
        <v>0</v>
      </c>
      <c r="N759" s="167">
        <f>$B759*'PERCENTAGE SHARING'!N718</f>
        <v>0</v>
      </c>
      <c r="O759" s="309">
        <f>$B759*'PERCENTAGE SHARING'!O718</f>
        <v>0</v>
      </c>
      <c r="P759" s="309">
        <f>$B759*'PERCENTAGE SHARING'!P718</f>
        <v>0</v>
      </c>
      <c r="Q759" s="309">
        <f>$B759*'PERCENTAGE SHARING'!Q718</f>
        <v>0</v>
      </c>
      <c r="R759" s="309">
        <f>$B759*'PERCENTAGE SHARING'!R718</f>
        <v>0</v>
      </c>
      <c r="S759" s="134"/>
      <c r="T759" s="134"/>
      <c r="U759" s="134"/>
      <c r="V759" s="134"/>
      <c r="W759" s="134"/>
      <c r="X759" s="134"/>
      <c r="Y759" s="134"/>
      <c r="Z759" s="134"/>
    </row>
    <row r="760" ht="22.5" customHeight="1">
      <c r="A760" s="186" t="str">
        <f>'PROP DAILY PNL'!A925</f>
        <v/>
      </c>
      <c r="B760" s="177"/>
      <c r="C760" s="167">
        <f>$B760*'PERCENTAGE SHARING'!C719</f>
        <v>0</v>
      </c>
      <c r="D760" s="167">
        <f>$B760*'PERCENTAGE SHARING'!D719</f>
        <v>0</v>
      </c>
      <c r="E760" s="167">
        <f>$B760*'PERCENTAGE SHARING'!E719</f>
        <v>0</v>
      </c>
      <c r="F760" s="167">
        <f>$B760*'PERCENTAGE SHARING'!F719</f>
        <v>0</v>
      </c>
      <c r="G760" s="167">
        <f>$B760*'PERCENTAGE SHARING'!G719</f>
        <v>0</v>
      </c>
      <c r="H760" s="167">
        <f>$B760*'PERCENTAGE SHARING'!H719</f>
        <v>0</v>
      </c>
      <c r="I760" s="167">
        <f>$B760*'PERCENTAGE SHARING'!I719</f>
        <v>0</v>
      </c>
      <c r="J760" s="167">
        <f>$B760*'PERCENTAGE SHARING'!J719</f>
        <v>0</v>
      </c>
      <c r="K760" s="167">
        <f>$B760*'PERCENTAGE SHARING'!K719</f>
        <v>0</v>
      </c>
      <c r="L760" s="167">
        <f>$B760*'PERCENTAGE SHARING'!L719</f>
        <v>0</v>
      </c>
      <c r="M760" s="167">
        <f>$B760*'PERCENTAGE SHARING'!M719</f>
        <v>0</v>
      </c>
      <c r="N760" s="167">
        <f>$B760*'PERCENTAGE SHARING'!N719</f>
        <v>0</v>
      </c>
      <c r="O760" s="309">
        <f>$B760*'PERCENTAGE SHARING'!O719</f>
        <v>0</v>
      </c>
      <c r="P760" s="309">
        <f>$B760*'PERCENTAGE SHARING'!P719</f>
        <v>0</v>
      </c>
      <c r="Q760" s="309">
        <f>$B760*'PERCENTAGE SHARING'!Q719</f>
        <v>0</v>
      </c>
      <c r="R760" s="309">
        <f>$B760*'PERCENTAGE SHARING'!R719</f>
        <v>0</v>
      </c>
      <c r="S760" s="134"/>
      <c r="T760" s="134"/>
      <c r="U760" s="134"/>
      <c r="V760" s="134"/>
      <c r="W760" s="134"/>
      <c r="X760" s="134"/>
      <c r="Y760" s="134"/>
      <c r="Z760" s="134"/>
    </row>
    <row r="761" ht="22.5" customHeight="1">
      <c r="A761" s="186" t="str">
        <f>'PROP DAILY PNL'!A926</f>
        <v/>
      </c>
      <c r="B761" s="177"/>
      <c r="C761" s="167">
        <f>$B761*'PERCENTAGE SHARING'!C720</f>
        <v>0</v>
      </c>
      <c r="D761" s="167">
        <f>$B761*'PERCENTAGE SHARING'!D720</f>
        <v>0</v>
      </c>
      <c r="E761" s="167">
        <f>$B761*'PERCENTAGE SHARING'!E720</f>
        <v>0</v>
      </c>
      <c r="F761" s="167">
        <f>$B761*'PERCENTAGE SHARING'!F720</f>
        <v>0</v>
      </c>
      <c r="G761" s="167">
        <f>$B761*'PERCENTAGE SHARING'!G720</f>
        <v>0</v>
      </c>
      <c r="H761" s="167">
        <f>$B761*'PERCENTAGE SHARING'!H720</f>
        <v>0</v>
      </c>
      <c r="I761" s="167">
        <f>$B761*'PERCENTAGE SHARING'!I720</f>
        <v>0</v>
      </c>
      <c r="J761" s="167">
        <f>$B761*'PERCENTAGE SHARING'!J720</f>
        <v>0</v>
      </c>
      <c r="K761" s="167">
        <f>$B761*'PERCENTAGE SHARING'!K720</f>
        <v>0</v>
      </c>
      <c r="L761" s="167">
        <f>$B761*'PERCENTAGE SHARING'!L720</f>
        <v>0</v>
      </c>
      <c r="M761" s="167">
        <f>$B761*'PERCENTAGE SHARING'!M720</f>
        <v>0</v>
      </c>
      <c r="N761" s="167">
        <f>$B761*'PERCENTAGE SHARING'!N720</f>
        <v>0</v>
      </c>
      <c r="O761" s="309">
        <f>$B761*'PERCENTAGE SHARING'!O720</f>
        <v>0</v>
      </c>
      <c r="P761" s="309">
        <f>$B761*'PERCENTAGE SHARING'!P720</f>
        <v>0</v>
      </c>
      <c r="Q761" s="309">
        <f>$B761*'PERCENTAGE SHARING'!Q720</f>
        <v>0</v>
      </c>
      <c r="R761" s="309">
        <f>$B761*'PERCENTAGE SHARING'!R720</f>
        <v>0</v>
      </c>
      <c r="S761" s="134"/>
      <c r="T761" s="134"/>
      <c r="U761" s="134"/>
      <c r="V761" s="134"/>
      <c r="W761" s="134"/>
      <c r="X761" s="134"/>
      <c r="Y761" s="134"/>
      <c r="Z761" s="134"/>
    </row>
    <row r="762" ht="22.5" customHeight="1">
      <c r="A762" s="186" t="str">
        <f>'PROP DAILY PNL'!A927</f>
        <v/>
      </c>
      <c r="B762" s="177"/>
      <c r="C762" s="167">
        <f>$B762*'PERCENTAGE SHARING'!C721</f>
        <v>0</v>
      </c>
      <c r="D762" s="167">
        <f>$B762*'PERCENTAGE SHARING'!D721</f>
        <v>0</v>
      </c>
      <c r="E762" s="167">
        <f>$B762*'PERCENTAGE SHARING'!E721</f>
        <v>0</v>
      </c>
      <c r="F762" s="167">
        <f>$B762*'PERCENTAGE SHARING'!F721</f>
        <v>0</v>
      </c>
      <c r="G762" s="167">
        <f>$B762*'PERCENTAGE SHARING'!G721</f>
        <v>0</v>
      </c>
      <c r="H762" s="167">
        <f>$B762*'PERCENTAGE SHARING'!H721</f>
        <v>0</v>
      </c>
      <c r="I762" s="167">
        <f>$B762*'PERCENTAGE SHARING'!I721</f>
        <v>0</v>
      </c>
      <c r="J762" s="167">
        <f>$B762*'PERCENTAGE SHARING'!J721</f>
        <v>0</v>
      </c>
      <c r="K762" s="167">
        <f>$B762*'PERCENTAGE SHARING'!K721</f>
        <v>0</v>
      </c>
      <c r="L762" s="167">
        <f>$B762*'PERCENTAGE SHARING'!L721</f>
        <v>0</v>
      </c>
      <c r="M762" s="167">
        <f>$B762*'PERCENTAGE SHARING'!M721</f>
        <v>0</v>
      </c>
      <c r="N762" s="167">
        <f>$B762*'PERCENTAGE SHARING'!N721</f>
        <v>0</v>
      </c>
      <c r="O762" s="309">
        <f>$B762*'PERCENTAGE SHARING'!O721</f>
        <v>0</v>
      </c>
      <c r="P762" s="309">
        <f>$B762*'PERCENTAGE SHARING'!P721</f>
        <v>0</v>
      </c>
      <c r="Q762" s="309">
        <f>$B762*'PERCENTAGE SHARING'!Q721</f>
        <v>0</v>
      </c>
      <c r="R762" s="309">
        <f>$B762*'PERCENTAGE SHARING'!R721</f>
        <v>0</v>
      </c>
      <c r="S762" s="134"/>
      <c r="T762" s="134"/>
      <c r="U762" s="134"/>
      <c r="V762" s="134"/>
      <c r="W762" s="134"/>
      <c r="X762" s="134"/>
      <c r="Y762" s="134"/>
      <c r="Z762" s="134"/>
    </row>
    <row r="763" ht="22.5" customHeight="1">
      <c r="A763" s="186" t="str">
        <f>'PROP DAILY PNL'!A928</f>
        <v/>
      </c>
      <c r="B763" s="177"/>
      <c r="C763" s="167">
        <f>$B763*'PERCENTAGE SHARING'!C722</f>
        <v>0</v>
      </c>
      <c r="D763" s="167">
        <f>$B763*'PERCENTAGE SHARING'!D722</f>
        <v>0</v>
      </c>
      <c r="E763" s="167">
        <f>$B763*'PERCENTAGE SHARING'!E722</f>
        <v>0</v>
      </c>
      <c r="F763" s="167">
        <f>$B763*'PERCENTAGE SHARING'!F722</f>
        <v>0</v>
      </c>
      <c r="G763" s="167">
        <f>$B763*'PERCENTAGE SHARING'!G722</f>
        <v>0</v>
      </c>
      <c r="H763" s="167">
        <f>$B763*'PERCENTAGE SHARING'!H722</f>
        <v>0</v>
      </c>
      <c r="I763" s="167">
        <f>$B763*'PERCENTAGE SHARING'!I722</f>
        <v>0</v>
      </c>
      <c r="J763" s="167">
        <f>$B763*'PERCENTAGE SHARING'!J722</f>
        <v>0</v>
      </c>
      <c r="K763" s="167">
        <f>$B763*'PERCENTAGE SHARING'!K722</f>
        <v>0</v>
      </c>
      <c r="L763" s="167">
        <f>$B763*'PERCENTAGE SHARING'!L722</f>
        <v>0</v>
      </c>
      <c r="M763" s="167">
        <f>$B763*'PERCENTAGE SHARING'!M722</f>
        <v>0</v>
      </c>
      <c r="N763" s="167">
        <f>$B763*'PERCENTAGE SHARING'!N722</f>
        <v>0</v>
      </c>
      <c r="O763" s="309">
        <f>$B763*'PERCENTAGE SHARING'!O722</f>
        <v>0</v>
      </c>
      <c r="P763" s="309">
        <f>$B763*'PERCENTAGE SHARING'!P722</f>
        <v>0</v>
      </c>
      <c r="Q763" s="309">
        <f>$B763*'PERCENTAGE SHARING'!Q722</f>
        <v>0</v>
      </c>
      <c r="R763" s="309">
        <f>$B763*'PERCENTAGE SHARING'!R722</f>
        <v>0</v>
      </c>
      <c r="S763" s="134"/>
      <c r="T763" s="134"/>
      <c r="U763" s="134"/>
      <c r="V763" s="134"/>
      <c r="W763" s="134"/>
      <c r="X763" s="134"/>
      <c r="Y763" s="134"/>
      <c r="Z763" s="134"/>
    </row>
    <row r="764" ht="22.5" customHeight="1">
      <c r="A764" s="186" t="str">
        <f>'PROP DAILY PNL'!A929</f>
        <v/>
      </c>
      <c r="B764" s="177"/>
      <c r="C764" s="167">
        <f>$B764*'PERCENTAGE SHARING'!C723</f>
        <v>0</v>
      </c>
      <c r="D764" s="167">
        <f>$B764*'PERCENTAGE SHARING'!D723</f>
        <v>0</v>
      </c>
      <c r="E764" s="167">
        <f>$B764*'PERCENTAGE SHARING'!E723</f>
        <v>0</v>
      </c>
      <c r="F764" s="167">
        <f>$B764*'PERCENTAGE SHARING'!F723</f>
        <v>0</v>
      </c>
      <c r="G764" s="167">
        <f>$B764*'PERCENTAGE SHARING'!G723</f>
        <v>0</v>
      </c>
      <c r="H764" s="167">
        <f>$B764*'PERCENTAGE SHARING'!H723</f>
        <v>0</v>
      </c>
      <c r="I764" s="167">
        <f>$B764*'PERCENTAGE SHARING'!I723</f>
        <v>0</v>
      </c>
      <c r="J764" s="167">
        <f>$B764*'PERCENTAGE SHARING'!J723</f>
        <v>0</v>
      </c>
      <c r="K764" s="167">
        <f>$B764*'PERCENTAGE SHARING'!K723</f>
        <v>0</v>
      </c>
      <c r="L764" s="167">
        <f>$B764*'PERCENTAGE SHARING'!L723</f>
        <v>0</v>
      </c>
      <c r="M764" s="167">
        <f>$B764*'PERCENTAGE SHARING'!M723</f>
        <v>0</v>
      </c>
      <c r="N764" s="167">
        <f>$B764*'PERCENTAGE SHARING'!N723</f>
        <v>0</v>
      </c>
      <c r="O764" s="309">
        <f>$B764*'PERCENTAGE SHARING'!O723</f>
        <v>0</v>
      </c>
      <c r="P764" s="309">
        <f>$B764*'PERCENTAGE SHARING'!P723</f>
        <v>0</v>
      </c>
      <c r="Q764" s="309">
        <f>$B764*'PERCENTAGE SHARING'!Q723</f>
        <v>0</v>
      </c>
      <c r="R764" s="309">
        <f>$B764*'PERCENTAGE SHARING'!R723</f>
        <v>0</v>
      </c>
      <c r="S764" s="134"/>
      <c r="T764" s="134"/>
      <c r="U764" s="134"/>
      <c r="V764" s="134"/>
      <c r="W764" s="134"/>
      <c r="X764" s="134"/>
      <c r="Y764" s="134"/>
      <c r="Z764" s="134"/>
    </row>
    <row r="765" ht="22.5" customHeight="1">
      <c r="A765" s="186" t="str">
        <f>'PROP DAILY PNL'!A930</f>
        <v/>
      </c>
      <c r="B765" s="177"/>
      <c r="C765" s="167">
        <f>$B765*'PERCENTAGE SHARING'!C724</f>
        <v>0</v>
      </c>
      <c r="D765" s="167">
        <f>$B765*'PERCENTAGE SHARING'!D724</f>
        <v>0</v>
      </c>
      <c r="E765" s="167">
        <f>$B765*'PERCENTAGE SHARING'!E724</f>
        <v>0</v>
      </c>
      <c r="F765" s="167">
        <f>$B765*'PERCENTAGE SHARING'!F724</f>
        <v>0</v>
      </c>
      <c r="G765" s="167">
        <f>$B765*'PERCENTAGE SHARING'!G724</f>
        <v>0</v>
      </c>
      <c r="H765" s="167">
        <f>$B765*'PERCENTAGE SHARING'!H724</f>
        <v>0</v>
      </c>
      <c r="I765" s="167">
        <f>$B765*'PERCENTAGE SHARING'!I724</f>
        <v>0</v>
      </c>
      <c r="J765" s="167">
        <f>$B765*'PERCENTAGE SHARING'!J724</f>
        <v>0</v>
      </c>
      <c r="K765" s="167">
        <f>$B765*'PERCENTAGE SHARING'!K724</f>
        <v>0</v>
      </c>
      <c r="L765" s="167">
        <f>$B765*'PERCENTAGE SHARING'!L724</f>
        <v>0</v>
      </c>
      <c r="M765" s="167">
        <f>$B765*'PERCENTAGE SHARING'!M724</f>
        <v>0</v>
      </c>
      <c r="N765" s="167">
        <f>$B765*'PERCENTAGE SHARING'!N724</f>
        <v>0</v>
      </c>
      <c r="O765" s="309">
        <f>$B765*'PERCENTAGE SHARING'!O724</f>
        <v>0</v>
      </c>
      <c r="P765" s="309">
        <f>$B765*'PERCENTAGE SHARING'!P724</f>
        <v>0</v>
      </c>
      <c r="Q765" s="309">
        <f>$B765*'PERCENTAGE SHARING'!Q724</f>
        <v>0</v>
      </c>
      <c r="R765" s="309">
        <f>$B765*'PERCENTAGE SHARING'!R724</f>
        <v>0</v>
      </c>
      <c r="S765" s="134"/>
      <c r="T765" s="134"/>
      <c r="U765" s="134"/>
      <c r="V765" s="134"/>
      <c r="W765" s="134"/>
      <c r="X765" s="134"/>
      <c r="Y765" s="134"/>
      <c r="Z765" s="134"/>
    </row>
    <row r="766" ht="22.5" customHeight="1">
      <c r="A766" s="186" t="str">
        <f>'PROP DAILY PNL'!A931</f>
        <v/>
      </c>
      <c r="B766" s="177"/>
      <c r="C766" s="167">
        <f>$B766*'PERCENTAGE SHARING'!C725</f>
        <v>0</v>
      </c>
      <c r="D766" s="167">
        <f>$B766*'PERCENTAGE SHARING'!D725</f>
        <v>0</v>
      </c>
      <c r="E766" s="167">
        <f>$B766*'PERCENTAGE SHARING'!E725</f>
        <v>0</v>
      </c>
      <c r="F766" s="167">
        <f>$B766*'PERCENTAGE SHARING'!F725</f>
        <v>0</v>
      </c>
      <c r="G766" s="167">
        <f>$B766*'PERCENTAGE SHARING'!G725</f>
        <v>0</v>
      </c>
      <c r="H766" s="167">
        <f>$B766*'PERCENTAGE SHARING'!H725</f>
        <v>0</v>
      </c>
      <c r="I766" s="167">
        <f>$B766*'PERCENTAGE SHARING'!I725</f>
        <v>0</v>
      </c>
      <c r="J766" s="167">
        <f>$B766*'PERCENTAGE SHARING'!J725</f>
        <v>0</v>
      </c>
      <c r="K766" s="167">
        <f>$B766*'PERCENTAGE SHARING'!K725</f>
        <v>0</v>
      </c>
      <c r="L766" s="167">
        <f>$B766*'PERCENTAGE SHARING'!L725</f>
        <v>0</v>
      </c>
      <c r="M766" s="167">
        <f>$B766*'PERCENTAGE SHARING'!M725</f>
        <v>0</v>
      </c>
      <c r="N766" s="167">
        <f>$B766*'PERCENTAGE SHARING'!N725</f>
        <v>0</v>
      </c>
      <c r="O766" s="309">
        <f>$B766*'PERCENTAGE SHARING'!O725</f>
        <v>0</v>
      </c>
      <c r="P766" s="309">
        <f>$B766*'PERCENTAGE SHARING'!P725</f>
        <v>0</v>
      </c>
      <c r="Q766" s="309">
        <f>$B766*'PERCENTAGE SHARING'!Q725</f>
        <v>0</v>
      </c>
      <c r="R766" s="309">
        <f>$B766*'PERCENTAGE SHARING'!R725</f>
        <v>0</v>
      </c>
      <c r="S766" s="134"/>
      <c r="T766" s="134"/>
      <c r="U766" s="134"/>
      <c r="V766" s="134"/>
      <c r="W766" s="134"/>
      <c r="X766" s="134"/>
      <c r="Y766" s="134"/>
      <c r="Z766" s="134"/>
    </row>
    <row r="767" ht="22.5" customHeight="1">
      <c r="A767" s="186" t="str">
        <f>'PROP DAILY PNL'!A932</f>
        <v/>
      </c>
      <c r="B767" s="177"/>
      <c r="C767" s="167">
        <f>$B767*'PERCENTAGE SHARING'!C726</f>
        <v>0</v>
      </c>
      <c r="D767" s="167">
        <f>$B767*'PERCENTAGE SHARING'!D726</f>
        <v>0</v>
      </c>
      <c r="E767" s="167">
        <f>$B767*'PERCENTAGE SHARING'!E726</f>
        <v>0</v>
      </c>
      <c r="F767" s="167">
        <f>$B767*'PERCENTAGE SHARING'!F726</f>
        <v>0</v>
      </c>
      <c r="G767" s="167">
        <f>$B767*'PERCENTAGE SHARING'!G726</f>
        <v>0</v>
      </c>
      <c r="H767" s="167">
        <f>$B767*'PERCENTAGE SHARING'!H726</f>
        <v>0</v>
      </c>
      <c r="I767" s="167">
        <f>$B767*'PERCENTAGE SHARING'!I726</f>
        <v>0</v>
      </c>
      <c r="J767" s="167">
        <f>$B767*'PERCENTAGE SHARING'!J726</f>
        <v>0</v>
      </c>
      <c r="K767" s="167">
        <f>$B767*'PERCENTAGE SHARING'!K726</f>
        <v>0</v>
      </c>
      <c r="L767" s="167">
        <f>$B767*'PERCENTAGE SHARING'!L726</f>
        <v>0</v>
      </c>
      <c r="M767" s="167">
        <f>$B767*'PERCENTAGE SHARING'!M726</f>
        <v>0</v>
      </c>
      <c r="N767" s="167">
        <f>$B767*'PERCENTAGE SHARING'!N726</f>
        <v>0</v>
      </c>
      <c r="O767" s="309">
        <f>$B767*'PERCENTAGE SHARING'!O726</f>
        <v>0</v>
      </c>
      <c r="P767" s="309">
        <f>$B767*'PERCENTAGE SHARING'!P726</f>
        <v>0</v>
      </c>
      <c r="Q767" s="309">
        <f>$B767*'PERCENTAGE SHARING'!Q726</f>
        <v>0</v>
      </c>
      <c r="R767" s="309">
        <f>$B767*'PERCENTAGE SHARING'!R726</f>
        <v>0</v>
      </c>
      <c r="S767" s="134"/>
      <c r="T767" s="134"/>
      <c r="U767" s="134"/>
      <c r="V767" s="134"/>
      <c r="W767" s="134"/>
      <c r="X767" s="134"/>
      <c r="Y767" s="134"/>
      <c r="Z767" s="134"/>
    </row>
    <row r="768" ht="22.5" customHeight="1">
      <c r="A768" s="186" t="str">
        <f>'PROP DAILY PNL'!A933</f>
        <v/>
      </c>
      <c r="B768" s="177"/>
      <c r="C768" s="167">
        <f>$B768*'PERCENTAGE SHARING'!C727</f>
        <v>0</v>
      </c>
      <c r="D768" s="167">
        <f>$B768*'PERCENTAGE SHARING'!D727</f>
        <v>0</v>
      </c>
      <c r="E768" s="167">
        <f>$B768*'PERCENTAGE SHARING'!E727</f>
        <v>0</v>
      </c>
      <c r="F768" s="167">
        <f>$B768*'PERCENTAGE SHARING'!F727</f>
        <v>0</v>
      </c>
      <c r="G768" s="167">
        <f>$B768*'PERCENTAGE SHARING'!G727</f>
        <v>0</v>
      </c>
      <c r="H768" s="167">
        <f>$B768*'PERCENTAGE SHARING'!H727</f>
        <v>0</v>
      </c>
      <c r="I768" s="167">
        <f>$B768*'PERCENTAGE SHARING'!I727</f>
        <v>0</v>
      </c>
      <c r="J768" s="167">
        <f>$B768*'PERCENTAGE SHARING'!J727</f>
        <v>0</v>
      </c>
      <c r="K768" s="167">
        <f>$B768*'PERCENTAGE SHARING'!K727</f>
        <v>0</v>
      </c>
      <c r="L768" s="167">
        <f>$B768*'PERCENTAGE SHARING'!L727</f>
        <v>0</v>
      </c>
      <c r="M768" s="167">
        <f>$B768*'PERCENTAGE SHARING'!M727</f>
        <v>0</v>
      </c>
      <c r="N768" s="167">
        <f>$B768*'PERCENTAGE SHARING'!N727</f>
        <v>0</v>
      </c>
      <c r="O768" s="309">
        <f>$B768*'PERCENTAGE SHARING'!O727</f>
        <v>0</v>
      </c>
      <c r="P768" s="309">
        <f>$B768*'PERCENTAGE SHARING'!P727</f>
        <v>0</v>
      </c>
      <c r="Q768" s="309">
        <f>$B768*'PERCENTAGE SHARING'!Q727</f>
        <v>0</v>
      </c>
      <c r="R768" s="309">
        <f>$B768*'PERCENTAGE SHARING'!R727</f>
        <v>0</v>
      </c>
      <c r="S768" s="134"/>
      <c r="T768" s="134"/>
      <c r="U768" s="134"/>
      <c r="V768" s="134"/>
      <c r="W768" s="134"/>
      <c r="X768" s="134"/>
      <c r="Y768" s="134"/>
      <c r="Z768" s="134"/>
    </row>
    <row r="769" ht="22.5" customHeight="1">
      <c r="A769" s="186" t="str">
        <f>'PROP DAILY PNL'!A934</f>
        <v/>
      </c>
      <c r="B769" s="177"/>
      <c r="C769" s="167">
        <f>$B769*'PERCENTAGE SHARING'!C728</f>
        <v>0</v>
      </c>
      <c r="D769" s="167">
        <f>$B769*'PERCENTAGE SHARING'!D728</f>
        <v>0</v>
      </c>
      <c r="E769" s="167">
        <f>$B769*'PERCENTAGE SHARING'!E728</f>
        <v>0</v>
      </c>
      <c r="F769" s="167">
        <f>$B769*'PERCENTAGE SHARING'!F728</f>
        <v>0</v>
      </c>
      <c r="G769" s="167">
        <f>$B769*'PERCENTAGE SHARING'!G728</f>
        <v>0</v>
      </c>
      <c r="H769" s="167">
        <f>$B769*'PERCENTAGE SHARING'!H728</f>
        <v>0</v>
      </c>
      <c r="I769" s="167">
        <f>$B769*'PERCENTAGE SHARING'!I728</f>
        <v>0</v>
      </c>
      <c r="J769" s="167">
        <f>$B769*'PERCENTAGE SHARING'!J728</f>
        <v>0</v>
      </c>
      <c r="K769" s="167">
        <f>$B769*'PERCENTAGE SHARING'!K728</f>
        <v>0</v>
      </c>
      <c r="L769" s="167">
        <f>$B769*'PERCENTAGE SHARING'!L728</f>
        <v>0</v>
      </c>
      <c r="M769" s="167">
        <f>$B769*'PERCENTAGE SHARING'!M728</f>
        <v>0</v>
      </c>
      <c r="N769" s="167">
        <f>$B769*'PERCENTAGE SHARING'!N728</f>
        <v>0</v>
      </c>
      <c r="O769" s="309">
        <f>$B769*'PERCENTAGE SHARING'!O728</f>
        <v>0</v>
      </c>
      <c r="P769" s="309">
        <f>$B769*'PERCENTAGE SHARING'!P728</f>
        <v>0</v>
      </c>
      <c r="Q769" s="309">
        <f>$B769*'PERCENTAGE SHARING'!Q728</f>
        <v>0</v>
      </c>
      <c r="R769" s="309">
        <f>$B769*'PERCENTAGE SHARING'!R728</f>
        <v>0</v>
      </c>
      <c r="S769" s="134"/>
      <c r="T769" s="134"/>
      <c r="U769" s="134"/>
      <c r="V769" s="134"/>
      <c r="W769" s="134"/>
      <c r="X769" s="134"/>
      <c r="Y769" s="134"/>
      <c r="Z769" s="134"/>
    </row>
    <row r="770" ht="22.5" customHeight="1">
      <c r="A770" s="186" t="str">
        <f>'PROP DAILY PNL'!A935</f>
        <v/>
      </c>
      <c r="B770" s="177"/>
      <c r="C770" s="167">
        <f>$B770*'PERCENTAGE SHARING'!C729</f>
        <v>0</v>
      </c>
      <c r="D770" s="167">
        <f>$B770*'PERCENTAGE SHARING'!D729</f>
        <v>0</v>
      </c>
      <c r="E770" s="167">
        <f>$B770*'PERCENTAGE SHARING'!E729</f>
        <v>0</v>
      </c>
      <c r="F770" s="167">
        <f>$B770*'PERCENTAGE SHARING'!F729</f>
        <v>0</v>
      </c>
      <c r="G770" s="167">
        <f>$B770*'PERCENTAGE SHARING'!G729</f>
        <v>0</v>
      </c>
      <c r="H770" s="167">
        <f>$B770*'PERCENTAGE SHARING'!H729</f>
        <v>0</v>
      </c>
      <c r="I770" s="167">
        <f>$B770*'PERCENTAGE SHARING'!I729</f>
        <v>0</v>
      </c>
      <c r="J770" s="167">
        <f>$B770*'PERCENTAGE SHARING'!J729</f>
        <v>0</v>
      </c>
      <c r="K770" s="167">
        <f>$B770*'PERCENTAGE SHARING'!K729</f>
        <v>0</v>
      </c>
      <c r="L770" s="167">
        <f>$B770*'PERCENTAGE SHARING'!L729</f>
        <v>0</v>
      </c>
      <c r="M770" s="167">
        <f>$B770*'PERCENTAGE SHARING'!M729</f>
        <v>0</v>
      </c>
      <c r="N770" s="167">
        <f>$B770*'PERCENTAGE SHARING'!N729</f>
        <v>0</v>
      </c>
      <c r="O770" s="309">
        <f>$B770*'PERCENTAGE SHARING'!O729</f>
        <v>0</v>
      </c>
      <c r="P770" s="309">
        <f>$B770*'PERCENTAGE SHARING'!P729</f>
        <v>0</v>
      </c>
      <c r="Q770" s="309">
        <f>$B770*'PERCENTAGE SHARING'!Q729</f>
        <v>0</v>
      </c>
      <c r="R770" s="309">
        <f>$B770*'PERCENTAGE SHARING'!R729</f>
        <v>0</v>
      </c>
      <c r="S770" s="134"/>
      <c r="T770" s="134"/>
      <c r="U770" s="134"/>
      <c r="V770" s="134"/>
      <c r="W770" s="134"/>
      <c r="X770" s="134"/>
      <c r="Y770" s="134"/>
      <c r="Z770" s="134"/>
    </row>
    <row r="771" ht="22.5" customHeight="1">
      <c r="A771" s="186" t="str">
        <f>'PROP DAILY PNL'!A936</f>
        <v/>
      </c>
      <c r="B771" s="177"/>
      <c r="C771" s="167">
        <f>$B771*'PERCENTAGE SHARING'!C730</f>
        <v>0</v>
      </c>
      <c r="D771" s="167">
        <f>$B771*'PERCENTAGE SHARING'!D730</f>
        <v>0</v>
      </c>
      <c r="E771" s="167">
        <f>$B771*'PERCENTAGE SHARING'!E730</f>
        <v>0</v>
      </c>
      <c r="F771" s="167">
        <f>$B771*'PERCENTAGE SHARING'!F730</f>
        <v>0</v>
      </c>
      <c r="G771" s="167">
        <f>$B771*'PERCENTAGE SHARING'!G730</f>
        <v>0</v>
      </c>
      <c r="H771" s="167">
        <f>$B771*'PERCENTAGE SHARING'!H730</f>
        <v>0</v>
      </c>
      <c r="I771" s="167">
        <f>$B771*'PERCENTAGE SHARING'!I730</f>
        <v>0</v>
      </c>
      <c r="J771" s="167">
        <f>$B771*'PERCENTAGE SHARING'!J730</f>
        <v>0</v>
      </c>
      <c r="K771" s="167">
        <f>$B771*'PERCENTAGE SHARING'!K730</f>
        <v>0</v>
      </c>
      <c r="L771" s="167">
        <f>$B771*'PERCENTAGE SHARING'!L730</f>
        <v>0</v>
      </c>
      <c r="M771" s="167">
        <f>$B771*'PERCENTAGE SHARING'!M730</f>
        <v>0</v>
      </c>
      <c r="N771" s="167">
        <f>$B771*'PERCENTAGE SHARING'!N730</f>
        <v>0</v>
      </c>
      <c r="O771" s="309">
        <f>$B771*'PERCENTAGE SHARING'!O730</f>
        <v>0</v>
      </c>
      <c r="P771" s="309">
        <f>$B771*'PERCENTAGE SHARING'!P730</f>
        <v>0</v>
      </c>
      <c r="Q771" s="309">
        <f>$B771*'PERCENTAGE SHARING'!Q730</f>
        <v>0</v>
      </c>
      <c r="R771" s="309">
        <f>$B771*'PERCENTAGE SHARING'!R730</f>
        <v>0</v>
      </c>
      <c r="S771" s="134"/>
      <c r="T771" s="134"/>
      <c r="U771" s="134"/>
      <c r="V771" s="134"/>
      <c r="W771" s="134"/>
      <c r="X771" s="134"/>
      <c r="Y771" s="134"/>
      <c r="Z771" s="134"/>
    </row>
    <row r="772" ht="22.5" customHeight="1">
      <c r="A772" s="186" t="str">
        <f>'PROP DAILY PNL'!A937</f>
        <v/>
      </c>
      <c r="B772" s="177"/>
      <c r="C772" s="167">
        <f>$B772*'PERCENTAGE SHARING'!C731</f>
        <v>0</v>
      </c>
      <c r="D772" s="167">
        <f>$B772*'PERCENTAGE SHARING'!D731</f>
        <v>0</v>
      </c>
      <c r="E772" s="167">
        <f>$B772*'PERCENTAGE SHARING'!E731</f>
        <v>0</v>
      </c>
      <c r="F772" s="167">
        <f>$B772*'PERCENTAGE SHARING'!F731</f>
        <v>0</v>
      </c>
      <c r="G772" s="167">
        <f>$B772*'PERCENTAGE SHARING'!G731</f>
        <v>0</v>
      </c>
      <c r="H772" s="167">
        <f>$B772*'PERCENTAGE SHARING'!H731</f>
        <v>0</v>
      </c>
      <c r="I772" s="167">
        <f>$B772*'PERCENTAGE SHARING'!I731</f>
        <v>0</v>
      </c>
      <c r="J772" s="167">
        <f>$B772*'PERCENTAGE SHARING'!J731</f>
        <v>0</v>
      </c>
      <c r="K772" s="167">
        <f>$B772*'PERCENTAGE SHARING'!K731</f>
        <v>0</v>
      </c>
      <c r="L772" s="167">
        <f>$B772*'PERCENTAGE SHARING'!L731</f>
        <v>0</v>
      </c>
      <c r="M772" s="167">
        <f>$B772*'PERCENTAGE SHARING'!M731</f>
        <v>0</v>
      </c>
      <c r="N772" s="167">
        <f>$B772*'PERCENTAGE SHARING'!N731</f>
        <v>0</v>
      </c>
      <c r="O772" s="309">
        <f>$B772*'PERCENTAGE SHARING'!O731</f>
        <v>0</v>
      </c>
      <c r="P772" s="309">
        <f>$B772*'PERCENTAGE SHARING'!P731</f>
        <v>0</v>
      </c>
      <c r="Q772" s="309">
        <f>$B772*'PERCENTAGE SHARING'!Q731</f>
        <v>0</v>
      </c>
      <c r="R772" s="309">
        <f>$B772*'PERCENTAGE SHARING'!R731</f>
        <v>0</v>
      </c>
      <c r="S772" s="134"/>
      <c r="T772" s="134"/>
      <c r="U772" s="134"/>
      <c r="V772" s="134"/>
      <c r="W772" s="134"/>
      <c r="X772" s="134"/>
      <c r="Y772" s="134"/>
      <c r="Z772" s="134"/>
    </row>
    <row r="773" ht="22.5" customHeight="1">
      <c r="A773" s="186" t="str">
        <f>'PROP DAILY PNL'!A938</f>
        <v/>
      </c>
      <c r="B773" s="177"/>
      <c r="C773" s="167">
        <f>$B773*'PERCENTAGE SHARING'!C732</f>
        <v>0</v>
      </c>
      <c r="D773" s="167">
        <f>$B773*'PERCENTAGE SHARING'!D732</f>
        <v>0</v>
      </c>
      <c r="E773" s="167">
        <f>$B773*'PERCENTAGE SHARING'!E732</f>
        <v>0</v>
      </c>
      <c r="F773" s="167">
        <f>$B773*'PERCENTAGE SHARING'!F732</f>
        <v>0</v>
      </c>
      <c r="G773" s="167">
        <f>$B773*'PERCENTAGE SHARING'!G732</f>
        <v>0</v>
      </c>
      <c r="H773" s="167">
        <f>$B773*'PERCENTAGE SHARING'!H732</f>
        <v>0</v>
      </c>
      <c r="I773" s="167">
        <f>$B773*'PERCENTAGE SHARING'!I732</f>
        <v>0</v>
      </c>
      <c r="J773" s="167">
        <f>$B773*'PERCENTAGE SHARING'!J732</f>
        <v>0</v>
      </c>
      <c r="K773" s="167">
        <f>$B773*'PERCENTAGE SHARING'!K732</f>
        <v>0</v>
      </c>
      <c r="L773" s="167">
        <f>$B773*'PERCENTAGE SHARING'!L732</f>
        <v>0</v>
      </c>
      <c r="M773" s="167">
        <f>$B773*'PERCENTAGE SHARING'!M732</f>
        <v>0</v>
      </c>
      <c r="N773" s="167">
        <f>$B773*'PERCENTAGE SHARING'!N732</f>
        <v>0</v>
      </c>
      <c r="O773" s="309">
        <f>$B773*'PERCENTAGE SHARING'!O732</f>
        <v>0</v>
      </c>
      <c r="P773" s="309">
        <f>$B773*'PERCENTAGE SHARING'!P732</f>
        <v>0</v>
      </c>
      <c r="Q773" s="309">
        <f>$B773*'PERCENTAGE SHARING'!Q732</f>
        <v>0</v>
      </c>
      <c r="R773" s="309">
        <f>$B773*'PERCENTAGE SHARING'!R732</f>
        <v>0</v>
      </c>
      <c r="S773" s="134"/>
      <c r="T773" s="134"/>
      <c r="U773" s="134"/>
      <c r="V773" s="134"/>
      <c r="W773" s="134"/>
      <c r="X773" s="134"/>
      <c r="Y773" s="134"/>
      <c r="Z773" s="134"/>
    </row>
    <row r="774" ht="22.5" customHeight="1">
      <c r="A774" s="186" t="str">
        <f>'PROP DAILY PNL'!A939</f>
        <v/>
      </c>
      <c r="B774" s="177"/>
      <c r="C774" s="167">
        <f>$B774*'PERCENTAGE SHARING'!C733</f>
        <v>0</v>
      </c>
      <c r="D774" s="167">
        <f>$B774*'PERCENTAGE SHARING'!D733</f>
        <v>0</v>
      </c>
      <c r="E774" s="167">
        <f>$B774*'PERCENTAGE SHARING'!E733</f>
        <v>0</v>
      </c>
      <c r="F774" s="167">
        <f>$B774*'PERCENTAGE SHARING'!F733</f>
        <v>0</v>
      </c>
      <c r="G774" s="167">
        <f>$B774*'PERCENTAGE SHARING'!G733</f>
        <v>0</v>
      </c>
      <c r="H774" s="167">
        <f>$B774*'PERCENTAGE SHARING'!H733</f>
        <v>0</v>
      </c>
      <c r="I774" s="167">
        <f>$B774*'PERCENTAGE SHARING'!I733</f>
        <v>0</v>
      </c>
      <c r="J774" s="167">
        <f>$B774*'PERCENTAGE SHARING'!J733</f>
        <v>0</v>
      </c>
      <c r="K774" s="167">
        <f>$B774*'PERCENTAGE SHARING'!K733</f>
        <v>0</v>
      </c>
      <c r="L774" s="167">
        <f>$B774*'PERCENTAGE SHARING'!L733</f>
        <v>0</v>
      </c>
      <c r="M774" s="167">
        <f>$B774*'PERCENTAGE SHARING'!M733</f>
        <v>0</v>
      </c>
      <c r="N774" s="167">
        <f>$B774*'PERCENTAGE SHARING'!N733</f>
        <v>0</v>
      </c>
      <c r="O774" s="309">
        <f>$B774*'PERCENTAGE SHARING'!O733</f>
        <v>0</v>
      </c>
      <c r="P774" s="309">
        <f>$B774*'PERCENTAGE SHARING'!P733</f>
        <v>0</v>
      </c>
      <c r="Q774" s="309">
        <f>$B774*'PERCENTAGE SHARING'!Q733</f>
        <v>0</v>
      </c>
      <c r="R774" s="309">
        <f>$B774*'PERCENTAGE SHARING'!R733</f>
        <v>0</v>
      </c>
      <c r="S774" s="134"/>
      <c r="T774" s="134"/>
      <c r="U774" s="134"/>
      <c r="V774" s="134"/>
      <c r="W774" s="134"/>
      <c r="X774" s="134"/>
      <c r="Y774" s="134"/>
      <c r="Z774" s="134"/>
    </row>
    <row r="775" ht="22.5" customHeight="1">
      <c r="A775" s="186" t="str">
        <f>'PROP DAILY PNL'!A940</f>
        <v/>
      </c>
      <c r="B775" s="177"/>
      <c r="C775" s="167">
        <f>$B775*'PERCENTAGE SHARING'!C734</f>
        <v>0</v>
      </c>
      <c r="D775" s="167">
        <f>$B775*'PERCENTAGE SHARING'!D734</f>
        <v>0</v>
      </c>
      <c r="E775" s="167">
        <f>$B775*'PERCENTAGE SHARING'!E734</f>
        <v>0</v>
      </c>
      <c r="F775" s="167">
        <f>$B775*'PERCENTAGE SHARING'!F734</f>
        <v>0</v>
      </c>
      <c r="G775" s="167">
        <f>$B775*'PERCENTAGE SHARING'!G734</f>
        <v>0</v>
      </c>
      <c r="H775" s="167">
        <f>$B775*'PERCENTAGE SHARING'!H734</f>
        <v>0</v>
      </c>
      <c r="I775" s="167">
        <f>$B775*'PERCENTAGE SHARING'!I734</f>
        <v>0</v>
      </c>
      <c r="J775" s="167">
        <f>$B775*'PERCENTAGE SHARING'!J734</f>
        <v>0</v>
      </c>
      <c r="K775" s="167">
        <f>$B775*'PERCENTAGE SHARING'!K734</f>
        <v>0</v>
      </c>
      <c r="L775" s="167">
        <f>$B775*'PERCENTAGE SHARING'!L734</f>
        <v>0</v>
      </c>
      <c r="M775" s="167">
        <f>$B775*'PERCENTAGE SHARING'!M734</f>
        <v>0</v>
      </c>
      <c r="N775" s="167">
        <f>$B775*'PERCENTAGE SHARING'!N734</f>
        <v>0</v>
      </c>
      <c r="O775" s="309">
        <f>$B775*'PERCENTAGE SHARING'!O734</f>
        <v>0</v>
      </c>
      <c r="P775" s="309">
        <f>$B775*'PERCENTAGE SHARING'!P734</f>
        <v>0</v>
      </c>
      <c r="Q775" s="309">
        <f>$B775*'PERCENTAGE SHARING'!Q734</f>
        <v>0</v>
      </c>
      <c r="R775" s="309">
        <f>$B775*'PERCENTAGE SHARING'!R734</f>
        <v>0</v>
      </c>
      <c r="S775" s="134"/>
      <c r="T775" s="134"/>
      <c r="U775" s="134"/>
      <c r="V775" s="134"/>
      <c r="W775" s="134"/>
      <c r="X775" s="134"/>
      <c r="Y775" s="134"/>
      <c r="Z775" s="134"/>
    </row>
    <row r="776" ht="22.5" customHeight="1">
      <c r="A776" s="186" t="str">
        <f>'PROP DAILY PNL'!A941</f>
        <v/>
      </c>
      <c r="B776" s="177"/>
      <c r="C776" s="167">
        <f>$B776*'PERCENTAGE SHARING'!C735</f>
        <v>0</v>
      </c>
      <c r="D776" s="167">
        <f>$B776*'PERCENTAGE SHARING'!D735</f>
        <v>0</v>
      </c>
      <c r="E776" s="167">
        <f>$B776*'PERCENTAGE SHARING'!E735</f>
        <v>0</v>
      </c>
      <c r="F776" s="167">
        <f>$B776*'PERCENTAGE SHARING'!F735</f>
        <v>0</v>
      </c>
      <c r="G776" s="167">
        <f>$B776*'PERCENTAGE SHARING'!G735</f>
        <v>0</v>
      </c>
      <c r="H776" s="167">
        <f>$B776*'PERCENTAGE SHARING'!H735</f>
        <v>0</v>
      </c>
      <c r="I776" s="167">
        <f>$B776*'PERCENTAGE SHARING'!I735</f>
        <v>0</v>
      </c>
      <c r="J776" s="167">
        <f>$B776*'PERCENTAGE SHARING'!J735</f>
        <v>0</v>
      </c>
      <c r="K776" s="167">
        <f>$B776*'PERCENTAGE SHARING'!K735</f>
        <v>0</v>
      </c>
      <c r="L776" s="167">
        <f>$B776*'PERCENTAGE SHARING'!L735</f>
        <v>0</v>
      </c>
      <c r="M776" s="167">
        <f>$B776*'PERCENTAGE SHARING'!M735</f>
        <v>0</v>
      </c>
      <c r="N776" s="167">
        <f>$B776*'PERCENTAGE SHARING'!N735</f>
        <v>0</v>
      </c>
      <c r="O776" s="309">
        <f>$B776*'PERCENTAGE SHARING'!O735</f>
        <v>0</v>
      </c>
      <c r="P776" s="309">
        <f>$B776*'PERCENTAGE SHARING'!P735</f>
        <v>0</v>
      </c>
      <c r="Q776" s="309">
        <f>$B776*'PERCENTAGE SHARING'!Q735</f>
        <v>0</v>
      </c>
      <c r="R776" s="309">
        <f>$B776*'PERCENTAGE SHARING'!R735</f>
        <v>0</v>
      </c>
      <c r="S776" s="134"/>
      <c r="T776" s="134"/>
      <c r="U776" s="134"/>
      <c r="V776" s="134"/>
      <c r="W776" s="134"/>
      <c r="X776" s="134"/>
      <c r="Y776" s="134"/>
      <c r="Z776" s="134"/>
    </row>
    <row r="777" ht="22.5" customHeight="1">
      <c r="A777" s="186" t="str">
        <f>'PROP DAILY PNL'!A942</f>
        <v/>
      </c>
      <c r="B777" s="177"/>
      <c r="C777" s="167">
        <f>$B777*'PERCENTAGE SHARING'!C736</f>
        <v>0</v>
      </c>
      <c r="D777" s="167">
        <f>$B777*'PERCENTAGE SHARING'!D736</f>
        <v>0</v>
      </c>
      <c r="E777" s="167">
        <f>$B777*'PERCENTAGE SHARING'!E736</f>
        <v>0</v>
      </c>
      <c r="F777" s="167">
        <f>$B777*'PERCENTAGE SHARING'!F736</f>
        <v>0</v>
      </c>
      <c r="G777" s="167">
        <f>$B777*'PERCENTAGE SHARING'!G736</f>
        <v>0</v>
      </c>
      <c r="H777" s="167">
        <f>$B777*'PERCENTAGE SHARING'!H736</f>
        <v>0</v>
      </c>
      <c r="I777" s="167">
        <f>$B777*'PERCENTAGE SHARING'!I736</f>
        <v>0</v>
      </c>
      <c r="J777" s="167">
        <f>$B777*'PERCENTAGE SHARING'!J736</f>
        <v>0</v>
      </c>
      <c r="K777" s="167">
        <f>$B777*'PERCENTAGE SHARING'!K736</f>
        <v>0</v>
      </c>
      <c r="L777" s="167">
        <f>$B777*'PERCENTAGE SHARING'!L736</f>
        <v>0</v>
      </c>
      <c r="M777" s="167">
        <f>$B777*'PERCENTAGE SHARING'!M736</f>
        <v>0</v>
      </c>
      <c r="N777" s="167">
        <f>$B777*'PERCENTAGE SHARING'!N736</f>
        <v>0</v>
      </c>
      <c r="O777" s="309">
        <f>$B777*'PERCENTAGE SHARING'!O736</f>
        <v>0</v>
      </c>
      <c r="P777" s="309">
        <f>$B777*'PERCENTAGE SHARING'!P736</f>
        <v>0</v>
      </c>
      <c r="Q777" s="309">
        <f>$B777*'PERCENTAGE SHARING'!Q736</f>
        <v>0</v>
      </c>
      <c r="R777" s="309">
        <f>$B777*'PERCENTAGE SHARING'!R736</f>
        <v>0</v>
      </c>
      <c r="S777" s="134"/>
      <c r="T777" s="134"/>
      <c r="U777" s="134"/>
      <c r="V777" s="134"/>
      <c r="W777" s="134"/>
      <c r="X777" s="134"/>
      <c r="Y777" s="134"/>
      <c r="Z777" s="134"/>
    </row>
    <row r="778" ht="22.5" customHeight="1">
      <c r="A778" s="186" t="str">
        <f>'PROP DAILY PNL'!A943</f>
        <v/>
      </c>
      <c r="B778" s="177"/>
      <c r="C778" s="167">
        <f>$B778*'PERCENTAGE SHARING'!C737</f>
        <v>0</v>
      </c>
      <c r="D778" s="167">
        <f>$B778*'PERCENTAGE SHARING'!D737</f>
        <v>0</v>
      </c>
      <c r="E778" s="167">
        <f>$B778*'PERCENTAGE SHARING'!E737</f>
        <v>0</v>
      </c>
      <c r="F778" s="167">
        <f>$B778*'PERCENTAGE SHARING'!F737</f>
        <v>0</v>
      </c>
      <c r="G778" s="167">
        <f>$B778*'PERCENTAGE SHARING'!G737</f>
        <v>0</v>
      </c>
      <c r="H778" s="167">
        <f>$B778*'PERCENTAGE SHARING'!H737</f>
        <v>0</v>
      </c>
      <c r="I778" s="167">
        <f>$B778*'PERCENTAGE SHARING'!I737</f>
        <v>0</v>
      </c>
      <c r="J778" s="167">
        <f>$B778*'PERCENTAGE SHARING'!J737</f>
        <v>0</v>
      </c>
      <c r="K778" s="167">
        <f>$B778*'PERCENTAGE SHARING'!K737</f>
        <v>0</v>
      </c>
      <c r="L778" s="167">
        <f>$B778*'PERCENTAGE SHARING'!L737</f>
        <v>0</v>
      </c>
      <c r="M778" s="167">
        <f>$B778*'PERCENTAGE SHARING'!M737</f>
        <v>0</v>
      </c>
      <c r="N778" s="167">
        <f>$B778*'PERCENTAGE SHARING'!N737</f>
        <v>0</v>
      </c>
      <c r="O778" s="309">
        <f>$B778*'PERCENTAGE SHARING'!O737</f>
        <v>0</v>
      </c>
      <c r="P778" s="309">
        <f>$B778*'PERCENTAGE SHARING'!P737</f>
        <v>0</v>
      </c>
      <c r="Q778" s="309">
        <f>$B778*'PERCENTAGE SHARING'!Q737</f>
        <v>0</v>
      </c>
      <c r="R778" s="309">
        <f>$B778*'PERCENTAGE SHARING'!R737</f>
        <v>0</v>
      </c>
      <c r="S778" s="134"/>
      <c r="T778" s="134"/>
      <c r="U778" s="134"/>
      <c r="V778" s="134"/>
      <c r="W778" s="134"/>
      <c r="X778" s="134"/>
      <c r="Y778" s="134"/>
      <c r="Z778" s="134"/>
    </row>
    <row r="779" ht="22.5" customHeight="1">
      <c r="A779" s="186" t="str">
        <f>'PROP DAILY PNL'!A944</f>
        <v/>
      </c>
      <c r="B779" s="177"/>
      <c r="C779" s="167">
        <f>$B779*'PERCENTAGE SHARING'!C738</f>
        <v>0</v>
      </c>
      <c r="D779" s="167">
        <f>$B779*'PERCENTAGE SHARING'!D738</f>
        <v>0</v>
      </c>
      <c r="E779" s="167">
        <f>$B779*'PERCENTAGE SHARING'!E738</f>
        <v>0</v>
      </c>
      <c r="F779" s="167">
        <f>$B779*'PERCENTAGE SHARING'!F738</f>
        <v>0</v>
      </c>
      <c r="G779" s="167">
        <f>$B779*'PERCENTAGE SHARING'!G738</f>
        <v>0</v>
      </c>
      <c r="H779" s="167">
        <f>$B779*'PERCENTAGE SHARING'!H738</f>
        <v>0</v>
      </c>
      <c r="I779" s="167">
        <f>$B779*'PERCENTAGE SHARING'!I738</f>
        <v>0</v>
      </c>
      <c r="J779" s="167">
        <f>$B779*'PERCENTAGE SHARING'!J738</f>
        <v>0</v>
      </c>
      <c r="K779" s="167">
        <f>$B779*'PERCENTAGE SHARING'!K738</f>
        <v>0</v>
      </c>
      <c r="L779" s="167">
        <f>$B779*'PERCENTAGE SHARING'!L738</f>
        <v>0</v>
      </c>
      <c r="M779" s="167">
        <f>$B779*'PERCENTAGE SHARING'!M738</f>
        <v>0</v>
      </c>
      <c r="N779" s="167">
        <f>$B779*'PERCENTAGE SHARING'!N738</f>
        <v>0</v>
      </c>
      <c r="O779" s="309">
        <f>$B779*'PERCENTAGE SHARING'!O738</f>
        <v>0</v>
      </c>
      <c r="P779" s="309">
        <f>$B779*'PERCENTAGE SHARING'!P738</f>
        <v>0</v>
      </c>
      <c r="Q779" s="309">
        <f>$B779*'PERCENTAGE SHARING'!Q738</f>
        <v>0</v>
      </c>
      <c r="R779" s="309">
        <f>$B779*'PERCENTAGE SHARING'!R738</f>
        <v>0</v>
      </c>
      <c r="S779" s="134"/>
      <c r="T779" s="134"/>
      <c r="U779" s="134"/>
      <c r="V779" s="134"/>
      <c r="W779" s="134"/>
      <c r="X779" s="134"/>
      <c r="Y779" s="134"/>
      <c r="Z779" s="134"/>
    </row>
    <row r="780" ht="22.5" customHeight="1">
      <c r="A780" s="186" t="str">
        <f>'PROP DAILY PNL'!A945</f>
        <v/>
      </c>
      <c r="B780" s="177"/>
      <c r="C780" s="167">
        <f>$B780*'PERCENTAGE SHARING'!C739</f>
        <v>0</v>
      </c>
      <c r="D780" s="167">
        <f>$B780*'PERCENTAGE SHARING'!D739</f>
        <v>0</v>
      </c>
      <c r="E780" s="167">
        <f>$B780*'PERCENTAGE SHARING'!E739</f>
        <v>0</v>
      </c>
      <c r="F780" s="167">
        <f>$B780*'PERCENTAGE SHARING'!F739</f>
        <v>0</v>
      </c>
      <c r="G780" s="167">
        <f>$B780*'PERCENTAGE SHARING'!G739</f>
        <v>0</v>
      </c>
      <c r="H780" s="167">
        <f>$B780*'PERCENTAGE SHARING'!H739</f>
        <v>0</v>
      </c>
      <c r="I780" s="167">
        <f>$B780*'PERCENTAGE SHARING'!I739</f>
        <v>0</v>
      </c>
      <c r="J780" s="167">
        <f>$B780*'PERCENTAGE SHARING'!J739</f>
        <v>0</v>
      </c>
      <c r="K780" s="167">
        <f>$B780*'PERCENTAGE SHARING'!K739</f>
        <v>0</v>
      </c>
      <c r="L780" s="167">
        <f>$B780*'PERCENTAGE SHARING'!L739</f>
        <v>0</v>
      </c>
      <c r="M780" s="167">
        <f>$B780*'PERCENTAGE SHARING'!M739</f>
        <v>0</v>
      </c>
      <c r="N780" s="167">
        <f>$B780*'PERCENTAGE SHARING'!N739</f>
        <v>0</v>
      </c>
      <c r="O780" s="309">
        <f>$B780*'PERCENTAGE SHARING'!O739</f>
        <v>0</v>
      </c>
      <c r="P780" s="309">
        <f>$B780*'PERCENTAGE SHARING'!P739</f>
        <v>0</v>
      </c>
      <c r="Q780" s="309">
        <f>$B780*'PERCENTAGE SHARING'!Q739</f>
        <v>0</v>
      </c>
      <c r="R780" s="309">
        <f>$B780*'PERCENTAGE SHARING'!R739</f>
        <v>0</v>
      </c>
      <c r="S780" s="134"/>
      <c r="T780" s="134"/>
      <c r="U780" s="134"/>
      <c r="V780" s="134"/>
      <c r="W780" s="134"/>
      <c r="X780" s="134"/>
      <c r="Y780" s="134"/>
      <c r="Z780" s="134"/>
    </row>
    <row r="781" ht="22.5" customHeight="1">
      <c r="A781" s="186" t="str">
        <f>'PROP DAILY PNL'!A946</f>
        <v/>
      </c>
      <c r="B781" s="177"/>
      <c r="C781" s="167">
        <f>$B781*'PERCENTAGE SHARING'!C740</f>
        <v>0</v>
      </c>
      <c r="D781" s="167">
        <f>$B781*'PERCENTAGE SHARING'!D740</f>
        <v>0</v>
      </c>
      <c r="E781" s="167">
        <f>$B781*'PERCENTAGE SHARING'!E740</f>
        <v>0</v>
      </c>
      <c r="F781" s="167">
        <f>$B781*'PERCENTAGE SHARING'!F740</f>
        <v>0</v>
      </c>
      <c r="G781" s="167">
        <f>$B781*'PERCENTAGE SHARING'!G740</f>
        <v>0</v>
      </c>
      <c r="H781" s="167">
        <f>$B781*'PERCENTAGE SHARING'!H740</f>
        <v>0</v>
      </c>
      <c r="I781" s="167">
        <f>$B781*'PERCENTAGE SHARING'!I740</f>
        <v>0</v>
      </c>
      <c r="J781" s="167">
        <f>$B781*'PERCENTAGE SHARING'!J740</f>
        <v>0</v>
      </c>
      <c r="K781" s="167">
        <f>$B781*'PERCENTAGE SHARING'!K740</f>
        <v>0</v>
      </c>
      <c r="L781" s="167">
        <f>$B781*'PERCENTAGE SHARING'!L740</f>
        <v>0</v>
      </c>
      <c r="M781" s="167">
        <f>$B781*'PERCENTAGE SHARING'!M740</f>
        <v>0</v>
      </c>
      <c r="N781" s="167">
        <f>$B781*'PERCENTAGE SHARING'!N740</f>
        <v>0</v>
      </c>
      <c r="O781" s="309">
        <f>$B781*'PERCENTAGE SHARING'!O740</f>
        <v>0</v>
      </c>
      <c r="P781" s="309">
        <f>$B781*'PERCENTAGE SHARING'!P740</f>
        <v>0</v>
      </c>
      <c r="Q781" s="309">
        <f>$B781*'PERCENTAGE SHARING'!Q740</f>
        <v>0</v>
      </c>
      <c r="R781" s="309">
        <f>$B781*'PERCENTAGE SHARING'!R740</f>
        <v>0</v>
      </c>
      <c r="S781" s="134"/>
      <c r="T781" s="134"/>
      <c r="U781" s="134"/>
      <c r="V781" s="134"/>
      <c r="W781" s="134"/>
      <c r="X781" s="134"/>
      <c r="Y781" s="134"/>
      <c r="Z781" s="134"/>
    </row>
    <row r="782" ht="22.5" customHeight="1">
      <c r="A782" s="186" t="str">
        <f>'PROP DAILY PNL'!A947</f>
        <v/>
      </c>
      <c r="B782" s="177"/>
      <c r="C782" s="167">
        <f>$B782*'PERCENTAGE SHARING'!C741</f>
        <v>0</v>
      </c>
      <c r="D782" s="167">
        <f>$B782*'PERCENTAGE SHARING'!D741</f>
        <v>0</v>
      </c>
      <c r="E782" s="167">
        <f>$B782*'PERCENTAGE SHARING'!E741</f>
        <v>0</v>
      </c>
      <c r="F782" s="167">
        <f>$B782*'PERCENTAGE SHARING'!F741</f>
        <v>0</v>
      </c>
      <c r="G782" s="167">
        <f>$B782*'PERCENTAGE SHARING'!G741</f>
        <v>0</v>
      </c>
      <c r="H782" s="167">
        <f>$B782*'PERCENTAGE SHARING'!H741</f>
        <v>0</v>
      </c>
      <c r="I782" s="167">
        <f>$B782*'PERCENTAGE SHARING'!I741</f>
        <v>0</v>
      </c>
      <c r="J782" s="167">
        <f>$B782*'PERCENTAGE SHARING'!J741</f>
        <v>0</v>
      </c>
      <c r="K782" s="167">
        <f>$B782*'PERCENTAGE SHARING'!K741</f>
        <v>0</v>
      </c>
      <c r="L782" s="167">
        <f>$B782*'PERCENTAGE SHARING'!L741</f>
        <v>0</v>
      </c>
      <c r="M782" s="167">
        <f>$B782*'PERCENTAGE SHARING'!M741</f>
        <v>0</v>
      </c>
      <c r="N782" s="167">
        <f>$B782*'PERCENTAGE SHARING'!N741</f>
        <v>0</v>
      </c>
      <c r="O782" s="309">
        <f>$B782*'PERCENTAGE SHARING'!O741</f>
        <v>0</v>
      </c>
      <c r="P782" s="309">
        <f>$B782*'PERCENTAGE SHARING'!P741</f>
        <v>0</v>
      </c>
      <c r="Q782" s="309">
        <f>$B782*'PERCENTAGE SHARING'!Q741</f>
        <v>0</v>
      </c>
      <c r="R782" s="309">
        <f>$B782*'PERCENTAGE SHARING'!R741</f>
        <v>0</v>
      </c>
      <c r="S782" s="134"/>
      <c r="T782" s="134"/>
      <c r="U782" s="134"/>
      <c r="V782" s="134"/>
      <c r="W782" s="134"/>
      <c r="X782" s="134"/>
      <c r="Y782" s="134"/>
      <c r="Z782" s="134"/>
    </row>
    <row r="783" ht="22.5" customHeight="1">
      <c r="A783" s="186" t="str">
        <f>'PROP DAILY PNL'!A948</f>
        <v/>
      </c>
      <c r="B783" s="177"/>
      <c r="C783" s="167">
        <f>$B783*'PERCENTAGE SHARING'!C742</f>
        <v>0</v>
      </c>
      <c r="D783" s="167">
        <f>$B783*'PERCENTAGE SHARING'!D742</f>
        <v>0</v>
      </c>
      <c r="E783" s="167">
        <f>$B783*'PERCENTAGE SHARING'!E742</f>
        <v>0</v>
      </c>
      <c r="F783" s="167">
        <f>$B783*'PERCENTAGE SHARING'!F742</f>
        <v>0</v>
      </c>
      <c r="G783" s="167">
        <f>$B783*'PERCENTAGE SHARING'!G742</f>
        <v>0</v>
      </c>
      <c r="H783" s="167">
        <f>$B783*'PERCENTAGE SHARING'!H742</f>
        <v>0</v>
      </c>
      <c r="I783" s="167">
        <f>$B783*'PERCENTAGE SHARING'!I742</f>
        <v>0</v>
      </c>
      <c r="J783" s="167">
        <f>$B783*'PERCENTAGE SHARING'!J742</f>
        <v>0</v>
      </c>
      <c r="K783" s="167">
        <f>$B783*'PERCENTAGE SHARING'!K742</f>
        <v>0</v>
      </c>
      <c r="L783" s="167">
        <f>$B783*'PERCENTAGE SHARING'!L742</f>
        <v>0</v>
      </c>
      <c r="M783" s="167">
        <f>$B783*'PERCENTAGE SHARING'!M742</f>
        <v>0</v>
      </c>
      <c r="N783" s="167">
        <f>$B783*'PERCENTAGE SHARING'!N742</f>
        <v>0</v>
      </c>
      <c r="O783" s="309">
        <f>$B783*'PERCENTAGE SHARING'!O742</f>
        <v>0</v>
      </c>
      <c r="P783" s="309">
        <f>$B783*'PERCENTAGE SHARING'!P742</f>
        <v>0</v>
      </c>
      <c r="Q783" s="309">
        <f>$B783*'PERCENTAGE SHARING'!Q742</f>
        <v>0</v>
      </c>
      <c r="R783" s="309">
        <f>$B783*'PERCENTAGE SHARING'!R742</f>
        <v>0</v>
      </c>
      <c r="S783" s="134"/>
      <c r="T783" s="134"/>
      <c r="U783" s="134"/>
      <c r="V783" s="134"/>
      <c r="W783" s="134"/>
      <c r="X783" s="134"/>
      <c r="Y783" s="134"/>
      <c r="Z783" s="134"/>
    </row>
    <row r="784" ht="22.5" customHeight="1">
      <c r="A784" s="186" t="str">
        <f>'PROP DAILY PNL'!A949</f>
        <v/>
      </c>
      <c r="B784" s="177"/>
      <c r="C784" s="167">
        <f>$B784*'PERCENTAGE SHARING'!C743</f>
        <v>0</v>
      </c>
      <c r="D784" s="167">
        <f>$B784*'PERCENTAGE SHARING'!D743</f>
        <v>0</v>
      </c>
      <c r="E784" s="167">
        <f>$B784*'PERCENTAGE SHARING'!E743</f>
        <v>0</v>
      </c>
      <c r="F784" s="167">
        <f>$B784*'PERCENTAGE SHARING'!F743</f>
        <v>0</v>
      </c>
      <c r="G784" s="167">
        <f>$B784*'PERCENTAGE SHARING'!G743</f>
        <v>0</v>
      </c>
      <c r="H784" s="167">
        <f>$B784*'PERCENTAGE SHARING'!H743</f>
        <v>0</v>
      </c>
      <c r="I784" s="167">
        <f>$B784*'PERCENTAGE SHARING'!I743</f>
        <v>0</v>
      </c>
      <c r="J784" s="167">
        <f>$B784*'PERCENTAGE SHARING'!J743</f>
        <v>0</v>
      </c>
      <c r="K784" s="167">
        <f>$B784*'PERCENTAGE SHARING'!K743</f>
        <v>0</v>
      </c>
      <c r="L784" s="167">
        <f>$B784*'PERCENTAGE SHARING'!L743</f>
        <v>0</v>
      </c>
      <c r="M784" s="167">
        <f>$B784*'PERCENTAGE SHARING'!M743</f>
        <v>0</v>
      </c>
      <c r="N784" s="167">
        <f>$B784*'PERCENTAGE SHARING'!N743</f>
        <v>0</v>
      </c>
      <c r="O784" s="309">
        <f>$B784*'PERCENTAGE SHARING'!O743</f>
        <v>0</v>
      </c>
      <c r="P784" s="309">
        <f>$B784*'PERCENTAGE SHARING'!P743</f>
        <v>0</v>
      </c>
      <c r="Q784" s="309">
        <f>$B784*'PERCENTAGE SHARING'!Q743</f>
        <v>0</v>
      </c>
      <c r="R784" s="309">
        <f>$B784*'PERCENTAGE SHARING'!R743</f>
        <v>0</v>
      </c>
      <c r="S784" s="134"/>
      <c r="T784" s="134"/>
      <c r="U784" s="134"/>
      <c r="V784" s="134"/>
      <c r="W784" s="134"/>
      <c r="X784" s="134"/>
      <c r="Y784" s="134"/>
      <c r="Z784" s="134"/>
    </row>
    <row r="785" ht="22.5" customHeight="1">
      <c r="A785" s="186" t="str">
        <f>'PROP DAILY PNL'!A950</f>
        <v/>
      </c>
      <c r="B785" s="177"/>
      <c r="C785" s="167">
        <f>$B785*'PERCENTAGE SHARING'!C744</f>
        <v>0</v>
      </c>
      <c r="D785" s="167">
        <f>$B785*'PERCENTAGE SHARING'!D744</f>
        <v>0</v>
      </c>
      <c r="E785" s="167">
        <f>$B785*'PERCENTAGE SHARING'!E744</f>
        <v>0</v>
      </c>
      <c r="F785" s="167">
        <f>$B785*'PERCENTAGE SHARING'!F744</f>
        <v>0</v>
      </c>
      <c r="G785" s="167">
        <f>$B785*'PERCENTAGE SHARING'!G744</f>
        <v>0</v>
      </c>
      <c r="H785" s="167">
        <f>$B785*'PERCENTAGE SHARING'!H744</f>
        <v>0</v>
      </c>
      <c r="I785" s="167">
        <f>$B785*'PERCENTAGE SHARING'!I744</f>
        <v>0</v>
      </c>
      <c r="J785" s="167">
        <f>$B785*'PERCENTAGE SHARING'!J744</f>
        <v>0</v>
      </c>
      <c r="K785" s="167">
        <f>$B785*'PERCENTAGE SHARING'!K744</f>
        <v>0</v>
      </c>
      <c r="L785" s="167">
        <f>$B785*'PERCENTAGE SHARING'!L744</f>
        <v>0</v>
      </c>
      <c r="M785" s="167">
        <f>$B785*'PERCENTAGE SHARING'!M744</f>
        <v>0</v>
      </c>
      <c r="N785" s="167">
        <f>$B785*'PERCENTAGE SHARING'!N744</f>
        <v>0</v>
      </c>
      <c r="O785" s="309">
        <f>$B785*'PERCENTAGE SHARING'!O744</f>
        <v>0</v>
      </c>
      <c r="P785" s="309">
        <f>$B785*'PERCENTAGE SHARING'!P744</f>
        <v>0</v>
      </c>
      <c r="Q785" s="309">
        <f>$B785*'PERCENTAGE SHARING'!Q744</f>
        <v>0</v>
      </c>
      <c r="R785" s="309">
        <f>$B785*'PERCENTAGE SHARING'!R744</f>
        <v>0</v>
      </c>
      <c r="S785" s="134"/>
      <c r="T785" s="134"/>
      <c r="U785" s="134"/>
      <c r="V785" s="134"/>
      <c r="W785" s="134"/>
      <c r="X785" s="134"/>
      <c r="Y785" s="134"/>
      <c r="Z785" s="134"/>
    </row>
    <row r="786" ht="22.5" customHeight="1">
      <c r="A786" s="186" t="str">
        <f>'PROP DAILY PNL'!A951</f>
        <v/>
      </c>
      <c r="B786" s="177"/>
      <c r="C786" s="167">
        <f>$B786*'PERCENTAGE SHARING'!C745</f>
        <v>0</v>
      </c>
      <c r="D786" s="167">
        <f>$B786*'PERCENTAGE SHARING'!D745</f>
        <v>0</v>
      </c>
      <c r="E786" s="167">
        <f>$B786*'PERCENTAGE SHARING'!E745</f>
        <v>0</v>
      </c>
      <c r="F786" s="167">
        <f>$B786*'PERCENTAGE SHARING'!F745</f>
        <v>0</v>
      </c>
      <c r="G786" s="167">
        <f>$B786*'PERCENTAGE SHARING'!G745</f>
        <v>0</v>
      </c>
      <c r="H786" s="167">
        <f>$B786*'PERCENTAGE SHARING'!H745</f>
        <v>0</v>
      </c>
      <c r="I786" s="167">
        <f>$B786*'PERCENTAGE SHARING'!I745</f>
        <v>0</v>
      </c>
      <c r="J786" s="167">
        <f>$B786*'PERCENTAGE SHARING'!J745</f>
        <v>0</v>
      </c>
      <c r="K786" s="167">
        <f>$B786*'PERCENTAGE SHARING'!K745</f>
        <v>0</v>
      </c>
      <c r="L786" s="167">
        <f>$B786*'PERCENTAGE SHARING'!L745</f>
        <v>0</v>
      </c>
      <c r="M786" s="167">
        <f>$B786*'PERCENTAGE SHARING'!M745</f>
        <v>0</v>
      </c>
      <c r="N786" s="167">
        <f>$B786*'PERCENTAGE SHARING'!N745</f>
        <v>0</v>
      </c>
      <c r="O786" s="309">
        <f>$B786*'PERCENTAGE SHARING'!O745</f>
        <v>0</v>
      </c>
      <c r="P786" s="309">
        <f>$B786*'PERCENTAGE SHARING'!P745</f>
        <v>0</v>
      </c>
      <c r="Q786" s="309">
        <f>$B786*'PERCENTAGE SHARING'!Q745</f>
        <v>0</v>
      </c>
      <c r="R786" s="309">
        <f>$B786*'PERCENTAGE SHARING'!R745</f>
        <v>0</v>
      </c>
      <c r="S786" s="134"/>
      <c r="T786" s="134"/>
      <c r="U786" s="134"/>
      <c r="V786" s="134"/>
      <c r="W786" s="134"/>
      <c r="X786" s="134"/>
      <c r="Y786" s="134"/>
      <c r="Z786" s="134"/>
    </row>
    <row r="787" ht="22.5" customHeight="1">
      <c r="A787" s="186" t="str">
        <f>'PROP DAILY PNL'!A952</f>
        <v/>
      </c>
      <c r="B787" s="177"/>
      <c r="C787" s="167">
        <f>$B787*'PERCENTAGE SHARING'!C746</f>
        <v>0</v>
      </c>
      <c r="D787" s="167">
        <f>$B787*'PERCENTAGE SHARING'!D746</f>
        <v>0</v>
      </c>
      <c r="E787" s="167">
        <f>$B787*'PERCENTAGE SHARING'!E746</f>
        <v>0</v>
      </c>
      <c r="F787" s="167">
        <f>$B787*'PERCENTAGE SHARING'!F746</f>
        <v>0</v>
      </c>
      <c r="G787" s="167">
        <f>$B787*'PERCENTAGE SHARING'!G746</f>
        <v>0</v>
      </c>
      <c r="H787" s="167">
        <f>$B787*'PERCENTAGE SHARING'!H746</f>
        <v>0</v>
      </c>
      <c r="I787" s="167">
        <f>$B787*'PERCENTAGE SHARING'!I746</f>
        <v>0</v>
      </c>
      <c r="J787" s="167">
        <f>$B787*'PERCENTAGE SHARING'!J746</f>
        <v>0</v>
      </c>
      <c r="K787" s="167">
        <f>$B787*'PERCENTAGE SHARING'!K746</f>
        <v>0</v>
      </c>
      <c r="L787" s="167">
        <f>$B787*'PERCENTAGE SHARING'!L746</f>
        <v>0</v>
      </c>
      <c r="M787" s="167">
        <f>$B787*'PERCENTAGE SHARING'!M746</f>
        <v>0</v>
      </c>
      <c r="N787" s="167">
        <f>$B787*'PERCENTAGE SHARING'!N746</f>
        <v>0</v>
      </c>
      <c r="O787" s="309">
        <f>$B787*'PERCENTAGE SHARING'!O746</f>
        <v>0</v>
      </c>
      <c r="P787" s="309">
        <f>$B787*'PERCENTAGE SHARING'!P746</f>
        <v>0</v>
      </c>
      <c r="Q787" s="309">
        <f>$B787*'PERCENTAGE SHARING'!Q746</f>
        <v>0</v>
      </c>
      <c r="R787" s="309">
        <f>$B787*'PERCENTAGE SHARING'!R746</f>
        <v>0</v>
      </c>
      <c r="S787" s="134"/>
      <c r="T787" s="134"/>
      <c r="U787" s="134"/>
      <c r="V787" s="134"/>
      <c r="W787" s="134"/>
      <c r="X787" s="134"/>
      <c r="Y787" s="134"/>
      <c r="Z787" s="134"/>
    </row>
    <row r="788" ht="22.5" customHeight="1">
      <c r="A788" s="186" t="str">
        <f>'PROP DAILY PNL'!A953</f>
        <v/>
      </c>
      <c r="B788" s="177"/>
      <c r="C788" s="167">
        <f>$B788*'PERCENTAGE SHARING'!C747</f>
        <v>0</v>
      </c>
      <c r="D788" s="167">
        <f>$B788*'PERCENTAGE SHARING'!D747</f>
        <v>0</v>
      </c>
      <c r="E788" s="167">
        <f>$B788*'PERCENTAGE SHARING'!E747</f>
        <v>0</v>
      </c>
      <c r="F788" s="167">
        <f>$B788*'PERCENTAGE SHARING'!F747</f>
        <v>0</v>
      </c>
      <c r="G788" s="167">
        <f>$B788*'PERCENTAGE SHARING'!G747</f>
        <v>0</v>
      </c>
      <c r="H788" s="167">
        <f>$B788*'PERCENTAGE SHARING'!H747</f>
        <v>0</v>
      </c>
      <c r="I788" s="167">
        <f>$B788*'PERCENTAGE SHARING'!I747</f>
        <v>0</v>
      </c>
      <c r="J788" s="167">
        <f>$B788*'PERCENTAGE SHARING'!J747</f>
        <v>0</v>
      </c>
      <c r="K788" s="167">
        <f>$B788*'PERCENTAGE SHARING'!K747</f>
        <v>0</v>
      </c>
      <c r="L788" s="167">
        <f>$B788*'PERCENTAGE SHARING'!L747</f>
        <v>0</v>
      </c>
      <c r="M788" s="167">
        <f>$B788*'PERCENTAGE SHARING'!M747</f>
        <v>0</v>
      </c>
      <c r="N788" s="167">
        <f>$B788*'PERCENTAGE SHARING'!N747</f>
        <v>0</v>
      </c>
      <c r="O788" s="309">
        <f>$B788*'PERCENTAGE SHARING'!O747</f>
        <v>0</v>
      </c>
      <c r="P788" s="309">
        <f>$B788*'PERCENTAGE SHARING'!P747</f>
        <v>0</v>
      </c>
      <c r="Q788" s="309">
        <f>$B788*'PERCENTAGE SHARING'!Q747</f>
        <v>0</v>
      </c>
      <c r="R788" s="309">
        <f>$B788*'PERCENTAGE SHARING'!R747</f>
        <v>0</v>
      </c>
      <c r="S788" s="134"/>
      <c r="T788" s="134"/>
      <c r="U788" s="134"/>
      <c r="V788" s="134"/>
      <c r="W788" s="134"/>
      <c r="X788" s="134"/>
      <c r="Y788" s="134"/>
      <c r="Z788" s="134"/>
    </row>
    <row r="789" ht="22.5" customHeight="1">
      <c r="A789" s="186" t="str">
        <f>'PROP DAILY PNL'!A954</f>
        <v/>
      </c>
      <c r="B789" s="177"/>
      <c r="C789" s="167">
        <f>$B789*'PERCENTAGE SHARING'!C748</f>
        <v>0</v>
      </c>
      <c r="D789" s="167">
        <f>$B789*'PERCENTAGE SHARING'!D748</f>
        <v>0</v>
      </c>
      <c r="E789" s="167">
        <f>$B789*'PERCENTAGE SHARING'!E748</f>
        <v>0</v>
      </c>
      <c r="F789" s="167">
        <f>$B789*'PERCENTAGE SHARING'!F748</f>
        <v>0</v>
      </c>
      <c r="G789" s="167">
        <f>$B789*'PERCENTAGE SHARING'!G748</f>
        <v>0</v>
      </c>
      <c r="H789" s="167">
        <f>$B789*'PERCENTAGE SHARING'!H748</f>
        <v>0</v>
      </c>
      <c r="I789" s="167">
        <f>$B789*'PERCENTAGE SHARING'!I748</f>
        <v>0</v>
      </c>
      <c r="J789" s="167">
        <f>$B789*'PERCENTAGE SHARING'!J748</f>
        <v>0</v>
      </c>
      <c r="K789" s="167">
        <f>$B789*'PERCENTAGE SHARING'!K748</f>
        <v>0</v>
      </c>
      <c r="L789" s="167">
        <f>$B789*'PERCENTAGE SHARING'!L748</f>
        <v>0</v>
      </c>
      <c r="M789" s="167">
        <f>$B789*'PERCENTAGE SHARING'!M748</f>
        <v>0</v>
      </c>
      <c r="N789" s="167">
        <f>$B789*'PERCENTAGE SHARING'!N748</f>
        <v>0</v>
      </c>
      <c r="O789" s="309">
        <f>$B789*'PERCENTAGE SHARING'!O748</f>
        <v>0</v>
      </c>
      <c r="P789" s="309">
        <f>$B789*'PERCENTAGE SHARING'!P748</f>
        <v>0</v>
      </c>
      <c r="Q789" s="309">
        <f>$B789*'PERCENTAGE SHARING'!Q748</f>
        <v>0</v>
      </c>
      <c r="R789" s="309">
        <f>$B789*'PERCENTAGE SHARING'!R748</f>
        <v>0</v>
      </c>
      <c r="S789" s="134"/>
      <c r="T789" s="134"/>
      <c r="U789" s="134"/>
      <c r="V789" s="134"/>
      <c r="W789" s="134"/>
      <c r="X789" s="134"/>
      <c r="Y789" s="134"/>
      <c r="Z789" s="134"/>
    </row>
    <row r="790" ht="22.5" customHeight="1">
      <c r="A790" s="186" t="str">
        <f>'PROP DAILY PNL'!A955</f>
        <v/>
      </c>
      <c r="B790" s="177"/>
      <c r="C790" s="167">
        <f>$B790*'PERCENTAGE SHARING'!C749</f>
        <v>0</v>
      </c>
      <c r="D790" s="167">
        <f>$B790*'PERCENTAGE SHARING'!D749</f>
        <v>0</v>
      </c>
      <c r="E790" s="167">
        <f>$B790*'PERCENTAGE SHARING'!E749</f>
        <v>0</v>
      </c>
      <c r="F790" s="167">
        <f>$B790*'PERCENTAGE SHARING'!F749</f>
        <v>0</v>
      </c>
      <c r="G790" s="167">
        <f>$B790*'PERCENTAGE SHARING'!G749</f>
        <v>0</v>
      </c>
      <c r="H790" s="167">
        <f>$B790*'PERCENTAGE SHARING'!H749</f>
        <v>0</v>
      </c>
      <c r="I790" s="167">
        <f>$B790*'PERCENTAGE SHARING'!I749</f>
        <v>0</v>
      </c>
      <c r="J790" s="167">
        <f>$B790*'PERCENTAGE SHARING'!J749</f>
        <v>0</v>
      </c>
      <c r="K790" s="167">
        <f>$B790*'PERCENTAGE SHARING'!K749</f>
        <v>0</v>
      </c>
      <c r="L790" s="167">
        <f>$B790*'PERCENTAGE SHARING'!L749</f>
        <v>0</v>
      </c>
      <c r="M790" s="167">
        <f>$B790*'PERCENTAGE SHARING'!M749</f>
        <v>0</v>
      </c>
      <c r="N790" s="167">
        <f>$B790*'PERCENTAGE SHARING'!N749</f>
        <v>0</v>
      </c>
      <c r="O790" s="309">
        <f>$B790*'PERCENTAGE SHARING'!O749</f>
        <v>0</v>
      </c>
      <c r="P790" s="309">
        <f>$B790*'PERCENTAGE SHARING'!P749</f>
        <v>0</v>
      </c>
      <c r="Q790" s="309">
        <f>$B790*'PERCENTAGE SHARING'!Q749</f>
        <v>0</v>
      </c>
      <c r="R790" s="309">
        <f>$B790*'PERCENTAGE SHARING'!R749</f>
        <v>0</v>
      </c>
      <c r="S790" s="134"/>
      <c r="T790" s="134"/>
      <c r="U790" s="134"/>
      <c r="V790" s="134"/>
      <c r="W790" s="134"/>
      <c r="X790" s="134"/>
      <c r="Y790" s="134"/>
      <c r="Z790" s="134"/>
    </row>
    <row r="791" ht="22.5" customHeight="1">
      <c r="A791" s="186" t="str">
        <f>'PROP DAILY PNL'!A956</f>
        <v/>
      </c>
      <c r="B791" s="177"/>
      <c r="C791" s="167">
        <f>$B791*'PERCENTAGE SHARING'!C750</f>
        <v>0</v>
      </c>
      <c r="D791" s="167">
        <f>$B791*'PERCENTAGE SHARING'!D750</f>
        <v>0</v>
      </c>
      <c r="E791" s="167">
        <f>$B791*'PERCENTAGE SHARING'!E750</f>
        <v>0</v>
      </c>
      <c r="F791" s="167">
        <f>$B791*'PERCENTAGE SHARING'!F750</f>
        <v>0</v>
      </c>
      <c r="G791" s="167">
        <f>$B791*'PERCENTAGE SHARING'!G750</f>
        <v>0</v>
      </c>
      <c r="H791" s="167">
        <f>$B791*'PERCENTAGE SHARING'!H750</f>
        <v>0</v>
      </c>
      <c r="I791" s="167">
        <f>$B791*'PERCENTAGE SHARING'!I750</f>
        <v>0</v>
      </c>
      <c r="J791" s="167">
        <f>$B791*'PERCENTAGE SHARING'!J750</f>
        <v>0</v>
      </c>
      <c r="K791" s="167">
        <f>$B791*'PERCENTAGE SHARING'!K750</f>
        <v>0</v>
      </c>
      <c r="L791" s="167">
        <f>$B791*'PERCENTAGE SHARING'!L750</f>
        <v>0</v>
      </c>
      <c r="M791" s="167">
        <f>$B791*'PERCENTAGE SHARING'!M750</f>
        <v>0</v>
      </c>
      <c r="N791" s="167">
        <f>$B791*'PERCENTAGE SHARING'!N750</f>
        <v>0</v>
      </c>
      <c r="O791" s="309">
        <f>$B791*'PERCENTAGE SHARING'!O750</f>
        <v>0</v>
      </c>
      <c r="P791" s="309">
        <f>$B791*'PERCENTAGE SHARING'!P750</f>
        <v>0</v>
      </c>
      <c r="Q791" s="309">
        <f>$B791*'PERCENTAGE SHARING'!Q750</f>
        <v>0</v>
      </c>
      <c r="R791" s="309">
        <f>$B791*'PERCENTAGE SHARING'!R750</f>
        <v>0</v>
      </c>
      <c r="S791" s="134"/>
      <c r="T791" s="134"/>
      <c r="U791" s="134"/>
      <c r="V791" s="134"/>
      <c r="W791" s="134"/>
      <c r="X791" s="134"/>
      <c r="Y791" s="134"/>
      <c r="Z791" s="134"/>
    </row>
    <row r="792" ht="22.5" customHeight="1">
      <c r="A792" s="186" t="str">
        <f>'PROP DAILY PNL'!A957</f>
        <v/>
      </c>
      <c r="B792" s="177"/>
      <c r="C792" s="167">
        <f>$B792*'PERCENTAGE SHARING'!C751</f>
        <v>0</v>
      </c>
      <c r="D792" s="167">
        <f>$B792*'PERCENTAGE SHARING'!D751</f>
        <v>0</v>
      </c>
      <c r="E792" s="167">
        <f>$B792*'PERCENTAGE SHARING'!E751</f>
        <v>0</v>
      </c>
      <c r="F792" s="167">
        <f>$B792*'PERCENTAGE SHARING'!F751</f>
        <v>0</v>
      </c>
      <c r="G792" s="167">
        <f>$B792*'PERCENTAGE SHARING'!G751</f>
        <v>0</v>
      </c>
      <c r="H792" s="167">
        <f>$B792*'PERCENTAGE SHARING'!H751</f>
        <v>0</v>
      </c>
      <c r="I792" s="167">
        <f>$B792*'PERCENTAGE SHARING'!I751</f>
        <v>0</v>
      </c>
      <c r="J792" s="167">
        <f>$B792*'PERCENTAGE SHARING'!J751</f>
        <v>0</v>
      </c>
      <c r="K792" s="167">
        <f>$B792*'PERCENTAGE SHARING'!K751</f>
        <v>0</v>
      </c>
      <c r="L792" s="167">
        <f>$B792*'PERCENTAGE SHARING'!L751</f>
        <v>0</v>
      </c>
      <c r="M792" s="167">
        <f>$B792*'PERCENTAGE SHARING'!M751</f>
        <v>0</v>
      </c>
      <c r="N792" s="167">
        <f>$B792*'PERCENTAGE SHARING'!N751</f>
        <v>0</v>
      </c>
      <c r="O792" s="309">
        <f>$B792*'PERCENTAGE SHARING'!O751</f>
        <v>0</v>
      </c>
      <c r="P792" s="309">
        <f>$B792*'PERCENTAGE SHARING'!P751</f>
        <v>0</v>
      </c>
      <c r="Q792" s="309">
        <f>$B792*'PERCENTAGE SHARING'!Q751</f>
        <v>0</v>
      </c>
      <c r="R792" s="309">
        <f>$B792*'PERCENTAGE SHARING'!R751</f>
        <v>0</v>
      </c>
      <c r="S792" s="134"/>
      <c r="T792" s="134"/>
      <c r="U792" s="134"/>
      <c r="V792" s="134"/>
      <c r="W792" s="134"/>
      <c r="X792" s="134"/>
      <c r="Y792" s="134"/>
      <c r="Z792" s="134"/>
    </row>
    <row r="793" ht="22.5" customHeight="1">
      <c r="A793" s="186" t="str">
        <f>'PROP DAILY PNL'!A958</f>
        <v/>
      </c>
      <c r="B793" s="177"/>
      <c r="C793" s="167">
        <f>$B793*'PERCENTAGE SHARING'!C752</f>
        <v>0</v>
      </c>
      <c r="D793" s="167">
        <f>$B793*'PERCENTAGE SHARING'!D752</f>
        <v>0</v>
      </c>
      <c r="E793" s="167">
        <f>$B793*'PERCENTAGE SHARING'!E752</f>
        <v>0</v>
      </c>
      <c r="F793" s="167">
        <f>$B793*'PERCENTAGE SHARING'!F752</f>
        <v>0</v>
      </c>
      <c r="G793" s="167">
        <f>$B793*'PERCENTAGE SHARING'!G752</f>
        <v>0</v>
      </c>
      <c r="H793" s="167">
        <f>$B793*'PERCENTAGE SHARING'!H752</f>
        <v>0</v>
      </c>
      <c r="I793" s="167">
        <f>$B793*'PERCENTAGE SHARING'!I752</f>
        <v>0</v>
      </c>
      <c r="J793" s="167">
        <f>$B793*'PERCENTAGE SHARING'!J752</f>
        <v>0</v>
      </c>
      <c r="K793" s="167">
        <f>$B793*'PERCENTAGE SHARING'!K752</f>
        <v>0</v>
      </c>
      <c r="L793" s="167">
        <f>$B793*'PERCENTAGE SHARING'!L752</f>
        <v>0</v>
      </c>
      <c r="M793" s="167">
        <f>$B793*'PERCENTAGE SHARING'!M752</f>
        <v>0</v>
      </c>
      <c r="N793" s="167">
        <f>$B793*'PERCENTAGE SHARING'!N752</f>
        <v>0</v>
      </c>
      <c r="O793" s="309">
        <f>$B793*'PERCENTAGE SHARING'!O752</f>
        <v>0</v>
      </c>
      <c r="P793" s="309">
        <f>$B793*'PERCENTAGE SHARING'!P752</f>
        <v>0</v>
      </c>
      <c r="Q793" s="309">
        <f>$B793*'PERCENTAGE SHARING'!Q752</f>
        <v>0</v>
      </c>
      <c r="R793" s="309">
        <f>$B793*'PERCENTAGE SHARING'!R752</f>
        <v>0</v>
      </c>
      <c r="S793" s="134"/>
      <c r="T793" s="134"/>
      <c r="U793" s="134"/>
      <c r="V793" s="134"/>
      <c r="W793" s="134"/>
      <c r="X793" s="134"/>
      <c r="Y793" s="134"/>
      <c r="Z793" s="134"/>
    </row>
    <row r="794" ht="22.5" customHeight="1">
      <c r="A794" s="186" t="str">
        <f>'PROP DAILY PNL'!A959</f>
        <v/>
      </c>
      <c r="B794" s="177"/>
      <c r="C794" s="167">
        <f>$B794*'PERCENTAGE SHARING'!C753</f>
        <v>0</v>
      </c>
      <c r="D794" s="167">
        <f>$B794*'PERCENTAGE SHARING'!D753</f>
        <v>0</v>
      </c>
      <c r="E794" s="167">
        <f>$B794*'PERCENTAGE SHARING'!E753</f>
        <v>0</v>
      </c>
      <c r="F794" s="167">
        <f>$B794*'PERCENTAGE SHARING'!F753</f>
        <v>0</v>
      </c>
      <c r="G794" s="167">
        <f>$B794*'PERCENTAGE SHARING'!G753</f>
        <v>0</v>
      </c>
      <c r="H794" s="167">
        <f>$B794*'PERCENTAGE SHARING'!H753</f>
        <v>0</v>
      </c>
      <c r="I794" s="167">
        <f>$B794*'PERCENTAGE SHARING'!I753</f>
        <v>0</v>
      </c>
      <c r="J794" s="167">
        <f>$B794*'PERCENTAGE SHARING'!J753</f>
        <v>0</v>
      </c>
      <c r="K794" s="167">
        <f>$B794*'PERCENTAGE SHARING'!K753</f>
        <v>0</v>
      </c>
      <c r="L794" s="167">
        <f>$B794*'PERCENTAGE SHARING'!L753</f>
        <v>0</v>
      </c>
      <c r="M794" s="167">
        <f>$B794*'PERCENTAGE SHARING'!M753</f>
        <v>0</v>
      </c>
      <c r="N794" s="167">
        <f>$B794*'PERCENTAGE SHARING'!N753</f>
        <v>0</v>
      </c>
      <c r="O794" s="309">
        <f>$B794*'PERCENTAGE SHARING'!O753</f>
        <v>0</v>
      </c>
      <c r="P794" s="309">
        <f>$B794*'PERCENTAGE SHARING'!P753</f>
        <v>0</v>
      </c>
      <c r="Q794" s="309">
        <f>$B794*'PERCENTAGE SHARING'!Q753</f>
        <v>0</v>
      </c>
      <c r="R794" s="309">
        <f>$B794*'PERCENTAGE SHARING'!R753</f>
        <v>0</v>
      </c>
      <c r="S794" s="134"/>
      <c r="T794" s="134"/>
      <c r="U794" s="134"/>
      <c r="V794" s="134"/>
      <c r="W794" s="134"/>
      <c r="X794" s="134"/>
      <c r="Y794" s="134"/>
      <c r="Z794" s="134"/>
    </row>
    <row r="795" ht="22.5" customHeight="1">
      <c r="A795" s="186" t="str">
        <f>'PROP DAILY PNL'!A960</f>
        <v/>
      </c>
      <c r="B795" s="177"/>
      <c r="C795" s="167">
        <f>$B795*'PERCENTAGE SHARING'!C754</f>
        <v>0</v>
      </c>
      <c r="D795" s="167">
        <f>$B795*'PERCENTAGE SHARING'!D754</f>
        <v>0</v>
      </c>
      <c r="E795" s="167">
        <f>$B795*'PERCENTAGE SHARING'!E754</f>
        <v>0</v>
      </c>
      <c r="F795" s="167">
        <f>$B795*'PERCENTAGE SHARING'!F754</f>
        <v>0</v>
      </c>
      <c r="G795" s="167">
        <f>$B795*'PERCENTAGE SHARING'!G754</f>
        <v>0</v>
      </c>
      <c r="H795" s="167">
        <f>$B795*'PERCENTAGE SHARING'!H754</f>
        <v>0</v>
      </c>
      <c r="I795" s="167">
        <f>$B795*'PERCENTAGE SHARING'!I754</f>
        <v>0</v>
      </c>
      <c r="J795" s="167">
        <f>$B795*'PERCENTAGE SHARING'!J754</f>
        <v>0</v>
      </c>
      <c r="K795" s="167">
        <f>$B795*'PERCENTAGE SHARING'!K754</f>
        <v>0</v>
      </c>
      <c r="L795" s="167">
        <f>$B795*'PERCENTAGE SHARING'!L754</f>
        <v>0</v>
      </c>
      <c r="M795" s="167">
        <f>$B795*'PERCENTAGE SHARING'!M754</f>
        <v>0</v>
      </c>
      <c r="N795" s="167">
        <f>$B795*'PERCENTAGE SHARING'!N754</f>
        <v>0</v>
      </c>
      <c r="O795" s="309">
        <f>$B795*'PERCENTAGE SHARING'!O754</f>
        <v>0</v>
      </c>
      <c r="P795" s="309">
        <f>$B795*'PERCENTAGE SHARING'!P754</f>
        <v>0</v>
      </c>
      <c r="Q795" s="309">
        <f>$B795*'PERCENTAGE SHARING'!Q754</f>
        <v>0</v>
      </c>
      <c r="R795" s="309">
        <f>$B795*'PERCENTAGE SHARING'!R754</f>
        <v>0</v>
      </c>
      <c r="S795" s="134"/>
      <c r="T795" s="134"/>
      <c r="U795" s="134"/>
      <c r="V795" s="134"/>
      <c r="W795" s="134"/>
      <c r="X795" s="134"/>
      <c r="Y795" s="134"/>
      <c r="Z795" s="134"/>
    </row>
    <row r="796" ht="22.5" customHeight="1">
      <c r="A796" s="186" t="str">
        <f>'PROP DAILY PNL'!A961</f>
        <v/>
      </c>
      <c r="B796" s="177"/>
      <c r="C796" s="167">
        <f>$B796*'PERCENTAGE SHARING'!C755</f>
        <v>0</v>
      </c>
      <c r="D796" s="167">
        <f>$B796*'PERCENTAGE SHARING'!D755</f>
        <v>0</v>
      </c>
      <c r="E796" s="167">
        <f>$B796*'PERCENTAGE SHARING'!E755</f>
        <v>0</v>
      </c>
      <c r="F796" s="167">
        <f>$B796*'PERCENTAGE SHARING'!F755</f>
        <v>0</v>
      </c>
      <c r="G796" s="167">
        <f>$B796*'PERCENTAGE SHARING'!G755</f>
        <v>0</v>
      </c>
      <c r="H796" s="167">
        <f>$B796*'PERCENTAGE SHARING'!H755</f>
        <v>0</v>
      </c>
      <c r="I796" s="167">
        <f>$B796*'PERCENTAGE SHARING'!I755</f>
        <v>0</v>
      </c>
      <c r="J796" s="167">
        <f>$B796*'PERCENTAGE SHARING'!J755</f>
        <v>0</v>
      </c>
      <c r="K796" s="167">
        <f>$B796*'PERCENTAGE SHARING'!K755</f>
        <v>0</v>
      </c>
      <c r="L796" s="167">
        <f>$B796*'PERCENTAGE SHARING'!L755</f>
        <v>0</v>
      </c>
      <c r="M796" s="167">
        <f>$B796*'PERCENTAGE SHARING'!M755</f>
        <v>0</v>
      </c>
      <c r="N796" s="167">
        <f>$B796*'PERCENTAGE SHARING'!N755</f>
        <v>0</v>
      </c>
      <c r="O796" s="309">
        <f>$B796*'PERCENTAGE SHARING'!O755</f>
        <v>0</v>
      </c>
      <c r="P796" s="309">
        <f>$B796*'PERCENTAGE SHARING'!P755</f>
        <v>0</v>
      </c>
      <c r="Q796" s="309">
        <f>$B796*'PERCENTAGE SHARING'!Q755</f>
        <v>0</v>
      </c>
      <c r="R796" s="309">
        <f>$B796*'PERCENTAGE SHARING'!R755</f>
        <v>0</v>
      </c>
      <c r="S796" s="134"/>
      <c r="T796" s="134"/>
      <c r="U796" s="134"/>
      <c r="V796" s="134"/>
      <c r="W796" s="134"/>
      <c r="X796" s="134"/>
      <c r="Y796" s="134"/>
      <c r="Z796" s="134"/>
    </row>
    <row r="797" ht="22.5" customHeight="1">
      <c r="A797" s="186" t="str">
        <f>'PROP DAILY PNL'!A962</f>
        <v/>
      </c>
      <c r="B797" s="177"/>
      <c r="C797" s="167">
        <f>$B797*'PERCENTAGE SHARING'!C756</f>
        <v>0</v>
      </c>
      <c r="D797" s="167">
        <f>$B797*'PERCENTAGE SHARING'!D756</f>
        <v>0</v>
      </c>
      <c r="E797" s="167">
        <f>$B797*'PERCENTAGE SHARING'!E756</f>
        <v>0</v>
      </c>
      <c r="F797" s="167">
        <f>$B797*'PERCENTAGE SHARING'!F756</f>
        <v>0</v>
      </c>
      <c r="G797" s="167">
        <f>$B797*'PERCENTAGE SHARING'!G756</f>
        <v>0</v>
      </c>
      <c r="H797" s="167">
        <f>$B797*'PERCENTAGE SHARING'!H756</f>
        <v>0</v>
      </c>
      <c r="I797" s="167">
        <f>$B797*'PERCENTAGE SHARING'!I756</f>
        <v>0</v>
      </c>
      <c r="J797" s="167">
        <f>$B797*'PERCENTAGE SHARING'!J756</f>
        <v>0</v>
      </c>
      <c r="K797" s="167">
        <f>$B797*'PERCENTAGE SHARING'!K756</f>
        <v>0</v>
      </c>
      <c r="L797" s="167">
        <f>$B797*'PERCENTAGE SHARING'!L756</f>
        <v>0</v>
      </c>
      <c r="M797" s="167">
        <f>$B797*'PERCENTAGE SHARING'!M756</f>
        <v>0</v>
      </c>
      <c r="N797" s="167">
        <f>$B797*'PERCENTAGE SHARING'!N756</f>
        <v>0</v>
      </c>
      <c r="O797" s="309">
        <f>$B797*'PERCENTAGE SHARING'!O756</f>
        <v>0</v>
      </c>
      <c r="P797" s="309">
        <f>$B797*'PERCENTAGE SHARING'!P756</f>
        <v>0</v>
      </c>
      <c r="Q797" s="309">
        <f>$B797*'PERCENTAGE SHARING'!Q756</f>
        <v>0</v>
      </c>
      <c r="R797" s="309">
        <f>$B797*'PERCENTAGE SHARING'!R756</f>
        <v>0</v>
      </c>
      <c r="S797" s="134"/>
      <c r="T797" s="134"/>
      <c r="U797" s="134"/>
      <c r="V797" s="134"/>
      <c r="W797" s="134"/>
      <c r="X797" s="134"/>
      <c r="Y797" s="134"/>
      <c r="Z797" s="134"/>
    </row>
    <row r="798" ht="22.5" customHeight="1">
      <c r="A798" s="186" t="str">
        <f>'PROP DAILY PNL'!A963</f>
        <v/>
      </c>
      <c r="B798" s="177"/>
      <c r="C798" s="167">
        <f>$B798*'PERCENTAGE SHARING'!C757</f>
        <v>0</v>
      </c>
      <c r="D798" s="167">
        <f>$B798*'PERCENTAGE SHARING'!D757</f>
        <v>0</v>
      </c>
      <c r="E798" s="167">
        <f>$B798*'PERCENTAGE SHARING'!E757</f>
        <v>0</v>
      </c>
      <c r="F798" s="167">
        <f>$B798*'PERCENTAGE SHARING'!F757</f>
        <v>0</v>
      </c>
      <c r="G798" s="167">
        <f>$B798*'PERCENTAGE SHARING'!G757</f>
        <v>0</v>
      </c>
      <c r="H798" s="167">
        <f>$B798*'PERCENTAGE SHARING'!H757</f>
        <v>0</v>
      </c>
      <c r="I798" s="167">
        <f>$B798*'PERCENTAGE SHARING'!I757</f>
        <v>0</v>
      </c>
      <c r="J798" s="167">
        <f>$B798*'PERCENTAGE SHARING'!J757</f>
        <v>0</v>
      </c>
      <c r="K798" s="167">
        <f>$B798*'PERCENTAGE SHARING'!K757</f>
        <v>0</v>
      </c>
      <c r="L798" s="167">
        <f>$B798*'PERCENTAGE SHARING'!L757</f>
        <v>0</v>
      </c>
      <c r="M798" s="167">
        <f>$B798*'PERCENTAGE SHARING'!M757</f>
        <v>0</v>
      </c>
      <c r="N798" s="167">
        <f>$B798*'PERCENTAGE SHARING'!N757</f>
        <v>0</v>
      </c>
      <c r="O798" s="309">
        <f>$B798*'PERCENTAGE SHARING'!O757</f>
        <v>0</v>
      </c>
      <c r="P798" s="309">
        <f>$B798*'PERCENTAGE SHARING'!P757</f>
        <v>0</v>
      </c>
      <c r="Q798" s="309">
        <f>$B798*'PERCENTAGE SHARING'!Q757</f>
        <v>0</v>
      </c>
      <c r="R798" s="309">
        <f>$B798*'PERCENTAGE SHARING'!R757</f>
        <v>0</v>
      </c>
      <c r="S798" s="134"/>
      <c r="T798" s="134"/>
      <c r="U798" s="134"/>
      <c r="V798" s="134"/>
      <c r="W798" s="134"/>
      <c r="X798" s="134"/>
      <c r="Y798" s="134"/>
      <c r="Z798" s="134"/>
    </row>
    <row r="799" ht="22.5" customHeight="1">
      <c r="A799" s="186" t="str">
        <f>'PROP DAILY PNL'!A964</f>
        <v/>
      </c>
      <c r="B799" s="177"/>
      <c r="C799" s="167">
        <f>$B799*'PERCENTAGE SHARING'!C758</f>
        <v>0</v>
      </c>
      <c r="D799" s="167">
        <f>$B799*'PERCENTAGE SHARING'!D758</f>
        <v>0</v>
      </c>
      <c r="E799" s="167">
        <f>$B799*'PERCENTAGE SHARING'!E758</f>
        <v>0</v>
      </c>
      <c r="F799" s="167">
        <f>$B799*'PERCENTAGE SHARING'!F758</f>
        <v>0</v>
      </c>
      <c r="G799" s="167">
        <f>$B799*'PERCENTAGE SHARING'!G758</f>
        <v>0</v>
      </c>
      <c r="H799" s="167">
        <f>$B799*'PERCENTAGE SHARING'!H758</f>
        <v>0</v>
      </c>
      <c r="I799" s="167">
        <f>$B799*'PERCENTAGE SHARING'!I758</f>
        <v>0</v>
      </c>
      <c r="J799" s="167">
        <f>$B799*'PERCENTAGE SHARING'!J758</f>
        <v>0</v>
      </c>
      <c r="K799" s="167">
        <f>$B799*'PERCENTAGE SHARING'!K758</f>
        <v>0</v>
      </c>
      <c r="L799" s="167">
        <f>$B799*'PERCENTAGE SHARING'!L758</f>
        <v>0</v>
      </c>
      <c r="M799" s="167">
        <f>$B799*'PERCENTAGE SHARING'!M758</f>
        <v>0</v>
      </c>
      <c r="N799" s="167">
        <f>$B799*'PERCENTAGE SHARING'!N758</f>
        <v>0</v>
      </c>
      <c r="O799" s="309">
        <f>$B799*'PERCENTAGE SHARING'!O758</f>
        <v>0</v>
      </c>
      <c r="P799" s="309">
        <f>$B799*'PERCENTAGE SHARING'!P758</f>
        <v>0</v>
      </c>
      <c r="Q799" s="309">
        <f>$B799*'PERCENTAGE SHARING'!Q758</f>
        <v>0</v>
      </c>
      <c r="R799" s="309">
        <f>$B799*'PERCENTAGE SHARING'!R758</f>
        <v>0</v>
      </c>
      <c r="S799" s="134"/>
      <c r="T799" s="134"/>
      <c r="U799" s="134"/>
      <c r="V799" s="134"/>
      <c r="W799" s="134"/>
      <c r="X799" s="134"/>
      <c r="Y799" s="134"/>
      <c r="Z799" s="134"/>
    </row>
    <row r="800" ht="22.5" customHeight="1">
      <c r="A800" s="186" t="str">
        <f>'PROP DAILY PNL'!A965</f>
        <v/>
      </c>
      <c r="B800" s="177"/>
      <c r="C800" s="167">
        <f>$B800*'PERCENTAGE SHARING'!C759</f>
        <v>0</v>
      </c>
      <c r="D800" s="167">
        <f>$B800*'PERCENTAGE SHARING'!D759</f>
        <v>0</v>
      </c>
      <c r="E800" s="167">
        <f>$B800*'PERCENTAGE SHARING'!E759</f>
        <v>0</v>
      </c>
      <c r="F800" s="167">
        <f>$B800*'PERCENTAGE SHARING'!F759</f>
        <v>0</v>
      </c>
      <c r="G800" s="167">
        <f>$B800*'PERCENTAGE SHARING'!G759</f>
        <v>0</v>
      </c>
      <c r="H800" s="167">
        <f>$B800*'PERCENTAGE SHARING'!H759</f>
        <v>0</v>
      </c>
      <c r="I800" s="167">
        <f>$B800*'PERCENTAGE SHARING'!I759</f>
        <v>0</v>
      </c>
      <c r="J800" s="167">
        <f>$B800*'PERCENTAGE SHARING'!J759</f>
        <v>0</v>
      </c>
      <c r="K800" s="167">
        <f>$B800*'PERCENTAGE SHARING'!K759</f>
        <v>0</v>
      </c>
      <c r="L800" s="167">
        <f>$B800*'PERCENTAGE SHARING'!L759</f>
        <v>0</v>
      </c>
      <c r="M800" s="167">
        <f>$B800*'PERCENTAGE SHARING'!M759</f>
        <v>0</v>
      </c>
      <c r="N800" s="167">
        <f>$B800*'PERCENTAGE SHARING'!N759</f>
        <v>0</v>
      </c>
      <c r="O800" s="309">
        <f>$B800*'PERCENTAGE SHARING'!O759</f>
        <v>0</v>
      </c>
      <c r="P800" s="309">
        <f>$B800*'PERCENTAGE SHARING'!P759</f>
        <v>0</v>
      </c>
      <c r="Q800" s="309">
        <f>$B800*'PERCENTAGE SHARING'!Q759</f>
        <v>0</v>
      </c>
      <c r="R800" s="309">
        <f>$B800*'PERCENTAGE SHARING'!R759</f>
        <v>0</v>
      </c>
      <c r="S800" s="134"/>
      <c r="T800" s="134"/>
      <c r="U800" s="134"/>
      <c r="V800" s="134"/>
      <c r="W800" s="134"/>
      <c r="X800" s="134"/>
      <c r="Y800" s="134"/>
      <c r="Z800" s="134"/>
    </row>
    <row r="801" ht="22.5" customHeight="1">
      <c r="A801" s="186" t="str">
        <f>'PROP DAILY PNL'!A966</f>
        <v/>
      </c>
      <c r="B801" s="177"/>
      <c r="C801" s="167">
        <f>$B801*'PERCENTAGE SHARING'!C760</f>
        <v>0</v>
      </c>
      <c r="D801" s="167">
        <f>$B801*'PERCENTAGE SHARING'!D760</f>
        <v>0</v>
      </c>
      <c r="E801" s="167">
        <f>$B801*'PERCENTAGE SHARING'!E760</f>
        <v>0</v>
      </c>
      <c r="F801" s="167">
        <f>$B801*'PERCENTAGE SHARING'!F760</f>
        <v>0</v>
      </c>
      <c r="G801" s="167">
        <f>$B801*'PERCENTAGE SHARING'!G760</f>
        <v>0</v>
      </c>
      <c r="H801" s="167">
        <f>$B801*'PERCENTAGE SHARING'!H760</f>
        <v>0</v>
      </c>
      <c r="I801" s="167">
        <f>$B801*'PERCENTAGE SHARING'!I760</f>
        <v>0</v>
      </c>
      <c r="J801" s="167">
        <f>$B801*'PERCENTAGE SHARING'!J760</f>
        <v>0</v>
      </c>
      <c r="K801" s="167">
        <f>$B801*'PERCENTAGE SHARING'!K760</f>
        <v>0</v>
      </c>
      <c r="L801" s="167">
        <f>$B801*'PERCENTAGE SHARING'!L760</f>
        <v>0</v>
      </c>
      <c r="M801" s="167">
        <f>$B801*'PERCENTAGE SHARING'!M760</f>
        <v>0</v>
      </c>
      <c r="N801" s="167">
        <f>$B801*'PERCENTAGE SHARING'!N760</f>
        <v>0</v>
      </c>
      <c r="O801" s="309">
        <f>$B801*'PERCENTAGE SHARING'!O760</f>
        <v>0</v>
      </c>
      <c r="P801" s="309">
        <f>$B801*'PERCENTAGE SHARING'!P760</f>
        <v>0</v>
      </c>
      <c r="Q801" s="309">
        <f>$B801*'PERCENTAGE SHARING'!Q760</f>
        <v>0</v>
      </c>
      <c r="R801" s="309">
        <f>$B801*'PERCENTAGE SHARING'!R760</f>
        <v>0</v>
      </c>
      <c r="S801" s="134"/>
      <c r="T801" s="134"/>
      <c r="U801" s="134"/>
      <c r="V801" s="134"/>
      <c r="W801" s="134"/>
      <c r="X801" s="134"/>
      <c r="Y801" s="134"/>
      <c r="Z801" s="134"/>
    </row>
    <row r="802" ht="22.5" customHeight="1">
      <c r="A802" s="186" t="str">
        <f>'PROP DAILY PNL'!A967</f>
        <v/>
      </c>
      <c r="B802" s="177"/>
      <c r="C802" s="167">
        <f>$B802*'PERCENTAGE SHARING'!C761</f>
        <v>0</v>
      </c>
      <c r="D802" s="167">
        <f>$B802*'PERCENTAGE SHARING'!D761</f>
        <v>0</v>
      </c>
      <c r="E802" s="167">
        <f>$B802*'PERCENTAGE SHARING'!E761</f>
        <v>0</v>
      </c>
      <c r="F802" s="167">
        <f>$B802*'PERCENTAGE SHARING'!F761</f>
        <v>0</v>
      </c>
      <c r="G802" s="167">
        <f>$B802*'PERCENTAGE SHARING'!G761</f>
        <v>0</v>
      </c>
      <c r="H802" s="167">
        <f>$B802*'PERCENTAGE SHARING'!H761</f>
        <v>0</v>
      </c>
      <c r="I802" s="167">
        <f>$B802*'PERCENTAGE SHARING'!I761</f>
        <v>0</v>
      </c>
      <c r="J802" s="167">
        <f>$B802*'PERCENTAGE SHARING'!J761</f>
        <v>0</v>
      </c>
      <c r="K802" s="167">
        <f>$B802*'PERCENTAGE SHARING'!K761</f>
        <v>0</v>
      </c>
      <c r="L802" s="167">
        <f>$B802*'PERCENTAGE SHARING'!L761</f>
        <v>0</v>
      </c>
      <c r="M802" s="167">
        <f>$B802*'PERCENTAGE SHARING'!M761</f>
        <v>0</v>
      </c>
      <c r="N802" s="167">
        <f>$B802*'PERCENTAGE SHARING'!N761</f>
        <v>0</v>
      </c>
      <c r="O802" s="309">
        <f>$B802*'PERCENTAGE SHARING'!O761</f>
        <v>0</v>
      </c>
      <c r="P802" s="309">
        <f>$B802*'PERCENTAGE SHARING'!P761</f>
        <v>0</v>
      </c>
      <c r="Q802" s="309">
        <f>$B802*'PERCENTAGE SHARING'!Q761</f>
        <v>0</v>
      </c>
      <c r="R802" s="309">
        <f>$B802*'PERCENTAGE SHARING'!R761</f>
        <v>0</v>
      </c>
      <c r="S802" s="134"/>
      <c r="T802" s="134"/>
      <c r="U802" s="134"/>
      <c r="V802" s="134"/>
      <c r="W802" s="134"/>
      <c r="X802" s="134"/>
      <c r="Y802" s="134"/>
      <c r="Z802" s="134"/>
    </row>
    <row r="803" ht="22.5" customHeight="1">
      <c r="A803" s="186" t="str">
        <f>'PROP DAILY PNL'!A968</f>
        <v/>
      </c>
      <c r="B803" s="177"/>
      <c r="C803" s="167">
        <f>$B803*'PERCENTAGE SHARING'!C762</f>
        <v>0</v>
      </c>
      <c r="D803" s="167">
        <f>$B803*'PERCENTAGE SHARING'!D762</f>
        <v>0</v>
      </c>
      <c r="E803" s="167">
        <f>$B803*'PERCENTAGE SHARING'!E762</f>
        <v>0</v>
      </c>
      <c r="F803" s="167">
        <f>$B803*'PERCENTAGE SHARING'!F762</f>
        <v>0</v>
      </c>
      <c r="G803" s="167">
        <f>$B803*'PERCENTAGE SHARING'!G762</f>
        <v>0</v>
      </c>
      <c r="H803" s="167">
        <f>$B803*'PERCENTAGE SHARING'!H762</f>
        <v>0</v>
      </c>
      <c r="I803" s="167">
        <f>$B803*'PERCENTAGE SHARING'!I762</f>
        <v>0</v>
      </c>
      <c r="J803" s="167">
        <f>$B803*'PERCENTAGE SHARING'!J762</f>
        <v>0</v>
      </c>
      <c r="K803" s="167">
        <f>$B803*'PERCENTAGE SHARING'!K762</f>
        <v>0</v>
      </c>
      <c r="L803" s="167">
        <f>$B803*'PERCENTAGE SHARING'!L762</f>
        <v>0</v>
      </c>
      <c r="M803" s="167">
        <f>$B803*'PERCENTAGE SHARING'!M762</f>
        <v>0</v>
      </c>
      <c r="N803" s="167">
        <f>$B803*'PERCENTAGE SHARING'!N762</f>
        <v>0</v>
      </c>
      <c r="O803" s="309">
        <f>$B803*'PERCENTAGE SHARING'!O762</f>
        <v>0</v>
      </c>
      <c r="P803" s="309">
        <f>$B803*'PERCENTAGE SHARING'!P762</f>
        <v>0</v>
      </c>
      <c r="Q803" s="309">
        <f>$B803*'PERCENTAGE SHARING'!Q762</f>
        <v>0</v>
      </c>
      <c r="R803" s="309">
        <f>$B803*'PERCENTAGE SHARING'!R762</f>
        <v>0</v>
      </c>
      <c r="S803" s="134"/>
      <c r="T803" s="134"/>
      <c r="U803" s="134"/>
      <c r="V803" s="134"/>
      <c r="W803" s="134"/>
      <c r="X803" s="134"/>
      <c r="Y803" s="134"/>
      <c r="Z803" s="134"/>
    </row>
    <row r="804" ht="22.5" customHeight="1">
      <c r="A804" s="186" t="str">
        <f>'PROP DAILY PNL'!A969</f>
        <v/>
      </c>
      <c r="B804" s="177"/>
      <c r="C804" s="167">
        <f>$B804*'PERCENTAGE SHARING'!C763</f>
        <v>0</v>
      </c>
      <c r="D804" s="167">
        <f>$B804*'PERCENTAGE SHARING'!D763</f>
        <v>0</v>
      </c>
      <c r="E804" s="167">
        <f>$B804*'PERCENTAGE SHARING'!E763</f>
        <v>0</v>
      </c>
      <c r="F804" s="167">
        <f>$B804*'PERCENTAGE SHARING'!F763</f>
        <v>0</v>
      </c>
      <c r="G804" s="167">
        <f>$B804*'PERCENTAGE SHARING'!G763</f>
        <v>0</v>
      </c>
      <c r="H804" s="167">
        <f>$B804*'PERCENTAGE SHARING'!H763</f>
        <v>0</v>
      </c>
      <c r="I804" s="167">
        <f>$B804*'PERCENTAGE SHARING'!I763</f>
        <v>0</v>
      </c>
      <c r="J804" s="167">
        <f>$B804*'PERCENTAGE SHARING'!J763</f>
        <v>0</v>
      </c>
      <c r="K804" s="167">
        <f>$B804*'PERCENTAGE SHARING'!K763</f>
        <v>0</v>
      </c>
      <c r="L804" s="167">
        <f>$B804*'PERCENTAGE SHARING'!L763</f>
        <v>0</v>
      </c>
      <c r="M804" s="167">
        <f>$B804*'PERCENTAGE SHARING'!M763</f>
        <v>0</v>
      </c>
      <c r="N804" s="167">
        <f>$B804*'PERCENTAGE SHARING'!N763</f>
        <v>0</v>
      </c>
      <c r="O804" s="309">
        <f>$B804*'PERCENTAGE SHARING'!O763</f>
        <v>0</v>
      </c>
      <c r="P804" s="309">
        <f>$B804*'PERCENTAGE SHARING'!P763</f>
        <v>0</v>
      </c>
      <c r="Q804" s="309">
        <f>$B804*'PERCENTAGE SHARING'!Q763</f>
        <v>0</v>
      </c>
      <c r="R804" s="309">
        <f>$B804*'PERCENTAGE SHARING'!R763</f>
        <v>0</v>
      </c>
      <c r="S804" s="134"/>
      <c r="T804" s="134"/>
      <c r="U804" s="134"/>
      <c r="V804" s="134"/>
      <c r="W804" s="134"/>
      <c r="X804" s="134"/>
      <c r="Y804" s="134"/>
      <c r="Z804" s="134"/>
    </row>
    <row r="805" ht="22.5" customHeight="1">
      <c r="A805" s="186" t="str">
        <f>'PROP DAILY PNL'!A970</f>
        <v/>
      </c>
      <c r="B805" s="177"/>
      <c r="C805" s="167">
        <f>$B805*'PERCENTAGE SHARING'!C764</f>
        <v>0</v>
      </c>
      <c r="D805" s="167">
        <f>$B805*'PERCENTAGE SHARING'!D764</f>
        <v>0</v>
      </c>
      <c r="E805" s="167">
        <f>$B805*'PERCENTAGE SHARING'!E764</f>
        <v>0</v>
      </c>
      <c r="F805" s="167">
        <f>$B805*'PERCENTAGE SHARING'!F764</f>
        <v>0</v>
      </c>
      <c r="G805" s="167">
        <f>$B805*'PERCENTAGE SHARING'!G764</f>
        <v>0</v>
      </c>
      <c r="H805" s="167">
        <f>$B805*'PERCENTAGE SHARING'!H764</f>
        <v>0</v>
      </c>
      <c r="I805" s="167">
        <f>$B805*'PERCENTAGE SHARING'!I764</f>
        <v>0</v>
      </c>
      <c r="J805" s="167">
        <f>$B805*'PERCENTAGE SHARING'!J764</f>
        <v>0</v>
      </c>
      <c r="K805" s="167">
        <f>$B805*'PERCENTAGE SHARING'!K764</f>
        <v>0</v>
      </c>
      <c r="L805" s="167">
        <f>$B805*'PERCENTAGE SHARING'!L764</f>
        <v>0</v>
      </c>
      <c r="M805" s="167">
        <f>$B805*'PERCENTAGE SHARING'!M764</f>
        <v>0</v>
      </c>
      <c r="N805" s="167">
        <f>$B805*'PERCENTAGE SHARING'!N764</f>
        <v>0</v>
      </c>
      <c r="O805" s="309">
        <f>$B805*'PERCENTAGE SHARING'!O764</f>
        <v>0</v>
      </c>
      <c r="P805" s="309">
        <f>$B805*'PERCENTAGE SHARING'!P764</f>
        <v>0</v>
      </c>
      <c r="Q805" s="309">
        <f>$B805*'PERCENTAGE SHARING'!Q764</f>
        <v>0</v>
      </c>
      <c r="R805" s="309">
        <f>$B805*'PERCENTAGE SHARING'!R764</f>
        <v>0</v>
      </c>
      <c r="S805" s="134"/>
      <c r="T805" s="134"/>
      <c r="U805" s="134"/>
      <c r="V805" s="134"/>
      <c r="W805" s="134"/>
      <c r="X805" s="134"/>
      <c r="Y805" s="134"/>
      <c r="Z805" s="134"/>
    </row>
    <row r="806" ht="22.5" customHeight="1">
      <c r="A806" s="186" t="str">
        <f>'PROP DAILY PNL'!A971</f>
        <v/>
      </c>
      <c r="B806" s="177"/>
      <c r="C806" s="167">
        <f>$B806*'PERCENTAGE SHARING'!C765</f>
        <v>0</v>
      </c>
      <c r="D806" s="167">
        <f>$B806*'PERCENTAGE SHARING'!D765</f>
        <v>0</v>
      </c>
      <c r="E806" s="167">
        <f>$B806*'PERCENTAGE SHARING'!E765</f>
        <v>0</v>
      </c>
      <c r="F806" s="167">
        <f>$B806*'PERCENTAGE SHARING'!F765</f>
        <v>0</v>
      </c>
      <c r="G806" s="167">
        <f>$B806*'PERCENTAGE SHARING'!G765</f>
        <v>0</v>
      </c>
      <c r="H806" s="167">
        <f>$B806*'PERCENTAGE SHARING'!H765</f>
        <v>0</v>
      </c>
      <c r="I806" s="167">
        <f>$B806*'PERCENTAGE SHARING'!I765</f>
        <v>0</v>
      </c>
      <c r="J806" s="167">
        <f>$B806*'PERCENTAGE SHARING'!J765</f>
        <v>0</v>
      </c>
      <c r="K806" s="167">
        <f>$B806*'PERCENTAGE SHARING'!K765</f>
        <v>0</v>
      </c>
      <c r="L806" s="167">
        <f>$B806*'PERCENTAGE SHARING'!L765</f>
        <v>0</v>
      </c>
      <c r="M806" s="167">
        <f>$B806*'PERCENTAGE SHARING'!M765</f>
        <v>0</v>
      </c>
      <c r="N806" s="167">
        <f>$B806*'PERCENTAGE SHARING'!N765</f>
        <v>0</v>
      </c>
      <c r="O806" s="309">
        <f>$B806*'PERCENTAGE SHARING'!O765</f>
        <v>0</v>
      </c>
      <c r="P806" s="309">
        <f>$B806*'PERCENTAGE SHARING'!P765</f>
        <v>0</v>
      </c>
      <c r="Q806" s="309">
        <f>$B806*'PERCENTAGE SHARING'!Q765</f>
        <v>0</v>
      </c>
      <c r="R806" s="309">
        <f>$B806*'PERCENTAGE SHARING'!R765</f>
        <v>0</v>
      </c>
      <c r="S806" s="134"/>
      <c r="T806" s="134"/>
      <c r="U806" s="134"/>
      <c r="V806" s="134"/>
      <c r="W806" s="134"/>
      <c r="X806" s="134"/>
      <c r="Y806" s="134"/>
      <c r="Z806" s="134"/>
    </row>
    <row r="807" ht="22.5" customHeight="1">
      <c r="A807" s="186" t="str">
        <f>'PROP DAILY PNL'!A972</f>
        <v/>
      </c>
      <c r="B807" s="177"/>
      <c r="C807" s="167">
        <f>$B807*'PERCENTAGE SHARING'!C766</f>
        <v>0</v>
      </c>
      <c r="D807" s="167">
        <f>$B807*'PERCENTAGE SHARING'!D766</f>
        <v>0</v>
      </c>
      <c r="E807" s="167">
        <f>$B807*'PERCENTAGE SHARING'!E766</f>
        <v>0</v>
      </c>
      <c r="F807" s="167">
        <f>$B807*'PERCENTAGE SHARING'!F766</f>
        <v>0</v>
      </c>
      <c r="G807" s="167">
        <f>$B807*'PERCENTAGE SHARING'!G766</f>
        <v>0</v>
      </c>
      <c r="H807" s="167">
        <f>$B807*'PERCENTAGE SHARING'!H766</f>
        <v>0</v>
      </c>
      <c r="I807" s="167">
        <f>$B807*'PERCENTAGE SHARING'!I766</f>
        <v>0</v>
      </c>
      <c r="J807" s="167">
        <f>$B807*'PERCENTAGE SHARING'!J766</f>
        <v>0</v>
      </c>
      <c r="K807" s="167">
        <f>$B807*'PERCENTAGE SHARING'!K766</f>
        <v>0</v>
      </c>
      <c r="L807" s="167">
        <f>$B807*'PERCENTAGE SHARING'!L766</f>
        <v>0</v>
      </c>
      <c r="M807" s="167">
        <f>$B807*'PERCENTAGE SHARING'!M766</f>
        <v>0</v>
      </c>
      <c r="N807" s="167">
        <f>$B807*'PERCENTAGE SHARING'!N766</f>
        <v>0</v>
      </c>
      <c r="O807" s="309">
        <f>$B807*'PERCENTAGE SHARING'!O766</f>
        <v>0</v>
      </c>
      <c r="P807" s="309">
        <f>$B807*'PERCENTAGE SHARING'!P766</f>
        <v>0</v>
      </c>
      <c r="Q807" s="309">
        <f>$B807*'PERCENTAGE SHARING'!Q766</f>
        <v>0</v>
      </c>
      <c r="R807" s="309">
        <f>$B807*'PERCENTAGE SHARING'!R766</f>
        <v>0</v>
      </c>
      <c r="S807" s="134"/>
      <c r="T807" s="134"/>
      <c r="U807" s="134"/>
      <c r="V807" s="134"/>
      <c r="W807" s="134"/>
      <c r="X807" s="134"/>
      <c r="Y807" s="134"/>
      <c r="Z807" s="134"/>
    </row>
    <row r="808" ht="22.5" customHeight="1">
      <c r="A808" s="186" t="str">
        <f>'PROP DAILY PNL'!A973</f>
        <v/>
      </c>
      <c r="B808" s="177"/>
      <c r="C808" s="167">
        <f>$B808*'PERCENTAGE SHARING'!C767</f>
        <v>0</v>
      </c>
      <c r="D808" s="167">
        <f>$B808*'PERCENTAGE SHARING'!D767</f>
        <v>0</v>
      </c>
      <c r="E808" s="167">
        <f>$B808*'PERCENTAGE SHARING'!E767</f>
        <v>0</v>
      </c>
      <c r="F808" s="167">
        <f>$B808*'PERCENTAGE SHARING'!F767</f>
        <v>0</v>
      </c>
      <c r="G808" s="167">
        <f>$B808*'PERCENTAGE SHARING'!G767</f>
        <v>0</v>
      </c>
      <c r="H808" s="167">
        <f>$B808*'PERCENTAGE SHARING'!H767</f>
        <v>0</v>
      </c>
      <c r="I808" s="167">
        <f>$B808*'PERCENTAGE SHARING'!I767</f>
        <v>0</v>
      </c>
      <c r="J808" s="167">
        <f>$B808*'PERCENTAGE SHARING'!J767</f>
        <v>0</v>
      </c>
      <c r="K808" s="167">
        <f>$B808*'PERCENTAGE SHARING'!K767</f>
        <v>0</v>
      </c>
      <c r="L808" s="167">
        <f>$B808*'PERCENTAGE SHARING'!L767</f>
        <v>0</v>
      </c>
      <c r="M808" s="167">
        <f>$B808*'PERCENTAGE SHARING'!M767</f>
        <v>0</v>
      </c>
      <c r="N808" s="167">
        <f>$B808*'PERCENTAGE SHARING'!N767</f>
        <v>0</v>
      </c>
      <c r="O808" s="309">
        <f>$B808*'PERCENTAGE SHARING'!O767</f>
        <v>0</v>
      </c>
      <c r="P808" s="309">
        <f>$B808*'PERCENTAGE SHARING'!P767</f>
        <v>0</v>
      </c>
      <c r="Q808" s="309">
        <f>$B808*'PERCENTAGE SHARING'!Q767</f>
        <v>0</v>
      </c>
      <c r="R808" s="309">
        <f>$B808*'PERCENTAGE SHARING'!R767</f>
        <v>0</v>
      </c>
      <c r="S808" s="134"/>
      <c r="T808" s="134"/>
      <c r="U808" s="134"/>
      <c r="V808" s="134"/>
      <c r="W808" s="134"/>
      <c r="X808" s="134"/>
      <c r="Y808" s="134"/>
      <c r="Z808" s="134"/>
    </row>
    <row r="809" ht="22.5" customHeight="1">
      <c r="A809" s="186" t="str">
        <f>'PROP DAILY PNL'!A974</f>
        <v/>
      </c>
      <c r="B809" s="177"/>
      <c r="C809" s="167">
        <f>$B809*'PERCENTAGE SHARING'!C768</f>
        <v>0</v>
      </c>
      <c r="D809" s="167">
        <f>$B809*'PERCENTAGE SHARING'!D768</f>
        <v>0</v>
      </c>
      <c r="E809" s="167">
        <f>$B809*'PERCENTAGE SHARING'!E768</f>
        <v>0</v>
      </c>
      <c r="F809" s="167">
        <f>$B809*'PERCENTAGE SHARING'!F768</f>
        <v>0</v>
      </c>
      <c r="G809" s="167">
        <f>$B809*'PERCENTAGE SHARING'!G768</f>
        <v>0</v>
      </c>
      <c r="H809" s="167">
        <f>$B809*'PERCENTAGE SHARING'!H768</f>
        <v>0</v>
      </c>
      <c r="I809" s="167">
        <f>$B809*'PERCENTAGE SHARING'!I768</f>
        <v>0</v>
      </c>
      <c r="J809" s="167">
        <f>$B809*'PERCENTAGE SHARING'!J768</f>
        <v>0</v>
      </c>
      <c r="K809" s="167">
        <f>$B809*'PERCENTAGE SHARING'!K768</f>
        <v>0</v>
      </c>
      <c r="L809" s="167">
        <f>$B809*'PERCENTAGE SHARING'!L768</f>
        <v>0</v>
      </c>
      <c r="M809" s="167">
        <f>$B809*'PERCENTAGE SHARING'!M768</f>
        <v>0</v>
      </c>
      <c r="N809" s="167">
        <f>$B809*'PERCENTAGE SHARING'!N768</f>
        <v>0</v>
      </c>
      <c r="O809" s="309">
        <f>$B809*'PERCENTAGE SHARING'!O768</f>
        <v>0</v>
      </c>
      <c r="P809" s="309">
        <f>$B809*'PERCENTAGE SHARING'!P768</f>
        <v>0</v>
      </c>
      <c r="Q809" s="309">
        <f>$B809*'PERCENTAGE SHARING'!Q768</f>
        <v>0</v>
      </c>
      <c r="R809" s="309">
        <f>$B809*'PERCENTAGE SHARING'!R768</f>
        <v>0</v>
      </c>
      <c r="S809" s="134"/>
      <c r="T809" s="134"/>
      <c r="U809" s="134"/>
      <c r="V809" s="134"/>
      <c r="W809" s="134"/>
      <c r="X809" s="134"/>
      <c r="Y809" s="134"/>
      <c r="Z809" s="134"/>
    </row>
    <row r="810" ht="22.5" customHeight="1">
      <c r="A810" s="186" t="str">
        <f>'PROP DAILY PNL'!A975</f>
        <v/>
      </c>
      <c r="B810" s="177"/>
      <c r="C810" s="167">
        <f>$B810*'PERCENTAGE SHARING'!C769</f>
        <v>0</v>
      </c>
      <c r="D810" s="167">
        <f>$B810*'PERCENTAGE SHARING'!D769</f>
        <v>0</v>
      </c>
      <c r="E810" s="167">
        <f>$B810*'PERCENTAGE SHARING'!E769</f>
        <v>0</v>
      </c>
      <c r="F810" s="167">
        <f>$B810*'PERCENTAGE SHARING'!F769</f>
        <v>0</v>
      </c>
      <c r="G810" s="167">
        <f>$B810*'PERCENTAGE SHARING'!G769</f>
        <v>0</v>
      </c>
      <c r="H810" s="167">
        <f>$B810*'PERCENTAGE SHARING'!H769</f>
        <v>0</v>
      </c>
      <c r="I810" s="167">
        <f>$B810*'PERCENTAGE SHARING'!I769</f>
        <v>0</v>
      </c>
      <c r="J810" s="167">
        <f>$B810*'PERCENTAGE SHARING'!J769</f>
        <v>0</v>
      </c>
      <c r="K810" s="167">
        <f>$B810*'PERCENTAGE SHARING'!K769</f>
        <v>0</v>
      </c>
      <c r="L810" s="167">
        <f>$B810*'PERCENTAGE SHARING'!L769</f>
        <v>0</v>
      </c>
      <c r="M810" s="167">
        <f>$B810*'PERCENTAGE SHARING'!M769</f>
        <v>0</v>
      </c>
      <c r="N810" s="167">
        <f>$B810*'PERCENTAGE SHARING'!N769</f>
        <v>0</v>
      </c>
      <c r="O810" s="309">
        <f>$B810*'PERCENTAGE SHARING'!O769</f>
        <v>0</v>
      </c>
      <c r="P810" s="309">
        <f>$B810*'PERCENTAGE SHARING'!P769</f>
        <v>0</v>
      </c>
      <c r="Q810" s="309">
        <f>$B810*'PERCENTAGE SHARING'!Q769</f>
        <v>0</v>
      </c>
      <c r="R810" s="309">
        <f>$B810*'PERCENTAGE SHARING'!R769</f>
        <v>0</v>
      </c>
      <c r="S810" s="134"/>
      <c r="T810" s="134"/>
      <c r="U810" s="134"/>
      <c r="V810" s="134"/>
      <c r="W810" s="134"/>
      <c r="X810" s="134"/>
      <c r="Y810" s="134"/>
      <c r="Z810" s="134"/>
    </row>
    <row r="811" ht="22.5" customHeight="1">
      <c r="A811" s="186" t="str">
        <f>'PROP DAILY PNL'!A976</f>
        <v/>
      </c>
      <c r="B811" s="177"/>
      <c r="C811" s="167">
        <f>$B811*'PERCENTAGE SHARING'!C770</f>
        <v>0</v>
      </c>
      <c r="D811" s="167">
        <f>$B811*'PERCENTAGE SHARING'!D770</f>
        <v>0</v>
      </c>
      <c r="E811" s="167">
        <f>$B811*'PERCENTAGE SHARING'!E770</f>
        <v>0</v>
      </c>
      <c r="F811" s="167">
        <f>$B811*'PERCENTAGE SHARING'!F770</f>
        <v>0</v>
      </c>
      <c r="G811" s="167">
        <f>$B811*'PERCENTAGE SHARING'!G770</f>
        <v>0</v>
      </c>
      <c r="H811" s="167">
        <f>$B811*'PERCENTAGE SHARING'!H770</f>
        <v>0</v>
      </c>
      <c r="I811" s="167">
        <f>$B811*'PERCENTAGE SHARING'!I770</f>
        <v>0</v>
      </c>
      <c r="J811" s="167">
        <f>$B811*'PERCENTAGE SHARING'!J770</f>
        <v>0</v>
      </c>
      <c r="K811" s="167">
        <f>$B811*'PERCENTAGE SHARING'!K770</f>
        <v>0</v>
      </c>
      <c r="L811" s="167">
        <f>$B811*'PERCENTAGE SHARING'!L770</f>
        <v>0</v>
      </c>
      <c r="M811" s="167">
        <f>$B811*'PERCENTAGE SHARING'!M770</f>
        <v>0</v>
      </c>
      <c r="N811" s="167">
        <f>$B811*'PERCENTAGE SHARING'!N770</f>
        <v>0</v>
      </c>
      <c r="O811" s="309">
        <f>$B811*'PERCENTAGE SHARING'!O770</f>
        <v>0</v>
      </c>
      <c r="P811" s="309">
        <f>$B811*'PERCENTAGE SHARING'!P770</f>
        <v>0</v>
      </c>
      <c r="Q811" s="309">
        <f>$B811*'PERCENTAGE SHARING'!Q770</f>
        <v>0</v>
      </c>
      <c r="R811" s="309">
        <f>$B811*'PERCENTAGE SHARING'!R770</f>
        <v>0</v>
      </c>
      <c r="S811" s="134"/>
      <c r="T811" s="134"/>
      <c r="U811" s="134"/>
      <c r="V811" s="134"/>
      <c r="W811" s="134"/>
      <c r="X811" s="134"/>
      <c r="Y811" s="134"/>
      <c r="Z811" s="134"/>
    </row>
    <row r="812" ht="22.5" customHeight="1">
      <c r="A812" s="186" t="str">
        <f>'PROP DAILY PNL'!A977</f>
        <v/>
      </c>
      <c r="B812" s="177"/>
      <c r="C812" s="167">
        <f>$B812*'PERCENTAGE SHARING'!C771</f>
        <v>0</v>
      </c>
      <c r="D812" s="167">
        <f>$B812*'PERCENTAGE SHARING'!D771</f>
        <v>0</v>
      </c>
      <c r="E812" s="167">
        <f>$B812*'PERCENTAGE SHARING'!E771</f>
        <v>0</v>
      </c>
      <c r="F812" s="167">
        <f>$B812*'PERCENTAGE SHARING'!F771</f>
        <v>0</v>
      </c>
      <c r="G812" s="167">
        <f>$B812*'PERCENTAGE SHARING'!G771</f>
        <v>0</v>
      </c>
      <c r="H812" s="167">
        <f>$B812*'PERCENTAGE SHARING'!H771</f>
        <v>0</v>
      </c>
      <c r="I812" s="167">
        <f>$B812*'PERCENTAGE SHARING'!I771</f>
        <v>0</v>
      </c>
      <c r="J812" s="167">
        <f>$B812*'PERCENTAGE SHARING'!J771</f>
        <v>0</v>
      </c>
      <c r="K812" s="167">
        <f>$B812*'PERCENTAGE SHARING'!K771</f>
        <v>0</v>
      </c>
      <c r="L812" s="167">
        <f>$B812*'PERCENTAGE SHARING'!L771</f>
        <v>0</v>
      </c>
      <c r="M812" s="167">
        <f>$B812*'PERCENTAGE SHARING'!M771</f>
        <v>0</v>
      </c>
      <c r="N812" s="167">
        <f>$B812*'PERCENTAGE SHARING'!N771</f>
        <v>0</v>
      </c>
      <c r="O812" s="309">
        <f>$B812*'PERCENTAGE SHARING'!O771</f>
        <v>0</v>
      </c>
      <c r="P812" s="309">
        <f>$B812*'PERCENTAGE SHARING'!P771</f>
        <v>0</v>
      </c>
      <c r="Q812" s="309">
        <f>$B812*'PERCENTAGE SHARING'!Q771</f>
        <v>0</v>
      </c>
      <c r="R812" s="309">
        <f>$B812*'PERCENTAGE SHARING'!R771</f>
        <v>0</v>
      </c>
      <c r="S812" s="134"/>
      <c r="T812" s="134"/>
      <c r="U812" s="134"/>
      <c r="V812" s="134"/>
      <c r="W812" s="134"/>
      <c r="X812" s="134"/>
      <c r="Y812" s="134"/>
      <c r="Z812" s="134"/>
    </row>
    <row r="813" ht="22.5" customHeight="1">
      <c r="A813" s="186" t="str">
        <f>'PROP DAILY PNL'!A978</f>
        <v/>
      </c>
      <c r="B813" s="177"/>
      <c r="C813" s="167">
        <f>$B813*'PERCENTAGE SHARING'!C772</f>
        <v>0</v>
      </c>
      <c r="D813" s="167">
        <f>$B813*'PERCENTAGE SHARING'!D772</f>
        <v>0</v>
      </c>
      <c r="E813" s="167">
        <f>$B813*'PERCENTAGE SHARING'!E772</f>
        <v>0</v>
      </c>
      <c r="F813" s="167">
        <f>$B813*'PERCENTAGE SHARING'!F772</f>
        <v>0</v>
      </c>
      <c r="G813" s="167">
        <f>$B813*'PERCENTAGE SHARING'!G772</f>
        <v>0</v>
      </c>
      <c r="H813" s="167">
        <f>$B813*'PERCENTAGE SHARING'!H772</f>
        <v>0</v>
      </c>
      <c r="I813" s="167">
        <f>$B813*'PERCENTAGE SHARING'!I772</f>
        <v>0</v>
      </c>
      <c r="J813" s="167">
        <f>$B813*'PERCENTAGE SHARING'!J772</f>
        <v>0</v>
      </c>
      <c r="K813" s="167">
        <f>$B813*'PERCENTAGE SHARING'!K772</f>
        <v>0</v>
      </c>
      <c r="L813" s="167">
        <f>$B813*'PERCENTAGE SHARING'!L772</f>
        <v>0</v>
      </c>
      <c r="M813" s="167">
        <f>$B813*'PERCENTAGE SHARING'!M772</f>
        <v>0</v>
      </c>
      <c r="N813" s="167">
        <f>$B813*'PERCENTAGE SHARING'!N772</f>
        <v>0</v>
      </c>
      <c r="O813" s="309">
        <f>$B813*'PERCENTAGE SHARING'!O772</f>
        <v>0</v>
      </c>
      <c r="P813" s="309">
        <f>$B813*'PERCENTAGE SHARING'!P772</f>
        <v>0</v>
      </c>
      <c r="Q813" s="309">
        <f>$B813*'PERCENTAGE SHARING'!Q772</f>
        <v>0</v>
      </c>
      <c r="R813" s="309">
        <f>$B813*'PERCENTAGE SHARING'!R772</f>
        <v>0</v>
      </c>
      <c r="S813" s="134"/>
      <c r="T813" s="134"/>
      <c r="U813" s="134"/>
      <c r="V813" s="134"/>
      <c r="W813" s="134"/>
      <c r="X813" s="134"/>
      <c r="Y813" s="134"/>
      <c r="Z813" s="134"/>
    </row>
    <row r="814" ht="22.5" customHeight="1">
      <c r="A814" s="186" t="str">
        <f>'PROP DAILY PNL'!A979</f>
        <v/>
      </c>
      <c r="B814" s="177"/>
      <c r="C814" s="167">
        <f>$B814*'PERCENTAGE SHARING'!C773</f>
        <v>0</v>
      </c>
      <c r="D814" s="167">
        <f>$B814*'PERCENTAGE SHARING'!D773</f>
        <v>0</v>
      </c>
      <c r="E814" s="167">
        <f>$B814*'PERCENTAGE SHARING'!E773</f>
        <v>0</v>
      </c>
      <c r="F814" s="167">
        <f>$B814*'PERCENTAGE SHARING'!F773</f>
        <v>0</v>
      </c>
      <c r="G814" s="167">
        <f>$B814*'PERCENTAGE SHARING'!G773</f>
        <v>0</v>
      </c>
      <c r="H814" s="167">
        <f>$B814*'PERCENTAGE SHARING'!H773</f>
        <v>0</v>
      </c>
      <c r="I814" s="167">
        <f>$B814*'PERCENTAGE SHARING'!I773</f>
        <v>0</v>
      </c>
      <c r="J814" s="167">
        <f>$B814*'PERCENTAGE SHARING'!J773</f>
        <v>0</v>
      </c>
      <c r="K814" s="167">
        <f>$B814*'PERCENTAGE SHARING'!K773</f>
        <v>0</v>
      </c>
      <c r="L814" s="167">
        <f>$B814*'PERCENTAGE SHARING'!L773</f>
        <v>0</v>
      </c>
      <c r="M814" s="167">
        <f>$B814*'PERCENTAGE SHARING'!M773</f>
        <v>0</v>
      </c>
      <c r="N814" s="167">
        <f>$B814*'PERCENTAGE SHARING'!N773</f>
        <v>0</v>
      </c>
      <c r="O814" s="309">
        <f>$B814*'PERCENTAGE SHARING'!O773</f>
        <v>0</v>
      </c>
      <c r="P814" s="309">
        <f>$B814*'PERCENTAGE SHARING'!P773</f>
        <v>0</v>
      </c>
      <c r="Q814" s="309">
        <f>$B814*'PERCENTAGE SHARING'!Q773</f>
        <v>0</v>
      </c>
      <c r="R814" s="309">
        <f>$B814*'PERCENTAGE SHARING'!R773</f>
        <v>0</v>
      </c>
      <c r="S814" s="134"/>
      <c r="T814" s="134"/>
      <c r="U814" s="134"/>
      <c r="V814" s="134"/>
      <c r="W814" s="134"/>
      <c r="X814" s="134"/>
      <c r="Y814" s="134"/>
      <c r="Z814" s="134"/>
    </row>
    <row r="815" ht="22.5" customHeight="1">
      <c r="A815" s="186" t="str">
        <f>'PROP DAILY PNL'!A980</f>
        <v/>
      </c>
      <c r="B815" s="177"/>
      <c r="C815" s="167" t="str">
        <f>$B815*'PERCENTAGE SHARING'!C774</f>
        <v>#DIV/0!</v>
      </c>
      <c r="D815" s="167">
        <f>$B815*'PERCENTAGE SHARING'!D774</f>
        <v>0</v>
      </c>
      <c r="E815" s="167" t="str">
        <f>$B815*'PERCENTAGE SHARING'!E774</f>
        <v>#DIV/0!</v>
      </c>
      <c r="F815" s="167" t="str">
        <f>$B815*'PERCENTAGE SHARING'!F774</f>
        <v>#DIV/0!</v>
      </c>
      <c r="G815" s="167" t="str">
        <f>$B815*'PERCENTAGE SHARING'!G774</f>
        <v>#DIV/0!</v>
      </c>
      <c r="H815" s="167" t="str">
        <f>$B815*'PERCENTAGE SHARING'!H774</f>
        <v>#DIV/0!</v>
      </c>
      <c r="I815" s="167" t="str">
        <f>$B815*'PERCENTAGE SHARING'!I774</f>
        <v>#DIV/0!</v>
      </c>
      <c r="J815" s="167" t="str">
        <f>$B815*'PERCENTAGE SHARING'!J774</f>
        <v>#DIV/0!</v>
      </c>
      <c r="K815" s="167" t="str">
        <f>$B815*'PERCENTAGE SHARING'!K774</f>
        <v>#DIV/0!</v>
      </c>
      <c r="L815" s="167">
        <f>$B815*'PERCENTAGE SHARING'!L774</f>
        <v>0</v>
      </c>
      <c r="M815" s="167">
        <f>$B815*'PERCENTAGE SHARING'!M774</f>
        <v>0</v>
      </c>
      <c r="N815" s="167">
        <f>$B815*'PERCENTAGE SHARING'!N774</f>
        <v>0</v>
      </c>
      <c r="O815" s="309">
        <f>$B815*'PERCENTAGE SHARING'!O774</f>
        <v>0</v>
      </c>
      <c r="P815" s="309">
        <f>$B815*'PERCENTAGE SHARING'!P774</f>
        <v>0</v>
      </c>
      <c r="Q815" s="309">
        <f>$B815*'PERCENTAGE SHARING'!Q774</f>
        <v>0</v>
      </c>
      <c r="R815" s="309">
        <f>$B815*'PERCENTAGE SHARING'!R774</f>
        <v>0</v>
      </c>
      <c r="S815" s="134"/>
      <c r="T815" s="134"/>
      <c r="U815" s="134"/>
      <c r="V815" s="134"/>
      <c r="W815" s="134"/>
      <c r="X815" s="134"/>
      <c r="Y815" s="134"/>
      <c r="Z815" s="134"/>
    </row>
    <row r="816" ht="22.5" customHeight="1">
      <c r="A816" s="186" t="str">
        <f>'PROP DAILY PNL'!A981</f>
        <v/>
      </c>
      <c r="B816" s="177"/>
      <c r="C816" s="167" t="str">
        <f>$B816*'PERCENTAGE SHARING'!C775</f>
        <v>#DIV/0!</v>
      </c>
      <c r="D816" s="167" t="str">
        <f>$B816*'PERCENTAGE SHARING'!D775</f>
        <v>#REF!</v>
      </c>
      <c r="E816" s="167" t="str">
        <f>$B816*'PERCENTAGE SHARING'!E775</f>
        <v>#DIV/0!</v>
      </c>
      <c r="F816" s="167" t="str">
        <f>$B816*'PERCENTAGE SHARING'!F775</f>
        <v>#DIV/0!</v>
      </c>
      <c r="G816" s="167" t="str">
        <f>$B816*'PERCENTAGE SHARING'!G775</f>
        <v>#DIV/0!</v>
      </c>
      <c r="H816" s="167" t="str">
        <f>$B816*'PERCENTAGE SHARING'!H775</f>
        <v>#DIV/0!</v>
      </c>
      <c r="I816" s="167" t="str">
        <f>$B816*'PERCENTAGE SHARING'!I775</f>
        <v>#DIV/0!</v>
      </c>
      <c r="J816" s="167" t="str">
        <f>$B816*'PERCENTAGE SHARING'!J775</f>
        <v>#DIV/0!</v>
      </c>
      <c r="K816" s="167" t="str">
        <f>$B816*'PERCENTAGE SHARING'!K775</f>
        <v>#DIV/0!</v>
      </c>
      <c r="L816" s="167" t="str">
        <f>$B816*'PERCENTAGE SHARING'!L775</f>
        <v>#REF!</v>
      </c>
      <c r="M816" s="167" t="str">
        <f>$B816*'PERCENTAGE SHARING'!M775</f>
        <v>#REF!</v>
      </c>
      <c r="N816" s="167" t="str">
        <f>$B816*'PERCENTAGE SHARING'!N775</f>
        <v>#REF!</v>
      </c>
      <c r="O816" s="309" t="str">
        <f>$B816*'PERCENTAGE SHARING'!O775</f>
        <v>#REF!</v>
      </c>
      <c r="P816" s="309" t="str">
        <f>$B816*'PERCENTAGE SHARING'!P775</f>
        <v>#REF!</v>
      </c>
      <c r="Q816" s="309" t="str">
        <f>$B816*'PERCENTAGE SHARING'!Q775</f>
        <v>#REF!</v>
      </c>
      <c r="R816" s="309" t="str">
        <f>$B816*'PERCENTAGE SHARING'!R775</f>
        <v>#REF!</v>
      </c>
      <c r="S816" s="134"/>
      <c r="T816" s="134"/>
      <c r="U816" s="134"/>
      <c r="V816" s="134"/>
      <c r="W816" s="134"/>
      <c r="X816" s="134"/>
      <c r="Y816" s="134"/>
      <c r="Z816" s="134"/>
    </row>
    <row r="817" ht="22.5" customHeight="1">
      <c r="A817" s="186" t="str">
        <f>'PROP DAILY PNL'!A982</f>
        <v/>
      </c>
      <c r="B817" s="177"/>
      <c r="C817" s="167" t="str">
        <f>$B817*'PERCENTAGE SHARING'!C776</f>
        <v>#DIV/0!</v>
      </c>
      <c r="D817" s="167" t="str">
        <f>$B817*'PERCENTAGE SHARING'!D776</f>
        <v>#REF!</v>
      </c>
      <c r="E817" s="167" t="str">
        <f>$B817*'PERCENTAGE SHARING'!E776</f>
        <v>#DIV/0!</v>
      </c>
      <c r="F817" s="167" t="str">
        <f>$B817*'PERCENTAGE SHARING'!F776</f>
        <v>#DIV/0!</v>
      </c>
      <c r="G817" s="167" t="str">
        <f>$B817*'PERCENTAGE SHARING'!G776</f>
        <v>#DIV/0!</v>
      </c>
      <c r="H817" s="167" t="str">
        <f>$B817*'PERCENTAGE SHARING'!H776</f>
        <v>#DIV/0!</v>
      </c>
      <c r="I817" s="167" t="str">
        <f>$B817*'PERCENTAGE SHARING'!I776</f>
        <v>#DIV/0!</v>
      </c>
      <c r="J817" s="167" t="str">
        <f>$B817*'PERCENTAGE SHARING'!J776</f>
        <v>#DIV/0!</v>
      </c>
      <c r="K817" s="167" t="str">
        <f>$B817*'PERCENTAGE SHARING'!K776</f>
        <v>#DIV/0!</v>
      </c>
      <c r="L817" s="167" t="str">
        <f>$B817*'PERCENTAGE SHARING'!L776</f>
        <v>#REF!</v>
      </c>
      <c r="M817" s="167" t="str">
        <f>$B817*'PERCENTAGE SHARING'!M776</f>
        <v>#REF!</v>
      </c>
      <c r="N817" s="167" t="str">
        <f>$B817*'PERCENTAGE SHARING'!N776</f>
        <v>#REF!</v>
      </c>
      <c r="O817" s="309" t="str">
        <f>$B817*'PERCENTAGE SHARING'!O776</f>
        <v>#REF!</v>
      </c>
      <c r="P817" s="309" t="str">
        <f>$B817*'PERCENTAGE SHARING'!P776</f>
        <v>#REF!</v>
      </c>
      <c r="Q817" s="309" t="str">
        <f>$B817*'PERCENTAGE SHARING'!Q776</f>
        <v>#REF!</v>
      </c>
      <c r="R817" s="309" t="str">
        <f>$B817*'PERCENTAGE SHARING'!R776</f>
        <v>#REF!</v>
      </c>
      <c r="S817" s="134"/>
      <c r="T817" s="134"/>
      <c r="U817" s="134"/>
      <c r="V817" s="134"/>
      <c r="W817" s="134"/>
      <c r="X817" s="134"/>
      <c r="Y817" s="134"/>
      <c r="Z817" s="134"/>
    </row>
    <row r="818" ht="22.5" customHeight="1">
      <c r="A818" s="186" t="str">
        <f>'PROP DAILY PNL'!A983</f>
        <v/>
      </c>
      <c r="B818" s="177"/>
      <c r="C818" s="167" t="str">
        <f>$B818*'PERCENTAGE SHARING'!C777</f>
        <v>#DIV/0!</v>
      </c>
      <c r="D818" s="167" t="str">
        <f>$B818*'PERCENTAGE SHARING'!D777</f>
        <v>#REF!</v>
      </c>
      <c r="E818" s="167" t="str">
        <f>$B818*'PERCENTAGE SHARING'!E777</f>
        <v>#DIV/0!</v>
      </c>
      <c r="F818" s="167" t="str">
        <f>$B818*'PERCENTAGE SHARING'!F777</f>
        <v>#DIV/0!</v>
      </c>
      <c r="G818" s="167" t="str">
        <f>$B818*'PERCENTAGE SHARING'!G777</f>
        <v>#DIV/0!</v>
      </c>
      <c r="H818" s="167" t="str">
        <f>$B818*'PERCENTAGE SHARING'!H777</f>
        <v>#DIV/0!</v>
      </c>
      <c r="I818" s="167" t="str">
        <f>$B818*'PERCENTAGE SHARING'!I777</f>
        <v>#DIV/0!</v>
      </c>
      <c r="J818" s="167" t="str">
        <f>$B818*'PERCENTAGE SHARING'!J777</f>
        <v>#DIV/0!</v>
      </c>
      <c r="K818" s="167" t="str">
        <f>$B818*'PERCENTAGE SHARING'!K777</f>
        <v>#DIV/0!</v>
      </c>
      <c r="L818" s="167" t="str">
        <f>$B818*'PERCENTAGE SHARING'!L777</f>
        <v>#REF!</v>
      </c>
      <c r="M818" s="167" t="str">
        <f>$B818*'PERCENTAGE SHARING'!M777</f>
        <v>#REF!</v>
      </c>
      <c r="N818" s="167" t="str">
        <f>$B818*'PERCENTAGE SHARING'!N777</f>
        <v>#REF!</v>
      </c>
      <c r="O818" s="309" t="str">
        <f>$B818*'PERCENTAGE SHARING'!O777</f>
        <v>#REF!</v>
      </c>
      <c r="P818" s="309" t="str">
        <f>$B818*'PERCENTAGE SHARING'!P777</f>
        <v>#REF!</v>
      </c>
      <c r="Q818" s="309" t="str">
        <f>$B818*'PERCENTAGE SHARING'!Q777</f>
        <v>#REF!</v>
      </c>
      <c r="R818" s="309" t="str">
        <f>$B818*'PERCENTAGE SHARING'!R777</f>
        <v>#REF!</v>
      </c>
      <c r="S818" s="134"/>
      <c r="T818" s="134"/>
      <c r="U818" s="134"/>
      <c r="V818" s="134"/>
      <c r="W818" s="134"/>
      <c r="X818" s="134"/>
      <c r="Y818" s="134"/>
      <c r="Z818" s="134"/>
    </row>
    <row r="819" ht="22.5" customHeight="1">
      <c r="A819" s="186" t="str">
        <f>'PROP DAILY PNL'!A984</f>
        <v/>
      </c>
      <c r="B819" s="177"/>
      <c r="C819" s="167" t="str">
        <f>$B819*'PERCENTAGE SHARING'!C778</f>
        <v>#DIV/0!</v>
      </c>
      <c r="D819" s="167" t="str">
        <f>$B819*'PERCENTAGE SHARING'!D778</f>
        <v>#DIV/0!</v>
      </c>
      <c r="E819" s="167" t="str">
        <f>$B819*'PERCENTAGE SHARING'!E778</f>
        <v>#DIV/0!</v>
      </c>
      <c r="F819" s="167" t="str">
        <f>$B819*'PERCENTAGE SHARING'!F778</f>
        <v>#DIV/0!</v>
      </c>
      <c r="G819" s="167" t="str">
        <f>$B819*'PERCENTAGE SHARING'!G778</f>
        <v>#DIV/0!</v>
      </c>
      <c r="H819" s="167" t="str">
        <f>$B819*'PERCENTAGE SHARING'!H778</f>
        <v>#DIV/0!</v>
      </c>
      <c r="I819" s="167" t="str">
        <f>$B819*'PERCENTAGE SHARING'!I778</f>
        <v>#DIV/0!</v>
      </c>
      <c r="J819" s="167" t="str">
        <f>$B819*'PERCENTAGE SHARING'!J778</f>
        <v>#DIV/0!</v>
      </c>
      <c r="K819" s="167" t="str">
        <f>$B819*'PERCENTAGE SHARING'!K778</f>
        <v>#DIV/0!</v>
      </c>
      <c r="L819" s="167" t="str">
        <f>$B819*'PERCENTAGE SHARING'!L778</f>
        <v>#DIV/0!</v>
      </c>
      <c r="M819" s="167" t="str">
        <f>$B819*'PERCENTAGE SHARING'!M778</f>
        <v>#DIV/0!</v>
      </c>
      <c r="N819" s="167" t="str">
        <f>$B819*'PERCENTAGE SHARING'!N778</f>
        <v>#DIV/0!</v>
      </c>
      <c r="O819" s="309" t="str">
        <f>$B819*'PERCENTAGE SHARING'!O778</f>
        <v>#DIV/0!</v>
      </c>
      <c r="P819" s="309" t="str">
        <f>$B819*'PERCENTAGE SHARING'!P778</f>
        <v>#DIV/0!</v>
      </c>
      <c r="Q819" s="309" t="str">
        <f>$B819*'PERCENTAGE SHARING'!Q778</f>
        <v>#DIV/0!</v>
      </c>
      <c r="R819" s="309" t="str">
        <f>$B819*'PERCENTAGE SHARING'!R778</f>
        <v>#DIV/0!</v>
      </c>
      <c r="S819" s="134"/>
      <c r="T819" s="134"/>
      <c r="U819" s="134"/>
      <c r="V819" s="134"/>
      <c r="W819" s="134"/>
      <c r="X819" s="134"/>
      <c r="Y819" s="134"/>
      <c r="Z819" s="134"/>
    </row>
    <row r="820" ht="22.5" customHeight="1">
      <c r="A820" s="186" t="str">
        <f>'PROP DAILY PNL'!A985</f>
        <v/>
      </c>
      <c r="B820" s="177"/>
      <c r="C820" s="167" t="str">
        <f>$B820*'PERCENTAGE SHARING'!C779</f>
        <v>#DIV/0!</v>
      </c>
      <c r="D820" s="167" t="str">
        <f>$B820*'PERCENTAGE SHARING'!D779</f>
        <v>#DIV/0!</v>
      </c>
      <c r="E820" s="167" t="str">
        <f>$B820*'PERCENTAGE SHARING'!E779</f>
        <v>#DIV/0!</v>
      </c>
      <c r="F820" s="167" t="str">
        <f>$B820*'PERCENTAGE SHARING'!F779</f>
        <v>#DIV/0!</v>
      </c>
      <c r="G820" s="167" t="str">
        <f>$B820*'PERCENTAGE SHARING'!G779</f>
        <v>#DIV/0!</v>
      </c>
      <c r="H820" s="167" t="str">
        <f>$B820*'PERCENTAGE SHARING'!H779</f>
        <v>#DIV/0!</v>
      </c>
      <c r="I820" s="167" t="str">
        <f>$B820*'PERCENTAGE SHARING'!I779</f>
        <v>#DIV/0!</v>
      </c>
      <c r="J820" s="167" t="str">
        <f>$B820*'PERCENTAGE SHARING'!J779</f>
        <v>#DIV/0!</v>
      </c>
      <c r="K820" s="167" t="str">
        <f>$B820*'PERCENTAGE SHARING'!K779</f>
        <v>#DIV/0!</v>
      </c>
      <c r="L820" s="167" t="str">
        <f>$B820*'PERCENTAGE SHARING'!L779</f>
        <v>#DIV/0!</v>
      </c>
      <c r="M820" s="167" t="str">
        <f>$B820*'PERCENTAGE SHARING'!M779</f>
        <v>#DIV/0!</v>
      </c>
      <c r="N820" s="167" t="str">
        <f>$B820*'PERCENTAGE SHARING'!N779</f>
        <v>#DIV/0!</v>
      </c>
      <c r="O820" s="309" t="str">
        <f>$B820*'PERCENTAGE SHARING'!O779</f>
        <v>#DIV/0!</v>
      </c>
      <c r="P820" s="309" t="str">
        <f>$B820*'PERCENTAGE SHARING'!P779</f>
        <v>#DIV/0!</v>
      </c>
      <c r="Q820" s="309" t="str">
        <f>$B820*'PERCENTAGE SHARING'!Q779</f>
        <v>#DIV/0!</v>
      </c>
      <c r="R820" s="309" t="str">
        <f>$B820*'PERCENTAGE SHARING'!R779</f>
        <v>#DIV/0!</v>
      </c>
      <c r="S820" s="134"/>
      <c r="T820" s="134"/>
      <c r="U820" s="134"/>
      <c r="V820" s="134"/>
      <c r="W820" s="134"/>
      <c r="X820" s="134"/>
      <c r="Y820" s="134"/>
      <c r="Z820" s="134"/>
    </row>
    <row r="821" ht="22.5" customHeight="1">
      <c r="A821" s="186" t="str">
        <f>'PROP DAILY PNL'!A986</f>
        <v/>
      </c>
      <c r="B821" s="177"/>
      <c r="C821" s="167" t="str">
        <f>$B821*'PERCENTAGE SHARING'!C780</f>
        <v>#DIV/0!</v>
      </c>
      <c r="D821" s="167" t="str">
        <f>$B821*'PERCENTAGE SHARING'!D780</f>
        <v>#DIV/0!</v>
      </c>
      <c r="E821" s="167" t="str">
        <f>$B821*'PERCENTAGE SHARING'!E780</f>
        <v>#DIV/0!</v>
      </c>
      <c r="F821" s="167" t="str">
        <f>$B821*'PERCENTAGE SHARING'!F780</f>
        <v>#DIV/0!</v>
      </c>
      <c r="G821" s="167" t="str">
        <f>$B821*'PERCENTAGE SHARING'!G780</f>
        <v>#DIV/0!</v>
      </c>
      <c r="H821" s="167" t="str">
        <f>$B821*'PERCENTAGE SHARING'!H780</f>
        <v>#DIV/0!</v>
      </c>
      <c r="I821" s="167" t="str">
        <f>$B821*'PERCENTAGE SHARING'!I780</f>
        <v>#DIV/0!</v>
      </c>
      <c r="J821" s="167" t="str">
        <f>$B821*'PERCENTAGE SHARING'!J780</f>
        <v>#DIV/0!</v>
      </c>
      <c r="K821" s="167" t="str">
        <f>$B821*'PERCENTAGE SHARING'!K780</f>
        <v>#DIV/0!</v>
      </c>
      <c r="L821" s="167" t="str">
        <f>$B821*'PERCENTAGE SHARING'!L780</f>
        <v>#DIV/0!</v>
      </c>
      <c r="M821" s="167" t="str">
        <f>$B821*'PERCENTAGE SHARING'!M780</f>
        <v>#DIV/0!</v>
      </c>
      <c r="N821" s="167" t="str">
        <f>$B821*'PERCENTAGE SHARING'!N780</f>
        <v>#DIV/0!</v>
      </c>
      <c r="O821" s="309" t="str">
        <f>$B821*'PERCENTAGE SHARING'!O780</f>
        <v>#DIV/0!</v>
      </c>
      <c r="P821" s="309" t="str">
        <f>$B821*'PERCENTAGE SHARING'!P780</f>
        <v>#DIV/0!</v>
      </c>
      <c r="Q821" s="309" t="str">
        <f>$B821*'PERCENTAGE SHARING'!Q780</f>
        <v>#DIV/0!</v>
      </c>
      <c r="R821" s="309" t="str">
        <f>$B821*'PERCENTAGE SHARING'!R780</f>
        <v>#DIV/0!</v>
      </c>
      <c r="S821" s="134"/>
      <c r="T821" s="134"/>
      <c r="U821" s="134"/>
      <c r="V821" s="134"/>
      <c r="W821" s="134"/>
      <c r="X821" s="134"/>
      <c r="Y821" s="134"/>
      <c r="Z821" s="134"/>
    </row>
    <row r="822" ht="22.5" customHeight="1">
      <c r="A822" s="186" t="str">
        <f>'PROP DAILY PNL'!A987</f>
        <v/>
      </c>
      <c r="B822" s="177"/>
      <c r="C822" s="167" t="str">
        <f>$B822*'PERCENTAGE SHARING'!C781</f>
        <v>#DIV/0!</v>
      </c>
      <c r="D822" s="167" t="str">
        <f>$B822*'PERCENTAGE SHARING'!D781</f>
        <v>#DIV/0!</v>
      </c>
      <c r="E822" s="167" t="str">
        <f>$B822*'PERCENTAGE SHARING'!E781</f>
        <v>#DIV/0!</v>
      </c>
      <c r="F822" s="167" t="str">
        <f>$B822*'PERCENTAGE SHARING'!F781</f>
        <v>#DIV/0!</v>
      </c>
      <c r="G822" s="167" t="str">
        <f>$B822*'PERCENTAGE SHARING'!G781</f>
        <v>#DIV/0!</v>
      </c>
      <c r="H822" s="167" t="str">
        <f>$B822*'PERCENTAGE SHARING'!H781</f>
        <v>#DIV/0!</v>
      </c>
      <c r="I822" s="167" t="str">
        <f>$B822*'PERCENTAGE SHARING'!I781</f>
        <v>#DIV/0!</v>
      </c>
      <c r="J822" s="167" t="str">
        <f>$B822*'PERCENTAGE SHARING'!J781</f>
        <v>#DIV/0!</v>
      </c>
      <c r="K822" s="167" t="str">
        <f>$B822*'PERCENTAGE SHARING'!K781</f>
        <v>#DIV/0!</v>
      </c>
      <c r="L822" s="167" t="str">
        <f>$B822*'PERCENTAGE SHARING'!L781</f>
        <v>#DIV/0!</v>
      </c>
      <c r="M822" s="167" t="str">
        <f>$B822*'PERCENTAGE SHARING'!M781</f>
        <v>#DIV/0!</v>
      </c>
      <c r="N822" s="167" t="str">
        <f>$B822*'PERCENTAGE SHARING'!N781</f>
        <v>#DIV/0!</v>
      </c>
      <c r="O822" s="309" t="str">
        <f>$B822*'PERCENTAGE SHARING'!O781</f>
        <v>#DIV/0!</v>
      </c>
      <c r="P822" s="309" t="str">
        <f>$B822*'PERCENTAGE SHARING'!P781</f>
        <v>#DIV/0!</v>
      </c>
      <c r="Q822" s="309" t="str">
        <f>$B822*'PERCENTAGE SHARING'!Q781</f>
        <v>#DIV/0!</v>
      </c>
      <c r="R822" s="309" t="str">
        <f>$B822*'PERCENTAGE SHARING'!R781</f>
        <v>#DIV/0!</v>
      </c>
      <c r="S822" s="134"/>
      <c r="T822" s="134"/>
      <c r="U822" s="134"/>
      <c r="V822" s="134"/>
      <c r="W822" s="134"/>
      <c r="X822" s="134"/>
      <c r="Y822" s="134"/>
      <c r="Z822" s="134"/>
    </row>
    <row r="823" ht="22.5" customHeight="1">
      <c r="A823" s="186" t="str">
        <f>'PROP DAILY PNL'!A988</f>
        <v/>
      </c>
      <c r="B823" s="177"/>
      <c r="C823" s="167" t="str">
        <f>$B823*'PERCENTAGE SHARING'!C782</f>
        <v>#DIV/0!</v>
      </c>
      <c r="D823" s="167" t="str">
        <f>$B823*'PERCENTAGE SHARING'!D782</f>
        <v>#DIV/0!</v>
      </c>
      <c r="E823" s="167" t="str">
        <f>$B823*'PERCENTAGE SHARING'!E782</f>
        <v>#DIV/0!</v>
      </c>
      <c r="F823" s="167" t="str">
        <f>$B823*'PERCENTAGE SHARING'!F782</f>
        <v>#DIV/0!</v>
      </c>
      <c r="G823" s="167" t="str">
        <f>$B823*'PERCENTAGE SHARING'!G782</f>
        <v>#DIV/0!</v>
      </c>
      <c r="H823" s="167" t="str">
        <f>$B823*'PERCENTAGE SHARING'!H782</f>
        <v>#DIV/0!</v>
      </c>
      <c r="I823" s="167" t="str">
        <f>$B823*'PERCENTAGE SHARING'!I782</f>
        <v>#DIV/0!</v>
      </c>
      <c r="J823" s="167" t="str">
        <f>$B823*'PERCENTAGE SHARING'!J782</f>
        <v>#DIV/0!</v>
      </c>
      <c r="K823" s="167" t="str">
        <f>$B823*'PERCENTAGE SHARING'!K782</f>
        <v>#DIV/0!</v>
      </c>
      <c r="L823" s="167" t="str">
        <f>$B823*'PERCENTAGE SHARING'!L782</f>
        <v>#DIV/0!</v>
      </c>
      <c r="M823" s="167" t="str">
        <f>$B823*'PERCENTAGE SHARING'!M782</f>
        <v>#DIV/0!</v>
      </c>
      <c r="N823" s="167" t="str">
        <f>$B823*'PERCENTAGE SHARING'!N782</f>
        <v>#DIV/0!</v>
      </c>
      <c r="O823" s="309" t="str">
        <f>$B823*'PERCENTAGE SHARING'!O782</f>
        <v>#DIV/0!</v>
      </c>
      <c r="P823" s="309" t="str">
        <f>$B823*'PERCENTAGE SHARING'!P782</f>
        <v>#DIV/0!</v>
      </c>
      <c r="Q823" s="309" t="str">
        <f>$B823*'PERCENTAGE SHARING'!Q782</f>
        <v>#DIV/0!</v>
      </c>
      <c r="R823" s="309" t="str">
        <f>$B823*'PERCENTAGE SHARING'!R782</f>
        <v>#DIV/0!</v>
      </c>
      <c r="S823" s="134"/>
      <c r="T823" s="134"/>
      <c r="U823" s="134"/>
      <c r="V823" s="134"/>
      <c r="W823" s="134"/>
      <c r="X823" s="134"/>
      <c r="Y823" s="134"/>
      <c r="Z823" s="134"/>
    </row>
    <row r="824" ht="22.5" customHeight="1">
      <c r="A824" s="186" t="str">
        <f>'PROP DAILY PNL'!A989</f>
        <v/>
      </c>
      <c r="B824" s="177"/>
      <c r="C824" s="167" t="str">
        <f>$B824*'PERCENTAGE SHARING'!C783</f>
        <v>#DIV/0!</v>
      </c>
      <c r="D824" s="167" t="str">
        <f>$B824*'PERCENTAGE SHARING'!D783</f>
        <v>#DIV/0!</v>
      </c>
      <c r="E824" s="167" t="str">
        <f>$B824*'PERCENTAGE SHARING'!E783</f>
        <v>#DIV/0!</v>
      </c>
      <c r="F824" s="167" t="str">
        <f>$B824*'PERCENTAGE SHARING'!F783</f>
        <v>#DIV/0!</v>
      </c>
      <c r="G824" s="167" t="str">
        <f>$B824*'PERCENTAGE SHARING'!G783</f>
        <v>#DIV/0!</v>
      </c>
      <c r="H824" s="167" t="str">
        <f>$B824*'PERCENTAGE SHARING'!H783</f>
        <v>#DIV/0!</v>
      </c>
      <c r="I824" s="167" t="str">
        <f>$B824*'PERCENTAGE SHARING'!I783</f>
        <v>#DIV/0!</v>
      </c>
      <c r="J824" s="167" t="str">
        <f>$B824*'PERCENTAGE SHARING'!J783</f>
        <v>#DIV/0!</v>
      </c>
      <c r="K824" s="167" t="str">
        <f>$B824*'PERCENTAGE SHARING'!K783</f>
        <v>#DIV/0!</v>
      </c>
      <c r="L824" s="167" t="str">
        <f>$B824*'PERCENTAGE SHARING'!L783</f>
        <v>#DIV/0!</v>
      </c>
      <c r="M824" s="167" t="str">
        <f>$B824*'PERCENTAGE SHARING'!M783</f>
        <v>#DIV/0!</v>
      </c>
      <c r="N824" s="167" t="str">
        <f>$B824*'PERCENTAGE SHARING'!N783</f>
        <v>#DIV/0!</v>
      </c>
      <c r="O824" s="309" t="str">
        <f>$B824*'PERCENTAGE SHARING'!O783</f>
        <v>#DIV/0!</v>
      </c>
      <c r="P824" s="309" t="str">
        <f>$B824*'PERCENTAGE SHARING'!P783</f>
        <v>#DIV/0!</v>
      </c>
      <c r="Q824" s="309" t="str">
        <f>$B824*'PERCENTAGE SHARING'!Q783</f>
        <v>#DIV/0!</v>
      </c>
      <c r="R824" s="309" t="str">
        <f>$B824*'PERCENTAGE SHARING'!R783</f>
        <v>#DIV/0!</v>
      </c>
      <c r="S824" s="134"/>
      <c r="T824" s="134"/>
      <c r="U824" s="134"/>
      <c r="V824" s="134"/>
      <c r="W824" s="134"/>
      <c r="X824" s="134"/>
      <c r="Y824" s="134"/>
      <c r="Z824" s="134"/>
    </row>
    <row r="825" ht="22.5" customHeight="1">
      <c r="A825" s="186" t="str">
        <f>'PROP DAILY PNL'!A990</f>
        <v/>
      </c>
      <c r="B825" s="177"/>
      <c r="C825" s="167" t="str">
        <f>$B825*'PERCENTAGE SHARING'!C784</f>
        <v>#DIV/0!</v>
      </c>
      <c r="D825" s="167" t="str">
        <f>$B825*'PERCENTAGE SHARING'!D784</f>
        <v>#DIV/0!</v>
      </c>
      <c r="E825" s="167" t="str">
        <f>$B825*'PERCENTAGE SHARING'!E784</f>
        <v>#DIV/0!</v>
      </c>
      <c r="F825" s="167" t="str">
        <f>$B825*'PERCENTAGE SHARING'!F784</f>
        <v>#DIV/0!</v>
      </c>
      <c r="G825" s="167" t="str">
        <f>$B825*'PERCENTAGE SHARING'!G784</f>
        <v>#DIV/0!</v>
      </c>
      <c r="H825" s="167" t="str">
        <f>$B825*'PERCENTAGE SHARING'!H784</f>
        <v>#DIV/0!</v>
      </c>
      <c r="I825" s="167" t="str">
        <f>$B825*'PERCENTAGE SHARING'!I784</f>
        <v>#DIV/0!</v>
      </c>
      <c r="J825" s="167" t="str">
        <f>$B825*'PERCENTAGE SHARING'!J784</f>
        <v>#DIV/0!</v>
      </c>
      <c r="K825" s="167" t="str">
        <f>$B825*'PERCENTAGE SHARING'!K784</f>
        <v>#DIV/0!</v>
      </c>
      <c r="L825" s="167" t="str">
        <f>$B825*'PERCENTAGE SHARING'!L784</f>
        <v>#DIV/0!</v>
      </c>
      <c r="M825" s="167" t="str">
        <f>$B825*'PERCENTAGE SHARING'!M784</f>
        <v>#DIV/0!</v>
      </c>
      <c r="N825" s="167" t="str">
        <f>$B825*'PERCENTAGE SHARING'!N784</f>
        <v>#DIV/0!</v>
      </c>
      <c r="O825" s="309" t="str">
        <f>$B825*'PERCENTAGE SHARING'!O784</f>
        <v>#DIV/0!</v>
      </c>
      <c r="P825" s="309" t="str">
        <f>$B825*'PERCENTAGE SHARING'!P784</f>
        <v>#DIV/0!</v>
      </c>
      <c r="Q825" s="309" t="str">
        <f>$B825*'PERCENTAGE SHARING'!Q784</f>
        <v>#DIV/0!</v>
      </c>
      <c r="R825" s="309" t="str">
        <f>$B825*'PERCENTAGE SHARING'!R784</f>
        <v>#DIV/0!</v>
      </c>
      <c r="S825" s="134"/>
      <c r="T825" s="134"/>
      <c r="U825" s="134"/>
      <c r="V825" s="134"/>
      <c r="W825" s="134"/>
      <c r="X825" s="134"/>
      <c r="Y825" s="134"/>
      <c r="Z825" s="134"/>
    </row>
    <row r="826" ht="22.5" customHeight="1">
      <c r="A826" s="186" t="str">
        <f>'PROP DAILY PNL'!A991</f>
        <v/>
      </c>
      <c r="B826" s="177"/>
      <c r="C826" s="167" t="str">
        <f>$B826*'PERCENTAGE SHARING'!C785</f>
        <v>#DIV/0!</v>
      </c>
      <c r="D826" s="167" t="str">
        <f>$B826*'PERCENTAGE SHARING'!D785</f>
        <v>#DIV/0!</v>
      </c>
      <c r="E826" s="167" t="str">
        <f>$B826*'PERCENTAGE SHARING'!E785</f>
        <v>#DIV/0!</v>
      </c>
      <c r="F826" s="167" t="str">
        <f>$B826*'PERCENTAGE SHARING'!F785</f>
        <v>#DIV/0!</v>
      </c>
      <c r="G826" s="167" t="str">
        <f>$B826*'PERCENTAGE SHARING'!G785</f>
        <v>#DIV/0!</v>
      </c>
      <c r="H826" s="167" t="str">
        <f>$B826*'PERCENTAGE SHARING'!H785</f>
        <v>#DIV/0!</v>
      </c>
      <c r="I826" s="167" t="str">
        <f>$B826*'PERCENTAGE SHARING'!I785</f>
        <v>#DIV/0!</v>
      </c>
      <c r="J826" s="167" t="str">
        <f>$B826*'PERCENTAGE SHARING'!J785</f>
        <v>#DIV/0!</v>
      </c>
      <c r="K826" s="167" t="str">
        <f>$B826*'PERCENTAGE SHARING'!K785</f>
        <v>#DIV/0!</v>
      </c>
      <c r="L826" s="167" t="str">
        <f>$B826*'PERCENTAGE SHARING'!L785</f>
        <v>#DIV/0!</v>
      </c>
      <c r="M826" s="167" t="str">
        <f>$B826*'PERCENTAGE SHARING'!M785</f>
        <v>#DIV/0!</v>
      </c>
      <c r="N826" s="167" t="str">
        <f>$B826*'PERCENTAGE SHARING'!N785</f>
        <v>#DIV/0!</v>
      </c>
      <c r="O826" s="309" t="str">
        <f>$B826*'PERCENTAGE SHARING'!O785</f>
        <v>#DIV/0!</v>
      </c>
      <c r="P826" s="309" t="str">
        <f>$B826*'PERCENTAGE SHARING'!P785</f>
        <v>#DIV/0!</v>
      </c>
      <c r="Q826" s="309" t="str">
        <f>$B826*'PERCENTAGE SHARING'!Q785</f>
        <v>#DIV/0!</v>
      </c>
      <c r="R826" s="309" t="str">
        <f>$B826*'PERCENTAGE SHARING'!R785</f>
        <v>#DIV/0!</v>
      </c>
      <c r="S826" s="134"/>
      <c r="T826" s="134"/>
      <c r="U826" s="134"/>
      <c r="V826" s="134"/>
      <c r="W826" s="134"/>
      <c r="X826" s="134"/>
      <c r="Y826" s="134"/>
      <c r="Z826" s="134"/>
    </row>
    <row r="827" ht="22.5" customHeight="1">
      <c r="A827" s="186" t="str">
        <f>'PROP DAILY PNL'!A992</f>
        <v/>
      </c>
      <c r="B827" s="177"/>
      <c r="C827" s="167" t="str">
        <f>$B827*'PERCENTAGE SHARING'!C786</f>
        <v>#DIV/0!</v>
      </c>
      <c r="D827" s="167" t="str">
        <f>$B827*'PERCENTAGE SHARING'!D786</f>
        <v>#DIV/0!</v>
      </c>
      <c r="E827" s="167" t="str">
        <f>$B827*'PERCENTAGE SHARING'!E786</f>
        <v>#DIV/0!</v>
      </c>
      <c r="F827" s="167" t="str">
        <f>$B827*'PERCENTAGE SHARING'!F786</f>
        <v>#DIV/0!</v>
      </c>
      <c r="G827" s="167" t="str">
        <f>$B827*'PERCENTAGE SHARING'!G786</f>
        <v>#DIV/0!</v>
      </c>
      <c r="H827" s="167" t="str">
        <f>$B827*'PERCENTAGE SHARING'!H786</f>
        <v>#DIV/0!</v>
      </c>
      <c r="I827" s="167" t="str">
        <f>$B827*'PERCENTAGE SHARING'!I786</f>
        <v>#DIV/0!</v>
      </c>
      <c r="J827" s="167" t="str">
        <f>$B827*'PERCENTAGE SHARING'!J786</f>
        <v>#DIV/0!</v>
      </c>
      <c r="K827" s="167" t="str">
        <f>$B827*'PERCENTAGE SHARING'!K786</f>
        <v>#DIV/0!</v>
      </c>
      <c r="L827" s="167" t="str">
        <f>$B827*'PERCENTAGE SHARING'!L786</f>
        <v>#DIV/0!</v>
      </c>
      <c r="M827" s="167" t="str">
        <f>$B827*'PERCENTAGE SHARING'!M786</f>
        <v>#DIV/0!</v>
      </c>
      <c r="N827" s="167" t="str">
        <f>$B827*'PERCENTAGE SHARING'!N786</f>
        <v>#DIV/0!</v>
      </c>
      <c r="O827" s="309" t="str">
        <f>$B827*'PERCENTAGE SHARING'!O786</f>
        <v>#DIV/0!</v>
      </c>
      <c r="P827" s="309" t="str">
        <f>$B827*'PERCENTAGE SHARING'!P786</f>
        <v>#DIV/0!</v>
      </c>
      <c r="Q827" s="309" t="str">
        <f>$B827*'PERCENTAGE SHARING'!Q786</f>
        <v>#DIV/0!</v>
      </c>
      <c r="R827" s="309" t="str">
        <f>$B827*'PERCENTAGE SHARING'!R786</f>
        <v>#DIV/0!</v>
      </c>
      <c r="S827" s="134"/>
      <c r="T827" s="134"/>
      <c r="U827" s="134"/>
      <c r="V827" s="134"/>
      <c r="W827" s="134"/>
      <c r="X827" s="134"/>
      <c r="Y827" s="134"/>
      <c r="Z827" s="134"/>
    </row>
    <row r="828" ht="22.5" customHeight="1">
      <c r="A828" s="186" t="str">
        <f>'PROP DAILY PNL'!A993</f>
        <v/>
      </c>
      <c r="B828" s="177"/>
      <c r="C828" s="167" t="str">
        <f>$B828*'PERCENTAGE SHARING'!C787</f>
        <v>#DIV/0!</v>
      </c>
      <c r="D828" s="167" t="str">
        <f>$B828*'PERCENTAGE SHARING'!D787</f>
        <v>#DIV/0!</v>
      </c>
      <c r="E828" s="167" t="str">
        <f>$B828*'PERCENTAGE SHARING'!E787</f>
        <v>#DIV/0!</v>
      </c>
      <c r="F828" s="167" t="str">
        <f>$B828*'PERCENTAGE SHARING'!F787</f>
        <v>#DIV/0!</v>
      </c>
      <c r="G828" s="167" t="str">
        <f>$B828*'PERCENTAGE SHARING'!G787</f>
        <v>#DIV/0!</v>
      </c>
      <c r="H828" s="167" t="str">
        <f>$B828*'PERCENTAGE SHARING'!H787</f>
        <v>#DIV/0!</v>
      </c>
      <c r="I828" s="167" t="str">
        <f>$B828*'PERCENTAGE SHARING'!I787</f>
        <v>#DIV/0!</v>
      </c>
      <c r="J828" s="167" t="str">
        <f>$B828*'PERCENTAGE SHARING'!J787</f>
        <v>#DIV/0!</v>
      </c>
      <c r="K828" s="167" t="str">
        <f>$B828*'PERCENTAGE SHARING'!K787</f>
        <v>#DIV/0!</v>
      </c>
      <c r="L828" s="167" t="str">
        <f>$B828*'PERCENTAGE SHARING'!L787</f>
        <v>#DIV/0!</v>
      </c>
      <c r="M828" s="167" t="str">
        <f>$B828*'PERCENTAGE SHARING'!M787</f>
        <v>#DIV/0!</v>
      </c>
      <c r="N828" s="167" t="str">
        <f>$B828*'PERCENTAGE SHARING'!N787</f>
        <v>#DIV/0!</v>
      </c>
      <c r="O828" s="309" t="str">
        <f>$B828*'PERCENTAGE SHARING'!O787</f>
        <v>#DIV/0!</v>
      </c>
      <c r="P828" s="309" t="str">
        <f>$B828*'PERCENTAGE SHARING'!P787</f>
        <v>#DIV/0!</v>
      </c>
      <c r="Q828" s="309" t="str">
        <f>$B828*'PERCENTAGE SHARING'!Q787</f>
        <v>#DIV/0!</v>
      </c>
      <c r="R828" s="309" t="str">
        <f>$B828*'PERCENTAGE SHARING'!R787</f>
        <v>#DIV/0!</v>
      </c>
      <c r="S828" s="134"/>
      <c r="T828" s="134"/>
      <c r="U828" s="134"/>
      <c r="V828" s="134"/>
      <c r="W828" s="134"/>
      <c r="X828" s="134"/>
      <c r="Y828" s="134"/>
      <c r="Z828" s="134"/>
    </row>
    <row r="829" ht="22.5" customHeight="1">
      <c r="A829" s="186" t="str">
        <f>'PROP DAILY PNL'!A994</f>
        <v/>
      </c>
      <c r="B829" s="177"/>
      <c r="C829" s="167" t="str">
        <f>$B829*'PERCENTAGE SHARING'!C788</f>
        <v>#DIV/0!</v>
      </c>
      <c r="D829" s="167" t="str">
        <f>$B829*'PERCENTAGE SHARING'!D788</f>
        <v>#DIV/0!</v>
      </c>
      <c r="E829" s="167" t="str">
        <f>$B829*'PERCENTAGE SHARING'!E788</f>
        <v>#DIV/0!</v>
      </c>
      <c r="F829" s="167" t="str">
        <f>$B829*'PERCENTAGE SHARING'!F788</f>
        <v>#DIV/0!</v>
      </c>
      <c r="G829" s="167" t="str">
        <f>$B829*'PERCENTAGE SHARING'!G788</f>
        <v>#DIV/0!</v>
      </c>
      <c r="H829" s="167" t="str">
        <f>$B829*'PERCENTAGE SHARING'!H788</f>
        <v>#DIV/0!</v>
      </c>
      <c r="I829" s="167" t="str">
        <f>$B829*'PERCENTAGE SHARING'!I788</f>
        <v>#DIV/0!</v>
      </c>
      <c r="J829" s="167" t="str">
        <f>$B829*'PERCENTAGE SHARING'!J788</f>
        <v>#DIV/0!</v>
      </c>
      <c r="K829" s="167" t="str">
        <f>$B829*'PERCENTAGE SHARING'!K788</f>
        <v>#DIV/0!</v>
      </c>
      <c r="L829" s="167" t="str">
        <f>$B829*'PERCENTAGE SHARING'!L788</f>
        <v>#DIV/0!</v>
      </c>
      <c r="M829" s="167" t="str">
        <f>$B829*'PERCENTAGE SHARING'!M788</f>
        <v>#DIV/0!</v>
      </c>
      <c r="N829" s="167" t="str">
        <f>$B829*'PERCENTAGE SHARING'!N788</f>
        <v>#DIV/0!</v>
      </c>
      <c r="O829" s="309" t="str">
        <f>$B829*'PERCENTAGE SHARING'!O788</f>
        <v>#DIV/0!</v>
      </c>
      <c r="P829" s="309" t="str">
        <f>$B829*'PERCENTAGE SHARING'!P788</f>
        <v>#DIV/0!</v>
      </c>
      <c r="Q829" s="309" t="str">
        <f>$B829*'PERCENTAGE SHARING'!Q788</f>
        <v>#DIV/0!</v>
      </c>
      <c r="R829" s="309" t="str">
        <f>$B829*'PERCENTAGE SHARING'!R788</f>
        <v>#DIV/0!</v>
      </c>
      <c r="S829" s="134"/>
      <c r="T829" s="134"/>
      <c r="U829" s="134"/>
      <c r="V829" s="134"/>
      <c r="W829" s="134"/>
      <c r="X829" s="134"/>
      <c r="Y829" s="134"/>
      <c r="Z829" s="134"/>
    </row>
    <row r="830" ht="22.5" customHeight="1">
      <c r="A830" s="186" t="str">
        <f>'PROP DAILY PNL'!A995</f>
        <v/>
      </c>
      <c r="B830" s="177"/>
      <c r="C830" s="167" t="str">
        <f>$B830*'PERCENTAGE SHARING'!C789</f>
        <v>#DIV/0!</v>
      </c>
      <c r="D830" s="167" t="str">
        <f>$B830*'PERCENTAGE SHARING'!D789</f>
        <v>#DIV/0!</v>
      </c>
      <c r="E830" s="167" t="str">
        <f>$B830*'PERCENTAGE SHARING'!E789</f>
        <v>#DIV/0!</v>
      </c>
      <c r="F830" s="167" t="str">
        <f>$B830*'PERCENTAGE SHARING'!F789</f>
        <v>#DIV/0!</v>
      </c>
      <c r="G830" s="167" t="str">
        <f>$B830*'PERCENTAGE SHARING'!G789</f>
        <v>#DIV/0!</v>
      </c>
      <c r="H830" s="167" t="str">
        <f>$B830*'PERCENTAGE SHARING'!H789</f>
        <v>#DIV/0!</v>
      </c>
      <c r="I830" s="167" t="str">
        <f>$B830*'PERCENTAGE SHARING'!I789</f>
        <v>#DIV/0!</v>
      </c>
      <c r="J830" s="167" t="str">
        <f>$B830*'PERCENTAGE SHARING'!J789</f>
        <v>#DIV/0!</v>
      </c>
      <c r="K830" s="167" t="str">
        <f>$B830*'PERCENTAGE SHARING'!K789</f>
        <v>#DIV/0!</v>
      </c>
      <c r="L830" s="167" t="str">
        <f>$B830*'PERCENTAGE SHARING'!L789</f>
        <v>#DIV/0!</v>
      </c>
      <c r="M830" s="167" t="str">
        <f>$B830*'PERCENTAGE SHARING'!M789</f>
        <v>#DIV/0!</v>
      </c>
      <c r="N830" s="167" t="str">
        <f>$B830*'PERCENTAGE SHARING'!N789</f>
        <v>#DIV/0!</v>
      </c>
      <c r="O830" s="309" t="str">
        <f>$B830*'PERCENTAGE SHARING'!O789</f>
        <v>#DIV/0!</v>
      </c>
      <c r="P830" s="309" t="str">
        <f>$B830*'PERCENTAGE SHARING'!P789</f>
        <v>#DIV/0!</v>
      </c>
      <c r="Q830" s="309" t="str">
        <f>$B830*'PERCENTAGE SHARING'!Q789</f>
        <v>#DIV/0!</v>
      </c>
      <c r="R830" s="309" t="str">
        <f>$B830*'PERCENTAGE SHARING'!R789</f>
        <v>#DIV/0!</v>
      </c>
      <c r="S830" s="134"/>
      <c r="T830" s="134"/>
      <c r="U830" s="134"/>
      <c r="V830" s="134"/>
      <c r="W830" s="134"/>
      <c r="X830" s="134"/>
      <c r="Y830" s="134"/>
      <c r="Z830" s="134"/>
    </row>
    <row r="831" ht="22.5" customHeight="1">
      <c r="A831" s="186" t="str">
        <f>'PROP DAILY PNL'!A996</f>
        <v/>
      </c>
      <c r="B831" s="177"/>
      <c r="C831" s="167" t="str">
        <f>$B831*'PERCENTAGE SHARING'!C790</f>
        <v>#DIV/0!</v>
      </c>
      <c r="D831" s="167" t="str">
        <f>$B831*'PERCENTAGE SHARING'!D790</f>
        <v>#DIV/0!</v>
      </c>
      <c r="E831" s="167" t="str">
        <f>$B831*'PERCENTAGE SHARING'!E790</f>
        <v>#DIV/0!</v>
      </c>
      <c r="F831" s="167" t="str">
        <f>$B831*'PERCENTAGE SHARING'!F790</f>
        <v>#DIV/0!</v>
      </c>
      <c r="G831" s="167" t="str">
        <f>$B831*'PERCENTAGE SHARING'!G790</f>
        <v>#DIV/0!</v>
      </c>
      <c r="H831" s="167" t="str">
        <f>$B831*'PERCENTAGE SHARING'!H790</f>
        <v>#DIV/0!</v>
      </c>
      <c r="I831" s="167" t="str">
        <f>$B831*'PERCENTAGE SHARING'!I790</f>
        <v>#DIV/0!</v>
      </c>
      <c r="J831" s="167" t="str">
        <f>$B831*'PERCENTAGE SHARING'!J790</f>
        <v>#DIV/0!</v>
      </c>
      <c r="K831" s="167" t="str">
        <f>$B831*'PERCENTAGE SHARING'!K790</f>
        <v>#DIV/0!</v>
      </c>
      <c r="L831" s="167" t="str">
        <f>$B831*'PERCENTAGE SHARING'!L790</f>
        <v>#DIV/0!</v>
      </c>
      <c r="M831" s="167" t="str">
        <f>$B831*'PERCENTAGE SHARING'!M790</f>
        <v>#DIV/0!</v>
      </c>
      <c r="N831" s="167" t="str">
        <f>$B831*'PERCENTAGE SHARING'!N790</f>
        <v>#DIV/0!</v>
      </c>
      <c r="O831" s="309" t="str">
        <f>$B831*'PERCENTAGE SHARING'!O790</f>
        <v>#DIV/0!</v>
      </c>
      <c r="P831" s="309" t="str">
        <f>$B831*'PERCENTAGE SHARING'!P790</f>
        <v>#DIV/0!</v>
      </c>
      <c r="Q831" s="309" t="str">
        <f>$B831*'PERCENTAGE SHARING'!Q790</f>
        <v>#DIV/0!</v>
      </c>
      <c r="R831" s="309" t="str">
        <f>$B831*'PERCENTAGE SHARING'!R790</f>
        <v>#DIV/0!</v>
      </c>
      <c r="S831" s="134"/>
      <c r="T831" s="134"/>
      <c r="U831" s="134"/>
      <c r="V831" s="134"/>
      <c r="W831" s="134"/>
      <c r="X831" s="134"/>
      <c r="Y831" s="134"/>
      <c r="Z831" s="134"/>
    </row>
    <row r="832" ht="22.5" customHeight="1">
      <c r="A832" s="186" t="str">
        <f>'PROP DAILY PNL'!A997</f>
        <v/>
      </c>
      <c r="B832" s="177"/>
      <c r="C832" s="167" t="str">
        <f>$B832*'PERCENTAGE SHARING'!C791</f>
        <v>#DIV/0!</v>
      </c>
      <c r="D832" s="167" t="str">
        <f>$B832*'PERCENTAGE SHARING'!D791</f>
        <v>#DIV/0!</v>
      </c>
      <c r="E832" s="167" t="str">
        <f>$B832*'PERCENTAGE SHARING'!E791</f>
        <v>#DIV/0!</v>
      </c>
      <c r="F832" s="167" t="str">
        <f>$B832*'PERCENTAGE SHARING'!F791</f>
        <v>#DIV/0!</v>
      </c>
      <c r="G832" s="167" t="str">
        <f>$B832*'PERCENTAGE SHARING'!G791</f>
        <v>#DIV/0!</v>
      </c>
      <c r="H832" s="167" t="str">
        <f>$B832*'PERCENTAGE SHARING'!H791</f>
        <v>#DIV/0!</v>
      </c>
      <c r="I832" s="167" t="str">
        <f>$B832*'PERCENTAGE SHARING'!I791</f>
        <v>#DIV/0!</v>
      </c>
      <c r="J832" s="167" t="str">
        <f>$B832*'PERCENTAGE SHARING'!J791</f>
        <v>#DIV/0!</v>
      </c>
      <c r="K832" s="167" t="str">
        <f>$B832*'PERCENTAGE SHARING'!K791</f>
        <v>#DIV/0!</v>
      </c>
      <c r="L832" s="167" t="str">
        <f>$B832*'PERCENTAGE SHARING'!L791</f>
        <v>#DIV/0!</v>
      </c>
      <c r="M832" s="167" t="str">
        <f>$B832*'PERCENTAGE SHARING'!M791</f>
        <v>#DIV/0!</v>
      </c>
      <c r="N832" s="167" t="str">
        <f>$B832*'PERCENTAGE SHARING'!N791</f>
        <v>#DIV/0!</v>
      </c>
      <c r="O832" s="309" t="str">
        <f>$B832*'PERCENTAGE SHARING'!O791</f>
        <v>#DIV/0!</v>
      </c>
      <c r="P832" s="309" t="str">
        <f>$B832*'PERCENTAGE SHARING'!P791</f>
        <v>#DIV/0!</v>
      </c>
      <c r="Q832" s="309" t="str">
        <f>$B832*'PERCENTAGE SHARING'!Q791</f>
        <v>#DIV/0!</v>
      </c>
      <c r="R832" s="309" t="str">
        <f>$B832*'PERCENTAGE SHARING'!R791</f>
        <v>#DIV/0!</v>
      </c>
      <c r="S832" s="134"/>
      <c r="T832" s="134"/>
      <c r="U832" s="134"/>
      <c r="V832" s="134"/>
      <c r="W832" s="134"/>
      <c r="X832" s="134"/>
      <c r="Y832" s="134"/>
      <c r="Z832" s="134"/>
    </row>
    <row r="833" ht="22.5" customHeight="1">
      <c r="A833" s="186" t="str">
        <f>'PROP DAILY PNL'!A998</f>
        <v/>
      </c>
      <c r="B833" s="177"/>
      <c r="C833" s="167" t="str">
        <f>$B833*'PERCENTAGE SHARING'!C792</f>
        <v>#DIV/0!</v>
      </c>
      <c r="D833" s="167" t="str">
        <f>$B833*'PERCENTAGE SHARING'!D792</f>
        <v>#DIV/0!</v>
      </c>
      <c r="E833" s="167" t="str">
        <f>$B833*'PERCENTAGE SHARING'!E792</f>
        <v>#DIV/0!</v>
      </c>
      <c r="F833" s="167" t="str">
        <f>$B833*'PERCENTAGE SHARING'!F792</f>
        <v>#DIV/0!</v>
      </c>
      <c r="G833" s="167" t="str">
        <f>$B833*'PERCENTAGE SHARING'!G792</f>
        <v>#DIV/0!</v>
      </c>
      <c r="H833" s="167" t="str">
        <f>$B833*'PERCENTAGE SHARING'!H792</f>
        <v>#DIV/0!</v>
      </c>
      <c r="I833" s="167" t="str">
        <f>$B833*'PERCENTAGE SHARING'!I792</f>
        <v>#DIV/0!</v>
      </c>
      <c r="J833" s="167" t="str">
        <f>$B833*'PERCENTAGE SHARING'!J792</f>
        <v>#DIV/0!</v>
      </c>
      <c r="K833" s="167" t="str">
        <f>$B833*'PERCENTAGE SHARING'!K792</f>
        <v>#DIV/0!</v>
      </c>
      <c r="L833" s="167" t="str">
        <f>$B833*'PERCENTAGE SHARING'!L792</f>
        <v>#DIV/0!</v>
      </c>
      <c r="M833" s="167" t="str">
        <f>$B833*'PERCENTAGE SHARING'!M792</f>
        <v>#DIV/0!</v>
      </c>
      <c r="N833" s="167" t="str">
        <f>$B833*'PERCENTAGE SHARING'!N792</f>
        <v>#DIV/0!</v>
      </c>
      <c r="O833" s="309" t="str">
        <f>$B833*'PERCENTAGE SHARING'!O792</f>
        <v>#DIV/0!</v>
      </c>
      <c r="P833" s="309" t="str">
        <f>$B833*'PERCENTAGE SHARING'!P792</f>
        <v>#DIV/0!</v>
      </c>
      <c r="Q833" s="309" t="str">
        <f>$B833*'PERCENTAGE SHARING'!Q792</f>
        <v>#DIV/0!</v>
      </c>
      <c r="R833" s="309" t="str">
        <f>$B833*'PERCENTAGE SHARING'!R792</f>
        <v>#DIV/0!</v>
      </c>
      <c r="S833" s="134"/>
      <c r="T833" s="134"/>
      <c r="U833" s="134"/>
      <c r="V833" s="134"/>
      <c r="W833" s="134"/>
      <c r="X833" s="134"/>
      <c r="Y833" s="134"/>
      <c r="Z833" s="134"/>
    </row>
    <row r="834" ht="22.5" customHeight="1">
      <c r="A834" s="186" t="str">
        <f>'PROP DAILY PNL'!A999</f>
        <v/>
      </c>
      <c r="B834" s="177"/>
      <c r="C834" s="167" t="str">
        <f>$B834*'PERCENTAGE SHARING'!C793</f>
        <v>#DIV/0!</v>
      </c>
      <c r="D834" s="167" t="str">
        <f>$B834*'PERCENTAGE SHARING'!D793</f>
        <v>#DIV/0!</v>
      </c>
      <c r="E834" s="167" t="str">
        <f>$B834*'PERCENTAGE SHARING'!E793</f>
        <v>#DIV/0!</v>
      </c>
      <c r="F834" s="167" t="str">
        <f>$B834*'PERCENTAGE SHARING'!F793</f>
        <v>#DIV/0!</v>
      </c>
      <c r="G834" s="167" t="str">
        <f>$B834*'PERCENTAGE SHARING'!G793</f>
        <v>#DIV/0!</v>
      </c>
      <c r="H834" s="167" t="str">
        <f>$B834*'PERCENTAGE SHARING'!H793</f>
        <v>#DIV/0!</v>
      </c>
      <c r="I834" s="167" t="str">
        <f>$B834*'PERCENTAGE SHARING'!I793</f>
        <v>#DIV/0!</v>
      </c>
      <c r="J834" s="167" t="str">
        <f>$B834*'PERCENTAGE SHARING'!J793</f>
        <v>#DIV/0!</v>
      </c>
      <c r="K834" s="167" t="str">
        <f>$B834*'PERCENTAGE SHARING'!K793</f>
        <v>#DIV/0!</v>
      </c>
      <c r="L834" s="167" t="str">
        <f>$B834*'PERCENTAGE SHARING'!L793</f>
        <v>#DIV/0!</v>
      </c>
      <c r="M834" s="167" t="str">
        <f>$B834*'PERCENTAGE SHARING'!M793</f>
        <v>#DIV/0!</v>
      </c>
      <c r="N834" s="167" t="str">
        <f>$B834*'PERCENTAGE SHARING'!N793</f>
        <v>#DIV/0!</v>
      </c>
      <c r="O834" s="309" t="str">
        <f>$B834*'PERCENTAGE SHARING'!O793</f>
        <v>#DIV/0!</v>
      </c>
      <c r="P834" s="309" t="str">
        <f>$B834*'PERCENTAGE SHARING'!P793</f>
        <v>#DIV/0!</v>
      </c>
      <c r="Q834" s="309" t="str">
        <f>$B834*'PERCENTAGE SHARING'!Q793</f>
        <v>#DIV/0!</v>
      </c>
      <c r="R834" s="309" t="str">
        <f>$B834*'PERCENTAGE SHARING'!R793</f>
        <v>#DIV/0!</v>
      </c>
      <c r="S834" s="134"/>
      <c r="T834" s="134"/>
      <c r="U834" s="134"/>
      <c r="V834" s="134"/>
      <c r="W834" s="134"/>
      <c r="X834" s="134"/>
      <c r="Y834" s="134"/>
      <c r="Z834" s="134"/>
    </row>
    <row r="835" ht="22.5" customHeight="1">
      <c r="A835" s="186" t="str">
        <f>'PROP DAILY PNL'!A1000</f>
        <v/>
      </c>
      <c r="B835" s="177"/>
      <c r="C835" s="167" t="str">
        <f>$B835*'PERCENTAGE SHARING'!C794</f>
        <v>#DIV/0!</v>
      </c>
      <c r="D835" s="167" t="str">
        <f>$B835*'PERCENTAGE SHARING'!D794</f>
        <v>#DIV/0!</v>
      </c>
      <c r="E835" s="167" t="str">
        <f>$B835*'PERCENTAGE SHARING'!E794</f>
        <v>#DIV/0!</v>
      </c>
      <c r="F835" s="167" t="str">
        <f>$B835*'PERCENTAGE SHARING'!F794</f>
        <v>#DIV/0!</v>
      </c>
      <c r="G835" s="167" t="str">
        <f>$B835*'PERCENTAGE SHARING'!G794</f>
        <v>#DIV/0!</v>
      </c>
      <c r="H835" s="167" t="str">
        <f>$B835*'PERCENTAGE SHARING'!H794</f>
        <v>#DIV/0!</v>
      </c>
      <c r="I835" s="167" t="str">
        <f>$B835*'PERCENTAGE SHARING'!I794</f>
        <v>#DIV/0!</v>
      </c>
      <c r="J835" s="167" t="str">
        <f>$B835*'PERCENTAGE SHARING'!J794</f>
        <v>#DIV/0!</v>
      </c>
      <c r="K835" s="167" t="str">
        <f>$B835*'PERCENTAGE SHARING'!K794</f>
        <v>#DIV/0!</v>
      </c>
      <c r="L835" s="167" t="str">
        <f>$B835*'PERCENTAGE SHARING'!L794</f>
        <v>#DIV/0!</v>
      </c>
      <c r="M835" s="167" t="str">
        <f>$B835*'PERCENTAGE SHARING'!M794</f>
        <v>#DIV/0!</v>
      </c>
      <c r="N835" s="167" t="str">
        <f>$B835*'PERCENTAGE SHARING'!N794</f>
        <v>#DIV/0!</v>
      </c>
      <c r="O835" s="309" t="str">
        <f>$B835*'PERCENTAGE SHARING'!O794</f>
        <v>#DIV/0!</v>
      </c>
      <c r="P835" s="309" t="str">
        <f>$B835*'PERCENTAGE SHARING'!P794</f>
        <v>#DIV/0!</v>
      </c>
      <c r="Q835" s="309" t="str">
        <f>$B835*'PERCENTAGE SHARING'!Q794</f>
        <v>#DIV/0!</v>
      </c>
      <c r="R835" s="309" t="str">
        <f>$B835*'PERCENTAGE SHARING'!R794</f>
        <v>#DIV/0!</v>
      </c>
      <c r="S835" s="134"/>
      <c r="T835" s="134"/>
      <c r="U835" s="134"/>
      <c r="V835" s="134"/>
      <c r="W835" s="134"/>
      <c r="X835" s="134"/>
      <c r="Y835" s="134"/>
      <c r="Z835" s="134"/>
    </row>
    <row r="836" ht="22.5" customHeight="1">
      <c r="A836" s="186" t="str">
        <f>'PROP DAILY PNL'!A1001</f>
        <v/>
      </c>
      <c r="B836" s="177"/>
      <c r="C836" s="167" t="str">
        <f>$B836*'PERCENTAGE SHARING'!C795</f>
        <v>#DIV/0!</v>
      </c>
      <c r="D836" s="167" t="str">
        <f>$B836*'PERCENTAGE SHARING'!D795</f>
        <v>#DIV/0!</v>
      </c>
      <c r="E836" s="167" t="str">
        <f>$B836*'PERCENTAGE SHARING'!E795</f>
        <v>#DIV/0!</v>
      </c>
      <c r="F836" s="167" t="str">
        <f>$B836*'PERCENTAGE SHARING'!F795</f>
        <v>#DIV/0!</v>
      </c>
      <c r="G836" s="167" t="str">
        <f>$B836*'PERCENTAGE SHARING'!G795</f>
        <v>#DIV/0!</v>
      </c>
      <c r="H836" s="167" t="str">
        <f>$B836*'PERCENTAGE SHARING'!H795</f>
        <v>#DIV/0!</v>
      </c>
      <c r="I836" s="167" t="str">
        <f>$B836*'PERCENTAGE SHARING'!I795</f>
        <v>#DIV/0!</v>
      </c>
      <c r="J836" s="167" t="str">
        <f>$B836*'PERCENTAGE SHARING'!J795</f>
        <v>#DIV/0!</v>
      </c>
      <c r="K836" s="167" t="str">
        <f>$B836*'PERCENTAGE SHARING'!K795</f>
        <v>#DIV/0!</v>
      </c>
      <c r="L836" s="167" t="str">
        <f>$B836*'PERCENTAGE SHARING'!L795</f>
        <v>#DIV/0!</v>
      </c>
      <c r="M836" s="167" t="str">
        <f>$B836*'PERCENTAGE SHARING'!M795</f>
        <v>#DIV/0!</v>
      </c>
      <c r="N836" s="167" t="str">
        <f>$B836*'PERCENTAGE SHARING'!N795</f>
        <v>#DIV/0!</v>
      </c>
      <c r="O836" s="309" t="str">
        <f>$B836*'PERCENTAGE SHARING'!O795</f>
        <v>#DIV/0!</v>
      </c>
      <c r="P836" s="309" t="str">
        <f>$B836*'PERCENTAGE SHARING'!P795</f>
        <v>#DIV/0!</v>
      </c>
      <c r="Q836" s="309" t="str">
        <f>$B836*'PERCENTAGE SHARING'!Q795</f>
        <v>#DIV/0!</v>
      </c>
      <c r="R836" s="309" t="str">
        <f>$B836*'PERCENTAGE SHARING'!R795</f>
        <v>#DIV/0!</v>
      </c>
      <c r="S836" s="134"/>
      <c r="T836" s="134"/>
      <c r="U836" s="134"/>
      <c r="V836" s="134"/>
      <c r="W836" s="134"/>
      <c r="X836" s="134"/>
      <c r="Y836" s="134"/>
      <c r="Z836" s="134"/>
    </row>
    <row r="837" ht="22.5" customHeight="1">
      <c r="A837" s="186" t="str">
        <f>'PROP DAILY PNL'!A1002</f>
        <v/>
      </c>
      <c r="B837" s="177"/>
      <c r="C837" s="167" t="str">
        <f>$B837*'PERCENTAGE SHARING'!C796</f>
        <v>#DIV/0!</v>
      </c>
      <c r="D837" s="167" t="str">
        <f>$B837*'PERCENTAGE SHARING'!D796</f>
        <v>#DIV/0!</v>
      </c>
      <c r="E837" s="167" t="str">
        <f>$B837*'PERCENTAGE SHARING'!E796</f>
        <v>#DIV/0!</v>
      </c>
      <c r="F837" s="167" t="str">
        <f>$B837*'PERCENTAGE SHARING'!F796</f>
        <v>#DIV/0!</v>
      </c>
      <c r="G837" s="167" t="str">
        <f>$B837*'PERCENTAGE SHARING'!G796</f>
        <v>#DIV/0!</v>
      </c>
      <c r="H837" s="167" t="str">
        <f>$B837*'PERCENTAGE SHARING'!H796</f>
        <v>#DIV/0!</v>
      </c>
      <c r="I837" s="167" t="str">
        <f>$B837*'PERCENTAGE SHARING'!I796</f>
        <v>#DIV/0!</v>
      </c>
      <c r="J837" s="167" t="str">
        <f>$B837*'PERCENTAGE SHARING'!J796</f>
        <v>#DIV/0!</v>
      </c>
      <c r="K837" s="167" t="str">
        <f>$B837*'PERCENTAGE SHARING'!K796</f>
        <v>#DIV/0!</v>
      </c>
      <c r="L837" s="167" t="str">
        <f>$B837*'PERCENTAGE SHARING'!L796</f>
        <v>#DIV/0!</v>
      </c>
      <c r="M837" s="167" t="str">
        <f>$B837*'PERCENTAGE SHARING'!M796</f>
        <v>#DIV/0!</v>
      </c>
      <c r="N837" s="167" t="str">
        <f>$B837*'PERCENTAGE SHARING'!N796</f>
        <v>#DIV/0!</v>
      </c>
      <c r="O837" s="309" t="str">
        <f>$B837*'PERCENTAGE SHARING'!O796</f>
        <v>#DIV/0!</v>
      </c>
      <c r="P837" s="309" t="str">
        <f>$B837*'PERCENTAGE SHARING'!P796</f>
        <v>#DIV/0!</v>
      </c>
      <c r="Q837" s="309" t="str">
        <f>$B837*'PERCENTAGE SHARING'!Q796</f>
        <v>#DIV/0!</v>
      </c>
      <c r="R837" s="309" t="str">
        <f>$B837*'PERCENTAGE SHARING'!R796</f>
        <v>#DIV/0!</v>
      </c>
      <c r="S837" s="134"/>
      <c r="T837" s="134"/>
      <c r="U837" s="134"/>
      <c r="V837" s="134"/>
      <c r="W837" s="134"/>
      <c r="X837" s="134"/>
      <c r="Y837" s="134"/>
      <c r="Z837" s="134"/>
    </row>
    <row r="838" ht="22.5" customHeight="1">
      <c r="A838" s="186" t="str">
        <f>'PROP DAILY PNL'!A1003</f>
        <v/>
      </c>
      <c r="B838" s="177"/>
      <c r="C838" s="167" t="str">
        <f>$B838*'PERCENTAGE SHARING'!C797</f>
        <v>#DIV/0!</v>
      </c>
      <c r="D838" s="167" t="str">
        <f>$B838*'PERCENTAGE SHARING'!D797</f>
        <v>#DIV/0!</v>
      </c>
      <c r="E838" s="167" t="str">
        <f>$B838*'PERCENTAGE SHARING'!E797</f>
        <v>#DIV/0!</v>
      </c>
      <c r="F838" s="167" t="str">
        <f>$B838*'PERCENTAGE SHARING'!F797</f>
        <v>#DIV/0!</v>
      </c>
      <c r="G838" s="167" t="str">
        <f>$B838*'PERCENTAGE SHARING'!G797</f>
        <v>#DIV/0!</v>
      </c>
      <c r="H838" s="167" t="str">
        <f>$B838*'PERCENTAGE SHARING'!H797</f>
        <v>#DIV/0!</v>
      </c>
      <c r="I838" s="167" t="str">
        <f>$B838*'PERCENTAGE SHARING'!I797</f>
        <v>#DIV/0!</v>
      </c>
      <c r="J838" s="167" t="str">
        <f>$B838*'PERCENTAGE SHARING'!J797</f>
        <v>#DIV/0!</v>
      </c>
      <c r="K838" s="167" t="str">
        <f>$B838*'PERCENTAGE SHARING'!K797</f>
        <v>#DIV/0!</v>
      </c>
      <c r="L838" s="167" t="str">
        <f>$B838*'PERCENTAGE SHARING'!L797</f>
        <v>#DIV/0!</v>
      </c>
      <c r="M838" s="167" t="str">
        <f>$B838*'PERCENTAGE SHARING'!M797</f>
        <v>#DIV/0!</v>
      </c>
      <c r="N838" s="167" t="str">
        <f>$B838*'PERCENTAGE SHARING'!N797</f>
        <v>#DIV/0!</v>
      </c>
      <c r="O838" s="309" t="str">
        <f>$B838*'PERCENTAGE SHARING'!O797</f>
        <v>#DIV/0!</v>
      </c>
      <c r="P838" s="309" t="str">
        <f>$B838*'PERCENTAGE SHARING'!P797</f>
        <v>#DIV/0!</v>
      </c>
      <c r="Q838" s="309" t="str">
        <f>$B838*'PERCENTAGE SHARING'!Q797</f>
        <v>#DIV/0!</v>
      </c>
      <c r="R838" s="309" t="str">
        <f>$B838*'PERCENTAGE SHARING'!R797</f>
        <v>#DIV/0!</v>
      </c>
      <c r="S838" s="134"/>
      <c r="T838" s="134"/>
      <c r="U838" s="134"/>
      <c r="V838" s="134"/>
      <c r="W838" s="134"/>
      <c r="X838" s="134"/>
      <c r="Y838" s="134"/>
      <c r="Z838" s="134"/>
    </row>
    <row r="839" ht="22.5" customHeight="1">
      <c r="A839" s="186" t="str">
        <f>'PROP DAILY PNL'!A1004</f>
        <v/>
      </c>
      <c r="B839" s="177"/>
      <c r="C839" s="167" t="str">
        <f>$B839*'PERCENTAGE SHARING'!C798</f>
        <v>#DIV/0!</v>
      </c>
      <c r="D839" s="167" t="str">
        <f>$B839*'PERCENTAGE SHARING'!D798</f>
        <v>#DIV/0!</v>
      </c>
      <c r="E839" s="167" t="str">
        <f>$B839*'PERCENTAGE SHARING'!E798</f>
        <v>#DIV/0!</v>
      </c>
      <c r="F839" s="167" t="str">
        <f>$B839*'PERCENTAGE SHARING'!F798</f>
        <v>#DIV/0!</v>
      </c>
      <c r="G839" s="167" t="str">
        <f>$B839*'PERCENTAGE SHARING'!G798</f>
        <v>#DIV/0!</v>
      </c>
      <c r="H839" s="167" t="str">
        <f>$B839*'PERCENTAGE SHARING'!H798</f>
        <v>#DIV/0!</v>
      </c>
      <c r="I839" s="167" t="str">
        <f>$B839*'PERCENTAGE SHARING'!I798</f>
        <v>#DIV/0!</v>
      </c>
      <c r="J839" s="167" t="str">
        <f>$B839*'PERCENTAGE SHARING'!J798</f>
        <v>#DIV/0!</v>
      </c>
      <c r="K839" s="167" t="str">
        <f>$B839*'PERCENTAGE SHARING'!K798</f>
        <v>#DIV/0!</v>
      </c>
      <c r="L839" s="167" t="str">
        <f>$B839*'PERCENTAGE SHARING'!L798</f>
        <v>#DIV/0!</v>
      </c>
      <c r="M839" s="167" t="str">
        <f>$B839*'PERCENTAGE SHARING'!M798</f>
        <v>#DIV/0!</v>
      </c>
      <c r="N839" s="167" t="str">
        <f>$B839*'PERCENTAGE SHARING'!N798</f>
        <v>#DIV/0!</v>
      </c>
      <c r="O839" s="309" t="str">
        <f>$B839*'PERCENTAGE SHARING'!O798</f>
        <v>#DIV/0!</v>
      </c>
      <c r="P839" s="309" t="str">
        <f>$B839*'PERCENTAGE SHARING'!P798</f>
        <v>#DIV/0!</v>
      </c>
      <c r="Q839" s="309" t="str">
        <f>$B839*'PERCENTAGE SHARING'!Q798</f>
        <v>#DIV/0!</v>
      </c>
      <c r="R839" s="309" t="str">
        <f>$B839*'PERCENTAGE SHARING'!R798</f>
        <v>#DIV/0!</v>
      </c>
      <c r="S839" s="134"/>
      <c r="T839" s="134"/>
      <c r="U839" s="134"/>
      <c r="V839" s="134"/>
      <c r="W839" s="134"/>
      <c r="X839" s="134"/>
      <c r="Y839" s="134"/>
      <c r="Z839" s="134"/>
    </row>
    <row r="840" ht="22.5" customHeight="1">
      <c r="A840" s="186" t="str">
        <f>'PROP DAILY PNL'!A1005</f>
        <v/>
      </c>
      <c r="B840" s="177"/>
      <c r="C840" s="167" t="str">
        <f>$B840*'PERCENTAGE SHARING'!C799</f>
        <v>#DIV/0!</v>
      </c>
      <c r="D840" s="167" t="str">
        <f>$B840*'PERCENTAGE SHARING'!D799</f>
        <v>#DIV/0!</v>
      </c>
      <c r="E840" s="167" t="str">
        <f>$B840*'PERCENTAGE SHARING'!E799</f>
        <v>#DIV/0!</v>
      </c>
      <c r="F840" s="167" t="str">
        <f>$B840*'PERCENTAGE SHARING'!F799</f>
        <v>#DIV/0!</v>
      </c>
      <c r="G840" s="167" t="str">
        <f>$B840*'PERCENTAGE SHARING'!G799</f>
        <v>#DIV/0!</v>
      </c>
      <c r="H840" s="167" t="str">
        <f>$B840*'PERCENTAGE SHARING'!H799</f>
        <v>#DIV/0!</v>
      </c>
      <c r="I840" s="167" t="str">
        <f>$B840*'PERCENTAGE SHARING'!I799</f>
        <v>#DIV/0!</v>
      </c>
      <c r="J840" s="167" t="str">
        <f>$B840*'PERCENTAGE SHARING'!J799</f>
        <v>#DIV/0!</v>
      </c>
      <c r="K840" s="167" t="str">
        <f>$B840*'PERCENTAGE SHARING'!K799</f>
        <v>#DIV/0!</v>
      </c>
      <c r="L840" s="167" t="str">
        <f>$B840*'PERCENTAGE SHARING'!L799</f>
        <v>#DIV/0!</v>
      </c>
      <c r="M840" s="167" t="str">
        <f>$B840*'PERCENTAGE SHARING'!M799</f>
        <v>#DIV/0!</v>
      </c>
      <c r="N840" s="167" t="str">
        <f>$B840*'PERCENTAGE SHARING'!N799</f>
        <v>#DIV/0!</v>
      </c>
      <c r="O840" s="309" t="str">
        <f>$B840*'PERCENTAGE SHARING'!O799</f>
        <v>#DIV/0!</v>
      </c>
      <c r="P840" s="309" t="str">
        <f>$B840*'PERCENTAGE SHARING'!P799</f>
        <v>#DIV/0!</v>
      </c>
      <c r="Q840" s="309" t="str">
        <f>$B840*'PERCENTAGE SHARING'!Q799</f>
        <v>#DIV/0!</v>
      </c>
      <c r="R840" s="309" t="str">
        <f>$B840*'PERCENTAGE SHARING'!R799</f>
        <v>#DIV/0!</v>
      </c>
      <c r="S840" s="134"/>
      <c r="T840" s="134"/>
      <c r="U840" s="134"/>
      <c r="V840" s="134"/>
      <c r="W840" s="134"/>
      <c r="X840" s="134"/>
      <c r="Y840" s="134"/>
      <c r="Z840" s="134"/>
    </row>
    <row r="841" ht="22.5" customHeight="1">
      <c r="A841" s="186" t="str">
        <f>'PROP DAILY PNL'!A1006</f>
        <v/>
      </c>
      <c r="B841" s="177"/>
      <c r="C841" s="167" t="str">
        <f>$B841*'PERCENTAGE SHARING'!C800</f>
        <v>#DIV/0!</v>
      </c>
      <c r="D841" s="167" t="str">
        <f>$B841*'PERCENTAGE SHARING'!D800</f>
        <v>#DIV/0!</v>
      </c>
      <c r="E841" s="167" t="str">
        <f>$B841*'PERCENTAGE SHARING'!E800</f>
        <v>#DIV/0!</v>
      </c>
      <c r="F841" s="167" t="str">
        <f>$B841*'PERCENTAGE SHARING'!F800</f>
        <v>#DIV/0!</v>
      </c>
      <c r="G841" s="167" t="str">
        <f>$B841*'PERCENTAGE SHARING'!G800</f>
        <v>#DIV/0!</v>
      </c>
      <c r="H841" s="167" t="str">
        <f>$B841*'PERCENTAGE SHARING'!H800</f>
        <v>#DIV/0!</v>
      </c>
      <c r="I841" s="167" t="str">
        <f>$B841*'PERCENTAGE SHARING'!I800</f>
        <v>#DIV/0!</v>
      </c>
      <c r="J841" s="167" t="str">
        <f>$B841*'PERCENTAGE SHARING'!J800</f>
        <v>#DIV/0!</v>
      </c>
      <c r="K841" s="167" t="str">
        <f>$B841*'PERCENTAGE SHARING'!K800</f>
        <v>#DIV/0!</v>
      </c>
      <c r="L841" s="167" t="str">
        <f>$B841*'PERCENTAGE SHARING'!L800</f>
        <v>#DIV/0!</v>
      </c>
      <c r="M841" s="167" t="str">
        <f>$B841*'PERCENTAGE SHARING'!M800</f>
        <v>#DIV/0!</v>
      </c>
      <c r="N841" s="167" t="str">
        <f>$B841*'PERCENTAGE SHARING'!N800</f>
        <v>#DIV/0!</v>
      </c>
      <c r="O841" s="309" t="str">
        <f>$B841*'PERCENTAGE SHARING'!O800</f>
        <v>#DIV/0!</v>
      </c>
      <c r="P841" s="309" t="str">
        <f>$B841*'PERCENTAGE SHARING'!P800</f>
        <v>#DIV/0!</v>
      </c>
      <c r="Q841" s="309" t="str">
        <f>$B841*'PERCENTAGE SHARING'!Q800</f>
        <v>#DIV/0!</v>
      </c>
      <c r="R841" s="309" t="str">
        <f>$B841*'PERCENTAGE SHARING'!R800</f>
        <v>#DIV/0!</v>
      </c>
      <c r="S841" s="134"/>
      <c r="T841" s="134"/>
      <c r="U841" s="134"/>
      <c r="V841" s="134"/>
      <c r="W841" s="134"/>
      <c r="X841" s="134"/>
      <c r="Y841" s="134"/>
      <c r="Z841" s="134"/>
    </row>
    <row r="842" ht="22.5" customHeight="1">
      <c r="A842" s="186" t="str">
        <f>'PROP DAILY PNL'!A1007</f>
        <v/>
      </c>
      <c r="B842" s="177"/>
      <c r="C842" s="167" t="str">
        <f>$B842*'PERCENTAGE SHARING'!C801</f>
        <v>#DIV/0!</v>
      </c>
      <c r="D842" s="167" t="str">
        <f>$B842*'PERCENTAGE SHARING'!D801</f>
        <v>#DIV/0!</v>
      </c>
      <c r="E842" s="167" t="str">
        <f>$B842*'PERCENTAGE SHARING'!E801</f>
        <v>#DIV/0!</v>
      </c>
      <c r="F842" s="167" t="str">
        <f>$B842*'PERCENTAGE SHARING'!F801</f>
        <v>#DIV/0!</v>
      </c>
      <c r="G842" s="167" t="str">
        <f>$B842*'PERCENTAGE SHARING'!G801</f>
        <v>#DIV/0!</v>
      </c>
      <c r="H842" s="167" t="str">
        <f>$B842*'PERCENTAGE SHARING'!H801</f>
        <v>#DIV/0!</v>
      </c>
      <c r="I842" s="167" t="str">
        <f>$B842*'PERCENTAGE SHARING'!I801</f>
        <v>#DIV/0!</v>
      </c>
      <c r="J842" s="167" t="str">
        <f>$B842*'PERCENTAGE SHARING'!J801</f>
        <v>#DIV/0!</v>
      </c>
      <c r="K842" s="167" t="str">
        <f>$B842*'PERCENTAGE SHARING'!K801</f>
        <v>#DIV/0!</v>
      </c>
      <c r="L842" s="167" t="str">
        <f>$B842*'PERCENTAGE SHARING'!L801</f>
        <v>#DIV/0!</v>
      </c>
      <c r="M842" s="167" t="str">
        <f>$B842*'PERCENTAGE SHARING'!M801</f>
        <v>#DIV/0!</v>
      </c>
      <c r="N842" s="167" t="str">
        <f>$B842*'PERCENTAGE SHARING'!N801</f>
        <v>#DIV/0!</v>
      </c>
      <c r="O842" s="309" t="str">
        <f>$B842*'PERCENTAGE SHARING'!O801</f>
        <v>#DIV/0!</v>
      </c>
      <c r="P842" s="309" t="str">
        <f>$B842*'PERCENTAGE SHARING'!P801</f>
        <v>#DIV/0!</v>
      </c>
      <c r="Q842" s="309" t="str">
        <f>$B842*'PERCENTAGE SHARING'!Q801</f>
        <v>#DIV/0!</v>
      </c>
      <c r="R842" s="309" t="str">
        <f>$B842*'PERCENTAGE SHARING'!R801</f>
        <v>#DIV/0!</v>
      </c>
      <c r="S842" s="134"/>
      <c r="T842" s="134"/>
      <c r="U842" s="134"/>
      <c r="V842" s="134"/>
      <c r="W842" s="134"/>
      <c r="X842" s="134"/>
      <c r="Y842" s="134"/>
      <c r="Z842" s="134"/>
    </row>
    <row r="843" ht="22.5" customHeight="1">
      <c r="A843" s="186" t="str">
        <f>'PROP DAILY PNL'!A1008</f>
        <v/>
      </c>
      <c r="B843" s="177"/>
      <c r="C843" s="167" t="str">
        <f>$B843*'PERCENTAGE SHARING'!C802</f>
        <v>#DIV/0!</v>
      </c>
      <c r="D843" s="167" t="str">
        <f>$B843*'PERCENTAGE SHARING'!D802</f>
        <v>#DIV/0!</v>
      </c>
      <c r="E843" s="167" t="str">
        <f>$B843*'PERCENTAGE SHARING'!E802</f>
        <v>#DIV/0!</v>
      </c>
      <c r="F843" s="167" t="str">
        <f>$B843*'PERCENTAGE SHARING'!F802</f>
        <v>#DIV/0!</v>
      </c>
      <c r="G843" s="167" t="str">
        <f>$B843*'PERCENTAGE SHARING'!G802</f>
        <v>#DIV/0!</v>
      </c>
      <c r="H843" s="167" t="str">
        <f>$B843*'PERCENTAGE SHARING'!H802</f>
        <v>#DIV/0!</v>
      </c>
      <c r="I843" s="167" t="str">
        <f>$B843*'PERCENTAGE SHARING'!I802</f>
        <v>#DIV/0!</v>
      </c>
      <c r="J843" s="167" t="str">
        <f>$B843*'PERCENTAGE SHARING'!J802</f>
        <v>#DIV/0!</v>
      </c>
      <c r="K843" s="167" t="str">
        <f>$B843*'PERCENTAGE SHARING'!K802</f>
        <v>#DIV/0!</v>
      </c>
      <c r="L843" s="167" t="str">
        <f>$B843*'PERCENTAGE SHARING'!L802</f>
        <v>#DIV/0!</v>
      </c>
      <c r="M843" s="167" t="str">
        <f>$B843*'PERCENTAGE SHARING'!M802</f>
        <v>#DIV/0!</v>
      </c>
      <c r="N843" s="167" t="str">
        <f>$B843*'PERCENTAGE SHARING'!N802</f>
        <v>#DIV/0!</v>
      </c>
      <c r="O843" s="309" t="str">
        <f>$B843*'PERCENTAGE SHARING'!O802</f>
        <v>#DIV/0!</v>
      </c>
      <c r="P843" s="309" t="str">
        <f>$B843*'PERCENTAGE SHARING'!P802</f>
        <v>#DIV/0!</v>
      </c>
      <c r="Q843" s="309" t="str">
        <f>$B843*'PERCENTAGE SHARING'!Q802</f>
        <v>#DIV/0!</v>
      </c>
      <c r="R843" s="309" t="str">
        <f>$B843*'PERCENTAGE SHARING'!R802</f>
        <v>#DIV/0!</v>
      </c>
      <c r="S843" s="134"/>
      <c r="T843" s="134"/>
      <c r="U843" s="134"/>
      <c r="V843" s="134"/>
      <c r="W843" s="134"/>
      <c r="X843" s="134"/>
      <c r="Y843" s="134"/>
      <c r="Z843" s="134"/>
    </row>
    <row r="844" ht="22.5" customHeight="1">
      <c r="A844" s="186" t="str">
        <f>'PROP DAILY PNL'!A1009</f>
        <v/>
      </c>
      <c r="B844" s="177"/>
      <c r="C844" s="167" t="str">
        <f>$B844*'PERCENTAGE SHARING'!C803</f>
        <v>#DIV/0!</v>
      </c>
      <c r="D844" s="167" t="str">
        <f>$B844*'PERCENTAGE SHARING'!D803</f>
        <v>#DIV/0!</v>
      </c>
      <c r="E844" s="167" t="str">
        <f>$B844*'PERCENTAGE SHARING'!E803</f>
        <v>#DIV/0!</v>
      </c>
      <c r="F844" s="167" t="str">
        <f>$B844*'PERCENTAGE SHARING'!F803</f>
        <v>#DIV/0!</v>
      </c>
      <c r="G844" s="167" t="str">
        <f>$B844*'PERCENTAGE SHARING'!G803</f>
        <v>#DIV/0!</v>
      </c>
      <c r="H844" s="167" t="str">
        <f>$B844*'PERCENTAGE SHARING'!H803</f>
        <v>#DIV/0!</v>
      </c>
      <c r="I844" s="167" t="str">
        <f>$B844*'PERCENTAGE SHARING'!I803</f>
        <v>#DIV/0!</v>
      </c>
      <c r="J844" s="167" t="str">
        <f>$B844*'PERCENTAGE SHARING'!J803</f>
        <v>#DIV/0!</v>
      </c>
      <c r="K844" s="167" t="str">
        <f>$B844*'PERCENTAGE SHARING'!K803</f>
        <v>#DIV/0!</v>
      </c>
      <c r="L844" s="167" t="str">
        <f>$B844*'PERCENTAGE SHARING'!L803</f>
        <v>#DIV/0!</v>
      </c>
      <c r="M844" s="167" t="str">
        <f>$B844*'PERCENTAGE SHARING'!M803</f>
        <v>#DIV/0!</v>
      </c>
      <c r="N844" s="167" t="str">
        <f>$B844*'PERCENTAGE SHARING'!N803</f>
        <v>#DIV/0!</v>
      </c>
      <c r="O844" s="309" t="str">
        <f>$B844*'PERCENTAGE SHARING'!O803</f>
        <v>#DIV/0!</v>
      </c>
      <c r="P844" s="309" t="str">
        <f>$B844*'PERCENTAGE SHARING'!P803</f>
        <v>#DIV/0!</v>
      </c>
      <c r="Q844" s="309" t="str">
        <f>$B844*'PERCENTAGE SHARING'!Q803</f>
        <v>#DIV/0!</v>
      </c>
      <c r="R844" s="309" t="str">
        <f>$B844*'PERCENTAGE SHARING'!R803</f>
        <v>#DIV/0!</v>
      </c>
      <c r="S844" s="134"/>
      <c r="T844" s="134"/>
      <c r="U844" s="134"/>
      <c r="V844" s="134"/>
      <c r="W844" s="134"/>
      <c r="X844" s="134"/>
      <c r="Y844" s="134"/>
      <c r="Z844" s="134"/>
    </row>
    <row r="845" ht="22.5" customHeight="1">
      <c r="A845" s="186" t="str">
        <f>'PROP DAILY PNL'!A1010</f>
        <v/>
      </c>
      <c r="B845" s="177"/>
      <c r="C845" s="167" t="str">
        <f>$B845*'PERCENTAGE SHARING'!C804</f>
        <v>#DIV/0!</v>
      </c>
      <c r="D845" s="167" t="str">
        <f>$B845*'PERCENTAGE SHARING'!D804</f>
        <v>#DIV/0!</v>
      </c>
      <c r="E845" s="167" t="str">
        <f>$B845*'PERCENTAGE SHARING'!E804</f>
        <v>#DIV/0!</v>
      </c>
      <c r="F845" s="167" t="str">
        <f>$B845*'PERCENTAGE SHARING'!F804</f>
        <v>#DIV/0!</v>
      </c>
      <c r="G845" s="167" t="str">
        <f>$B845*'PERCENTAGE SHARING'!G804</f>
        <v>#DIV/0!</v>
      </c>
      <c r="H845" s="167" t="str">
        <f>$B845*'PERCENTAGE SHARING'!H804</f>
        <v>#DIV/0!</v>
      </c>
      <c r="I845" s="167" t="str">
        <f>$B845*'PERCENTAGE SHARING'!I804</f>
        <v>#DIV/0!</v>
      </c>
      <c r="J845" s="167" t="str">
        <f>$B845*'PERCENTAGE SHARING'!J804</f>
        <v>#DIV/0!</v>
      </c>
      <c r="K845" s="167" t="str">
        <f>$B845*'PERCENTAGE SHARING'!K804</f>
        <v>#DIV/0!</v>
      </c>
      <c r="L845" s="167" t="str">
        <f>$B845*'PERCENTAGE SHARING'!L804</f>
        <v>#DIV/0!</v>
      </c>
      <c r="M845" s="167" t="str">
        <f>$B845*'PERCENTAGE SHARING'!M804</f>
        <v>#DIV/0!</v>
      </c>
      <c r="N845" s="167" t="str">
        <f>$B845*'PERCENTAGE SHARING'!N804</f>
        <v>#DIV/0!</v>
      </c>
      <c r="O845" s="309" t="str">
        <f>$B845*'PERCENTAGE SHARING'!O804</f>
        <v>#DIV/0!</v>
      </c>
      <c r="P845" s="309" t="str">
        <f>$B845*'PERCENTAGE SHARING'!P804</f>
        <v>#DIV/0!</v>
      </c>
      <c r="Q845" s="309" t="str">
        <f>$B845*'PERCENTAGE SHARING'!Q804</f>
        <v>#DIV/0!</v>
      </c>
      <c r="R845" s="309" t="str">
        <f>$B845*'PERCENTAGE SHARING'!R804</f>
        <v>#DIV/0!</v>
      </c>
      <c r="S845" s="134"/>
      <c r="T845" s="134"/>
      <c r="U845" s="134"/>
      <c r="V845" s="134"/>
      <c r="W845" s="134"/>
      <c r="X845" s="134"/>
      <c r="Y845" s="134"/>
      <c r="Z845" s="134"/>
    </row>
    <row r="846" ht="22.5" customHeight="1">
      <c r="A846" s="186" t="str">
        <f>'PROP DAILY PNL'!A1011</f>
        <v/>
      </c>
      <c r="B846" s="177"/>
      <c r="C846" s="167" t="str">
        <f>$B846*'PERCENTAGE SHARING'!C805</f>
        <v>#DIV/0!</v>
      </c>
      <c r="D846" s="167" t="str">
        <f>$B846*'PERCENTAGE SHARING'!D805</f>
        <v>#DIV/0!</v>
      </c>
      <c r="E846" s="167" t="str">
        <f>$B846*'PERCENTAGE SHARING'!E805</f>
        <v>#DIV/0!</v>
      </c>
      <c r="F846" s="167" t="str">
        <f>$B846*'PERCENTAGE SHARING'!F805</f>
        <v>#DIV/0!</v>
      </c>
      <c r="G846" s="167" t="str">
        <f>$B846*'PERCENTAGE SHARING'!G805</f>
        <v>#DIV/0!</v>
      </c>
      <c r="H846" s="167" t="str">
        <f>$B846*'PERCENTAGE SHARING'!H805</f>
        <v>#DIV/0!</v>
      </c>
      <c r="I846" s="167" t="str">
        <f>$B846*'PERCENTAGE SHARING'!I805</f>
        <v>#DIV/0!</v>
      </c>
      <c r="J846" s="167" t="str">
        <f>$B846*'PERCENTAGE SHARING'!J805</f>
        <v>#DIV/0!</v>
      </c>
      <c r="K846" s="167" t="str">
        <f>$B846*'PERCENTAGE SHARING'!K805</f>
        <v>#DIV/0!</v>
      </c>
      <c r="L846" s="167" t="str">
        <f>$B846*'PERCENTAGE SHARING'!L805</f>
        <v>#DIV/0!</v>
      </c>
      <c r="M846" s="167" t="str">
        <f>$B846*'PERCENTAGE SHARING'!M805</f>
        <v>#DIV/0!</v>
      </c>
      <c r="N846" s="167" t="str">
        <f>$B846*'PERCENTAGE SHARING'!N805</f>
        <v>#DIV/0!</v>
      </c>
      <c r="O846" s="309" t="str">
        <f>$B846*'PERCENTAGE SHARING'!O805</f>
        <v>#DIV/0!</v>
      </c>
      <c r="P846" s="309" t="str">
        <f>$B846*'PERCENTAGE SHARING'!P805</f>
        <v>#DIV/0!</v>
      </c>
      <c r="Q846" s="309" t="str">
        <f>$B846*'PERCENTAGE SHARING'!Q805</f>
        <v>#DIV/0!</v>
      </c>
      <c r="R846" s="309" t="str">
        <f>$B846*'PERCENTAGE SHARING'!R805</f>
        <v>#DIV/0!</v>
      </c>
      <c r="S846" s="134"/>
      <c r="T846" s="134"/>
      <c r="U846" s="134"/>
      <c r="V846" s="134"/>
      <c r="W846" s="134"/>
      <c r="X846" s="134"/>
      <c r="Y846" s="134"/>
      <c r="Z846" s="134"/>
    </row>
    <row r="847" ht="22.5" customHeight="1">
      <c r="A847" s="186" t="str">
        <f>'PROP DAILY PNL'!A1012</f>
        <v/>
      </c>
      <c r="B847" s="177"/>
      <c r="C847" s="167" t="str">
        <f>$B847*'PERCENTAGE SHARING'!C806</f>
        <v>#DIV/0!</v>
      </c>
      <c r="D847" s="167" t="str">
        <f>$B847*'PERCENTAGE SHARING'!D806</f>
        <v>#DIV/0!</v>
      </c>
      <c r="E847" s="167" t="str">
        <f>$B847*'PERCENTAGE SHARING'!E806</f>
        <v>#DIV/0!</v>
      </c>
      <c r="F847" s="167" t="str">
        <f>$B847*'PERCENTAGE SHARING'!F806</f>
        <v>#DIV/0!</v>
      </c>
      <c r="G847" s="167" t="str">
        <f>$B847*'PERCENTAGE SHARING'!G806</f>
        <v>#DIV/0!</v>
      </c>
      <c r="H847" s="167" t="str">
        <f>$B847*'PERCENTAGE SHARING'!H806</f>
        <v>#DIV/0!</v>
      </c>
      <c r="I847" s="167" t="str">
        <f>$B847*'PERCENTAGE SHARING'!I806</f>
        <v>#DIV/0!</v>
      </c>
      <c r="J847" s="167" t="str">
        <f>$B847*'PERCENTAGE SHARING'!J806</f>
        <v>#DIV/0!</v>
      </c>
      <c r="K847" s="167" t="str">
        <f>$B847*'PERCENTAGE SHARING'!K806</f>
        <v>#DIV/0!</v>
      </c>
      <c r="L847" s="167" t="str">
        <f>$B847*'PERCENTAGE SHARING'!L806</f>
        <v>#DIV/0!</v>
      </c>
      <c r="M847" s="167" t="str">
        <f>$B847*'PERCENTAGE SHARING'!M806</f>
        <v>#DIV/0!</v>
      </c>
      <c r="N847" s="167" t="str">
        <f>$B847*'PERCENTAGE SHARING'!N806</f>
        <v>#DIV/0!</v>
      </c>
      <c r="O847" s="309" t="str">
        <f>$B847*'PERCENTAGE SHARING'!O806</f>
        <v>#DIV/0!</v>
      </c>
      <c r="P847" s="309" t="str">
        <f>$B847*'PERCENTAGE SHARING'!P806</f>
        <v>#DIV/0!</v>
      </c>
      <c r="Q847" s="309" t="str">
        <f>$B847*'PERCENTAGE SHARING'!Q806</f>
        <v>#DIV/0!</v>
      </c>
      <c r="R847" s="309" t="str">
        <f>$B847*'PERCENTAGE SHARING'!R806</f>
        <v>#DIV/0!</v>
      </c>
      <c r="S847" s="134"/>
      <c r="T847" s="134"/>
      <c r="U847" s="134"/>
      <c r="V847" s="134"/>
      <c r="W847" s="134"/>
      <c r="X847" s="134"/>
      <c r="Y847" s="134"/>
      <c r="Z847" s="134"/>
    </row>
    <row r="848" ht="22.5" customHeight="1">
      <c r="A848" s="186" t="str">
        <f>'PROP DAILY PNL'!A1013</f>
        <v/>
      </c>
      <c r="B848" s="177"/>
      <c r="C848" s="167" t="str">
        <f>$B848*'PERCENTAGE SHARING'!C807</f>
        <v>#DIV/0!</v>
      </c>
      <c r="D848" s="167" t="str">
        <f>$B848*'PERCENTAGE SHARING'!D807</f>
        <v>#DIV/0!</v>
      </c>
      <c r="E848" s="167" t="str">
        <f>$B848*'PERCENTAGE SHARING'!E807</f>
        <v>#DIV/0!</v>
      </c>
      <c r="F848" s="167" t="str">
        <f>$B848*'PERCENTAGE SHARING'!F807</f>
        <v>#DIV/0!</v>
      </c>
      <c r="G848" s="167" t="str">
        <f>$B848*'PERCENTAGE SHARING'!G807</f>
        <v>#DIV/0!</v>
      </c>
      <c r="H848" s="167" t="str">
        <f>$B848*'PERCENTAGE SHARING'!H807</f>
        <v>#DIV/0!</v>
      </c>
      <c r="I848" s="167" t="str">
        <f>$B848*'PERCENTAGE SHARING'!I807</f>
        <v>#DIV/0!</v>
      </c>
      <c r="J848" s="167" t="str">
        <f>$B848*'PERCENTAGE SHARING'!J807</f>
        <v>#DIV/0!</v>
      </c>
      <c r="K848" s="167" t="str">
        <f>$B848*'PERCENTAGE SHARING'!K807</f>
        <v>#DIV/0!</v>
      </c>
      <c r="L848" s="167" t="str">
        <f>$B848*'PERCENTAGE SHARING'!L807</f>
        <v>#DIV/0!</v>
      </c>
      <c r="M848" s="167" t="str">
        <f>$B848*'PERCENTAGE SHARING'!M807</f>
        <v>#DIV/0!</v>
      </c>
      <c r="N848" s="167" t="str">
        <f>$B848*'PERCENTAGE SHARING'!N807</f>
        <v>#DIV/0!</v>
      </c>
      <c r="O848" s="309" t="str">
        <f>$B848*'PERCENTAGE SHARING'!O807</f>
        <v>#DIV/0!</v>
      </c>
      <c r="P848" s="309" t="str">
        <f>$B848*'PERCENTAGE SHARING'!P807</f>
        <v>#DIV/0!</v>
      </c>
      <c r="Q848" s="309" t="str">
        <f>$B848*'PERCENTAGE SHARING'!Q807</f>
        <v>#DIV/0!</v>
      </c>
      <c r="R848" s="309" t="str">
        <f>$B848*'PERCENTAGE SHARING'!R807</f>
        <v>#DIV/0!</v>
      </c>
      <c r="S848" s="134"/>
      <c r="T848" s="134"/>
      <c r="U848" s="134"/>
      <c r="V848" s="134"/>
      <c r="W848" s="134"/>
      <c r="X848" s="134"/>
      <c r="Y848" s="134"/>
      <c r="Z848" s="134"/>
    </row>
    <row r="849" ht="22.5" customHeight="1">
      <c r="A849" s="186" t="str">
        <f>'PROP DAILY PNL'!A1014</f>
        <v/>
      </c>
      <c r="B849" s="177"/>
      <c r="C849" s="167" t="str">
        <f>$B849*'PERCENTAGE SHARING'!C808</f>
        <v>#DIV/0!</v>
      </c>
      <c r="D849" s="167" t="str">
        <f>$B849*'PERCENTAGE SHARING'!D808</f>
        <v>#DIV/0!</v>
      </c>
      <c r="E849" s="167" t="str">
        <f>$B849*'PERCENTAGE SHARING'!E808</f>
        <v>#DIV/0!</v>
      </c>
      <c r="F849" s="167" t="str">
        <f>$B849*'PERCENTAGE SHARING'!F808</f>
        <v>#DIV/0!</v>
      </c>
      <c r="G849" s="167" t="str">
        <f>$B849*'PERCENTAGE SHARING'!G808</f>
        <v>#DIV/0!</v>
      </c>
      <c r="H849" s="167" t="str">
        <f>$B849*'PERCENTAGE SHARING'!H808</f>
        <v>#DIV/0!</v>
      </c>
      <c r="I849" s="167" t="str">
        <f>$B849*'PERCENTAGE SHARING'!I808</f>
        <v>#DIV/0!</v>
      </c>
      <c r="J849" s="167" t="str">
        <f>$B849*'PERCENTAGE SHARING'!J808</f>
        <v>#DIV/0!</v>
      </c>
      <c r="K849" s="167" t="str">
        <f>$B849*'PERCENTAGE SHARING'!K808</f>
        <v>#DIV/0!</v>
      </c>
      <c r="L849" s="167" t="str">
        <f>$B849*'PERCENTAGE SHARING'!L808</f>
        <v>#DIV/0!</v>
      </c>
      <c r="M849" s="167" t="str">
        <f>$B849*'PERCENTAGE SHARING'!M808</f>
        <v>#DIV/0!</v>
      </c>
      <c r="N849" s="167" t="str">
        <f>$B849*'PERCENTAGE SHARING'!N808</f>
        <v>#DIV/0!</v>
      </c>
      <c r="O849" s="309" t="str">
        <f>$B849*'PERCENTAGE SHARING'!O808</f>
        <v>#DIV/0!</v>
      </c>
      <c r="P849" s="309" t="str">
        <f>$B849*'PERCENTAGE SHARING'!P808</f>
        <v>#DIV/0!</v>
      </c>
      <c r="Q849" s="309" t="str">
        <f>$B849*'PERCENTAGE SHARING'!Q808</f>
        <v>#DIV/0!</v>
      </c>
      <c r="R849" s="309" t="str">
        <f>$B849*'PERCENTAGE SHARING'!R808</f>
        <v>#DIV/0!</v>
      </c>
      <c r="S849" s="134"/>
      <c r="T849" s="134"/>
      <c r="U849" s="134"/>
      <c r="V849" s="134"/>
      <c r="W849" s="134"/>
      <c r="X849" s="134"/>
      <c r="Y849" s="134"/>
      <c r="Z849" s="134"/>
    </row>
    <row r="850" ht="22.5" customHeight="1">
      <c r="A850" s="186" t="str">
        <f>'PROP DAILY PNL'!A1015</f>
        <v/>
      </c>
      <c r="B850" s="177"/>
      <c r="C850" s="167" t="str">
        <f>$B850*'PERCENTAGE SHARING'!C809</f>
        <v>#DIV/0!</v>
      </c>
      <c r="D850" s="167" t="str">
        <f>$B850*'PERCENTAGE SHARING'!D809</f>
        <v>#DIV/0!</v>
      </c>
      <c r="E850" s="167" t="str">
        <f>$B850*'PERCENTAGE SHARING'!E809</f>
        <v>#DIV/0!</v>
      </c>
      <c r="F850" s="167" t="str">
        <f>$B850*'PERCENTAGE SHARING'!F809</f>
        <v>#DIV/0!</v>
      </c>
      <c r="G850" s="167" t="str">
        <f>$B850*'PERCENTAGE SHARING'!G809</f>
        <v>#DIV/0!</v>
      </c>
      <c r="H850" s="167" t="str">
        <f>$B850*'PERCENTAGE SHARING'!H809</f>
        <v>#DIV/0!</v>
      </c>
      <c r="I850" s="167" t="str">
        <f>$B850*'PERCENTAGE SHARING'!I809</f>
        <v>#DIV/0!</v>
      </c>
      <c r="J850" s="167" t="str">
        <f>$B850*'PERCENTAGE SHARING'!J809</f>
        <v>#DIV/0!</v>
      </c>
      <c r="K850" s="167" t="str">
        <f>$B850*'PERCENTAGE SHARING'!K809</f>
        <v>#DIV/0!</v>
      </c>
      <c r="L850" s="167" t="str">
        <f>$B850*'PERCENTAGE SHARING'!L809</f>
        <v>#DIV/0!</v>
      </c>
      <c r="M850" s="167" t="str">
        <f>$B850*'PERCENTAGE SHARING'!M809</f>
        <v>#DIV/0!</v>
      </c>
      <c r="N850" s="167" t="str">
        <f>$B850*'PERCENTAGE SHARING'!N809</f>
        <v>#DIV/0!</v>
      </c>
      <c r="O850" s="309" t="str">
        <f>$B850*'PERCENTAGE SHARING'!O809</f>
        <v>#DIV/0!</v>
      </c>
      <c r="P850" s="309" t="str">
        <f>$B850*'PERCENTAGE SHARING'!P809</f>
        <v>#DIV/0!</v>
      </c>
      <c r="Q850" s="309" t="str">
        <f>$B850*'PERCENTAGE SHARING'!Q809</f>
        <v>#DIV/0!</v>
      </c>
      <c r="R850" s="309" t="str">
        <f>$B850*'PERCENTAGE SHARING'!R809</f>
        <v>#DIV/0!</v>
      </c>
      <c r="S850" s="134"/>
      <c r="T850" s="134"/>
      <c r="U850" s="134"/>
      <c r="V850" s="134"/>
      <c r="W850" s="134"/>
      <c r="X850" s="134"/>
      <c r="Y850" s="134"/>
      <c r="Z850" s="134"/>
    </row>
    <row r="851" ht="22.5" customHeight="1">
      <c r="A851" s="186" t="str">
        <f>'PROP DAILY PNL'!A1016</f>
        <v/>
      </c>
      <c r="B851" s="177"/>
      <c r="C851" s="167" t="str">
        <f>$B851*'PERCENTAGE SHARING'!C810</f>
        <v>#DIV/0!</v>
      </c>
      <c r="D851" s="167" t="str">
        <f>$B851*'PERCENTAGE SHARING'!D810</f>
        <v>#DIV/0!</v>
      </c>
      <c r="E851" s="167" t="str">
        <f>$B851*'PERCENTAGE SHARING'!E810</f>
        <v>#DIV/0!</v>
      </c>
      <c r="F851" s="167" t="str">
        <f>$B851*'PERCENTAGE SHARING'!F810</f>
        <v>#DIV/0!</v>
      </c>
      <c r="G851" s="167" t="str">
        <f>$B851*'PERCENTAGE SHARING'!G810</f>
        <v>#DIV/0!</v>
      </c>
      <c r="H851" s="167" t="str">
        <f>$B851*'PERCENTAGE SHARING'!H810</f>
        <v>#DIV/0!</v>
      </c>
      <c r="I851" s="167" t="str">
        <f>$B851*'PERCENTAGE SHARING'!I810</f>
        <v>#DIV/0!</v>
      </c>
      <c r="J851" s="167" t="str">
        <f>$B851*'PERCENTAGE SHARING'!J810</f>
        <v>#DIV/0!</v>
      </c>
      <c r="K851" s="167" t="str">
        <f>$B851*'PERCENTAGE SHARING'!K810</f>
        <v>#DIV/0!</v>
      </c>
      <c r="L851" s="167" t="str">
        <f>$B851*'PERCENTAGE SHARING'!L810</f>
        <v>#DIV/0!</v>
      </c>
      <c r="M851" s="167" t="str">
        <f>$B851*'PERCENTAGE SHARING'!M810</f>
        <v>#DIV/0!</v>
      </c>
      <c r="N851" s="167" t="str">
        <f>$B851*'PERCENTAGE SHARING'!N810</f>
        <v>#DIV/0!</v>
      </c>
      <c r="O851" s="309" t="str">
        <f>$B851*'PERCENTAGE SHARING'!O810</f>
        <v>#DIV/0!</v>
      </c>
      <c r="P851" s="309" t="str">
        <f>$B851*'PERCENTAGE SHARING'!P810</f>
        <v>#DIV/0!</v>
      </c>
      <c r="Q851" s="309" t="str">
        <f>$B851*'PERCENTAGE SHARING'!Q810</f>
        <v>#DIV/0!</v>
      </c>
      <c r="R851" s="309" t="str">
        <f>$B851*'PERCENTAGE SHARING'!R810</f>
        <v>#DIV/0!</v>
      </c>
      <c r="S851" s="134"/>
      <c r="T851" s="134"/>
      <c r="U851" s="134"/>
      <c r="V851" s="134"/>
      <c r="W851" s="134"/>
      <c r="X851" s="134"/>
      <c r="Y851" s="134"/>
      <c r="Z851" s="134"/>
    </row>
    <row r="852" ht="22.5" customHeight="1">
      <c r="A852" s="186" t="str">
        <f>'PROP DAILY PNL'!A1017</f>
        <v/>
      </c>
      <c r="B852" s="177"/>
      <c r="C852" s="167" t="str">
        <f>$B852*'PERCENTAGE SHARING'!C811</f>
        <v>#DIV/0!</v>
      </c>
      <c r="D852" s="167" t="str">
        <f>$B852*'PERCENTAGE SHARING'!D811</f>
        <v>#DIV/0!</v>
      </c>
      <c r="E852" s="167" t="str">
        <f>$B852*'PERCENTAGE SHARING'!E811</f>
        <v>#DIV/0!</v>
      </c>
      <c r="F852" s="167" t="str">
        <f>$B852*'PERCENTAGE SHARING'!F811</f>
        <v>#DIV/0!</v>
      </c>
      <c r="G852" s="167" t="str">
        <f>$B852*'PERCENTAGE SHARING'!G811</f>
        <v>#DIV/0!</v>
      </c>
      <c r="H852" s="167" t="str">
        <f>$B852*'PERCENTAGE SHARING'!H811</f>
        <v>#DIV/0!</v>
      </c>
      <c r="I852" s="167" t="str">
        <f>$B852*'PERCENTAGE SHARING'!I811</f>
        <v>#DIV/0!</v>
      </c>
      <c r="J852" s="167" t="str">
        <f>$B852*'PERCENTAGE SHARING'!J811</f>
        <v>#DIV/0!</v>
      </c>
      <c r="K852" s="167" t="str">
        <f>$B852*'PERCENTAGE SHARING'!K811</f>
        <v>#DIV/0!</v>
      </c>
      <c r="L852" s="167" t="str">
        <f>$B852*'PERCENTAGE SHARING'!L811</f>
        <v>#DIV/0!</v>
      </c>
      <c r="M852" s="167" t="str">
        <f>$B852*'PERCENTAGE SHARING'!M811</f>
        <v>#DIV/0!</v>
      </c>
      <c r="N852" s="167" t="str">
        <f>$B852*'PERCENTAGE SHARING'!N811</f>
        <v>#DIV/0!</v>
      </c>
      <c r="O852" s="309" t="str">
        <f>$B852*'PERCENTAGE SHARING'!O811</f>
        <v>#DIV/0!</v>
      </c>
      <c r="P852" s="309" t="str">
        <f>$B852*'PERCENTAGE SHARING'!P811</f>
        <v>#DIV/0!</v>
      </c>
      <c r="Q852" s="309" t="str">
        <f>$B852*'PERCENTAGE SHARING'!Q811</f>
        <v>#DIV/0!</v>
      </c>
      <c r="R852" s="309" t="str">
        <f>$B852*'PERCENTAGE SHARING'!R811</f>
        <v>#DIV/0!</v>
      </c>
      <c r="S852" s="134"/>
      <c r="T852" s="134"/>
      <c r="U852" s="134"/>
      <c r="V852" s="134"/>
      <c r="W852" s="134"/>
      <c r="X852" s="134"/>
      <c r="Y852" s="134"/>
      <c r="Z852" s="134"/>
    </row>
    <row r="853" ht="22.5" customHeight="1">
      <c r="A853" s="186" t="str">
        <f>'PROP DAILY PNL'!A1018</f>
        <v/>
      </c>
      <c r="B853" s="177"/>
      <c r="C853" s="167" t="str">
        <f>$B853*'PERCENTAGE SHARING'!C812</f>
        <v>#DIV/0!</v>
      </c>
      <c r="D853" s="167" t="str">
        <f>$B853*'PERCENTAGE SHARING'!D812</f>
        <v>#DIV/0!</v>
      </c>
      <c r="E853" s="167" t="str">
        <f>$B853*'PERCENTAGE SHARING'!E812</f>
        <v>#DIV/0!</v>
      </c>
      <c r="F853" s="167" t="str">
        <f>$B853*'PERCENTAGE SHARING'!F812</f>
        <v>#DIV/0!</v>
      </c>
      <c r="G853" s="167" t="str">
        <f>$B853*'PERCENTAGE SHARING'!G812</f>
        <v>#DIV/0!</v>
      </c>
      <c r="H853" s="167" t="str">
        <f>$B853*'PERCENTAGE SHARING'!H812</f>
        <v>#DIV/0!</v>
      </c>
      <c r="I853" s="167" t="str">
        <f>$B853*'PERCENTAGE SHARING'!I812</f>
        <v>#DIV/0!</v>
      </c>
      <c r="J853" s="167" t="str">
        <f>$B853*'PERCENTAGE SHARING'!J812</f>
        <v>#DIV/0!</v>
      </c>
      <c r="K853" s="167" t="str">
        <f>$B853*'PERCENTAGE SHARING'!K812</f>
        <v>#DIV/0!</v>
      </c>
      <c r="L853" s="167" t="str">
        <f>$B853*'PERCENTAGE SHARING'!L812</f>
        <v>#DIV/0!</v>
      </c>
      <c r="M853" s="167" t="str">
        <f>$B853*'PERCENTAGE SHARING'!M812</f>
        <v>#DIV/0!</v>
      </c>
      <c r="N853" s="167" t="str">
        <f>$B853*'PERCENTAGE SHARING'!N812</f>
        <v>#DIV/0!</v>
      </c>
      <c r="O853" s="309" t="str">
        <f>$B853*'PERCENTAGE SHARING'!O812</f>
        <v>#DIV/0!</v>
      </c>
      <c r="P853" s="309" t="str">
        <f>$B853*'PERCENTAGE SHARING'!P812</f>
        <v>#DIV/0!</v>
      </c>
      <c r="Q853" s="309" t="str">
        <f>$B853*'PERCENTAGE SHARING'!Q812</f>
        <v>#DIV/0!</v>
      </c>
      <c r="R853" s="309" t="str">
        <f>$B853*'PERCENTAGE SHARING'!R812</f>
        <v>#DIV/0!</v>
      </c>
      <c r="S853" s="134"/>
      <c r="T853" s="134"/>
      <c r="U853" s="134"/>
      <c r="V853" s="134"/>
      <c r="W853" s="134"/>
      <c r="X853" s="134"/>
      <c r="Y853" s="134"/>
      <c r="Z853" s="134"/>
    </row>
    <row r="854" ht="22.5" customHeight="1">
      <c r="A854" s="186" t="str">
        <f>'PROP DAILY PNL'!A1019</f>
        <v/>
      </c>
      <c r="B854" s="177"/>
      <c r="C854" s="167" t="str">
        <f>$B854*'PERCENTAGE SHARING'!C813</f>
        <v>#DIV/0!</v>
      </c>
      <c r="D854" s="167" t="str">
        <f>$B854*'PERCENTAGE SHARING'!D813</f>
        <v>#DIV/0!</v>
      </c>
      <c r="E854" s="167" t="str">
        <f>$B854*'PERCENTAGE SHARING'!E813</f>
        <v>#DIV/0!</v>
      </c>
      <c r="F854" s="167" t="str">
        <f>$B854*'PERCENTAGE SHARING'!F813</f>
        <v>#DIV/0!</v>
      </c>
      <c r="G854" s="167" t="str">
        <f>$B854*'PERCENTAGE SHARING'!G813</f>
        <v>#DIV/0!</v>
      </c>
      <c r="H854" s="167" t="str">
        <f>$B854*'PERCENTAGE SHARING'!H813</f>
        <v>#DIV/0!</v>
      </c>
      <c r="I854" s="167" t="str">
        <f>$B854*'PERCENTAGE SHARING'!I813</f>
        <v>#DIV/0!</v>
      </c>
      <c r="J854" s="167" t="str">
        <f>$B854*'PERCENTAGE SHARING'!J813</f>
        <v>#DIV/0!</v>
      </c>
      <c r="K854" s="167" t="str">
        <f>$B854*'PERCENTAGE SHARING'!K813</f>
        <v>#DIV/0!</v>
      </c>
      <c r="L854" s="167" t="str">
        <f>$B854*'PERCENTAGE SHARING'!L813</f>
        <v>#DIV/0!</v>
      </c>
      <c r="M854" s="167" t="str">
        <f>$B854*'PERCENTAGE SHARING'!M813</f>
        <v>#DIV/0!</v>
      </c>
      <c r="N854" s="167" t="str">
        <f>$B854*'PERCENTAGE SHARING'!N813</f>
        <v>#DIV/0!</v>
      </c>
      <c r="O854" s="309" t="str">
        <f>$B854*'PERCENTAGE SHARING'!O813</f>
        <v>#DIV/0!</v>
      </c>
      <c r="P854" s="309" t="str">
        <f>$B854*'PERCENTAGE SHARING'!P813</f>
        <v>#DIV/0!</v>
      </c>
      <c r="Q854" s="309" t="str">
        <f>$B854*'PERCENTAGE SHARING'!Q813</f>
        <v>#DIV/0!</v>
      </c>
      <c r="R854" s="309" t="str">
        <f>$B854*'PERCENTAGE SHARING'!R813</f>
        <v>#DIV/0!</v>
      </c>
      <c r="S854" s="134"/>
      <c r="T854" s="134"/>
      <c r="U854" s="134"/>
      <c r="V854" s="134"/>
      <c r="W854" s="134"/>
      <c r="X854" s="134"/>
      <c r="Y854" s="134"/>
      <c r="Z854" s="134"/>
    </row>
    <row r="855" ht="22.5" customHeight="1">
      <c r="A855" s="186" t="str">
        <f>'PROP DAILY PNL'!A1020</f>
        <v/>
      </c>
      <c r="B855" s="177"/>
      <c r="C855" s="167" t="str">
        <f>$B855*'PERCENTAGE SHARING'!C814</f>
        <v>#DIV/0!</v>
      </c>
      <c r="D855" s="167" t="str">
        <f>$B855*'PERCENTAGE SHARING'!D814</f>
        <v>#DIV/0!</v>
      </c>
      <c r="E855" s="167" t="str">
        <f>$B855*'PERCENTAGE SHARING'!E814</f>
        <v>#DIV/0!</v>
      </c>
      <c r="F855" s="167" t="str">
        <f>$B855*'PERCENTAGE SHARING'!F814</f>
        <v>#DIV/0!</v>
      </c>
      <c r="G855" s="167" t="str">
        <f>$B855*'PERCENTAGE SHARING'!G814</f>
        <v>#DIV/0!</v>
      </c>
      <c r="H855" s="167" t="str">
        <f>$B855*'PERCENTAGE SHARING'!H814</f>
        <v>#DIV/0!</v>
      </c>
      <c r="I855" s="167" t="str">
        <f>$B855*'PERCENTAGE SHARING'!I814</f>
        <v>#DIV/0!</v>
      </c>
      <c r="J855" s="167" t="str">
        <f>$B855*'PERCENTAGE SHARING'!J814</f>
        <v>#DIV/0!</v>
      </c>
      <c r="K855" s="167" t="str">
        <f>$B855*'PERCENTAGE SHARING'!K814</f>
        <v>#DIV/0!</v>
      </c>
      <c r="L855" s="167" t="str">
        <f>$B855*'PERCENTAGE SHARING'!L814</f>
        <v>#DIV/0!</v>
      </c>
      <c r="M855" s="167" t="str">
        <f>$B855*'PERCENTAGE SHARING'!M814</f>
        <v>#DIV/0!</v>
      </c>
      <c r="N855" s="167" t="str">
        <f>$B855*'PERCENTAGE SHARING'!N814</f>
        <v>#DIV/0!</v>
      </c>
      <c r="O855" s="309" t="str">
        <f>$B855*'PERCENTAGE SHARING'!O814</f>
        <v>#DIV/0!</v>
      </c>
      <c r="P855" s="309" t="str">
        <f>$B855*'PERCENTAGE SHARING'!P814</f>
        <v>#DIV/0!</v>
      </c>
      <c r="Q855" s="309" t="str">
        <f>$B855*'PERCENTAGE SHARING'!Q814</f>
        <v>#DIV/0!</v>
      </c>
      <c r="R855" s="309" t="str">
        <f>$B855*'PERCENTAGE SHARING'!R814</f>
        <v>#DIV/0!</v>
      </c>
      <c r="S855" s="134"/>
      <c r="T855" s="134"/>
      <c r="U855" s="134"/>
      <c r="V855" s="134"/>
      <c r="W855" s="134"/>
      <c r="X855" s="134"/>
      <c r="Y855" s="134"/>
      <c r="Z855" s="134"/>
    </row>
    <row r="856" ht="22.5" customHeight="1">
      <c r="A856" s="186" t="str">
        <f>'PROP DAILY PNL'!A1021</f>
        <v/>
      </c>
      <c r="B856" s="177"/>
      <c r="C856" s="167" t="str">
        <f>$B856*'PERCENTAGE SHARING'!C815</f>
        <v>#DIV/0!</v>
      </c>
      <c r="D856" s="167" t="str">
        <f>$B856*'PERCENTAGE SHARING'!D815</f>
        <v>#DIV/0!</v>
      </c>
      <c r="E856" s="167" t="str">
        <f>$B856*'PERCENTAGE SHARING'!E815</f>
        <v>#DIV/0!</v>
      </c>
      <c r="F856" s="167" t="str">
        <f>$B856*'PERCENTAGE SHARING'!F815</f>
        <v>#DIV/0!</v>
      </c>
      <c r="G856" s="167" t="str">
        <f>$B856*'PERCENTAGE SHARING'!G815</f>
        <v>#DIV/0!</v>
      </c>
      <c r="H856" s="167" t="str">
        <f>$B856*'PERCENTAGE SHARING'!H815</f>
        <v>#DIV/0!</v>
      </c>
      <c r="I856" s="167" t="str">
        <f>$B856*'PERCENTAGE SHARING'!I815</f>
        <v>#DIV/0!</v>
      </c>
      <c r="J856" s="167" t="str">
        <f>$B856*'PERCENTAGE SHARING'!J815</f>
        <v>#DIV/0!</v>
      </c>
      <c r="K856" s="167" t="str">
        <f>$B856*'PERCENTAGE SHARING'!K815</f>
        <v>#DIV/0!</v>
      </c>
      <c r="L856" s="167" t="str">
        <f>$B856*'PERCENTAGE SHARING'!L815</f>
        <v>#DIV/0!</v>
      </c>
      <c r="M856" s="167" t="str">
        <f>$B856*'PERCENTAGE SHARING'!M815</f>
        <v>#DIV/0!</v>
      </c>
      <c r="N856" s="167" t="str">
        <f>$B856*'PERCENTAGE SHARING'!N815</f>
        <v>#DIV/0!</v>
      </c>
      <c r="O856" s="309" t="str">
        <f>$B856*'PERCENTAGE SHARING'!O815</f>
        <v>#DIV/0!</v>
      </c>
      <c r="P856" s="309" t="str">
        <f>$B856*'PERCENTAGE SHARING'!P815</f>
        <v>#DIV/0!</v>
      </c>
      <c r="Q856" s="309" t="str">
        <f>$B856*'PERCENTAGE SHARING'!Q815</f>
        <v>#DIV/0!</v>
      </c>
      <c r="R856" s="309" t="str">
        <f>$B856*'PERCENTAGE SHARING'!R815</f>
        <v>#DIV/0!</v>
      </c>
      <c r="S856" s="134"/>
      <c r="T856" s="134"/>
      <c r="U856" s="134"/>
      <c r="V856" s="134"/>
      <c r="W856" s="134"/>
      <c r="X856" s="134"/>
      <c r="Y856" s="134"/>
      <c r="Z856" s="134"/>
    </row>
    <row r="857" ht="22.5" customHeight="1">
      <c r="A857" s="186" t="str">
        <f>'PROP DAILY PNL'!A1022</f>
        <v/>
      </c>
      <c r="B857" s="177"/>
      <c r="C857" s="167" t="str">
        <f>$B857*'PERCENTAGE SHARING'!C816</f>
        <v>#DIV/0!</v>
      </c>
      <c r="D857" s="167" t="str">
        <f>$B857*'PERCENTAGE SHARING'!D816</f>
        <v>#DIV/0!</v>
      </c>
      <c r="E857" s="167" t="str">
        <f>$B857*'PERCENTAGE SHARING'!E816</f>
        <v>#DIV/0!</v>
      </c>
      <c r="F857" s="167" t="str">
        <f>$B857*'PERCENTAGE SHARING'!F816</f>
        <v>#DIV/0!</v>
      </c>
      <c r="G857" s="167" t="str">
        <f>$B857*'PERCENTAGE SHARING'!G816</f>
        <v>#DIV/0!</v>
      </c>
      <c r="H857" s="167" t="str">
        <f>$B857*'PERCENTAGE SHARING'!H816</f>
        <v>#DIV/0!</v>
      </c>
      <c r="I857" s="167" t="str">
        <f>$B857*'PERCENTAGE SHARING'!I816</f>
        <v>#DIV/0!</v>
      </c>
      <c r="J857" s="167" t="str">
        <f>$B857*'PERCENTAGE SHARING'!J816</f>
        <v>#DIV/0!</v>
      </c>
      <c r="K857" s="167" t="str">
        <f>$B857*'PERCENTAGE SHARING'!K816</f>
        <v>#DIV/0!</v>
      </c>
      <c r="L857" s="167" t="str">
        <f>$B857*'PERCENTAGE SHARING'!L816</f>
        <v>#DIV/0!</v>
      </c>
      <c r="M857" s="167" t="str">
        <f>$B857*'PERCENTAGE SHARING'!M816</f>
        <v>#DIV/0!</v>
      </c>
      <c r="N857" s="167" t="str">
        <f>$B857*'PERCENTAGE SHARING'!N816</f>
        <v>#DIV/0!</v>
      </c>
      <c r="O857" s="309" t="str">
        <f>$B857*'PERCENTAGE SHARING'!O816</f>
        <v>#DIV/0!</v>
      </c>
      <c r="P857" s="309" t="str">
        <f>$B857*'PERCENTAGE SHARING'!P816</f>
        <v>#DIV/0!</v>
      </c>
      <c r="Q857" s="309" t="str">
        <f>$B857*'PERCENTAGE SHARING'!Q816</f>
        <v>#DIV/0!</v>
      </c>
      <c r="R857" s="309" t="str">
        <f>$B857*'PERCENTAGE SHARING'!R816</f>
        <v>#DIV/0!</v>
      </c>
      <c r="S857" s="134"/>
      <c r="T857" s="134"/>
      <c r="U857" s="134"/>
      <c r="V857" s="134"/>
      <c r="W857" s="134"/>
      <c r="X857" s="134"/>
      <c r="Y857" s="134"/>
      <c r="Z857" s="134"/>
    </row>
    <row r="858" ht="22.5" customHeight="1">
      <c r="A858" s="186" t="str">
        <f>'PROP DAILY PNL'!A1023</f>
        <v/>
      </c>
      <c r="B858" s="177"/>
      <c r="C858" s="167" t="str">
        <f>$B858*'PERCENTAGE SHARING'!C817</f>
        <v>#DIV/0!</v>
      </c>
      <c r="D858" s="167" t="str">
        <f>$B858*'PERCENTAGE SHARING'!D817</f>
        <v>#DIV/0!</v>
      </c>
      <c r="E858" s="167" t="str">
        <f>$B858*'PERCENTAGE SHARING'!E817</f>
        <v>#DIV/0!</v>
      </c>
      <c r="F858" s="167" t="str">
        <f>$B858*'PERCENTAGE SHARING'!F817</f>
        <v>#DIV/0!</v>
      </c>
      <c r="G858" s="167" t="str">
        <f>$B858*'PERCENTAGE SHARING'!G817</f>
        <v>#DIV/0!</v>
      </c>
      <c r="H858" s="167" t="str">
        <f>$B858*'PERCENTAGE SHARING'!H817</f>
        <v>#DIV/0!</v>
      </c>
      <c r="I858" s="167" t="str">
        <f>$B858*'PERCENTAGE SHARING'!I817</f>
        <v>#DIV/0!</v>
      </c>
      <c r="J858" s="167" t="str">
        <f>$B858*'PERCENTAGE SHARING'!J817</f>
        <v>#DIV/0!</v>
      </c>
      <c r="K858" s="167" t="str">
        <f>$B858*'PERCENTAGE SHARING'!K817</f>
        <v>#DIV/0!</v>
      </c>
      <c r="L858" s="167" t="str">
        <f>$B858*'PERCENTAGE SHARING'!L817</f>
        <v>#DIV/0!</v>
      </c>
      <c r="M858" s="167" t="str">
        <f>$B858*'PERCENTAGE SHARING'!M817</f>
        <v>#DIV/0!</v>
      </c>
      <c r="N858" s="167" t="str">
        <f>$B858*'PERCENTAGE SHARING'!N817</f>
        <v>#DIV/0!</v>
      </c>
      <c r="O858" s="309" t="str">
        <f>$B858*'PERCENTAGE SHARING'!O817</f>
        <v>#DIV/0!</v>
      </c>
      <c r="P858" s="309" t="str">
        <f>$B858*'PERCENTAGE SHARING'!P817</f>
        <v>#DIV/0!</v>
      </c>
      <c r="Q858" s="309" t="str">
        <f>$B858*'PERCENTAGE SHARING'!Q817</f>
        <v>#DIV/0!</v>
      </c>
      <c r="R858" s="309" t="str">
        <f>$B858*'PERCENTAGE SHARING'!R817</f>
        <v>#DIV/0!</v>
      </c>
      <c r="S858" s="134"/>
      <c r="T858" s="134"/>
      <c r="U858" s="134"/>
      <c r="V858" s="134"/>
      <c r="W858" s="134"/>
      <c r="X858" s="134"/>
      <c r="Y858" s="134"/>
      <c r="Z858" s="134"/>
    </row>
    <row r="859" ht="22.5" customHeight="1">
      <c r="A859" s="186" t="str">
        <f>'PROP DAILY PNL'!A1024</f>
        <v/>
      </c>
      <c r="B859" s="177"/>
      <c r="C859" s="167" t="str">
        <f>$B859*'PERCENTAGE SHARING'!C818</f>
        <v>#DIV/0!</v>
      </c>
      <c r="D859" s="167" t="str">
        <f>$B859*'PERCENTAGE SHARING'!D818</f>
        <v>#DIV/0!</v>
      </c>
      <c r="E859" s="167" t="str">
        <f>$B859*'PERCENTAGE SHARING'!E818</f>
        <v>#DIV/0!</v>
      </c>
      <c r="F859" s="167" t="str">
        <f>$B859*'PERCENTAGE SHARING'!F818</f>
        <v>#DIV/0!</v>
      </c>
      <c r="G859" s="167" t="str">
        <f>$B859*'PERCENTAGE SHARING'!G818</f>
        <v>#DIV/0!</v>
      </c>
      <c r="H859" s="167" t="str">
        <f>$B859*'PERCENTAGE SHARING'!H818</f>
        <v>#DIV/0!</v>
      </c>
      <c r="I859" s="167" t="str">
        <f>$B859*'PERCENTAGE SHARING'!I818</f>
        <v>#DIV/0!</v>
      </c>
      <c r="J859" s="167" t="str">
        <f>$B859*'PERCENTAGE SHARING'!J818</f>
        <v>#DIV/0!</v>
      </c>
      <c r="K859" s="167" t="str">
        <f>$B859*'PERCENTAGE SHARING'!K818</f>
        <v>#DIV/0!</v>
      </c>
      <c r="L859" s="167" t="str">
        <f>$B859*'PERCENTAGE SHARING'!L818</f>
        <v>#DIV/0!</v>
      </c>
      <c r="M859" s="167" t="str">
        <f>$B859*'PERCENTAGE SHARING'!M818</f>
        <v>#DIV/0!</v>
      </c>
      <c r="N859" s="167" t="str">
        <f>$B859*'PERCENTAGE SHARING'!N818</f>
        <v>#DIV/0!</v>
      </c>
      <c r="O859" s="309" t="str">
        <f>$B859*'PERCENTAGE SHARING'!O818</f>
        <v>#DIV/0!</v>
      </c>
      <c r="P859" s="309" t="str">
        <f>$B859*'PERCENTAGE SHARING'!P818</f>
        <v>#DIV/0!</v>
      </c>
      <c r="Q859" s="309" t="str">
        <f>$B859*'PERCENTAGE SHARING'!Q818</f>
        <v>#DIV/0!</v>
      </c>
      <c r="R859" s="309" t="str">
        <f>$B859*'PERCENTAGE SHARING'!R818</f>
        <v>#DIV/0!</v>
      </c>
      <c r="S859" s="134"/>
      <c r="T859" s="134"/>
      <c r="U859" s="134"/>
      <c r="V859" s="134"/>
      <c r="W859" s="134"/>
      <c r="X859" s="134"/>
      <c r="Y859" s="134"/>
      <c r="Z859" s="134"/>
    </row>
    <row r="860" ht="22.5" customHeight="1">
      <c r="A860" s="186" t="str">
        <f>'PROP DAILY PNL'!A1025</f>
        <v/>
      </c>
      <c r="B860" s="177"/>
      <c r="C860" s="167" t="str">
        <f>$B860*'PERCENTAGE SHARING'!C819</f>
        <v>#DIV/0!</v>
      </c>
      <c r="D860" s="167" t="str">
        <f>$B860*'PERCENTAGE SHARING'!D819</f>
        <v>#DIV/0!</v>
      </c>
      <c r="E860" s="167" t="str">
        <f>$B860*'PERCENTAGE SHARING'!E819</f>
        <v>#DIV/0!</v>
      </c>
      <c r="F860" s="167" t="str">
        <f>$B860*'PERCENTAGE SHARING'!F819</f>
        <v>#DIV/0!</v>
      </c>
      <c r="G860" s="167" t="str">
        <f>$B860*'PERCENTAGE SHARING'!G819</f>
        <v>#DIV/0!</v>
      </c>
      <c r="H860" s="167" t="str">
        <f>$B860*'PERCENTAGE SHARING'!H819</f>
        <v>#DIV/0!</v>
      </c>
      <c r="I860" s="167" t="str">
        <f>$B860*'PERCENTAGE SHARING'!I819</f>
        <v>#DIV/0!</v>
      </c>
      <c r="J860" s="167" t="str">
        <f>$B860*'PERCENTAGE SHARING'!J819</f>
        <v>#DIV/0!</v>
      </c>
      <c r="K860" s="167" t="str">
        <f>$B860*'PERCENTAGE SHARING'!K819</f>
        <v>#DIV/0!</v>
      </c>
      <c r="L860" s="167" t="str">
        <f>$B860*'PERCENTAGE SHARING'!L819</f>
        <v>#DIV/0!</v>
      </c>
      <c r="M860" s="167" t="str">
        <f>$B860*'PERCENTAGE SHARING'!M819</f>
        <v>#DIV/0!</v>
      </c>
      <c r="N860" s="167" t="str">
        <f>$B860*'PERCENTAGE SHARING'!N819</f>
        <v>#DIV/0!</v>
      </c>
      <c r="O860" s="309" t="str">
        <f>$B860*'PERCENTAGE SHARING'!O819</f>
        <v>#DIV/0!</v>
      </c>
      <c r="P860" s="309" t="str">
        <f>$B860*'PERCENTAGE SHARING'!P819</f>
        <v>#DIV/0!</v>
      </c>
      <c r="Q860" s="309" t="str">
        <f>$B860*'PERCENTAGE SHARING'!Q819</f>
        <v>#DIV/0!</v>
      </c>
      <c r="R860" s="309" t="str">
        <f>$B860*'PERCENTAGE SHARING'!R819</f>
        <v>#DIV/0!</v>
      </c>
      <c r="S860" s="134"/>
      <c r="T860" s="134"/>
      <c r="U860" s="134"/>
      <c r="V860" s="134"/>
      <c r="W860" s="134"/>
      <c r="X860" s="134"/>
      <c r="Y860" s="134"/>
      <c r="Z860" s="134"/>
    </row>
    <row r="861" ht="22.5" customHeight="1">
      <c r="A861" s="186" t="str">
        <f>'PROP DAILY PNL'!A1026</f>
        <v/>
      </c>
      <c r="B861" s="177"/>
      <c r="C861" s="167" t="str">
        <f>$B861*'PERCENTAGE SHARING'!C820</f>
        <v>#DIV/0!</v>
      </c>
      <c r="D861" s="167" t="str">
        <f>$B861*'PERCENTAGE SHARING'!D820</f>
        <v>#DIV/0!</v>
      </c>
      <c r="E861" s="167" t="str">
        <f>$B861*'PERCENTAGE SHARING'!E820</f>
        <v>#DIV/0!</v>
      </c>
      <c r="F861" s="167" t="str">
        <f>$B861*'PERCENTAGE SHARING'!F820</f>
        <v>#DIV/0!</v>
      </c>
      <c r="G861" s="167" t="str">
        <f>$B861*'PERCENTAGE SHARING'!G820</f>
        <v>#DIV/0!</v>
      </c>
      <c r="H861" s="167" t="str">
        <f>$B861*'PERCENTAGE SHARING'!H820</f>
        <v>#DIV/0!</v>
      </c>
      <c r="I861" s="167" t="str">
        <f>$B861*'PERCENTAGE SHARING'!I820</f>
        <v>#DIV/0!</v>
      </c>
      <c r="J861" s="167" t="str">
        <f>$B861*'PERCENTAGE SHARING'!J820</f>
        <v>#DIV/0!</v>
      </c>
      <c r="K861" s="167" t="str">
        <f>$B861*'PERCENTAGE SHARING'!K820</f>
        <v>#DIV/0!</v>
      </c>
      <c r="L861" s="167" t="str">
        <f>$B861*'PERCENTAGE SHARING'!L820</f>
        <v>#DIV/0!</v>
      </c>
      <c r="M861" s="167" t="str">
        <f>$B861*'PERCENTAGE SHARING'!M820</f>
        <v>#DIV/0!</v>
      </c>
      <c r="N861" s="167" t="str">
        <f>$B861*'PERCENTAGE SHARING'!N820</f>
        <v>#DIV/0!</v>
      </c>
      <c r="O861" s="309" t="str">
        <f>$B861*'PERCENTAGE SHARING'!O820</f>
        <v>#DIV/0!</v>
      </c>
      <c r="P861" s="309" t="str">
        <f>$B861*'PERCENTAGE SHARING'!P820</f>
        <v>#DIV/0!</v>
      </c>
      <c r="Q861" s="309" t="str">
        <f>$B861*'PERCENTAGE SHARING'!Q820</f>
        <v>#DIV/0!</v>
      </c>
      <c r="R861" s="309" t="str">
        <f>$B861*'PERCENTAGE SHARING'!R820</f>
        <v>#DIV/0!</v>
      </c>
      <c r="S861" s="134"/>
      <c r="T861" s="134"/>
      <c r="U861" s="134"/>
      <c r="V861" s="134"/>
      <c r="W861" s="134"/>
      <c r="X861" s="134"/>
      <c r="Y861" s="134"/>
      <c r="Z861" s="134"/>
    </row>
    <row r="862" ht="22.5" customHeight="1">
      <c r="A862" s="186" t="str">
        <f>'PROP DAILY PNL'!A1027</f>
        <v/>
      </c>
      <c r="B862" s="177"/>
      <c r="C862" s="167" t="str">
        <f>$B862*'PERCENTAGE SHARING'!C821</f>
        <v>#DIV/0!</v>
      </c>
      <c r="D862" s="167" t="str">
        <f>$B862*'PERCENTAGE SHARING'!D821</f>
        <v>#DIV/0!</v>
      </c>
      <c r="E862" s="167" t="str">
        <f>$B862*'PERCENTAGE SHARING'!E821</f>
        <v>#DIV/0!</v>
      </c>
      <c r="F862" s="167" t="str">
        <f>$B862*'PERCENTAGE SHARING'!F821</f>
        <v>#DIV/0!</v>
      </c>
      <c r="G862" s="167" t="str">
        <f>$B862*'PERCENTAGE SHARING'!G821</f>
        <v>#DIV/0!</v>
      </c>
      <c r="H862" s="167" t="str">
        <f>$B862*'PERCENTAGE SHARING'!H821</f>
        <v>#DIV/0!</v>
      </c>
      <c r="I862" s="167" t="str">
        <f>$B862*'PERCENTAGE SHARING'!I821</f>
        <v>#DIV/0!</v>
      </c>
      <c r="J862" s="167" t="str">
        <f>$B862*'PERCENTAGE SHARING'!J821</f>
        <v>#DIV/0!</v>
      </c>
      <c r="K862" s="167" t="str">
        <f>$B862*'PERCENTAGE SHARING'!K821</f>
        <v>#DIV/0!</v>
      </c>
      <c r="L862" s="167" t="str">
        <f>$B862*'PERCENTAGE SHARING'!L821</f>
        <v>#DIV/0!</v>
      </c>
      <c r="M862" s="167" t="str">
        <f>$B862*'PERCENTAGE SHARING'!M821</f>
        <v>#DIV/0!</v>
      </c>
      <c r="N862" s="167" t="str">
        <f>$B862*'PERCENTAGE SHARING'!N821</f>
        <v>#DIV/0!</v>
      </c>
      <c r="O862" s="309" t="str">
        <f>$B862*'PERCENTAGE SHARING'!O821</f>
        <v>#DIV/0!</v>
      </c>
      <c r="P862" s="309" t="str">
        <f>$B862*'PERCENTAGE SHARING'!P821</f>
        <v>#DIV/0!</v>
      </c>
      <c r="Q862" s="309" t="str">
        <f>$B862*'PERCENTAGE SHARING'!Q821</f>
        <v>#DIV/0!</v>
      </c>
      <c r="R862" s="309" t="str">
        <f>$B862*'PERCENTAGE SHARING'!R821</f>
        <v>#DIV/0!</v>
      </c>
      <c r="S862" s="134"/>
      <c r="T862" s="134"/>
      <c r="U862" s="134"/>
      <c r="V862" s="134"/>
      <c r="W862" s="134"/>
      <c r="X862" s="134"/>
      <c r="Y862" s="134"/>
      <c r="Z862" s="134"/>
    </row>
    <row r="863" ht="22.5" customHeight="1">
      <c r="A863" s="186" t="str">
        <f>'PROP DAILY PNL'!A1028</f>
        <v/>
      </c>
      <c r="B863" s="177"/>
      <c r="C863" s="167" t="str">
        <f>$B863*'PERCENTAGE SHARING'!C822</f>
        <v>#DIV/0!</v>
      </c>
      <c r="D863" s="167" t="str">
        <f>$B863*'PERCENTAGE SHARING'!D822</f>
        <v>#DIV/0!</v>
      </c>
      <c r="E863" s="167" t="str">
        <f>$B863*'PERCENTAGE SHARING'!E822</f>
        <v>#DIV/0!</v>
      </c>
      <c r="F863" s="167" t="str">
        <f>$B863*'PERCENTAGE SHARING'!F822</f>
        <v>#DIV/0!</v>
      </c>
      <c r="G863" s="167" t="str">
        <f>$B863*'PERCENTAGE SHARING'!G822</f>
        <v>#DIV/0!</v>
      </c>
      <c r="H863" s="167" t="str">
        <f>$B863*'PERCENTAGE SHARING'!H822</f>
        <v>#DIV/0!</v>
      </c>
      <c r="I863" s="167" t="str">
        <f>$B863*'PERCENTAGE SHARING'!I822</f>
        <v>#DIV/0!</v>
      </c>
      <c r="J863" s="167" t="str">
        <f>$B863*'PERCENTAGE SHARING'!J822</f>
        <v>#DIV/0!</v>
      </c>
      <c r="K863" s="167" t="str">
        <f>$B863*'PERCENTAGE SHARING'!K822</f>
        <v>#DIV/0!</v>
      </c>
      <c r="L863" s="167" t="str">
        <f>$B863*'PERCENTAGE SHARING'!L822</f>
        <v>#DIV/0!</v>
      </c>
      <c r="M863" s="167" t="str">
        <f>$B863*'PERCENTAGE SHARING'!M822</f>
        <v>#DIV/0!</v>
      </c>
      <c r="N863" s="167" t="str">
        <f>$B863*'PERCENTAGE SHARING'!N822</f>
        <v>#DIV/0!</v>
      </c>
      <c r="O863" s="309" t="str">
        <f>$B863*'PERCENTAGE SHARING'!O822</f>
        <v>#DIV/0!</v>
      </c>
      <c r="P863" s="309" t="str">
        <f>$B863*'PERCENTAGE SHARING'!P822</f>
        <v>#DIV/0!</v>
      </c>
      <c r="Q863" s="309" t="str">
        <f>$B863*'PERCENTAGE SHARING'!Q822</f>
        <v>#DIV/0!</v>
      </c>
      <c r="R863" s="309" t="str">
        <f>$B863*'PERCENTAGE SHARING'!R822</f>
        <v>#DIV/0!</v>
      </c>
      <c r="S863" s="134"/>
      <c r="T863" s="134"/>
      <c r="U863" s="134"/>
      <c r="V863" s="134"/>
      <c r="W863" s="134"/>
      <c r="X863" s="134"/>
      <c r="Y863" s="134"/>
      <c r="Z863" s="134"/>
    </row>
    <row r="864" ht="22.5" customHeight="1">
      <c r="A864" s="186" t="str">
        <f>'PROP DAILY PNL'!A1029</f>
        <v/>
      </c>
      <c r="B864" s="177"/>
      <c r="C864" s="167" t="str">
        <f>$B864*'PERCENTAGE SHARING'!C823</f>
        <v>#DIV/0!</v>
      </c>
      <c r="D864" s="167" t="str">
        <f>$B864*'PERCENTAGE SHARING'!D823</f>
        <v>#DIV/0!</v>
      </c>
      <c r="E864" s="167" t="str">
        <f>$B864*'PERCENTAGE SHARING'!E823</f>
        <v>#DIV/0!</v>
      </c>
      <c r="F864" s="167" t="str">
        <f>$B864*'PERCENTAGE SHARING'!F823</f>
        <v>#DIV/0!</v>
      </c>
      <c r="G864" s="167" t="str">
        <f>$B864*'PERCENTAGE SHARING'!G823</f>
        <v>#DIV/0!</v>
      </c>
      <c r="H864" s="167" t="str">
        <f>$B864*'PERCENTAGE SHARING'!H823</f>
        <v>#DIV/0!</v>
      </c>
      <c r="I864" s="167" t="str">
        <f>$B864*'PERCENTAGE SHARING'!I823</f>
        <v>#DIV/0!</v>
      </c>
      <c r="J864" s="167" t="str">
        <f>$B864*'PERCENTAGE SHARING'!J823</f>
        <v>#DIV/0!</v>
      </c>
      <c r="K864" s="167" t="str">
        <f>$B864*'PERCENTAGE SHARING'!K823</f>
        <v>#DIV/0!</v>
      </c>
      <c r="L864" s="167" t="str">
        <f>$B864*'PERCENTAGE SHARING'!L823</f>
        <v>#DIV/0!</v>
      </c>
      <c r="M864" s="167" t="str">
        <f>$B864*'PERCENTAGE SHARING'!M823</f>
        <v>#DIV/0!</v>
      </c>
      <c r="N864" s="167" t="str">
        <f>$B864*'PERCENTAGE SHARING'!N823</f>
        <v>#DIV/0!</v>
      </c>
      <c r="O864" s="309" t="str">
        <f>$B864*'PERCENTAGE SHARING'!O823</f>
        <v>#DIV/0!</v>
      </c>
      <c r="P864" s="309" t="str">
        <f>$B864*'PERCENTAGE SHARING'!P823</f>
        <v>#DIV/0!</v>
      </c>
      <c r="Q864" s="309" t="str">
        <f>$B864*'PERCENTAGE SHARING'!Q823</f>
        <v>#DIV/0!</v>
      </c>
      <c r="R864" s="309" t="str">
        <f>$B864*'PERCENTAGE SHARING'!R823</f>
        <v>#DIV/0!</v>
      </c>
      <c r="S864" s="134"/>
      <c r="T864" s="134"/>
      <c r="U864" s="134"/>
      <c r="V864" s="134"/>
      <c r="W864" s="134"/>
      <c r="X864" s="134"/>
      <c r="Y864" s="134"/>
      <c r="Z864" s="134"/>
    </row>
    <row r="865" ht="22.5" customHeight="1">
      <c r="A865" s="186" t="str">
        <f>'PROP DAILY PNL'!A1030</f>
        <v/>
      </c>
      <c r="B865" s="177"/>
      <c r="C865" s="167" t="str">
        <f>$B865*'PERCENTAGE SHARING'!C824</f>
        <v>#DIV/0!</v>
      </c>
      <c r="D865" s="167" t="str">
        <f>$B865*'PERCENTAGE SHARING'!D824</f>
        <v>#DIV/0!</v>
      </c>
      <c r="E865" s="167" t="str">
        <f>$B865*'PERCENTAGE SHARING'!E824</f>
        <v>#DIV/0!</v>
      </c>
      <c r="F865" s="167" t="str">
        <f>$B865*'PERCENTAGE SHARING'!F824</f>
        <v>#DIV/0!</v>
      </c>
      <c r="G865" s="167" t="str">
        <f>$B865*'PERCENTAGE SHARING'!G824</f>
        <v>#DIV/0!</v>
      </c>
      <c r="H865" s="167" t="str">
        <f>$B865*'PERCENTAGE SHARING'!H824</f>
        <v>#DIV/0!</v>
      </c>
      <c r="I865" s="167" t="str">
        <f>$B865*'PERCENTAGE SHARING'!I824</f>
        <v>#DIV/0!</v>
      </c>
      <c r="J865" s="167" t="str">
        <f>$B865*'PERCENTAGE SHARING'!J824</f>
        <v>#DIV/0!</v>
      </c>
      <c r="K865" s="167" t="str">
        <f>$B865*'PERCENTAGE SHARING'!K824</f>
        <v>#DIV/0!</v>
      </c>
      <c r="L865" s="167" t="str">
        <f>$B865*'PERCENTAGE SHARING'!L824</f>
        <v>#DIV/0!</v>
      </c>
      <c r="M865" s="167" t="str">
        <f>$B865*'PERCENTAGE SHARING'!M824</f>
        <v>#DIV/0!</v>
      </c>
      <c r="N865" s="167" t="str">
        <f>$B865*'PERCENTAGE SHARING'!N824</f>
        <v>#DIV/0!</v>
      </c>
      <c r="O865" s="309" t="str">
        <f>$B865*'PERCENTAGE SHARING'!O824</f>
        <v>#DIV/0!</v>
      </c>
      <c r="P865" s="309" t="str">
        <f>$B865*'PERCENTAGE SHARING'!P824</f>
        <v>#DIV/0!</v>
      </c>
      <c r="Q865" s="309" t="str">
        <f>$B865*'PERCENTAGE SHARING'!Q824</f>
        <v>#DIV/0!</v>
      </c>
      <c r="R865" s="309" t="str">
        <f>$B865*'PERCENTAGE SHARING'!R824</f>
        <v>#DIV/0!</v>
      </c>
      <c r="S865" s="134"/>
      <c r="T865" s="134"/>
      <c r="U865" s="134"/>
      <c r="V865" s="134"/>
      <c r="W865" s="134"/>
      <c r="X865" s="134"/>
      <c r="Y865" s="134"/>
      <c r="Z865" s="134"/>
    </row>
    <row r="866" ht="22.5" customHeight="1">
      <c r="A866" s="186" t="str">
        <f>'PROP DAILY PNL'!A1031</f>
        <v/>
      </c>
      <c r="B866" s="177"/>
      <c r="C866" s="167" t="str">
        <f>$B866*'PERCENTAGE SHARING'!C825</f>
        <v>#DIV/0!</v>
      </c>
      <c r="D866" s="167" t="str">
        <f>$B866*'PERCENTAGE SHARING'!D825</f>
        <v>#DIV/0!</v>
      </c>
      <c r="E866" s="167" t="str">
        <f>$B866*'PERCENTAGE SHARING'!E825</f>
        <v>#DIV/0!</v>
      </c>
      <c r="F866" s="167" t="str">
        <f>$B866*'PERCENTAGE SHARING'!F825</f>
        <v>#DIV/0!</v>
      </c>
      <c r="G866" s="167" t="str">
        <f>$B866*'PERCENTAGE SHARING'!G825</f>
        <v>#DIV/0!</v>
      </c>
      <c r="H866" s="167" t="str">
        <f>$B866*'PERCENTAGE SHARING'!H825</f>
        <v>#DIV/0!</v>
      </c>
      <c r="I866" s="167" t="str">
        <f>$B866*'PERCENTAGE SHARING'!I825</f>
        <v>#DIV/0!</v>
      </c>
      <c r="J866" s="167" t="str">
        <f>$B866*'PERCENTAGE SHARING'!J825</f>
        <v>#DIV/0!</v>
      </c>
      <c r="K866" s="167" t="str">
        <f>$B866*'PERCENTAGE SHARING'!K825</f>
        <v>#DIV/0!</v>
      </c>
      <c r="L866" s="167" t="str">
        <f>$B866*'PERCENTAGE SHARING'!L825</f>
        <v>#DIV/0!</v>
      </c>
      <c r="M866" s="167" t="str">
        <f>$B866*'PERCENTAGE SHARING'!M825</f>
        <v>#DIV/0!</v>
      </c>
      <c r="N866" s="167" t="str">
        <f>$B866*'PERCENTAGE SHARING'!N825</f>
        <v>#DIV/0!</v>
      </c>
      <c r="O866" s="309" t="str">
        <f>$B866*'PERCENTAGE SHARING'!O825</f>
        <v>#DIV/0!</v>
      </c>
      <c r="P866" s="309" t="str">
        <f>$B866*'PERCENTAGE SHARING'!P825</f>
        <v>#DIV/0!</v>
      </c>
      <c r="Q866" s="309" t="str">
        <f>$B866*'PERCENTAGE SHARING'!Q825</f>
        <v>#DIV/0!</v>
      </c>
      <c r="R866" s="309" t="str">
        <f>$B866*'PERCENTAGE SHARING'!R825</f>
        <v>#DIV/0!</v>
      </c>
      <c r="S866" s="134"/>
      <c r="T866" s="134"/>
      <c r="U866" s="134"/>
      <c r="V866" s="134"/>
      <c r="W866" s="134"/>
      <c r="X866" s="134"/>
      <c r="Y866" s="134"/>
      <c r="Z866" s="134"/>
    </row>
    <row r="867" ht="22.5" customHeight="1">
      <c r="A867" s="186" t="str">
        <f>'PROP DAILY PNL'!A1032</f>
        <v/>
      </c>
      <c r="B867" s="177"/>
      <c r="C867" s="167" t="str">
        <f>$B867*'PERCENTAGE SHARING'!C826</f>
        <v>#DIV/0!</v>
      </c>
      <c r="D867" s="167" t="str">
        <f>$B867*'PERCENTAGE SHARING'!D826</f>
        <v>#DIV/0!</v>
      </c>
      <c r="E867" s="167" t="str">
        <f>$B867*'PERCENTAGE SHARING'!E826</f>
        <v>#DIV/0!</v>
      </c>
      <c r="F867" s="167" t="str">
        <f>$B867*'PERCENTAGE SHARING'!F826</f>
        <v>#DIV/0!</v>
      </c>
      <c r="G867" s="167" t="str">
        <f>$B867*'PERCENTAGE SHARING'!G826</f>
        <v>#DIV/0!</v>
      </c>
      <c r="H867" s="167" t="str">
        <f>$B867*'PERCENTAGE SHARING'!H826</f>
        <v>#DIV/0!</v>
      </c>
      <c r="I867" s="167" t="str">
        <f>$B867*'PERCENTAGE SHARING'!I826</f>
        <v>#DIV/0!</v>
      </c>
      <c r="J867" s="167" t="str">
        <f>$B867*'PERCENTAGE SHARING'!J826</f>
        <v>#DIV/0!</v>
      </c>
      <c r="K867" s="167" t="str">
        <f>$B867*'PERCENTAGE SHARING'!K826</f>
        <v>#DIV/0!</v>
      </c>
      <c r="L867" s="167" t="str">
        <f>$B867*'PERCENTAGE SHARING'!L826</f>
        <v>#DIV/0!</v>
      </c>
      <c r="M867" s="167" t="str">
        <f>$B867*'PERCENTAGE SHARING'!M826</f>
        <v>#DIV/0!</v>
      </c>
      <c r="N867" s="167" t="str">
        <f>$B867*'PERCENTAGE SHARING'!N826</f>
        <v>#DIV/0!</v>
      </c>
      <c r="O867" s="309" t="str">
        <f>$B867*'PERCENTAGE SHARING'!O826</f>
        <v>#DIV/0!</v>
      </c>
      <c r="P867" s="309" t="str">
        <f>$B867*'PERCENTAGE SHARING'!P826</f>
        <v>#DIV/0!</v>
      </c>
      <c r="Q867" s="309" t="str">
        <f>$B867*'PERCENTAGE SHARING'!Q826</f>
        <v>#DIV/0!</v>
      </c>
      <c r="R867" s="309" t="str">
        <f>$B867*'PERCENTAGE SHARING'!R826</f>
        <v>#DIV/0!</v>
      </c>
      <c r="S867" s="134"/>
      <c r="T867" s="134"/>
      <c r="U867" s="134"/>
      <c r="V867" s="134"/>
      <c r="W867" s="134"/>
      <c r="X867" s="134"/>
      <c r="Y867" s="134"/>
      <c r="Z867" s="134"/>
    </row>
    <row r="868" ht="22.5" customHeight="1">
      <c r="A868" s="186" t="str">
        <f>'PROP DAILY PNL'!A1033</f>
        <v/>
      </c>
      <c r="B868" s="177"/>
      <c r="C868" s="167" t="str">
        <f>$B868*'PERCENTAGE SHARING'!C827</f>
        <v>#DIV/0!</v>
      </c>
      <c r="D868" s="167" t="str">
        <f>$B868*'PERCENTAGE SHARING'!D827</f>
        <v>#DIV/0!</v>
      </c>
      <c r="E868" s="167" t="str">
        <f>$B868*'PERCENTAGE SHARING'!E827</f>
        <v>#DIV/0!</v>
      </c>
      <c r="F868" s="167" t="str">
        <f>$B868*'PERCENTAGE SHARING'!F827</f>
        <v>#DIV/0!</v>
      </c>
      <c r="G868" s="167" t="str">
        <f>$B868*'PERCENTAGE SHARING'!G827</f>
        <v>#DIV/0!</v>
      </c>
      <c r="H868" s="167" t="str">
        <f>$B868*'PERCENTAGE SHARING'!H827</f>
        <v>#DIV/0!</v>
      </c>
      <c r="I868" s="167" t="str">
        <f>$B868*'PERCENTAGE SHARING'!I827</f>
        <v>#DIV/0!</v>
      </c>
      <c r="J868" s="167" t="str">
        <f>$B868*'PERCENTAGE SHARING'!J827</f>
        <v>#DIV/0!</v>
      </c>
      <c r="K868" s="167" t="str">
        <f>$B868*'PERCENTAGE SHARING'!K827</f>
        <v>#DIV/0!</v>
      </c>
      <c r="L868" s="167" t="str">
        <f>$B868*'PERCENTAGE SHARING'!L827</f>
        <v>#DIV/0!</v>
      </c>
      <c r="M868" s="167" t="str">
        <f>$B868*'PERCENTAGE SHARING'!M827</f>
        <v>#DIV/0!</v>
      </c>
      <c r="N868" s="167" t="str">
        <f>$B868*'PERCENTAGE SHARING'!N827</f>
        <v>#DIV/0!</v>
      </c>
      <c r="O868" s="309" t="str">
        <f>$B868*'PERCENTAGE SHARING'!O827</f>
        <v>#DIV/0!</v>
      </c>
      <c r="P868" s="309" t="str">
        <f>$B868*'PERCENTAGE SHARING'!P827</f>
        <v>#DIV/0!</v>
      </c>
      <c r="Q868" s="309" t="str">
        <f>$B868*'PERCENTAGE SHARING'!Q827</f>
        <v>#DIV/0!</v>
      </c>
      <c r="R868" s="309" t="str">
        <f>$B868*'PERCENTAGE SHARING'!R827</f>
        <v>#DIV/0!</v>
      </c>
      <c r="S868" s="134"/>
      <c r="T868" s="134"/>
      <c r="U868" s="134"/>
      <c r="V868" s="134"/>
      <c r="W868" s="134"/>
      <c r="X868" s="134"/>
      <c r="Y868" s="134"/>
      <c r="Z868" s="134"/>
    </row>
    <row r="869" ht="22.5" customHeight="1">
      <c r="A869" s="186" t="str">
        <f>'PROP DAILY PNL'!A1034</f>
        <v/>
      </c>
      <c r="B869" s="177"/>
      <c r="C869" s="167" t="str">
        <f>$B869*'PERCENTAGE SHARING'!C828</f>
        <v>#DIV/0!</v>
      </c>
      <c r="D869" s="167" t="str">
        <f>$B869*'PERCENTAGE SHARING'!D828</f>
        <v>#DIV/0!</v>
      </c>
      <c r="E869" s="167" t="str">
        <f>$B869*'PERCENTAGE SHARING'!E828</f>
        <v>#DIV/0!</v>
      </c>
      <c r="F869" s="167" t="str">
        <f>$B869*'PERCENTAGE SHARING'!F828</f>
        <v>#DIV/0!</v>
      </c>
      <c r="G869" s="167" t="str">
        <f>$B869*'PERCENTAGE SHARING'!G828</f>
        <v>#DIV/0!</v>
      </c>
      <c r="H869" s="167" t="str">
        <f>$B869*'PERCENTAGE SHARING'!H828</f>
        <v>#DIV/0!</v>
      </c>
      <c r="I869" s="167" t="str">
        <f>$B869*'PERCENTAGE SHARING'!I828</f>
        <v>#DIV/0!</v>
      </c>
      <c r="J869" s="167" t="str">
        <f>$B869*'PERCENTAGE SHARING'!J828</f>
        <v>#DIV/0!</v>
      </c>
      <c r="K869" s="167" t="str">
        <f>$B869*'PERCENTAGE SHARING'!K828</f>
        <v>#DIV/0!</v>
      </c>
      <c r="L869" s="167" t="str">
        <f>$B869*'PERCENTAGE SHARING'!L828</f>
        <v>#DIV/0!</v>
      </c>
      <c r="M869" s="167" t="str">
        <f>$B869*'PERCENTAGE SHARING'!M828</f>
        <v>#DIV/0!</v>
      </c>
      <c r="N869" s="167" t="str">
        <f>$B869*'PERCENTAGE SHARING'!N828</f>
        <v>#DIV/0!</v>
      </c>
      <c r="O869" s="309" t="str">
        <f>$B869*'PERCENTAGE SHARING'!O828</f>
        <v>#DIV/0!</v>
      </c>
      <c r="P869" s="309" t="str">
        <f>$B869*'PERCENTAGE SHARING'!P828</f>
        <v>#DIV/0!</v>
      </c>
      <c r="Q869" s="309" t="str">
        <f>$B869*'PERCENTAGE SHARING'!Q828</f>
        <v>#DIV/0!</v>
      </c>
      <c r="R869" s="309" t="str">
        <f>$B869*'PERCENTAGE SHARING'!R828</f>
        <v>#DIV/0!</v>
      </c>
      <c r="S869" s="134"/>
      <c r="T869" s="134"/>
      <c r="U869" s="134"/>
      <c r="V869" s="134"/>
      <c r="W869" s="134"/>
      <c r="X869" s="134"/>
      <c r="Y869" s="134"/>
      <c r="Z869" s="134"/>
    </row>
    <row r="870" ht="22.5" customHeight="1">
      <c r="A870" s="186" t="str">
        <f>'PROP DAILY PNL'!A1035</f>
        <v/>
      </c>
      <c r="B870" s="177"/>
      <c r="C870" s="167" t="str">
        <f>$B870*'PERCENTAGE SHARING'!C829</f>
        <v>#DIV/0!</v>
      </c>
      <c r="D870" s="167" t="str">
        <f>$B870*'PERCENTAGE SHARING'!D829</f>
        <v>#DIV/0!</v>
      </c>
      <c r="E870" s="167" t="str">
        <f>$B870*'PERCENTAGE SHARING'!E829</f>
        <v>#DIV/0!</v>
      </c>
      <c r="F870" s="167" t="str">
        <f>$B870*'PERCENTAGE SHARING'!F829</f>
        <v>#DIV/0!</v>
      </c>
      <c r="G870" s="167" t="str">
        <f>$B870*'PERCENTAGE SHARING'!G829</f>
        <v>#DIV/0!</v>
      </c>
      <c r="H870" s="167" t="str">
        <f>$B870*'PERCENTAGE SHARING'!H829</f>
        <v>#DIV/0!</v>
      </c>
      <c r="I870" s="167" t="str">
        <f>$B870*'PERCENTAGE SHARING'!I829</f>
        <v>#DIV/0!</v>
      </c>
      <c r="J870" s="167" t="str">
        <f>$B870*'PERCENTAGE SHARING'!J829</f>
        <v>#DIV/0!</v>
      </c>
      <c r="K870" s="167" t="str">
        <f>$B870*'PERCENTAGE SHARING'!K829</f>
        <v>#DIV/0!</v>
      </c>
      <c r="L870" s="167" t="str">
        <f>$B870*'PERCENTAGE SHARING'!L829</f>
        <v>#DIV/0!</v>
      </c>
      <c r="M870" s="167" t="str">
        <f>$B870*'PERCENTAGE SHARING'!M829</f>
        <v>#DIV/0!</v>
      </c>
      <c r="N870" s="167" t="str">
        <f>$B870*'PERCENTAGE SHARING'!N829</f>
        <v>#DIV/0!</v>
      </c>
      <c r="O870" s="309" t="str">
        <f>$B870*'PERCENTAGE SHARING'!O829</f>
        <v>#DIV/0!</v>
      </c>
      <c r="P870" s="309" t="str">
        <f>$B870*'PERCENTAGE SHARING'!P829</f>
        <v>#DIV/0!</v>
      </c>
      <c r="Q870" s="309" t="str">
        <f>$B870*'PERCENTAGE SHARING'!Q829</f>
        <v>#DIV/0!</v>
      </c>
      <c r="R870" s="309" t="str">
        <f>$B870*'PERCENTAGE SHARING'!R829</f>
        <v>#DIV/0!</v>
      </c>
      <c r="S870" s="134"/>
      <c r="T870" s="134"/>
      <c r="U870" s="134"/>
      <c r="V870" s="134"/>
      <c r="W870" s="134"/>
      <c r="X870" s="134"/>
      <c r="Y870" s="134"/>
      <c r="Z870" s="134"/>
    </row>
    <row r="871" ht="22.5" customHeight="1">
      <c r="A871" s="186" t="str">
        <f>'PROP DAILY PNL'!A1036</f>
        <v/>
      </c>
      <c r="B871" s="177"/>
      <c r="C871" s="167" t="str">
        <f>$B871*'PERCENTAGE SHARING'!C830</f>
        <v>#DIV/0!</v>
      </c>
      <c r="D871" s="167" t="str">
        <f>$B871*'PERCENTAGE SHARING'!D830</f>
        <v>#DIV/0!</v>
      </c>
      <c r="E871" s="167" t="str">
        <f>$B871*'PERCENTAGE SHARING'!E830</f>
        <v>#DIV/0!</v>
      </c>
      <c r="F871" s="167" t="str">
        <f>$B871*'PERCENTAGE SHARING'!F830</f>
        <v>#DIV/0!</v>
      </c>
      <c r="G871" s="167" t="str">
        <f>$B871*'PERCENTAGE SHARING'!G830</f>
        <v>#DIV/0!</v>
      </c>
      <c r="H871" s="167" t="str">
        <f>$B871*'PERCENTAGE SHARING'!H830</f>
        <v>#DIV/0!</v>
      </c>
      <c r="I871" s="167" t="str">
        <f>$B871*'PERCENTAGE SHARING'!I830</f>
        <v>#DIV/0!</v>
      </c>
      <c r="J871" s="167" t="str">
        <f>$B871*'PERCENTAGE SHARING'!J830</f>
        <v>#DIV/0!</v>
      </c>
      <c r="K871" s="167" t="str">
        <f>$B871*'PERCENTAGE SHARING'!K830</f>
        <v>#DIV/0!</v>
      </c>
      <c r="L871" s="167" t="str">
        <f>$B871*'PERCENTAGE SHARING'!L830</f>
        <v>#DIV/0!</v>
      </c>
      <c r="M871" s="167" t="str">
        <f>$B871*'PERCENTAGE SHARING'!M830</f>
        <v>#DIV/0!</v>
      </c>
      <c r="N871" s="167" t="str">
        <f>$B871*'PERCENTAGE SHARING'!N830</f>
        <v>#DIV/0!</v>
      </c>
      <c r="O871" s="309" t="str">
        <f>$B871*'PERCENTAGE SHARING'!O830</f>
        <v>#DIV/0!</v>
      </c>
      <c r="P871" s="309" t="str">
        <f>$B871*'PERCENTAGE SHARING'!P830</f>
        <v>#DIV/0!</v>
      </c>
      <c r="Q871" s="309" t="str">
        <f>$B871*'PERCENTAGE SHARING'!Q830</f>
        <v>#DIV/0!</v>
      </c>
      <c r="R871" s="309" t="str">
        <f>$B871*'PERCENTAGE SHARING'!R830</f>
        <v>#DIV/0!</v>
      </c>
      <c r="S871" s="134"/>
      <c r="T871" s="134"/>
      <c r="U871" s="134"/>
      <c r="V871" s="134"/>
      <c r="W871" s="134"/>
      <c r="X871" s="134"/>
      <c r="Y871" s="134"/>
      <c r="Z871" s="134"/>
    </row>
    <row r="872" ht="22.5" customHeight="1">
      <c r="A872" s="186" t="str">
        <f>'PROP DAILY PNL'!A1037</f>
        <v/>
      </c>
      <c r="B872" s="177"/>
      <c r="C872" s="167" t="str">
        <f>$B872*'PERCENTAGE SHARING'!C831</f>
        <v>#DIV/0!</v>
      </c>
      <c r="D872" s="167" t="str">
        <f>$B872*'PERCENTAGE SHARING'!D831</f>
        <v>#DIV/0!</v>
      </c>
      <c r="E872" s="167" t="str">
        <f>$B872*'PERCENTAGE SHARING'!E831</f>
        <v>#DIV/0!</v>
      </c>
      <c r="F872" s="167" t="str">
        <f>$B872*'PERCENTAGE SHARING'!F831</f>
        <v>#DIV/0!</v>
      </c>
      <c r="G872" s="167" t="str">
        <f>$B872*'PERCENTAGE SHARING'!G831</f>
        <v>#DIV/0!</v>
      </c>
      <c r="H872" s="167" t="str">
        <f>$B872*'PERCENTAGE SHARING'!H831</f>
        <v>#DIV/0!</v>
      </c>
      <c r="I872" s="167" t="str">
        <f>$B872*'PERCENTAGE SHARING'!I831</f>
        <v>#DIV/0!</v>
      </c>
      <c r="J872" s="167" t="str">
        <f>$B872*'PERCENTAGE SHARING'!J831</f>
        <v>#DIV/0!</v>
      </c>
      <c r="K872" s="167" t="str">
        <f>$B872*'PERCENTAGE SHARING'!K831</f>
        <v>#DIV/0!</v>
      </c>
      <c r="L872" s="167" t="str">
        <f>$B872*'PERCENTAGE SHARING'!L831</f>
        <v>#DIV/0!</v>
      </c>
      <c r="M872" s="167" t="str">
        <f>$B872*'PERCENTAGE SHARING'!M831</f>
        <v>#DIV/0!</v>
      </c>
      <c r="N872" s="167" t="str">
        <f>$B872*'PERCENTAGE SHARING'!N831</f>
        <v>#DIV/0!</v>
      </c>
      <c r="O872" s="309" t="str">
        <f>$B872*'PERCENTAGE SHARING'!O831</f>
        <v>#DIV/0!</v>
      </c>
      <c r="P872" s="309" t="str">
        <f>$B872*'PERCENTAGE SHARING'!P831</f>
        <v>#DIV/0!</v>
      </c>
      <c r="Q872" s="309" t="str">
        <f>$B872*'PERCENTAGE SHARING'!Q831</f>
        <v>#DIV/0!</v>
      </c>
      <c r="R872" s="309" t="str">
        <f>$B872*'PERCENTAGE SHARING'!R831</f>
        <v>#DIV/0!</v>
      </c>
      <c r="S872" s="134"/>
      <c r="T872" s="134"/>
      <c r="U872" s="134"/>
      <c r="V872" s="134"/>
      <c r="W872" s="134"/>
      <c r="X872" s="134"/>
      <c r="Y872" s="134"/>
      <c r="Z872" s="134"/>
    </row>
    <row r="873" ht="22.5" customHeight="1">
      <c r="A873" s="186" t="str">
        <f>'PROP DAILY PNL'!A1038</f>
        <v/>
      </c>
      <c r="B873" s="177"/>
      <c r="C873" s="167" t="str">
        <f>$B873*'PERCENTAGE SHARING'!C832</f>
        <v>#DIV/0!</v>
      </c>
      <c r="D873" s="167" t="str">
        <f>$B873*'PERCENTAGE SHARING'!D832</f>
        <v>#DIV/0!</v>
      </c>
      <c r="E873" s="167" t="str">
        <f>$B873*'PERCENTAGE SHARING'!E832</f>
        <v>#DIV/0!</v>
      </c>
      <c r="F873" s="167" t="str">
        <f>$B873*'PERCENTAGE SHARING'!F832</f>
        <v>#DIV/0!</v>
      </c>
      <c r="G873" s="167" t="str">
        <f>$B873*'PERCENTAGE SHARING'!G832</f>
        <v>#DIV/0!</v>
      </c>
      <c r="H873" s="167" t="str">
        <f>$B873*'PERCENTAGE SHARING'!H832</f>
        <v>#DIV/0!</v>
      </c>
      <c r="I873" s="167" t="str">
        <f>$B873*'PERCENTAGE SHARING'!I832</f>
        <v>#DIV/0!</v>
      </c>
      <c r="J873" s="167" t="str">
        <f>$B873*'PERCENTAGE SHARING'!J832</f>
        <v>#DIV/0!</v>
      </c>
      <c r="K873" s="167" t="str">
        <f>$B873*'PERCENTAGE SHARING'!K832</f>
        <v>#DIV/0!</v>
      </c>
      <c r="L873" s="167" t="str">
        <f>$B873*'PERCENTAGE SHARING'!L832</f>
        <v>#DIV/0!</v>
      </c>
      <c r="M873" s="167" t="str">
        <f>$B873*'PERCENTAGE SHARING'!M832</f>
        <v>#DIV/0!</v>
      </c>
      <c r="N873" s="167" t="str">
        <f>$B873*'PERCENTAGE SHARING'!N832</f>
        <v>#DIV/0!</v>
      </c>
      <c r="O873" s="309" t="str">
        <f>$B873*'PERCENTAGE SHARING'!O832</f>
        <v>#DIV/0!</v>
      </c>
      <c r="P873" s="309" t="str">
        <f>$B873*'PERCENTAGE SHARING'!P832</f>
        <v>#DIV/0!</v>
      </c>
      <c r="Q873" s="309" t="str">
        <f>$B873*'PERCENTAGE SHARING'!Q832</f>
        <v>#DIV/0!</v>
      </c>
      <c r="R873" s="309" t="str">
        <f>$B873*'PERCENTAGE SHARING'!R832</f>
        <v>#DIV/0!</v>
      </c>
      <c r="S873" s="134"/>
      <c r="T873" s="134"/>
      <c r="U873" s="134"/>
      <c r="V873" s="134"/>
      <c r="W873" s="134"/>
      <c r="X873" s="134"/>
      <c r="Y873" s="134"/>
      <c r="Z873" s="134"/>
    </row>
    <row r="874" ht="22.5" customHeight="1">
      <c r="A874" s="186" t="str">
        <f>'PROP DAILY PNL'!A1039</f>
        <v/>
      </c>
      <c r="B874" s="177"/>
      <c r="C874" s="167" t="str">
        <f>$B874*'PERCENTAGE SHARING'!C833</f>
        <v>#DIV/0!</v>
      </c>
      <c r="D874" s="167" t="str">
        <f>$B874*'PERCENTAGE SHARING'!D833</f>
        <v>#DIV/0!</v>
      </c>
      <c r="E874" s="167" t="str">
        <f>$B874*'PERCENTAGE SHARING'!E833</f>
        <v>#DIV/0!</v>
      </c>
      <c r="F874" s="167" t="str">
        <f>$B874*'PERCENTAGE SHARING'!F833</f>
        <v>#DIV/0!</v>
      </c>
      <c r="G874" s="167" t="str">
        <f>$B874*'PERCENTAGE SHARING'!G833</f>
        <v>#DIV/0!</v>
      </c>
      <c r="H874" s="167" t="str">
        <f>$B874*'PERCENTAGE SHARING'!H833</f>
        <v>#DIV/0!</v>
      </c>
      <c r="I874" s="167" t="str">
        <f>$B874*'PERCENTAGE SHARING'!I833</f>
        <v>#DIV/0!</v>
      </c>
      <c r="J874" s="167" t="str">
        <f>$B874*'PERCENTAGE SHARING'!J833</f>
        <v>#DIV/0!</v>
      </c>
      <c r="K874" s="167" t="str">
        <f>$B874*'PERCENTAGE SHARING'!K833</f>
        <v>#DIV/0!</v>
      </c>
      <c r="L874" s="167" t="str">
        <f>$B874*'PERCENTAGE SHARING'!L833</f>
        <v>#DIV/0!</v>
      </c>
      <c r="M874" s="167" t="str">
        <f>$B874*'PERCENTAGE SHARING'!M833</f>
        <v>#DIV/0!</v>
      </c>
      <c r="N874" s="167" t="str">
        <f>$B874*'PERCENTAGE SHARING'!N833</f>
        <v>#DIV/0!</v>
      </c>
      <c r="O874" s="309" t="str">
        <f>$B874*'PERCENTAGE SHARING'!O833</f>
        <v>#DIV/0!</v>
      </c>
      <c r="P874" s="309" t="str">
        <f>$B874*'PERCENTAGE SHARING'!P833</f>
        <v>#DIV/0!</v>
      </c>
      <c r="Q874" s="309" t="str">
        <f>$B874*'PERCENTAGE SHARING'!Q833</f>
        <v>#DIV/0!</v>
      </c>
      <c r="R874" s="309" t="str">
        <f>$B874*'PERCENTAGE SHARING'!R833</f>
        <v>#DIV/0!</v>
      </c>
      <c r="S874" s="134"/>
      <c r="T874" s="134"/>
      <c r="U874" s="134"/>
      <c r="V874" s="134"/>
      <c r="W874" s="134"/>
      <c r="X874" s="134"/>
      <c r="Y874" s="134"/>
      <c r="Z874" s="134"/>
    </row>
    <row r="875" ht="22.5" customHeight="1">
      <c r="A875" s="186" t="str">
        <f>'PROP DAILY PNL'!A1040</f>
        <v/>
      </c>
      <c r="B875" s="177"/>
      <c r="C875" s="167" t="str">
        <f>$B875*'PERCENTAGE SHARING'!C834</f>
        <v>#DIV/0!</v>
      </c>
      <c r="D875" s="167" t="str">
        <f>$B875*'PERCENTAGE SHARING'!D834</f>
        <v>#DIV/0!</v>
      </c>
      <c r="E875" s="167" t="str">
        <f>$B875*'PERCENTAGE SHARING'!E834</f>
        <v>#DIV/0!</v>
      </c>
      <c r="F875" s="167" t="str">
        <f>$B875*'PERCENTAGE SHARING'!F834</f>
        <v>#DIV/0!</v>
      </c>
      <c r="G875" s="167" t="str">
        <f>$B875*'PERCENTAGE SHARING'!G834</f>
        <v>#DIV/0!</v>
      </c>
      <c r="H875" s="167" t="str">
        <f>$B875*'PERCENTAGE SHARING'!H834</f>
        <v>#DIV/0!</v>
      </c>
      <c r="I875" s="167" t="str">
        <f>$B875*'PERCENTAGE SHARING'!I834</f>
        <v>#DIV/0!</v>
      </c>
      <c r="J875" s="167" t="str">
        <f>$B875*'PERCENTAGE SHARING'!J834</f>
        <v>#DIV/0!</v>
      </c>
      <c r="K875" s="167" t="str">
        <f>$B875*'PERCENTAGE SHARING'!K834</f>
        <v>#DIV/0!</v>
      </c>
      <c r="L875" s="167" t="str">
        <f>$B875*'PERCENTAGE SHARING'!L834</f>
        <v>#DIV/0!</v>
      </c>
      <c r="M875" s="167" t="str">
        <f>$B875*'PERCENTAGE SHARING'!M834</f>
        <v>#DIV/0!</v>
      </c>
      <c r="N875" s="167" t="str">
        <f>$B875*'PERCENTAGE SHARING'!N834</f>
        <v>#DIV/0!</v>
      </c>
      <c r="O875" s="309" t="str">
        <f>$B875*'PERCENTAGE SHARING'!O834</f>
        <v>#DIV/0!</v>
      </c>
      <c r="P875" s="309" t="str">
        <f>$B875*'PERCENTAGE SHARING'!P834</f>
        <v>#DIV/0!</v>
      </c>
      <c r="Q875" s="309" t="str">
        <f>$B875*'PERCENTAGE SHARING'!Q834</f>
        <v>#DIV/0!</v>
      </c>
      <c r="R875" s="309" t="str">
        <f>$B875*'PERCENTAGE SHARING'!R834</f>
        <v>#DIV/0!</v>
      </c>
      <c r="S875" s="134"/>
      <c r="T875" s="134"/>
      <c r="U875" s="134"/>
      <c r="V875" s="134"/>
      <c r="W875" s="134"/>
      <c r="X875" s="134"/>
      <c r="Y875" s="134"/>
      <c r="Z875" s="134"/>
    </row>
    <row r="876" ht="22.5" customHeight="1">
      <c r="A876" s="186" t="str">
        <f>'PROP DAILY PNL'!A1041</f>
        <v/>
      </c>
      <c r="B876" s="177"/>
      <c r="C876" s="167" t="str">
        <f>$B876*'PERCENTAGE SHARING'!C835</f>
        <v>#DIV/0!</v>
      </c>
      <c r="D876" s="167" t="str">
        <f>$B876*'PERCENTAGE SHARING'!D835</f>
        <v>#DIV/0!</v>
      </c>
      <c r="E876" s="167" t="str">
        <f>$B876*'PERCENTAGE SHARING'!E835</f>
        <v>#DIV/0!</v>
      </c>
      <c r="F876" s="167" t="str">
        <f>$B876*'PERCENTAGE SHARING'!F835</f>
        <v>#DIV/0!</v>
      </c>
      <c r="G876" s="167" t="str">
        <f>$B876*'PERCENTAGE SHARING'!G835</f>
        <v>#DIV/0!</v>
      </c>
      <c r="H876" s="167" t="str">
        <f>$B876*'PERCENTAGE SHARING'!H835</f>
        <v>#DIV/0!</v>
      </c>
      <c r="I876" s="167" t="str">
        <f>$B876*'PERCENTAGE SHARING'!I835</f>
        <v>#DIV/0!</v>
      </c>
      <c r="J876" s="167" t="str">
        <f>$B876*'PERCENTAGE SHARING'!J835</f>
        <v>#DIV/0!</v>
      </c>
      <c r="K876" s="167" t="str">
        <f>$B876*'PERCENTAGE SHARING'!K835</f>
        <v>#DIV/0!</v>
      </c>
      <c r="L876" s="167" t="str">
        <f>$B876*'PERCENTAGE SHARING'!L835</f>
        <v>#DIV/0!</v>
      </c>
      <c r="M876" s="167" t="str">
        <f>$B876*'PERCENTAGE SHARING'!M835</f>
        <v>#DIV/0!</v>
      </c>
      <c r="N876" s="167" t="str">
        <f>$B876*'PERCENTAGE SHARING'!N835</f>
        <v>#DIV/0!</v>
      </c>
      <c r="O876" s="309" t="str">
        <f>$B876*'PERCENTAGE SHARING'!O835</f>
        <v>#DIV/0!</v>
      </c>
      <c r="P876" s="309" t="str">
        <f>$B876*'PERCENTAGE SHARING'!P835</f>
        <v>#DIV/0!</v>
      </c>
      <c r="Q876" s="309" t="str">
        <f>$B876*'PERCENTAGE SHARING'!Q835</f>
        <v>#DIV/0!</v>
      </c>
      <c r="R876" s="309" t="str">
        <f>$B876*'PERCENTAGE SHARING'!R835</f>
        <v>#DIV/0!</v>
      </c>
      <c r="S876" s="134"/>
      <c r="T876" s="134"/>
      <c r="U876" s="134"/>
      <c r="V876" s="134"/>
      <c r="W876" s="134"/>
      <c r="X876" s="134"/>
      <c r="Y876" s="134"/>
      <c r="Z876" s="134"/>
    </row>
    <row r="877" ht="22.5" customHeight="1">
      <c r="A877" s="186" t="str">
        <f>'PROP DAILY PNL'!A1042</f>
        <v/>
      </c>
      <c r="B877" s="177"/>
      <c r="C877" s="167" t="str">
        <f>$B877*'PERCENTAGE SHARING'!C836</f>
        <v>#DIV/0!</v>
      </c>
      <c r="D877" s="167" t="str">
        <f>$B877*'PERCENTAGE SHARING'!D836</f>
        <v>#DIV/0!</v>
      </c>
      <c r="E877" s="167" t="str">
        <f>$B877*'PERCENTAGE SHARING'!E836</f>
        <v>#DIV/0!</v>
      </c>
      <c r="F877" s="167" t="str">
        <f>$B877*'PERCENTAGE SHARING'!F836</f>
        <v>#DIV/0!</v>
      </c>
      <c r="G877" s="167" t="str">
        <f>$B877*'PERCENTAGE SHARING'!G836</f>
        <v>#DIV/0!</v>
      </c>
      <c r="H877" s="167" t="str">
        <f>$B877*'PERCENTAGE SHARING'!H836</f>
        <v>#DIV/0!</v>
      </c>
      <c r="I877" s="167" t="str">
        <f>$B877*'PERCENTAGE SHARING'!I836</f>
        <v>#DIV/0!</v>
      </c>
      <c r="J877" s="167" t="str">
        <f>$B877*'PERCENTAGE SHARING'!J836</f>
        <v>#DIV/0!</v>
      </c>
      <c r="K877" s="167" t="str">
        <f>$B877*'PERCENTAGE SHARING'!K836</f>
        <v>#DIV/0!</v>
      </c>
      <c r="L877" s="167" t="str">
        <f>$B877*'PERCENTAGE SHARING'!L836</f>
        <v>#DIV/0!</v>
      </c>
      <c r="M877" s="167" t="str">
        <f>$B877*'PERCENTAGE SHARING'!M836</f>
        <v>#DIV/0!</v>
      </c>
      <c r="N877" s="167" t="str">
        <f>$B877*'PERCENTAGE SHARING'!N836</f>
        <v>#DIV/0!</v>
      </c>
      <c r="O877" s="309" t="str">
        <f>$B877*'PERCENTAGE SHARING'!O836</f>
        <v>#DIV/0!</v>
      </c>
      <c r="P877" s="309" t="str">
        <f>$B877*'PERCENTAGE SHARING'!P836</f>
        <v>#DIV/0!</v>
      </c>
      <c r="Q877" s="309" t="str">
        <f>$B877*'PERCENTAGE SHARING'!Q836</f>
        <v>#DIV/0!</v>
      </c>
      <c r="R877" s="309" t="str">
        <f>$B877*'PERCENTAGE SHARING'!R836</f>
        <v>#DIV/0!</v>
      </c>
      <c r="S877" s="134"/>
      <c r="T877" s="134"/>
      <c r="U877" s="134"/>
      <c r="V877" s="134"/>
      <c r="W877" s="134"/>
      <c r="X877" s="134"/>
      <c r="Y877" s="134"/>
      <c r="Z877" s="134"/>
    </row>
    <row r="878" ht="22.5" customHeight="1">
      <c r="A878" s="186" t="str">
        <f>'PROP DAILY PNL'!A1043</f>
        <v/>
      </c>
      <c r="B878" s="177"/>
      <c r="C878" s="167" t="str">
        <f>$B878*'PERCENTAGE SHARING'!C837</f>
        <v>#DIV/0!</v>
      </c>
      <c r="D878" s="167" t="str">
        <f>$B878*'PERCENTAGE SHARING'!D837</f>
        <v>#DIV/0!</v>
      </c>
      <c r="E878" s="167" t="str">
        <f>$B878*'PERCENTAGE SHARING'!E837</f>
        <v>#DIV/0!</v>
      </c>
      <c r="F878" s="167" t="str">
        <f>$B878*'PERCENTAGE SHARING'!F837</f>
        <v>#DIV/0!</v>
      </c>
      <c r="G878" s="167" t="str">
        <f>$B878*'PERCENTAGE SHARING'!G837</f>
        <v>#DIV/0!</v>
      </c>
      <c r="H878" s="167" t="str">
        <f>$B878*'PERCENTAGE SHARING'!H837</f>
        <v>#DIV/0!</v>
      </c>
      <c r="I878" s="167" t="str">
        <f>$B878*'PERCENTAGE SHARING'!I837</f>
        <v>#DIV/0!</v>
      </c>
      <c r="J878" s="167" t="str">
        <f>$B878*'PERCENTAGE SHARING'!J837</f>
        <v>#DIV/0!</v>
      </c>
      <c r="K878" s="167" t="str">
        <f>$B878*'PERCENTAGE SHARING'!K837</f>
        <v>#DIV/0!</v>
      </c>
      <c r="L878" s="167" t="str">
        <f>$B878*'PERCENTAGE SHARING'!L837</f>
        <v>#DIV/0!</v>
      </c>
      <c r="M878" s="167" t="str">
        <f>$B878*'PERCENTAGE SHARING'!M837</f>
        <v>#DIV/0!</v>
      </c>
      <c r="N878" s="167" t="str">
        <f>$B878*'PERCENTAGE SHARING'!N837</f>
        <v>#DIV/0!</v>
      </c>
      <c r="O878" s="309" t="str">
        <f>$B878*'PERCENTAGE SHARING'!O837</f>
        <v>#DIV/0!</v>
      </c>
      <c r="P878" s="309" t="str">
        <f>$B878*'PERCENTAGE SHARING'!P837</f>
        <v>#DIV/0!</v>
      </c>
      <c r="Q878" s="309" t="str">
        <f>$B878*'PERCENTAGE SHARING'!Q837</f>
        <v>#DIV/0!</v>
      </c>
      <c r="R878" s="309" t="str">
        <f>$B878*'PERCENTAGE SHARING'!R837</f>
        <v>#DIV/0!</v>
      </c>
      <c r="S878" s="134"/>
      <c r="T878" s="134"/>
      <c r="U878" s="134"/>
      <c r="V878" s="134"/>
      <c r="W878" s="134"/>
      <c r="X878" s="134"/>
      <c r="Y878" s="134"/>
      <c r="Z878" s="134"/>
    </row>
    <row r="879" ht="22.5" customHeight="1">
      <c r="A879" s="186" t="str">
        <f>'PROP DAILY PNL'!A1044</f>
        <v/>
      </c>
      <c r="B879" s="177"/>
      <c r="C879" s="167" t="str">
        <f>$B879*'PERCENTAGE SHARING'!C838</f>
        <v>#DIV/0!</v>
      </c>
      <c r="D879" s="167" t="str">
        <f>$B879*'PERCENTAGE SHARING'!D838</f>
        <v>#DIV/0!</v>
      </c>
      <c r="E879" s="167" t="str">
        <f>$B879*'PERCENTAGE SHARING'!E838</f>
        <v>#DIV/0!</v>
      </c>
      <c r="F879" s="167" t="str">
        <f>$B879*'PERCENTAGE SHARING'!F838</f>
        <v>#DIV/0!</v>
      </c>
      <c r="G879" s="167" t="str">
        <f>$B879*'PERCENTAGE SHARING'!G838</f>
        <v>#DIV/0!</v>
      </c>
      <c r="H879" s="167" t="str">
        <f>$B879*'PERCENTAGE SHARING'!H838</f>
        <v>#DIV/0!</v>
      </c>
      <c r="I879" s="167" t="str">
        <f>$B879*'PERCENTAGE SHARING'!I838</f>
        <v>#DIV/0!</v>
      </c>
      <c r="J879" s="167" t="str">
        <f>$B879*'PERCENTAGE SHARING'!J838</f>
        <v>#DIV/0!</v>
      </c>
      <c r="K879" s="167" t="str">
        <f>$B879*'PERCENTAGE SHARING'!K838</f>
        <v>#DIV/0!</v>
      </c>
      <c r="L879" s="167" t="str">
        <f>$B879*'PERCENTAGE SHARING'!L838</f>
        <v>#DIV/0!</v>
      </c>
      <c r="M879" s="167" t="str">
        <f>$B879*'PERCENTAGE SHARING'!M838</f>
        <v>#DIV/0!</v>
      </c>
      <c r="N879" s="167" t="str">
        <f>$B879*'PERCENTAGE SHARING'!N838</f>
        <v>#DIV/0!</v>
      </c>
      <c r="O879" s="309" t="str">
        <f>$B879*'PERCENTAGE SHARING'!O838</f>
        <v>#DIV/0!</v>
      </c>
      <c r="P879" s="309" t="str">
        <f>$B879*'PERCENTAGE SHARING'!P838</f>
        <v>#DIV/0!</v>
      </c>
      <c r="Q879" s="309" t="str">
        <f>$B879*'PERCENTAGE SHARING'!Q838</f>
        <v>#DIV/0!</v>
      </c>
      <c r="R879" s="309" t="str">
        <f>$B879*'PERCENTAGE SHARING'!R838</f>
        <v>#DIV/0!</v>
      </c>
      <c r="S879" s="134"/>
      <c r="T879" s="134"/>
      <c r="U879" s="134"/>
      <c r="V879" s="134"/>
      <c r="W879" s="134"/>
      <c r="X879" s="134"/>
      <c r="Y879" s="134"/>
      <c r="Z879" s="134"/>
    </row>
    <row r="880" ht="22.5" customHeight="1">
      <c r="A880" s="186" t="str">
        <f>'PROP DAILY PNL'!A1045</f>
        <v/>
      </c>
      <c r="B880" s="177"/>
      <c r="C880" s="167" t="str">
        <f>$B880*'PERCENTAGE SHARING'!C839</f>
        <v>#DIV/0!</v>
      </c>
      <c r="D880" s="167" t="str">
        <f>$B880*'PERCENTAGE SHARING'!D839</f>
        <v>#DIV/0!</v>
      </c>
      <c r="E880" s="167" t="str">
        <f>$B880*'PERCENTAGE SHARING'!E839</f>
        <v>#DIV/0!</v>
      </c>
      <c r="F880" s="167" t="str">
        <f>$B880*'PERCENTAGE SHARING'!F839</f>
        <v>#DIV/0!</v>
      </c>
      <c r="G880" s="167" t="str">
        <f>$B880*'PERCENTAGE SHARING'!G839</f>
        <v>#DIV/0!</v>
      </c>
      <c r="H880" s="167" t="str">
        <f>$B880*'PERCENTAGE SHARING'!H839</f>
        <v>#DIV/0!</v>
      </c>
      <c r="I880" s="167" t="str">
        <f>$B880*'PERCENTAGE SHARING'!I839</f>
        <v>#DIV/0!</v>
      </c>
      <c r="J880" s="167" t="str">
        <f>$B880*'PERCENTAGE SHARING'!J839</f>
        <v>#DIV/0!</v>
      </c>
      <c r="K880" s="167" t="str">
        <f>$B880*'PERCENTAGE SHARING'!K839</f>
        <v>#DIV/0!</v>
      </c>
      <c r="L880" s="167" t="str">
        <f>$B880*'PERCENTAGE SHARING'!L839</f>
        <v>#DIV/0!</v>
      </c>
      <c r="M880" s="167" t="str">
        <f>$B880*'PERCENTAGE SHARING'!M839</f>
        <v>#DIV/0!</v>
      </c>
      <c r="N880" s="167" t="str">
        <f>$B880*'PERCENTAGE SHARING'!N839</f>
        <v>#DIV/0!</v>
      </c>
      <c r="O880" s="309" t="str">
        <f>$B880*'PERCENTAGE SHARING'!O839</f>
        <v>#DIV/0!</v>
      </c>
      <c r="P880" s="309" t="str">
        <f>$B880*'PERCENTAGE SHARING'!P839</f>
        <v>#DIV/0!</v>
      </c>
      <c r="Q880" s="309" t="str">
        <f>$B880*'PERCENTAGE SHARING'!Q839</f>
        <v>#DIV/0!</v>
      </c>
      <c r="R880" s="309" t="str">
        <f>$B880*'PERCENTAGE SHARING'!R839</f>
        <v>#DIV/0!</v>
      </c>
      <c r="S880" s="134"/>
      <c r="T880" s="134"/>
      <c r="U880" s="134"/>
      <c r="V880" s="134"/>
      <c r="W880" s="134"/>
      <c r="X880" s="134"/>
      <c r="Y880" s="134"/>
      <c r="Z880" s="134"/>
    </row>
    <row r="881" ht="22.5" customHeight="1">
      <c r="A881" s="186" t="str">
        <f>'PROP DAILY PNL'!A1046</f>
        <v/>
      </c>
      <c r="B881" s="177"/>
      <c r="C881" s="167" t="str">
        <f>$B881*'PERCENTAGE SHARING'!C840</f>
        <v>#DIV/0!</v>
      </c>
      <c r="D881" s="167" t="str">
        <f>$B881*'PERCENTAGE SHARING'!D840</f>
        <v>#DIV/0!</v>
      </c>
      <c r="E881" s="167" t="str">
        <f>$B881*'PERCENTAGE SHARING'!E840</f>
        <v>#DIV/0!</v>
      </c>
      <c r="F881" s="167" t="str">
        <f>$B881*'PERCENTAGE SHARING'!F840</f>
        <v>#DIV/0!</v>
      </c>
      <c r="G881" s="167" t="str">
        <f>$B881*'PERCENTAGE SHARING'!G840</f>
        <v>#DIV/0!</v>
      </c>
      <c r="H881" s="167" t="str">
        <f>$B881*'PERCENTAGE SHARING'!H840</f>
        <v>#DIV/0!</v>
      </c>
      <c r="I881" s="167" t="str">
        <f>$B881*'PERCENTAGE SHARING'!I840</f>
        <v>#DIV/0!</v>
      </c>
      <c r="J881" s="167" t="str">
        <f>$B881*'PERCENTAGE SHARING'!J840</f>
        <v>#DIV/0!</v>
      </c>
      <c r="K881" s="167" t="str">
        <f>$B881*'PERCENTAGE SHARING'!K840</f>
        <v>#DIV/0!</v>
      </c>
      <c r="L881" s="167" t="str">
        <f>$B881*'PERCENTAGE SHARING'!L840</f>
        <v>#DIV/0!</v>
      </c>
      <c r="M881" s="167" t="str">
        <f>$B881*'PERCENTAGE SHARING'!M840</f>
        <v>#DIV/0!</v>
      </c>
      <c r="N881" s="167" t="str">
        <f>$B881*'PERCENTAGE SHARING'!N840</f>
        <v>#DIV/0!</v>
      </c>
      <c r="O881" s="309" t="str">
        <f>$B881*'PERCENTAGE SHARING'!O840</f>
        <v>#DIV/0!</v>
      </c>
      <c r="P881" s="309" t="str">
        <f>$B881*'PERCENTAGE SHARING'!P840</f>
        <v>#DIV/0!</v>
      </c>
      <c r="Q881" s="309" t="str">
        <f>$B881*'PERCENTAGE SHARING'!Q840</f>
        <v>#DIV/0!</v>
      </c>
      <c r="R881" s="309" t="str">
        <f>$B881*'PERCENTAGE SHARING'!R840</f>
        <v>#DIV/0!</v>
      </c>
      <c r="S881" s="134"/>
      <c r="T881" s="134"/>
      <c r="U881" s="134"/>
      <c r="V881" s="134"/>
      <c r="W881" s="134"/>
      <c r="X881" s="134"/>
      <c r="Y881" s="134"/>
      <c r="Z881" s="134"/>
    </row>
    <row r="882" ht="22.5" customHeight="1">
      <c r="A882" s="186" t="str">
        <f>'PROP DAILY PNL'!A1047</f>
        <v/>
      </c>
      <c r="B882" s="177"/>
      <c r="C882" s="167" t="str">
        <f>$B882*'PERCENTAGE SHARING'!C841</f>
        <v>#DIV/0!</v>
      </c>
      <c r="D882" s="167" t="str">
        <f>$B882*'PERCENTAGE SHARING'!D841</f>
        <v>#DIV/0!</v>
      </c>
      <c r="E882" s="167" t="str">
        <f>$B882*'PERCENTAGE SHARING'!E841</f>
        <v>#DIV/0!</v>
      </c>
      <c r="F882" s="167" t="str">
        <f>$B882*'PERCENTAGE SHARING'!F841</f>
        <v>#DIV/0!</v>
      </c>
      <c r="G882" s="167" t="str">
        <f>$B882*'PERCENTAGE SHARING'!G841</f>
        <v>#DIV/0!</v>
      </c>
      <c r="H882" s="167" t="str">
        <f>$B882*'PERCENTAGE SHARING'!H841</f>
        <v>#DIV/0!</v>
      </c>
      <c r="I882" s="167" t="str">
        <f>$B882*'PERCENTAGE SHARING'!I841</f>
        <v>#DIV/0!</v>
      </c>
      <c r="J882" s="167" t="str">
        <f>$B882*'PERCENTAGE SHARING'!J841</f>
        <v>#DIV/0!</v>
      </c>
      <c r="K882" s="167" t="str">
        <f>$B882*'PERCENTAGE SHARING'!K841</f>
        <v>#DIV/0!</v>
      </c>
      <c r="L882" s="167" t="str">
        <f>$B882*'PERCENTAGE SHARING'!L841</f>
        <v>#DIV/0!</v>
      </c>
      <c r="M882" s="167" t="str">
        <f>$B882*'PERCENTAGE SHARING'!M841</f>
        <v>#DIV/0!</v>
      </c>
      <c r="N882" s="167" t="str">
        <f>$B882*'PERCENTAGE SHARING'!N841</f>
        <v>#DIV/0!</v>
      </c>
      <c r="O882" s="309" t="str">
        <f>$B882*'PERCENTAGE SHARING'!O841</f>
        <v>#DIV/0!</v>
      </c>
      <c r="P882" s="309" t="str">
        <f>$B882*'PERCENTAGE SHARING'!P841</f>
        <v>#DIV/0!</v>
      </c>
      <c r="Q882" s="309" t="str">
        <f>$B882*'PERCENTAGE SHARING'!Q841</f>
        <v>#DIV/0!</v>
      </c>
      <c r="R882" s="309" t="str">
        <f>$B882*'PERCENTAGE SHARING'!R841</f>
        <v>#DIV/0!</v>
      </c>
      <c r="S882" s="134"/>
      <c r="T882" s="134"/>
      <c r="U882" s="134"/>
      <c r="V882" s="134"/>
      <c r="W882" s="134"/>
      <c r="X882" s="134"/>
      <c r="Y882" s="134"/>
      <c r="Z882" s="134"/>
    </row>
    <row r="883" ht="22.5" customHeight="1">
      <c r="A883" s="186" t="str">
        <f>'PROP DAILY PNL'!A1048</f>
        <v/>
      </c>
      <c r="B883" s="177"/>
      <c r="C883" s="167" t="str">
        <f>$B883*'PERCENTAGE SHARING'!C842</f>
        <v>#DIV/0!</v>
      </c>
      <c r="D883" s="167" t="str">
        <f>$B883*'PERCENTAGE SHARING'!D842</f>
        <v>#DIV/0!</v>
      </c>
      <c r="E883" s="167" t="str">
        <f>$B883*'PERCENTAGE SHARING'!E842</f>
        <v>#DIV/0!</v>
      </c>
      <c r="F883" s="167" t="str">
        <f>$B883*'PERCENTAGE SHARING'!F842</f>
        <v>#DIV/0!</v>
      </c>
      <c r="G883" s="167" t="str">
        <f>$B883*'PERCENTAGE SHARING'!G842</f>
        <v>#DIV/0!</v>
      </c>
      <c r="H883" s="167" t="str">
        <f>$B883*'PERCENTAGE SHARING'!H842</f>
        <v>#DIV/0!</v>
      </c>
      <c r="I883" s="167" t="str">
        <f>$B883*'PERCENTAGE SHARING'!I842</f>
        <v>#DIV/0!</v>
      </c>
      <c r="J883" s="167" t="str">
        <f>$B883*'PERCENTAGE SHARING'!J842</f>
        <v>#DIV/0!</v>
      </c>
      <c r="K883" s="167" t="str">
        <f>$B883*'PERCENTAGE SHARING'!K842</f>
        <v>#DIV/0!</v>
      </c>
      <c r="L883" s="167" t="str">
        <f>$B883*'PERCENTAGE SHARING'!L842</f>
        <v>#DIV/0!</v>
      </c>
      <c r="M883" s="167" t="str">
        <f>$B883*'PERCENTAGE SHARING'!M842</f>
        <v>#DIV/0!</v>
      </c>
      <c r="N883" s="167" t="str">
        <f>$B883*'PERCENTAGE SHARING'!N842</f>
        <v>#DIV/0!</v>
      </c>
      <c r="O883" s="309" t="str">
        <f>$B883*'PERCENTAGE SHARING'!O842</f>
        <v>#DIV/0!</v>
      </c>
      <c r="P883" s="309" t="str">
        <f>$B883*'PERCENTAGE SHARING'!P842</f>
        <v>#DIV/0!</v>
      </c>
      <c r="Q883" s="309" t="str">
        <f>$B883*'PERCENTAGE SHARING'!Q842</f>
        <v>#DIV/0!</v>
      </c>
      <c r="R883" s="309" t="str">
        <f>$B883*'PERCENTAGE SHARING'!R842</f>
        <v>#DIV/0!</v>
      </c>
      <c r="S883" s="134"/>
      <c r="T883" s="134"/>
      <c r="U883" s="134"/>
      <c r="V883" s="134"/>
      <c r="W883" s="134"/>
      <c r="X883" s="134"/>
      <c r="Y883" s="134"/>
      <c r="Z883" s="134"/>
    </row>
    <row r="884" ht="22.5" customHeight="1">
      <c r="A884" s="186" t="str">
        <f>'PROP DAILY PNL'!A1049</f>
        <v/>
      </c>
      <c r="B884" s="177"/>
      <c r="C884" s="167" t="str">
        <f>$B884*'PERCENTAGE SHARING'!C843</f>
        <v>#DIV/0!</v>
      </c>
      <c r="D884" s="167" t="str">
        <f>$B884*'PERCENTAGE SHARING'!D843</f>
        <v>#DIV/0!</v>
      </c>
      <c r="E884" s="167" t="str">
        <f>$B884*'PERCENTAGE SHARING'!E843</f>
        <v>#DIV/0!</v>
      </c>
      <c r="F884" s="167" t="str">
        <f>$B884*'PERCENTAGE SHARING'!F843</f>
        <v>#DIV/0!</v>
      </c>
      <c r="G884" s="167" t="str">
        <f>$B884*'PERCENTAGE SHARING'!G843</f>
        <v>#DIV/0!</v>
      </c>
      <c r="H884" s="167" t="str">
        <f>$B884*'PERCENTAGE SHARING'!H843</f>
        <v>#DIV/0!</v>
      </c>
      <c r="I884" s="167" t="str">
        <f>$B884*'PERCENTAGE SHARING'!I843</f>
        <v>#DIV/0!</v>
      </c>
      <c r="J884" s="167" t="str">
        <f>$B884*'PERCENTAGE SHARING'!J843</f>
        <v>#DIV/0!</v>
      </c>
      <c r="K884" s="167" t="str">
        <f>$B884*'PERCENTAGE SHARING'!K843</f>
        <v>#DIV/0!</v>
      </c>
      <c r="L884" s="167" t="str">
        <f>$B884*'PERCENTAGE SHARING'!L843</f>
        <v>#DIV/0!</v>
      </c>
      <c r="M884" s="167" t="str">
        <f>$B884*'PERCENTAGE SHARING'!M843</f>
        <v>#DIV/0!</v>
      </c>
      <c r="N884" s="167" t="str">
        <f>$B884*'PERCENTAGE SHARING'!N843</f>
        <v>#DIV/0!</v>
      </c>
      <c r="O884" s="309" t="str">
        <f>$B884*'PERCENTAGE SHARING'!O843</f>
        <v>#DIV/0!</v>
      </c>
      <c r="P884" s="309" t="str">
        <f>$B884*'PERCENTAGE SHARING'!P843</f>
        <v>#DIV/0!</v>
      </c>
      <c r="Q884" s="309" t="str">
        <f>$B884*'PERCENTAGE SHARING'!Q843</f>
        <v>#DIV/0!</v>
      </c>
      <c r="R884" s="309" t="str">
        <f>$B884*'PERCENTAGE SHARING'!R843</f>
        <v>#DIV/0!</v>
      </c>
      <c r="S884" s="134"/>
      <c r="T884" s="134"/>
      <c r="U884" s="134"/>
      <c r="V884" s="134"/>
      <c r="W884" s="134"/>
      <c r="X884" s="134"/>
      <c r="Y884" s="134"/>
      <c r="Z884" s="134"/>
    </row>
    <row r="885" ht="22.5" customHeight="1">
      <c r="A885" s="186" t="str">
        <f>'PROP DAILY PNL'!A1050</f>
        <v/>
      </c>
      <c r="B885" s="177"/>
      <c r="C885" s="167" t="str">
        <f>$B885*'PERCENTAGE SHARING'!C844</f>
        <v>#DIV/0!</v>
      </c>
      <c r="D885" s="167" t="str">
        <f>$B885*'PERCENTAGE SHARING'!D844</f>
        <v>#DIV/0!</v>
      </c>
      <c r="E885" s="167" t="str">
        <f>$B885*'PERCENTAGE SHARING'!E844</f>
        <v>#DIV/0!</v>
      </c>
      <c r="F885" s="167" t="str">
        <f>$B885*'PERCENTAGE SHARING'!F844</f>
        <v>#DIV/0!</v>
      </c>
      <c r="G885" s="167" t="str">
        <f>$B885*'PERCENTAGE SHARING'!G844</f>
        <v>#DIV/0!</v>
      </c>
      <c r="H885" s="167" t="str">
        <f>$B885*'PERCENTAGE SHARING'!H844</f>
        <v>#DIV/0!</v>
      </c>
      <c r="I885" s="167" t="str">
        <f>$B885*'PERCENTAGE SHARING'!I844</f>
        <v>#DIV/0!</v>
      </c>
      <c r="J885" s="167" t="str">
        <f>$B885*'PERCENTAGE SHARING'!J844</f>
        <v>#DIV/0!</v>
      </c>
      <c r="K885" s="167" t="str">
        <f>$B885*'PERCENTAGE SHARING'!K844</f>
        <v>#DIV/0!</v>
      </c>
      <c r="L885" s="167" t="str">
        <f>$B885*'PERCENTAGE SHARING'!L844</f>
        <v>#DIV/0!</v>
      </c>
      <c r="M885" s="167" t="str">
        <f>$B885*'PERCENTAGE SHARING'!M844</f>
        <v>#DIV/0!</v>
      </c>
      <c r="N885" s="167" t="str">
        <f>$B885*'PERCENTAGE SHARING'!N844</f>
        <v>#DIV/0!</v>
      </c>
      <c r="O885" s="309" t="str">
        <f>$B885*'PERCENTAGE SHARING'!O844</f>
        <v>#DIV/0!</v>
      </c>
      <c r="P885" s="309" t="str">
        <f>$B885*'PERCENTAGE SHARING'!P844</f>
        <v>#DIV/0!</v>
      </c>
      <c r="Q885" s="309" t="str">
        <f>$B885*'PERCENTAGE SHARING'!Q844</f>
        <v>#DIV/0!</v>
      </c>
      <c r="R885" s="309" t="str">
        <f>$B885*'PERCENTAGE SHARING'!R844</f>
        <v>#DIV/0!</v>
      </c>
      <c r="S885" s="134"/>
      <c r="T885" s="134"/>
      <c r="U885" s="134"/>
      <c r="V885" s="134"/>
      <c r="W885" s="134"/>
      <c r="X885" s="134"/>
      <c r="Y885" s="134"/>
      <c r="Z885" s="134"/>
    </row>
    <row r="886" ht="22.5" customHeight="1">
      <c r="A886" s="186" t="str">
        <f>'PROP DAILY PNL'!A1051</f>
        <v/>
      </c>
      <c r="B886" s="177"/>
      <c r="C886" s="167" t="str">
        <f>$B886*'PERCENTAGE SHARING'!C845</f>
        <v>#DIV/0!</v>
      </c>
      <c r="D886" s="167" t="str">
        <f>$B886*'PERCENTAGE SHARING'!D845</f>
        <v>#DIV/0!</v>
      </c>
      <c r="E886" s="167" t="str">
        <f>$B886*'PERCENTAGE SHARING'!E845</f>
        <v>#DIV/0!</v>
      </c>
      <c r="F886" s="167" t="str">
        <f>$B886*'PERCENTAGE SHARING'!F845</f>
        <v>#DIV/0!</v>
      </c>
      <c r="G886" s="167" t="str">
        <f>$B886*'PERCENTAGE SHARING'!G845</f>
        <v>#DIV/0!</v>
      </c>
      <c r="H886" s="167" t="str">
        <f>$B886*'PERCENTAGE SHARING'!H845</f>
        <v>#DIV/0!</v>
      </c>
      <c r="I886" s="167" t="str">
        <f>$B886*'PERCENTAGE SHARING'!I845</f>
        <v>#DIV/0!</v>
      </c>
      <c r="J886" s="167" t="str">
        <f>$B886*'PERCENTAGE SHARING'!J845</f>
        <v>#DIV/0!</v>
      </c>
      <c r="K886" s="167" t="str">
        <f>$B886*'PERCENTAGE SHARING'!K845</f>
        <v>#DIV/0!</v>
      </c>
      <c r="L886" s="167" t="str">
        <f>$B886*'PERCENTAGE SHARING'!L845</f>
        <v>#DIV/0!</v>
      </c>
      <c r="M886" s="167" t="str">
        <f>$B886*'PERCENTAGE SHARING'!M845</f>
        <v>#DIV/0!</v>
      </c>
      <c r="N886" s="167" t="str">
        <f>$B886*'PERCENTAGE SHARING'!N845</f>
        <v>#DIV/0!</v>
      </c>
      <c r="O886" s="309" t="str">
        <f>$B886*'PERCENTAGE SHARING'!O845</f>
        <v>#DIV/0!</v>
      </c>
      <c r="P886" s="309" t="str">
        <f>$B886*'PERCENTAGE SHARING'!P845</f>
        <v>#DIV/0!</v>
      </c>
      <c r="Q886" s="309" t="str">
        <f>$B886*'PERCENTAGE SHARING'!Q845</f>
        <v>#DIV/0!</v>
      </c>
      <c r="R886" s="309" t="str">
        <f>$B886*'PERCENTAGE SHARING'!R845</f>
        <v>#DIV/0!</v>
      </c>
      <c r="S886" s="134"/>
      <c r="T886" s="134"/>
      <c r="U886" s="134"/>
      <c r="V886" s="134"/>
      <c r="W886" s="134"/>
      <c r="X886" s="134"/>
      <c r="Y886" s="134"/>
      <c r="Z886" s="134"/>
    </row>
    <row r="887" ht="22.5" customHeight="1">
      <c r="A887" s="186" t="str">
        <f>'PROP DAILY PNL'!A1052</f>
        <v/>
      </c>
      <c r="B887" s="177"/>
      <c r="C887" s="167" t="str">
        <f>$B887*'PERCENTAGE SHARING'!C846</f>
        <v>#DIV/0!</v>
      </c>
      <c r="D887" s="167" t="str">
        <f>$B887*'PERCENTAGE SHARING'!D846</f>
        <v>#DIV/0!</v>
      </c>
      <c r="E887" s="167" t="str">
        <f>$B887*'PERCENTAGE SHARING'!E846</f>
        <v>#DIV/0!</v>
      </c>
      <c r="F887" s="167" t="str">
        <f>$B887*'PERCENTAGE SHARING'!F846</f>
        <v>#DIV/0!</v>
      </c>
      <c r="G887" s="167" t="str">
        <f>$B887*'PERCENTAGE SHARING'!G846</f>
        <v>#DIV/0!</v>
      </c>
      <c r="H887" s="167" t="str">
        <f>$B887*'PERCENTAGE SHARING'!H846</f>
        <v>#DIV/0!</v>
      </c>
      <c r="I887" s="167" t="str">
        <f>$B887*'PERCENTAGE SHARING'!I846</f>
        <v>#DIV/0!</v>
      </c>
      <c r="J887" s="167" t="str">
        <f>$B887*'PERCENTAGE SHARING'!J846</f>
        <v>#DIV/0!</v>
      </c>
      <c r="K887" s="167" t="str">
        <f>$B887*'PERCENTAGE SHARING'!K846</f>
        <v>#DIV/0!</v>
      </c>
      <c r="L887" s="167" t="str">
        <f>$B887*'PERCENTAGE SHARING'!L846</f>
        <v>#DIV/0!</v>
      </c>
      <c r="M887" s="167" t="str">
        <f>$B887*'PERCENTAGE SHARING'!M846</f>
        <v>#DIV/0!</v>
      </c>
      <c r="N887" s="167" t="str">
        <f>$B887*'PERCENTAGE SHARING'!N846</f>
        <v>#DIV/0!</v>
      </c>
      <c r="O887" s="309" t="str">
        <f>$B887*'PERCENTAGE SHARING'!O846</f>
        <v>#DIV/0!</v>
      </c>
      <c r="P887" s="309" t="str">
        <f>$B887*'PERCENTAGE SHARING'!P846</f>
        <v>#DIV/0!</v>
      </c>
      <c r="Q887" s="309" t="str">
        <f>$B887*'PERCENTAGE SHARING'!Q846</f>
        <v>#DIV/0!</v>
      </c>
      <c r="R887" s="309" t="str">
        <f>$B887*'PERCENTAGE SHARING'!R846</f>
        <v>#DIV/0!</v>
      </c>
      <c r="S887" s="134"/>
      <c r="T887" s="134"/>
      <c r="U887" s="134"/>
      <c r="V887" s="134"/>
      <c r="W887" s="134"/>
      <c r="X887" s="134"/>
      <c r="Y887" s="134"/>
      <c r="Z887" s="134"/>
    </row>
    <row r="888" ht="22.5" customHeight="1">
      <c r="A888" s="186" t="str">
        <f>'PROP DAILY PNL'!A1053</f>
        <v/>
      </c>
      <c r="B888" s="177"/>
      <c r="C888" s="167" t="str">
        <f>$B888*'PERCENTAGE SHARING'!C847</f>
        <v>#DIV/0!</v>
      </c>
      <c r="D888" s="167" t="str">
        <f>$B888*'PERCENTAGE SHARING'!D847</f>
        <v>#DIV/0!</v>
      </c>
      <c r="E888" s="167" t="str">
        <f>$B888*'PERCENTAGE SHARING'!E847</f>
        <v>#DIV/0!</v>
      </c>
      <c r="F888" s="167" t="str">
        <f>$B888*'PERCENTAGE SHARING'!F847</f>
        <v>#DIV/0!</v>
      </c>
      <c r="G888" s="167" t="str">
        <f>$B888*'PERCENTAGE SHARING'!G847</f>
        <v>#DIV/0!</v>
      </c>
      <c r="H888" s="167" t="str">
        <f>$B888*'PERCENTAGE SHARING'!H847</f>
        <v>#DIV/0!</v>
      </c>
      <c r="I888" s="167" t="str">
        <f>$B888*'PERCENTAGE SHARING'!I847</f>
        <v>#DIV/0!</v>
      </c>
      <c r="J888" s="167" t="str">
        <f>$B888*'PERCENTAGE SHARING'!J847</f>
        <v>#DIV/0!</v>
      </c>
      <c r="K888" s="167" t="str">
        <f>$B888*'PERCENTAGE SHARING'!K847</f>
        <v>#DIV/0!</v>
      </c>
      <c r="L888" s="167" t="str">
        <f>$B888*'PERCENTAGE SHARING'!L847</f>
        <v>#DIV/0!</v>
      </c>
      <c r="M888" s="167" t="str">
        <f>$B888*'PERCENTAGE SHARING'!M847</f>
        <v>#DIV/0!</v>
      </c>
      <c r="N888" s="167" t="str">
        <f>$B888*'PERCENTAGE SHARING'!N847</f>
        <v>#DIV/0!</v>
      </c>
      <c r="O888" s="309" t="str">
        <f>$B888*'PERCENTAGE SHARING'!O847</f>
        <v>#DIV/0!</v>
      </c>
      <c r="P888" s="309" t="str">
        <f>$B888*'PERCENTAGE SHARING'!P847</f>
        <v>#DIV/0!</v>
      </c>
      <c r="Q888" s="309" t="str">
        <f>$B888*'PERCENTAGE SHARING'!Q847</f>
        <v>#DIV/0!</v>
      </c>
      <c r="R888" s="309" t="str">
        <f>$B888*'PERCENTAGE SHARING'!R847</f>
        <v>#DIV/0!</v>
      </c>
      <c r="S888" s="134"/>
      <c r="T888" s="134"/>
      <c r="U888" s="134"/>
      <c r="V888" s="134"/>
      <c r="W888" s="134"/>
      <c r="X888" s="134"/>
      <c r="Y888" s="134"/>
      <c r="Z888" s="134"/>
    </row>
    <row r="889" ht="22.5" customHeight="1">
      <c r="A889" s="186" t="str">
        <f>'PROP DAILY PNL'!A1054</f>
        <v/>
      </c>
      <c r="B889" s="177"/>
      <c r="C889" s="167" t="str">
        <f>$B889*'PERCENTAGE SHARING'!C848</f>
        <v>#DIV/0!</v>
      </c>
      <c r="D889" s="167" t="str">
        <f>$B889*'PERCENTAGE SHARING'!D848</f>
        <v>#DIV/0!</v>
      </c>
      <c r="E889" s="167" t="str">
        <f>$B889*'PERCENTAGE SHARING'!E848</f>
        <v>#DIV/0!</v>
      </c>
      <c r="F889" s="167" t="str">
        <f>$B889*'PERCENTAGE SHARING'!F848</f>
        <v>#DIV/0!</v>
      </c>
      <c r="G889" s="167" t="str">
        <f>$B889*'PERCENTAGE SHARING'!G848</f>
        <v>#DIV/0!</v>
      </c>
      <c r="H889" s="167" t="str">
        <f>$B889*'PERCENTAGE SHARING'!H848</f>
        <v>#DIV/0!</v>
      </c>
      <c r="I889" s="167" t="str">
        <f>$B889*'PERCENTAGE SHARING'!I848</f>
        <v>#DIV/0!</v>
      </c>
      <c r="J889" s="167" t="str">
        <f>$B889*'PERCENTAGE SHARING'!J848</f>
        <v>#DIV/0!</v>
      </c>
      <c r="K889" s="167" t="str">
        <f>$B889*'PERCENTAGE SHARING'!K848</f>
        <v>#DIV/0!</v>
      </c>
      <c r="L889" s="167" t="str">
        <f>$B889*'PERCENTAGE SHARING'!L848</f>
        <v>#DIV/0!</v>
      </c>
      <c r="M889" s="167" t="str">
        <f>$B889*'PERCENTAGE SHARING'!M848</f>
        <v>#DIV/0!</v>
      </c>
      <c r="N889" s="167" t="str">
        <f>$B889*'PERCENTAGE SHARING'!N848</f>
        <v>#DIV/0!</v>
      </c>
      <c r="O889" s="309" t="str">
        <f>$B889*'PERCENTAGE SHARING'!O848</f>
        <v>#DIV/0!</v>
      </c>
      <c r="P889" s="309" t="str">
        <f>$B889*'PERCENTAGE SHARING'!P848</f>
        <v>#DIV/0!</v>
      </c>
      <c r="Q889" s="309" t="str">
        <f>$B889*'PERCENTAGE SHARING'!Q848</f>
        <v>#DIV/0!</v>
      </c>
      <c r="R889" s="309" t="str">
        <f>$B889*'PERCENTAGE SHARING'!R848</f>
        <v>#DIV/0!</v>
      </c>
      <c r="S889" s="134"/>
      <c r="T889" s="134"/>
      <c r="U889" s="134"/>
      <c r="V889" s="134"/>
      <c r="W889" s="134"/>
      <c r="X889" s="134"/>
      <c r="Y889" s="134"/>
      <c r="Z889" s="134"/>
    </row>
    <row r="890" ht="22.5" customHeight="1">
      <c r="A890" s="186" t="str">
        <f>'PROP DAILY PNL'!A1055</f>
        <v/>
      </c>
      <c r="B890" s="177"/>
      <c r="C890" s="167" t="str">
        <f>$B890*'PERCENTAGE SHARING'!C849</f>
        <v>#DIV/0!</v>
      </c>
      <c r="D890" s="167" t="str">
        <f>$B890*'PERCENTAGE SHARING'!D849</f>
        <v>#DIV/0!</v>
      </c>
      <c r="E890" s="167" t="str">
        <f>$B890*'PERCENTAGE SHARING'!E849</f>
        <v>#DIV/0!</v>
      </c>
      <c r="F890" s="167" t="str">
        <f>$B890*'PERCENTAGE SHARING'!F849</f>
        <v>#DIV/0!</v>
      </c>
      <c r="G890" s="167" t="str">
        <f>$B890*'PERCENTAGE SHARING'!G849</f>
        <v>#DIV/0!</v>
      </c>
      <c r="H890" s="167" t="str">
        <f>$B890*'PERCENTAGE SHARING'!H849</f>
        <v>#DIV/0!</v>
      </c>
      <c r="I890" s="167" t="str">
        <f>$B890*'PERCENTAGE SHARING'!I849</f>
        <v>#DIV/0!</v>
      </c>
      <c r="J890" s="167" t="str">
        <f>$B890*'PERCENTAGE SHARING'!J849</f>
        <v>#DIV/0!</v>
      </c>
      <c r="K890" s="167" t="str">
        <f>$B890*'PERCENTAGE SHARING'!K849</f>
        <v>#DIV/0!</v>
      </c>
      <c r="L890" s="167" t="str">
        <f>$B890*'PERCENTAGE SHARING'!L849</f>
        <v>#DIV/0!</v>
      </c>
      <c r="M890" s="167" t="str">
        <f>$B890*'PERCENTAGE SHARING'!M849</f>
        <v>#DIV/0!</v>
      </c>
      <c r="N890" s="167" t="str">
        <f>$B890*'PERCENTAGE SHARING'!N849</f>
        <v>#DIV/0!</v>
      </c>
      <c r="O890" s="309" t="str">
        <f>$B890*'PERCENTAGE SHARING'!O849</f>
        <v>#DIV/0!</v>
      </c>
      <c r="P890" s="309" t="str">
        <f>$B890*'PERCENTAGE SHARING'!P849</f>
        <v>#DIV/0!</v>
      </c>
      <c r="Q890" s="309" t="str">
        <f>$B890*'PERCENTAGE SHARING'!Q849</f>
        <v>#DIV/0!</v>
      </c>
      <c r="R890" s="309" t="str">
        <f>$B890*'PERCENTAGE SHARING'!R849</f>
        <v>#DIV/0!</v>
      </c>
      <c r="S890" s="134"/>
      <c r="T890" s="134"/>
      <c r="U890" s="134"/>
      <c r="V890" s="134"/>
      <c r="W890" s="134"/>
      <c r="X890" s="134"/>
      <c r="Y890" s="134"/>
      <c r="Z890" s="134"/>
    </row>
    <row r="891" ht="22.5" customHeight="1">
      <c r="A891" s="186" t="str">
        <f>'PROP DAILY PNL'!A1056</f>
        <v/>
      </c>
      <c r="B891" s="177"/>
      <c r="C891" s="167" t="str">
        <f>$B891*'PERCENTAGE SHARING'!C850</f>
        <v>#DIV/0!</v>
      </c>
      <c r="D891" s="167" t="str">
        <f>$B891*'PERCENTAGE SHARING'!D850</f>
        <v>#DIV/0!</v>
      </c>
      <c r="E891" s="167" t="str">
        <f>$B891*'PERCENTAGE SHARING'!E850</f>
        <v>#DIV/0!</v>
      </c>
      <c r="F891" s="167" t="str">
        <f>$B891*'PERCENTAGE SHARING'!F850</f>
        <v>#DIV/0!</v>
      </c>
      <c r="G891" s="167" t="str">
        <f>$B891*'PERCENTAGE SHARING'!G850</f>
        <v>#DIV/0!</v>
      </c>
      <c r="H891" s="167" t="str">
        <f>$B891*'PERCENTAGE SHARING'!H850</f>
        <v>#DIV/0!</v>
      </c>
      <c r="I891" s="167" t="str">
        <f>$B891*'PERCENTAGE SHARING'!I850</f>
        <v>#DIV/0!</v>
      </c>
      <c r="J891" s="167" t="str">
        <f>$B891*'PERCENTAGE SHARING'!J850</f>
        <v>#DIV/0!</v>
      </c>
      <c r="K891" s="167" t="str">
        <f>$B891*'PERCENTAGE SHARING'!K850</f>
        <v>#DIV/0!</v>
      </c>
      <c r="L891" s="167" t="str">
        <f>$B891*'PERCENTAGE SHARING'!L850</f>
        <v>#DIV/0!</v>
      </c>
      <c r="M891" s="167" t="str">
        <f>$B891*'PERCENTAGE SHARING'!M850</f>
        <v>#DIV/0!</v>
      </c>
      <c r="N891" s="167" t="str">
        <f>$B891*'PERCENTAGE SHARING'!N850</f>
        <v>#DIV/0!</v>
      </c>
      <c r="O891" s="309" t="str">
        <f>$B891*'PERCENTAGE SHARING'!O850</f>
        <v>#DIV/0!</v>
      </c>
      <c r="P891" s="309" t="str">
        <f>$B891*'PERCENTAGE SHARING'!P850</f>
        <v>#DIV/0!</v>
      </c>
      <c r="Q891" s="309" t="str">
        <f>$B891*'PERCENTAGE SHARING'!Q850</f>
        <v>#DIV/0!</v>
      </c>
      <c r="R891" s="309" t="str">
        <f>$B891*'PERCENTAGE SHARING'!R850</f>
        <v>#DIV/0!</v>
      </c>
      <c r="S891" s="134"/>
      <c r="T891" s="134"/>
      <c r="U891" s="134"/>
      <c r="V891" s="134"/>
      <c r="W891" s="134"/>
      <c r="X891" s="134"/>
      <c r="Y891" s="134"/>
      <c r="Z891" s="134"/>
    </row>
    <row r="892" ht="22.5" customHeight="1">
      <c r="A892" s="186" t="str">
        <f>'PROP DAILY PNL'!A1057</f>
        <v/>
      </c>
      <c r="B892" s="177"/>
      <c r="C892" s="167" t="str">
        <f>$B892*'PERCENTAGE SHARING'!C851</f>
        <v>#DIV/0!</v>
      </c>
      <c r="D892" s="167" t="str">
        <f>$B892*'PERCENTAGE SHARING'!D851</f>
        <v>#DIV/0!</v>
      </c>
      <c r="E892" s="167" t="str">
        <f>$B892*'PERCENTAGE SHARING'!E851</f>
        <v>#DIV/0!</v>
      </c>
      <c r="F892" s="167" t="str">
        <f>$B892*'PERCENTAGE SHARING'!F851</f>
        <v>#DIV/0!</v>
      </c>
      <c r="G892" s="167" t="str">
        <f>$B892*'PERCENTAGE SHARING'!G851</f>
        <v>#DIV/0!</v>
      </c>
      <c r="H892" s="167" t="str">
        <f>$B892*'PERCENTAGE SHARING'!H851</f>
        <v>#DIV/0!</v>
      </c>
      <c r="I892" s="167" t="str">
        <f>$B892*'PERCENTAGE SHARING'!I851</f>
        <v>#DIV/0!</v>
      </c>
      <c r="J892" s="167" t="str">
        <f>$B892*'PERCENTAGE SHARING'!J851</f>
        <v>#DIV/0!</v>
      </c>
      <c r="K892" s="167" t="str">
        <f>$B892*'PERCENTAGE SHARING'!K851</f>
        <v>#DIV/0!</v>
      </c>
      <c r="L892" s="167" t="str">
        <f>$B892*'PERCENTAGE SHARING'!L851</f>
        <v>#DIV/0!</v>
      </c>
      <c r="M892" s="167" t="str">
        <f>$B892*'PERCENTAGE SHARING'!M851</f>
        <v>#DIV/0!</v>
      </c>
      <c r="N892" s="167" t="str">
        <f>$B892*'PERCENTAGE SHARING'!N851</f>
        <v>#DIV/0!</v>
      </c>
      <c r="O892" s="309" t="str">
        <f>$B892*'PERCENTAGE SHARING'!O851</f>
        <v>#DIV/0!</v>
      </c>
      <c r="P892" s="309" t="str">
        <f>$B892*'PERCENTAGE SHARING'!P851</f>
        <v>#DIV/0!</v>
      </c>
      <c r="Q892" s="309" t="str">
        <f>$B892*'PERCENTAGE SHARING'!Q851</f>
        <v>#DIV/0!</v>
      </c>
      <c r="R892" s="309" t="str">
        <f>$B892*'PERCENTAGE SHARING'!R851</f>
        <v>#DIV/0!</v>
      </c>
      <c r="S892" s="134"/>
      <c r="T892" s="134"/>
      <c r="U892" s="134"/>
      <c r="V892" s="134"/>
      <c r="W892" s="134"/>
      <c r="X892" s="134"/>
      <c r="Y892" s="134"/>
      <c r="Z892" s="134"/>
    </row>
    <row r="893" ht="22.5" customHeight="1">
      <c r="A893" s="186" t="str">
        <f>'PROP DAILY PNL'!A1058</f>
        <v/>
      </c>
      <c r="B893" s="177"/>
      <c r="C893" s="167" t="str">
        <f>$B893*'PERCENTAGE SHARING'!C852</f>
        <v>#DIV/0!</v>
      </c>
      <c r="D893" s="167" t="str">
        <f>$B893*'PERCENTAGE SHARING'!D852</f>
        <v>#DIV/0!</v>
      </c>
      <c r="E893" s="167" t="str">
        <f>$B893*'PERCENTAGE SHARING'!E852</f>
        <v>#DIV/0!</v>
      </c>
      <c r="F893" s="167" t="str">
        <f>$B893*'PERCENTAGE SHARING'!F852</f>
        <v>#DIV/0!</v>
      </c>
      <c r="G893" s="167" t="str">
        <f>$B893*'PERCENTAGE SHARING'!G852</f>
        <v>#DIV/0!</v>
      </c>
      <c r="H893" s="167" t="str">
        <f>$B893*'PERCENTAGE SHARING'!H852</f>
        <v>#DIV/0!</v>
      </c>
      <c r="I893" s="167" t="str">
        <f>$B893*'PERCENTAGE SHARING'!I852</f>
        <v>#DIV/0!</v>
      </c>
      <c r="J893" s="167" t="str">
        <f>$B893*'PERCENTAGE SHARING'!J852</f>
        <v>#DIV/0!</v>
      </c>
      <c r="K893" s="167" t="str">
        <f>$B893*'PERCENTAGE SHARING'!K852</f>
        <v>#DIV/0!</v>
      </c>
      <c r="L893" s="167" t="str">
        <f>$B893*'PERCENTAGE SHARING'!L852</f>
        <v>#DIV/0!</v>
      </c>
      <c r="M893" s="167" t="str">
        <f>$B893*'PERCENTAGE SHARING'!M852</f>
        <v>#DIV/0!</v>
      </c>
      <c r="N893" s="167" t="str">
        <f>$B893*'PERCENTAGE SHARING'!N852</f>
        <v>#DIV/0!</v>
      </c>
      <c r="O893" s="309" t="str">
        <f>$B893*'PERCENTAGE SHARING'!O852</f>
        <v>#DIV/0!</v>
      </c>
      <c r="P893" s="309" t="str">
        <f>$B893*'PERCENTAGE SHARING'!P852</f>
        <v>#DIV/0!</v>
      </c>
      <c r="Q893" s="309" t="str">
        <f>$B893*'PERCENTAGE SHARING'!Q852</f>
        <v>#DIV/0!</v>
      </c>
      <c r="R893" s="309" t="str">
        <f>$B893*'PERCENTAGE SHARING'!R852</f>
        <v>#DIV/0!</v>
      </c>
      <c r="S893" s="134"/>
      <c r="T893" s="134"/>
      <c r="U893" s="134"/>
      <c r="V893" s="134"/>
      <c r="W893" s="134"/>
      <c r="X893" s="134"/>
      <c r="Y893" s="134"/>
      <c r="Z893" s="134"/>
    </row>
    <row r="894" ht="22.5" customHeight="1">
      <c r="A894" s="186" t="str">
        <f>'PROP DAILY PNL'!A1059</f>
        <v/>
      </c>
      <c r="B894" s="177"/>
      <c r="C894" s="167" t="str">
        <f>$B894*'PERCENTAGE SHARING'!C853</f>
        <v>#DIV/0!</v>
      </c>
      <c r="D894" s="167" t="str">
        <f>$B894*'PERCENTAGE SHARING'!D853</f>
        <v>#DIV/0!</v>
      </c>
      <c r="E894" s="167" t="str">
        <f>$B894*'PERCENTAGE SHARING'!E853</f>
        <v>#DIV/0!</v>
      </c>
      <c r="F894" s="167" t="str">
        <f>$B894*'PERCENTAGE SHARING'!F853</f>
        <v>#DIV/0!</v>
      </c>
      <c r="G894" s="167" t="str">
        <f>$B894*'PERCENTAGE SHARING'!G853</f>
        <v>#DIV/0!</v>
      </c>
      <c r="H894" s="167" t="str">
        <f>$B894*'PERCENTAGE SHARING'!H853</f>
        <v>#DIV/0!</v>
      </c>
      <c r="I894" s="167" t="str">
        <f>$B894*'PERCENTAGE SHARING'!I853</f>
        <v>#DIV/0!</v>
      </c>
      <c r="J894" s="167" t="str">
        <f>$B894*'PERCENTAGE SHARING'!J853</f>
        <v>#DIV/0!</v>
      </c>
      <c r="K894" s="167" t="str">
        <f>$B894*'PERCENTAGE SHARING'!K853</f>
        <v>#DIV/0!</v>
      </c>
      <c r="L894" s="167" t="str">
        <f>$B894*'PERCENTAGE SHARING'!L853</f>
        <v>#DIV/0!</v>
      </c>
      <c r="M894" s="167" t="str">
        <f>$B894*'PERCENTAGE SHARING'!M853</f>
        <v>#DIV/0!</v>
      </c>
      <c r="N894" s="167" t="str">
        <f>$B894*'PERCENTAGE SHARING'!N853</f>
        <v>#DIV/0!</v>
      </c>
      <c r="O894" s="309" t="str">
        <f>$B894*'PERCENTAGE SHARING'!O853</f>
        <v>#DIV/0!</v>
      </c>
      <c r="P894" s="309" t="str">
        <f>$B894*'PERCENTAGE SHARING'!P853</f>
        <v>#DIV/0!</v>
      </c>
      <c r="Q894" s="309" t="str">
        <f>$B894*'PERCENTAGE SHARING'!Q853</f>
        <v>#DIV/0!</v>
      </c>
      <c r="R894" s="309" t="str">
        <f>$B894*'PERCENTAGE SHARING'!R853</f>
        <v>#DIV/0!</v>
      </c>
      <c r="S894" s="134"/>
      <c r="T894" s="134"/>
      <c r="U894" s="134"/>
      <c r="V894" s="134"/>
      <c r="W894" s="134"/>
      <c r="X894" s="134"/>
      <c r="Y894" s="134"/>
      <c r="Z894" s="134"/>
    </row>
    <row r="895" ht="22.5" customHeight="1">
      <c r="A895" s="186" t="str">
        <f>'PROP DAILY PNL'!A1060</f>
        <v/>
      </c>
      <c r="B895" s="177"/>
      <c r="C895" s="167" t="str">
        <f>$B895*'PERCENTAGE SHARING'!C854</f>
        <v>#DIV/0!</v>
      </c>
      <c r="D895" s="167" t="str">
        <f>$B895*'PERCENTAGE SHARING'!D854</f>
        <v>#DIV/0!</v>
      </c>
      <c r="E895" s="167" t="str">
        <f>$B895*'PERCENTAGE SHARING'!E854</f>
        <v>#DIV/0!</v>
      </c>
      <c r="F895" s="167" t="str">
        <f>$B895*'PERCENTAGE SHARING'!F854</f>
        <v>#DIV/0!</v>
      </c>
      <c r="G895" s="167" t="str">
        <f>$B895*'PERCENTAGE SHARING'!G854</f>
        <v>#DIV/0!</v>
      </c>
      <c r="H895" s="167" t="str">
        <f>$B895*'PERCENTAGE SHARING'!H854</f>
        <v>#DIV/0!</v>
      </c>
      <c r="I895" s="167" t="str">
        <f>$B895*'PERCENTAGE SHARING'!I854</f>
        <v>#DIV/0!</v>
      </c>
      <c r="J895" s="167" t="str">
        <f>$B895*'PERCENTAGE SHARING'!J854</f>
        <v>#DIV/0!</v>
      </c>
      <c r="K895" s="167" t="str">
        <f>$B895*'PERCENTAGE SHARING'!K854</f>
        <v>#DIV/0!</v>
      </c>
      <c r="L895" s="167" t="str">
        <f>$B895*'PERCENTAGE SHARING'!L854</f>
        <v>#DIV/0!</v>
      </c>
      <c r="M895" s="167" t="str">
        <f>$B895*'PERCENTAGE SHARING'!M854</f>
        <v>#DIV/0!</v>
      </c>
      <c r="N895" s="167" t="str">
        <f>$B895*'PERCENTAGE SHARING'!N854</f>
        <v>#DIV/0!</v>
      </c>
      <c r="O895" s="309" t="str">
        <f>$B895*'PERCENTAGE SHARING'!O854</f>
        <v>#DIV/0!</v>
      </c>
      <c r="P895" s="309" t="str">
        <f>$B895*'PERCENTAGE SHARING'!P854</f>
        <v>#DIV/0!</v>
      </c>
      <c r="Q895" s="309" t="str">
        <f>$B895*'PERCENTAGE SHARING'!Q854</f>
        <v>#DIV/0!</v>
      </c>
      <c r="R895" s="309" t="str">
        <f>$B895*'PERCENTAGE SHARING'!R854</f>
        <v>#DIV/0!</v>
      </c>
      <c r="S895" s="134"/>
      <c r="T895" s="134"/>
      <c r="U895" s="134"/>
      <c r="V895" s="134"/>
      <c r="W895" s="134"/>
      <c r="X895" s="134"/>
      <c r="Y895" s="134"/>
      <c r="Z895" s="134"/>
    </row>
    <row r="896" ht="22.5" customHeight="1">
      <c r="A896" s="186" t="str">
        <f>'PROP DAILY PNL'!A1061</f>
        <v/>
      </c>
      <c r="B896" s="177"/>
      <c r="C896" s="167" t="str">
        <f>$B896*'PERCENTAGE SHARING'!C855</f>
        <v>#DIV/0!</v>
      </c>
      <c r="D896" s="167" t="str">
        <f>$B896*'PERCENTAGE SHARING'!D855</f>
        <v>#DIV/0!</v>
      </c>
      <c r="E896" s="167" t="str">
        <f>$B896*'PERCENTAGE SHARING'!E855</f>
        <v>#DIV/0!</v>
      </c>
      <c r="F896" s="167" t="str">
        <f>$B896*'PERCENTAGE SHARING'!F855</f>
        <v>#DIV/0!</v>
      </c>
      <c r="G896" s="167" t="str">
        <f>$B896*'PERCENTAGE SHARING'!G855</f>
        <v>#DIV/0!</v>
      </c>
      <c r="H896" s="167" t="str">
        <f>$B896*'PERCENTAGE SHARING'!H855</f>
        <v>#DIV/0!</v>
      </c>
      <c r="I896" s="167" t="str">
        <f>$B896*'PERCENTAGE SHARING'!I855</f>
        <v>#DIV/0!</v>
      </c>
      <c r="J896" s="167" t="str">
        <f>$B896*'PERCENTAGE SHARING'!J855</f>
        <v>#DIV/0!</v>
      </c>
      <c r="K896" s="167" t="str">
        <f>$B896*'PERCENTAGE SHARING'!K855</f>
        <v>#DIV/0!</v>
      </c>
      <c r="L896" s="167" t="str">
        <f>$B896*'PERCENTAGE SHARING'!L855</f>
        <v>#DIV/0!</v>
      </c>
      <c r="M896" s="167" t="str">
        <f>$B896*'PERCENTAGE SHARING'!M855</f>
        <v>#DIV/0!</v>
      </c>
      <c r="N896" s="167" t="str">
        <f>$B896*'PERCENTAGE SHARING'!N855</f>
        <v>#DIV/0!</v>
      </c>
      <c r="O896" s="309" t="str">
        <f>$B896*'PERCENTAGE SHARING'!O855</f>
        <v>#DIV/0!</v>
      </c>
      <c r="P896" s="309" t="str">
        <f>$B896*'PERCENTAGE SHARING'!P855</f>
        <v>#DIV/0!</v>
      </c>
      <c r="Q896" s="309" t="str">
        <f>$B896*'PERCENTAGE SHARING'!Q855</f>
        <v>#DIV/0!</v>
      </c>
      <c r="R896" s="309" t="str">
        <f>$B896*'PERCENTAGE SHARING'!R855</f>
        <v>#DIV/0!</v>
      </c>
      <c r="S896" s="134"/>
      <c r="T896" s="134"/>
      <c r="U896" s="134"/>
      <c r="V896" s="134"/>
      <c r="W896" s="134"/>
      <c r="X896" s="134"/>
      <c r="Y896" s="134"/>
      <c r="Z896" s="134"/>
    </row>
    <row r="897" ht="22.5" customHeight="1">
      <c r="A897" s="186" t="str">
        <f>'PROP DAILY PNL'!A1062</f>
        <v/>
      </c>
      <c r="B897" s="177"/>
      <c r="C897" s="167" t="str">
        <f>$B897*'PERCENTAGE SHARING'!C856</f>
        <v>#DIV/0!</v>
      </c>
      <c r="D897" s="167" t="str">
        <f>$B897*'PERCENTAGE SHARING'!D856</f>
        <v>#DIV/0!</v>
      </c>
      <c r="E897" s="167" t="str">
        <f>$B897*'PERCENTAGE SHARING'!E856</f>
        <v>#DIV/0!</v>
      </c>
      <c r="F897" s="167" t="str">
        <f>$B897*'PERCENTAGE SHARING'!F856</f>
        <v>#DIV/0!</v>
      </c>
      <c r="G897" s="167" t="str">
        <f>$B897*'PERCENTAGE SHARING'!G856</f>
        <v>#DIV/0!</v>
      </c>
      <c r="H897" s="167" t="str">
        <f>$B897*'PERCENTAGE SHARING'!H856</f>
        <v>#DIV/0!</v>
      </c>
      <c r="I897" s="167" t="str">
        <f>$B897*'PERCENTAGE SHARING'!I856</f>
        <v>#DIV/0!</v>
      </c>
      <c r="J897" s="167" t="str">
        <f>$B897*'PERCENTAGE SHARING'!J856</f>
        <v>#DIV/0!</v>
      </c>
      <c r="K897" s="167" t="str">
        <f>$B897*'PERCENTAGE SHARING'!K856</f>
        <v>#DIV/0!</v>
      </c>
      <c r="L897" s="167" t="str">
        <f>$B897*'PERCENTAGE SHARING'!L856</f>
        <v>#DIV/0!</v>
      </c>
      <c r="M897" s="167" t="str">
        <f>$B897*'PERCENTAGE SHARING'!M856</f>
        <v>#DIV/0!</v>
      </c>
      <c r="N897" s="167" t="str">
        <f>$B897*'PERCENTAGE SHARING'!N856</f>
        <v>#DIV/0!</v>
      </c>
      <c r="O897" s="309" t="str">
        <f>$B897*'PERCENTAGE SHARING'!O856</f>
        <v>#DIV/0!</v>
      </c>
      <c r="P897" s="309" t="str">
        <f>$B897*'PERCENTAGE SHARING'!P856</f>
        <v>#DIV/0!</v>
      </c>
      <c r="Q897" s="309" t="str">
        <f>$B897*'PERCENTAGE SHARING'!Q856</f>
        <v>#DIV/0!</v>
      </c>
      <c r="R897" s="309" t="str">
        <f>$B897*'PERCENTAGE SHARING'!R856</f>
        <v>#DIV/0!</v>
      </c>
      <c r="S897" s="134"/>
      <c r="T897" s="134"/>
      <c r="U897" s="134"/>
      <c r="V897" s="134"/>
      <c r="W897" s="134"/>
      <c r="X897" s="134"/>
      <c r="Y897" s="134"/>
      <c r="Z897" s="134"/>
    </row>
    <row r="898" ht="22.5" customHeight="1">
      <c r="A898" s="186" t="str">
        <f>'PROP DAILY PNL'!A1063</f>
        <v/>
      </c>
      <c r="B898" s="177"/>
      <c r="C898" s="167" t="str">
        <f>$B898*'PERCENTAGE SHARING'!C857</f>
        <v>#DIV/0!</v>
      </c>
      <c r="D898" s="167" t="str">
        <f>$B898*'PERCENTAGE SHARING'!D857</f>
        <v>#DIV/0!</v>
      </c>
      <c r="E898" s="167" t="str">
        <f>$B898*'PERCENTAGE SHARING'!E857</f>
        <v>#DIV/0!</v>
      </c>
      <c r="F898" s="167" t="str">
        <f>$B898*'PERCENTAGE SHARING'!F857</f>
        <v>#DIV/0!</v>
      </c>
      <c r="G898" s="167" t="str">
        <f>$B898*'PERCENTAGE SHARING'!G857</f>
        <v>#DIV/0!</v>
      </c>
      <c r="H898" s="167" t="str">
        <f>$B898*'PERCENTAGE SHARING'!H857</f>
        <v>#DIV/0!</v>
      </c>
      <c r="I898" s="167" t="str">
        <f>$B898*'PERCENTAGE SHARING'!I857</f>
        <v>#DIV/0!</v>
      </c>
      <c r="J898" s="167" t="str">
        <f>$B898*'PERCENTAGE SHARING'!J857</f>
        <v>#DIV/0!</v>
      </c>
      <c r="K898" s="167" t="str">
        <f>$B898*'PERCENTAGE SHARING'!K857</f>
        <v>#DIV/0!</v>
      </c>
      <c r="L898" s="167" t="str">
        <f>$B898*'PERCENTAGE SHARING'!L857</f>
        <v>#DIV/0!</v>
      </c>
      <c r="M898" s="167" t="str">
        <f>$B898*'PERCENTAGE SHARING'!M857</f>
        <v>#DIV/0!</v>
      </c>
      <c r="N898" s="167" t="str">
        <f>$B898*'PERCENTAGE SHARING'!N857</f>
        <v>#DIV/0!</v>
      </c>
      <c r="O898" s="309" t="str">
        <f>$B898*'PERCENTAGE SHARING'!O857</f>
        <v>#DIV/0!</v>
      </c>
      <c r="P898" s="309" t="str">
        <f>$B898*'PERCENTAGE SHARING'!P857</f>
        <v>#DIV/0!</v>
      </c>
      <c r="Q898" s="309" t="str">
        <f>$B898*'PERCENTAGE SHARING'!Q857</f>
        <v>#DIV/0!</v>
      </c>
      <c r="R898" s="309" t="str">
        <f>$B898*'PERCENTAGE SHARING'!R857</f>
        <v>#DIV/0!</v>
      </c>
      <c r="S898" s="134"/>
      <c r="T898" s="134"/>
      <c r="U898" s="134"/>
      <c r="V898" s="134"/>
      <c r="W898" s="134"/>
      <c r="X898" s="134"/>
      <c r="Y898" s="134"/>
      <c r="Z898" s="134"/>
    </row>
    <row r="899" ht="22.5" customHeight="1">
      <c r="A899" s="186" t="str">
        <f>'PROP DAILY PNL'!A1064</f>
        <v/>
      </c>
      <c r="B899" s="177"/>
      <c r="C899" s="167" t="str">
        <f>$B899*'PERCENTAGE SHARING'!C858</f>
        <v>#DIV/0!</v>
      </c>
      <c r="D899" s="167" t="str">
        <f>$B899*'PERCENTAGE SHARING'!D858</f>
        <v>#DIV/0!</v>
      </c>
      <c r="E899" s="167" t="str">
        <f>$B899*'PERCENTAGE SHARING'!E858</f>
        <v>#DIV/0!</v>
      </c>
      <c r="F899" s="167" t="str">
        <f>$B899*'PERCENTAGE SHARING'!F858</f>
        <v>#DIV/0!</v>
      </c>
      <c r="G899" s="167" t="str">
        <f>$B899*'PERCENTAGE SHARING'!G858</f>
        <v>#DIV/0!</v>
      </c>
      <c r="H899" s="167" t="str">
        <f>$B899*'PERCENTAGE SHARING'!H858</f>
        <v>#DIV/0!</v>
      </c>
      <c r="I899" s="167" t="str">
        <f>$B899*'PERCENTAGE SHARING'!I858</f>
        <v>#DIV/0!</v>
      </c>
      <c r="J899" s="167" t="str">
        <f>$B899*'PERCENTAGE SHARING'!J858</f>
        <v>#DIV/0!</v>
      </c>
      <c r="K899" s="167" t="str">
        <f>$B899*'PERCENTAGE SHARING'!K858</f>
        <v>#DIV/0!</v>
      </c>
      <c r="L899" s="167" t="str">
        <f>$B899*'PERCENTAGE SHARING'!L858</f>
        <v>#DIV/0!</v>
      </c>
      <c r="M899" s="167" t="str">
        <f>$B899*'PERCENTAGE SHARING'!M858</f>
        <v>#DIV/0!</v>
      </c>
      <c r="N899" s="167" t="str">
        <f>$B899*'PERCENTAGE SHARING'!N858</f>
        <v>#DIV/0!</v>
      </c>
      <c r="O899" s="309" t="str">
        <f>$B899*'PERCENTAGE SHARING'!O858</f>
        <v>#DIV/0!</v>
      </c>
      <c r="P899" s="309" t="str">
        <f>$B899*'PERCENTAGE SHARING'!P858</f>
        <v>#DIV/0!</v>
      </c>
      <c r="Q899" s="309" t="str">
        <f>$B899*'PERCENTAGE SHARING'!Q858</f>
        <v>#DIV/0!</v>
      </c>
      <c r="R899" s="309" t="str">
        <f>$B899*'PERCENTAGE SHARING'!R858</f>
        <v>#DIV/0!</v>
      </c>
      <c r="S899" s="134"/>
      <c r="T899" s="134"/>
      <c r="U899" s="134"/>
      <c r="V899" s="134"/>
      <c r="W899" s="134"/>
      <c r="X899" s="134"/>
      <c r="Y899" s="134"/>
      <c r="Z899" s="134"/>
    </row>
    <row r="900" ht="22.5" customHeight="1">
      <c r="A900" s="186" t="str">
        <f>'PROP DAILY PNL'!A1065</f>
        <v/>
      </c>
      <c r="B900" s="177"/>
      <c r="C900" s="167" t="str">
        <f>$B900*'PERCENTAGE SHARING'!C859</f>
        <v>#DIV/0!</v>
      </c>
      <c r="D900" s="167" t="str">
        <f>$B900*'PERCENTAGE SHARING'!D859</f>
        <v>#DIV/0!</v>
      </c>
      <c r="E900" s="167" t="str">
        <f>$B900*'PERCENTAGE SHARING'!E859</f>
        <v>#DIV/0!</v>
      </c>
      <c r="F900" s="167" t="str">
        <f>$B900*'PERCENTAGE SHARING'!F859</f>
        <v>#DIV/0!</v>
      </c>
      <c r="G900" s="167" t="str">
        <f>$B900*'PERCENTAGE SHARING'!G859</f>
        <v>#DIV/0!</v>
      </c>
      <c r="H900" s="167" t="str">
        <f>$B900*'PERCENTAGE SHARING'!H859</f>
        <v>#DIV/0!</v>
      </c>
      <c r="I900" s="167" t="str">
        <f>$B900*'PERCENTAGE SHARING'!I859</f>
        <v>#DIV/0!</v>
      </c>
      <c r="J900" s="167" t="str">
        <f>$B900*'PERCENTAGE SHARING'!J859</f>
        <v>#DIV/0!</v>
      </c>
      <c r="K900" s="167" t="str">
        <f>$B900*'PERCENTAGE SHARING'!K859</f>
        <v>#DIV/0!</v>
      </c>
      <c r="L900" s="167" t="str">
        <f>$B900*'PERCENTAGE SHARING'!L859</f>
        <v>#DIV/0!</v>
      </c>
      <c r="M900" s="167" t="str">
        <f>$B900*'PERCENTAGE SHARING'!M859</f>
        <v>#DIV/0!</v>
      </c>
      <c r="N900" s="167" t="str">
        <f>$B900*'PERCENTAGE SHARING'!N859</f>
        <v>#DIV/0!</v>
      </c>
      <c r="O900" s="309" t="str">
        <f>$B900*'PERCENTAGE SHARING'!O859</f>
        <v>#DIV/0!</v>
      </c>
      <c r="P900" s="309" t="str">
        <f>$B900*'PERCENTAGE SHARING'!P859</f>
        <v>#DIV/0!</v>
      </c>
      <c r="Q900" s="309" t="str">
        <f>$B900*'PERCENTAGE SHARING'!Q859</f>
        <v>#DIV/0!</v>
      </c>
      <c r="R900" s="309" t="str">
        <f>$B900*'PERCENTAGE SHARING'!R859</f>
        <v>#DIV/0!</v>
      </c>
      <c r="S900" s="134"/>
      <c r="T900" s="134"/>
      <c r="U900" s="134"/>
      <c r="V900" s="134"/>
      <c r="W900" s="134"/>
      <c r="X900" s="134"/>
      <c r="Y900" s="134"/>
      <c r="Z900" s="134"/>
    </row>
    <row r="901" ht="22.5" customHeight="1">
      <c r="A901" s="186" t="str">
        <f>'PROP DAILY PNL'!A1066</f>
        <v/>
      </c>
      <c r="B901" s="177"/>
      <c r="C901" s="167" t="str">
        <f>$B901*'PERCENTAGE SHARING'!C860</f>
        <v>#DIV/0!</v>
      </c>
      <c r="D901" s="167" t="str">
        <f>$B901*'PERCENTAGE SHARING'!D860</f>
        <v>#DIV/0!</v>
      </c>
      <c r="E901" s="167" t="str">
        <f>$B901*'PERCENTAGE SHARING'!E860</f>
        <v>#DIV/0!</v>
      </c>
      <c r="F901" s="167" t="str">
        <f>$B901*'PERCENTAGE SHARING'!F860</f>
        <v>#DIV/0!</v>
      </c>
      <c r="G901" s="167" t="str">
        <f>$B901*'PERCENTAGE SHARING'!G860</f>
        <v>#DIV/0!</v>
      </c>
      <c r="H901" s="167" t="str">
        <f>$B901*'PERCENTAGE SHARING'!H860</f>
        <v>#DIV/0!</v>
      </c>
      <c r="I901" s="167" t="str">
        <f>$B901*'PERCENTAGE SHARING'!I860</f>
        <v>#DIV/0!</v>
      </c>
      <c r="J901" s="167" t="str">
        <f>$B901*'PERCENTAGE SHARING'!J860</f>
        <v>#DIV/0!</v>
      </c>
      <c r="K901" s="167" t="str">
        <f>$B901*'PERCENTAGE SHARING'!K860</f>
        <v>#DIV/0!</v>
      </c>
      <c r="L901" s="167" t="str">
        <f>$B901*'PERCENTAGE SHARING'!L860</f>
        <v>#DIV/0!</v>
      </c>
      <c r="M901" s="167" t="str">
        <f>$B901*'PERCENTAGE SHARING'!M860</f>
        <v>#DIV/0!</v>
      </c>
      <c r="N901" s="167" t="str">
        <f>$B901*'PERCENTAGE SHARING'!N860</f>
        <v>#DIV/0!</v>
      </c>
      <c r="O901" s="309" t="str">
        <f>$B901*'PERCENTAGE SHARING'!O860</f>
        <v>#DIV/0!</v>
      </c>
      <c r="P901" s="309" t="str">
        <f>$B901*'PERCENTAGE SHARING'!P860</f>
        <v>#DIV/0!</v>
      </c>
      <c r="Q901" s="309" t="str">
        <f>$B901*'PERCENTAGE SHARING'!Q860</f>
        <v>#DIV/0!</v>
      </c>
      <c r="R901" s="309" t="str">
        <f>$B901*'PERCENTAGE SHARING'!R860</f>
        <v>#DIV/0!</v>
      </c>
      <c r="S901" s="134"/>
      <c r="T901" s="134"/>
      <c r="U901" s="134"/>
      <c r="V901" s="134"/>
      <c r="W901" s="134"/>
      <c r="X901" s="134"/>
      <c r="Y901" s="134"/>
      <c r="Z901" s="134"/>
    </row>
    <row r="902" ht="22.5" customHeight="1">
      <c r="A902" s="186" t="str">
        <f>'PROP DAILY PNL'!A1067</f>
        <v/>
      </c>
      <c r="B902" s="177"/>
      <c r="C902" s="167" t="str">
        <f>$B902*'PERCENTAGE SHARING'!C861</f>
        <v>#DIV/0!</v>
      </c>
      <c r="D902" s="167" t="str">
        <f>$B902*'PERCENTAGE SHARING'!D861</f>
        <v>#DIV/0!</v>
      </c>
      <c r="E902" s="167" t="str">
        <f>$B902*'PERCENTAGE SHARING'!E861</f>
        <v>#DIV/0!</v>
      </c>
      <c r="F902" s="167" t="str">
        <f>$B902*'PERCENTAGE SHARING'!F861</f>
        <v>#DIV/0!</v>
      </c>
      <c r="G902" s="167" t="str">
        <f>$B902*'PERCENTAGE SHARING'!G861</f>
        <v>#DIV/0!</v>
      </c>
      <c r="H902" s="167" t="str">
        <f>$B902*'PERCENTAGE SHARING'!H861</f>
        <v>#DIV/0!</v>
      </c>
      <c r="I902" s="167" t="str">
        <f>$B902*'PERCENTAGE SHARING'!I861</f>
        <v>#DIV/0!</v>
      </c>
      <c r="J902" s="167" t="str">
        <f>$B902*'PERCENTAGE SHARING'!J861</f>
        <v>#DIV/0!</v>
      </c>
      <c r="K902" s="167" t="str">
        <f>$B902*'PERCENTAGE SHARING'!K861</f>
        <v>#DIV/0!</v>
      </c>
      <c r="L902" s="167" t="str">
        <f>$B902*'PERCENTAGE SHARING'!L861</f>
        <v>#DIV/0!</v>
      </c>
      <c r="M902" s="167" t="str">
        <f>$B902*'PERCENTAGE SHARING'!M861</f>
        <v>#DIV/0!</v>
      </c>
      <c r="N902" s="167" t="str">
        <f>$B902*'PERCENTAGE SHARING'!N861</f>
        <v>#DIV/0!</v>
      </c>
      <c r="O902" s="309" t="str">
        <f>$B902*'PERCENTAGE SHARING'!O861</f>
        <v>#DIV/0!</v>
      </c>
      <c r="P902" s="309" t="str">
        <f>$B902*'PERCENTAGE SHARING'!P861</f>
        <v>#DIV/0!</v>
      </c>
      <c r="Q902" s="309" t="str">
        <f>$B902*'PERCENTAGE SHARING'!Q861</f>
        <v>#DIV/0!</v>
      </c>
      <c r="R902" s="309" t="str">
        <f>$B902*'PERCENTAGE SHARING'!R861</f>
        <v>#DIV/0!</v>
      </c>
      <c r="S902" s="134"/>
      <c r="T902" s="134"/>
      <c r="U902" s="134"/>
      <c r="V902" s="134"/>
      <c r="W902" s="134"/>
      <c r="X902" s="134"/>
      <c r="Y902" s="134"/>
      <c r="Z902" s="134"/>
    </row>
    <row r="903" ht="22.5" customHeight="1">
      <c r="A903" s="186" t="str">
        <f>'PROP DAILY PNL'!A1068</f>
        <v/>
      </c>
      <c r="B903" s="177"/>
      <c r="C903" s="167" t="str">
        <f>$B903*'PERCENTAGE SHARING'!C862</f>
        <v>#DIV/0!</v>
      </c>
      <c r="D903" s="167" t="str">
        <f>$B903*'PERCENTAGE SHARING'!D862</f>
        <v>#DIV/0!</v>
      </c>
      <c r="E903" s="167" t="str">
        <f>$B903*'PERCENTAGE SHARING'!E862</f>
        <v>#DIV/0!</v>
      </c>
      <c r="F903" s="167" t="str">
        <f>$B903*'PERCENTAGE SHARING'!F862</f>
        <v>#DIV/0!</v>
      </c>
      <c r="G903" s="167" t="str">
        <f>$B903*'PERCENTAGE SHARING'!G862</f>
        <v>#DIV/0!</v>
      </c>
      <c r="H903" s="167" t="str">
        <f>$B903*'PERCENTAGE SHARING'!H862</f>
        <v>#DIV/0!</v>
      </c>
      <c r="I903" s="167" t="str">
        <f>$B903*'PERCENTAGE SHARING'!I862</f>
        <v>#DIV/0!</v>
      </c>
      <c r="J903" s="167" t="str">
        <f>$B903*'PERCENTAGE SHARING'!J862</f>
        <v>#DIV/0!</v>
      </c>
      <c r="K903" s="167" t="str">
        <f>$B903*'PERCENTAGE SHARING'!K862</f>
        <v>#DIV/0!</v>
      </c>
      <c r="L903" s="167" t="str">
        <f>$B903*'PERCENTAGE SHARING'!L862</f>
        <v>#DIV/0!</v>
      </c>
      <c r="M903" s="167" t="str">
        <f>$B903*'PERCENTAGE SHARING'!M862</f>
        <v>#DIV/0!</v>
      </c>
      <c r="N903" s="167" t="str">
        <f>$B903*'PERCENTAGE SHARING'!N862</f>
        <v>#DIV/0!</v>
      </c>
      <c r="O903" s="309" t="str">
        <f>$B903*'PERCENTAGE SHARING'!O862</f>
        <v>#DIV/0!</v>
      </c>
      <c r="P903" s="309" t="str">
        <f>$B903*'PERCENTAGE SHARING'!P862</f>
        <v>#DIV/0!</v>
      </c>
      <c r="Q903" s="309" t="str">
        <f>$B903*'PERCENTAGE SHARING'!Q862</f>
        <v>#DIV/0!</v>
      </c>
      <c r="R903" s="309" t="str">
        <f>$B903*'PERCENTAGE SHARING'!R862</f>
        <v>#DIV/0!</v>
      </c>
      <c r="S903" s="134"/>
      <c r="T903" s="134"/>
      <c r="U903" s="134"/>
      <c r="V903" s="134"/>
      <c r="W903" s="134"/>
      <c r="X903" s="134"/>
      <c r="Y903" s="134"/>
      <c r="Z903" s="134"/>
    </row>
    <row r="904" ht="22.5" customHeight="1">
      <c r="A904" s="186" t="str">
        <f>'PROP DAILY PNL'!A1069</f>
        <v/>
      </c>
      <c r="B904" s="177"/>
      <c r="C904" s="167" t="str">
        <f>$B904*'PERCENTAGE SHARING'!C863</f>
        <v>#DIV/0!</v>
      </c>
      <c r="D904" s="167" t="str">
        <f>$B904*'PERCENTAGE SHARING'!D863</f>
        <v>#DIV/0!</v>
      </c>
      <c r="E904" s="167" t="str">
        <f>$B904*'PERCENTAGE SHARING'!E863</f>
        <v>#DIV/0!</v>
      </c>
      <c r="F904" s="167" t="str">
        <f>$B904*'PERCENTAGE SHARING'!F863</f>
        <v>#DIV/0!</v>
      </c>
      <c r="G904" s="167" t="str">
        <f>$B904*'PERCENTAGE SHARING'!G863</f>
        <v>#DIV/0!</v>
      </c>
      <c r="H904" s="167" t="str">
        <f>$B904*'PERCENTAGE SHARING'!H863</f>
        <v>#DIV/0!</v>
      </c>
      <c r="I904" s="167" t="str">
        <f>$B904*'PERCENTAGE SHARING'!I863</f>
        <v>#DIV/0!</v>
      </c>
      <c r="J904" s="167" t="str">
        <f>$B904*'PERCENTAGE SHARING'!J863</f>
        <v>#DIV/0!</v>
      </c>
      <c r="K904" s="167" t="str">
        <f>$B904*'PERCENTAGE SHARING'!K863</f>
        <v>#DIV/0!</v>
      </c>
      <c r="L904" s="167" t="str">
        <f>$B904*'PERCENTAGE SHARING'!L863</f>
        <v>#DIV/0!</v>
      </c>
      <c r="M904" s="167" t="str">
        <f>$B904*'PERCENTAGE SHARING'!M863</f>
        <v>#DIV/0!</v>
      </c>
      <c r="N904" s="167" t="str">
        <f>$B904*'PERCENTAGE SHARING'!N863</f>
        <v>#DIV/0!</v>
      </c>
      <c r="O904" s="309" t="str">
        <f>$B904*'PERCENTAGE SHARING'!O863</f>
        <v>#DIV/0!</v>
      </c>
      <c r="P904" s="309" t="str">
        <f>$B904*'PERCENTAGE SHARING'!P863</f>
        <v>#DIV/0!</v>
      </c>
      <c r="Q904" s="309" t="str">
        <f>$B904*'PERCENTAGE SHARING'!Q863</f>
        <v>#DIV/0!</v>
      </c>
      <c r="R904" s="309" t="str">
        <f>$B904*'PERCENTAGE SHARING'!R863</f>
        <v>#DIV/0!</v>
      </c>
      <c r="S904" s="134"/>
      <c r="T904" s="134"/>
      <c r="U904" s="134"/>
      <c r="V904" s="134"/>
      <c r="W904" s="134"/>
      <c r="X904" s="134"/>
      <c r="Y904" s="134"/>
      <c r="Z904" s="134"/>
    </row>
    <row r="905" ht="22.5" customHeight="1">
      <c r="A905" s="186" t="str">
        <f>'PROP DAILY PNL'!A1070</f>
        <v/>
      </c>
      <c r="B905" s="177"/>
      <c r="C905" s="167" t="str">
        <f>$B905*'PERCENTAGE SHARING'!C864</f>
        <v>#DIV/0!</v>
      </c>
      <c r="D905" s="167" t="str">
        <f>$B905*'PERCENTAGE SHARING'!D864</f>
        <v>#DIV/0!</v>
      </c>
      <c r="E905" s="167" t="str">
        <f>$B905*'PERCENTAGE SHARING'!E864</f>
        <v>#DIV/0!</v>
      </c>
      <c r="F905" s="167" t="str">
        <f>$B905*'PERCENTAGE SHARING'!F864</f>
        <v>#DIV/0!</v>
      </c>
      <c r="G905" s="167" t="str">
        <f>$B905*'PERCENTAGE SHARING'!G864</f>
        <v>#DIV/0!</v>
      </c>
      <c r="H905" s="167" t="str">
        <f>$B905*'PERCENTAGE SHARING'!H864</f>
        <v>#DIV/0!</v>
      </c>
      <c r="I905" s="167" t="str">
        <f>$B905*'PERCENTAGE SHARING'!I864</f>
        <v>#DIV/0!</v>
      </c>
      <c r="J905" s="167" t="str">
        <f>$B905*'PERCENTAGE SHARING'!J864</f>
        <v>#DIV/0!</v>
      </c>
      <c r="K905" s="167" t="str">
        <f>$B905*'PERCENTAGE SHARING'!K864</f>
        <v>#DIV/0!</v>
      </c>
      <c r="L905" s="167" t="str">
        <f>$B905*'PERCENTAGE SHARING'!L864</f>
        <v>#DIV/0!</v>
      </c>
      <c r="M905" s="167" t="str">
        <f>$B905*'PERCENTAGE SHARING'!M864</f>
        <v>#DIV/0!</v>
      </c>
      <c r="N905" s="167" t="str">
        <f>$B905*'PERCENTAGE SHARING'!N864</f>
        <v>#DIV/0!</v>
      </c>
      <c r="O905" s="309" t="str">
        <f>$B905*'PERCENTAGE SHARING'!O864</f>
        <v>#DIV/0!</v>
      </c>
      <c r="P905" s="309" t="str">
        <f>$B905*'PERCENTAGE SHARING'!P864</f>
        <v>#DIV/0!</v>
      </c>
      <c r="Q905" s="309" t="str">
        <f>$B905*'PERCENTAGE SHARING'!Q864</f>
        <v>#DIV/0!</v>
      </c>
      <c r="R905" s="309" t="str">
        <f>$B905*'PERCENTAGE SHARING'!R864</f>
        <v>#DIV/0!</v>
      </c>
      <c r="S905" s="134"/>
      <c r="T905" s="134"/>
      <c r="U905" s="134"/>
      <c r="V905" s="134"/>
      <c r="W905" s="134"/>
      <c r="X905" s="134"/>
      <c r="Y905" s="134"/>
      <c r="Z905" s="134"/>
    </row>
    <row r="906" ht="22.5" customHeight="1">
      <c r="A906" s="186" t="str">
        <f>'PROP DAILY PNL'!A1071</f>
        <v/>
      </c>
      <c r="B906" s="177"/>
      <c r="C906" s="167" t="str">
        <f>$B906*'PERCENTAGE SHARING'!C865</f>
        <v>#DIV/0!</v>
      </c>
      <c r="D906" s="167" t="str">
        <f>$B906*'PERCENTAGE SHARING'!D865</f>
        <v>#DIV/0!</v>
      </c>
      <c r="E906" s="167" t="str">
        <f>$B906*'PERCENTAGE SHARING'!E865</f>
        <v>#DIV/0!</v>
      </c>
      <c r="F906" s="167" t="str">
        <f>$B906*'PERCENTAGE SHARING'!F865</f>
        <v>#DIV/0!</v>
      </c>
      <c r="G906" s="167" t="str">
        <f>$B906*'PERCENTAGE SHARING'!G865</f>
        <v>#DIV/0!</v>
      </c>
      <c r="H906" s="167" t="str">
        <f>$B906*'PERCENTAGE SHARING'!H865</f>
        <v>#DIV/0!</v>
      </c>
      <c r="I906" s="167" t="str">
        <f>$B906*'PERCENTAGE SHARING'!I865</f>
        <v>#DIV/0!</v>
      </c>
      <c r="J906" s="167" t="str">
        <f>$B906*'PERCENTAGE SHARING'!J865</f>
        <v>#DIV/0!</v>
      </c>
      <c r="K906" s="167" t="str">
        <f>$B906*'PERCENTAGE SHARING'!K865</f>
        <v>#DIV/0!</v>
      </c>
      <c r="L906" s="167" t="str">
        <f>$B906*'PERCENTAGE SHARING'!L865</f>
        <v>#DIV/0!</v>
      </c>
      <c r="M906" s="167" t="str">
        <f>$B906*'PERCENTAGE SHARING'!M865</f>
        <v>#DIV/0!</v>
      </c>
      <c r="N906" s="167" t="str">
        <f>$B906*'PERCENTAGE SHARING'!N865</f>
        <v>#DIV/0!</v>
      </c>
      <c r="O906" s="309" t="str">
        <f>$B906*'PERCENTAGE SHARING'!O865</f>
        <v>#DIV/0!</v>
      </c>
      <c r="P906" s="309" t="str">
        <f>$B906*'PERCENTAGE SHARING'!P865</f>
        <v>#DIV/0!</v>
      </c>
      <c r="Q906" s="309" t="str">
        <f>$B906*'PERCENTAGE SHARING'!Q865</f>
        <v>#DIV/0!</v>
      </c>
      <c r="R906" s="309" t="str">
        <f>$B906*'PERCENTAGE SHARING'!R865</f>
        <v>#DIV/0!</v>
      </c>
      <c r="S906" s="134"/>
      <c r="T906" s="134"/>
      <c r="U906" s="134"/>
      <c r="V906" s="134"/>
      <c r="W906" s="134"/>
      <c r="X906" s="134"/>
      <c r="Y906" s="134"/>
      <c r="Z906" s="134"/>
    </row>
    <row r="907" ht="22.5" customHeight="1">
      <c r="A907" s="186" t="str">
        <f>'PROP DAILY PNL'!A1072</f>
        <v/>
      </c>
      <c r="B907" s="177"/>
      <c r="C907" s="167" t="str">
        <f>$B907*'PERCENTAGE SHARING'!C866</f>
        <v>#DIV/0!</v>
      </c>
      <c r="D907" s="167" t="str">
        <f>$B907*'PERCENTAGE SHARING'!D866</f>
        <v>#DIV/0!</v>
      </c>
      <c r="E907" s="167" t="str">
        <f>$B907*'PERCENTAGE SHARING'!E866</f>
        <v>#DIV/0!</v>
      </c>
      <c r="F907" s="167" t="str">
        <f>$B907*'PERCENTAGE SHARING'!F866</f>
        <v>#DIV/0!</v>
      </c>
      <c r="G907" s="167" t="str">
        <f>$B907*'PERCENTAGE SHARING'!G866</f>
        <v>#DIV/0!</v>
      </c>
      <c r="H907" s="167" t="str">
        <f>$B907*'PERCENTAGE SHARING'!H866</f>
        <v>#DIV/0!</v>
      </c>
      <c r="I907" s="167" t="str">
        <f>$B907*'PERCENTAGE SHARING'!I866</f>
        <v>#DIV/0!</v>
      </c>
      <c r="J907" s="167" t="str">
        <f>$B907*'PERCENTAGE SHARING'!J866</f>
        <v>#DIV/0!</v>
      </c>
      <c r="K907" s="167" t="str">
        <f>$B907*'PERCENTAGE SHARING'!K866</f>
        <v>#DIV/0!</v>
      </c>
      <c r="L907" s="167" t="str">
        <f>$B907*'PERCENTAGE SHARING'!L866</f>
        <v>#DIV/0!</v>
      </c>
      <c r="M907" s="167" t="str">
        <f>$B907*'PERCENTAGE SHARING'!M866</f>
        <v>#DIV/0!</v>
      </c>
      <c r="N907" s="167" t="str">
        <f>$B907*'PERCENTAGE SHARING'!N866</f>
        <v>#DIV/0!</v>
      </c>
      <c r="O907" s="309" t="str">
        <f>$B907*'PERCENTAGE SHARING'!O866</f>
        <v>#DIV/0!</v>
      </c>
      <c r="P907" s="309" t="str">
        <f>$B907*'PERCENTAGE SHARING'!P866</f>
        <v>#DIV/0!</v>
      </c>
      <c r="Q907" s="309" t="str">
        <f>$B907*'PERCENTAGE SHARING'!Q866</f>
        <v>#DIV/0!</v>
      </c>
      <c r="R907" s="309" t="str">
        <f>$B907*'PERCENTAGE SHARING'!R866</f>
        <v>#DIV/0!</v>
      </c>
      <c r="S907" s="134"/>
      <c r="T907" s="134"/>
      <c r="U907" s="134"/>
      <c r="V907" s="134"/>
      <c r="W907" s="134"/>
      <c r="X907" s="134"/>
      <c r="Y907" s="134"/>
      <c r="Z907" s="134"/>
    </row>
    <row r="908" ht="22.5" customHeight="1">
      <c r="A908" s="186" t="str">
        <f>'PROP DAILY PNL'!A1073</f>
        <v/>
      </c>
      <c r="B908" s="177"/>
      <c r="C908" s="167" t="str">
        <f>$B908*'PERCENTAGE SHARING'!C867</f>
        <v>#DIV/0!</v>
      </c>
      <c r="D908" s="167" t="str">
        <f>$B908*'PERCENTAGE SHARING'!D867</f>
        <v>#DIV/0!</v>
      </c>
      <c r="E908" s="167" t="str">
        <f>$B908*'PERCENTAGE SHARING'!E867</f>
        <v>#DIV/0!</v>
      </c>
      <c r="F908" s="167" t="str">
        <f>$B908*'PERCENTAGE SHARING'!F867</f>
        <v>#DIV/0!</v>
      </c>
      <c r="G908" s="167" t="str">
        <f>$B908*'PERCENTAGE SHARING'!G867</f>
        <v>#DIV/0!</v>
      </c>
      <c r="H908" s="167" t="str">
        <f>$B908*'PERCENTAGE SHARING'!H867</f>
        <v>#DIV/0!</v>
      </c>
      <c r="I908" s="167" t="str">
        <f>$B908*'PERCENTAGE SHARING'!I867</f>
        <v>#DIV/0!</v>
      </c>
      <c r="J908" s="167" t="str">
        <f>$B908*'PERCENTAGE SHARING'!J867</f>
        <v>#DIV/0!</v>
      </c>
      <c r="K908" s="167" t="str">
        <f>$B908*'PERCENTAGE SHARING'!K867</f>
        <v>#DIV/0!</v>
      </c>
      <c r="L908" s="167" t="str">
        <f>$B908*'PERCENTAGE SHARING'!L867</f>
        <v>#DIV/0!</v>
      </c>
      <c r="M908" s="167" t="str">
        <f>$B908*'PERCENTAGE SHARING'!M867</f>
        <v>#DIV/0!</v>
      </c>
      <c r="N908" s="167" t="str">
        <f>$B908*'PERCENTAGE SHARING'!N867</f>
        <v>#DIV/0!</v>
      </c>
      <c r="O908" s="309" t="str">
        <f>$B908*'PERCENTAGE SHARING'!O867</f>
        <v>#DIV/0!</v>
      </c>
      <c r="P908" s="309" t="str">
        <f>$B908*'PERCENTAGE SHARING'!P867</f>
        <v>#DIV/0!</v>
      </c>
      <c r="Q908" s="309" t="str">
        <f>$B908*'PERCENTAGE SHARING'!Q867</f>
        <v>#DIV/0!</v>
      </c>
      <c r="R908" s="309" t="str">
        <f>$B908*'PERCENTAGE SHARING'!R867</f>
        <v>#DIV/0!</v>
      </c>
      <c r="S908" s="134"/>
      <c r="T908" s="134"/>
      <c r="U908" s="134"/>
      <c r="V908" s="134"/>
      <c r="W908" s="134"/>
      <c r="X908" s="134"/>
      <c r="Y908" s="134"/>
      <c r="Z908" s="134"/>
    </row>
    <row r="909" ht="22.5" customHeight="1">
      <c r="A909" s="186" t="str">
        <f>'PROP DAILY PNL'!A1074</f>
        <v/>
      </c>
      <c r="B909" s="177"/>
      <c r="C909" s="167" t="str">
        <f>$B909*'PERCENTAGE SHARING'!C868</f>
        <v>#DIV/0!</v>
      </c>
      <c r="D909" s="167" t="str">
        <f>$B909*'PERCENTAGE SHARING'!D868</f>
        <v>#DIV/0!</v>
      </c>
      <c r="E909" s="167" t="str">
        <f>$B909*'PERCENTAGE SHARING'!E868</f>
        <v>#DIV/0!</v>
      </c>
      <c r="F909" s="167" t="str">
        <f>$B909*'PERCENTAGE SHARING'!F868</f>
        <v>#DIV/0!</v>
      </c>
      <c r="G909" s="167" t="str">
        <f>$B909*'PERCENTAGE SHARING'!G868</f>
        <v>#DIV/0!</v>
      </c>
      <c r="H909" s="167" t="str">
        <f>$B909*'PERCENTAGE SHARING'!H868</f>
        <v>#DIV/0!</v>
      </c>
      <c r="I909" s="167" t="str">
        <f>$B909*'PERCENTAGE SHARING'!I868</f>
        <v>#DIV/0!</v>
      </c>
      <c r="J909" s="167" t="str">
        <f>$B909*'PERCENTAGE SHARING'!J868</f>
        <v>#DIV/0!</v>
      </c>
      <c r="K909" s="167" t="str">
        <f>$B909*'PERCENTAGE SHARING'!K868</f>
        <v>#DIV/0!</v>
      </c>
      <c r="L909" s="167" t="str">
        <f>$B909*'PERCENTAGE SHARING'!L868</f>
        <v>#DIV/0!</v>
      </c>
      <c r="M909" s="167" t="str">
        <f>$B909*'PERCENTAGE SHARING'!M868</f>
        <v>#DIV/0!</v>
      </c>
      <c r="N909" s="167" t="str">
        <f>$B909*'PERCENTAGE SHARING'!N868</f>
        <v>#DIV/0!</v>
      </c>
      <c r="O909" s="309" t="str">
        <f>$B909*'PERCENTAGE SHARING'!O868</f>
        <v>#DIV/0!</v>
      </c>
      <c r="P909" s="309" t="str">
        <f>$B909*'PERCENTAGE SHARING'!P868</f>
        <v>#DIV/0!</v>
      </c>
      <c r="Q909" s="309" t="str">
        <f>$B909*'PERCENTAGE SHARING'!Q868</f>
        <v>#DIV/0!</v>
      </c>
      <c r="R909" s="309" t="str">
        <f>$B909*'PERCENTAGE SHARING'!R868</f>
        <v>#DIV/0!</v>
      </c>
      <c r="S909" s="134"/>
      <c r="T909" s="134"/>
      <c r="U909" s="134"/>
      <c r="V909" s="134"/>
      <c r="W909" s="134"/>
      <c r="X909" s="134"/>
      <c r="Y909" s="134"/>
      <c r="Z909" s="134"/>
    </row>
    <row r="910" ht="22.5" customHeight="1">
      <c r="A910" s="186" t="str">
        <f>'PROP DAILY PNL'!A1075</f>
        <v/>
      </c>
      <c r="B910" s="177"/>
      <c r="C910" s="167" t="str">
        <f>$B910*'PERCENTAGE SHARING'!C869</f>
        <v>#DIV/0!</v>
      </c>
      <c r="D910" s="167" t="str">
        <f>$B910*'PERCENTAGE SHARING'!D869</f>
        <v>#DIV/0!</v>
      </c>
      <c r="E910" s="167" t="str">
        <f>$B910*'PERCENTAGE SHARING'!E869</f>
        <v>#DIV/0!</v>
      </c>
      <c r="F910" s="167" t="str">
        <f>$B910*'PERCENTAGE SHARING'!F869</f>
        <v>#DIV/0!</v>
      </c>
      <c r="G910" s="167" t="str">
        <f>$B910*'PERCENTAGE SHARING'!G869</f>
        <v>#DIV/0!</v>
      </c>
      <c r="H910" s="167" t="str">
        <f>$B910*'PERCENTAGE SHARING'!H869</f>
        <v>#DIV/0!</v>
      </c>
      <c r="I910" s="167" t="str">
        <f>$B910*'PERCENTAGE SHARING'!I869</f>
        <v>#DIV/0!</v>
      </c>
      <c r="J910" s="167" t="str">
        <f>$B910*'PERCENTAGE SHARING'!J869</f>
        <v>#DIV/0!</v>
      </c>
      <c r="K910" s="167" t="str">
        <f>$B910*'PERCENTAGE SHARING'!K869</f>
        <v>#DIV/0!</v>
      </c>
      <c r="L910" s="167" t="str">
        <f>$B910*'PERCENTAGE SHARING'!L869</f>
        <v>#DIV/0!</v>
      </c>
      <c r="M910" s="167" t="str">
        <f>$B910*'PERCENTAGE SHARING'!M869</f>
        <v>#DIV/0!</v>
      </c>
      <c r="N910" s="167" t="str">
        <f>$B910*'PERCENTAGE SHARING'!N869</f>
        <v>#DIV/0!</v>
      </c>
      <c r="O910" s="309" t="str">
        <f>$B910*'PERCENTAGE SHARING'!O869</f>
        <v>#DIV/0!</v>
      </c>
      <c r="P910" s="309" t="str">
        <f>$B910*'PERCENTAGE SHARING'!P869</f>
        <v>#DIV/0!</v>
      </c>
      <c r="Q910" s="309" t="str">
        <f>$B910*'PERCENTAGE SHARING'!Q869</f>
        <v>#DIV/0!</v>
      </c>
      <c r="R910" s="309" t="str">
        <f>$B910*'PERCENTAGE SHARING'!R869</f>
        <v>#DIV/0!</v>
      </c>
      <c r="S910" s="134"/>
      <c r="T910" s="134"/>
      <c r="U910" s="134"/>
      <c r="V910" s="134"/>
      <c r="W910" s="134"/>
      <c r="X910" s="134"/>
      <c r="Y910" s="134"/>
      <c r="Z910" s="134"/>
    </row>
    <row r="911" ht="22.5" customHeight="1">
      <c r="A911" s="186" t="str">
        <f>'PROP DAILY PNL'!A1076</f>
        <v/>
      </c>
      <c r="B911" s="177"/>
      <c r="C911" s="167" t="str">
        <f>$B911*'PERCENTAGE SHARING'!C870</f>
        <v>#DIV/0!</v>
      </c>
      <c r="D911" s="167" t="str">
        <f>$B911*'PERCENTAGE SHARING'!D870</f>
        <v>#DIV/0!</v>
      </c>
      <c r="E911" s="167" t="str">
        <f>$B911*'PERCENTAGE SHARING'!E870</f>
        <v>#DIV/0!</v>
      </c>
      <c r="F911" s="167" t="str">
        <f>$B911*'PERCENTAGE SHARING'!F870</f>
        <v>#DIV/0!</v>
      </c>
      <c r="G911" s="167" t="str">
        <f>$B911*'PERCENTAGE SHARING'!G870</f>
        <v>#DIV/0!</v>
      </c>
      <c r="H911" s="167" t="str">
        <f>$B911*'PERCENTAGE SHARING'!H870</f>
        <v>#DIV/0!</v>
      </c>
      <c r="I911" s="167" t="str">
        <f>$B911*'PERCENTAGE SHARING'!I870</f>
        <v>#DIV/0!</v>
      </c>
      <c r="J911" s="167" t="str">
        <f>$B911*'PERCENTAGE SHARING'!J870</f>
        <v>#DIV/0!</v>
      </c>
      <c r="K911" s="167" t="str">
        <f>$B911*'PERCENTAGE SHARING'!K870</f>
        <v>#DIV/0!</v>
      </c>
      <c r="L911" s="167" t="str">
        <f>$B911*'PERCENTAGE SHARING'!L870</f>
        <v>#DIV/0!</v>
      </c>
      <c r="M911" s="167" t="str">
        <f>$B911*'PERCENTAGE SHARING'!M870</f>
        <v>#DIV/0!</v>
      </c>
      <c r="N911" s="167" t="str">
        <f>$B911*'PERCENTAGE SHARING'!N870</f>
        <v>#DIV/0!</v>
      </c>
      <c r="O911" s="309" t="str">
        <f>$B911*'PERCENTAGE SHARING'!O870</f>
        <v>#DIV/0!</v>
      </c>
      <c r="P911" s="309" t="str">
        <f>$B911*'PERCENTAGE SHARING'!P870</f>
        <v>#DIV/0!</v>
      </c>
      <c r="Q911" s="309" t="str">
        <f>$B911*'PERCENTAGE SHARING'!Q870</f>
        <v>#DIV/0!</v>
      </c>
      <c r="R911" s="309" t="str">
        <f>$B911*'PERCENTAGE SHARING'!R870</f>
        <v>#DIV/0!</v>
      </c>
      <c r="S911" s="134"/>
      <c r="T911" s="134"/>
      <c r="U911" s="134"/>
      <c r="V911" s="134"/>
      <c r="W911" s="134"/>
      <c r="X911" s="134"/>
      <c r="Y911" s="134"/>
      <c r="Z911" s="134"/>
    </row>
    <row r="912" ht="22.5" customHeight="1">
      <c r="A912" s="186" t="str">
        <f>'PROP DAILY PNL'!A1077</f>
        <v/>
      </c>
      <c r="B912" s="177"/>
      <c r="C912" s="167" t="str">
        <f>$B912*'PERCENTAGE SHARING'!C871</f>
        <v>#DIV/0!</v>
      </c>
      <c r="D912" s="167" t="str">
        <f>$B912*'PERCENTAGE SHARING'!D871</f>
        <v>#DIV/0!</v>
      </c>
      <c r="E912" s="167" t="str">
        <f>$B912*'PERCENTAGE SHARING'!E871</f>
        <v>#DIV/0!</v>
      </c>
      <c r="F912" s="167" t="str">
        <f>$B912*'PERCENTAGE SHARING'!F871</f>
        <v>#DIV/0!</v>
      </c>
      <c r="G912" s="167" t="str">
        <f>$B912*'PERCENTAGE SHARING'!G871</f>
        <v>#DIV/0!</v>
      </c>
      <c r="H912" s="167" t="str">
        <f>$B912*'PERCENTAGE SHARING'!H871</f>
        <v>#DIV/0!</v>
      </c>
      <c r="I912" s="167" t="str">
        <f>$B912*'PERCENTAGE SHARING'!I871</f>
        <v>#DIV/0!</v>
      </c>
      <c r="J912" s="167" t="str">
        <f>$B912*'PERCENTAGE SHARING'!J871</f>
        <v>#DIV/0!</v>
      </c>
      <c r="K912" s="167" t="str">
        <f>$B912*'PERCENTAGE SHARING'!K871</f>
        <v>#DIV/0!</v>
      </c>
      <c r="L912" s="167" t="str">
        <f>$B912*'PERCENTAGE SHARING'!L871</f>
        <v>#DIV/0!</v>
      </c>
      <c r="M912" s="167" t="str">
        <f>$B912*'PERCENTAGE SHARING'!M871</f>
        <v>#DIV/0!</v>
      </c>
      <c r="N912" s="167" t="str">
        <f>$B912*'PERCENTAGE SHARING'!N871</f>
        <v>#DIV/0!</v>
      </c>
      <c r="O912" s="309" t="str">
        <f>$B912*'PERCENTAGE SHARING'!O871</f>
        <v>#DIV/0!</v>
      </c>
      <c r="P912" s="309" t="str">
        <f>$B912*'PERCENTAGE SHARING'!P871</f>
        <v>#DIV/0!</v>
      </c>
      <c r="Q912" s="309" t="str">
        <f>$B912*'PERCENTAGE SHARING'!Q871</f>
        <v>#DIV/0!</v>
      </c>
      <c r="R912" s="309" t="str">
        <f>$B912*'PERCENTAGE SHARING'!R871</f>
        <v>#DIV/0!</v>
      </c>
      <c r="S912" s="134"/>
      <c r="T912" s="134"/>
      <c r="U912" s="134"/>
      <c r="V912" s="134"/>
      <c r="W912" s="134"/>
      <c r="X912" s="134"/>
      <c r="Y912" s="134"/>
      <c r="Z912" s="134"/>
    </row>
    <row r="913" ht="22.5" customHeight="1">
      <c r="A913" s="186" t="str">
        <f>'PROP DAILY PNL'!A1078</f>
        <v/>
      </c>
      <c r="B913" s="177"/>
      <c r="C913" s="167" t="str">
        <f>$B913*'PERCENTAGE SHARING'!C872</f>
        <v>#DIV/0!</v>
      </c>
      <c r="D913" s="167" t="str">
        <f>$B913*'PERCENTAGE SHARING'!D872</f>
        <v>#DIV/0!</v>
      </c>
      <c r="E913" s="167" t="str">
        <f>$B913*'PERCENTAGE SHARING'!E872</f>
        <v>#DIV/0!</v>
      </c>
      <c r="F913" s="167" t="str">
        <f>$B913*'PERCENTAGE SHARING'!F872</f>
        <v>#DIV/0!</v>
      </c>
      <c r="G913" s="167" t="str">
        <f>$B913*'PERCENTAGE SHARING'!G872</f>
        <v>#DIV/0!</v>
      </c>
      <c r="H913" s="167" t="str">
        <f>$B913*'PERCENTAGE SHARING'!H872</f>
        <v>#DIV/0!</v>
      </c>
      <c r="I913" s="167" t="str">
        <f>$B913*'PERCENTAGE SHARING'!I872</f>
        <v>#DIV/0!</v>
      </c>
      <c r="J913" s="167" t="str">
        <f>$B913*'PERCENTAGE SHARING'!J872</f>
        <v>#DIV/0!</v>
      </c>
      <c r="K913" s="167" t="str">
        <f>$B913*'PERCENTAGE SHARING'!K872</f>
        <v>#DIV/0!</v>
      </c>
      <c r="L913" s="167" t="str">
        <f>$B913*'PERCENTAGE SHARING'!L872</f>
        <v>#DIV/0!</v>
      </c>
      <c r="M913" s="167" t="str">
        <f>$B913*'PERCENTAGE SHARING'!M872</f>
        <v>#DIV/0!</v>
      </c>
      <c r="N913" s="167" t="str">
        <f>$B913*'PERCENTAGE SHARING'!N872</f>
        <v>#DIV/0!</v>
      </c>
      <c r="O913" s="309" t="str">
        <f>$B913*'PERCENTAGE SHARING'!O872</f>
        <v>#DIV/0!</v>
      </c>
      <c r="P913" s="309" t="str">
        <f>$B913*'PERCENTAGE SHARING'!P872</f>
        <v>#DIV/0!</v>
      </c>
      <c r="Q913" s="309" t="str">
        <f>$B913*'PERCENTAGE SHARING'!Q872</f>
        <v>#DIV/0!</v>
      </c>
      <c r="R913" s="309" t="str">
        <f>$B913*'PERCENTAGE SHARING'!R872</f>
        <v>#DIV/0!</v>
      </c>
      <c r="S913" s="134"/>
      <c r="T913" s="134"/>
      <c r="U913" s="134"/>
      <c r="V913" s="134"/>
      <c r="W913" s="134"/>
      <c r="X913" s="134"/>
      <c r="Y913" s="134"/>
      <c r="Z913" s="134"/>
    </row>
    <row r="914" ht="22.5" customHeight="1">
      <c r="A914" s="186" t="str">
        <f>'PROP DAILY PNL'!A1079</f>
        <v/>
      </c>
      <c r="B914" s="177"/>
      <c r="C914" s="167" t="str">
        <f>$B914*'PERCENTAGE SHARING'!C873</f>
        <v>#DIV/0!</v>
      </c>
      <c r="D914" s="167" t="str">
        <f>$B914*'PERCENTAGE SHARING'!D873</f>
        <v>#DIV/0!</v>
      </c>
      <c r="E914" s="167" t="str">
        <f>$B914*'PERCENTAGE SHARING'!E873</f>
        <v>#DIV/0!</v>
      </c>
      <c r="F914" s="167" t="str">
        <f>$B914*'PERCENTAGE SHARING'!F873</f>
        <v>#DIV/0!</v>
      </c>
      <c r="G914" s="167" t="str">
        <f>$B914*'PERCENTAGE SHARING'!G873</f>
        <v>#DIV/0!</v>
      </c>
      <c r="H914" s="167" t="str">
        <f>$B914*'PERCENTAGE SHARING'!H873</f>
        <v>#DIV/0!</v>
      </c>
      <c r="I914" s="167" t="str">
        <f>$B914*'PERCENTAGE SHARING'!I873</f>
        <v>#DIV/0!</v>
      </c>
      <c r="J914" s="167" t="str">
        <f>$B914*'PERCENTAGE SHARING'!J873</f>
        <v>#DIV/0!</v>
      </c>
      <c r="K914" s="167" t="str">
        <f>$B914*'PERCENTAGE SHARING'!K873</f>
        <v>#DIV/0!</v>
      </c>
      <c r="L914" s="167" t="str">
        <f>$B914*'PERCENTAGE SHARING'!L873</f>
        <v>#DIV/0!</v>
      </c>
      <c r="M914" s="167" t="str">
        <f>$B914*'PERCENTAGE SHARING'!M873</f>
        <v>#DIV/0!</v>
      </c>
      <c r="N914" s="167" t="str">
        <f>$B914*'PERCENTAGE SHARING'!N873</f>
        <v>#DIV/0!</v>
      </c>
      <c r="O914" s="309" t="str">
        <f>$B914*'PERCENTAGE SHARING'!O873</f>
        <v>#DIV/0!</v>
      </c>
      <c r="P914" s="309" t="str">
        <f>$B914*'PERCENTAGE SHARING'!P873</f>
        <v>#DIV/0!</v>
      </c>
      <c r="Q914" s="309" t="str">
        <f>$B914*'PERCENTAGE SHARING'!Q873</f>
        <v>#DIV/0!</v>
      </c>
      <c r="R914" s="309" t="str">
        <f>$B914*'PERCENTAGE SHARING'!R873</f>
        <v>#DIV/0!</v>
      </c>
      <c r="S914" s="134"/>
      <c r="T914" s="134"/>
      <c r="U914" s="134"/>
      <c r="V914" s="134"/>
      <c r="W914" s="134"/>
      <c r="X914" s="134"/>
      <c r="Y914" s="134"/>
      <c r="Z914" s="134"/>
    </row>
    <row r="915" ht="22.5" customHeight="1">
      <c r="A915" s="186" t="str">
        <f>'PROP DAILY PNL'!A1080</f>
        <v/>
      </c>
      <c r="B915" s="177"/>
      <c r="C915" s="167" t="str">
        <f>$B915*'PERCENTAGE SHARING'!C874</f>
        <v>#DIV/0!</v>
      </c>
      <c r="D915" s="167" t="str">
        <f>$B915*'PERCENTAGE SHARING'!D874</f>
        <v>#DIV/0!</v>
      </c>
      <c r="E915" s="167" t="str">
        <f>$B915*'PERCENTAGE SHARING'!E874</f>
        <v>#DIV/0!</v>
      </c>
      <c r="F915" s="167" t="str">
        <f>$B915*'PERCENTAGE SHARING'!F874</f>
        <v>#DIV/0!</v>
      </c>
      <c r="G915" s="167" t="str">
        <f>$B915*'PERCENTAGE SHARING'!G874</f>
        <v>#DIV/0!</v>
      </c>
      <c r="H915" s="167" t="str">
        <f>$B915*'PERCENTAGE SHARING'!H874</f>
        <v>#DIV/0!</v>
      </c>
      <c r="I915" s="167" t="str">
        <f>$B915*'PERCENTAGE SHARING'!I874</f>
        <v>#DIV/0!</v>
      </c>
      <c r="J915" s="167" t="str">
        <f>$B915*'PERCENTAGE SHARING'!J874</f>
        <v>#DIV/0!</v>
      </c>
      <c r="K915" s="167" t="str">
        <f>$B915*'PERCENTAGE SHARING'!K874</f>
        <v>#DIV/0!</v>
      </c>
      <c r="L915" s="167" t="str">
        <f>$B915*'PERCENTAGE SHARING'!L874</f>
        <v>#DIV/0!</v>
      </c>
      <c r="M915" s="167" t="str">
        <f>$B915*'PERCENTAGE SHARING'!M874</f>
        <v>#DIV/0!</v>
      </c>
      <c r="N915" s="167" t="str">
        <f>$B915*'PERCENTAGE SHARING'!N874</f>
        <v>#DIV/0!</v>
      </c>
      <c r="O915" s="309" t="str">
        <f>$B915*'PERCENTAGE SHARING'!O874</f>
        <v>#DIV/0!</v>
      </c>
      <c r="P915" s="309" t="str">
        <f>$B915*'PERCENTAGE SHARING'!P874</f>
        <v>#DIV/0!</v>
      </c>
      <c r="Q915" s="309" t="str">
        <f>$B915*'PERCENTAGE SHARING'!Q874</f>
        <v>#DIV/0!</v>
      </c>
      <c r="R915" s="309" t="str">
        <f>$B915*'PERCENTAGE SHARING'!R874</f>
        <v>#DIV/0!</v>
      </c>
      <c r="S915" s="134"/>
      <c r="T915" s="134"/>
      <c r="U915" s="134"/>
      <c r="V915" s="134"/>
      <c r="W915" s="134"/>
      <c r="X915" s="134"/>
      <c r="Y915" s="134"/>
      <c r="Z915" s="134"/>
    </row>
    <row r="916" ht="22.5" customHeight="1">
      <c r="A916" s="186" t="str">
        <f>'PROP DAILY PNL'!A1081</f>
        <v/>
      </c>
      <c r="B916" s="177"/>
      <c r="C916" s="167" t="str">
        <f>$B916*'PERCENTAGE SHARING'!C875</f>
        <v>#DIV/0!</v>
      </c>
      <c r="D916" s="167" t="str">
        <f>$B916*'PERCENTAGE SHARING'!D875</f>
        <v>#DIV/0!</v>
      </c>
      <c r="E916" s="167" t="str">
        <f>$B916*'PERCENTAGE SHARING'!E875</f>
        <v>#DIV/0!</v>
      </c>
      <c r="F916" s="167" t="str">
        <f>$B916*'PERCENTAGE SHARING'!F875</f>
        <v>#DIV/0!</v>
      </c>
      <c r="G916" s="167" t="str">
        <f>$B916*'PERCENTAGE SHARING'!G875</f>
        <v>#DIV/0!</v>
      </c>
      <c r="H916" s="167" t="str">
        <f>$B916*'PERCENTAGE SHARING'!H875</f>
        <v>#DIV/0!</v>
      </c>
      <c r="I916" s="167" t="str">
        <f>$B916*'PERCENTAGE SHARING'!I875</f>
        <v>#DIV/0!</v>
      </c>
      <c r="J916" s="167" t="str">
        <f>$B916*'PERCENTAGE SHARING'!J875</f>
        <v>#DIV/0!</v>
      </c>
      <c r="K916" s="167" t="str">
        <f>$B916*'PERCENTAGE SHARING'!K875</f>
        <v>#DIV/0!</v>
      </c>
      <c r="L916" s="167" t="str">
        <f>$B916*'PERCENTAGE SHARING'!L875</f>
        <v>#DIV/0!</v>
      </c>
      <c r="M916" s="167" t="str">
        <f>$B916*'PERCENTAGE SHARING'!M875</f>
        <v>#DIV/0!</v>
      </c>
      <c r="N916" s="167" t="str">
        <f>$B916*'PERCENTAGE SHARING'!N875</f>
        <v>#DIV/0!</v>
      </c>
      <c r="O916" s="309" t="str">
        <f>$B916*'PERCENTAGE SHARING'!O875</f>
        <v>#DIV/0!</v>
      </c>
      <c r="P916" s="309" t="str">
        <f>$B916*'PERCENTAGE SHARING'!P875</f>
        <v>#DIV/0!</v>
      </c>
      <c r="Q916" s="309" t="str">
        <f>$B916*'PERCENTAGE SHARING'!Q875</f>
        <v>#DIV/0!</v>
      </c>
      <c r="R916" s="309" t="str">
        <f>$B916*'PERCENTAGE SHARING'!R875</f>
        <v>#DIV/0!</v>
      </c>
      <c r="S916" s="134"/>
      <c r="T916" s="134"/>
      <c r="U916" s="134"/>
      <c r="V916" s="134"/>
      <c r="W916" s="134"/>
      <c r="X916" s="134"/>
      <c r="Y916" s="134"/>
      <c r="Z916" s="134"/>
    </row>
    <row r="917" ht="22.5" customHeight="1">
      <c r="A917" s="186" t="str">
        <f>'PROP DAILY PNL'!A1082</f>
        <v/>
      </c>
      <c r="B917" s="177"/>
      <c r="C917" s="167" t="str">
        <f>$B917*'PERCENTAGE SHARING'!C876</f>
        <v>#DIV/0!</v>
      </c>
      <c r="D917" s="167" t="str">
        <f>$B917*'PERCENTAGE SHARING'!D876</f>
        <v>#DIV/0!</v>
      </c>
      <c r="E917" s="167" t="str">
        <f>$B917*'PERCENTAGE SHARING'!E876</f>
        <v>#DIV/0!</v>
      </c>
      <c r="F917" s="167" t="str">
        <f>$B917*'PERCENTAGE SHARING'!F876</f>
        <v>#DIV/0!</v>
      </c>
      <c r="G917" s="167" t="str">
        <f>$B917*'PERCENTAGE SHARING'!G876</f>
        <v>#DIV/0!</v>
      </c>
      <c r="H917" s="167" t="str">
        <f>$B917*'PERCENTAGE SHARING'!H876</f>
        <v>#DIV/0!</v>
      </c>
      <c r="I917" s="167" t="str">
        <f>$B917*'PERCENTAGE SHARING'!I876</f>
        <v>#DIV/0!</v>
      </c>
      <c r="J917" s="167" t="str">
        <f>$B917*'PERCENTAGE SHARING'!J876</f>
        <v>#DIV/0!</v>
      </c>
      <c r="K917" s="167" t="str">
        <f>$B917*'PERCENTAGE SHARING'!K876</f>
        <v>#DIV/0!</v>
      </c>
      <c r="L917" s="167" t="str">
        <f>$B917*'PERCENTAGE SHARING'!L876</f>
        <v>#DIV/0!</v>
      </c>
      <c r="M917" s="167" t="str">
        <f>$B917*'PERCENTAGE SHARING'!M876</f>
        <v>#DIV/0!</v>
      </c>
      <c r="N917" s="167" t="str">
        <f>$B917*'PERCENTAGE SHARING'!N876</f>
        <v>#DIV/0!</v>
      </c>
      <c r="O917" s="309" t="str">
        <f>$B917*'PERCENTAGE SHARING'!O876</f>
        <v>#DIV/0!</v>
      </c>
      <c r="P917" s="309" t="str">
        <f>$B917*'PERCENTAGE SHARING'!P876</f>
        <v>#DIV/0!</v>
      </c>
      <c r="Q917" s="309" t="str">
        <f>$B917*'PERCENTAGE SHARING'!Q876</f>
        <v>#DIV/0!</v>
      </c>
      <c r="R917" s="309" t="str">
        <f>$B917*'PERCENTAGE SHARING'!R876</f>
        <v>#DIV/0!</v>
      </c>
      <c r="S917" s="134"/>
      <c r="T917" s="134"/>
      <c r="U917" s="134"/>
      <c r="V917" s="134"/>
      <c r="W917" s="134"/>
      <c r="X917" s="134"/>
      <c r="Y917" s="134"/>
      <c r="Z917" s="134"/>
    </row>
    <row r="918" ht="22.5" customHeight="1">
      <c r="A918" s="186" t="str">
        <f>'PROP DAILY PNL'!A1083</f>
        <v/>
      </c>
      <c r="B918" s="177"/>
      <c r="C918" s="167" t="str">
        <f>$B918*'PERCENTAGE SHARING'!C877</f>
        <v>#DIV/0!</v>
      </c>
      <c r="D918" s="167" t="str">
        <f>$B918*'PERCENTAGE SHARING'!D877</f>
        <v>#DIV/0!</v>
      </c>
      <c r="E918" s="167" t="str">
        <f>$B918*'PERCENTAGE SHARING'!E877</f>
        <v>#DIV/0!</v>
      </c>
      <c r="F918" s="167" t="str">
        <f>$B918*'PERCENTAGE SHARING'!F877</f>
        <v>#DIV/0!</v>
      </c>
      <c r="G918" s="167" t="str">
        <f>$B918*'PERCENTAGE SHARING'!G877</f>
        <v>#DIV/0!</v>
      </c>
      <c r="H918" s="167" t="str">
        <f>$B918*'PERCENTAGE SHARING'!H877</f>
        <v>#DIV/0!</v>
      </c>
      <c r="I918" s="167" t="str">
        <f>$B918*'PERCENTAGE SHARING'!I877</f>
        <v>#DIV/0!</v>
      </c>
      <c r="J918" s="167" t="str">
        <f>$B918*'PERCENTAGE SHARING'!J877</f>
        <v>#DIV/0!</v>
      </c>
      <c r="K918" s="167" t="str">
        <f>$B918*'PERCENTAGE SHARING'!K877</f>
        <v>#DIV/0!</v>
      </c>
      <c r="L918" s="167" t="str">
        <f>$B918*'PERCENTAGE SHARING'!L877</f>
        <v>#DIV/0!</v>
      </c>
      <c r="M918" s="167" t="str">
        <f>$B918*'PERCENTAGE SHARING'!M877</f>
        <v>#DIV/0!</v>
      </c>
      <c r="N918" s="167" t="str">
        <f>$B918*'PERCENTAGE SHARING'!N877</f>
        <v>#DIV/0!</v>
      </c>
      <c r="O918" s="309" t="str">
        <f>$B918*'PERCENTAGE SHARING'!O877</f>
        <v>#DIV/0!</v>
      </c>
      <c r="P918" s="309" t="str">
        <f>$B918*'PERCENTAGE SHARING'!P877</f>
        <v>#DIV/0!</v>
      </c>
      <c r="Q918" s="309" t="str">
        <f>$B918*'PERCENTAGE SHARING'!Q877</f>
        <v>#DIV/0!</v>
      </c>
      <c r="R918" s="309" t="str">
        <f>$B918*'PERCENTAGE SHARING'!R877</f>
        <v>#DIV/0!</v>
      </c>
      <c r="S918" s="134"/>
      <c r="T918" s="134"/>
      <c r="U918" s="134"/>
      <c r="V918" s="134"/>
      <c r="W918" s="134"/>
      <c r="X918" s="134"/>
      <c r="Y918" s="134"/>
      <c r="Z918" s="134"/>
    </row>
    <row r="919" ht="22.5" customHeight="1">
      <c r="A919" s="186" t="str">
        <f>'PROP DAILY PNL'!A1084</f>
        <v/>
      </c>
      <c r="B919" s="177"/>
      <c r="C919" s="167" t="str">
        <f>$B919*'PERCENTAGE SHARING'!C878</f>
        <v>#DIV/0!</v>
      </c>
      <c r="D919" s="167" t="str">
        <f>$B919*'PERCENTAGE SHARING'!D878</f>
        <v>#DIV/0!</v>
      </c>
      <c r="E919" s="167" t="str">
        <f>$B919*'PERCENTAGE SHARING'!E878</f>
        <v>#DIV/0!</v>
      </c>
      <c r="F919" s="167" t="str">
        <f>$B919*'PERCENTAGE SHARING'!F878</f>
        <v>#DIV/0!</v>
      </c>
      <c r="G919" s="167" t="str">
        <f>$B919*'PERCENTAGE SHARING'!G878</f>
        <v>#DIV/0!</v>
      </c>
      <c r="H919" s="167" t="str">
        <f>$B919*'PERCENTAGE SHARING'!H878</f>
        <v>#DIV/0!</v>
      </c>
      <c r="I919" s="167" t="str">
        <f>$B919*'PERCENTAGE SHARING'!I878</f>
        <v>#DIV/0!</v>
      </c>
      <c r="J919" s="167" t="str">
        <f>$B919*'PERCENTAGE SHARING'!J878</f>
        <v>#DIV/0!</v>
      </c>
      <c r="K919" s="167" t="str">
        <f>$B919*'PERCENTAGE SHARING'!K878</f>
        <v>#DIV/0!</v>
      </c>
      <c r="L919" s="167" t="str">
        <f>$B919*'PERCENTAGE SHARING'!L878</f>
        <v>#DIV/0!</v>
      </c>
      <c r="M919" s="167" t="str">
        <f>$B919*'PERCENTAGE SHARING'!M878</f>
        <v>#DIV/0!</v>
      </c>
      <c r="N919" s="167" t="str">
        <f>$B919*'PERCENTAGE SHARING'!N878</f>
        <v>#DIV/0!</v>
      </c>
      <c r="O919" s="309" t="str">
        <f>$B919*'PERCENTAGE SHARING'!O878</f>
        <v>#DIV/0!</v>
      </c>
      <c r="P919" s="309" t="str">
        <f>$B919*'PERCENTAGE SHARING'!P878</f>
        <v>#DIV/0!</v>
      </c>
      <c r="Q919" s="309" t="str">
        <f>$B919*'PERCENTAGE SHARING'!Q878</f>
        <v>#DIV/0!</v>
      </c>
      <c r="R919" s="309" t="str">
        <f>$B919*'PERCENTAGE SHARING'!R878</f>
        <v>#DIV/0!</v>
      </c>
      <c r="S919" s="134"/>
      <c r="T919" s="134"/>
      <c r="U919" s="134"/>
      <c r="V919" s="134"/>
      <c r="W919" s="134"/>
      <c r="X919" s="134"/>
      <c r="Y919" s="134"/>
      <c r="Z919" s="134"/>
    </row>
    <row r="920" ht="22.5" customHeight="1">
      <c r="A920" s="186" t="str">
        <f>'PROP DAILY PNL'!A1085</f>
        <v/>
      </c>
      <c r="B920" s="177"/>
      <c r="C920" s="167" t="str">
        <f>$B920*'PERCENTAGE SHARING'!C879</f>
        <v>#DIV/0!</v>
      </c>
      <c r="D920" s="167" t="str">
        <f>$B920*'PERCENTAGE SHARING'!D879</f>
        <v>#DIV/0!</v>
      </c>
      <c r="E920" s="167" t="str">
        <f>$B920*'PERCENTAGE SHARING'!E879</f>
        <v>#DIV/0!</v>
      </c>
      <c r="F920" s="167" t="str">
        <f>$B920*'PERCENTAGE SHARING'!F879</f>
        <v>#DIV/0!</v>
      </c>
      <c r="G920" s="167" t="str">
        <f>$B920*'PERCENTAGE SHARING'!G879</f>
        <v>#DIV/0!</v>
      </c>
      <c r="H920" s="167" t="str">
        <f>$B920*'PERCENTAGE SHARING'!H879</f>
        <v>#DIV/0!</v>
      </c>
      <c r="I920" s="167" t="str">
        <f>$B920*'PERCENTAGE SHARING'!I879</f>
        <v>#DIV/0!</v>
      </c>
      <c r="J920" s="167" t="str">
        <f>$B920*'PERCENTAGE SHARING'!J879</f>
        <v>#DIV/0!</v>
      </c>
      <c r="K920" s="167" t="str">
        <f>$B920*'PERCENTAGE SHARING'!K879</f>
        <v>#DIV/0!</v>
      </c>
      <c r="L920" s="167" t="str">
        <f>$B920*'PERCENTAGE SHARING'!L879</f>
        <v>#DIV/0!</v>
      </c>
      <c r="M920" s="167" t="str">
        <f>$B920*'PERCENTAGE SHARING'!M879</f>
        <v>#DIV/0!</v>
      </c>
      <c r="N920" s="167" t="str">
        <f>$B920*'PERCENTAGE SHARING'!N879</f>
        <v>#DIV/0!</v>
      </c>
      <c r="O920" s="309" t="str">
        <f>$B920*'PERCENTAGE SHARING'!O879</f>
        <v>#DIV/0!</v>
      </c>
      <c r="P920" s="309" t="str">
        <f>$B920*'PERCENTAGE SHARING'!P879</f>
        <v>#DIV/0!</v>
      </c>
      <c r="Q920" s="309" t="str">
        <f>$B920*'PERCENTAGE SHARING'!Q879</f>
        <v>#DIV/0!</v>
      </c>
      <c r="R920" s="309" t="str">
        <f>$B920*'PERCENTAGE SHARING'!R879</f>
        <v>#DIV/0!</v>
      </c>
      <c r="S920" s="134"/>
      <c r="T920" s="134"/>
      <c r="U920" s="134"/>
      <c r="V920" s="134"/>
      <c r="W920" s="134"/>
      <c r="X920" s="134"/>
      <c r="Y920" s="134"/>
      <c r="Z920" s="134"/>
    </row>
    <row r="921" ht="22.5" customHeight="1">
      <c r="A921" s="186" t="str">
        <f>'PROP DAILY PNL'!A1086</f>
        <v/>
      </c>
      <c r="B921" s="177"/>
      <c r="C921" s="167" t="str">
        <f>$B921*'PERCENTAGE SHARING'!C880</f>
        <v>#DIV/0!</v>
      </c>
      <c r="D921" s="167" t="str">
        <f>$B921*'PERCENTAGE SHARING'!D880</f>
        <v>#DIV/0!</v>
      </c>
      <c r="E921" s="167" t="str">
        <f>$B921*'PERCENTAGE SHARING'!E880</f>
        <v>#DIV/0!</v>
      </c>
      <c r="F921" s="167" t="str">
        <f>$B921*'PERCENTAGE SHARING'!F880</f>
        <v>#DIV/0!</v>
      </c>
      <c r="G921" s="167" t="str">
        <f>$B921*'PERCENTAGE SHARING'!G880</f>
        <v>#DIV/0!</v>
      </c>
      <c r="H921" s="167" t="str">
        <f>$B921*'PERCENTAGE SHARING'!H880</f>
        <v>#DIV/0!</v>
      </c>
      <c r="I921" s="167" t="str">
        <f>$B921*'PERCENTAGE SHARING'!I880</f>
        <v>#DIV/0!</v>
      </c>
      <c r="J921" s="167" t="str">
        <f>$B921*'PERCENTAGE SHARING'!J880</f>
        <v>#DIV/0!</v>
      </c>
      <c r="K921" s="167" t="str">
        <f>$B921*'PERCENTAGE SHARING'!K880</f>
        <v>#DIV/0!</v>
      </c>
      <c r="L921" s="167" t="str">
        <f>$B921*'PERCENTAGE SHARING'!L880</f>
        <v>#DIV/0!</v>
      </c>
      <c r="M921" s="167" t="str">
        <f>$B921*'PERCENTAGE SHARING'!M880</f>
        <v>#DIV/0!</v>
      </c>
      <c r="N921" s="167" t="str">
        <f>$B921*'PERCENTAGE SHARING'!N880</f>
        <v>#DIV/0!</v>
      </c>
      <c r="O921" s="309" t="str">
        <f>$B921*'PERCENTAGE SHARING'!O880</f>
        <v>#DIV/0!</v>
      </c>
      <c r="P921" s="309" t="str">
        <f>$B921*'PERCENTAGE SHARING'!P880</f>
        <v>#DIV/0!</v>
      </c>
      <c r="Q921" s="309" t="str">
        <f>$B921*'PERCENTAGE SHARING'!Q880</f>
        <v>#DIV/0!</v>
      </c>
      <c r="R921" s="309" t="str">
        <f>$B921*'PERCENTAGE SHARING'!R880</f>
        <v>#DIV/0!</v>
      </c>
      <c r="S921" s="134"/>
      <c r="T921" s="134"/>
      <c r="U921" s="134"/>
      <c r="V921" s="134"/>
      <c r="W921" s="134"/>
      <c r="X921" s="134"/>
      <c r="Y921" s="134"/>
      <c r="Z921" s="134"/>
    </row>
    <row r="922" ht="22.5" customHeight="1">
      <c r="A922" s="186" t="str">
        <f>'PROP DAILY PNL'!A1087</f>
        <v/>
      </c>
      <c r="B922" s="177"/>
      <c r="C922" s="167" t="str">
        <f>$B922*'PERCENTAGE SHARING'!C881</f>
        <v>#DIV/0!</v>
      </c>
      <c r="D922" s="167" t="str">
        <f>$B922*'PERCENTAGE SHARING'!D881</f>
        <v>#DIV/0!</v>
      </c>
      <c r="E922" s="167" t="str">
        <f>$B922*'PERCENTAGE SHARING'!E881</f>
        <v>#DIV/0!</v>
      </c>
      <c r="F922" s="167" t="str">
        <f>$B922*'PERCENTAGE SHARING'!F881</f>
        <v>#DIV/0!</v>
      </c>
      <c r="G922" s="167" t="str">
        <f>$B922*'PERCENTAGE SHARING'!G881</f>
        <v>#DIV/0!</v>
      </c>
      <c r="H922" s="167" t="str">
        <f>$B922*'PERCENTAGE SHARING'!H881</f>
        <v>#DIV/0!</v>
      </c>
      <c r="I922" s="167" t="str">
        <f>$B922*'PERCENTAGE SHARING'!I881</f>
        <v>#DIV/0!</v>
      </c>
      <c r="J922" s="167" t="str">
        <f>$B922*'PERCENTAGE SHARING'!J881</f>
        <v>#DIV/0!</v>
      </c>
      <c r="K922" s="167" t="str">
        <f>$B922*'PERCENTAGE SHARING'!K881</f>
        <v>#DIV/0!</v>
      </c>
      <c r="L922" s="167" t="str">
        <f>$B922*'PERCENTAGE SHARING'!L881</f>
        <v>#DIV/0!</v>
      </c>
      <c r="M922" s="167" t="str">
        <f>$B922*'PERCENTAGE SHARING'!M881</f>
        <v>#DIV/0!</v>
      </c>
      <c r="N922" s="167" t="str">
        <f>$B922*'PERCENTAGE SHARING'!N881</f>
        <v>#DIV/0!</v>
      </c>
      <c r="O922" s="309" t="str">
        <f>$B922*'PERCENTAGE SHARING'!O881</f>
        <v>#DIV/0!</v>
      </c>
      <c r="P922" s="309" t="str">
        <f>$B922*'PERCENTAGE SHARING'!P881</f>
        <v>#DIV/0!</v>
      </c>
      <c r="Q922" s="309" t="str">
        <f>$B922*'PERCENTAGE SHARING'!Q881</f>
        <v>#DIV/0!</v>
      </c>
      <c r="R922" s="309" t="str">
        <f>$B922*'PERCENTAGE SHARING'!R881</f>
        <v>#DIV/0!</v>
      </c>
      <c r="S922" s="134"/>
      <c r="T922" s="134"/>
      <c r="U922" s="134"/>
      <c r="V922" s="134"/>
      <c r="W922" s="134"/>
      <c r="X922" s="134"/>
      <c r="Y922" s="134"/>
      <c r="Z922" s="134"/>
    </row>
    <row r="923" ht="22.5" customHeight="1">
      <c r="A923" s="186" t="str">
        <f>'PROP DAILY PNL'!A1088</f>
        <v/>
      </c>
      <c r="B923" s="177"/>
      <c r="C923" s="167" t="str">
        <f>$B923*'PERCENTAGE SHARING'!C882</f>
        <v>#DIV/0!</v>
      </c>
      <c r="D923" s="167" t="str">
        <f>$B923*'PERCENTAGE SHARING'!D882</f>
        <v>#DIV/0!</v>
      </c>
      <c r="E923" s="167" t="str">
        <f>$B923*'PERCENTAGE SHARING'!E882</f>
        <v>#DIV/0!</v>
      </c>
      <c r="F923" s="167" t="str">
        <f>$B923*'PERCENTAGE SHARING'!F882</f>
        <v>#DIV/0!</v>
      </c>
      <c r="G923" s="167" t="str">
        <f>$B923*'PERCENTAGE SHARING'!G882</f>
        <v>#DIV/0!</v>
      </c>
      <c r="H923" s="167" t="str">
        <f>$B923*'PERCENTAGE SHARING'!H882</f>
        <v>#DIV/0!</v>
      </c>
      <c r="I923" s="167" t="str">
        <f>$B923*'PERCENTAGE SHARING'!I882</f>
        <v>#DIV/0!</v>
      </c>
      <c r="J923" s="167" t="str">
        <f>$B923*'PERCENTAGE SHARING'!J882</f>
        <v>#DIV/0!</v>
      </c>
      <c r="K923" s="167" t="str">
        <f>$B923*'PERCENTAGE SHARING'!K882</f>
        <v>#DIV/0!</v>
      </c>
      <c r="L923" s="167" t="str">
        <f>$B923*'PERCENTAGE SHARING'!L882</f>
        <v>#DIV/0!</v>
      </c>
      <c r="M923" s="167" t="str">
        <f>$B923*'PERCENTAGE SHARING'!M882</f>
        <v>#DIV/0!</v>
      </c>
      <c r="N923" s="167" t="str">
        <f>$B923*'PERCENTAGE SHARING'!N882</f>
        <v>#DIV/0!</v>
      </c>
      <c r="O923" s="309" t="str">
        <f>$B923*'PERCENTAGE SHARING'!O882</f>
        <v>#DIV/0!</v>
      </c>
      <c r="P923" s="309" t="str">
        <f>$B923*'PERCENTAGE SHARING'!P882</f>
        <v>#DIV/0!</v>
      </c>
      <c r="Q923" s="309" t="str">
        <f>$B923*'PERCENTAGE SHARING'!Q882</f>
        <v>#DIV/0!</v>
      </c>
      <c r="R923" s="309" t="str">
        <f>$B923*'PERCENTAGE SHARING'!R882</f>
        <v>#DIV/0!</v>
      </c>
      <c r="S923" s="134"/>
      <c r="T923" s="134"/>
      <c r="U923" s="134"/>
      <c r="V923" s="134"/>
      <c r="W923" s="134"/>
      <c r="X923" s="134"/>
      <c r="Y923" s="134"/>
      <c r="Z923" s="134"/>
    </row>
    <row r="924" ht="22.5" customHeight="1">
      <c r="A924" s="186" t="str">
        <f>'PROP DAILY PNL'!A1089</f>
        <v/>
      </c>
      <c r="B924" s="177"/>
      <c r="C924" s="167" t="str">
        <f>$B924*'PERCENTAGE SHARING'!C883</f>
        <v>#DIV/0!</v>
      </c>
      <c r="D924" s="167" t="str">
        <f>$B924*'PERCENTAGE SHARING'!D883</f>
        <v>#DIV/0!</v>
      </c>
      <c r="E924" s="167" t="str">
        <f>$B924*'PERCENTAGE SHARING'!E883</f>
        <v>#DIV/0!</v>
      </c>
      <c r="F924" s="167" t="str">
        <f>$B924*'PERCENTAGE SHARING'!F883</f>
        <v>#DIV/0!</v>
      </c>
      <c r="G924" s="167" t="str">
        <f>$B924*'PERCENTAGE SHARING'!G883</f>
        <v>#DIV/0!</v>
      </c>
      <c r="H924" s="167" t="str">
        <f>$B924*'PERCENTAGE SHARING'!H883</f>
        <v>#DIV/0!</v>
      </c>
      <c r="I924" s="167" t="str">
        <f>$B924*'PERCENTAGE SHARING'!I883</f>
        <v>#DIV/0!</v>
      </c>
      <c r="J924" s="167" t="str">
        <f>$B924*'PERCENTAGE SHARING'!J883</f>
        <v>#DIV/0!</v>
      </c>
      <c r="K924" s="167" t="str">
        <f>$B924*'PERCENTAGE SHARING'!K883</f>
        <v>#DIV/0!</v>
      </c>
      <c r="L924" s="167" t="str">
        <f>$B924*'PERCENTAGE SHARING'!L883</f>
        <v>#DIV/0!</v>
      </c>
      <c r="M924" s="167" t="str">
        <f>$B924*'PERCENTAGE SHARING'!M883</f>
        <v>#DIV/0!</v>
      </c>
      <c r="N924" s="167" t="str">
        <f>$B924*'PERCENTAGE SHARING'!N883</f>
        <v>#DIV/0!</v>
      </c>
      <c r="O924" s="309" t="str">
        <f>$B924*'PERCENTAGE SHARING'!O883</f>
        <v>#DIV/0!</v>
      </c>
      <c r="P924" s="309" t="str">
        <f>$B924*'PERCENTAGE SHARING'!P883</f>
        <v>#DIV/0!</v>
      </c>
      <c r="Q924" s="309" t="str">
        <f>$B924*'PERCENTAGE SHARING'!Q883</f>
        <v>#DIV/0!</v>
      </c>
      <c r="R924" s="309" t="str">
        <f>$B924*'PERCENTAGE SHARING'!R883</f>
        <v>#DIV/0!</v>
      </c>
      <c r="S924" s="134"/>
      <c r="T924" s="134"/>
      <c r="U924" s="134"/>
      <c r="V924" s="134"/>
      <c r="W924" s="134"/>
      <c r="X924" s="134"/>
      <c r="Y924" s="134"/>
      <c r="Z924" s="134"/>
    </row>
    <row r="925" ht="22.5" customHeight="1">
      <c r="A925" s="186" t="str">
        <f>'PROP DAILY PNL'!A1090</f>
        <v/>
      </c>
      <c r="B925" s="177"/>
      <c r="C925" s="167" t="str">
        <f>$B925*'PERCENTAGE SHARING'!C884</f>
        <v>#DIV/0!</v>
      </c>
      <c r="D925" s="167" t="str">
        <f>$B925*'PERCENTAGE SHARING'!D884</f>
        <v>#DIV/0!</v>
      </c>
      <c r="E925" s="167" t="str">
        <f>$B925*'PERCENTAGE SHARING'!E884</f>
        <v>#DIV/0!</v>
      </c>
      <c r="F925" s="167" t="str">
        <f>$B925*'PERCENTAGE SHARING'!F884</f>
        <v>#DIV/0!</v>
      </c>
      <c r="G925" s="167" t="str">
        <f>$B925*'PERCENTAGE SHARING'!G884</f>
        <v>#DIV/0!</v>
      </c>
      <c r="H925" s="167" t="str">
        <f>$B925*'PERCENTAGE SHARING'!H884</f>
        <v>#DIV/0!</v>
      </c>
      <c r="I925" s="167" t="str">
        <f>$B925*'PERCENTAGE SHARING'!I884</f>
        <v>#DIV/0!</v>
      </c>
      <c r="J925" s="167" t="str">
        <f>$B925*'PERCENTAGE SHARING'!J884</f>
        <v>#DIV/0!</v>
      </c>
      <c r="K925" s="167" t="str">
        <f>$B925*'PERCENTAGE SHARING'!K884</f>
        <v>#DIV/0!</v>
      </c>
      <c r="L925" s="167" t="str">
        <f>$B925*'PERCENTAGE SHARING'!L884</f>
        <v>#DIV/0!</v>
      </c>
      <c r="M925" s="167" t="str">
        <f>$B925*'PERCENTAGE SHARING'!M884</f>
        <v>#DIV/0!</v>
      </c>
      <c r="N925" s="167" t="str">
        <f>$B925*'PERCENTAGE SHARING'!N884</f>
        <v>#DIV/0!</v>
      </c>
      <c r="O925" s="309" t="str">
        <f>$B925*'PERCENTAGE SHARING'!O884</f>
        <v>#DIV/0!</v>
      </c>
      <c r="P925" s="309" t="str">
        <f>$B925*'PERCENTAGE SHARING'!P884</f>
        <v>#DIV/0!</v>
      </c>
      <c r="Q925" s="309" t="str">
        <f>$B925*'PERCENTAGE SHARING'!Q884</f>
        <v>#DIV/0!</v>
      </c>
      <c r="R925" s="309" t="str">
        <f>$B925*'PERCENTAGE SHARING'!R884</f>
        <v>#DIV/0!</v>
      </c>
      <c r="S925" s="134"/>
      <c r="T925" s="134"/>
      <c r="U925" s="134"/>
      <c r="V925" s="134"/>
      <c r="W925" s="134"/>
      <c r="X925" s="134"/>
      <c r="Y925" s="134"/>
      <c r="Z925" s="134"/>
    </row>
    <row r="926" ht="22.5" customHeight="1">
      <c r="A926" s="186" t="str">
        <f>'PROP DAILY PNL'!A1091</f>
        <v/>
      </c>
      <c r="B926" s="177"/>
      <c r="C926" s="167" t="str">
        <f>$B926*'PERCENTAGE SHARING'!C885</f>
        <v>#DIV/0!</v>
      </c>
      <c r="D926" s="167" t="str">
        <f>$B926*'PERCENTAGE SHARING'!D885</f>
        <v>#DIV/0!</v>
      </c>
      <c r="E926" s="167" t="str">
        <f>$B926*'PERCENTAGE SHARING'!E885</f>
        <v>#DIV/0!</v>
      </c>
      <c r="F926" s="167" t="str">
        <f>$B926*'PERCENTAGE SHARING'!F885</f>
        <v>#DIV/0!</v>
      </c>
      <c r="G926" s="167" t="str">
        <f>$B926*'PERCENTAGE SHARING'!G885</f>
        <v>#DIV/0!</v>
      </c>
      <c r="H926" s="167" t="str">
        <f>$B926*'PERCENTAGE SHARING'!H885</f>
        <v>#DIV/0!</v>
      </c>
      <c r="I926" s="167" t="str">
        <f>$B926*'PERCENTAGE SHARING'!I885</f>
        <v>#DIV/0!</v>
      </c>
      <c r="J926" s="167" t="str">
        <f>$B926*'PERCENTAGE SHARING'!J885</f>
        <v>#DIV/0!</v>
      </c>
      <c r="K926" s="167" t="str">
        <f>$B926*'PERCENTAGE SHARING'!K885</f>
        <v>#DIV/0!</v>
      </c>
      <c r="L926" s="167" t="str">
        <f>$B926*'PERCENTAGE SHARING'!L885</f>
        <v>#DIV/0!</v>
      </c>
      <c r="M926" s="167" t="str">
        <f>$B926*'PERCENTAGE SHARING'!M885</f>
        <v>#DIV/0!</v>
      </c>
      <c r="N926" s="167" t="str">
        <f>$B926*'PERCENTAGE SHARING'!N885</f>
        <v>#DIV/0!</v>
      </c>
      <c r="O926" s="309" t="str">
        <f>$B926*'PERCENTAGE SHARING'!O885</f>
        <v>#DIV/0!</v>
      </c>
      <c r="P926" s="309" t="str">
        <f>$B926*'PERCENTAGE SHARING'!P885</f>
        <v>#DIV/0!</v>
      </c>
      <c r="Q926" s="309" t="str">
        <f>$B926*'PERCENTAGE SHARING'!Q885</f>
        <v>#DIV/0!</v>
      </c>
      <c r="R926" s="309" t="str">
        <f>$B926*'PERCENTAGE SHARING'!R885</f>
        <v>#DIV/0!</v>
      </c>
      <c r="S926" s="134"/>
      <c r="T926" s="134"/>
      <c r="U926" s="134"/>
      <c r="V926" s="134"/>
      <c r="W926" s="134"/>
      <c r="X926" s="134"/>
      <c r="Y926" s="134"/>
      <c r="Z926" s="134"/>
    </row>
    <row r="927" ht="22.5" customHeight="1">
      <c r="A927" s="186" t="str">
        <f>'PROP DAILY PNL'!A1092</f>
        <v/>
      </c>
      <c r="B927" s="177"/>
      <c r="C927" s="167" t="str">
        <f>$B927*'PERCENTAGE SHARING'!C886</f>
        <v>#DIV/0!</v>
      </c>
      <c r="D927" s="167" t="str">
        <f>$B927*'PERCENTAGE SHARING'!D886</f>
        <v>#DIV/0!</v>
      </c>
      <c r="E927" s="167" t="str">
        <f>$B927*'PERCENTAGE SHARING'!E886</f>
        <v>#DIV/0!</v>
      </c>
      <c r="F927" s="167" t="str">
        <f>$B927*'PERCENTAGE SHARING'!F886</f>
        <v>#DIV/0!</v>
      </c>
      <c r="G927" s="167" t="str">
        <f>$B927*'PERCENTAGE SHARING'!G886</f>
        <v>#DIV/0!</v>
      </c>
      <c r="H927" s="167" t="str">
        <f>$B927*'PERCENTAGE SHARING'!H886</f>
        <v>#DIV/0!</v>
      </c>
      <c r="I927" s="167" t="str">
        <f>$B927*'PERCENTAGE SHARING'!I886</f>
        <v>#DIV/0!</v>
      </c>
      <c r="J927" s="167" t="str">
        <f>$B927*'PERCENTAGE SHARING'!J886</f>
        <v>#DIV/0!</v>
      </c>
      <c r="K927" s="167" t="str">
        <f>$B927*'PERCENTAGE SHARING'!K886</f>
        <v>#DIV/0!</v>
      </c>
      <c r="L927" s="167" t="str">
        <f>$B927*'PERCENTAGE SHARING'!L886</f>
        <v>#DIV/0!</v>
      </c>
      <c r="M927" s="167" t="str">
        <f>$B927*'PERCENTAGE SHARING'!M886</f>
        <v>#DIV/0!</v>
      </c>
      <c r="N927" s="167" t="str">
        <f>$B927*'PERCENTAGE SHARING'!N886</f>
        <v>#DIV/0!</v>
      </c>
      <c r="O927" s="309" t="str">
        <f>$B927*'PERCENTAGE SHARING'!O886</f>
        <v>#DIV/0!</v>
      </c>
      <c r="P927" s="309" t="str">
        <f>$B927*'PERCENTAGE SHARING'!P886</f>
        <v>#DIV/0!</v>
      </c>
      <c r="Q927" s="309" t="str">
        <f>$B927*'PERCENTAGE SHARING'!Q886</f>
        <v>#DIV/0!</v>
      </c>
      <c r="R927" s="309" t="str">
        <f>$B927*'PERCENTAGE SHARING'!R886</f>
        <v>#DIV/0!</v>
      </c>
      <c r="S927" s="134"/>
      <c r="T927" s="134"/>
      <c r="U927" s="134"/>
      <c r="V927" s="134"/>
      <c r="W927" s="134"/>
      <c r="X927" s="134"/>
      <c r="Y927" s="134"/>
      <c r="Z927" s="134"/>
    </row>
    <row r="928" ht="22.5" customHeight="1">
      <c r="A928" s="186" t="str">
        <f>'PROP DAILY PNL'!A1093</f>
        <v/>
      </c>
      <c r="B928" s="177"/>
      <c r="C928" s="167" t="str">
        <f>$B928*'PERCENTAGE SHARING'!C887</f>
        <v>#DIV/0!</v>
      </c>
      <c r="D928" s="167" t="str">
        <f>$B928*'PERCENTAGE SHARING'!D887</f>
        <v>#DIV/0!</v>
      </c>
      <c r="E928" s="167" t="str">
        <f>$B928*'PERCENTAGE SHARING'!E887</f>
        <v>#DIV/0!</v>
      </c>
      <c r="F928" s="167" t="str">
        <f>$B928*'PERCENTAGE SHARING'!F887</f>
        <v>#DIV/0!</v>
      </c>
      <c r="G928" s="167" t="str">
        <f>$B928*'PERCENTAGE SHARING'!G887</f>
        <v>#DIV/0!</v>
      </c>
      <c r="H928" s="167" t="str">
        <f>$B928*'PERCENTAGE SHARING'!H887</f>
        <v>#DIV/0!</v>
      </c>
      <c r="I928" s="167" t="str">
        <f>$B928*'PERCENTAGE SHARING'!I887</f>
        <v>#DIV/0!</v>
      </c>
      <c r="J928" s="167" t="str">
        <f>$B928*'PERCENTAGE SHARING'!J887</f>
        <v>#DIV/0!</v>
      </c>
      <c r="K928" s="167" t="str">
        <f>$B928*'PERCENTAGE SHARING'!K887</f>
        <v>#DIV/0!</v>
      </c>
      <c r="L928" s="167" t="str">
        <f>$B928*'PERCENTAGE SHARING'!L887</f>
        <v>#DIV/0!</v>
      </c>
      <c r="M928" s="167" t="str">
        <f>$B928*'PERCENTAGE SHARING'!M887</f>
        <v>#DIV/0!</v>
      </c>
      <c r="N928" s="167" t="str">
        <f>$B928*'PERCENTAGE SHARING'!N887</f>
        <v>#DIV/0!</v>
      </c>
      <c r="O928" s="309" t="str">
        <f>$B928*'PERCENTAGE SHARING'!O887</f>
        <v>#DIV/0!</v>
      </c>
      <c r="P928" s="309" t="str">
        <f>$B928*'PERCENTAGE SHARING'!P887</f>
        <v>#DIV/0!</v>
      </c>
      <c r="Q928" s="309" t="str">
        <f>$B928*'PERCENTAGE SHARING'!Q887</f>
        <v>#DIV/0!</v>
      </c>
      <c r="R928" s="309" t="str">
        <f>$B928*'PERCENTAGE SHARING'!R887</f>
        <v>#DIV/0!</v>
      </c>
      <c r="S928" s="134"/>
      <c r="T928" s="134"/>
      <c r="U928" s="134"/>
      <c r="V928" s="134"/>
      <c r="W928" s="134"/>
      <c r="X928" s="134"/>
      <c r="Y928" s="134"/>
      <c r="Z928" s="134"/>
    </row>
    <row r="929" ht="22.5" customHeight="1">
      <c r="A929" s="186" t="str">
        <f>'PROP DAILY PNL'!A1094</f>
        <v/>
      </c>
      <c r="B929" s="177"/>
      <c r="C929" s="167" t="str">
        <f>$B929*'PERCENTAGE SHARING'!C888</f>
        <v>#DIV/0!</v>
      </c>
      <c r="D929" s="167" t="str">
        <f>$B929*'PERCENTAGE SHARING'!D888</f>
        <v>#DIV/0!</v>
      </c>
      <c r="E929" s="167" t="str">
        <f>$B929*'PERCENTAGE SHARING'!E888</f>
        <v>#DIV/0!</v>
      </c>
      <c r="F929" s="167" t="str">
        <f>$B929*'PERCENTAGE SHARING'!F888</f>
        <v>#DIV/0!</v>
      </c>
      <c r="G929" s="167" t="str">
        <f>$B929*'PERCENTAGE SHARING'!G888</f>
        <v>#DIV/0!</v>
      </c>
      <c r="H929" s="167" t="str">
        <f>$B929*'PERCENTAGE SHARING'!H888</f>
        <v>#DIV/0!</v>
      </c>
      <c r="I929" s="167" t="str">
        <f>$B929*'PERCENTAGE SHARING'!I888</f>
        <v>#DIV/0!</v>
      </c>
      <c r="J929" s="167" t="str">
        <f>$B929*'PERCENTAGE SHARING'!J888</f>
        <v>#DIV/0!</v>
      </c>
      <c r="K929" s="167" t="str">
        <f>$B929*'PERCENTAGE SHARING'!K888</f>
        <v>#DIV/0!</v>
      </c>
      <c r="L929" s="167" t="str">
        <f>$B929*'PERCENTAGE SHARING'!L888</f>
        <v>#DIV/0!</v>
      </c>
      <c r="M929" s="167" t="str">
        <f>$B929*'PERCENTAGE SHARING'!M888</f>
        <v>#DIV/0!</v>
      </c>
      <c r="N929" s="167" t="str">
        <f>$B929*'PERCENTAGE SHARING'!N888</f>
        <v>#DIV/0!</v>
      </c>
      <c r="O929" s="309" t="str">
        <f>$B929*'PERCENTAGE SHARING'!O888</f>
        <v>#DIV/0!</v>
      </c>
      <c r="P929" s="309" t="str">
        <f>$B929*'PERCENTAGE SHARING'!P888</f>
        <v>#DIV/0!</v>
      </c>
      <c r="Q929" s="309" t="str">
        <f>$B929*'PERCENTAGE SHARING'!Q888</f>
        <v>#DIV/0!</v>
      </c>
      <c r="R929" s="309" t="str">
        <f>$B929*'PERCENTAGE SHARING'!R888</f>
        <v>#DIV/0!</v>
      </c>
      <c r="S929" s="134"/>
      <c r="T929" s="134"/>
      <c r="U929" s="134"/>
      <c r="V929" s="134"/>
      <c r="W929" s="134"/>
      <c r="X929" s="134"/>
      <c r="Y929" s="134"/>
      <c r="Z929" s="134"/>
    </row>
    <row r="930" ht="22.5" customHeight="1">
      <c r="A930" s="186" t="str">
        <f>'PROP DAILY PNL'!A1095</f>
        <v/>
      </c>
      <c r="B930" s="177"/>
      <c r="C930" s="167" t="str">
        <f>$B930*'PERCENTAGE SHARING'!C889</f>
        <v>#DIV/0!</v>
      </c>
      <c r="D930" s="167" t="str">
        <f>$B930*'PERCENTAGE SHARING'!D889</f>
        <v>#DIV/0!</v>
      </c>
      <c r="E930" s="167" t="str">
        <f>$B930*'PERCENTAGE SHARING'!E889</f>
        <v>#DIV/0!</v>
      </c>
      <c r="F930" s="167" t="str">
        <f>$B930*'PERCENTAGE SHARING'!F889</f>
        <v>#DIV/0!</v>
      </c>
      <c r="G930" s="167" t="str">
        <f>$B930*'PERCENTAGE SHARING'!G889</f>
        <v>#DIV/0!</v>
      </c>
      <c r="H930" s="167" t="str">
        <f>$B930*'PERCENTAGE SHARING'!H889</f>
        <v>#DIV/0!</v>
      </c>
      <c r="I930" s="167" t="str">
        <f>$B930*'PERCENTAGE SHARING'!I889</f>
        <v>#DIV/0!</v>
      </c>
      <c r="J930" s="167" t="str">
        <f>$B930*'PERCENTAGE SHARING'!J889</f>
        <v>#DIV/0!</v>
      </c>
      <c r="K930" s="167" t="str">
        <f>$B930*'PERCENTAGE SHARING'!K889</f>
        <v>#DIV/0!</v>
      </c>
      <c r="L930" s="167" t="str">
        <f>$B930*'PERCENTAGE SHARING'!L889</f>
        <v>#DIV/0!</v>
      </c>
      <c r="M930" s="167" t="str">
        <f>$B930*'PERCENTAGE SHARING'!M889</f>
        <v>#DIV/0!</v>
      </c>
      <c r="N930" s="167" t="str">
        <f>$B930*'PERCENTAGE SHARING'!N889</f>
        <v>#DIV/0!</v>
      </c>
      <c r="O930" s="309" t="str">
        <f>$B930*'PERCENTAGE SHARING'!O889</f>
        <v>#DIV/0!</v>
      </c>
      <c r="P930" s="309" t="str">
        <f>$B930*'PERCENTAGE SHARING'!P889</f>
        <v>#DIV/0!</v>
      </c>
      <c r="Q930" s="309" t="str">
        <f>$B930*'PERCENTAGE SHARING'!Q889</f>
        <v>#DIV/0!</v>
      </c>
      <c r="R930" s="309" t="str">
        <f>$B930*'PERCENTAGE SHARING'!R889</f>
        <v>#DIV/0!</v>
      </c>
      <c r="S930" s="134"/>
      <c r="T930" s="134"/>
      <c r="U930" s="134"/>
      <c r="V930" s="134"/>
      <c r="W930" s="134"/>
      <c r="X930" s="134"/>
      <c r="Y930" s="134"/>
      <c r="Z930" s="134"/>
    </row>
    <row r="931" ht="22.5" customHeight="1">
      <c r="A931" s="186" t="str">
        <f>'PROP DAILY PNL'!A1096</f>
        <v/>
      </c>
      <c r="B931" s="177"/>
      <c r="C931" s="167" t="str">
        <f>$B931*'PERCENTAGE SHARING'!C890</f>
        <v>#DIV/0!</v>
      </c>
      <c r="D931" s="167" t="str">
        <f>$B931*'PERCENTAGE SHARING'!D890</f>
        <v>#DIV/0!</v>
      </c>
      <c r="E931" s="167" t="str">
        <f>$B931*'PERCENTAGE SHARING'!E890</f>
        <v>#DIV/0!</v>
      </c>
      <c r="F931" s="167" t="str">
        <f>$B931*'PERCENTAGE SHARING'!F890</f>
        <v>#DIV/0!</v>
      </c>
      <c r="G931" s="167" t="str">
        <f>$B931*'PERCENTAGE SHARING'!G890</f>
        <v>#DIV/0!</v>
      </c>
      <c r="H931" s="167" t="str">
        <f>$B931*'PERCENTAGE SHARING'!H890</f>
        <v>#DIV/0!</v>
      </c>
      <c r="I931" s="167" t="str">
        <f>$B931*'PERCENTAGE SHARING'!I890</f>
        <v>#DIV/0!</v>
      </c>
      <c r="J931" s="167" t="str">
        <f>$B931*'PERCENTAGE SHARING'!J890</f>
        <v>#DIV/0!</v>
      </c>
      <c r="K931" s="167" t="str">
        <f>$B931*'PERCENTAGE SHARING'!K890</f>
        <v>#DIV/0!</v>
      </c>
      <c r="L931" s="167" t="str">
        <f>$B931*'PERCENTAGE SHARING'!L890</f>
        <v>#DIV/0!</v>
      </c>
      <c r="M931" s="167" t="str">
        <f>$B931*'PERCENTAGE SHARING'!M890</f>
        <v>#DIV/0!</v>
      </c>
      <c r="N931" s="167" t="str">
        <f>$B931*'PERCENTAGE SHARING'!N890</f>
        <v>#DIV/0!</v>
      </c>
      <c r="O931" s="309" t="str">
        <f>$B931*'PERCENTAGE SHARING'!O890</f>
        <v>#DIV/0!</v>
      </c>
      <c r="P931" s="309" t="str">
        <f>$B931*'PERCENTAGE SHARING'!P890</f>
        <v>#DIV/0!</v>
      </c>
      <c r="Q931" s="309" t="str">
        <f>$B931*'PERCENTAGE SHARING'!Q890</f>
        <v>#DIV/0!</v>
      </c>
      <c r="R931" s="309" t="str">
        <f>$B931*'PERCENTAGE SHARING'!R890</f>
        <v>#DIV/0!</v>
      </c>
      <c r="S931" s="134"/>
      <c r="T931" s="134"/>
      <c r="U931" s="134"/>
      <c r="V931" s="134"/>
      <c r="W931" s="134"/>
      <c r="X931" s="134"/>
      <c r="Y931" s="134"/>
      <c r="Z931" s="134"/>
    </row>
    <row r="932" ht="22.5" customHeight="1">
      <c r="A932" s="186" t="str">
        <f>'PROP DAILY PNL'!A1097</f>
        <v/>
      </c>
      <c r="B932" s="177"/>
      <c r="C932" s="167" t="str">
        <f>$B932*'PERCENTAGE SHARING'!C891</f>
        <v>#DIV/0!</v>
      </c>
      <c r="D932" s="167" t="str">
        <f>$B932*'PERCENTAGE SHARING'!D891</f>
        <v>#DIV/0!</v>
      </c>
      <c r="E932" s="167" t="str">
        <f>$B932*'PERCENTAGE SHARING'!E891</f>
        <v>#DIV/0!</v>
      </c>
      <c r="F932" s="167" t="str">
        <f>$B932*'PERCENTAGE SHARING'!F891</f>
        <v>#DIV/0!</v>
      </c>
      <c r="G932" s="167" t="str">
        <f>$B932*'PERCENTAGE SHARING'!G891</f>
        <v>#DIV/0!</v>
      </c>
      <c r="H932" s="167" t="str">
        <f>$B932*'PERCENTAGE SHARING'!H891</f>
        <v>#DIV/0!</v>
      </c>
      <c r="I932" s="167" t="str">
        <f>$B932*'PERCENTAGE SHARING'!I891</f>
        <v>#DIV/0!</v>
      </c>
      <c r="J932" s="167" t="str">
        <f>$B932*'PERCENTAGE SHARING'!J891</f>
        <v>#DIV/0!</v>
      </c>
      <c r="K932" s="167" t="str">
        <f>$B932*'PERCENTAGE SHARING'!K891</f>
        <v>#DIV/0!</v>
      </c>
      <c r="L932" s="167" t="str">
        <f>$B932*'PERCENTAGE SHARING'!L891</f>
        <v>#DIV/0!</v>
      </c>
      <c r="M932" s="167" t="str">
        <f>$B932*'PERCENTAGE SHARING'!M891</f>
        <v>#DIV/0!</v>
      </c>
      <c r="N932" s="167" t="str">
        <f>$B932*'PERCENTAGE SHARING'!N891</f>
        <v>#DIV/0!</v>
      </c>
      <c r="O932" s="309" t="str">
        <f>$B932*'PERCENTAGE SHARING'!O891</f>
        <v>#DIV/0!</v>
      </c>
      <c r="P932" s="309" t="str">
        <f>$B932*'PERCENTAGE SHARING'!P891</f>
        <v>#DIV/0!</v>
      </c>
      <c r="Q932" s="309" t="str">
        <f>$B932*'PERCENTAGE SHARING'!Q891</f>
        <v>#DIV/0!</v>
      </c>
      <c r="R932" s="309" t="str">
        <f>$B932*'PERCENTAGE SHARING'!R891</f>
        <v>#DIV/0!</v>
      </c>
      <c r="S932" s="134"/>
      <c r="T932" s="134"/>
      <c r="U932" s="134"/>
      <c r="V932" s="134"/>
      <c r="W932" s="134"/>
      <c r="X932" s="134"/>
      <c r="Y932" s="134"/>
      <c r="Z932" s="134"/>
    </row>
    <row r="933" ht="22.5" customHeight="1">
      <c r="A933" s="186" t="str">
        <f>'PROP DAILY PNL'!A1098</f>
        <v/>
      </c>
      <c r="B933" s="177"/>
      <c r="C933" s="167" t="str">
        <f>$B933*'PERCENTAGE SHARING'!C892</f>
        <v>#DIV/0!</v>
      </c>
      <c r="D933" s="167" t="str">
        <f>$B933*'PERCENTAGE SHARING'!D892</f>
        <v>#DIV/0!</v>
      </c>
      <c r="E933" s="167" t="str">
        <f>$B933*'PERCENTAGE SHARING'!E892</f>
        <v>#DIV/0!</v>
      </c>
      <c r="F933" s="167" t="str">
        <f>$B933*'PERCENTAGE SHARING'!F892</f>
        <v>#DIV/0!</v>
      </c>
      <c r="G933" s="167" t="str">
        <f>$B933*'PERCENTAGE SHARING'!G892</f>
        <v>#DIV/0!</v>
      </c>
      <c r="H933" s="167" t="str">
        <f>$B933*'PERCENTAGE SHARING'!H892</f>
        <v>#DIV/0!</v>
      </c>
      <c r="I933" s="167" t="str">
        <f>$B933*'PERCENTAGE SHARING'!I892</f>
        <v>#DIV/0!</v>
      </c>
      <c r="J933" s="167" t="str">
        <f>$B933*'PERCENTAGE SHARING'!J892</f>
        <v>#DIV/0!</v>
      </c>
      <c r="K933" s="167" t="str">
        <f>$B933*'PERCENTAGE SHARING'!K892</f>
        <v>#DIV/0!</v>
      </c>
      <c r="L933" s="167" t="str">
        <f>$B933*'PERCENTAGE SHARING'!L892</f>
        <v>#DIV/0!</v>
      </c>
      <c r="M933" s="167" t="str">
        <f>$B933*'PERCENTAGE SHARING'!M892</f>
        <v>#DIV/0!</v>
      </c>
      <c r="N933" s="167" t="str">
        <f>$B933*'PERCENTAGE SHARING'!N892</f>
        <v>#DIV/0!</v>
      </c>
      <c r="O933" s="309" t="str">
        <f>$B933*'PERCENTAGE SHARING'!O892</f>
        <v>#DIV/0!</v>
      </c>
      <c r="P933" s="309" t="str">
        <f>$B933*'PERCENTAGE SHARING'!P892</f>
        <v>#DIV/0!</v>
      </c>
      <c r="Q933" s="309" t="str">
        <f>$B933*'PERCENTAGE SHARING'!Q892</f>
        <v>#DIV/0!</v>
      </c>
      <c r="R933" s="309" t="str">
        <f>$B933*'PERCENTAGE SHARING'!R892</f>
        <v>#DIV/0!</v>
      </c>
      <c r="S933" s="134"/>
      <c r="T933" s="134"/>
      <c r="U933" s="134"/>
      <c r="V933" s="134"/>
      <c r="W933" s="134"/>
      <c r="X933" s="134"/>
      <c r="Y933" s="134"/>
      <c r="Z933" s="134"/>
    </row>
    <row r="934" ht="22.5" customHeight="1">
      <c r="A934" s="186" t="str">
        <f>'PROP DAILY PNL'!A1099</f>
        <v/>
      </c>
      <c r="B934" s="177"/>
      <c r="C934" s="167" t="str">
        <f>$B934*'PERCENTAGE SHARING'!C893</f>
        <v>#DIV/0!</v>
      </c>
      <c r="D934" s="167" t="str">
        <f>$B934*'PERCENTAGE SHARING'!D893</f>
        <v>#DIV/0!</v>
      </c>
      <c r="E934" s="167" t="str">
        <f>$B934*'PERCENTAGE SHARING'!E893</f>
        <v>#DIV/0!</v>
      </c>
      <c r="F934" s="167" t="str">
        <f>$B934*'PERCENTAGE SHARING'!F893</f>
        <v>#DIV/0!</v>
      </c>
      <c r="G934" s="167" t="str">
        <f>$B934*'PERCENTAGE SHARING'!G893</f>
        <v>#DIV/0!</v>
      </c>
      <c r="H934" s="167" t="str">
        <f>$B934*'PERCENTAGE SHARING'!H893</f>
        <v>#DIV/0!</v>
      </c>
      <c r="I934" s="167" t="str">
        <f>$B934*'PERCENTAGE SHARING'!I893</f>
        <v>#DIV/0!</v>
      </c>
      <c r="J934" s="167" t="str">
        <f>$B934*'PERCENTAGE SHARING'!J893</f>
        <v>#DIV/0!</v>
      </c>
      <c r="K934" s="167" t="str">
        <f>$B934*'PERCENTAGE SHARING'!K893</f>
        <v>#DIV/0!</v>
      </c>
      <c r="L934" s="167" t="str">
        <f>$B934*'PERCENTAGE SHARING'!L893</f>
        <v>#DIV/0!</v>
      </c>
      <c r="M934" s="167" t="str">
        <f>$B934*'PERCENTAGE SHARING'!M893</f>
        <v>#DIV/0!</v>
      </c>
      <c r="N934" s="167" t="str">
        <f>$B934*'PERCENTAGE SHARING'!N893</f>
        <v>#DIV/0!</v>
      </c>
      <c r="O934" s="309" t="str">
        <f>$B934*'PERCENTAGE SHARING'!O893</f>
        <v>#DIV/0!</v>
      </c>
      <c r="P934" s="309" t="str">
        <f>$B934*'PERCENTAGE SHARING'!P893</f>
        <v>#DIV/0!</v>
      </c>
      <c r="Q934" s="309" t="str">
        <f>$B934*'PERCENTAGE SHARING'!Q893</f>
        <v>#DIV/0!</v>
      </c>
      <c r="R934" s="309" t="str">
        <f>$B934*'PERCENTAGE SHARING'!R893</f>
        <v>#DIV/0!</v>
      </c>
      <c r="S934" s="134"/>
      <c r="T934" s="134"/>
      <c r="U934" s="134"/>
      <c r="V934" s="134"/>
      <c r="W934" s="134"/>
      <c r="X934" s="134"/>
      <c r="Y934" s="134"/>
      <c r="Z934" s="134"/>
    </row>
    <row r="935" ht="22.5" customHeight="1">
      <c r="A935" s="186" t="str">
        <f>'PROP DAILY PNL'!A1100</f>
        <v/>
      </c>
      <c r="B935" s="177"/>
      <c r="C935" s="167" t="str">
        <f>$B935*'PERCENTAGE SHARING'!C894</f>
        <v>#DIV/0!</v>
      </c>
      <c r="D935" s="167" t="str">
        <f>$B935*'PERCENTAGE SHARING'!D894</f>
        <v>#DIV/0!</v>
      </c>
      <c r="E935" s="167" t="str">
        <f>$B935*'PERCENTAGE SHARING'!E894</f>
        <v>#DIV/0!</v>
      </c>
      <c r="F935" s="167" t="str">
        <f>$B935*'PERCENTAGE SHARING'!F894</f>
        <v>#DIV/0!</v>
      </c>
      <c r="G935" s="167" t="str">
        <f>$B935*'PERCENTAGE SHARING'!G894</f>
        <v>#DIV/0!</v>
      </c>
      <c r="H935" s="167" t="str">
        <f>$B935*'PERCENTAGE SHARING'!H894</f>
        <v>#DIV/0!</v>
      </c>
      <c r="I935" s="167" t="str">
        <f>$B935*'PERCENTAGE SHARING'!I894</f>
        <v>#DIV/0!</v>
      </c>
      <c r="J935" s="167" t="str">
        <f>$B935*'PERCENTAGE SHARING'!J894</f>
        <v>#DIV/0!</v>
      </c>
      <c r="K935" s="167" t="str">
        <f>$B935*'PERCENTAGE SHARING'!K894</f>
        <v>#DIV/0!</v>
      </c>
      <c r="L935" s="167" t="str">
        <f>$B935*'PERCENTAGE SHARING'!L894</f>
        <v>#DIV/0!</v>
      </c>
      <c r="M935" s="167" t="str">
        <f>$B935*'PERCENTAGE SHARING'!M894</f>
        <v>#DIV/0!</v>
      </c>
      <c r="N935" s="167" t="str">
        <f>$B935*'PERCENTAGE SHARING'!N894</f>
        <v>#DIV/0!</v>
      </c>
      <c r="O935" s="309" t="str">
        <f>$B935*'PERCENTAGE SHARING'!O894</f>
        <v>#DIV/0!</v>
      </c>
      <c r="P935" s="309" t="str">
        <f>$B935*'PERCENTAGE SHARING'!P894</f>
        <v>#DIV/0!</v>
      </c>
      <c r="Q935" s="309" t="str">
        <f>$B935*'PERCENTAGE SHARING'!Q894</f>
        <v>#DIV/0!</v>
      </c>
      <c r="R935" s="309" t="str">
        <f>$B935*'PERCENTAGE SHARING'!R894</f>
        <v>#DIV/0!</v>
      </c>
      <c r="S935" s="134"/>
      <c r="T935" s="134"/>
      <c r="U935" s="134"/>
      <c r="V935" s="134"/>
      <c r="W935" s="134"/>
      <c r="X935" s="134"/>
      <c r="Y935" s="134"/>
      <c r="Z935" s="134"/>
    </row>
    <row r="936" ht="22.5" customHeight="1">
      <c r="A936" s="186" t="str">
        <f>'PROP DAILY PNL'!A1101</f>
        <v/>
      </c>
      <c r="B936" s="177"/>
      <c r="C936" s="167" t="str">
        <f>$B936*'PERCENTAGE SHARING'!C895</f>
        <v>#DIV/0!</v>
      </c>
      <c r="D936" s="167" t="str">
        <f>$B936*'PERCENTAGE SHARING'!D895</f>
        <v>#DIV/0!</v>
      </c>
      <c r="E936" s="167" t="str">
        <f>$B936*'PERCENTAGE SHARING'!E895</f>
        <v>#DIV/0!</v>
      </c>
      <c r="F936" s="167" t="str">
        <f>$B936*'PERCENTAGE SHARING'!F895</f>
        <v>#DIV/0!</v>
      </c>
      <c r="G936" s="167" t="str">
        <f>$B936*'PERCENTAGE SHARING'!G895</f>
        <v>#DIV/0!</v>
      </c>
      <c r="H936" s="167" t="str">
        <f>$B936*'PERCENTAGE SHARING'!H895</f>
        <v>#DIV/0!</v>
      </c>
      <c r="I936" s="167" t="str">
        <f>$B936*'PERCENTAGE SHARING'!I895</f>
        <v>#DIV/0!</v>
      </c>
      <c r="J936" s="167" t="str">
        <f>$B936*'PERCENTAGE SHARING'!J895</f>
        <v>#DIV/0!</v>
      </c>
      <c r="K936" s="167" t="str">
        <f>$B936*'PERCENTAGE SHARING'!K895</f>
        <v>#DIV/0!</v>
      </c>
      <c r="L936" s="167" t="str">
        <f>$B936*'PERCENTAGE SHARING'!L895</f>
        <v>#DIV/0!</v>
      </c>
      <c r="M936" s="167" t="str">
        <f>$B936*'PERCENTAGE SHARING'!M895</f>
        <v>#DIV/0!</v>
      </c>
      <c r="N936" s="167" t="str">
        <f>$B936*'PERCENTAGE SHARING'!N895</f>
        <v>#DIV/0!</v>
      </c>
      <c r="O936" s="309" t="str">
        <f>$B936*'PERCENTAGE SHARING'!O895</f>
        <v>#DIV/0!</v>
      </c>
      <c r="P936" s="309" t="str">
        <f>$B936*'PERCENTAGE SHARING'!P895</f>
        <v>#DIV/0!</v>
      </c>
      <c r="Q936" s="309" t="str">
        <f>$B936*'PERCENTAGE SHARING'!Q895</f>
        <v>#DIV/0!</v>
      </c>
      <c r="R936" s="309" t="str">
        <f>$B936*'PERCENTAGE SHARING'!R895</f>
        <v>#DIV/0!</v>
      </c>
      <c r="S936" s="134"/>
      <c r="T936" s="134"/>
      <c r="U936" s="134"/>
      <c r="V936" s="134"/>
      <c r="W936" s="134"/>
      <c r="X936" s="134"/>
      <c r="Y936" s="134"/>
      <c r="Z936" s="134"/>
    </row>
    <row r="937" ht="22.5" customHeight="1">
      <c r="A937" s="186" t="str">
        <f>'PROP DAILY PNL'!A1102</f>
        <v/>
      </c>
      <c r="B937" s="177"/>
      <c r="C937" s="167" t="str">
        <f>$B937*'PERCENTAGE SHARING'!C896</f>
        <v>#DIV/0!</v>
      </c>
      <c r="D937" s="167" t="str">
        <f>$B937*'PERCENTAGE SHARING'!D896</f>
        <v>#DIV/0!</v>
      </c>
      <c r="E937" s="167" t="str">
        <f>$B937*'PERCENTAGE SHARING'!E896</f>
        <v>#DIV/0!</v>
      </c>
      <c r="F937" s="167" t="str">
        <f>$B937*'PERCENTAGE SHARING'!F896</f>
        <v>#DIV/0!</v>
      </c>
      <c r="G937" s="167" t="str">
        <f>$B937*'PERCENTAGE SHARING'!G896</f>
        <v>#DIV/0!</v>
      </c>
      <c r="H937" s="167" t="str">
        <f>$B937*'PERCENTAGE SHARING'!H896</f>
        <v>#DIV/0!</v>
      </c>
      <c r="I937" s="167" t="str">
        <f>$B937*'PERCENTAGE SHARING'!I896</f>
        <v>#DIV/0!</v>
      </c>
      <c r="J937" s="167" t="str">
        <f>$B937*'PERCENTAGE SHARING'!J896</f>
        <v>#DIV/0!</v>
      </c>
      <c r="K937" s="167" t="str">
        <f>$B937*'PERCENTAGE SHARING'!K896</f>
        <v>#DIV/0!</v>
      </c>
      <c r="L937" s="167" t="str">
        <f>$B937*'PERCENTAGE SHARING'!L896</f>
        <v>#DIV/0!</v>
      </c>
      <c r="M937" s="167" t="str">
        <f>$B937*'PERCENTAGE SHARING'!M896</f>
        <v>#DIV/0!</v>
      </c>
      <c r="N937" s="167" t="str">
        <f>$B937*'PERCENTAGE SHARING'!N896</f>
        <v>#DIV/0!</v>
      </c>
      <c r="O937" s="309" t="str">
        <f>$B937*'PERCENTAGE SHARING'!O896</f>
        <v>#DIV/0!</v>
      </c>
      <c r="P937" s="309" t="str">
        <f>$B937*'PERCENTAGE SHARING'!P896</f>
        <v>#DIV/0!</v>
      </c>
      <c r="Q937" s="309" t="str">
        <f>$B937*'PERCENTAGE SHARING'!Q896</f>
        <v>#DIV/0!</v>
      </c>
      <c r="R937" s="309" t="str">
        <f>$B937*'PERCENTAGE SHARING'!R896</f>
        <v>#DIV/0!</v>
      </c>
      <c r="S937" s="134"/>
      <c r="T937" s="134"/>
      <c r="U937" s="134"/>
      <c r="V937" s="134"/>
      <c r="W937" s="134"/>
      <c r="X937" s="134"/>
      <c r="Y937" s="134"/>
      <c r="Z937" s="134"/>
    </row>
    <row r="938" ht="22.5" customHeight="1">
      <c r="A938" s="186" t="str">
        <f>'PROP DAILY PNL'!A1103</f>
        <v/>
      </c>
      <c r="B938" s="177"/>
      <c r="C938" s="167" t="str">
        <f>$B938*'PERCENTAGE SHARING'!C897</f>
        <v>#DIV/0!</v>
      </c>
      <c r="D938" s="167" t="str">
        <f>$B938*'PERCENTAGE SHARING'!D897</f>
        <v>#DIV/0!</v>
      </c>
      <c r="E938" s="167" t="str">
        <f>$B938*'PERCENTAGE SHARING'!E897</f>
        <v>#DIV/0!</v>
      </c>
      <c r="F938" s="167" t="str">
        <f>$B938*'PERCENTAGE SHARING'!F897</f>
        <v>#DIV/0!</v>
      </c>
      <c r="G938" s="167" t="str">
        <f>$B938*'PERCENTAGE SHARING'!G897</f>
        <v>#DIV/0!</v>
      </c>
      <c r="H938" s="167" t="str">
        <f>$B938*'PERCENTAGE SHARING'!H897</f>
        <v>#DIV/0!</v>
      </c>
      <c r="I938" s="167" t="str">
        <f>$B938*'PERCENTAGE SHARING'!I897</f>
        <v>#DIV/0!</v>
      </c>
      <c r="J938" s="167" t="str">
        <f>$B938*'PERCENTAGE SHARING'!J897</f>
        <v>#DIV/0!</v>
      </c>
      <c r="K938" s="167" t="str">
        <f>$B938*'PERCENTAGE SHARING'!K897</f>
        <v>#DIV/0!</v>
      </c>
      <c r="L938" s="167" t="str">
        <f>$B938*'PERCENTAGE SHARING'!L897</f>
        <v>#DIV/0!</v>
      </c>
      <c r="M938" s="167" t="str">
        <f>$B938*'PERCENTAGE SHARING'!M897</f>
        <v>#DIV/0!</v>
      </c>
      <c r="N938" s="167" t="str">
        <f>$B938*'PERCENTAGE SHARING'!N897</f>
        <v>#DIV/0!</v>
      </c>
      <c r="O938" s="309" t="str">
        <f>$B938*'PERCENTAGE SHARING'!O897</f>
        <v>#DIV/0!</v>
      </c>
      <c r="P938" s="309" t="str">
        <f>$B938*'PERCENTAGE SHARING'!P897</f>
        <v>#DIV/0!</v>
      </c>
      <c r="Q938" s="309" t="str">
        <f>$B938*'PERCENTAGE SHARING'!Q897</f>
        <v>#DIV/0!</v>
      </c>
      <c r="R938" s="309" t="str">
        <f>$B938*'PERCENTAGE SHARING'!R897</f>
        <v>#DIV/0!</v>
      </c>
      <c r="S938" s="134"/>
      <c r="T938" s="134"/>
      <c r="U938" s="134"/>
      <c r="V938" s="134"/>
      <c r="W938" s="134"/>
      <c r="X938" s="134"/>
      <c r="Y938" s="134"/>
      <c r="Z938" s="134"/>
    </row>
    <row r="939" ht="22.5" customHeight="1">
      <c r="A939" s="186" t="str">
        <f>'PROP DAILY PNL'!A1104</f>
        <v/>
      </c>
      <c r="B939" s="177"/>
      <c r="C939" s="167" t="str">
        <f>$B939*'PERCENTAGE SHARING'!C898</f>
        <v>#DIV/0!</v>
      </c>
      <c r="D939" s="167" t="str">
        <f>$B939*'PERCENTAGE SHARING'!D898</f>
        <v>#DIV/0!</v>
      </c>
      <c r="E939" s="167" t="str">
        <f>$B939*'PERCENTAGE SHARING'!E898</f>
        <v>#DIV/0!</v>
      </c>
      <c r="F939" s="167" t="str">
        <f>$B939*'PERCENTAGE SHARING'!F898</f>
        <v>#DIV/0!</v>
      </c>
      <c r="G939" s="167" t="str">
        <f>$B939*'PERCENTAGE SHARING'!G898</f>
        <v>#DIV/0!</v>
      </c>
      <c r="H939" s="167" t="str">
        <f>$B939*'PERCENTAGE SHARING'!H898</f>
        <v>#DIV/0!</v>
      </c>
      <c r="I939" s="167" t="str">
        <f>$B939*'PERCENTAGE SHARING'!I898</f>
        <v>#DIV/0!</v>
      </c>
      <c r="J939" s="167" t="str">
        <f>$B939*'PERCENTAGE SHARING'!J898</f>
        <v>#DIV/0!</v>
      </c>
      <c r="K939" s="167" t="str">
        <f>$B939*'PERCENTAGE SHARING'!K898</f>
        <v>#DIV/0!</v>
      </c>
      <c r="L939" s="167" t="str">
        <f>$B939*'PERCENTAGE SHARING'!L898</f>
        <v>#DIV/0!</v>
      </c>
      <c r="M939" s="167" t="str">
        <f>$B939*'PERCENTAGE SHARING'!M898</f>
        <v>#DIV/0!</v>
      </c>
      <c r="N939" s="167" t="str">
        <f>$B939*'PERCENTAGE SHARING'!N898</f>
        <v>#DIV/0!</v>
      </c>
      <c r="O939" s="309" t="str">
        <f>$B939*'PERCENTAGE SHARING'!O898</f>
        <v>#DIV/0!</v>
      </c>
      <c r="P939" s="309" t="str">
        <f>$B939*'PERCENTAGE SHARING'!P898</f>
        <v>#DIV/0!</v>
      </c>
      <c r="Q939" s="309" t="str">
        <f>$B939*'PERCENTAGE SHARING'!Q898</f>
        <v>#DIV/0!</v>
      </c>
      <c r="R939" s="309" t="str">
        <f>$B939*'PERCENTAGE SHARING'!R898</f>
        <v>#DIV/0!</v>
      </c>
      <c r="S939" s="134"/>
      <c r="T939" s="134"/>
      <c r="U939" s="134"/>
      <c r="V939" s="134"/>
      <c r="W939" s="134"/>
      <c r="X939" s="134"/>
      <c r="Y939" s="134"/>
      <c r="Z939" s="134"/>
    </row>
    <row r="940" ht="22.5" customHeight="1">
      <c r="A940" s="186" t="str">
        <f>'PROP DAILY PNL'!A1105</f>
        <v/>
      </c>
      <c r="B940" s="177"/>
      <c r="C940" s="167" t="str">
        <f>$B940*'PERCENTAGE SHARING'!C899</f>
        <v>#DIV/0!</v>
      </c>
      <c r="D940" s="167" t="str">
        <f>$B940*'PERCENTAGE SHARING'!D899</f>
        <v>#DIV/0!</v>
      </c>
      <c r="E940" s="167" t="str">
        <f>$B940*'PERCENTAGE SHARING'!E899</f>
        <v>#DIV/0!</v>
      </c>
      <c r="F940" s="167" t="str">
        <f>$B940*'PERCENTAGE SHARING'!F899</f>
        <v>#DIV/0!</v>
      </c>
      <c r="G940" s="167" t="str">
        <f>$B940*'PERCENTAGE SHARING'!G899</f>
        <v>#DIV/0!</v>
      </c>
      <c r="H940" s="167" t="str">
        <f>$B940*'PERCENTAGE SHARING'!H899</f>
        <v>#DIV/0!</v>
      </c>
      <c r="I940" s="167" t="str">
        <f>$B940*'PERCENTAGE SHARING'!I899</f>
        <v>#DIV/0!</v>
      </c>
      <c r="J940" s="167" t="str">
        <f>$B940*'PERCENTAGE SHARING'!J899</f>
        <v>#DIV/0!</v>
      </c>
      <c r="K940" s="167" t="str">
        <f>$B940*'PERCENTAGE SHARING'!K899</f>
        <v>#DIV/0!</v>
      </c>
      <c r="L940" s="167" t="str">
        <f>$B940*'PERCENTAGE SHARING'!L899</f>
        <v>#DIV/0!</v>
      </c>
      <c r="M940" s="167" t="str">
        <f>$B940*'PERCENTAGE SHARING'!M899</f>
        <v>#DIV/0!</v>
      </c>
      <c r="N940" s="167" t="str">
        <f>$B940*'PERCENTAGE SHARING'!N899</f>
        <v>#DIV/0!</v>
      </c>
      <c r="O940" s="309" t="str">
        <f>$B940*'PERCENTAGE SHARING'!O899</f>
        <v>#DIV/0!</v>
      </c>
      <c r="P940" s="309" t="str">
        <f>$B940*'PERCENTAGE SHARING'!P899</f>
        <v>#DIV/0!</v>
      </c>
      <c r="Q940" s="309" t="str">
        <f>$B940*'PERCENTAGE SHARING'!Q899</f>
        <v>#DIV/0!</v>
      </c>
      <c r="R940" s="309" t="str">
        <f>$B940*'PERCENTAGE SHARING'!R899</f>
        <v>#DIV/0!</v>
      </c>
      <c r="S940" s="134"/>
      <c r="T940" s="134"/>
      <c r="U940" s="134"/>
      <c r="V940" s="134"/>
      <c r="W940" s="134"/>
      <c r="X940" s="134"/>
      <c r="Y940" s="134"/>
      <c r="Z940" s="134"/>
    </row>
    <row r="941" ht="22.5" customHeight="1">
      <c r="A941" s="186" t="str">
        <f>'PROP DAILY PNL'!A1106</f>
        <v/>
      </c>
      <c r="B941" s="177"/>
      <c r="C941" s="167" t="str">
        <f>$B941*'PERCENTAGE SHARING'!C900</f>
        <v>#DIV/0!</v>
      </c>
      <c r="D941" s="167" t="str">
        <f>$B941*'PERCENTAGE SHARING'!D900</f>
        <v>#DIV/0!</v>
      </c>
      <c r="E941" s="167" t="str">
        <f>$B941*'PERCENTAGE SHARING'!E900</f>
        <v>#DIV/0!</v>
      </c>
      <c r="F941" s="167" t="str">
        <f>$B941*'PERCENTAGE SHARING'!F900</f>
        <v>#DIV/0!</v>
      </c>
      <c r="G941" s="167" t="str">
        <f>$B941*'PERCENTAGE SHARING'!G900</f>
        <v>#DIV/0!</v>
      </c>
      <c r="H941" s="167" t="str">
        <f>$B941*'PERCENTAGE SHARING'!H900</f>
        <v>#DIV/0!</v>
      </c>
      <c r="I941" s="167" t="str">
        <f>$B941*'PERCENTAGE SHARING'!I900</f>
        <v>#DIV/0!</v>
      </c>
      <c r="J941" s="167" t="str">
        <f>$B941*'PERCENTAGE SHARING'!J900</f>
        <v>#DIV/0!</v>
      </c>
      <c r="K941" s="167" t="str">
        <f>$B941*'PERCENTAGE SHARING'!K900</f>
        <v>#DIV/0!</v>
      </c>
      <c r="L941" s="167" t="str">
        <f>$B941*'PERCENTAGE SHARING'!L900</f>
        <v>#DIV/0!</v>
      </c>
      <c r="M941" s="167" t="str">
        <f>$B941*'PERCENTAGE SHARING'!M900</f>
        <v>#DIV/0!</v>
      </c>
      <c r="N941" s="167" t="str">
        <f>$B941*'PERCENTAGE SHARING'!N900</f>
        <v>#DIV/0!</v>
      </c>
      <c r="O941" s="309" t="str">
        <f>$B941*'PERCENTAGE SHARING'!O900</f>
        <v>#DIV/0!</v>
      </c>
      <c r="P941" s="309" t="str">
        <f>$B941*'PERCENTAGE SHARING'!P900</f>
        <v>#DIV/0!</v>
      </c>
      <c r="Q941" s="309" t="str">
        <f>$B941*'PERCENTAGE SHARING'!Q900</f>
        <v>#DIV/0!</v>
      </c>
      <c r="R941" s="309" t="str">
        <f>$B941*'PERCENTAGE SHARING'!R900</f>
        <v>#DIV/0!</v>
      </c>
      <c r="S941" s="134"/>
      <c r="T941" s="134"/>
      <c r="U941" s="134"/>
      <c r="V941" s="134"/>
      <c r="W941" s="134"/>
      <c r="X941" s="134"/>
      <c r="Y941" s="134"/>
      <c r="Z941" s="134"/>
    </row>
    <row r="942" ht="22.5" customHeight="1">
      <c r="A942" s="186" t="str">
        <f>'PROP DAILY PNL'!A1107</f>
        <v/>
      </c>
      <c r="B942" s="177"/>
      <c r="C942" s="167" t="str">
        <f>$B942*'PERCENTAGE SHARING'!C901</f>
        <v>#DIV/0!</v>
      </c>
      <c r="D942" s="167" t="str">
        <f>$B942*'PERCENTAGE SHARING'!D901</f>
        <v>#DIV/0!</v>
      </c>
      <c r="E942" s="167" t="str">
        <f>$B942*'PERCENTAGE SHARING'!E901</f>
        <v>#DIV/0!</v>
      </c>
      <c r="F942" s="167" t="str">
        <f>$B942*'PERCENTAGE SHARING'!F901</f>
        <v>#DIV/0!</v>
      </c>
      <c r="G942" s="167" t="str">
        <f>$B942*'PERCENTAGE SHARING'!G901</f>
        <v>#DIV/0!</v>
      </c>
      <c r="H942" s="167" t="str">
        <f>$B942*'PERCENTAGE SHARING'!H901</f>
        <v>#DIV/0!</v>
      </c>
      <c r="I942" s="167" t="str">
        <f>$B942*'PERCENTAGE SHARING'!I901</f>
        <v>#DIV/0!</v>
      </c>
      <c r="J942" s="167" t="str">
        <f>$B942*'PERCENTAGE SHARING'!J901</f>
        <v>#DIV/0!</v>
      </c>
      <c r="K942" s="167" t="str">
        <f>$B942*'PERCENTAGE SHARING'!K901</f>
        <v>#DIV/0!</v>
      </c>
      <c r="L942" s="167" t="str">
        <f>$B942*'PERCENTAGE SHARING'!L901</f>
        <v>#DIV/0!</v>
      </c>
      <c r="M942" s="167" t="str">
        <f>$B942*'PERCENTAGE SHARING'!M901</f>
        <v>#DIV/0!</v>
      </c>
      <c r="N942" s="167" t="str">
        <f>$B942*'PERCENTAGE SHARING'!N901</f>
        <v>#DIV/0!</v>
      </c>
      <c r="O942" s="309" t="str">
        <f>$B942*'PERCENTAGE SHARING'!O901</f>
        <v>#DIV/0!</v>
      </c>
      <c r="P942" s="309" t="str">
        <f>$B942*'PERCENTAGE SHARING'!P901</f>
        <v>#DIV/0!</v>
      </c>
      <c r="Q942" s="309" t="str">
        <f>$B942*'PERCENTAGE SHARING'!Q901</f>
        <v>#DIV/0!</v>
      </c>
      <c r="R942" s="309" t="str">
        <f>$B942*'PERCENTAGE SHARING'!R901</f>
        <v>#DIV/0!</v>
      </c>
      <c r="S942" s="134"/>
      <c r="T942" s="134"/>
      <c r="U942" s="134"/>
      <c r="V942" s="134"/>
      <c r="W942" s="134"/>
      <c r="X942" s="134"/>
      <c r="Y942" s="134"/>
      <c r="Z942" s="134"/>
    </row>
    <row r="943" ht="22.5" customHeight="1">
      <c r="A943" s="186" t="str">
        <f>'PROP DAILY PNL'!A1108</f>
        <v/>
      </c>
      <c r="B943" s="177"/>
      <c r="C943" s="167" t="str">
        <f>$B943*'PERCENTAGE SHARING'!C902</f>
        <v>#DIV/0!</v>
      </c>
      <c r="D943" s="167" t="str">
        <f>$B943*'PERCENTAGE SHARING'!D902</f>
        <v>#DIV/0!</v>
      </c>
      <c r="E943" s="167" t="str">
        <f>$B943*'PERCENTAGE SHARING'!E902</f>
        <v>#DIV/0!</v>
      </c>
      <c r="F943" s="167" t="str">
        <f>$B943*'PERCENTAGE SHARING'!F902</f>
        <v>#DIV/0!</v>
      </c>
      <c r="G943" s="167" t="str">
        <f>$B943*'PERCENTAGE SHARING'!G902</f>
        <v>#DIV/0!</v>
      </c>
      <c r="H943" s="167" t="str">
        <f>$B943*'PERCENTAGE SHARING'!H902</f>
        <v>#DIV/0!</v>
      </c>
      <c r="I943" s="167" t="str">
        <f>$B943*'PERCENTAGE SHARING'!I902</f>
        <v>#DIV/0!</v>
      </c>
      <c r="J943" s="167" t="str">
        <f>$B943*'PERCENTAGE SHARING'!J902</f>
        <v>#DIV/0!</v>
      </c>
      <c r="K943" s="167" t="str">
        <f>$B943*'PERCENTAGE SHARING'!K902</f>
        <v>#DIV/0!</v>
      </c>
      <c r="L943" s="167" t="str">
        <f>$B943*'PERCENTAGE SHARING'!L902</f>
        <v>#DIV/0!</v>
      </c>
      <c r="M943" s="167" t="str">
        <f>$B943*'PERCENTAGE SHARING'!M902</f>
        <v>#DIV/0!</v>
      </c>
      <c r="N943" s="167" t="str">
        <f>$B943*'PERCENTAGE SHARING'!N902</f>
        <v>#DIV/0!</v>
      </c>
      <c r="O943" s="309" t="str">
        <f>$B943*'PERCENTAGE SHARING'!O902</f>
        <v>#DIV/0!</v>
      </c>
      <c r="P943" s="309" t="str">
        <f>$B943*'PERCENTAGE SHARING'!P902</f>
        <v>#DIV/0!</v>
      </c>
      <c r="Q943" s="309" t="str">
        <f>$B943*'PERCENTAGE SHARING'!Q902</f>
        <v>#DIV/0!</v>
      </c>
      <c r="R943" s="309" t="str">
        <f>$B943*'PERCENTAGE SHARING'!R902</f>
        <v>#DIV/0!</v>
      </c>
      <c r="S943" s="134"/>
      <c r="T943" s="134"/>
      <c r="U943" s="134"/>
      <c r="V943" s="134"/>
      <c r="W943" s="134"/>
      <c r="X943" s="134"/>
      <c r="Y943" s="134"/>
      <c r="Z943" s="134"/>
    </row>
    <row r="944" ht="22.5" customHeight="1">
      <c r="A944" s="186" t="str">
        <f>'PROP DAILY PNL'!A1109</f>
        <v/>
      </c>
      <c r="B944" s="177"/>
      <c r="C944" s="167" t="str">
        <f>$B944*'PERCENTAGE SHARING'!C903</f>
        <v>#DIV/0!</v>
      </c>
      <c r="D944" s="167" t="str">
        <f>$B944*'PERCENTAGE SHARING'!D903</f>
        <v>#DIV/0!</v>
      </c>
      <c r="E944" s="167" t="str">
        <f>$B944*'PERCENTAGE SHARING'!E903</f>
        <v>#DIV/0!</v>
      </c>
      <c r="F944" s="167" t="str">
        <f>$B944*'PERCENTAGE SHARING'!F903</f>
        <v>#DIV/0!</v>
      </c>
      <c r="G944" s="167" t="str">
        <f>$B944*'PERCENTAGE SHARING'!G903</f>
        <v>#DIV/0!</v>
      </c>
      <c r="H944" s="167" t="str">
        <f>$B944*'PERCENTAGE SHARING'!H903</f>
        <v>#DIV/0!</v>
      </c>
      <c r="I944" s="167" t="str">
        <f>$B944*'PERCENTAGE SHARING'!I903</f>
        <v>#DIV/0!</v>
      </c>
      <c r="J944" s="167" t="str">
        <f>$B944*'PERCENTAGE SHARING'!J903</f>
        <v>#DIV/0!</v>
      </c>
      <c r="K944" s="167" t="str">
        <f>$B944*'PERCENTAGE SHARING'!K903</f>
        <v>#DIV/0!</v>
      </c>
      <c r="L944" s="167" t="str">
        <f>$B944*'PERCENTAGE SHARING'!L903</f>
        <v>#DIV/0!</v>
      </c>
      <c r="M944" s="167" t="str">
        <f>$B944*'PERCENTAGE SHARING'!M903</f>
        <v>#DIV/0!</v>
      </c>
      <c r="N944" s="167" t="str">
        <f>$B944*'PERCENTAGE SHARING'!N903</f>
        <v>#DIV/0!</v>
      </c>
      <c r="O944" s="309" t="str">
        <f>$B944*'PERCENTAGE SHARING'!O903</f>
        <v>#DIV/0!</v>
      </c>
      <c r="P944" s="309" t="str">
        <f>$B944*'PERCENTAGE SHARING'!P903</f>
        <v>#DIV/0!</v>
      </c>
      <c r="Q944" s="309" t="str">
        <f>$B944*'PERCENTAGE SHARING'!Q903</f>
        <v>#DIV/0!</v>
      </c>
      <c r="R944" s="309" t="str">
        <f>$B944*'PERCENTAGE SHARING'!R903</f>
        <v>#DIV/0!</v>
      </c>
      <c r="S944" s="134"/>
      <c r="T944" s="134"/>
      <c r="U944" s="134"/>
      <c r="V944" s="134"/>
      <c r="W944" s="134"/>
      <c r="X944" s="134"/>
      <c r="Y944" s="134"/>
      <c r="Z944" s="134"/>
    </row>
    <row r="945" ht="22.5" customHeight="1">
      <c r="A945" s="186" t="str">
        <f>'PROP DAILY PNL'!A1110</f>
        <v/>
      </c>
      <c r="B945" s="177"/>
      <c r="C945" s="167" t="str">
        <f>$B945*'PERCENTAGE SHARING'!C904</f>
        <v>#DIV/0!</v>
      </c>
      <c r="D945" s="167" t="str">
        <f>$B945*'PERCENTAGE SHARING'!D904</f>
        <v>#DIV/0!</v>
      </c>
      <c r="E945" s="167" t="str">
        <f>$B945*'PERCENTAGE SHARING'!E904</f>
        <v>#DIV/0!</v>
      </c>
      <c r="F945" s="167" t="str">
        <f>$B945*'PERCENTAGE SHARING'!F904</f>
        <v>#DIV/0!</v>
      </c>
      <c r="G945" s="167" t="str">
        <f>$B945*'PERCENTAGE SHARING'!G904</f>
        <v>#DIV/0!</v>
      </c>
      <c r="H945" s="167" t="str">
        <f>$B945*'PERCENTAGE SHARING'!H904</f>
        <v>#DIV/0!</v>
      </c>
      <c r="I945" s="167" t="str">
        <f>$B945*'PERCENTAGE SHARING'!I904</f>
        <v>#DIV/0!</v>
      </c>
      <c r="J945" s="167" t="str">
        <f>$B945*'PERCENTAGE SHARING'!J904</f>
        <v>#DIV/0!</v>
      </c>
      <c r="K945" s="167" t="str">
        <f>$B945*'PERCENTAGE SHARING'!K904</f>
        <v>#DIV/0!</v>
      </c>
      <c r="L945" s="167" t="str">
        <f>$B945*'PERCENTAGE SHARING'!L904</f>
        <v>#DIV/0!</v>
      </c>
      <c r="M945" s="167" t="str">
        <f>$B945*'PERCENTAGE SHARING'!M904</f>
        <v>#DIV/0!</v>
      </c>
      <c r="N945" s="167" t="str">
        <f>$B945*'PERCENTAGE SHARING'!N904</f>
        <v>#DIV/0!</v>
      </c>
      <c r="O945" s="309" t="str">
        <f>$B945*'PERCENTAGE SHARING'!O904</f>
        <v>#DIV/0!</v>
      </c>
      <c r="P945" s="309" t="str">
        <f>$B945*'PERCENTAGE SHARING'!P904</f>
        <v>#DIV/0!</v>
      </c>
      <c r="Q945" s="309" t="str">
        <f>$B945*'PERCENTAGE SHARING'!Q904</f>
        <v>#DIV/0!</v>
      </c>
      <c r="R945" s="309" t="str">
        <f>$B945*'PERCENTAGE SHARING'!R904</f>
        <v>#DIV/0!</v>
      </c>
      <c r="S945" s="134"/>
      <c r="T945" s="134"/>
      <c r="U945" s="134"/>
      <c r="V945" s="134"/>
      <c r="W945" s="134"/>
      <c r="X945" s="134"/>
      <c r="Y945" s="134"/>
      <c r="Z945" s="134"/>
    </row>
    <row r="946" ht="22.5" customHeight="1">
      <c r="A946" s="186" t="str">
        <f>'PROP DAILY PNL'!A1111</f>
        <v/>
      </c>
      <c r="B946" s="177"/>
      <c r="C946" s="167" t="str">
        <f>$B946*'PERCENTAGE SHARING'!C905</f>
        <v>#DIV/0!</v>
      </c>
      <c r="D946" s="167" t="str">
        <f>$B946*'PERCENTAGE SHARING'!D905</f>
        <v>#DIV/0!</v>
      </c>
      <c r="E946" s="167" t="str">
        <f>$B946*'PERCENTAGE SHARING'!E905</f>
        <v>#DIV/0!</v>
      </c>
      <c r="F946" s="167" t="str">
        <f>$B946*'PERCENTAGE SHARING'!F905</f>
        <v>#DIV/0!</v>
      </c>
      <c r="G946" s="167" t="str">
        <f>$B946*'PERCENTAGE SHARING'!G905</f>
        <v>#DIV/0!</v>
      </c>
      <c r="H946" s="167" t="str">
        <f>$B946*'PERCENTAGE SHARING'!H905</f>
        <v>#DIV/0!</v>
      </c>
      <c r="I946" s="167" t="str">
        <f>$B946*'PERCENTAGE SHARING'!I905</f>
        <v>#DIV/0!</v>
      </c>
      <c r="J946" s="167" t="str">
        <f>$B946*'PERCENTAGE SHARING'!J905</f>
        <v>#DIV/0!</v>
      </c>
      <c r="K946" s="167" t="str">
        <f>$B946*'PERCENTAGE SHARING'!K905</f>
        <v>#DIV/0!</v>
      </c>
      <c r="L946" s="167" t="str">
        <f>$B946*'PERCENTAGE SHARING'!L905</f>
        <v>#DIV/0!</v>
      </c>
      <c r="M946" s="167" t="str">
        <f>$B946*'PERCENTAGE SHARING'!M905</f>
        <v>#DIV/0!</v>
      </c>
      <c r="N946" s="167" t="str">
        <f>$B946*'PERCENTAGE SHARING'!N905</f>
        <v>#DIV/0!</v>
      </c>
      <c r="O946" s="309" t="str">
        <f>$B946*'PERCENTAGE SHARING'!O905</f>
        <v>#DIV/0!</v>
      </c>
      <c r="P946" s="309" t="str">
        <f>$B946*'PERCENTAGE SHARING'!P905</f>
        <v>#DIV/0!</v>
      </c>
      <c r="Q946" s="309" t="str">
        <f>$B946*'PERCENTAGE SHARING'!Q905</f>
        <v>#DIV/0!</v>
      </c>
      <c r="R946" s="309" t="str">
        <f>$B946*'PERCENTAGE SHARING'!R905</f>
        <v>#DIV/0!</v>
      </c>
      <c r="S946" s="134"/>
      <c r="T946" s="134"/>
      <c r="U946" s="134"/>
      <c r="V946" s="134"/>
      <c r="W946" s="134"/>
      <c r="X946" s="134"/>
      <c r="Y946" s="134"/>
      <c r="Z946" s="134"/>
    </row>
    <row r="947" ht="22.5" customHeight="1">
      <c r="A947" s="186" t="str">
        <f>'PROP DAILY PNL'!A1112</f>
        <v/>
      </c>
      <c r="B947" s="177"/>
      <c r="C947" s="167" t="str">
        <f>$B947*'PERCENTAGE SHARING'!C906</f>
        <v>#DIV/0!</v>
      </c>
      <c r="D947" s="167" t="str">
        <f>$B947*'PERCENTAGE SHARING'!D906</f>
        <v>#DIV/0!</v>
      </c>
      <c r="E947" s="167" t="str">
        <f>$B947*'PERCENTAGE SHARING'!E906</f>
        <v>#DIV/0!</v>
      </c>
      <c r="F947" s="167" t="str">
        <f>$B947*'PERCENTAGE SHARING'!F906</f>
        <v>#DIV/0!</v>
      </c>
      <c r="G947" s="167" t="str">
        <f>$B947*'PERCENTAGE SHARING'!G906</f>
        <v>#DIV/0!</v>
      </c>
      <c r="H947" s="167" t="str">
        <f>$B947*'PERCENTAGE SHARING'!H906</f>
        <v>#DIV/0!</v>
      </c>
      <c r="I947" s="167" t="str">
        <f>$B947*'PERCENTAGE SHARING'!I906</f>
        <v>#DIV/0!</v>
      </c>
      <c r="J947" s="167" t="str">
        <f>$B947*'PERCENTAGE SHARING'!J906</f>
        <v>#DIV/0!</v>
      </c>
      <c r="K947" s="167" t="str">
        <f>$B947*'PERCENTAGE SHARING'!K906</f>
        <v>#DIV/0!</v>
      </c>
      <c r="L947" s="167" t="str">
        <f>$B947*'PERCENTAGE SHARING'!L906</f>
        <v>#DIV/0!</v>
      </c>
      <c r="M947" s="167" t="str">
        <f>$B947*'PERCENTAGE SHARING'!M906</f>
        <v>#DIV/0!</v>
      </c>
      <c r="N947" s="167" t="str">
        <f>$B947*'PERCENTAGE SHARING'!N906</f>
        <v>#DIV/0!</v>
      </c>
      <c r="O947" s="309" t="str">
        <f>$B947*'PERCENTAGE SHARING'!O906</f>
        <v>#DIV/0!</v>
      </c>
      <c r="P947" s="309" t="str">
        <f>$B947*'PERCENTAGE SHARING'!P906</f>
        <v>#DIV/0!</v>
      </c>
      <c r="Q947" s="309" t="str">
        <f>$B947*'PERCENTAGE SHARING'!Q906</f>
        <v>#DIV/0!</v>
      </c>
      <c r="R947" s="309" t="str">
        <f>$B947*'PERCENTAGE SHARING'!R906</f>
        <v>#DIV/0!</v>
      </c>
      <c r="S947" s="134"/>
      <c r="T947" s="134"/>
      <c r="U947" s="134"/>
      <c r="V947" s="134"/>
      <c r="W947" s="134"/>
      <c r="X947" s="134"/>
      <c r="Y947" s="134"/>
      <c r="Z947" s="134"/>
    </row>
    <row r="948" ht="22.5" customHeight="1">
      <c r="A948" s="186" t="str">
        <f>'PROP DAILY PNL'!A1113</f>
        <v/>
      </c>
      <c r="B948" s="177"/>
      <c r="C948" s="167" t="str">
        <f>$B948*'PERCENTAGE SHARING'!C907</f>
        <v>#DIV/0!</v>
      </c>
      <c r="D948" s="167" t="str">
        <f>$B948*'PERCENTAGE SHARING'!D907</f>
        <v>#DIV/0!</v>
      </c>
      <c r="E948" s="167" t="str">
        <f>$B948*'PERCENTAGE SHARING'!E907</f>
        <v>#DIV/0!</v>
      </c>
      <c r="F948" s="167" t="str">
        <f>$B948*'PERCENTAGE SHARING'!F907</f>
        <v>#DIV/0!</v>
      </c>
      <c r="G948" s="167" t="str">
        <f>$B948*'PERCENTAGE SHARING'!G907</f>
        <v>#DIV/0!</v>
      </c>
      <c r="H948" s="167" t="str">
        <f>$B948*'PERCENTAGE SHARING'!H907</f>
        <v>#DIV/0!</v>
      </c>
      <c r="I948" s="167" t="str">
        <f>$B948*'PERCENTAGE SHARING'!I907</f>
        <v>#DIV/0!</v>
      </c>
      <c r="J948" s="167" t="str">
        <f>$B948*'PERCENTAGE SHARING'!J907</f>
        <v>#DIV/0!</v>
      </c>
      <c r="K948" s="167" t="str">
        <f>$B948*'PERCENTAGE SHARING'!K907</f>
        <v>#DIV/0!</v>
      </c>
      <c r="L948" s="167" t="str">
        <f>$B948*'PERCENTAGE SHARING'!L907</f>
        <v>#DIV/0!</v>
      </c>
      <c r="M948" s="167" t="str">
        <f>$B948*'PERCENTAGE SHARING'!M907</f>
        <v>#DIV/0!</v>
      </c>
      <c r="N948" s="167" t="str">
        <f>$B948*'PERCENTAGE SHARING'!N907</f>
        <v>#DIV/0!</v>
      </c>
      <c r="O948" s="309" t="str">
        <f>$B948*'PERCENTAGE SHARING'!O907</f>
        <v>#DIV/0!</v>
      </c>
      <c r="P948" s="309" t="str">
        <f>$B948*'PERCENTAGE SHARING'!P907</f>
        <v>#DIV/0!</v>
      </c>
      <c r="Q948" s="309" t="str">
        <f>$B948*'PERCENTAGE SHARING'!Q907</f>
        <v>#DIV/0!</v>
      </c>
      <c r="R948" s="309" t="str">
        <f>$B948*'PERCENTAGE SHARING'!R907</f>
        <v>#DIV/0!</v>
      </c>
      <c r="S948" s="134"/>
      <c r="T948" s="134"/>
      <c r="U948" s="134"/>
      <c r="V948" s="134"/>
      <c r="W948" s="134"/>
      <c r="X948" s="134"/>
      <c r="Y948" s="134"/>
      <c r="Z948" s="134"/>
    </row>
    <row r="949" ht="22.5" customHeight="1">
      <c r="A949" s="186" t="str">
        <f>'PROP DAILY PNL'!A1114</f>
        <v/>
      </c>
      <c r="B949" s="177"/>
      <c r="C949" s="167" t="str">
        <f>$B949*'PERCENTAGE SHARING'!C908</f>
        <v>#DIV/0!</v>
      </c>
      <c r="D949" s="167" t="str">
        <f>$B949*'PERCENTAGE SHARING'!D908</f>
        <v>#DIV/0!</v>
      </c>
      <c r="E949" s="167" t="str">
        <f>$B949*'PERCENTAGE SHARING'!E908</f>
        <v>#DIV/0!</v>
      </c>
      <c r="F949" s="167" t="str">
        <f>$B949*'PERCENTAGE SHARING'!F908</f>
        <v>#DIV/0!</v>
      </c>
      <c r="G949" s="167" t="str">
        <f>$B949*'PERCENTAGE SHARING'!G908</f>
        <v>#DIV/0!</v>
      </c>
      <c r="H949" s="167" t="str">
        <f>$B949*'PERCENTAGE SHARING'!H908</f>
        <v>#DIV/0!</v>
      </c>
      <c r="I949" s="167" t="str">
        <f>$B949*'PERCENTAGE SHARING'!I908</f>
        <v>#DIV/0!</v>
      </c>
      <c r="J949" s="167" t="str">
        <f>$B949*'PERCENTAGE SHARING'!J908</f>
        <v>#DIV/0!</v>
      </c>
      <c r="K949" s="167" t="str">
        <f>$B949*'PERCENTAGE SHARING'!K908</f>
        <v>#DIV/0!</v>
      </c>
      <c r="L949" s="167" t="str">
        <f>$B949*'PERCENTAGE SHARING'!L908</f>
        <v>#DIV/0!</v>
      </c>
      <c r="M949" s="167" t="str">
        <f>$B949*'PERCENTAGE SHARING'!M908</f>
        <v>#DIV/0!</v>
      </c>
      <c r="N949" s="167" t="str">
        <f>$B949*'PERCENTAGE SHARING'!N908</f>
        <v>#DIV/0!</v>
      </c>
      <c r="O949" s="309" t="str">
        <f>$B949*'PERCENTAGE SHARING'!O908</f>
        <v>#DIV/0!</v>
      </c>
      <c r="P949" s="309" t="str">
        <f>$B949*'PERCENTAGE SHARING'!P908</f>
        <v>#DIV/0!</v>
      </c>
      <c r="Q949" s="309" t="str">
        <f>$B949*'PERCENTAGE SHARING'!Q908</f>
        <v>#DIV/0!</v>
      </c>
      <c r="R949" s="309" t="str">
        <f>$B949*'PERCENTAGE SHARING'!R908</f>
        <v>#DIV/0!</v>
      </c>
      <c r="S949" s="134"/>
      <c r="T949" s="134"/>
      <c r="U949" s="134"/>
      <c r="V949" s="134"/>
      <c r="W949" s="134"/>
      <c r="X949" s="134"/>
      <c r="Y949" s="134"/>
      <c r="Z949" s="134"/>
    </row>
    <row r="950" ht="22.5" customHeight="1">
      <c r="A950" s="186" t="str">
        <f>'PROP DAILY PNL'!A1115</f>
        <v/>
      </c>
      <c r="B950" s="177"/>
      <c r="C950" s="167" t="str">
        <f>$B950*'PERCENTAGE SHARING'!C909</f>
        <v>#DIV/0!</v>
      </c>
      <c r="D950" s="167" t="str">
        <f>$B950*'PERCENTAGE SHARING'!D909</f>
        <v>#DIV/0!</v>
      </c>
      <c r="E950" s="167" t="str">
        <f>$B950*'PERCENTAGE SHARING'!E909</f>
        <v>#DIV/0!</v>
      </c>
      <c r="F950" s="167" t="str">
        <f>$B950*'PERCENTAGE SHARING'!F909</f>
        <v>#DIV/0!</v>
      </c>
      <c r="G950" s="167" t="str">
        <f>$B950*'PERCENTAGE SHARING'!G909</f>
        <v>#DIV/0!</v>
      </c>
      <c r="H950" s="167" t="str">
        <f>$B950*'PERCENTAGE SHARING'!H909</f>
        <v>#DIV/0!</v>
      </c>
      <c r="I950" s="167" t="str">
        <f>$B950*'PERCENTAGE SHARING'!I909</f>
        <v>#DIV/0!</v>
      </c>
      <c r="J950" s="167" t="str">
        <f>$B950*'PERCENTAGE SHARING'!J909</f>
        <v>#DIV/0!</v>
      </c>
      <c r="K950" s="167" t="str">
        <f>$B950*'PERCENTAGE SHARING'!K909</f>
        <v>#DIV/0!</v>
      </c>
      <c r="L950" s="167" t="str">
        <f>$B950*'PERCENTAGE SHARING'!L909</f>
        <v>#DIV/0!</v>
      </c>
      <c r="M950" s="167" t="str">
        <f>$B950*'PERCENTAGE SHARING'!M909</f>
        <v>#DIV/0!</v>
      </c>
      <c r="N950" s="167" t="str">
        <f>$B950*'PERCENTAGE SHARING'!N909</f>
        <v>#DIV/0!</v>
      </c>
      <c r="O950" s="309" t="str">
        <f>$B950*'PERCENTAGE SHARING'!O909</f>
        <v>#DIV/0!</v>
      </c>
      <c r="P950" s="309" t="str">
        <f>$B950*'PERCENTAGE SHARING'!P909</f>
        <v>#DIV/0!</v>
      </c>
      <c r="Q950" s="309" t="str">
        <f>$B950*'PERCENTAGE SHARING'!Q909</f>
        <v>#DIV/0!</v>
      </c>
      <c r="R950" s="309" t="str">
        <f>$B950*'PERCENTAGE SHARING'!R909</f>
        <v>#DIV/0!</v>
      </c>
      <c r="S950" s="134"/>
      <c r="T950" s="134"/>
      <c r="U950" s="134"/>
      <c r="V950" s="134"/>
      <c r="W950" s="134"/>
      <c r="X950" s="134"/>
      <c r="Y950" s="134"/>
      <c r="Z950" s="134"/>
    </row>
    <row r="951" ht="22.5" customHeight="1">
      <c r="A951" s="186" t="str">
        <f>'PROP DAILY PNL'!A1116</f>
        <v/>
      </c>
      <c r="B951" s="177"/>
      <c r="C951" s="167" t="str">
        <f>$B951*'PERCENTAGE SHARING'!C910</f>
        <v>#DIV/0!</v>
      </c>
      <c r="D951" s="167" t="str">
        <f>$B951*'PERCENTAGE SHARING'!D910</f>
        <v>#DIV/0!</v>
      </c>
      <c r="E951" s="167" t="str">
        <f>$B951*'PERCENTAGE SHARING'!E910</f>
        <v>#DIV/0!</v>
      </c>
      <c r="F951" s="167" t="str">
        <f>$B951*'PERCENTAGE SHARING'!F910</f>
        <v>#DIV/0!</v>
      </c>
      <c r="G951" s="167" t="str">
        <f>$B951*'PERCENTAGE SHARING'!G910</f>
        <v>#DIV/0!</v>
      </c>
      <c r="H951" s="167" t="str">
        <f>$B951*'PERCENTAGE SHARING'!H910</f>
        <v>#DIV/0!</v>
      </c>
      <c r="I951" s="167" t="str">
        <f>$B951*'PERCENTAGE SHARING'!I910</f>
        <v>#DIV/0!</v>
      </c>
      <c r="J951" s="167" t="str">
        <f>$B951*'PERCENTAGE SHARING'!J910</f>
        <v>#DIV/0!</v>
      </c>
      <c r="K951" s="167" t="str">
        <f>$B951*'PERCENTAGE SHARING'!K910</f>
        <v>#DIV/0!</v>
      </c>
      <c r="L951" s="167" t="str">
        <f>$B951*'PERCENTAGE SHARING'!L910</f>
        <v>#DIV/0!</v>
      </c>
      <c r="M951" s="167" t="str">
        <f>$B951*'PERCENTAGE SHARING'!M910</f>
        <v>#DIV/0!</v>
      </c>
      <c r="N951" s="167" t="str">
        <f>$B951*'PERCENTAGE SHARING'!N910</f>
        <v>#DIV/0!</v>
      </c>
      <c r="O951" s="309" t="str">
        <f>$B951*'PERCENTAGE SHARING'!O910</f>
        <v>#DIV/0!</v>
      </c>
      <c r="P951" s="309" t="str">
        <f>$B951*'PERCENTAGE SHARING'!P910</f>
        <v>#DIV/0!</v>
      </c>
      <c r="Q951" s="309" t="str">
        <f>$B951*'PERCENTAGE SHARING'!Q910</f>
        <v>#DIV/0!</v>
      </c>
      <c r="R951" s="309" t="str">
        <f>$B951*'PERCENTAGE SHARING'!R910</f>
        <v>#DIV/0!</v>
      </c>
      <c r="S951" s="134"/>
      <c r="T951" s="134"/>
      <c r="U951" s="134"/>
      <c r="V951" s="134"/>
      <c r="W951" s="134"/>
      <c r="X951" s="134"/>
      <c r="Y951" s="134"/>
      <c r="Z951" s="134"/>
    </row>
    <row r="952" ht="22.5" customHeight="1">
      <c r="A952" s="186" t="str">
        <f>'PROP DAILY PNL'!A1117</f>
        <v/>
      </c>
      <c r="B952" s="177"/>
      <c r="C952" s="167" t="str">
        <f>$B952*'PERCENTAGE SHARING'!C911</f>
        <v>#DIV/0!</v>
      </c>
      <c r="D952" s="167" t="str">
        <f>$B952*'PERCENTAGE SHARING'!D911</f>
        <v>#DIV/0!</v>
      </c>
      <c r="E952" s="167" t="str">
        <f>$B952*'PERCENTAGE SHARING'!E911</f>
        <v>#DIV/0!</v>
      </c>
      <c r="F952" s="167" t="str">
        <f>$B952*'PERCENTAGE SHARING'!F911</f>
        <v>#DIV/0!</v>
      </c>
      <c r="G952" s="167" t="str">
        <f>$B952*'PERCENTAGE SHARING'!G911</f>
        <v>#DIV/0!</v>
      </c>
      <c r="H952" s="167" t="str">
        <f>$B952*'PERCENTAGE SHARING'!H911</f>
        <v>#DIV/0!</v>
      </c>
      <c r="I952" s="167" t="str">
        <f>$B952*'PERCENTAGE SHARING'!I911</f>
        <v>#DIV/0!</v>
      </c>
      <c r="J952" s="167" t="str">
        <f>$B952*'PERCENTAGE SHARING'!J911</f>
        <v>#DIV/0!</v>
      </c>
      <c r="K952" s="167" t="str">
        <f>$B952*'PERCENTAGE SHARING'!K911</f>
        <v>#DIV/0!</v>
      </c>
      <c r="L952" s="167" t="str">
        <f>$B952*'PERCENTAGE SHARING'!L911</f>
        <v>#DIV/0!</v>
      </c>
      <c r="M952" s="167" t="str">
        <f>$B952*'PERCENTAGE SHARING'!M911</f>
        <v>#DIV/0!</v>
      </c>
      <c r="N952" s="167" t="str">
        <f>$B952*'PERCENTAGE SHARING'!N911</f>
        <v>#DIV/0!</v>
      </c>
      <c r="O952" s="309" t="str">
        <f>$B952*'PERCENTAGE SHARING'!O911</f>
        <v>#DIV/0!</v>
      </c>
      <c r="P952" s="309" t="str">
        <f>$B952*'PERCENTAGE SHARING'!P911</f>
        <v>#DIV/0!</v>
      </c>
      <c r="Q952" s="309" t="str">
        <f>$B952*'PERCENTAGE SHARING'!Q911</f>
        <v>#DIV/0!</v>
      </c>
      <c r="R952" s="309" t="str">
        <f>$B952*'PERCENTAGE SHARING'!R911</f>
        <v>#DIV/0!</v>
      </c>
      <c r="S952" s="134"/>
      <c r="T952" s="134"/>
      <c r="U952" s="134"/>
      <c r="V952" s="134"/>
      <c r="W952" s="134"/>
      <c r="X952" s="134"/>
      <c r="Y952" s="134"/>
      <c r="Z952" s="134"/>
    </row>
    <row r="953" ht="22.5" customHeight="1">
      <c r="A953" s="186" t="str">
        <f>'PROP DAILY PNL'!A1118</f>
        <v/>
      </c>
      <c r="B953" s="177"/>
      <c r="C953" s="167" t="str">
        <f>$B953*'PERCENTAGE SHARING'!C912</f>
        <v>#DIV/0!</v>
      </c>
      <c r="D953" s="167" t="str">
        <f>$B953*'PERCENTAGE SHARING'!D912</f>
        <v>#DIV/0!</v>
      </c>
      <c r="E953" s="167" t="str">
        <f>$B953*'PERCENTAGE SHARING'!E912</f>
        <v>#DIV/0!</v>
      </c>
      <c r="F953" s="167" t="str">
        <f>$B953*'PERCENTAGE SHARING'!F912</f>
        <v>#DIV/0!</v>
      </c>
      <c r="G953" s="167" t="str">
        <f>$B953*'PERCENTAGE SHARING'!G912</f>
        <v>#DIV/0!</v>
      </c>
      <c r="H953" s="167" t="str">
        <f>$B953*'PERCENTAGE SHARING'!H912</f>
        <v>#DIV/0!</v>
      </c>
      <c r="I953" s="167" t="str">
        <f>$B953*'PERCENTAGE SHARING'!I912</f>
        <v>#DIV/0!</v>
      </c>
      <c r="J953" s="167" t="str">
        <f>$B953*'PERCENTAGE SHARING'!J912</f>
        <v>#DIV/0!</v>
      </c>
      <c r="K953" s="167" t="str">
        <f>$B953*'PERCENTAGE SHARING'!K912</f>
        <v>#DIV/0!</v>
      </c>
      <c r="L953" s="167" t="str">
        <f>$B953*'PERCENTAGE SHARING'!L912</f>
        <v>#DIV/0!</v>
      </c>
      <c r="M953" s="167" t="str">
        <f>$B953*'PERCENTAGE SHARING'!M912</f>
        <v>#DIV/0!</v>
      </c>
      <c r="N953" s="167" t="str">
        <f>$B953*'PERCENTAGE SHARING'!N912</f>
        <v>#DIV/0!</v>
      </c>
      <c r="O953" s="309" t="str">
        <f>$B953*'PERCENTAGE SHARING'!O912</f>
        <v>#DIV/0!</v>
      </c>
      <c r="P953" s="309" t="str">
        <f>$B953*'PERCENTAGE SHARING'!P912</f>
        <v>#DIV/0!</v>
      </c>
      <c r="Q953" s="309" t="str">
        <f>$B953*'PERCENTAGE SHARING'!Q912</f>
        <v>#DIV/0!</v>
      </c>
      <c r="R953" s="309" t="str">
        <f>$B953*'PERCENTAGE SHARING'!R912</f>
        <v>#DIV/0!</v>
      </c>
      <c r="S953" s="134"/>
      <c r="T953" s="134"/>
      <c r="U953" s="134"/>
      <c r="V953" s="134"/>
      <c r="W953" s="134"/>
      <c r="X953" s="134"/>
      <c r="Y953" s="134"/>
      <c r="Z953" s="134"/>
    </row>
    <row r="954" ht="22.5" customHeight="1">
      <c r="A954" s="186" t="str">
        <f>'PROP DAILY PNL'!A1119</f>
        <v/>
      </c>
      <c r="B954" s="177"/>
      <c r="C954" s="167" t="str">
        <f>$B954*'PERCENTAGE SHARING'!C913</f>
        <v>#DIV/0!</v>
      </c>
      <c r="D954" s="167" t="str">
        <f>$B954*'PERCENTAGE SHARING'!D913</f>
        <v>#DIV/0!</v>
      </c>
      <c r="E954" s="167" t="str">
        <f>$B954*'PERCENTAGE SHARING'!E913</f>
        <v>#DIV/0!</v>
      </c>
      <c r="F954" s="167" t="str">
        <f>$B954*'PERCENTAGE SHARING'!F913</f>
        <v>#DIV/0!</v>
      </c>
      <c r="G954" s="167" t="str">
        <f>$B954*'PERCENTAGE SHARING'!G913</f>
        <v>#DIV/0!</v>
      </c>
      <c r="H954" s="167" t="str">
        <f>$B954*'PERCENTAGE SHARING'!H913</f>
        <v>#DIV/0!</v>
      </c>
      <c r="I954" s="167" t="str">
        <f>$B954*'PERCENTAGE SHARING'!I913</f>
        <v>#DIV/0!</v>
      </c>
      <c r="J954" s="167" t="str">
        <f>$B954*'PERCENTAGE SHARING'!J913</f>
        <v>#DIV/0!</v>
      </c>
      <c r="K954" s="167" t="str">
        <f>$B954*'PERCENTAGE SHARING'!K913</f>
        <v>#DIV/0!</v>
      </c>
      <c r="L954" s="167" t="str">
        <f>$B954*'PERCENTAGE SHARING'!L913</f>
        <v>#DIV/0!</v>
      </c>
      <c r="M954" s="167" t="str">
        <f>$B954*'PERCENTAGE SHARING'!M913</f>
        <v>#DIV/0!</v>
      </c>
      <c r="N954" s="167" t="str">
        <f>$B954*'PERCENTAGE SHARING'!N913</f>
        <v>#DIV/0!</v>
      </c>
      <c r="O954" s="309" t="str">
        <f>$B954*'PERCENTAGE SHARING'!O913</f>
        <v>#DIV/0!</v>
      </c>
      <c r="P954" s="309" t="str">
        <f>$B954*'PERCENTAGE SHARING'!P913</f>
        <v>#DIV/0!</v>
      </c>
      <c r="Q954" s="309" t="str">
        <f>$B954*'PERCENTAGE SHARING'!Q913</f>
        <v>#DIV/0!</v>
      </c>
      <c r="R954" s="309" t="str">
        <f>$B954*'PERCENTAGE SHARING'!R913</f>
        <v>#DIV/0!</v>
      </c>
      <c r="S954" s="134"/>
      <c r="T954" s="134"/>
      <c r="U954" s="134"/>
      <c r="V954" s="134"/>
      <c r="W954" s="134"/>
      <c r="X954" s="134"/>
      <c r="Y954" s="134"/>
      <c r="Z954" s="134"/>
    </row>
    <row r="955" ht="22.5" customHeight="1">
      <c r="A955" s="186" t="str">
        <f>'PROP DAILY PNL'!A1120</f>
        <v/>
      </c>
      <c r="B955" s="177"/>
      <c r="C955" s="167" t="str">
        <f>$B955*'PERCENTAGE SHARING'!C914</f>
        <v>#DIV/0!</v>
      </c>
      <c r="D955" s="167" t="str">
        <f>$B955*'PERCENTAGE SHARING'!D914</f>
        <v>#DIV/0!</v>
      </c>
      <c r="E955" s="167" t="str">
        <f>$B955*'PERCENTAGE SHARING'!E914</f>
        <v>#DIV/0!</v>
      </c>
      <c r="F955" s="167" t="str">
        <f>$B955*'PERCENTAGE SHARING'!F914</f>
        <v>#DIV/0!</v>
      </c>
      <c r="G955" s="167" t="str">
        <f>$B955*'PERCENTAGE SHARING'!G914</f>
        <v>#DIV/0!</v>
      </c>
      <c r="H955" s="167" t="str">
        <f>$B955*'PERCENTAGE SHARING'!H914</f>
        <v>#DIV/0!</v>
      </c>
      <c r="I955" s="167" t="str">
        <f>$B955*'PERCENTAGE SHARING'!I914</f>
        <v>#DIV/0!</v>
      </c>
      <c r="J955" s="167" t="str">
        <f>$B955*'PERCENTAGE SHARING'!J914</f>
        <v>#DIV/0!</v>
      </c>
      <c r="K955" s="167" t="str">
        <f>$B955*'PERCENTAGE SHARING'!K914</f>
        <v>#DIV/0!</v>
      </c>
      <c r="L955" s="167" t="str">
        <f>$B955*'PERCENTAGE SHARING'!L914</f>
        <v>#DIV/0!</v>
      </c>
      <c r="M955" s="167" t="str">
        <f>$B955*'PERCENTAGE SHARING'!M914</f>
        <v>#DIV/0!</v>
      </c>
      <c r="N955" s="167" t="str">
        <f>$B955*'PERCENTAGE SHARING'!N914</f>
        <v>#DIV/0!</v>
      </c>
      <c r="O955" s="309" t="str">
        <f>$B955*'PERCENTAGE SHARING'!O914</f>
        <v>#DIV/0!</v>
      </c>
      <c r="P955" s="309" t="str">
        <f>$B955*'PERCENTAGE SHARING'!P914</f>
        <v>#DIV/0!</v>
      </c>
      <c r="Q955" s="309" t="str">
        <f>$B955*'PERCENTAGE SHARING'!Q914</f>
        <v>#DIV/0!</v>
      </c>
      <c r="R955" s="309" t="str">
        <f>$B955*'PERCENTAGE SHARING'!R914</f>
        <v>#DIV/0!</v>
      </c>
      <c r="S955" s="134"/>
      <c r="T955" s="134"/>
      <c r="U955" s="134"/>
      <c r="V955" s="134"/>
      <c r="W955" s="134"/>
      <c r="X955" s="134"/>
      <c r="Y955" s="134"/>
      <c r="Z955" s="134"/>
    </row>
    <row r="956" ht="22.5" customHeight="1">
      <c r="A956" s="186" t="str">
        <f>'PROP DAILY PNL'!A1121</f>
        <v/>
      </c>
      <c r="B956" s="177"/>
      <c r="C956" s="167" t="str">
        <f>$B956*'PERCENTAGE SHARING'!C915</f>
        <v>#DIV/0!</v>
      </c>
      <c r="D956" s="167" t="str">
        <f>$B956*'PERCENTAGE SHARING'!D915</f>
        <v>#DIV/0!</v>
      </c>
      <c r="E956" s="167" t="str">
        <f>$B956*'PERCENTAGE SHARING'!E915</f>
        <v>#DIV/0!</v>
      </c>
      <c r="F956" s="167" t="str">
        <f>$B956*'PERCENTAGE SHARING'!F915</f>
        <v>#DIV/0!</v>
      </c>
      <c r="G956" s="167" t="str">
        <f>$B956*'PERCENTAGE SHARING'!G915</f>
        <v>#DIV/0!</v>
      </c>
      <c r="H956" s="167" t="str">
        <f>$B956*'PERCENTAGE SHARING'!H915</f>
        <v>#DIV/0!</v>
      </c>
      <c r="I956" s="167" t="str">
        <f>$B956*'PERCENTAGE SHARING'!I915</f>
        <v>#DIV/0!</v>
      </c>
      <c r="J956" s="167" t="str">
        <f>$B956*'PERCENTAGE SHARING'!J915</f>
        <v>#DIV/0!</v>
      </c>
      <c r="K956" s="167" t="str">
        <f>$B956*'PERCENTAGE SHARING'!K915</f>
        <v>#DIV/0!</v>
      </c>
      <c r="L956" s="167" t="str">
        <f>$B956*'PERCENTAGE SHARING'!L915</f>
        <v>#DIV/0!</v>
      </c>
      <c r="M956" s="167" t="str">
        <f>$B956*'PERCENTAGE SHARING'!M915</f>
        <v>#DIV/0!</v>
      </c>
      <c r="N956" s="167" t="str">
        <f>$B956*'PERCENTAGE SHARING'!N915</f>
        <v>#DIV/0!</v>
      </c>
      <c r="O956" s="309" t="str">
        <f>$B956*'PERCENTAGE SHARING'!O915</f>
        <v>#DIV/0!</v>
      </c>
      <c r="P956" s="309" t="str">
        <f>$B956*'PERCENTAGE SHARING'!P915</f>
        <v>#DIV/0!</v>
      </c>
      <c r="Q956" s="309" t="str">
        <f>$B956*'PERCENTAGE SHARING'!Q915</f>
        <v>#DIV/0!</v>
      </c>
      <c r="R956" s="309" t="str">
        <f>$B956*'PERCENTAGE SHARING'!R915</f>
        <v>#DIV/0!</v>
      </c>
      <c r="S956" s="134"/>
      <c r="T956" s="134"/>
      <c r="U956" s="134"/>
      <c r="V956" s="134"/>
      <c r="W956" s="134"/>
      <c r="X956" s="134"/>
      <c r="Y956" s="134"/>
      <c r="Z956" s="134"/>
    </row>
    <row r="957" ht="22.5" customHeight="1">
      <c r="A957" s="186" t="str">
        <f>'PROP DAILY PNL'!A1122</f>
        <v/>
      </c>
      <c r="B957" s="177"/>
      <c r="C957" s="167" t="str">
        <f>$B957*'PERCENTAGE SHARING'!C916</f>
        <v>#DIV/0!</v>
      </c>
      <c r="D957" s="167" t="str">
        <f>$B957*'PERCENTAGE SHARING'!D916</f>
        <v>#DIV/0!</v>
      </c>
      <c r="E957" s="167" t="str">
        <f>$B957*'PERCENTAGE SHARING'!E916</f>
        <v>#DIV/0!</v>
      </c>
      <c r="F957" s="167" t="str">
        <f>$B957*'PERCENTAGE SHARING'!F916</f>
        <v>#DIV/0!</v>
      </c>
      <c r="G957" s="167" t="str">
        <f>$B957*'PERCENTAGE SHARING'!G916</f>
        <v>#DIV/0!</v>
      </c>
      <c r="H957" s="167" t="str">
        <f>$B957*'PERCENTAGE SHARING'!H916</f>
        <v>#DIV/0!</v>
      </c>
      <c r="I957" s="167" t="str">
        <f>$B957*'PERCENTAGE SHARING'!I916</f>
        <v>#DIV/0!</v>
      </c>
      <c r="J957" s="167" t="str">
        <f>$B957*'PERCENTAGE SHARING'!J916</f>
        <v>#DIV/0!</v>
      </c>
      <c r="K957" s="167" t="str">
        <f>$B957*'PERCENTAGE SHARING'!K916</f>
        <v>#DIV/0!</v>
      </c>
      <c r="L957" s="167" t="str">
        <f>$B957*'PERCENTAGE SHARING'!L916</f>
        <v>#DIV/0!</v>
      </c>
      <c r="M957" s="167" t="str">
        <f>$B957*'PERCENTAGE SHARING'!M916</f>
        <v>#DIV/0!</v>
      </c>
      <c r="N957" s="167" t="str">
        <f>$B957*'PERCENTAGE SHARING'!N916</f>
        <v>#DIV/0!</v>
      </c>
      <c r="O957" s="309" t="str">
        <f>$B957*'PERCENTAGE SHARING'!O916</f>
        <v>#DIV/0!</v>
      </c>
      <c r="P957" s="309" t="str">
        <f>$B957*'PERCENTAGE SHARING'!P916</f>
        <v>#DIV/0!</v>
      </c>
      <c r="Q957" s="309" t="str">
        <f>$B957*'PERCENTAGE SHARING'!Q916</f>
        <v>#DIV/0!</v>
      </c>
      <c r="R957" s="309" t="str">
        <f>$B957*'PERCENTAGE SHARING'!R916</f>
        <v>#DIV/0!</v>
      </c>
      <c r="S957" s="134"/>
      <c r="T957" s="134"/>
      <c r="U957" s="134"/>
      <c r="V957" s="134"/>
      <c r="W957" s="134"/>
      <c r="X957" s="134"/>
      <c r="Y957" s="134"/>
      <c r="Z957" s="134"/>
    </row>
    <row r="958" ht="22.5" customHeight="1">
      <c r="A958" s="186" t="str">
        <f>'PROP DAILY PNL'!A1123</f>
        <v/>
      </c>
      <c r="B958" s="177"/>
      <c r="C958" s="167" t="str">
        <f>$B958*'PERCENTAGE SHARING'!C917</f>
        <v>#DIV/0!</v>
      </c>
      <c r="D958" s="167" t="str">
        <f>$B958*'PERCENTAGE SHARING'!D917</f>
        <v>#DIV/0!</v>
      </c>
      <c r="E958" s="167" t="str">
        <f>$B958*'PERCENTAGE SHARING'!E917</f>
        <v>#DIV/0!</v>
      </c>
      <c r="F958" s="167" t="str">
        <f>$B958*'PERCENTAGE SHARING'!F917</f>
        <v>#DIV/0!</v>
      </c>
      <c r="G958" s="167" t="str">
        <f>$B958*'PERCENTAGE SHARING'!G917</f>
        <v>#DIV/0!</v>
      </c>
      <c r="H958" s="167" t="str">
        <f>$B958*'PERCENTAGE SHARING'!H917</f>
        <v>#DIV/0!</v>
      </c>
      <c r="I958" s="167" t="str">
        <f>$B958*'PERCENTAGE SHARING'!I917</f>
        <v>#DIV/0!</v>
      </c>
      <c r="J958" s="167" t="str">
        <f>$B958*'PERCENTAGE SHARING'!J917</f>
        <v>#DIV/0!</v>
      </c>
      <c r="K958" s="167" t="str">
        <f>$B958*'PERCENTAGE SHARING'!K917</f>
        <v>#DIV/0!</v>
      </c>
      <c r="L958" s="167" t="str">
        <f>$B958*'PERCENTAGE SHARING'!L917</f>
        <v>#DIV/0!</v>
      </c>
      <c r="M958" s="167" t="str">
        <f>$B958*'PERCENTAGE SHARING'!M917</f>
        <v>#DIV/0!</v>
      </c>
      <c r="N958" s="167" t="str">
        <f>$B958*'PERCENTAGE SHARING'!N917</f>
        <v>#DIV/0!</v>
      </c>
      <c r="O958" s="309" t="str">
        <f>$B958*'PERCENTAGE SHARING'!O917</f>
        <v>#DIV/0!</v>
      </c>
      <c r="P958" s="309" t="str">
        <f>$B958*'PERCENTAGE SHARING'!P917</f>
        <v>#DIV/0!</v>
      </c>
      <c r="Q958" s="309" t="str">
        <f>$B958*'PERCENTAGE SHARING'!Q917</f>
        <v>#DIV/0!</v>
      </c>
      <c r="R958" s="309" t="str">
        <f>$B958*'PERCENTAGE SHARING'!R917</f>
        <v>#DIV/0!</v>
      </c>
      <c r="S958" s="134"/>
      <c r="T958" s="134"/>
      <c r="U958" s="134"/>
      <c r="V958" s="134"/>
      <c r="W958" s="134"/>
      <c r="X958" s="134"/>
      <c r="Y958" s="134"/>
      <c r="Z958" s="134"/>
    </row>
    <row r="959" ht="22.5" customHeight="1">
      <c r="A959" s="186" t="str">
        <f>'PROP DAILY PNL'!A1124</f>
        <v/>
      </c>
      <c r="B959" s="177"/>
      <c r="C959" s="167" t="str">
        <f>$B959*'PERCENTAGE SHARING'!C918</f>
        <v>#DIV/0!</v>
      </c>
      <c r="D959" s="167" t="str">
        <f>$B959*'PERCENTAGE SHARING'!D918</f>
        <v>#DIV/0!</v>
      </c>
      <c r="E959" s="167" t="str">
        <f>$B959*'PERCENTAGE SHARING'!E918</f>
        <v>#DIV/0!</v>
      </c>
      <c r="F959" s="167" t="str">
        <f>$B959*'PERCENTAGE SHARING'!F918</f>
        <v>#DIV/0!</v>
      </c>
      <c r="G959" s="167" t="str">
        <f>$B959*'PERCENTAGE SHARING'!G918</f>
        <v>#DIV/0!</v>
      </c>
      <c r="H959" s="167" t="str">
        <f>$B959*'PERCENTAGE SHARING'!H918</f>
        <v>#DIV/0!</v>
      </c>
      <c r="I959" s="167" t="str">
        <f>$B959*'PERCENTAGE SHARING'!I918</f>
        <v>#DIV/0!</v>
      </c>
      <c r="J959" s="167" t="str">
        <f>$B959*'PERCENTAGE SHARING'!J918</f>
        <v>#DIV/0!</v>
      </c>
      <c r="K959" s="167" t="str">
        <f>$B959*'PERCENTAGE SHARING'!K918</f>
        <v>#DIV/0!</v>
      </c>
      <c r="L959" s="167" t="str">
        <f>$B959*'PERCENTAGE SHARING'!L918</f>
        <v>#DIV/0!</v>
      </c>
      <c r="M959" s="167" t="str">
        <f>$B959*'PERCENTAGE SHARING'!M918</f>
        <v>#DIV/0!</v>
      </c>
      <c r="N959" s="167" t="str">
        <f>$B959*'PERCENTAGE SHARING'!N918</f>
        <v>#DIV/0!</v>
      </c>
      <c r="O959" s="309" t="str">
        <f>$B959*'PERCENTAGE SHARING'!O918</f>
        <v>#DIV/0!</v>
      </c>
      <c r="P959" s="309" t="str">
        <f>$B959*'PERCENTAGE SHARING'!P918</f>
        <v>#DIV/0!</v>
      </c>
      <c r="Q959" s="309" t="str">
        <f>$B959*'PERCENTAGE SHARING'!Q918</f>
        <v>#DIV/0!</v>
      </c>
      <c r="R959" s="309" t="str">
        <f>$B959*'PERCENTAGE SHARING'!R918</f>
        <v>#DIV/0!</v>
      </c>
      <c r="S959" s="134"/>
      <c r="T959" s="134"/>
      <c r="U959" s="134"/>
      <c r="V959" s="134"/>
      <c r="W959" s="134"/>
      <c r="X959" s="134"/>
      <c r="Y959" s="134"/>
      <c r="Z959" s="134"/>
    </row>
    <row r="960" ht="22.5" customHeight="1">
      <c r="A960" s="186" t="str">
        <f>'PROP DAILY PNL'!A1125</f>
        <v/>
      </c>
      <c r="B960" s="177"/>
      <c r="C960" s="167" t="str">
        <f>$B960*'PERCENTAGE SHARING'!C919</f>
        <v>#DIV/0!</v>
      </c>
      <c r="D960" s="167" t="str">
        <f>$B960*'PERCENTAGE SHARING'!D919</f>
        <v>#DIV/0!</v>
      </c>
      <c r="E960" s="167" t="str">
        <f>$B960*'PERCENTAGE SHARING'!E919</f>
        <v>#DIV/0!</v>
      </c>
      <c r="F960" s="167" t="str">
        <f>$B960*'PERCENTAGE SHARING'!F919</f>
        <v>#DIV/0!</v>
      </c>
      <c r="G960" s="167" t="str">
        <f>$B960*'PERCENTAGE SHARING'!G919</f>
        <v>#DIV/0!</v>
      </c>
      <c r="H960" s="167" t="str">
        <f>$B960*'PERCENTAGE SHARING'!H919</f>
        <v>#DIV/0!</v>
      </c>
      <c r="I960" s="167" t="str">
        <f>$B960*'PERCENTAGE SHARING'!I919</f>
        <v>#DIV/0!</v>
      </c>
      <c r="J960" s="167" t="str">
        <f>$B960*'PERCENTAGE SHARING'!J919</f>
        <v>#DIV/0!</v>
      </c>
      <c r="K960" s="167" t="str">
        <f>$B960*'PERCENTAGE SHARING'!K919</f>
        <v>#DIV/0!</v>
      </c>
      <c r="L960" s="167" t="str">
        <f>$B960*'PERCENTAGE SHARING'!L919</f>
        <v>#DIV/0!</v>
      </c>
      <c r="M960" s="167" t="str">
        <f>$B960*'PERCENTAGE SHARING'!M919</f>
        <v>#DIV/0!</v>
      </c>
      <c r="N960" s="167" t="str">
        <f>$B960*'PERCENTAGE SHARING'!N919</f>
        <v>#DIV/0!</v>
      </c>
      <c r="O960" s="309" t="str">
        <f>$B960*'PERCENTAGE SHARING'!O919</f>
        <v>#DIV/0!</v>
      </c>
      <c r="P960" s="309" t="str">
        <f>$B960*'PERCENTAGE SHARING'!P919</f>
        <v>#DIV/0!</v>
      </c>
      <c r="Q960" s="309" t="str">
        <f>$B960*'PERCENTAGE SHARING'!Q919</f>
        <v>#DIV/0!</v>
      </c>
      <c r="R960" s="309" t="str">
        <f>$B960*'PERCENTAGE SHARING'!R919</f>
        <v>#DIV/0!</v>
      </c>
      <c r="S960" s="134"/>
      <c r="T960" s="134"/>
      <c r="U960" s="134"/>
      <c r="V960" s="134"/>
      <c r="W960" s="134"/>
      <c r="X960" s="134"/>
      <c r="Y960" s="134"/>
      <c r="Z960" s="134"/>
    </row>
    <row r="961" ht="22.5" customHeight="1">
      <c r="A961" s="186" t="str">
        <f>'PROP DAILY PNL'!A1126</f>
        <v/>
      </c>
      <c r="B961" s="177"/>
      <c r="C961" s="167" t="str">
        <f>$B961*'PERCENTAGE SHARING'!C920</f>
        <v>#DIV/0!</v>
      </c>
      <c r="D961" s="167" t="str">
        <f>$B961*'PERCENTAGE SHARING'!D920</f>
        <v>#DIV/0!</v>
      </c>
      <c r="E961" s="167" t="str">
        <f>$B961*'PERCENTAGE SHARING'!E920</f>
        <v>#DIV/0!</v>
      </c>
      <c r="F961" s="167" t="str">
        <f>$B961*'PERCENTAGE SHARING'!F920</f>
        <v>#DIV/0!</v>
      </c>
      <c r="G961" s="167" t="str">
        <f>$B961*'PERCENTAGE SHARING'!G920</f>
        <v>#DIV/0!</v>
      </c>
      <c r="H961" s="167" t="str">
        <f>$B961*'PERCENTAGE SHARING'!H920</f>
        <v>#DIV/0!</v>
      </c>
      <c r="I961" s="167" t="str">
        <f>$B961*'PERCENTAGE SHARING'!I920</f>
        <v>#DIV/0!</v>
      </c>
      <c r="J961" s="167" t="str">
        <f>$B961*'PERCENTAGE SHARING'!J920</f>
        <v>#DIV/0!</v>
      </c>
      <c r="K961" s="167" t="str">
        <f>$B961*'PERCENTAGE SHARING'!K920</f>
        <v>#DIV/0!</v>
      </c>
      <c r="L961" s="167" t="str">
        <f>$B961*'PERCENTAGE SHARING'!L920</f>
        <v>#DIV/0!</v>
      </c>
      <c r="M961" s="167" t="str">
        <f>$B961*'PERCENTAGE SHARING'!M920</f>
        <v>#DIV/0!</v>
      </c>
      <c r="N961" s="167" t="str">
        <f>$B961*'PERCENTAGE SHARING'!N920</f>
        <v>#DIV/0!</v>
      </c>
      <c r="O961" s="309" t="str">
        <f>$B961*'PERCENTAGE SHARING'!O920</f>
        <v>#DIV/0!</v>
      </c>
      <c r="P961" s="309" t="str">
        <f>$B961*'PERCENTAGE SHARING'!P920</f>
        <v>#DIV/0!</v>
      </c>
      <c r="Q961" s="309" t="str">
        <f>$B961*'PERCENTAGE SHARING'!Q920</f>
        <v>#DIV/0!</v>
      </c>
      <c r="R961" s="309" t="str">
        <f>$B961*'PERCENTAGE SHARING'!R920</f>
        <v>#DIV/0!</v>
      </c>
      <c r="S961" s="134"/>
      <c r="T961" s="134"/>
      <c r="U961" s="134"/>
      <c r="V961" s="134"/>
      <c r="W961" s="134"/>
      <c r="X961" s="134"/>
      <c r="Y961" s="134"/>
      <c r="Z961" s="134"/>
    </row>
    <row r="962" ht="22.5" customHeight="1">
      <c r="A962" s="186" t="str">
        <f>'PROP DAILY PNL'!A1127</f>
        <v/>
      </c>
      <c r="B962" s="177"/>
      <c r="C962" s="167" t="str">
        <f>$B962*'PERCENTAGE SHARING'!C921</f>
        <v>#DIV/0!</v>
      </c>
      <c r="D962" s="167" t="str">
        <f>$B962*'PERCENTAGE SHARING'!D921</f>
        <v>#DIV/0!</v>
      </c>
      <c r="E962" s="167" t="str">
        <f>$B962*'PERCENTAGE SHARING'!E921</f>
        <v>#DIV/0!</v>
      </c>
      <c r="F962" s="167" t="str">
        <f>$B962*'PERCENTAGE SHARING'!F921</f>
        <v>#DIV/0!</v>
      </c>
      <c r="G962" s="167" t="str">
        <f>$B962*'PERCENTAGE SHARING'!G921</f>
        <v>#DIV/0!</v>
      </c>
      <c r="H962" s="167" t="str">
        <f>$B962*'PERCENTAGE SHARING'!H921</f>
        <v>#DIV/0!</v>
      </c>
      <c r="I962" s="167" t="str">
        <f>$B962*'PERCENTAGE SHARING'!I921</f>
        <v>#DIV/0!</v>
      </c>
      <c r="J962" s="167" t="str">
        <f>$B962*'PERCENTAGE SHARING'!J921</f>
        <v>#DIV/0!</v>
      </c>
      <c r="K962" s="167" t="str">
        <f>$B962*'PERCENTAGE SHARING'!K921</f>
        <v>#DIV/0!</v>
      </c>
      <c r="L962" s="167" t="str">
        <f>$B962*'PERCENTAGE SHARING'!L921</f>
        <v>#DIV/0!</v>
      </c>
      <c r="M962" s="167" t="str">
        <f>$B962*'PERCENTAGE SHARING'!M921</f>
        <v>#DIV/0!</v>
      </c>
      <c r="N962" s="167" t="str">
        <f>$B962*'PERCENTAGE SHARING'!N921</f>
        <v>#DIV/0!</v>
      </c>
      <c r="O962" s="309" t="str">
        <f>$B962*'PERCENTAGE SHARING'!O921</f>
        <v>#DIV/0!</v>
      </c>
      <c r="P962" s="309" t="str">
        <f>$B962*'PERCENTAGE SHARING'!P921</f>
        <v>#DIV/0!</v>
      </c>
      <c r="Q962" s="309" t="str">
        <f>$B962*'PERCENTAGE SHARING'!Q921</f>
        <v>#DIV/0!</v>
      </c>
      <c r="R962" s="309" t="str">
        <f>$B962*'PERCENTAGE SHARING'!R921</f>
        <v>#DIV/0!</v>
      </c>
      <c r="S962" s="134"/>
      <c r="T962" s="134"/>
      <c r="U962" s="134"/>
      <c r="V962" s="134"/>
      <c r="W962" s="134"/>
      <c r="X962" s="134"/>
      <c r="Y962" s="134"/>
      <c r="Z962" s="134"/>
    </row>
    <row r="963" ht="22.5" customHeight="1">
      <c r="A963" s="186" t="str">
        <f>'PROP DAILY PNL'!A1128</f>
        <v/>
      </c>
      <c r="B963" s="177"/>
      <c r="C963" s="167" t="str">
        <f>$B963*'PERCENTAGE SHARING'!C922</f>
        <v>#DIV/0!</v>
      </c>
      <c r="D963" s="167" t="str">
        <f>$B963*'PERCENTAGE SHARING'!D922</f>
        <v>#DIV/0!</v>
      </c>
      <c r="E963" s="167" t="str">
        <f>$B963*'PERCENTAGE SHARING'!E922</f>
        <v>#DIV/0!</v>
      </c>
      <c r="F963" s="167" t="str">
        <f>$B963*'PERCENTAGE SHARING'!F922</f>
        <v>#DIV/0!</v>
      </c>
      <c r="G963" s="167" t="str">
        <f>$B963*'PERCENTAGE SHARING'!G922</f>
        <v>#DIV/0!</v>
      </c>
      <c r="H963" s="167" t="str">
        <f>$B963*'PERCENTAGE SHARING'!H922</f>
        <v>#DIV/0!</v>
      </c>
      <c r="I963" s="167" t="str">
        <f>$B963*'PERCENTAGE SHARING'!I922</f>
        <v>#DIV/0!</v>
      </c>
      <c r="J963" s="167" t="str">
        <f>$B963*'PERCENTAGE SHARING'!J922</f>
        <v>#DIV/0!</v>
      </c>
      <c r="K963" s="167" t="str">
        <f>$B963*'PERCENTAGE SHARING'!K922</f>
        <v>#DIV/0!</v>
      </c>
      <c r="L963" s="167" t="str">
        <f>$B963*'PERCENTAGE SHARING'!L922</f>
        <v>#DIV/0!</v>
      </c>
      <c r="M963" s="167" t="str">
        <f>$B963*'PERCENTAGE SHARING'!M922</f>
        <v>#DIV/0!</v>
      </c>
      <c r="N963" s="167" t="str">
        <f>$B963*'PERCENTAGE SHARING'!N922</f>
        <v>#DIV/0!</v>
      </c>
      <c r="O963" s="309" t="str">
        <f>$B963*'PERCENTAGE SHARING'!O922</f>
        <v>#DIV/0!</v>
      </c>
      <c r="P963" s="309" t="str">
        <f>$B963*'PERCENTAGE SHARING'!P922</f>
        <v>#DIV/0!</v>
      </c>
      <c r="Q963" s="309" t="str">
        <f>$B963*'PERCENTAGE SHARING'!Q922</f>
        <v>#DIV/0!</v>
      </c>
      <c r="R963" s="309" t="str">
        <f>$B963*'PERCENTAGE SHARING'!R922</f>
        <v>#DIV/0!</v>
      </c>
      <c r="S963" s="134"/>
      <c r="T963" s="134"/>
      <c r="U963" s="134"/>
      <c r="V963" s="134"/>
      <c r="W963" s="134"/>
      <c r="X963" s="134"/>
      <c r="Y963" s="134"/>
      <c r="Z963" s="134"/>
    </row>
    <row r="964" ht="22.5" customHeight="1">
      <c r="A964" s="186" t="str">
        <f>'PROP DAILY PNL'!A1129</f>
        <v/>
      </c>
      <c r="B964" s="177"/>
      <c r="C964" s="167" t="str">
        <f>$B964*'PERCENTAGE SHARING'!C923</f>
        <v>#DIV/0!</v>
      </c>
      <c r="D964" s="167" t="str">
        <f>$B964*'PERCENTAGE SHARING'!D923</f>
        <v>#DIV/0!</v>
      </c>
      <c r="E964" s="167" t="str">
        <f>$B964*'PERCENTAGE SHARING'!E923</f>
        <v>#DIV/0!</v>
      </c>
      <c r="F964" s="167" t="str">
        <f>$B964*'PERCENTAGE SHARING'!F923</f>
        <v>#DIV/0!</v>
      </c>
      <c r="G964" s="167" t="str">
        <f>$B964*'PERCENTAGE SHARING'!G923</f>
        <v>#DIV/0!</v>
      </c>
      <c r="H964" s="167" t="str">
        <f>$B964*'PERCENTAGE SHARING'!H923</f>
        <v>#DIV/0!</v>
      </c>
      <c r="I964" s="167" t="str">
        <f>$B964*'PERCENTAGE SHARING'!I923</f>
        <v>#DIV/0!</v>
      </c>
      <c r="J964" s="167" t="str">
        <f>$B964*'PERCENTAGE SHARING'!J923</f>
        <v>#DIV/0!</v>
      </c>
      <c r="K964" s="167" t="str">
        <f>$B964*'PERCENTAGE SHARING'!K923</f>
        <v>#DIV/0!</v>
      </c>
      <c r="L964" s="167" t="str">
        <f>$B964*'PERCENTAGE SHARING'!L923</f>
        <v>#DIV/0!</v>
      </c>
      <c r="M964" s="167" t="str">
        <f>$B964*'PERCENTAGE SHARING'!M923</f>
        <v>#DIV/0!</v>
      </c>
      <c r="N964" s="167" t="str">
        <f>$B964*'PERCENTAGE SHARING'!N923</f>
        <v>#DIV/0!</v>
      </c>
      <c r="O964" s="309" t="str">
        <f>$B964*'PERCENTAGE SHARING'!O923</f>
        <v>#DIV/0!</v>
      </c>
      <c r="P964" s="309" t="str">
        <f>$B964*'PERCENTAGE SHARING'!P923</f>
        <v>#DIV/0!</v>
      </c>
      <c r="Q964" s="309" t="str">
        <f>$B964*'PERCENTAGE SHARING'!Q923</f>
        <v>#DIV/0!</v>
      </c>
      <c r="R964" s="309" t="str">
        <f>$B964*'PERCENTAGE SHARING'!R923</f>
        <v>#DIV/0!</v>
      </c>
      <c r="S964" s="134"/>
      <c r="T964" s="134"/>
      <c r="U964" s="134"/>
      <c r="V964" s="134"/>
      <c r="W964" s="134"/>
      <c r="X964" s="134"/>
      <c r="Y964" s="134"/>
      <c r="Z964" s="134"/>
    </row>
    <row r="965" ht="22.5" customHeight="1">
      <c r="A965" s="186" t="str">
        <f>'PROP DAILY PNL'!A1130</f>
        <v/>
      </c>
      <c r="B965" s="177"/>
      <c r="C965" s="167" t="str">
        <f>$B965*'PERCENTAGE SHARING'!C924</f>
        <v>#DIV/0!</v>
      </c>
      <c r="D965" s="167" t="str">
        <f>$B965*'PERCENTAGE SHARING'!D924</f>
        <v>#DIV/0!</v>
      </c>
      <c r="E965" s="167" t="str">
        <f>$B965*'PERCENTAGE SHARING'!E924</f>
        <v>#DIV/0!</v>
      </c>
      <c r="F965" s="167" t="str">
        <f>$B965*'PERCENTAGE SHARING'!F924</f>
        <v>#DIV/0!</v>
      </c>
      <c r="G965" s="167" t="str">
        <f>$B965*'PERCENTAGE SHARING'!G924</f>
        <v>#DIV/0!</v>
      </c>
      <c r="H965" s="167" t="str">
        <f>$B965*'PERCENTAGE SHARING'!H924</f>
        <v>#DIV/0!</v>
      </c>
      <c r="I965" s="167" t="str">
        <f>$B965*'PERCENTAGE SHARING'!I924</f>
        <v>#DIV/0!</v>
      </c>
      <c r="J965" s="167" t="str">
        <f>$B965*'PERCENTAGE SHARING'!J924</f>
        <v>#DIV/0!</v>
      </c>
      <c r="K965" s="167" t="str">
        <f>$B965*'PERCENTAGE SHARING'!K924</f>
        <v>#DIV/0!</v>
      </c>
      <c r="L965" s="167" t="str">
        <f>$B965*'PERCENTAGE SHARING'!L924</f>
        <v>#DIV/0!</v>
      </c>
      <c r="M965" s="167" t="str">
        <f>$B965*'PERCENTAGE SHARING'!M924</f>
        <v>#DIV/0!</v>
      </c>
      <c r="N965" s="167" t="str">
        <f>$B965*'PERCENTAGE SHARING'!N924</f>
        <v>#DIV/0!</v>
      </c>
      <c r="O965" s="309" t="str">
        <f>$B965*'PERCENTAGE SHARING'!O924</f>
        <v>#DIV/0!</v>
      </c>
      <c r="P965" s="309" t="str">
        <f>$B965*'PERCENTAGE SHARING'!P924</f>
        <v>#DIV/0!</v>
      </c>
      <c r="Q965" s="309" t="str">
        <f>$B965*'PERCENTAGE SHARING'!Q924</f>
        <v>#DIV/0!</v>
      </c>
      <c r="R965" s="309" t="str">
        <f>$B965*'PERCENTAGE SHARING'!R924</f>
        <v>#DIV/0!</v>
      </c>
      <c r="S965" s="134"/>
      <c r="T965" s="134"/>
      <c r="U965" s="134"/>
      <c r="V965" s="134"/>
      <c r="W965" s="134"/>
      <c r="X965" s="134"/>
      <c r="Y965" s="134"/>
      <c r="Z965" s="134"/>
    </row>
    <row r="966" ht="22.5" customHeight="1">
      <c r="A966" s="186" t="str">
        <f>'PROP DAILY PNL'!A1131</f>
        <v/>
      </c>
      <c r="B966" s="177"/>
      <c r="C966" s="167" t="str">
        <f>$B966*'PERCENTAGE SHARING'!C925</f>
        <v>#DIV/0!</v>
      </c>
      <c r="D966" s="167" t="str">
        <f>$B966*'PERCENTAGE SHARING'!D925</f>
        <v>#DIV/0!</v>
      </c>
      <c r="E966" s="167" t="str">
        <f>$B966*'PERCENTAGE SHARING'!E925</f>
        <v>#DIV/0!</v>
      </c>
      <c r="F966" s="167" t="str">
        <f>$B966*'PERCENTAGE SHARING'!F925</f>
        <v>#DIV/0!</v>
      </c>
      <c r="G966" s="167" t="str">
        <f>$B966*'PERCENTAGE SHARING'!G925</f>
        <v>#DIV/0!</v>
      </c>
      <c r="H966" s="167" t="str">
        <f>$B966*'PERCENTAGE SHARING'!H925</f>
        <v>#DIV/0!</v>
      </c>
      <c r="I966" s="167" t="str">
        <f>$B966*'PERCENTAGE SHARING'!I925</f>
        <v>#DIV/0!</v>
      </c>
      <c r="J966" s="167" t="str">
        <f>$B966*'PERCENTAGE SHARING'!J925</f>
        <v>#DIV/0!</v>
      </c>
      <c r="K966" s="167" t="str">
        <f>$B966*'PERCENTAGE SHARING'!K925</f>
        <v>#DIV/0!</v>
      </c>
      <c r="L966" s="167" t="str">
        <f>$B966*'PERCENTAGE SHARING'!L925</f>
        <v>#DIV/0!</v>
      </c>
      <c r="M966" s="167" t="str">
        <f>$B966*'PERCENTAGE SHARING'!M925</f>
        <v>#DIV/0!</v>
      </c>
      <c r="N966" s="167" t="str">
        <f>$B966*'PERCENTAGE SHARING'!N925</f>
        <v>#DIV/0!</v>
      </c>
      <c r="O966" s="309" t="str">
        <f>$B966*'PERCENTAGE SHARING'!O925</f>
        <v>#DIV/0!</v>
      </c>
      <c r="P966" s="309" t="str">
        <f>$B966*'PERCENTAGE SHARING'!P925</f>
        <v>#DIV/0!</v>
      </c>
      <c r="Q966" s="309" t="str">
        <f>$B966*'PERCENTAGE SHARING'!Q925</f>
        <v>#DIV/0!</v>
      </c>
      <c r="R966" s="309" t="str">
        <f>$B966*'PERCENTAGE SHARING'!R925</f>
        <v>#DIV/0!</v>
      </c>
      <c r="S966" s="134"/>
      <c r="T966" s="134"/>
      <c r="U966" s="134"/>
      <c r="V966" s="134"/>
      <c r="W966" s="134"/>
      <c r="X966" s="134"/>
      <c r="Y966" s="134"/>
      <c r="Z966" s="134"/>
    </row>
    <row r="967" ht="22.5" customHeight="1">
      <c r="A967" s="186" t="str">
        <f>'PROP DAILY PNL'!A1132</f>
        <v/>
      </c>
      <c r="B967" s="177"/>
      <c r="C967" s="167" t="str">
        <f>$B967*'PERCENTAGE SHARING'!C926</f>
        <v>#DIV/0!</v>
      </c>
      <c r="D967" s="167" t="str">
        <f>$B967*'PERCENTAGE SHARING'!D926</f>
        <v>#DIV/0!</v>
      </c>
      <c r="E967" s="167" t="str">
        <f>$B967*'PERCENTAGE SHARING'!E926</f>
        <v>#DIV/0!</v>
      </c>
      <c r="F967" s="167" t="str">
        <f>$B967*'PERCENTAGE SHARING'!F926</f>
        <v>#DIV/0!</v>
      </c>
      <c r="G967" s="167" t="str">
        <f>$B967*'PERCENTAGE SHARING'!G926</f>
        <v>#DIV/0!</v>
      </c>
      <c r="H967" s="167" t="str">
        <f>$B967*'PERCENTAGE SHARING'!H926</f>
        <v>#DIV/0!</v>
      </c>
      <c r="I967" s="167" t="str">
        <f>$B967*'PERCENTAGE SHARING'!I926</f>
        <v>#DIV/0!</v>
      </c>
      <c r="J967" s="167" t="str">
        <f>$B967*'PERCENTAGE SHARING'!J926</f>
        <v>#DIV/0!</v>
      </c>
      <c r="K967" s="167" t="str">
        <f>$B967*'PERCENTAGE SHARING'!K926</f>
        <v>#DIV/0!</v>
      </c>
      <c r="L967" s="167" t="str">
        <f>$B967*'PERCENTAGE SHARING'!L926</f>
        <v>#DIV/0!</v>
      </c>
      <c r="M967" s="167" t="str">
        <f>$B967*'PERCENTAGE SHARING'!M926</f>
        <v>#DIV/0!</v>
      </c>
      <c r="N967" s="167" t="str">
        <f>$B967*'PERCENTAGE SHARING'!N926</f>
        <v>#DIV/0!</v>
      </c>
      <c r="O967" s="309" t="str">
        <f>$B967*'PERCENTAGE SHARING'!O926</f>
        <v>#DIV/0!</v>
      </c>
      <c r="P967" s="309" t="str">
        <f>$B967*'PERCENTAGE SHARING'!P926</f>
        <v>#DIV/0!</v>
      </c>
      <c r="Q967" s="309" t="str">
        <f>$B967*'PERCENTAGE SHARING'!Q926</f>
        <v>#DIV/0!</v>
      </c>
      <c r="R967" s="309" t="str">
        <f>$B967*'PERCENTAGE SHARING'!R926</f>
        <v>#DIV/0!</v>
      </c>
      <c r="S967" s="134"/>
      <c r="T967" s="134"/>
      <c r="U967" s="134"/>
      <c r="V967" s="134"/>
      <c r="W967" s="134"/>
      <c r="X967" s="134"/>
      <c r="Y967" s="134"/>
      <c r="Z967" s="134"/>
    </row>
    <row r="968" ht="22.5" customHeight="1">
      <c r="A968" s="186" t="str">
        <f>'PROP DAILY PNL'!A1133</f>
        <v/>
      </c>
      <c r="B968" s="177"/>
      <c r="C968" s="167" t="str">
        <f>$B968*'PERCENTAGE SHARING'!C927</f>
        <v>#DIV/0!</v>
      </c>
      <c r="D968" s="167" t="str">
        <f>$B968*'PERCENTAGE SHARING'!D927</f>
        <v>#DIV/0!</v>
      </c>
      <c r="E968" s="167" t="str">
        <f>$B968*'PERCENTAGE SHARING'!E927</f>
        <v>#DIV/0!</v>
      </c>
      <c r="F968" s="167" t="str">
        <f>$B968*'PERCENTAGE SHARING'!F927</f>
        <v>#DIV/0!</v>
      </c>
      <c r="G968" s="167" t="str">
        <f>$B968*'PERCENTAGE SHARING'!G927</f>
        <v>#DIV/0!</v>
      </c>
      <c r="H968" s="167" t="str">
        <f>$B968*'PERCENTAGE SHARING'!H927</f>
        <v>#DIV/0!</v>
      </c>
      <c r="I968" s="167" t="str">
        <f>$B968*'PERCENTAGE SHARING'!I927</f>
        <v>#DIV/0!</v>
      </c>
      <c r="J968" s="167" t="str">
        <f>$B968*'PERCENTAGE SHARING'!J927</f>
        <v>#DIV/0!</v>
      </c>
      <c r="K968" s="167" t="str">
        <f>$B968*'PERCENTAGE SHARING'!K927</f>
        <v>#DIV/0!</v>
      </c>
      <c r="L968" s="167" t="str">
        <f>$B968*'PERCENTAGE SHARING'!L927</f>
        <v>#DIV/0!</v>
      </c>
      <c r="M968" s="167" t="str">
        <f>$B968*'PERCENTAGE SHARING'!M927</f>
        <v>#DIV/0!</v>
      </c>
      <c r="N968" s="167" t="str">
        <f>$B968*'PERCENTAGE SHARING'!N927</f>
        <v>#DIV/0!</v>
      </c>
      <c r="O968" s="309" t="str">
        <f>$B968*'PERCENTAGE SHARING'!O927</f>
        <v>#DIV/0!</v>
      </c>
      <c r="P968" s="309" t="str">
        <f>$B968*'PERCENTAGE SHARING'!P927</f>
        <v>#DIV/0!</v>
      </c>
      <c r="Q968" s="309" t="str">
        <f>$B968*'PERCENTAGE SHARING'!Q927</f>
        <v>#DIV/0!</v>
      </c>
      <c r="R968" s="309" t="str">
        <f>$B968*'PERCENTAGE SHARING'!R927</f>
        <v>#DIV/0!</v>
      </c>
      <c r="S968" s="134"/>
      <c r="T968" s="134"/>
      <c r="U968" s="134"/>
      <c r="V968" s="134"/>
      <c r="W968" s="134"/>
      <c r="X968" s="134"/>
      <c r="Y968" s="134"/>
      <c r="Z968" s="134"/>
    </row>
    <row r="969" ht="22.5" customHeight="1">
      <c r="A969" s="186" t="str">
        <f>'PROP DAILY PNL'!A1134</f>
        <v/>
      </c>
      <c r="B969" s="177"/>
      <c r="C969" s="167" t="str">
        <f>$B969*'PERCENTAGE SHARING'!C928</f>
        <v>#DIV/0!</v>
      </c>
      <c r="D969" s="167" t="str">
        <f>$B969*'PERCENTAGE SHARING'!D928</f>
        <v>#DIV/0!</v>
      </c>
      <c r="E969" s="167" t="str">
        <f>$B969*'PERCENTAGE SHARING'!E928</f>
        <v>#DIV/0!</v>
      </c>
      <c r="F969" s="167" t="str">
        <f>$B969*'PERCENTAGE SHARING'!F928</f>
        <v>#DIV/0!</v>
      </c>
      <c r="G969" s="167" t="str">
        <f>$B969*'PERCENTAGE SHARING'!G928</f>
        <v>#DIV/0!</v>
      </c>
      <c r="H969" s="167" t="str">
        <f>$B969*'PERCENTAGE SHARING'!H928</f>
        <v>#DIV/0!</v>
      </c>
      <c r="I969" s="167" t="str">
        <f>$B969*'PERCENTAGE SHARING'!I928</f>
        <v>#DIV/0!</v>
      </c>
      <c r="J969" s="167" t="str">
        <f>$B969*'PERCENTAGE SHARING'!J928</f>
        <v>#DIV/0!</v>
      </c>
      <c r="K969" s="167" t="str">
        <f>$B969*'PERCENTAGE SHARING'!K928</f>
        <v>#DIV/0!</v>
      </c>
      <c r="L969" s="167" t="str">
        <f>$B969*'PERCENTAGE SHARING'!L928</f>
        <v>#DIV/0!</v>
      </c>
      <c r="M969" s="167" t="str">
        <f>$B969*'PERCENTAGE SHARING'!M928</f>
        <v>#DIV/0!</v>
      </c>
      <c r="N969" s="167" t="str">
        <f>$B969*'PERCENTAGE SHARING'!N928</f>
        <v>#DIV/0!</v>
      </c>
      <c r="O969" s="309" t="str">
        <f>$B969*'PERCENTAGE SHARING'!O928</f>
        <v>#DIV/0!</v>
      </c>
      <c r="P969" s="309" t="str">
        <f>$B969*'PERCENTAGE SHARING'!P928</f>
        <v>#DIV/0!</v>
      </c>
      <c r="Q969" s="309" t="str">
        <f>$B969*'PERCENTAGE SHARING'!Q928</f>
        <v>#DIV/0!</v>
      </c>
      <c r="R969" s="309" t="str">
        <f>$B969*'PERCENTAGE SHARING'!R928</f>
        <v>#DIV/0!</v>
      </c>
      <c r="S969" s="134"/>
      <c r="T969" s="134"/>
      <c r="U969" s="134"/>
      <c r="V969" s="134"/>
      <c r="W969" s="134"/>
      <c r="X969" s="134"/>
      <c r="Y969" s="134"/>
      <c r="Z969" s="134"/>
    </row>
    <row r="970" ht="22.5" customHeight="1">
      <c r="A970" s="186" t="str">
        <f>'PROP DAILY PNL'!A1135</f>
        <v/>
      </c>
      <c r="B970" s="177"/>
      <c r="C970" s="167" t="str">
        <f>$B970*'PERCENTAGE SHARING'!C929</f>
        <v>#DIV/0!</v>
      </c>
      <c r="D970" s="167" t="str">
        <f>$B970*'PERCENTAGE SHARING'!D929</f>
        <v>#DIV/0!</v>
      </c>
      <c r="E970" s="167" t="str">
        <f>$B970*'PERCENTAGE SHARING'!E929</f>
        <v>#DIV/0!</v>
      </c>
      <c r="F970" s="167" t="str">
        <f>$B970*'PERCENTAGE SHARING'!F929</f>
        <v>#DIV/0!</v>
      </c>
      <c r="G970" s="167" t="str">
        <f>$B970*'PERCENTAGE SHARING'!G929</f>
        <v>#DIV/0!</v>
      </c>
      <c r="H970" s="167" t="str">
        <f>$B970*'PERCENTAGE SHARING'!H929</f>
        <v>#DIV/0!</v>
      </c>
      <c r="I970" s="167" t="str">
        <f>$B970*'PERCENTAGE SHARING'!I929</f>
        <v>#DIV/0!</v>
      </c>
      <c r="J970" s="167" t="str">
        <f>$B970*'PERCENTAGE SHARING'!J929</f>
        <v>#DIV/0!</v>
      </c>
      <c r="K970" s="167" t="str">
        <f>$B970*'PERCENTAGE SHARING'!K929</f>
        <v>#DIV/0!</v>
      </c>
      <c r="L970" s="167" t="str">
        <f>$B970*'PERCENTAGE SHARING'!L929</f>
        <v>#DIV/0!</v>
      </c>
      <c r="M970" s="167" t="str">
        <f>$B970*'PERCENTAGE SHARING'!M929</f>
        <v>#DIV/0!</v>
      </c>
      <c r="N970" s="167" t="str">
        <f>$B970*'PERCENTAGE SHARING'!N929</f>
        <v>#DIV/0!</v>
      </c>
      <c r="O970" s="309" t="str">
        <f>$B970*'PERCENTAGE SHARING'!O929</f>
        <v>#DIV/0!</v>
      </c>
      <c r="P970" s="309" t="str">
        <f>$B970*'PERCENTAGE SHARING'!P929</f>
        <v>#DIV/0!</v>
      </c>
      <c r="Q970" s="309" t="str">
        <f>$B970*'PERCENTAGE SHARING'!Q929</f>
        <v>#DIV/0!</v>
      </c>
      <c r="R970" s="309" t="str">
        <f>$B970*'PERCENTAGE SHARING'!R929</f>
        <v>#DIV/0!</v>
      </c>
      <c r="S970" s="134"/>
      <c r="T970" s="134"/>
      <c r="U970" s="134"/>
      <c r="V970" s="134"/>
      <c r="W970" s="134"/>
      <c r="X970" s="134"/>
      <c r="Y970" s="134"/>
      <c r="Z970" s="134"/>
    </row>
    <row r="971" ht="22.5" customHeight="1">
      <c r="A971" s="186" t="str">
        <f>'PROP DAILY PNL'!A1136</f>
        <v/>
      </c>
      <c r="B971" s="177"/>
      <c r="C971" s="167" t="str">
        <f>$B971*'PERCENTAGE SHARING'!C930</f>
        <v>#DIV/0!</v>
      </c>
      <c r="D971" s="167" t="str">
        <f>$B971*'PERCENTAGE SHARING'!D930</f>
        <v>#DIV/0!</v>
      </c>
      <c r="E971" s="167" t="str">
        <f>$B971*'PERCENTAGE SHARING'!E930</f>
        <v>#DIV/0!</v>
      </c>
      <c r="F971" s="167" t="str">
        <f>$B971*'PERCENTAGE SHARING'!F930</f>
        <v>#DIV/0!</v>
      </c>
      <c r="G971" s="167" t="str">
        <f>$B971*'PERCENTAGE SHARING'!G930</f>
        <v>#DIV/0!</v>
      </c>
      <c r="H971" s="167" t="str">
        <f>$B971*'PERCENTAGE SHARING'!H930</f>
        <v>#DIV/0!</v>
      </c>
      <c r="I971" s="167" t="str">
        <f>$B971*'PERCENTAGE SHARING'!I930</f>
        <v>#DIV/0!</v>
      </c>
      <c r="J971" s="167" t="str">
        <f>$B971*'PERCENTAGE SHARING'!J930</f>
        <v>#DIV/0!</v>
      </c>
      <c r="K971" s="167" t="str">
        <f>$B971*'PERCENTAGE SHARING'!K930</f>
        <v>#DIV/0!</v>
      </c>
      <c r="L971" s="167" t="str">
        <f>$B971*'PERCENTAGE SHARING'!L930</f>
        <v>#DIV/0!</v>
      </c>
      <c r="M971" s="167" t="str">
        <f>$B971*'PERCENTAGE SHARING'!M930</f>
        <v>#DIV/0!</v>
      </c>
      <c r="N971" s="167" t="str">
        <f>$B971*'PERCENTAGE SHARING'!N930</f>
        <v>#DIV/0!</v>
      </c>
      <c r="O971" s="309" t="str">
        <f>$B971*'PERCENTAGE SHARING'!O930</f>
        <v>#DIV/0!</v>
      </c>
      <c r="P971" s="309" t="str">
        <f>$B971*'PERCENTAGE SHARING'!P930</f>
        <v>#DIV/0!</v>
      </c>
      <c r="Q971" s="309" t="str">
        <f>$B971*'PERCENTAGE SHARING'!Q930</f>
        <v>#DIV/0!</v>
      </c>
      <c r="R971" s="309" t="str">
        <f>$B971*'PERCENTAGE SHARING'!R930</f>
        <v>#DIV/0!</v>
      </c>
      <c r="S971" s="134"/>
      <c r="T971" s="134"/>
      <c r="U971" s="134"/>
      <c r="V971" s="134"/>
      <c r="W971" s="134"/>
      <c r="X971" s="134"/>
      <c r="Y971" s="134"/>
      <c r="Z971" s="134"/>
    </row>
    <row r="972" ht="22.5" customHeight="1">
      <c r="A972" s="186" t="str">
        <f>'PROP DAILY PNL'!A1137</f>
        <v/>
      </c>
      <c r="B972" s="177"/>
      <c r="C972" s="167" t="str">
        <f>$B972*'PERCENTAGE SHARING'!C931</f>
        <v>#DIV/0!</v>
      </c>
      <c r="D972" s="167" t="str">
        <f>$B972*'PERCENTAGE SHARING'!D931</f>
        <v>#DIV/0!</v>
      </c>
      <c r="E972" s="167" t="str">
        <f>$B972*'PERCENTAGE SHARING'!E931</f>
        <v>#DIV/0!</v>
      </c>
      <c r="F972" s="167" t="str">
        <f>$B972*'PERCENTAGE SHARING'!F931</f>
        <v>#DIV/0!</v>
      </c>
      <c r="G972" s="167" t="str">
        <f>$B972*'PERCENTAGE SHARING'!G931</f>
        <v>#DIV/0!</v>
      </c>
      <c r="H972" s="167" t="str">
        <f>$B972*'PERCENTAGE SHARING'!H931</f>
        <v>#DIV/0!</v>
      </c>
      <c r="I972" s="167" t="str">
        <f>$B972*'PERCENTAGE SHARING'!I931</f>
        <v>#DIV/0!</v>
      </c>
      <c r="J972" s="167" t="str">
        <f>$B972*'PERCENTAGE SHARING'!J931</f>
        <v>#DIV/0!</v>
      </c>
      <c r="K972" s="167" t="str">
        <f>$B972*'PERCENTAGE SHARING'!K931</f>
        <v>#DIV/0!</v>
      </c>
      <c r="L972" s="167" t="str">
        <f>$B972*'PERCENTAGE SHARING'!L931</f>
        <v>#DIV/0!</v>
      </c>
      <c r="M972" s="167" t="str">
        <f>$B972*'PERCENTAGE SHARING'!M931</f>
        <v>#DIV/0!</v>
      </c>
      <c r="N972" s="167" t="str">
        <f>$B972*'PERCENTAGE SHARING'!N931</f>
        <v>#DIV/0!</v>
      </c>
      <c r="O972" s="309" t="str">
        <f>$B972*'PERCENTAGE SHARING'!O931</f>
        <v>#DIV/0!</v>
      </c>
      <c r="P972" s="309" t="str">
        <f>$B972*'PERCENTAGE SHARING'!P931</f>
        <v>#DIV/0!</v>
      </c>
      <c r="Q972" s="309" t="str">
        <f>$B972*'PERCENTAGE SHARING'!Q931</f>
        <v>#DIV/0!</v>
      </c>
      <c r="R972" s="309" t="str">
        <f>$B972*'PERCENTAGE SHARING'!R931</f>
        <v>#DIV/0!</v>
      </c>
      <c r="S972" s="134"/>
      <c r="T972" s="134"/>
      <c r="U972" s="134"/>
      <c r="V972" s="134"/>
      <c r="W972" s="134"/>
      <c r="X972" s="134"/>
      <c r="Y972" s="134"/>
      <c r="Z972" s="134"/>
    </row>
    <row r="973" ht="22.5" customHeight="1">
      <c r="A973" s="186" t="str">
        <f>'PROP DAILY PNL'!A1138</f>
        <v/>
      </c>
      <c r="B973" s="177"/>
      <c r="C973" s="167" t="str">
        <f>$B973*'PERCENTAGE SHARING'!C932</f>
        <v>#DIV/0!</v>
      </c>
      <c r="D973" s="167" t="str">
        <f>$B973*'PERCENTAGE SHARING'!D932</f>
        <v>#DIV/0!</v>
      </c>
      <c r="E973" s="167" t="str">
        <f>$B973*'PERCENTAGE SHARING'!E932</f>
        <v>#DIV/0!</v>
      </c>
      <c r="F973" s="167" t="str">
        <f>$B973*'PERCENTAGE SHARING'!F932</f>
        <v>#DIV/0!</v>
      </c>
      <c r="G973" s="167" t="str">
        <f>$B973*'PERCENTAGE SHARING'!G932</f>
        <v>#DIV/0!</v>
      </c>
      <c r="H973" s="167" t="str">
        <f>$B973*'PERCENTAGE SHARING'!H932</f>
        <v>#DIV/0!</v>
      </c>
      <c r="I973" s="167" t="str">
        <f>$B973*'PERCENTAGE SHARING'!I932</f>
        <v>#DIV/0!</v>
      </c>
      <c r="J973" s="167" t="str">
        <f>$B973*'PERCENTAGE SHARING'!J932</f>
        <v>#DIV/0!</v>
      </c>
      <c r="K973" s="167" t="str">
        <f>$B973*'PERCENTAGE SHARING'!K932</f>
        <v>#DIV/0!</v>
      </c>
      <c r="L973" s="167" t="str">
        <f>$B973*'PERCENTAGE SHARING'!L932</f>
        <v>#DIV/0!</v>
      </c>
      <c r="M973" s="167" t="str">
        <f>$B973*'PERCENTAGE SHARING'!M932</f>
        <v>#DIV/0!</v>
      </c>
      <c r="N973" s="167" t="str">
        <f>$B973*'PERCENTAGE SHARING'!N932</f>
        <v>#DIV/0!</v>
      </c>
      <c r="O973" s="309" t="str">
        <f>$B973*'PERCENTAGE SHARING'!O932</f>
        <v>#DIV/0!</v>
      </c>
      <c r="P973" s="309" t="str">
        <f>$B973*'PERCENTAGE SHARING'!P932</f>
        <v>#DIV/0!</v>
      </c>
      <c r="Q973" s="309" t="str">
        <f>$B973*'PERCENTAGE SHARING'!Q932</f>
        <v>#DIV/0!</v>
      </c>
      <c r="R973" s="309" t="str">
        <f>$B973*'PERCENTAGE SHARING'!R932</f>
        <v>#DIV/0!</v>
      </c>
      <c r="S973" s="134"/>
      <c r="T973" s="134"/>
      <c r="U973" s="134"/>
      <c r="V973" s="134"/>
      <c r="W973" s="134"/>
      <c r="X973" s="134"/>
      <c r="Y973" s="134"/>
      <c r="Z973" s="134"/>
    </row>
    <row r="974" ht="22.5" customHeight="1">
      <c r="A974" s="186" t="str">
        <f>'PROP DAILY PNL'!A1139</f>
        <v/>
      </c>
      <c r="B974" s="177"/>
      <c r="C974" s="167" t="str">
        <f>$B974*'PERCENTAGE SHARING'!C933</f>
        <v>#DIV/0!</v>
      </c>
      <c r="D974" s="167" t="str">
        <f>$B974*'PERCENTAGE SHARING'!D933</f>
        <v>#DIV/0!</v>
      </c>
      <c r="E974" s="167" t="str">
        <f>$B974*'PERCENTAGE SHARING'!E933</f>
        <v>#DIV/0!</v>
      </c>
      <c r="F974" s="167" t="str">
        <f>$B974*'PERCENTAGE SHARING'!F933</f>
        <v>#DIV/0!</v>
      </c>
      <c r="G974" s="167" t="str">
        <f>$B974*'PERCENTAGE SHARING'!G933</f>
        <v>#DIV/0!</v>
      </c>
      <c r="H974" s="167" t="str">
        <f>$B974*'PERCENTAGE SHARING'!H933</f>
        <v>#DIV/0!</v>
      </c>
      <c r="I974" s="167" t="str">
        <f>$B974*'PERCENTAGE SHARING'!I933</f>
        <v>#DIV/0!</v>
      </c>
      <c r="J974" s="167" t="str">
        <f>$B974*'PERCENTAGE SHARING'!J933</f>
        <v>#DIV/0!</v>
      </c>
      <c r="K974" s="167" t="str">
        <f>$B974*'PERCENTAGE SHARING'!K933</f>
        <v>#DIV/0!</v>
      </c>
      <c r="L974" s="167" t="str">
        <f>$B974*'PERCENTAGE SHARING'!L933</f>
        <v>#DIV/0!</v>
      </c>
      <c r="M974" s="167" t="str">
        <f>$B974*'PERCENTAGE SHARING'!M933</f>
        <v>#DIV/0!</v>
      </c>
      <c r="N974" s="167" t="str">
        <f>$B974*'PERCENTAGE SHARING'!N933</f>
        <v>#DIV/0!</v>
      </c>
      <c r="O974" s="309" t="str">
        <f>$B974*'PERCENTAGE SHARING'!O933</f>
        <v>#DIV/0!</v>
      </c>
      <c r="P974" s="309" t="str">
        <f>$B974*'PERCENTAGE SHARING'!P933</f>
        <v>#DIV/0!</v>
      </c>
      <c r="Q974" s="309" t="str">
        <f>$B974*'PERCENTAGE SHARING'!Q933</f>
        <v>#DIV/0!</v>
      </c>
      <c r="R974" s="309" t="str">
        <f>$B974*'PERCENTAGE SHARING'!R933</f>
        <v>#DIV/0!</v>
      </c>
      <c r="S974" s="134"/>
      <c r="T974" s="134"/>
      <c r="U974" s="134"/>
      <c r="V974" s="134"/>
      <c r="W974" s="134"/>
      <c r="X974" s="134"/>
      <c r="Y974" s="134"/>
      <c r="Z974" s="134"/>
    </row>
    <row r="975" ht="22.5" customHeight="1">
      <c r="A975" s="186" t="str">
        <f>'PROP DAILY PNL'!A1140</f>
        <v/>
      </c>
      <c r="B975" s="177"/>
      <c r="C975" s="167" t="str">
        <f>$B975*'PERCENTAGE SHARING'!C934</f>
        <v>#DIV/0!</v>
      </c>
      <c r="D975" s="167" t="str">
        <f>$B975*'PERCENTAGE SHARING'!D934</f>
        <v>#DIV/0!</v>
      </c>
      <c r="E975" s="167" t="str">
        <f>$B975*'PERCENTAGE SHARING'!E934</f>
        <v>#DIV/0!</v>
      </c>
      <c r="F975" s="167" t="str">
        <f>$B975*'PERCENTAGE SHARING'!F934</f>
        <v>#DIV/0!</v>
      </c>
      <c r="G975" s="167" t="str">
        <f>$B975*'PERCENTAGE SHARING'!G934</f>
        <v>#DIV/0!</v>
      </c>
      <c r="H975" s="167" t="str">
        <f>$B975*'PERCENTAGE SHARING'!H934</f>
        <v>#DIV/0!</v>
      </c>
      <c r="I975" s="167" t="str">
        <f>$B975*'PERCENTAGE SHARING'!I934</f>
        <v>#DIV/0!</v>
      </c>
      <c r="J975" s="167" t="str">
        <f>$B975*'PERCENTAGE SHARING'!J934</f>
        <v>#DIV/0!</v>
      </c>
      <c r="K975" s="167" t="str">
        <f>$B975*'PERCENTAGE SHARING'!K934</f>
        <v>#DIV/0!</v>
      </c>
      <c r="L975" s="167" t="str">
        <f>$B975*'PERCENTAGE SHARING'!L934</f>
        <v>#DIV/0!</v>
      </c>
      <c r="M975" s="167" t="str">
        <f>$B975*'PERCENTAGE SHARING'!M934</f>
        <v>#DIV/0!</v>
      </c>
      <c r="N975" s="167" t="str">
        <f>$B975*'PERCENTAGE SHARING'!N934</f>
        <v>#DIV/0!</v>
      </c>
      <c r="O975" s="309" t="str">
        <f>$B975*'PERCENTAGE SHARING'!O934</f>
        <v>#DIV/0!</v>
      </c>
      <c r="P975" s="309" t="str">
        <f>$B975*'PERCENTAGE SHARING'!P934</f>
        <v>#DIV/0!</v>
      </c>
      <c r="Q975" s="309" t="str">
        <f>$B975*'PERCENTAGE SHARING'!Q934</f>
        <v>#DIV/0!</v>
      </c>
      <c r="R975" s="309" t="str">
        <f>$B975*'PERCENTAGE SHARING'!R934</f>
        <v>#DIV/0!</v>
      </c>
      <c r="S975" s="134"/>
      <c r="T975" s="134"/>
      <c r="U975" s="134"/>
      <c r="V975" s="134"/>
      <c r="W975" s="134"/>
      <c r="X975" s="134"/>
      <c r="Y975" s="134"/>
      <c r="Z975" s="134"/>
    </row>
    <row r="976" ht="22.5" customHeight="1">
      <c r="A976" s="186" t="str">
        <f>'PROP DAILY PNL'!A1141</f>
        <v/>
      </c>
      <c r="B976" s="177"/>
      <c r="C976" s="167" t="str">
        <f>$B976*'PERCENTAGE SHARING'!C935</f>
        <v>#DIV/0!</v>
      </c>
      <c r="D976" s="167" t="str">
        <f>$B976*'PERCENTAGE SHARING'!D935</f>
        <v>#DIV/0!</v>
      </c>
      <c r="E976" s="167" t="str">
        <f>$B976*'PERCENTAGE SHARING'!E935</f>
        <v>#DIV/0!</v>
      </c>
      <c r="F976" s="167" t="str">
        <f>$B976*'PERCENTAGE SHARING'!F935</f>
        <v>#DIV/0!</v>
      </c>
      <c r="G976" s="167" t="str">
        <f>$B976*'PERCENTAGE SHARING'!G935</f>
        <v>#DIV/0!</v>
      </c>
      <c r="H976" s="167" t="str">
        <f>$B976*'PERCENTAGE SHARING'!H935</f>
        <v>#DIV/0!</v>
      </c>
      <c r="I976" s="167" t="str">
        <f>$B976*'PERCENTAGE SHARING'!I935</f>
        <v>#DIV/0!</v>
      </c>
      <c r="J976" s="167" t="str">
        <f>$B976*'PERCENTAGE SHARING'!J935</f>
        <v>#DIV/0!</v>
      </c>
      <c r="K976" s="167" t="str">
        <f>$B976*'PERCENTAGE SHARING'!K935</f>
        <v>#DIV/0!</v>
      </c>
      <c r="L976" s="167" t="str">
        <f>$B976*'PERCENTAGE SHARING'!L935</f>
        <v>#DIV/0!</v>
      </c>
      <c r="M976" s="167" t="str">
        <f>$B976*'PERCENTAGE SHARING'!M935</f>
        <v>#DIV/0!</v>
      </c>
      <c r="N976" s="167" t="str">
        <f>$B976*'PERCENTAGE SHARING'!N935</f>
        <v>#DIV/0!</v>
      </c>
      <c r="O976" s="309" t="str">
        <f>$B976*'PERCENTAGE SHARING'!O935</f>
        <v>#DIV/0!</v>
      </c>
      <c r="P976" s="309" t="str">
        <f>$B976*'PERCENTAGE SHARING'!P935</f>
        <v>#DIV/0!</v>
      </c>
      <c r="Q976" s="309" t="str">
        <f>$B976*'PERCENTAGE SHARING'!Q935</f>
        <v>#DIV/0!</v>
      </c>
      <c r="R976" s="309" t="str">
        <f>$B976*'PERCENTAGE SHARING'!R935</f>
        <v>#DIV/0!</v>
      </c>
      <c r="S976" s="134"/>
      <c r="T976" s="134"/>
      <c r="U976" s="134"/>
      <c r="V976" s="134"/>
      <c r="W976" s="134"/>
      <c r="X976" s="134"/>
      <c r="Y976" s="134"/>
      <c r="Z976" s="134"/>
    </row>
    <row r="977" ht="22.5" customHeight="1">
      <c r="A977" s="186" t="str">
        <f>'PROP DAILY PNL'!A1142</f>
        <v/>
      </c>
      <c r="B977" s="177"/>
      <c r="C977" s="167" t="str">
        <f>$B977*'PERCENTAGE SHARING'!C936</f>
        <v>#DIV/0!</v>
      </c>
      <c r="D977" s="167" t="str">
        <f>$B977*'PERCENTAGE SHARING'!D936</f>
        <v>#DIV/0!</v>
      </c>
      <c r="E977" s="167" t="str">
        <f>$B977*'PERCENTAGE SHARING'!E936</f>
        <v>#DIV/0!</v>
      </c>
      <c r="F977" s="167" t="str">
        <f>$B977*'PERCENTAGE SHARING'!F936</f>
        <v>#DIV/0!</v>
      </c>
      <c r="G977" s="167" t="str">
        <f>$B977*'PERCENTAGE SHARING'!G936</f>
        <v>#DIV/0!</v>
      </c>
      <c r="H977" s="167" t="str">
        <f>$B977*'PERCENTAGE SHARING'!H936</f>
        <v>#DIV/0!</v>
      </c>
      <c r="I977" s="167" t="str">
        <f>$B977*'PERCENTAGE SHARING'!I936</f>
        <v>#DIV/0!</v>
      </c>
      <c r="J977" s="167" t="str">
        <f>$B977*'PERCENTAGE SHARING'!J936</f>
        <v>#DIV/0!</v>
      </c>
      <c r="K977" s="167" t="str">
        <f>$B977*'PERCENTAGE SHARING'!K936</f>
        <v>#DIV/0!</v>
      </c>
      <c r="L977" s="167" t="str">
        <f>$B977*'PERCENTAGE SHARING'!L936</f>
        <v>#DIV/0!</v>
      </c>
      <c r="M977" s="167" t="str">
        <f>$B977*'PERCENTAGE SHARING'!M936</f>
        <v>#DIV/0!</v>
      </c>
      <c r="N977" s="167" t="str">
        <f>$B977*'PERCENTAGE SHARING'!N936</f>
        <v>#DIV/0!</v>
      </c>
      <c r="O977" s="309" t="str">
        <f>$B977*'PERCENTAGE SHARING'!O936</f>
        <v>#DIV/0!</v>
      </c>
      <c r="P977" s="309" t="str">
        <f>$B977*'PERCENTAGE SHARING'!P936</f>
        <v>#DIV/0!</v>
      </c>
      <c r="Q977" s="309" t="str">
        <f>$B977*'PERCENTAGE SHARING'!Q936</f>
        <v>#DIV/0!</v>
      </c>
      <c r="R977" s="309" t="str">
        <f>$B977*'PERCENTAGE SHARING'!R936</f>
        <v>#DIV/0!</v>
      </c>
      <c r="S977" s="134"/>
      <c r="T977" s="134"/>
      <c r="U977" s="134"/>
      <c r="V977" s="134"/>
      <c r="W977" s="134"/>
      <c r="X977" s="134"/>
      <c r="Y977" s="134"/>
      <c r="Z977" s="134"/>
    </row>
    <row r="978" ht="22.5" customHeight="1">
      <c r="A978" s="186" t="str">
        <f>'PROP DAILY PNL'!A1143</f>
        <v/>
      </c>
      <c r="B978" s="177"/>
      <c r="C978" s="167" t="str">
        <f>$B978*'PERCENTAGE SHARING'!C937</f>
        <v>#DIV/0!</v>
      </c>
      <c r="D978" s="167" t="str">
        <f>$B978*'PERCENTAGE SHARING'!D937</f>
        <v>#DIV/0!</v>
      </c>
      <c r="E978" s="167" t="str">
        <f>$B978*'PERCENTAGE SHARING'!E937</f>
        <v>#DIV/0!</v>
      </c>
      <c r="F978" s="167" t="str">
        <f>$B978*'PERCENTAGE SHARING'!F937</f>
        <v>#DIV/0!</v>
      </c>
      <c r="G978" s="167" t="str">
        <f>$B978*'PERCENTAGE SHARING'!G937</f>
        <v>#DIV/0!</v>
      </c>
      <c r="H978" s="167" t="str">
        <f>$B978*'PERCENTAGE SHARING'!H937</f>
        <v>#DIV/0!</v>
      </c>
      <c r="I978" s="167" t="str">
        <f>$B978*'PERCENTAGE SHARING'!I937</f>
        <v>#DIV/0!</v>
      </c>
      <c r="J978" s="167" t="str">
        <f>$B978*'PERCENTAGE SHARING'!J937</f>
        <v>#DIV/0!</v>
      </c>
      <c r="K978" s="167" t="str">
        <f>$B978*'PERCENTAGE SHARING'!K937</f>
        <v>#DIV/0!</v>
      </c>
      <c r="L978" s="167" t="str">
        <f>$B978*'PERCENTAGE SHARING'!L937</f>
        <v>#DIV/0!</v>
      </c>
      <c r="M978" s="167" t="str">
        <f>$B978*'PERCENTAGE SHARING'!M937</f>
        <v>#DIV/0!</v>
      </c>
      <c r="N978" s="167" t="str">
        <f>$B978*'PERCENTAGE SHARING'!N937</f>
        <v>#DIV/0!</v>
      </c>
      <c r="O978" s="309" t="str">
        <f>$B978*'PERCENTAGE SHARING'!O937</f>
        <v>#DIV/0!</v>
      </c>
      <c r="P978" s="309" t="str">
        <f>$B978*'PERCENTAGE SHARING'!P937</f>
        <v>#DIV/0!</v>
      </c>
      <c r="Q978" s="309" t="str">
        <f>$B978*'PERCENTAGE SHARING'!Q937</f>
        <v>#DIV/0!</v>
      </c>
      <c r="R978" s="309" t="str">
        <f>$B978*'PERCENTAGE SHARING'!R937</f>
        <v>#DIV/0!</v>
      </c>
      <c r="S978" s="134"/>
      <c r="T978" s="134"/>
      <c r="U978" s="134"/>
      <c r="V978" s="134"/>
      <c r="W978" s="134"/>
      <c r="X978" s="134"/>
      <c r="Y978" s="134"/>
      <c r="Z978" s="134"/>
    </row>
    <row r="979" ht="22.5" customHeight="1">
      <c r="A979" s="186" t="str">
        <f>'PROP DAILY PNL'!A1144</f>
        <v/>
      </c>
      <c r="B979" s="177"/>
      <c r="C979" s="167" t="str">
        <f>$B979*'PERCENTAGE SHARING'!C938</f>
        <v>#DIV/0!</v>
      </c>
      <c r="D979" s="167" t="str">
        <f>$B979*'PERCENTAGE SHARING'!D938</f>
        <v>#DIV/0!</v>
      </c>
      <c r="E979" s="167" t="str">
        <f>$B979*'PERCENTAGE SHARING'!E938</f>
        <v>#DIV/0!</v>
      </c>
      <c r="F979" s="167" t="str">
        <f>$B979*'PERCENTAGE SHARING'!F938</f>
        <v>#DIV/0!</v>
      </c>
      <c r="G979" s="167" t="str">
        <f>$B979*'PERCENTAGE SHARING'!G938</f>
        <v>#DIV/0!</v>
      </c>
      <c r="H979" s="167" t="str">
        <f>$B979*'PERCENTAGE SHARING'!H938</f>
        <v>#DIV/0!</v>
      </c>
      <c r="I979" s="167" t="str">
        <f>$B979*'PERCENTAGE SHARING'!I938</f>
        <v>#DIV/0!</v>
      </c>
      <c r="J979" s="167" t="str">
        <f>$B979*'PERCENTAGE SHARING'!J938</f>
        <v>#DIV/0!</v>
      </c>
      <c r="K979" s="167" t="str">
        <f>$B979*'PERCENTAGE SHARING'!K938</f>
        <v>#DIV/0!</v>
      </c>
      <c r="L979" s="167" t="str">
        <f>$B979*'PERCENTAGE SHARING'!L938</f>
        <v>#DIV/0!</v>
      </c>
      <c r="M979" s="167" t="str">
        <f>$B979*'PERCENTAGE SHARING'!M938</f>
        <v>#DIV/0!</v>
      </c>
      <c r="N979" s="167" t="str">
        <f>$B979*'PERCENTAGE SHARING'!N938</f>
        <v>#DIV/0!</v>
      </c>
      <c r="O979" s="309" t="str">
        <f>$B979*'PERCENTAGE SHARING'!O938</f>
        <v>#DIV/0!</v>
      </c>
      <c r="P979" s="309" t="str">
        <f>$B979*'PERCENTAGE SHARING'!P938</f>
        <v>#DIV/0!</v>
      </c>
      <c r="Q979" s="309" t="str">
        <f>$B979*'PERCENTAGE SHARING'!Q938</f>
        <v>#DIV/0!</v>
      </c>
      <c r="R979" s="309" t="str">
        <f>$B979*'PERCENTAGE SHARING'!R938</f>
        <v>#DIV/0!</v>
      </c>
      <c r="S979" s="134"/>
      <c r="T979" s="134"/>
      <c r="U979" s="134"/>
      <c r="V979" s="134"/>
      <c r="W979" s="134"/>
      <c r="X979" s="134"/>
      <c r="Y979" s="134"/>
      <c r="Z979" s="134"/>
    </row>
    <row r="980" ht="22.5" customHeight="1">
      <c r="A980" s="186" t="str">
        <f>'PROP DAILY PNL'!A1145</f>
        <v/>
      </c>
      <c r="B980" s="177"/>
      <c r="C980" s="167" t="str">
        <f>$B980*'PERCENTAGE SHARING'!C939</f>
        <v>#DIV/0!</v>
      </c>
      <c r="D980" s="167" t="str">
        <f>$B980*'PERCENTAGE SHARING'!D939</f>
        <v>#DIV/0!</v>
      </c>
      <c r="E980" s="167" t="str">
        <f>$B980*'PERCENTAGE SHARING'!E939</f>
        <v>#DIV/0!</v>
      </c>
      <c r="F980" s="167" t="str">
        <f>$B980*'PERCENTAGE SHARING'!F939</f>
        <v>#DIV/0!</v>
      </c>
      <c r="G980" s="167" t="str">
        <f>$B980*'PERCENTAGE SHARING'!G939</f>
        <v>#DIV/0!</v>
      </c>
      <c r="H980" s="167" t="str">
        <f>$B980*'PERCENTAGE SHARING'!H939</f>
        <v>#DIV/0!</v>
      </c>
      <c r="I980" s="167" t="str">
        <f>$B980*'PERCENTAGE SHARING'!I939</f>
        <v>#DIV/0!</v>
      </c>
      <c r="J980" s="167" t="str">
        <f>$B980*'PERCENTAGE SHARING'!J939</f>
        <v>#DIV/0!</v>
      </c>
      <c r="K980" s="167" t="str">
        <f>$B980*'PERCENTAGE SHARING'!K939</f>
        <v>#DIV/0!</v>
      </c>
      <c r="L980" s="167" t="str">
        <f>$B980*'PERCENTAGE SHARING'!L939</f>
        <v>#DIV/0!</v>
      </c>
      <c r="M980" s="167" t="str">
        <f>$B980*'PERCENTAGE SHARING'!M939</f>
        <v>#DIV/0!</v>
      </c>
      <c r="N980" s="167" t="str">
        <f>$B980*'PERCENTAGE SHARING'!N939</f>
        <v>#DIV/0!</v>
      </c>
      <c r="O980" s="309" t="str">
        <f>$B980*'PERCENTAGE SHARING'!O939</f>
        <v>#DIV/0!</v>
      </c>
      <c r="P980" s="309" t="str">
        <f>$B980*'PERCENTAGE SHARING'!P939</f>
        <v>#DIV/0!</v>
      </c>
      <c r="Q980" s="309" t="str">
        <f>$B980*'PERCENTAGE SHARING'!Q939</f>
        <v>#DIV/0!</v>
      </c>
      <c r="R980" s="309" t="str">
        <f>$B980*'PERCENTAGE SHARING'!R939</f>
        <v>#DIV/0!</v>
      </c>
      <c r="S980" s="134"/>
      <c r="T980" s="134"/>
      <c r="U980" s="134"/>
      <c r="V980" s="134"/>
      <c r="W980" s="134"/>
      <c r="X980" s="134"/>
      <c r="Y980" s="134"/>
      <c r="Z980" s="134"/>
    </row>
    <row r="981" ht="22.5" customHeight="1">
      <c r="A981" s="186" t="str">
        <f>'PROP DAILY PNL'!A1146</f>
        <v/>
      </c>
      <c r="B981" s="177"/>
      <c r="C981" s="167" t="str">
        <f>$B981*'PERCENTAGE SHARING'!C940</f>
        <v>#DIV/0!</v>
      </c>
      <c r="D981" s="167" t="str">
        <f>$B981*'PERCENTAGE SHARING'!D940</f>
        <v>#DIV/0!</v>
      </c>
      <c r="E981" s="167" t="str">
        <f>$B981*'PERCENTAGE SHARING'!E940</f>
        <v>#DIV/0!</v>
      </c>
      <c r="F981" s="167" t="str">
        <f>$B981*'PERCENTAGE SHARING'!F940</f>
        <v>#DIV/0!</v>
      </c>
      <c r="G981" s="167" t="str">
        <f>$B981*'PERCENTAGE SHARING'!G940</f>
        <v>#DIV/0!</v>
      </c>
      <c r="H981" s="167" t="str">
        <f>$B981*'PERCENTAGE SHARING'!H940</f>
        <v>#DIV/0!</v>
      </c>
      <c r="I981" s="167" t="str">
        <f>$B981*'PERCENTAGE SHARING'!I940</f>
        <v>#DIV/0!</v>
      </c>
      <c r="J981" s="167" t="str">
        <f>$B981*'PERCENTAGE SHARING'!J940</f>
        <v>#DIV/0!</v>
      </c>
      <c r="K981" s="167" t="str">
        <f>$B981*'PERCENTAGE SHARING'!K940</f>
        <v>#DIV/0!</v>
      </c>
      <c r="L981" s="167" t="str">
        <f>$B981*'PERCENTAGE SHARING'!L940</f>
        <v>#DIV/0!</v>
      </c>
      <c r="M981" s="167" t="str">
        <f>$B981*'PERCENTAGE SHARING'!M940</f>
        <v>#DIV/0!</v>
      </c>
      <c r="N981" s="167" t="str">
        <f>$B981*'PERCENTAGE SHARING'!N940</f>
        <v>#DIV/0!</v>
      </c>
      <c r="O981" s="309" t="str">
        <f>$B981*'PERCENTAGE SHARING'!O940</f>
        <v>#DIV/0!</v>
      </c>
      <c r="P981" s="309" t="str">
        <f>$B981*'PERCENTAGE SHARING'!P940</f>
        <v>#DIV/0!</v>
      </c>
      <c r="Q981" s="309" t="str">
        <f>$B981*'PERCENTAGE SHARING'!Q940</f>
        <v>#DIV/0!</v>
      </c>
      <c r="R981" s="309" t="str">
        <f>$B981*'PERCENTAGE SHARING'!R940</f>
        <v>#DIV/0!</v>
      </c>
      <c r="S981" s="134"/>
      <c r="T981" s="134"/>
      <c r="U981" s="134"/>
      <c r="V981" s="134"/>
      <c r="W981" s="134"/>
      <c r="X981" s="134"/>
      <c r="Y981" s="134"/>
      <c r="Z981" s="134"/>
    </row>
    <row r="982" ht="22.5" customHeight="1">
      <c r="A982" s="186" t="str">
        <f>'PROP DAILY PNL'!A1147</f>
        <v/>
      </c>
      <c r="B982" s="177"/>
      <c r="C982" s="167" t="str">
        <f>$B982*'PERCENTAGE SHARING'!C941</f>
        <v>#DIV/0!</v>
      </c>
      <c r="D982" s="167" t="str">
        <f>$B982*'PERCENTAGE SHARING'!D941</f>
        <v>#DIV/0!</v>
      </c>
      <c r="E982" s="167" t="str">
        <f>$B982*'PERCENTAGE SHARING'!E941</f>
        <v>#DIV/0!</v>
      </c>
      <c r="F982" s="167" t="str">
        <f>$B982*'PERCENTAGE SHARING'!F941</f>
        <v>#DIV/0!</v>
      </c>
      <c r="G982" s="167" t="str">
        <f>$B982*'PERCENTAGE SHARING'!G941</f>
        <v>#DIV/0!</v>
      </c>
      <c r="H982" s="167" t="str">
        <f>$B982*'PERCENTAGE SHARING'!H941</f>
        <v>#DIV/0!</v>
      </c>
      <c r="I982" s="167" t="str">
        <f>$B982*'PERCENTAGE SHARING'!I941</f>
        <v>#DIV/0!</v>
      </c>
      <c r="J982" s="167" t="str">
        <f>$B982*'PERCENTAGE SHARING'!J941</f>
        <v>#DIV/0!</v>
      </c>
      <c r="K982" s="167" t="str">
        <f>$B982*'PERCENTAGE SHARING'!K941</f>
        <v>#DIV/0!</v>
      </c>
      <c r="L982" s="167" t="str">
        <f>$B982*'PERCENTAGE SHARING'!L941</f>
        <v>#DIV/0!</v>
      </c>
      <c r="M982" s="167" t="str">
        <f>$B982*'PERCENTAGE SHARING'!M941</f>
        <v>#DIV/0!</v>
      </c>
      <c r="N982" s="167" t="str">
        <f>$B982*'PERCENTAGE SHARING'!N941</f>
        <v>#DIV/0!</v>
      </c>
      <c r="O982" s="309" t="str">
        <f>$B982*'PERCENTAGE SHARING'!O941</f>
        <v>#DIV/0!</v>
      </c>
      <c r="P982" s="309" t="str">
        <f>$B982*'PERCENTAGE SHARING'!P941</f>
        <v>#DIV/0!</v>
      </c>
      <c r="Q982" s="309" t="str">
        <f>$B982*'PERCENTAGE SHARING'!Q941</f>
        <v>#DIV/0!</v>
      </c>
      <c r="R982" s="309" t="str">
        <f>$B982*'PERCENTAGE SHARING'!R941</f>
        <v>#DIV/0!</v>
      </c>
      <c r="S982" s="134"/>
      <c r="T982" s="134"/>
      <c r="U982" s="134"/>
      <c r="V982" s="134"/>
      <c r="W982" s="134"/>
      <c r="X982" s="134"/>
      <c r="Y982" s="134"/>
      <c r="Z982" s="134"/>
    </row>
    <row r="983" ht="22.5" customHeight="1">
      <c r="A983" s="186" t="str">
        <f>'PROP DAILY PNL'!A1148</f>
        <v/>
      </c>
      <c r="B983" s="177"/>
      <c r="C983" s="167" t="str">
        <f>$B983*'PERCENTAGE SHARING'!C942</f>
        <v>#DIV/0!</v>
      </c>
      <c r="D983" s="167" t="str">
        <f>$B983*'PERCENTAGE SHARING'!D942</f>
        <v>#DIV/0!</v>
      </c>
      <c r="E983" s="167" t="str">
        <f>$B983*'PERCENTAGE SHARING'!E942</f>
        <v>#DIV/0!</v>
      </c>
      <c r="F983" s="167" t="str">
        <f>$B983*'PERCENTAGE SHARING'!F942</f>
        <v>#DIV/0!</v>
      </c>
      <c r="G983" s="167" t="str">
        <f>$B983*'PERCENTAGE SHARING'!G942</f>
        <v>#DIV/0!</v>
      </c>
      <c r="H983" s="167" t="str">
        <f>$B983*'PERCENTAGE SHARING'!H942</f>
        <v>#DIV/0!</v>
      </c>
      <c r="I983" s="167" t="str">
        <f>$B983*'PERCENTAGE SHARING'!I942</f>
        <v>#DIV/0!</v>
      </c>
      <c r="J983" s="167" t="str">
        <f>$B983*'PERCENTAGE SHARING'!J942</f>
        <v>#DIV/0!</v>
      </c>
      <c r="K983" s="167" t="str">
        <f>$B983*'PERCENTAGE SHARING'!K942</f>
        <v>#DIV/0!</v>
      </c>
      <c r="L983" s="167" t="str">
        <f>$B983*'PERCENTAGE SHARING'!L942</f>
        <v>#DIV/0!</v>
      </c>
      <c r="M983" s="167" t="str">
        <f>$B983*'PERCENTAGE SHARING'!M942</f>
        <v>#DIV/0!</v>
      </c>
      <c r="N983" s="167" t="str">
        <f>$B983*'PERCENTAGE SHARING'!N942</f>
        <v>#DIV/0!</v>
      </c>
      <c r="O983" s="309" t="str">
        <f>$B983*'PERCENTAGE SHARING'!O942</f>
        <v>#DIV/0!</v>
      </c>
      <c r="P983" s="309" t="str">
        <f>$B983*'PERCENTAGE SHARING'!P942</f>
        <v>#DIV/0!</v>
      </c>
      <c r="Q983" s="309" t="str">
        <f>$B983*'PERCENTAGE SHARING'!Q942</f>
        <v>#DIV/0!</v>
      </c>
      <c r="R983" s="309" t="str">
        <f>$B983*'PERCENTAGE SHARING'!R942</f>
        <v>#DIV/0!</v>
      </c>
      <c r="S983" s="134"/>
      <c r="T983" s="134"/>
      <c r="U983" s="134"/>
      <c r="V983" s="134"/>
      <c r="W983" s="134"/>
      <c r="X983" s="134"/>
      <c r="Y983" s="134"/>
      <c r="Z983" s="134"/>
    </row>
    <row r="984" ht="22.5" customHeight="1">
      <c r="A984" s="186" t="str">
        <f>'PROP DAILY PNL'!A1149</f>
        <v/>
      </c>
      <c r="B984" s="177"/>
      <c r="C984" s="167" t="str">
        <f>$B984*'PERCENTAGE SHARING'!C943</f>
        <v>#DIV/0!</v>
      </c>
      <c r="D984" s="167" t="str">
        <f>$B984*'PERCENTAGE SHARING'!D943</f>
        <v>#DIV/0!</v>
      </c>
      <c r="E984" s="167" t="str">
        <f>$B984*'PERCENTAGE SHARING'!E943</f>
        <v>#DIV/0!</v>
      </c>
      <c r="F984" s="167" t="str">
        <f>$B984*'PERCENTAGE SHARING'!F943</f>
        <v>#DIV/0!</v>
      </c>
      <c r="G984" s="167" t="str">
        <f>$B984*'PERCENTAGE SHARING'!G943</f>
        <v>#DIV/0!</v>
      </c>
      <c r="H984" s="167" t="str">
        <f>$B984*'PERCENTAGE SHARING'!H943</f>
        <v>#DIV/0!</v>
      </c>
      <c r="I984" s="167" t="str">
        <f>$B984*'PERCENTAGE SHARING'!I943</f>
        <v>#DIV/0!</v>
      </c>
      <c r="J984" s="167" t="str">
        <f>$B984*'PERCENTAGE SHARING'!J943</f>
        <v>#DIV/0!</v>
      </c>
      <c r="K984" s="167" t="str">
        <f>$B984*'PERCENTAGE SHARING'!K943</f>
        <v>#DIV/0!</v>
      </c>
      <c r="L984" s="167" t="str">
        <f>$B984*'PERCENTAGE SHARING'!L943</f>
        <v>#DIV/0!</v>
      </c>
      <c r="M984" s="167" t="str">
        <f>$B984*'PERCENTAGE SHARING'!M943</f>
        <v>#DIV/0!</v>
      </c>
      <c r="N984" s="167" t="str">
        <f>$B984*'PERCENTAGE SHARING'!N943</f>
        <v>#DIV/0!</v>
      </c>
      <c r="O984" s="309" t="str">
        <f>$B984*'PERCENTAGE SHARING'!O943</f>
        <v>#DIV/0!</v>
      </c>
      <c r="P984" s="309" t="str">
        <f>$B984*'PERCENTAGE SHARING'!P943</f>
        <v>#DIV/0!</v>
      </c>
      <c r="Q984" s="309" t="str">
        <f>$B984*'PERCENTAGE SHARING'!Q943</f>
        <v>#DIV/0!</v>
      </c>
      <c r="R984" s="309" t="str">
        <f>$B984*'PERCENTAGE SHARING'!R943</f>
        <v>#DIV/0!</v>
      </c>
      <c r="S984" s="134"/>
      <c r="T984" s="134"/>
      <c r="U984" s="134"/>
      <c r="V984" s="134"/>
      <c r="W984" s="134"/>
      <c r="X984" s="134"/>
      <c r="Y984" s="134"/>
      <c r="Z984" s="134"/>
    </row>
    <row r="985" ht="22.5" customHeight="1">
      <c r="A985" s="186" t="str">
        <f>'PROP DAILY PNL'!A1150</f>
        <v/>
      </c>
      <c r="B985" s="177"/>
      <c r="C985" s="167" t="str">
        <f>$B985*'PERCENTAGE SHARING'!C944</f>
        <v>#DIV/0!</v>
      </c>
      <c r="D985" s="167" t="str">
        <f>$B985*'PERCENTAGE SHARING'!D944</f>
        <v>#DIV/0!</v>
      </c>
      <c r="E985" s="167" t="str">
        <f>$B985*'PERCENTAGE SHARING'!E944</f>
        <v>#DIV/0!</v>
      </c>
      <c r="F985" s="167" t="str">
        <f>$B985*'PERCENTAGE SHARING'!F944</f>
        <v>#DIV/0!</v>
      </c>
      <c r="G985" s="167" t="str">
        <f>$B985*'PERCENTAGE SHARING'!G944</f>
        <v>#DIV/0!</v>
      </c>
      <c r="H985" s="167" t="str">
        <f>$B985*'PERCENTAGE SHARING'!H944</f>
        <v>#DIV/0!</v>
      </c>
      <c r="I985" s="167" t="str">
        <f>$B985*'PERCENTAGE SHARING'!I944</f>
        <v>#DIV/0!</v>
      </c>
      <c r="J985" s="167" t="str">
        <f>$B985*'PERCENTAGE SHARING'!J944</f>
        <v>#DIV/0!</v>
      </c>
      <c r="K985" s="167" t="str">
        <f>$B985*'PERCENTAGE SHARING'!K944</f>
        <v>#DIV/0!</v>
      </c>
      <c r="L985" s="167" t="str">
        <f>$B985*'PERCENTAGE SHARING'!L944</f>
        <v>#DIV/0!</v>
      </c>
      <c r="M985" s="167" t="str">
        <f>$B985*'PERCENTAGE SHARING'!M944</f>
        <v>#DIV/0!</v>
      </c>
      <c r="N985" s="167" t="str">
        <f>$B985*'PERCENTAGE SHARING'!N944</f>
        <v>#DIV/0!</v>
      </c>
      <c r="O985" s="309" t="str">
        <f>$B985*'PERCENTAGE SHARING'!O944</f>
        <v>#DIV/0!</v>
      </c>
      <c r="P985" s="309" t="str">
        <f>$B985*'PERCENTAGE SHARING'!P944</f>
        <v>#DIV/0!</v>
      </c>
      <c r="Q985" s="309" t="str">
        <f>$B985*'PERCENTAGE SHARING'!Q944</f>
        <v>#DIV/0!</v>
      </c>
      <c r="R985" s="309" t="str">
        <f>$B985*'PERCENTAGE SHARING'!R944</f>
        <v>#DIV/0!</v>
      </c>
      <c r="S985" s="134"/>
      <c r="T985" s="134"/>
      <c r="U985" s="134"/>
      <c r="V985" s="134"/>
      <c r="W985" s="134"/>
      <c r="X985" s="134"/>
      <c r="Y985" s="134"/>
      <c r="Z985" s="134"/>
    </row>
    <row r="986" ht="22.5" customHeight="1">
      <c r="A986" s="186" t="str">
        <f>'PROP DAILY PNL'!A1151</f>
        <v/>
      </c>
      <c r="B986" s="177"/>
      <c r="C986" s="167" t="str">
        <f>$B986*'PERCENTAGE SHARING'!C945</f>
        <v>#DIV/0!</v>
      </c>
      <c r="D986" s="167" t="str">
        <f>$B986*'PERCENTAGE SHARING'!D945</f>
        <v>#DIV/0!</v>
      </c>
      <c r="E986" s="167" t="str">
        <f>$B986*'PERCENTAGE SHARING'!E945</f>
        <v>#DIV/0!</v>
      </c>
      <c r="F986" s="167" t="str">
        <f>$B986*'PERCENTAGE SHARING'!F945</f>
        <v>#DIV/0!</v>
      </c>
      <c r="G986" s="167" t="str">
        <f>$B986*'PERCENTAGE SHARING'!G945</f>
        <v>#DIV/0!</v>
      </c>
      <c r="H986" s="167" t="str">
        <f>$B986*'PERCENTAGE SHARING'!H945</f>
        <v>#DIV/0!</v>
      </c>
      <c r="I986" s="167" t="str">
        <f>$B986*'PERCENTAGE SHARING'!I945</f>
        <v>#DIV/0!</v>
      </c>
      <c r="J986" s="167" t="str">
        <f>$B986*'PERCENTAGE SHARING'!J945</f>
        <v>#DIV/0!</v>
      </c>
      <c r="K986" s="167" t="str">
        <f>$B986*'PERCENTAGE SHARING'!K945</f>
        <v>#DIV/0!</v>
      </c>
      <c r="L986" s="167" t="str">
        <f>$B986*'PERCENTAGE SHARING'!L945</f>
        <v>#DIV/0!</v>
      </c>
      <c r="M986" s="167" t="str">
        <f>$B986*'PERCENTAGE SHARING'!M945</f>
        <v>#DIV/0!</v>
      </c>
      <c r="N986" s="167" t="str">
        <f>$B986*'PERCENTAGE SHARING'!N945</f>
        <v>#DIV/0!</v>
      </c>
      <c r="O986" s="309" t="str">
        <f>$B986*'PERCENTAGE SHARING'!O945</f>
        <v>#DIV/0!</v>
      </c>
      <c r="P986" s="309" t="str">
        <f>$B986*'PERCENTAGE SHARING'!P945</f>
        <v>#DIV/0!</v>
      </c>
      <c r="Q986" s="309" t="str">
        <f>$B986*'PERCENTAGE SHARING'!Q945</f>
        <v>#DIV/0!</v>
      </c>
      <c r="R986" s="309" t="str">
        <f>$B986*'PERCENTAGE SHARING'!R945</f>
        <v>#DIV/0!</v>
      </c>
      <c r="S986" s="134"/>
      <c r="T986" s="134"/>
      <c r="U986" s="134"/>
      <c r="V986" s="134"/>
      <c r="W986" s="134"/>
      <c r="X986" s="134"/>
      <c r="Y986" s="134"/>
      <c r="Z986" s="134"/>
    </row>
    <row r="987" ht="22.5" customHeight="1">
      <c r="A987" s="186" t="str">
        <f>'PROP DAILY PNL'!A1152</f>
        <v/>
      </c>
      <c r="B987" s="177"/>
      <c r="C987" s="167" t="str">
        <f>$B987*'PERCENTAGE SHARING'!C946</f>
        <v>#DIV/0!</v>
      </c>
      <c r="D987" s="167" t="str">
        <f>$B987*'PERCENTAGE SHARING'!D946</f>
        <v>#DIV/0!</v>
      </c>
      <c r="E987" s="167" t="str">
        <f>$B987*'PERCENTAGE SHARING'!E946</f>
        <v>#DIV/0!</v>
      </c>
      <c r="F987" s="167" t="str">
        <f>$B987*'PERCENTAGE SHARING'!F946</f>
        <v>#DIV/0!</v>
      </c>
      <c r="G987" s="167" t="str">
        <f>$B987*'PERCENTAGE SHARING'!G946</f>
        <v>#DIV/0!</v>
      </c>
      <c r="H987" s="167" t="str">
        <f>$B987*'PERCENTAGE SHARING'!H946</f>
        <v>#DIV/0!</v>
      </c>
      <c r="I987" s="167" t="str">
        <f>$B987*'PERCENTAGE SHARING'!I946</f>
        <v>#DIV/0!</v>
      </c>
      <c r="J987" s="167" t="str">
        <f>$B987*'PERCENTAGE SHARING'!J946</f>
        <v>#DIV/0!</v>
      </c>
      <c r="K987" s="167" t="str">
        <f>$B987*'PERCENTAGE SHARING'!K946</f>
        <v>#DIV/0!</v>
      </c>
      <c r="L987" s="167" t="str">
        <f>$B987*'PERCENTAGE SHARING'!L946</f>
        <v>#DIV/0!</v>
      </c>
      <c r="M987" s="167" t="str">
        <f>$B987*'PERCENTAGE SHARING'!M946</f>
        <v>#DIV/0!</v>
      </c>
      <c r="N987" s="167" t="str">
        <f>$B987*'PERCENTAGE SHARING'!N946</f>
        <v>#DIV/0!</v>
      </c>
      <c r="O987" s="309" t="str">
        <f>$B987*'PERCENTAGE SHARING'!O946</f>
        <v>#DIV/0!</v>
      </c>
      <c r="P987" s="309" t="str">
        <f>$B987*'PERCENTAGE SHARING'!P946</f>
        <v>#DIV/0!</v>
      </c>
      <c r="Q987" s="309" t="str">
        <f>$B987*'PERCENTAGE SHARING'!Q946</f>
        <v>#DIV/0!</v>
      </c>
      <c r="R987" s="309" t="str">
        <f>$B987*'PERCENTAGE SHARING'!R946</f>
        <v>#DIV/0!</v>
      </c>
      <c r="S987" s="134"/>
      <c r="T987" s="134"/>
      <c r="U987" s="134"/>
      <c r="V987" s="134"/>
      <c r="W987" s="134"/>
      <c r="X987" s="134"/>
      <c r="Y987" s="134"/>
      <c r="Z987" s="134"/>
    </row>
    <row r="988" ht="22.5" customHeight="1">
      <c r="A988" s="186" t="str">
        <f>'PROP DAILY PNL'!A1153</f>
        <v/>
      </c>
      <c r="B988" s="177"/>
      <c r="C988" s="167" t="str">
        <f>$B988*'PERCENTAGE SHARING'!C947</f>
        <v>#DIV/0!</v>
      </c>
      <c r="D988" s="167" t="str">
        <f>$B988*'PERCENTAGE SHARING'!D947</f>
        <v>#DIV/0!</v>
      </c>
      <c r="E988" s="167" t="str">
        <f>$B988*'PERCENTAGE SHARING'!E947</f>
        <v>#DIV/0!</v>
      </c>
      <c r="F988" s="167" t="str">
        <f>$B988*'PERCENTAGE SHARING'!F947</f>
        <v>#DIV/0!</v>
      </c>
      <c r="G988" s="167" t="str">
        <f>$B988*'PERCENTAGE SHARING'!G947</f>
        <v>#DIV/0!</v>
      </c>
      <c r="H988" s="167" t="str">
        <f>$B988*'PERCENTAGE SHARING'!H947</f>
        <v>#DIV/0!</v>
      </c>
      <c r="I988" s="167" t="str">
        <f>$B988*'PERCENTAGE SHARING'!I947</f>
        <v>#DIV/0!</v>
      </c>
      <c r="J988" s="167" t="str">
        <f>$B988*'PERCENTAGE SHARING'!J947</f>
        <v>#DIV/0!</v>
      </c>
      <c r="K988" s="167" t="str">
        <f>$B988*'PERCENTAGE SHARING'!K947</f>
        <v>#DIV/0!</v>
      </c>
      <c r="L988" s="167" t="str">
        <f>$B988*'PERCENTAGE SHARING'!L947</f>
        <v>#DIV/0!</v>
      </c>
      <c r="M988" s="167" t="str">
        <f>$B988*'PERCENTAGE SHARING'!M947</f>
        <v>#DIV/0!</v>
      </c>
      <c r="N988" s="167" t="str">
        <f>$B988*'PERCENTAGE SHARING'!N947</f>
        <v>#DIV/0!</v>
      </c>
      <c r="O988" s="309" t="str">
        <f>$B988*'PERCENTAGE SHARING'!O947</f>
        <v>#DIV/0!</v>
      </c>
      <c r="P988" s="309" t="str">
        <f>$B988*'PERCENTAGE SHARING'!P947</f>
        <v>#DIV/0!</v>
      </c>
      <c r="Q988" s="309" t="str">
        <f>$B988*'PERCENTAGE SHARING'!Q947</f>
        <v>#DIV/0!</v>
      </c>
      <c r="R988" s="309" t="str">
        <f>$B988*'PERCENTAGE SHARING'!R947</f>
        <v>#DIV/0!</v>
      </c>
      <c r="S988" s="134"/>
      <c r="T988" s="134"/>
      <c r="U988" s="134"/>
      <c r="V988" s="134"/>
      <c r="W988" s="134"/>
      <c r="X988" s="134"/>
      <c r="Y988" s="134"/>
      <c r="Z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313"/>
      <c r="M989" s="313"/>
      <c r="N989" s="313"/>
      <c r="O989" s="309" t="str">
        <f>$B$43*'PERCENTAGE SHARING'!O948</f>
        <v>#DIV/0!</v>
      </c>
      <c r="P989" s="309" t="str">
        <f>$B$43*'PERCENTAGE SHARING'!P948</f>
        <v>#DIV/0!</v>
      </c>
      <c r="Q989" s="309" t="str">
        <f>$B$43*'PERCENTAGE SHARING'!Q948</f>
        <v>#DIV/0!</v>
      </c>
      <c r="R989" s="309" t="str">
        <f>$B$43*'PERCENTAGE SHARING'!R948</f>
        <v>#DIV/0!</v>
      </c>
      <c r="S989" s="134"/>
      <c r="T989" s="134"/>
      <c r="U989" s="134"/>
      <c r="V989" s="134"/>
      <c r="W989" s="134"/>
      <c r="X989" s="134"/>
      <c r="Y989" s="134"/>
      <c r="Z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309" t="str">
        <f>$B$43*'PERCENTAGE SHARING'!O949</f>
        <v>#DIV/0!</v>
      </c>
      <c r="P990" s="309" t="str">
        <f>$B$43*'PERCENTAGE SHARING'!P949</f>
        <v>#DIV/0!</v>
      </c>
      <c r="Q990" s="309" t="str">
        <f>$B$43*'PERCENTAGE SHARING'!Q949</f>
        <v>#DIV/0!</v>
      </c>
      <c r="R990" s="309" t="str">
        <f>$B$43*'PERCENTAGE SHARING'!R949</f>
        <v>#DIV/0!</v>
      </c>
      <c r="S990" s="134"/>
      <c r="T990" s="134"/>
      <c r="U990" s="134"/>
      <c r="V990" s="134"/>
      <c r="W990" s="134"/>
      <c r="X990" s="134"/>
      <c r="Y990" s="134"/>
      <c r="Z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309" t="str">
        <f>$B$43*'PERCENTAGE SHARING'!O950</f>
        <v>#DIV/0!</v>
      </c>
      <c r="P991" s="309" t="str">
        <f>$B$43*'PERCENTAGE SHARING'!P950</f>
        <v>#DIV/0!</v>
      </c>
      <c r="Q991" s="309" t="str">
        <f>$B$43*'PERCENTAGE SHARING'!Q950</f>
        <v>#DIV/0!</v>
      </c>
      <c r="R991" s="309" t="str">
        <f>$B$43*'PERCENTAGE SHARING'!R950</f>
        <v>#DIV/0!</v>
      </c>
      <c r="S991" s="134"/>
      <c r="T991" s="134"/>
      <c r="U991" s="134"/>
      <c r="V991" s="134"/>
      <c r="W991" s="134"/>
      <c r="X991" s="134"/>
      <c r="Y991" s="134"/>
      <c r="Z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309" t="str">
        <f>$B$43*'PERCENTAGE SHARING'!O951</f>
        <v>#DIV/0!</v>
      </c>
      <c r="P992" s="309" t="str">
        <f>$B$43*'PERCENTAGE SHARING'!P951</f>
        <v>#DIV/0!</v>
      </c>
      <c r="Q992" s="309" t="str">
        <f>$B$43*'PERCENTAGE SHARING'!Q951</f>
        <v>#DIV/0!</v>
      </c>
      <c r="R992" s="309" t="str">
        <f>$B$43*'PERCENTAGE SHARING'!R951</f>
        <v>#DIV/0!</v>
      </c>
      <c r="S992" s="134"/>
      <c r="T992" s="134"/>
      <c r="U992" s="134"/>
      <c r="V992" s="134"/>
      <c r="W992" s="134"/>
      <c r="X992" s="134"/>
      <c r="Y992" s="134"/>
      <c r="Z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309" t="str">
        <f>$B$43*'PERCENTAGE SHARING'!O952</f>
        <v>#DIV/0!</v>
      </c>
      <c r="P993" s="309" t="str">
        <f>$B$43*'PERCENTAGE SHARING'!P952</f>
        <v>#DIV/0!</v>
      </c>
      <c r="Q993" s="309" t="str">
        <f>$B$43*'PERCENTAGE SHARING'!Q952</f>
        <v>#DIV/0!</v>
      </c>
      <c r="R993" s="309" t="str">
        <f>$B$43*'PERCENTAGE SHARING'!R952</f>
        <v>#DIV/0!</v>
      </c>
      <c r="S993" s="134"/>
      <c r="T993" s="134"/>
      <c r="U993" s="134"/>
      <c r="V993" s="134"/>
      <c r="W993" s="134"/>
      <c r="X993" s="134"/>
      <c r="Y993" s="134"/>
      <c r="Z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309" t="str">
        <f>$B$43*'PERCENTAGE SHARING'!O953</f>
        <v>#DIV/0!</v>
      </c>
      <c r="P994" s="309" t="str">
        <f>$B$43*'PERCENTAGE SHARING'!P953</f>
        <v>#DIV/0!</v>
      </c>
      <c r="Q994" s="309" t="str">
        <f>$B$43*'PERCENTAGE SHARING'!Q953</f>
        <v>#DIV/0!</v>
      </c>
      <c r="R994" s="309" t="str">
        <f>$B$43*'PERCENTAGE SHARING'!R953</f>
        <v>#DIV/0!</v>
      </c>
      <c r="S994" s="134"/>
      <c r="T994" s="134"/>
      <c r="U994" s="134"/>
      <c r="V994" s="134"/>
      <c r="W994" s="134"/>
      <c r="X994" s="134"/>
      <c r="Y994" s="134"/>
      <c r="Z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309" t="str">
        <f>$B$43*'PERCENTAGE SHARING'!O954</f>
        <v>#DIV/0!</v>
      </c>
      <c r="P995" s="309" t="str">
        <f>$B$43*'PERCENTAGE SHARING'!P954</f>
        <v>#DIV/0!</v>
      </c>
      <c r="Q995" s="309" t="str">
        <f>$B$43*'PERCENTAGE SHARING'!Q954</f>
        <v>#DIV/0!</v>
      </c>
      <c r="R995" s="309" t="str">
        <f>$B$43*'PERCENTAGE SHARING'!R954</f>
        <v>#DIV/0!</v>
      </c>
      <c r="S995" s="134"/>
      <c r="T995" s="134"/>
      <c r="U995" s="134"/>
      <c r="V995" s="134"/>
      <c r="W995" s="134"/>
      <c r="X995" s="134"/>
      <c r="Y995" s="134"/>
      <c r="Z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309" t="str">
        <f>$B$43*'PERCENTAGE SHARING'!O955</f>
        <v>#DIV/0!</v>
      </c>
      <c r="P996" s="309" t="str">
        <f>$B$43*'PERCENTAGE SHARING'!P955</f>
        <v>#DIV/0!</v>
      </c>
      <c r="Q996" s="309" t="str">
        <f>$B$43*'PERCENTAGE SHARING'!Q955</f>
        <v>#DIV/0!</v>
      </c>
      <c r="R996" s="309" t="str">
        <f>$B$43*'PERCENTAGE SHARING'!R955</f>
        <v>#DIV/0!</v>
      </c>
      <c r="S996" s="134"/>
      <c r="T996" s="134"/>
      <c r="U996" s="134"/>
      <c r="V996" s="134"/>
      <c r="W996" s="134"/>
      <c r="X996" s="134"/>
      <c r="Y996" s="134"/>
      <c r="Z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309" t="str">
        <f>$B$43*'PERCENTAGE SHARING'!O956</f>
        <v>#DIV/0!</v>
      </c>
      <c r="P997" s="309" t="str">
        <f>$B$43*'PERCENTAGE SHARING'!P956</f>
        <v>#DIV/0!</v>
      </c>
      <c r="Q997" s="309" t="str">
        <f>$B$43*'PERCENTAGE SHARING'!Q956</f>
        <v>#DIV/0!</v>
      </c>
      <c r="R997" s="309" t="str">
        <f>$B$43*'PERCENTAGE SHARING'!R956</f>
        <v>#DIV/0!</v>
      </c>
      <c r="S997" s="134"/>
      <c r="T997" s="134"/>
      <c r="U997" s="134"/>
      <c r="V997" s="134"/>
      <c r="W997" s="134"/>
      <c r="X997" s="134"/>
      <c r="Y997" s="134"/>
      <c r="Z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309" t="str">
        <f>$B$43*'PERCENTAGE SHARING'!O957</f>
        <v>#DIV/0!</v>
      </c>
      <c r="P998" s="309" t="str">
        <f>$B$43*'PERCENTAGE SHARING'!P957</f>
        <v>#DIV/0!</v>
      </c>
      <c r="Q998" s="309" t="str">
        <f>$B$43*'PERCENTAGE SHARING'!Q957</f>
        <v>#DIV/0!</v>
      </c>
      <c r="R998" s="309" t="str">
        <f>$B$43*'PERCENTAGE SHARING'!R957</f>
        <v>#DIV/0!</v>
      </c>
      <c r="S998" s="134"/>
      <c r="T998" s="134"/>
      <c r="U998" s="134"/>
      <c r="V998" s="134"/>
      <c r="W998" s="134"/>
      <c r="X998" s="134"/>
      <c r="Y998" s="134"/>
      <c r="Z998" s="134"/>
    </row>
    <row r="999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309" t="str">
        <f>$B$43*'PERCENTAGE SHARING'!O958</f>
        <v>#DIV/0!</v>
      </c>
      <c r="P999" s="309" t="str">
        <f>$B$43*'PERCENTAGE SHARING'!P958</f>
        <v>#DIV/0!</v>
      </c>
      <c r="Q999" s="309" t="str">
        <f>$B$43*'PERCENTAGE SHARING'!Q958</f>
        <v>#DIV/0!</v>
      </c>
      <c r="R999" s="309" t="str">
        <f>$B$43*'PERCENTAGE SHARING'!R958</f>
        <v>#DIV/0!</v>
      </c>
      <c r="S999" s="134"/>
      <c r="T999" s="134"/>
      <c r="U999" s="134"/>
      <c r="V999" s="134"/>
      <c r="W999" s="134"/>
      <c r="X999" s="134"/>
      <c r="Y999" s="134"/>
      <c r="Z999" s="134"/>
    </row>
    <row r="1000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309" t="str">
        <f>$B$43*'PERCENTAGE SHARING'!O959</f>
        <v>#DIV/0!</v>
      </c>
      <c r="P1000" s="309" t="str">
        <f>$B$43*'PERCENTAGE SHARING'!P959</f>
        <v>#DIV/0!</v>
      </c>
      <c r="Q1000" s="309" t="str">
        <f>$B$43*'PERCENTAGE SHARING'!Q959</f>
        <v>#DIV/0!</v>
      </c>
      <c r="R1000" s="309" t="str">
        <f>$B$43*'PERCENTAGE SHARING'!R959</f>
        <v>#DIV/0!</v>
      </c>
      <c r="S1000" s="134"/>
      <c r="T1000" s="134"/>
      <c r="U1000" s="134"/>
      <c r="V1000" s="134"/>
      <c r="W1000" s="134"/>
      <c r="X1000" s="134"/>
      <c r="Y1000" s="134"/>
      <c r="Z1000" s="134"/>
    </row>
  </sheetData>
  <dataValidations>
    <dataValidation type="custom" allowBlank="1" showDropDown="1" sqref="A2:A988">
      <formula1>OR(NOT(ISERROR(DATEVALUE(A2))), AND(ISNUMBER(A2), LEFT(CELL("format", A2))="D"))</formula1>
    </dataValidation>
    <dataValidation type="custom" allowBlank="1" showDropDown="1" sqref="C2:H988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2.67"/>
    <col customWidth="1" min="2" max="2" width="16.44"/>
    <col customWidth="1" min="3" max="3" width="14.0"/>
    <col customWidth="1" min="4" max="4" width="12.0"/>
    <col customWidth="1" min="5" max="5" width="10.78"/>
    <col customWidth="1" hidden="1" min="6" max="6" width="10.44"/>
    <col customWidth="1" min="7" max="7" width="11.11"/>
    <col customWidth="1" hidden="1" min="8" max="11" width="11.11"/>
    <col customWidth="1" min="12" max="13" width="11.11"/>
    <col customWidth="1" hidden="1" min="14" max="14" width="13.89"/>
    <col customWidth="1" min="15" max="15" width="12.44"/>
    <col customWidth="1" min="16" max="17" width="11.11"/>
    <col customWidth="1" hidden="1" min="18" max="18" width="11.11"/>
    <col customWidth="1" min="19" max="26" width="11.11"/>
  </cols>
  <sheetData>
    <row r="1" ht="15.75" customHeight="1">
      <c r="A1" s="314" t="s">
        <v>133</v>
      </c>
      <c r="B1" s="314" t="s">
        <v>134</v>
      </c>
      <c r="C1" s="315" t="s">
        <v>74</v>
      </c>
      <c r="D1" s="315" t="s">
        <v>135</v>
      </c>
      <c r="E1" s="315" t="s">
        <v>76</v>
      </c>
      <c r="F1" s="315" t="s">
        <v>77</v>
      </c>
      <c r="G1" s="315" t="s">
        <v>78</v>
      </c>
      <c r="H1" s="315" t="s">
        <v>79</v>
      </c>
      <c r="I1" s="316" t="s">
        <v>80</v>
      </c>
      <c r="J1" s="316" t="s">
        <v>136</v>
      </c>
      <c r="K1" s="316" t="s">
        <v>82</v>
      </c>
      <c r="L1" s="316" t="s">
        <v>83</v>
      </c>
      <c r="M1" s="316" t="s">
        <v>84</v>
      </c>
      <c r="N1" s="316" t="s">
        <v>85</v>
      </c>
      <c r="O1" s="316" t="s">
        <v>86</v>
      </c>
      <c r="P1" s="316" t="s">
        <v>87</v>
      </c>
      <c r="Q1" s="316" t="s">
        <v>137</v>
      </c>
      <c r="R1" s="316" t="s">
        <v>89</v>
      </c>
      <c r="S1" s="317"/>
      <c r="T1" s="317"/>
      <c r="U1" s="317"/>
      <c r="V1" s="317"/>
      <c r="W1" s="317"/>
      <c r="X1" s="317"/>
      <c r="Y1" s="317"/>
      <c r="Z1" s="317"/>
    </row>
    <row r="2" ht="15.75" customHeight="1">
      <c r="A2" s="318">
        <v>45446.0</v>
      </c>
      <c r="B2" s="319">
        <f>'PROP DAILY PNL'!B2</f>
        <v>82622.25</v>
      </c>
      <c r="C2" s="320">
        <f>'Clients Balance'!C2/'Clients Balance'!B2*Sheet!B2</f>
        <v>54064.21211</v>
      </c>
      <c r="D2" s="320">
        <f>'Clients Balance'!D2/'Clients Balance'!C2*Sheet!C2</f>
        <v>14126.24524</v>
      </c>
      <c r="E2" s="320">
        <f>'Clients Balance'!E2/'Clients Balance'!D2*Sheet!D2</f>
        <v>14431.79265</v>
      </c>
      <c r="F2" s="321"/>
      <c r="G2" s="321"/>
      <c r="H2" s="321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17"/>
      <c r="T2" s="317"/>
      <c r="U2" s="317"/>
      <c r="V2" s="317"/>
      <c r="W2" s="317"/>
      <c r="X2" s="317"/>
      <c r="Y2" s="317"/>
      <c r="Z2" s="317"/>
    </row>
    <row r="3" ht="15.75" customHeight="1">
      <c r="A3" s="318">
        <v>45447.0</v>
      </c>
      <c r="B3" s="319">
        <f>'PROP DAILY PNL'!B3</f>
        <v>155760</v>
      </c>
      <c r="C3" s="320">
        <f>'Clients Balance'!C3/'Clients Balance'!B3*Sheet!B3</f>
        <v>101922.2023</v>
      </c>
      <c r="D3" s="320">
        <f>'Clients Balance'!D3/'Clients Balance'!C3*Sheet!C3</f>
        <v>26630.88888</v>
      </c>
      <c r="E3" s="320">
        <f>'Clients Balance'!E3/'Clients Balance'!D3*Sheet!D3</f>
        <v>27206.90883</v>
      </c>
      <c r="F3" s="321"/>
      <c r="G3" s="321"/>
      <c r="H3" s="321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17"/>
      <c r="T3" s="317"/>
      <c r="U3" s="317"/>
      <c r="V3" s="317"/>
      <c r="W3" s="317"/>
      <c r="X3" s="317"/>
      <c r="Y3" s="317"/>
      <c r="Z3" s="317"/>
    </row>
    <row r="4" ht="15.75" customHeight="1">
      <c r="A4" s="318">
        <v>45448.0</v>
      </c>
      <c r="B4" s="319">
        <f>'PROP DAILY PNL'!B4</f>
        <v>-13672.5</v>
      </c>
      <c r="C4" s="320">
        <f>'Clients Balance'!C4/'Clients Balance'!B4*Sheet!B4</f>
        <v>-8946.657105</v>
      </c>
      <c r="D4" s="320">
        <f>'Clients Balance'!D4/'Clients Balance'!C4*Sheet!C4</f>
        <v>-2337.64014</v>
      </c>
      <c r="E4" s="320">
        <f>'Clients Balance'!E4/'Clients Balance'!D4*Sheet!D4</f>
        <v>-2388.202754</v>
      </c>
      <c r="F4" s="321"/>
      <c r="G4" s="321"/>
      <c r="H4" s="321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17"/>
      <c r="T4" s="317"/>
      <c r="U4" s="317"/>
      <c r="V4" s="317"/>
      <c r="W4" s="317"/>
      <c r="X4" s="317"/>
      <c r="Y4" s="317"/>
      <c r="Z4" s="317"/>
    </row>
    <row r="5" ht="15.75" customHeight="1">
      <c r="A5" s="318">
        <v>45449.0</v>
      </c>
      <c r="B5" s="319">
        <f>'PROP DAILY PNL'!B5</f>
        <v>5907</v>
      </c>
      <c r="C5" s="320">
        <f>'Clients Balance'!C5/'Clients Balance'!B5*Sheet!B5</f>
        <v>3865.26996</v>
      </c>
      <c r="D5" s="320">
        <f>'Clients Balance'!D5/'Clients Balance'!C5*Sheet!C5</f>
        <v>1009.942608</v>
      </c>
      <c r="E5" s="320">
        <f>'Clients Balance'!E5/'Clients Balance'!D5*Sheet!D5</f>
        <v>1031.787432</v>
      </c>
      <c r="F5" s="321"/>
      <c r="G5" s="321"/>
      <c r="H5" s="321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17"/>
      <c r="T5" s="317"/>
      <c r="U5" s="317"/>
      <c r="V5" s="317"/>
      <c r="W5" s="317"/>
      <c r="X5" s="317"/>
      <c r="Y5" s="317"/>
      <c r="Z5" s="317"/>
    </row>
    <row r="6" ht="15.75" customHeight="1">
      <c r="A6" s="318">
        <v>45450.0</v>
      </c>
      <c r="B6" s="319">
        <f>'PROP DAILY PNL'!B6</f>
        <v>32298</v>
      </c>
      <c r="C6" s="320">
        <f>'Clients Balance'!C6/'Clients Balance'!B6*Sheet!B6</f>
        <v>21134.33031</v>
      </c>
      <c r="D6" s="320">
        <f>'Clients Balance'!D6/'Clients Balance'!C6*Sheet!C6</f>
        <v>5522.113823</v>
      </c>
      <c r="E6" s="320">
        <f>'Clients Balance'!E6/'Clients Balance'!D6*Sheet!D6</f>
        <v>5641.555865</v>
      </c>
      <c r="F6" s="321"/>
      <c r="G6" s="321"/>
      <c r="H6" s="321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17"/>
      <c r="T6" s="317"/>
      <c r="U6" s="317"/>
      <c r="V6" s="317"/>
      <c r="W6" s="317"/>
      <c r="X6" s="317"/>
      <c r="Y6" s="317"/>
      <c r="Z6" s="317"/>
    </row>
    <row r="7" ht="15.75" customHeight="1">
      <c r="A7" s="318">
        <v>45453.0</v>
      </c>
      <c r="B7" s="319">
        <f>'PROP DAILY PNL'!B7</f>
        <v>32068.5</v>
      </c>
      <c r="C7" s="320">
        <f>'Clients Balance'!C7/'Clients Balance'!B7*Sheet!B7</f>
        <v>20984.15603</v>
      </c>
      <c r="D7" s="320">
        <f>'Clients Balance'!D7/'Clients Balance'!C7*Sheet!C7</f>
        <v>5482.875322</v>
      </c>
      <c r="E7" s="320">
        <f>'Clients Balance'!E7/'Clients Balance'!D7*Sheet!D7</f>
        <v>5601.468644</v>
      </c>
      <c r="F7" s="321"/>
      <c r="G7" s="321"/>
      <c r="H7" s="321"/>
      <c r="I7" s="322"/>
      <c r="J7" s="322"/>
      <c r="K7" s="322"/>
      <c r="L7" s="322"/>
      <c r="M7" s="322"/>
      <c r="N7" s="322"/>
      <c r="O7" s="322"/>
      <c r="P7" s="322"/>
      <c r="Q7" s="322"/>
      <c r="R7" s="322"/>
      <c r="S7" s="317"/>
      <c r="T7" s="317"/>
      <c r="U7" s="317"/>
      <c r="V7" s="317"/>
      <c r="W7" s="317"/>
      <c r="X7" s="317"/>
      <c r="Y7" s="317"/>
      <c r="Z7" s="317"/>
    </row>
    <row r="8" ht="15.75" customHeight="1">
      <c r="A8" s="318">
        <v>45454.0</v>
      </c>
      <c r="B8" s="319">
        <f>'PROP DAILY PNL'!B8</f>
        <v>537</v>
      </c>
      <c r="C8" s="320">
        <f>'Clients Balance'!C8/'Clients Balance'!B8*Sheet!B8</f>
        <v>351.3881781</v>
      </c>
      <c r="D8" s="320">
        <f>'Clients Balance'!D8/'Clients Balance'!C8*Sheet!C8</f>
        <v>91.81296437</v>
      </c>
      <c r="E8" s="320">
        <f>'Clients Balance'!E8/'Clients Balance'!D8*Sheet!D8</f>
        <v>93.7988575</v>
      </c>
      <c r="F8" s="321"/>
      <c r="G8" s="321"/>
      <c r="H8" s="321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17"/>
      <c r="T8" s="317"/>
      <c r="U8" s="317"/>
      <c r="V8" s="317"/>
      <c r="W8" s="317"/>
      <c r="X8" s="317"/>
      <c r="Y8" s="317"/>
      <c r="Z8" s="317"/>
    </row>
    <row r="9" ht="15.75" customHeight="1">
      <c r="A9" s="318">
        <v>45455.0</v>
      </c>
      <c r="B9" s="319">
        <f>'PROP DAILY PNL'!B9</f>
        <v>-8304</v>
      </c>
      <c r="C9" s="320">
        <f>'Clients Balance'!C9/'Clients Balance'!B9*Sheet!B9</f>
        <v>-5433.756855</v>
      </c>
      <c r="D9" s="320">
        <f>'Clients Balance'!D9/'Clients Balance'!C9*Sheet!C9</f>
        <v>-1419.766957</v>
      </c>
      <c r="E9" s="320">
        <f>'Clients Balance'!E9/'Clients Balance'!D9*Sheet!D9</f>
        <v>-1450.476187</v>
      </c>
      <c r="F9" s="321"/>
      <c r="G9" s="321"/>
      <c r="H9" s="321"/>
      <c r="I9" s="322"/>
      <c r="J9" s="322"/>
      <c r="K9" s="322"/>
      <c r="L9" s="322"/>
      <c r="M9" s="322"/>
      <c r="N9" s="322"/>
      <c r="O9" s="322"/>
      <c r="P9" s="322"/>
      <c r="Q9" s="322"/>
      <c r="R9" s="322"/>
      <c r="S9" s="317"/>
      <c r="T9" s="317"/>
      <c r="U9" s="317"/>
      <c r="V9" s="317"/>
      <c r="W9" s="317"/>
      <c r="X9" s="317"/>
      <c r="Y9" s="317"/>
      <c r="Z9" s="317"/>
    </row>
    <row r="10" ht="15.75" customHeight="1">
      <c r="A10" s="318">
        <v>45456.0</v>
      </c>
      <c r="B10" s="319">
        <f>'PROP DAILY PNL'!B10</f>
        <v>9743.25</v>
      </c>
      <c r="C10" s="320">
        <f>'Clients Balance'!C10/'Clients Balance'!B10*Sheet!B10</f>
        <v>6375.536065</v>
      </c>
      <c r="D10" s="320">
        <f>'Clients Balance'!D10/'Clients Balance'!C10*Sheet!C10</f>
        <v>1665.84109</v>
      </c>
      <c r="E10" s="320">
        <f>'Clients Balance'!E10/'Clients Balance'!D10*Sheet!D10</f>
        <v>1701.872846</v>
      </c>
      <c r="F10" s="321"/>
      <c r="G10" s="321"/>
      <c r="H10" s="321"/>
      <c r="I10" s="322"/>
      <c r="J10" s="322"/>
      <c r="K10" s="322"/>
      <c r="L10" s="322"/>
      <c r="M10" s="322"/>
      <c r="N10" s="322"/>
      <c r="O10" s="322"/>
      <c r="P10" s="322"/>
      <c r="Q10" s="322"/>
      <c r="R10" s="322"/>
      <c r="S10" s="317"/>
      <c r="T10" s="317"/>
      <c r="U10" s="317"/>
      <c r="V10" s="317"/>
      <c r="W10" s="317"/>
      <c r="X10" s="317"/>
      <c r="Y10" s="317"/>
      <c r="Z10" s="317"/>
    </row>
    <row r="11" ht="15.75" customHeight="1">
      <c r="A11" s="318">
        <v>45457.0</v>
      </c>
      <c r="B11" s="319">
        <f>'PROP DAILY PNL'!B11</f>
        <v>485.5</v>
      </c>
      <c r="C11" s="320">
        <f>'Clients Balance'!C11/'Clients Balance'!B11*Sheet!B11</f>
        <v>317.6889395</v>
      </c>
      <c r="D11" s="320">
        <f>'Clients Balance'!D11/'Clients Balance'!C11*Sheet!C11</f>
        <v>83.00781043</v>
      </c>
      <c r="E11" s="320">
        <f>'Clients Balance'!E11/'Clients Balance'!D11*Sheet!D11</f>
        <v>84.80325012</v>
      </c>
      <c r="F11" s="321"/>
      <c r="G11" s="321"/>
      <c r="H11" s="321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17"/>
      <c r="T11" s="317"/>
      <c r="U11" s="317"/>
      <c r="V11" s="317"/>
      <c r="W11" s="317"/>
      <c r="X11" s="317"/>
      <c r="Y11" s="317"/>
      <c r="Z11" s="317"/>
    </row>
    <row r="12" ht="15.75" customHeight="1">
      <c r="A12" s="318">
        <v>45461.0</v>
      </c>
      <c r="B12" s="319">
        <f>'PROP DAILY PNL'!B12</f>
        <v>6382.25</v>
      </c>
      <c r="C12" s="320">
        <f>'Clients Balance'!C12/'Clients Balance'!B12*Sheet!B12</f>
        <v>4176.251769</v>
      </c>
      <c r="D12" s="320">
        <f>'Clients Balance'!D12/'Clients Balance'!C12*Sheet!C12</f>
        <v>1091.197936</v>
      </c>
      <c r="E12" s="320">
        <f>'Clients Balance'!E12/'Clients Balance'!D12*Sheet!D12</f>
        <v>1114.800295</v>
      </c>
      <c r="F12" s="321"/>
      <c r="G12" s="321"/>
      <c r="H12" s="321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17"/>
      <c r="T12" s="317"/>
      <c r="U12" s="317"/>
      <c r="V12" s="317"/>
      <c r="W12" s="317"/>
      <c r="X12" s="317"/>
      <c r="Y12" s="317"/>
      <c r="Z12" s="317"/>
    </row>
    <row r="13" ht="15.75" customHeight="1">
      <c r="A13" s="318">
        <v>45462.0</v>
      </c>
      <c r="B13" s="319">
        <f>'PROP DAILY PNL'!B13</f>
        <v>-57802.75</v>
      </c>
      <c r="C13" s="320">
        <f>'Clients Balance'!C13/'Clients Balance'!B13*Sheet!B13</f>
        <v>-37823.4693</v>
      </c>
      <c r="D13" s="320">
        <f>'Clients Balance'!D13/'Clients Balance'!C13*Sheet!C13</f>
        <v>-9882.759453</v>
      </c>
      <c r="E13" s="320">
        <f>'Clients Balance'!E13/'Clients Balance'!D13*Sheet!D13</f>
        <v>-10096.52125</v>
      </c>
      <c r="F13" s="321"/>
      <c r="G13" s="321"/>
      <c r="H13" s="321"/>
      <c r="I13" s="322"/>
      <c r="J13" s="322"/>
      <c r="K13" s="322"/>
      <c r="L13" s="322"/>
      <c r="M13" s="322"/>
      <c r="N13" s="322"/>
      <c r="O13" s="322"/>
      <c r="P13" s="322"/>
      <c r="Q13" s="322"/>
      <c r="R13" s="322"/>
      <c r="S13" s="317"/>
      <c r="T13" s="317"/>
      <c r="U13" s="317"/>
      <c r="V13" s="317"/>
      <c r="W13" s="317"/>
      <c r="X13" s="317"/>
      <c r="Y13" s="317"/>
      <c r="Z13" s="317"/>
    </row>
    <row r="14" ht="15.75" customHeight="1">
      <c r="A14" s="318">
        <v>45463.0</v>
      </c>
      <c r="B14" s="319">
        <f>'PROP DAILY PNL'!B14</f>
        <v>4544</v>
      </c>
      <c r="C14" s="320">
        <f>'Clients Balance'!C14/'Clients Balance'!B14*Sheet!B14</f>
        <v>2973.385254</v>
      </c>
      <c r="D14" s="320">
        <f>'Clients Balance'!D14/'Clients Balance'!C14*Sheet!C14</f>
        <v>776.9052329</v>
      </c>
      <c r="E14" s="320">
        <f>'Clients Balance'!E14/'Clients Balance'!D14*Sheet!D14</f>
        <v>793.709513</v>
      </c>
      <c r="F14" s="321"/>
      <c r="G14" s="321"/>
      <c r="H14" s="321"/>
      <c r="I14" s="322"/>
      <c r="J14" s="322"/>
      <c r="K14" s="322"/>
      <c r="L14" s="322"/>
      <c r="M14" s="322"/>
      <c r="N14" s="322"/>
      <c r="O14" s="322"/>
      <c r="P14" s="322"/>
      <c r="Q14" s="322"/>
      <c r="R14" s="322"/>
      <c r="S14" s="317"/>
      <c r="T14" s="317"/>
      <c r="U14" s="317"/>
      <c r="V14" s="317"/>
      <c r="W14" s="317"/>
      <c r="X14" s="317"/>
      <c r="Y14" s="317"/>
      <c r="Z14" s="317"/>
    </row>
    <row r="15" ht="15.75" customHeight="1">
      <c r="A15" s="318">
        <v>45464.0</v>
      </c>
      <c r="B15" s="319">
        <f>'PROP DAILY PNL'!B15</f>
        <v>-64673.25</v>
      </c>
      <c r="C15" s="320">
        <f>'Clients Balance'!C15/'Clients Balance'!B15*Sheet!B15</f>
        <v>-42319.20948</v>
      </c>
      <c r="D15" s="320">
        <f>'Clients Balance'!D15/'Clients Balance'!C15*Sheet!C15</f>
        <v>-11057.43538</v>
      </c>
      <c r="E15" s="320">
        <f>'Clients Balance'!E15/'Clients Balance'!D15*Sheet!D15</f>
        <v>-11296.60514</v>
      </c>
      <c r="F15" s="321"/>
      <c r="G15" s="321"/>
      <c r="H15" s="321"/>
      <c r="I15" s="322"/>
      <c r="J15" s="322"/>
      <c r="K15" s="322"/>
      <c r="L15" s="322"/>
      <c r="M15" s="322"/>
      <c r="N15" s="322"/>
      <c r="O15" s="322"/>
      <c r="P15" s="322"/>
      <c r="Q15" s="322"/>
      <c r="R15" s="322"/>
      <c r="S15" s="317"/>
      <c r="T15" s="317"/>
      <c r="U15" s="317"/>
      <c r="V15" s="317"/>
      <c r="W15" s="317"/>
      <c r="X15" s="317"/>
      <c r="Y15" s="317"/>
      <c r="Z15" s="317"/>
    </row>
    <row r="16" ht="15.75" customHeight="1">
      <c r="A16" s="318">
        <v>45467.0</v>
      </c>
      <c r="B16" s="319">
        <f>'PROP DAILY PNL'!B16</f>
        <v>30066</v>
      </c>
      <c r="C16" s="320">
        <f>'Clients Balance'!C16/'Clients Balance'!B16*Sheet!B16</f>
        <v>19673.81185</v>
      </c>
      <c r="D16" s="320">
        <f>'Clients Balance'!D16/'Clients Balance'!C16*Sheet!C16</f>
        <v>5140.500161</v>
      </c>
      <c r="E16" s="320">
        <f>'Clients Balance'!E16/'Clients Balance'!D16*Sheet!D16</f>
        <v>5251.687988</v>
      </c>
      <c r="F16" s="321"/>
      <c r="G16" s="321"/>
      <c r="H16" s="321"/>
      <c r="I16" s="322"/>
      <c r="J16" s="322"/>
      <c r="K16" s="322"/>
      <c r="L16" s="322"/>
      <c r="M16" s="322"/>
      <c r="N16" s="322"/>
      <c r="O16" s="322"/>
      <c r="P16" s="322"/>
      <c r="Q16" s="322"/>
      <c r="R16" s="322"/>
      <c r="S16" s="317"/>
      <c r="T16" s="317"/>
      <c r="U16" s="317"/>
      <c r="V16" s="317"/>
      <c r="W16" s="317"/>
      <c r="X16" s="317"/>
      <c r="Y16" s="317"/>
      <c r="Z16" s="317"/>
    </row>
    <row r="17" ht="15.75" customHeight="1">
      <c r="A17" s="318">
        <v>45468.0</v>
      </c>
      <c r="B17" s="319">
        <f>'PROP DAILY PNL'!B17</f>
        <v>60457</v>
      </c>
      <c r="C17" s="320">
        <f>'Clients Balance'!C17/'Clients Balance'!B17*Sheet!B17</f>
        <v>39560.2888</v>
      </c>
      <c r="D17" s="320">
        <f>'Clients Balance'!D17/'Clients Balance'!C17*Sheet!C17</f>
        <v>10336.56683</v>
      </c>
      <c r="E17" s="320">
        <f>'Clients Balance'!E17/'Clients Balance'!D17*Sheet!D17</f>
        <v>10560.14437</v>
      </c>
      <c r="F17" s="321"/>
      <c r="G17" s="321"/>
      <c r="H17" s="321"/>
      <c r="I17" s="322"/>
      <c r="J17" s="322"/>
      <c r="K17" s="322"/>
      <c r="L17" s="322"/>
      <c r="M17" s="322"/>
      <c r="N17" s="322"/>
      <c r="O17" s="322"/>
      <c r="P17" s="322"/>
      <c r="Q17" s="322"/>
      <c r="R17" s="322"/>
      <c r="S17" s="317"/>
      <c r="T17" s="317"/>
      <c r="U17" s="317"/>
      <c r="V17" s="317"/>
      <c r="W17" s="317"/>
      <c r="X17" s="317"/>
      <c r="Y17" s="317"/>
      <c r="Z17" s="317"/>
    </row>
    <row r="18" ht="15.75" customHeight="1">
      <c r="A18" s="318">
        <v>45469.0</v>
      </c>
      <c r="B18" s="319">
        <f>'PROP DAILY PNL'!B18</f>
        <v>46637.5</v>
      </c>
      <c r="C18" s="320">
        <f>'Clients Balance'!C18/'Clients Balance'!B18*Sheet!B18</f>
        <v>30517.44163</v>
      </c>
      <c r="D18" s="320">
        <f>'Clients Balance'!D18/'Clients Balance'!C18*Sheet!C18</f>
        <v>7973.79353</v>
      </c>
      <c r="E18" s="320">
        <f>'Clients Balance'!E18/'Clients Balance'!D18*Sheet!D18</f>
        <v>8146.264835</v>
      </c>
      <c r="F18" s="321"/>
      <c r="G18" s="321"/>
      <c r="H18" s="321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17"/>
      <c r="T18" s="317"/>
      <c r="U18" s="317"/>
      <c r="V18" s="317"/>
      <c r="W18" s="317"/>
      <c r="X18" s="317"/>
      <c r="Y18" s="317"/>
      <c r="Z18" s="317"/>
    </row>
    <row r="19" ht="15.75" customHeight="1">
      <c r="A19" s="318">
        <v>45470.0</v>
      </c>
      <c r="B19" s="319">
        <f>'PROP DAILY PNL'!B19</f>
        <v>-142558.75</v>
      </c>
      <c r="C19" s="320">
        <f>'Clients Balance'!C19/'Clients Balance'!B19*Sheet!B19</f>
        <v>-93283.90957</v>
      </c>
      <c r="D19" s="320">
        <f>'Clients Balance'!D19/'Clients Balance'!C19*Sheet!C19</f>
        <v>-24373.82017</v>
      </c>
      <c r="E19" s="320">
        <f>'Clients Balance'!E19/'Clients Balance'!D19*Sheet!D19</f>
        <v>-24901.02025</v>
      </c>
      <c r="F19" s="321"/>
      <c r="G19" s="321"/>
      <c r="H19" s="321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17"/>
      <c r="T19" s="317"/>
      <c r="U19" s="317"/>
      <c r="V19" s="317"/>
      <c r="W19" s="317"/>
      <c r="X19" s="317"/>
      <c r="Y19" s="317"/>
      <c r="Z19" s="317"/>
    </row>
    <row r="20" ht="15.75" customHeight="1">
      <c r="A20" s="318">
        <v>45471.0</v>
      </c>
      <c r="B20" s="319">
        <f>'PROP DAILY PNL'!B20</f>
        <v>-57876.25</v>
      </c>
      <c r="C20" s="320">
        <f>'Clients Balance'!C20/'Clients Balance'!B20*Sheet!B20</f>
        <v>-37871.56433</v>
      </c>
      <c r="D20" s="320">
        <f>'Clients Balance'!D20/'Clients Balance'!C20*Sheet!C20</f>
        <v>-9895.326032</v>
      </c>
      <c r="E20" s="320">
        <f>'Clients Balance'!E20/'Clients Balance'!D20*Sheet!D20</f>
        <v>-10109.35964</v>
      </c>
      <c r="F20" s="321"/>
      <c r="G20" s="321"/>
      <c r="H20" s="321"/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17"/>
      <c r="T20" s="317"/>
      <c r="U20" s="317"/>
      <c r="V20" s="317"/>
      <c r="W20" s="317"/>
      <c r="X20" s="317"/>
      <c r="Y20" s="317"/>
      <c r="Z20" s="317"/>
    </row>
    <row r="21" ht="15.75" customHeight="1">
      <c r="A21" s="318">
        <v>45474.0</v>
      </c>
      <c r="B21" s="319">
        <f>'PROP DAILY PNL'!B21</f>
        <v>-11219</v>
      </c>
      <c r="C21" s="320">
        <f>'Clients Balance'!C22/'Clients Balance'!B21*Sheet!B21</f>
        <v>-7039.15039</v>
      </c>
      <c r="D21" s="320">
        <f>'Clients Balance'!D22/'Clients Balance'!C21*Sheet!C21</f>
        <v>-1807.76774</v>
      </c>
      <c r="E21" s="320">
        <f>'Clients Balance'!E22/'Clients Balance'!D21*Sheet!D21</f>
        <v>-1815.271945</v>
      </c>
      <c r="F21" s="321"/>
      <c r="G21" s="321"/>
      <c r="H21" s="321"/>
      <c r="I21" s="322"/>
      <c r="J21" s="322"/>
      <c r="K21" s="322"/>
      <c r="L21" s="322"/>
      <c r="M21" s="322"/>
      <c r="N21" s="322"/>
      <c r="O21" s="322"/>
      <c r="P21" s="322"/>
      <c r="Q21" s="322"/>
      <c r="R21" s="322"/>
      <c r="S21" s="317"/>
      <c r="T21" s="317"/>
      <c r="U21" s="317"/>
      <c r="V21" s="317"/>
      <c r="W21" s="317"/>
      <c r="X21" s="317"/>
      <c r="Y21" s="317"/>
      <c r="Z21" s="317"/>
    </row>
    <row r="22" ht="15.75" customHeight="1">
      <c r="A22" s="318">
        <v>45475.0</v>
      </c>
      <c r="B22" s="319">
        <f>'PROP DAILY PNL'!B22</f>
        <v>-24815.5</v>
      </c>
      <c r="C22" s="320">
        <f>'Clients Balance'!C23/'Clients Balance'!B22*Sheet!B22</f>
        <v>-16041.82895</v>
      </c>
      <c r="D22" s="320">
        <f>'Clients Balance'!D23/'Clients Balance'!C22*Sheet!C22</f>
        <v>-4282.04244</v>
      </c>
      <c r="E22" s="320">
        <f>'Clients Balance'!E23/'Clients Balance'!D22*Sheet!D22</f>
        <v>-4360.112213</v>
      </c>
      <c r="F22" s="321"/>
      <c r="G22" s="321"/>
      <c r="H22" s="321"/>
      <c r="I22" s="322"/>
      <c r="J22" s="322"/>
      <c r="K22" s="322"/>
      <c r="L22" s="322"/>
      <c r="M22" s="322"/>
      <c r="N22" s="322"/>
      <c r="O22" s="322"/>
      <c r="P22" s="322"/>
      <c r="Q22" s="322"/>
      <c r="R22" s="322"/>
      <c r="S22" s="317"/>
      <c r="T22" s="317"/>
      <c r="U22" s="317"/>
      <c r="V22" s="317"/>
      <c r="W22" s="317"/>
      <c r="X22" s="317"/>
      <c r="Y22" s="317"/>
      <c r="Z22" s="317"/>
    </row>
    <row r="23" ht="15.75" customHeight="1">
      <c r="A23" s="318">
        <v>45476.0</v>
      </c>
      <c r="B23" s="319">
        <f>'PROP DAILY PNL'!B23</f>
        <v>112503.75</v>
      </c>
      <c r="C23" s="320">
        <f>'Clients Balance'!C23/'Clients Balance'!B23*Sheet!B23</f>
        <v>72980.44166</v>
      </c>
      <c r="D23" s="320">
        <f>'Clients Balance'!D23/'Clients Balance'!C23*Sheet!C23</f>
        <v>19549.64691</v>
      </c>
      <c r="E23" s="320">
        <f>'Clients Balance'!E23/'Clients Balance'!D23*Sheet!D23</f>
        <v>19973.66143</v>
      </c>
      <c r="F23" s="321"/>
      <c r="G23" s="321"/>
      <c r="H23" s="321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17"/>
      <c r="T23" s="317"/>
      <c r="U23" s="317"/>
      <c r="V23" s="317"/>
      <c r="W23" s="317"/>
      <c r="X23" s="317"/>
      <c r="Y23" s="317"/>
      <c r="Z23" s="317"/>
    </row>
    <row r="24" ht="15.75" customHeight="1">
      <c r="A24" s="318">
        <v>45477.0</v>
      </c>
      <c r="B24" s="319">
        <f>'PROP DAILY PNL'!B24</f>
        <v>39878.75</v>
      </c>
      <c r="C24" s="320">
        <f>'Clients Balance'!C24/'Clients Balance'!B24*Sheet!B24</f>
        <v>25868.69553</v>
      </c>
      <c r="D24" s="320">
        <f>'Clients Balance'!D24/'Clients Balance'!C24*Sheet!C24</f>
        <v>6929.779727</v>
      </c>
      <c r="E24" s="320">
        <f>'Clients Balance'!E24/'Clients Balance'!D24*Sheet!D24</f>
        <v>7080.274748</v>
      </c>
      <c r="F24" s="321"/>
      <c r="G24" s="321"/>
      <c r="H24" s="321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17"/>
      <c r="T24" s="317"/>
      <c r="U24" s="317"/>
      <c r="V24" s="317"/>
      <c r="W24" s="317"/>
      <c r="X24" s="317"/>
      <c r="Y24" s="317"/>
      <c r="Z24" s="317"/>
    </row>
    <row r="25" ht="15.75" customHeight="1">
      <c r="A25" s="318">
        <v>45478.0</v>
      </c>
      <c r="B25" s="319">
        <f>'PROP DAILY PNL'!B25</f>
        <v>-25744.5</v>
      </c>
      <c r="C25" s="320">
        <f>'Clients Balance'!C25/'Clients Balance'!B25*Sheet!B25</f>
        <v>-16700.04671</v>
      </c>
      <c r="D25" s="320">
        <f>'Clients Balance'!D25/'Clients Balance'!C25*Sheet!C25</f>
        <v>-4473.65142</v>
      </c>
      <c r="E25" s="320">
        <f>'Clients Balance'!E25/'Clients Balance'!D25*Sheet!D25</f>
        <v>-4570.801874</v>
      </c>
      <c r="F25" s="321"/>
      <c r="G25" s="321"/>
      <c r="H25" s="321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17"/>
      <c r="T25" s="317"/>
      <c r="U25" s="317"/>
      <c r="V25" s="317"/>
      <c r="W25" s="317"/>
      <c r="X25" s="317"/>
      <c r="Y25" s="317"/>
      <c r="Z25" s="317"/>
    </row>
    <row r="26" ht="15.75" customHeight="1">
      <c r="A26" s="318">
        <v>45481.0</v>
      </c>
      <c r="B26" s="319">
        <f>'PROP DAILY PNL'!B26</f>
        <v>-44632.5</v>
      </c>
      <c r="C26" s="320">
        <f>'Clients Balance'!C26/'Clients Balance'!B26*Sheet!B26</f>
        <v>-28952.39098</v>
      </c>
      <c r="D26" s="320">
        <f>'Clients Balance'!D26/'Clients Balance'!C26*Sheet!C26</f>
        <v>-7755.840985</v>
      </c>
      <c r="E26" s="320">
        <f>'Clients Balance'!E26/'Clients Balance'!D26*Sheet!D26</f>
        <v>-7924.268034</v>
      </c>
      <c r="F26" s="321"/>
      <c r="G26" s="321"/>
      <c r="H26" s="321"/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17"/>
      <c r="T26" s="317"/>
      <c r="U26" s="317"/>
      <c r="V26" s="317"/>
      <c r="W26" s="317"/>
      <c r="X26" s="317"/>
      <c r="Y26" s="317"/>
      <c r="Z26" s="317"/>
    </row>
    <row r="27" ht="15.75" customHeight="1">
      <c r="A27" s="318">
        <v>45482.0</v>
      </c>
      <c r="B27" s="319">
        <f>'PROP DAILY PNL'!B27</f>
        <v>-12644.75</v>
      </c>
      <c r="C27" s="320">
        <f>'Clients Balance'!C27/'Clients Balance'!B27*Sheet!B27</f>
        <v>-8202.447674</v>
      </c>
      <c r="D27" s="320">
        <f>'Clients Balance'!D27/'Clients Balance'!C27*Sheet!C27</f>
        <v>-2197.292787</v>
      </c>
      <c r="E27" s="320">
        <f>'Clients Balance'!E27/'Clients Balance'!D27*Sheet!D27</f>
        <v>-2245.009539</v>
      </c>
      <c r="F27" s="321"/>
      <c r="G27" s="321"/>
      <c r="H27" s="321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17"/>
      <c r="T27" s="317"/>
      <c r="U27" s="317"/>
      <c r="V27" s="317"/>
      <c r="W27" s="317"/>
      <c r="X27" s="317"/>
      <c r="Y27" s="317"/>
      <c r="Z27" s="317"/>
    </row>
    <row r="28" ht="15.75" customHeight="1">
      <c r="A28" s="318">
        <v>45483.0</v>
      </c>
      <c r="B28" s="319">
        <f>'PROP DAILY PNL'!B28</f>
        <v>61934.25</v>
      </c>
      <c r="C28" s="320">
        <f>'Clients Balance'!C28/'Clients Balance'!B28*Sheet!B28</f>
        <v>40175.76029</v>
      </c>
      <c r="D28" s="320">
        <f>'Clients Balance'!D28/'Clients Balance'!C28*Sheet!C28</f>
        <v>10762.38603</v>
      </c>
      <c r="E28" s="320">
        <f>'Clients Balance'!E28/'Clients Balance'!D28*Sheet!D28</f>
        <v>10996.10368</v>
      </c>
      <c r="F28" s="321"/>
      <c r="G28" s="321"/>
      <c r="H28" s="321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17"/>
      <c r="T28" s="317"/>
      <c r="U28" s="317"/>
      <c r="V28" s="317"/>
      <c r="W28" s="317"/>
      <c r="X28" s="317"/>
      <c r="Y28" s="317"/>
      <c r="Z28" s="317"/>
    </row>
    <row r="29" ht="15.75" customHeight="1">
      <c r="A29" s="318">
        <v>45484.0</v>
      </c>
      <c r="B29" s="319">
        <f>'PROP DAILY PNL'!B29</f>
        <v>21988.75</v>
      </c>
      <c r="C29" s="320">
        <f>'Clients Balance'!C29/'Clients Balance'!B29*Sheet!B29</f>
        <v>14263.75146</v>
      </c>
      <c r="D29" s="320">
        <f>'Clients Balance'!D29/'Clients Balance'!C29*Sheet!C29</f>
        <v>3821.01044</v>
      </c>
      <c r="E29" s="320">
        <f>'Clients Balance'!E29/'Clients Balance'!D29*Sheet!D29</f>
        <v>3903.988097</v>
      </c>
      <c r="F29" s="321"/>
      <c r="G29" s="321"/>
      <c r="H29" s="321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17"/>
      <c r="T29" s="317"/>
      <c r="U29" s="317"/>
      <c r="V29" s="317"/>
      <c r="W29" s="317"/>
      <c r="X29" s="317"/>
      <c r="Y29" s="317"/>
      <c r="Z29" s="317"/>
    </row>
    <row r="30" ht="15.75" customHeight="1">
      <c r="A30" s="318">
        <v>45485.0</v>
      </c>
      <c r="B30" s="319">
        <f>'PROP DAILY PNL'!B30</f>
        <v>12094</v>
      </c>
      <c r="C30" s="320">
        <f>'Clients Balance'!C30/'Clients Balance'!B30*Sheet!B30</f>
        <v>7845.184933</v>
      </c>
      <c r="D30" s="320">
        <f>'Clients Balance'!D30/'Clients Balance'!C30*Sheet!C30</f>
        <v>2101.588324</v>
      </c>
      <c r="E30" s="320">
        <f>'Clients Balance'!E30/'Clients Balance'!D30*Sheet!D30</f>
        <v>2147.226743</v>
      </c>
      <c r="F30" s="321"/>
      <c r="G30" s="321"/>
      <c r="H30" s="321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17"/>
      <c r="T30" s="317"/>
      <c r="U30" s="317"/>
      <c r="V30" s="317"/>
      <c r="W30" s="317"/>
      <c r="X30" s="317"/>
      <c r="Y30" s="317"/>
      <c r="Z30" s="317"/>
    </row>
    <row r="31" ht="15.75" customHeight="1">
      <c r="A31" s="318">
        <v>45488.0</v>
      </c>
      <c r="B31" s="319">
        <f>'PROP DAILY PNL'!B31</f>
        <v>2925</v>
      </c>
      <c r="C31" s="320">
        <f>'Clients Balance'!C31/'Clients Balance'!B31*Sheet!B31</f>
        <v>1897.400854</v>
      </c>
      <c r="D31" s="320">
        <f>'Clients Balance'!D31/'Clients Balance'!C31*Sheet!C31</f>
        <v>508.2806225</v>
      </c>
      <c r="E31" s="320">
        <f>'Clients Balance'!E31/'Clients Balance'!D31*Sheet!D31</f>
        <v>519.3185236</v>
      </c>
      <c r="F31" s="321"/>
      <c r="G31" s="321"/>
      <c r="H31" s="321"/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17"/>
      <c r="T31" s="317"/>
      <c r="U31" s="317"/>
      <c r="V31" s="317"/>
      <c r="W31" s="317"/>
      <c r="X31" s="317"/>
      <c r="Y31" s="317"/>
      <c r="Z31" s="317"/>
    </row>
    <row r="32" ht="15.75" customHeight="1">
      <c r="A32" s="318">
        <v>45489.0</v>
      </c>
      <c r="B32" s="319">
        <f>'PROP DAILY PNL'!B32</f>
        <v>107071.25</v>
      </c>
      <c r="C32" s="320">
        <f>'Clients Balance'!C32/'Clients Balance'!B32*Sheet!B32</f>
        <v>69455.41237</v>
      </c>
      <c r="D32" s="320">
        <f>'Clients Balance'!D32/'Clients Balance'!C32*Sheet!C32</f>
        <v>18605.89456</v>
      </c>
      <c r="E32" s="320">
        <f>'Clients Balance'!E32/'Clients Balance'!D32*Sheet!D32</f>
        <v>19009.94307</v>
      </c>
      <c r="F32" s="321"/>
      <c r="G32" s="321"/>
      <c r="H32" s="321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17"/>
      <c r="T32" s="317"/>
      <c r="U32" s="317"/>
      <c r="V32" s="317"/>
      <c r="W32" s="317"/>
      <c r="X32" s="317"/>
      <c r="Y32" s="317"/>
      <c r="Z32" s="317"/>
    </row>
    <row r="33" ht="15.75" customHeight="1">
      <c r="A33" s="318">
        <v>45491.0</v>
      </c>
      <c r="B33" s="319">
        <f>'PROP DAILY PNL'!B33</f>
        <v>-40965</v>
      </c>
      <c r="C33" s="320">
        <f>'Clients Balance'!C33/'Clients Balance'!B33*Sheet!B33</f>
        <v>-26573.34222</v>
      </c>
      <c r="D33" s="320">
        <f>'Clients Balance'!D33/'Clients Balance'!C33*Sheet!C33</f>
        <v>-7118.535282</v>
      </c>
      <c r="E33" s="320">
        <f>'Clients Balance'!E33/'Clients Balance'!D33*Sheet!D33</f>
        <v>-7273.122502</v>
      </c>
      <c r="F33" s="321"/>
      <c r="G33" s="321"/>
      <c r="H33" s="321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17"/>
      <c r="T33" s="317"/>
      <c r="U33" s="317"/>
      <c r="V33" s="317"/>
      <c r="W33" s="317"/>
      <c r="X33" s="317"/>
      <c r="Y33" s="317"/>
      <c r="Z33" s="317"/>
    </row>
    <row r="34" ht="15.75" customHeight="1">
      <c r="A34" s="318">
        <v>45492.0</v>
      </c>
      <c r="B34" s="319">
        <f>'PROP DAILY PNL'!B34</f>
        <v>90556.75</v>
      </c>
      <c r="C34" s="320">
        <f>'Clients Balance'!C34/'Clients Balance'!B34*Sheet!B34</f>
        <v>58742.71958</v>
      </c>
      <c r="D34" s="320">
        <f>'Clients Balance'!D34/'Clients Balance'!C34*Sheet!C34</f>
        <v>15736.15086</v>
      </c>
      <c r="E34" s="320">
        <f>'Clients Balance'!E34/'Clients Balance'!D34*Sheet!D34</f>
        <v>16077.87956</v>
      </c>
      <c r="F34" s="321"/>
      <c r="G34" s="321"/>
      <c r="H34" s="321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17"/>
      <c r="T34" s="317"/>
      <c r="U34" s="317"/>
      <c r="V34" s="317"/>
      <c r="W34" s="317"/>
      <c r="X34" s="317"/>
      <c r="Y34" s="317"/>
      <c r="Z34" s="317"/>
    </row>
    <row r="35" ht="15.75" customHeight="1">
      <c r="A35" s="318">
        <v>45495.0</v>
      </c>
      <c r="B35" s="319">
        <f>'PROP DAILY PNL'!B35</f>
        <v>-72237</v>
      </c>
      <c r="C35" s="320">
        <f>'Clients Balance'!C35/'Clients Balance'!B35*Sheet!B35</f>
        <v>-46858.98991</v>
      </c>
      <c r="D35" s="320">
        <f>'Clients Balance'!D35/'Clients Balance'!C35*Sheet!C35</f>
        <v>-12552.70678</v>
      </c>
      <c r="E35" s="320">
        <f>'Clients Balance'!E35/'Clients Balance'!D35*Sheet!D35</f>
        <v>-12825.30331</v>
      </c>
      <c r="F35" s="321"/>
      <c r="G35" s="321"/>
      <c r="H35" s="321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17"/>
      <c r="T35" s="317"/>
      <c r="U35" s="317"/>
      <c r="V35" s="317"/>
      <c r="W35" s="317"/>
      <c r="X35" s="317"/>
      <c r="Y35" s="317"/>
      <c r="Z35" s="317"/>
    </row>
    <row r="36" ht="15.75" customHeight="1">
      <c r="A36" s="318">
        <v>45496.0</v>
      </c>
      <c r="B36" s="319">
        <f>'PROP DAILY PNL'!B36</f>
        <v>-116609.75</v>
      </c>
      <c r="C36" s="320">
        <f>'Clients Balance'!C36/'Clients Balance'!B36*Sheet!B36</f>
        <v>-75642.88521</v>
      </c>
      <c r="D36" s="320">
        <f>'Clients Balance'!D36/'Clients Balance'!C36*Sheet!C36</f>
        <v>-20263.41071</v>
      </c>
      <c r="E36" s="320">
        <f>'Clients Balance'!E36/'Clients Balance'!D36*Sheet!D36</f>
        <v>-20703.45409</v>
      </c>
      <c r="F36" s="321"/>
      <c r="G36" s="321"/>
      <c r="H36" s="321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17"/>
      <c r="T36" s="317"/>
      <c r="U36" s="317"/>
      <c r="V36" s="317"/>
      <c r="W36" s="317"/>
      <c r="X36" s="317"/>
      <c r="Y36" s="317"/>
      <c r="Z36" s="317"/>
    </row>
    <row r="37" ht="15.75" customHeight="1">
      <c r="A37" s="318">
        <v>45497.0</v>
      </c>
      <c r="B37" s="319">
        <f>'PROP DAILY PNL'!B37</f>
        <v>-114589.75</v>
      </c>
      <c r="C37" s="320">
        <f>'Clients Balance'!C37/'Clients Balance'!B37*Sheet!B37</f>
        <v>-74332.54342</v>
      </c>
      <c r="D37" s="320">
        <f>'Clients Balance'!D37/'Clients Balance'!C37*Sheet!C37</f>
        <v>-19912.39298</v>
      </c>
      <c r="E37" s="320">
        <f>'Clients Balance'!E37/'Clients Balance'!D37*Sheet!D37</f>
        <v>-20344.8136</v>
      </c>
      <c r="F37" s="321"/>
      <c r="G37" s="321"/>
      <c r="H37" s="321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17"/>
      <c r="T37" s="317"/>
      <c r="U37" s="317"/>
      <c r="V37" s="317"/>
      <c r="W37" s="317"/>
      <c r="X37" s="317"/>
      <c r="Y37" s="317"/>
      <c r="Z37" s="317"/>
    </row>
    <row r="38" ht="15.75" customHeight="1">
      <c r="A38" s="318">
        <v>45498.0</v>
      </c>
      <c r="B38" s="319">
        <f>'PROP DAILY PNL'!B38</f>
        <v>62031.25</v>
      </c>
      <c r="C38" s="320">
        <f>'Clients Balance'!C38/'Clients Balance'!B38*Sheet!B38</f>
        <v>40238.68264</v>
      </c>
      <c r="D38" s="320">
        <f>'Clients Balance'!D38/'Clients Balance'!C38*Sheet!C38</f>
        <v>10779.24183</v>
      </c>
      <c r="E38" s="320">
        <f>'Clients Balance'!E38/'Clients Balance'!D38*Sheet!D38</f>
        <v>11013.32553</v>
      </c>
      <c r="F38" s="321"/>
      <c r="G38" s="321"/>
      <c r="H38" s="321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17"/>
      <c r="T38" s="317"/>
      <c r="U38" s="317"/>
      <c r="V38" s="317"/>
      <c r="W38" s="317"/>
      <c r="X38" s="317"/>
      <c r="Y38" s="317"/>
      <c r="Z38" s="317"/>
    </row>
    <row r="39" ht="15.75" customHeight="1">
      <c r="A39" s="318">
        <v>45499.0</v>
      </c>
      <c r="B39" s="319">
        <f>'PROP DAILY PNL'!B39</f>
        <v>241007.25</v>
      </c>
      <c r="C39" s="320">
        <f>'Clients Balance'!C39/'Clients Balance'!B39*Sheet!B39</f>
        <v>156337.5596</v>
      </c>
      <c r="D39" s="320">
        <f>'Clients Balance'!D39/'Clients Balance'!C39*Sheet!C39</f>
        <v>41880.10771</v>
      </c>
      <c r="E39" s="320">
        <f>'Clients Balance'!E39/'Clients Balance'!D39*Sheet!D39</f>
        <v>42789.58265</v>
      </c>
      <c r="F39" s="321"/>
      <c r="G39" s="321"/>
      <c r="H39" s="321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17"/>
      <c r="T39" s="317"/>
      <c r="U39" s="317"/>
      <c r="V39" s="317"/>
      <c r="W39" s="317"/>
      <c r="X39" s="317"/>
      <c r="Y39" s="317"/>
      <c r="Z39" s="317"/>
    </row>
    <row r="40" ht="15.75" customHeight="1">
      <c r="A40" s="318">
        <v>45502.0</v>
      </c>
      <c r="B40" s="319">
        <f>'PROP DAILY PNL'!B40</f>
        <v>-85260</v>
      </c>
      <c r="C40" s="320">
        <f>'Clients Balance'!C40/'Clients Balance'!B40*Sheet!B40</f>
        <v>-55306.80233</v>
      </c>
      <c r="D40" s="320">
        <f>'Clients Balance'!D40/'Clients Balance'!C40*Sheet!C40</f>
        <v>-14815.7285</v>
      </c>
      <c r="E40" s="320">
        <f>'Clients Balance'!E40/'Clients Balance'!D40*Sheet!D40</f>
        <v>-15137.46917</v>
      </c>
      <c r="F40" s="321"/>
      <c r="G40" s="321"/>
      <c r="H40" s="321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17"/>
      <c r="T40" s="317"/>
      <c r="U40" s="317"/>
      <c r="V40" s="317"/>
      <c r="W40" s="317"/>
      <c r="X40" s="317"/>
      <c r="Y40" s="317"/>
      <c r="Z40" s="317"/>
    </row>
    <row r="41" ht="15.75" customHeight="1">
      <c r="A41" s="318">
        <v>45503.0</v>
      </c>
      <c r="B41" s="319">
        <f>'PROP DAILY PNL'!B41</f>
        <v>-111340</v>
      </c>
      <c r="C41" s="320">
        <f>'Clients Balance'!C41/'Clients Balance'!B41*Sheet!B41</f>
        <v>-72224.48242</v>
      </c>
      <c r="D41" s="320">
        <f>'Clients Balance'!D41/'Clients Balance'!C41*Sheet!C41</f>
        <v>-19347.68017</v>
      </c>
      <c r="E41" s="320">
        <f>'Clients Balance'!E41/'Clients Balance'!D41*Sheet!D41</f>
        <v>-19767.83741</v>
      </c>
      <c r="F41" s="321"/>
      <c r="G41" s="321"/>
      <c r="H41" s="321"/>
      <c r="I41" s="322"/>
      <c r="J41" s="322"/>
      <c r="K41" s="322"/>
      <c r="L41" s="322"/>
      <c r="M41" s="322"/>
      <c r="N41" s="322"/>
      <c r="O41" s="322"/>
      <c r="P41" s="322"/>
      <c r="Q41" s="322"/>
      <c r="R41" s="322"/>
      <c r="S41" s="317"/>
      <c r="T41" s="317"/>
      <c r="U41" s="317"/>
      <c r="V41" s="317"/>
      <c r="W41" s="317"/>
      <c r="X41" s="317"/>
      <c r="Y41" s="317"/>
      <c r="Z41" s="317"/>
    </row>
    <row r="42" ht="15.75" customHeight="1">
      <c r="A42" s="318">
        <v>45504.0</v>
      </c>
      <c r="B42" s="319">
        <f>'PROP DAILY PNL'!B42</f>
        <v>-52723.5</v>
      </c>
      <c r="C42" s="320">
        <f>'Clients Balance'!C42/'Clients Balance'!B42*Sheet!B42</f>
        <v>-34200.89365</v>
      </c>
      <c r="D42" s="320">
        <f>'Clients Balance'!D42/'Clients Balance'!C42*Sheet!C42</f>
        <v>-9161.823385</v>
      </c>
      <c r="E42" s="320">
        <f>'Clients Balance'!E42/'Clients Balance'!D42*Sheet!D42</f>
        <v>-9360.782967</v>
      </c>
      <c r="F42" s="321"/>
      <c r="G42" s="321"/>
      <c r="H42" s="321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17"/>
      <c r="T42" s="317"/>
      <c r="U42" s="317"/>
      <c r="V42" s="317"/>
      <c r="W42" s="317"/>
      <c r="X42" s="317"/>
      <c r="Y42" s="317"/>
      <c r="Z42" s="317"/>
    </row>
    <row r="43" ht="15.75" customHeight="1">
      <c r="A43" s="318">
        <v>45505.0</v>
      </c>
      <c r="B43" s="319">
        <f>'PROP DAILY PNL'!B43</f>
        <v>100578</v>
      </c>
      <c r="C43" s="320">
        <f>'Clients Balance'!C43/'Clients Balance'!B43*Sheet!B43</f>
        <v>65243.34465</v>
      </c>
      <c r="D43" s="320">
        <f>'Clients Balance'!D43/'Clients Balance'!C43*Sheet!C43</f>
        <v>17477.55503</v>
      </c>
      <c r="E43" s="320">
        <f>'Clients Balance'!E43/'Clients Balance'!D43*Sheet!D43</f>
        <v>17857.10033</v>
      </c>
      <c r="F43" s="321"/>
      <c r="G43" s="321"/>
      <c r="H43" s="321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17"/>
      <c r="T43" s="317"/>
      <c r="U43" s="317"/>
      <c r="V43" s="317"/>
      <c r="W43" s="317"/>
      <c r="X43" s="317"/>
      <c r="Y43" s="317"/>
      <c r="Z43" s="317"/>
    </row>
    <row r="44" ht="15.75" customHeight="1">
      <c r="A44" s="318">
        <v>45506.0</v>
      </c>
      <c r="B44" s="319">
        <f>'PROP DAILY PNL'!B44</f>
        <v>133516.25</v>
      </c>
      <c r="C44" s="320">
        <f>'Clients Balance'!C44/'Clients Balance'!B44*Sheet!B44</f>
        <v>86609.86214</v>
      </c>
      <c r="D44" s="320">
        <f>'Clients Balance'!D44/'Clients Balance'!C44*Sheet!C44</f>
        <v>23201.27271</v>
      </c>
      <c r="E44" s="320">
        <f>'Clients Balance'!E44/'Clients Balance'!D44*Sheet!D44</f>
        <v>23705.11515</v>
      </c>
      <c r="F44" s="321"/>
      <c r="G44" s="321"/>
      <c r="H44" s="321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17"/>
      <c r="T44" s="317"/>
      <c r="U44" s="317"/>
      <c r="V44" s="317"/>
      <c r="W44" s="317"/>
      <c r="X44" s="317"/>
      <c r="Y44" s="317"/>
      <c r="Z44" s="317"/>
    </row>
    <row r="45" ht="15.75" customHeight="1">
      <c r="A45" s="318">
        <v>45509.0</v>
      </c>
      <c r="B45" s="319">
        <f>'PROP DAILY PNL'!B45</f>
        <v>-31221</v>
      </c>
      <c r="C45" s="320">
        <f>'Clients Balance'!C45/'Clients Balance'!B45*Sheet!B45</f>
        <v>-20070.9418</v>
      </c>
      <c r="D45" s="320">
        <f>'Clients Balance'!D45/'Clients Balance'!C45*Sheet!C45</f>
        <v>-5515.380897</v>
      </c>
      <c r="E45" s="320">
        <f>'Clients Balance'!E45/'Clients Balance'!D45*Sheet!D45</f>
        <v>-5634.677307</v>
      </c>
      <c r="F45" s="321"/>
      <c r="G45" s="321"/>
      <c r="H45" s="321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17"/>
      <c r="T45" s="317"/>
      <c r="U45" s="317"/>
      <c r="V45" s="317"/>
      <c r="W45" s="317"/>
      <c r="X45" s="317"/>
      <c r="Y45" s="317"/>
      <c r="Z45" s="317"/>
    </row>
    <row r="46" ht="15.75" customHeight="1">
      <c r="A46" s="318">
        <v>45510.0</v>
      </c>
      <c r="B46" s="319">
        <f>'PROP DAILY PNL'!B46</f>
        <v>75800</v>
      </c>
      <c r="C46" s="320">
        <f>'Clients Balance'!C46/'Clients Balance'!B46*Sheet!B46</f>
        <v>48743.62979</v>
      </c>
      <c r="D46" s="320">
        <f>'Clients Balance'!D46/'Clients Balance'!C46*Sheet!C46</f>
        <v>13383.42641</v>
      </c>
      <c r="E46" s="320">
        <f>'Clients Balance'!E46/'Clients Balance'!D46*Sheet!D46</f>
        <v>13672.9438</v>
      </c>
      <c r="F46" s="321"/>
      <c r="G46" s="321"/>
      <c r="H46" s="321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17"/>
      <c r="T46" s="317"/>
      <c r="U46" s="317"/>
      <c r="V46" s="317"/>
      <c r="W46" s="317"/>
      <c r="X46" s="317"/>
      <c r="Y46" s="317"/>
      <c r="Z46" s="317"/>
    </row>
    <row r="47" ht="15.75" customHeight="1">
      <c r="A47" s="318">
        <v>45511.0</v>
      </c>
      <c r="B47" s="319">
        <f>'PROP DAILY PNL'!B47</f>
        <v>-6379</v>
      </c>
      <c r="C47" s="320">
        <f>'Clients Balance'!C47/'Clients Balance'!B47*Sheet!B47</f>
        <v>-4103.538014</v>
      </c>
      <c r="D47" s="320">
        <f>'Clients Balance'!D47/'Clients Balance'!C47*Sheet!C47</f>
        <v>-1125.554776</v>
      </c>
      <c r="E47" s="320">
        <f>'Clients Balance'!E47/'Clients Balance'!D47*Sheet!D47</f>
        <v>-1149.90721</v>
      </c>
      <c r="F47" s="321"/>
      <c r="G47" s="321"/>
      <c r="H47" s="321"/>
      <c r="I47" s="322"/>
      <c r="J47" s="322"/>
      <c r="K47" s="322"/>
      <c r="L47" s="322"/>
      <c r="M47" s="322"/>
      <c r="N47" s="322"/>
      <c r="O47" s="322"/>
      <c r="P47" s="322"/>
      <c r="Q47" s="322"/>
      <c r="R47" s="322"/>
      <c r="S47" s="317"/>
      <c r="T47" s="317"/>
      <c r="U47" s="317"/>
      <c r="V47" s="317"/>
      <c r="W47" s="317"/>
      <c r="X47" s="317"/>
      <c r="Y47" s="317"/>
      <c r="Z47" s="317"/>
    </row>
    <row r="48" ht="15.75" customHeight="1">
      <c r="A48" s="318">
        <v>45512.0</v>
      </c>
      <c r="B48" s="319">
        <f>'PROP DAILY PNL'!B48</f>
        <v>16131</v>
      </c>
      <c r="C48" s="320">
        <f>'Clients Balance'!C48/'Clients Balance'!B48*Sheet!B48</f>
        <v>10376.95496</v>
      </c>
      <c r="D48" s="320">
        <f>'Clients Balance'!D48/'Clients Balance'!C48*Sheet!C48</f>
        <v>2846.231983</v>
      </c>
      <c r="E48" s="320">
        <f>'Clients Balance'!E48/'Clients Balance'!D48*Sheet!D48</f>
        <v>2907.813054</v>
      </c>
      <c r="F48" s="321"/>
      <c r="G48" s="321"/>
      <c r="H48" s="321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17"/>
      <c r="T48" s="317"/>
      <c r="U48" s="317"/>
      <c r="V48" s="317"/>
      <c r="W48" s="317"/>
      <c r="X48" s="317"/>
      <c r="Y48" s="317"/>
      <c r="Z48" s="317"/>
    </row>
    <row r="49" ht="15.75" customHeight="1">
      <c r="A49" s="318">
        <v>45513.0</v>
      </c>
      <c r="B49" s="319">
        <f>'PROP DAILY PNL'!B49</f>
        <v>168443</v>
      </c>
      <c r="C49" s="320">
        <f>'Clients Balance'!C49/'Clients Balance'!B49*Sheet!B49</f>
        <v>108357.2322</v>
      </c>
      <c r="D49" s="320">
        <f>'Clients Balance'!D49/'Clients Balance'!C49*Sheet!C49</f>
        <v>29721.35943</v>
      </c>
      <c r="E49" s="320">
        <f>'Clients Balance'!E49/'Clients Balance'!D49*Sheet!D49</f>
        <v>30364.40833</v>
      </c>
      <c r="F49" s="321"/>
      <c r="G49" s="321"/>
      <c r="H49" s="321"/>
      <c r="I49" s="322"/>
      <c r="J49" s="322"/>
      <c r="K49" s="322"/>
      <c r="L49" s="322"/>
      <c r="M49" s="322"/>
      <c r="N49" s="322"/>
      <c r="O49" s="322"/>
      <c r="P49" s="322"/>
      <c r="Q49" s="322"/>
      <c r="R49" s="322"/>
      <c r="S49" s="317"/>
      <c r="T49" s="317"/>
      <c r="U49" s="317"/>
      <c r="V49" s="317"/>
      <c r="W49" s="317"/>
      <c r="X49" s="317"/>
      <c r="Y49" s="317"/>
      <c r="Z49" s="317"/>
    </row>
    <row r="50" ht="15.75" customHeight="1">
      <c r="A50" s="318">
        <v>45516.0</v>
      </c>
      <c r="B50" s="319">
        <f>'PROP DAILY PNL'!B50</f>
        <v>43822</v>
      </c>
      <c r="C50" s="320">
        <f>'Clients Balance'!C50/'Clients Balance'!B50*Sheet!B50</f>
        <v>28190.13323</v>
      </c>
      <c r="D50" s="320">
        <f>'Clients Balance'!D50/'Clients Balance'!C50*Sheet!C50</f>
        <v>7732.285833</v>
      </c>
      <c r="E50" s="320">
        <f>'Clients Balance'!E50/'Clients Balance'!D50*Sheet!D50</f>
        <v>7899.580936</v>
      </c>
      <c r="F50" s="321"/>
      <c r="G50" s="321"/>
      <c r="H50" s="321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17"/>
      <c r="T50" s="317"/>
      <c r="U50" s="317"/>
      <c r="V50" s="317"/>
      <c r="W50" s="317"/>
      <c r="X50" s="317"/>
      <c r="Y50" s="317"/>
      <c r="Z50" s="317"/>
    </row>
    <row r="51" ht="15.75" customHeight="1">
      <c r="A51" s="318">
        <v>45517.0</v>
      </c>
      <c r="B51" s="319">
        <f>'PROP DAILY PNL'!B51</f>
        <v>203</v>
      </c>
      <c r="C51" s="320">
        <f>'Clients Balance'!C51/'Clients Balance'!B51*Sheet!B51</f>
        <v>130.5873143</v>
      </c>
      <c r="D51" s="320">
        <f>'Clients Balance'!D51/'Clients Balance'!C51*Sheet!C51</f>
        <v>35.81885594</v>
      </c>
      <c r="E51" s="320">
        <f>'Clients Balance'!E51/'Clients Balance'!D51*Sheet!D51</f>
        <v>36.59382979</v>
      </c>
      <c r="F51" s="321"/>
      <c r="G51" s="321"/>
      <c r="H51" s="321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17"/>
      <c r="T51" s="317"/>
      <c r="U51" s="317"/>
      <c r="V51" s="317"/>
      <c r="W51" s="317"/>
      <c r="X51" s="317"/>
      <c r="Y51" s="317"/>
      <c r="Z51" s="317"/>
    </row>
    <row r="52" ht="15.75" customHeight="1">
      <c r="A52" s="318">
        <v>45518.0</v>
      </c>
      <c r="B52" s="319">
        <f>'PROP DAILY PNL'!B52</f>
        <v>38464</v>
      </c>
      <c r="C52" s="320">
        <f>'Clients Balance'!C52/'Clients Balance'!B52*Sheet!B52</f>
        <v>24743.40122</v>
      </c>
      <c r="D52" s="320">
        <f>'Clients Balance'!D52/'Clients Balance'!C52*Sheet!C52</f>
        <v>6786.87921</v>
      </c>
      <c r="E52" s="320">
        <f>'Clients Balance'!E52/'Clients Balance'!D52*Sheet!D52</f>
        <v>6933.719575</v>
      </c>
      <c r="F52" s="321"/>
      <c r="G52" s="321"/>
      <c r="H52" s="321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17"/>
      <c r="T52" s="317"/>
      <c r="U52" s="317"/>
      <c r="V52" s="317"/>
      <c r="W52" s="317"/>
      <c r="X52" s="317"/>
      <c r="Y52" s="317"/>
      <c r="Z52" s="317"/>
    </row>
    <row r="53" ht="15.75" customHeight="1">
      <c r="A53" s="318">
        <v>45520.0</v>
      </c>
      <c r="B53" s="319">
        <f>'PROP DAILY PNL'!B53</f>
        <v>-5838</v>
      </c>
      <c r="C53" s="320">
        <f>'Clients Balance'!C54/'Clients Balance'!B54*Sheet!B53</f>
        <v>-3755.511029</v>
      </c>
      <c r="D53" s="320">
        <f>'Clients Balance'!D54/'Clients Balance'!C54*Sheet!C53</f>
        <v>-1030.100896</v>
      </c>
      <c r="E53" s="320">
        <f>'Clients Balance'!E54/'Clients Balance'!D54*Sheet!D53</f>
        <v>-1052.388075</v>
      </c>
      <c r="F53" s="321"/>
      <c r="G53" s="321"/>
      <c r="H53" s="321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17"/>
      <c r="T53" s="317"/>
      <c r="U53" s="317"/>
      <c r="V53" s="317"/>
      <c r="W53" s="317"/>
      <c r="X53" s="317"/>
      <c r="Y53" s="317"/>
      <c r="Z53" s="317"/>
    </row>
    <row r="54" ht="15.75" customHeight="1">
      <c r="A54" s="318">
        <v>45523.0</v>
      </c>
      <c r="B54" s="319">
        <f>'PROP DAILY PNL'!B54</f>
        <v>-15076</v>
      </c>
      <c r="C54" s="320">
        <f>'Clients Balance'!C55/'Clients Balance'!B55*Sheet!B54</f>
        <v>-9698.198745</v>
      </c>
      <c r="D54" s="320">
        <f>'Clients Balance'!D55/'Clients Balance'!C55*Sheet!C54</f>
        <v>-2660.12352</v>
      </c>
      <c r="E54" s="320">
        <f>'Clients Balance'!E55/'Clients Balance'!D55*Sheet!D54</f>
        <v>-2717.677735</v>
      </c>
      <c r="F54" s="321"/>
      <c r="G54" s="321"/>
      <c r="H54" s="321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17"/>
      <c r="T54" s="317"/>
      <c r="U54" s="317"/>
      <c r="V54" s="317"/>
      <c r="W54" s="317"/>
      <c r="X54" s="317"/>
      <c r="Y54" s="317"/>
      <c r="Z54" s="317"/>
    </row>
    <row r="55" ht="15.75" customHeight="1">
      <c r="A55" s="318">
        <v>45524.0</v>
      </c>
      <c r="B55" s="319">
        <f>'PROP DAILY PNL'!B55</f>
        <v>42558</v>
      </c>
      <c r="C55" s="320">
        <f>'Clients Balance'!C56/'Clients Balance'!B56*Sheet!B55</f>
        <v>27377.01925</v>
      </c>
      <c r="D55" s="320">
        <f>'Clients Balance'!D56/'Clients Balance'!C56*Sheet!C55</f>
        <v>7509.255555</v>
      </c>
      <c r="E55" s="320">
        <f>'Clients Balance'!E56/'Clients Balance'!D56*Sheet!D55</f>
        <v>7671.725196</v>
      </c>
      <c r="F55" s="321"/>
      <c r="G55" s="321"/>
      <c r="H55" s="321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17"/>
      <c r="T55" s="317"/>
      <c r="U55" s="317"/>
      <c r="V55" s="317"/>
      <c r="W55" s="317"/>
      <c r="X55" s="317"/>
      <c r="Y55" s="317"/>
      <c r="Z55" s="317"/>
    </row>
    <row r="56" ht="15.75" customHeight="1">
      <c r="A56" s="318">
        <v>45525.0</v>
      </c>
      <c r="B56" s="319">
        <f>'PROP DAILY PNL'!B56</f>
        <v>-38280</v>
      </c>
      <c r="C56" s="320">
        <f>'Clients Balance'!C57/'Clients Balance'!B57*Sheet!B56</f>
        <v>-24625.03635</v>
      </c>
      <c r="D56" s="320">
        <f>'Clients Balance'!D57/'Clients Balance'!C57*Sheet!C56</f>
        <v>-6754.412863</v>
      </c>
      <c r="E56" s="320">
        <f>'Clients Balance'!E57/'Clients Balance'!D57*Sheet!D56</f>
        <v>-6900.550789</v>
      </c>
      <c r="F56" s="321"/>
      <c r="G56" s="321"/>
      <c r="H56" s="321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17"/>
      <c r="T56" s="317"/>
      <c r="U56" s="317"/>
      <c r="V56" s="317"/>
      <c r="W56" s="317"/>
      <c r="X56" s="317"/>
      <c r="Y56" s="317"/>
      <c r="Z56" s="317"/>
    </row>
    <row r="57" ht="15.75" customHeight="1">
      <c r="A57" s="318">
        <v>45526.0</v>
      </c>
      <c r="B57" s="319">
        <f>'PROP DAILY PNL'!B57</f>
        <v>72650</v>
      </c>
      <c r="C57" s="320">
        <f>'Clients Balance'!C58/'Clients Balance'!B58*Sheet!B57</f>
        <v>46734.8195</v>
      </c>
      <c r="D57" s="320">
        <f>'Clients Balance'!D58/'Clients Balance'!C58*Sheet!C57</f>
        <v>12818.91574</v>
      </c>
      <c r="E57" s="320">
        <f>'Clients Balance'!E58/'Clients Balance'!D58*Sheet!D57</f>
        <v>13096.26476</v>
      </c>
      <c r="F57" s="321"/>
      <c r="G57" s="321"/>
      <c r="H57" s="321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17"/>
      <c r="T57" s="317"/>
      <c r="U57" s="317"/>
      <c r="V57" s="317"/>
      <c r="W57" s="317"/>
      <c r="X57" s="317"/>
      <c r="Y57" s="317"/>
      <c r="Z57" s="317"/>
    </row>
    <row r="58" ht="15.75" customHeight="1">
      <c r="A58" s="318">
        <v>45527.0</v>
      </c>
      <c r="B58" s="319">
        <f>'PROP DAILY PNL'!B58</f>
        <v>32712</v>
      </c>
      <c r="C58" s="320">
        <f>'Clients Balance'!C59/'Clients Balance'!B59*Sheet!B58</f>
        <v>21043.21288</v>
      </c>
      <c r="D58" s="320">
        <f>'Clients Balance'!D59/'Clients Balance'!C59*Sheet!C58</f>
        <v>5771.952811</v>
      </c>
      <c r="E58" s="320">
        <f>'Clients Balance'!E59/'Clients Balance'!D59*Sheet!D58</f>
        <v>5896.834311</v>
      </c>
      <c r="F58" s="321"/>
      <c r="G58" s="321"/>
      <c r="H58" s="321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17"/>
      <c r="T58" s="317"/>
      <c r="U58" s="317"/>
      <c r="V58" s="317"/>
      <c r="W58" s="317"/>
      <c r="X58" s="317"/>
      <c r="Y58" s="317"/>
      <c r="Z58" s="317"/>
    </row>
    <row r="59" ht="15.75" customHeight="1">
      <c r="A59" s="318">
        <v>45530.0</v>
      </c>
      <c r="B59" s="319">
        <f>'PROP DAILY PNL'!B59</f>
        <v>66870</v>
      </c>
      <c r="C59" s="320">
        <f>'Clients Balance'!C60/'Clients Balance'!B60*Sheet!B59</f>
        <v>43016.61914</v>
      </c>
      <c r="D59" s="320">
        <f>'Clients Balance'!D60/'Clients Balance'!C60*Sheet!C59</f>
        <v>11799.0488</v>
      </c>
      <c r="E59" s="320">
        <f>'Clients Balance'!E60/'Clients Balance'!D60*Sheet!D59</f>
        <v>12054.33206</v>
      </c>
      <c r="F59" s="321"/>
      <c r="G59" s="321"/>
      <c r="H59" s="321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17"/>
      <c r="T59" s="317"/>
      <c r="U59" s="317"/>
      <c r="V59" s="317"/>
      <c r="W59" s="317"/>
      <c r="X59" s="317"/>
      <c r="Y59" s="317"/>
      <c r="Z59" s="317"/>
    </row>
    <row r="60" ht="15.75" customHeight="1">
      <c r="A60" s="318">
        <v>45531.0</v>
      </c>
      <c r="B60" s="319">
        <f>'PROP DAILY PNL'!B60</f>
        <v>-36528</v>
      </c>
      <c r="C60" s="320">
        <f>'Clients Balance'!C61/'Clients Balance'!B61*Sheet!B60</f>
        <v>-23497.99707</v>
      </c>
      <c r="D60" s="320">
        <f>'Clients Balance'!D61/'Clients Balance'!C61*Sheet!C60</f>
        <v>-6445.276726</v>
      </c>
      <c r="E60" s="320">
        <f>'Clients Balance'!E61/'Clients Balance'!D61*Sheet!D60</f>
        <v>-6584.726208</v>
      </c>
      <c r="F60" s="321"/>
      <c r="G60" s="321"/>
      <c r="H60" s="321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17"/>
      <c r="T60" s="317"/>
      <c r="U60" s="317"/>
      <c r="V60" s="317"/>
      <c r="W60" s="317"/>
      <c r="X60" s="317"/>
      <c r="Y60" s="317"/>
      <c r="Z60" s="317"/>
    </row>
    <row r="61" ht="15.75" customHeight="1">
      <c r="A61" s="318">
        <v>45532.0</v>
      </c>
      <c r="B61" s="319">
        <f>'PROP DAILY PNL'!B61</f>
        <v>102213</v>
      </c>
      <c r="C61" s="320">
        <f>'Clients Balance'!C62/'Clients Balance'!B62*Sheet!B61</f>
        <v>65752.3208</v>
      </c>
      <c r="D61" s="320">
        <f>'Clients Balance'!D62/'Clients Balance'!C62*Sheet!C61</f>
        <v>18035.23516</v>
      </c>
      <c r="E61" s="320">
        <f>'Clients Balance'!E62/'Clients Balance'!D62*Sheet!D61</f>
        <v>18425.44404</v>
      </c>
      <c r="F61" s="321"/>
      <c r="G61" s="321"/>
      <c r="H61" s="321"/>
      <c r="I61" s="322"/>
      <c r="J61" s="322"/>
      <c r="K61" s="322"/>
      <c r="L61" s="322"/>
      <c r="M61" s="322"/>
      <c r="N61" s="322"/>
      <c r="O61" s="322"/>
      <c r="P61" s="322"/>
      <c r="Q61" s="322"/>
      <c r="R61" s="322"/>
      <c r="S61" s="317"/>
      <c r="T61" s="317"/>
      <c r="U61" s="317"/>
      <c r="V61" s="317"/>
      <c r="W61" s="317"/>
      <c r="X61" s="317"/>
      <c r="Y61" s="317"/>
      <c r="Z61" s="317"/>
    </row>
    <row r="62" ht="15.75" customHeight="1">
      <c r="A62" s="318">
        <v>45533.0</v>
      </c>
      <c r="B62" s="319">
        <f>'PROP DAILY PNL'!B62</f>
        <v>-85183</v>
      </c>
      <c r="C62" s="320">
        <f>'Clients Balance'!C63/'Clients Balance'!B63*Sheet!B62</f>
        <v>-54797.13875</v>
      </c>
      <c r="D62" s="320">
        <f>'Clients Balance'!D63/'Clients Balance'!C63*Sheet!C62</f>
        <v>-15030.3331</v>
      </c>
      <c r="E62" s="320">
        <f>'Clients Balance'!E63/'Clients Balance'!D63*Sheet!D62</f>
        <v>-15355.52816</v>
      </c>
      <c r="F62" s="321"/>
      <c r="G62" s="321"/>
      <c r="H62" s="321"/>
      <c r="I62" s="322"/>
      <c r="J62" s="322"/>
      <c r="K62" s="322"/>
      <c r="L62" s="322"/>
      <c r="M62" s="322"/>
      <c r="N62" s="322"/>
      <c r="O62" s="322"/>
      <c r="P62" s="322"/>
      <c r="Q62" s="322"/>
      <c r="R62" s="322"/>
      <c r="S62" s="317"/>
      <c r="T62" s="317"/>
      <c r="U62" s="317"/>
      <c r="V62" s="317"/>
      <c r="W62" s="317"/>
      <c r="X62" s="317"/>
      <c r="Y62" s="317"/>
      <c r="Z62" s="317"/>
    </row>
    <row r="63" ht="15.75" customHeight="1">
      <c r="A63" s="318">
        <v>45534.0</v>
      </c>
      <c r="B63" s="319">
        <f>'PROP DAILY PNL'!B63</f>
        <v>32478.5</v>
      </c>
      <c r="C63" s="320">
        <f>'Clients Balance'!C64/'Clients Balance'!B64*Sheet!B63</f>
        <v>20893.0053</v>
      </c>
      <c r="D63" s="320">
        <f>'Clients Balance'!D64/'Clients Balance'!C64*Sheet!C63</f>
        <v>5730.752304</v>
      </c>
      <c r="E63" s="320">
        <f>'Clients Balance'!E64/'Clients Balance'!D64*Sheet!D63</f>
        <v>5854.742393</v>
      </c>
      <c r="F63" s="321"/>
      <c r="G63" s="321"/>
      <c r="H63" s="321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17"/>
      <c r="T63" s="317"/>
      <c r="U63" s="317"/>
      <c r="V63" s="317"/>
      <c r="W63" s="317"/>
      <c r="X63" s="317"/>
      <c r="Y63" s="317"/>
      <c r="Z63" s="317"/>
    </row>
    <row r="64" ht="15.75" customHeight="1">
      <c r="A64" s="318">
        <v>45537.0</v>
      </c>
      <c r="B64" s="319">
        <f>'PROP DAILY PNL'!B64</f>
        <v>-37710.25</v>
      </c>
      <c r="C64" s="320">
        <f>'Clients Balance'!C67/'Clients Balance'!B67*Sheet!B64</f>
        <v>-23708.57542</v>
      </c>
      <c r="D64" s="320">
        <f>'Clients Balance'!D67/'Clients Balance'!C67*Sheet!C64</f>
        <v>-5805.236273</v>
      </c>
      <c r="E64" s="320">
        <f>'Clients Balance'!E67/'Clients Balance'!D67*Sheet!D64</f>
        <v>-8196.438306</v>
      </c>
      <c r="F64" s="321"/>
      <c r="G64" s="321"/>
      <c r="H64" s="321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17"/>
      <c r="T64" s="317"/>
      <c r="U64" s="317"/>
      <c r="V64" s="317"/>
      <c r="W64" s="317"/>
      <c r="X64" s="317"/>
      <c r="Y64" s="317"/>
      <c r="Z64" s="317"/>
    </row>
    <row r="65" ht="15.75" customHeight="1">
      <c r="A65" s="318">
        <v>45538.0</v>
      </c>
      <c r="B65" s="319">
        <f>'PROP DAILY PNL'!B65</f>
        <v>-134005</v>
      </c>
      <c r="C65" s="320">
        <f>'Clients Balance'!C68/'Clients Balance'!B68*Sheet!B65</f>
        <v>-84249.44542</v>
      </c>
      <c r="D65" s="320">
        <f>'Clients Balance'!D68/'Clients Balance'!C68*Sheet!C65</f>
        <v>-20629.1575</v>
      </c>
      <c r="E65" s="320">
        <f>'Clients Balance'!E68/'Clients Balance'!D68*Sheet!D65</f>
        <v>-29126.39707</v>
      </c>
      <c r="F65" s="321"/>
      <c r="G65" s="321"/>
      <c r="H65" s="321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17"/>
      <c r="T65" s="317"/>
      <c r="U65" s="317"/>
      <c r="V65" s="317"/>
      <c r="W65" s="317"/>
      <c r="X65" s="317"/>
      <c r="Y65" s="317"/>
      <c r="Z65" s="317"/>
    </row>
    <row r="66" ht="15.75" customHeight="1">
      <c r="A66" s="318">
        <v>45539.0</v>
      </c>
      <c r="B66" s="319">
        <f>'PROP DAILY PNL'!B66</f>
        <v>149400</v>
      </c>
      <c r="C66" s="320">
        <f>'Clients Balance'!C69/'Clients Balance'!B69*Sheet!B66</f>
        <v>93928.33959</v>
      </c>
      <c r="D66" s="320">
        <f>'Clients Balance'!D69/'Clients Balance'!C69*Sheet!C66</f>
        <v>22999.11295</v>
      </c>
      <c r="E66" s="320">
        <f>'Clients Balance'!E69/'Clients Balance'!D69*Sheet!D66</f>
        <v>32472.54746</v>
      </c>
      <c r="F66" s="321"/>
      <c r="G66" s="321"/>
      <c r="H66" s="321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17"/>
      <c r="T66" s="317"/>
      <c r="U66" s="317"/>
      <c r="V66" s="317"/>
      <c r="W66" s="317"/>
      <c r="X66" s="317"/>
      <c r="Y66" s="317"/>
      <c r="Z66" s="317"/>
    </row>
    <row r="67" ht="15.75" customHeight="1">
      <c r="A67" s="318">
        <v>45540.0</v>
      </c>
      <c r="B67" s="319">
        <f>'PROP DAILY PNL'!B67</f>
        <v>225402</v>
      </c>
      <c r="C67" s="320">
        <f>'Clients Balance'!C70/'Clients Balance'!B70*Sheet!B67</f>
        <v>141711.0817</v>
      </c>
      <c r="D67" s="320">
        <f>'Clients Balance'!D70/'Clients Balance'!C70*Sheet!C67</f>
        <v>34699.10346</v>
      </c>
      <c r="E67" s="320">
        <f>'Clients Balance'!E70/'Clients Balance'!D70*Sheet!D67</f>
        <v>48991.81488</v>
      </c>
      <c r="F67" s="321"/>
      <c r="G67" s="321"/>
      <c r="H67" s="321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17"/>
      <c r="T67" s="317"/>
      <c r="U67" s="317"/>
      <c r="V67" s="317"/>
      <c r="W67" s="317"/>
      <c r="X67" s="317"/>
      <c r="Y67" s="317"/>
      <c r="Z67" s="317"/>
    </row>
    <row r="68" ht="15.75" customHeight="1">
      <c r="A68" s="318">
        <v>45541.0</v>
      </c>
      <c r="B68" s="319">
        <f>'PROP DAILY PNL'!B68</f>
        <v>18404</v>
      </c>
      <c r="C68" s="320">
        <f>'Clients Balance'!C71/'Clients Balance'!B71*Sheet!B68</f>
        <v>11570.66373</v>
      </c>
      <c r="D68" s="320">
        <f>'Clients Balance'!D71/'Clients Balance'!C71*Sheet!C68</f>
        <v>2833.170514</v>
      </c>
      <c r="E68" s="320">
        <f>'Clients Balance'!E71/'Clients Balance'!D71*Sheet!D68</f>
        <v>4000.165753</v>
      </c>
      <c r="F68" s="321"/>
      <c r="G68" s="321"/>
      <c r="H68" s="321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17"/>
      <c r="T68" s="317"/>
      <c r="U68" s="317"/>
      <c r="V68" s="317"/>
      <c r="W68" s="317"/>
      <c r="X68" s="317"/>
      <c r="Y68" s="317"/>
      <c r="Z68" s="317"/>
    </row>
    <row r="69" ht="15.75" customHeight="1">
      <c r="A69" s="318">
        <v>45544.0</v>
      </c>
      <c r="B69" s="319">
        <f>'PROP DAILY PNL'!B69</f>
        <v>75873</v>
      </c>
      <c r="C69" s="320">
        <f>'Clients Balance'!C72/'Clients Balance'!B72*Sheet!B69</f>
        <v>47701.63929</v>
      </c>
      <c r="D69" s="320">
        <f>'Clients Balance'!D72/'Clients Balance'!C72*Sheet!C69</f>
        <v>11680.13184</v>
      </c>
      <c r="E69" s="320">
        <f>'Clients Balance'!E72/'Clients Balance'!D72*Sheet!D69</f>
        <v>16491.22887</v>
      </c>
      <c r="F69" s="321"/>
      <c r="G69" s="321"/>
      <c r="H69" s="321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17"/>
      <c r="T69" s="317"/>
      <c r="U69" s="317"/>
      <c r="V69" s="317"/>
      <c r="W69" s="317"/>
      <c r="X69" s="317"/>
      <c r="Y69" s="317"/>
      <c r="Z69" s="317"/>
    </row>
    <row r="70" ht="15.75" customHeight="1">
      <c r="A70" s="318">
        <v>45545.0</v>
      </c>
      <c r="B70" s="319">
        <f>'PROP DAILY PNL'!B70</f>
        <v>-24887</v>
      </c>
      <c r="C70" s="320">
        <f>'Clients Balance'!C73/'Clients Balance'!B73*Sheet!B70</f>
        <v>-15646.55012</v>
      </c>
      <c r="D70" s="320">
        <f>'Clients Balance'!D73/'Clients Balance'!C73*Sheet!C70</f>
        <v>-3831.18423</v>
      </c>
      <c r="E70" s="320">
        <f>'Clients Balance'!E73/'Clients Balance'!D73*Sheet!D70</f>
        <v>-5409.265654</v>
      </c>
      <c r="F70" s="321"/>
      <c r="G70" s="321"/>
      <c r="H70" s="321"/>
      <c r="I70" s="322"/>
      <c r="J70" s="322"/>
      <c r="K70" s="322"/>
      <c r="L70" s="322"/>
      <c r="M70" s="322"/>
      <c r="N70" s="322"/>
      <c r="O70" s="322"/>
      <c r="P70" s="322"/>
      <c r="Q70" s="322"/>
      <c r="R70" s="322"/>
      <c r="S70" s="317"/>
      <c r="T70" s="317"/>
      <c r="U70" s="317"/>
      <c r="V70" s="317"/>
      <c r="W70" s="317"/>
      <c r="X70" s="317"/>
      <c r="Y70" s="317"/>
      <c r="Z70" s="317"/>
    </row>
    <row r="71" ht="15.75" customHeight="1">
      <c r="A71" s="318">
        <v>45546.0</v>
      </c>
      <c r="B71" s="319">
        <f>'PROP DAILY PNL'!B71</f>
        <v>74070</v>
      </c>
      <c r="C71" s="320">
        <f>'Clients Balance'!C74/'Clients Balance'!B74*Sheet!B71</f>
        <v>46568.08643</v>
      </c>
      <c r="D71" s="320">
        <f>'Clients Balance'!D74/'Clients Balance'!C74*Sheet!C71</f>
        <v>11402.57226</v>
      </c>
      <c r="E71" s="320">
        <f>'Clients Balance'!E74/'Clients Balance'!D74*Sheet!D71</f>
        <v>16099.3413</v>
      </c>
      <c r="F71" s="321"/>
      <c r="G71" s="321"/>
      <c r="H71" s="321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17"/>
      <c r="T71" s="317"/>
      <c r="U71" s="317"/>
      <c r="V71" s="317"/>
      <c r="W71" s="317"/>
      <c r="X71" s="317"/>
      <c r="Y71" s="317"/>
      <c r="Z71" s="317"/>
    </row>
    <row r="72" ht="15.75" customHeight="1">
      <c r="A72" s="318">
        <v>45547.0</v>
      </c>
      <c r="B72" s="319">
        <f>'PROP DAILY PNL'!B72</f>
        <v>260346</v>
      </c>
      <c r="C72" s="320">
        <f>'Clients Balance'!C75/'Clients Balance'!B75*Sheet!B72</f>
        <v>163680.5053</v>
      </c>
      <c r="D72" s="320">
        <f>'Clients Balance'!D75/'Clients Balance'!C75*Sheet!C72</f>
        <v>40078.49438</v>
      </c>
      <c r="E72" s="320">
        <f>'Clients Balance'!E75/'Clients Balance'!D75*Sheet!D72</f>
        <v>56587.00028</v>
      </c>
      <c r="F72" s="321"/>
      <c r="G72" s="321"/>
      <c r="H72" s="321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17"/>
      <c r="T72" s="317"/>
      <c r="U72" s="317"/>
      <c r="V72" s="317"/>
      <c r="W72" s="317"/>
      <c r="X72" s="317"/>
      <c r="Y72" s="317"/>
      <c r="Z72" s="317"/>
    </row>
    <row r="73" ht="15.75" customHeight="1">
      <c r="A73" s="318">
        <v>45548.0</v>
      </c>
      <c r="B73" s="319">
        <f>'PROP DAILY PNL'!B73</f>
        <v>-2582</v>
      </c>
      <c r="C73" s="320">
        <f>'Clients Balance'!C76/'Clients Balance'!B76*Sheet!B73</f>
        <v>-1623.313071</v>
      </c>
      <c r="D73" s="320">
        <f>'Clients Balance'!D76/'Clients Balance'!C76*Sheet!C73</f>
        <v>-397.4813229</v>
      </c>
      <c r="E73" s="320">
        <f>'Clients Balance'!E76/'Clients Balance'!D76*Sheet!D73</f>
        <v>-561.205606</v>
      </c>
      <c r="F73" s="321"/>
      <c r="G73" s="321"/>
      <c r="H73" s="321"/>
      <c r="I73" s="322"/>
      <c r="J73" s="322"/>
      <c r="K73" s="322"/>
      <c r="L73" s="322"/>
      <c r="M73" s="322"/>
      <c r="N73" s="322"/>
      <c r="O73" s="322"/>
      <c r="P73" s="322"/>
      <c r="Q73" s="322"/>
      <c r="R73" s="322"/>
      <c r="S73" s="317"/>
      <c r="T73" s="317"/>
      <c r="U73" s="317"/>
      <c r="V73" s="317"/>
      <c r="W73" s="317"/>
      <c r="X73" s="317"/>
      <c r="Y73" s="317"/>
      <c r="Z73" s="317"/>
    </row>
    <row r="74" ht="15.75" customHeight="1">
      <c r="A74" s="318">
        <v>45551.0</v>
      </c>
      <c r="B74" s="319">
        <f>'PROP DAILY PNL'!B74</f>
        <v>97514.5</v>
      </c>
      <c r="C74" s="320">
        <f>'Clients Balance'!C77/'Clients Balance'!B77*Sheet!B74</f>
        <v>61307.7314</v>
      </c>
      <c r="D74" s="320">
        <f>'Clients Balance'!D77/'Clients Balance'!C77*Sheet!C74</f>
        <v>15011.69344</v>
      </c>
      <c r="E74" s="320">
        <f>'Clients Balance'!E77/'Clients Balance'!D77*Sheet!D74</f>
        <v>21195.07516</v>
      </c>
      <c r="F74" s="321"/>
      <c r="G74" s="321"/>
      <c r="H74" s="321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17"/>
      <c r="T74" s="317"/>
      <c r="U74" s="317"/>
      <c r="V74" s="317"/>
      <c r="W74" s="317"/>
      <c r="X74" s="317"/>
      <c r="Y74" s="317"/>
      <c r="Z74" s="317"/>
    </row>
    <row r="75" ht="15.75" customHeight="1">
      <c r="A75" s="318">
        <v>45552.0</v>
      </c>
      <c r="B75" s="319">
        <f>'PROP DAILY PNL'!B75</f>
        <v>132710</v>
      </c>
      <c r="C75" s="320">
        <f>'Clients Balance'!C78/'Clients Balance'!B78*Sheet!B75</f>
        <v>83435.27407</v>
      </c>
      <c r="D75" s="320">
        <f>'Clients Balance'!D78/'Clients Balance'!C78*Sheet!C75</f>
        <v>20429.80107</v>
      </c>
      <c r="E75" s="320">
        <f>'Clients Balance'!E78/'Clients Balance'!D78*Sheet!D75</f>
        <v>28844.92486</v>
      </c>
      <c r="F75" s="321"/>
      <c r="G75" s="321"/>
      <c r="H75" s="321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17"/>
      <c r="T75" s="317"/>
      <c r="U75" s="317"/>
      <c r="V75" s="317"/>
      <c r="W75" s="317"/>
      <c r="X75" s="317"/>
      <c r="Y75" s="317"/>
      <c r="Z75" s="317"/>
    </row>
    <row r="76" ht="15.75" customHeight="1">
      <c r="A76" s="318">
        <v>45553.0</v>
      </c>
      <c r="B76" s="319">
        <f>'PROP DAILY PNL'!B76</f>
        <v>74528</v>
      </c>
      <c r="C76" s="320">
        <f>'Clients Balance'!C79/'Clients Balance'!B79*Sheet!B76</f>
        <v>46856.03275</v>
      </c>
      <c r="D76" s="320">
        <f>'Clients Balance'!D79/'Clients Balance'!C79*Sheet!C76</f>
        <v>11473.07825</v>
      </c>
      <c r="E76" s="320">
        <f>'Clients Balance'!E79/'Clients Balance'!D79*Sheet!D76</f>
        <v>16198.889</v>
      </c>
      <c r="F76" s="321"/>
      <c r="G76" s="321"/>
      <c r="H76" s="321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17"/>
      <c r="T76" s="317"/>
      <c r="U76" s="317"/>
      <c r="V76" s="317"/>
      <c r="W76" s="317"/>
      <c r="X76" s="317"/>
      <c r="Y76" s="317"/>
      <c r="Z76" s="317"/>
    </row>
    <row r="77" ht="15.75" customHeight="1">
      <c r="A77" s="318">
        <v>45554.0</v>
      </c>
      <c r="B77" s="319">
        <f>'PROP DAILY PNL'!B77</f>
        <v>67763</v>
      </c>
      <c r="C77" s="320">
        <f>'Clients Balance'!C80/'Clients Balance'!B80*Sheet!B77</f>
        <v>42602.85191</v>
      </c>
      <c r="D77" s="320">
        <f>'Clients Balance'!D80/'Clients Balance'!C80*Sheet!C77</f>
        <v>10431.65255</v>
      </c>
      <c r="E77" s="320">
        <f>'Clients Balance'!E80/'Clients Balance'!D80*Sheet!D77</f>
        <v>14728.49554</v>
      </c>
      <c r="F77" s="321"/>
      <c r="G77" s="321"/>
      <c r="H77" s="321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17"/>
      <c r="T77" s="317"/>
      <c r="U77" s="317"/>
      <c r="V77" s="317"/>
      <c r="W77" s="317"/>
      <c r="X77" s="317"/>
      <c r="Y77" s="317"/>
      <c r="Z77" s="317"/>
    </row>
    <row r="78" ht="15.75" customHeight="1">
      <c r="A78" s="318">
        <v>45555.0</v>
      </c>
      <c r="B78" s="319">
        <f>'PROP DAILY PNL'!B78</f>
        <v>-5417</v>
      </c>
      <c r="C78" s="320">
        <f>'Clients Balance'!C81/'Clients Balance'!B81*Sheet!B78</f>
        <v>-3405.68819</v>
      </c>
      <c r="D78" s="320">
        <f>'Clients Balance'!D81/'Clients Balance'!C81*Sheet!C78</f>
        <v>-833.9102735</v>
      </c>
      <c r="E78" s="320">
        <f>'Clients Balance'!E81/'Clients Balance'!D81*Sheet!D78</f>
        <v>-1177.401537</v>
      </c>
      <c r="F78" s="321"/>
      <c r="G78" s="321"/>
      <c r="H78" s="321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17"/>
      <c r="T78" s="317"/>
      <c r="U78" s="317"/>
      <c r="V78" s="317"/>
      <c r="W78" s="317"/>
      <c r="X78" s="317"/>
      <c r="Y78" s="317"/>
      <c r="Z78" s="317"/>
    </row>
    <row r="79" ht="15.75" customHeight="1">
      <c r="A79" s="318">
        <v>45558.0</v>
      </c>
      <c r="B79" s="319">
        <f>'PROP DAILY PNL'!B79</f>
        <v>19316.5</v>
      </c>
      <c r="C79" s="320">
        <f>'Clients Balance'!C82/'Clients Balance'!B82*Sheet!B79</f>
        <v>12144.3559</v>
      </c>
      <c r="D79" s="320">
        <f>'Clients Balance'!D82/'Clients Balance'!C82*Sheet!C79</f>
        <v>2973.643677</v>
      </c>
      <c r="E79" s="320">
        <f>'Clients Balance'!E82/'Clients Balance'!D82*Sheet!D79</f>
        <v>4198.500422</v>
      </c>
      <c r="F79" s="321"/>
      <c r="G79" s="321"/>
      <c r="H79" s="321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17"/>
      <c r="T79" s="317"/>
      <c r="U79" s="317"/>
      <c r="V79" s="317"/>
      <c r="W79" s="317"/>
      <c r="X79" s="317"/>
      <c r="Y79" s="317"/>
      <c r="Z79" s="317"/>
    </row>
    <row r="80" ht="15.75" customHeight="1">
      <c r="A80" s="318">
        <v>45559.0</v>
      </c>
      <c r="B80" s="319">
        <f>'PROP DAILY PNL'!B80</f>
        <v>-198612.5</v>
      </c>
      <c r="C80" s="320">
        <f>'Clients Balance'!C83/'Clients Balance'!B83*Sheet!B80</f>
        <v>-124868.4227</v>
      </c>
      <c r="D80" s="320">
        <f>'Clients Balance'!D83/'Clients Balance'!C83*Sheet!C80</f>
        <v>-30575.04231</v>
      </c>
      <c r="E80" s="320">
        <f>'Clients Balance'!E83/'Clients Balance'!D83*Sheet!D80</f>
        <v>-43169.03502</v>
      </c>
      <c r="F80" s="321"/>
      <c r="G80" s="321"/>
      <c r="H80" s="321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17"/>
      <c r="T80" s="317"/>
      <c r="U80" s="317"/>
      <c r="V80" s="317"/>
      <c r="W80" s="317"/>
      <c r="X80" s="317"/>
      <c r="Y80" s="317"/>
      <c r="Z80" s="317"/>
    </row>
    <row r="81" ht="15.75" customHeight="1">
      <c r="A81" s="318">
        <v>45560.0</v>
      </c>
      <c r="B81" s="319">
        <f>'PROP DAILY PNL'!B81</f>
        <v>252855</v>
      </c>
      <c r="C81" s="320">
        <f>'Clients Balance'!C84/'Clients Balance'!B84*Sheet!B81</f>
        <v>158970.8856</v>
      </c>
      <c r="D81" s="320">
        <f>'Clients Balance'!D84/'Clients Balance'!C84*Sheet!C81</f>
        <v>38925.30593</v>
      </c>
      <c r="E81" s="320">
        <f>'Clients Balance'!E84/'Clients Balance'!D84*Sheet!D81</f>
        <v>54958.80849</v>
      </c>
      <c r="F81" s="321"/>
      <c r="G81" s="321"/>
      <c r="H81" s="321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17"/>
      <c r="T81" s="317"/>
      <c r="U81" s="317"/>
      <c r="V81" s="317"/>
      <c r="W81" s="317"/>
      <c r="X81" s="317"/>
      <c r="Y81" s="317"/>
      <c r="Z81" s="317"/>
    </row>
    <row r="82" ht="15.75" customHeight="1">
      <c r="A82" s="318">
        <v>45561.0</v>
      </c>
      <c r="B82" s="319">
        <f>'PROP DAILY PNL'!B82</f>
        <v>87618</v>
      </c>
      <c r="C82" s="320">
        <f>'Clients Balance'!C85/'Clients Balance'!B85*Sheet!B82</f>
        <v>55085.76478</v>
      </c>
      <c r="D82" s="320">
        <f>'Clients Balance'!D85/'Clients Balance'!C85*Sheet!C82</f>
        <v>13488.19464</v>
      </c>
      <c r="E82" s="320">
        <f>'Clients Balance'!E85/'Clients Balance'!D85*Sheet!D82</f>
        <v>19044.04059</v>
      </c>
      <c r="F82" s="321"/>
      <c r="G82" s="321"/>
      <c r="H82" s="321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17"/>
      <c r="T82" s="317"/>
      <c r="U82" s="317"/>
      <c r="V82" s="317"/>
      <c r="W82" s="317"/>
      <c r="X82" s="317"/>
      <c r="Y82" s="317"/>
      <c r="Z82" s="317"/>
    </row>
    <row r="83" ht="15.75" customHeight="1">
      <c r="A83" s="318">
        <v>45562.0</v>
      </c>
      <c r="B83" s="319">
        <f>'PROP DAILY PNL'!B83</f>
        <v>-9273</v>
      </c>
      <c r="C83" s="320">
        <f>'Clients Balance'!C86/'Clients Balance'!B86*Sheet!B83</f>
        <v>-5829.969833</v>
      </c>
      <c r="D83" s="320">
        <f>'Clients Balance'!D86/'Clients Balance'!C86*Sheet!C83</f>
        <v>-1427.515224</v>
      </c>
      <c r="E83" s="320">
        <f>'Clients Balance'!E86/'Clients Balance'!D86*Sheet!D83</f>
        <v>-2015.514944</v>
      </c>
      <c r="F83" s="321"/>
      <c r="G83" s="321"/>
      <c r="H83" s="321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17"/>
      <c r="T83" s="317"/>
      <c r="U83" s="317"/>
      <c r="V83" s="317"/>
      <c r="W83" s="317"/>
      <c r="X83" s="317"/>
      <c r="Y83" s="317"/>
      <c r="Z83" s="317"/>
    </row>
    <row r="84" ht="15.75" customHeight="1">
      <c r="A84" s="318">
        <v>45565.0</v>
      </c>
      <c r="B84" s="319">
        <f>'PROP DAILY PNL'!B84</f>
        <v>111540</v>
      </c>
      <c r="C84" s="320">
        <f>'Clients Balance'!C87/'Clients Balance'!B87*Sheet!B84</f>
        <v>70125.61578</v>
      </c>
      <c r="D84" s="320">
        <f>'Clients Balance'!D87/'Clients Balance'!C87*Sheet!C84</f>
        <v>17170.82369</v>
      </c>
      <c r="E84" s="320">
        <f>'Clients Balance'!E87/'Clients Balance'!D87*Sheet!D84</f>
        <v>24243.56053</v>
      </c>
      <c r="F84" s="321"/>
      <c r="G84" s="321"/>
      <c r="H84" s="321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17"/>
      <c r="T84" s="317"/>
      <c r="U84" s="317"/>
      <c r="V84" s="317"/>
      <c r="W84" s="317"/>
      <c r="X84" s="317"/>
      <c r="Y84" s="317"/>
      <c r="Z84" s="317"/>
    </row>
    <row r="85" ht="15.75" customHeight="1">
      <c r="A85" s="318">
        <v>45566.0</v>
      </c>
      <c r="B85" s="319">
        <f>'PROP DAILY PNL'!B85</f>
        <v>14454</v>
      </c>
      <c r="C85" s="320">
        <f>'Clients Balance'!C88/'Clients Balance'!B88*Sheet!B85</f>
        <v>9507.595116</v>
      </c>
      <c r="D85" s="320">
        <f>'Clients Balance'!D88/'Clients Balance'!C88*Sheet!C85</f>
        <v>2050.829627</v>
      </c>
      <c r="E85" s="320">
        <f>'Clients Balance'!E88/'Clients Balance'!D88*Sheet!D85</f>
        <v>2895.575257</v>
      </c>
      <c r="F85" s="321"/>
      <c r="G85" s="321"/>
      <c r="H85" s="321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17"/>
      <c r="T85" s="317"/>
      <c r="U85" s="317"/>
      <c r="V85" s="317"/>
      <c r="W85" s="317"/>
      <c r="X85" s="317"/>
      <c r="Y85" s="317"/>
      <c r="Z85" s="317"/>
    </row>
    <row r="86" ht="15.75" customHeight="1">
      <c r="A86" s="318">
        <v>45568.0</v>
      </c>
      <c r="B86" s="319">
        <f>'PROP DAILY PNL'!B86</f>
        <v>-88497</v>
      </c>
      <c r="C86" s="320">
        <f>'Clients Balance'!C89/'Clients Balance'!B89*Sheet!B86</f>
        <v>-58211.81991</v>
      </c>
      <c r="D86" s="320">
        <f>'Clients Balance'!D89/'Clients Balance'!C89*Sheet!C86</f>
        <v>-12556.54279</v>
      </c>
      <c r="E86" s="320">
        <f>'Clients Balance'!E89/'Clients Balance'!D89*Sheet!D86</f>
        <v>-17728.6373</v>
      </c>
      <c r="F86" s="321"/>
      <c r="G86" s="321"/>
      <c r="H86" s="321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17"/>
      <c r="T86" s="317"/>
      <c r="U86" s="317"/>
      <c r="V86" s="317"/>
      <c r="W86" s="317"/>
      <c r="X86" s="317"/>
      <c r="Y86" s="317"/>
      <c r="Z86" s="317"/>
    </row>
    <row r="87" ht="15.75" customHeight="1">
      <c r="A87" s="318">
        <v>45569.0</v>
      </c>
      <c r="B87" s="319">
        <f>'PROP DAILY PNL'!B87</f>
        <v>-106267.5</v>
      </c>
      <c r="C87" s="320">
        <f>'Clients Balance'!C90/'Clients Balance'!B90*Sheet!B87</f>
        <v>-69900.95226</v>
      </c>
      <c r="D87" s="320">
        <f>'Clients Balance'!D90/'Clients Balance'!C90*Sheet!C87</f>
        <v>-15077.93949</v>
      </c>
      <c r="E87" s="320">
        <f>'Clients Balance'!E90/'Clients Balance'!D90*Sheet!D87</f>
        <v>-21288.60825</v>
      </c>
      <c r="F87" s="321"/>
      <c r="G87" s="321"/>
      <c r="H87" s="321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17"/>
      <c r="T87" s="317"/>
      <c r="U87" s="317"/>
      <c r="V87" s="317"/>
      <c r="W87" s="317"/>
      <c r="X87" s="317"/>
      <c r="Y87" s="317"/>
      <c r="Z87" s="317"/>
    </row>
    <row r="88" ht="15.75" customHeight="1">
      <c r="A88" s="318">
        <v>45572.0</v>
      </c>
      <c r="B88" s="319">
        <f>'PROP DAILY PNL'!B88</f>
        <v>22884</v>
      </c>
      <c r="C88" s="320">
        <f>'Clients Balance'!C91/'Clients Balance'!B91*Sheet!B88</f>
        <v>15052.70559</v>
      </c>
      <c r="D88" s="320">
        <f>'Clients Balance'!D91/'Clients Balance'!C91*Sheet!C88</f>
        <v>3246.934079</v>
      </c>
      <c r="E88" s="320">
        <f>'Clients Balance'!E91/'Clients Balance'!D91*Sheet!D88</f>
        <v>4584.360328</v>
      </c>
      <c r="F88" s="321"/>
      <c r="G88" s="321"/>
      <c r="H88" s="321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17"/>
      <c r="T88" s="317"/>
      <c r="U88" s="317"/>
      <c r="V88" s="317"/>
      <c r="W88" s="317"/>
      <c r="X88" s="317"/>
      <c r="Y88" s="317"/>
      <c r="Z88" s="317"/>
    </row>
    <row r="89" ht="15.75" customHeight="1">
      <c r="A89" s="318">
        <v>45573.0</v>
      </c>
      <c r="B89" s="319">
        <f>'PROP DAILY PNL'!B89</f>
        <v>239096</v>
      </c>
      <c r="C89" s="320">
        <f>'Clients Balance'!C92/'Clients Balance'!B92*Sheet!B89</f>
        <v>157273.2781</v>
      </c>
      <c r="D89" s="320">
        <f>'Clients Balance'!D92/'Clients Balance'!C92*Sheet!C89</f>
        <v>33924.53027</v>
      </c>
      <c r="E89" s="320">
        <f>'Clients Balance'!E92/'Clients Balance'!D92*Sheet!D89</f>
        <v>47898.19162</v>
      </c>
      <c r="F89" s="321"/>
      <c r="G89" s="321"/>
      <c r="H89" s="321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17"/>
      <c r="T89" s="317"/>
      <c r="U89" s="317"/>
      <c r="V89" s="317"/>
      <c r="W89" s="317"/>
      <c r="X89" s="317"/>
      <c r="Y89" s="317"/>
      <c r="Z89" s="317"/>
    </row>
    <row r="90" ht="15.75" customHeight="1">
      <c r="A90" s="318">
        <v>45574.0</v>
      </c>
      <c r="B90" s="319">
        <f>'PROP DAILY PNL'!B90</f>
        <v>-73310</v>
      </c>
      <c r="C90" s="320">
        <f>'Clients Balance'!C93/'Clients Balance'!B93*Sheet!B90</f>
        <v>-48222.06988</v>
      </c>
      <c r="D90" s="320">
        <f>'Clients Balance'!D93/'Clients Balance'!C93*Sheet!C90</f>
        <v>-10401.71025</v>
      </c>
      <c r="E90" s="320">
        <f>'Clients Balance'!E93/'Clients Balance'!D93*Sheet!D90</f>
        <v>-14686.21988</v>
      </c>
      <c r="F90" s="321"/>
      <c r="G90" s="321"/>
      <c r="H90" s="321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17"/>
      <c r="T90" s="317"/>
      <c r="U90" s="317"/>
      <c r="V90" s="317"/>
      <c r="W90" s="317"/>
      <c r="X90" s="317"/>
      <c r="Y90" s="317"/>
      <c r="Z90" s="317"/>
    </row>
    <row r="91" ht="15.75" customHeight="1">
      <c r="A91" s="318">
        <v>45575.0</v>
      </c>
      <c r="B91" s="319">
        <f>'PROP DAILY PNL'!B91</f>
        <v>294787</v>
      </c>
      <c r="C91" s="320">
        <f>'Clients Balance'!C94/'Clients Balance'!B94*Sheet!B91</f>
        <v>193905.8698</v>
      </c>
      <c r="D91" s="320">
        <f>'Clients Balance'!D94/'Clients Balance'!C94*Sheet!C91</f>
        <v>41826.33964</v>
      </c>
      <c r="E91" s="320">
        <f>'Clients Balance'!E94/'Clients Balance'!D94*Sheet!D91</f>
        <v>59054.79059</v>
      </c>
      <c r="F91" s="321"/>
      <c r="G91" s="321"/>
      <c r="H91" s="321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17"/>
      <c r="T91" s="317"/>
      <c r="U91" s="317"/>
      <c r="V91" s="317"/>
      <c r="W91" s="317"/>
      <c r="X91" s="317"/>
      <c r="Y91" s="317"/>
      <c r="Z91" s="317"/>
    </row>
    <row r="92" ht="15.75" customHeight="1">
      <c r="A92" s="318">
        <v>45576.0</v>
      </c>
      <c r="B92" s="319">
        <f>'PROP DAILY PNL'!B92</f>
        <v>164311</v>
      </c>
      <c r="C92" s="320">
        <f>'Clients Balance'!C95/'Clients Balance'!B95*Sheet!B92</f>
        <v>108080.9784</v>
      </c>
      <c r="D92" s="320">
        <f>'Clients Balance'!D95/'Clients Balance'!C95*Sheet!C92</f>
        <v>23313.53721</v>
      </c>
      <c r="E92" s="320">
        <f>'Clients Balance'!E95/'Clients Balance'!D95*Sheet!D92</f>
        <v>32916.48444</v>
      </c>
      <c r="F92" s="321"/>
      <c r="G92" s="321"/>
      <c r="H92" s="321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17"/>
      <c r="T92" s="317"/>
      <c r="U92" s="317"/>
      <c r="V92" s="317"/>
      <c r="W92" s="317"/>
      <c r="X92" s="317"/>
      <c r="Y92" s="317"/>
      <c r="Z92" s="317"/>
    </row>
    <row r="93" ht="15.75" customHeight="1">
      <c r="A93" s="318">
        <v>45579.0</v>
      </c>
      <c r="B93" s="319">
        <f>'PROP DAILY PNL'!B93</f>
        <v>-97599</v>
      </c>
      <c r="C93" s="320">
        <f>'Clients Balance'!C96/'Clients Balance'!B96*Sheet!B93</f>
        <v>-64198.96055</v>
      </c>
      <c r="D93" s="320">
        <f>'Clients Balance'!D96/'Clients Balance'!C96*Sheet!C93</f>
        <v>-13847.99507</v>
      </c>
      <c r="E93" s="320">
        <f>'Clients Balance'!E96/'Clients Balance'!D96*Sheet!D93</f>
        <v>-19552.04438</v>
      </c>
      <c r="F93" s="321"/>
      <c r="G93" s="321"/>
      <c r="H93" s="321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17"/>
      <c r="T93" s="317"/>
      <c r="U93" s="317"/>
      <c r="V93" s="317"/>
      <c r="W93" s="317"/>
      <c r="X93" s="317"/>
      <c r="Y93" s="317"/>
      <c r="Z93" s="317"/>
    </row>
    <row r="94" ht="15.75" customHeight="1">
      <c r="A94" s="318">
        <v>45580.0</v>
      </c>
      <c r="B94" s="319">
        <f>'PROP DAILY PNL'!B94</f>
        <v>-345708</v>
      </c>
      <c r="C94" s="320">
        <f>'Clients Balance'!C97/'Clients Balance'!B97*Sheet!B94</f>
        <v>-227400.8366</v>
      </c>
      <c r="D94" s="320">
        <f>'Clients Balance'!D97/'Clients Balance'!C97*Sheet!C94</f>
        <v>-49051.34971</v>
      </c>
      <c r="E94" s="320">
        <f>'Clients Balance'!E97/'Clients Balance'!D97*Sheet!D94</f>
        <v>-69255.81368</v>
      </c>
      <c r="F94" s="321"/>
      <c r="G94" s="321"/>
      <c r="H94" s="321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17"/>
      <c r="T94" s="317"/>
      <c r="U94" s="317"/>
      <c r="V94" s="317"/>
      <c r="W94" s="317"/>
      <c r="X94" s="317"/>
      <c r="Y94" s="317"/>
      <c r="Z94" s="317"/>
    </row>
    <row r="95" ht="15.75" customHeight="1">
      <c r="A95" s="318">
        <v>45581.0</v>
      </c>
      <c r="B95" s="319">
        <f>'PROP DAILY PNL'!B95</f>
        <v>236251</v>
      </c>
      <c r="C95" s="320">
        <f>'Clients Balance'!C98/'Clients Balance'!B98*Sheet!B95</f>
        <v>155401.8856</v>
      </c>
      <c r="D95" s="320">
        <f>'Clients Balance'!D98/'Clients Balance'!C98*Sheet!C95</f>
        <v>33520.86275</v>
      </c>
      <c r="E95" s="320">
        <f>'Clients Balance'!E98/'Clients Balance'!D98*Sheet!D95</f>
        <v>47328.2517</v>
      </c>
      <c r="F95" s="321"/>
      <c r="G95" s="321"/>
      <c r="H95" s="321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17"/>
      <c r="T95" s="317"/>
      <c r="U95" s="317"/>
      <c r="V95" s="317"/>
      <c r="W95" s="317"/>
      <c r="X95" s="317"/>
      <c r="Y95" s="317"/>
      <c r="Z95" s="317"/>
    </row>
    <row r="96" ht="15.75" customHeight="1">
      <c r="A96" s="318">
        <v>45582.0</v>
      </c>
      <c r="B96" s="319">
        <f>'PROP DAILY PNL'!B96</f>
        <v>158995</v>
      </c>
      <c r="C96" s="320">
        <f>'Clients Balance'!C99/'Clients Balance'!B99*Sheet!B96</f>
        <v>104584.2041</v>
      </c>
      <c r="D96" s="320">
        <f>'Clients Balance'!D99/'Clients Balance'!C99*Sheet!C96</f>
        <v>22559.26778</v>
      </c>
      <c r="E96" s="320">
        <f>'Clients Balance'!E99/'Clients Balance'!D99*Sheet!D96</f>
        <v>31851.52816</v>
      </c>
      <c r="F96" s="321"/>
      <c r="G96" s="321"/>
      <c r="H96" s="321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17"/>
      <c r="T96" s="317"/>
      <c r="U96" s="317"/>
      <c r="V96" s="317"/>
      <c r="W96" s="317"/>
      <c r="X96" s="317"/>
      <c r="Y96" s="317"/>
      <c r="Z96" s="317"/>
    </row>
    <row r="97" ht="15.75" customHeight="1">
      <c r="A97" s="318">
        <v>45583.0</v>
      </c>
      <c r="B97" s="319">
        <f>'PROP DAILY PNL'!B97</f>
        <v>-41355</v>
      </c>
      <c r="C97" s="320">
        <f>'Clients Balance'!C100/'Clients Balance'!B100*Sheet!B97</f>
        <v>-27202.61492</v>
      </c>
      <c r="D97" s="320">
        <f>'Clients Balance'!D100/'Clients Balance'!C100*Sheet!C97</f>
        <v>-5867.722376</v>
      </c>
      <c r="E97" s="320">
        <f>'Clients Balance'!E100/'Clients Balance'!D100*Sheet!D97</f>
        <v>-8284.662706</v>
      </c>
      <c r="F97" s="321"/>
      <c r="G97" s="321"/>
      <c r="H97" s="321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317"/>
      <c r="T97" s="317"/>
      <c r="U97" s="317"/>
      <c r="V97" s="317"/>
      <c r="W97" s="317"/>
      <c r="X97" s="317"/>
      <c r="Y97" s="317"/>
      <c r="Z97" s="317"/>
    </row>
    <row r="98" ht="15.75" customHeight="1">
      <c r="A98" s="318">
        <v>45586.0</v>
      </c>
      <c r="B98" s="319">
        <f>'PROP DAILY PNL'!B98</f>
        <v>-61145</v>
      </c>
      <c r="C98" s="320">
        <f>'Clients Balance'!C101/'Clients Balance'!B101*Sheet!B98</f>
        <v>-40220.13999</v>
      </c>
      <c r="D98" s="320">
        <f>'Clients Balance'!D101/'Clients Balance'!C101*Sheet!C98</f>
        <v>-8675.659163</v>
      </c>
      <c r="E98" s="320">
        <f>'Clients Balance'!E101/'Clients Balance'!D101*Sheet!D98</f>
        <v>-12249.20085</v>
      </c>
      <c r="F98" s="321"/>
      <c r="G98" s="321"/>
      <c r="H98" s="321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317"/>
      <c r="T98" s="317"/>
      <c r="U98" s="317"/>
      <c r="V98" s="317"/>
      <c r="W98" s="317"/>
      <c r="X98" s="317"/>
      <c r="Y98" s="317"/>
      <c r="Z98" s="317"/>
    </row>
    <row r="99" ht="15.75" customHeight="1">
      <c r="A99" s="318">
        <v>45587.0</v>
      </c>
      <c r="B99" s="319">
        <f>'PROP DAILY PNL'!B99</f>
        <v>-178656</v>
      </c>
      <c r="C99" s="320">
        <f>'Clients Balance'!C102/'Clients Balance'!B102*Sheet!B99</f>
        <v>-117516.8751</v>
      </c>
      <c r="D99" s="320">
        <f>'Clients Balance'!D102/'Clients Balance'!C102*Sheet!C99</f>
        <v>-25348.90119</v>
      </c>
      <c r="E99" s="320">
        <f>'Clients Balance'!E102/'Clients Balance'!D102*Sheet!D99</f>
        <v>-35790.22368</v>
      </c>
      <c r="F99" s="321"/>
      <c r="G99" s="321"/>
      <c r="H99" s="321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317"/>
      <c r="T99" s="317"/>
      <c r="U99" s="317"/>
      <c r="V99" s="317"/>
      <c r="W99" s="317"/>
      <c r="X99" s="317"/>
      <c r="Y99" s="317"/>
      <c r="Z99" s="317"/>
    </row>
    <row r="100" ht="15.75" customHeight="1">
      <c r="A100" s="318">
        <v>45588.0</v>
      </c>
      <c r="B100" s="319">
        <f>'PROP DAILY PNL'!B100</f>
        <v>-6201</v>
      </c>
      <c r="C100" s="320">
        <f>'Clients Balance'!C103/'Clients Balance'!B103*Sheet!B100</f>
        <v>-4078.912226</v>
      </c>
      <c r="D100" s="320">
        <f>'Clients Balance'!D103/'Clients Balance'!C103*Sheet!C100</f>
        <v>-879.8391114</v>
      </c>
      <c r="E100" s="320">
        <f>'Clients Balance'!E103/'Clients Balance'!D103*Sheet!D100</f>
        <v>-1242.248662</v>
      </c>
      <c r="F100" s="321"/>
      <c r="G100" s="321"/>
      <c r="H100" s="321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317"/>
      <c r="T100" s="317"/>
      <c r="U100" s="317"/>
      <c r="V100" s="317"/>
      <c r="W100" s="317"/>
      <c r="X100" s="317"/>
      <c r="Y100" s="317"/>
      <c r="Z100" s="317"/>
    </row>
    <row r="101" ht="15.75" customHeight="1">
      <c r="A101" s="318">
        <v>45589.0</v>
      </c>
      <c r="B101" s="319">
        <f>'PROP DAILY PNL'!B101</f>
        <v>83202</v>
      </c>
      <c r="C101" s="320">
        <f>'Clients Balance'!C104/'Clients Balance'!B104*Sheet!B101</f>
        <v>54728.85906</v>
      </c>
      <c r="D101" s="320">
        <f>'Clients Balance'!D104/'Clients Balance'!C104*Sheet!C101</f>
        <v>11805.25298</v>
      </c>
      <c r="E101" s="320">
        <f>'Clients Balance'!E104/'Clients Balance'!D104*Sheet!D101</f>
        <v>16667.88796</v>
      </c>
      <c r="F101" s="321"/>
      <c r="G101" s="321"/>
      <c r="H101" s="321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17"/>
      <c r="T101" s="317"/>
      <c r="U101" s="317"/>
      <c r="V101" s="317"/>
      <c r="W101" s="317"/>
      <c r="X101" s="317"/>
      <c r="Y101" s="317"/>
      <c r="Z101" s="317"/>
    </row>
    <row r="102" ht="15.75" customHeight="1">
      <c r="A102" s="318">
        <v>45590.0</v>
      </c>
      <c r="B102" s="319">
        <f>'PROP DAILY PNL'!B102</f>
        <v>-179893</v>
      </c>
      <c r="C102" s="320">
        <f>'Clients Balance'!C105/'Clients Balance'!B105*Sheet!B102</f>
        <v>-118330.5527</v>
      </c>
      <c r="D102" s="320">
        <f>'Clients Balance'!D105/'Clients Balance'!C105*Sheet!C102</f>
        <v>-25524.41498</v>
      </c>
      <c r="E102" s="320">
        <f>'Clients Balance'!E105/'Clients Balance'!D105*Sheet!D102</f>
        <v>-36038.03236</v>
      </c>
      <c r="F102" s="321"/>
      <c r="G102" s="321"/>
      <c r="H102" s="321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17"/>
      <c r="T102" s="317"/>
      <c r="U102" s="317"/>
      <c r="V102" s="317"/>
      <c r="W102" s="317"/>
      <c r="X102" s="317"/>
      <c r="Y102" s="317"/>
      <c r="Z102" s="317"/>
    </row>
    <row r="103" ht="15.75" customHeight="1">
      <c r="A103" s="318">
        <v>45593.0</v>
      </c>
      <c r="B103" s="319">
        <f>'PROP DAILY PNL'!B103</f>
        <v>110949</v>
      </c>
      <c r="C103" s="320">
        <f>'Clients Balance'!C106/'Clients Balance'!B106*Sheet!B103</f>
        <v>72980.36326</v>
      </c>
      <c r="D103" s="320">
        <f>'Clients Balance'!D106/'Clients Balance'!C106*Sheet!C103</f>
        <v>15742.18184</v>
      </c>
      <c r="E103" s="320">
        <f>'Clients Balance'!E106/'Clients Balance'!D106*Sheet!D103</f>
        <v>22226.4549</v>
      </c>
      <c r="F103" s="321"/>
      <c r="G103" s="321"/>
      <c r="H103" s="321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317"/>
      <c r="T103" s="317"/>
      <c r="U103" s="317"/>
      <c r="V103" s="317"/>
      <c r="W103" s="317"/>
      <c r="X103" s="317"/>
      <c r="Y103" s="317"/>
      <c r="Z103" s="317"/>
    </row>
    <row r="104" ht="15.75" customHeight="1">
      <c r="A104" s="318">
        <v>45594.0</v>
      </c>
      <c r="B104" s="319">
        <f>'PROP DAILY PNL'!B104</f>
        <v>-38397</v>
      </c>
      <c r="C104" s="320">
        <f>'Clients Balance'!C107/'Clients Balance'!B107*Sheet!B104</f>
        <v>-25256.89288</v>
      </c>
      <c r="D104" s="320">
        <f>'Clients Balance'!D107/'Clients Balance'!C107*Sheet!C104</f>
        <v>-5448.021668</v>
      </c>
      <c r="E104" s="320">
        <f>'Clients Balance'!E107/'Clients Balance'!D107*Sheet!D104</f>
        <v>-7692.085453</v>
      </c>
      <c r="F104" s="321"/>
      <c r="G104" s="321"/>
      <c r="H104" s="321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317"/>
      <c r="T104" s="317"/>
      <c r="U104" s="317"/>
      <c r="V104" s="317"/>
      <c r="W104" s="317"/>
      <c r="X104" s="317"/>
      <c r="Y104" s="317"/>
      <c r="Z104" s="317"/>
    </row>
    <row r="105" ht="15.75" customHeight="1">
      <c r="A105" s="318">
        <v>45595.0</v>
      </c>
      <c r="B105" s="319">
        <f>'PROP DAILY PNL'!B105</f>
        <v>45182</v>
      </c>
      <c r="C105" s="320">
        <f>'Clients Balance'!C108/'Clients Balance'!B108*Sheet!B105</f>
        <v>29719.95036</v>
      </c>
      <c r="D105" s="320">
        <f>'Clients Balance'!D108/'Clients Balance'!C108*Sheet!C105</f>
        <v>6410.722582</v>
      </c>
      <c r="E105" s="320">
        <f>'Clients Balance'!E108/'Clients Balance'!D108*Sheet!D105</f>
        <v>9051.327055</v>
      </c>
      <c r="F105" s="321"/>
      <c r="G105" s="321"/>
      <c r="H105" s="321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17"/>
      <c r="T105" s="317"/>
      <c r="U105" s="317"/>
      <c r="V105" s="317"/>
      <c r="W105" s="317"/>
      <c r="X105" s="317"/>
      <c r="Y105" s="317"/>
      <c r="Z105" s="317"/>
    </row>
    <row r="106" ht="15.75" customHeight="1">
      <c r="A106" s="318">
        <v>45596.0</v>
      </c>
      <c r="B106" s="319">
        <f>'PROP DAILY PNL'!B106</f>
        <v>29459</v>
      </c>
      <c r="C106" s="320">
        <f>'Clients Balance'!C109/'Clients Balance'!B109*Sheet!B106</f>
        <v>19377.62865</v>
      </c>
      <c r="D106" s="320">
        <f>'Clients Balance'!D109/'Clients Balance'!C109*Sheet!C106</f>
        <v>4179.838797</v>
      </c>
      <c r="E106" s="320">
        <f>'Clients Balance'!E109/'Clients Balance'!D109*Sheet!D106</f>
        <v>5901.532551</v>
      </c>
      <c r="F106" s="321"/>
      <c r="G106" s="321"/>
      <c r="H106" s="321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17"/>
      <c r="T106" s="317"/>
      <c r="U106" s="317"/>
      <c r="V106" s="317"/>
      <c r="W106" s="317"/>
      <c r="X106" s="317"/>
      <c r="Y106" s="317"/>
      <c r="Z106" s="317"/>
    </row>
    <row r="107" ht="15.75" customHeight="1">
      <c r="A107" s="318">
        <v>45600.0</v>
      </c>
      <c r="B107" s="319">
        <f>'PROP DAILY PNL'!B107</f>
        <v>284491</v>
      </c>
      <c r="C107" s="320">
        <f>'Clients Balance'!C110/'Clients Balance'!B110*Sheet!B107</f>
        <v>187133.3363</v>
      </c>
      <c r="D107" s="320">
        <f>'Clients Balance'!D110/'Clients Balance'!C110*Sheet!C107</f>
        <v>40365.4747</v>
      </c>
      <c r="E107" s="320">
        <f>'Clients Balance'!E110/'Clients Balance'!D110*Sheet!D107</f>
        <v>56992.18904</v>
      </c>
      <c r="F107" s="321"/>
      <c r="G107" s="321"/>
      <c r="H107" s="321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17"/>
      <c r="T107" s="317"/>
      <c r="U107" s="317"/>
      <c r="V107" s="317"/>
      <c r="W107" s="317"/>
      <c r="X107" s="317"/>
      <c r="Y107" s="317"/>
      <c r="Z107" s="317"/>
    </row>
    <row r="108" ht="15.75" customHeight="1">
      <c r="A108" s="318">
        <v>45601.0</v>
      </c>
      <c r="B108" s="319">
        <f>'PROP DAILY PNL'!B108</f>
        <v>23258</v>
      </c>
      <c r="C108" s="320">
        <f>'Clients Balance'!C111/'Clients Balance'!B111*Sheet!B108</f>
        <v>15228.84852</v>
      </c>
      <c r="D108" s="320">
        <f>'Clients Balance'!D111/'Clients Balance'!C111*Sheet!C108</f>
        <v>3328.967627</v>
      </c>
      <c r="E108" s="320">
        <f>'Clients Balance'!E111/'Clients Balance'!D111*Sheet!D108</f>
        <v>4700.18385</v>
      </c>
      <c r="F108" s="321"/>
      <c r="G108" s="321"/>
      <c r="H108" s="321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317"/>
      <c r="T108" s="317"/>
      <c r="U108" s="317"/>
      <c r="V108" s="317"/>
      <c r="W108" s="317"/>
      <c r="X108" s="317"/>
      <c r="Y108" s="317"/>
      <c r="Z108" s="317"/>
    </row>
    <row r="109" ht="15.75" customHeight="1">
      <c r="A109" s="318">
        <v>45602.0</v>
      </c>
      <c r="B109" s="319">
        <f>'PROP DAILY PNL'!B109</f>
        <v>8469</v>
      </c>
      <c r="C109" s="320">
        <f>'Clients Balance'!C112/'Clients Balance'!B112*Sheet!B109</f>
        <v>5546.533063</v>
      </c>
      <c r="D109" s="320">
        <f>'Clients Balance'!D112/'Clients Balance'!C112*Sheet!C109</f>
        <v>1211.684429</v>
      </c>
      <c r="E109" s="320">
        <f>'Clients Balance'!E112/'Clients Balance'!D112*Sheet!D109</f>
        <v>1710.782508</v>
      </c>
      <c r="F109" s="321"/>
      <c r="G109" s="321"/>
      <c r="H109" s="321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317"/>
      <c r="T109" s="317"/>
      <c r="U109" s="317"/>
      <c r="V109" s="317"/>
      <c r="W109" s="317"/>
      <c r="X109" s="317"/>
      <c r="Y109" s="317"/>
      <c r="Z109" s="317"/>
    </row>
    <row r="110" ht="15.75" customHeight="1">
      <c r="A110" s="318">
        <v>45603.0</v>
      </c>
      <c r="B110" s="319">
        <f>'PROP DAILY PNL'!B110</f>
        <v>225302</v>
      </c>
      <c r="C110" s="320">
        <f>'Clients Balance'!C113/'Clients Balance'!B113*Sheet!B110</f>
        <v>147555.0757</v>
      </c>
      <c r="D110" s="320">
        <f>'Clients Balance'!D113/'Clients Balance'!C113*Sheet!C110</f>
        <v>32234.66327</v>
      </c>
      <c r="E110" s="320">
        <f>'Clients Balance'!E113/'Clients Balance'!D113*Sheet!D110</f>
        <v>45512.26106</v>
      </c>
      <c r="F110" s="321"/>
      <c r="G110" s="321"/>
      <c r="H110" s="321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17"/>
      <c r="T110" s="317"/>
      <c r="U110" s="317"/>
      <c r="V110" s="317"/>
      <c r="W110" s="317"/>
      <c r="X110" s="317"/>
      <c r="Y110" s="317"/>
      <c r="Z110" s="317"/>
    </row>
    <row r="111" ht="15.75" customHeight="1">
      <c r="A111" s="318">
        <v>45604.0</v>
      </c>
      <c r="B111" s="319">
        <f>'PROP DAILY PNL'!B111</f>
        <v>-56212</v>
      </c>
      <c r="C111" s="320">
        <f>'Clients Balance'!C114/'Clients Balance'!B114*Sheet!B111</f>
        <v>-36814.43539</v>
      </c>
      <c r="D111" s="320">
        <f>'Clients Balance'!D114/'Clients Balance'!C114*Sheet!C111</f>
        <v>-8042.426999</v>
      </c>
      <c r="E111" s="320">
        <f>'Clients Balance'!E114/'Clients Balance'!D114*Sheet!D111</f>
        <v>-11355.13761</v>
      </c>
      <c r="F111" s="321"/>
      <c r="G111" s="321"/>
      <c r="H111" s="321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317"/>
      <c r="T111" s="317"/>
      <c r="U111" s="317"/>
      <c r="V111" s="317"/>
      <c r="W111" s="317"/>
      <c r="X111" s="317"/>
      <c r="Y111" s="317"/>
      <c r="Z111" s="317"/>
    </row>
    <row r="112" ht="15.75" customHeight="1">
      <c r="A112" s="318">
        <v>45607.0</v>
      </c>
      <c r="B112" s="319">
        <f>'PROP DAILY PNL'!B112</f>
        <v>0</v>
      </c>
      <c r="C112" s="320">
        <f>'Clients Balance'!C115/'Clients Balance'!B115*Sheet!B112</f>
        <v>0</v>
      </c>
      <c r="D112" s="320">
        <f>'Clients Balance'!D115/'Clients Balance'!C115*Sheet!C112</f>
        <v>0</v>
      </c>
      <c r="E112" s="320">
        <f>'Clients Balance'!E115/'Clients Balance'!D115*Sheet!D112</f>
        <v>0</v>
      </c>
      <c r="F112" s="321"/>
      <c r="G112" s="321"/>
      <c r="H112" s="321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317"/>
      <c r="T112" s="317"/>
      <c r="U112" s="317"/>
      <c r="V112" s="317"/>
      <c r="W112" s="317"/>
      <c r="X112" s="317"/>
      <c r="Y112" s="317"/>
      <c r="Z112" s="317"/>
    </row>
    <row r="113" ht="15.75" customHeight="1">
      <c r="A113" s="318">
        <v>45608.0</v>
      </c>
      <c r="B113" s="319">
        <f>'PROP DAILY PNL'!B113</f>
        <v>0</v>
      </c>
      <c r="C113" s="320">
        <f>'Clients Balance'!C116/'Clients Balance'!B116*Sheet!B113</f>
        <v>0</v>
      </c>
      <c r="D113" s="320">
        <f>'Clients Balance'!D116/'Clients Balance'!C116*Sheet!C113</f>
        <v>0</v>
      </c>
      <c r="E113" s="320">
        <f>'Clients Balance'!E116/'Clients Balance'!D116*Sheet!D113</f>
        <v>0</v>
      </c>
      <c r="F113" s="321"/>
      <c r="G113" s="321"/>
      <c r="H113" s="321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317"/>
      <c r="T113" s="317"/>
      <c r="U113" s="317"/>
      <c r="V113" s="317"/>
      <c r="W113" s="317"/>
      <c r="X113" s="317"/>
      <c r="Y113" s="317"/>
      <c r="Z113" s="317"/>
    </row>
    <row r="114" ht="15.75" customHeight="1">
      <c r="A114" s="318">
        <v>45609.0</v>
      </c>
      <c r="B114" s="319">
        <f>'PROP DAILY PNL'!B114</f>
        <v>-45309</v>
      </c>
      <c r="C114" s="320">
        <f>'Clients Balance'!C117/'Clients Balance'!B117*Sheet!B114</f>
        <v>-29673.8286</v>
      </c>
      <c r="D114" s="320">
        <f>'Clients Balance'!D117/'Clients Balance'!C117*Sheet!C114</f>
        <v>-6482.500621</v>
      </c>
      <c r="E114" s="320">
        <f>'Clients Balance'!E117/'Clients Balance'!D117*Sheet!D114</f>
        <v>-9152.67078</v>
      </c>
      <c r="F114" s="321"/>
      <c r="G114" s="321"/>
      <c r="H114" s="321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317"/>
      <c r="T114" s="317"/>
      <c r="U114" s="317"/>
      <c r="V114" s="317"/>
      <c r="W114" s="317"/>
      <c r="X114" s="317"/>
      <c r="Y114" s="317"/>
      <c r="Z114" s="317"/>
    </row>
    <row r="115" ht="15.75" customHeight="1">
      <c r="A115" s="318">
        <v>45610.0</v>
      </c>
      <c r="B115" s="319">
        <f>'PROP DAILY PNL'!B115</f>
        <v>-15087</v>
      </c>
      <c r="C115" s="320">
        <f>'Clients Balance'!C118/'Clients Balance'!B118*Sheet!B115</f>
        <v>-9880.797459</v>
      </c>
      <c r="D115" s="320">
        <f>'Clients Balance'!D118/'Clients Balance'!C118*Sheet!C115</f>
        <v>-2158.54437</v>
      </c>
      <c r="E115" s="320">
        <f>'Clients Balance'!E118/'Clients Balance'!D118*Sheet!D115</f>
        <v>-3047.658171</v>
      </c>
      <c r="F115" s="321"/>
      <c r="G115" s="321"/>
      <c r="H115" s="321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317"/>
      <c r="T115" s="317"/>
      <c r="U115" s="317"/>
      <c r="V115" s="317"/>
      <c r="W115" s="317"/>
      <c r="X115" s="317"/>
      <c r="Y115" s="317"/>
      <c r="Z115" s="317"/>
    </row>
    <row r="116" ht="15.75" customHeight="1">
      <c r="A116" s="318">
        <v>45614.0</v>
      </c>
      <c r="B116" s="319">
        <f>'PROP DAILY PNL'!B116</f>
        <v>0</v>
      </c>
      <c r="C116" s="320">
        <f>'Clients Balance'!C119/'Clients Balance'!B119*Sheet!B116</f>
        <v>0</v>
      </c>
      <c r="D116" s="320">
        <f>'Clients Balance'!D119/'Clients Balance'!C119*Sheet!C116</f>
        <v>0</v>
      </c>
      <c r="E116" s="320">
        <f>'Clients Balance'!E119/'Clients Balance'!D119*Sheet!D116</f>
        <v>0</v>
      </c>
      <c r="F116" s="321"/>
      <c r="G116" s="321"/>
      <c r="H116" s="321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317"/>
      <c r="T116" s="317"/>
      <c r="U116" s="317"/>
      <c r="V116" s="317"/>
      <c r="W116" s="317"/>
      <c r="X116" s="317"/>
      <c r="Y116" s="317"/>
      <c r="Z116" s="317"/>
    </row>
    <row r="117" ht="15.75" customHeight="1">
      <c r="A117" s="318">
        <v>45615.0</v>
      </c>
      <c r="B117" s="319">
        <f>'PROP DAILY PNL'!B117</f>
        <v>12957</v>
      </c>
      <c r="C117" s="320">
        <f>'Clients Balance'!C120/'Clients Balance'!B120*Sheet!B117</f>
        <v>8485.815117</v>
      </c>
      <c r="D117" s="320">
        <f>'Clients Balance'!D120/'Clients Balance'!C120*Sheet!C117</f>
        <v>1853.798595</v>
      </c>
      <c r="E117" s="320">
        <f>'Clients Balance'!E120/'Clients Balance'!D120*Sheet!D117</f>
        <v>2617.386287</v>
      </c>
      <c r="F117" s="321"/>
      <c r="G117" s="321"/>
      <c r="H117" s="321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317"/>
      <c r="T117" s="317"/>
      <c r="U117" s="317"/>
      <c r="V117" s="317"/>
      <c r="W117" s="317"/>
      <c r="X117" s="317"/>
      <c r="Y117" s="317"/>
      <c r="Z117" s="317"/>
    </row>
    <row r="118" ht="15.75" customHeight="1">
      <c r="A118" s="318">
        <v>45617.0</v>
      </c>
      <c r="B118" s="319">
        <f>'PROP DAILY PNL'!B118</f>
        <v>41452</v>
      </c>
      <c r="C118" s="320">
        <f>'Clients Balance'!C121/'Clients Balance'!B121*Sheet!B118</f>
        <v>27147.79719</v>
      </c>
      <c r="D118" s="320">
        <f>'Clients Balance'!D121/'Clients Balance'!C121*Sheet!C118</f>
        <v>5930.667544</v>
      </c>
      <c r="E118" s="320">
        <f>'Clients Balance'!E121/'Clients Balance'!D121*Sheet!D118</f>
        <v>8373.535262</v>
      </c>
      <c r="F118" s="321"/>
      <c r="G118" s="321"/>
      <c r="H118" s="321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317"/>
      <c r="T118" s="317"/>
      <c r="U118" s="317"/>
      <c r="V118" s="317"/>
      <c r="W118" s="317"/>
      <c r="X118" s="317"/>
      <c r="Y118" s="317"/>
      <c r="Z118" s="317"/>
    </row>
    <row r="119" ht="15.75" customHeight="1">
      <c r="A119" s="318">
        <v>45618.0</v>
      </c>
      <c r="B119" s="319">
        <f>'PROP DAILY PNL'!B119</f>
        <v>49452</v>
      </c>
      <c r="C119" s="320">
        <f>'Clients Balance'!C122/'Clients Balance'!B122*Sheet!B119</f>
        <v>32387.16749</v>
      </c>
      <c r="D119" s="320">
        <f>'Clients Balance'!D122/'Clients Balance'!C122*Sheet!C119</f>
        <v>7075.252615</v>
      </c>
      <c r="E119" s="320">
        <f>'Clients Balance'!E122/'Clients Balance'!D122*Sheet!D119</f>
        <v>9989.579894</v>
      </c>
      <c r="F119" s="321"/>
      <c r="G119" s="321"/>
      <c r="H119" s="321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317"/>
      <c r="T119" s="317"/>
      <c r="U119" s="317"/>
      <c r="V119" s="317"/>
      <c r="W119" s="317"/>
      <c r="X119" s="317"/>
      <c r="Y119" s="317"/>
      <c r="Z119" s="317"/>
    </row>
    <row r="120" ht="15.75" customHeight="1">
      <c r="A120" s="318">
        <v>45621.0</v>
      </c>
      <c r="B120" s="319">
        <f>'PROP DAILY PNL'!B120</f>
        <v>11018</v>
      </c>
      <c r="C120" s="320">
        <f>'Clients Balance'!C123/'Clients Balance'!B123*Sheet!B120</f>
        <v>7215.922742</v>
      </c>
      <c r="D120" s="320">
        <f>'Clients Balance'!D123/'Clients Balance'!C123*Sheet!C120</f>
        <v>1576.379789</v>
      </c>
      <c r="E120" s="320">
        <f>'Clients Balance'!E123/'Clients Balance'!D123*Sheet!D120</f>
        <v>2225.69747</v>
      </c>
      <c r="F120" s="321"/>
      <c r="G120" s="321"/>
      <c r="H120" s="321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17"/>
      <c r="T120" s="317"/>
      <c r="U120" s="317"/>
      <c r="V120" s="317"/>
      <c r="W120" s="317"/>
      <c r="X120" s="317"/>
      <c r="Y120" s="317"/>
      <c r="Z120" s="317"/>
    </row>
    <row r="121" ht="15.75" customHeight="1">
      <c r="A121" s="318">
        <v>45622.0</v>
      </c>
      <c r="B121" s="319">
        <f>'PROP DAILY PNL'!B121</f>
        <v>31000</v>
      </c>
      <c r="C121" s="320">
        <f>'Clients Balance'!C124/'Clients Balance'!B124*Sheet!B121</f>
        <v>20302.5599</v>
      </c>
      <c r="D121" s="320">
        <f>'Clients Balance'!D124/'Clients Balance'!C124*Sheet!C121</f>
        <v>4435.267149</v>
      </c>
      <c r="E121" s="320">
        <f>'Clients Balance'!E124/'Clients Balance'!D124*Sheet!D121</f>
        <v>6262.17295</v>
      </c>
      <c r="F121" s="321"/>
      <c r="G121" s="321"/>
      <c r="H121" s="321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317"/>
      <c r="T121" s="317"/>
      <c r="U121" s="317"/>
      <c r="V121" s="317"/>
      <c r="W121" s="317"/>
      <c r="X121" s="317"/>
      <c r="Y121" s="317"/>
      <c r="Z121" s="317"/>
    </row>
    <row r="122" ht="15.75" customHeight="1">
      <c r="A122" s="318">
        <v>45623.0</v>
      </c>
      <c r="B122" s="319">
        <f>'PROP DAILY PNL'!B122</f>
        <v>7804</v>
      </c>
      <c r="C122" s="320">
        <f>'Clients Balance'!C125/'Clients Balance'!B125*Sheet!B122</f>
        <v>5111.005725</v>
      </c>
      <c r="D122" s="320">
        <f>'Clients Balance'!D125/'Clients Balance'!C125*Sheet!C122</f>
        <v>1116.542736</v>
      </c>
      <c r="E122" s="320">
        <f>'Clients Balance'!E125/'Clients Balance'!D125*Sheet!D122</f>
        <v>1576.451539</v>
      </c>
      <c r="F122" s="321"/>
      <c r="G122" s="321"/>
      <c r="H122" s="321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317"/>
      <c r="T122" s="317"/>
      <c r="U122" s="317"/>
      <c r="V122" s="317"/>
      <c r="W122" s="317"/>
      <c r="X122" s="317"/>
      <c r="Y122" s="317"/>
      <c r="Z122" s="317"/>
    </row>
    <row r="123" ht="15.75" customHeight="1">
      <c r="A123" s="318">
        <v>45624.0</v>
      </c>
      <c r="B123" s="319">
        <f>'PROP DAILY PNL'!B123</f>
        <v>-48368</v>
      </c>
      <c r="C123" s="320">
        <f>'Clients Balance'!C126/'Clients Balance'!B126*Sheet!B123</f>
        <v>-31677.23282</v>
      </c>
      <c r="D123" s="320">
        <f>'Clients Balance'!D126/'Clients Balance'!C126*Sheet!C123</f>
        <v>-6920.161337</v>
      </c>
      <c r="E123" s="320">
        <f>'Clients Balance'!E126/'Clients Balance'!D126*Sheet!D123</f>
        <v>-9770.605846</v>
      </c>
      <c r="F123" s="321"/>
      <c r="G123" s="321"/>
      <c r="H123" s="321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317"/>
      <c r="T123" s="317"/>
      <c r="U123" s="317"/>
      <c r="V123" s="317"/>
      <c r="W123" s="317"/>
      <c r="X123" s="317"/>
      <c r="Y123" s="317"/>
      <c r="Z123" s="317"/>
    </row>
    <row r="124" ht="15.75" customHeight="1">
      <c r="A124" s="318">
        <v>45625.0</v>
      </c>
      <c r="B124" s="319">
        <f>'PROP DAILY PNL'!B124</f>
        <v>34622</v>
      </c>
      <c r="C124" s="320">
        <f>'Clients Balance'!C127/'Clients Balance'!B127*Sheet!B124</f>
        <v>22674.6848</v>
      </c>
      <c r="D124" s="320">
        <f>'Clients Balance'!D127/'Clients Balance'!C127*Sheet!C124</f>
        <v>4953.47804</v>
      </c>
      <c r="E124" s="320">
        <f>'Clients Balance'!E127/'Clients Balance'!D127*Sheet!D124</f>
        <v>6993.837157</v>
      </c>
      <c r="F124" s="321"/>
      <c r="G124" s="321"/>
      <c r="H124" s="321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317"/>
      <c r="T124" s="317"/>
      <c r="U124" s="317"/>
      <c r="V124" s="317"/>
      <c r="W124" s="317"/>
      <c r="X124" s="317"/>
      <c r="Y124" s="317"/>
      <c r="Z124" s="317"/>
    </row>
    <row r="125" ht="15.75" customHeight="1">
      <c r="A125" s="318">
        <v>45628.0</v>
      </c>
      <c r="B125" s="319">
        <f>'PROP DAILY PNL'!B125</f>
        <v>-96942</v>
      </c>
      <c r="C125" s="320">
        <f>'Clients Balance'!C128/'Clients Balance'!B128*Sheet!B125</f>
        <v>-63489.37942</v>
      </c>
      <c r="D125" s="320">
        <f>'Clients Balance'!D128/'Clients Balance'!C128*Sheet!C125</f>
        <v>-13869.79574</v>
      </c>
      <c r="E125" s="320">
        <f>'Clients Balance'!E128/'Clients Balance'!D128*Sheet!D125</f>
        <v>-19582.82484</v>
      </c>
      <c r="F125" s="321"/>
      <c r="G125" s="321"/>
      <c r="H125" s="321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317"/>
      <c r="T125" s="317"/>
      <c r="U125" s="317"/>
      <c r="V125" s="317"/>
      <c r="W125" s="317"/>
      <c r="X125" s="317"/>
      <c r="Y125" s="317"/>
      <c r="Z125" s="317"/>
    </row>
    <row r="126" ht="15.75" customHeight="1">
      <c r="A126" s="318">
        <v>45629.0</v>
      </c>
      <c r="B126" s="319">
        <v>42496.0</v>
      </c>
      <c r="C126" s="320">
        <f>'Clients Balance'!C129/'Clients Balance'!B129*Sheet!B126</f>
        <v>27831.53502</v>
      </c>
      <c r="D126" s="320">
        <f>'Clients Balance'!D129/'Clients Balance'!C129*Sheet!C126</f>
        <v>6080.035896</v>
      </c>
      <c r="E126" s="320">
        <f>'Clients Balance'!E129/'Clients Balance'!D129*Sheet!D126</f>
        <v>8584.429086</v>
      </c>
      <c r="F126" s="321"/>
      <c r="G126" s="321"/>
      <c r="H126" s="321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17"/>
      <c r="T126" s="317"/>
      <c r="U126" s="317"/>
      <c r="V126" s="317"/>
      <c r="W126" s="317"/>
      <c r="X126" s="317"/>
      <c r="Y126" s="317"/>
      <c r="Z126" s="317"/>
    </row>
    <row r="127" ht="15.75" customHeight="1">
      <c r="A127" s="318">
        <v>45630.0</v>
      </c>
      <c r="B127" s="319">
        <f>'PROP DAILY PNL'!B127</f>
        <v>-183782</v>
      </c>
      <c r="C127" s="320">
        <f>'Clients Balance'!C130/'Clients Balance'!B130*Sheet!B127</f>
        <v>-119843.0652</v>
      </c>
      <c r="D127" s="320">
        <f>'Clients Balance'!D130/'Clients Balance'!C130*Sheet!C127</f>
        <v>-26509.73078</v>
      </c>
      <c r="E127" s="320">
        <f>'Clients Balance'!E130/'Clients Balance'!D130*Sheet!D127</f>
        <v>-37429.20403</v>
      </c>
      <c r="F127" s="321"/>
      <c r="G127" s="321"/>
      <c r="H127" s="321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317"/>
      <c r="T127" s="317"/>
      <c r="U127" s="317"/>
      <c r="V127" s="317"/>
      <c r="W127" s="317"/>
      <c r="X127" s="317"/>
      <c r="Y127" s="317"/>
      <c r="Z127" s="317"/>
    </row>
    <row r="128" ht="15.75" customHeight="1">
      <c r="A128" s="318">
        <v>45631.0</v>
      </c>
      <c r="B128" s="319">
        <f>'PROP DAILY PNL'!B128</f>
        <v>-100547</v>
      </c>
      <c r="C128" s="320">
        <f>'Clients Balance'!C131/'Clients Balance'!B131*Sheet!B128</f>
        <v>-65561.46476</v>
      </c>
      <c r="D128" s="320">
        <f>'Clients Balance'!D131/'Clients Balance'!C131*Sheet!C128</f>
        <v>-14505.3577</v>
      </c>
      <c r="E128" s="320">
        <f>'Clients Balance'!E131/'Clients Balance'!D131*Sheet!D128</f>
        <v>-20480.17754</v>
      </c>
      <c r="F128" s="321"/>
      <c r="G128" s="321"/>
      <c r="H128" s="321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317"/>
      <c r="T128" s="317"/>
      <c r="U128" s="317"/>
      <c r="V128" s="317"/>
      <c r="W128" s="317"/>
      <c r="X128" s="317"/>
      <c r="Y128" s="317"/>
      <c r="Z128" s="317"/>
    </row>
    <row r="129" ht="15.75" customHeight="1">
      <c r="A129" s="318">
        <v>45632.0</v>
      </c>
      <c r="B129" s="319">
        <f>'PROP DAILY PNL'!B129</f>
        <v>106262</v>
      </c>
      <c r="C129" s="320">
        <f>'Clients Balance'!C132/'Clients Balance'!B132*Sheet!B129</f>
        <v>69290.06438</v>
      </c>
      <c r="D129" s="320">
        <f>'Clients Balance'!D132/'Clients Balance'!C132*Sheet!C129</f>
        <v>15328.93945</v>
      </c>
      <c r="E129" s="320">
        <f>'Clients Balance'!E132/'Clients Balance'!D132*Sheet!D129</f>
        <v>21642.99618</v>
      </c>
      <c r="F129" s="321"/>
      <c r="G129" s="321"/>
      <c r="H129" s="321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17"/>
      <c r="T129" s="317"/>
      <c r="U129" s="317"/>
      <c r="V129" s="317"/>
      <c r="W129" s="317"/>
      <c r="X129" s="317"/>
      <c r="Y129" s="317"/>
      <c r="Z129" s="317"/>
    </row>
    <row r="130" ht="15.75" customHeight="1">
      <c r="A130" s="318">
        <v>45635.0</v>
      </c>
      <c r="B130" s="319">
        <f>'PROP DAILY PNL'!B130</f>
        <v>120105</v>
      </c>
      <c r="C130" s="320">
        <f>'Clients Balance'!C133/'Clients Balance'!B133*Sheet!B130</f>
        <v>78316.54776</v>
      </c>
      <c r="D130" s="320">
        <f>'Clients Balance'!D133/'Clients Balance'!C133*Sheet!C130</f>
        <v>17325.91608</v>
      </c>
      <c r="E130" s="320">
        <f>'Clients Balance'!E133/'Clients Balance'!D133*Sheet!D130</f>
        <v>24462.53616</v>
      </c>
      <c r="F130" s="321"/>
      <c r="G130" s="321"/>
      <c r="H130" s="321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317"/>
      <c r="T130" s="317"/>
      <c r="U130" s="317"/>
      <c r="V130" s="317"/>
      <c r="W130" s="317"/>
      <c r="X130" s="317"/>
      <c r="Y130" s="317"/>
      <c r="Z130" s="317"/>
    </row>
    <row r="131" ht="15.75" customHeight="1">
      <c r="A131" s="318">
        <v>45636.0</v>
      </c>
      <c r="B131" s="319">
        <f>'PROP DAILY PNL'!B131</f>
        <v>15845</v>
      </c>
      <c r="C131" s="320">
        <f>'Clients Balance'!C134/'Clients Balance'!B134*Sheet!B131</f>
        <v>10332.01235</v>
      </c>
      <c r="D131" s="320">
        <f>'Clients Balance'!D134/'Clients Balance'!C134*Sheet!C131</f>
        <v>2285.740588</v>
      </c>
      <c r="E131" s="320">
        <f>'Clients Balance'!E134/'Clients Balance'!D134*Sheet!D131</f>
        <v>3227.247063</v>
      </c>
      <c r="F131" s="321"/>
      <c r="G131" s="321"/>
      <c r="H131" s="321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317"/>
      <c r="T131" s="317"/>
      <c r="U131" s="317"/>
      <c r="V131" s="317"/>
      <c r="W131" s="317"/>
      <c r="X131" s="317"/>
      <c r="Y131" s="317"/>
      <c r="Z131" s="317"/>
    </row>
    <row r="132" ht="15.75" customHeight="1">
      <c r="A132" s="318">
        <v>45637.0</v>
      </c>
      <c r="B132" s="319">
        <f>'PROP DAILY PNL'!B132</f>
        <v>92013</v>
      </c>
      <c r="C132" s="320">
        <f>'Clients Balance'!C135/'Clients Balance'!B135*Sheet!B132</f>
        <v>59998.70397</v>
      </c>
      <c r="D132" s="320">
        <f>'Clients Balance'!D135/'Clients Balance'!C135*Sheet!C132</f>
        <v>13273.4518</v>
      </c>
      <c r="E132" s="320">
        <f>'Clients Balance'!E135/'Clients Balance'!D135*Sheet!D132</f>
        <v>18740.84424</v>
      </c>
      <c r="F132" s="321"/>
      <c r="G132" s="321"/>
      <c r="H132" s="321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17"/>
      <c r="T132" s="317"/>
      <c r="U132" s="317"/>
      <c r="V132" s="317"/>
      <c r="W132" s="317"/>
      <c r="X132" s="317"/>
      <c r="Y132" s="317"/>
      <c r="Z132" s="317"/>
    </row>
    <row r="133" ht="15.75" customHeight="1">
      <c r="A133" s="318">
        <v>45638.0</v>
      </c>
      <c r="B133" s="319">
        <f>'PROP DAILY PNL'!B133</f>
        <v>-34287</v>
      </c>
      <c r="C133" s="320">
        <f>'Clients Balance'!C136/'Clients Balance'!B136*Sheet!B133</f>
        <v>-22357.4445</v>
      </c>
      <c r="D133" s="320">
        <f>'Clients Balance'!D136/'Clients Balance'!C136*Sheet!C133</f>
        <v>-4946.114688</v>
      </c>
      <c r="E133" s="320">
        <f>'Clients Balance'!E136/'Clients Balance'!D136*Sheet!D133</f>
        <v>-6983.440809</v>
      </c>
      <c r="F133" s="321"/>
      <c r="G133" s="321"/>
      <c r="H133" s="321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317"/>
      <c r="T133" s="317"/>
      <c r="U133" s="317"/>
      <c r="V133" s="317"/>
      <c r="W133" s="317"/>
      <c r="X133" s="317"/>
      <c r="Y133" s="317"/>
      <c r="Z133" s="317"/>
    </row>
    <row r="134" ht="15.75" customHeight="1">
      <c r="A134" s="318">
        <v>45639.0</v>
      </c>
      <c r="B134" s="319">
        <f>'PROP DAILY PNL'!B134</f>
        <v>-11060</v>
      </c>
      <c r="C134" s="320">
        <f>'Clients Balance'!C137/'Clients Balance'!B137*Sheet!B134</f>
        <v>-7211.868527</v>
      </c>
      <c r="D134" s="320">
        <f>'Clients Balance'!D137/'Clients Balance'!C137*Sheet!C134</f>
        <v>-1595.474333</v>
      </c>
      <c r="E134" s="320">
        <f>'Clients Balance'!E137/'Clients Balance'!D137*Sheet!D134</f>
        <v>-2252.65714</v>
      </c>
      <c r="F134" s="321"/>
      <c r="G134" s="321"/>
      <c r="H134" s="321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317"/>
      <c r="T134" s="317"/>
      <c r="U134" s="317"/>
      <c r="V134" s="317"/>
      <c r="W134" s="317"/>
      <c r="X134" s="317"/>
      <c r="Y134" s="317"/>
      <c r="Z134" s="317"/>
    </row>
    <row r="135" ht="15.75" customHeight="1">
      <c r="A135" s="318">
        <v>45642.0</v>
      </c>
      <c r="B135" s="319">
        <f>'PROP DAILY PNL'!B135</f>
        <v>-168690</v>
      </c>
      <c r="C135" s="320">
        <f>'Clients Balance'!C138/'Clients Balance'!B138*Sheet!B135</f>
        <v>-109997.2968</v>
      </c>
      <c r="D135" s="320">
        <f>'Clients Balance'!D138/'Clients Balance'!C138*Sheet!C135</f>
        <v>-24334.58998</v>
      </c>
      <c r="E135" s="320">
        <f>'Clients Balance'!E138/'Clients Balance'!D138*Sheet!D135</f>
        <v>-34358.11327</v>
      </c>
      <c r="F135" s="321"/>
      <c r="G135" s="321"/>
      <c r="H135" s="321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317"/>
      <c r="T135" s="317"/>
      <c r="U135" s="317"/>
      <c r="V135" s="317"/>
      <c r="W135" s="317"/>
      <c r="X135" s="317"/>
      <c r="Y135" s="317"/>
      <c r="Z135" s="317"/>
    </row>
    <row r="136" ht="15.75" customHeight="1">
      <c r="A136" s="318">
        <v>45643.0</v>
      </c>
      <c r="B136" s="319">
        <f>'PROP DAILY PNL'!B136</f>
        <v>120811</v>
      </c>
      <c r="C136" s="320">
        <f>'Clients Balance'!C139/'Clients Balance'!B139*Sheet!B136</f>
        <v>78776.94836</v>
      </c>
      <c r="D136" s="320">
        <f>'Clients Balance'!D139/'Clients Balance'!C139*Sheet!C136</f>
        <v>17427.74408</v>
      </c>
      <c r="E136" s="320">
        <f>'Clients Balance'!E139/'Clients Balance'!D139*Sheet!D136</f>
        <v>24606.30756</v>
      </c>
      <c r="F136" s="321"/>
      <c r="G136" s="321"/>
      <c r="H136" s="321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17"/>
      <c r="T136" s="317"/>
      <c r="U136" s="317"/>
      <c r="V136" s="317"/>
      <c r="W136" s="317"/>
      <c r="X136" s="317"/>
      <c r="Y136" s="317"/>
      <c r="Z136" s="317"/>
    </row>
    <row r="137" ht="15.75" customHeight="1">
      <c r="A137" s="318">
        <v>45644.0</v>
      </c>
      <c r="B137" s="319">
        <f>'PROP DAILY PNL'!B137</f>
        <v>-46973.75</v>
      </c>
      <c r="C137" s="320">
        <f>'Clients Balance'!C140/'Clients Balance'!B140*Sheet!B137</f>
        <v>-30630.06413</v>
      </c>
      <c r="D137" s="320">
        <f>'Clients Balance'!D140/'Clients Balance'!C140*Sheet!C137</f>
        <v>-6776.257904</v>
      </c>
      <c r="E137" s="320">
        <f>'Clients Balance'!E140/'Clients Balance'!D140*Sheet!D137</f>
        <v>-9567.427964</v>
      </c>
      <c r="F137" s="321"/>
      <c r="G137" s="321"/>
      <c r="H137" s="321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317"/>
      <c r="T137" s="317"/>
      <c r="U137" s="317"/>
      <c r="V137" s="317"/>
      <c r="W137" s="317"/>
      <c r="X137" s="317"/>
      <c r="Y137" s="317"/>
      <c r="Z137" s="317"/>
    </row>
    <row r="138" ht="15.75" customHeight="1">
      <c r="A138" s="318">
        <v>45645.0</v>
      </c>
      <c r="B138" s="319">
        <f>'PROP DAILY PNL'!B138</f>
        <v>295950</v>
      </c>
      <c r="C138" s="320">
        <f>'Clients Balance'!C141/'Clients Balance'!B141*Sheet!B138</f>
        <v>192979.4296</v>
      </c>
      <c r="D138" s="320">
        <f>'Clients Balance'!D141/'Clients Balance'!C141*Sheet!C138</f>
        <v>42692.64274</v>
      </c>
      <c r="E138" s="320">
        <f>'Clients Balance'!E141/'Clients Balance'!D141*Sheet!D138</f>
        <v>60277.92769</v>
      </c>
      <c r="F138" s="321"/>
      <c r="G138" s="321"/>
      <c r="H138" s="321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317"/>
      <c r="T138" s="317"/>
      <c r="U138" s="317"/>
      <c r="V138" s="317"/>
      <c r="W138" s="317"/>
      <c r="X138" s="317"/>
      <c r="Y138" s="317"/>
      <c r="Z138" s="317"/>
    </row>
    <row r="139" ht="15.75" customHeight="1">
      <c r="A139" s="318">
        <v>45646.0</v>
      </c>
      <c r="B139" s="319">
        <f>'PROP DAILY PNL'!B139</f>
        <v>-88501</v>
      </c>
      <c r="C139" s="320">
        <f>'Clients Balance'!C142/'Clients Balance'!B142*Sheet!B139</f>
        <v>-57708.64165</v>
      </c>
      <c r="D139" s="320">
        <f>'Clients Balance'!D142/'Clients Balance'!C142*Sheet!C139</f>
        <v>-12766.82404</v>
      </c>
      <c r="E139" s="320">
        <f>'Clients Balance'!E142/'Clients Balance'!D142*Sheet!D139</f>
        <v>-18025.53431</v>
      </c>
      <c r="F139" s="321"/>
      <c r="G139" s="321"/>
      <c r="H139" s="321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317"/>
      <c r="T139" s="317"/>
      <c r="U139" s="317"/>
      <c r="V139" s="317"/>
      <c r="W139" s="317"/>
      <c r="X139" s="317"/>
      <c r="Y139" s="317"/>
      <c r="Z139" s="317"/>
    </row>
    <row r="140" ht="15.75" customHeight="1">
      <c r="A140" s="318">
        <v>45649.0</v>
      </c>
      <c r="B140" s="319">
        <f>'PROP DAILY PNL'!B140</f>
        <v>-90856</v>
      </c>
      <c r="C140" s="320">
        <f>'Clients Balance'!C143/'Clients Balance'!B143*Sheet!B140</f>
        <v>-59244.26103</v>
      </c>
      <c r="D140" s="320">
        <f>'Clients Balance'!D143/'Clients Balance'!C143*Sheet!C140</f>
        <v>-13106.54755</v>
      </c>
      <c r="E140" s="320">
        <f>'Clients Balance'!E143/'Clients Balance'!D143*Sheet!D140</f>
        <v>-18505.19141</v>
      </c>
      <c r="F140" s="321"/>
      <c r="G140" s="321"/>
      <c r="H140" s="321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17"/>
      <c r="T140" s="317"/>
      <c r="U140" s="317"/>
      <c r="V140" s="317"/>
      <c r="W140" s="317"/>
      <c r="X140" s="317"/>
      <c r="Y140" s="317"/>
      <c r="Z140" s="317"/>
    </row>
    <row r="141" ht="15.75" customHeight="1">
      <c r="A141" s="318">
        <v>45650.0</v>
      </c>
      <c r="B141" s="319">
        <f>'PROP DAILY PNL'!B141</f>
        <v>73537</v>
      </c>
      <c r="C141" s="320">
        <f>'Clients Balance'!C144/'Clients Balance'!B144*Sheet!B141</f>
        <v>47951.1009</v>
      </c>
      <c r="D141" s="320">
        <f>'Clients Balance'!D144/'Clients Balance'!C144*Sheet!C141</f>
        <v>10608.17324</v>
      </c>
      <c r="E141" s="320">
        <f>'Clients Balance'!E144/'Clients Balance'!D144*Sheet!D141</f>
        <v>14977.72586</v>
      </c>
      <c r="F141" s="321"/>
      <c r="G141" s="321"/>
      <c r="H141" s="321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317"/>
      <c r="T141" s="317"/>
      <c r="U141" s="317"/>
      <c r="V141" s="317"/>
      <c r="W141" s="317"/>
      <c r="X141" s="317"/>
      <c r="Y141" s="317"/>
      <c r="Z141" s="317"/>
    </row>
    <row r="142" ht="15.75" customHeight="1">
      <c r="A142" s="318">
        <v>45652.0</v>
      </c>
      <c r="B142" s="319">
        <f>'PROP DAILY PNL'!B142</f>
        <v>-67157</v>
      </c>
      <c r="C142" s="320">
        <f>'Clients Balance'!C145/'Clients Balance'!B145*Sheet!B142</f>
        <v>-43790.90911</v>
      </c>
      <c r="D142" s="320">
        <f>'Clients Balance'!D145/'Clients Balance'!C145*Sheet!C142</f>
        <v>-9687.818241</v>
      </c>
      <c r="E142" s="320">
        <f>'Clients Balance'!E145/'Clients Balance'!D145*Sheet!D142</f>
        <v>-13678.27265</v>
      </c>
      <c r="F142" s="321"/>
      <c r="G142" s="321"/>
      <c r="H142" s="321"/>
      <c r="I142" s="322"/>
      <c r="J142" s="322"/>
      <c r="K142" s="322"/>
      <c r="L142" s="322"/>
      <c r="M142" s="322"/>
      <c r="N142" s="322"/>
      <c r="O142" s="322"/>
      <c r="P142" s="322"/>
      <c r="Q142" s="322"/>
      <c r="R142" s="322"/>
      <c r="S142" s="317"/>
      <c r="T142" s="317"/>
      <c r="U142" s="317"/>
      <c r="V142" s="317"/>
      <c r="W142" s="317"/>
      <c r="X142" s="317"/>
      <c r="Y142" s="317"/>
      <c r="Z142" s="317"/>
    </row>
    <row r="143" ht="15.75" customHeight="1">
      <c r="A143" s="318">
        <v>45653.0</v>
      </c>
      <c r="B143" s="319">
        <f>'PROP DAILY PNL'!B143</f>
        <v>267829</v>
      </c>
      <c r="C143" s="320">
        <f>'Clients Balance'!C146/'Clients Balance'!B146*Sheet!B143</f>
        <v>174642.6344</v>
      </c>
      <c r="D143" s="320">
        <f>'Clients Balance'!D146/'Clients Balance'!C146*Sheet!C143</f>
        <v>38636.0122</v>
      </c>
      <c r="E143" s="320">
        <f>'Clients Balance'!E146/'Clients Balance'!D146*Sheet!D143</f>
        <v>54550.35342</v>
      </c>
      <c r="F143" s="321"/>
      <c r="G143" s="321"/>
      <c r="H143" s="321"/>
      <c r="I143" s="322"/>
      <c r="J143" s="322"/>
      <c r="K143" s="322"/>
      <c r="L143" s="322"/>
      <c r="M143" s="322"/>
      <c r="N143" s="322"/>
      <c r="O143" s="322"/>
      <c r="P143" s="322"/>
      <c r="Q143" s="322"/>
      <c r="R143" s="322"/>
      <c r="S143" s="317"/>
      <c r="T143" s="317"/>
      <c r="U143" s="317"/>
      <c r="V143" s="317"/>
      <c r="W143" s="317"/>
      <c r="X143" s="317"/>
      <c r="Y143" s="317"/>
      <c r="Z143" s="317"/>
    </row>
    <row r="144" ht="15.75" customHeight="1">
      <c r="A144" s="318">
        <v>45656.0</v>
      </c>
      <c r="B144" s="319">
        <f>'PROP DAILY PNL'!B144</f>
        <v>-29442</v>
      </c>
      <c r="C144" s="320">
        <f>'Clients Balance'!C147/'Clients Balance'!B147*Sheet!B144</f>
        <v>-19198.1766</v>
      </c>
      <c r="D144" s="320">
        <f>'Clients Balance'!D147/'Clients Balance'!C147*Sheet!C144</f>
        <v>-4247.193065</v>
      </c>
      <c r="E144" s="320">
        <f>'Clients Balance'!E147/'Clients Balance'!D147*Sheet!D144</f>
        <v>-5996.630333</v>
      </c>
      <c r="F144" s="321"/>
      <c r="G144" s="321"/>
      <c r="H144" s="321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17"/>
      <c r="T144" s="317"/>
      <c r="U144" s="317"/>
      <c r="V144" s="317"/>
      <c r="W144" s="317"/>
      <c r="X144" s="317"/>
      <c r="Y144" s="317"/>
      <c r="Z144" s="317"/>
    </row>
    <row r="145" ht="15.75" customHeight="1">
      <c r="A145" s="318">
        <v>45657.0</v>
      </c>
      <c r="B145" s="319">
        <f>'PROP DAILY PNL'!B145</f>
        <v>52192</v>
      </c>
      <c r="C145" s="320">
        <f>'Clients Balance'!C148/'Clients Balance'!B148*Sheet!B145</f>
        <v>34032.7163</v>
      </c>
      <c r="D145" s="320">
        <f>'Clients Balance'!D148/'Clients Balance'!C148*Sheet!C145</f>
        <v>7529.023179</v>
      </c>
      <c r="E145" s="320">
        <f>'Clients Balance'!E148/'Clients Balance'!D148*Sheet!D145</f>
        <v>10630.26052</v>
      </c>
      <c r="F145" s="320"/>
      <c r="G145" s="320"/>
      <c r="H145" s="321"/>
      <c r="I145" s="322"/>
      <c r="J145" s="322"/>
      <c r="K145" s="322"/>
      <c r="L145" s="322"/>
      <c r="M145" s="322"/>
      <c r="N145" s="322"/>
      <c r="O145" s="322"/>
      <c r="P145" s="322"/>
      <c r="Q145" s="322"/>
      <c r="R145" s="322"/>
      <c r="S145" s="317"/>
      <c r="T145" s="317"/>
      <c r="U145" s="317"/>
      <c r="V145" s="317"/>
      <c r="W145" s="317"/>
      <c r="X145" s="317"/>
      <c r="Y145" s="317"/>
      <c r="Z145" s="317"/>
    </row>
    <row r="146" ht="15.75" customHeight="1">
      <c r="A146" s="318">
        <v>45658.0</v>
      </c>
      <c r="B146" s="319">
        <f>'PROP DAILY PNL'!B146</f>
        <v>-97912</v>
      </c>
      <c r="C146" s="320">
        <f>'Clients Balance'!C152/'Clients Balance'!B152*Sheet!B146</f>
        <v>-49199.17502</v>
      </c>
      <c r="D146" s="320">
        <f>B146*'Clients Balance'!D152/'Clients Balance'!B152</f>
        <v>-11162.91331</v>
      </c>
      <c r="E146" s="320">
        <f>B146*'Clients Balance'!E152/'Clients Balance'!B152</f>
        <v>-13828.73233</v>
      </c>
      <c r="F146" s="320">
        <f>B146*'Clients Balance'!F152/'Clients Balance'!B152</f>
        <v>-18247.05934</v>
      </c>
      <c r="G146" s="320">
        <f>B146*'Clients Balance'!G152/'Clients Balance'!B152</f>
        <v>-5474.119992</v>
      </c>
      <c r="H146" s="321"/>
      <c r="I146" s="322"/>
      <c r="J146" s="322"/>
      <c r="K146" s="322"/>
      <c r="L146" s="322"/>
      <c r="M146" s="322"/>
      <c r="N146" s="322"/>
      <c r="O146" s="322"/>
      <c r="P146" s="322"/>
      <c r="Q146" s="322"/>
      <c r="R146" s="322"/>
      <c r="S146" s="317"/>
      <c r="T146" s="317"/>
      <c r="U146" s="317"/>
      <c r="V146" s="317"/>
      <c r="W146" s="317"/>
      <c r="X146" s="317"/>
      <c r="Y146" s="317"/>
      <c r="Z146" s="317"/>
    </row>
    <row r="147" ht="15.75" customHeight="1">
      <c r="A147" s="318">
        <v>45659.0</v>
      </c>
      <c r="B147" s="319">
        <f>'PROP DAILY PNL'!B147</f>
        <v>269887</v>
      </c>
      <c r="C147" s="320">
        <f>'Clients Balance'!C152/'Clients Balance'!B152*Sheet!B147</f>
        <v>135613.7935</v>
      </c>
      <c r="D147" s="320">
        <f>B147*'Clients Balance'!D153/'Clients Balance'!B153</f>
        <v>30769.72367</v>
      </c>
      <c r="E147" s="320">
        <f>B147*'Clients Balance'!E153/'Clients Balance'!B153</f>
        <v>38117.85157</v>
      </c>
      <c r="F147" s="320">
        <f>B147*'Clients Balance'!F153/'Clients Balance'!B153</f>
        <v>50296.63478</v>
      </c>
      <c r="G147" s="320">
        <f>B147*'Clients Balance'!G153/'Clients Balance'!B153</f>
        <v>15088.99647</v>
      </c>
      <c r="H147" s="320"/>
      <c r="I147" s="322"/>
      <c r="J147" s="322"/>
      <c r="K147" s="322"/>
      <c r="L147" s="322"/>
      <c r="M147" s="322"/>
      <c r="N147" s="322"/>
      <c r="O147" s="322"/>
      <c r="P147" s="322"/>
      <c r="Q147" s="322"/>
      <c r="R147" s="322"/>
      <c r="S147" s="317"/>
      <c r="T147" s="317"/>
      <c r="U147" s="317"/>
      <c r="V147" s="317"/>
      <c r="W147" s="317"/>
      <c r="X147" s="317"/>
      <c r="Y147" s="317"/>
      <c r="Z147" s="317"/>
    </row>
    <row r="148" ht="15.75" customHeight="1">
      <c r="A148" s="318">
        <v>45660.0</v>
      </c>
      <c r="B148" s="319">
        <f>'PROP DAILY PNL'!B148</f>
        <v>-166355</v>
      </c>
      <c r="C148" s="320">
        <f>'Clients Balance'!C153/'Clients Balance'!B153*Sheet!B148</f>
        <v>-83590.6606</v>
      </c>
      <c r="D148" s="320">
        <f>B148*'Clients Balance'!D154/'Clients Balance'!B154</f>
        <v>-18966.0761</v>
      </c>
      <c r="E148" s="320">
        <f>B148*'Clients Balance'!E154/'Clients Balance'!B154</f>
        <v>-23495.37102</v>
      </c>
      <c r="F148" s="320">
        <f>B148*'Clients Balance'!F154/'Clients Balance'!B154</f>
        <v>-31002.22196</v>
      </c>
      <c r="G148" s="320">
        <f>B148*'Clients Balance'!G154/'Clients Balance'!B154</f>
        <v>-9300.670309</v>
      </c>
      <c r="H148" s="321"/>
      <c r="I148" s="322"/>
      <c r="J148" s="322"/>
      <c r="K148" s="322"/>
      <c r="L148" s="322"/>
      <c r="M148" s="322"/>
      <c r="N148" s="322"/>
      <c r="O148" s="322"/>
      <c r="P148" s="322"/>
      <c r="Q148" s="322"/>
      <c r="R148" s="322"/>
      <c r="S148" s="317"/>
      <c r="T148" s="317"/>
      <c r="U148" s="317"/>
      <c r="V148" s="317"/>
      <c r="W148" s="317"/>
      <c r="X148" s="317"/>
      <c r="Y148" s="317"/>
      <c r="Z148" s="317"/>
    </row>
    <row r="149" ht="15.75" customHeight="1">
      <c r="A149" s="318">
        <v>45663.0</v>
      </c>
      <c r="B149" s="319">
        <f>'PROP DAILY PNL'!B149</f>
        <v>-277266</v>
      </c>
      <c r="C149" s="320">
        <f>'Clients Balance'!C154/'Clients Balance'!B154*Sheet!B149</f>
        <v>-139321.62</v>
      </c>
      <c r="D149" s="320">
        <f>B149*'Clients Balance'!D155/'Clients Balance'!B155</f>
        <v>-31611.00092</v>
      </c>
      <c r="E149" s="320">
        <f>B149*'Clients Balance'!E155/'Clients Balance'!B155</f>
        <v>-39160.03451</v>
      </c>
      <c r="F149" s="320">
        <f>B149*'Clients Balance'!F155/'Clients Balance'!B155</f>
        <v>-51671.79871</v>
      </c>
      <c r="G149" s="320">
        <f>B149*'Clients Balance'!G155/'Clients Balance'!B155</f>
        <v>-15501.54581</v>
      </c>
      <c r="H149" s="321"/>
      <c r="I149" s="322"/>
      <c r="J149" s="322"/>
      <c r="K149" s="322"/>
      <c r="L149" s="322"/>
      <c r="M149" s="322"/>
      <c r="N149" s="322"/>
      <c r="O149" s="322"/>
      <c r="P149" s="322"/>
      <c r="Q149" s="322"/>
      <c r="R149" s="322"/>
      <c r="S149" s="317"/>
      <c r="T149" s="317"/>
      <c r="U149" s="317"/>
      <c r="V149" s="317"/>
      <c r="W149" s="317"/>
      <c r="X149" s="317"/>
      <c r="Y149" s="317"/>
      <c r="Z149" s="317"/>
    </row>
    <row r="150" ht="15.75" customHeight="1">
      <c r="A150" s="318">
        <v>45664.0</v>
      </c>
      <c r="B150" s="319">
        <f>'PROP DAILY PNL'!B150</f>
        <v>281928</v>
      </c>
      <c r="C150" s="320">
        <f>'Clients Balance'!C155/'Clients Balance'!B155*Sheet!B150</f>
        <v>141664.1986</v>
      </c>
      <c r="D150" s="320">
        <f>B150*'Clients Balance'!D156/'Clients Balance'!B156</f>
        <v>32142.51393</v>
      </c>
      <c r="E150" s="320">
        <f>B150*'Clients Balance'!E156/'Clients Balance'!B156</f>
        <v>39818.47832</v>
      </c>
      <c r="F150" s="320">
        <f>B150*'Clients Balance'!F156/'Clients Balance'!B156</f>
        <v>52540.61755</v>
      </c>
      <c r="G150" s="320">
        <f>B150*'Clients Balance'!G156/'Clients Balance'!B156</f>
        <v>15762.19157</v>
      </c>
      <c r="H150" s="321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317"/>
      <c r="T150" s="317"/>
      <c r="U150" s="317"/>
      <c r="V150" s="317"/>
      <c r="W150" s="317"/>
      <c r="X150" s="317"/>
      <c r="Y150" s="317"/>
      <c r="Z150" s="317"/>
    </row>
    <row r="151" ht="15.75" customHeight="1">
      <c r="A151" s="318">
        <v>45665.0</v>
      </c>
      <c r="B151" s="319">
        <f>'PROP DAILY PNL'!B151</f>
        <v>-110010</v>
      </c>
      <c r="C151" s="320">
        <f>'Clients Balance'!C156/'Clients Balance'!B156*Sheet!B151</f>
        <v>-55278.22171</v>
      </c>
      <c r="D151" s="320">
        <f>B151*'Clients Balance'!D157/'Clients Balance'!B157</f>
        <v>-12542.20211</v>
      </c>
      <c r="E151" s="320">
        <f>B151*'Clients Balance'!E157/'Clients Balance'!B157</f>
        <v>-15537.40955</v>
      </c>
      <c r="F151" s="320">
        <f>B151*'Clients Balance'!F157/'Clients Balance'!B157</f>
        <v>-20501.66474</v>
      </c>
      <c r="G151" s="320">
        <f>B151*'Clients Balance'!G157/'Clients Balance'!B157</f>
        <v>-6150.501882</v>
      </c>
      <c r="H151" s="321"/>
      <c r="I151" s="322"/>
      <c r="J151" s="322"/>
      <c r="K151" s="322"/>
      <c r="L151" s="322"/>
      <c r="M151" s="322"/>
      <c r="N151" s="322"/>
      <c r="O151" s="322"/>
      <c r="P151" s="322"/>
      <c r="Q151" s="322"/>
      <c r="R151" s="322"/>
      <c r="S151" s="317"/>
      <c r="T151" s="317"/>
      <c r="U151" s="317"/>
      <c r="V151" s="317"/>
      <c r="W151" s="317"/>
      <c r="X151" s="317"/>
      <c r="Y151" s="317"/>
      <c r="Z151" s="317"/>
    </row>
    <row r="152" ht="15.75" customHeight="1">
      <c r="A152" s="318">
        <v>45666.0</v>
      </c>
      <c r="B152" s="319">
        <f>'PROP DAILY PNL'!B152</f>
        <v>-15116</v>
      </c>
      <c r="C152" s="320">
        <f>'Clients Balance'!C157/'Clients Balance'!B157*Sheet!B152</f>
        <v>-7595.542218</v>
      </c>
      <c r="D152" s="320">
        <f>B152*'Clients Balance'!D158/'Clients Balance'!B158</f>
        <v>-1723.36994</v>
      </c>
      <c r="E152" s="320">
        <f>B152*'Clients Balance'!E158/'Clients Balance'!B158</f>
        <v>-2134.928486</v>
      </c>
      <c r="F152" s="320">
        <f>B152*'Clients Balance'!F158/'Clients Balance'!B158</f>
        <v>-2817.045398</v>
      </c>
      <c r="G152" s="320">
        <f>B152*'Clients Balance'!G158/'Clients Balance'!B158</f>
        <v>-845.1139574</v>
      </c>
      <c r="H152" s="321"/>
      <c r="I152" s="322"/>
      <c r="J152" s="322"/>
      <c r="K152" s="322"/>
      <c r="L152" s="322"/>
      <c r="M152" s="322"/>
      <c r="N152" s="322"/>
      <c r="O152" s="322"/>
      <c r="P152" s="322"/>
      <c r="Q152" s="322"/>
      <c r="R152" s="322"/>
      <c r="S152" s="317"/>
      <c r="T152" s="317"/>
      <c r="U152" s="317"/>
      <c r="V152" s="317"/>
      <c r="W152" s="317"/>
      <c r="X152" s="317"/>
      <c r="Y152" s="317"/>
      <c r="Z152" s="317"/>
    </row>
    <row r="153" ht="15.75" customHeight="1">
      <c r="A153" s="318">
        <v>45667.0</v>
      </c>
      <c r="B153" s="319">
        <f>'PROP DAILY PNL'!B153</f>
        <v>-39304.5</v>
      </c>
      <c r="C153" s="320">
        <f>'Clients Balance'!C158/'Clients Balance'!B158*Sheet!B153</f>
        <v>-19749.86697</v>
      </c>
      <c r="D153" s="320">
        <f>B153*'Clients Balance'!D159/'Clients Balance'!B159</f>
        <v>-4481.092473</v>
      </c>
      <c r="E153" s="320">
        <f>B153*'Clients Balance'!E159/'Clients Balance'!B159</f>
        <v>-5551.22365</v>
      </c>
      <c r="F153" s="320">
        <f>B153*'Clients Balance'!F159/'Clients Balance'!B159</f>
        <v>-7324.858484</v>
      </c>
      <c r="G153" s="320">
        <f>B153*'Clients Balance'!G159/'Clients Balance'!B159</f>
        <v>-2197.458424</v>
      </c>
      <c r="H153" s="321"/>
      <c r="I153" s="322"/>
      <c r="J153" s="322"/>
      <c r="K153" s="322"/>
      <c r="L153" s="322"/>
      <c r="M153" s="322"/>
      <c r="N153" s="322"/>
      <c r="O153" s="322"/>
      <c r="P153" s="322"/>
      <c r="Q153" s="322"/>
      <c r="R153" s="322"/>
      <c r="S153" s="317"/>
      <c r="T153" s="317"/>
      <c r="U153" s="317"/>
      <c r="V153" s="317"/>
      <c r="W153" s="317"/>
      <c r="X153" s="317"/>
      <c r="Y153" s="317"/>
      <c r="Z153" s="317"/>
    </row>
    <row r="154" ht="15.75" customHeight="1">
      <c r="A154" s="318">
        <v>45670.0</v>
      </c>
      <c r="B154" s="319">
        <f>'PROP DAILY PNL'!B154</f>
        <v>99661</v>
      </c>
      <c r="C154" s="320">
        <f>'Clients Balance'!C159/'Clients Balance'!B159*Sheet!B154</f>
        <v>50078.01885</v>
      </c>
      <c r="D154" s="320">
        <f>B154*'Clients Balance'!D160/'Clients Balance'!B160</f>
        <v>11362.3162</v>
      </c>
      <c r="E154" s="320">
        <f>B154*'Clients Balance'!E160/'Clients Balance'!B160</f>
        <v>14075.75469</v>
      </c>
      <c r="F154" s="320">
        <f>B154*'Clients Balance'!F160/'Clients Balance'!B160</f>
        <v>18573.00618</v>
      </c>
      <c r="G154" s="320">
        <f>B154*'Clients Balance'!G160/'Clients Balance'!B160</f>
        <v>5571.904082</v>
      </c>
      <c r="H154" s="321"/>
      <c r="I154" s="322"/>
      <c r="J154" s="322"/>
      <c r="K154" s="322"/>
      <c r="L154" s="322"/>
      <c r="M154" s="322"/>
      <c r="N154" s="322"/>
      <c r="O154" s="322"/>
      <c r="P154" s="322"/>
      <c r="Q154" s="322"/>
      <c r="R154" s="322"/>
      <c r="S154" s="317"/>
      <c r="T154" s="317"/>
      <c r="U154" s="317"/>
      <c r="V154" s="317"/>
      <c r="W154" s="317"/>
      <c r="X154" s="317"/>
      <c r="Y154" s="317"/>
      <c r="Z154" s="317"/>
    </row>
    <row r="155" ht="15.75" customHeight="1">
      <c r="A155" s="318">
        <v>45671.0</v>
      </c>
      <c r="B155" s="319">
        <f>'PROP DAILY PNL'!B155</f>
        <v>33927</v>
      </c>
      <c r="C155" s="320">
        <f>'Clients Balance'!C160/'Clients Balance'!B160*Sheet!B155</f>
        <v>17047.76137</v>
      </c>
      <c r="D155" s="320">
        <f>B155*'Clients Balance'!D161/'Clients Balance'!B161</f>
        <v>3868.005554</v>
      </c>
      <c r="E155" s="320">
        <f>B155*'Clients Balance'!E161/'Clients Balance'!B161</f>
        <v>4791.725242</v>
      </c>
      <c r="F155" s="320">
        <f>B155*'Clients Balance'!F161/'Clients Balance'!B161</f>
        <v>6322.697752</v>
      </c>
      <c r="G155" s="320">
        <f>B155*'Clients Balance'!G161/'Clients Balance'!B161</f>
        <v>1896.810084</v>
      </c>
      <c r="H155" s="321"/>
      <c r="I155" s="322"/>
      <c r="J155" s="322"/>
      <c r="K155" s="322"/>
      <c r="L155" s="322"/>
      <c r="M155" s="322"/>
      <c r="N155" s="322"/>
      <c r="O155" s="322"/>
      <c r="P155" s="322"/>
      <c r="Q155" s="322"/>
      <c r="R155" s="322"/>
      <c r="S155" s="317"/>
      <c r="T155" s="317"/>
      <c r="U155" s="317"/>
      <c r="V155" s="317"/>
      <c r="W155" s="317"/>
      <c r="X155" s="317"/>
      <c r="Y155" s="317"/>
      <c r="Z155" s="317"/>
    </row>
    <row r="156" ht="15.75" customHeight="1">
      <c r="A156" s="318">
        <v>45672.0</v>
      </c>
      <c r="B156" s="319">
        <f>'PROP DAILY PNL'!B156</f>
        <v>12703</v>
      </c>
      <c r="C156" s="320">
        <f>'Clients Balance'!C161/'Clients Balance'!B161*Sheet!B156</f>
        <v>6383.049272</v>
      </c>
      <c r="D156" s="320">
        <f>B156*'Clients Balance'!D162/'Clients Balance'!B162</f>
        <v>1448.264643</v>
      </c>
      <c r="E156" s="320">
        <f>B156*'Clients Balance'!E162/'Clients Balance'!B162</f>
        <v>1794.125203</v>
      </c>
      <c r="F156" s="320">
        <f>B156*'Clients Balance'!F162/'Clients Balance'!B162</f>
        <v>2367.354306</v>
      </c>
      <c r="G156" s="320">
        <f>B156*'Clients Balance'!G162/'Clients Balance'!B162</f>
        <v>710.2065759</v>
      </c>
      <c r="H156" s="321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317"/>
      <c r="T156" s="317"/>
      <c r="U156" s="317"/>
      <c r="V156" s="317"/>
      <c r="W156" s="317"/>
      <c r="X156" s="317"/>
      <c r="Y156" s="317"/>
      <c r="Z156" s="317"/>
    </row>
    <row r="157" ht="15.75" customHeight="1">
      <c r="A157" s="318">
        <v>45673.0</v>
      </c>
      <c r="B157" s="319">
        <f>'PROP DAILY PNL'!B157</f>
        <v>61362</v>
      </c>
      <c r="C157" s="320">
        <f>'Clients Balance'!C162/'Clients Balance'!B162*Sheet!B157</f>
        <v>30833.39915</v>
      </c>
      <c r="D157" s="320">
        <f>B157*'Clients Balance'!D163/'Clients Balance'!B163</f>
        <v>6995.860431</v>
      </c>
      <c r="E157" s="320">
        <f>B157*'Clients Balance'!E163/'Clients Balance'!B163</f>
        <v>8666.544177</v>
      </c>
      <c r="F157" s="320">
        <f>B157*'Clients Balance'!F163/'Clients Balance'!B163</f>
        <v>11435.53451</v>
      </c>
      <c r="G157" s="320">
        <f>B157*'Clients Balance'!G163/'Clients Balance'!B163</f>
        <v>3430.661726</v>
      </c>
      <c r="H157" s="321"/>
      <c r="I157" s="322"/>
      <c r="J157" s="322"/>
      <c r="K157" s="322"/>
      <c r="L157" s="322"/>
      <c r="M157" s="322"/>
      <c r="N157" s="322"/>
      <c r="O157" s="322"/>
      <c r="P157" s="322"/>
      <c r="Q157" s="322"/>
      <c r="R157" s="322"/>
      <c r="S157" s="317"/>
      <c r="T157" s="317"/>
      <c r="U157" s="317"/>
      <c r="V157" s="317"/>
      <c r="W157" s="317"/>
      <c r="X157" s="317"/>
      <c r="Y157" s="317"/>
      <c r="Z157" s="317"/>
    </row>
    <row r="158" ht="15.75" customHeight="1">
      <c r="A158" s="318">
        <v>45674.0</v>
      </c>
      <c r="B158" s="319">
        <f>'PROP DAILY PNL'!B158</f>
        <v>-52823</v>
      </c>
      <c r="C158" s="320">
        <f>'Clients Balance'!C163/'Clients Balance'!B163*Sheet!B158</f>
        <v>-26542.69162</v>
      </c>
      <c r="D158" s="320">
        <f>B158*'Clients Balance'!D164/'Clients Balance'!B164</f>
        <v>-6022.331989</v>
      </c>
      <c r="E158" s="320">
        <f>B158*'Clients Balance'!E164/'Clients Balance'!B164</f>
        <v>-7460.527086</v>
      </c>
      <c r="F158" s="320">
        <f>B158*'Clients Balance'!F164/'Clients Balance'!B164</f>
        <v>-9844.190861</v>
      </c>
      <c r="G158" s="320">
        <f>B158*'Clients Balance'!G164/'Clients Balance'!B164</f>
        <v>-2953.25844</v>
      </c>
      <c r="H158" s="321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17"/>
      <c r="T158" s="317"/>
      <c r="U158" s="317"/>
      <c r="V158" s="317"/>
      <c r="W158" s="317"/>
      <c r="X158" s="317"/>
      <c r="Y158" s="317"/>
      <c r="Z158" s="317"/>
    </row>
    <row r="159" ht="15.75" customHeight="1">
      <c r="A159" s="318">
        <v>45677.0</v>
      </c>
      <c r="B159" s="319">
        <f>'PROP DAILY PNL'!B159</f>
        <v>133341</v>
      </c>
      <c r="C159" s="320">
        <f>'Clients Balance'!C164/'Clients Balance'!B164*Sheet!B159</f>
        <v>67001.66677</v>
      </c>
      <c r="D159" s="320">
        <f>B159*'Clients Balance'!D165/'Clients Balance'!B165</f>
        <v>15202.16137</v>
      </c>
      <c r="E159" s="320">
        <f>B159*'Clients Balance'!E165/'Clients Balance'!B165</f>
        <v>18832.59456</v>
      </c>
      <c r="F159" s="320">
        <f>B159*'Clients Balance'!F165/'Clients Balance'!B165</f>
        <v>24849.67256</v>
      </c>
      <c r="G159" s="320">
        <f>B159*'Clients Balance'!G165/'Clients Balance'!B165</f>
        <v>7454.90475</v>
      </c>
      <c r="H159" s="321"/>
      <c r="I159" s="322"/>
      <c r="J159" s="322"/>
      <c r="K159" s="322"/>
      <c r="L159" s="322"/>
      <c r="M159" s="322"/>
      <c r="N159" s="322"/>
      <c r="O159" s="322"/>
      <c r="P159" s="322"/>
      <c r="Q159" s="322"/>
      <c r="R159" s="322"/>
      <c r="S159" s="317"/>
      <c r="T159" s="317"/>
      <c r="U159" s="317"/>
      <c r="V159" s="317"/>
      <c r="W159" s="317"/>
      <c r="X159" s="317"/>
      <c r="Y159" s="317"/>
      <c r="Z159" s="317"/>
    </row>
    <row r="160" ht="15.75" customHeight="1">
      <c r="A160" s="318">
        <v>45678.0</v>
      </c>
      <c r="B160" s="319">
        <f>'PROP DAILY PNL'!B160</f>
        <v>181094</v>
      </c>
      <c r="C160" s="320">
        <f>'Clients Balance'!C165/'Clients Balance'!B165*Sheet!B160</f>
        <v>90996.7665</v>
      </c>
      <c r="D160" s="320">
        <f>B160*'Clients Balance'!D166/'Clients Balance'!B166</f>
        <v>20646.46441</v>
      </c>
      <c r="E160" s="320">
        <f>B160*'Clients Balance'!E166/'Clients Balance'!B166</f>
        <v>25577.05341</v>
      </c>
      <c r="F160" s="320">
        <f>B160*'Clients Balance'!F166/'Clients Balance'!B166</f>
        <v>33749.00895</v>
      </c>
      <c r="G160" s="320">
        <f>B160*'Clients Balance'!G166/'Clients Balance'!B166</f>
        <v>10124.70673</v>
      </c>
      <c r="H160" s="321"/>
      <c r="I160" s="322"/>
      <c r="J160" s="322"/>
      <c r="K160" s="322"/>
      <c r="L160" s="322"/>
      <c r="M160" s="322"/>
      <c r="N160" s="322"/>
      <c r="O160" s="322"/>
      <c r="P160" s="322"/>
      <c r="Q160" s="322"/>
      <c r="R160" s="322"/>
      <c r="S160" s="317"/>
      <c r="T160" s="317"/>
      <c r="U160" s="317"/>
      <c r="V160" s="317"/>
      <c r="W160" s="317"/>
      <c r="X160" s="317"/>
      <c r="Y160" s="317"/>
      <c r="Z160" s="317"/>
    </row>
    <row r="161" ht="15.75" customHeight="1">
      <c r="A161" s="318">
        <v>45679.0</v>
      </c>
      <c r="B161" s="319">
        <f>'PROP DAILY PNL'!B161</f>
        <v>239584</v>
      </c>
      <c r="C161" s="320">
        <f>'Clients Balance'!C166/'Clients Balance'!B166*Sheet!B161</f>
        <v>120387.0327</v>
      </c>
      <c r="D161" s="320">
        <f>B161*'Clients Balance'!D167/'Clients Balance'!B167</f>
        <v>27314.88911</v>
      </c>
      <c r="E161" s="320">
        <f>B161*'Clients Balance'!E167/'Clients Balance'!B167</f>
        <v>33837.96682</v>
      </c>
      <c r="F161" s="320">
        <f>B161*'Clients Balance'!F167/'Clients Balance'!B167</f>
        <v>44649.31229</v>
      </c>
      <c r="G161" s="320">
        <f>B161*'Clients Balance'!G167/'Clients Balance'!B167</f>
        <v>13394.79905</v>
      </c>
      <c r="H161" s="321"/>
      <c r="I161" s="322"/>
      <c r="J161" s="322"/>
      <c r="K161" s="322"/>
      <c r="L161" s="322"/>
      <c r="M161" s="322"/>
      <c r="N161" s="322"/>
      <c r="O161" s="322"/>
      <c r="P161" s="322"/>
      <c r="Q161" s="322"/>
      <c r="R161" s="322"/>
      <c r="S161" s="317"/>
      <c r="T161" s="317"/>
      <c r="U161" s="317"/>
      <c r="V161" s="317"/>
      <c r="W161" s="317"/>
      <c r="X161" s="317"/>
      <c r="Y161" s="317"/>
      <c r="Z161" s="317"/>
    </row>
    <row r="162" ht="15.75" customHeight="1">
      <c r="A162" s="318">
        <v>45680.0</v>
      </c>
      <c r="B162" s="319">
        <f>'PROP DAILY PNL'!B162</f>
        <v>147053</v>
      </c>
      <c r="C162" s="320">
        <f>'Clients Balance'!C167/'Clients Balance'!B167*Sheet!B162</f>
        <v>73891.722</v>
      </c>
      <c r="D162" s="320">
        <f>B162*'Clients Balance'!D168/'Clients Balance'!B168</f>
        <v>16765.46175</v>
      </c>
      <c r="E162" s="320">
        <f>B162*'Clients Balance'!E168/'Clients Balance'!B168</f>
        <v>20769.22722</v>
      </c>
      <c r="F162" s="320">
        <f>B162*'Clients Balance'!F168/'Clients Balance'!B168</f>
        <v>27405.06595</v>
      </c>
      <c r="G162" s="320">
        <f>B162*'Clients Balance'!G168/'Clients Balance'!B168</f>
        <v>8221.523074</v>
      </c>
      <c r="H162" s="321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17"/>
      <c r="T162" s="317"/>
      <c r="U162" s="317"/>
      <c r="V162" s="317"/>
      <c r="W162" s="317"/>
      <c r="X162" s="317"/>
      <c r="Y162" s="317"/>
      <c r="Z162" s="317"/>
    </row>
    <row r="163" ht="15.75" customHeight="1">
      <c r="A163" s="318">
        <v>45681.0</v>
      </c>
      <c r="B163" s="319">
        <f>'PROP DAILY PNL'!B163</f>
        <v>-100048</v>
      </c>
      <c r="C163" s="320">
        <f>'Clients Balance'!C168/'Clients Balance'!B168*Sheet!B163</f>
        <v>-50272.48001</v>
      </c>
      <c r="D163" s="320">
        <f>B163*'Clients Balance'!D169/'Clients Balance'!B169</f>
        <v>-11406.43793</v>
      </c>
      <c r="E163" s="320">
        <f>B163*'Clients Balance'!E169/'Clients Balance'!B169</f>
        <v>-14130.41315</v>
      </c>
      <c r="F163" s="320">
        <f>B163*'Clients Balance'!F169/'Clients Balance'!B169</f>
        <v>-18645.12821</v>
      </c>
      <c r="G163" s="320">
        <f>B163*'Clients Balance'!G169/'Clients Balance'!B169</f>
        <v>-5593.540699</v>
      </c>
      <c r="H163" s="321"/>
      <c r="I163" s="322"/>
      <c r="J163" s="322"/>
      <c r="K163" s="322"/>
      <c r="L163" s="322"/>
      <c r="M163" s="322"/>
      <c r="N163" s="322"/>
      <c r="O163" s="322"/>
      <c r="P163" s="322"/>
      <c r="Q163" s="322"/>
      <c r="R163" s="322"/>
      <c r="S163" s="317"/>
      <c r="T163" s="317"/>
      <c r="U163" s="317"/>
      <c r="V163" s="317"/>
      <c r="W163" s="317"/>
      <c r="X163" s="317"/>
      <c r="Y163" s="317"/>
      <c r="Z163" s="317"/>
    </row>
    <row r="164" ht="15.75" customHeight="1">
      <c r="A164" s="318">
        <v>45684.0</v>
      </c>
      <c r="B164" s="319">
        <f>'PROP DAILY PNL'!B164</f>
        <v>-115082</v>
      </c>
      <c r="C164" s="320">
        <f>'Clients Balance'!C169/'Clients Balance'!B169*Sheet!B164</f>
        <v>-57826.81857</v>
      </c>
      <c r="D164" s="320">
        <f>B164*'Clients Balance'!D170/'Clients Balance'!B170</f>
        <v>-13120.45908</v>
      </c>
      <c r="E164" s="320">
        <f>B164*'Clients Balance'!E170/'Clients Balance'!B170</f>
        <v>-16253.76026</v>
      </c>
      <c r="F164" s="320">
        <f>B164*'Clients Balance'!F170/'Clients Balance'!B170</f>
        <v>-21446.89193</v>
      </c>
      <c r="G164" s="320">
        <f>B164*'Clients Balance'!G170/'Clients Balance'!B170</f>
        <v>-6434.070154</v>
      </c>
      <c r="H164" s="321"/>
      <c r="I164" s="322"/>
      <c r="J164" s="322"/>
      <c r="K164" s="322"/>
      <c r="L164" s="322"/>
      <c r="M164" s="322"/>
      <c r="N164" s="322"/>
      <c r="O164" s="322"/>
      <c r="P164" s="322"/>
      <c r="Q164" s="322"/>
      <c r="R164" s="322"/>
      <c r="S164" s="317"/>
      <c r="T164" s="317"/>
      <c r="U164" s="317"/>
      <c r="V164" s="317"/>
      <c r="W164" s="317"/>
      <c r="X164" s="317"/>
      <c r="Y164" s="317"/>
      <c r="Z164" s="317"/>
    </row>
    <row r="165" ht="15.75" customHeight="1">
      <c r="A165" s="318">
        <v>45685.0</v>
      </c>
      <c r="B165" s="319">
        <f>'PROP DAILY PNL'!B165</f>
        <v>150343</v>
      </c>
      <c r="C165" s="320">
        <f>'Clients Balance'!C170/'Clients Balance'!B170*Sheet!B165</f>
        <v>75544.89307</v>
      </c>
      <c r="D165" s="320">
        <f>B165*'Clients Balance'!D171/'Clients Balance'!B171</f>
        <v>17140.55351</v>
      </c>
      <c r="E165" s="320">
        <f>B165*'Clients Balance'!E171/'Clients Balance'!B171</f>
        <v>21233.89478</v>
      </c>
      <c r="F165" s="320">
        <f>B165*'Clients Balance'!F171/'Clients Balance'!B171</f>
        <v>28018.19637</v>
      </c>
      <c r="G165" s="320">
        <f>B165*'Clients Balance'!G171/'Clients Balance'!B171</f>
        <v>8405.462272</v>
      </c>
      <c r="H165" s="321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17"/>
      <c r="T165" s="317"/>
      <c r="U165" s="317"/>
      <c r="V165" s="317"/>
      <c r="W165" s="317"/>
      <c r="X165" s="317"/>
      <c r="Y165" s="317"/>
      <c r="Z165" s="317"/>
    </row>
    <row r="166" ht="15.75" customHeight="1">
      <c r="A166" s="318">
        <v>45686.0</v>
      </c>
      <c r="B166" s="319">
        <f>'PROP DAILY PNL'!B166</f>
        <v>-99092</v>
      </c>
      <c r="C166" s="320">
        <f>'Clients Balance'!C171/'Clients Balance'!B171*Sheet!B166</f>
        <v>-49792.10568</v>
      </c>
      <c r="D166" s="320">
        <f>B166*'Clients Balance'!D172/'Clients Balance'!B172</f>
        <v>-11297.4447</v>
      </c>
      <c r="E166" s="320">
        <f>B166*'Clients Balance'!E172/'Clients Balance'!B172</f>
        <v>-13995.39121</v>
      </c>
      <c r="F166" s="320">
        <f>B166*'Clients Balance'!F172/'Clients Balance'!B172</f>
        <v>-18466.9663</v>
      </c>
      <c r="G166" s="320">
        <f>B166*'Clients Balance'!G172/'Clients Balance'!B172</f>
        <v>-5540.092106</v>
      </c>
      <c r="H166" s="321"/>
      <c r="I166" s="322"/>
      <c r="J166" s="322"/>
      <c r="K166" s="322"/>
      <c r="L166" s="322"/>
      <c r="M166" s="322"/>
      <c r="N166" s="322"/>
      <c r="O166" s="322"/>
      <c r="P166" s="322"/>
      <c r="Q166" s="322"/>
      <c r="R166" s="322"/>
      <c r="S166" s="317"/>
      <c r="T166" s="317"/>
      <c r="U166" s="317"/>
      <c r="V166" s="317"/>
      <c r="W166" s="317"/>
      <c r="X166" s="317"/>
      <c r="Y166" s="317"/>
      <c r="Z166" s="317"/>
    </row>
    <row r="167" ht="15.75" customHeight="1">
      <c r="A167" s="318">
        <v>45687.0</v>
      </c>
      <c r="B167" s="319">
        <f>'PROP DAILY PNL'!B167</f>
        <v>180376</v>
      </c>
      <c r="C167" s="320">
        <f>'Clients Balance'!C172/'Clients Balance'!B172*Sheet!B167</f>
        <v>90635.98327</v>
      </c>
      <c r="D167" s="320">
        <f>B167*'Clients Balance'!D173/'Clients Balance'!B173</f>
        <v>20564.60547</v>
      </c>
      <c r="E167" s="320">
        <f>B167*'Clients Balance'!E173/'Clients Balance'!B173</f>
        <v>25475.64572</v>
      </c>
      <c r="F167" s="320">
        <f>B167*'Clients Balance'!F173/'Clients Balance'!B173</f>
        <v>33615.20116</v>
      </c>
      <c r="G167" s="320">
        <f>B167*'Clients Balance'!G173/'Clients Balance'!B173</f>
        <v>10084.56438</v>
      </c>
      <c r="H167" s="321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17"/>
      <c r="T167" s="317"/>
      <c r="U167" s="317"/>
      <c r="V167" s="317"/>
      <c r="W167" s="317"/>
      <c r="X167" s="317"/>
      <c r="Y167" s="317"/>
      <c r="Z167" s="317"/>
    </row>
    <row r="168" ht="15.75" customHeight="1">
      <c r="A168" s="318">
        <v>45688.0</v>
      </c>
      <c r="B168" s="319">
        <f>'PROP DAILY PNL'!B168</f>
        <v>198422</v>
      </c>
      <c r="C168" s="320">
        <f>'Clients Balance'!C173/'Clients Balance'!B173*Sheet!B168</f>
        <v>99703.80246</v>
      </c>
      <c r="D168" s="320">
        <f>B168*'Clients Balance'!D174/'Clients Balance'!B174</f>
        <v>22622.0237</v>
      </c>
      <c r="E168" s="320">
        <f>B168*'Clients Balance'!E174/'Clients Balance'!B174</f>
        <v>28024.39667</v>
      </c>
      <c r="F168" s="320">
        <f>B168*'Clients Balance'!F174/'Clients Balance'!B174</f>
        <v>36978.28671</v>
      </c>
      <c r="G168" s="320">
        <f>B168*'Clients Balance'!G174/'Clients Balance'!B174</f>
        <v>11093.49045</v>
      </c>
      <c r="H168" s="321"/>
      <c r="I168" s="322"/>
      <c r="J168" s="322"/>
      <c r="K168" s="322"/>
      <c r="L168" s="322"/>
      <c r="M168" s="322"/>
      <c r="N168" s="322"/>
      <c r="O168" s="322"/>
      <c r="P168" s="322"/>
      <c r="Q168" s="322"/>
      <c r="R168" s="322"/>
      <c r="S168" s="317"/>
      <c r="T168" s="317"/>
      <c r="U168" s="317"/>
      <c r="V168" s="317"/>
      <c r="W168" s="317"/>
      <c r="X168" s="317"/>
      <c r="Y168" s="317"/>
      <c r="Z168" s="317"/>
    </row>
    <row r="169" ht="15.75" customHeight="1">
      <c r="A169" s="318">
        <v>45689.0</v>
      </c>
      <c r="B169" s="319">
        <f>'PROP DAILY PNL'!B169</f>
        <v>-51515</v>
      </c>
      <c r="C169" s="320">
        <f>'Clients Balance'!C175/'Clients Balance'!B175*Sheet!B169</f>
        <v>-25761.7054</v>
      </c>
      <c r="D169" s="320">
        <f>B169*'Clients Balance'!D175/'Clients Balance'!B175</f>
        <v>-5906.395267</v>
      </c>
      <c r="E169" s="320">
        <f>B169*'Clients Balance'!E175/'Clients Balance'!B175</f>
        <v>-7316.90097</v>
      </c>
      <c r="F169" s="320">
        <f>B169*'Clients Balance'!F175/'Clients Balance'!B175</f>
        <v>-9638.459378</v>
      </c>
      <c r="G169" s="320">
        <f>B169*'Clients Balance'!G175/'Clients Balance'!B175</f>
        <v>-2891.538983</v>
      </c>
      <c r="H169" s="321"/>
      <c r="I169" s="322"/>
      <c r="J169" s="322"/>
      <c r="K169" s="322"/>
      <c r="L169" s="322"/>
      <c r="M169" s="322"/>
      <c r="N169" s="322"/>
      <c r="O169" s="322"/>
      <c r="P169" s="322"/>
      <c r="Q169" s="322"/>
      <c r="R169" s="322"/>
      <c r="S169" s="317"/>
      <c r="T169" s="317"/>
      <c r="U169" s="317"/>
      <c r="V169" s="317"/>
      <c r="W169" s="317"/>
      <c r="X169" s="317"/>
      <c r="Y169" s="317"/>
      <c r="Z169" s="317"/>
    </row>
    <row r="170" ht="15.75" customHeight="1">
      <c r="A170" s="318">
        <v>45691.0</v>
      </c>
      <c r="B170" s="319">
        <f>'PROP DAILY PNL'!B170</f>
        <v>-8512.5</v>
      </c>
      <c r="C170" s="320">
        <f>'Clients Balance'!C176/'Clients Balance'!B176*Sheet!B170</f>
        <v>-4344.797261</v>
      </c>
      <c r="D170" s="320">
        <f>B170*'Clients Balance'!D176/'Clients Balance'!B176</f>
        <v>-955.8427423</v>
      </c>
      <c r="E170" s="320">
        <f>B170*'Clients Balance'!E176/'Clients Balance'!B176</f>
        <v>-1184.107459</v>
      </c>
      <c r="F170" s="320">
        <f>B170*'Clients Balance'!F176/'Clients Balance'!B176</f>
        <v>-1559.809499</v>
      </c>
      <c r="G170" s="320">
        <f>B170*'Clients Balance'!G176/'Clients Balance'!B176</f>
        <v>-467.943039</v>
      </c>
      <c r="H170" s="320">
        <f>B170*'Clients Balance'!H176/'Clients Balance'!B176</f>
        <v>0</v>
      </c>
      <c r="I170" s="322"/>
      <c r="J170" s="322"/>
      <c r="K170" s="322"/>
      <c r="L170" s="322"/>
      <c r="M170" s="322"/>
      <c r="N170" s="322"/>
      <c r="O170" s="322"/>
      <c r="P170" s="322"/>
      <c r="Q170" s="322"/>
      <c r="R170" s="322"/>
      <c r="S170" s="317"/>
      <c r="T170" s="317"/>
      <c r="U170" s="317"/>
      <c r="V170" s="317"/>
      <c r="W170" s="317"/>
      <c r="X170" s="317"/>
      <c r="Y170" s="317"/>
      <c r="Z170" s="317"/>
    </row>
    <row r="171" ht="15.75" customHeight="1">
      <c r="A171" s="318">
        <v>45692.0</v>
      </c>
      <c r="B171" s="319">
        <f>'PROP DAILY PNL'!B171</f>
        <v>58212</v>
      </c>
      <c r="C171" s="320">
        <f>'Clients Balance'!C177/'Clients Balance'!B177*Sheet!B171</f>
        <v>25347.10893</v>
      </c>
      <c r="D171" s="320">
        <f>B171*'Clients Balance'!D177/'Clients Balance'!B177</f>
        <v>5576.290136</v>
      </c>
      <c r="E171" s="320">
        <f>B171*'Clients Balance'!E177/'Clients Balance'!B177</f>
        <v>6907.963464</v>
      </c>
      <c r="F171" s="320">
        <f>B171*'Clients Balance'!F177/'Clients Balance'!B177</f>
        <v>9099.77127</v>
      </c>
      <c r="G171" s="320">
        <f>B171*'Clients Balance'!G177/'Clients Balance'!B177</f>
        <v>2729.932485</v>
      </c>
      <c r="H171" s="320">
        <f>B171*'Clients Balance'!H177/'Clients Balance'!B177</f>
        <v>8550.933714</v>
      </c>
      <c r="I171" s="322"/>
      <c r="J171" s="322"/>
      <c r="K171" s="322"/>
      <c r="L171" s="322"/>
      <c r="M171" s="322"/>
      <c r="N171" s="322"/>
      <c r="O171" s="322"/>
      <c r="P171" s="322"/>
      <c r="Q171" s="322"/>
      <c r="R171" s="322"/>
      <c r="S171" s="317"/>
      <c r="T171" s="317"/>
      <c r="U171" s="317"/>
      <c r="V171" s="317"/>
      <c r="W171" s="317"/>
      <c r="X171" s="317"/>
      <c r="Y171" s="317"/>
      <c r="Z171" s="317"/>
    </row>
    <row r="172" ht="15.75" customHeight="1">
      <c r="A172" s="318">
        <v>45693.0</v>
      </c>
      <c r="B172" s="319">
        <f>'PROP DAILY PNL'!B172</f>
        <v>-36744.75</v>
      </c>
      <c r="C172" s="320">
        <f>'Clients Balance'!C178/'Clients Balance'!B178*Sheet!B172</f>
        <v>-15999.67671</v>
      </c>
      <c r="D172" s="320">
        <f>B172*'Clients Balance'!D178/'Clients Balance'!B178</f>
        <v>-3519.882275</v>
      </c>
      <c r="E172" s="320">
        <f>B172*'Clients Balance'!E178/'Clients Balance'!B178</f>
        <v>-4360.465033</v>
      </c>
      <c r="F172" s="320">
        <f>B172*'Clients Balance'!F178/'Clients Balance'!B178</f>
        <v>-5743.984408</v>
      </c>
      <c r="G172" s="320">
        <f>B172*'Clients Balance'!G178/'Clients Balance'!B178</f>
        <v>-1723.196019</v>
      </c>
      <c r="H172" s="320">
        <f>B172*'Clients Balance'!H178/'Clients Balance'!B178</f>
        <v>-5397.54555</v>
      </c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17"/>
      <c r="T172" s="317"/>
      <c r="U172" s="317"/>
      <c r="V172" s="317"/>
      <c r="W172" s="317"/>
      <c r="X172" s="317"/>
      <c r="Y172" s="317"/>
      <c r="Z172" s="317"/>
    </row>
    <row r="173" ht="15.75" customHeight="1">
      <c r="A173" s="318">
        <v>45694.0</v>
      </c>
      <c r="B173" s="319">
        <f>'PROP DAILY PNL'!B173</f>
        <v>195943</v>
      </c>
      <c r="C173" s="320">
        <f>'Clients Balance'!C179/'Clients Balance'!B179*Sheet!B173</f>
        <v>85318.98174</v>
      </c>
      <c r="D173" s="320">
        <f>B173*'Clients Balance'!D179/'Clients Balance'!B179</f>
        <v>18769.92748</v>
      </c>
      <c r="E173" s="320">
        <f>B173*'Clients Balance'!E179/'Clients Balance'!B179</f>
        <v>23252.37211</v>
      </c>
      <c r="F173" s="320">
        <f>B173*'Clients Balance'!F179/'Clients Balance'!B179</f>
        <v>30630.0502</v>
      </c>
      <c r="G173" s="320">
        <f>B173*'Clients Balance'!G179/'Clients Balance'!B179</f>
        <v>9189.018775</v>
      </c>
      <c r="H173" s="320">
        <f>B173*'Clients Balance'!H179/'Clients Balance'!B179</f>
        <v>28782.64971</v>
      </c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17"/>
      <c r="T173" s="317"/>
      <c r="U173" s="317"/>
      <c r="V173" s="317"/>
      <c r="W173" s="317"/>
      <c r="X173" s="317"/>
      <c r="Y173" s="317"/>
      <c r="Z173" s="317"/>
    </row>
    <row r="174" ht="15.75" customHeight="1">
      <c r="A174" s="318">
        <v>45695.0</v>
      </c>
      <c r="B174" s="319">
        <f>'PROP DAILY PNL'!B174</f>
        <v>84562</v>
      </c>
      <c r="C174" s="320">
        <f>'Clients Balance'!C180/'Clients Balance'!B180*Sheet!B174</f>
        <v>36820.62505</v>
      </c>
      <c r="D174" s="320">
        <f>B174*'Clients Balance'!D180/'Clients Balance'!B180</f>
        <v>8100.430264</v>
      </c>
      <c r="E174" s="320">
        <f>B174*'Clients Balance'!E180/'Clients Balance'!B180</f>
        <v>10034.89326</v>
      </c>
      <c r="F174" s="320">
        <f>B174*'Clients Balance'!F180/'Clients Balance'!B180</f>
        <v>13218.8356</v>
      </c>
      <c r="G174" s="320">
        <f>B174*'Clients Balance'!G180/'Clients Balance'!B180</f>
        <v>3965.652285</v>
      </c>
      <c r="H174" s="320">
        <f>B174*'Clients Balance'!H180/'Clients Balance'!B180</f>
        <v>12421.56354</v>
      </c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17"/>
      <c r="T174" s="317"/>
      <c r="U174" s="317"/>
      <c r="V174" s="317"/>
      <c r="W174" s="317"/>
      <c r="X174" s="317"/>
      <c r="Y174" s="317"/>
      <c r="Z174" s="317"/>
    </row>
    <row r="175" ht="15.75" customHeight="1">
      <c r="A175" s="318">
        <v>45698.0</v>
      </c>
      <c r="B175" s="319">
        <f>'PROP DAILY PNL'!B175</f>
        <v>-9315.75</v>
      </c>
      <c r="C175" s="320">
        <f>'Clients Balance'!C181/'Clients Balance'!B181*Sheet!B175</f>
        <v>-4056.334261</v>
      </c>
      <c r="D175" s="320">
        <f>B175*'Clients Balance'!D181/'Clients Balance'!B181</f>
        <v>-892.3817226</v>
      </c>
      <c r="E175" s="320">
        <f>B175*'Clients Balance'!E181/'Clients Balance'!B181</f>
        <v>-1105.491319</v>
      </c>
      <c r="F175" s="320">
        <f>B175*'Clients Balance'!F181/'Clients Balance'!B181</f>
        <v>-1456.249471</v>
      </c>
      <c r="G175" s="320">
        <f>B175*'Clients Balance'!G181/'Clients Balance'!B181</f>
        <v>-436.875018</v>
      </c>
      <c r="H175" s="320">
        <f>B175*'Clients Balance'!H181/'Clients Balance'!B181</f>
        <v>-1368.418208</v>
      </c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17"/>
      <c r="T175" s="317"/>
      <c r="U175" s="317"/>
      <c r="V175" s="317"/>
      <c r="W175" s="317"/>
      <c r="X175" s="317"/>
      <c r="Y175" s="317"/>
      <c r="Z175" s="317"/>
    </row>
    <row r="176" ht="15.75" customHeight="1">
      <c r="A176" s="318">
        <v>45699.0</v>
      </c>
      <c r="B176" s="319">
        <f>'PROP DAILY PNL'!B176</f>
        <v>502222</v>
      </c>
      <c r="C176" s="320">
        <f>'Clients Balance'!C182/'Clients Balance'!B182*Sheet!B176</f>
        <v>218681.2984</v>
      </c>
      <c r="D176" s="320">
        <f>B176*'Clients Balance'!D182/'Clients Balance'!B182</f>
        <v>48109.24869</v>
      </c>
      <c r="E176" s="320">
        <f>B176*'Clients Balance'!E182/'Clients Balance'!B182</f>
        <v>59598.21389</v>
      </c>
      <c r="F176" s="320">
        <f>B176*'Clients Balance'!F182/'Clients Balance'!B182</f>
        <v>78507.9593</v>
      </c>
      <c r="G176" s="320">
        <f>B176*'Clients Balance'!G182/'Clients Balance'!B182</f>
        <v>23552.39732</v>
      </c>
      <c r="H176" s="320">
        <f>B176*'Clients Balance'!H182/'Clients Balance'!B182</f>
        <v>73772.88242</v>
      </c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17"/>
      <c r="T176" s="317"/>
      <c r="U176" s="317"/>
      <c r="V176" s="317"/>
      <c r="W176" s="317"/>
      <c r="X176" s="317"/>
      <c r="Y176" s="317"/>
      <c r="Z176" s="317"/>
    </row>
    <row r="177" ht="15.75" customHeight="1">
      <c r="A177" s="318">
        <v>45700.0</v>
      </c>
      <c r="B177" s="319">
        <f>'PROP DAILY PNL'!B177</f>
        <v>-209165</v>
      </c>
      <c r="C177" s="320">
        <f>'Clients Balance'!C183/'Clients Balance'!B183*Sheet!B177</f>
        <v>-91076.2049</v>
      </c>
      <c r="D177" s="320">
        <f>B177*'Clients Balance'!D183/'Clients Balance'!B183</f>
        <v>-20036.4998</v>
      </c>
      <c r="E177" s="320">
        <f>B177*'Clients Balance'!E183/'Clients Balance'!B183</f>
        <v>-24821.41445</v>
      </c>
      <c r="F177" s="320">
        <f>B177*'Clients Balance'!F183/'Clients Balance'!B183</f>
        <v>-32696.92946</v>
      </c>
      <c r="G177" s="320">
        <f>B177*'Clients Balance'!G183/'Clients Balance'!B183</f>
        <v>-9809.082805</v>
      </c>
      <c r="H177" s="320">
        <f>B177*'Clients Balance'!H183/'Clients Balance'!B183</f>
        <v>-30724.86859</v>
      </c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17"/>
      <c r="T177" s="317"/>
      <c r="U177" s="317"/>
      <c r="V177" s="317"/>
      <c r="W177" s="317"/>
      <c r="X177" s="317"/>
      <c r="Y177" s="317"/>
      <c r="Z177" s="317"/>
    </row>
    <row r="178" ht="15.75" customHeight="1">
      <c r="A178" s="318">
        <v>45701.0</v>
      </c>
      <c r="B178" s="319">
        <f>'PROP DAILY PNL'!B178</f>
        <v>-56146.5</v>
      </c>
      <c r="C178" s="320">
        <f>'Clients Balance'!C184/'Clients Balance'!B184*Sheet!B178</f>
        <v>-24447.73331</v>
      </c>
      <c r="D178" s="320">
        <f>B178*'Clients Balance'!D184/'Clients Balance'!B184</f>
        <v>-5378.43012</v>
      </c>
      <c r="E178" s="320">
        <f>B178*'Clients Balance'!E184/'Clients Balance'!B184</f>
        <v>-6662.852516</v>
      </c>
      <c r="F178" s="320">
        <f>B178*'Clients Balance'!F184/'Clients Balance'!B184</f>
        <v>-8776.889776</v>
      </c>
      <c r="G178" s="320">
        <f>B178*'Clients Balance'!G184/'Clients Balance'!B184</f>
        <v>-2633.067998</v>
      </c>
      <c r="H178" s="320">
        <f>B178*'Clients Balance'!H184/'Clients Balance'!B184</f>
        <v>-8247.526279</v>
      </c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17"/>
      <c r="T178" s="317"/>
      <c r="U178" s="317"/>
      <c r="V178" s="317"/>
      <c r="W178" s="317"/>
      <c r="X178" s="317"/>
      <c r="Y178" s="317"/>
      <c r="Z178" s="317"/>
    </row>
    <row r="179" ht="15.75" customHeight="1">
      <c r="A179" s="318">
        <v>45702.0</v>
      </c>
      <c r="B179" s="319">
        <f>'PROP DAILY PNL'!B179</f>
        <v>-135048</v>
      </c>
      <c r="C179" s="320">
        <f>'Clients Balance'!C185/'Clients Balance'!B185*Sheet!B179</f>
        <v>-58803.62068</v>
      </c>
      <c r="D179" s="320">
        <f>B179*'Clients Balance'!D185/'Clients Balance'!B185</f>
        <v>-12936.62527</v>
      </c>
      <c r="E179" s="320">
        <f>B179*'Clients Balance'!E185/'Clients Balance'!B185</f>
        <v>-16026.01955</v>
      </c>
      <c r="F179" s="320">
        <f>B179*'Clients Balance'!F185/'Clients Balance'!B185</f>
        <v>-21110.86907</v>
      </c>
      <c r="G179" s="320">
        <f>B179*'Clients Balance'!G185/'Clients Balance'!B185</f>
        <v>-6333.263284</v>
      </c>
      <c r="H179" s="320">
        <f>B179*'Clients Balance'!H185/'Clients Balance'!B185</f>
        <v>-19837.60215</v>
      </c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17"/>
      <c r="T179" s="317"/>
      <c r="U179" s="317"/>
      <c r="V179" s="317"/>
      <c r="W179" s="317"/>
      <c r="X179" s="317"/>
      <c r="Y179" s="317"/>
      <c r="Z179" s="317"/>
    </row>
    <row r="180" ht="15.75" customHeight="1">
      <c r="A180" s="318">
        <v>45705.0</v>
      </c>
      <c r="B180" s="319">
        <f>'PROP DAILY PNL'!B180</f>
        <v>-113030.25</v>
      </c>
      <c r="C180" s="320">
        <f>'Clients Balance'!C186/'Clients Balance'!B186*Sheet!B180</f>
        <v>-49216.48559</v>
      </c>
      <c r="D180" s="320">
        <f>B180*'Clients Balance'!D186/'Clients Balance'!B186</f>
        <v>-10827.48348</v>
      </c>
      <c r="E180" s="320">
        <f>B180*'Clients Balance'!E186/'Clients Balance'!B186</f>
        <v>-13413.1938</v>
      </c>
      <c r="F180" s="320">
        <f>B180*'Clients Balance'!F186/'Clients Balance'!B186</f>
        <v>-17669.02738</v>
      </c>
      <c r="G180" s="320">
        <f>B180*'Clients Balance'!G186/'Clients Balance'!B186</f>
        <v>-5300.710357</v>
      </c>
      <c r="H180" s="320">
        <f>B180*'Clients Balance'!H186/'Clients Balance'!B186</f>
        <v>-16603.3494</v>
      </c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17"/>
      <c r="T180" s="317"/>
      <c r="U180" s="317"/>
      <c r="V180" s="317"/>
      <c r="W180" s="317"/>
      <c r="X180" s="317"/>
      <c r="Y180" s="317"/>
      <c r="Z180" s="317"/>
    </row>
    <row r="181" ht="15.75" customHeight="1">
      <c r="A181" s="318">
        <v>45706.0</v>
      </c>
      <c r="B181" s="319">
        <f>'PROP DAILY PNL'!B181</f>
        <v>-143378</v>
      </c>
      <c r="C181" s="320">
        <f>'Clients Balance'!C187/'Clients Balance'!B187*Sheet!B181</f>
        <v>-62430.73222</v>
      </c>
      <c r="D181" s="320">
        <f>B181*'Clients Balance'!D187/'Clients Balance'!B187</f>
        <v>-13734.57925</v>
      </c>
      <c r="E181" s="320">
        <f>B181*'Clients Balance'!E187/'Clients Balance'!B187</f>
        <v>-17014.53284</v>
      </c>
      <c r="F181" s="320">
        <f>B181*'Clients Balance'!F187/'Clients Balance'!B187</f>
        <v>-22413.02489</v>
      </c>
      <c r="G181" s="320">
        <f>B181*'Clients Balance'!G187/'Clients Balance'!B187</f>
        <v>-6723.910188</v>
      </c>
      <c r="H181" s="320">
        <f>B181*'Clients Balance'!H187/'Clients Balance'!B187</f>
        <v>-21061.22061</v>
      </c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17"/>
      <c r="T181" s="317"/>
      <c r="U181" s="317"/>
      <c r="V181" s="317"/>
      <c r="W181" s="317"/>
      <c r="X181" s="317"/>
      <c r="Y181" s="317"/>
      <c r="Z181" s="317"/>
    </row>
    <row r="182" ht="15.75" customHeight="1">
      <c r="A182" s="318">
        <v>45707.0</v>
      </c>
      <c r="B182" s="319">
        <f>'PROP DAILY PNL'!B182</f>
        <v>-48434</v>
      </c>
      <c r="C182" s="320">
        <f>'Clients Balance'!C188/'Clients Balance'!B188*Sheet!B182</f>
        <v>-21089.49828</v>
      </c>
      <c r="D182" s="320">
        <f>B182*'Clients Balance'!D188/'Clients Balance'!B188</f>
        <v>-4639.628195</v>
      </c>
      <c r="E182" s="320">
        <f>B182*'Clients Balance'!E188/'Clients Balance'!B188</f>
        <v>-5747.617372</v>
      </c>
      <c r="F182" s="320">
        <f>B182*'Clients Balance'!F188/'Clients Balance'!B188</f>
        <v>-7571.262312</v>
      </c>
      <c r="G182" s="320">
        <f>B182*'Clients Balance'!G188/'Clients Balance'!B188</f>
        <v>-2271.379612</v>
      </c>
      <c r="H182" s="320">
        <f>B182*'Clients Balance'!H188/'Clients Balance'!B188</f>
        <v>-7114.614229</v>
      </c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17"/>
      <c r="T182" s="317"/>
      <c r="U182" s="317"/>
      <c r="V182" s="317"/>
      <c r="W182" s="317"/>
      <c r="X182" s="317"/>
      <c r="Y182" s="317"/>
      <c r="Z182" s="317"/>
    </row>
    <row r="183" ht="15.75" customHeight="1">
      <c r="A183" s="318">
        <v>45708.0</v>
      </c>
      <c r="B183" s="319">
        <f>'PROP DAILY PNL'!B183</f>
        <v>324973</v>
      </c>
      <c r="C183" s="320">
        <f>'Clients Balance'!C189/'Clients Balance'!B189*Sheet!B183</f>
        <v>141502.1994</v>
      </c>
      <c r="D183" s="320">
        <f>B183*'Clients Balance'!D189/'Clients Balance'!B189</f>
        <v>31130.07171</v>
      </c>
      <c r="E183" s="320">
        <f>B183*'Clients Balance'!E189/'Clients Balance'!B189</f>
        <v>38564.24124</v>
      </c>
      <c r="F183" s="320">
        <f>B183*'Clients Balance'!F189/'Clients Balance'!B189</f>
        <v>50800.17812</v>
      </c>
      <c r="G183" s="320">
        <f>B183*'Clients Balance'!G189/'Clients Balance'!B189</f>
        <v>15240.0596</v>
      </c>
      <c r="H183" s="320">
        <f>B183*'Clients Balance'!H189/'Clients Balance'!B189</f>
        <v>47736.24994</v>
      </c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17"/>
      <c r="T183" s="317"/>
      <c r="U183" s="317"/>
      <c r="V183" s="317"/>
      <c r="W183" s="317"/>
      <c r="X183" s="317"/>
      <c r="Y183" s="317"/>
      <c r="Z183" s="317"/>
    </row>
    <row r="184" ht="15.75" customHeight="1">
      <c r="A184" s="318">
        <v>45709.0</v>
      </c>
      <c r="B184" s="319">
        <f>'PROP DAILY PNL'!B184</f>
        <v>-278.75</v>
      </c>
      <c r="C184" s="320">
        <f>'Clients Balance'!C190/'Clients Balance'!B190*Sheet!B184</f>
        <v>-121.3754314</v>
      </c>
      <c r="D184" s="320">
        <f>B184*'Clients Balance'!D190/'Clients Balance'!B190</f>
        <v>-26.70224139</v>
      </c>
      <c r="E184" s="320">
        <f>B184*'Clients Balance'!E190/'Clients Balance'!B190</f>
        <v>-33.07900116</v>
      </c>
      <c r="F184" s="320">
        <f>B184*'Clients Balance'!F190/'Clients Balance'!B190</f>
        <v>-43.57454205</v>
      </c>
      <c r="G184" s="320">
        <f>B184*'Clients Balance'!G190/'Clients Balance'!B190</f>
        <v>-13.0723679</v>
      </c>
      <c r="H184" s="320">
        <f>B184*'Clients Balance'!H190/'Clients Balance'!B190</f>
        <v>-40.94641608</v>
      </c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17"/>
      <c r="T184" s="317"/>
      <c r="U184" s="317"/>
      <c r="V184" s="317"/>
      <c r="W184" s="317"/>
      <c r="X184" s="317"/>
      <c r="Y184" s="317"/>
      <c r="Z184" s="317"/>
    </row>
    <row r="185" ht="15.75" customHeight="1">
      <c r="A185" s="318">
        <v>45712.0</v>
      </c>
      <c r="B185" s="319">
        <f>'PROP DAILY PNL'!B185</f>
        <v>-75982</v>
      </c>
      <c r="C185" s="320">
        <f>'Clients Balance'!C191/'Clients Balance'!B191*Sheet!B185</f>
        <v>-33084.65661</v>
      </c>
      <c r="D185" s="320">
        <f>B185*'Clients Balance'!D191/'Clients Balance'!B191</f>
        <v>-7278.52809</v>
      </c>
      <c r="E185" s="320">
        <f>B185*'Clients Balance'!E191/'Clients Balance'!B191</f>
        <v>-9016.712704</v>
      </c>
      <c r="F185" s="320">
        <f>B185*'Clients Balance'!F191/'Clients Balance'!B191</f>
        <v>-11877.59948</v>
      </c>
      <c r="G185" s="320">
        <f>B185*'Clients Balance'!G191/'Clients Balance'!B191</f>
        <v>-3563.281284</v>
      </c>
      <c r="H185" s="320">
        <f>B185*'Clients Balance'!H191/'Clients Balance'!B191</f>
        <v>-11161.22183</v>
      </c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17"/>
      <c r="T185" s="317"/>
      <c r="U185" s="317"/>
      <c r="V185" s="317"/>
      <c r="W185" s="317"/>
      <c r="X185" s="317"/>
      <c r="Y185" s="317"/>
      <c r="Z185" s="317"/>
    </row>
    <row r="186" ht="15.75" customHeight="1">
      <c r="A186" s="318">
        <v>45713.0</v>
      </c>
      <c r="B186" s="319">
        <f>'PROP DAILY PNL'!B186</f>
        <v>476492</v>
      </c>
      <c r="C186" s="320">
        <f>'Clients Balance'!C192/'Clients Balance'!B192*Sheet!B186</f>
        <v>207477.7473</v>
      </c>
      <c r="D186" s="320">
        <f>B186*'Clients Balance'!D192/'Clients Balance'!B192</f>
        <v>45644.5001</v>
      </c>
      <c r="E186" s="320">
        <f>B186*'Clients Balance'!E192/'Clients Balance'!B192</f>
        <v>56544.85891</v>
      </c>
      <c r="F186" s="320">
        <f>B186*'Clients Balance'!F192/'Clients Balance'!B192</f>
        <v>74485.81413</v>
      </c>
      <c r="G186" s="320">
        <f>B186*'Clients Balance'!G192/'Clients Balance'!B192</f>
        <v>22345.75328</v>
      </c>
      <c r="H186" s="320">
        <f>B186*'Clients Balance'!H192/'Clients Balance'!B192</f>
        <v>69993.32624</v>
      </c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17"/>
      <c r="T186" s="317"/>
      <c r="U186" s="317"/>
      <c r="V186" s="317"/>
      <c r="W186" s="317"/>
      <c r="X186" s="317"/>
      <c r="Y186" s="317"/>
      <c r="Z186" s="317"/>
    </row>
    <row r="187" ht="15.75" customHeight="1">
      <c r="A187" s="318">
        <v>45715.0</v>
      </c>
      <c r="B187" s="319">
        <f>'PROP DAILY PNL'!B187</f>
        <v>-139777</v>
      </c>
      <c r="C187" s="320">
        <f>'Clients Balance'!C193/'Clients Balance'!B193*Sheet!B187</f>
        <v>-60862.75759</v>
      </c>
      <c r="D187" s="320">
        <f>B187*'Clients Balance'!D193/'Clients Balance'!B193</f>
        <v>-13389.6294</v>
      </c>
      <c r="E187" s="320">
        <f>B187*'Clients Balance'!E193/'Clients Balance'!B193</f>
        <v>-16587.20554</v>
      </c>
      <c r="F187" s="320">
        <f>B187*'Clients Balance'!F193/'Clients Balance'!B193</f>
        <v>-21850.11216</v>
      </c>
      <c r="G187" s="320">
        <f>B187*'Clients Balance'!G193/'Clients Balance'!B193</f>
        <v>-6555.036298</v>
      </c>
      <c r="H187" s="320">
        <f>B187*'Clients Balance'!H193/'Clients Balance'!B193</f>
        <v>-20532.25901</v>
      </c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17"/>
      <c r="T187" s="317"/>
      <c r="U187" s="317"/>
      <c r="V187" s="317"/>
      <c r="W187" s="317"/>
      <c r="X187" s="317"/>
      <c r="Y187" s="317"/>
      <c r="Z187" s="317"/>
    </row>
    <row r="188" ht="15.75" customHeight="1">
      <c r="A188" s="318">
        <v>45716.0</v>
      </c>
      <c r="B188" s="319">
        <f>'PROP DAILY PNL'!B188</f>
        <v>-7984</v>
      </c>
      <c r="C188" s="320">
        <f>'Clients Balance'!C194/'Clients Balance'!B194*Sheet!B188</f>
        <v>-3476.453613</v>
      </c>
      <c r="D188" s="320">
        <f>B188*'Clients Balance'!D194/'Clients Balance'!B194</f>
        <v>-764.809669</v>
      </c>
      <c r="E188" s="320">
        <f>B188*'Clients Balance'!E194/'Clients Balance'!B194</f>
        <v>-947.4537947</v>
      </c>
      <c r="F188" s="320">
        <f>B188*'Clients Balance'!F194/'Clients Balance'!B194</f>
        <v>-1248.068677</v>
      </c>
      <c r="G188" s="320">
        <f>B188*'Clients Balance'!G194/'Clients Balance'!B194</f>
        <v>-374.4207545</v>
      </c>
      <c r="H188" s="320">
        <f>B188*'Clients Balance'!H194/'Clients Balance'!B194</f>
        <v>-1172.793492</v>
      </c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17"/>
      <c r="T188" s="317"/>
      <c r="U188" s="317"/>
      <c r="V188" s="317"/>
      <c r="W188" s="317"/>
      <c r="X188" s="317"/>
      <c r="Y188" s="317"/>
      <c r="Z188" s="317"/>
    </row>
    <row r="189" ht="15.75" customHeight="1">
      <c r="A189" s="318">
        <v>45719.0</v>
      </c>
      <c r="B189" s="319">
        <f>'PROP DAILY PNL'!B189</f>
        <v>42439</v>
      </c>
      <c r="C189" s="320">
        <f>'Clients Balance'!C195/'Clients Balance'!B195*Sheet!B189</f>
        <v>19790.37964</v>
      </c>
      <c r="D189" s="320">
        <f>B189*'Clients Balance'!D194/'Clients Balance'!B194</f>
        <v>4065.350393</v>
      </c>
      <c r="E189" s="320">
        <f>B189*'Clients Balance'!E194/'Clients Balance'!B194</f>
        <v>5036.196342</v>
      </c>
      <c r="F189" s="320">
        <f>B189*'Clients Balance'!F194/'Clients Balance'!B194</f>
        <v>6634.116556</v>
      </c>
      <c r="G189" s="320">
        <f>B189*'Clients Balance'!G195/'Clients Balance'!B195</f>
        <v>1951.77555</v>
      </c>
      <c r="H189" s="320">
        <f>B189*'Clients Balance'!H195/'Clients Balance'!B195</f>
        <v>6119.202325</v>
      </c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17"/>
      <c r="T189" s="317"/>
      <c r="U189" s="317"/>
      <c r="V189" s="317"/>
      <c r="W189" s="317"/>
      <c r="X189" s="317"/>
      <c r="Y189" s="317"/>
      <c r="Z189" s="317"/>
    </row>
    <row r="190" ht="15.75" customHeight="1">
      <c r="A190" s="318">
        <v>45720.0</v>
      </c>
      <c r="B190" s="319">
        <f>'PROP DAILY PNL'!B190</f>
        <v>120528</v>
      </c>
      <c r="C190" s="320">
        <f>'Clients Balance'!C196/'Clients Balance'!B196*Sheet!B190</f>
        <v>56199.83437</v>
      </c>
      <c r="D190" s="323">
        <f>B190*'Clients Balance'!D195/'Clients Balance'!B195</f>
        <v>11364.61843</v>
      </c>
      <c r="E190" s="323">
        <f>B190*'Clients Balance'!E195/'Clients Balance'!B195</f>
        <v>11559.32111</v>
      </c>
      <c r="F190" s="323">
        <f>B190*'Clients Balance'!F195/'Clients Balance'!B195</f>
        <v>18476.99106</v>
      </c>
      <c r="G190" s="320">
        <f>B190*'Clients Balance'!G196/'Clients Balance'!B196</f>
        <v>5542.564856</v>
      </c>
      <c r="H190" s="323">
        <f>B190*'Clients Balance'!H196/'Clients Balance'!B196</f>
        <v>17377.0369</v>
      </c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17"/>
      <c r="T190" s="317"/>
      <c r="U190" s="317"/>
      <c r="V190" s="317"/>
      <c r="W190" s="317"/>
      <c r="X190" s="317"/>
      <c r="Y190" s="317"/>
      <c r="Z190" s="317"/>
    </row>
    <row r="191" ht="15.75" customHeight="1">
      <c r="A191" s="318">
        <v>45721.0</v>
      </c>
      <c r="B191" s="319">
        <f>'PROP DAILY PNL'!B191</f>
        <v>84599</v>
      </c>
      <c r="C191" s="320">
        <f>'Clients Balance'!C197/'Clients Balance'!B197*Sheet!B191</f>
        <v>38391.41036</v>
      </c>
      <c r="D191" s="323">
        <f>B191*'Clients Balance'!D197/'Clients Balance'!B197</f>
        <v>7763.125976</v>
      </c>
      <c r="E191" s="323">
        <f>B191*'Clients Balance'!E197/'Clients Balance'!B197</f>
        <v>7902.246405</v>
      </c>
      <c r="F191" s="323">
        <f>B191*'Clients Balance'!F197/'Clients Balance'!B197</f>
        <v>12621.7262</v>
      </c>
      <c r="G191" s="320">
        <f>B191*'Clients Balance'!G197/'Clients Balance'!B197</f>
        <v>6049.834104</v>
      </c>
      <c r="H191" s="323">
        <f>B191*'Clients Balance'!H197/'Clients Balance'!B197</f>
        <v>11870.65695</v>
      </c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17"/>
      <c r="T191" s="317"/>
      <c r="U191" s="317"/>
      <c r="V191" s="317"/>
      <c r="W191" s="317"/>
      <c r="X191" s="317"/>
      <c r="Y191" s="317"/>
      <c r="Z191" s="317"/>
    </row>
    <row r="192" ht="15.75" customHeight="1">
      <c r="A192" s="318">
        <v>45722.0</v>
      </c>
      <c r="B192" s="319">
        <f>'PROP DAILY PNL'!B192</f>
        <v>-146003</v>
      </c>
      <c r="C192" s="320">
        <f>'Clients Balance'!C198/'Clients Balance'!B198*Sheet!B192</f>
        <v>-66256.8244</v>
      </c>
      <c r="D192" s="323">
        <f>B192*'Clients Balance'!D198/'Clients Balance'!B198</f>
        <v>-13397.79054</v>
      </c>
      <c r="E192" s="323">
        <f>B192*'Clients Balance'!E198/'Clients Balance'!B198</f>
        <v>-13637.88794</v>
      </c>
      <c r="F192" s="323">
        <f>B192*'Clients Balance'!F198/'Clients Balance'!B198</f>
        <v>-21782.8803</v>
      </c>
      <c r="G192" s="320">
        <f>B192*'Clients Balance'!G198/'Clients Balance'!B198</f>
        <v>-10440.95</v>
      </c>
      <c r="H192" s="323">
        <f>B192*'Clients Balance'!H198/'Clients Balance'!B198</f>
        <v>-20486.66682</v>
      </c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17"/>
      <c r="T192" s="317"/>
      <c r="U192" s="317"/>
      <c r="V192" s="317"/>
      <c r="W192" s="317"/>
      <c r="X192" s="317"/>
      <c r="Y192" s="317"/>
      <c r="Z192" s="317"/>
    </row>
    <row r="193" ht="15.75" customHeight="1">
      <c r="A193" s="318">
        <v>45723.0</v>
      </c>
      <c r="B193" s="319">
        <f>'PROP DAILY PNL'!B193</f>
        <v>-173520</v>
      </c>
      <c r="C193" s="320">
        <f>'Clients Balance'!C199/'Clients Balance'!B199*Sheet!B193</f>
        <v>-78744.16395</v>
      </c>
      <c r="D193" s="323">
        <f>B193*'Clients Balance'!D199/'Clients Balance'!B199</f>
        <v>-15922.85511</v>
      </c>
      <c r="E193" s="323">
        <f>B193*'Clients Balance'!E199/'Clients Balance'!B199</f>
        <v>-16208.20336</v>
      </c>
      <c r="F193" s="323">
        <f>B193*'Clients Balance'!F199/'Clients Balance'!B199</f>
        <v>-25888.27209</v>
      </c>
      <c r="G193" s="320">
        <f>B193*'Clients Balance'!G199/'Clients Balance'!B199</f>
        <v>-12408.74258</v>
      </c>
      <c r="H193" s="323">
        <f>B193*'Clients Balance'!H199/'Clients Balance'!B199</f>
        <v>-24347.7629</v>
      </c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17"/>
      <c r="T193" s="317"/>
      <c r="U193" s="317"/>
      <c r="V193" s="317"/>
      <c r="W193" s="317"/>
      <c r="X193" s="317"/>
      <c r="Y193" s="317"/>
      <c r="Z193" s="317"/>
    </row>
    <row r="194" ht="15.75" customHeight="1">
      <c r="A194" s="318">
        <v>45726.0</v>
      </c>
      <c r="B194" s="319">
        <f>'PROP DAILY PNL'!B194</f>
        <v>206664</v>
      </c>
      <c r="C194" s="320">
        <f>'Clients Balance'!C200/'Clients Balance'!B200*Sheet!B194</f>
        <v>93785.06166</v>
      </c>
      <c r="D194" s="323">
        <f>B194*'Clients Balance'!D200/'Clients Balance'!B200</f>
        <v>18964.2746</v>
      </c>
      <c r="E194" s="323">
        <f>B194*'Clients Balance'!E200/'Clients Balance'!B200</f>
        <v>19304.12713</v>
      </c>
      <c r="F194" s="323">
        <f>B194*'Clients Balance'!F200/'Clients Balance'!B200</f>
        <v>30833.1827</v>
      </c>
      <c r="G194" s="320">
        <f>B194*'Clients Balance'!G200/'Clients Balance'!B200</f>
        <v>14778.93256</v>
      </c>
      <c r="H194" s="323">
        <f>B194*'Clients Balance'!H200/'Clients Balance'!B200</f>
        <v>28998.42135</v>
      </c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317"/>
      <c r="T194" s="317"/>
      <c r="U194" s="317"/>
      <c r="V194" s="317"/>
      <c r="W194" s="317"/>
      <c r="X194" s="317"/>
      <c r="Y194" s="317"/>
      <c r="Z194" s="317"/>
    </row>
    <row r="195" ht="15.75" customHeight="1">
      <c r="A195" s="318">
        <v>45727.0</v>
      </c>
      <c r="B195" s="319">
        <f>'PROP DAILY PNL'!B195</f>
        <v>-2709</v>
      </c>
      <c r="C195" s="320">
        <f>'Clients Balance'!C201/'Clients Balance'!B201*Sheet!B195</f>
        <v>-1229.356502</v>
      </c>
      <c r="D195" s="323">
        <f>B195*'Clients Balance'!D201/'Clients Balance'!B201</f>
        <v>-248.5881425</v>
      </c>
      <c r="E195" s="323">
        <f>B195*'Clients Balance'!E201/'Clients Balance'!B201</f>
        <v>-253.0430089</v>
      </c>
      <c r="F195" s="323">
        <f>B195*'Clients Balance'!F201/'Clients Balance'!B201</f>
        <v>-404.1685632</v>
      </c>
      <c r="G195" s="320">
        <f>B195*'Clients Balance'!G201/'Clients Balance'!B201</f>
        <v>-193.7257011</v>
      </c>
      <c r="H195" s="323">
        <f>B195*'Clients Balance'!H201/'Clients Balance'!B201</f>
        <v>-380.1180827</v>
      </c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317"/>
      <c r="T195" s="317"/>
      <c r="U195" s="317"/>
      <c r="V195" s="317"/>
      <c r="W195" s="317"/>
      <c r="X195" s="317"/>
      <c r="Y195" s="317"/>
      <c r="Z195" s="317"/>
    </row>
    <row r="196" ht="15.75" customHeight="1">
      <c r="A196" s="318">
        <v>45728.0</v>
      </c>
      <c r="B196" s="319">
        <f>'PROP DAILY PNL'!B196</f>
        <v>241029</v>
      </c>
      <c r="C196" s="320">
        <f>'Clients Balance'!C202/'Clients Balance'!B202*Sheet!B196</f>
        <v>109380.0547</v>
      </c>
      <c r="D196" s="323">
        <f>B196*'Clients Balance'!D202/'Clients Balance'!B202</f>
        <v>22117.73769</v>
      </c>
      <c r="E196" s="323">
        <f>B196*'Clients Balance'!E202/'Clients Balance'!B202</f>
        <v>22514.1024</v>
      </c>
      <c r="F196" s="323">
        <f>B196*'Clients Balance'!F202/'Clients Balance'!B202</f>
        <v>35960.2601</v>
      </c>
      <c r="G196" s="320">
        <f>B196*'Clients Balance'!G202/'Clients Balance'!B202</f>
        <v>17236.43854</v>
      </c>
      <c r="H196" s="323">
        <f>B196*'Clients Balance'!H202/'Clients Balance'!B202</f>
        <v>33820.40655</v>
      </c>
      <c r="I196" s="322"/>
      <c r="J196" s="322"/>
      <c r="K196" s="322"/>
      <c r="L196" s="322"/>
      <c r="M196" s="322"/>
      <c r="N196" s="322"/>
      <c r="O196" s="322"/>
      <c r="P196" s="322"/>
      <c r="Q196" s="322"/>
      <c r="R196" s="322"/>
      <c r="S196" s="317"/>
      <c r="T196" s="317"/>
      <c r="U196" s="317"/>
      <c r="V196" s="317"/>
      <c r="W196" s="317"/>
      <c r="X196" s="317"/>
      <c r="Y196" s="317"/>
      <c r="Z196" s="317"/>
    </row>
    <row r="197" ht="15.75" customHeight="1">
      <c r="A197" s="318">
        <v>45729.0</v>
      </c>
      <c r="B197" s="319">
        <f>'PROP DAILY PNL'!B197</f>
        <v>-164930</v>
      </c>
      <c r="C197" s="320">
        <f>'Clients Balance'!C203/'Clients Balance'!B203*Sheet!B197</f>
        <v>-74845.98295</v>
      </c>
      <c r="D197" s="323">
        <f>B197*'Clients Balance'!D203/'Clients Balance'!B203</f>
        <v>-15134.60404</v>
      </c>
      <c r="E197" s="323">
        <f>B197*'Clients Balance'!E203/'Clients Balance'!B203</f>
        <v>-15405.82631</v>
      </c>
      <c r="F197" s="323">
        <f>B197*'Clients Balance'!F203/'Clients Balance'!B203</f>
        <v>-24606.68923</v>
      </c>
      <c r="G197" s="320">
        <f>B197*'Clients Balance'!G203/'Clients Balance'!B203</f>
        <v>-11794.45548</v>
      </c>
      <c r="H197" s="323">
        <f>B197*'Clients Balance'!H203/'Clients Balance'!B203</f>
        <v>-23142.442</v>
      </c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17"/>
      <c r="T197" s="317"/>
      <c r="U197" s="317"/>
      <c r="V197" s="317"/>
      <c r="W197" s="317"/>
      <c r="X197" s="317"/>
      <c r="Y197" s="317"/>
      <c r="Z197" s="317"/>
    </row>
    <row r="198" ht="15.75" customHeight="1">
      <c r="A198" s="324">
        <v>45733.0</v>
      </c>
      <c r="B198" s="319">
        <f>'PROP DAILY PNL'!B198</f>
        <v>-110684.25</v>
      </c>
      <c r="C198" s="320">
        <f>'Clients Balance'!C204/'Clients Balance'!B204*Sheet!B198</f>
        <v>-50229.01527</v>
      </c>
      <c r="D198" s="323">
        <f>B198*'Clients Balance'!D204/'Clients Balance'!B204</f>
        <v>-10156.80772</v>
      </c>
      <c r="E198" s="323">
        <f>B198*'Clients Balance'!E204/'Clients Balance'!B204</f>
        <v>-10338.82453</v>
      </c>
      <c r="F198" s="323">
        <f>B198*'Clients Balance'!F204/'Clients Balance'!B204</f>
        <v>-16513.50841</v>
      </c>
      <c r="G198" s="320">
        <f>B198*'Clients Balance'!G204/'Clients Balance'!B204</f>
        <v>-7915.239547</v>
      </c>
      <c r="H198" s="323">
        <f>B198*'Clients Balance'!H204/'Clients Balance'!B204</f>
        <v>-15530.85452</v>
      </c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317"/>
      <c r="T198" s="317"/>
      <c r="U198" s="317"/>
      <c r="V198" s="317"/>
      <c r="W198" s="317"/>
      <c r="X198" s="317"/>
      <c r="Y198" s="317"/>
      <c r="Z198" s="317"/>
    </row>
    <row r="199" ht="15.75" customHeight="1">
      <c r="A199" s="324">
        <v>45734.0</v>
      </c>
      <c r="B199" s="319">
        <f>'PROP DAILY PNL'!B199</f>
        <v>179615</v>
      </c>
      <c r="C199" s="320">
        <f>'Clients Balance'!C205/'Clients Balance'!B205*Sheet!B199</f>
        <v>81510.10263</v>
      </c>
      <c r="D199" s="323">
        <f>B199*'Clients Balance'!D205/'Clients Balance'!B205</f>
        <v>16482.15549</v>
      </c>
      <c r="E199" s="323">
        <f>B199*'Clients Balance'!E205/'Clients Balance'!B205</f>
        <v>16777.52678</v>
      </c>
      <c r="F199" s="323">
        <f>B199*'Clients Balance'!F205/'Clients Balance'!B205</f>
        <v>26797.61406</v>
      </c>
      <c r="G199" s="320">
        <f>B199*'Clients Balance'!G205/'Clients Balance'!B205</f>
        <v>12844.60753</v>
      </c>
      <c r="H199" s="323">
        <f>B199*'Clients Balance'!H205/'Clients Balance'!B205</f>
        <v>25202.99351</v>
      </c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17"/>
      <c r="T199" s="317"/>
      <c r="U199" s="317"/>
      <c r="V199" s="317"/>
      <c r="W199" s="317"/>
      <c r="X199" s="317"/>
      <c r="Y199" s="317"/>
      <c r="Z199" s="317"/>
    </row>
    <row r="200" ht="15.75" customHeight="1">
      <c r="A200" s="324">
        <v>45735.0</v>
      </c>
      <c r="B200" s="319">
        <f>'PROP DAILY PNL'!B200</f>
        <v>91519</v>
      </c>
      <c r="C200" s="320">
        <f>'Clients Balance'!C206/'Clients Balance'!B206*Sheet!B200</f>
        <v>41531.73779</v>
      </c>
      <c r="D200" s="323">
        <f>B200*'Clients Balance'!D206/'Clients Balance'!B206</f>
        <v>8398.131494</v>
      </c>
      <c r="E200" s="323">
        <f>B200*'Clients Balance'!E206/'Clients Balance'!B206</f>
        <v>8548.631648</v>
      </c>
      <c r="F200" s="323">
        <f>B200*'Clients Balance'!F206/'Clients Balance'!B206</f>
        <v>13654.15383</v>
      </c>
      <c r="G200" s="320">
        <f>B200*'Clients Balance'!G206/'Clients Balance'!B206</f>
        <v>6544.69636</v>
      </c>
      <c r="H200" s="323">
        <f>B200*'Clients Balance'!H206/'Clients Balance'!B206</f>
        <v>12841.64888</v>
      </c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17"/>
      <c r="T200" s="317"/>
      <c r="U200" s="317"/>
      <c r="V200" s="317"/>
      <c r="W200" s="317"/>
      <c r="X200" s="317"/>
      <c r="Y200" s="317"/>
      <c r="Z200" s="317"/>
    </row>
    <row r="201" ht="15.75" customHeight="1">
      <c r="A201" s="324">
        <v>45736.0</v>
      </c>
      <c r="B201" s="319">
        <f>'PROP DAILY PNL'!B201</f>
        <v>122830</v>
      </c>
      <c r="C201" s="320">
        <f>'Clients Balance'!C207/'Clients Balance'!B207*Sheet!B201</f>
        <v>55740.81177</v>
      </c>
      <c r="D201" s="323">
        <f>B201*'Clients Balance'!D207/'Clients Balance'!B207</f>
        <v>11271.34793</v>
      </c>
      <c r="E201" s="323">
        <f>B201*'Clients Balance'!E207/'Clients Balance'!B207</f>
        <v>11473.33805</v>
      </c>
      <c r="F201" s="323">
        <f>B201*'Clients Balance'!F207/'Clients Balance'!B207</f>
        <v>18325.59048</v>
      </c>
      <c r="G201" s="320">
        <f>B201*'Clients Balance'!G207/'Clients Balance'!B207</f>
        <v>8783.805045</v>
      </c>
      <c r="H201" s="323">
        <f>B201*'Clients Balance'!H207/'Clients Balance'!B207</f>
        <v>17235.10672</v>
      </c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17"/>
      <c r="T201" s="317"/>
      <c r="U201" s="317"/>
      <c r="V201" s="317"/>
      <c r="W201" s="317"/>
      <c r="X201" s="317"/>
      <c r="Y201" s="317"/>
      <c r="Z201" s="317"/>
    </row>
    <row r="202" ht="15.75" customHeight="1">
      <c r="A202" s="324">
        <v>45737.0</v>
      </c>
      <c r="B202" s="319">
        <f>'PROP DAILY PNL'!B202</f>
        <v>-19371</v>
      </c>
      <c r="C202" s="323">
        <f>'Clients Balance'!C208/'Clients Balance'!B208*Sheet!B202</f>
        <v>-8790.647764</v>
      </c>
      <c r="D202" s="323">
        <f>B202*'Clients Balance'!D208/'Clients Balance'!B208</f>
        <v>-1777.556629</v>
      </c>
      <c r="E202" s="323">
        <f>B202*'Clients Balance'!E208/'Clients Balance'!B208</f>
        <v>-1809.411637</v>
      </c>
      <c r="F202" s="323">
        <f>B202*'Clients Balance'!F208/'Clients Balance'!B208</f>
        <v>-2890.051398</v>
      </c>
      <c r="G202" s="320">
        <f>B202*'Clients Balance'!G208/'Clients Balance'!B208</f>
        <v>-1385.256758</v>
      </c>
      <c r="H202" s="323">
        <f>B202*'Clients Balance'!H208/'Clients Balance'!B208</f>
        <v>-2718.075814</v>
      </c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317"/>
      <c r="T202" s="317"/>
      <c r="U202" s="317"/>
      <c r="V202" s="317"/>
      <c r="W202" s="317"/>
      <c r="X202" s="317"/>
      <c r="Y202" s="317"/>
      <c r="Z202" s="317"/>
    </row>
    <row r="203" ht="15.75" customHeight="1">
      <c r="A203" s="324">
        <v>45740.0</v>
      </c>
      <c r="B203" s="319">
        <f>'PROP DAILY PNL'!B203</f>
        <v>208337</v>
      </c>
      <c r="C203" s="323">
        <f>'Clients Balance'!C209/'Clients Balance'!B209*Sheet!B203</f>
        <v>94544.27666</v>
      </c>
      <c r="D203" s="323">
        <f>B203*'Clients Balance'!D209/'Clients Balance'!B209</f>
        <v>19117.79544</v>
      </c>
      <c r="E203" s="323">
        <f>B203*'Clients Balance'!E209/'Clients Balance'!B209</f>
        <v>19460.39917</v>
      </c>
      <c r="F203" s="323">
        <f>B203*'Clients Balance'!F209/'Clients Balance'!B209</f>
        <v>31082.78551</v>
      </c>
      <c r="G203" s="320">
        <f>B203*'Clients Balance'!G209/'Clients Balance'!B209</f>
        <v>14898.57194</v>
      </c>
      <c r="H203" s="323">
        <f>B203*'Clients Balance'!H209/'Clients Balance'!B209</f>
        <v>29233.17128</v>
      </c>
      <c r="I203" s="322"/>
      <c r="J203" s="322"/>
      <c r="K203" s="322"/>
      <c r="L203" s="322"/>
      <c r="M203" s="322"/>
      <c r="N203" s="322"/>
      <c r="O203" s="322"/>
      <c r="P203" s="322"/>
      <c r="Q203" s="322"/>
      <c r="R203" s="322"/>
      <c r="S203" s="317"/>
      <c r="T203" s="317"/>
      <c r="U203" s="317"/>
      <c r="V203" s="317"/>
      <c r="W203" s="317"/>
      <c r="X203" s="317"/>
      <c r="Y203" s="317"/>
      <c r="Z203" s="317"/>
    </row>
    <row r="204" ht="15.75" customHeight="1">
      <c r="A204" s="324">
        <v>45741.0</v>
      </c>
      <c r="B204" s="319">
        <f>'PROP DAILY PNL'!B204</f>
        <v>-127058</v>
      </c>
      <c r="C204" s="323">
        <f>'Clients Balance'!C210/'Clients Balance'!B210*Sheet!B204</f>
        <v>-57659.49737</v>
      </c>
      <c r="D204" s="323">
        <f>B204*'Clients Balance'!D210/'Clients Balance'!B210</f>
        <v>-11659.32529</v>
      </c>
      <c r="E204" s="323">
        <f>B204*'Clients Balance'!E210/'Clients Balance'!B210</f>
        <v>-11868.26823</v>
      </c>
      <c r="F204" s="323">
        <f>B204*'Clients Balance'!F210/'Clients Balance'!B210</f>
        <v>-18956.38586</v>
      </c>
      <c r="G204" s="320">
        <f>B204*'Clients Balance'!G210/'Clients Balance'!B210</f>
        <v>-9086.157302</v>
      </c>
      <c r="H204" s="323">
        <f>B204*'Clients Balance'!H210/'Clients Balance'!B210</f>
        <v>-17828.36595</v>
      </c>
      <c r="I204" s="322"/>
      <c r="J204" s="322"/>
      <c r="K204" s="322"/>
      <c r="L204" s="322"/>
      <c r="M204" s="322"/>
      <c r="N204" s="322"/>
      <c r="O204" s="322"/>
      <c r="P204" s="322"/>
      <c r="Q204" s="322"/>
      <c r="R204" s="322"/>
      <c r="S204" s="317"/>
      <c r="T204" s="317"/>
      <c r="U204" s="317"/>
      <c r="V204" s="317"/>
      <c r="W204" s="317"/>
      <c r="X204" s="317"/>
      <c r="Y204" s="317"/>
      <c r="Z204" s="317"/>
    </row>
    <row r="205" ht="15.75" customHeight="1">
      <c r="A205" s="324">
        <v>45742.0</v>
      </c>
      <c r="B205" s="319">
        <f>'PROP DAILY PNL'!B205</f>
        <v>118731</v>
      </c>
      <c r="C205" s="323">
        <f>'Clients Balance'!C211/'Clients Balance'!B211*Sheet!B205</f>
        <v>53880.66696</v>
      </c>
      <c r="D205" s="323">
        <f>B205*'Clients Balance'!D211/'Clients Balance'!B211</f>
        <v>10895.2081</v>
      </c>
      <c r="E205" s="323">
        <f>B205*'Clients Balance'!E211/'Clients Balance'!B211</f>
        <v>11090.45755</v>
      </c>
      <c r="F205" s="323">
        <f>B205*'Clients Balance'!F211/'Clients Balance'!B211</f>
        <v>17714.04122</v>
      </c>
      <c r="G205" s="320">
        <f>B205*'Clients Balance'!G211/'Clients Balance'!B211</f>
        <v>8490.677821</v>
      </c>
      <c r="H205" s="323">
        <f>B205*'Clients Balance'!H211/'Clients Balance'!B211</f>
        <v>16659.94835</v>
      </c>
      <c r="I205" s="322"/>
      <c r="J205" s="322"/>
      <c r="K205" s="322"/>
      <c r="L205" s="322"/>
      <c r="M205" s="322"/>
      <c r="N205" s="322"/>
      <c r="O205" s="322"/>
      <c r="P205" s="322"/>
      <c r="Q205" s="322"/>
      <c r="R205" s="322"/>
      <c r="S205" s="317"/>
      <c r="T205" s="317"/>
      <c r="U205" s="317"/>
      <c r="V205" s="317"/>
      <c r="W205" s="317"/>
      <c r="X205" s="317"/>
      <c r="Y205" s="317"/>
      <c r="Z205" s="317"/>
    </row>
    <row r="206" ht="15.75" customHeight="1">
      <c r="A206" s="324">
        <v>45743.0</v>
      </c>
      <c r="B206" s="319">
        <f>'PROP DAILY PNL'!B206</f>
        <v>352836</v>
      </c>
      <c r="C206" s="323">
        <f>'Clients Balance'!C212/'Clients Balance'!B212*Sheet!B206</f>
        <v>160118.579</v>
      </c>
      <c r="D206" s="323">
        <f>B206*'Clients Balance'!D212/'Clients Balance'!B212</f>
        <v>32377.57322</v>
      </c>
      <c r="E206" s="323">
        <f>B206*'Clients Balance'!E212/'Clients Balance'!B212</f>
        <v>32957.80107</v>
      </c>
      <c r="F206" s="323">
        <f>B206*'Clients Balance'!F212/'Clients Balance'!B212</f>
        <v>52641.27691</v>
      </c>
      <c r="G206" s="320">
        <f>B206*'Clients Balance'!G212/'Clients Balance'!B212</f>
        <v>25231.96806</v>
      </c>
      <c r="H206" s="323">
        <f>B206*'Clients Balance'!H212/'Clients Balance'!B212</f>
        <v>49508.80171</v>
      </c>
      <c r="I206" s="322"/>
      <c r="J206" s="322"/>
      <c r="K206" s="322"/>
      <c r="L206" s="322"/>
      <c r="M206" s="322"/>
      <c r="N206" s="322"/>
      <c r="O206" s="322"/>
      <c r="P206" s="322"/>
      <c r="Q206" s="322"/>
      <c r="R206" s="322"/>
      <c r="S206" s="317"/>
      <c r="T206" s="317"/>
      <c r="U206" s="317"/>
      <c r="V206" s="317"/>
      <c r="W206" s="317"/>
      <c r="X206" s="317"/>
      <c r="Y206" s="317"/>
      <c r="Z206" s="317"/>
    </row>
    <row r="207" ht="15.75" customHeight="1">
      <c r="A207" s="324">
        <v>45744.0</v>
      </c>
      <c r="B207" s="319">
        <f>'PROP DAILY PNL'!B207</f>
        <v>-21433</v>
      </c>
      <c r="C207" s="323">
        <f>'Clients Balance'!C213/'Clients Balance'!B213*Sheet!B207</f>
        <v>-9726.392727</v>
      </c>
      <c r="D207" s="323">
        <f>B207*'Clients Balance'!D213/'Clients Balance'!B213</f>
        <v>-1966.773591</v>
      </c>
      <c r="E207" s="323">
        <f>B207*'Clients Balance'!E213/'Clients Balance'!B213</f>
        <v>-2002.019494</v>
      </c>
      <c r="F207" s="323">
        <f>B207*'Clients Balance'!F213/'Clients Balance'!B213</f>
        <v>-3197.690961</v>
      </c>
      <c r="G207" s="320">
        <f>B207*'Clients Balance'!G213/'Clients Balance'!B213</f>
        <v>-1532.714268</v>
      </c>
      <c r="H207" s="323">
        <f>B207*'Clients Balance'!H213/'Clients Balance'!B213</f>
        <v>-3007.408958</v>
      </c>
      <c r="I207" s="323"/>
      <c r="J207" s="323"/>
      <c r="K207" s="323"/>
      <c r="L207" s="322"/>
      <c r="M207" s="322"/>
      <c r="N207" s="322"/>
      <c r="O207" s="322"/>
      <c r="P207" s="322"/>
      <c r="Q207" s="322"/>
      <c r="R207" s="322"/>
      <c r="S207" s="317"/>
      <c r="T207" s="317"/>
      <c r="U207" s="317"/>
      <c r="V207" s="317"/>
      <c r="W207" s="317"/>
      <c r="X207" s="317"/>
      <c r="Y207" s="317"/>
      <c r="Z207" s="317"/>
    </row>
    <row r="208" ht="15.75" customHeight="1">
      <c r="A208" s="325">
        <f>'PROP DAILY PNL'!A208</f>
        <v>45748</v>
      </c>
      <c r="B208" s="319">
        <f>'PROP DAILY PNL'!B208</f>
        <v>-534473</v>
      </c>
      <c r="C208" s="323">
        <f>'Clients Balance'!C214/'Clients Balance'!B214*Sheet!B208</f>
        <v>-195852.6375</v>
      </c>
      <c r="D208" s="323">
        <f>B208*'Clients Balance'!D214/'Clients Balance'!B214</f>
        <v>-31271.76163</v>
      </c>
      <c r="E208" s="323">
        <f>B208*'Clients Balance'!E214/'Clients Balance'!B214</f>
        <v>-30457.15931</v>
      </c>
      <c r="F208" s="323">
        <f>B208*'Clients Balance'!F214/'Clients Balance'!B214</f>
        <v>0</v>
      </c>
      <c r="G208" s="320">
        <f>B208*'Clients Balance'!G214/'Clients Balance'!B214</f>
        <v>-26614.50623</v>
      </c>
      <c r="H208" s="323">
        <f>B208*'Clients Balance'!H214/'Clients Balance'!B214</f>
        <v>-127458.3685</v>
      </c>
      <c r="I208" s="323">
        <f>$B208*'Clients Balance'!I214/'Clients Balance'!$B214</f>
        <v>-23769.28093</v>
      </c>
      <c r="J208" s="323">
        <f>$B208*'Clients Balance'!J214/'Clients Balance'!$B214</f>
        <v>-47538.56186</v>
      </c>
      <c r="K208" s="323">
        <f>$B208*'Clients Balance'!K214/'Clients Balance'!$B214</f>
        <v>-23769.28093</v>
      </c>
      <c r="L208" s="323">
        <f>$B208*'Clients Balance'!L214/'Clients Balance'!$B214</f>
        <v>-13870.72156</v>
      </c>
      <c r="M208" s="323">
        <f>$B208*'Clients Balance'!M214/'Clients Balance'!$B214</f>
        <v>-13870.72156</v>
      </c>
      <c r="N208" s="323">
        <f>$B208*'Clients Balance'!N214/'Clients Balance'!$B214</f>
        <v>0</v>
      </c>
      <c r="O208" s="323">
        <f>$B208*'Clients Balance'!O214/'Clients Balance'!$B214</f>
        <v>0</v>
      </c>
      <c r="P208" s="323">
        <f>$B208*'Clients Balance'!P214/'Clients Balance'!$B214</f>
        <v>0</v>
      </c>
      <c r="Q208" s="323">
        <f>$B208*'Clients Balance'!Q214/'Clients Balance'!$B214</f>
        <v>0</v>
      </c>
      <c r="R208" s="323">
        <f>$B208*'Clients Balance'!R214/'Clients Balance'!$B214</f>
        <v>0</v>
      </c>
      <c r="S208" s="317"/>
      <c r="T208" s="317"/>
      <c r="U208" s="317"/>
      <c r="V208" s="317"/>
      <c r="W208" s="317"/>
      <c r="X208" s="317"/>
      <c r="Y208" s="317"/>
      <c r="Z208" s="317"/>
    </row>
    <row r="209" ht="15.75" customHeight="1">
      <c r="A209" s="325">
        <f>'PROP DAILY PNL'!A209</f>
        <v>45749</v>
      </c>
      <c r="B209" s="319">
        <f>'PROP DAILY PNL'!B209</f>
        <v>147042</v>
      </c>
      <c r="C209" s="323">
        <f>'Clients Balance'!C215/'Clients Balance'!B215*Sheet!B209</f>
        <v>51523.51811</v>
      </c>
      <c r="D209" s="323">
        <f>B209*'Clients Balance'!D215/'Clients Balance'!B215</f>
        <v>8226.752505</v>
      </c>
      <c r="E209" s="323">
        <f>B209*'Clients Balance'!E215/'Clients Balance'!B215</f>
        <v>8012.452724</v>
      </c>
      <c r="F209" s="323">
        <f>B209*'Clients Balance'!F215/'Clients Balance'!B215</f>
        <v>0</v>
      </c>
      <c r="G209" s="320">
        <f>B209*'Clients Balance'!G215/'Clients Balance'!B215</f>
        <v>7001.554898</v>
      </c>
      <c r="H209" s="323">
        <f>B209*'Clients Balance'!H215/'Clients Balance'!B215</f>
        <v>33530.84053</v>
      </c>
      <c r="I209" s="323">
        <f>$B209*'Clients Balance'!I215/'Clients Balance'!$B215</f>
        <v>6253.053274</v>
      </c>
      <c r="J209" s="323">
        <f>$B209*'Clients Balance'!J215/'Clients Balance'!$B215</f>
        <v>12506.10655</v>
      </c>
      <c r="K209" s="323">
        <f>$B209*'Clients Balance'!K215/'Clients Balance'!$B215</f>
        <v>6253.053274</v>
      </c>
      <c r="L209" s="323">
        <f>$B209*'Clients Balance'!L215/'Clients Balance'!$B215</f>
        <v>3649.010717</v>
      </c>
      <c r="M209" s="323">
        <f>$B209*'Clients Balance'!M215/'Clients Balance'!$B215</f>
        <v>3649.010717</v>
      </c>
      <c r="N209" s="323">
        <f>$B209*'Clients Balance'!N215/'Clients Balance'!$B215</f>
        <v>6436.646704</v>
      </c>
      <c r="O209" s="323">
        <f>$B209*'Clients Balance'!O215/'Clients Balance'!$B215</f>
        <v>0</v>
      </c>
      <c r="P209" s="323">
        <f>$B209*'Clients Balance'!P215/'Clients Balance'!$B215</f>
        <v>0</v>
      </c>
      <c r="Q209" s="323">
        <f>$B209*'Clients Balance'!Q215/'Clients Balance'!$B215</f>
        <v>0</v>
      </c>
      <c r="R209" s="323">
        <f>$B209*'Clients Balance'!R215/'Clients Balance'!$B215</f>
        <v>0</v>
      </c>
      <c r="S209" s="317"/>
      <c r="T209" s="317"/>
      <c r="U209" s="317"/>
      <c r="V209" s="317"/>
      <c r="W209" s="317"/>
      <c r="X209" s="317"/>
      <c r="Y209" s="317"/>
      <c r="Z209" s="317"/>
    </row>
    <row r="210" ht="15.75" customHeight="1">
      <c r="A210" s="325">
        <f>'PROP DAILY PNL'!A210</f>
        <v>45750</v>
      </c>
      <c r="B210" s="319">
        <f>'PROP DAILY PNL'!B210</f>
        <v>427380</v>
      </c>
      <c r="C210" s="323">
        <f>'Clients Balance'!C216/'Clients Balance'!B216*Sheet!B210</f>
        <v>149753.9558</v>
      </c>
      <c r="D210" s="323">
        <f>B210*'Clients Balance'!D216/'Clients Balance'!B216</f>
        <v>23911.19194</v>
      </c>
      <c r="E210" s="323">
        <f>B210*'Clients Balance'!E216/'Clients Balance'!B216</f>
        <v>23288.32609</v>
      </c>
      <c r="F210" s="323">
        <f>B210*'Clients Balance'!F216/'Clients Balance'!B216</f>
        <v>0</v>
      </c>
      <c r="G210" s="320">
        <f>B210*'Clients Balance'!G216/'Clients Balance'!B216</f>
        <v>20350.13488</v>
      </c>
      <c r="H210" s="323">
        <f>B210*'Clients Balance'!H216/'Clients Balance'!B216</f>
        <v>97457.94144</v>
      </c>
      <c r="I210" s="323">
        <f>$B210*'Clients Balance'!I216/'Clients Balance'!$B216</f>
        <v>18174.60255</v>
      </c>
      <c r="J210" s="323">
        <f>$B210*'Clients Balance'!J216/'Clients Balance'!$B216</f>
        <v>36349.2051</v>
      </c>
      <c r="K210" s="323">
        <f>$B210*'Clients Balance'!K216/'Clients Balance'!$B216</f>
        <v>18174.60255</v>
      </c>
      <c r="L210" s="323">
        <f>$B210*'Clients Balance'!L216/'Clients Balance'!$B216</f>
        <v>10605.90988</v>
      </c>
      <c r="M210" s="323">
        <f>$B210*'Clients Balance'!M216/'Clients Balance'!$B216</f>
        <v>10605.90988</v>
      </c>
      <c r="N210" s="323">
        <f>$B210*'Clients Balance'!N216/'Clients Balance'!$B216</f>
        <v>18708.21988</v>
      </c>
      <c r="O210" s="323">
        <f>$B210*'Clients Balance'!O216/'Clients Balance'!$B216</f>
        <v>0</v>
      </c>
      <c r="P210" s="323">
        <f>$B210*'Clients Balance'!P216/'Clients Balance'!$B216</f>
        <v>0</v>
      </c>
      <c r="Q210" s="323">
        <f>$B210*'Clients Balance'!Q216/'Clients Balance'!$B216</f>
        <v>0</v>
      </c>
      <c r="R210" s="323">
        <f>$B210*'Clients Balance'!R216/'Clients Balance'!$B216</f>
        <v>0</v>
      </c>
      <c r="S210" s="317"/>
      <c r="T210" s="317"/>
      <c r="U210" s="317"/>
      <c r="V210" s="317"/>
      <c r="W210" s="317"/>
      <c r="X210" s="317"/>
      <c r="Y210" s="317"/>
      <c r="Z210" s="317"/>
    </row>
    <row r="211" ht="15.75" customHeight="1">
      <c r="A211" s="325">
        <f>'PROP DAILY PNL'!A211</f>
        <v>45751</v>
      </c>
      <c r="B211" s="319">
        <f>'PROP DAILY PNL'!B211</f>
        <v>-139798</v>
      </c>
      <c r="C211" s="323">
        <f>'Clients Balance'!C217/'Clients Balance'!B217*Sheet!B211</f>
        <v>-48985.22045</v>
      </c>
      <c r="D211" s="323">
        <f>B211*'Clients Balance'!D217/'Clients Balance'!B217</f>
        <v>-7821.462893</v>
      </c>
      <c r="E211" s="323">
        <f>B211*'Clients Balance'!E217/'Clients Balance'!B217</f>
        <v>-7617.720555</v>
      </c>
      <c r="F211" s="323">
        <f>B211*'Clients Balance'!F217/'Clients Balance'!B217</f>
        <v>0</v>
      </c>
      <c r="G211" s="320">
        <f>B211*'Clients Balance'!G217/'Clients Balance'!B217</f>
        <v>-6656.624445</v>
      </c>
      <c r="H211" s="323">
        <f>B211*'Clients Balance'!H217/'Clients Balance'!B217</f>
        <v>-31878.94917</v>
      </c>
      <c r="I211" s="323">
        <f>$B211*'Clients Balance'!I217/'Clients Balance'!$B217</f>
        <v>-5944.99763</v>
      </c>
      <c r="J211" s="323">
        <f>$B211*'Clients Balance'!J217/'Clients Balance'!$B217</f>
        <v>-11889.99526</v>
      </c>
      <c r="K211" s="323">
        <f>$B211*'Clients Balance'!K217/'Clients Balance'!$B217</f>
        <v>-5944.99763</v>
      </c>
      <c r="L211" s="323">
        <f>$B211*'Clients Balance'!L217/'Clients Balance'!$B217</f>
        <v>-3469.242803</v>
      </c>
      <c r="M211" s="323">
        <f>$B211*'Clients Balance'!M217/'Clients Balance'!$B217</f>
        <v>-3469.242803</v>
      </c>
      <c r="N211" s="323">
        <f>$B211*'Clients Balance'!N217/'Clients Balance'!$B217</f>
        <v>-6119.54636</v>
      </c>
      <c r="O211" s="323">
        <f>$B211*'Clients Balance'!O217/'Clients Balance'!$B217</f>
        <v>0</v>
      </c>
      <c r="P211" s="323">
        <f>$B211*'Clients Balance'!P217/'Clients Balance'!$B217</f>
        <v>0</v>
      </c>
      <c r="Q211" s="323">
        <f>$B211*'Clients Balance'!Q217/'Clients Balance'!$B217</f>
        <v>0</v>
      </c>
      <c r="R211" s="323">
        <f>$B211*'Clients Balance'!R217/'Clients Balance'!$B217</f>
        <v>0</v>
      </c>
      <c r="S211" s="317"/>
      <c r="T211" s="317"/>
      <c r="U211" s="317"/>
      <c r="V211" s="317"/>
      <c r="W211" s="317"/>
      <c r="X211" s="317"/>
      <c r="Y211" s="317"/>
      <c r="Z211" s="317"/>
    </row>
    <row r="212" ht="15.75" customHeight="1">
      <c r="A212" s="325">
        <f>'PROP DAILY PNL'!A212</f>
        <v>45754</v>
      </c>
      <c r="B212" s="319">
        <f>'PROP DAILY PNL'!B212</f>
        <v>36298</v>
      </c>
      <c r="C212" s="323">
        <f>'Clients Balance'!C218/'Clients Balance'!B218*Sheet!B212</f>
        <v>12718.81952</v>
      </c>
      <c r="D212" s="323">
        <f>B212*'Clients Balance'!D218/'Clients Balance'!B218</f>
        <v>2030.812029</v>
      </c>
      <c r="E212" s="323">
        <f>B212*'Clients Balance'!E218/'Clients Balance'!B218</f>
        <v>1977.911134</v>
      </c>
      <c r="F212" s="323">
        <f>B212*'Clients Balance'!F218/'Clients Balance'!B218</f>
        <v>0</v>
      </c>
      <c r="G212" s="320">
        <f>B212*'Clients Balance'!G218/'Clients Balance'!B218</f>
        <v>1728.366315</v>
      </c>
      <c r="H212" s="323">
        <f>B212*'Clients Balance'!H218/'Clients Balance'!B218</f>
        <v>8277.243574</v>
      </c>
      <c r="I212" s="323">
        <f>$B212*'Clients Balance'!I218/'Clients Balance'!$B218</f>
        <v>1543.595216</v>
      </c>
      <c r="J212" s="323">
        <f>$B212*'Clients Balance'!J218/'Clients Balance'!$B218</f>
        <v>3087.190432</v>
      </c>
      <c r="K212" s="323">
        <f>$B212*'Clients Balance'!K218/'Clients Balance'!$B218</f>
        <v>1543.595216</v>
      </c>
      <c r="L212" s="323">
        <f>$B212*'Clients Balance'!L218/'Clients Balance'!$B218</f>
        <v>900.7752275</v>
      </c>
      <c r="M212" s="323">
        <f>$B212*'Clients Balance'!M218/'Clients Balance'!$B218</f>
        <v>900.7752275</v>
      </c>
      <c r="N212" s="323">
        <f>$B212*'Clients Balance'!N218/'Clients Balance'!$B218</f>
        <v>1588.916106</v>
      </c>
      <c r="O212" s="323">
        <f>$B212*'Clients Balance'!O218/'Clients Balance'!$B218</f>
        <v>0</v>
      </c>
      <c r="P212" s="323">
        <f>$B212*'Clients Balance'!P218/'Clients Balance'!$B218</f>
        <v>0</v>
      </c>
      <c r="Q212" s="323">
        <f>$B212*'Clients Balance'!Q218/'Clients Balance'!$B218</f>
        <v>0</v>
      </c>
      <c r="R212" s="323">
        <f>$B212*'Clients Balance'!R218/'Clients Balance'!$B218</f>
        <v>0</v>
      </c>
      <c r="S212" s="317"/>
      <c r="T212" s="317"/>
      <c r="U212" s="317"/>
      <c r="V212" s="317"/>
      <c r="W212" s="317"/>
      <c r="X212" s="317"/>
      <c r="Y212" s="317"/>
      <c r="Z212" s="317"/>
    </row>
    <row r="213" ht="15.75" customHeight="1">
      <c r="A213" s="325">
        <f>'PROP DAILY PNL'!A213</f>
        <v>45755</v>
      </c>
      <c r="B213" s="319">
        <f>'PROP DAILY PNL'!B213</f>
        <v>-461004</v>
      </c>
      <c r="C213" s="323">
        <f>'Clients Balance'!C219/'Clients Balance'!B219*Sheet!B213</f>
        <v>-157499.0255</v>
      </c>
      <c r="D213" s="323">
        <f>B213*'Clients Balance'!D219/'Clients Balance'!B219</f>
        <v>-25147.84607</v>
      </c>
      <c r="E213" s="323">
        <f>B213*'Clients Balance'!E219/'Clients Balance'!B219</f>
        <v>-24492.76644</v>
      </c>
      <c r="F213" s="323">
        <f>B213*'Clients Balance'!F219/'Clients Balance'!B219</f>
        <v>0</v>
      </c>
      <c r="G213" s="320">
        <f>B213*'Clients Balance'!G219/'Clients Balance'!B219</f>
        <v>-21402.616</v>
      </c>
      <c r="H213" s="323">
        <f>B213*'Clients Balance'!H219/'Clients Balance'!B219</f>
        <v>-102498.3328</v>
      </c>
      <c r="I213" s="323">
        <f>$B213*'Clients Balance'!I219/'Clients Balance'!$B219</f>
        <v>-19114.56812</v>
      </c>
      <c r="J213" s="323">
        <f>$B213*'Clients Balance'!J219/'Clients Balance'!$B219</f>
        <v>-38229.13624</v>
      </c>
      <c r="K213" s="323">
        <f>$B213*'Clients Balance'!K219/'Clients Balance'!$B219</f>
        <v>-19114.56812</v>
      </c>
      <c r="L213" s="323">
        <f>$B213*'Clients Balance'!L219/'Clients Balance'!$B219</f>
        <v>-11154.43302</v>
      </c>
      <c r="M213" s="323">
        <f>$B213*'Clients Balance'!M219/'Clients Balance'!$B219</f>
        <v>-11154.43302</v>
      </c>
      <c r="N213" s="323">
        <f>$B213*'Clients Balance'!N219/'Clients Balance'!$B219</f>
        <v>-19675.78341</v>
      </c>
      <c r="O213" s="323">
        <f>$B213*'Clients Balance'!O219/'Clients Balance'!$B219</f>
        <v>-11520.4913</v>
      </c>
      <c r="P213" s="323">
        <f>$B213*'Clients Balance'!P219/'Clients Balance'!$B219</f>
        <v>0</v>
      </c>
      <c r="Q213" s="323">
        <f>$B213*'Clients Balance'!Q219/'Clients Balance'!$B219</f>
        <v>0</v>
      </c>
      <c r="R213" s="323">
        <f>$B213*'Clients Balance'!R219/'Clients Balance'!$B219</f>
        <v>0</v>
      </c>
      <c r="S213" s="317"/>
      <c r="T213" s="317"/>
      <c r="U213" s="317"/>
      <c r="V213" s="317"/>
      <c r="W213" s="317"/>
      <c r="X213" s="317"/>
      <c r="Y213" s="317"/>
      <c r="Z213" s="317"/>
    </row>
    <row r="214" ht="15.75" customHeight="1">
      <c r="A214" s="325">
        <f>'PROP DAILY PNL'!A214</f>
        <v>45756</v>
      </c>
      <c r="B214" s="319">
        <f>'PROP DAILY PNL'!B214</f>
        <v>411587</v>
      </c>
      <c r="C214" s="323">
        <f>'Clients Balance'!C220/'Clients Balance'!B220*Sheet!B214</f>
        <v>140616.028</v>
      </c>
      <c r="D214" s="323">
        <f>B214*'Clients Balance'!D220/'Clients Balance'!B220</f>
        <v>22452.14037</v>
      </c>
      <c r="E214" s="323">
        <f>B214*'Clients Balance'!E220/'Clients Balance'!B220</f>
        <v>21867.28155</v>
      </c>
      <c r="F214" s="323">
        <f>B214*'Clients Balance'!F220/'Clients Balance'!B220</f>
        <v>0</v>
      </c>
      <c r="G214" s="320">
        <f>B214*'Clients Balance'!G220/'Clients Balance'!B220</f>
        <v>19108.37761</v>
      </c>
      <c r="H214" s="323">
        <f>B214*'Clients Balance'!H220/'Clients Balance'!B220</f>
        <v>91511.096</v>
      </c>
      <c r="I214" s="323">
        <f>$B214*'Clients Balance'!I220/'Clients Balance'!$B220</f>
        <v>17065.59542</v>
      </c>
      <c r="J214" s="323">
        <f>$B214*'Clients Balance'!J220/'Clients Balance'!$B220</f>
        <v>34131.19083</v>
      </c>
      <c r="K214" s="323">
        <f>$B214*'Clients Balance'!K220/'Clients Balance'!$B220</f>
        <v>17065.59542</v>
      </c>
      <c r="L214" s="323">
        <f>$B214*'Clients Balance'!L220/'Clients Balance'!$B220</f>
        <v>9958.741408</v>
      </c>
      <c r="M214" s="323">
        <f>$B214*'Clients Balance'!M220/'Clients Balance'!$B220</f>
        <v>9958.741408</v>
      </c>
      <c r="N214" s="323">
        <f>$B214*'Clients Balance'!N220/'Clients Balance'!$B220</f>
        <v>17566.65163</v>
      </c>
      <c r="O214" s="323">
        <f>$B214*'Clients Balance'!O220/'Clients Balance'!$B220</f>
        <v>10285.56033</v>
      </c>
      <c r="P214" s="323">
        <f>$B214*'Clients Balance'!P220/'Clients Balance'!$B220</f>
        <v>0</v>
      </c>
      <c r="Q214" s="323">
        <f>$B214*'Clients Balance'!Q220/'Clients Balance'!$B220</f>
        <v>0</v>
      </c>
      <c r="R214" s="323">
        <f>$B214*'Clients Balance'!R220/'Clients Balance'!$B220</f>
        <v>0</v>
      </c>
      <c r="S214" s="317"/>
      <c r="T214" s="317"/>
      <c r="U214" s="317"/>
      <c r="V214" s="317"/>
      <c r="W214" s="317"/>
      <c r="X214" s="317"/>
      <c r="Y214" s="317"/>
      <c r="Z214" s="317"/>
    </row>
    <row r="215" ht="15.75" customHeight="1">
      <c r="A215" s="325">
        <f>'PROP DAILY PNL'!A215</f>
        <v>45758</v>
      </c>
      <c r="B215" s="319">
        <f>'PROP DAILY PNL'!B215</f>
        <v>-391128</v>
      </c>
      <c r="C215" s="323">
        <f>'Clients Balance'!C221/'Clients Balance'!B221*Sheet!B215</f>
        <v>-133626.3434</v>
      </c>
      <c r="D215" s="323">
        <f>B215*'Clients Balance'!D221/'Clients Balance'!B221</f>
        <v>-21336.09846</v>
      </c>
      <c r="E215" s="323">
        <f>B215*'Clients Balance'!E221/'Clients Balance'!B221</f>
        <v>-20780.31157</v>
      </c>
      <c r="F215" s="323">
        <f>B215*'Clients Balance'!F221/'Clients Balance'!B221</f>
        <v>0</v>
      </c>
      <c r="G215" s="320">
        <f>B215*'Clients Balance'!G221/'Clients Balance'!B221</f>
        <v>-18158.54611</v>
      </c>
      <c r="H215" s="323">
        <f>B215*'Clients Balance'!H221/'Clients Balance'!B221</f>
        <v>-86962.29948</v>
      </c>
      <c r="I215" s="323">
        <f>$B215*'Clients Balance'!I221/'Clients Balance'!$B221</f>
        <v>-16217.30571</v>
      </c>
      <c r="J215" s="323">
        <f>$B215*'Clients Balance'!J221/'Clients Balance'!$B221</f>
        <v>-32434.61141</v>
      </c>
      <c r="K215" s="323">
        <f>$B215*'Clients Balance'!K221/'Clients Balance'!$B221</f>
        <v>-16217.30571</v>
      </c>
      <c r="L215" s="323">
        <f>$B215*'Clients Balance'!L221/'Clients Balance'!$B221</f>
        <v>-9463.716321</v>
      </c>
      <c r="M215" s="323">
        <f>$B215*'Clients Balance'!M221/'Clients Balance'!$B221</f>
        <v>-9463.716321</v>
      </c>
      <c r="N215" s="323">
        <f>$B215*'Clients Balance'!N221/'Clients Balance'!$B221</f>
        <v>-16693.45562</v>
      </c>
      <c r="O215" s="323">
        <f>$B215*'Clients Balance'!O221/'Clients Balance'!$B221</f>
        <v>-9774.289857</v>
      </c>
      <c r="P215" s="323">
        <f>$B215*'Clients Balance'!P221/'Clients Balance'!$B221</f>
        <v>0</v>
      </c>
      <c r="Q215" s="323">
        <f>$B215*'Clients Balance'!Q221/'Clients Balance'!$B221</f>
        <v>0</v>
      </c>
      <c r="R215" s="323">
        <f>$B215*'Clients Balance'!R221/'Clients Balance'!$B221</f>
        <v>0</v>
      </c>
      <c r="S215" s="317"/>
      <c r="T215" s="317"/>
      <c r="U215" s="317"/>
      <c r="V215" s="317"/>
      <c r="W215" s="317"/>
      <c r="X215" s="317"/>
      <c r="Y215" s="317"/>
      <c r="Z215" s="317"/>
    </row>
    <row r="216" ht="15.75" customHeight="1">
      <c r="A216" s="325">
        <f>'PROP DAILY PNL'!A216</f>
        <v>45762</v>
      </c>
      <c r="B216" s="319">
        <f>'PROP DAILY PNL'!B216</f>
        <v>507423</v>
      </c>
      <c r="C216" s="323">
        <f>'Clients Balance'!C222/'Clients Balance'!B222*Sheet!B216</f>
        <v>173357.7756</v>
      </c>
      <c r="D216" s="323">
        <f>B216*'Clients Balance'!D222/'Clients Balance'!B222</f>
        <v>27680.01036</v>
      </c>
      <c r="E216" s="323">
        <f>B216*'Clients Balance'!E222/'Clients Balance'!B222</f>
        <v>26958.97005</v>
      </c>
      <c r="F216" s="323">
        <f>B216*'Clients Balance'!F222/'Clients Balance'!B222</f>
        <v>0</v>
      </c>
      <c r="G216" s="320">
        <f>B216*'Clients Balance'!G222/'Clients Balance'!B222</f>
        <v>23557.66896</v>
      </c>
      <c r="H216" s="323">
        <f>B216*'Clients Balance'!H222/'Clients Balance'!B222</f>
        <v>112819.0027</v>
      </c>
      <c r="I216" s="323">
        <f>$B216*'Clients Balance'!I222/'Clients Balance'!$B222</f>
        <v>21039.23502</v>
      </c>
      <c r="J216" s="323">
        <f>$B216*'Clients Balance'!J222/'Clients Balance'!$B222</f>
        <v>42078.47003</v>
      </c>
      <c r="K216" s="323">
        <f>$B216*'Clients Balance'!K222/'Clients Balance'!$B222</f>
        <v>21039.23502</v>
      </c>
      <c r="L216" s="323">
        <f>$B216*'Clients Balance'!L222/'Clients Balance'!$B222</f>
        <v>12277.58516</v>
      </c>
      <c r="M216" s="323">
        <f>$B216*'Clients Balance'!M222/'Clients Balance'!$B222</f>
        <v>12277.58516</v>
      </c>
      <c r="N216" s="323">
        <f>$B216*'Clients Balance'!N222/'Clients Balance'!$B222</f>
        <v>21656.95969</v>
      </c>
      <c r="O216" s="323">
        <f>$B216*'Clients Balance'!O222/'Clients Balance'!$B222</f>
        <v>12680.50224</v>
      </c>
      <c r="P216" s="323">
        <f>$B216*'Clients Balance'!P222/'Clients Balance'!$B222</f>
        <v>0</v>
      </c>
      <c r="Q216" s="323">
        <f>$B216*'Clients Balance'!Q222/'Clients Balance'!$B222</f>
        <v>0</v>
      </c>
      <c r="R216" s="323">
        <f>$B216*'Clients Balance'!R222/'Clients Balance'!$B222</f>
        <v>0</v>
      </c>
      <c r="S216" s="317"/>
      <c r="T216" s="317"/>
      <c r="U216" s="317"/>
      <c r="V216" s="317"/>
      <c r="W216" s="317"/>
      <c r="X216" s="317"/>
      <c r="Y216" s="317"/>
      <c r="Z216" s="317"/>
    </row>
    <row r="217" ht="15.75" customHeight="1">
      <c r="A217" s="325">
        <f>'PROP DAILY PNL'!A217</f>
        <v>45763</v>
      </c>
      <c r="B217" s="319">
        <f>'PROP DAILY PNL'!B217</f>
        <v>-156879</v>
      </c>
      <c r="C217" s="323">
        <f>'Clients Balance'!C223/'Clients Balance'!B223*Sheet!B217</f>
        <v>-53596.69247</v>
      </c>
      <c r="D217" s="323">
        <f>B217*'Clients Balance'!D223/'Clients Balance'!B223</f>
        <v>-8557.775947</v>
      </c>
      <c r="E217" s="323">
        <f>B217*'Clients Balance'!E223/'Clients Balance'!B223</f>
        <v>-8334.853292</v>
      </c>
      <c r="F217" s="323">
        <f>B217*'Clients Balance'!F223/'Clients Balance'!B223</f>
        <v>0</v>
      </c>
      <c r="G217" s="320">
        <f>B217*'Clients Balance'!G223/'Clients Balance'!B223</f>
        <v>-7283.279528</v>
      </c>
      <c r="H217" s="323">
        <f>B217*'Clients Balance'!H223/'Clients Balance'!B223</f>
        <v>-34880.03564</v>
      </c>
      <c r="I217" s="323">
        <f>$B217*'Clients Balance'!I223/'Clients Balance'!$B223</f>
        <v>-6504.660116</v>
      </c>
      <c r="J217" s="323">
        <f>$B217*'Clients Balance'!J223/'Clients Balance'!$B223</f>
        <v>-13009.32023</v>
      </c>
      <c r="K217" s="323">
        <f>$B217*'Clients Balance'!K223/'Clients Balance'!$B223</f>
        <v>-6504.660116</v>
      </c>
      <c r="L217" s="323">
        <f>$B217*'Clients Balance'!L223/'Clients Balance'!$B223</f>
        <v>-3795.837559</v>
      </c>
      <c r="M217" s="323">
        <f>$B217*'Clients Balance'!M223/'Clients Balance'!$B223</f>
        <v>-3795.837559</v>
      </c>
      <c r="N217" s="323">
        <f>$B217*'Clients Balance'!N223/'Clients Balance'!$B223</f>
        <v>-6695.640875</v>
      </c>
      <c r="O217" s="323">
        <f>$B217*'Clients Balance'!O223/'Clients Balance'!$B223</f>
        <v>-3920.406666</v>
      </c>
      <c r="P217" s="323">
        <f>$B217*'Clients Balance'!P223/'Clients Balance'!$B223</f>
        <v>0</v>
      </c>
      <c r="Q217" s="323">
        <f>$B217*'Clients Balance'!Q223/'Clients Balance'!$B223</f>
        <v>0</v>
      </c>
      <c r="R217" s="323">
        <f>$B217*'Clients Balance'!R223/'Clients Balance'!$B223</f>
        <v>0</v>
      </c>
      <c r="S217" s="317"/>
      <c r="T217" s="317"/>
      <c r="U217" s="317"/>
      <c r="V217" s="317"/>
      <c r="W217" s="317"/>
      <c r="X217" s="317"/>
      <c r="Y217" s="317"/>
      <c r="Z217" s="317"/>
    </row>
    <row r="218" ht="15.75" customHeight="1">
      <c r="A218" s="325">
        <f>'PROP DAILY PNL'!A218</f>
        <v>45764</v>
      </c>
      <c r="B218" s="319">
        <f>'PROP DAILY PNL'!B218</f>
        <v>539762</v>
      </c>
      <c r="C218" s="323">
        <f>'Clients Balance'!C224/'Clients Balance'!B224*Sheet!B218</f>
        <v>184406.1851</v>
      </c>
      <c r="D218" s="323">
        <f>B218*'Clients Balance'!D224/'Clients Balance'!B224</f>
        <v>29444.10827</v>
      </c>
      <c r="E218" s="323">
        <f>B218*'Clients Balance'!E224/'Clients Balance'!B224</f>
        <v>28677.11474</v>
      </c>
      <c r="F218" s="323">
        <f>B218*'Clients Balance'!F224/'Clients Balance'!B224</f>
        <v>0</v>
      </c>
      <c r="G218" s="320">
        <f>B218*'Clients Balance'!G224/'Clients Balance'!B224</f>
        <v>25059.04248</v>
      </c>
      <c r="H218" s="323">
        <f>B218*'Clients Balance'!H224/'Clients Balance'!B224</f>
        <v>120009.165</v>
      </c>
      <c r="I218" s="323">
        <f>$B218*'Clients Balance'!I224/'Clients Balance'!$B224</f>
        <v>22380.10412</v>
      </c>
      <c r="J218" s="323">
        <f>$B218*'Clients Balance'!J224/'Clients Balance'!$B224</f>
        <v>44760.20823</v>
      </c>
      <c r="K218" s="323">
        <f>$B218*'Clients Balance'!K224/'Clients Balance'!$B224</f>
        <v>22380.10412</v>
      </c>
      <c r="L218" s="323">
        <f>$B218*'Clients Balance'!L224/'Clients Balance'!$B224</f>
        <v>13060.05821</v>
      </c>
      <c r="M218" s="323">
        <f>$B218*'Clients Balance'!M224/'Clients Balance'!$B224</f>
        <v>13060.05821</v>
      </c>
      <c r="N218" s="323">
        <f>$B218*'Clients Balance'!N224/'Clients Balance'!$B224</f>
        <v>23037.19752</v>
      </c>
      <c r="O218" s="323">
        <f>$B218*'Clients Balance'!O224/'Clients Balance'!$B224</f>
        <v>13488.65395</v>
      </c>
      <c r="P218" s="323">
        <f>$B218*'Clients Balance'!P224/'Clients Balance'!$B224</f>
        <v>0</v>
      </c>
      <c r="Q218" s="323">
        <f>$B218*'Clients Balance'!Q224/'Clients Balance'!$B224</f>
        <v>0</v>
      </c>
      <c r="R218" s="323">
        <f>$B218*'Clients Balance'!R224/'Clients Balance'!$B224</f>
        <v>0</v>
      </c>
      <c r="S218" s="317"/>
      <c r="T218" s="317"/>
      <c r="U218" s="317"/>
      <c r="V218" s="317"/>
      <c r="W218" s="317"/>
      <c r="X218" s="317"/>
      <c r="Y218" s="317"/>
      <c r="Z218" s="317"/>
    </row>
    <row r="219" ht="15.75" customHeight="1">
      <c r="A219" s="325">
        <f>'PROP DAILY PNL'!A219</f>
        <v>45768</v>
      </c>
      <c r="B219" s="319">
        <f>'PROP DAILY PNL'!B219</f>
        <v>381194</v>
      </c>
      <c r="C219" s="323">
        <f>'Clients Balance'!C225/'Clients Balance'!B225*Sheet!B219</f>
        <v>130232.4568</v>
      </c>
      <c r="D219" s="323">
        <f>B219*'Clients Balance'!D225/'Clients Balance'!B225</f>
        <v>20794.19708</v>
      </c>
      <c r="E219" s="323">
        <f>B219*'Clients Balance'!E225/'Clients Balance'!B225</f>
        <v>20252.52625</v>
      </c>
      <c r="F219" s="323">
        <f>B219*'Clients Balance'!F225/'Clients Balance'!B225</f>
        <v>0</v>
      </c>
      <c r="G219" s="320">
        <f>B219*'Clients Balance'!G225/'Clients Balance'!B225</f>
        <v>17697.34927</v>
      </c>
      <c r="H219" s="323">
        <f>B219*'Clients Balance'!H225/'Clients Balance'!B225</f>
        <v>84753.60186</v>
      </c>
      <c r="I219" s="323">
        <f>$B219*'Clients Balance'!I225/'Clients Balance'!$B225</f>
        <v>15805.41314</v>
      </c>
      <c r="J219" s="323">
        <f>$B219*'Clients Balance'!J225/'Clients Balance'!$B225</f>
        <v>31610.82628</v>
      </c>
      <c r="K219" s="323">
        <f>$B219*'Clients Balance'!K225/'Clients Balance'!$B225</f>
        <v>15805.41314</v>
      </c>
      <c r="L219" s="323">
        <f>$B219*'Clients Balance'!L225/'Clients Balance'!$B225</f>
        <v>9223.353683</v>
      </c>
      <c r="M219" s="323">
        <f>$B219*'Clients Balance'!M225/'Clients Balance'!$B225</f>
        <v>9223.353683</v>
      </c>
      <c r="N219" s="323">
        <f>$B219*'Clients Balance'!N225/'Clients Balance'!$B225</f>
        <v>16269.46964</v>
      </c>
      <c r="O219" s="323">
        <f>$B219*'Clients Balance'!O225/'Clients Balance'!$B225</f>
        <v>9526.039168</v>
      </c>
      <c r="P219" s="323">
        <f>$B219*'Clients Balance'!P225/'Clients Balance'!$B225</f>
        <v>0</v>
      </c>
      <c r="Q219" s="323">
        <f>$B219*'Clients Balance'!Q225/'Clients Balance'!$B225</f>
        <v>0</v>
      </c>
      <c r="R219" s="323">
        <f>$B219*'Clients Balance'!R225/'Clients Balance'!$B225</f>
        <v>0</v>
      </c>
      <c r="S219" s="317"/>
      <c r="T219" s="317"/>
      <c r="U219" s="317"/>
      <c r="V219" s="317"/>
      <c r="W219" s="317"/>
      <c r="X219" s="317"/>
      <c r="Y219" s="317"/>
      <c r="Z219" s="317"/>
    </row>
    <row r="220" ht="15.75" customHeight="1">
      <c r="A220" s="325">
        <f>'PROP DAILY PNL'!A220</f>
        <v>45769</v>
      </c>
      <c r="B220" s="319">
        <f>'PROP DAILY PNL'!B220</f>
        <v>155905</v>
      </c>
      <c r="C220" s="323">
        <f>'Clients Balance'!C226/'Clients Balance'!B226*Sheet!B220</f>
        <v>53263.93169</v>
      </c>
      <c r="D220" s="323">
        <f>B220*'Clients Balance'!D226/'Clients Balance'!B226</f>
        <v>8504.644083</v>
      </c>
      <c r="E220" s="323">
        <f>B220*'Clients Balance'!E226/'Clients Balance'!B226</f>
        <v>8283.105467</v>
      </c>
      <c r="F220" s="323">
        <f>B220*'Clients Balance'!F226/'Clients Balance'!B226</f>
        <v>0</v>
      </c>
      <c r="G220" s="320">
        <f>B220*'Clients Balance'!G226/'Clients Balance'!B226</f>
        <v>7238.060511</v>
      </c>
      <c r="H220" s="323">
        <f>B220*'Clients Balance'!H226/'Clients Balance'!B226</f>
        <v>34663.47922</v>
      </c>
      <c r="I220" s="323">
        <f>$B220*'Clients Balance'!I226/'Clients Balance'!$B226</f>
        <v>6464.27524</v>
      </c>
      <c r="J220" s="323">
        <f>$B220*'Clients Balance'!J226/'Clients Balance'!$B226</f>
        <v>12928.55048</v>
      </c>
      <c r="K220" s="323">
        <f>$B220*'Clients Balance'!K226/'Clients Balance'!$B226</f>
        <v>6464.27524</v>
      </c>
      <c r="L220" s="323">
        <f>$B220*'Clients Balance'!L226/'Clients Balance'!$B226</f>
        <v>3772.270697</v>
      </c>
      <c r="M220" s="323">
        <f>$B220*'Clients Balance'!M226/'Clients Balance'!$B226</f>
        <v>3772.270697</v>
      </c>
      <c r="N220" s="323">
        <f>$B220*'Clients Balance'!N226/'Clients Balance'!$B226</f>
        <v>6654.070275</v>
      </c>
      <c r="O220" s="323">
        <f>$B220*'Clients Balance'!O226/'Clients Balance'!$B226</f>
        <v>3896.066403</v>
      </c>
      <c r="P220" s="323">
        <f>$B220*'Clients Balance'!P226/'Clients Balance'!$B226</f>
        <v>0</v>
      </c>
      <c r="Q220" s="323">
        <f>$B220*'Clients Balance'!Q226/'Clients Balance'!$B226</f>
        <v>0</v>
      </c>
      <c r="R220" s="323">
        <f>$B220*'Clients Balance'!R226/'Clients Balance'!$B226</f>
        <v>0</v>
      </c>
      <c r="S220" s="317"/>
      <c r="T220" s="317"/>
      <c r="U220" s="317"/>
      <c r="V220" s="317"/>
      <c r="W220" s="317"/>
      <c r="X220" s="317"/>
      <c r="Y220" s="317"/>
      <c r="Z220" s="317"/>
    </row>
    <row r="221" ht="15.75" customHeight="1">
      <c r="A221" s="325">
        <f>'PROP DAILY PNL'!A221</f>
        <v>45770</v>
      </c>
      <c r="B221" s="319">
        <f>'PROP DAILY PNL'!B221</f>
        <v>35589</v>
      </c>
      <c r="C221" s="323">
        <f>'Clients Balance'!C227/'Clients Balance'!B227*Sheet!B221</f>
        <v>12158.75094</v>
      </c>
      <c r="D221" s="323">
        <f>B221*'Clients Balance'!D227/'Clients Balance'!B227</f>
        <v>1941.385961</v>
      </c>
      <c r="E221" s="323">
        <f>B221*'Clients Balance'!E227/'Clients Balance'!B227</f>
        <v>1890.814537</v>
      </c>
      <c r="F221" s="323">
        <f>B221*'Clients Balance'!F227/'Clients Balance'!B227</f>
        <v>0</v>
      </c>
      <c r="G221" s="320">
        <f>B221*'Clients Balance'!G227/'Clients Balance'!B227</f>
        <v>1652.258334</v>
      </c>
      <c r="H221" s="323">
        <f>B221*'Clients Balance'!H227/'Clients Balance'!B227</f>
        <v>7912.758167</v>
      </c>
      <c r="I221" s="323">
        <f>$B221*'Clients Balance'!I227/'Clients Balance'!$B227</f>
        <v>1475.623563</v>
      </c>
      <c r="J221" s="323">
        <f>$B221*'Clients Balance'!J227/'Clients Balance'!$B227</f>
        <v>2951.247125</v>
      </c>
      <c r="K221" s="323">
        <f>$B221*'Clients Balance'!K227/'Clients Balance'!$B227</f>
        <v>1475.623563</v>
      </c>
      <c r="L221" s="323">
        <f>$B221*'Clients Balance'!L227/'Clients Balance'!$B227</f>
        <v>861.1099184</v>
      </c>
      <c r="M221" s="323">
        <f>$B221*'Clients Balance'!M227/'Clients Balance'!$B227</f>
        <v>861.1099184</v>
      </c>
      <c r="N221" s="323">
        <f>$B221*'Clients Balance'!N227/'Clients Balance'!$B227</f>
        <v>1518.948764</v>
      </c>
      <c r="O221" s="323">
        <f>$B221*'Clients Balance'!O227/'Clients Balance'!$B227</f>
        <v>889.3692134</v>
      </c>
      <c r="P221" s="323">
        <f>$B221*'Clients Balance'!P227/'Clients Balance'!$B227</f>
        <v>0</v>
      </c>
      <c r="Q221" s="323">
        <f>$B221*'Clients Balance'!Q227/'Clients Balance'!$B227</f>
        <v>0</v>
      </c>
      <c r="R221" s="323">
        <f>$B221*'Clients Balance'!R227/'Clients Balance'!$B227</f>
        <v>0</v>
      </c>
      <c r="S221" s="317"/>
      <c r="T221" s="317"/>
      <c r="U221" s="317"/>
      <c r="V221" s="317"/>
      <c r="W221" s="317"/>
      <c r="X221" s="317"/>
      <c r="Y221" s="317"/>
      <c r="Z221" s="317"/>
    </row>
    <row r="222" ht="15.75" customHeight="1">
      <c r="A222" s="325">
        <f>'PROP DAILY PNL'!A222</f>
        <v>45771</v>
      </c>
      <c r="B222" s="319">
        <f>'PROP DAILY PNL'!B222</f>
        <v>-242643</v>
      </c>
      <c r="C222" s="323">
        <f>'Clients Balance'!C228/'Clients Balance'!B228*Sheet!B222</f>
        <v>-82897.4066</v>
      </c>
      <c r="D222" s="323">
        <f>B222*'Clients Balance'!D228/'Clients Balance'!B228</f>
        <v>-13236.21663</v>
      </c>
      <c r="E222" s="323">
        <f>B222*'Clients Balance'!E228/'Clients Balance'!B228</f>
        <v>-12891.42465</v>
      </c>
      <c r="F222" s="323">
        <f>B222*'Clients Balance'!F228/'Clients Balance'!B228</f>
        <v>0</v>
      </c>
      <c r="G222" s="320">
        <f>B222*'Clients Balance'!G228/'Clients Balance'!B228</f>
        <v>-11264.96723</v>
      </c>
      <c r="H222" s="323">
        <f>B222*'Clients Balance'!H228/'Clients Balance'!B228</f>
        <v>-53948.56219</v>
      </c>
      <c r="I222" s="323">
        <f>$B222*'Clients Balance'!I228/'Clients Balance'!$B228</f>
        <v>-10060.68527</v>
      </c>
      <c r="J222" s="323">
        <f>$B222*'Clients Balance'!J228/'Clients Balance'!$B228</f>
        <v>-20121.37054</v>
      </c>
      <c r="K222" s="323">
        <f>$B222*'Clients Balance'!K228/'Clients Balance'!$B228</f>
        <v>-10060.68527</v>
      </c>
      <c r="L222" s="323">
        <f>$B222*'Clients Balance'!L228/'Clients Balance'!$B228</f>
        <v>-5870.979626</v>
      </c>
      <c r="M222" s="323">
        <f>$B222*'Clients Balance'!M228/'Clients Balance'!$B228</f>
        <v>-5870.979626</v>
      </c>
      <c r="N222" s="323">
        <f>$B222*'Clients Balance'!N228/'Clients Balance'!$B228</f>
        <v>-10356.07308</v>
      </c>
      <c r="O222" s="323">
        <f>$B222*'Clients Balance'!O228/'Clients Balance'!$B228</f>
        <v>-6063.649275</v>
      </c>
      <c r="P222" s="323">
        <f>$B222*'Clients Balance'!P228/'Clients Balance'!$B228</f>
        <v>0</v>
      </c>
      <c r="Q222" s="323">
        <f>$B222*'Clients Balance'!Q228/'Clients Balance'!$B228</f>
        <v>0</v>
      </c>
      <c r="R222" s="323">
        <f>$B222*'Clients Balance'!R228/'Clients Balance'!$B228</f>
        <v>0</v>
      </c>
      <c r="S222" s="317"/>
      <c r="T222" s="317"/>
      <c r="U222" s="317"/>
      <c r="V222" s="317"/>
      <c r="W222" s="317"/>
      <c r="X222" s="317"/>
      <c r="Y222" s="317"/>
      <c r="Z222" s="317"/>
    </row>
    <row r="223" ht="15.75" customHeight="1">
      <c r="A223" s="325">
        <f>'PROP DAILY PNL'!A223</f>
        <v>45772</v>
      </c>
      <c r="B223" s="319">
        <f>'PROP DAILY PNL'!B223</f>
        <v>464776</v>
      </c>
      <c r="C223" s="323">
        <f>'Clients Balance'!C229/'Clients Balance'!B229*Sheet!B223</f>
        <v>158787.7048</v>
      </c>
      <c r="D223" s="323">
        <f>B223*'Clients Balance'!D229/'Clients Balance'!B229</f>
        <v>25353.6093</v>
      </c>
      <c r="E223" s="323">
        <f>B223*'Clients Balance'!E229/'Clients Balance'!B229</f>
        <v>24693.16973</v>
      </c>
      <c r="F223" s="323">
        <f>B223*'Clients Balance'!F229/'Clients Balance'!B229</f>
        <v>0</v>
      </c>
      <c r="G223" s="320">
        <f>B223*'Clients Balance'!G229/'Clients Balance'!B229</f>
        <v>21577.73524</v>
      </c>
      <c r="H223" s="323">
        <f>B223*'Clients Balance'!H229/'Clients Balance'!B229</f>
        <v>103336.9887</v>
      </c>
      <c r="I223" s="323">
        <f>$B223*'Clients Balance'!I229/'Clients Balance'!$B229</f>
        <v>19270.96622</v>
      </c>
      <c r="J223" s="323">
        <f>$B223*'Clients Balance'!J229/'Clients Balance'!$B229</f>
        <v>38541.93245</v>
      </c>
      <c r="K223" s="323">
        <f>$B223*'Clients Balance'!K229/'Clients Balance'!$B229</f>
        <v>19270.96622</v>
      </c>
      <c r="L223" s="323">
        <f>$B223*'Clients Balance'!L229/'Clients Balance'!$B229</f>
        <v>11245.70017</v>
      </c>
      <c r="M223" s="323">
        <f>$B223*'Clients Balance'!M229/'Clients Balance'!$B229</f>
        <v>11245.70017</v>
      </c>
      <c r="N223" s="323">
        <f>$B223*'Clients Balance'!N229/'Clients Balance'!$B229</f>
        <v>19836.77346</v>
      </c>
      <c r="O223" s="323">
        <f>$B223*'Clients Balance'!O229/'Clients Balance'!$B229</f>
        <v>11614.75359</v>
      </c>
      <c r="P223" s="323">
        <f>$B223*'Clients Balance'!P229/'Clients Balance'!$B229</f>
        <v>0</v>
      </c>
      <c r="Q223" s="323">
        <f>$B223*'Clients Balance'!Q229/'Clients Balance'!$B229</f>
        <v>0</v>
      </c>
      <c r="R223" s="323">
        <f>$B223*'Clients Balance'!R229/'Clients Balance'!$B229</f>
        <v>0</v>
      </c>
      <c r="S223" s="317"/>
      <c r="T223" s="317"/>
      <c r="U223" s="317"/>
      <c r="V223" s="317"/>
      <c r="W223" s="317"/>
      <c r="X223" s="317"/>
      <c r="Y223" s="317"/>
      <c r="Z223" s="317"/>
    </row>
    <row r="224" ht="15.75" customHeight="1">
      <c r="A224" s="325">
        <f>'PROP DAILY PNL'!A224</f>
        <v>45775</v>
      </c>
      <c r="B224" s="319">
        <f>'PROP DAILY PNL'!B224</f>
        <v>-46450</v>
      </c>
      <c r="C224" s="323">
        <f>'Clients Balance'!C230/'Clients Balance'!B230*Sheet!B224</f>
        <v>-16576.84566</v>
      </c>
      <c r="D224" s="323">
        <f>B224*'Clients Balance'!D230/'Clients Balance'!B230</f>
        <v>-2646.822491</v>
      </c>
      <c r="E224" s="323">
        <f>B224*'Clients Balance'!E230/'Clients Balance'!B230</f>
        <v>-2577.875057</v>
      </c>
      <c r="F224" s="323">
        <f>B224*'Clients Balance'!F230/'Clients Balance'!B230</f>
        <v>0</v>
      </c>
      <c r="G224" s="320">
        <f>B224*'Clients Balance'!G230/'Clients Balance'!B230</f>
        <v>-2252.635286</v>
      </c>
      <c r="H224" s="323">
        <f>B224*'Clients Balance'!H230/'Clients Balance'!B230</f>
        <v>-10787.99719</v>
      </c>
      <c r="I224" s="323">
        <f>$B224*'Clients Balance'!I230/'Clients Balance'!$B230</f>
        <v>-2011.817182</v>
      </c>
      <c r="J224" s="323">
        <f>$B224*'Clients Balance'!J230/'Clients Balance'!$B230</f>
        <v>-4023.634365</v>
      </c>
      <c r="K224" s="323">
        <f>$B224*'Clients Balance'!K230/'Clients Balance'!$B230</f>
        <v>-2011.817182</v>
      </c>
      <c r="L224" s="323">
        <f>$B224*'Clients Balance'!L230/'Clients Balance'!$B230</f>
        <v>-1174.009262</v>
      </c>
      <c r="M224" s="323">
        <f>$B224*'Clients Balance'!M230/'Clients Balance'!$B230</f>
        <v>-1174.009262</v>
      </c>
      <c r="N224" s="323">
        <f>$B224*'Clients Balance'!N230/'Clients Balance'!$B230</f>
        <v>0</v>
      </c>
      <c r="O224" s="323">
        <f>$B224*'Clients Balance'!O230/'Clients Balance'!$B230</f>
        <v>-1212.537066</v>
      </c>
      <c r="P224" s="323">
        <f>$B224*'Clients Balance'!P230/'Clients Balance'!$B230</f>
        <v>0</v>
      </c>
      <c r="Q224" s="323">
        <f>$B224*'Clients Balance'!Q230/'Clients Balance'!$B230</f>
        <v>0</v>
      </c>
      <c r="R224" s="323">
        <f>$B224*'Clients Balance'!R230/'Clients Balance'!$B230</f>
        <v>0</v>
      </c>
      <c r="S224" s="317"/>
      <c r="T224" s="317"/>
      <c r="U224" s="317"/>
      <c r="V224" s="317"/>
      <c r="W224" s="317"/>
      <c r="X224" s="317"/>
      <c r="Y224" s="317"/>
      <c r="Z224" s="317"/>
    </row>
    <row r="225" ht="15.75" customHeight="1">
      <c r="A225" s="325">
        <f>'PROP DAILY PNL'!A225</f>
        <v>45776</v>
      </c>
      <c r="B225" s="319">
        <f>'PROP DAILY PNL'!B225</f>
        <v>-347747.5</v>
      </c>
      <c r="C225" s="323">
        <f>'Clients Balance'!C231/'Clients Balance'!B231*Sheet!B225</f>
        <v>-124102.4034</v>
      </c>
      <c r="D225" s="323">
        <f>B225*'Clients Balance'!D231/'Clients Balance'!B231</f>
        <v>-19815.41236</v>
      </c>
      <c r="E225" s="323">
        <f>B225*'Clients Balance'!E231/'Clients Balance'!B231</f>
        <v>-19299.23803</v>
      </c>
      <c r="F225" s="323">
        <f>B225*'Clients Balance'!F231/'Clients Balance'!B231</f>
        <v>0</v>
      </c>
      <c r="G225" s="320">
        <f>B225*'Clients Balance'!G231/'Clients Balance'!B231</f>
        <v>-16864.33346</v>
      </c>
      <c r="H225" s="323">
        <f>B225*'Clients Balance'!H231/'Clients Balance'!B231</f>
        <v>-80764.24222</v>
      </c>
      <c r="I225" s="323">
        <f>$B225*'Clients Balance'!I231/'Clients Balance'!$B231</f>
        <v>-15061.45093</v>
      </c>
      <c r="J225" s="323">
        <f>$B225*'Clients Balance'!J231/'Clients Balance'!$B231</f>
        <v>-30122.90186</v>
      </c>
      <c r="K225" s="323">
        <f>$B225*'Clients Balance'!K231/'Clients Balance'!$B231</f>
        <v>-15061.45093</v>
      </c>
      <c r="L225" s="323">
        <f>$B225*'Clients Balance'!L231/'Clients Balance'!$B231</f>
        <v>-8789.209598</v>
      </c>
      <c r="M225" s="323">
        <f>$B225*'Clients Balance'!M231/'Clients Balance'!$B231</f>
        <v>-8789.209598</v>
      </c>
      <c r="N225" s="323">
        <f>$B225*'Clients Balance'!N231/'Clients Balance'!$B231</f>
        <v>0</v>
      </c>
      <c r="O225" s="323">
        <f>$B225*'Clients Balance'!O231/'Clients Balance'!$B231</f>
        <v>-9077.64765</v>
      </c>
      <c r="P225" s="323">
        <f>$B225*'Clients Balance'!P231/'Clients Balance'!$B231</f>
        <v>0</v>
      </c>
      <c r="Q225" s="323">
        <f>$B225*'Clients Balance'!Q231/'Clients Balance'!$B231</f>
        <v>0</v>
      </c>
      <c r="R225" s="323">
        <f>$B225*'Clients Balance'!R231/'Clients Balance'!$B231</f>
        <v>0</v>
      </c>
      <c r="S225" s="317"/>
      <c r="T225" s="317"/>
      <c r="U225" s="317"/>
      <c r="V225" s="317"/>
      <c r="W225" s="317"/>
      <c r="X225" s="317"/>
      <c r="Y225" s="317"/>
      <c r="Z225" s="317"/>
    </row>
    <row r="226" ht="15.75" customHeight="1">
      <c r="A226" s="325">
        <f>'PROP DAILY PNL'!A226</f>
        <v>45777</v>
      </c>
      <c r="B226" s="319">
        <f>'PROP DAILY PNL'!B226</f>
        <v>-516913</v>
      </c>
      <c r="C226" s="323">
        <f>'Clients Balance'!C232/'Clients Balance'!B232*Sheet!B226</f>
        <v>-184473.3481</v>
      </c>
      <c r="D226" s="323">
        <f>B226*'Clients Balance'!D232/'Clients Balance'!B232</f>
        <v>-29454.83217</v>
      </c>
      <c r="E226" s="323">
        <f>B226*'Clients Balance'!E232/'Clients Balance'!B232</f>
        <v>-28687.55929</v>
      </c>
      <c r="F226" s="323">
        <f>B226*'Clients Balance'!F232/'Clients Balance'!B232</f>
        <v>0</v>
      </c>
      <c r="G226" s="320">
        <f>B226*'Clients Balance'!G232/'Clients Balance'!B232</f>
        <v>-25068.16929</v>
      </c>
      <c r="H226" s="323">
        <f>B226*'Clients Balance'!H232/'Clients Balance'!B232</f>
        <v>-120052.8738</v>
      </c>
      <c r="I226" s="323">
        <f>$B226*'Clients Balance'!I232/'Clients Balance'!$B232</f>
        <v>-22388.25523</v>
      </c>
      <c r="J226" s="323">
        <f>$B226*'Clients Balance'!J232/'Clients Balance'!$B232</f>
        <v>-44776.51045</v>
      </c>
      <c r="K226" s="323">
        <f>$B226*'Clients Balance'!K232/'Clients Balance'!$B232</f>
        <v>-22388.25523</v>
      </c>
      <c r="L226" s="323">
        <f>$B226*'Clients Balance'!L232/'Clients Balance'!$B232</f>
        <v>-13064.81485</v>
      </c>
      <c r="M226" s="323">
        <f>$B226*'Clients Balance'!M232/'Clients Balance'!$B232</f>
        <v>-13064.81485</v>
      </c>
      <c r="N226" s="323">
        <f>$B226*'Clients Balance'!N232/'Clients Balance'!$B232</f>
        <v>0</v>
      </c>
      <c r="O226" s="323">
        <f>$B226*'Clients Balance'!O232/'Clients Balance'!$B232</f>
        <v>-13493.56668</v>
      </c>
      <c r="P226" s="323">
        <f>$B226*'Clients Balance'!P232/'Clients Balance'!$B232</f>
        <v>0</v>
      </c>
      <c r="Q226" s="323">
        <f>$B226*'Clients Balance'!Q232/'Clients Balance'!$B232</f>
        <v>0</v>
      </c>
      <c r="R226" s="323">
        <f>$B226*'Clients Balance'!R232/'Clients Balance'!$B232</f>
        <v>0</v>
      </c>
      <c r="S226" s="317"/>
      <c r="T226" s="317"/>
      <c r="U226" s="317"/>
      <c r="V226" s="317"/>
      <c r="W226" s="317"/>
      <c r="X226" s="317"/>
      <c r="Y226" s="317"/>
      <c r="Z226" s="317"/>
    </row>
    <row r="227" ht="15.75" customHeight="1">
      <c r="A227" s="325">
        <f>'PROP DAILY PNL'!A227</f>
        <v>45779</v>
      </c>
      <c r="B227" s="326">
        <f>'PROP DAILY PNL'!B227</f>
        <v>-4206</v>
      </c>
      <c r="C227" s="323">
        <f>$B227*'PERCENTAGE SHARING'!C21</f>
        <v>-1309.718219</v>
      </c>
      <c r="D227" s="323">
        <f>$B227*'PERCENTAGE SHARING'!D21</f>
        <v>-283.0199518</v>
      </c>
      <c r="E227" s="323">
        <f>$B227*'PERCENTAGE SHARING'!E21</f>
        <v>-233.9468092</v>
      </c>
      <c r="F227" s="323">
        <f>$B227*'PERCENTAGE SHARING'!F21</f>
        <v>0</v>
      </c>
      <c r="G227" s="323">
        <f>$B227*'PERCENTAGE SHARING'!G21</f>
        <v>-179.0351518</v>
      </c>
      <c r="H227" s="323">
        <f>$B227*'PERCENTAGE SHARING'!H21</f>
        <v>-1277.197061</v>
      </c>
      <c r="I227" s="323">
        <f>$B227*'PERCENTAGE SHARING'!I21</f>
        <v>-159.8953887</v>
      </c>
      <c r="J227" s="323">
        <f>$B227*'PERCENTAGE SHARING'!J21</f>
        <v>-319.7907774</v>
      </c>
      <c r="K227" s="323">
        <f>$B227*'PERCENTAGE SHARING'!K21</f>
        <v>-159.8953887</v>
      </c>
      <c r="L227" s="323">
        <f>$B227*'PERCENTAGE SHARING'!L21</f>
        <v>-93.30801474</v>
      </c>
      <c r="M227" s="323">
        <f>$B227*'PERCENTAGE SHARING'!M21</f>
        <v>-93.30801474</v>
      </c>
      <c r="N227" s="323">
        <f>$B227*'PERCENTAGE SHARING'!N21</f>
        <v>0</v>
      </c>
      <c r="O227" s="323">
        <f>$B227*'PERCENTAGE SHARING'!O21</f>
        <v>-96.88522201</v>
      </c>
      <c r="P227" s="323">
        <f>$B227*'PERCENTAGE SHARING'!P21</f>
        <v>0</v>
      </c>
      <c r="Q227" s="323">
        <f>$B227*'PERCENTAGE SHARING'!Q21</f>
        <v>0</v>
      </c>
      <c r="R227" s="323">
        <f>$B227*'PERCENTAGE SHARING'!R21</f>
        <v>0</v>
      </c>
      <c r="S227" s="317"/>
      <c r="T227" s="317"/>
      <c r="U227" s="317"/>
      <c r="V227" s="317"/>
      <c r="W227" s="317"/>
      <c r="X227" s="317"/>
      <c r="Y227" s="317"/>
      <c r="Z227" s="317"/>
    </row>
    <row r="228" ht="15.75" customHeight="1">
      <c r="A228" s="325">
        <f>'PROP DAILY PNL'!A228</f>
        <v>45782</v>
      </c>
      <c r="B228" s="326">
        <f>'PROP DAILY PNL'!B228</f>
        <v>-204207</v>
      </c>
      <c r="C228" s="323">
        <f>$B228*'PERCENTAGE SHARING'!C22</f>
        <v>-58305.4533</v>
      </c>
      <c r="D228" s="323">
        <f>$B228*'PERCENTAGE SHARING'!D22</f>
        <v>-12599.35636</v>
      </c>
      <c r="E228" s="323">
        <f>$B228*'PERCENTAGE SHARING'!E22</f>
        <v>-10414.74003</v>
      </c>
      <c r="F228" s="323">
        <f>$B228*'PERCENTAGE SHARING'!F22</f>
        <v>0</v>
      </c>
      <c r="G228" s="323">
        <f>$B228*'PERCENTAGE SHARING'!G22</f>
        <v>-7970.207277</v>
      </c>
      <c r="H228" s="323">
        <f>$B228*'PERCENTAGE SHARING'!H22</f>
        <v>-71235.7936</v>
      </c>
      <c r="I228" s="323">
        <f>$B228*'PERCENTAGE SHARING'!I22</f>
        <v>-7118.151815</v>
      </c>
      <c r="J228" s="323">
        <f>$B228*'PERCENTAGE SHARING'!J22</f>
        <v>-14236.30363</v>
      </c>
      <c r="K228" s="323">
        <f>$B228*'PERCENTAGE SHARING'!K22</f>
        <v>-7118.151815</v>
      </c>
      <c r="L228" s="323">
        <f>$B228*'PERCENTAGE SHARING'!L22</f>
        <v>-4153.844709</v>
      </c>
      <c r="M228" s="323">
        <f>$B228*'PERCENTAGE SHARING'!M22</f>
        <v>-4153.844709</v>
      </c>
      <c r="N228" s="323">
        <f>$B228*'PERCENTAGE SHARING'!N22</f>
        <v>0</v>
      </c>
      <c r="O228" s="323">
        <f>$B228*'PERCENTAGE SHARING'!O22</f>
        <v>-4313.093232</v>
      </c>
      <c r="P228" s="323">
        <f>$B228*'PERCENTAGE SHARING'!P22</f>
        <v>-2588.059529</v>
      </c>
      <c r="Q228" s="323">
        <f>$B228*'PERCENTAGE SHARING'!Q22</f>
        <v>0</v>
      </c>
      <c r="R228" s="323">
        <f>$B228*'PERCENTAGE SHARING'!R22</f>
        <v>0</v>
      </c>
      <c r="S228" s="317"/>
      <c r="T228" s="317"/>
      <c r="U228" s="317"/>
      <c r="V228" s="317"/>
      <c r="W228" s="317"/>
      <c r="X228" s="317"/>
      <c r="Y228" s="317"/>
      <c r="Z228" s="317"/>
    </row>
    <row r="229" ht="15.75" customHeight="1">
      <c r="A229" s="325">
        <f>'PROP DAILY PNL'!A229</f>
        <v>45783</v>
      </c>
      <c r="B229" s="326">
        <f>'PROP DAILY PNL'!B229</f>
        <v>234788</v>
      </c>
      <c r="C229" s="323">
        <f>$B229*'PERCENTAGE SHARING'!C23</f>
        <v>67036.98095</v>
      </c>
      <c r="D229" s="323">
        <f>$B229*'PERCENTAGE SHARING'!D23</f>
        <v>14486.17179</v>
      </c>
      <c r="E229" s="323">
        <f>$B229*'PERCENTAGE SHARING'!E23</f>
        <v>11974.39843</v>
      </c>
      <c r="F229" s="323">
        <f>$B229*'PERCENTAGE SHARING'!F23</f>
        <v>0</v>
      </c>
      <c r="G229" s="323">
        <f>$B229*'PERCENTAGE SHARING'!G23</f>
        <v>9163.784915</v>
      </c>
      <c r="H229" s="323">
        <f>$B229*'PERCENTAGE SHARING'!H23</f>
        <v>81903.70314</v>
      </c>
      <c r="I229" s="323">
        <f>$B229*'PERCENTAGE SHARING'!I23</f>
        <v>8184.129967</v>
      </c>
      <c r="J229" s="323">
        <f>$B229*'PERCENTAGE SHARING'!J23</f>
        <v>16368.25993</v>
      </c>
      <c r="K229" s="323">
        <f>$B229*'PERCENTAGE SHARING'!K23</f>
        <v>8184.129967</v>
      </c>
      <c r="L229" s="323">
        <f>$B229*'PERCENTAGE SHARING'!L23</f>
        <v>4775.903331</v>
      </c>
      <c r="M229" s="323">
        <f>$B229*'PERCENTAGE SHARING'!M23</f>
        <v>4775.903331</v>
      </c>
      <c r="N229" s="323">
        <f>$B229*'PERCENTAGE SHARING'!N23</f>
        <v>0</v>
      </c>
      <c r="O229" s="323">
        <f>$B229*'PERCENTAGE SHARING'!O23</f>
        <v>4959.000101</v>
      </c>
      <c r="P229" s="323">
        <f>$B229*'PERCENTAGE SHARING'!P23</f>
        <v>2975.634139</v>
      </c>
      <c r="Q229" s="323">
        <f>$B229*'PERCENTAGE SHARING'!Q23</f>
        <v>0</v>
      </c>
      <c r="R229" s="323">
        <f>$B229*'PERCENTAGE SHARING'!R23</f>
        <v>0</v>
      </c>
      <c r="S229" s="317"/>
      <c r="T229" s="317"/>
      <c r="U229" s="317"/>
      <c r="V229" s="317"/>
      <c r="W229" s="317"/>
      <c r="X229" s="317"/>
      <c r="Y229" s="317"/>
      <c r="Z229" s="317"/>
    </row>
    <row r="230" ht="15.75" customHeight="1">
      <c r="A230" s="325">
        <f>'PROP DAILY PNL'!A230</f>
        <v>45784</v>
      </c>
      <c r="B230" s="326">
        <f>'PROP DAILY PNL'!B230</f>
        <v>-178349</v>
      </c>
      <c r="C230" s="323">
        <f>$B230*'PERCENTAGE SHARING'!C24</f>
        <v>-49192.85635</v>
      </c>
      <c r="D230" s="323">
        <f>$B230*'PERCENTAGE SHARING'!D24</f>
        <v>-10630.19482</v>
      </c>
      <c r="E230" s="323">
        <f>$B230*'PERCENTAGE SHARING'!E24</f>
        <v>-8787.01358</v>
      </c>
      <c r="F230" s="323">
        <f>$B230*'PERCENTAGE SHARING'!F24</f>
        <v>0</v>
      </c>
      <c r="G230" s="323">
        <f>$B230*'PERCENTAGE SHARING'!G24</f>
        <v>-6724.538434</v>
      </c>
      <c r="H230" s="323">
        <f>$B230*'PERCENTAGE SHARING'!H24</f>
        <v>-60102.3054</v>
      </c>
      <c r="I230" s="323">
        <f>$B230*'PERCENTAGE SHARING'!I24</f>
        <v>-6005.65127</v>
      </c>
      <c r="J230" s="323">
        <f>$B230*'PERCENTAGE SHARING'!J24</f>
        <v>-12011.30254</v>
      </c>
      <c r="K230" s="323">
        <f>$B230*'PERCENTAGE SHARING'!K24</f>
        <v>-6005.65127</v>
      </c>
      <c r="L230" s="323">
        <f>$B230*'PERCENTAGE SHARING'!L24</f>
        <v>-3504.637637</v>
      </c>
      <c r="M230" s="323">
        <f>$B230*'PERCENTAGE SHARING'!M24</f>
        <v>-3504.637637</v>
      </c>
      <c r="N230" s="323">
        <f>$B230*'PERCENTAGE SHARING'!N24</f>
        <v>0</v>
      </c>
      <c r="O230" s="323">
        <f>$B230*'PERCENTAGE SHARING'!O24</f>
        <v>-3638.997105</v>
      </c>
      <c r="P230" s="323">
        <f>$B230*'PERCENTAGE SHARING'!P24</f>
        <v>-2183.570033</v>
      </c>
      <c r="Q230" s="323">
        <f>$B230*'PERCENTAGE SHARING'!Q24</f>
        <v>-6057.643926</v>
      </c>
      <c r="R230" s="323">
        <f>$B230*'PERCENTAGE SHARING'!R24</f>
        <v>0</v>
      </c>
      <c r="S230" s="317"/>
      <c r="T230" s="317"/>
      <c r="U230" s="317"/>
      <c r="V230" s="317"/>
      <c r="W230" s="317"/>
      <c r="X230" s="317"/>
      <c r="Y230" s="317"/>
      <c r="Z230" s="317"/>
    </row>
    <row r="231" ht="15.75" customHeight="1">
      <c r="A231" s="325">
        <f>'PROP DAILY PNL'!A231</f>
        <v>45785</v>
      </c>
      <c r="B231" s="326">
        <f>'PROP DAILY PNL'!B231</f>
        <v>287331</v>
      </c>
      <c r="C231" s="323">
        <f>$B231*'PERCENTAGE SHARING'!C25</f>
        <v>79252.65971</v>
      </c>
      <c r="D231" s="323">
        <f>$B231*'PERCENTAGE SHARING'!D25</f>
        <v>17125.88525</v>
      </c>
      <c r="E231" s="323">
        <f>$B231*'PERCENTAGE SHARING'!E25</f>
        <v>14156.40906</v>
      </c>
      <c r="F231" s="323">
        <f>$B231*'PERCENTAGE SHARING'!F25</f>
        <v>0</v>
      </c>
      <c r="G231" s="323">
        <f>$B231*'PERCENTAGE SHARING'!G25</f>
        <v>10833.63715</v>
      </c>
      <c r="H231" s="323">
        <f>$B231*'PERCENTAGE SHARING'!H25</f>
        <v>96828.44039</v>
      </c>
      <c r="I231" s="323">
        <f>$B231*'PERCENTAGE SHARING'!I25</f>
        <v>9675.466557</v>
      </c>
      <c r="J231" s="323">
        <f>$B231*'PERCENTAGE SHARING'!J25</f>
        <v>19350.93311</v>
      </c>
      <c r="K231" s="323">
        <f>$B231*'PERCENTAGE SHARING'!K25</f>
        <v>9675.466557</v>
      </c>
      <c r="L231" s="323">
        <f>$B231*'PERCENTAGE SHARING'!L25</f>
        <v>5646.182691</v>
      </c>
      <c r="M231" s="323">
        <f>$B231*'PERCENTAGE SHARING'!M25</f>
        <v>5646.182691</v>
      </c>
      <c r="N231" s="323">
        <f>$B231*'PERCENTAGE SHARING'!N25</f>
        <v>0</v>
      </c>
      <c r="O231" s="323">
        <f>$B231*'PERCENTAGE SHARING'!O25</f>
        <v>5862.643901</v>
      </c>
      <c r="P231" s="323">
        <f>$B231*'PERCENTAGE SHARING'!P25</f>
        <v>3517.863073</v>
      </c>
      <c r="Q231" s="323">
        <f>$B231*'PERCENTAGE SHARING'!Q25</f>
        <v>9759.229863</v>
      </c>
      <c r="R231" s="323">
        <f>$B231*'PERCENTAGE SHARING'!R25</f>
        <v>0</v>
      </c>
      <c r="S231" s="317"/>
      <c r="T231" s="317"/>
      <c r="U231" s="317"/>
      <c r="V231" s="317"/>
      <c r="W231" s="317"/>
      <c r="X231" s="317"/>
      <c r="Y231" s="317"/>
      <c r="Z231" s="317"/>
    </row>
    <row r="232" ht="15.75" customHeight="1">
      <c r="A232" s="325">
        <f>'PROP DAILY PNL'!A232</f>
        <v>45786</v>
      </c>
      <c r="B232" s="326">
        <f>'PROP DAILY PNL'!B232</f>
        <v>-209217</v>
      </c>
      <c r="C232" s="323">
        <f>$B232*'PERCENTAGE SHARING'!C26</f>
        <v>-57706.97804</v>
      </c>
      <c r="D232" s="323">
        <f>$B232*'PERCENTAGE SHARING'!D26</f>
        <v>-12470.0305</v>
      </c>
      <c r="E232" s="323">
        <f>$B232*'PERCENTAGE SHARING'!E26</f>
        <v>-10307.83812</v>
      </c>
      <c r="F232" s="323">
        <f>$B232*'PERCENTAGE SHARING'!F26</f>
        <v>0</v>
      </c>
      <c r="G232" s="323">
        <f>$B232*'PERCENTAGE SHARING'!G26</f>
        <v>-7888.397229</v>
      </c>
      <c r="H232" s="323">
        <f>$B232*'PERCENTAGE SHARING'!H26</f>
        <v>-70504.59509</v>
      </c>
      <c r="I232" s="323">
        <f>$B232*'PERCENTAGE SHARING'!I26</f>
        <v>-7045.087675</v>
      </c>
      <c r="J232" s="323">
        <f>$B232*'PERCENTAGE SHARING'!J26</f>
        <v>-14090.17535</v>
      </c>
      <c r="K232" s="323">
        <f>$B232*'PERCENTAGE SHARING'!K26</f>
        <v>-7045.087675</v>
      </c>
      <c r="L232" s="323">
        <f>$B232*'PERCENTAGE SHARING'!L26</f>
        <v>-4111.207646</v>
      </c>
      <c r="M232" s="323">
        <f>$B232*'PERCENTAGE SHARING'!M26</f>
        <v>-4111.207646</v>
      </c>
      <c r="N232" s="323">
        <f>$B232*'PERCENTAGE SHARING'!N26</f>
        <v>0</v>
      </c>
      <c r="O232" s="323">
        <f>$B232*'PERCENTAGE SHARING'!O26</f>
        <v>-4268.821565</v>
      </c>
      <c r="P232" s="323">
        <f>$B232*'PERCENTAGE SHARING'!P26</f>
        <v>-2561.494439</v>
      </c>
      <c r="Q232" s="323">
        <f>$B232*'PERCENTAGE SHARING'!Q26</f>
        <v>-7106.079032</v>
      </c>
      <c r="R232" s="323">
        <f>$B232*'PERCENTAGE SHARING'!R26</f>
        <v>0</v>
      </c>
      <c r="S232" s="317"/>
      <c r="T232" s="317"/>
      <c r="U232" s="317"/>
      <c r="V232" s="317"/>
      <c r="W232" s="317"/>
      <c r="X232" s="317"/>
      <c r="Y232" s="317"/>
      <c r="Z232" s="317"/>
    </row>
    <row r="233" ht="15.75" customHeight="1">
      <c r="A233" s="325">
        <f>'PROP DAILY PNL'!A233</f>
        <v>45789</v>
      </c>
      <c r="B233" s="326">
        <f>'PROP DAILY PNL'!B233</f>
        <v>408093</v>
      </c>
      <c r="C233" s="323">
        <f>$B233*'PERCENTAGE SHARING'!C27</f>
        <v>112561.6646</v>
      </c>
      <c r="D233" s="323">
        <f>$B233*'PERCENTAGE SHARING'!D27</f>
        <v>24323.70293</v>
      </c>
      <c r="E233" s="323">
        <f>$B233*'PERCENTAGE SHARING'!E27</f>
        <v>20106.18917</v>
      </c>
      <c r="F233" s="323">
        <f>$B233*'PERCENTAGE SHARING'!F27</f>
        <v>0</v>
      </c>
      <c r="G233" s="323">
        <f>$B233*'PERCENTAGE SHARING'!G27</f>
        <v>15386.89347</v>
      </c>
      <c r="H233" s="323">
        <f>$B233*'PERCENTAGE SHARING'!H27</f>
        <v>137524.349</v>
      </c>
      <c r="I233" s="323">
        <f>$B233*'PERCENTAGE SHARING'!I27</f>
        <v>13741.95675</v>
      </c>
      <c r="J233" s="323">
        <f>$B233*'PERCENTAGE SHARING'!J27</f>
        <v>27483.91349</v>
      </c>
      <c r="K233" s="323">
        <f>$B233*'PERCENTAGE SHARING'!K27</f>
        <v>13741.95675</v>
      </c>
      <c r="L233" s="323">
        <f>$B233*'PERCENTAGE SHARING'!L27</f>
        <v>8019.210015</v>
      </c>
      <c r="M233" s="323">
        <f>$B233*'PERCENTAGE SHARING'!M27</f>
        <v>8019.210015</v>
      </c>
      <c r="N233" s="323">
        <f>$B233*'PERCENTAGE SHARING'!N27</f>
        <v>0</v>
      </c>
      <c r="O233" s="323">
        <f>$B233*'PERCENTAGE SHARING'!O27</f>
        <v>8326.647447</v>
      </c>
      <c r="P233" s="323">
        <f>$B233*'PERCENTAGE SHARING'!P27</f>
        <v>4996.381508</v>
      </c>
      <c r="Q233" s="323">
        <f>$B233*'PERCENTAGE SHARING'!Q27</f>
        <v>13860.92483</v>
      </c>
      <c r="R233" s="323">
        <f>$B233*'PERCENTAGE SHARING'!R27</f>
        <v>0</v>
      </c>
      <c r="S233" s="317"/>
      <c r="T233" s="317"/>
      <c r="U233" s="317"/>
      <c r="V233" s="317"/>
      <c r="W233" s="317"/>
      <c r="X233" s="317"/>
      <c r="Y233" s="317"/>
      <c r="Z233" s="317"/>
    </row>
    <row r="234" ht="15.75" customHeight="1">
      <c r="A234" s="325">
        <f>'PROP DAILY PNL'!A234</f>
        <v>45790</v>
      </c>
      <c r="B234" s="326">
        <f>'PROP DAILY PNL'!B234</f>
        <v>131551</v>
      </c>
      <c r="C234" s="323">
        <f>$B234*'PERCENTAGE SHARING'!C28</f>
        <v>36284.86532</v>
      </c>
      <c r="D234" s="323">
        <f>$B234*'PERCENTAGE SHARING'!D28</f>
        <v>7840.878047</v>
      </c>
      <c r="E234" s="323">
        <f>$B234*'PERCENTAGE SHARING'!E28</f>
        <v>6481.339528</v>
      </c>
      <c r="F234" s="323">
        <f>$B234*'PERCENTAGE SHARING'!F28</f>
        <v>0</v>
      </c>
      <c r="G234" s="323">
        <f>$B234*'PERCENTAGE SHARING'!G28</f>
        <v>4960.048868</v>
      </c>
      <c r="H234" s="323">
        <f>$B234*'PERCENTAGE SHARING'!H28</f>
        <v>44331.72251</v>
      </c>
      <c r="I234" s="323">
        <f>$B234*'PERCENTAGE SHARING'!I28</f>
        <v>4429.794561</v>
      </c>
      <c r="J234" s="323">
        <f>$B234*'PERCENTAGE SHARING'!J28</f>
        <v>8859.589123</v>
      </c>
      <c r="K234" s="323">
        <f>$B234*'PERCENTAGE SHARING'!K28</f>
        <v>4429.794561</v>
      </c>
      <c r="L234" s="323">
        <f>$B234*'PERCENTAGE SHARING'!L28</f>
        <v>2585.036001</v>
      </c>
      <c r="M234" s="323">
        <f>$B234*'PERCENTAGE SHARING'!M28</f>
        <v>2585.036001</v>
      </c>
      <c r="N234" s="323">
        <f>$B234*'PERCENTAGE SHARING'!N28</f>
        <v>0</v>
      </c>
      <c r="O234" s="323">
        <f>$B234*'PERCENTAGE SHARING'!O28</f>
        <v>2684.14013</v>
      </c>
      <c r="P234" s="323">
        <f>$B234*'PERCENTAGE SHARING'!P28</f>
        <v>1610.610777</v>
      </c>
      <c r="Q234" s="323">
        <f>$B234*'PERCENTAGE SHARING'!Q28</f>
        <v>4468.144571</v>
      </c>
      <c r="R234" s="323">
        <f>$B234*'PERCENTAGE SHARING'!R28</f>
        <v>0</v>
      </c>
      <c r="S234" s="317"/>
      <c r="T234" s="317"/>
      <c r="U234" s="317"/>
      <c r="V234" s="317"/>
      <c r="W234" s="317"/>
      <c r="X234" s="317"/>
      <c r="Y234" s="317"/>
      <c r="Z234" s="317"/>
    </row>
    <row r="235" ht="15.75" customHeight="1">
      <c r="A235" s="325">
        <f>'PROP DAILY PNL'!A235</f>
        <v>45791</v>
      </c>
      <c r="B235" s="326">
        <f>'PROP DAILY PNL'!B235</f>
        <v>-112305</v>
      </c>
      <c r="C235" s="323">
        <f>$B235*'PERCENTAGE SHARING'!C29</f>
        <v>-30976.36506</v>
      </c>
      <c r="D235" s="323">
        <f>$B235*'PERCENTAGE SHARING'!D29</f>
        <v>-6693.752302</v>
      </c>
      <c r="E235" s="323">
        <f>$B235*'PERCENTAGE SHARING'!E29</f>
        <v>-5533.115185</v>
      </c>
      <c r="F235" s="323">
        <f>$B235*'PERCENTAGE SHARING'!F29</f>
        <v>0</v>
      </c>
      <c r="G235" s="323">
        <f>$B235*'PERCENTAGE SHARING'!G29</f>
        <v>-4234.390374</v>
      </c>
      <c r="H235" s="323">
        <f>$B235*'PERCENTAGE SHARING'!H29</f>
        <v>-37845.96162</v>
      </c>
      <c r="I235" s="323">
        <f>$B235*'PERCENTAGE SHARING'!I29</f>
        <v>-3781.71263</v>
      </c>
      <c r="J235" s="323">
        <f>$B235*'PERCENTAGE SHARING'!J29</f>
        <v>-7563.42526</v>
      </c>
      <c r="K235" s="323">
        <f>$B235*'PERCENTAGE SHARING'!K29</f>
        <v>-3781.71263</v>
      </c>
      <c r="L235" s="323">
        <f>$B235*'PERCENTAGE SHARING'!L29</f>
        <v>-2206.843491</v>
      </c>
      <c r="M235" s="323">
        <f>$B235*'PERCENTAGE SHARING'!M29</f>
        <v>-2206.843491</v>
      </c>
      <c r="N235" s="323">
        <f>$B235*'PERCENTAGE SHARING'!N29</f>
        <v>0</v>
      </c>
      <c r="O235" s="323">
        <f>$B235*'PERCENTAGE SHARING'!O29</f>
        <v>-2291.44862</v>
      </c>
      <c r="P235" s="323">
        <f>$B235*'PERCENTAGE SHARING'!P29</f>
        <v>-1374.977334</v>
      </c>
      <c r="Q235" s="323">
        <f>$B235*'PERCENTAGE SHARING'!Q29</f>
        <v>-3814.452007</v>
      </c>
      <c r="R235" s="323">
        <f>$B235*'PERCENTAGE SHARING'!R29</f>
        <v>0</v>
      </c>
      <c r="S235" s="317"/>
      <c r="T235" s="317"/>
      <c r="U235" s="317"/>
      <c r="V235" s="317"/>
      <c r="W235" s="317"/>
      <c r="X235" s="317"/>
      <c r="Y235" s="317"/>
      <c r="Z235" s="317"/>
    </row>
    <row r="236" ht="15.75" customHeight="1">
      <c r="A236" s="325">
        <f>'PROP DAILY PNL'!A236</f>
        <v>45792</v>
      </c>
      <c r="B236" s="326">
        <f>'PROP DAILY PNL'!B236</f>
        <v>-102235</v>
      </c>
      <c r="C236" s="323">
        <f>$B236*'PERCENTAGE SHARING'!C30</f>
        <v>-28198.8218</v>
      </c>
      <c r="D236" s="323">
        <f>$B236*'PERCENTAGE SHARING'!D30</f>
        <v>-6093.546739</v>
      </c>
      <c r="E236" s="323">
        <f>$B236*'PERCENTAGE SHARING'!E30</f>
        <v>-5036.979929</v>
      </c>
      <c r="F236" s="323">
        <f>$B236*'PERCENTAGE SHARING'!F30</f>
        <v>0</v>
      </c>
      <c r="G236" s="323">
        <f>$B236*'PERCENTAGE SHARING'!G30</f>
        <v>-3854.707269</v>
      </c>
      <c r="H236" s="323">
        <f>$B236*'PERCENTAGE SHARING'!H30</f>
        <v>-34452.44545</v>
      </c>
      <c r="I236" s="323">
        <f>$B236*'PERCENTAGE SHARING'!I30</f>
        <v>-3442.619569</v>
      </c>
      <c r="J236" s="323">
        <f>$B236*'PERCENTAGE SHARING'!J30</f>
        <v>-6885.239139</v>
      </c>
      <c r="K236" s="323">
        <f>$B236*'PERCENTAGE SHARING'!K30</f>
        <v>-3442.619569</v>
      </c>
      <c r="L236" s="323">
        <f>$B236*'PERCENTAGE SHARING'!L30</f>
        <v>-2008.963486</v>
      </c>
      <c r="M236" s="323">
        <f>$B236*'PERCENTAGE SHARING'!M30</f>
        <v>-2008.963486</v>
      </c>
      <c r="N236" s="323">
        <f>$B236*'PERCENTAGE SHARING'!N30</f>
        <v>0</v>
      </c>
      <c r="O236" s="323">
        <f>$B236*'PERCENTAGE SHARING'!O30</f>
        <v>-2085.982366</v>
      </c>
      <c r="P236" s="323">
        <f>$B236*'PERCENTAGE SHARING'!P30</f>
        <v>-1251.687884</v>
      </c>
      <c r="Q236" s="323">
        <f>$B236*'PERCENTAGE SHARING'!Q30</f>
        <v>-3472.42332</v>
      </c>
      <c r="R236" s="323">
        <f>$B236*'PERCENTAGE SHARING'!R30</f>
        <v>0</v>
      </c>
      <c r="S236" s="317"/>
      <c r="T236" s="317"/>
      <c r="U236" s="317"/>
      <c r="V236" s="317"/>
      <c r="W236" s="317"/>
      <c r="X236" s="317"/>
      <c r="Y236" s="317"/>
      <c r="Z236" s="317"/>
    </row>
    <row r="237" ht="15.75" customHeight="1">
      <c r="A237" s="325">
        <f>'PROP DAILY PNL'!A237</f>
        <v>45793</v>
      </c>
      <c r="B237" s="326">
        <f>'PROP DAILY PNL'!B237</f>
        <v>56547</v>
      </c>
      <c r="C237" s="323">
        <f>$B237*'PERCENTAGE SHARING'!C31</f>
        <v>15596.99492</v>
      </c>
      <c r="D237" s="323">
        <f>$B237*'PERCENTAGE SHARING'!D31</f>
        <v>3370.389666</v>
      </c>
      <c r="E237" s="323">
        <f>$B237*'PERCENTAGE SHARING'!E31</f>
        <v>2785.994073</v>
      </c>
      <c r="F237" s="323">
        <f>$B237*'PERCENTAGE SHARING'!F31</f>
        <v>0</v>
      </c>
      <c r="G237" s="323">
        <f>$B237*'PERCENTAGE SHARING'!G31</f>
        <v>2132.069565</v>
      </c>
      <c r="H237" s="323">
        <f>$B237*'PERCENTAGE SHARING'!H31</f>
        <v>19055.92442</v>
      </c>
      <c r="I237" s="323">
        <f>$B237*'PERCENTAGE SHARING'!I31</f>
        <v>1904.140547</v>
      </c>
      <c r="J237" s="323">
        <f>$B237*'PERCENTAGE SHARING'!J31</f>
        <v>3808.281093</v>
      </c>
      <c r="K237" s="323">
        <f>$B237*'PERCENTAGE SHARING'!K31</f>
        <v>1904.140547</v>
      </c>
      <c r="L237" s="323">
        <f>$B237*'PERCENTAGE SHARING'!L31</f>
        <v>1111.173847</v>
      </c>
      <c r="M237" s="323">
        <f>$B237*'PERCENTAGE SHARING'!M31</f>
        <v>1111.173847</v>
      </c>
      <c r="N237" s="323">
        <f>$B237*'PERCENTAGE SHARING'!N31</f>
        <v>0</v>
      </c>
      <c r="O237" s="323">
        <f>$B237*'PERCENTAGE SHARING'!O31</f>
        <v>1153.773608</v>
      </c>
      <c r="P237" s="323">
        <f>$B237*'PERCENTAGE SHARING'!P31</f>
        <v>692.3186263</v>
      </c>
      <c r="Q237" s="323">
        <f>$B237*'PERCENTAGE SHARING'!Q31</f>
        <v>1920.625241</v>
      </c>
      <c r="R237" s="323">
        <f>$B237*'PERCENTAGE SHARING'!R31</f>
        <v>0</v>
      </c>
      <c r="S237" s="317"/>
      <c r="T237" s="317"/>
      <c r="U237" s="317"/>
      <c r="V237" s="317"/>
      <c r="W237" s="317"/>
      <c r="X237" s="317"/>
      <c r="Y237" s="317"/>
      <c r="Z237" s="317"/>
    </row>
    <row r="238" ht="15.75" customHeight="1">
      <c r="A238" s="325">
        <f>'PROP DAILY PNL'!A238</f>
        <v>45796</v>
      </c>
      <c r="B238" s="326">
        <f>'PROP DAILY PNL'!B238</f>
        <v>183165</v>
      </c>
      <c r="C238" s="323">
        <f>$B238*'PERCENTAGE SHARING'!C32</f>
        <v>50521.22262</v>
      </c>
      <c r="D238" s="323">
        <f>$B238*'PERCENTAGE SHARING'!D32</f>
        <v>10917.24447</v>
      </c>
      <c r="E238" s="323">
        <f>$B238*'PERCENTAGE SHARING'!E32</f>
        <v>9024.291374</v>
      </c>
      <c r="F238" s="323">
        <f>$B238*'PERCENTAGE SHARING'!F32</f>
        <v>0</v>
      </c>
      <c r="G238" s="323">
        <f>$B238*'PERCENTAGE SHARING'!G32</f>
        <v>6906.122727</v>
      </c>
      <c r="H238" s="323">
        <f>$B238*'PERCENTAGE SHARING'!H32</f>
        <v>61725.2621</v>
      </c>
      <c r="I238" s="323">
        <f>$B238*'PERCENTAGE SHARING'!I32</f>
        <v>6167.823284</v>
      </c>
      <c r="J238" s="323">
        <f>$B238*'PERCENTAGE SHARING'!J32</f>
        <v>12335.64657</v>
      </c>
      <c r="K238" s="323">
        <f>$B238*'PERCENTAGE SHARING'!K32</f>
        <v>6167.823284</v>
      </c>
      <c r="L238" s="323">
        <f>$B238*'PERCENTAGE SHARING'!L32</f>
        <v>3599.274191</v>
      </c>
      <c r="M238" s="323">
        <f>$B238*'PERCENTAGE SHARING'!M32</f>
        <v>3599.274191</v>
      </c>
      <c r="N238" s="323">
        <f>$B238*'PERCENTAGE SHARING'!N32</f>
        <v>0</v>
      </c>
      <c r="O238" s="323">
        <f>$B238*'PERCENTAGE SHARING'!O32</f>
        <v>3737.2618</v>
      </c>
      <c r="P238" s="323">
        <f>$B238*'PERCENTAGE SHARING'!P32</f>
        <v>2242.533489</v>
      </c>
      <c r="Q238" s="323">
        <f>$B238*'PERCENTAGE SHARING'!Q32</f>
        <v>6221.21991</v>
      </c>
      <c r="R238" s="323">
        <f>$B238*'PERCENTAGE SHARING'!R32</f>
        <v>0</v>
      </c>
      <c r="S238" s="317"/>
      <c r="T238" s="317"/>
      <c r="U238" s="317"/>
      <c r="V238" s="317"/>
      <c r="W238" s="317"/>
      <c r="X238" s="317"/>
      <c r="Y238" s="317"/>
      <c r="Z238" s="317"/>
    </row>
    <row r="239" ht="15.75" customHeight="1">
      <c r="A239" s="325">
        <f>'PROP DAILY PNL'!A239</f>
        <v>45797</v>
      </c>
      <c r="B239" s="326">
        <f>'PROP DAILY PNL'!B239</f>
        <v>274765</v>
      </c>
      <c r="C239" s="323">
        <f>$B239*'PERCENTAGE SHARING'!C33</f>
        <v>75786.66084</v>
      </c>
      <c r="D239" s="323">
        <f>$B239*'PERCENTAGE SHARING'!D33</f>
        <v>16376.90976</v>
      </c>
      <c r="E239" s="323">
        <f>$B239*'PERCENTAGE SHARING'!E33</f>
        <v>13537.29926</v>
      </c>
      <c r="F239" s="323">
        <f>$B239*'PERCENTAGE SHARING'!F33</f>
        <v>0</v>
      </c>
      <c r="G239" s="323">
        <f>$B239*'PERCENTAGE SHARING'!G33</f>
        <v>10359.84392</v>
      </c>
      <c r="H239" s="323">
        <f>$B239*'PERCENTAGE SHARING'!H33</f>
        <v>92593.79052</v>
      </c>
      <c r="I239" s="323">
        <f>$B239*'PERCENTAGE SHARING'!I33</f>
        <v>9252.324214</v>
      </c>
      <c r="J239" s="323">
        <f>$B239*'PERCENTAGE SHARING'!J33</f>
        <v>18504.64843</v>
      </c>
      <c r="K239" s="323">
        <f>$B239*'PERCENTAGE SHARING'!K33</f>
        <v>9252.324214</v>
      </c>
      <c r="L239" s="323">
        <f>$B239*'PERCENTAGE SHARING'!L33</f>
        <v>5399.255169</v>
      </c>
      <c r="M239" s="323">
        <f>$B239*'PERCENTAGE SHARING'!M33</f>
        <v>5399.255169</v>
      </c>
      <c r="N239" s="323">
        <f>$B239*'PERCENTAGE SHARING'!N33</f>
        <v>0</v>
      </c>
      <c r="O239" s="323">
        <f>$B239*'PERCENTAGE SHARING'!O33</f>
        <v>5606.249766</v>
      </c>
      <c r="P239" s="323">
        <f>$B239*'PERCENTAGE SHARING'!P33</f>
        <v>3364.01449</v>
      </c>
      <c r="Q239" s="323">
        <f>$B239*'PERCENTAGE SHARING'!Q33</f>
        <v>9332.424254</v>
      </c>
      <c r="R239" s="323">
        <f>$B239*'PERCENTAGE SHARING'!R33</f>
        <v>0</v>
      </c>
      <c r="S239" s="317"/>
      <c r="T239" s="317"/>
      <c r="U239" s="317"/>
      <c r="V239" s="317"/>
      <c r="W239" s="317"/>
      <c r="X239" s="317"/>
      <c r="Y239" s="317"/>
      <c r="Z239" s="317"/>
    </row>
    <row r="240" ht="15.75" customHeight="1">
      <c r="A240" s="325">
        <f>'PROP DAILY PNL'!A240</f>
        <v>45798</v>
      </c>
      <c r="B240" s="326">
        <f>'PROP DAILY PNL'!B240</f>
        <v>-177321</v>
      </c>
      <c r="C240" s="323">
        <f>$B240*'PERCENTAGE SHARING'!C34</f>
        <v>-48909.30972</v>
      </c>
      <c r="D240" s="323">
        <f>$B240*'PERCENTAGE SHARING'!D34</f>
        <v>-10568.92259</v>
      </c>
      <c r="E240" s="323">
        <f>$B240*'PERCENTAGE SHARING'!E34</f>
        <v>-8736.365413</v>
      </c>
      <c r="F240" s="323">
        <f>$B240*'PERCENTAGE SHARING'!F34</f>
        <v>0</v>
      </c>
      <c r="G240" s="323">
        <f>$B240*'PERCENTAGE SHARING'!G34</f>
        <v>-6685.778331</v>
      </c>
      <c r="H240" s="323">
        <f>$B240*'PERCENTAGE SHARING'!H34</f>
        <v>-59755.87694</v>
      </c>
      <c r="I240" s="323">
        <f>$B240*'PERCENTAGE SHARING'!I34</f>
        <v>-5971.034818</v>
      </c>
      <c r="J240" s="323">
        <f>$B240*'PERCENTAGE SHARING'!J34</f>
        <v>-11942.06964</v>
      </c>
      <c r="K240" s="323">
        <f>$B240*'PERCENTAGE SHARING'!K34</f>
        <v>-5971.034818</v>
      </c>
      <c r="L240" s="323">
        <f>$B240*'PERCENTAGE SHARING'!L34</f>
        <v>-3484.436977</v>
      </c>
      <c r="M240" s="323">
        <f>$B240*'PERCENTAGE SHARING'!M34</f>
        <v>-3484.436977</v>
      </c>
      <c r="N240" s="323">
        <f>$B240*'PERCENTAGE SHARING'!N34</f>
        <v>0</v>
      </c>
      <c r="O240" s="323">
        <f>$B240*'PERCENTAGE SHARING'!O34</f>
        <v>-3618.022</v>
      </c>
      <c r="P240" s="323">
        <f>$B240*'PERCENTAGE SHARING'!P34</f>
        <v>-2170.98398</v>
      </c>
      <c r="Q240" s="323">
        <f>$B240*'PERCENTAGE SHARING'!Q34</f>
        <v>-6022.72779</v>
      </c>
      <c r="R240" s="323">
        <f>$B240*'PERCENTAGE SHARING'!R34</f>
        <v>0</v>
      </c>
      <c r="S240" s="317"/>
      <c r="T240" s="317"/>
      <c r="U240" s="317"/>
      <c r="V240" s="317"/>
      <c r="W240" s="317"/>
      <c r="X240" s="317"/>
      <c r="Y240" s="317"/>
      <c r="Z240" s="317"/>
    </row>
    <row r="241" ht="15.75" customHeight="1">
      <c r="A241" s="325">
        <f>'PROP DAILY PNL'!A241</f>
        <v>45799</v>
      </c>
      <c r="B241" s="326">
        <f>'PROP DAILY PNL'!B241</f>
        <v>-433728</v>
      </c>
      <c r="C241" s="323">
        <f>$B241*'PERCENTAGE SHARING'!C35</f>
        <v>-119632.4016</v>
      </c>
      <c r="D241" s="323">
        <f>$B241*'PERCENTAGE SHARING'!D35</f>
        <v>-25851.63437</v>
      </c>
      <c r="E241" s="323">
        <f>$B241*'PERCENTAGE SHARING'!E35</f>
        <v>-21369.19089</v>
      </c>
      <c r="F241" s="323">
        <f>$B241*'PERCENTAGE SHARING'!F35</f>
        <v>0</v>
      </c>
      <c r="G241" s="323">
        <f>$B241*'PERCENTAGE SHARING'!G35</f>
        <v>-16353.44524</v>
      </c>
      <c r="H241" s="323">
        <f>$B241*'PERCENTAGE SHARING'!H35</f>
        <v>-146163.1561</v>
      </c>
      <c r="I241" s="323">
        <f>$B241*'PERCENTAGE SHARING'!I35</f>
        <v>-14605.17925</v>
      </c>
      <c r="J241" s="323">
        <f>$B241*'PERCENTAGE SHARING'!J35</f>
        <v>-29210.3585</v>
      </c>
      <c r="K241" s="323">
        <f>$B241*'PERCENTAGE SHARING'!K35</f>
        <v>-14605.17925</v>
      </c>
      <c r="L241" s="323">
        <f>$B241*'PERCENTAGE SHARING'!L35</f>
        <v>-8522.949233</v>
      </c>
      <c r="M241" s="323">
        <f>$B241*'PERCENTAGE SHARING'!M35</f>
        <v>-8522.949233</v>
      </c>
      <c r="N241" s="323">
        <f>$B241*'PERCENTAGE SHARING'!N35</f>
        <v>0</v>
      </c>
      <c r="O241" s="323">
        <f>$B241*'PERCENTAGE SHARING'!O35</f>
        <v>-8849.698828</v>
      </c>
      <c r="P241" s="323">
        <f>$B241*'PERCENTAGE SHARING'!P35</f>
        <v>-5310.237027</v>
      </c>
      <c r="Q241" s="323">
        <f>$B241*'PERCENTAGE SHARING'!Q35</f>
        <v>-14731.6205</v>
      </c>
      <c r="R241" s="323">
        <f>$B241*'PERCENTAGE SHARING'!R35</f>
        <v>0</v>
      </c>
      <c r="S241" s="317"/>
      <c r="T241" s="317"/>
      <c r="U241" s="317"/>
      <c r="V241" s="317"/>
      <c r="W241" s="317"/>
      <c r="X241" s="317"/>
      <c r="Y241" s="317"/>
      <c r="Z241" s="317"/>
    </row>
    <row r="242" ht="15.75" customHeight="1">
      <c r="A242" s="325">
        <f>'PROP DAILY PNL'!A242</f>
        <v>45800</v>
      </c>
      <c r="B242" s="326">
        <f>'PROP DAILY PNL'!B242</f>
        <v>-257988</v>
      </c>
      <c r="C242" s="323">
        <f>$B242*'PERCENTAGE SHARING'!C36</f>
        <v>-71159.16895</v>
      </c>
      <c r="D242" s="323">
        <f>$B242*'PERCENTAGE SHARING'!D36</f>
        <v>-15376.94465</v>
      </c>
      <c r="E242" s="323">
        <f>$B242*'PERCENTAGE SHARING'!E36</f>
        <v>-12710.7192</v>
      </c>
      <c r="F242" s="323">
        <f>$B242*'PERCENTAGE SHARING'!F36</f>
        <v>0</v>
      </c>
      <c r="G242" s="323">
        <f>$B242*'PERCENTAGE SHARING'!G36</f>
        <v>-9727.277537</v>
      </c>
      <c r="H242" s="323">
        <f>$B242*'PERCENTAGE SHARING'!H36</f>
        <v>-86940.06452</v>
      </c>
      <c r="I242" s="323">
        <f>$B242*'PERCENTAGE SHARING'!I36</f>
        <v>-8687.382379</v>
      </c>
      <c r="J242" s="323">
        <f>$B242*'PERCENTAGE SHARING'!J36</f>
        <v>-17374.76476</v>
      </c>
      <c r="K242" s="323">
        <f>$B242*'PERCENTAGE SHARING'!K36</f>
        <v>-8687.382379</v>
      </c>
      <c r="L242" s="323">
        <f>$B242*'PERCENTAGE SHARING'!L36</f>
        <v>-5069.579614</v>
      </c>
      <c r="M242" s="323">
        <f>$B242*'PERCENTAGE SHARING'!M36</f>
        <v>-5069.579614</v>
      </c>
      <c r="N242" s="323">
        <f>$B242*'PERCENTAGE SHARING'!N36</f>
        <v>0</v>
      </c>
      <c r="O242" s="323">
        <f>$B242*'PERCENTAGE SHARING'!O36</f>
        <v>-5263.935234</v>
      </c>
      <c r="P242" s="323">
        <f>$B242*'PERCENTAGE SHARING'!P36</f>
        <v>-3158.609613</v>
      </c>
      <c r="Q242" s="323">
        <f>$B242*'PERCENTAGE SHARING'!Q36</f>
        <v>-8762.591554</v>
      </c>
      <c r="R242" s="323">
        <f>$B242*'PERCENTAGE SHARING'!R36</f>
        <v>0</v>
      </c>
      <c r="S242" s="317"/>
      <c r="T242" s="317"/>
      <c r="U242" s="317"/>
      <c r="V242" s="317"/>
      <c r="W242" s="317"/>
      <c r="X242" s="317"/>
      <c r="Y242" s="317"/>
      <c r="Z242" s="317"/>
    </row>
    <row r="243" ht="15.75" customHeight="1">
      <c r="A243" s="325">
        <f>'PROP DAILY PNL'!A243</f>
        <v>45803</v>
      </c>
      <c r="B243" s="326">
        <f>'PROP DAILY PNL'!B243</f>
        <v>-346890</v>
      </c>
      <c r="C243" s="323">
        <f>$B243*'PERCENTAGE SHARING'!C37</f>
        <v>-95680.4352</v>
      </c>
      <c r="D243" s="323">
        <f>$B243*'PERCENTAGE SHARING'!D37</f>
        <v>-20675.80015</v>
      </c>
      <c r="E243" s="323">
        <f>$B243*'PERCENTAGE SHARING'!E37</f>
        <v>-17090.80029</v>
      </c>
      <c r="F243" s="323">
        <f>$B243*'PERCENTAGE SHARING'!F37</f>
        <v>0</v>
      </c>
      <c r="G243" s="323">
        <f>$B243*'PERCENTAGE SHARING'!G37</f>
        <v>-13079.27231</v>
      </c>
      <c r="H243" s="323">
        <f>$B243*'PERCENTAGE SHARING'!H37</f>
        <v>-116899.3867</v>
      </c>
      <c r="I243" s="323">
        <f>$B243*'PERCENTAGE SHARING'!I37</f>
        <v>-11681.03196</v>
      </c>
      <c r="J243" s="323">
        <f>$B243*'PERCENTAGE SHARING'!J37</f>
        <v>-23362.06392</v>
      </c>
      <c r="K243" s="323">
        <f>$B243*'PERCENTAGE SHARING'!K37</f>
        <v>-11681.03196</v>
      </c>
      <c r="L243" s="323">
        <f>$B243*'PERCENTAGE SHARING'!L37</f>
        <v>-6816.543685</v>
      </c>
      <c r="M243" s="323">
        <f>$B243*'PERCENTAGE SHARING'!M37</f>
        <v>-6816.543685</v>
      </c>
      <c r="N243" s="323">
        <f>$B243*'PERCENTAGE SHARING'!N37</f>
        <v>0</v>
      </c>
      <c r="O243" s="323">
        <f>$B243*'PERCENTAGE SHARING'!O37</f>
        <v>-7077.873751</v>
      </c>
      <c r="P243" s="323">
        <f>$B243*'PERCENTAGE SHARING'!P37</f>
        <v>-4247.058346</v>
      </c>
      <c r="Q243" s="323">
        <f>$B243*'PERCENTAGE SHARING'!Q37</f>
        <v>-11782.15802</v>
      </c>
      <c r="R243" s="323">
        <f>$B243*'PERCENTAGE SHARING'!R37</f>
        <v>0</v>
      </c>
      <c r="S243" s="317"/>
      <c r="T243" s="317"/>
      <c r="U243" s="317"/>
      <c r="V243" s="317"/>
      <c r="W243" s="317"/>
      <c r="X243" s="317"/>
      <c r="Y243" s="317"/>
      <c r="Z243" s="317"/>
    </row>
    <row r="244" ht="15.75" customHeight="1">
      <c r="A244" s="325">
        <f>'PROP DAILY PNL'!A244</f>
        <v>45804</v>
      </c>
      <c r="B244" s="326">
        <f>'PROP DAILY PNL'!B244</f>
        <v>-530259</v>
      </c>
      <c r="C244" s="323">
        <f>$B244*'PERCENTAGE SHARING'!C38</f>
        <v>-146257.9258</v>
      </c>
      <c r="D244" s="323">
        <f>$B244*'PERCENTAGE SHARING'!D38</f>
        <v>-31605.2037</v>
      </c>
      <c r="E244" s="323">
        <f>$B244*'PERCENTAGE SHARING'!E38</f>
        <v>-26125.14247</v>
      </c>
      <c r="F244" s="323">
        <f>$B244*'PERCENTAGE SHARING'!F38</f>
        <v>0</v>
      </c>
      <c r="G244" s="323">
        <f>$B244*'PERCENTAGE SHARING'!G38</f>
        <v>-19993.08673</v>
      </c>
      <c r="H244" s="323">
        <f>$B244*'PERCENTAGE SHARING'!H38</f>
        <v>-178693.3953</v>
      </c>
      <c r="I244" s="323">
        <f>$B244*'PERCENTAGE SHARING'!I38</f>
        <v>-17855.72466</v>
      </c>
      <c r="J244" s="323">
        <f>$B244*'PERCENTAGE SHARING'!J38</f>
        <v>-35711.44931</v>
      </c>
      <c r="K244" s="323">
        <f>$B244*'PERCENTAGE SHARING'!K38</f>
        <v>-17855.72466</v>
      </c>
      <c r="L244" s="323">
        <f>$B244*'PERCENTAGE SHARING'!L38</f>
        <v>-10419.82657</v>
      </c>
      <c r="M244" s="323">
        <f>$B244*'PERCENTAGE SHARING'!M38</f>
        <v>-10419.82657</v>
      </c>
      <c r="N244" s="323">
        <f>$B244*'PERCENTAGE SHARING'!N38</f>
        <v>0</v>
      </c>
      <c r="O244" s="323">
        <f>$B244*'PERCENTAGE SHARING'!O38</f>
        <v>-10819.29793</v>
      </c>
      <c r="P244" s="323">
        <f>$B244*'PERCENTAGE SHARING'!P38</f>
        <v>-6492.089456</v>
      </c>
      <c r="Q244" s="323">
        <f>$B244*'PERCENTAGE SHARING'!Q38</f>
        <v>-18010.30682</v>
      </c>
      <c r="R244" s="323">
        <f>$B244*'PERCENTAGE SHARING'!R38</f>
        <v>0</v>
      </c>
      <c r="S244" s="317"/>
      <c r="T244" s="317"/>
      <c r="U244" s="317"/>
      <c r="V244" s="317"/>
      <c r="W244" s="317"/>
      <c r="X244" s="317"/>
      <c r="Y244" s="317"/>
      <c r="Z244" s="317"/>
    </row>
    <row r="245" ht="15.75" customHeight="1">
      <c r="A245" s="325">
        <f>'PROP DAILY PNL'!A245</f>
        <v>45805</v>
      </c>
      <c r="B245" s="326">
        <f>'PROP DAILY PNL'!B245</f>
        <v>46848</v>
      </c>
      <c r="C245" s="323">
        <f>$B245*'PERCENTAGE SHARING'!C39</f>
        <v>12921.7822</v>
      </c>
      <c r="D245" s="323">
        <f>$B245*'PERCENTAGE SHARING'!D39</f>
        <v>2792.29694</v>
      </c>
      <c r="E245" s="323">
        <f>$B245*'PERCENTAGE SHARING'!E39</f>
        <v>2308.137484</v>
      </c>
      <c r="F245" s="323">
        <f>$B245*'PERCENTAGE SHARING'!F39</f>
        <v>0</v>
      </c>
      <c r="G245" s="323">
        <f>$B245*'PERCENTAGE SHARING'!G39</f>
        <v>1766.374785</v>
      </c>
      <c r="H245" s="323">
        <f>$B245*'PERCENTAGE SHARING'!H39</f>
        <v>15787.43253</v>
      </c>
      <c r="I245" s="323">
        <f>$B245*'PERCENTAGE SHARING'!I39</f>
        <v>1577.540388</v>
      </c>
      <c r="J245" s="323">
        <f>$B245*'PERCENTAGE SHARING'!J39</f>
        <v>3155.080776</v>
      </c>
      <c r="K245" s="323">
        <f>$B245*'PERCENTAGE SHARING'!K39</f>
        <v>1577.540388</v>
      </c>
      <c r="L245" s="323">
        <f>$B245*'PERCENTAGE SHARING'!L39</f>
        <v>920.584158</v>
      </c>
      <c r="M245" s="323">
        <f>$B245*'PERCENTAGE SHARING'!M39</f>
        <v>920.584158</v>
      </c>
      <c r="N245" s="323">
        <f>$B245*'PERCENTAGE SHARING'!N39</f>
        <v>0</v>
      </c>
      <c r="O245" s="323">
        <f>$B245*'PERCENTAGE SHARING'!O39</f>
        <v>955.8771642</v>
      </c>
      <c r="P245" s="323">
        <f>$B245*'PERCENTAGE SHARING'!P39</f>
        <v>573.5714185</v>
      </c>
      <c r="Q245" s="323">
        <f>$B245*'PERCENTAGE SHARING'!Q39</f>
        <v>1591.19761</v>
      </c>
      <c r="R245" s="323">
        <f>$B245*'PERCENTAGE SHARING'!R39</f>
        <v>0</v>
      </c>
      <c r="S245" s="317"/>
      <c r="T245" s="317"/>
      <c r="U245" s="317"/>
      <c r="V245" s="317"/>
      <c r="W245" s="317"/>
      <c r="X245" s="317"/>
      <c r="Y245" s="317"/>
      <c r="Z245" s="317"/>
    </row>
    <row r="246" ht="15.75" customHeight="1">
      <c r="A246" s="325">
        <f>'PROP DAILY PNL'!A246</f>
        <v>45806</v>
      </c>
      <c r="B246" s="326">
        <f>'PROP DAILY PNL'!B246</f>
        <v>216560</v>
      </c>
      <c r="C246" s="323">
        <f>$B246*'PERCENTAGE SHARING'!C40</f>
        <v>59732.35045</v>
      </c>
      <c r="D246" s="323">
        <f>$B246*'PERCENTAGE SHARING'!D40</f>
        <v>12907.69777</v>
      </c>
      <c r="E246" s="323">
        <f>$B246*'PERCENTAGE SHARING'!E40</f>
        <v>10669.61778</v>
      </c>
      <c r="F246" s="323">
        <f>$B246*'PERCENTAGE SHARING'!F40</f>
        <v>0</v>
      </c>
      <c r="G246" s="323">
        <f>$B246*'PERCENTAGE SHARING'!G40</f>
        <v>8165.26049</v>
      </c>
      <c r="H246" s="323">
        <f>$B246*'PERCENTAGE SHARING'!H40</f>
        <v>72979.13225</v>
      </c>
      <c r="I246" s="323">
        <f>$B246*'PERCENTAGE SHARING'!I40</f>
        <v>7292.352853</v>
      </c>
      <c r="J246" s="323">
        <f>$B246*'PERCENTAGE SHARING'!J40</f>
        <v>14584.70571</v>
      </c>
      <c r="K246" s="323">
        <f>$B246*'PERCENTAGE SHARING'!K40</f>
        <v>7292.352853</v>
      </c>
      <c r="L246" s="323">
        <f>$B246*'PERCENTAGE SHARING'!L40</f>
        <v>4255.500881</v>
      </c>
      <c r="M246" s="323">
        <f>$B246*'PERCENTAGE SHARING'!M40</f>
        <v>4255.500881</v>
      </c>
      <c r="N246" s="323">
        <f>$B246*'PERCENTAGE SHARING'!N40</f>
        <v>0</v>
      </c>
      <c r="O246" s="323">
        <f>$B246*'PERCENTAGE SHARING'!O40</f>
        <v>4418.646659</v>
      </c>
      <c r="P246" s="323">
        <f>$B246*'PERCENTAGE SHARING'!P40</f>
        <v>2651.396568</v>
      </c>
      <c r="Q246" s="323">
        <f>$B246*'PERCENTAGE SHARING'!Q40</f>
        <v>7355.484856</v>
      </c>
      <c r="R246" s="323">
        <f>$B246*'PERCENTAGE SHARING'!R40</f>
        <v>0</v>
      </c>
      <c r="S246" s="317"/>
      <c r="T246" s="317"/>
      <c r="U246" s="317"/>
      <c r="V246" s="317"/>
      <c r="W246" s="317"/>
      <c r="X246" s="317"/>
      <c r="Y246" s="317"/>
      <c r="Z246" s="317"/>
    </row>
    <row r="247" ht="15.75" customHeight="1">
      <c r="A247" s="325">
        <f>'PROP DAILY PNL'!A247</f>
        <v>45807</v>
      </c>
      <c r="B247" s="326">
        <f>'PROP DAILY PNL'!B247</f>
        <v>-107777</v>
      </c>
      <c r="C247" s="323">
        <f>$B247*'PERCENTAGE SHARING'!C41</f>
        <v>-29727.43597</v>
      </c>
      <c r="D247" s="323">
        <f>$B247*'PERCENTAGE SHARING'!D41</f>
        <v>-6423.86841</v>
      </c>
      <c r="E247" s="323">
        <f>$B247*'PERCENTAGE SHARING'!E41</f>
        <v>-5310.02676</v>
      </c>
      <c r="F247" s="323">
        <f>$B247*'PERCENTAGE SHARING'!F41</f>
        <v>0</v>
      </c>
      <c r="G247" s="323">
        <f>$B247*'PERCENTAGE SHARING'!G41</f>
        <v>-4063.664942</v>
      </c>
      <c r="H247" s="323">
        <f>$B247*'PERCENTAGE SHARING'!H41</f>
        <v>-36320.05882</v>
      </c>
      <c r="I247" s="323">
        <f>$B247*'PERCENTAGE SHARING'!I41</f>
        <v>-3629.23861</v>
      </c>
      <c r="J247" s="323">
        <f>$B247*'PERCENTAGE SHARING'!J41</f>
        <v>-7258.477221</v>
      </c>
      <c r="K247" s="323">
        <f>$B247*'PERCENTAGE SHARING'!K41</f>
        <v>-3629.23861</v>
      </c>
      <c r="L247" s="323">
        <f>$B247*'PERCENTAGE SHARING'!L41</f>
        <v>-2117.866265</v>
      </c>
      <c r="M247" s="323">
        <f>$B247*'PERCENTAGE SHARING'!M41</f>
        <v>-2117.866265</v>
      </c>
      <c r="N247" s="323">
        <f>$B247*'PERCENTAGE SHARING'!N41</f>
        <v>0</v>
      </c>
      <c r="O247" s="323">
        <f>$B247*'PERCENTAGE SHARING'!O41</f>
        <v>-2199.060219</v>
      </c>
      <c r="P247" s="323">
        <f>$B247*'PERCENTAGE SHARING'!P41</f>
        <v>-1319.539933</v>
      </c>
      <c r="Q247" s="323">
        <f>$B247*'PERCENTAGE SHARING'!Q41</f>
        <v>-3660.657976</v>
      </c>
      <c r="R247" s="323">
        <f>$B247*'PERCENTAGE SHARING'!R41</f>
        <v>0</v>
      </c>
      <c r="S247" s="317"/>
      <c r="T247" s="317"/>
      <c r="U247" s="317"/>
      <c r="V247" s="317"/>
      <c r="W247" s="317"/>
      <c r="X247" s="317"/>
      <c r="Y247" s="317"/>
      <c r="Z247" s="317"/>
    </row>
    <row r="248" ht="15.75" customHeight="1">
      <c r="A248" s="325">
        <f>'PROP DAILY PNL'!A248</f>
        <v>45810</v>
      </c>
      <c r="B248" s="326">
        <f>'PROP DAILY PNL'!B248</f>
        <v>-350156</v>
      </c>
      <c r="C248" s="323">
        <f>$B248*'PERCENTAGE SHARING'!C42</f>
        <v>-95235.81364</v>
      </c>
      <c r="D248" s="323">
        <f>$B248*'PERCENTAGE SHARING'!D42</f>
        <v>-20975.31082</v>
      </c>
      <c r="E248" s="323">
        <f>$B248*'PERCENTAGE SHARING'!E42</f>
        <v>-17338.37848</v>
      </c>
      <c r="F248" s="323">
        <f>$B248*'PERCENTAGE SHARING'!F42</f>
        <v>0</v>
      </c>
      <c r="G248" s="323">
        <f>$B248*'PERCENTAGE SHARING'!G42</f>
        <v>-13268.7393</v>
      </c>
      <c r="H248" s="323">
        <f>$B248*'PERCENTAGE SHARING'!H42</f>
        <v>-118620.389</v>
      </c>
      <c r="I248" s="323">
        <f>$B248*'PERCENTAGE SHARING'!I42</f>
        <v>-11850.24397</v>
      </c>
      <c r="J248" s="323">
        <f>$B248*'PERCENTAGE SHARING'!J42</f>
        <v>-23700.48795</v>
      </c>
      <c r="K248" s="323">
        <f>$B248*'PERCENTAGE SHARING'!K42</f>
        <v>-11850.24397</v>
      </c>
      <c r="L248" s="323">
        <f>$B248*'PERCENTAGE SHARING'!L42</f>
        <v>-6915.288478</v>
      </c>
      <c r="M248" s="323">
        <f>$B248*'PERCENTAGE SHARING'!M42</f>
        <v>-6915.288478</v>
      </c>
      <c r="N248" s="323">
        <f>$B248*'PERCENTAGE SHARING'!N42</f>
        <v>0</v>
      </c>
      <c r="O248" s="323">
        <f>$B248*'PERCENTAGE SHARING'!O42</f>
        <v>-7180.404184</v>
      </c>
      <c r="P248" s="323">
        <f>$B248*'PERCENTAGE SHARING'!P42</f>
        <v>-4313.546161</v>
      </c>
      <c r="Q248" s="323">
        <f>$B248*'PERCENTAGE SHARING'!Q42</f>
        <v>-11991.86557</v>
      </c>
      <c r="R248" s="323">
        <f>$B248*'PERCENTAGE SHARING'!R42</f>
        <v>0</v>
      </c>
      <c r="S248" s="317"/>
      <c r="T248" s="317"/>
      <c r="U248" s="317"/>
      <c r="V248" s="317"/>
      <c r="W248" s="317"/>
      <c r="X248" s="317"/>
      <c r="Y248" s="317"/>
      <c r="Z248" s="317"/>
    </row>
    <row r="249" ht="15.75" customHeight="1">
      <c r="A249" s="325">
        <f>'PROP DAILY PNL'!A249</f>
        <v>45811</v>
      </c>
      <c r="B249" s="326">
        <f>'PROP DAILY PNL'!B249</f>
        <v>363627</v>
      </c>
      <c r="C249" s="323">
        <f>$B249*'PERCENTAGE SHARING'!C43</f>
        <v>98899.67102</v>
      </c>
      <c r="D249" s="323">
        <f>$B249*'PERCENTAGE SHARING'!D43</f>
        <v>21782.2609</v>
      </c>
      <c r="E249" s="323">
        <f>$B249*'PERCENTAGE SHARING'!E43</f>
        <v>18005.41059</v>
      </c>
      <c r="F249" s="323">
        <f>$B249*'PERCENTAGE SHARING'!F43</f>
        <v>0</v>
      </c>
      <c r="G249" s="323">
        <f>$B249*'PERCENTAGE SHARING'!G43</f>
        <v>13779.2066</v>
      </c>
      <c r="H249" s="323">
        <f>$B249*'PERCENTAGE SHARING'!H43</f>
        <v>123183.8843</v>
      </c>
      <c r="I249" s="323">
        <f>$B249*'PERCENTAGE SHARING'!I43</f>
        <v>12306.13973</v>
      </c>
      <c r="J249" s="323">
        <f>$B249*'PERCENTAGE SHARING'!J43</f>
        <v>24612.27947</v>
      </c>
      <c r="K249" s="323">
        <f>$B249*'PERCENTAGE SHARING'!K43</f>
        <v>12306.13973</v>
      </c>
      <c r="L249" s="323">
        <f>$B249*'PERCENTAGE SHARING'!L43</f>
        <v>7181.329474</v>
      </c>
      <c r="M249" s="323">
        <f>$B249*'PERCENTAGE SHARING'!M43</f>
        <v>7181.329474</v>
      </c>
      <c r="N249" s="323">
        <f>$B249*'PERCENTAGE SHARING'!N43</f>
        <v>0</v>
      </c>
      <c r="O249" s="323">
        <f>$B249*'PERCENTAGE SHARING'!O43</f>
        <v>7456.644559</v>
      </c>
      <c r="P249" s="323">
        <f>$B249*'PERCENTAGE SHARING'!P43</f>
        <v>4479.494425</v>
      </c>
      <c r="Q249" s="323">
        <f>$B249*'PERCENTAGE SHARING'!Q43</f>
        <v>12453.20971</v>
      </c>
      <c r="R249" s="323">
        <f>$B249*'PERCENTAGE SHARING'!R43</f>
        <v>0</v>
      </c>
      <c r="S249" s="317"/>
      <c r="T249" s="317"/>
      <c r="U249" s="317"/>
      <c r="V249" s="317"/>
      <c r="W249" s="317"/>
      <c r="X249" s="317"/>
      <c r="Y249" s="317"/>
      <c r="Z249" s="317"/>
    </row>
    <row r="250" ht="15.75" customHeight="1">
      <c r="A250" s="325">
        <f>'PROP DAILY PNL'!A250</f>
        <v>45812</v>
      </c>
      <c r="B250" s="326">
        <f>'PROP DAILY PNL'!B250</f>
        <v>87096</v>
      </c>
      <c r="C250" s="323">
        <f>$B250*'PERCENTAGE SHARING'!C44</f>
        <v>23688.46578</v>
      </c>
      <c r="D250" s="323">
        <f>$B250*'PERCENTAGE SHARING'!D44</f>
        <v>5217.290784</v>
      </c>
      <c r="E250" s="323">
        <f>$B250*'PERCENTAGE SHARING'!E44</f>
        <v>4312.658963</v>
      </c>
      <c r="F250" s="323">
        <f>$B250*'PERCENTAGE SHARING'!F44</f>
        <v>0</v>
      </c>
      <c r="G250" s="323">
        <f>$B250*'PERCENTAGE SHARING'!G44</f>
        <v>3300.397875</v>
      </c>
      <c r="H250" s="323">
        <f>$B250*'PERCENTAGE SHARING'!H44</f>
        <v>29505.02462</v>
      </c>
      <c r="I250" s="323">
        <f>$B250*'PERCENTAGE SHARING'!I44</f>
        <v>2947.568652</v>
      </c>
      <c r="J250" s="323">
        <f>$B250*'PERCENTAGE SHARING'!J44</f>
        <v>5895.137305</v>
      </c>
      <c r="K250" s="323">
        <f>$B250*'PERCENTAGE SHARING'!K44</f>
        <v>2947.568652</v>
      </c>
      <c r="L250" s="323">
        <f>$B250*'PERCENTAGE SHARING'!L44</f>
        <v>1720.07324</v>
      </c>
      <c r="M250" s="323">
        <f>$B250*'PERCENTAGE SHARING'!M44</f>
        <v>1720.07324</v>
      </c>
      <c r="N250" s="323">
        <f>$B250*'PERCENTAGE SHARING'!N44</f>
        <v>0</v>
      </c>
      <c r="O250" s="323">
        <f>$B250*'PERCENTAGE SHARING'!O44</f>
        <v>1786.016755</v>
      </c>
      <c r="P250" s="323">
        <f>$B250*'PERCENTAGE SHARING'!P44</f>
        <v>1072.929256</v>
      </c>
      <c r="Q250" s="323">
        <f>$B250*'PERCENTAGE SHARING'!Q44</f>
        <v>2982.794879</v>
      </c>
      <c r="R250" s="323">
        <f>$B250*'PERCENTAGE SHARING'!R44</f>
        <v>0</v>
      </c>
      <c r="S250" s="317"/>
      <c r="T250" s="317"/>
      <c r="U250" s="317"/>
      <c r="V250" s="317"/>
      <c r="W250" s="317"/>
      <c r="X250" s="317"/>
      <c r="Y250" s="317"/>
      <c r="Z250" s="317"/>
    </row>
    <row r="251" ht="15.75" customHeight="1">
      <c r="A251" s="325">
        <f>'PROP DAILY PNL'!A251</f>
        <v>45813</v>
      </c>
      <c r="B251" s="326">
        <f>'PROP DAILY PNL'!B251</f>
        <v>289411</v>
      </c>
      <c r="C251" s="323">
        <f>$B251*'PERCENTAGE SHARING'!C45</f>
        <v>78714.32179</v>
      </c>
      <c r="D251" s="323">
        <f>$B251*'PERCENTAGE SHARING'!D45</f>
        <v>17336.51767</v>
      </c>
      <c r="E251" s="323">
        <f>$B251*'PERCENTAGE SHARING'!E45</f>
        <v>14330.51969</v>
      </c>
      <c r="F251" s="323">
        <f>$B251*'PERCENTAGE SHARING'!F45</f>
        <v>0</v>
      </c>
      <c r="G251" s="323">
        <f>$B251*'PERCENTAGE SHARING'!G45</f>
        <v>10966.88079</v>
      </c>
      <c r="H251" s="323">
        <f>$B251*'PERCENTAGE SHARING'!H45</f>
        <v>98042.14522</v>
      </c>
      <c r="I251" s="323">
        <f>$B251*'PERCENTAGE SHARING'!I45</f>
        <v>9794.465776</v>
      </c>
      <c r="J251" s="323">
        <f>$B251*'PERCENTAGE SHARING'!J45</f>
        <v>19588.93155</v>
      </c>
      <c r="K251" s="323">
        <f>$B251*'PERCENTAGE SHARING'!K45</f>
        <v>9794.465776</v>
      </c>
      <c r="L251" s="323">
        <f>$B251*'PERCENTAGE SHARING'!L45</f>
        <v>5715.625475</v>
      </c>
      <c r="M251" s="323">
        <f>$B251*'PERCENTAGE SHARING'!M45</f>
        <v>5715.625475</v>
      </c>
      <c r="N251" s="323">
        <f>$B251*'PERCENTAGE SHARING'!N45</f>
        <v>0</v>
      </c>
      <c r="O251" s="323">
        <f>$B251*'PERCENTAGE SHARING'!O45</f>
        <v>5934.748956</v>
      </c>
      <c r="P251" s="323">
        <f>$B251*'PERCENTAGE SHARING'!P45</f>
        <v>3565.232948</v>
      </c>
      <c r="Q251" s="323">
        <f>$B251*'PERCENTAGE SHARING'!Q45</f>
        <v>9911.518883</v>
      </c>
      <c r="R251" s="323">
        <f>$B251*'PERCENTAGE SHARING'!R45</f>
        <v>0</v>
      </c>
      <c r="S251" s="317"/>
      <c r="T251" s="317"/>
      <c r="U251" s="317"/>
      <c r="V251" s="317"/>
      <c r="W251" s="317"/>
      <c r="X251" s="317"/>
      <c r="Y251" s="317"/>
      <c r="Z251" s="317"/>
    </row>
    <row r="252" ht="15.75" customHeight="1">
      <c r="A252" s="325">
        <f>'PROP DAILY PNL'!A252</f>
        <v>45814</v>
      </c>
      <c r="B252" s="326">
        <f>'PROP DAILY PNL'!B252</f>
        <v>368460</v>
      </c>
      <c r="C252" s="323">
        <f>$B252*'PERCENTAGE SHARING'!C46</f>
        <v>100214.1557</v>
      </c>
      <c r="D252" s="323">
        <f>$B252*'PERCENTAGE SHARING'!D46</f>
        <v>22071.77094</v>
      </c>
      <c r="E252" s="323">
        <f>$B252*'PERCENTAGE SHARING'!E46</f>
        <v>18244.72216</v>
      </c>
      <c r="F252" s="323">
        <f>$B252*'PERCENTAGE SHARING'!F46</f>
        <v>0</v>
      </c>
      <c r="G252" s="323">
        <f>$B252*'PERCENTAGE SHARING'!G46</f>
        <v>13962.34731</v>
      </c>
      <c r="H252" s="323">
        <f>$B252*'PERCENTAGE SHARING'!H46</f>
        <v>124821.1327</v>
      </c>
      <c r="I252" s="323">
        <f>$B252*'PERCENTAGE SHARING'!I46</f>
        <v>12469.70177</v>
      </c>
      <c r="J252" s="323">
        <f>$B252*'PERCENTAGE SHARING'!J46</f>
        <v>24939.40355</v>
      </c>
      <c r="K252" s="323">
        <f>$B252*'PERCENTAGE SHARING'!K46</f>
        <v>12469.70177</v>
      </c>
      <c r="L252" s="323">
        <f>$B252*'PERCENTAGE SHARING'!L46</f>
        <v>7276.777187</v>
      </c>
      <c r="M252" s="323">
        <f>$B252*'PERCENTAGE SHARING'!M46</f>
        <v>7276.777187</v>
      </c>
      <c r="N252" s="323">
        <f>$B252*'PERCENTAGE SHARING'!N46</f>
        <v>0</v>
      </c>
      <c r="O252" s="323">
        <f>$B252*'PERCENTAGE SHARING'!O46</f>
        <v>7555.75151</v>
      </c>
      <c r="P252" s="323">
        <f>$B252*'PERCENTAGE SHARING'!P46</f>
        <v>4539.031799</v>
      </c>
      <c r="Q252" s="323">
        <f>$B252*'PERCENTAGE SHARING'!Q46</f>
        <v>12618.72647</v>
      </c>
      <c r="R252" s="323">
        <f>$B252*'PERCENTAGE SHARING'!R46</f>
        <v>0</v>
      </c>
      <c r="S252" s="317"/>
      <c r="T252" s="317"/>
      <c r="U252" s="317"/>
      <c r="V252" s="317"/>
      <c r="W252" s="317"/>
      <c r="X252" s="317"/>
      <c r="Y252" s="317"/>
      <c r="Z252" s="317"/>
    </row>
    <row r="253" ht="15.75" customHeight="1">
      <c r="A253" s="325">
        <f>'PROP DAILY PNL'!A253</f>
        <v>45817</v>
      </c>
      <c r="B253" s="326">
        <f>'PROP DAILY PNL'!B253</f>
        <v>169430</v>
      </c>
      <c r="C253" s="323">
        <f>$B253*'PERCENTAGE SHARING'!C47</f>
        <v>46081.75757</v>
      </c>
      <c r="D253" s="323">
        <f>$B253*'PERCENTAGE SHARING'!D47</f>
        <v>10149.32462</v>
      </c>
      <c r="E253" s="323">
        <f>$B253*'PERCENTAGE SHARING'!E47</f>
        <v>8389.521999</v>
      </c>
      <c r="F253" s="323">
        <f>$B253*'PERCENTAGE SHARING'!F47</f>
        <v>0</v>
      </c>
      <c r="G253" s="323">
        <f>$B253*'PERCENTAGE SHARING'!G47</f>
        <v>6420.345503</v>
      </c>
      <c r="H253" s="323">
        <f>$B253*'PERCENTAGE SHARING'!H47</f>
        <v>57396.85314</v>
      </c>
      <c r="I253" s="323">
        <f>$B253*'PERCENTAGE SHARING'!I47</f>
        <v>5733.978102</v>
      </c>
      <c r="J253" s="323">
        <f>$B253*'PERCENTAGE SHARING'!J47</f>
        <v>11467.9562</v>
      </c>
      <c r="K253" s="323">
        <f>$B253*'PERCENTAGE SHARING'!K47</f>
        <v>5733.978102</v>
      </c>
      <c r="L253" s="323">
        <f>$B253*'PERCENTAGE SHARING'!L47</f>
        <v>3346.100957</v>
      </c>
      <c r="M253" s="323">
        <f>$B253*'PERCENTAGE SHARING'!M47</f>
        <v>3346.100957</v>
      </c>
      <c r="N253" s="323">
        <f>$B253*'PERCENTAGE SHARING'!N47</f>
        <v>0</v>
      </c>
      <c r="O253" s="323">
        <f>$B253*'PERCENTAGE SHARING'!O47</f>
        <v>3474.382506</v>
      </c>
      <c r="P253" s="323">
        <f>$B253*'PERCENTAGE SHARING'!P47</f>
        <v>2087.195782</v>
      </c>
      <c r="Q253" s="323">
        <f>$B253*'PERCENTAGE SHARING'!Q47</f>
        <v>5802.50455</v>
      </c>
      <c r="R253" s="323">
        <f>$B253*'PERCENTAGE SHARING'!R47</f>
        <v>0</v>
      </c>
      <c r="S253" s="317"/>
      <c r="T253" s="317"/>
      <c r="U253" s="317"/>
      <c r="V253" s="317"/>
      <c r="W253" s="317"/>
      <c r="X253" s="317"/>
      <c r="Y253" s="317"/>
      <c r="Z253" s="317"/>
    </row>
    <row r="254" ht="15.75" customHeight="1">
      <c r="A254" s="325">
        <f>'PROP DAILY PNL'!A254</f>
        <v>45818</v>
      </c>
      <c r="B254" s="326">
        <f>'PROP DAILY PNL'!B254</f>
        <v>400973</v>
      </c>
      <c r="C254" s="323">
        <f>$B254*'PERCENTAGE SHARING'!C48</f>
        <v>109057.0771</v>
      </c>
      <c r="D254" s="323">
        <f>$B254*'PERCENTAGE SHARING'!D48</f>
        <v>24019.38938</v>
      </c>
      <c r="E254" s="323">
        <f>$B254*'PERCENTAGE SHARING'!E48</f>
        <v>19854.64088</v>
      </c>
      <c r="F254" s="323">
        <f>$B254*'PERCENTAGE SHARING'!F48</f>
        <v>0</v>
      </c>
      <c r="G254" s="323">
        <f>$B254*'PERCENTAGE SHARING'!G48</f>
        <v>15194.38823</v>
      </c>
      <c r="H254" s="323">
        <f>$B254*'PERCENTAGE SHARING'!H48</f>
        <v>135835.3798</v>
      </c>
      <c r="I254" s="323">
        <f>$B254*'PERCENTAGE SHARING'!I48</f>
        <v>13570.03129</v>
      </c>
      <c r="J254" s="323">
        <f>$B254*'PERCENTAGE SHARING'!J48</f>
        <v>27140.06258</v>
      </c>
      <c r="K254" s="323">
        <f>$B254*'PERCENTAGE SHARING'!K48</f>
        <v>13570.03129</v>
      </c>
      <c r="L254" s="323">
        <f>$B254*'PERCENTAGE SHARING'!L48</f>
        <v>7918.881775</v>
      </c>
      <c r="M254" s="323">
        <f>$B254*'PERCENTAGE SHARING'!M48</f>
        <v>7918.881775</v>
      </c>
      <c r="N254" s="323">
        <f>$B254*'PERCENTAGE SHARING'!N48</f>
        <v>0</v>
      </c>
      <c r="O254" s="323">
        <f>$B254*'PERCENTAGE SHARING'!O48</f>
        <v>8222.472861</v>
      </c>
      <c r="P254" s="323">
        <f>$B254*'PERCENTAGE SHARING'!P48</f>
        <v>4939.557069</v>
      </c>
      <c r="Q254" s="323">
        <f>$B254*'PERCENTAGE SHARING'!Q48</f>
        <v>13732.20597</v>
      </c>
      <c r="R254" s="323">
        <f>$B254*'PERCENTAGE SHARING'!R48</f>
        <v>0</v>
      </c>
      <c r="S254" s="317"/>
      <c r="T254" s="317"/>
      <c r="U254" s="317"/>
      <c r="V254" s="317"/>
      <c r="W254" s="317"/>
      <c r="X254" s="317"/>
      <c r="Y254" s="317"/>
      <c r="Z254" s="317"/>
    </row>
    <row r="255" ht="15.75" customHeight="1">
      <c r="A255" s="325">
        <f>'PROP DAILY PNL'!A255</f>
        <v>45819</v>
      </c>
      <c r="B255" s="326">
        <f>'PROP DAILY PNL'!B255</f>
        <v>-61158</v>
      </c>
      <c r="C255" s="323">
        <f>$B255*'PERCENTAGE SHARING'!C49</f>
        <v>-16633.82004</v>
      </c>
      <c r="D255" s="323">
        <f>$B255*'PERCENTAGE SHARING'!D49</f>
        <v>-3663.532995</v>
      </c>
      <c r="E255" s="323">
        <f>$B255*'PERCENTAGE SHARING'!E49</f>
        <v>-3028.308956</v>
      </c>
      <c r="F255" s="323">
        <f>$B255*'PERCENTAGE SHARING'!F49</f>
        <v>0</v>
      </c>
      <c r="G255" s="323">
        <f>$B255*'PERCENTAGE SHARING'!G49</f>
        <v>-2317.508648</v>
      </c>
      <c r="H255" s="323">
        <f>$B255*'PERCENTAGE SHARING'!H49</f>
        <v>-20718.15348</v>
      </c>
      <c r="I255" s="323">
        <f>$B255*'PERCENTAGE SHARING'!I49</f>
        <v>-2069.755254</v>
      </c>
      <c r="J255" s="323">
        <f>$B255*'PERCENTAGE SHARING'!J49</f>
        <v>-4139.510509</v>
      </c>
      <c r="K255" s="323">
        <f>$B255*'PERCENTAGE SHARING'!K49</f>
        <v>-2069.755254</v>
      </c>
      <c r="L255" s="323">
        <f>$B255*'PERCENTAGE SHARING'!L49</f>
        <v>-1207.819408</v>
      </c>
      <c r="M255" s="323">
        <f>$B255*'PERCENTAGE SHARING'!M49</f>
        <v>-1207.819408</v>
      </c>
      <c r="N255" s="323">
        <f>$B255*'PERCENTAGE SHARING'!N49</f>
        <v>0</v>
      </c>
      <c r="O255" s="323">
        <f>$B255*'PERCENTAGE SHARING'!O49</f>
        <v>-1254.124331</v>
      </c>
      <c r="P255" s="323">
        <f>$B255*'PERCENTAGE SHARING'!P49</f>
        <v>-753.4009302</v>
      </c>
      <c r="Q255" s="323">
        <f>$B255*'PERCENTAGE SHARING'!Q49</f>
        <v>-2094.490782</v>
      </c>
      <c r="R255" s="323">
        <f>$B255*'PERCENTAGE SHARING'!R49</f>
        <v>0</v>
      </c>
      <c r="S255" s="317"/>
      <c r="T255" s="317"/>
      <c r="U255" s="317"/>
      <c r="V255" s="317"/>
      <c r="W255" s="317"/>
      <c r="X255" s="317"/>
      <c r="Y255" s="317"/>
      <c r="Z255" s="317"/>
    </row>
    <row r="256" ht="15.75" customHeight="1">
      <c r="A256" s="325">
        <f>'PROP DAILY PNL'!A256</f>
        <v>45820</v>
      </c>
      <c r="B256" s="326">
        <f>'PROP DAILY PNL'!B256</f>
        <v>-163370</v>
      </c>
      <c r="C256" s="323">
        <f>$B256*'PERCENTAGE SHARING'!C50</f>
        <v>-44433.55212</v>
      </c>
      <c r="D256" s="323">
        <f>$B256*'PERCENTAGE SHARING'!D50</f>
        <v>-9786.313898</v>
      </c>
      <c r="E256" s="323">
        <f>$B256*'PERCENTAGE SHARING'!E50</f>
        <v>-8089.454105</v>
      </c>
      <c r="F256" s="323">
        <f>$B256*'PERCENTAGE SHARING'!F50</f>
        <v>0</v>
      </c>
      <c r="G256" s="323">
        <f>$B256*'PERCENTAGE SHARING'!G50</f>
        <v>-6190.709112</v>
      </c>
      <c r="H256" s="323">
        <f>$B256*'PERCENTAGE SHARING'!H50</f>
        <v>-55343.94084</v>
      </c>
      <c r="I256" s="323">
        <f>$B256*'PERCENTAGE SHARING'!I50</f>
        <v>-5528.891002</v>
      </c>
      <c r="J256" s="323">
        <f>$B256*'PERCENTAGE SHARING'!J50</f>
        <v>-11057.782</v>
      </c>
      <c r="K256" s="323">
        <f>$B256*'PERCENTAGE SHARING'!K50</f>
        <v>-5528.891002</v>
      </c>
      <c r="L256" s="323">
        <f>$B256*'PERCENTAGE SHARING'!L50</f>
        <v>-3226.42102</v>
      </c>
      <c r="M256" s="323">
        <f>$B256*'PERCENTAGE SHARING'!M50</f>
        <v>-3226.42102</v>
      </c>
      <c r="N256" s="323">
        <f>$B256*'PERCENTAGE SHARING'!N50</f>
        <v>0</v>
      </c>
      <c r="O256" s="323">
        <f>$B256*'PERCENTAGE SHARING'!O50</f>
        <v>-3350.114325</v>
      </c>
      <c r="P256" s="323">
        <f>$B256*'PERCENTAGE SHARING'!P50</f>
        <v>-2012.543085</v>
      </c>
      <c r="Q256" s="323">
        <f>$B256*'PERCENTAGE SHARING'!Q50</f>
        <v>-5594.966466</v>
      </c>
      <c r="R256" s="323">
        <f>$B256*'PERCENTAGE SHARING'!R50</f>
        <v>0</v>
      </c>
      <c r="S256" s="317"/>
      <c r="T256" s="317"/>
      <c r="U256" s="317"/>
      <c r="V256" s="317"/>
      <c r="W256" s="317"/>
      <c r="X256" s="317"/>
      <c r="Y256" s="317"/>
      <c r="Z256" s="317"/>
    </row>
    <row r="257" ht="15.75" customHeight="1">
      <c r="A257" s="325">
        <f>'PROP DAILY PNL'!A257</f>
        <v>45821</v>
      </c>
      <c r="B257" s="326">
        <f>'PROP DAILY PNL'!B257</f>
        <v>-85370</v>
      </c>
      <c r="C257" s="323">
        <f>$B257*'PERCENTAGE SHARING'!C51</f>
        <v>-23219.02641</v>
      </c>
      <c r="D257" s="323">
        <f>$B257*'PERCENTAGE SHARING'!D51</f>
        <v>-5113.89862</v>
      </c>
      <c r="E257" s="323">
        <f>$B257*'PERCENTAGE SHARING'!E51</f>
        <v>-4227.194081</v>
      </c>
      <c r="F257" s="323">
        <f>$B257*'PERCENTAGE SHARING'!F51</f>
        <v>0</v>
      </c>
      <c r="G257" s="323">
        <f>$B257*'PERCENTAGE SHARING'!G51</f>
        <v>-3234.993187</v>
      </c>
      <c r="H257" s="323">
        <f>$B257*'PERCENTAGE SHARING'!H51</f>
        <v>-28920.31725</v>
      </c>
      <c r="I257" s="323">
        <f>$B257*'PERCENTAGE SHARING'!I51</f>
        <v>-2889.156056</v>
      </c>
      <c r="J257" s="323">
        <f>$B257*'PERCENTAGE SHARING'!J51</f>
        <v>-5778.312112</v>
      </c>
      <c r="K257" s="323">
        <f>$B257*'PERCENTAGE SHARING'!K51</f>
        <v>-2889.156056</v>
      </c>
      <c r="L257" s="323">
        <f>$B257*'PERCENTAGE SHARING'!L51</f>
        <v>-1685.986181</v>
      </c>
      <c r="M257" s="323">
        <f>$B257*'PERCENTAGE SHARING'!M51</f>
        <v>-1685.986181</v>
      </c>
      <c r="N257" s="323">
        <f>$B257*'PERCENTAGE SHARING'!N51</f>
        <v>0</v>
      </c>
      <c r="O257" s="323">
        <f>$B257*'PERCENTAGE SHARING'!O51</f>
        <v>-1750.62288</v>
      </c>
      <c r="P257" s="323">
        <f>$B257*'PERCENTAGE SHARING'!P51</f>
        <v>-1051.666788</v>
      </c>
      <c r="Q257" s="323">
        <f>$B257*'PERCENTAGE SHARING'!Q51</f>
        <v>-2923.684197</v>
      </c>
      <c r="R257" s="323">
        <f>$B257*'PERCENTAGE SHARING'!R51</f>
        <v>0</v>
      </c>
      <c r="S257" s="317"/>
      <c r="T257" s="317"/>
      <c r="U257" s="317"/>
      <c r="V257" s="317"/>
      <c r="W257" s="317"/>
      <c r="X257" s="317"/>
      <c r="Y257" s="317"/>
      <c r="Z257" s="317"/>
    </row>
    <row r="258" ht="15.75" customHeight="1">
      <c r="A258" s="325">
        <f>'PROP DAILY PNL'!A258</f>
        <v>45824</v>
      </c>
      <c r="B258" s="326">
        <f>'PROP DAILY PNL'!B258</f>
        <v>-20271</v>
      </c>
      <c r="C258" s="323">
        <f>$B258*'PERCENTAGE SHARING'!C52</f>
        <v>-5513.328854</v>
      </c>
      <c r="D258" s="323">
        <f>$B258*'PERCENTAGE SHARING'!D52</f>
        <v>-1214.288848</v>
      </c>
      <c r="E258" s="323">
        <f>$B258*'PERCENTAGE SHARING'!E52</f>
        <v>-1003.741961</v>
      </c>
      <c r="F258" s="323">
        <f>$B258*'PERCENTAGE SHARING'!F52</f>
        <v>0</v>
      </c>
      <c r="G258" s="323">
        <f>$B258*'PERCENTAGE SHARING'!G52</f>
        <v>-768.1450965</v>
      </c>
      <c r="H258" s="323">
        <f>$B258*'PERCENTAGE SHARING'!H52</f>
        <v>-6867.093254</v>
      </c>
      <c r="I258" s="323">
        <f>$B258*'PERCENTAGE SHARING'!I52</f>
        <v>-686.0265012</v>
      </c>
      <c r="J258" s="323">
        <f>$B258*'PERCENTAGE SHARING'!J52</f>
        <v>-1372.053002</v>
      </c>
      <c r="K258" s="323">
        <f>$B258*'PERCENTAGE SHARING'!K52</f>
        <v>-686.0265012</v>
      </c>
      <c r="L258" s="323">
        <f>$B258*'PERCENTAGE SHARING'!L52</f>
        <v>-400.3353155</v>
      </c>
      <c r="M258" s="323">
        <f>$B258*'PERCENTAGE SHARING'!M52</f>
        <v>-400.3353155</v>
      </c>
      <c r="N258" s="323">
        <f>$B258*'PERCENTAGE SHARING'!N52</f>
        <v>0</v>
      </c>
      <c r="O258" s="323">
        <f>$B258*'PERCENTAGE SHARING'!O52</f>
        <v>-415.683219</v>
      </c>
      <c r="P258" s="323">
        <f>$B258*'PERCENTAGE SHARING'!P52</f>
        <v>-249.7169668</v>
      </c>
      <c r="Q258" s="323">
        <f>$B258*'PERCENTAGE SHARING'!Q52</f>
        <v>-694.2251652</v>
      </c>
      <c r="R258" s="323">
        <f>$B258*'PERCENTAGE SHARING'!R52</f>
        <v>0</v>
      </c>
      <c r="S258" s="317"/>
      <c r="T258" s="317"/>
      <c r="U258" s="317"/>
      <c r="V258" s="317"/>
      <c r="W258" s="317"/>
      <c r="X258" s="317"/>
      <c r="Y258" s="317"/>
      <c r="Z258" s="317"/>
    </row>
    <row r="259" ht="15.75" customHeight="1">
      <c r="A259" s="325">
        <f>'PROP DAILY PNL'!A259</f>
        <v>45825</v>
      </c>
      <c r="B259" s="326">
        <f>'PROP DAILY PNL'!B259</f>
        <v>11303</v>
      </c>
      <c r="C259" s="323">
        <f>$B259*'PERCENTAGE SHARING'!C53</f>
        <v>3074.20236</v>
      </c>
      <c r="D259" s="323">
        <f>$B259*'PERCENTAGE SHARING'!D53</f>
        <v>677.0808961</v>
      </c>
      <c r="E259" s="323">
        <f>$B259*'PERCENTAGE SHARING'!E53</f>
        <v>559.6810905</v>
      </c>
      <c r="F259" s="323">
        <f>$B259*'PERCENTAGE SHARING'!F53</f>
        <v>0</v>
      </c>
      <c r="G259" s="323">
        <f>$B259*'PERCENTAGE SHARING'!G53</f>
        <v>428.3135526</v>
      </c>
      <c r="H259" s="323">
        <f>$B259*'PERCENTAGE SHARING'!H53</f>
        <v>3829.05407</v>
      </c>
      <c r="I259" s="323">
        <f>$B259*'PERCENTAGE SHARING'!I53</f>
        <v>382.5246679</v>
      </c>
      <c r="J259" s="323">
        <f>$B259*'PERCENTAGE SHARING'!J53</f>
        <v>765.0493359</v>
      </c>
      <c r="K259" s="323">
        <f>$B259*'PERCENTAGE SHARING'!K53</f>
        <v>382.5246679</v>
      </c>
      <c r="L259" s="323">
        <f>$B259*'PERCENTAGE SHARING'!L53</f>
        <v>223.2248074</v>
      </c>
      <c r="M259" s="323">
        <f>$B259*'PERCENTAGE SHARING'!M53</f>
        <v>223.2248074</v>
      </c>
      <c r="N259" s="323">
        <f>$B259*'PERCENTAGE SHARING'!N53</f>
        <v>0</v>
      </c>
      <c r="O259" s="323">
        <f>$B259*'PERCENTAGE SHARING'!O53</f>
        <v>231.7827154</v>
      </c>
      <c r="P259" s="323">
        <f>$B259*'PERCENTAGE SHARING'!P53</f>
        <v>139.2408305</v>
      </c>
      <c r="Q259" s="323">
        <f>$B259*'PERCENTAGE SHARING'!Q53</f>
        <v>387.0961986</v>
      </c>
      <c r="R259" s="323">
        <f>$B259*'PERCENTAGE SHARING'!R53</f>
        <v>0</v>
      </c>
      <c r="S259" s="317"/>
      <c r="T259" s="317"/>
      <c r="U259" s="317"/>
      <c r="V259" s="317"/>
      <c r="W259" s="317"/>
      <c r="X259" s="317"/>
      <c r="Y259" s="317"/>
      <c r="Z259" s="317"/>
    </row>
    <row r="260" ht="15.75" customHeight="1">
      <c r="A260" s="325">
        <f>'PROP DAILY PNL'!A260</f>
        <v>45826</v>
      </c>
      <c r="B260" s="326">
        <f>'PROP DAILY PNL'!B260</f>
        <v>-180291</v>
      </c>
      <c r="C260" s="323">
        <f>$B260*'PERCENTAGE SHARING'!C54</f>
        <v>-49035.74429</v>
      </c>
      <c r="D260" s="323">
        <f>$B260*'PERCENTAGE SHARING'!D54</f>
        <v>-10799.9285</v>
      </c>
      <c r="E260" s="323">
        <f>$B260*'PERCENTAGE SHARING'!E54</f>
        <v>-8927.31695</v>
      </c>
      <c r="F260" s="323">
        <f>$B260*'PERCENTAGE SHARING'!F54</f>
        <v>0</v>
      </c>
      <c r="G260" s="323">
        <f>$B260*'PERCENTAGE SHARING'!G54</f>
        <v>-6831.909999</v>
      </c>
      <c r="H260" s="323">
        <f>$B260*'PERCENTAGE SHARING'!H54</f>
        <v>-61076.17334</v>
      </c>
      <c r="I260" s="323">
        <f>$B260*'PERCENTAGE SHARING'!I54</f>
        <v>-6101.544272</v>
      </c>
      <c r="J260" s="323">
        <f>$B260*'PERCENTAGE SHARING'!J54</f>
        <v>-12203.08854</v>
      </c>
      <c r="K260" s="323">
        <f>$B260*'PERCENTAGE SHARING'!K54</f>
        <v>-6101.544272</v>
      </c>
      <c r="L260" s="323">
        <f>$B260*'PERCENTAGE SHARING'!L54</f>
        <v>-3560.596634</v>
      </c>
      <c r="M260" s="323">
        <f>$B260*'PERCENTAGE SHARING'!M54</f>
        <v>-3560.596634</v>
      </c>
      <c r="N260" s="323">
        <f>$B260*'PERCENTAGE SHARING'!N54</f>
        <v>0</v>
      </c>
      <c r="O260" s="323">
        <f>$B260*'PERCENTAGE SHARING'!O54</f>
        <v>-3697.101437</v>
      </c>
      <c r="P260" s="323">
        <f>$B260*'PERCENTAGE SHARING'!P54</f>
        <v>-2220.991646</v>
      </c>
      <c r="Q260" s="323">
        <f>$B260*'PERCENTAGE SHARING'!Q54</f>
        <v>-6174.463482</v>
      </c>
      <c r="R260" s="323">
        <f>$B260*'PERCENTAGE SHARING'!R54</f>
        <v>0</v>
      </c>
      <c r="S260" s="317"/>
      <c r="T260" s="317"/>
      <c r="U260" s="317"/>
      <c r="V260" s="317"/>
      <c r="W260" s="317"/>
      <c r="X260" s="317"/>
      <c r="Y260" s="317"/>
      <c r="Z260" s="317"/>
    </row>
    <row r="261" ht="15.75" customHeight="1">
      <c r="A261" s="325">
        <f>'PROP DAILY PNL'!A261</f>
        <v>45827</v>
      </c>
      <c r="B261" s="326">
        <f>'PROP DAILY PNL'!B261</f>
        <v>36032</v>
      </c>
      <c r="C261" s="323">
        <f>$B261*'PERCENTAGE SHARING'!C55</f>
        <v>9800.022953</v>
      </c>
      <c r="D261" s="323">
        <f>$B261*'PERCENTAGE SHARING'!D55</f>
        <v>2158.416248</v>
      </c>
      <c r="E261" s="323">
        <f>$B261*'PERCENTAGE SHARING'!E55</f>
        <v>1784.166067</v>
      </c>
      <c r="F261" s="323">
        <f>$B261*'PERCENTAGE SHARING'!F55</f>
        <v>0</v>
      </c>
      <c r="G261" s="323">
        <f>$B261*'PERCENTAGE SHARING'!G55</f>
        <v>1365.389182</v>
      </c>
      <c r="H261" s="323">
        <f>$B261*'PERCENTAGE SHARING'!H55</f>
        <v>12206.35904</v>
      </c>
      <c r="I261" s="323">
        <f>$B261*'PERCENTAGE SHARING'!I55</f>
        <v>1219.422174</v>
      </c>
      <c r="J261" s="323">
        <f>$B261*'PERCENTAGE SHARING'!J55</f>
        <v>2438.844348</v>
      </c>
      <c r="K261" s="323">
        <f>$B261*'PERCENTAGE SHARING'!K55</f>
        <v>1219.422174</v>
      </c>
      <c r="L261" s="323">
        <f>$B261*'PERCENTAGE SHARING'!L55</f>
        <v>711.6018987</v>
      </c>
      <c r="M261" s="323">
        <f>$B261*'PERCENTAGE SHARING'!M55</f>
        <v>711.6018987</v>
      </c>
      <c r="N261" s="323">
        <f>$B261*'PERCENTAGE SHARING'!N55</f>
        <v>0</v>
      </c>
      <c r="O261" s="323">
        <f>$B261*'PERCENTAGE SHARING'!O55</f>
        <v>738.8830223</v>
      </c>
      <c r="P261" s="323">
        <f>$B261*'PERCENTAGE SHARING'!P55</f>
        <v>443.8755734</v>
      </c>
      <c r="Q261" s="323">
        <f>$B261*'PERCENTAGE SHARING'!Q55</f>
        <v>1233.99542</v>
      </c>
      <c r="R261" s="323">
        <f>$B261*'PERCENTAGE SHARING'!R55</f>
        <v>0</v>
      </c>
      <c r="S261" s="317"/>
      <c r="T261" s="317"/>
      <c r="U261" s="317"/>
      <c r="V261" s="317"/>
      <c r="W261" s="317"/>
      <c r="X261" s="317"/>
      <c r="Y261" s="317"/>
      <c r="Z261" s="317"/>
    </row>
    <row r="262" ht="15.75" customHeight="1">
      <c r="A262" s="325">
        <f>'PROP DAILY PNL'!A262</f>
        <v>45828</v>
      </c>
      <c r="B262" s="326">
        <f>'PROP DAILY PNL'!B262</f>
        <v>-24813</v>
      </c>
      <c r="C262" s="323">
        <f>$B262*'PERCENTAGE SHARING'!C56</f>
        <v>-6748.667005</v>
      </c>
      <c r="D262" s="323">
        <f>$B262*'PERCENTAGE SHARING'!D56</f>
        <v>-1486.367183</v>
      </c>
      <c r="E262" s="323">
        <f>$B262*'PERCENTAGE SHARING'!E56</f>
        <v>-1228.644333</v>
      </c>
      <c r="F262" s="323">
        <f>$B262*'PERCENTAGE SHARING'!F56</f>
        <v>0</v>
      </c>
      <c r="G262" s="323">
        <f>$B262*'PERCENTAGE SHARING'!G56</f>
        <v>-940.2587084</v>
      </c>
      <c r="H262" s="323">
        <f>$B262*'PERCENTAGE SHARING'!H56</f>
        <v>-8405.761181</v>
      </c>
      <c r="I262" s="323">
        <f>$B262*'PERCENTAGE SHARING'!I56</f>
        <v>-839.7402977</v>
      </c>
      <c r="J262" s="323">
        <f>$B262*'PERCENTAGE SHARING'!J56</f>
        <v>-1679.480595</v>
      </c>
      <c r="K262" s="323">
        <f>$B262*'PERCENTAGE SHARING'!K56</f>
        <v>-839.7402977</v>
      </c>
      <c r="L262" s="323">
        <f>$B262*'PERCENTAGE SHARING'!L56</f>
        <v>-490.0360211</v>
      </c>
      <c r="M262" s="323">
        <f>$B262*'PERCENTAGE SHARING'!M56</f>
        <v>-490.0360211</v>
      </c>
      <c r="N262" s="323">
        <f>$B262*'PERCENTAGE SHARING'!N56</f>
        <v>0</v>
      </c>
      <c r="O262" s="323">
        <f>$B262*'PERCENTAGE SHARING'!O56</f>
        <v>-508.8228362</v>
      </c>
      <c r="P262" s="323">
        <f>$B262*'PERCENTAGE SHARING'!P56</f>
        <v>-305.6695327</v>
      </c>
      <c r="Q262" s="323">
        <f>$B262*'PERCENTAGE SHARING'!Q56</f>
        <v>-849.7759865</v>
      </c>
      <c r="R262" s="323">
        <f>$B262*'PERCENTAGE SHARING'!R56</f>
        <v>0</v>
      </c>
      <c r="S262" s="317"/>
      <c r="T262" s="317"/>
      <c r="U262" s="317"/>
      <c r="V262" s="317"/>
      <c r="W262" s="317"/>
      <c r="X262" s="317"/>
      <c r="Y262" s="317"/>
      <c r="Z262" s="317"/>
    </row>
    <row r="263" ht="15.75" customHeight="1">
      <c r="A263" s="325">
        <f>'PROP DAILY PNL'!A263</f>
        <v>45831</v>
      </c>
      <c r="B263" s="326">
        <f>'PROP DAILY PNL'!B263</f>
        <v>-66405</v>
      </c>
      <c r="C263" s="323">
        <f>$B263*'PERCENTAGE SHARING'!C57</f>
        <v>-18060.90487</v>
      </c>
      <c r="D263" s="323">
        <f>$B263*'PERCENTAGE SHARING'!D57</f>
        <v>-3977.842777</v>
      </c>
      <c r="E263" s="323">
        <f>$B263*'PERCENTAGE SHARING'!E57</f>
        <v>-3288.120217</v>
      </c>
      <c r="F263" s="323">
        <f>$B263*'PERCENTAGE SHARING'!F57</f>
        <v>0</v>
      </c>
      <c r="G263" s="323">
        <f>$B263*'PERCENTAGE SHARING'!G57</f>
        <v>-2516.337385</v>
      </c>
      <c r="H263" s="323">
        <f>$B263*'PERCENTAGE SHARING'!H57</f>
        <v>-22495.65031</v>
      </c>
      <c r="I263" s="323">
        <f>$B263*'PERCENTAGE SHARING'!I57</f>
        <v>-2247.328194</v>
      </c>
      <c r="J263" s="323">
        <f>$B263*'PERCENTAGE SHARING'!J57</f>
        <v>-4494.656387</v>
      </c>
      <c r="K263" s="323">
        <f>$B263*'PERCENTAGE SHARING'!K57</f>
        <v>-2247.328194</v>
      </c>
      <c r="L263" s="323">
        <f>$B263*'PERCENTAGE SHARING'!L57</f>
        <v>-1311.443275</v>
      </c>
      <c r="M263" s="323">
        <f>$B263*'PERCENTAGE SHARING'!M57</f>
        <v>-1311.443275</v>
      </c>
      <c r="N263" s="323">
        <f>$B263*'PERCENTAGE SHARING'!N57</f>
        <v>0</v>
      </c>
      <c r="O263" s="323">
        <f>$B263*'PERCENTAGE SHARING'!O57</f>
        <v>-1361.72089</v>
      </c>
      <c r="P263" s="323">
        <f>$B263*'PERCENTAGE SHARING'!P57</f>
        <v>-818.0383396</v>
      </c>
      <c r="Q263" s="323">
        <f>$B263*'PERCENTAGE SHARING'!Q57</f>
        <v>-2274.185886</v>
      </c>
      <c r="R263" s="323">
        <f>$B263*'PERCENTAGE SHARING'!R57</f>
        <v>0</v>
      </c>
      <c r="S263" s="317"/>
      <c r="T263" s="317"/>
      <c r="U263" s="317"/>
      <c r="V263" s="317"/>
      <c r="W263" s="317"/>
      <c r="X263" s="317"/>
      <c r="Y263" s="317"/>
      <c r="Z263" s="317"/>
    </row>
    <row r="264" ht="15.75" customHeight="1">
      <c r="A264" s="325">
        <f>'PROP DAILY PNL'!A264</f>
        <v>45832</v>
      </c>
      <c r="B264" s="326">
        <f>'PROP DAILY PNL'!B264</f>
        <v>-751763</v>
      </c>
      <c r="C264" s="323">
        <f>$B264*'PERCENTAGE SHARING'!C58</f>
        <v>-204465.3268</v>
      </c>
      <c r="D264" s="323">
        <f>$B264*'PERCENTAGE SHARING'!D58</f>
        <v>-45032.67855</v>
      </c>
      <c r="E264" s="323">
        <f>$B264*'PERCENTAGE SHARING'!E58</f>
        <v>-37224.4126</v>
      </c>
      <c r="F264" s="323">
        <f>$B264*'PERCENTAGE SHARING'!F58</f>
        <v>0</v>
      </c>
      <c r="G264" s="323">
        <f>$B264*'PERCENTAGE SHARING'!G58</f>
        <v>-28487.1522</v>
      </c>
      <c r="H264" s="323">
        <f>$B264*'PERCENTAGE SHARING'!H58</f>
        <v>-254670.5454</v>
      </c>
      <c r="I264" s="323">
        <f>$B264*'PERCENTAGE SHARING'!I58</f>
        <v>-25441.73157</v>
      </c>
      <c r="J264" s="323">
        <f>$B264*'PERCENTAGE SHARING'!J58</f>
        <v>-50883.46314</v>
      </c>
      <c r="K264" s="323">
        <f>$B264*'PERCENTAGE SHARING'!K58</f>
        <v>-25441.73157</v>
      </c>
      <c r="L264" s="323">
        <f>$B264*'PERCENTAGE SHARING'!L58</f>
        <v>-14846.69122</v>
      </c>
      <c r="M264" s="323">
        <f>$B264*'PERCENTAGE SHARING'!M58</f>
        <v>-14846.69122</v>
      </c>
      <c r="N264" s="323">
        <f>$B264*'PERCENTAGE SHARING'!N58</f>
        <v>0</v>
      </c>
      <c r="O264" s="323">
        <f>$B264*'PERCENTAGE SHARING'!O58</f>
        <v>-15415.87804</v>
      </c>
      <c r="P264" s="323">
        <f>$B264*'PERCENTAGE SHARING'!P58</f>
        <v>-9260.913429</v>
      </c>
      <c r="Q264" s="323">
        <f>$B264*'PERCENTAGE SHARING'!Q58</f>
        <v>-25745.78427</v>
      </c>
      <c r="R264" s="323">
        <f>$B264*'PERCENTAGE SHARING'!R58</f>
        <v>0</v>
      </c>
      <c r="S264" s="317"/>
      <c r="T264" s="317"/>
      <c r="U264" s="317"/>
      <c r="V264" s="317"/>
      <c r="W264" s="317"/>
      <c r="X264" s="317"/>
      <c r="Y264" s="317"/>
      <c r="Z264" s="317"/>
    </row>
    <row r="265" ht="15.75" customHeight="1">
      <c r="A265" s="325">
        <f>'PROP DAILY PNL'!A265</f>
        <v>45833</v>
      </c>
      <c r="B265" s="326">
        <f>'PROP DAILY PNL'!B265</f>
        <v>33624</v>
      </c>
      <c r="C265" s="323">
        <f>$B265*'PERCENTAGE SHARING'!C59</f>
        <v>9145.092467</v>
      </c>
      <c r="D265" s="323">
        <f>$B265*'PERCENTAGE SHARING'!D59</f>
        <v>2014.170402</v>
      </c>
      <c r="E265" s="323">
        <f>$B265*'PERCENTAGE SHARING'!E59</f>
        <v>1664.931167</v>
      </c>
      <c r="F265" s="323">
        <f>$B265*'PERCENTAGE SHARING'!F59</f>
        <v>0</v>
      </c>
      <c r="G265" s="323">
        <f>$B265*'PERCENTAGE SHARING'!G59</f>
        <v>1274.140927</v>
      </c>
      <c r="H265" s="323">
        <f>$B265*'PERCENTAGE SHARING'!H59</f>
        <v>11390.61435</v>
      </c>
      <c r="I265" s="323">
        <f>$B265*'PERCENTAGE SHARING'!I59</f>
        <v>1137.928818</v>
      </c>
      <c r="J265" s="323">
        <f>$B265*'PERCENTAGE SHARING'!J59</f>
        <v>2275.857637</v>
      </c>
      <c r="K265" s="323">
        <f>$B265*'PERCENTAGE SHARING'!K59</f>
        <v>1137.928818</v>
      </c>
      <c r="L265" s="323">
        <f>$B265*'PERCENTAGE SHARING'!L59</f>
        <v>664.0459103</v>
      </c>
      <c r="M265" s="323">
        <f>$B265*'PERCENTAGE SHARING'!M59</f>
        <v>664.0459103</v>
      </c>
      <c r="N265" s="323">
        <f>$B265*'PERCENTAGE SHARING'!N59</f>
        <v>0</v>
      </c>
      <c r="O265" s="323">
        <f>$B265*'PERCENTAGE SHARING'!O59</f>
        <v>689.5038505</v>
      </c>
      <c r="P265" s="323">
        <f>$B265*'PERCENTAGE SHARING'!P59</f>
        <v>414.2115975</v>
      </c>
      <c r="Q265" s="323">
        <f>$B265*'PERCENTAGE SHARING'!Q59</f>
        <v>1151.528141</v>
      </c>
      <c r="R265" s="323">
        <f>$B265*'PERCENTAGE SHARING'!R59</f>
        <v>0</v>
      </c>
      <c r="S265" s="317"/>
      <c r="T265" s="317"/>
      <c r="U265" s="317"/>
      <c r="V265" s="317"/>
      <c r="W265" s="317"/>
      <c r="X265" s="317"/>
      <c r="Y265" s="317"/>
      <c r="Z265" s="317"/>
    </row>
    <row r="266" ht="15.75" customHeight="1">
      <c r="A266" s="325">
        <f>'PROP DAILY PNL'!A266</f>
        <v>45834</v>
      </c>
      <c r="B266" s="326">
        <f>'PROP DAILY PNL'!B266</f>
        <v>221073</v>
      </c>
      <c r="C266" s="323">
        <f>$B266*'PERCENTAGE SHARING'!C60</f>
        <v>60127.67746</v>
      </c>
      <c r="D266" s="323">
        <f>$B266*'PERCENTAGE SHARING'!D60</f>
        <v>13242.88286</v>
      </c>
      <c r="E266" s="323">
        <f>$B266*'PERCENTAGE SHARING'!E60</f>
        <v>10946.68475</v>
      </c>
      <c r="F266" s="323">
        <f>$B266*'PERCENTAGE SHARING'!F60</f>
        <v>0</v>
      </c>
      <c r="G266" s="323">
        <f>$B266*'PERCENTAGE SHARING'!G60</f>
        <v>8377.294702</v>
      </c>
      <c r="H266" s="323">
        <f>$B266*'PERCENTAGE SHARING'!H60</f>
        <v>74891.66331</v>
      </c>
      <c r="I266" s="323">
        <f>$B266*'PERCENTAGE SHARING'!I60</f>
        <v>7481.719536</v>
      </c>
      <c r="J266" s="323">
        <f>$B266*'PERCENTAGE SHARING'!J60</f>
        <v>14963.43907</v>
      </c>
      <c r="K266" s="323">
        <f>$B266*'PERCENTAGE SHARING'!K60</f>
        <v>7481.719536</v>
      </c>
      <c r="L266" s="323">
        <f>$B266*'PERCENTAGE SHARING'!L60</f>
        <v>4366.007065</v>
      </c>
      <c r="M266" s="323">
        <f>$B266*'PERCENTAGE SHARING'!M60</f>
        <v>4366.007065</v>
      </c>
      <c r="N266" s="323">
        <f>$B266*'PERCENTAGE SHARING'!N60</f>
        <v>0</v>
      </c>
      <c r="O266" s="323">
        <f>$B266*'PERCENTAGE SHARING'!O60</f>
        <v>4533.389387</v>
      </c>
      <c r="P266" s="323">
        <f>$B266*'PERCENTAGE SHARING'!P60</f>
        <v>2723.382123</v>
      </c>
      <c r="Q266" s="323">
        <f>$B266*'PERCENTAGE SHARING'!Q60</f>
        <v>7571.133143</v>
      </c>
      <c r="R266" s="323">
        <f>$B266*'PERCENTAGE SHARING'!R60</f>
        <v>0</v>
      </c>
      <c r="S266" s="317"/>
      <c r="T266" s="317"/>
      <c r="U266" s="317"/>
      <c r="V266" s="317"/>
      <c r="W266" s="317"/>
      <c r="X266" s="317"/>
      <c r="Y266" s="317"/>
      <c r="Z266" s="317"/>
    </row>
    <row r="267" ht="15.75" customHeight="1">
      <c r="A267" s="325">
        <f>'PROP DAILY PNL'!A267</f>
        <v>45835</v>
      </c>
      <c r="B267" s="326">
        <f>'PROP DAILY PNL'!B267</f>
        <v>15997</v>
      </c>
      <c r="C267" s="323">
        <f>$B267*'PERCENTAGE SHARING'!C61</f>
        <v>4350.881638</v>
      </c>
      <c r="D267" s="323">
        <f>$B267*'PERCENTAGE SHARING'!D61</f>
        <v>958.2644515</v>
      </c>
      <c r="E267" s="323">
        <f>$B267*'PERCENTAGE SHARING'!E61</f>
        <v>792.1099181</v>
      </c>
      <c r="F267" s="323">
        <f>$B267*'PERCENTAGE SHARING'!F61</f>
        <v>0</v>
      </c>
      <c r="G267" s="323">
        <f>$B267*'PERCENTAGE SHARING'!G61</f>
        <v>606.1870213</v>
      </c>
      <c r="H267" s="323">
        <f>$B267*'PERCENTAGE SHARING'!H61</f>
        <v>5419.214187</v>
      </c>
      <c r="I267" s="323">
        <f>$B267*'PERCENTAGE SHARING'!I61</f>
        <v>541.3825633</v>
      </c>
      <c r="J267" s="323">
        <f>$B267*'PERCENTAGE SHARING'!J61</f>
        <v>1082.765127</v>
      </c>
      <c r="K267" s="323">
        <f>$B267*'PERCENTAGE SHARING'!K61</f>
        <v>541.3825633</v>
      </c>
      <c r="L267" s="323">
        <f>$B267*'PERCENTAGE SHARING'!L61</f>
        <v>315.927386</v>
      </c>
      <c r="M267" s="323">
        <f>$B267*'PERCENTAGE SHARING'!M61</f>
        <v>315.927386</v>
      </c>
      <c r="N267" s="323">
        <f>$B267*'PERCENTAGE SHARING'!N61</f>
        <v>0</v>
      </c>
      <c r="O267" s="323">
        <f>$B267*'PERCENTAGE SHARING'!O61</f>
        <v>328.0392903</v>
      </c>
      <c r="P267" s="323">
        <f>$B267*'PERCENTAGE SHARING'!P61</f>
        <v>197.0658733</v>
      </c>
      <c r="Q267" s="323">
        <f>$B267*'PERCENTAGE SHARING'!Q61</f>
        <v>547.8525957</v>
      </c>
      <c r="R267" s="323">
        <f>$B267*'PERCENTAGE SHARING'!R61</f>
        <v>0</v>
      </c>
      <c r="S267" s="317"/>
      <c r="T267" s="317"/>
      <c r="U267" s="317"/>
      <c r="V267" s="317"/>
      <c r="W267" s="317"/>
      <c r="X267" s="317"/>
      <c r="Y267" s="317"/>
      <c r="Z267" s="317"/>
    </row>
    <row r="268" ht="15.75" customHeight="1">
      <c r="A268" s="325">
        <f>'PROP DAILY PNL'!A268</f>
        <v>45838</v>
      </c>
      <c r="B268" s="326">
        <f>'PROP DAILY PNL'!B268</f>
        <v>17769</v>
      </c>
      <c r="C268" s="323">
        <f>$B268*'PERCENTAGE SHARING'!C62</f>
        <v>4832.832145</v>
      </c>
      <c r="D268" s="323">
        <f>$B268*'PERCENTAGE SHARING'!D62</f>
        <v>1064.412142</v>
      </c>
      <c r="E268" s="323">
        <f>$B268*'PERCENTAGE SHARING'!E62</f>
        <v>879.8525433</v>
      </c>
      <c r="F268" s="323">
        <f>$B268*'PERCENTAGE SHARING'!F62</f>
        <v>0</v>
      </c>
      <c r="G268" s="323">
        <f>$B268*'PERCENTAGE SHARING'!G62</f>
        <v>673.3348241</v>
      </c>
      <c r="H268" s="323">
        <f>$B268*'PERCENTAGE SHARING'!H62</f>
        <v>6019.504712</v>
      </c>
      <c r="I268" s="323">
        <f>$B268*'PERCENTAGE SHARING'!I62</f>
        <v>601.3519264</v>
      </c>
      <c r="J268" s="323">
        <f>$B268*'PERCENTAGE SHARING'!J62</f>
        <v>1202.703853</v>
      </c>
      <c r="K268" s="323">
        <f>$B268*'PERCENTAGE SHARING'!K62</f>
        <v>601.3519264</v>
      </c>
      <c r="L268" s="323">
        <f>$B268*'PERCENTAGE SHARING'!L62</f>
        <v>350.9229057</v>
      </c>
      <c r="M268" s="323">
        <f>$B268*'PERCENTAGE SHARING'!M62</f>
        <v>350.9229057</v>
      </c>
      <c r="N268" s="323">
        <f>$B268*'PERCENTAGE SHARING'!N62</f>
        <v>0</v>
      </c>
      <c r="O268" s="323">
        <f>$B268*'PERCENTAGE SHARING'!O62</f>
        <v>364.3764549</v>
      </c>
      <c r="P268" s="323">
        <f>$B268*'PERCENTAGE SHARING'!P62</f>
        <v>218.8950118</v>
      </c>
      <c r="Q268" s="323">
        <f>$B268*'PERCENTAGE SHARING'!Q62</f>
        <v>608.5386493</v>
      </c>
      <c r="R268" s="323">
        <f>$B268*'PERCENTAGE SHARING'!R62</f>
        <v>0</v>
      </c>
      <c r="S268" s="317"/>
      <c r="T268" s="317"/>
      <c r="U268" s="317"/>
      <c r="V268" s="317"/>
      <c r="W268" s="317"/>
      <c r="X268" s="317"/>
      <c r="Y268" s="317"/>
      <c r="Z268" s="317"/>
    </row>
    <row r="269" ht="15.75" customHeight="1">
      <c r="A269" s="325">
        <f>'PROP DAILY PNL'!A269</f>
        <v>45839</v>
      </c>
      <c r="B269" s="326">
        <f>'PROP DAILY PNL'!B269</f>
        <v>1095119</v>
      </c>
      <c r="C269" s="323">
        <f>$B269*'PERCENTAGE SHARING'!C63</f>
        <v>298725.1337</v>
      </c>
      <c r="D269" s="323">
        <f>$B269*'PERCENTAGE SHARING'!D63</f>
        <v>65397.78362</v>
      </c>
      <c r="E269" s="323">
        <f>$B269*'PERCENTAGE SHARING'!E63</f>
        <v>54058.39295</v>
      </c>
      <c r="F269" s="323">
        <f>$B269*'PERCENTAGE SHARING'!F63</f>
        <v>0</v>
      </c>
      <c r="G269" s="323">
        <f>$B269*'PERCENTAGE SHARING'!G63</f>
        <v>41174.73537</v>
      </c>
      <c r="H269" s="323">
        <f>$B269*'PERCENTAGE SHARING'!H63</f>
        <v>369926.1525</v>
      </c>
      <c r="I269" s="323">
        <f>$B269*'PERCENTAGE SHARING'!I63</f>
        <v>0</v>
      </c>
      <c r="J269" s="323">
        <f>$B269*'PERCENTAGE SHARING'!J63</f>
        <v>73443.96091</v>
      </c>
      <c r="K269" s="323">
        <f>$B269*'PERCENTAGE SHARING'!K63</f>
        <v>36721.98046</v>
      </c>
      <c r="L269" s="323">
        <f>$B269*'PERCENTAGE SHARING'!L63</f>
        <v>21469.1863</v>
      </c>
      <c r="M269" s="323">
        <f>$B269*'PERCENTAGE SHARING'!M63</f>
        <v>21469.1863</v>
      </c>
      <c r="N269" s="323">
        <f>$B269*'PERCENTAGE SHARING'!N63</f>
        <v>0</v>
      </c>
      <c r="O269" s="323">
        <f>$B269*'PERCENTAGE SHARING'!O63</f>
        <v>22387.39468</v>
      </c>
      <c r="P269" s="323">
        <f>$B269*'PERCENTAGE SHARING'!P63</f>
        <v>13448.9712</v>
      </c>
      <c r="Q269" s="323">
        <f>$B269*'PERCENTAGE SHARING'!Q63</f>
        <v>37166.54044</v>
      </c>
      <c r="R269" s="323">
        <f>$B269*'PERCENTAGE SHARING'!R63</f>
        <v>39729.58162</v>
      </c>
      <c r="S269" s="317"/>
      <c r="T269" s="317"/>
      <c r="U269" s="317"/>
      <c r="V269" s="317"/>
      <c r="W269" s="317"/>
      <c r="X269" s="317"/>
      <c r="Y269" s="317"/>
      <c r="Z269" s="317"/>
    </row>
    <row r="270" ht="15.75" customHeight="1">
      <c r="A270" s="325">
        <f>'PROP DAILY PNL'!A270</f>
        <v>45840</v>
      </c>
      <c r="B270" s="326">
        <f>'PROP DAILY PNL'!B270</f>
        <v>-75716</v>
      </c>
      <c r="C270" s="323">
        <f>$B270*'PERCENTAGE SHARING'!C64</f>
        <v>-20308.35481</v>
      </c>
      <c r="D270" s="323">
        <f>$B270*'PERCENTAGE SHARING'!D64</f>
        <v>-4549.931063</v>
      </c>
      <c r="E270" s="323">
        <f>$B270*'PERCENTAGE SHARING'!E64</f>
        <v>-3761.013718</v>
      </c>
      <c r="F270" s="323">
        <f>$B270*'PERCENTAGE SHARING'!F64</f>
        <v>0</v>
      </c>
      <c r="G270" s="323">
        <f>$B270*'PERCENTAGE SHARING'!G64</f>
        <v>-2864.656829</v>
      </c>
      <c r="H270" s="323">
        <f>$B270*'PERCENTAGE SHARING'!H64</f>
        <v>-25736.93479</v>
      </c>
      <c r="I270" s="323">
        <f>$B270*'PERCENTAGE SHARING'!I64</f>
        <v>0</v>
      </c>
      <c r="J270" s="323">
        <f>$B270*'PERCENTAGE SHARING'!J64</f>
        <v>-5109.729117</v>
      </c>
      <c r="K270" s="323">
        <f>$B270*'PERCENTAGE SHARING'!K64</f>
        <v>-2554.864558</v>
      </c>
      <c r="L270" s="323">
        <f>$B270*'PERCENTAGE SHARING'!L64</f>
        <v>-1493.67933</v>
      </c>
      <c r="M270" s="323">
        <f>$B270*'PERCENTAGE SHARING'!M64</f>
        <v>-1493.67933</v>
      </c>
      <c r="N270" s="323">
        <f>$B270*'PERCENTAGE SHARING'!N64</f>
        <v>0</v>
      </c>
      <c r="O270" s="323">
        <f>$B270*'PERCENTAGE SHARING'!O64</f>
        <v>-1557.561998</v>
      </c>
      <c r="P270" s="323">
        <f>$B270*'PERCENTAGE SHARING'!P64</f>
        <v>-935.6875485</v>
      </c>
      <c r="Q270" s="323">
        <f>$B270*'PERCENTAGE SHARING'!Q64</f>
        <v>-2585.794005</v>
      </c>
      <c r="R270" s="323">
        <f>$B270*'PERCENTAGE SHARING'!R64</f>
        <v>-2764.112903</v>
      </c>
      <c r="S270" s="317"/>
      <c r="T270" s="317"/>
      <c r="U270" s="317"/>
      <c r="V270" s="317"/>
      <c r="W270" s="317"/>
      <c r="X270" s="317"/>
      <c r="Y270" s="317"/>
      <c r="Z270" s="317"/>
    </row>
    <row r="271" ht="15.75" customHeight="1">
      <c r="A271" s="325">
        <f>'PROP DAILY PNL'!A271</f>
        <v>45841</v>
      </c>
      <c r="B271" s="326">
        <f>'PROP DAILY PNL'!B271</f>
        <v>-499217</v>
      </c>
      <c r="C271" s="323">
        <f>$B271*'PERCENTAGE SHARING'!C65</f>
        <v>-133898.7264</v>
      </c>
      <c r="D271" s="323">
        <f>$B271*'PERCENTAGE SHARING'!D65</f>
        <v>-29998.98219</v>
      </c>
      <c r="E271" s="323">
        <f>$B271*'PERCENTAGE SHARING'!E65</f>
        <v>-24797.42703</v>
      </c>
      <c r="F271" s="323">
        <f>$B271*'PERCENTAGE SHARING'!F65</f>
        <v>0</v>
      </c>
      <c r="G271" s="323">
        <f>$B271*'PERCENTAGE SHARING'!G65</f>
        <v>-18887.49258</v>
      </c>
      <c r="H271" s="323">
        <f>$B271*'PERCENTAGE SHARING'!H65</f>
        <v>-169690.8893</v>
      </c>
      <c r="I271" s="323">
        <f>$B271*'PERCENTAGE SHARING'!I65</f>
        <v>0</v>
      </c>
      <c r="J271" s="323">
        <f>$B271*'PERCENTAGE SHARING'!J65</f>
        <v>-33689.88907</v>
      </c>
      <c r="K271" s="323">
        <f>$B271*'PERCENTAGE SHARING'!K65</f>
        <v>-16844.94453</v>
      </c>
      <c r="L271" s="323">
        <f>$B271*'PERCENTAGE SHARING'!L65</f>
        <v>-9848.250227</v>
      </c>
      <c r="M271" s="323">
        <f>$B271*'PERCENTAGE SHARING'!M65</f>
        <v>-9848.250227</v>
      </c>
      <c r="N271" s="323">
        <f>$B271*'PERCENTAGE SHARING'!N65</f>
        <v>0</v>
      </c>
      <c r="O271" s="323">
        <f>$B271*'PERCENTAGE SHARING'!O65</f>
        <v>-10269.44672</v>
      </c>
      <c r="P271" s="323">
        <f>$B271*'PERCENTAGE SHARING'!P65</f>
        <v>-6169.252614</v>
      </c>
      <c r="Q271" s="323">
        <f>$B271*'PERCENTAGE SHARING'!Q65</f>
        <v>-17048.87112</v>
      </c>
      <c r="R271" s="323">
        <f>$B271*'PERCENTAGE SHARING'!R65</f>
        <v>-18224.57804</v>
      </c>
      <c r="S271" s="317"/>
      <c r="T271" s="317"/>
      <c r="U271" s="317"/>
      <c r="V271" s="317"/>
      <c r="W271" s="317"/>
      <c r="X271" s="317"/>
      <c r="Y271" s="317"/>
      <c r="Z271" s="317"/>
    </row>
    <row r="272" ht="15.75" customHeight="1">
      <c r="A272" s="325">
        <f>'PROP DAILY PNL'!A272</f>
        <v>45842</v>
      </c>
      <c r="B272" s="326">
        <f>'PROP DAILY PNL'!B272</f>
        <v>-151789</v>
      </c>
      <c r="C272" s="323">
        <f>$B272*'PERCENTAGE SHARING'!C66</f>
        <v>-40712.46327</v>
      </c>
      <c r="D272" s="323">
        <f>$B272*'PERCENTAGE SHARING'!D66</f>
        <v>-9121.314995</v>
      </c>
      <c r="E272" s="323">
        <f>$B272*'PERCENTAGE SHARING'!E66</f>
        <v>-7539.760568</v>
      </c>
      <c r="F272" s="323">
        <f>$B272*'PERCENTAGE SHARING'!F66</f>
        <v>0</v>
      </c>
      <c r="G272" s="323">
        <f>$B272*'PERCENTAGE SHARING'!G66</f>
        <v>-5742.82048</v>
      </c>
      <c r="H272" s="323">
        <f>$B272*'PERCENTAGE SHARING'!H66</f>
        <v>-51595.2189</v>
      </c>
      <c r="I272" s="323">
        <f>$B272*'PERCENTAGE SHARING'!I66</f>
        <v>0</v>
      </c>
      <c r="J272" s="323">
        <f>$B272*'PERCENTAGE SHARING'!J66</f>
        <v>-10243.55054</v>
      </c>
      <c r="K272" s="323">
        <f>$B272*'PERCENTAGE SHARING'!K66</f>
        <v>-5121.775272</v>
      </c>
      <c r="L272" s="323">
        <f>$B272*'PERCENTAGE SHARING'!L66</f>
        <v>-2994.40134</v>
      </c>
      <c r="M272" s="323">
        <f>$B272*'PERCENTAGE SHARING'!M66</f>
        <v>-2994.40134</v>
      </c>
      <c r="N272" s="323">
        <f>$B272*'PERCENTAGE SHARING'!N66</f>
        <v>0</v>
      </c>
      <c r="O272" s="323">
        <f>$B272*'PERCENTAGE SHARING'!O66</f>
        <v>-3122.467881</v>
      </c>
      <c r="P272" s="323">
        <f>$B272*'PERCENTAGE SHARING'!P66</f>
        <v>-1875.786852</v>
      </c>
      <c r="Q272" s="323">
        <f>$B272*'PERCENTAGE SHARING'!Q66</f>
        <v>-5183.779997</v>
      </c>
      <c r="R272" s="323">
        <f>$B272*'PERCENTAGE SHARING'!R66</f>
        <v>-5541.258565</v>
      </c>
      <c r="S272" s="317"/>
      <c r="T272" s="317"/>
      <c r="U272" s="317"/>
      <c r="V272" s="317"/>
      <c r="W272" s="317"/>
      <c r="X272" s="317"/>
      <c r="Y272" s="317"/>
      <c r="Z272" s="317"/>
    </row>
    <row r="273" ht="15.75" customHeight="1">
      <c r="A273" s="325">
        <f>'PROP DAILY PNL'!A273</f>
        <v>45845</v>
      </c>
      <c r="B273" s="326">
        <f>'PROP DAILY PNL'!B273</f>
        <v>-24396</v>
      </c>
      <c r="C273" s="323">
        <f>$B273*'PERCENTAGE SHARING'!C67</f>
        <v>-6543.433674</v>
      </c>
      <c r="D273" s="323">
        <f>$B273*'PERCENTAGE SHARING'!D67</f>
        <v>-1466.006105</v>
      </c>
      <c r="E273" s="323">
        <f>$B273*'PERCENTAGE SHARING'!E67</f>
        <v>-1211.81376</v>
      </c>
      <c r="F273" s="323">
        <f>$B273*'PERCENTAGE SHARING'!F67</f>
        <v>0</v>
      </c>
      <c r="G273" s="323">
        <f>$B273*'PERCENTAGE SHARING'!G67</f>
        <v>-923.0039623</v>
      </c>
      <c r="H273" s="323">
        <f>$B273*'PERCENTAGE SHARING'!H67</f>
        <v>-8292.543994</v>
      </c>
      <c r="I273" s="323">
        <f>$B273*'PERCENTAGE SHARING'!I67</f>
        <v>0</v>
      </c>
      <c r="J273" s="323">
        <f>$B273*'PERCENTAGE SHARING'!J67</f>
        <v>-1646.375291</v>
      </c>
      <c r="K273" s="323">
        <f>$B273*'PERCENTAGE SHARING'!K67</f>
        <v>-823.1876455</v>
      </c>
      <c r="L273" s="323">
        <f>$B273*'PERCENTAGE SHARING'!L67</f>
        <v>-481.2694931</v>
      </c>
      <c r="M273" s="323">
        <f>$B273*'PERCENTAGE SHARING'!M67</f>
        <v>-481.2694931</v>
      </c>
      <c r="N273" s="323">
        <f>$B273*'PERCENTAGE SHARING'!N67</f>
        <v>0</v>
      </c>
      <c r="O273" s="323">
        <f>$B273*'PERCENTAGE SHARING'!O67</f>
        <v>-501.8527457</v>
      </c>
      <c r="P273" s="323">
        <f>$B273*'PERCENTAGE SHARING'!P67</f>
        <v>-301.4822948</v>
      </c>
      <c r="Q273" s="323">
        <f>$B273*'PERCENTAGE SHARING'!Q67</f>
        <v>-833.1532378</v>
      </c>
      <c r="R273" s="323">
        <f>$B273*'PERCENTAGE SHARING'!R67</f>
        <v>-890.6083046</v>
      </c>
      <c r="S273" s="317"/>
      <c r="T273" s="317"/>
      <c r="U273" s="317"/>
      <c r="V273" s="317"/>
      <c r="W273" s="317"/>
      <c r="X273" s="317"/>
      <c r="Y273" s="317"/>
      <c r="Z273" s="317"/>
    </row>
    <row r="274" ht="15.75" customHeight="1">
      <c r="A274" s="325">
        <f>'PROP DAILY PNL'!A274</f>
        <v>45846</v>
      </c>
      <c r="B274" s="326">
        <f>'PROP DAILY PNL'!B274</f>
        <v>347057</v>
      </c>
      <c r="C274" s="323">
        <f>$B274*'PERCENTAGE SHARING'!C68</f>
        <v>93086.75441</v>
      </c>
      <c r="D274" s="323">
        <f>$B274*'PERCENTAGE SHARING'!D68</f>
        <v>20855.37304</v>
      </c>
      <c r="E274" s="323">
        <f>$B274*'PERCENTAGE SHARING'!E68</f>
        <v>17239.23791</v>
      </c>
      <c r="F274" s="323">
        <f>$B274*'PERCENTAGE SHARING'!F68</f>
        <v>0</v>
      </c>
      <c r="G274" s="323">
        <f>$B274*'PERCENTAGE SHARING'!G68</f>
        <v>13130.6356</v>
      </c>
      <c r="H274" s="323">
        <f>$B274*'PERCENTAGE SHARING'!H68</f>
        <v>117969.5623</v>
      </c>
      <c r="I274" s="323">
        <f>$B274*'PERCENTAGE SHARING'!I68</f>
        <v>0</v>
      </c>
      <c r="J274" s="323">
        <f>$B274*'PERCENTAGE SHARING'!J68</f>
        <v>23421.30142</v>
      </c>
      <c r="K274" s="323">
        <f>$B274*'PERCENTAGE SHARING'!K68</f>
        <v>11710.65071</v>
      </c>
      <c r="L274" s="323">
        <f>$B274*'PERCENTAGE SHARING'!L68</f>
        <v>6846.530024</v>
      </c>
      <c r="M274" s="323">
        <f>$B274*'PERCENTAGE SHARING'!M68</f>
        <v>6846.530024</v>
      </c>
      <c r="N274" s="323">
        <f>$B274*'PERCENTAGE SHARING'!N68</f>
        <v>0</v>
      </c>
      <c r="O274" s="323">
        <f>$B274*'PERCENTAGE SHARING'!O68</f>
        <v>7139.346957</v>
      </c>
      <c r="P274" s="323">
        <f>$B274*'PERCENTAGE SHARING'!P68</f>
        <v>4288.880997</v>
      </c>
      <c r="Q274" s="323">
        <f>$B274*'PERCENTAGE SHARING'!Q68</f>
        <v>11852.42102</v>
      </c>
      <c r="R274" s="323">
        <f>$B274*'PERCENTAGE SHARING'!R68</f>
        <v>12669.77563</v>
      </c>
      <c r="S274" s="317"/>
      <c r="T274" s="317"/>
      <c r="U274" s="317"/>
      <c r="V274" s="317"/>
      <c r="W274" s="317"/>
      <c r="X274" s="317"/>
      <c r="Y274" s="317"/>
      <c r="Z274" s="317"/>
    </row>
    <row r="275" ht="15.75" customHeight="1">
      <c r="A275" s="325">
        <f>'PROP DAILY PNL'!A275</f>
        <v>45847</v>
      </c>
      <c r="B275" s="326">
        <f>'PROP DAILY PNL'!B275</f>
        <v>-267058</v>
      </c>
      <c r="C275" s="323">
        <f>$B275*'PERCENTAGE SHARING'!C69</f>
        <v>-71629.62412</v>
      </c>
      <c r="D275" s="323">
        <f>$B275*'PERCENTAGE SHARING'!D69</f>
        <v>-16048.06765</v>
      </c>
      <c r="E275" s="323">
        <f>$B275*'PERCENTAGE SHARING'!E69</f>
        <v>-13265.47627</v>
      </c>
      <c r="F275" s="323">
        <f>$B275*'PERCENTAGE SHARING'!F69</f>
        <v>0</v>
      </c>
      <c r="G275" s="323">
        <f>$B275*'PERCENTAGE SHARING'!G69</f>
        <v>-10103.93475</v>
      </c>
      <c r="H275" s="323">
        <f>$B275*'PERCENTAGE SHARING'!H69</f>
        <v>-90776.77545</v>
      </c>
      <c r="I275" s="323">
        <f>$B275*'PERCENTAGE SHARING'!I69</f>
        <v>0</v>
      </c>
      <c r="J275" s="323">
        <f>$B275*'PERCENTAGE SHARING'!J69</f>
        <v>-18022.53207</v>
      </c>
      <c r="K275" s="323">
        <f>$B275*'PERCENTAGE SHARING'!K69</f>
        <v>-9011.266037</v>
      </c>
      <c r="L275" s="323">
        <f>$B275*'PERCENTAGE SHARING'!L69</f>
        <v>-5268.358267</v>
      </c>
      <c r="M275" s="323">
        <f>$B275*'PERCENTAGE SHARING'!M69</f>
        <v>-5268.358267</v>
      </c>
      <c r="N275" s="323">
        <f>$B275*'PERCENTAGE SHARING'!N69</f>
        <v>0</v>
      </c>
      <c r="O275" s="323">
        <f>$B275*'PERCENTAGE SHARING'!O69</f>
        <v>-5493.678905</v>
      </c>
      <c r="P275" s="323">
        <f>$B275*'PERCENTAGE SHARING'!P69</f>
        <v>-3300.264744</v>
      </c>
      <c r="Q275" s="323">
        <f>$B275*'PERCENTAGE SHARING'!Q69</f>
        <v>-9120.357328</v>
      </c>
      <c r="R275" s="323">
        <f>$B275*'PERCENTAGE SHARING'!R69</f>
        <v>-9749.30614</v>
      </c>
      <c r="S275" s="317"/>
      <c r="T275" s="317"/>
      <c r="U275" s="317"/>
      <c r="V275" s="317"/>
      <c r="W275" s="317"/>
      <c r="X275" s="317"/>
      <c r="Y275" s="317"/>
      <c r="Z275" s="317"/>
    </row>
    <row r="276" ht="15.75" customHeight="1">
      <c r="A276" s="325">
        <f>'PROP DAILY PNL'!A276</f>
        <v>45848</v>
      </c>
      <c r="B276" s="326">
        <f>'PROP DAILY PNL'!B276</f>
        <v>-44956</v>
      </c>
      <c r="C276" s="323">
        <f>$B276*'PERCENTAGE SHARING'!C70</f>
        <v>-19251.403</v>
      </c>
      <c r="D276" s="323">
        <f>$B276*'PERCENTAGE SHARING'!D70</f>
        <v>-4313.129121</v>
      </c>
      <c r="E276" s="323">
        <f>$B276*'PERCENTAGE SHARING'!E70</f>
        <v>-3565.271114</v>
      </c>
      <c r="F276" s="323">
        <f>$B276*'PERCENTAGE SHARING'!F70</f>
        <v>0</v>
      </c>
      <c r="G276" s="323">
        <f>$B276*'PERCENTAGE SHARING'!G70</f>
        <v>-2715.565273</v>
      </c>
      <c r="H276" s="323">
        <f>$B276*'PERCENTAGE SHARING'!H70</f>
        <v>0</v>
      </c>
      <c r="I276" s="323">
        <f>$B276*'PERCENTAGE SHARING'!I70</f>
        <v>0</v>
      </c>
      <c r="J276" s="323">
        <f>$B276*'PERCENTAGE SHARING'!J70</f>
        <v>-4843.792389</v>
      </c>
      <c r="K276" s="323">
        <f>$B276*'PERCENTAGE SHARING'!K70</f>
        <v>0</v>
      </c>
      <c r="L276" s="323">
        <f>$B276*'PERCENTAGE SHARING'!L70</f>
        <v>-1415.940533</v>
      </c>
      <c r="M276" s="323">
        <f>$B276*'PERCENTAGE SHARING'!M70</f>
        <v>-1415.940533</v>
      </c>
      <c r="N276" s="323">
        <f>$B276*'PERCENTAGE SHARING'!N70</f>
        <v>0</v>
      </c>
      <c r="O276" s="323">
        <f>$B276*'PERCENTAGE SHARING'!O70</f>
        <v>-1476.498416</v>
      </c>
      <c r="P276" s="323">
        <f>$B276*'PERCENTAGE SHARING'!P70</f>
        <v>-886.9895296</v>
      </c>
      <c r="Q276" s="323">
        <f>$B276*'PERCENTAGE SHARING'!Q70</f>
        <v>-2451.215913</v>
      </c>
      <c r="R276" s="323">
        <f>$B276*'PERCENTAGE SHARING'!R70</f>
        <v>-2620.254173</v>
      </c>
      <c r="S276" s="317"/>
      <c r="T276" s="317"/>
      <c r="U276" s="317"/>
      <c r="V276" s="317"/>
      <c r="W276" s="317"/>
      <c r="X276" s="317"/>
      <c r="Y276" s="317"/>
      <c r="Z276" s="317"/>
    </row>
    <row r="277" ht="15.75" customHeight="1">
      <c r="A277" s="325">
        <f>'PROP DAILY PNL'!A277</f>
        <v>45849</v>
      </c>
      <c r="B277" s="326">
        <f>'PROP DAILY PNL'!B277</f>
        <v>56528</v>
      </c>
      <c r="C277" s="323">
        <f>$B277*'PERCENTAGE SHARING'!C71</f>
        <v>24206.85357</v>
      </c>
      <c r="D277" s="323">
        <f>$B277*'PERCENTAGE SHARING'!D71</f>
        <v>5423.359795</v>
      </c>
      <c r="E277" s="323">
        <f>$B277*'PERCENTAGE SHARING'!E71</f>
        <v>4482.997721</v>
      </c>
      <c r="F277" s="323">
        <f>$B277*'PERCENTAGE SHARING'!F71</f>
        <v>0</v>
      </c>
      <c r="G277" s="323">
        <f>$B277*'PERCENTAGE SHARING'!G71</f>
        <v>3414.571443</v>
      </c>
      <c r="H277" s="323">
        <f>$B277*'PERCENTAGE SHARING'!H71</f>
        <v>0</v>
      </c>
      <c r="I277" s="323">
        <f>$B277*'PERCENTAGE SHARING'!I71</f>
        <v>0</v>
      </c>
      <c r="J277" s="323">
        <f>$B277*'PERCENTAGE SHARING'!J71</f>
        <v>6090.619631</v>
      </c>
      <c r="K277" s="323">
        <f>$B277*'PERCENTAGE SHARING'!K71</f>
        <v>0</v>
      </c>
      <c r="L277" s="323">
        <f>$B277*'PERCENTAGE SHARING'!L71</f>
        <v>1780.413882</v>
      </c>
      <c r="M277" s="323">
        <f>$B277*'PERCENTAGE SHARING'!M71</f>
        <v>1780.413882</v>
      </c>
      <c r="N277" s="323">
        <f>$B277*'PERCENTAGE SHARING'!N71</f>
        <v>0</v>
      </c>
      <c r="O277" s="323">
        <f>$B277*'PERCENTAGE SHARING'!O71</f>
        <v>1856.559802</v>
      </c>
      <c r="P277" s="323">
        <f>$B277*'PERCENTAGE SHARING'!P71</f>
        <v>1115.307059</v>
      </c>
      <c r="Q277" s="323">
        <f>$B277*'PERCENTAGE SHARING'!Q71</f>
        <v>3082.176642</v>
      </c>
      <c r="R277" s="323">
        <f>$B277*'PERCENTAGE SHARING'!R71</f>
        <v>3294.726575</v>
      </c>
      <c r="S277" s="317"/>
      <c r="T277" s="317"/>
      <c r="U277" s="317"/>
      <c r="V277" s="317"/>
      <c r="W277" s="317"/>
      <c r="X277" s="317"/>
      <c r="Y277" s="317"/>
      <c r="Z277" s="317"/>
    </row>
    <row r="278" ht="15.75" customHeight="1">
      <c r="A278" s="325">
        <f>'PROP DAILY PNL'!A278</f>
        <v>45852</v>
      </c>
      <c r="B278" s="326">
        <f>'PROP DAILY PNL'!B278</f>
        <v>-71035</v>
      </c>
      <c r="C278" s="323">
        <f>$B278*'PERCENTAGE SHARING'!C72</f>
        <v>-30419.15234</v>
      </c>
      <c r="D278" s="323">
        <f>$B278*'PERCENTAGE SHARING'!D72</f>
        <v>-6815.177664</v>
      </c>
      <c r="E278" s="323">
        <f>$B278*'PERCENTAGE SHARING'!E72</f>
        <v>-5633.486822</v>
      </c>
      <c r="F278" s="323">
        <f>$B278*'PERCENTAGE SHARING'!F72</f>
        <v>0</v>
      </c>
      <c r="G278" s="323">
        <f>$B278*'PERCENTAGE SHARING'!G72</f>
        <v>-4290.866162</v>
      </c>
      <c r="H278" s="323">
        <f>$B278*'PERCENTAGE SHARING'!H72</f>
        <v>0</v>
      </c>
      <c r="I278" s="323">
        <f>$B278*'PERCENTAGE SHARING'!I72</f>
        <v>0</v>
      </c>
      <c r="J278" s="323">
        <f>$B278*'PERCENTAGE SHARING'!J72</f>
        <v>-7653.678982</v>
      </c>
      <c r="K278" s="323">
        <f>$B278*'PERCENTAGE SHARING'!K72</f>
        <v>0</v>
      </c>
      <c r="L278" s="323">
        <f>$B278*'PERCENTAGE SHARING'!L72</f>
        <v>-2237.328405</v>
      </c>
      <c r="M278" s="323">
        <f>$B278*'PERCENTAGE SHARING'!M72</f>
        <v>-2237.328405</v>
      </c>
      <c r="N278" s="323">
        <f>$B278*'PERCENTAGE SHARING'!N72</f>
        <v>0</v>
      </c>
      <c r="O278" s="323">
        <f>$B278*'PERCENTAGE SHARING'!O72</f>
        <v>-2333.015949</v>
      </c>
      <c r="P278" s="323">
        <f>$B278*'PERCENTAGE SHARING'!P72</f>
        <v>-1401.532637</v>
      </c>
      <c r="Q278" s="323">
        <f>$B278*'PERCENTAGE SHARING'!Q72</f>
        <v>-3873.167594</v>
      </c>
      <c r="R278" s="323">
        <f>$B278*'PERCENTAGE SHARING'!R72</f>
        <v>-4140.265041</v>
      </c>
      <c r="S278" s="317"/>
      <c r="T278" s="317"/>
      <c r="U278" s="317"/>
      <c r="V278" s="317"/>
      <c r="W278" s="317"/>
      <c r="X278" s="317"/>
      <c r="Y278" s="317"/>
      <c r="Z278" s="317"/>
    </row>
    <row r="279" ht="15.75" customHeight="1">
      <c r="A279" s="325">
        <f>'PROP DAILY PNL'!A279</f>
        <v>45853</v>
      </c>
      <c r="B279" s="326">
        <f>'PROP DAILY PNL'!B279</f>
        <v>52822</v>
      </c>
      <c r="C279" s="323">
        <f>$B279*'PERCENTAGE SHARING'!C73</f>
        <v>22619.84183</v>
      </c>
      <c r="D279" s="323">
        <f>$B279*'PERCENTAGE SHARING'!D73</f>
        <v>5067.801993</v>
      </c>
      <c r="E279" s="323">
        <f>$B279*'PERCENTAGE SHARING'!E73</f>
        <v>4189.090461</v>
      </c>
      <c r="F279" s="323">
        <f>$B279*'PERCENTAGE SHARING'!F73</f>
        <v>0</v>
      </c>
      <c r="G279" s="323">
        <f>$B279*'PERCENTAGE SHARING'!G73</f>
        <v>3190.71067</v>
      </c>
      <c r="H279" s="323">
        <f>$B279*'PERCENTAGE SHARING'!H73</f>
        <v>0</v>
      </c>
      <c r="I279" s="323">
        <f>$B279*'PERCENTAGE SHARING'!I73</f>
        <v>0</v>
      </c>
      <c r="J279" s="323">
        <f>$B279*'PERCENTAGE SHARING'!J73</f>
        <v>5691.315988</v>
      </c>
      <c r="K279" s="323">
        <f>$B279*'PERCENTAGE SHARING'!K73</f>
        <v>0</v>
      </c>
      <c r="L279" s="323">
        <f>$B279*'PERCENTAGE SHARING'!L73</f>
        <v>1663.689182</v>
      </c>
      <c r="M279" s="323">
        <f>$B279*'PERCENTAGE SHARING'!M73</f>
        <v>1663.689182</v>
      </c>
      <c r="N279" s="323">
        <f>$B279*'PERCENTAGE SHARING'!N73</f>
        <v>0</v>
      </c>
      <c r="O279" s="323">
        <f>$B279*'PERCENTAGE SHARING'!O73</f>
        <v>1734.842943</v>
      </c>
      <c r="P279" s="323">
        <f>$B279*'PERCENTAGE SHARING'!P73</f>
        <v>1042.187048</v>
      </c>
      <c r="Q279" s="323">
        <f>$B279*'PERCENTAGE SHARING'!Q73</f>
        <v>2880.107815</v>
      </c>
      <c r="R279" s="323">
        <f>$B279*'PERCENTAGE SHARING'!R73</f>
        <v>3078.722883</v>
      </c>
      <c r="S279" s="317"/>
      <c r="T279" s="317"/>
      <c r="U279" s="317"/>
      <c r="V279" s="317"/>
      <c r="W279" s="317"/>
      <c r="X279" s="317"/>
      <c r="Y279" s="317"/>
      <c r="Z279" s="317"/>
    </row>
    <row r="280" ht="15.75" customHeight="1">
      <c r="A280" s="325">
        <f>'PROP DAILY PNL'!A280</f>
        <v>45854</v>
      </c>
      <c r="B280" s="326">
        <f>'PROP DAILY PNL'!B280</f>
        <v>11483</v>
      </c>
      <c r="C280" s="323">
        <f>$B280*'PERCENTAGE SHARING'!C74</f>
        <v>4917.338302</v>
      </c>
      <c r="D280" s="323">
        <f>$B280*'PERCENTAGE SHARING'!D74</f>
        <v>1101.691914</v>
      </c>
      <c r="E280" s="323">
        <f>$B280*'PERCENTAGE SHARING'!E74</f>
        <v>910.6683913</v>
      </c>
      <c r="F280" s="323">
        <f>$B280*'PERCENTAGE SHARING'!F74</f>
        <v>0</v>
      </c>
      <c r="G280" s="323">
        <f>$B280*'PERCENTAGE SHARING'!G74</f>
        <v>693.630128</v>
      </c>
      <c r="H280" s="323">
        <f>$B280*'PERCENTAGE SHARING'!H74</f>
        <v>0</v>
      </c>
      <c r="I280" s="323">
        <f>$B280*'PERCENTAGE SHARING'!I74</f>
        <v>0</v>
      </c>
      <c r="J280" s="323">
        <f>$B280*'PERCENTAGE SHARING'!J74</f>
        <v>1237.237922</v>
      </c>
      <c r="K280" s="323">
        <f>$B280*'PERCENTAGE SHARING'!K74</f>
        <v>0</v>
      </c>
      <c r="L280" s="323">
        <f>$B280*'PERCENTAGE SHARING'!L74</f>
        <v>361.6701918</v>
      </c>
      <c r="M280" s="323">
        <f>$B280*'PERCENTAGE SHARING'!M74</f>
        <v>361.6701918</v>
      </c>
      <c r="N280" s="323">
        <f>$B280*'PERCENTAGE SHARING'!N74</f>
        <v>0</v>
      </c>
      <c r="O280" s="323">
        <f>$B280*'PERCENTAGE SHARING'!O74</f>
        <v>377.1383423</v>
      </c>
      <c r="P280" s="323">
        <f>$B280*'PERCENTAGE SHARING'!P74</f>
        <v>226.5615439</v>
      </c>
      <c r="Q280" s="323">
        <f>$B280*'PERCENTAGE SHARING'!Q74</f>
        <v>626.108024</v>
      </c>
      <c r="R280" s="323">
        <f>$B280*'PERCENTAGE SHARING'!R74</f>
        <v>669.2850492</v>
      </c>
      <c r="S280" s="317"/>
      <c r="T280" s="317"/>
      <c r="U280" s="317"/>
      <c r="V280" s="317"/>
      <c r="W280" s="317"/>
      <c r="X280" s="317"/>
      <c r="Y280" s="317"/>
      <c r="Z280" s="317"/>
    </row>
    <row r="281" ht="15.75" customHeight="1">
      <c r="A281" s="325">
        <f>'PROP DAILY PNL'!A281</f>
        <v>45855</v>
      </c>
      <c r="B281" s="326">
        <f>'PROP DAILY PNL'!B281</f>
        <v>3564</v>
      </c>
      <c r="C281" s="323">
        <f>$B281*'PERCENTAGE SHARING'!C75</f>
        <v>1526.203406</v>
      </c>
      <c r="D281" s="323">
        <f>$B281*'PERCENTAGE SHARING'!D75</f>
        <v>341.934162</v>
      </c>
      <c r="E281" s="323">
        <f>$B281*'PERCENTAGE SHARING'!E75</f>
        <v>282.645837</v>
      </c>
      <c r="F281" s="323">
        <f>$B281*'PERCENTAGE SHARING'!F75</f>
        <v>0</v>
      </c>
      <c r="G281" s="323">
        <f>$B281*'PERCENTAGE SHARING'!G75</f>
        <v>215.2832688</v>
      </c>
      <c r="H281" s="323">
        <f>$B281*'PERCENTAGE SHARING'!H75</f>
        <v>0</v>
      </c>
      <c r="I281" s="323">
        <f>$B281*'PERCENTAGE SHARING'!I75</f>
        <v>0</v>
      </c>
      <c r="J281" s="323">
        <f>$B281*'PERCENTAGE SHARING'!J75</f>
        <v>384.0038276</v>
      </c>
      <c r="K281" s="323">
        <f>$B281*'PERCENTAGE SHARING'!K75</f>
        <v>0</v>
      </c>
      <c r="L281" s="323">
        <f>$B281*'PERCENTAGE SHARING'!L75</f>
        <v>112.252248</v>
      </c>
      <c r="M281" s="323">
        <f>$B281*'PERCENTAGE SHARING'!M75</f>
        <v>112.252248</v>
      </c>
      <c r="N281" s="323">
        <f>$B281*'PERCENTAGE SHARING'!N75</f>
        <v>0</v>
      </c>
      <c r="O281" s="323">
        <f>$B281*'PERCENTAGE SHARING'!O75</f>
        <v>117.0531265</v>
      </c>
      <c r="P281" s="323">
        <f>$B281*'PERCENTAGE SHARING'!P75</f>
        <v>70.31832644</v>
      </c>
      <c r="Q281" s="323">
        <f>$B281*'PERCENTAGE SHARING'!Q75</f>
        <v>194.3263082</v>
      </c>
      <c r="R281" s="323">
        <f>$B281*'PERCENTAGE SHARING'!R75</f>
        <v>207.7272416</v>
      </c>
      <c r="S281" s="317"/>
      <c r="T281" s="317"/>
      <c r="U281" s="317"/>
      <c r="V281" s="317"/>
      <c r="W281" s="317"/>
      <c r="X281" s="317"/>
      <c r="Y281" s="317"/>
      <c r="Z281" s="317"/>
    </row>
    <row r="282" ht="15.75" customHeight="1">
      <c r="A282" s="325">
        <f>'PROP DAILY PNL'!A282</f>
        <v>45856</v>
      </c>
      <c r="B282" s="326">
        <f>'PROP DAILY PNL'!B282</f>
        <v>47481</v>
      </c>
      <c r="C282" s="323">
        <f>$B282*'PERCENTAGE SHARING'!C76</f>
        <v>20332.67786</v>
      </c>
      <c r="D282" s="323">
        <f>$B282*'PERCENTAGE SHARING'!D76</f>
        <v>4555.380456</v>
      </c>
      <c r="E282" s="323">
        <f>$B282*'PERCENTAGE SHARING'!E76</f>
        <v>3765.518235</v>
      </c>
      <c r="F282" s="323">
        <f>$B282*'PERCENTAGE SHARING'!F76</f>
        <v>0</v>
      </c>
      <c r="G282" s="323">
        <f>$B282*'PERCENTAGE SHARING'!G76</f>
        <v>2868.087791</v>
      </c>
      <c r="H282" s="323">
        <f>$B282*'PERCENTAGE SHARING'!H76</f>
        <v>0</v>
      </c>
      <c r="I282" s="323">
        <f>$B282*'PERCENTAGE SHARING'!I76</f>
        <v>0</v>
      </c>
      <c r="J282" s="323">
        <f>$B282*'PERCENTAGE SHARING'!J76</f>
        <v>5115.848973</v>
      </c>
      <c r="K282" s="323">
        <f>$B282*'PERCENTAGE SHARING'!K76</f>
        <v>0</v>
      </c>
      <c r="L282" s="323">
        <f>$B282*'PERCENTAGE SHARING'!L76</f>
        <v>1495.46829</v>
      </c>
      <c r="M282" s="323">
        <f>$B282*'PERCENTAGE SHARING'!M76</f>
        <v>1495.46829</v>
      </c>
      <c r="N282" s="323">
        <f>$B282*'PERCENTAGE SHARING'!N76</f>
        <v>0</v>
      </c>
      <c r="O282" s="323">
        <f>$B282*'PERCENTAGE SHARING'!O76</f>
        <v>1559.427469</v>
      </c>
      <c r="P282" s="323">
        <f>$B282*'PERCENTAGE SHARING'!P76</f>
        <v>936.8082093</v>
      </c>
      <c r="Q282" s="323">
        <f>$B282*'PERCENTAGE SHARING'!Q76</f>
        <v>2588.890977</v>
      </c>
      <c r="R282" s="323">
        <f>$B282*'PERCENTAGE SHARING'!R76</f>
        <v>2767.423445</v>
      </c>
      <c r="S282" s="317"/>
      <c r="T282" s="317"/>
      <c r="U282" s="317"/>
      <c r="V282" s="317"/>
      <c r="W282" s="317"/>
      <c r="X282" s="317"/>
      <c r="Y282" s="317"/>
      <c r="Z282" s="317"/>
    </row>
    <row r="283" ht="15.75" customHeight="1">
      <c r="A283" s="325">
        <f>'PROP DAILY PNL'!A283</f>
        <v>45859</v>
      </c>
      <c r="B283" s="326">
        <f>'PROP DAILY PNL'!B283</f>
        <v>176179</v>
      </c>
      <c r="C283" s="323">
        <f>$B283*'PERCENTAGE SHARING'!C77</f>
        <v>75444.72217</v>
      </c>
      <c r="D283" s="323">
        <f>$B283*'PERCENTAGE SHARING'!D77</f>
        <v>16902.81109</v>
      </c>
      <c r="E283" s="323">
        <f>$B283*'PERCENTAGE SHARING'!E77</f>
        <v>13972.01485</v>
      </c>
      <c r="F283" s="323">
        <f>$B283*'PERCENTAGE SHARING'!F77</f>
        <v>0</v>
      </c>
      <c r="G283" s="323">
        <f>$B283*'PERCENTAGE SHARING'!G77</f>
        <v>10642.08502</v>
      </c>
      <c r="H283" s="323">
        <f>$B283*'PERCENTAGE SHARING'!H77</f>
        <v>0</v>
      </c>
      <c r="I283" s="323">
        <f>$B283*'PERCENTAGE SHARING'!I77</f>
        <v>0</v>
      </c>
      <c r="J283" s="323">
        <f>$B283*'PERCENTAGE SHARING'!J77</f>
        <v>18982.43837</v>
      </c>
      <c r="K283" s="323">
        <f>$B283*'PERCENTAGE SHARING'!K77</f>
        <v>0</v>
      </c>
      <c r="L283" s="323">
        <f>$B283*'PERCENTAGE SHARING'!L77</f>
        <v>5548.958698</v>
      </c>
      <c r="M283" s="323">
        <f>$B283*'PERCENTAGE SHARING'!M77</f>
        <v>5548.958698</v>
      </c>
      <c r="N283" s="323">
        <f>$B283*'PERCENTAGE SHARING'!N77</f>
        <v>0</v>
      </c>
      <c r="O283" s="323">
        <f>$B283*'PERCENTAGE SHARING'!O77</f>
        <v>5786.28024</v>
      </c>
      <c r="P283" s="323">
        <f>$B283*'PERCENTAGE SHARING'!P77</f>
        <v>3476.041648</v>
      </c>
      <c r="Q283" s="323">
        <f>$B283*'PERCENTAGE SHARING'!Q77</f>
        <v>9606.120836</v>
      </c>
      <c r="R283" s="323">
        <f>$B283*'PERCENTAGE SHARING'!R77</f>
        <v>10268.56838</v>
      </c>
      <c r="S283" s="317"/>
      <c r="T283" s="317"/>
      <c r="U283" s="317"/>
      <c r="V283" s="317"/>
      <c r="W283" s="317"/>
      <c r="X283" s="317"/>
      <c r="Y283" s="317"/>
      <c r="Z283" s="317"/>
    </row>
    <row r="284" ht="15.75" customHeight="1">
      <c r="A284" s="325">
        <f>'PROP DAILY PNL'!A284</f>
        <v>45860</v>
      </c>
      <c r="B284" s="326">
        <f>'PROP DAILY PNL'!B284</f>
        <v>32368</v>
      </c>
      <c r="C284" s="323">
        <f>$B284*'PERCENTAGE SHARING'!C78</f>
        <v>13860.87313</v>
      </c>
      <c r="D284" s="323">
        <f>$B284*'PERCENTAGE SHARING'!D78</f>
        <v>3105.422266</v>
      </c>
      <c r="E284" s="323">
        <f>$B284*'PERCENTAGE SHARING'!E78</f>
        <v>2566.969824</v>
      </c>
      <c r="F284" s="323">
        <f>$B284*'PERCENTAGE SHARING'!F78</f>
        <v>0</v>
      </c>
      <c r="G284" s="323">
        <f>$B284*'PERCENTAGE SHARING'!G78</f>
        <v>1955.187667</v>
      </c>
      <c r="H284" s="323">
        <f>$B284*'PERCENTAGE SHARING'!H78</f>
        <v>0</v>
      </c>
      <c r="I284" s="323">
        <f>$B284*'PERCENTAGE SHARING'!I78</f>
        <v>0</v>
      </c>
      <c r="J284" s="323">
        <f>$B284*'PERCENTAGE SHARING'!J78</f>
        <v>3487.496041</v>
      </c>
      <c r="K284" s="323">
        <f>$B284*'PERCENTAGE SHARING'!K78</f>
        <v>0</v>
      </c>
      <c r="L284" s="323">
        <f>$B284*'PERCENTAGE SHARING'!L78</f>
        <v>1019.467105</v>
      </c>
      <c r="M284" s="323">
        <f>$B284*'PERCENTAGE SHARING'!M78</f>
        <v>1019.467105</v>
      </c>
      <c r="N284" s="323">
        <f>$B284*'PERCENTAGE SHARING'!N78</f>
        <v>0</v>
      </c>
      <c r="O284" s="323">
        <f>$B284*'PERCENTAGE SHARING'!O78</f>
        <v>1063.06835</v>
      </c>
      <c r="P284" s="323">
        <f>$B284*'PERCENTAGE SHARING'!P78</f>
        <v>638.6261477</v>
      </c>
      <c r="Q284" s="323">
        <f>$B284*'PERCENTAGE SHARING'!Q78</f>
        <v>1764.858009</v>
      </c>
      <c r="R284" s="323">
        <f>$B284*'PERCENTAGE SHARING'!R78</f>
        <v>1886.564354</v>
      </c>
      <c r="S284" s="317"/>
      <c r="T284" s="317"/>
      <c r="U284" s="317"/>
      <c r="V284" s="317"/>
      <c r="W284" s="317"/>
      <c r="X284" s="317"/>
      <c r="Y284" s="317"/>
      <c r="Z284" s="317"/>
    </row>
    <row r="285" ht="15.75" customHeight="1">
      <c r="A285" s="325">
        <f>'PROP DAILY PNL'!A285</f>
        <v>45861</v>
      </c>
      <c r="B285" s="326">
        <f>'PROP DAILY PNL'!B285</f>
        <v>122729</v>
      </c>
      <c r="C285" s="323">
        <f>$B285*'PERCENTAGE SHARING'!C79</f>
        <v>52555.95336</v>
      </c>
      <c r="D285" s="323">
        <f>$B285*'PERCENTAGE SHARING'!D79</f>
        <v>11774.75807</v>
      </c>
      <c r="E285" s="323">
        <f>$B285*'PERCENTAGE SHARING'!E79</f>
        <v>9733.120352</v>
      </c>
      <c r="F285" s="323">
        <f>$B285*'PERCENTAGE SHARING'!F79</f>
        <v>0</v>
      </c>
      <c r="G285" s="323">
        <f>$B285*'PERCENTAGE SHARING'!G79</f>
        <v>7413.44004</v>
      </c>
      <c r="H285" s="323">
        <f>$B285*'PERCENTAGE SHARING'!H79</f>
        <v>0</v>
      </c>
      <c r="I285" s="323">
        <f>$B285*'PERCENTAGE SHARING'!I79</f>
        <v>0</v>
      </c>
      <c r="J285" s="323">
        <f>$B285*'PERCENTAGE SHARING'!J79</f>
        <v>13223.45841</v>
      </c>
      <c r="K285" s="323">
        <f>$B285*'PERCENTAGE SHARING'!K79</f>
        <v>0</v>
      </c>
      <c r="L285" s="323">
        <f>$B285*'PERCENTAGE SHARING'!L79</f>
        <v>3865.489939</v>
      </c>
      <c r="M285" s="323">
        <f>$B285*'PERCENTAGE SHARING'!M79</f>
        <v>3865.489939</v>
      </c>
      <c r="N285" s="323">
        <f>$B285*'PERCENTAGE SHARING'!N79</f>
        <v>0</v>
      </c>
      <c r="O285" s="323">
        <f>$B285*'PERCENTAGE SHARING'!O79</f>
        <v>4030.811775</v>
      </c>
      <c r="P285" s="323">
        <f>$B285*'PERCENTAGE SHARING'!P79</f>
        <v>2421.464053</v>
      </c>
      <c r="Q285" s="323">
        <f>$B285*'PERCENTAGE SHARING'!Q79</f>
        <v>6691.77146</v>
      </c>
      <c r="R285" s="323">
        <f>$B285*'PERCENTAGE SHARING'!R79</f>
        <v>7153.242602</v>
      </c>
      <c r="S285" s="317"/>
      <c r="T285" s="317"/>
      <c r="U285" s="317"/>
      <c r="V285" s="317"/>
      <c r="W285" s="317"/>
      <c r="X285" s="317"/>
      <c r="Y285" s="317"/>
      <c r="Z285" s="317"/>
    </row>
    <row r="286" ht="15.75" customHeight="1">
      <c r="A286" s="325">
        <f>'PROP DAILY PNL'!A286</f>
        <v>45862</v>
      </c>
      <c r="B286" s="326">
        <f>'PROP DAILY PNL'!B286</f>
        <v>14792</v>
      </c>
      <c r="C286" s="323">
        <f>$B286*'PERCENTAGE SHARING'!C80</f>
        <v>6334.343653</v>
      </c>
      <c r="D286" s="323">
        <f>$B286*'PERCENTAGE SHARING'!D80</f>
        <v>1419.16109</v>
      </c>
      <c r="E286" s="323">
        <f>$B286*'PERCENTAGE SHARING'!E80</f>
        <v>1173.091252</v>
      </c>
      <c r="F286" s="323">
        <f>$B286*'PERCENTAGE SHARING'!F80</f>
        <v>0</v>
      </c>
      <c r="G286" s="323">
        <f>$B286*'PERCENTAGE SHARING'!G80</f>
        <v>893.5101327</v>
      </c>
      <c r="H286" s="323">
        <f>$B286*'PERCENTAGE SHARING'!H80</f>
        <v>0</v>
      </c>
      <c r="I286" s="323">
        <f>$B286*'PERCENTAGE SHARING'!I80</f>
        <v>0</v>
      </c>
      <c r="J286" s="323">
        <f>$B286*'PERCENTAGE SHARING'!J80</f>
        <v>1593.766728</v>
      </c>
      <c r="K286" s="323">
        <f>$B286*'PERCENTAGE SHARING'!K80</f>
        <v>0</v>
      </c>
      <c r="L286" s="323">
        <f>$B286*'PERCENTAGE SHARING'!L80</f>
        <v>465.8909238</v>
      </c>
      <c r="M286" s="323">
        <f>$B286*'PERCENTAGE SHARING'!M80</f>
        <v>465.8909238</v>
      </c>
      <c r="N286" s="323">
        <f>$B286*'PERCENTAGE SHARING'!N80</f>
        <v>0</v>
      </c>
      <c r="O286" s="323">
        <f>$B286*'PERCENTAGE SHARING'!O80</f>
        <v>485.8164555</v>
      </c>
      <c r="P286" s="323">
        <f>$B286*'PERCENTAGE SHARING'!P80</f>
        <v>291.848677</v>
      </c>
      <c r="Q286" s="323">
        <f>$B286*'PERCENTAGE SHARING'!Q80</f>
        <v>806.5305139</v>
      </c>
      <c r="R286" s="323">
        <f>$B286*'PERCENTAGE SHARING'!R80</f>
        <v>862.1496514</v>
      </c>
      <c r="S286" s="317"/>
      <c r="T286" s="317"/>
      <c r="U286" s="317"/>
      <c r="V286" s="317"/>
      <c r="W286" s="317"/>
      <c r="X286" s="317"/>
      <c r="Y286" s="317"/>
      <c r="Z286" s="317"/>
    </row>
    <row r="287" ht="15.75" customHeight="1">
      <c r="A287" s="325">
        <f>'PROP DAILY PNL'!A287</f>
        <v>45863</v>
      </c>
      <c r="B287" s="326">
        <f>'PROP DAILY PNL'!B287</f>
        <v>45328</v>
      </c>
      <c r="C287" s="323">
        <f>$B287*'PERCENTAGE SHARING'!C81</f>
        <v>19410.7037</v>
      </c>
      <c r="D287" s="323">
        <f>$B287*'PERCENTAGE SHARING'!D81</f>
        <v>4348.819218</v>
      </c>
      <c r="E287" s="323">
        <f>$B287*'PERCENTAGE SHARING'!E81</f>
        <v>3594.772868</v>
      </c>
      <c r="F287" s="323">
        <f>$B287*'PERCENTAGE SHARING'!F81</f>
        <v>0</v>
      </c>
      <c r="G287" s="323">
        <f>$B287*'PERCENTAGE SHARING'!G81</f>
        <v>2738.035918</v>
      </c>
      <c r="H287" s="323">
        <f>$B287*'PERCENTAGE SHARING'!H81</f>
        <v>0</v>
      </c>
      <c r="I287" s="323">
        <f>$B287*'PERCENTAGE SHARING'!I81</f>
        <v>0</v>
      </c>
      <c r="J287" s="323">
        <f>$B287*'PERCENTAGE SHARING'!J81</f>
        <v>4883.873596</v>
      </c>
      <c r="K287" s="323">
        <f>$B287*'PERCENTAGE SHARING'!K81</f>
        <v>0</v>
      </c>
      <c r="L287" s="323">
        <f>$B287*'PERCENTAGE SHARING'!L81</f>
        <v>1427.657098</v>
      </c>
      <c r="M287" s="323">
        <f>$B287*'PERCENTAGE SHARING'!M81</f>
        <v>1427.657098</v>
      </c>
      <c r="N287" s="323">
        <f>$B287*'PERCENTAGE SHARING'!N81</f>
        <v>0</v>
      </c>
      <c r="O287" s="323">
        <f>$B287*'PERCENTAGE SHARING'!O81</f>
        <v>1488.716083</v>
      </c>
      <c r="P287" s="323">
        <f>$B287*'PERCENTAGE SHARING'!P81</f>
        <v>894.3291529</v>
      </c>
      <c r="Q287" s="323">
        <f>$B287*'PERCENTAGE SHARING'!Q81</f>
        <v>2471.49913</v>
      </c>
      <c r="R287" s="323">
        <f>$B287*'PERCENTAGE SHARING'!R81</f>
        <v>2641.936141</v>
      </c>
      <c r="S287" s="317"/>
      <c r="T287" s="317"/>
      <c r="U287" s="317"/>
      <c r="V287" s="317"/>
      <c r="W287" s="317"/>
      <c r="X287" s="317"/>
      <c r="Y287" s="317"/>
      <c r="Z287" s="317"/>
    </row>
    <row r="288" ht="15.75" customHeight="1">
      <c r="A288" s="325">
        <f>'PROP DAILY PNL'!A288</f>
        <v>45866</v>
      </c>
      <c r="B288" s="326">
        <f>'PROP DAILY PNL'!B288</f>
        <v>-148648</v>
      </c>
      <c r="C288" s="323">
        <f>$B288*'PERCENTAGE SHARING'!C82</f>
        <v>-63655.18627</v>
      </c>
      <c r="D288" s="323">
        <f>$B288*'PERCENTAGE SHARING'!D82</f>
        <v>-14261.45604</v>
      </c>
      <c r="E288" s="323">
        <f>$B288*'PERCENTAGE SHARING'!E82</f>
        <v>-11788.64713</v>
      </c>
      <c r="F288" s="323">
        <f>$B288*'PERCENTAGE SHARING'!F82</f>
        <v>0</v>
      </c>
      <c r="G288" s="323">
        <f>$B288*'PERCENTAGE SHARING'!G82</f>
        <v>-8979.076136</v>
      </c>
      <c r="H288" s="323">
        <f>$B288*'PERCENTAGE SHARING'!H82</f>
        <v>0</v>
      </c>
      <c r="I288" s="323">
        <f>$B288*'PERCENTAGE SHARING'!I82</f>
        <v>0</v>
      </c>
      <c r="J288" s="323">
        <f>$B288*'PERCENTAGE SHARING'!J82</f>
        <v>-16016.10577</v>
      </c>
      <c r="K288" s="323">
        <f>$B288*'PERCENTAGE SHARING'!K82</f>
        <v>0</v>
      </c>
      <c r="L288" s="323">
        <f>$B288*'PERCENTAGE SHARING'!L82</f>
        <v>-4681.838429</v>
      </c>
      <c r="M288" s="323">
        <f>$B288*'PERCENTAGE SHARING'!M82</f>
        <v>-4681.838429</v>
      </c>
      <c r="N288" s="323">
        <f>$B288*'PERCENTAGE SHARING'!N82</f>
        <v>0</v>
      </c>
      <c r="O288" s="323">
        <f>$B288*'PERCENTAGE SHARING'!O82</f>
        <v>-4882.074397</v>
      </c>
      <c r="P288" s="323">
        <f>$B288*'PERCENTAGE SHARING'!P82</f>
        <v>-2932.850334</v>
      </c>
      <c r="Q288" s="323">
        <f>$B288*'PERCENTAGE SHARING'!Q82</f>
        <v>-8104.999177</v>
      </c>
      <c r="R288" s="323">
        <f>$B288*'PERCENTAGE SHARING'!R82</f>
        <v>-8663.927892</v>
      </c>
      <c r="S288" s="317"/>
      <c r="T288" s="317"/>
      <c r="U288" s="317"/>
      <c r="V288" s="317"/>
      <c r="W288" s="317"/>
      <c r="X288" s="317"/>
      <c r="Y288" s="317"/>
      <c r="Z288" s="317"/>
    </row>
    <row r="289" ht="15.75" customHeight="1">
      <c r="A289" s="325">
        <f>'PROP DAILY PNL'!A289</f>
        <v>45867</v>
      </c>
      <c r="B289" s="326">
        <f>'PROP DAILY PNL'!B289</f>
        <v>23929</v>
      </c>
      <c r="C289" s="323">
        <f>$B289*'PERCENTAGE SHARING'!C83</f>
        <v>10247.05985</v>
      </c>
      <c r="D289" s="323">
        <f>$B289*'PERCENTAGE SHARING'!D83</f>
        <v>2295.77513</v>
      </c>
      <c r="E289" s="323">
        <f>$B289*'PERCENTAGE SHARING'!E83</f>
        <v>1897.708259</v>
      </c>
      <c r="F289" s="323">
        <f>$B289*'PERCENTAGE SHARING'!F83</f>
        <v>0</v>
      </c>
      <c r="G289" s="323">
        <f>$B289*'PERCENTAGE SHARING'!G83</f>
        <v>1445.43023</v>
      </c>
      <c r="H289" s="323">
        <f>$B289*'PERCENTAGE SHARING'!H83</f>
        <v>0</v>
      </c>
      <c r="I289" s="323">
        <f>$B289*'PERCENTAGE SHARING'!I83</f>
        <v>0</v>
      </c>
      <c r="J289" s="323">
        <f>$B289*'PERCENTAGE SHARING'!J83</f>
        <v>2578.234453</v>
      </c>
      <c r="K289" s="323">
        <f>$B289*'PERCENTAGE SHARING'!K83</f>
        <v>0</v>
      </c>
      <c r="L289" s="323">
        <f>$B289*'PERCENTAGE SHARING'!L83</f>
        <v>753.6711679</v>
      </c>
      <c r="M289" s="323">
        <f>$B289*'PERCENTAGE SHARING'!M83</f>
        <v>753.6711679</v>
      </c>
      <c r="N289" s="323">
        <f>$B289*'PERCENTAGE SHARING'!N83</f>
        <v>0</v>
      </c>
      <c r="O289" s="323">
        <f>$B289*'PERCENTAGE SHARING'!O83</f>
        <v>785.9046758</v>
      </c>
      <c r="P289" s="323">
        <f>$B289*'PERCENTAGE SHARING'!P83</f>
        <v>472.1232417</v>
      </c>
      <c r="Q289" s="323">
        <f>$B289*'PERCENTAGE SHARING'!Q83</f>
        <v>1304.723409</v>
      </c>
      <c r="R289" s="323">
        <f>$B289*'PERCENTAGE SHARING'!R83</f>
        <v>1394.698419</v>
      </c>
      <c r="S289" s="317"/>
      <c r="T289" s="317"/>
      <c r="U289" s="317"/>
      <c r="V289" s="317"/>
      <c r="W289" s="317"/>
      <c r="X289" s="317"/>
      <c r="Y289" s="317"/>
      <c r="Z289" s="317"/>
    </row>
    <row r="290" ht="15.75" customHeight="1">
      <c r="A290" s="325">
        <f>'PROP DAILY PNL'!A290</f>
        <v>45868</v>
      </c>
      <c r="B290" s="326">
        <f>'PROP DAILY PNL'!B290</f>
        <v>-96299</v>
      </c>
      <c r="C290" s="323">
        <f>$B290*'PERCENTAGE SHARING'!C84</f>
        <v>-41237.89612</v>
      </c>
      <c r="D290" s="323">
        <f>$B290*'PERCENTAGE SHARING'!D84</f>
        <v>-9239.034193</v>
      </c>
      <c r="E290" s="323">
        <f>$B290*'PERCENTAGE SHARING'!E84</f>
        <v>-7637.068311</v>
      </c>
      <c r="F290" s="323">
        <f>$B290*'PERCENTAGE SHARING'!F84</f>
        <v>0</v>
      </c>
      <c r="G290" s="323">
        <f>$B290*'PERCENTAGE SHARING'!G84</f>
        <v>-5816.937011</v>
      </c>
      <c r="H290" s="323">
        <f>$B290*'PERCENTAGE SHARING'!H84</f>
        <v>0</v>
      </c>
      <c r="I290" s="323">
        <f>$B290*'PERCENTAGE SHARING'!I84</f>
        <v>0</v>
      </c>
      <c r="J290" s="323">
        <f>$B290*'PERCENTAGE SHARING'!J84</f>
        <v>-10375.75325</v>
      </c>
      <c r="K290" s="323">
        <f>$B290*'PERCENTAGE SHARING'!K84</f>
        <v>0</v>
      </c>
      <c r="L290" s="323">
        <f>$B290*'PERCENTAGE SHARING'!L84</f>
        <v>-3033.046922</v>
      </c>
      <c r="M290" s="323">
        <f>$B290*'PERCENTAGE SHARING'!M84</f>
        <v>-3033.046922</v>
      </c>
      <c r="N290" s="323">
        <f>$B290*'PERCENTAGE SHARING'!N84</f>
        <v>0</v>
      </c>
      <c r="O290" s="323">
        <f>$B290*'PERCENTAGE SHARING'!O84</f>
        <v>-3162.766282</v>
      </c>
      <c r="P290" s="323">
        <f>$B290*'PERCENTAGE SHARING'!P84</f>
        <v>-1899.995656</v>
      </c>
      <c r="Q290" s="323">
        <f>$B290*'PERCENTAGE SHARING'!Q84</f>
        <v>-5250.681581</v>
      </c>
      <c r="R290" s="323">
        <f>$B290*'PERCENTAGE SHARING'!R84</f>
        <v>-5612.773748</v>
      </c>
      <c r="S290" s="317"/>
      <c r="T290" s="317"/>
      <c r="U290" s="317"/>
      <c r="V290" s="317"/>
      <c r="W290" s="317"/>
      <c r="X290" s="317"/>
      <c r="Y290" s="317"/>
      <c r="Z290" s="317"/>
    </row>
    <row r="291" ht="15.75" customHeight="1">
      <c r="A291" s="325">
        <f>'PROP DAILY PNL'!A291</f>
        <v>45869</v>
      </c>
      <c r="B291" s="326">
        <f>'PROP DAILY PNL'!B291</f>
        <v>-194830</v>
      </c>
      <c r="C291" s="323">
        <f>$B291*'PERCENTAGE SHARING'!C85</f>
        <v>-83431.59639</v>
      </c>
      <c r="D291" s="323">
        <f>$B291*'PERCENTAGE SHARING'!D85</f>
        <v>-18692.20897</v>
      </c>
      <c r="E291" s="323">
        <f>$B291*'PERCENTAGE SHARING'!E85</f>
        <v>-15451.14715</v>
      </c>
      <c r="F291" s="323">
        <f>$B291*'PERCENTAGE SHARING'!F85</f>
        <v>0</v>
      </c>
      <c r="G291" s="323">
        <f>$B291*'PERCENTAGE SHARING'!G85</f>
        <v>-11768.69789</v>
      </c>
      <c r="H291" s="323">
        <f>$B291*'PERCENTAGE SHARING'!H85</f>
        <v>0</v>
      </c>
      <c r="I291" s="323">
        <f>$B291*'PERCENTAGE SHARING'!I85</f>
        <v>0</v>
      </c>
      <c r="J291" s="323">
        <f>$B291*'PERCENTAGE SHARING'!J85</f>
        <v>-20991.99375</v>
      </c>
      <c r="K291" s="323">
        <f>$B291*'PERCENTAGE SHARING'!K85</f>
        <v>0</v>
      </c>
      <c r="L291" s="323">
        <f>$B291*'PERCENTAGE SHARING'!L85</f>
        <v>-6136.393232</v>
      </c>
      <c r="M291" s="323">
        <f>$B291*'PERCENTAGE SHARING'!M85</f>
        <v>-6136.393232</v>
      </c>
      <c r="N291" s="323">
        <f>$B291*'PERCENTAGE SHARING'!N85</f>
        <v>0</v>
      </c>
      <c r="O291" s="323">
        <f>$B291*'PERCENTAGE SHARING'!O85</f>
        <v>-6398.838563</v>
      </c>
      <c r="P291" s="323">
        <f>$B291*'PERCENTAGE SHARING'!P85</f>
        <v>-3844.029052</v>
      </c>
      <c r="Q291" s="323">
        <f>$B291*'PERCENTAGE SHARING'!Q85</f>
        <v>-10623.06247</v>
      </c>
      <c r="R291" s="323">
        <f>$B291*'PERCENTAGE SHARING'!R85</f>
        <v>-11355.6393</v>
      </c>
      <c r="S291" s="317"/>
      <c r="T291" s="317"/>
      <c r="U291" s="317"/>
      <c r="V291" s="317"/>
      <c r="W291" s="317"/>
      <c r="X291" s="317"/>
      <c r="Y291" s="317"/>
      <c r="Z291" s="317"/>
    </row>
    <row r="292" ht="15.75" customHeight="1">
      <c r="A292" s="325">
        <f>'PROP DAILY PNL'!A292</f>
        <v>45870</v>
      </c>
      <c r="B292" s="326">
        <f>'PROP DAILY PNL'!B292</f>
        <v>29600</v>
      </c>
      <c r="C292" s="323">
        <f>$B292*'PERCENTAGE SHARING'!C86</f>
        <v>14064.44121</v>
      </c>
      <c r="D292" s="323">
        <f>$B292*'PERCENTAGE SHARING'!D86</f>
        <v>3214.413975</v>
      </c>
      <c r="E292" s="323">
        <f>$B292*'PERCENTAGE SHARING'!E86</f>
        <v>2657.062268</v>
      </c>
      <c r="F292" s="323">
        <f>$B292*'PERCENTAGE SHARING'!F86</f>
        <v>0</v>
      </c>
      <c r="G292" s="323">
        <f>$B292*'PERCENTAGE SHARING'!G86</f>
        <v>2016.547872</v>
      </c>
      <c r="H292" s="323">
        <f>$B292*'PERCENTAGE SHARING'!H86</f>
        <v>0</v>
      </c>
      <c r="I292" s="323">
        <f>$B292*'PERCENTAGE SHARING'!I86</f>
        <v>0</v>
      </c>
      <c r="J292" s="323">
        <f>$B292*'PERCENTAGE SHARING'!J86</f>
        <v>0</v>
      </c>
      <c r="K292" s="323">
        <f>$B292*'PERCENTAGE SHARING'!K86</f>
        <v>0</v>
      </c>
      <c r="L292" s="323">
        <f>$B292*'PERCENTAGE SHARING'!L86</f>
        <v>2034.082231</v>
      </c>
      <c r="M292" s="323">
        <f>$B292*'PERCENTAGE SHARING'!M86</f>
        <v>2034.082231</v>
      </c>
      <c r="N292" s="323">
        <f>$B292*'PERCENTAGE SHARING'!N86</f>
        <v>0</v>
      </c>
      <c r="O292" s="323">
        <f>$B292*'PERCENTAGE SHARING'!O86</f>
        <v>1100.379406</v>
      </c>
      <c r="P292" s="323">
        <f>$B292*'PERCENTAGE SHARING'!P86</f>
        <v>661.0398955</v>
      </c>
      <c r="Q292" s="323">
        <f>$B292*'PERCENTAGE SHARING'!Q86</f>
        <v>1817.950908</v>
      </c>
      <c r="R292" s="323">
        <f>$B292*'PERCENTAGE SHARING'!R86</f>
        <v>0</v>
      </c>
      <c r="S292" s="317"/>
      <c r="T292" s="317"/>
      <c r="U292" s="317"/>
      <c r="V292" s="317"/>
      <c r="W292" s="317"/>
      <c r="X292" s="317"/>
      <c r="Y292" s="317"/>
      <c r="Z292" s="317"/>
    </row>
    <row r="293" ht="15.75" customHeight="1">
      <c r="A293" s="325">
        <f>'PROP DAILY PNL'!A293</f>
        <v>45873</v>
      </c>
      <c r="B293" s="326">
        <f>'PROP DAILY PNL'!B293</f>
        <v>134190</v>
      </c>
      <c r="C293" s="323">
        <f>$B293*'PERCENTAGE SHARING'!C87</f>
        <v>63760.384</v>
      </c>
      <c r="D293" s="323">
        <f>$B293*'PERCENTAGE SHARING'!D87</f>
        <v>14572.372</v>
      </c>
      <c r="E293" s="323">
        <f>$B293*'PERCENTAGE SHARING'!E87</f>
        <v>12045.64817</v>
      </c>
      <c r="F293" s="323">
        <f>$B293*'PERCENTAGE SHARING'!F87</f>
        <v>0</v>
      </c>
      <c r="G293" s="323">
        <f>$B293*'PERCENTAGE SHARING'!G87</f>
        <v>9141.910776</v>
      </c>
      <c r="H293" s="323">
        <f>$B293*'PERCENTAGE SHARING'!H87</f>
        <v>0</v>
      </c>
      <c r="I293" s="323">
        <f>$B293*'PERCENTAGE SHARING'!I87</f>
        <v>0</v>
      </c>
      <c r="J293" s="323">
        <f>$B293*'PERCENTAGE SHARING'!J87</f>
        <v>0</v>
      </c>
      <c r="K293" s="323">
        <f>$B293*'PERCENTAGE SHARING'!K87</f>
        <v>0</v>
      </c>
      <c r="L293" s="323">
        <f>$B293*'PERCENTAGE SHARING'!L87</f>
        <v>9221.401842</v>
      </c>
      <c r="M293" s="323">
        <f>$B293*'PERCENTAGE SHARING'!M87</f>
        <v>9221.401842</v>
      </c>
      <c r="N293" s="323">
        <f>$B293*'PERCENTAGE SHARING'!N87</f>
        <v>0</v>
      </c>
      <c r="O293" s="323">
        <f>$B293*'PERCENTAGE SHARING'!O87</f>
        <v>4988.510559</v>
      </c>
      <c r="P293" s="323">
        <f>$B293*'PERCENTAGE SHARING'!P87</f>
        <v>2996.788634</v>
      </c>
      <c r="Q293" s="323">
        <f>$B293*'PERCENTAGE SHARING'!Q87</f>
        <v>8241.582175</v>
      </c>
      <c r="R293" s="323">
        <f>$B293*'PERCENTAGE SHARING'!R87</f>
        <v>0</v>
      </c>
      <c r="S293" s="317"/>
      <c r="T293" s="317"/>
      <c r="U293" s="317"/>
      <c r="V293" s="317"/>
      <c r="W293" s="317"/>
      <c r="X293" s="317"/>
      <c r="Y293" s="317"/>
      <c r="Z293" s="317"/>
    </row>
    <row r="294" ht="15.75" customHeight="1">
      <c r="A294" s="325">
        <f>'PROP DAILY PNL'!A294</f>
        <v>45874</v>
      </c>
      <c r="B294" s="326">
        <f>'PROP DAILY PNL'!B294</f>
        <v>36216</v>
      </c>
      <c r="C294" s="323">
        <f>$B294*'PERCENTAGE SHARING'!C88</f>
        <v>17208.03389</v>
      </c>
      <c r="D294" s="323">
        <f>$B294*'PERCENTAGE SHARING'!D88</f>
        <v>3932.878936</v>
      </c>
      <c r="E294" s="323">
        <f>$B294*'PERCENTAGE SHARING'!E88</f>
        <v>3250.951591</v>
      </c>
      <c r="F294" s="323">
        <f>$B294*'PERCENTAGE SHARING'!F88</f>
        <v>0</v>
      </c>
      <c r="G294" s="323">
        <f>$B294*'PERCENTAGE SHARING'!G88</f>
        <v>2467.273572</v>
      </c>
      <c r="H294" s="323">
        <f>$B294*'PERCENTAGE SHARING'!H88</f>
        <v>0</v>
      </c>
      <c r="I294" s="323">
        <f>$B294*'PERCENTAGE SHARING'!I88</f>
        <v>0</v>
      </c>
      <c r="J294" s="323">
        <f>$B294*'PERCENTAGE SHARING'!J88</f>
        <v>0</v>
      </c>
      <c r="K294" s="323">
        <f>$B294*'PERCENTAGE SHARING'!K88</f>
        <v>0</v>
      </c>
      <c r="L294" s="323">
        <f>$B294*'PERCENTAGE SHARING'!L88</f>
        <v>2488.727097</v>
      </c>
      <c r="M294" s="323">
        <f>$B294*'PERCENTAGE SHARING'!M88</f>
        <v>2488.727097</v>
      </c>
      <c r="N294" s="323">
        <f>$B294*'PERCENTAGE SHARING'!N88</f>
        <v>0</v>
      </c>
      <c r="O294" s="323">
        <f>$B294*'PERCENTAGE SHARING'!O88</f>
        <v>1346.329074</v>
      </c>
      <c r="P294" s="323">
        <f>$B294*'PERCENTAGE SHARING'!P88</f>
        <v>808.7912451</v>
      </c>
      <c r="Q294" s="323">
        <f>$B294*'PERCENTAGE SHARING'!Q88</f>
        <v>2224.287503</v>
      </c>
      <c r="R294" s="323">
        <f>$B294*'PERCENTAGE SHARING'!R88</f>
        <v>0</v>
      </c>
      <c r="S294" s="317"/>
      <c r="T294" s="317"/>
      <c r="U294" s="317"/>
      <c r="V294" s="317"/>
      <c r="W294" s="317"/>
      <c r="X294" s="317"/>
      <c r="Y294" s="317"/>
      <c r="Z294" s="317"/>
    </row>
    <row r="295" ht="15.75" customHeight="1">
      <c r="A295" s="325">
        <f>'PROP DAILY PNL'!A295</f>
        <v>45875</v>
      </c>
      <c r="B295" s="326">
        <f>'PROP DAILY PNL'!B295</f>
        <v>-74062</v>
      </c>
      <c r="C295" s="323">
        <f>$B295*'PERCENTAGE SHARING'!C89</f>
        <v>-35190.56234</v>
      </c>
      <c r="D295" s="323">
        <f>$B295*'PERCENTAGE SHARING'!D89</f>
        <v>-8042.767831</v>
      </c>
      <c r="E295" s="323">
        <f>$B295*'PERCENTAGE SHARING'!E89</f>
        <v>-6648.221137</v>
      </c>
      <c r="F295" s="323">
        <f>$B295*'PERCENTAGE SHARING'!F89</f>
        <v>0</v>
      </c>
      <c r="G295" s="323">
        <f>$B295*'PERCENTAGE SHARING'!G89</f>
        <v>-5045.593531</v>
      </c>
      <c r="H295" s="323">
        <f>$B295*'PERCENTAGE SHARING'!H89</f>
        <v>0</v>
      </c>
      <c r="I295" s="323">
        <f>$B295*'PERCENTAGE SHARING'!I89</f>
        <v>0</v>
      </c>
      <c r="J295" s="323">
        <f>$B295*'PERCENTAGE SHARING'!J89</f>
        <v>0</v>
      </c>
      <c r="K295" s="323">
        <f>$B295*'PERCENTAGE SHARING'!K89</f>
        <v>0</v>
      </c>
      <c r="L295" s="323">
        <f>$B295*'PERCENTAGE SHARING'!L89</f>
        <v>-5089.466154</v>
      </c>
      <c r="M295" s="323">
        <f>$B295*'PERCENTAGE SHARING'!M89</f>
        <v>-5089.466154</v>
      </c>
      <c r="N295" s="323">
        <f>$B295*'PERCENTAGE SHARING'!N89</f>
        <v>0</v>
      </c>
      <c r="O295" s="323">
        <f>$B295*'PERCENTAGE SHARING'!O89</f>
        <v>-2753.253365</v>
      </c>
      <c r="P295" s="323">
        <f>$B295*'PERCENTAGE SHARING'!P89</f>
        <v>-1653.984349</v>
      </c>
      <c r="Q295" s="323">
        <f>$B295*'PERCENTAGE SHARING'!Q89</f>
        <v>-4548.685141</v>
      </c>
      <c r="R295" s="323">
        <f>$B295*'PERCENTAGE SHARING'!R89</f>
        <v>0</v>
      </c>
      <c r="S295" s="317"/>
      <c r="T295" s="317"/>
      <c r="U295" s="317"/>
      <c r="V295" s="317"/>
      <c r="W295" s="317"/>
      <c r="X295" s="317"/>
      <c r="Y295" s="317"/>
      <c r="Z295" s="317"/>
    </row>
    <row r="296" ht="15.75" customHeight="1">
      <c r="A296" s="325">
        <f>'PROP DAILY PNL'!A296</f>
        <v>45876</v>
      </c>
      <c r="B296" s="326">
        <f>'PROP DAILY PNL'!B296</f>
        <v>-178039</v>
      </c>
      <c r="C296" s="323">
        <f>$B296*'PERCENTAGE SHARING'!C90</f>
        <v>-84595.23815</v>
      </c>
      <c r="D296" s="323">
        <f>$B296*'PERCENTAGE SHARING'!D90</f>
        <v>-19334.15708</v>
      </c>
      <c r="E296" s="323">
        <f>$B296*'PERCENTAGE SHARING'!E90</f>
        <v>-15981.78071</v>
      </c>
      <c r="F296" s="323">
        <f>$B296*'PERCENTAGE SHARING'!F90</f>
        <v>0</v>
      </c>
      <c r="G296" s="323">
        <f>$B296*'PERCENTAGE SHARING'!G90</f>
        <v>-12129.19482</v>
      </c>
      <c r="H296" s="323">
        <f>$B296*'PERCENTAGE SHARING'!H90</f>
        <v>0</v>
      </c>
      <c r="I296" s="323">
        <f>$B296*'PERCENTAGE SHARING'!I90</f>
        <v>0</v>
      </c>
      <c r="J296" s="323">
        <f>$B296*'PERCENTAGE SHARING'!J90</f>
        <v>0</v>
      </c>
      <c r="K296" s="323">
        <f>$B296*'PERCENTAGE SHARING'!K90</f>
        <v>0</v>
      </c>
      <c r="L296" s="323">
        <f>$B296*'PERCENTAGE SHARING'!L90</f>
        <v>-12234.66102</v>
      </c>
      <c r="M296" s="323">
        <f>$B296*'PERCENTAGE SHARING'!M90</f>
        <v>-12234.66102</v>
      </c>
      <c r="N296" s="323">
        <f>$B296*'PERCENTAGE SHARING'!N90</f>
        <v>0</v>
      </c>
      <c r="O296" s="323">
        <f>$B296*'PERCENTAGE SHARING'!O90</f>
        <v>-6618.596255</v>
      </c>
      <c r="P296" s="323">
        <f>$B296*'PERCENTAGE SHARING'!P90</f>
        <v>-3976.043309</v>
      </c>
      <c r="Q296" s="323">
        <f>$B296*'PERCENTAGE SHARING'!Q90</f>
        <v>-10934.66763</v>
      </c>
      <c r="R296" s="323">
        <f>$B296*'PERCENTAGE SHARING'!R90</f>
        <v>0</v>
      </c>
      <c r="S296" s="317"/>
      <c r="T296" s="317"/>
      <c r="U296" s="317"/>
      <c r="V296" s="317"/>
      <c r="W296" s="317"/>
      <c r="X296" s="317"/>
      <c r="Y296" s="317"/>
      <c r="Z296" s="317"/>
    </row>
    <row r="297" ht="15.75" customHeight="1">
      <c r="A297" s="325">
        <f>'PROP DAILY PNL'!A297</f>
        <v>45877</v>
      </c>
      <c r="B297" s="326">
        <f>'PROP DAILY PNL'!B297</f>
        <v>97800</v>
      </c>
      <c r="C297" s="323">
        <f>$B297*'PERCENTAGE SHARING'!C91</f>
        <v>46469.67401</v>
      </c>
      <c r="D297" s="323">
        <f>$B297*'PERCENTAGE SHARING'!D91</f>
        <v>10620.59753</v>
      </c>
      <c r="E297" s="323">
        <f>$B297*'PERCENTAGE SHARING'!E91</f>
        <v>8779.077357</v>
      </c>
      <c r="F297" s="323">
        <f>$B297*'PERCENTAGE SHARING'!F91</f>
        <v>0</v>
      </c>
      <c r="G297" s="323">
        <f>$B297*'PERCENTAGE SHARING'!G91</f>
        <v>6662.783172</v>
      </c>
      <c r="H297" s="323">
        <f>$B297*'PERCENTAGE SHARING'!H91</f>
        <v>0</v>
      </c>
      <c r="I297" s="323">
        <f>$B297*'PERCENTAGE SHARING'!I91</f>
        <v>0</v>
      </c>
      <c r="J297" s="323">
        <f>$B297*'PERCENTAGE SHARING'!J91</f>
        <v>0</v>
      </c>
      <c r="K297" s="323">
        <f>$B297*'PERCENTAGE SHARING'!K91</f>
        <v>0</v>
      </c>
      <c r="L297" s="323">
        <f>$B297*'PERCENTAGE SHARING'!L91</f>
        <v>6720.71764</v>
      </c>
      <c r="M297" s="323">
        <f>$B297*'PERCENTAGE SHARING'!M91</f>
        <v>6720.71764</v>
      </c>
      <c r="N297" s="323">
        <f>$B297*'PERCENTAGE SHARING'!N91</f>
        <v>0</v>
      </c>
      <c r="O297" s="323">
        <f>$B297*'PERCENTAGE SHARING'!O91</f>
        <v>3635.713039</v>
      </c>
      <c r="P297" s="323">
        <f>$B297*'PERCENTAGE SHARING'!P91</f>
        <v>2184.111547</v>
      </c>
      <c r="Q297" s="323">
        <f>$B297*'PERCENTAGE SHARING'!Q91</f>
        <v>6006.608068</v>
      </c>
      <c r="R297" s="323">
        <f>$B297*'PERCENTAGE SHARING'!R91</f>
        <v>0</v>
      </c>
      <c r="S297" s="317"/>
      <c r="T297" s="317"/>
      <c r="U297" s="317"/>
      <c r="V297" s="317"/>
      <c r="W297" s="317"/>
      <c r="X297" s="317"/>
      <c r="Y297" s="317"/>
      <c r="Z297" s="317"/>
    </row>
    <row r="298" ht="15.75" customHeight="1">
      <c r="A298" s="325">
        <f>'PROP DAILY PNL'!A298</f>
        <v>45880</v>
      </c>
      <c r="B298" s="326">
        <f>'PROP DAILY PNL'!B298</f>
        <v>135021</v>
      </c>
      <c r="C298" s="323">
        <f>$B298*'PERCENTAGE SHARING'!C92</f>
        <v>64155.23369</v>
      </c>
      <c r="D298" s="323">
        <f>$B298*'PERCENTAGE SHARING'!D92</f>
        <v>14662.6145</v>
      </c>
      <c r="E298" s="323">
        <f>$B298*'PERCENTAGE SHARING'!E92</f>
        <v>12120.24339</v>
      </c>
      <c r="F298" s="323">
        <f>$B298*'PERCENTAGE SHARING'!F92</f>
        <v>0</v>
      </c>
      <c r="G298" s="323">
        <f>$B298*'PERCENTAGE SHARING'!G92</f>
        <v>9198.523995</v>
      </c>
      <c r="H298" s="323">
        <f>$B298*'PERCENTAGE SHARING'!H92</f>
        <v>0</v>
      </c>
      <c r="I298" s="323">
        <f>$B298*'PERCENTAGE SHARING'!I92</f>
        <v>0</v>
      </c>
      <c r="J298" s="323">
        <f>$B298*'PERCENTAGE SHARING'!J92</f>
        <v>0</v>
      </c>
      <c r="K298" s="323">
        <f>$B298*'PERCENTAGE SHARING'!K92</f>
        <v>0</v>
      </c>
      <c r="L298" s="323">
        <f>$B298*'PERCENTAGE SHARING'!L92</f>
        <v>9278.507326</v>
      </c>
      <c r="M298" s="323">
        <f>$B298*'PERCENTAGE SHARING'!M92</f>
        <v>9278.507326</v>
      </c>
      <c r="N298" s="323">
        <f>$B298*'PERCENTAGE SHARING'!N92</f>
        <v>0</v>
      </c>
      <c r="O298" s="323">
        <f>$B298*'PERCENTAGE SHARING'!O92</f>
        <v>5019.402967</v>
      </c>
      <c r="P298" s="323">
        <f>$B298*'PERCENTAGE SHARING'!P92</f>
        <v>3015.346883</v>
      </c>
      <c r="Q298" s="323">
        <f>$B298*'PERCENTAGE SHARING'!Q92</f>
        <v>8292.619918</v>
      </c>
      <c r="R298" s="323">
        <f>$B298*'PERCENTAGE SHARING'!R92</f>
        <v>0</v>
      </c>
      <c r="S298" s="317"/>
      <c r="T298" s="317"/>
      <c r="U298" s="317"/>
      <c r="V298" s="317"/>
      <c r="W298" s="317"/>
      <c r="X298" s="317"/>
      <c r="Y298" s="317"/>
      <c r="Z298" s="317"/>
    </row>
    <row r="299" ht="15.75" customHeight="1">
      <c r="A299" s="325">
        <f>'PROP DAILY PNL'!A299</f>
        <v>45881</v>
      </c>
      <c r="B299" s="326">
        <f>'PROP DAILY PNL'!B299</f>
        <v>-168615</v>
      </c>
      <c r="C299" s="323">
        <f>$B299*'PERCENTAGE SHARING'!C93</f>
        <v>-80117.42416</v>
      </c>
      <c r="D299" s="323">
        <f>$B299*'PERCENTAGE SHARING'!D93</f>
        <v>-18310.75718</v>
      </c>
      <c r="E299" s="323">
        <f>$B299*'PERCENTAGE SHARING'!E93</f>
        <v>-15135.82954</v>
      </c>
      <c r="F299" s="323">
        <f>$B299*'PERCENTAGE SHARING'!F93</f>
        <v>0</v>
      </c>
      <c r="G299" s="323">
        <f>$B299*'PERCENTAGE SHARING'!G93</f>
        <v>-11487.16958</v>
      </c>
      <c r="H299" s="323">
        <f>$B299*'PERCENTAGE SHARING'!H93</f>
        <v>0</v>
      </c>
      <c r="I299" s="323">
        <f>$B299*'PERCENTAGE SHARING'!I93</f>
        <v>0</v>
      </c>
      <c r="J299" s="323">
        <f>$B299*'PERCENTAGE SHARING'!J93</f>
        <v>0</v>
      </c>
      <c r="K299" s="323">
        <f>$B299*'PERCENTAGE SHARING'!K93</f>
        <v>0</v>
      </c>
      <c r="L299" s="323">
        <f>$B299*'PERCENTAGE SHARING'!L93</f>
        <v>-11587.05322</v>
      </c>
      <c r="M299" s="323">
        <f>$B299*'PERCENTAGE SHARING'!M93</f>
        <v>-11587.05322</v>
      </c>
      <c r="N299" s="323">
        <f>$B299*'PERCENTAGE SHARING'!N93</f>
        <v>0</v>
      </c>
      <c r="O299" s="323">
        <f>$B299*'PERCENTAGE SHARING'!O93</f>
        <v>-6268.259244</v>
      </c>
      <c r="P299" s="323">
        <f>$B299*'PERCENTAGE SHARING'!P93</f>
        <v>-3765.582499</v>
      </c>
      <c r="Q299" s="323">
        <f>$B299*'PERCENTAGE SHARING'!Q93</f>
        <v>-10355.87136</v>
      </c>
      <c r="R299" s="323">
        <f>$B299*'PERCENTAGE SHARING'!R93</f>
        <v>0</v>
      </c>
      <c r="S299" s="317"/>
      <c r="T299" s="317"/>
      <c r="U299" s="317"/>
      <c r="V299" s="317"/>
      <c r="W299" s="317"/>
      <c r="X299" s="317"/>
      <c r="Y299" s="317"/>
      <c r="Z299" s="317"/>
    </row>
    <row r="300" ht="15.75" customHeight="1">
      <c r="A300" s="325">
        <f>'PROP DAILY PNL'!A300</f>
        <v>45882</v>
      </c>
      <c r="B300" s="326">
        <f>'PROP DAILY PNL'!B300</f>
        <v>71967</v>
      </c>
      <c r="C300" s="323">
        <f>$B300*'PERCENTAGE SHARING'!C94</f>
        <v>34195.123</v>
      </c>
      <c r="D300" s="323">
        <f>$B300*'PERCENTAGE SHARING'!D94</f>
        <v>7815.261167</v>
      </c>
      <c r="E300" s="323">
        <f>$B300*'PERCENTAGE SHARING'!E94</f>
        <v>6460.162169</v>
      </c>
      <c r="F300" s="323">
        <f>$B300*'PERCENTAGE SHARING'!F94</f>
        <v>0</v>
      </c>
      <c r="G300" s="323">
        <f>$B300*'PERCENTAGE SHARING'!G94</f>
        <v>4902.868267</v>
      </c>
      <c r="H300" s="323">
        <f>$B300*'PERCENTAGE SHARING'!H94</f>
        <v>0</v>
      </c>
      <c r="I300" s="323">
        <f>$B300*'PERCENTAGE SHARING'!I94</f>
        <v>0</v>
      </c>
      <c r="J300" s="323">
        <f>$B300*'PERCENTAGE SHARING'!J94</f>
        <v>0</v>
      </c>
      <c r="K300" s="323">
        <f>$B300*'PERCENTAGE SHARING'!K94</f>
        <v>0</v>
      </c>
      <c r="L300" s="323">
        <f>$B300*'PERCENTAGE SHARING'!L94</f>
        <v>4945.499861</v>
      </c>
      <c r="M300" s="323">
        <f>$B300*'PERCENTAGE SHARING'!M94</f>
        <v>4945.499861</v>
      </c>
      <c r="N300" s="323">
        <f>$B300*'PERCENTAGE SHARING'!N94</f>
        <v>0</v>
      </c>
      <c r="O300" s="323">
        <f>$B300*'PERCENTAGE SHARING'!O94</f>
        <v>2675.371782</v>
      </c>
      <c r="P300" s="323">
        <f>$B300*'PERCENTAGE SHARING'!P94</f>
        <v>1607.197911</v>
      </c>
      <c r="Q300" s="323">
        <f>$B300*'PERCENTAGE SHARING'!Q94</f>
        <v>4420.01598</v>
      </c>
      <c r="R300" s="323">
        <f>$B300*'PERCENTAGE SHARING'!R94</f>
        <v>0</v>
      </c>
      <c r="S300" s="317"/>
      <c r="T300" s="317"/>
      <c r="U300" s="317"/>
      <c r="V300" s="317"/>
      <c r="W300" s="317"/>
      <c r="X300" s="317"/>
      <c r="Y300" s="317"/>
      <c r="Z300" s="317"/>
    </row>
    <row r="301" ht="15.75" customHeight="1">
      <c r="A301" s="325">
        <f>'PROP DAILY PNL'!A301</f>
        <v>45883</v>
      </c>
      <c r="B301" s="326">
        <f>'PROP DAILY PNL'!B301</f>
        <v>-218173</v>
      </c>
      <c r="C301" s="323">
        <f>$B301*'PERCENTAGE SHARING'!C95</f>
        <v>-103664.9099</v>
      </c>
      <c r="D301" s="323">
        <f>$B301*'PERCENTAGE SHARING'!D95</f>
        <v>-23692.51149</v>
      </c>
      <c r="E301" s="323">
        <f>$B301*'PERCENTAGE SHARING'!E95</f>
        <v>-19584.43399</v>
      </c>
      <c r="F301" s="323">
        <f>$B301*'PERCENTAGE SHARING'!F95</f>
        <v>0</v>
      </c>
      <c r="G301" s="323">
        <f>$B301*'PERCENTAGE SHARING'!G95</f>
        <v>-14863.38848</v>
      </c>
      <c r="H301" s="323">
        <f>$B301*'PERCENTAGE SHARING'!H95</f>
        <v>0</v>
      </c>
      <c r="I301" s="323">
        <f>$B301*'PERCENTAGE SHARING'!I95</f>
        <v>0</v>
      </c>
      <c r="J301" s="323">
        <f>$B301*'PERCENTAGE SHARING'!J95</f>
        <v>0</v>
      </c>
      <c r="K301" s="323">
        <f>$B301*'PERCENTAGE SHARING'!K95</f>
        <v>0</v>
      </c>
      <c r="L301" s="323">
        <f>$B301*'PERCENTAGE SHARING'!L95</f>
        <v>-14992.62914</v>
      </c>
      <c r="M301" s="323">
        <f>$B301*'PERCENTAGE SHARING'!M95</f>
        <v>-14992.62914</v>
      </c>
      <c r="N301" s="323">
        <f>$B301*'PERCENTAGE SHARING'!N95</f>
        <v>0</v>
      </c>
      <c r="O301" s="323">
        <f>$B301*'PERCENTAGE SHARING'!O95</f>
        <v>-8110.5769</v>
      </c>
      <c r="P301" s="323">
        <f>$B301*'PERCENTAGE SHARING'!P95</f>
        <v>-4872.333011</v>
      </c>
      <c r="Q301" s="323">
        <f>$B301*'PERCENTAGE SHARING'!Q95</f>
        <v>-13399.58796</v>
      </c>
      <c r="R301" s="323">
        <f>$B301*'PERCENTAGE SHARING'!R95</f>
        <v>0</v>
      </c>
      <c r="S301" s="317"/>
      <c r="T301" s="317"/>
      <c r="U301" s="317"/>
      <c r="V301" s="317"/>
      <c r="W301" s="317"/>
      <c r="X301" s="317"/>
      <c r="Y301" s="317"/>
      <c r="Z301" s="317"/>
    </row>
    <row r="302" ht="15.75" customHeight="1">
      <c r="A302" s="325">
        <f>'PROP DAILY PNL'!A302</f>
        <v>45887</v>
      </c>
      <c r="B302" s="326">
        <f>'PROP DAILY PNL'!B302</f>
        <v>1000</v>
      </c>
      <c r="C302" s="323">
        <f>$B302*'PERCENTAGE SHARING'!C96</f>
        <v>475.150041</v>
      </c>
      <c r="D302" s="323">
        <f>$B302*'PERCENTAGE SHARING'!D96</f>
        <v>108.5950667</v>
      </c>
      <c r="E302" s="323">
        <f>$B302*'PERCENTAGE SHARING'!E96</f>
        <v>89.76561715</v>
      </c>
      <c r="F302" s="323">
        <f>$B302*'PERCENTAGE SHARING'!F96</f>
        <v>0</v>
      </c>
      <c r="G302" s="323">
        <f>$B302*'PERCENTAGE SHARING'!G96</f>
        <v>68.1266173</v>
      </c>
      <c r="H302" s="323">
        <f>$B302*'PERCENTAGE SHARING'!H96</f>
        <v>0</v>
      </c>
      <c r="I302" s="323">
        <f>$B302*'PERCENTAGE SHARING'!I96</f>
        <v>0</v>
      </c>
      <c r="J302" s="323">
        <f>$B302*'PERCENTAGE SHARING'!J96</f>
        <v>0</v>
      </c>
      <c r="K302" s="323">
        <f>$B302*'PERCENTAGE SHARING'!K96</f>
        <v>0</v>
      </c>
      <c r="L302" s="323">
        <f>$B302*'PERCENTAGE SHARING'!L96</f>
        <v>68.71899428</v>
      </c>
      <c r="M302" s="323">
        <f>$B302*'PERCENTAGE SHARING'!M96</f>
        <v>68.71899428</v>
      </c>
      <c r="N302" s="323">
        <f>$B302*'PERCENTAGE SHARING'!N96</f>
        <v>0</v>
      </c>
      <c r="O302" s="323">
        <f>$B302*'PERCENTAGE SHARING'!O96</f>
        <v>37.17497995</v>
      </c>
      <c r="P302" s="323">
        <f>$B302*'PERCENTAGE SHARING'!P96</f>
        <v>22.3324289</v>
      </c>
      <c r="Q302" s="323">
        <f>$B302*'PERCENTAGE SHARING'!Q96</f>
        <v>61.41726041</v>
      </c>
      <c r="R302" s="323">
        <f>$B302*'PERCENTAGE SHARING'!R96</f>
        <v>0</v>
      </c>
      <c r="S302" s="317"/>
      <c r="T302" s="317"/>
      <c r="U302" s="317"/>
      <c r="V302" s="317"/>
      <c r="W302" s="317"/>
      <c r="X302" s="317"/>
      <c r="Y302" s="317"/>
      <c r="Z302" s="317"/>
    </row>
    <row r="303" ht="15.75" customHeight="1">
      <c r="A303" s="325">
        <f>'PROP DAILY PNL'!A303</f>
        <v>45888</v>
      </c>
      <c r="B303" s="326">
        <f>'PROP DAILY PNL'!B303</f>
        <v>272842</v>
      </c>
      <c r="C303" s="323">
        <f>$B303*'PERCENTAGE SHARING'!C97</f>
        <v>129640.8875</v>
      </c>
      <c r="D303" s="323">
        <f>$B303*'PERCENTAGE SHARING'!D97</f>
        <v>29629.29519</v>
      </c>
      <c r="E303" s="323">
        <f>$B303*'PERCENTAGE SHARING'!E97</f>
        <v>24491.83051</v>
      </c>
      <c r="F303" s="323">
        <f>$B303*'PERCENTAGE SHARING'!F97</f>
        <v>0</v>
      </c>
      <c r="G303" s="323">
        <f>$B303*'PERCENTAGE SHARING'!G97</f>
        <v>18587.80252</v>
      </c>
      <c r="H303" s="323">
        <f>$B303*'PERCENTAGE SHARING'!H97</f>
        <v>0</v>
      </c>
      <c r="I303" s="323">
        <f>$B303*'PERCENTAGE SHARING'!I97</f>
        <v>0</v>
      </c>
      <c r="J303" s="323">
        <f>$B303*'PERCENTAGE SHARING'!J97</f>
        <v>0</v>
      </c>
      <c r="K303" s="323">
        <f>$B303*'PERCENTAGE SHARING'!K97</f>
        <v>0</v>
      </c>
      <c r="L303" s="323">
        <f>$B303*'PERCENTAGE SHARING'!L97</f>
        <v>18749.42784</v>
      </c>
      <c r="M303" s="323">
        <f>$B303*'PERCENTAGE SHARING'!M97</f>
        <v>18749.42784</v>
      </c>
      <c r="N303" s="323">
        <f>$B303*'PERCENTAGE SHARING'!N97</f>
        <v>0</v>
      </c>
      <c r="O303" s="323">
        <f>$B303*'PERCENTAGE SHARING'!O97</f>
        <v>10142.89588</v>
      </c>
      <c r="P303" s="323">
        <f>$B303*'PERCENTAGE SHARING'!P97</f>
        <v>6093.224566</v>
      </c>
      <c r="Q303" s="323">
        <f>$B303*'PERCENTAGE SHARING'!Q97</f>
        <v>16757.20817</v>
      </c>
      <c r="R303" s="323">
        <f>$B303*'PERCENTAGE SHARING'!R97</f>
        <v>0</v>
      </c>
      <c r="S303" s="317"/>
      <c r="T303" s="317"/>
      <c r="U303" s="317"/>
      <c r="V303" s="317"/>
      <c r="W303" s="317"/>
      <c r="X303" s="317"/>
      <c r="Y303" s="317"/>
      <c r="Z303" s="317"/>
    </row>
    <row r="304" ht="15.75" customHeight="1">
      <c r="A304" s="325">
        <f>'PROP DAILY PNL'!A304</f>
        <v>45889</v>
      </c>
      <c r="B304" s="326">
        <f>'PROP DAILY PNL'!B304</f>
        <v>102464</v>
      </c>
      <c r="C304" s="323">
        <f>$B304*'PERCENTAGE SHARING'!C98</f>
        <v>48685.7738</v>
      </c>
      <c r="D304" s="323">
        <f>$B304*'PERCENTAGE SHARING'!D98</f>
        <v>11127.08492</v>
      </c>
      <c r="E304" s="323">
        <f>$B304*'PERCENTAGE SHARING'!E98</f>
        <v>9197.744196</v>
      </c>
      <c r="F304" s="323">
        <f>$B304*'PERCENTAGE SHARING'!F98</f>
        <v>0</v>
      </c>
      <c r="G304" s="323">
        <f>$B304*'PERCENTAGE SHARING'!G98</f>
        <v>6980.525715</v>
      </c>
      <c r="H304" s="323">
        <f>$B304*'PERCENTAGE SHARING'!H98</f>
        <v>0</v>
      </c>
      <c r="I304" s="323">
        <f>$B304*'PERCENTAGE SHARING'!I98</f>
        <v>0</v>
      </c>
      <c r="J304" s="323">
        <f>$B304*'PERCENTAGE SHARING'!J98</f>
        <v>0</v>
      </c>
      <c r="K304" s="323">
        <f>$B304*'PERCENTAGE SHARING'!K98</f>
        <v>0</v>
      </c>
      <c r="L304" s="323">
        <f>$B304*'PERCENTAGE SHARING'!L98</f>
        <v>7041.22303</v>
      </c>
      <c r="M304" s="323">
        <f>$B304*'PERCENTAGE SHARING'!M98</f>
        <v>7041.22303</v>
      </c>
      <c r="N304" s="323">
        <f>$B304*'PERCENTAGE SHARING'!N98</f>
        <v>0</v>
      </c>
      <c r="O304" s="323">
        <f>$B304*'PERCENTAGE SHARING'!O98</f>
        <v>3809.097145</v>
      </c>
      <c r="P304" s="323">
        <f>$B304*'PERCENTAGE SHARING'!P98</f>
        <v>2288.269995</v>
      </c>
      <c r="Q304" s="323">
        <f>$B304*'PERCENTAGE SHARING'!Q98</f>
        <v>6293.058171</v>
      </c>
      <c r="R304" s="323">
        <f>$B304*'PERCENTAGE SHARING'!R98</f>
        <v>0</v>
      </c>
      <c r="S304" s="317"/>
      <c r="T304" s="317"/>
      <c r="U304" s="317"/>
      <c r="V304" s="317"/>
      <c r="W304" s="317"/>
      <c r="X304" s="317"/>
      <c r="Y304" s="317"/>
      <c r="Z304" s="317"/>
    </row>
    <row r="305" ht="15.75" customHeight="1">
      <c r="A305" s="325">
        <f>'PROP DAILY PNL'!A305</f>
        <v>45890</v>
      </c>
      <c r="B305" s="326">
        <f>'PROP DAILY PNL'!B305</f>
        <v>45318</v>
      </c>
      <c r="C305" s="323">
        <f>$B305*'PERCENTAGE SHARING'!C99</f>
        <v>21532.84956</v>
      </c>
      <c r="D305" s="323">
        <f>$B305*'PERCENTAGE SHARING'!D99</f>
        <v>4921.311234</v>
      </c>
      <c r="E305" s="323">
        <f>$B305*'PERCENTAGE SHARING'!E99</f>
        <v>4067.998238</v>
      </c>
      <c r="F305" s="323">
        <f>$B305*'PERCENTAGE SHARING'!F99</f>
        <v>0</v>
      </c>
      <c r="G305" s="323">
        <f>$B305*'PERCENTAGE SHARING'!G99</f>
        <v>3087.362043</v>
      </c>
      <c r="H305" s="323">
        <f>$B305*'PERCENTAGE SHARING'!H99</f>
        <v>0</v>
      </c>
      <c r="I305" s="323">
        <f>$B305*'PERCENTAGE SHARING'!I99</f>
        <v>0</v>
      </c>
      <c r="J305" s="323">
        <f>$B305*'PERCENTAGE SHARING'!J99</f>
        <v>0</v>
      </c>
      <c r="K305" s="323">
        <f>$B305*'PERCENTAGE SHARING'!K99</f>
        <v>0</v>
      </c>
      <c r="L305" s="323">
        <f>$B305*'PERCENTAGE SHARING'!L99</f>
        <v>3114.207383</v>
      </c>
      <c r="M305" s="323">
        <f>$B305*'PERCENTAGE SHARING'!M99</f>
        <v>3114.207383</v>
      </c>
      <c r="N305" s="323">
        <f>$B305*'PERCENTAGE SHARING'!N99</f>
        <v>0</v>
      </c>
      <c r="O305" s="323">
        <f>$B305*'PERCENTAGE SHARING'!O99</f>
        <v>1684.695741</v>
      </c>
      <c r="P305" s="323">
        <f>$B305*'PERCENTAGE SHARING'!P99</f>
        <v>1012.061013</v>
      </c>
      <c r="Q305" s="323">
        <f>$B305*'PERCENTAGE SHARING'!Q99</f>
        <v>2783.307407</v>
      </c>
      <c r="R305" s="323">
        <f>$B305*'PERCENTAGE SHARING'!R99</f>
        <v>0</v>
      </c>
      <c r="S305" s="317"/>
      <c r="T305" s="317"/>
      <c r="U305" s="317"/>
      <c r="V305" s="317"/>
      <c r="W305" s="317"/>
      <c r="X305" s="317"/>
      <c r="Y305" s="317"/>
      <c r="Z305" s="317"/>
    </row>
    <row r="306" ht="15.75" customHeight="1">
      <c r="A306" s="325">
        <f>'PROP DAILY PNL'!A306</f>
        <v>45891</v>
      </c>
      <c r="B306" s="326">
        <f>'PROP DAILY PNL'!B306</f>
        <v>61230</v>
      </c>
      <c r="C306" s="323">
        <f>$B306*'PERCENTAGE SHARING'!C100</f>
        <v>29093.43701</v>
      </c>
      <c r="D306" s="323">
        <f>$B306*'PERCENTAGE SHARING'!D100</f>
        <v>6649.275935</v>
      </c>
      <c r="E306" s="323">
        <f>$B306*'PERCENTAGE SHARING'!E100</f>
        <v>5496.348738</v>
      </c>
      <c r="F306" s="323">
        <f>$B306*'PERCENTAGE SHARING'!F100</f>
        <v>0</v>
      </c>
      <c r="G306" s="323">
        <f>$B306*'PERCENTAGE SHARING'!G100</f>
        <v>4171.392777</v>
      </c>
      <c r="H306" s="323">
        <f>$B306*'PERCENTAGE SHARING'!H100</f>
        <v>0</v>
      </c>
      <c r="I306" s="323">
        <f>$B306*'PERCENTAGE SHARING'!I100</f>
        <v>0</v>
      </c>
      <c r="J306" s="323">
        <f>$B306*'PERCENTAGE SHARING'!J100</f>
        <v>0</v>
      </c>
      <c r="K306" s="323">
        <f>$B306*'PERCENTAGE SHARING'!K100</f>
        <v>0</v>
      </c>
      <c r="L306" s="323">
        <f>$B306*'PERCENTAGE SHARING'!L100</f>
        <v>4207.66402</v>
      </c>
      <c r="M306" s="323">
        <f>$B306*'PERCENTAGE SHARING'!M100</f>
        <v>4207.66402</v>
      </c>
      <c r="N306" s="323">
        <f>$B306*'PERCENTAGE SHARING'!N100</f>
        <v>0</v>
      </c>
      <c r="O306" s="323">
        <f>$B306*'PERCENTAGE SHARING'!O100</f>
        <v>2276.224022</v>
      </c>
      <c r="P306" s="323">
        <f>$B306*'PERCENTAGE SHARING'!P100</f>
        <v>1367.414622</v>
      </c>
      <c r="Q306" s="323">
        <f>$B306*'PERCENTAGE SHARING'!Q100</f>
        <v>3760.578855</v>
      </c>
      <c r="R306" s="323">
        <f>$B306*'PERCENTAGE SHARING'!R100</f>
        <v>0</v>
      </c>
      <c r="S306" s="317"/>
      <c r="T306" s="317"/>
      <c r="U306" s="317"/>
      <c r="V306" s="317"/>
      <c r="W306" s="317"/>
      <c r="X306" s="317"/>
      <c r="Y306" s="317"/>
      <c r="Z306" s="317"/>
    </row>
    <row r="307" ht="15.75" customHeight="1">
      <c r="A307" s="325">
        <f>'PROP DAILY PNL'!A307</f>
        <v>45894</v>
      </c>
      <c r="B307" s="326">
        <f>'PROP DAILY PNL'!B307</f>
        <v>-14570</v>
      </c>
      <c r="C307" s="323">
        <f>$B307*'PERCENTAGE SHARING'!C101</f>
        <v>-6922.936098</v>
      </c>
      <c r="D307" s="323">
        <f>$B307*'PERCENTAGE SHARING'!D101</f>
        <v>-1582.230122</v>
      </c>
      <c r="E307" s="323">
        <f>$B307*'PERCENTAGE SHARING'!E101</f>
        <v>-1307.885042</v>
      </c>
      <c r="F307" s="323">
        <f>$B307*'PERCENTAGE SHARING'!F101</f>
        <v>0</v>
      </c>
      <c r="G307" s="323">
        <f>$B307*'PERCENTAGE SHARING'!G101</f>
        <v>-992.6048141</v>
      </c>
      <c r="H307" s="323">
        <f>$B307*'PERCENTAGE SHARING'!H101</f>
        <v>0</v>
      </c>
      <c r="I307" s="323">
        <f>$B307*'PERCENTAGE SHARING'!I101</f>
        <v>0</v>
      </c>
      <c r="J307" s="323">
        <f>$B307*'PERCENTAGE SHARING'!J101</f>
        <v>0</v>
      </c>
      <c r="K307" s="323">
        <f>$B307*'PERCENTAGE SHARING'!K101</f>
        <v>0</v>
      </c>
      <c r="L307" s="323">
        <f>$B307*'PERCENTAGE SHARING'!L101</f>
        <v>-1001.235747</v>
      </c>
      <c r="M307" s="323">
        <f>$B307*'PERCENTAGE SHARING'!M101</f>
        <v>-1001.235747</v>
      </c>
      <c r="N307" s="323">
        <f>$B307*'PERCENTAGE SHARING'!N101</f>
        <v>0</v>
      </c>
      <c r="O307" s="323">
        <f>$B307*'PERCENTAGE SHARING'!O101</f>
        <v>-541.6394578</v>
      </c>
      <c r="P307" s="323">
        <f>$B307*'PERCENTAGE SHARING'!P101</f>
        <v>-325.3834891</v>
      </c>
      <c r="Q307" s="323">
        <f>$B307*'PERCENTAGE SHARING'!Q101</f>
        <v>-894.8494842</v>
      </c>
      <c r="R307" s="323">
        <f>$B307*'PERCENTAGE SHARING'!R101</f>
        <v>0</v>
      </c>
      <c r="S307" s="317"/>
      <c r="T307" s="317"/>
      <c r="U307" s="317"/>
      <c r="V307" s="317"/>
      <c r="W307" s="317"/>
      <c r="X307" s="317"/>
      <c r="Y307" s="317"/>
      <c r="Z307" s="317"/>
    </row>
    <row r="308" ht="15.75" customHeight="1">
      <c r="A308" s="325">
        <f>'PROP DAILY PNL'!A308</f>
        <v>45895</v>
      </c>
      <c r="B308" s="326">
        <f>'PROP DAILY PNL'!B308</f>
        <v>224574</v>
      </c>
      <c r="C308" s="323">
        <f>$B308*'PERCENTAGE SHARING'!C102</f>
        <v>106706.3453</v>
      </c>
      <c r="D308" s="323">
        <f>$B308*'PERCENTAGE SHARING'!D102</f>
        <v>24387.62851</v>
      </c>
      <c r="E308" s="323">
        <f>$B308*'PERCENTAGE SHARING'!E102</f>
        <v>20159.02371</v>
      </c>
      <c r="F308" s="323">
        <f>$B308*'PERCENTAGE SHARING'!F102</f>
        <v>0</v>
      </c>
      <c r="G308" s="323">
        <f>$B308*'PERCENTAGE SHARING'!G102</f>
        <v>15299.46695</v>
      </c>
      <c r="H308" s="323">
        <f>$B308*'PERCENTAGE SHARING'!H102</f>
        <v>0</v>
      </c>
      <c r="I308" s="323">
        <f>$B308*'PERCENTAGE SHARING'!I102</f>
        <v>0</v>
      </c>
      <c r="J308" s="323">
        <f>$B308*'PERCENTAGE SHARING'!J102</f>
        <v>0</v>
      </c>
      <c r="K308" s="323">
        <f>$B308*'PERCENTAGE SHARING'!K102</f>
        <v>0</v>
      </c>
      <c r="L308" s="323">
        <f>$B308*'PERCENTAGE SHARING'!L102</f>
        <v>15432.49942</v>
      </c>
      <c r="M308" s="323">
        <f>$B308*'PERCENTAGE SHARING'!M102</f>
        <v>15432.49942</v>
      </c>
      <c r="N308" s="323">
        <f>$B308*'PERCENTAGE SHARING'!N102</f>
        <v>0</v>
      </c>
      <c r="O308" s="323">
        <f>$B308*'PERCENTAGE SHARING'!O102</f>
        <v>8348.533947</v>
      </c>
      <c r="P308" s="323">
        <f>$B308*'PERCENTAGE SHARING'!P102</f>
        <v>5015.282888</v>
      </c>
      <c r="Q308" s="323">
        <f>$B308*'PERCENTAGE SHARING'!Q102</f>
        <v>13792.71984</v>
      </c>
      <c r="R308" s="323">
        <f>$B308*'PERCENTAGE SHARING'!R102</f>
        <v>0</v>
      </c>
      <c r="S308" s="317"/>
      <c r="T308" s="317"/>
      <c r="U308" s="317"/>
      <c r="V308" s="317"/>
      <c r="W308" s="317"/>
      <c r="X308" s="317"/>
      <c r="Y308" s="317"/>
      <c r="Z308" s="317"/>
    </row>
    <row r="309" ht="15.75" customHeight="1">
      <c r="A309" s="325">
        <f>'PROP DAILY PNL'!A309</f>
        <v>45897</v>
      </c>
      <c r="B309" s="326">
        <f>'PROP DAILY PNL'!B309</f>
        <v>-130163</v>
      </c>
      <c r="C309" s="323">
        <f>$B309*'PERCENTAGE SHARING'!C103</f>
        <v>-61846.95479</v>
      </c>
      <c r="D309" s="323">
        <f>$B309*'PERCENTAGE SHARING'!D103</f>
        <v>-14135.05967</v>
      </c>
      <c r="E309" s="323">
        <f>$B309*'PERCENTAGE SHARING'!E103</f>
        <v>-11684.16203</v>
      </c>
      <c r="F309" s="323">
        <f>$B309*'PERCENTAGE SHARING'!F103</f>
        <v>0</v>
      </c>
      <c r="G309" s="323">
        <f>$B309*'PERCENTAGE SHARING'!G103</f>
        <v>-8867.564888</v>
      </c>
      <c r="H309" s="323">
        <f>$B309*'PERCENTAGE SHARING'!H103</f>
        <v>0</v>
      </c>
      <c r="I309" s="323">
        <f>$B309*'PERCENTAGE SHARING'!I103</f>
        <v>0</v>
      </c>
      <c r="J309" s="323">
        <f>$B309*'PERCENTAGE SHARING'!J103</f>
        <v>0</v>
      </c>
      <c r="K309" s="323">
        <f>$B309*'PERCENTAGE SHARING'!K103</f>
        <v>0</v>
      </c>
      <c r="L309" s="323">
        <f>$B309*'PERCENTAGE SHARING'!L103</f>
        <v>-8944.670452</v>
      </c>
      <c r="M309" s="323">
        <f>$B309*'PERCENTAGE SHARING'!M103</f>
        <v>-8944.670452</v>
      </c>
      <c r="N309" s="323">
        <f>$B309*'PERCENTAGE SHARING'!N103</f>
        <v>0</v>
      </c>
      <c r="O309" s="323">
        <f>$B309*'PERCENTAGE SHARING'!O103</f>
        <v>-4838.806915</v>
      </c>
      <c r="P309" s="323">
        <f>$B309*'PERCENTAGE SHARING'!P103</f>
        <v>-2906.855943</v>
      </c>
      <c r="Q309" s="323">
        <f>$B309*'PERCENTAGE SHARING'!Q103</f>
        <v>-7994.254867</v>
      </c>
      <c r="R309" s="323">
        <f>$B309*'PERCENTAGE SHARING'!R103</f>
        <v>0</v>
      </c>
      <c r="S309" s="317"/>
      <c r="T309" s="317"/>
      <c r="U309" s="317"/>
      <c r="V309" s="317"/>
      <c r="W309" s="317"/>
      <c r="X309" s="317"/>
      <c r="Y309" s="317"/>
      <c r="Z309" s="317"/>
    </row>
    <row r="310" ht="15.75" customHeight="1">
      <c r="A310" s="325">
        <f>'PROP DAILY PNL'!A310</f>
        <v>45898</v>
      </c>
      <c r="B310" s="326">
        <f>'PROP DAILY PNL'!B310</f>
        <v>-37807</v>
      </c>
      <c r="C310" s="323">
        <f>$B310*'PERCENTAGE SHARING'!C104</f>
        <v>-17963.9976</v>
      </c>
      <c r="D310" s="323">
        <f>$B310*'PERCENTAGE SHARING'!D104</f>
        <v>-4105.653688</v>
      </c>
      <c r="E310" s="323">
        <f>$B310*'PERCENTAGE SHARING'!E104</f>
        <v>-3393.768688</v>
      </c>
      <c r="F310" s="323">
        <f>$B310*'PERCENTAGE SHARING'!F104</f>
        <v>0</v>
      </c>
      <c r="G310" s="323">
        <f>$B310*'PERCENTAGE SHARING'!G104</f>
        <v>-2575.66302</v>
      </c>
      <c r="H310" s="323">
        <f>$B310*'PERCENTAGE SHARING'!H104</f>
        <v>0</v>
      </c>
      <c r="I310" s="323">
        <f>$B310*'PERCENTAGE SHARING'!I104</f>
        <v>0</v>
      </c>
      <c r="J310" s="323">
        <f>$B310*'PERCENTAGE SHARING'!J104</f>
        <v>0</v>
      </c>
      <c r="K310" s="323">
        <f>$B310*'PERCENTAGE SHARING'!K104</f>
        <v>0</v>
      </c>
      <c r="L310" s="323">
        <f>$B310*'PERCENTAGE SHARING'!L104</f>
        <v>-2598.059017</v>
      </c>
      <c r="M310" s="323">
        <f>$B310*'PERCENTAGE SHARING'!M104</f>
        <v>-2598.059017</v>
      </c>
      <c r="N310" s="323">
        <f>$B310*'PERCENTAGE SHARING'!N104</f>
        <v>0</v>
      </c>
      <c r="O310" s="323">
        <f>$B310*'PERCENTAGE SHARING'!O104</f>
        <v>-1405.474467</v>
      </c>
      <c r="P310" s="323">
        <f>$B310*'PERCENTAGE SHARING'!P104</f>
        <v>-844.3221395</v>
      </c>
      <c r="Q310" s="323">
        <f>$B310*'PERCENTAGE SHARING'!Q104</f>
        <v>-2322.002364</v>
      </c>
      <c r="R310" s="323">
        <f>$B310*'PERCENTAGE SHARING'!R104</f>
        <v>0</v>
      </c>
      <c r="S310" s="317"/>
      <c r="T310" s="317"/>
      <c r="U310" s="317"/>
      <c r="V310" s="317"/>
      <c r="W310" s="317"/>
      <c r="X310" s="317"/>
      <c r="Y310" s="317"/>
      <c r="Z310" s="317"/>
    </row>
    <row r="311" ht="15.75" customHeight="1">
      <c r="A311" s="325">
        <f>'PROP DAILY PNL'!A311</f>
        <v>45901</v>
      </c>
      <c r="B311" s="326">
        <f>'PROP DAILY PNL'!B311</f>
        <v>226098</v>
      </c>
      <c r="C311" s="323">
        <f>$B311*'PERCENTAGE SHARING'!C105</f>
        <v>106753.7352</v>
      </c>
      <c r="D311" s="323">
        <f>$B311*'PERCENTAGE SHARING'!D105</f>
        <v>24741.86484</v>
      </c>
      <c r="E311" s="323">
        <f>$B311*'PERCENTAGE SHARING'!E105</f>
        <v>20451.84578</v>
      </c>
      <c r="F311" s="323">
        <f>$B311*'PERCENTAGE SHARING'!F105</f>
        <v>0</v>
      </c>
      <c r="G311" s="323">
        <f>$B311*'PERCENTAGE SHARING'!G105</f>
        <v>15465.34157</v>
      </c>
      <c r="H311" s="323">
        <f>$B311*'PERCENTAGE SHARING'!H105</f>
        <v>0</v>
      </c>
      <c r="I311" s="323">
        <f>$B311*'PERCENTAGE SHARING'!I105</f>
        <v>0</v>
      </c>
      <c r="J311" s="323">
        <f>$B311*'PERCENTAGE SHARING'!J105</f>
        <v>0</v>
      </c>
      <c r="K311" s="323">
        <f>$B311*'PERCENTAGE SHARING'!K105</f>
        <v>0</v>
      </c>
      <c r="L311" s="323">
        <f>$B311*'PERCENTAGE SHARING'!L105</f>
        <v>15601.38093</v>
      </c>
      <c r="M311" s="323">
        <f>$B311*'PERCENTAGE SHARING'!M105</f>
        <v>15601.38093</v>
      </c>
      <c r="N311" s="323">
        <f>$B311*'PERCENTAGE SHARING'!N105</f>
        <v>0</v>
      </c>
      <c r="O311" s="323">
        <f>$B311*'PERCENTAGE SHARING'!O105</f>
        <v>8469.797267</v>
      </c>
      <c r="P311" s="323">
        <f>$B311*'PERCENTAGE SHARING'!P105</f>
        <v>5088.132524</v>
      </c>
      <c r="Q311" s="323">
        <f>$B311*'PERCENTAGE SHARING'!Q105</f>
        <v>13924.52098</v>
      </c>
      <c r="R311" s="323">
        <f>$B311*'PERCENTAGE SHARING'!R105</f>
        <v>0</v>
      </c>
      <c r="S311" s="317"/>
      <c r="T311" s="317"/>
      <c r="U311" s="317"/>
      <c r="V311" s="317"/>
      <c r="W311" s="317"/>
      <c r="X311" s="317"/>
      <c r="Y311" s="317"/>
      <c r="Z311" s="317"/>
    </row>
    <row r="312" ht="15.75" customHeight="1">
      <c r="A312" s="325">
        <f>'PROP DAILY PNL'!A312</f>
        <v>45902</v>
      </c>
      <c r="B312" s="326">
        <f>'PROP DAILY PNL'!B312</f>
        <v>92066</v>
      </c>
      <c r="C312" s="323">
        <f>$B312*'PERCENTAGE SHARING'!C106</f>
        <v>43469.59895</v>
      </c>
      <c r="D312" s="323">
        <f>$B312*'PERCENTAGE SHARING'!D106</f>
        <v>10074.76638</v>
      </c>
      <c r="E312" s="323">
        <f>$B312*'PERCENTAGE SHARING'!E106</f>
        <v>8327.891593</v>
      </c>
      <c r="F312" s="323">
        <f>$B312*'PERCENTAGE SHARING'!F106</f>
        <v>0</v>
      </c>
      <c r="G312" s="323">
        <f>$B312*'PERCENTAGE SHARING'!G106</f>
        <v>6297.411464</v>
      </c>
      <c r="H312" s="323">
        <f>$B312*'PERCENTAGE SHARING'!H106</f>
        <v>0</v>
      </c>
      <c r="I312" s="323">
        <f>$B312*'PERCENTAGE SHARING'!I106</f>
        <v>0</v>
      </c>
      <c r="J312" s="323">
        <f>$B312*'PERCENTAGE SHARING'!J106</f>
        <v>0</v>
      </c>
      <c r="K312" s="323">
        <f>$B312*'PERCENTAGE SHARING'!K106</f>
        <v>0</v>
      </c>
      <c r="L312" s="323">
        <f>$B312*'PERCENTAGE SHARING'!L106</f>
        <v>6352.806025</v>
      </c>
      <c r="M312" s="323">
        <f>$B312*'PERCENTAGE SHARING'!M106</f>
        <v>6352.806025</v>
      </c>
      <c r="N312" s="323">
        <f>$B312*'PERCENTAGE SHARING'!N106</f>
        <v>0</v>
      </c>
      <c r="O312" s="323">
        <f>$B312*'PERCENTAGE SHARING'!O106</f>
        <v>3448.860031</v>
      </c>
      <c r="P312" s="323">
        <f>$B312*'PERCENTAGE SHARING'!P106</f>
        <v>2071.862683</v>
      </c>
      <c r="Q312" s="323">
        <f>$B312*'PERCENTAGE SHARING'!Q106</f>
        <v>5669.996855</v>
      </c>
      <c r="R312" s="323">
        <f>$B312*'PERCENTAGE SHARING'!R106</f>
        <v>0</v>
      </c>
      <c r="S312" s="317"/>
      <c r="T312" s="317"/>
      <c r="U312" s="317"/>
      <c r="V312" s="317"/>
      <c r="W312" s="317"/>
      <c r="X312" s="317"/>
      <c r="Y312" s="317"/>
      <c r="Z312" s="317"/>
    </row>
    <row r="313" ht="15.75" customHeight="1">
      <c r="A313" s="325">
        <f>'PROP DAILY PNL'!A313</f>
        <v>45903</v>
      </c>
      <c r="B313" s="326">
        <f>'PROP DAILY PNL'!B313</f>
        <v>2731</v>
      </c>
      <c r="C313" s="323">
        <f>$B313*'PERCENTAGE SHARING'!C107</f>
        <v>1289.460547</v>
      </c>
      <c r="D313" s="323">
        <f>$B313*'PERCENTAGE SHARING'!D107</f>
        <v>298.8528553</v>
      </c>
      <c r="E313" s="323">
        <f>$B313*'PERCENTAGE SHARING'!E107</f>
        <v>247.0344312</v>
      </c>
      <c r="F313" s="323">
        <f>$B313*'PERCENTAGE SHARING'!F107</f>
        <v>0</v>
      </c>
      <c r="G313" s="323">
        <f>$B313*'PERCENTAGE SHARING'!G107</f>
        <v>186.8032793</v>
      </c>
      <c r="H313" s="323">
        <f>$B313*'PERCENTAGE SHARING'!H107</f>
        <v>0</v>
      </c>
      <c r="I313" s="323">
        <f>$B313*'PERCENTAGE SHARING'!I107</f>
        <v>0</v>
      </c>
      <c r="J313" s="323">
        <f>$B313*'PERCENTAGE SHARING'!J107</f>
        <v>0</v>
      </c>
      <c r="K313" s="323">
        <f>$B313*'PERCENTAGE SHARING'!K107</f>
        <v>0</v>
      </c>
      <c r="L313" s="323">
        <f>$B313*'PERCENTAGE SHARING'!L107</f>
        <v>188.4464759</v>
      </c>
      <c r="M313" s="323">
        <f>$B313*'PERCENTAGE SHARING'!M107</f>
        <v>188.4464759</v>
      </c>
      <c r="N313" s="323">
        <f>$B313*'PERCENTAGE SHARING'!N107</f>
        <v>0</v>
      </c>
      <c r="O313" s="323">
        <f>$B313*'PERCENTAGE SHARING'!O107</f>
        <v>102.3052673</v>
      </c>
      <c r="P313" s="323">
        <f>$B313*'PERCENTAGE SHARING'!P107</f>
        <v>61.45870341</v>
      </c>
      <c r="Q313" s="323">
        <f>$B313*'PERCENTAGE SHARING'!Q107</f>
        <v>168.1919646</v>
      </c>
      <c r="R313" s="323">
        <f>$B313*'PERCENTAGE SHARING'!R107</f>
        <v>0</v>
      </c>
      <c r="S313" s="317"/>
      <c r="T313" s="317"/>
      <c r="U313" s="317"/>
      <c r="V313" s="317"/>
      <c r="W313" s="317"/>
      <c r="X313" s="317"/>
      <c r="Y313" s="317"/>
      <c r="Z313" s="317"/>
    </row>
    <row r="314" ht="15.75" customHeight="1">
      <c r="A314" s="325">
        <f>'PROP DAILY PNL'!A314</f>
        <v>45904</v>
      </c>
      <c r="B314" s="326">
        <f>'PROP DAILY PNL'!B314</f>
        <v>-287035</v>
      </c>
      <c r="C314" s="323">
        <f>$B314*'PERCENTAGE SHARING'!C108</f>
        <v>-135525.5614</v>
      </c>
      <c r="D314" s="323">
        <f>$B314*'PERCENTAGE SHARING'!D108</f>
        <v>-31410.19016</v>
      </c>
      <c r="E314" s="323">
        <f>$B314*'PERCENTAGE SHARING'!E108</f>
        <v>-25963.94286</v>
      </c>
      <c r="F314" s="323">
        <f>$B314*'PERCENTAGE SHARING'!F108</f>
        <v>0</v>
      </c>
      <c r="G314" s="323">
        <f>$B314*'PERCENTAGE SHARING'!G108</f>
        <v>-19633.49662</v>
      </c>
      <c r="H314" s="323">
        <f>$B314*'PERCENTAGE SHARING'!H108</f>
        <v>0</v>
      </c>
      <c r="I314" s="323">
        <f>$B314*'PERCENTAGE SHARING'!I108</f>
        <v>0</v>
      </c>
      <c r="J314" s="323">
        <f>$B314*'PERCENTAGE SHARING'!J108</f>
        <v>0</v>
      </c>
      <c r="K314" s="323">
        <f>$B314*'PERCENTAGE SHARING'!K108</f>
        <v>0</v>
      </c>
      <c r="L314" s="323">
        <f>$B314*'PERCENTAGE SHARING'!L108</f>
        <v>-19806.20074</v>
      </c>
      <c r="M314" s="323">
        <f>$B314*'PERCENTAGE SHARING'!M108</f>
        <v>-19806.20074</v>
      </c>
      <c r="N314" s="323">
        <f>$B314*'PERCENTAGE SHARING'!N108</f>
        <v>0</v>
      </c>
      <c r="O314" s="323">
        <f>$B314*'PERCENTAGE SHARING'!O108</f>
        <v>-10752.54208</v>
      </c>
      <c r="P314" s="323">
        <f>$B314*'PERCENTAGE SHARING'!P108</f>
        <v>-6459.465007</v>
      </c>
      <c r="Q314" s="323">
        <f>$B314*'PERCENTAGE SHARING'!Q108</f>
        <v>-17677.40042</v>
      </c>
      <c r="R314" s="323">
        <f>$B314*'PERCENTAGE SHARING'!R108</f>
        <v>0</v>
      </c>
      <c r="S314" s="317"/>
      <c r="T314" s="317"/>
      <c r="U314" s="317"/>
      <c r="V314" s="317"/>
      <c r="W314" s="317"/>
      <c r="X314" s="317"/>
      <c r="Y314" s="317"/>
      <c r="Z314" s="317"/>
    </row>
    <row r="315" ht="15.75" customHeight="1">
      <c r="A315" s="325">
        <f>'PROP DAILY PNL'!A315</f>
        <v>45905</v>
      </c>
      <c r="B315" s="326">
        <f>'PROP DAILY PNL'!B315</f>
        <v>-110937</v>
      </c>
      <c r="C315" s="323">
        <f>$B315*'PERCENTAGE SHARING'!C109</f>
        <v>-52379.67217</v>
      </c>
      <c r="D315" s="323">
        <f>$B315*'PERCENTAGE SHARING'!D109</f>
        <v>-12139.81663</v>
      </c>
      <c r="E315" s="323">
        <f>$B315*'PERCENTAGE SHARING'!E109</f>
        <v>-10034.88052</v>
      </c>
      <c r="F315" s="323">
        <f>$B315*'PERCENTAGE SHARING'!F109</f>
        <v>0</v>
      </c>
      <c r="G315" s="323">
        <f>$B315*'PERCENTAGE SHARING'!G109</f>
        <v>-7588.20776</v>
      </c>
      <c r="H315" s="323">
        <f>$B315*'PERCENTAGE SHARING'!H109</f>
        <v>0</v>
      </c>
      <c r="I315" s="323">
        <f>$B315*'PERCENTAGE SHARING'!I109</f>
        <v>0</v>
      </c>
      <c r="J315" s="323">
        <f>$B315*'PERCENTAGE SHARING'!J109</f>
        <v>0</v>
      </c>
      <c r="K315" s="323">
        <f>$B315*'PERCENTAGE SHARING'!K109</f>
        <v>0</v>
      </c>
      <c r="L315" s="323">
        <f>$B315*'PERCENTAGE SHARING'!L109</f>
        <v>-7654.956683</v>
      </c>
      <c r="M315" s="323">
        <f>$B315*'PERCENTAGE SHARING'!M109</f>
        <v>-7654.956683</v>
      </c>
      <c r="N315" s="323">
        <f>$B315*'PERCENTAGE SHARING'!N109</f>
        <v>0</v>
      </c>
      <c r="O315" s="323">
        <f>$B315*'PERCENTAGE SHARING'!O109</f>
        <v>-4155.781561</v>
      </c>
      <c r="P315" s="323">
        <f>$B315*'PERCENTAGE SHARING'!P109</f>
        <v>-2496.537598</v>
      </c>
      <c r="Q315" s="323">
        <f>$B315*'PERCENTAGE SHARING'!Q109</f>
        <v>-6832.190397</v>
      </c>
      <c r="R315" s="323">
        <f>$B315*'PERCENTAGE SHARING'!R109</f>
        <v>0</v>
      </c>
      <c r="S315" s="317"/>
      <c r="T315" s="317"/>
      <c r="U315" s="317"/>
      <c r="V315" s="317"/>
      <c r="W315" s="317"/>
      <c r="X315" s="317"/>
      <c r="Y315" s="317"/>
      <c r="Z315" s="317"/>
    </row>
    <row r="316" ht="15.75" customHeight="1">
      <c r="A316" s="325">
        <f>'PROP DAILY PNL'!A316</f>
        <v>45908</v>
      </c>
      <c r="B316" s="326">
        <f>'PROP DAILY PNL'!B316</f>
        <v>-104250</v>
      </c>
      <c r="C316" s="323">
        <f>$B316*'PERCENTAGE SHARING'!C110</f>
        <v>-49222.35885</v>
      </c>
      <c r="D316" s="323">
        <f>$B316*'PERCENTAGE SHARING'!D110</f>
        <v>-11408.05938</v>
      </c>
      <c r="E316" s="323">
        <f>$B316*'PERCENTAGE SHARING'!E110</f>
        <v>-9430.00346</v>
      </c>
      <c r="F316" s="323">
        <f>$B316*'PERCENTAGE SHARING'!F110</f>
        <v>0</v>
      </c>
      <c r="G316" s="323">
        <f>$B316*'PERCENTAGE SHARING'!G110</f>
        <v>-7130.80991</v>
      </c>
      <c r="H316" s="323">
        <f>$B316*'PERCENTAGE SHARING'!H110</f>
        <v>0</v>
      </c>
      <c r="I316" s="323">
        <f>$B316*'PERCENTAGE SHARING'!I110</f>
        <v>0</v>
      </c>
      <c r="J316" s="323">
        <f>$B316*'PERCENTAGE SHARING'!J110</f>
        <v>0</v>
      </c>
      <c r="K316" s="323">
        <f>$B316*'PERCENTAGE SHARING'!K110</f>
        <v>0</v>
      </c>
      <c r="L316" s="323">
        <f>$B316*'PERCENTAGE SHARING'!L110</f>
        <v>-7193.535378</v>
      </c>
      <c r="M316" s="323">
        <f>$B316*'PERCENTAGE SHARING'!M110</f>
        <v>-7193.535378</v>
      </c>
      <c r="N316" s="323">
        <f>$B316*'PERCENTAGE SHARING'!N110</f>
        <v>0</v>
      </c>
      <c r="O316" s="323">
        <f>$B316*'PERCENTAGE SHARING'!O110</f>
        <v>-3905.281626</v>
      </c>
      <c r="P316" s="323">
        <f>$B316*'PERCENTAGE SHARING'!P110</f>
        <v>-2346.052666</v>
      </c>
      <c r="Q316" s="323">
        <f>$B316*'PERCENTAGE SHARING'!Q110</f>
        <v>-6420.363349</v>
      </c>
      <c r="R316" s="323">
        <f>$B316*'PERCENTAGE SHARING'!R110</f>
        <v>0</v>
      </c>
      <c r="S316" s="317"/>
      <c r="T316" s="317"/>
      <c r="U316" s="317"/>
      <c r="V316" s="317"/>
      <c r="W316" s="317"/>
      <c r="X316" s="317"/>
      <c r="Y316" s="317"/>
      <c r="Z316" s="317"/>
    </row>
    <row r="317" ht="15.75" customHeight="1">
      <c r="A317" s="325">
        <f>'PROP DAILY PNL'!A317</f>
        <v>45909</v>
      </c>
      <c r="B317" s="326">
        <f>'PROP DAILY PNL'!B317</f>
        <v>89778</v>
      </c>
      <c r="C317" s="323">
        <f>$B317*'PERCENTAGE SHARING'!C111</f>
        <v>42389.30392</v>
      </c>
      <c r="D317" s="323">
        <f>$B317*'PERCENTAGE SHARING'!D111</f>
        <v>9824.390935</v>
      </c>
      <c r="E317" s="323">
        <f>$B317*'PERCENTAGE SHARING'!E111</f>
        <v>8120.929023</v>
      </c>
      <c r="F317" s="323">
        <f>$B317*'PERCENTAGE SHARING'!F111</f>
        <v>0</v>
      </c>
      <c r="G317" s="323">
        <f>$B317*'PERCENTAGE SHARING'!G111</f>
        <v>6140.909852</v>
      </c>
      <c r="H317" s="323">
        <f>$B317*'PERCENTAGE SHARING'!H111</f>
        <v>0</v>
      </c>
      <c r="I317" s="323">
        <f>$B317*'PERCENTAGE SHARING'!I111</f>
        <v>0</v>
      </c>
      <c r="J317" s="323">
        <f>$B317*'PERCENTAGE SHARING'!J111</f>
        <v>0</v>
      </c>
      <c r="K317" s="323">
        <f>$B317*'PERCENTAGE SHARING'!K111</f>
        <v>0</v>
      </c>
      <c r="L317" s="323">
        <f>$B317*'PERCENTAGE SHARING'!L111</f>
        <v>6194.927762</v>
      </c>
      <c r="M317" s="323">
        <f>$B317*'PERCENTAGE SHARING'!M111</f>
        <v>6194.927762</v>
      </c>
      <c r="N317" s="323">
        <f>$B317*'PERCENTAGE SHARING'!N111</f>
        <v>0</v>
      </c>
      <c r="O317" s="323">
        <f>$B317*'PERCENTAGE SHARING'!O111</f>
        <v>3363.149869</v>
      </c>
      <c r="P317" s="323">
        <f>$B317*'PERCENTAGE SHARING'!P111</f>
        <v>2020.373297</v>
      </c>
      <c r="Q317" s="323">
        <f>$B317*'PERCENTAGE SHARING'!Q111</f>
        <v>5529.087585</v>
      </c>
      <c r="R317" s="323">
        <f>$B317*'PERCENTAGE SHARING'!R111</f>
        <v>0</v>
      </c>
      <c r="S317" s="317"/>
      <c r="T317" s="317"/>
      <c r="U317" s="317"/>
      <c r="V317" s="317"/>
      <c r="W317" s="317"/>
      <c r="X317" s="317"/>
      <c r="Y317" s="317"/>
      <c r="Z317" s="317"/>
    </row>
    <row r="318" ht="15.75" customHeight="1">
      <c r="A318" s="325">
        <f>'PROP DAILY PNL'!A318</f>
        <v>45910</v>
      </c>
      <c r="B318" s="326">
        <f>'PROP DAILY PNL'!B318</f>
        <v>8300</v>
      </c>
      <c r="C318" s="323">
        <f>$B318*'PERCENTAGE SHARING'!C112</f>
        <v>3918.902431</v>
      </c>
      <c r="D318" s="323">
        <f>$B318*'PERCENTAGE SHARING'!D112</f>
        <v>908.2675573</v>
      </c>
      <c r="E318" s="323">
        <f>$B318*'PERCENTAGE SHARING'!E112</f>
        <v>750.78205</v>
      </c>
      <c r="F318" s="323">
        <f>$B318*'PERCENTAGE SHARING'!F112</f>
        <v>0</v>
      </c>
      <c r="G318" s="323">
        <f>$B318*'PERCENTAGE SHARING'!G112</f>
        <v>567.7287506</v>
      </c>
      <c r="H318" s="323">
        <f>$B318*'PERCENTAGE SHARING'!H112</f>
        <v>0</v>
      </c>
      <c r="I318" s="323">
        <f>$B318*'PERCENTAGE SHARING'!I112</f>
        <v>0</v>
      </c>
      <c r="J318" s="323">
        <f>$B318*'PERCENTAGE SHARING'!J112</f>
        <v>0</v>
      </c>
      <c r="K318" s="323">
        <f>$B318*'PERCENTAGE SHARING'!K112</f>
        <v>0</v>
      </c>
      <c r="L318" s="323">
        <f>$B318*'PERCENTAGE SHARING'!L112</f>
        <v>572.7227207</v>
      </c>
      <c r="M318" s="323">
        <f>$B318*'PERCENTAGE SHARING'!M112</f>
        <v>572.7227207</v>
      </c>
      <c r="N318" s="323">
        <f>$B318*'PERCENTAGE SHARING'!N112</f>
        <v>0</v>
      </c>
      <c r="O318" s="323">
        <f>$B318*'PERCENTAGE SHARING'!O112</f>
        <v>310.9241007</v>
      </c>
      <c r="P318" s="323">
        <f>$B318*'PERCENTAGE SHARING'!P112</f>
        <v>186.7840492</v>
      </c>
      <c r="Q318" s="323">
        <f>$B318*'PERCENTAGE SHARING'!Q112</f>
        <v>511.1656192</v>
      </c>
      <c r="R318" s="323">
        <f>$B318*'PERCENTAGE SHARING'!R112</f>
        <v>0</v>
      </c>
      <c r="S318" s="317"/>
      <c r="T318" s="317"/>
      <c r="U318" s="317"/>
      <c r="V318" s="317"/>
      <c r="W318" s="317"/>
      <c r="X318" s="317"/>
      <c r="Y318" s="317"/>
      <c r="Z318" s="317"/>
    </row>
    <row r="319" ht="15.75" customHeight="1">
      <c r="A319" s="325">
        <f>'PROP DAILY PNL'!A319</f>
        <v>45911</v>
      </c>
      <c r="B319" s="326">
        <f>'PROP DAILY PNL'!B319</f>
        <v>493395</v>
      </c>
      <c r="C319" s="323">
        <f>$B319*'PERCENTAGE SHARING'!C113</f>
        <v>232959.8633</v>
      </c>
      <c r="D319" s="323">
        <f>$B319*'PERCENTAGE SHARING'!D113</f>
        <v>53992.12909</v>
      </c>
      <c r="E319" s="323">
        <f>$B319*'PERCENTAGE SHARING'!E113</f>
        <v>44630.37465</v>
      </c>
      <c r="F319" s="323">
        <f>$B319*'PERCENTAGE SHARING'!F113</f>
        <v>0</v>
      </c>
      <c r="G319" s="323">
        <f>$B319*'PERCENTAGE SHARING'!G113</f>
        <v>33748.73818</v>
      </c>
      <c r="H319" s="323">
        <f>$B319*'PERCENTAGE SHARING'!H113</f>
        <v>0</v>
      </c>
      <c r="I319" s="323">
        <f>$B319*'PERCENTAGE SHARING'!I113</f>
        <v>0</v>
      </c>
      <c r="J319" s="323">
        <f>$B319*'PERCENTAGE SHARING'!J113</f>
        <v>0</v>
      </c>
      <c r="K319" s="323">
        <f>$B319*'PERCENTAGE SHARING'!K113</f>
        <v>0</v>
      </c>
      <c r="L319" s="323">
        <f>$B319*'PERCENTAGE SHARING'!L113</f>
        <v>34045.60564</v>
      </c>
      <c r="M319" s="323">
        <f>$B319*'PERCENTAGE SHARING'!M113</f>
        <v>34045.60564</v>
      </c>
      <c r="N319" s="323">
        <f>$B319*'PERCENTAGE SHARING'!N113</f>
        <v>0</v>
      </c>
      <c r="O319" s="323">
        <f>$B319*'PERCENTAGE SHARING'!O113</f>
        <v>18482.93936</v>
      </c>
      <c r="P319" s="323">
        <f>$B319*'PERCENTAGE SHARING'!P113</f>
        <v>11103.41156</v>
      </c>
      <c r="Q319" s="323">
        <f>$B319*'PERCENTAGE SHARING'!Q113</f>
        <v>30386.33261</v>
      </c>
      <c r="R319" s="323">
        <f>$B319*'PERCENTAGE SHARING'!R113</f>
        <v>0</v>
      </c>
      <c r="S319" s="317"/>
      <c r="T319" s="317"/>
      <c r="U319" s="317"/>
      <c r="V319" s="317"/>
      <c r="W319" s="317"/>
      <c r="X319" s="317"/>
      <c r="Y319" s="317"/>
      <c r="Z319" s="317"/>
    </row>
    <row r="320" ht="15.75" customHeight="1">
      <c r="A320" s="325">
        <f>'PROP DAILY PNL'!A320</f>
        <v>45912</v>
      </c>
      <c r="B320" s="326">
        <f>'PROP DAILY PNL'!B320</f>
        <v>4125</v>
      </c>
      <c r="C320" s="323">
        <f>$B320*'PERCENTAGE SHARING'!C114</f>
        <v>1947.647293</v>
      </c>
      <c r="D320" s="323">
        <f>$B320*'PERCENTAGE SHARING'!D114</f>
        <v>451.398033</v>
      </c>
      <c r="E320" s="323">
        <f>$B320*'PERCENTAGE SHARING'!E114</f>
        <v>373.1296333</v>
      </c>
      <c r="F320" s="323">
        <f>$B320*'PERCENTAGE SHARING'!F114</f>
        <v>0</v>
      </c>
      <c r="G320" s="323">
        <f>$B320*'PERCENTAGE SHARING'!G114</f>
        <v>282.1543489</v>
      </c>
      <c r="H320" s="323">
        <f>$B320*'PERCENTAGE SHARING'!H114</f>
        <v>0</v>
      </c>
      <c r="I320" s="323">
        <f>$B320*'PERCENTAGE SHARING'!I114</f>
        <v>0</v>
      </c>
      <c r="J320" s="323">
        <f>$B320*'PERCENTAGE SHARING'!J114</f>
        <v>0</v>
      </c>
      <c r="K320" s="323">
        <f>$B320*'PERCENTAGE SHARING'!K114</f>
        <v>0</v>
      </c>
      <c r="L320" s="323">
        <f>$B320*'PERCENTAGE SHARING'!L114</f>
        <v>284.6362919</v>
      </c>
      <c r="M320" s="323">
        <f>$B320*'PERCENTAGE SHARING'!M114</f>
        <v>284.6362919</v>
      </c>
      <c r="N320" s="323">
        <f>$B320*'PERCENTAGE SHARING'!N114</f>
        <v>0</v>
      </c>
      <c r="O320" s="323">
        <f>$B320*'PERCENTAGE SHARING'!O114</f>
        <v>154.525532</v>
      </c>
      <c r="P320" s="323">
        <f>$B320*'PERCENTAGE SHARING'!P114</f>
        <v>92.82942203</v>
      </c>
      <c r="Q320" s="323">
        <f>$B320*'PERCENTAGE SHARING'!Q114</f>
        <v>254.0431541</v>
      </c>
      <c r="R320" s="323">
        <f>$B320*'PERCENTAGE SHARING'!R114</f>
        <v>0</v>
      </c>
      <c r="S320" s="317"/>
      <c r="T320" s="317"/>
      <c r="U320" s="317"/>
      <c r="V320" s="317"/>
      <c r="W320" s="317"/>
      <c r="X320" s="317"/>
      <c r="Y320" s="317"/>
      <c r="Z320" s="317"/>
    </row>
    <row r="321" ht="15.75" customHeight="1">
      <c r="A321" s="325">
        <f>'PROP DAILY PNL'!A321</f>
        <v>45915</v>
      </c>
      <c r="B321" s="326">
        <f>'PROP DAILY PNL'!B321</f>
        <v>42303</v>
      </c>
      <c r="C321" s="323">
        <f>$B321*'PERCENTAGE SHARING'!C115</f>
        <v>19973.65416</v>
      </c>
      <c r="D321" s="323">
        <f>$B321*'PERCENTAGE SHARING'!D115</f>
        <v>4629.209937</v>
      </c>
      <c r="E321" s="323">
        <f>$B321*'PERCENTAGE SHARING'!E115</f>
        <v>3826.546152</v>
      </c>
      <c r="F321" s="323">
        <f>$B321*'PERCENTAGE SHARING'!F115</f>
        <v>0</v>
      </c>
      <c r="G321" s="323">
        <f>$B321*'PERCENTAGE SHARING'!G115</f>
        <v>2893.5698</v>
      </c>
      <c r="H321" s="323">
        <f>$B321*'PERCENTAGE SHARING'!H115</f>
        <v>0</v>
      </c>
      <c r="I321" s="323">
        <f>$B321*'PERCENTAGE SHARING'!I115</f>
        <v>0</v>
      </c>
      <c r="J321" s="323">
        <f>$B321*'PERCENTAGE SHARING'!J115</f>
        <v>0</v>
      </c>
      <c r="K321" s="323">
        <f>$B321*'PERCENTAGE SHARING'!K115</f>
        <v>0</v>
      </c>
      <c r="L321" s="323">
        <f>$B321*'PERCENTAGE SHARING'!L115</f>
        <v>2919.022802</v>
      </c>
      <c r="M321" s="323">
        <f>$B321*'PERCENTAGE SHARING'!M115</f>
        <v>2919.022802</v>
      </c>
      <c r="N321" s="323">
        <f>$B321*'PERCENTAGE SHARING'!N115</f>
        <v>0</v>
      </c>
      <c r="O321" s="323">
        <f>$B321*'PERCENTAGE SHARING'!O115</f>
        <v>1584.701474</v>
      </c>
      <c r="P321" s="323">
        <f>$B321*'PERCENTAGE SHARING'!P115</f>
        <v>951.99104</v>
      </c>
      <c r="Q321" s="323">
        <f>$B321*'PERCENTAGE SHARING'!Q115</f>
        <v>2605.28183</v>
      </c>
      <c r="R321" s="323">
        <f>$B321*'PERCENTAGE SHARING'!R115</f>
        <v>0</v>
      </c>
      <c r="S321" s="317"/>
      <c r="T321" s="317"/>
      <c r="U321" s="317"/>
      <c r="V321" s="317"/>
      <c r="W321" s="317"/>
      <c r="X321" s="317"/>
      <c r="Y321" s="317"/>
      <c r="Z321" s="317"/>
    </row>
    <row r="322" ht="15.75" customHeight="1">
      <c r="A322" s="325">
        <f>'PROP DAILY PNL'!A322</f>
        <v>45916</v>
      </c>
      <c r="B322" s="326">
        <f>'PROP DAILY PNL'!B322</f>
        <v>435672</v>
      </c>
      <c r="C322" s="323">
        <f>$B322*'PERCENTAGE SHARING'!C116</f>
        <v>205705.5494</v>
      </c>
      <c r="D322" s="323">
        <f>$B322*'PERCENTAGE SHARING'!D116</f>
        <v>47675.51123</v>
      </c>
      <c r="E322" s="323">
        <f>$B322*'PERCENTAGE SHARING'!E116</f>
        <v>39409.00208</v>
      </c>
      <c r="F322" s="323">
        <f>$B322*'PERCENTAGE SHARING'!F116</f>
        <v>0</v>
      </c>
      <c r="G322" s="323">
        <f>$B322*'PERCENTAGE SHARING'!G116</f>
        <v>29800.42412</v>
      </c>
      <c r="H322" s="323">
        <f>$B322*'PERCENTAGE SHARING'!H116</f>
        <v>0</v>
      </c>
      <c r="I322" s="323">
        <f>$B322*'PERCENTAGE SHARING'!I116</f>
        <v>0</v>
      </c>
      <c r="J322" s="323">
        <f>$B322*'PERCENTAGE SHARING'!J116</f>
        <v>0</v>
      </c>
      <c r="K322" s="323">
        <f>$B322*'PERCENTAGE SHARING'!K116</f>
        <v>0</v>
      </c>
      <c r="L322" s="323">
        <f>$B322*'PERCENTAGE SHARING'!L116</f>
        <v>30062.56063</v>
      </c>
      <c r="M322" s="323">
        <f>$B322*'PERCENTAGE SHARING'!M116</f>
        <v>30062.56063</v>
      </c>
      <c r="N322" s="323">
        <f>$B322*'PERCENTAGE SHARING'!N116</f>
        <v>0</v>
      </c>
      <c r="O322" s="323">
        <f>$B322*'PERCENTAGE SHARING'!O116</f>
        <v>16320.59335</v>
      </c>
      <c r="P322" s="323">
        <f>$B322*'PERCENTAGE SHARING'!P116</f>
        <v>9804.407262</v>
      </c>
      <c r="Q322" s="323">
        <f>$B322*'PERCENTAGE SHARING'!Q116</f>
        <v>26831.39128</v>
      </c>
      <c r="R322" s="323">
        <f>$B322*'PERCENTAGE SHARING'!R116</f>
        <v>0</v>
      </c>
      <c r="S322" s="317"/>
      <c r="T322" s="317"/>
      <c r="U322" s="317"/>
      <c r="V322" s="317"/>
      <c r="W322" s="317"/>
      <c r="X322" s="317"/>
      <c r="Y322" s="317"/>
      <c r="Z322" s="317"/>
    </row>
    <row r="323" ht="15.75" customHeight="1">
      <c r="A323" s="325">
        <f>'PROP DAILY PNL'!A323</f>
        <v>45917</v>
      </c>
      <c r="B323" s="326">
        <f>'PROP DAILY PNL'!B323</f>
        <v>-33743</v>
      </c>
      <c r="C323" s="323">
        <f>$B323*'PERCENTAGE SHARING'!C117</f>
        <v>-15931.99093</v>
      </c>
      <c r="D323" s="323">
        <f>$B323*'PERCENTAGE SHARING'!D117</f>
        <v>-3692.490625</v>
      </c>
      <c r="E323" s="323">
        <f>$B323*'PERCENTAGE SHARING'!E117</f>
        <v>-3052.245628</v>
      </c>
      <c r="F323" s="323">
        <f>$B323*'PERCENTAGE SHARING'!F117</f>
        <v>0</v>
      </c>
      <c r="G323" s="323">
        <f>$B323*'PERCENTAGE SHARING'!G117</f>
        <v>-2308.056775</v>
      </c>
      <c r="H323" s="323">
        <f>$B323*'PERCENTAGE SHARING'!H117</f>
        <v>0</v>
      </c>
      <c r="I323" s="323">
        <f>$B323*'PERCENTAGE SHARING'!I117</f>
        <v>0</v>
      </c>
      <c r="J323" s="323">
        <f>$B323*'PERCENTAGE SHARING'!J117</f>
        <v>0</v>
      </c>
      <c r="K323" s="323">
        <f>$B323*'PERCENTAGE SHARING'!K117</f>
        <v>0</v>
      </c>
      <c r="L323" s="323">
        <f>$B323*'PERCENTAGE SHARING'!L117</f>
        <v>-2328.359369</v>
      </c>
      <c r="M323" s="323">
        <f>$B323*'PERCENTAGE SHARING'!M117</f>
        <v>-2328.359369</v>
      </c>
      <c r="N323" s="323">
        <f>$B323*'PERCENTAGE SHARING'!N117</f>
        <v>0</v>
      </c>
      <c r="O323" s="323">
        <f>$B323*'PERCENTAGE SHARING'!O117</f>
        <v>-1264.037582</v>
      </c>
      <c r="P323" s="323">
        <f>$B323*'PERCENTAGE SHARING'!P117</f>
        <v>-759.3559243</v>
      </c>
      <c r="Q323" s="323">
        <f>$B323*'PERCENTAGE SHARING'!Q117</f>
        <v>-2078.103794</v>
      </c>
      <c r="R323" s="323">
        <f>$B323*'PERCENTAGE SHARING'!R117</f>
        <v>0</v>
      </c>
      <c r="S323" s="317"/>
      <c r="T323" s="317"/>
      <c r="U323" s="317"/>
      <c r="V323" s="317"/>
      <c r="W323" s="317"/>
      <c r="X323" s="317"/>
      <c r="Y323" s="317"/>
      <c r="Z323" s="317"/>
    </row>
    <row r="324" ht="15.75" customHeight="1">
      <c r="A324" s="325">
        <f>'PROP DAILY PNL'!A324</f>
        <v>45918</v>
      </c>
      <c r="B324" s="326">
        <f>'PROP DAILY PNL'!B324</f>
        <v>49984</v>
      </c>
      <c r="C324" s="323">
        <f>$B324*'PERCENTAGE SHARING'!C118</f>
        <v>23600.29146</v>
      </c>
      <c r="D324" s="323">
        <f>$B324*'PERCENTAGE SHARING'!D118</f>
        <v>5469.740432</v>
      </c>
      <c r="E324" s="323">
        <f>$B324*'PERCENTAGE SHARING'!E118</f>
        <v>4521.336143</v>
      </c>
      <c r="F324" s="323">
        <f>$B324*'PERCENTAGE SHARING'!F118</f>
        <v>0</v>
      </c>
      <c r="G324" s="323">
        <f>$B324*'PERCENTAGE SHARING'!G118</f>
        <v>3418.958298</v>
      </c>
      <c r="H324" s="323">
        <f>$B324*'PERCENTAGE SHARING'!H118</f>
        <v>0</v>
      </c>
      <c r="I324" s="323">
        <f>$B324*'PERCENTAGE SHARING'!I118</f>
        <v>0</v>
      </c>
      <c r="J324" s="323">
        <f>$B324*'PERCENTAGE SHARING'!J118</f>
        <v>0</v>
      </c>
      <c r="K324" s="323">
        <f>$B324*'PERCENTAGE SHARING'!K118</f>
        <v>0</v>
      </c>
      <c r="L324" s="323">
        <f>$B324*'PERCENTAGE SHARING'!L118</f>
        <v>3449.032828</v>
      </c>
      <c r="M324" s="323">
        <f>$B324*'PERCENTAGE SHARING'!M118</f>
        <v>3449.032828</v>
      </c>
      <c r="N324" s="323">
        <f>$B324*'PERCENTAGE SHARING'!N118</f>
        <v>0</v>
      </c>
      <c r="O324" s="323">
        <f>$B324*'PERCENTAGE SHARING'!O118</f>
        <v>1872.437379</v>
      </c>
      <c r="P324" s="323">
        <f>$B324*'PERCENTAGE SHARING'!P118</f>
        <v>1124.84505</v>
      </c>
      <c r="Q324" s="323">
        <f>$B324*'PERCENTAGE SHARING'!Q118</f>
        <v>3078.325579</v>
      </c>
      <c r="R324" s="323">
        <f>$B324*'PERCENTAGE SHARING'!R118</f>
        <v>0</v>
      </c>
      <c r="S324" s="317"/>
      <c r="T324" s="317"/>
      <c r="U324" s="317"/>
      <c r="V324" s="317"/>
      <c r="W324" s="317"/>
      <c r="X324" s="317"/>
      <c r="Y324" s="317"/>
      <c r="Z324" s="317"/>
    </row>
    <row r="325" ht="15.75" customHeight="1">
      <c r="A325" s="325">
        <f>'PROP DAILY PNL'!A325</f>
        <v>45919</v>
      </c>
      <c r="B325" s="326">
        <f>'PROP DAILY PNL'!B325</f>
        <v>58770</v>
      </c>
      <c r="C325" s="323">
        <f>$B325*'PERCENTAGE SHARING'!C119</f>
        <v>27748.66216</v>
      </c>
      <c r="D325" s="323">
        <f>$B325*'PERCENTAGE SHARING'!D119</f>
        <v>6431.190885</v>
      </c>
      <c r="E325" s="323">
        <f>$B325*'PERCENTAGE SHARING'!E119</f>
        <v>5316.079648</v>
      </c>
      <c r="F325" s="323">
        <f>$B325*'PERCENTAGE SHARING'!F119</f>
        <v>0</v>
      </c>
      <c r="G325" s="323">
        <f>$B325*'PERCENTAGE SHARING'!G119</f>
        <v>4019.929961</v>
      </c>
      <c r="H325" s="323">
        <f>$B325*'PERCENTAGE SHARING'!H119</f>
        <v>0</v>
      </c>
      <c r="I325" s="323">
        <f>$B325*'PERCENTAGE SHARING'!I119</f>
        <v>0</v>
      </c>
      <c r="J325" s="323">
        <f>$B325*'PERCENTAGE SHARING'!J119</f>
        <v>0</v>
      </c>
      <c r="K325" s="323">
        <f>$B325*'PERCENTAGE SHARING'!K119</f>
        <v>0</v>
      </c>
      <c r="L325" s="323">
        <f>$B325*'PERCENTAGE SHARING'!L119</f>
        <v>4055.290879</v>
      </c>
      <c r="M325" s="323">
        <f>$B325*'PERCENTAGE SHARING'!M119</f>
        <v>4055.290879</v>
      </c>
      <c r="N325" s="323">
        <f>$B325*'PERCENTAGE SHARING'!N119</f>
        <v>0</v>
      </c>
      <c r="O325" s="323">
        <f>$B325*'PERCENTAGE SHARING'!O119</f>
        <v>2201.567397</v>
      </c>
      <c r="P325" s="323">
        <f>$B325*'PERCENTAGE SHARING'!P119</f>
        <v>1322.566093</v>
      </c>
      <c r="Q325" s="323">
        <f>$B325*'PERCENTAGE SHARING'!Q119</f>
        <v>3619.422101</v>
      </c>
      <c r="R325" s="323">
        <f>$B325*'PERCENTAGE SHARING'!R119</f>
        <v>0</v>
      </c>
      <c r="S325" s="317"/>
      <c r="T325" s="317"/>
      <c r="U325" s="317"/>
      <c r="V325" s="317"/>
      <c r="W325" s="317"/>
      <c r="X325" s="317"/>
      <c r="Y325" s="317"/>
      <c r="Z325" s="317"/>
    </row>
    <row r="326" ht="15.75" customHeight="1">
      <c r="A326" s="325">
        <f>'PROP DAILY PNL'!A326</f>
        <v>45922</v>
      </c>
      <c r="B326" s="326">
        <f>'PROP DAILY PNL'!B326</f>
        <v>-86096</v>
      </c>
      <c r="C326" s="323">
        <f>$B326*'PERCENTAGE SHARING'!C120</f>
        <v>-40650.82214</v>
      </c>
      <c r="D326" s="323">
        <f>$B326*'PERCENTAGE SHARING'!D120</f>
        <v>-9421.470315</v>
      </c>
      <c r="E326" s="323">
        <f>$B326*'PERCENTAGE SHARING'!E120</f>
        <v>-7787.871251</v>
      </c>
      <c r="F326" s="323">
        <f>$B326*'PERCENTAGE SHARING'!F120</f>
        <v>0</v>
      </c>
      <c r="G326" s="323">
        <f>$B326*'PERCENTAGE SHARING'!G120</f>
        <v>-5889.05717</v>
      </c>
      <c r="H326" s="323">
        <f>$B326*'PERCENTAGE SHARING'!H120</f>
        <v>0</v>
      </c>
      <c r="I326" s="323">
        <f>$B326*'PERCENTAGE SHARING'!I120</f>
        <v>0</v>
      </c>
      <c r="J326" s="323">
        <f>$B326*'PERCENTAGE SHARING'!J120</f>
        <v>0</v>
      </c>
      <c r="K326" s="323">
        <f>$B326*'PERCENTAGE SHARING'!K120</f>
        <v>0</v>
      </c>
      <c r="L326" s="323">
        <f>$B326*'PERCENTAGE SHARING'!L120</f>
        <v>-5940.859682</v>
      </c>
      <c r="M326" s="323">
        <f>$B326*'PERCENTAGE SHARING'!M120</f>
        <v>-5940.859682</v>
      </c>
      <c r="N326" s="323">
        <f>$B326*'PERCENTAGE SHARING'!N120</f>
        <v>0</v>
      </c>
      <c r="O326" s="323">
        <f>$B326*'PERCENTAGE SHARING'!O120</f>
        <v>-3225.219442</v>
      </c>
      <c r="P326" s="323">
        <f>$B326*'PERCENTAGE SHARING'!P120</f>
        <v>-1937.513193</v>
      </c>
      <c r="Q326" s="323">
        <f>$B326*'PERCENTAGE SHARING'!Q120</f>
        <v>-5302.327126</v>
      </c>
      <c r="R326" s="323">
        <f>$B326*'PERCENTAGE SHARING'!R120</f>
        <v>0</v>
      </c>
      <c r="S326" s="317"/>
      <c r="T326" s="317"/>
      <c r="U326" s="317"/>
      <c r="V326" s="317"/>
      <c r="W326" s="317"/>
      <c r="X326" s="317"/>
      <c r="Y326" s="317"/>
      <c r="Z326" s="317"/>
    </row>
    <row r="327" ht="15.75" customHeight="1">
      <c r="A327" s="325">
        <f>'PROP DAILY PNL'!A327</f>
        <v>45923</v>
      </c>
      <c r="B327" s="326">
        <f>'PROP DAILY PNL'!B327</f>
        <v>-274623</v>
      </c>
      <c r="C327" s="323">
        <f>$B327*'PERCENTAGE SHARING'!C121</f>
        <v>-129665.1497</v>
      </c>
      <c r="D327" s="323">
        <f>$B327*'PERCENTAGE SHARING'!D121</f>
        <v>-30051.94716</v>
      </c>
      <c r="E327" s="323">
        <f>$B327*'PERCENTAGE SHARING'!E121</f>
        <v>-24841.2071</v>
      </c>
      <c r="F327" s="323">
        <f>$B327*'PERCENTAGE SHARING'!F121</f>
        <v>0</v>
      </c>
      <c r="G327" s="323">
        <f>$B327*'PERCENTAGE SHARING'!G121</f>
        <v>-18784.50273</v>
      </c>
      <c r="H327" s="323">
        <f>$B327*'PERCENTAGE SHARING'!H121</f>
        <v>0</v>
      </c>
      <c r="I327" s="323">
        <f>$B327*'PERCENTAGE SHARING'!I121</f>
        <v>0</v>
      </c>
      <c r="J327" s="323">
        <f>$B327*'PERCENTAGE SHARING'!J121</f>
        <v>0</v>
      </c>
      <c r="K327" s="323">
        <f>$B327*'PERCENTAGE SHARING'!K121</f>
        <v>0</v>
      </c>
      <c r="L327" s="323">
        <f>$B327*'PERCENTAGE SHARING'!L121</f>
        <v>-18949.73876</v>
      </c>
      <c r="M327" s="323">
        <f>$B327*'PERCENTAGE SHARING'!M121</f>
        <v>-18949.73876</v>
      </c>
      <c r="N327" s="323">
        <f>$B327*'PERCENTAGE SHARING'!N121</f>
        <v>0</v>
      </c>
      <c r="O327" s="323">
        <f>$B327*'PERCENTAGE SHARING'!O121</f>
        <v>-10287.57943</v>
      </c>
      <c r="P327" s="323">
        <f>$B327*'PERCENTAGE SHARING'!P121</f>
        <v>-6180.144089</v>
      </c>
      <c r="Q327" s="323">
        <f>$B327*'PERCENTAGE SHARING'!Q121</f>
        <v>-16912.99227</v>
      </c>
      <c r="R327" s="323">
        <f>$B327*'PERCENTAGE SHARING'!R121</f>
        <v>0</v>
      </c>
      <c r="S327" s="317"/>
      <c r="T327" s="317"/>
      <c r="U327" s="317"/>
      <c r="V327" s="317"/>
      <c r="W327" s="317"/>
      <c r="X327" s="317"/>
      <c r="Y327" s="317"/>
      <c r="Z327" s="317"/>
    </row>
    <row r="328" ht="15.75" customHeight="1">
      <c r="A328" s="325">
        <f>'PROP DAILY PNL'!A328</f>
        <v>45924</v>
      </c>
      <c r="B328" s="326">
        <f>'PROP DAILY PNL'!B328</f>
        <v>-83223</v>
      </c>
      <c r="C328" s="323">
        <f>$B328*'PERCENTAGE SHARING'!C122</f>
        <v>-39294.31531</v>
      </c>
      <c r="D328" s="323">
        <f>$B328*'PERCENTAGE SHARING'!D122</f>
        <v>-9107.078425</v>
      </c>
      <c r="E328" s="323">
        <f>$B328*'PERCENTAGE SHARING'!E122</f>
        <v>-7527.992115</v>
      </c>
      <c r="F328" s="323">
        <f>$B328*'PERCENTAGE SHARING'!F122</f>
        <v>0</v>
      </c>
      <c r="G328" s="323">
        <f>$B328*'PERCENTAGE SHARING'!G122</f>
        <v>-5692.540941</v>
      </c>
      <c r="H328" s="323">
        <f>$B328*'PERCENTAGE SHARING'!H122</f>
        <v>0</v>
      </c>
      <c r="I328" s="323">
        <f>$B328*'PERCENTAGE SHARING'!I122</f>
        <v>0</v>
      </c>
      <c r="J328" s="323">
        <f>$B328*'PERCENTAGE SHARING'!J122</f>
        <v>0</v>
      </c>
      <c r="K328" s="323">
        <f>$B328*'PERCENTAGE SHARING'!K122</f>
        <v>0</v>
      </c>
      <c r="L328" s="323">
        <f>$B328*'PERCENTAGE SHARING'!L122</f>
        <v>-5742.614818</v>
      </c>
      <c r="M328" s="323">
        <f>$B328*'PERCENTAGE SHARING'!M122</f>
        <v>-5742.614818</v>
      </c>
      <c r="N328" s="323">
        <f>$B328*'PERCENTAGE SHARING'!N122</f>
        <v>0</v>
      </c>
      <c r="O328" s="323">
        <f>$B328*'PERCENTAGE SHARING'!O122</f>
        <v>-3117.594751</v>
      </c>
      <c r="P328" s="323">
        <f>$B328*'PERCENTAGE SHARING'!P122</f>
        <v>-1872.858907</v>
      </c>
      <c r="Q328" s="323">
        <f>$B328*'PERCENTAGE SHARING'!Q122</f>
        <v>-5125.389919</v>
      </c>
      <c r="R328" s="323">
        <f>$B328*'PERCENTAGE SHARING'!R122</f>
        <v>0</v>
      </c>
      <c r="S328" s="317"/>
      <c r="T328" s="317"/>
      <c r="U328" s="317"/>
      <c r="V328" s="317"/>
      <c r="W328" s="317"/>
      <c r="X328" s="317"/>
      <c r="Y328" s="317"/>
      <c r="Z328" s="317"/>
    </row>
    <row r="329" ht="15.75" customHeight="1">
      <c r="A329" s="325">
        <f>'PROP DAILY PNL'!A329</f>
        <v>45925</v>
      </c>
      <c r="B329" s="326">
        <f>'PROP DAILY PNL'!B329</f>
        <v>113090</v>
      </c>
      <c r="C329" s="323">
        <f>$B329*'PERCENTAGE SHARING'!C123</f>
        <v>53396.22602</v>
      </c>
      <c r="D329" s="323">
        <f>$B329*'PERCENTAGE SHARING'!D123</f>
        <v>12375.41904</v>
      </c>
      <c r="E329" s="323">
        <f>$B329*'PERCENTAGE SHARING'!E123</f>
        <v>10229.63157</v>
      </c>
      <c r="F329" s="323">
        <f>$B329*'PERCENTAGE SHARING'!F123</f>
        <v>0</v>
      </c>
      <c r="G329" s="323">
        <f>$B329*'PERCENTAGE SHARING'!G123</f>
        <v>7735.47523</v>
      </c>
      <c r="H329" s="323">
        <f>$B329*'PERCENTAGE SHARING'!H123</f>
        <v>0</v>
      </c>
      <c r="I329" s="323">
        <f>$B329*'PERCENTAGE SHARING'!I123</f>
        <v>0</v>
      </c>
      <c r="J329" s="323">
        <f>$B329*'PERCENTAGE SHARING'!J123</f>
        <v>0</v>
      </c>
      <c r="K329" s="323">
        <f>$B329*'PERCENTAGE SHARING'!K123</f>
        <v>0</v>
      </c>
      <c r="L329" s="323">
        <f>$B329*'PERCENTAGE SHARING'!L123</f>
        <v>7803.519577</v>
      </c>
      <c r="M329" s="323">
        <f>$B329*'PERCENTAGE SHARING'!M123</f>
        <v>7803.519577</v>
      </c>
      <c r="N329" s="323">
        <f>$B329*'PERCENTAGE SHARING'!N123</f>
        <v>0</v>
      </c>
      <c r="O329" s="323">
        <f>$B329*'PERCENTAGE SHARING'!O123</f>
        <v>4236.434524</v>
      </c>
      <c r="P329" s="323">
        <f>$B329*'PERCENTAGE SHARING'!P123</f>
        <v>2544.98893</v>
      </c>
      <c r="Q329" s="323">
        <f>$B329*'PERCENTAGE SHARING'!Q123</f>
        <v>6964.785527</v>
      </c>
      <c r="R329" s="323">
        <f>$B329*'PERCENTAGE SHARING'!R123</f>
        <v>0</v>
      </c>
      <c r="S329" s="317"/>
      <c r="T329" s="317"/>
      <c r="U329" s="317"/>
      <c r="V329" s="317"/>
      <c r="W329" s="317"/>
      <c r="X329" s="317"/>
      <c r="Y329" s="317"/>
      <c r="Z329" s="317"/>
    </row>
    <row r="330" ht="15.75" customHeight="1">
      <c r="A330" s="325">
        <f>'PROP DAILY PNL'!A330</f>
        <v>45926</v>
      </c>
      <c r="B330" s="326">
        <f>'PROP DAILY PNL'!B330</f>
        <v>11915</v>
      </c>
      <c r="C330" s="323">
        <f>$B330*'PERCENTAGE SHARING'!C124</f>
        <v>5625.749695</v>
      </c>
      <c r="D330" s="323">
        <f>$B330*'PERCENTAGE SHARING'!D124</f>
        <v>1303.856379</v>
      </c>
      <c r="E330" s="323">
        <f>$B330*'PERCENTAGE SHARING'!E124</f>
        <v>1077.779292</v>
      </c>
      <c r="F330" s="323">
        <f>$B330*'PERCENTAGE SHARING'!F124</f>
        <v>0</v>
      </c>
      <c r="G330" s="323">
        <f>$B330*'PERCENTAGE SHARING'!G124</f>
        <v>814.9985619</v>
      </c>
      <c r="H330" s="323">
        <f>$B330*'PERCENTAGE SHARING'!H124</f>
        <v>0</v>
      </c>
      <c r="I330" s="323">
        <f>$B330*'PERCENTAGE SHARING'!I124</f>
        <v>0</v>
      </c>
      <c r="J330" s="323">
        <f>$B330*'PERCENTAGE SHARING'!J124</f>
        <v>0</v>
      </c>
      <c r="K330" s="323">
        <f>$B330*'PERCENTAGE SHARING'!K124</f>
        <v>0</v>
      </c>
      <c r="L330" s="323">
        <f>$B330*'PERCENTAGE SHARING'!L124</f>
        <v>822.1676166</v>
      </c>
      <c r="M330" s="323">
        <f>$B330*'PERCENTAGE SHARING'!M124</f>
        <v>822.1676166</v>
      </c>
      <c r="N330" s="323">
        <f>$B330*'PERCENTAGE SHARING'!N124</f>
        <v>0</v>
      </c>
      <c r="O330" s="323">
        <f>$B330*'PERCENTAGE SHARING'!O124</f>
        <v>446.3446578</v>
      </c>
      <c r="P330" s="323">
        <f>$B330*'PERCENTAGE SHARING'!P124</f>
        <v>268.136379</v>
      </c>
      <c r="Q330" s="323">
        <f>$B330*'PERCENTAGE SHARING'!Q124</f>
        <v>733.7998015</v>
      </c>
      <c r="R330" s="323">
        <f>$B330*'PERCENTAGE SHARING'!R124</f>
        <v>0</v>
      </c>
      <c r="S330" s="317"/>
      <c r="T330" s="317"/>
      <c r="U330" s="317"/>
      <c r="V330" s="317"/>
      <c r="W330" s="317"/>
      <c r="X330" s="317"/>
      <c r="Y330" s="317"/>
      <c r="Z330" s="317"/>
    </row>
    <row r="331" ht="15.75" customHeight="1">
      <c r="A331" s="325">
        <f>'PROP DAILY PNL'!A331</f>
        <v>45929</v>
      </c>
      <c r="B331" s="326">
        <f>'PROP DAILY PNL'!B331</f>
        <v>-88005</v>
      </c>
      <c r="C331" s="323">
        <f>$B331*'PERCENTAGE SHARING'!C125</f>
        <v>-41552.1697</v>
      </c>
      <c r="D331" s="323">
        <f>$B331*'PERCENTAGE SHARING'!D125</f>
        <v>-9630.371853</v>
      </c>
      <c r="E331" s="323">
        <f>$B331*'PERCENTAGE SHARING'!E125</f>
        <v>-7960.551122</v>
      </c>
      <c r="F331" s="323">
        <f>$B331*'PERCENTAGE SHARING'!F125</f>
        <v>0</v>
      </c>
      <c r="G331" s="323">
        <f>$B331*'PERCENTAGE SHARING'!G125</f>
        <v>-6019.634783</v>
      </c>
      <c r="H331" s="323">
        <f>$B331*'PERCENTAGE SHARING'!H125</f>
        <v>0</v>
      </c>
      <c r="I331" s="323">
        <f>$B331*'PERCENTAGE SHARING'!I125</f>
        <v>0</v>
      </c>
      <c r="J331" s="323">
        <f>$B331*'PERCENTAGE SHARING'!J125</f>
        <v>0</v>
      </c>
      <c r="K331" s="323">
        <f>$B331*'PERCENTAGE SHARING'!K125</f>
        <v>0</v>
      </c>
      <c r="L331" s="323">
        <f>$B331*'PERCENTAGE SHARING'!L125</f>
        <v>-6072.585908</v>
      </c>
      <c r="M331" s="323">
        <f>$B331*'PERCENTAGE SHARING'!M125</f>
        <v>-6072.585908</v>
      </c>
      <c r="N331" s="323">
        <f>$B331*'PERCENTAGE SHARING'!N125</f>
        <v>0</v>
      </c>
      <c r="O331" s="323">
        <f>$B331*'PERCENTAGE SHARING'!O125</f>
        <v>-3296.731986</v>
      </c>
      <c r="P331" s="323">
        <f>$B331*'PERCENTAGE SHARING'!P125</f>
        <v>-1980.473524</v>
      </c>
      <c r="Q331" s="323">
        <f>$B331*'PERCENTAGE SHARING'!Q125</f>
        <v>-5419.895219</v>
      </c>
      <c r="R331" s="323">
        <f>$B331*'PERCENTAGE SHARING'!R125</f>
        <v>0</v>
      </c>
      <c r="S331" s="317"/>
      <c r="T331" s="317"/>
      <c r="U331" s="317"/>
      <c r="V331" s="317"/>
      <c r="W331" s="317"/>
      <c r="X331" s="317"/>
      <c r="Y331" s="317"/>
      <c r="Z331" s="317"/>
    </row>
    <row r="332" ht="15.75" customHeight="1">
      <c r="A332" s="325">
        <f>'PROP DAILY PNL'!A332</f>
        <v>45930</v>
      </c>
      <c r="B332" s="326">
        <f>'PROP DAILY PNL'!B332</f>
        <v>63862</v>
      </c>
      <c r="C332" s="323">
        <f>$B332*'PERCENTAGE SHARING'!C126</f>
        <v>30152.88519</v>
      </c>
      <c r="D332" s="323">
        <f>$B332*'PERCENTAGE SHARING'!D126</f>
        <v>6988.40756</v>
      </c>
      <c r="E332" s="323">
        <f>$B332*'PERCENTAGE SHARING'!E126</f>
        <v>5776.679913</v>
      </c>
      <c r="F332" s="323">
        <f>$B332*'PERCENTAGE SHARING'!F126</f>
        <v>0</v>
      </c>
      <c r="G332" s="323">
        <f>$B332*'PERCENTAGE SHARING'!G126</f>
        <v>4368.228129</v>
      </c>
      <c r="H332" s="323">
        <f>$B332*'PERCENTAGE SHARING'!H126</f>
        <v>0</v>
      </c>
      <c r="I332" s="323">
        <f>$B332*'PERCENTAGE SHARING'!I126</f>
        <v>0</v>
      </c>
      <c r="J332" s="323">
        <f>$B332*'PERCENTAGE SHARING'!J126</f>
        <v>0</v>
      </c>
      <c r="K332" s="323">
        <f>$B332*'PERCENTAGE SHARING'!K126</f>
        <v>0</v>
      </c>
      <c r="L332" s="323">
        <f>$B332*'PERCENTAGE SHARING'!L126</f>
        <v>4406.652818</v>
      </c>
      <c r="M332" s="323">
        <f>$B332*'PERCENTAGE SHARING'!M126</f>
        <v>4406.652818</v>
      </c>
      <c r="N332" s="323">
        <f>$B332*'PERCENTAGE SHARING'!N126</f>
        <v>0</v>
      </c>
      <c r="O332" s="323">
        <f>$B332*'PERCENTAGE SHARING'!O126</f>
        <v>2392.31746</v>
      </c>
      <c r="P332" s="323">
        <f>$B332*'PERCENTAGE SHARING'!P126</f>
        <v>1437.156982</v>
      </c>
      <c r="Q332" s="323">
        <f>$B332*'PERCENTAGE SHARING'!Q126</f>
        <v>3933.019129</v>
      </c>
      <c r="R332" s="323">
        <f>$B332*'PERCENTAGE SHARING'!R126</f>
        <v>0</v>
      </c>
      <c r="S332" s="317"/>
      <c r="T332" s="317"/>
      <c r="U332" s="317"/>
      <c r="V332" s="317"/>
      <c r="W332" s="317"/>
      <c r="X332" s="317"/>
      <c r="Y332" s="317"/>
      <c r="Z332" s="317"/>
    </row>
    <row r="333" ht="15.75" customHeight="1">
      <c r="A333" s="325">
        <f>'PROP DAILY PNL'!A333</f>
        <v>45931</v>
      </c>
      <c r="B333" s="326">
        <f>'PROP DAILY PNL'!B333</f>
        <v>383017</v>
      </c>
      <c r="C333" s="323">
        <f>$B333*'PERCENTAGE SHARING'!C127</f>
        <v>181284.3595</v>
      </c>
      <c r="D333" s="323">
        <f>$B333*'PERCENTAGE SHARING'!D127</f>
        <v>41921.97203</v>
      </c>
      <c r="E333" s="323">
        <f>$B333*'PERCENTAGE SHARING'!E127</f>
        <v>34652.57713</v>
      </c>
      <c r="F333" s="323">
        <f>$B333*'PERCENTAGE SHARING'!F127</f>
        <v>0</v>
      </c>
      <c r="G333" s="323">
        <f>$B333*'PERCENTAGE SHARING'!G127</f>
        <v>26089.26842</v>
      </c>
      <c r="H333" s="323">
        <f>$B333*'PERCENTAGE SHARING'!H127</f>
        <v>0</v>
      </c>
      <c r="I333" s="323">
        <f>$B333*'PERCENTAGE SHARING'!I127</f>
        <v>0</v>
      </c>
      <c r="J333" s="323">
        <f>$B333*'PERCENTAGE SHARING'!J127</f>
        <v>0</v>
      </c>
      <c r="K333" s="323">
        <f>$B333*'PERCENTAGE SHARING'!K127</f>
        <v>0</v>
      </c>
      <c r="L333" s="323">
        <f>$B333*'PERCENTAGE SHARING'!L127</f>
        <v>26322.06197</v>
      </c>
      <c r="M333" s="323">
        <f>$B333*'PERCENTAGE SHARING'!M127</f>
        <v>26322.06197</v>
      </c>
      <c r="N333" s="323">
        <f>$B333*'PERCENTAGE SHARING'!N127</f>
        <v>0</v>
      </c>
      <c r="O333" s="323">
        <f>$B333*'PERCENTAGE SHARING'!O127</f>
        <v>14350.80175</v>
      </c>
      <c r="P333" s="323">
        <f>$B333*'PERCENTAGE SHARING'!P127</f>
        <v>8621.315022</v>
      </c>
      <c r="Q333" s="323">
        <f>$B333*'PERCENTAGE SHARING'!Q127</f>
        <v>23452.58222</v>
      </c>
      <c r="R333" s="323">
        <f>$B333*'PERCENTAGE SHARING'!R127</f>
        <v>0</v>
      </c>
      <c r="S333" s="317"/>
      <c r="T333" s="317"/>
      <c r="U333" s="317"/>
      <c r="V333" s="317"/>
      <c r="W333" s="317"/>
      <c r="X333" s="317"/>
      <c r="Y333" s="317"/>
      <c r="Z333" s="317"/>
    </row>
    <row r="334" ht="15.75" customHeight="1">
      <c r="A334" s="325">
        <f>'PROP DAILY PNL'!A334</f>
        <v>45932</v>
      </c>
      <c r="B334" s="326">
        <f>'PROP DAILY PNL'!B334</f>
        <v>0</v>
      </c>
      <c r="C334" s="323">
        <f>$B334*'PERCENTAGE SHARING'!C128</f>
        <v>0</v>
      </c>
      <c r="D334" s="323">
        <f>$B334*'PERCENTAGE SHARING'!D128</f>
        <v>0</v>
      </c>
      <c r="E334" s="323">
        <f>$B334*'PERCENTAGE SHARING'!E128</f>
        <v>0</v>
      </c>
      <c r="F334" s="323">
        <f>$B334*'PERCENTAGE SHARING'!F128</f>
        <v>0</v>
      </c>
      <c r="G334" s="323">
        <f>$B334*'PERCENTAGE SHARING'!G128</f>
        <v>0</v>
      </c>
      <c r="H334" s="323">
        <f>$B334*'PERCENTAGE SHARING'!H128</f>
        <v>0</v>
      </c>
      <c r="I334" s="323">
        <f>$B334*'PERCENTAGE SHARING'!I128</f>
        <v>0</v>
      </c>
      <c r="J334" s="323">
        <f>$B334*'PERCENTAGE SHARING'!J128</f>
        <v>0</v>
      </c>
      <c r="K334" s="323">
        <f>$B334*'PERCENTAGE SHARING'!K128</f>
        <v>0</v>
      </c>
      <c r="L334" s="323">
        <f>$B334*'PERCENTAGE SHARING'!L128</f>
        <v>0</v>
      </c>
      <c r="M334" s="323">
        <f>$B334*'PERCENTAGE SHARING'!M128</f>
        <v>0</v>
      </c>
      <c r="N334" s="323">
        <f>$B334*'PERCENTAGE SHARING'!N128</f>
        <v>0</v>
      </c>
      <c r="O334" s="323">
        <f>$B334*'PERCENTAGE SHARING'!O128</f>
        <v>0</v>
      </c>
      <c r="P334" s="323">
        <f>$B334*'PERCENTAGE SHARING'!P128</f>
        <v>0</v>
      </c>
      <c r="Q334" s="323">
        <f>$B334*'PERCENTAGE SHARING'!Q128</f>
        <v>0</v>
      </c>
      <c r="R334" s="323">
        <f>$B334*'PERCENTAGE SHARING'!R128</f>
        <v>0</v>
      </c>
      <c r="S334" s="317"/>
      <c r="T334" s="317"/>
      <c r="U334" s="317"/>
      <c r="V334" s="317"/>
      <c r="W334" s="317"/>
      <c r="X334" s="317"/>
      <c r="Y334" s="317"/>
      <c r="Z334" s="317"/>
    </row>
    <row r="335" ht="15.75" customHeight="1">
      <c r="A335" s="325">
        <f>'PROP DAILY PNL'!A335</f>
        <v>45933</v>
      </c>
      <c r="B335" s="326">
        <f>'PROP DAILY PNL'!B335</f>
        <v>19893</v>
      </c>
      <c r="C335" s="323">
        <f>$B335*'PERCENTAGE SHARING'!C129</f>
        <v>9415.482245</v>
      </c>
      <c r="D335" s="323">
        <f>$B335*'PERCENTAGE SHARING'!D129</f>
        <v>2177.328395</v>
      </c>
      <c r="E335" s="323">
        <f>$B335*'PERCENTAGE SHARING'!E129</f>
        <v>1799.773161</v>
      </c>
      <c r="F335" s="323">
        <f>$B335*'PERCENTAGE SHARING'!F129</f>
        <v>0</v>
      </c>
      <c r="G335" s="323">
        <f>$B335*'PERCENTAGE SHARING'!G129</f>
        <v>1355.015095</v>
      </c>
      <c r="H335" s="323">
        <f>$B335*'PERCENTAGE SHARING'!H129</f>
        <v>0</v>
      </c>
      <c r="I335" s="323">
        <f>$B335*'PERCENTAGE SHARING'!I129</f>
        <v>0</v>
      </c>
      <c r="J335" s="323">
        <f>$B335*'PERCENTAGE SHARING'!J129</f>
        <v>0</v>
      </c>
      <c r="K335" s="323">
        <f>$B335*'PERCENTAGE SHARING'!K129</f>
        <v>0</v>
      </c>
      <c r="L335" s="323">
        <f>$B335*'PERCENTAGE SHARING'!L129</f>
        <v>1367.105843</v>
      </c>
      <c r="M335" s="323">
        <f>$B335*'PERCENTAGE SHARING'!M129</f>
        <v>1367.105843</v>
      </c>
      <c r="N335" s="323">
        <f>$B335*'PERCENTAGE SHARING'!N129</f>
        <v>0</v>
      </c>
      <c r="O335" s="323">
        <f>$B335*'PERCENTAGE SHARING'!O129</f>
        <v>745.3468104</v>
      </c>
      <c r="P335" s="323">
        <f>$B335*'PERCENTAGE SHARING'!P129</f>
        <v>447.7707771</v>
      </c>
      <c r="Q335" s="323">
        <f>$B335*'PERCENTAGE SHARING'!Q129</f>
        <v>1218.07183</v>
      </c>
      <c r="R335" s="323">
        <f>$B335*'PERCENTAGE SHARING'!R129</f>
        <v>0</v>
      </c>
      <c r="S335" s="317"/>
      <c r="T335" s="317"/>
      <c r="U335" s="317"/>
      <c r="V335" s="317"/>
      <c r="W335" s="317"/>
      <c r="X335" s="317"/>
      <c r="Y335" s="317"/>
      <c r="Z335" s="317"/>
    </row>
    <row r="336" ht="15.75" customHeight="1">
      <c r="A336" s="325">
        <f>'PROP DAILY PNL'!A336</f>
        <v>45936</v>
      </c>
      <c r="B336" s="326">
        <f>'PROP DAILY PNL'!B336</f>
        <v>49717</v>
      </c>
      <c r="C336" s="323">
        <f>$B336*'PERCENTAGE SHARING'!C130</f>
        <v>23531.36936</v>
      </c>
      <c r="D336" s="323">
        <f>$B336*'PERCENTAGE SHARING'!D130</f>
        <v>5441.62448</v>
      </c>
      <c r="E336" s="323">
        <f>$B336*'PERCENTAGE SHARING'!E130</f>
        <v>4498.030576</v>
      </c>
      <c r="F336" s="323">
        <f>$B336*'PERCENTAGE SHARING'!F130</f>
        <v>0</v>
      </c>
      <c r="G336" s="323">
        <f>$B336*'PERCENTAGE SHARING'!G130</f>
        <v>3386.481953</v>
      </c>
      <c r="H336" s="323">
        <f>$B336*'PERCENTAGE SHARING'!H130</f>
        <v>0</v>
      </c>
      <c r="I336" s="323">
        <f>$B336*'PERCENTAGE SHARING'!I130</f>
        <v>0</v>
      </c>
      <c r="J336" s="323">
        <f>$B336*'PERCENTAGE SHARING'!J130</f>
        <v>0</v>
      </c>
      <c r="K336" s="323">
        <f>$B336*'PERCENTAGE SHARING'!K130</f>
        <v>0</v>
      </c>
      <c r="L336" s="323">
        <f>$B336*'PERCENTAGE SHARING'!L130</f>
        <v>3416.699402</v>
      </c>
      <c r="M336" s="323">
        <f>$B336*'PERCENTAGE SHARING'!M130</f>
        <v>3416.699402</v>
      </c>
      <c r="N336" s="323">
        <f>$B336*'PERCENTAGE SHARING'!N130</f>
        <v>0</v>
      </c>
      <c r="O336" s="323">
        <f>$B336*'PERCENTAGE SHARING'!O130</f>
        <v>1862.786275</v>
      </c>
      <c r="P336" s="323">
        <f>$B336*'PERCENTAGE SHARING'!P130</f>
        <v>1119.078054</v>
      </c>
      <c r="Q336" s="323">
        <f>$B336*'PERCENTAGE SHARING'!Q130</f>
        <v>3044.230492</v>
      </c>
      <c r="R336" s="323">
        <f>$B336*'PERCENTAGE SHARING'!R130</f>
        <v>0</v>
      </c>
      <c r="S336" s="317"/>
      <c r="T336" s="317"/>
      <c r="U336" s="317"/>
      <c r="V336" s="317"/>
      <c r="W336" s="317"/>
      <c r="X336" s="317"/>
      <c r="Y336" s="317"/>
      <c r="Z336" s="317"/>
    </row>
    <row r="337" ht="15.75" customHeight="1">
      <c r="A337" s="325">
        <f>'PROP DAILY PNL'!A337</f>
        <v>45937</v>
      </c>
      <c r="B337" s="326">
        <f>'PROP DAILY PNL'!B337</f>
        <v>-129218</v>
      </c>
      <c r="C337" s="323">
        <f>$B337*'PERCENTAGE SHARING'!C131</f>
        <v>-61159.6936</v>
      </c>
      <c r="D337" s="323">
        <f>$B337*'PERCENTAGE SHARING'!D131</f>
        <v>-14143.16697</v>
      </c>
      <c r="E337" s="323">
        <f>$B337*'PERCENTAGE SHARING'!E131</f>
        <v>-11690.69966</v>
      </c>
      <c r="F337" s="323">
        <f>$B337*'PERCENTAGE SHARING'!F131</f>
        <v>0</v>
      </c>
      <c r="G337" s="323">
        <f>$B337*'PERCENTAGE SHARING'!G131</f>
        <v>-8801.706157</v>
      </c>
      <c r="H337" s="323">
        <f>$B337*'PERCENTAGE SHARING'!H131</f>
        <v>0</v>
      </c>
      <c r="I337" s="323">
        <f>$B337*'PERCENTAGE SHARING'!I131</f>
        <v>0</v>
      </c>
      <c r="J337" s="323">
        <f>$B337*'PERCENTAGE SHARING'!J131</f>
        <v>0</v>
      </c>
      <c r="K337" s="323">
        <f>$B337*'PERCENTAGE SHARING'!K131</f>
        <v>0</v>
      </c>
      <c r="L337" s="323">
        <f>$B337*'PERCENTAGE SHARING'!L131</f>
        <v>-8880.243446</v>
      </c>
      <c r="M337" s="323">
        <f>$B337*'PERCENTAGE SHARING'!M131</f>
        <v>-8880.243446</v>
      </c>
      <c r="N337" s="323">
        <f>$B337*'PERCENTAGE SHARING'!N131</f>
        <v>0</v>
      </c>
      <c r="O337" s="323">
        <f>$B337*'PERCENTAGE SHARING'!O131</f>
        <v>-4841.513303</v>
      </c>
      <c r="P337" s="323">
        <f>$B337*'PERCENTAGE SHARING'!P131</f>
        <v>-2908.563026</v>
      </c>
      <c r="Q337" s="323">
        <f>$B337*'PERCENTAGE SHARING'!Q131</f>
        <v>-7912.170398</v>
      </c>
      <c r="R337" s="323">
        <f>$B337*'PERCENTAGE SHARING'!R131</f>
        <v>0</v>
      </c>
      <c r="S337" s="317"/>
      <c r="T337" s="317"/>
      <c r="U337" s="317"/>
      <c r="V337" s="317"/>
      <c r="W337" s="317"/>
      <c r="X337" s="317"/>
      <c r="Y337" s="317"/>
      <c r="Z337" s="317"/>
    </row>
    <row r="338" ht="15.75" customHeight="1">
      <c r="A338" s="325">
        <f>'PROP DAILY PNL'!A338</f>
        <v>45938</v>
      </c>
      <c r="B338" s="326">
        <f>'PROP DAILY PNL'!B338</f>
        <v>-133927</v>
      </c>
      <c r="C338" s="323">
        <f>$B338*'PERCENTAGE SHARING'!C132</f>
        <v>-63388.49297</v>
      </c>
      <c r="D338" s="323">
        <f>$B338*'PERCENTAGE SHARING'!D132</f>
        <v>-14658.57638</v>
      </c>
      <c r="E338" s="323">
        <f>$B338*'PERCENTAGE SHARING'!E132</f>
        <v>-12116.73554</v>
      </c>
      <c r="F338" s="323">
        <f>$B338*'PERCENTAGE SHARING'!F132</f>
        <v>0</v>
      </c>
      <c r="G338" s="323">
        <f>$B338*'PERCENTAGE SHARING'!G132</f>
        <v>-9122.460497</v>
      </c>
      <c r="H338" s="323">
        <f>$B338*'PERCENTAGE SHARING'!H132</f>
        <v>0</v>
      </c>
      <c r="I338" s="323">
        <f>$B338*'PERCENTAGE SHARING'!I132</f>
        <v>0</v>
      </c>
      <c r="J338" s="323">
        <f>$B338*'PERCENTAGE SHARING'!J132</f>
        <v>0</v>
      </c>
      <c r="K338" s="323">
        <f>$B338*'PERCENTAGE SHARING'!K132</f>
        <v>0</v>
      </c>
      <c r="L338" s="323">
        <f>$B338*'PERCENTAGE SHARING'!L132</f>
        <v>-9203.859864</v>
      </c>
      <c r="M338" s="323">
        <f>$B338*'PERCENTAGE SHARING'!M132</f>
        <v>-9203.859864</v>
      </c>
      <c r="N338" s="323">
        <f>$B338*'PERCENTAGE SHARING'!N132</f>
        <v>0</v>
      </c>
      <c r="O338" s="323">
        <f>$B338*'PERCENTAGE SHARING'!O132</f>
        <v>-5017.949141</v>
      </c>
      <c r="P338" s="323">
        <f>$B338*'PERCENTAGE SHARING'!P132</f>
        <v>-3014.557727</v>
      </c>
      <c r="Q338" s="323">
        <f>$B338*'PERCENTAGE SHARING'!Q132</f>
        <v>-8200.508017</v>
      </c>
      <c r="R338" s="323">
        <f>$B338*'PERCENTAGE SHARING'!R132</f>
        <v>0</v>
      </c>
      <c r="S338" s="317"/>
      <c r="T338" s="317"/>
      <c r="U338" s="317"/>
      <c r="V338" s="317"/>
      <c r="W338" s="317"/>
      <c r="X338" s="317"/>
      <c r="Y338" s="317"/>
      <c r="Z338" s="317"/>
    </row>
    <row r="339" ht="15.75" customHeight="1">
      <c r="A339" s="325">
        <f>'PROP DAILY PNL'!A339</f>
        <v>45939</v>
      </c>
      <c r="B339" s="326">
        <f>'PROP DAILY PNL'!B339</f>
        <v>-129325</v>
      </c>
      <c r="C339" s="323">
        <f>$B339*'PERCENTAGE SHARING'!C133</f>
        <v>-61210.33737</v>
      </c>
      <c r="D339" s="323">
        <f>$B339*'PERCENTAGE SHARING'!D133</f>
        <v>-14154.87833</v>
      </c>
      <c r="E339" s="323">
        <f>$B339*'PERCENTAGE SHARING'!E133</f>
        <v>-11700.38024</v>
      </c>
      <c r="F339" s="323">
        <f>$B339*'PERCENTAGE SHARING'!F133</f>
        <v>0</v>
      </c>
      <c r="G339" s="323">
        <f>$B339*'PERCENTAGE SHARING'!G133</f>
        <v>-8808.99448</v>
      </c>
      <c r="H339" s="323">
        <f>$B339*'PERCENTAGE SHARING'!H133</f>
        <v>0</v>
      </c>
      <c r="I339" s="323">
        <f>$B339*'PERCENTAGE SHARING'!I133</f>
        <v>0</v>
      </c>
      <c r="J339" s="323">
        <f>$B339*'PERCENTAGE SHARING'!J133</f>
        <v>0</v>
      </c>
      <c r="K339" s="323">
        <f>$B339*'PERCENTAGE SHARING'!K133</f>
        <v>0</v>
      </c>
      <c r="L339" s="323">
        <f>$B339*'PERCENTAGE SHARING'!L133</f>
        <v>-8887.596802</v>
      </c>
      <c r="M339" s="323">
        <f>$B339*'PERCENTAGE SHARING'!M133</f>
        <v>-8887.596802</v>
      </c>
      <c r="N339" s="323">
        <f>$B339*'PERCENTAGE SHARING'!N133</f>
        <v>0</v>
      </c>
      <c r="O339" s="323">
        <f>$B339*'PERCENTAGE SHARING'!O133</f>
        <v>-4845.522357</v>
      </c>
      <c r="P339" s="323">
        <f>$B339*'PERCENTAGE SHARING'!P133</f>
        <v>-2910.971485</v>
      </c>
      <c r="Q339" s="323">
        <f>$B339*'PERCENTAGE SHARING'!Q133</f>
        <v>-7918.722134</v>
      </c>
      <c r="R339" s="323">
        <f>$B339*'PERCENTAGE SHARING'!R133</f>
        <v>0</v>
      </c>
      <c r="S339" s="317"/>
      <c r="T339" s="317"/>
      <c r="U339" s="317"/>
      <c r="V339" s="317"/>
      <c r="W339" s="317"/>
      <c r="X339" s="317"/>
      <c r="Y339" s="317"/>
      <c r="Z339" s="317"/>
    </row>
    <row r="340" ht="15.75" customHeight="1">
      <c r="A340" s="325">
        <f>'PROP DAILY PNL'!A340</f>
        <v>45940</v>
      </c>
      <c r="B340" s="326">
        <f>'PROP DAILY PNL'!B340</f>
        <v>184447</v>
      </c>
      <c r="C340" s="323">
        <f>$B340*'PERCENTAGE SHARING'!C134</f>
        <v>87299.92729</v>
      </c>
      <c r="D340" s="323">
        <f>$B340*'PERCENTAGE SHARING'!D134</f>
        <v>20188.0908</v>
      </c>
      <c r="E340" s="323">
        <f>$B340*'PERCENTAGE SHARING'!E134</f>
        <v>16687.41569</v>
      </c>
      <c r="F340" s="323">
        <f>$B340*'PERCENTAGE SHARING'!F134</f>
        <v>0</v>
      </c>
      <c r="G340" s="323">
        <f>$B340*'PERCENTAGE SHARING'!G134</f>
        <v>12563.63893</v>
      </c>
      <c r="H340" s="323">
        <f>$B340*'PERCENTAGE SHARING'!H134</f>
        <v>0</v>
      </c>
      <c r="I340" s="323">
        <f>$B340*'PERCENTAGE SHARING'!I134</f>
        <v>0</v>
      </c>
      <c r="J340" s="323">
        <f>$B340*'PERCENTAGE SHARING'!J134</f>
        <v>0</v>
      </c>
      <c r="K340" s="323">
        <f>$B340*'PERCENTAGE SHARING'!K134</f>
        <v>0</v>
      </c>
      <c r="L340" s="323">
        <f>$B340*'PERCENTAGE SHARING'!L134</f>
        <v>12675.7438</v>
      </c>
      <c r="M340" s="323">
        <f>$B340*'PERCENTAGE SHARING'!M134</f>
        <v>12675.7438</v>
      </c>
      <c r="N340" s="323">
        <f>$B340*'PERCENTAGE SHARING'!N134</f>
        <v>0</v>
      </c>
      <c r="O340" s="323">
        <f>$B340*'PERCENTAGE SHARING'!O134</f>
        <v>6910.822055</v>
      </c>
      <c r="P340" s="323">
        <f>$B340*'PERCENTAGE SHARING'!P134</f>
        <v>4151.710477</v>
      </c>
      <c r="Q340" s="323">
        <f>$B340*'PERCENTAGE SHARING'!Q134</f>
        <v>11293.90714</v>
      </c>
      <c r="R340" s="323">
        <f>$B340*'PERCENTAGE SHARING'!R134</f>
        <v>0</v>
      </c>
      <c r="S340" s="317"/>
      <c r="T340" s="317"/>
      <c r="U340" s="317"/>
      <c r="V340" s="317"/>
      <c r="W340" s="317"/>
      <c r="X340" s="317"/>
      <c r="Y340" s="317"/>
      <c r="Z340" s="317"/>
    </row>
    <row r="341" ht="15.75" customHeight="1">
      <c r="A341" s="325">
        <f>'PROP DAILY PNL'!A341</f>
        <v>45943</v>
      </c>
      <c r="B341" s="326">
        <f>'PROP DAILY PNL'!B341</f>
        <v>-22087</v>
      </c>
      <c r="C341" s="323">
        <f>$B341*'PERCENTAGE SHARING'!C135</f>
        <v>-10453.91627</v>
      </c>
      <c r="D341" s="323">
        <f>$B341*'PERCENTAGE SHARING'!D135</f>
        <v>-2417.466056</v>
      </c>
      <c r="E341" s="323">
        <f>$B341*'PERCENTAGE SHARING'!E135</f>
        <v>-1998.270236</v>
      </c>
      <c r="F341" s="323">
        <f>$B341*'PERCENTAGE SHARING'!F135</f>
        <v>0</v>
      </c>
      <c r="G341" s="323">
        <f>$B341*'PERCENTAGE SHARING'!G135</f>
        <v>-1504.45978</v>
      </c>
      <c r="H341" s="323">
        <f>$B341*'PERCENTAGE SHARING'!H135</f>
        <v>0</v>
      </c>
      <c r="I341" s="323">
        <f>$B341*'PERCENTAGE SHARING'!I135</f>
        <v>0</v>
      </c>
      <c r="J341" s="323">
        <f>$B341*'PERCENTAGE SHARING'!J135</f>
        <v>0</v>
      </c>
      <c r="K341" s="323">
        <f>$B341*'PERCENTAGE SHARING'!K135</f>
        <v>0</v>
      </c>
      <c r="L341" s="323">
        <f>$B341*'PERCENTAGE SHARING'!L135</f>
        <v>-1517.884018</v>
      </c>
      <c r="M341" s="323">
        <f>$B341*'PERCENTAGE SHARING'!M135</f>
        <v>-1517.884018</v>
      </c>
      <c r="N341" s="323">
        <f>$B341*'PERCENTAGE SHARING'!N135</f>
        <v>0</v>
      </c>
      <c r="O341" s="323">
        <f>$B341*'PERCENTAGE SHARING'!O135</f>
        <v>-827.5511487</v>
      </c>
      <c r="P341" s="323">
        <f>$B341*'PERCENTAGE SHARING'!P135</f>
        <v>-497.1554393</v>
      </c>
      <c r="Q341" s="323">
        <f>$B341*'PERCENTAGE SHARING'!Q135</f>
        <v>-1352.413035</v>
      </c>
      <c r="R341" s="323">
        <f>$B341*'PERCENTAGE SHARING'!R135</f>
        <v>0</v>
      </c>
      <c r="S341" s="317"/>
      <c r="T341" s="317"/>
      <c r="U341" s="317"/>
      <c r="V341" s="317"/>
      <c r="W341" s="317"/>
      <c r="X341" s="317"/>
      <c r="Y341" s="317"/>
      <c r="Z341" s="317"/>
    </row>
    <row r="342" ht="15.75" customHeight="1">
      <c r="A342" s="325">
        <f>'PROP DAILY PNL'!A342</f>
        <v>45944</v>
      </c>
      <c r="B342" s="326">
        <f>'PROP DAILY PNL'!B342</f>
        <v>145680</v>
      </c>
      <c r="C342" s="323">
        <f>$B342*'PERCENTAGE SHARING'!C136</f>
        <v>68951.26192</v>
      </c>
      <c r="D342" s="323">
        <f>$B342*'PERCENTAGE SHARING'!D136</f>
        <v>15944.96559</v>
      </c>
      <c r="E342" s="323">
        <f>$B342*'PERCENTAGE SHARING'!E136</f>
        <v>13180.06103</v>
      </c>
      <c r="F342" s="323">
        <f>$B342*'PERCENTAGE SHARING'!F136</f>
        <v>0</v>
      </c>
      <c r="G342" s="323">
        <f>$B342*'PERCENTAGE SHARING'!G136</f>
        <v>9923.0181</v>
      </c>
      <c r="H342" s="323">
        <f>$B342*'PERCENTAGE SHARING'!H136</f>
        <v>0</v>
      </c>
      <c r="I342" s="323">
        <f>$B342*'PERCENTAGE SHARING'!I136</f>
        <v>0</v>
      </c>
      <c r="J342" s="323">
        <f>$B342*'PERCENTAGE SHARING'!J136</f>
        <v>0</v>
      </c>
      <c r="K342" s="323">
        <f>$B342*'PERCENTAGE SHARING'!K136</f>
        <v>0</v>
      </c>
      <c r="L342" s="323">
        <f>$B342*'PERCENTAGE SHARING'!L136</f>
        <v>10011.56081</v>
      </c>
      <c r="M342" s="323">
        <f>$B342*'PERCENTAGE SHARING'!M136</f>
        <v>10011.56081</v>
      </c>
      <c r="N342" s="323">
        <f>$B342*'PERCENTAGE SHARING'!N136</f>
        <v>0</v>
      </c>
      <c r="O342" s="323">
        <f>$B342*'PERCENTAGE SHARING'!O136</f>
        <v>5458.308115</v>
      </c>
      <c r="P342" s="323">
        <f>$B342*'PERCENTAGE SHARING'!P136</f>
        <v>3279.105555</v>
      </c>
      <c r="Q342" s="323">
        <f>$B342*'PERCENTAGE SHARING'!Q136</f>
        <v>8920.158056</v>
      </c>
      <c r="R342" s="323">
        <f>$B342*'PERCENTAGE SHARING'!R136</f>
        <v>0</v>
      </c>
      <c r="S342" s="317"/>
      <c r="T342" s="317"/>
      <c r="U342" s="317"/>
      <c r="V342" s="317"/>
      <c r="W342" s="317"/>
      <c r="X342" s="317"/>
      <c r="Y342" s="317"/>
      <c r="Z342" s="317"/>
    </row>
    <row r="343" ht="15.75" customHeight="1">
      <c r="A343" s="325">
        <f>'PROP DAILY PNL'!A343</f>
        <v>45945</v>
      </c>
      <c r="B343" s="326">
        <f>'PROP DAILY PNL'!B343</f>
        <v>29757</v>
      </c>
      <c r="C343" s="323">
        <f>$B343*'PERCENTAGE SHARING'!C137</f>
        <v>14084.1756</v>
      </c>
      <c r="D343" s="323">
        <f>$B343*'PERCENTAGE SHARING'!D137</f>
        <v>3256.962803</v>
      </c>
      <c r="E343" s="323">
        <f>$B343*'PERCENTAGE SHARING'!E137</f>
        <v>2692.195745</v>
      </c>
      <c r="F343" s="323">
        <f>$B343*'PERCENTAGE SHARING'!F137</f>
        <v>0</v>
      </c>
      <c r="G343" s="323">
        <f>$B343*'PERCENTAGE SHARING'!G137</f>
        <v>2026.903141</v>
      </c>
      <c r="H343" s="323">
        <f>$B343*'PERCENTAGE SHARING'!H137</f>
        <v>0</v>
      </c>
      <c r="I343" s="323">
        <f>$B343*'PERCENTAGE SHARING'!I137</f>
        <v>0</v>
      </c>
      <c r="J343" s="323">
        <f>$B343*'PERCENTAGE SHARING'!J137</f>
        <v>0</v>
      </c>
      <c r="K343" s="323">
        <f>$B343*'PERCENTAGE SHARING'!K137</f>
        <v>0</v>
      </c>
      <c r="L343" s="323">
        <f>$B343*'PERCENTAGE SHARING'!L137</f>
        <v>2044.989121</v>
      </c>
      <c r="M343" s="323">
        <f>$B343*'PERCENTAGE SHARING'!M137</f>
        <v>2044.989121</v>
      </c>
      <c r="N343" s="323">
        <f>$B343*'PERCENTAGE SHARING'!N137</f>
        <v>0</v>
      </c>
      <c r="O343" s="323">
        <f>$B343*'PERCENTAGE SHARING'!O137</f>
        <v>1114.929123</v>
      </c>
      <c r="P343" s="323">
        <f>$B343*'PERCENTAGE SHARING'!P137</f>
        <v>669.7991763</v>
      </c>
      <c r="Q343" s="323">
        <f>$B343*'PERCENTAGE SHARING'!Q137</f>
        <v>1822.056173</v>
      </c>
      <c r="R343" s="323">
        <f>$B343*'PERCENTAGE SHARING'!R137</f>
        <v>0</v>
      </c>
      <c r="S343" s="317"/>
      <c r="T343" s="317"/>
      <c r="U343" s="317"/>
      <c r="V343" s="317"/>
      <c r="W343" s="317"/>
      <c r="X343" s="317"/>
      <c r="Y343" s="317"/>
      <c r="Z343" s="317"/>
    </row>
    <row r="344" ht="15.75" customHeight="1">
      <c r="A344" s="325">
        <f>'PROP DAILY PNL'!A344</f>
        <v>45946</v>
      </c>
      <c r="B344" s="326">
        <f>'PROP DAILY PNL'!B344</f>
        <v>416468</v>
      </c>
      <c r="C344" s="323">
        <f>$B344*'PERCENTAGE SHARING'!C138</f>
        <v>197116.9285</v>
      </c>
      <c r="D344" s="323">
        <f>$B344*'PERCENTAGE SHARING'!D138</f>
        <v>45583.25048</v>
      </c>
      <c r="E344" s="323">
        <f>$B344*'PERCENTAGE SHARING'!E138</f>
        <v>37678.97898</v>
      </c>
      <c r="F344" s="323">
        <f>$B344*'PERCENTAGE SHARING'!F138</f>
        <v>0</v>
      </c>
      <c r="G344" s="323">
        <f>$B344*'PERCENTAGE SHARING'!G138</f>
        <v>28367.78901</v>
      </c>
      <c r="H344" s="323">
        <f>$B344*'PERCENTAGE SHARING'!H138</f>
        <v>0</v>
      </c>
      <c r="I344" s="323">
        <f>$B344*'PERCENTAGE SHARING'!I138</f>
        <v>0</v>
      </c>
      <c r="J344" s="323">
        <f>$B344*'PERCENTAGE SHARING'!J138</f>
        <v>0</v>
      </c>
      <c r="K344" s="323">
        <f>$B344*'PERCENTAGE SHARING'!K138</f>
        <v>0</v>
      </c>
      <c r="L344" s="323">
        <f>$B344*'PERCENTAGE SHARING'!L138</f>
        <v>28620.91371</v>
      </c>
      <c r="M344" s="323">
        <f>$B344*'PERCENTAGE SHARING'!M138</f>
        <v>28620.91371</v>
      </c>
      <c r="N344" s="323">
        <f>$B344*'PERCENTAGE SHARING'!N138</f>
        <v>0</v>
      </c>
      <c r="O344" s="323">
        <f>$B344*'PERCENTAGE SHARING'!O138</f>
        <v>15604.1369</v>
      </c>
      <c r="P344" s="323">
        <f>$B344*'PERCENTAGE SHARING'!P138</f>
        <v>9374.262303</v>
      </c>
      <c r="Q344" s="323">
        <f>$B344*'PERCENTAGE SHARING'!Q138</f>
        <v>25500.82637</v>
      </c>
      <c r="R344" s="323">
        <f>$B344*'PERCENTAGE SHARING'!R138</f>
        <v>0</v>
      </c>
      <c r="S344" s="317"/>
      <c r="T344" s="317"/>
      <c r="U344" s="317"/>
      <c r="V344" s="317"/>
      <c r="W344" s="317"/>
      <c r="X344" s="317"/>
      <c r="Y344" s="317"/>
      <c r="Z344" s="317"/>
    </row>
    <row r="345" ht="15.75" customHeight="1">
      <c r="A345" s="325">
        <f>'PROP DAILY PNL'!A345</f>
        <v>45947</v>
      </c>
      <c r="B345" s="326">
        <f>'PROP DAILY PNL'!B345</f>
        <v>-118661</v>
      </c>
      <c r="C345" s="323">
        <f>$B345*'PERCENTAGE SHARING'!C139</f>
        <v>-56162.99898</v>
      </c>
      <c r="D345" s="323">
        <f>$B345*'PERCENTAGE SHARING'!D139</f>
        <v>-12987.68233</v>
      </c>
      <c r="E345" s="323">
        <f>$B345*'PERCENTAGE SHARING'!E139</f>
        <v>-10735.5795</v>
      </c>
      <c r="F345" s="323">
        <f>$B345*'PERCENTAGE SHARING'!F139</f>
        <v>0</v>
      </c>
      <c r="G345" s="323">
        <f>$B345*'PERCENTAGE SHARING'!G139</f>
        <v>-8082.614297</v>
      </c>
      <c r="H345" s="323">
        <f>$B345*'PERCENTAGE SHARING'!H139</f>
        <v>0</v>
      </c>
      <c r="I345" s="323">
        <f>$B345*'PERCENTAGE SHARING'!I139</f>
        <v>0</v>
      </c>
      <c r="J345" s="323">
        <f>$B345*'PERCENTAGE SHARING'!J139</f>
        <v>0</v>
      </c>
      <c r="K345" s="323">
        <f>$B345*'PERCENTAGE SHARING'!K139</f>
        <v>0</v>
      </c>
      <c r="L345" s="323">
        <f>$B345*'PERCENTAGE SHARING'!L139</f>
        <v>-8154.735157</v>
      </c>
      <c r="M345" s="323">
        <f>$B345*'PERCENTAGE SHARING'!M139</f>
        <v>-8154.735157</v>
      </c>
      <c r="N345" s="323">
        <f>$B345*'PERCENTAGE SHARING'!N139</f>
        <v>0</v>
      </c>
      <c r="O345" s="323">
        <f>$B345*'PERCENTAGE SHARING'!O139</f>
        <v>-4445.96581</v>
      </c>
      <c r="P345" s="323">
        <f>$B345*'PERCENTAGE SHARING'!P139</f>
        <v>-2670.935916</v>
      </c>
      <c r="Q345" s="323">
        <f>$B345*'PERCENTAGE SHARING'!Q139</f>
        <v>-7265.752849</v>
      </c>
      <c r="R345" s="323">
        <f>$B345*'PERCENTAGE SHARING'!R139</f>
        <v>0</v>
      </c>
      <c r="S345" s="317"/>
      <c r="T345" s="317"/>
      <c r="U345" s="317"/>
      <c r="V345" s="317"/>
      <c r="W345" s="317"/>
      <c r="X345" s="317"/>
      <c r="Y345" s="317"/>
      <c r="Z345" s="317"/>
    </row>
    <row r="346" ht="15.75" customHeight="1">
      <c r="A346" s="325">
        <f>'PROP DAILY PNL'!A346</f>
        <v>45950</v>
      </c>
      <c r="B346" s="326">
        <f>'PROP DAILY PNL'!B346</f>
        <v>-136400</v>
      </c>
      <c r="C346" s="323">
        <f>$B346*'PERCENTAGE SHARING'!C140</f>
        <v>-74846.2977</v>
      </c>
      <c r="D346" s="323">
        <f>$B346*'PERCENTAGE SHARING'!D140</f>
        <v>-17308.19144</v>
      </c>
      <c r="E346" s="323">
        <f>$B346*'PERCENTAGE SHARING'!E140</f>
        <v>-14306.89946</v>
      </c>
      <c r="F346" s="323">
        <f>$B346*'PERCENTAGE SHARING'!F140</f>
        <v>0</v>
      </c>
      <c r="G346" s="323">
        <f>$B346*'PERCENTAGE SHARING'!G140</f>
        <v>-10771.39339</v>
      </c>
      <c r="H346" s="323">
        <f>$B346*'PERCENTAGE SHARING'!H140</f>
        <v>0</v>
      </c>
      <c r="I346" s="323">
        <f>$B346*'PERCENTAGE SHARING'!I140</f>
        <v>0</v>
      </c>
      <c r="J346" s="323">
        <f>$B346*'PERCENTAGE SHARING'!J140</f>
        <v>0</v>
      </c>
      <c r="K346" s="323">
        <f>$B346*'PERCENTAGE SHARING'!K140</f>
        <v>0</v>
      </c>
      <c r="L346" s="323">
        <f>$B346*'PERCENTAGE SHARING'!L140</f>
        <v>0</v>
      </c>
      <c r="M346" s="323">
        <f>$B346*'PERCENTAGE SHARING'!M140</f>
        <v>0</v>
      </c>
      <c r="N346" s="323">
        <f>$B346*'PERCENTAGE SHARING'!N140</f>
        <v>0</v>
      </c>
      <c r="O346" s="323">
        <f>$B346*'PERCENTAGE SHARING'!O140</f>
        <v>-5924.969938</v>
      </c>
      <c r="P346" s="323">
        <f>$B346*'PERCENTAGE SHARING'!P140</f>
        <v>-3559.45495</v>
      </c>
      <c r="Q346" s="323">
        <f>$B346*'PERCENTAGE SHARING'!Q140</f>
        <v>-9682.793131</v>
      </c>
      <c r="R346" s="323">
        <f>$B346*'PERCENTAGE SHARING'!R140</f>
        <v>0</v>
      </c>
      <c r="S346" s="317"/>
      <c r="T346" s="317"/>
      <c r="U346" s="317"/>
      <c r="V346" s="317"/>
      <c r="W346" s="317"/>
      <c r="X346" s="317"/>
      <c r="Y346" s="317"/>
      <c r="Z346" s="317"/>
    </row>
    <row r="347" ht="15.75" customHeight="1">
      <c r="A347" s="325">
        <f>'PROP DAILY PNL'!A347</f>
        <v>45951</v>
      </c>
      <c r="B347" s="326">
        <f>'PROP DAILY PNL'!B347</f>
        <v>0</v>
      </c>
      <c r="C347" s="323">
        <f>$B347*'PERCENTAGE SHARING'!C141</f>
        <v>0</v>
      </c>
      <c r="D347" s="323">
        <f>$B347*'PERCENTAGE SHARING'!D141</f>
        <v>0</v>
      </c>
      <c r="E347" s="323">
        <f>$B347*'PERCENTAGE SHARING'!E141</f>
        <v>0</v>
      </c>
      <c r="F347" s="323">
        <f>$B347*'PERCENTAGE SHARING'!F141</f>
        <v>0</v>
      </c>
      <c r="G347" s="323">
        <f>$B347*'PERCENTAGE SHARING'!G141</f>
        <v>0</v>
      </c>
      <c r="H347" s="323">
        <f>$B347*'PERCENTAGE SHARING'!H141</f>
        <v>0</v>
      </c>
      <c r="I347" s="323">
        <f>$B347*'PERCENTAGE SHARING'!I141</f>
        <v>0</v>
      </c>
      <c r="J347" s="323">
        <f>$B347*'PERCENTAGE SHARING'!J141</f>
        <v>0</v>
      </c>
      <c r="K347" s="323">
        <f>$B347*'PERCENTAGE SHARING'!K141</f>
        <v>0</v>
      </c>
      <c r="L347" s="323">
        <f>$B347*'PERCENTAGE SHARING'!L141</f>
        <v>0</v>
      </c>
      <c r="M347" s="323">
        <f>$B347*'PERCENTAGE SHARING'!M141</f>
        <v>0</v>
      </c>
      <c r="N347" s="323">
        <f>$B347*'PERCENTAGE SHARING'!N141</f>
        <v>0</v>
      </c>
      <c r="O347" s="323">
        <f>$B347*'PERCENTAGE SHARING'!O141</f>
        <v>0</v>
      </c>
      <c r="P347" s="323">
        <f>$B347*'PERCENTAGE SHARING'!P141</f>
        <v>0</v>
      </c>
      <c r="Q347" s="323">
        <f>$B347*'PERCENTAGE SHARING'!Q141</f>
        <v>0</v>
      </c>
      <c r="R347" s="323">
        <f>$B347*'PERCENTAGE SHARING'!R141</f>
        <v>0</v>
      </c>
      <c r="S347" s="317"/>
      <c r="T347" s="317"/>
      <c r="U347" s="317"/>
      <c r="V347" s="317"/>
      <c r="W347" s="317"/>
      <c r="X347" s="317"/>
      <c r="Y347" s="317"/>
      <c r="Z347" s="317"/>
    </row>
    <row r="348" ht="15.75" customHeight="1">
      <c r="A348" s="325">
        <f>'PROP DAILY PNL'!A348</f>
        <v>45952</v>
      </c>
      <c r="B348" s="326">
        <f>'PROP DAILY PNL'!B348</f>
        <v>0</v>
      </c>
      <c r="C348" s="323">
        <f>$B348*'PERCENTAGE SHARING'!C142</f>
        <v>0</v>
      </c>
      <c r="D348" s="323">
        <f>$B348*'PERCENTAGE SHARING'!D142</f>
        <v>0</v>
      </c>
      <c r="E348" s="323">
        <f>$B348*'PERCENTAGE SHARING'!E142</f>
        <v>0</v>
      </c>
      <c r="F348" s="323">
        <f>$B348*'PERCENTAGE SHARING'!F142</f>
        <v>0</v>
      </c>
      <c r="G348" s="323">
        <f>$B348*'PERCENTAGE SHARING'!G142</f>
        <v>0</v>
      </c>
      <c r="H348" s="323">
        <f>$B348*'PERCENTAGE SHARING'!H142</f>
        <v>0</v>
      </c>
      <c r="I348" s="323">
        <f>$B348*'PERCENTAGE SHARING'!I142</f>
        <v>0</v>
      </c>
      <c r="J348" s="323">
        <f>$B348*'PERCENTAGE SHARING'!J142</f>
        <v>0</v>
      </c>
      <c r="K348" s="323">
        <f>$B348*'PERCENTAGE SHARING'!K142</f>
        <v>0</v>
      </c>
      <c r="L348" s="323">
        <f>$B348*'PERCENTAGE SHARING'!L142</f>
        <v>0</v>
      </c>
      <c r="M348" s="323">
        <f>$B348*'PERCENTAGE SHARING'!M142</f>
        <v>0</v>
      </c>
      <c r="N348" s="323">
        <f>$B348*'PERCENTAGE SHARING'!N142</f>
        <v>0</v>
      </c>
      <c r="O348" s="323">
        <f>$B348*'PERCENTAGE SHARING'!O142</f>
        <v>0</v>
      </c>
      <c r="P348" s="323">
        <f>$B348*'PERCENTAGE SHARING'!P142</f>
        <v>0</v>
      </c>
      <c r="Q348" s="323">
        <f>$B348*'PERCENTAGE SHARING'!Q142</f>
        <v>0</v>
      </c>
      <c r="R348" s="323">
        <f>$B348*'PERCENTAGE SHARING'!R142</f>
        <v>0</v>
      </c>
      <c r="S348" s="317"/>
      <c r="T348" s="317"/>
      <c r="U348" s="317"/>
      <c r="V348" s="317"/>
      <c r="W348" s="317"/>
      <c r="X348" s="317"/>
      <c r="Y348" s="317"/>
      <c r="Z348" s="317"/>
    </row>
    <row r="349" ht="15.75" customHeight="1">
      <c r="A349" s="325">
        <f>'PROP DAILY PNL'!A349</f>
        <v>45953</v>
      </c>
      <c r="B349" s="326">
        <f>'PROP DAILY PNL'!B349</f>
        <v>184352</v>
      </c>
      <c r="C349" s="323">
        <f>$B349*'PERCENTAGE SHARING'!C143</f>
        <v>101158.8319</v>
      </c>
      <c r="D349" s="323">
        <f>$B349*'PERCENTAGE SHARING'!D143</f>
        <v>23392.95974</v>
      </c>
      <c r="E349" s="323">
        <f>$B349*'PERCENTAGE SHARING'!E143</f>
        <v>19336.55079</v>
      </c>
      <c r="F349" s="323">
        <f>$B349*'PERCENTAGE SHARING'!F143</f>
        <v>0</v>
      </c>
      <c r="G349" s="323">
        <f>$B349*'PERCENTAGE SHARING'!G143</f>
        <v>14558.12254</v>
      </c>
      <c r="H349" s="323">
        <f>$B349*'PERCENTAGE SHARING'!H143</f>
        <v>0</v>
      </c>
      <c r="I349" s="323">
        <f>$B349*'PERCENTAGE SHARING'!I143</f>
        <v>0</v>
      </c>
      <c r="J349" s="323">
        <f>$B349*'PERCENTAGE SHARING'!J143</f>
        <v>0</v>
      </c>
      <c r="K349" s="323">
        <f>$B349*'PERCENTAGE SHARING'!K143</f>
        <v>0</v>
      </c>
      <c r="L349" s="323">
        <f>$B349*'PERCENTAGE SHARING'!L143</f>
        <v>0</v>
      </c>
      <c r="M349" s="323">
        <f>$B349*'PERCENTAGE SHARING'!M143</f>
        <v>0</v>
      </c>
      <c r="N349" s="323">
        <f>$B349*'PERCENTAGE SHARING'!N143</f>
        <v>0</v>
      </c>
      <c r="O349" s="323">
        <f>$B349*'PERCENTAGE SHARING'!O143</f>
        <v>8007.918314</v>
      </c>
      <c r="P349" s="323">
        <f>$B349*'PERCENTAGE SHARING'!P143</f>
        <v>4810.796473</v>
      </c>
      <c r="Q349" s="323">
        <f>$B349*'PERCENTAGE SHARING'!Q143</f>
        <v>13086.82023</v>
      </c>
      <c r="R349" s="323">
        <f>$B349*'PERCENTAGE SHARING'!R143</f>
        <v>0</v>
      </c>
      <c r="S349" s="317"/>
      <c r="T349" s="317"/>
      <c r="U349" s="317"/>
      <c r="V349" s="317"/>
      <c r="W349" s="317"/>
      <c r="X349" s="317"/>
      <c r="Y349" s="317"/>
      <c r="Z349" s="317"/>
    </row>
    <row r="350" ht="15.75" customHeight="1">
      <c r="A350" s="325">
        <f>'PROP DAILY PNL'!A350</f>
        <v>45954</v>
      </c>
      <c r="B350" s="326">
        <f>'PROP DAILY PNL'!B350</f>
        <v>55155</v>
      </c>
      <c r="C350" s="323">
        <f>$B350*'PERCENTAGE SHARING'!C144</f>
        <v>30265.01136</v>
      </c>
      <c r="D350" s="323">
        <f>$B350*'PERCENTAGE SHARING'!D144</f>
        <v>6998.777851</v>
      </c>
      <c r="E350" s="323">
        <f>$B350*'PERCENTAGE SHARING'!E144</f>
        <v>5785.168911</v>
      </c>
      <c r="F350" s="323">
        <f>$B350*'PERCENTAGE SHARING'!F144</f>
        <v>0</v>
      </c>
      <c r="G350" s="323">
        <f>$B350*'PERCENTAGE SHARING'!G144</f>
        <v>4355.544005</v>
      </c>
      <c r="H350" s="323">
        <f>$B350*'PERCENTAGE SHARING'!H144</f>
        <v>0</v>
      </c>
      <c r="I350" s="323">
        <f>$B350*'PERCENTAGE SHARING'!I144</f>
        <v>0</v>
      </c>
      <c r="J350" s="323">
        <f>$B350*'PERCENTAGE SHARING'!J144</f>
        <v>0</v>
      </c>
      <c r="K350" s="323">
        <f>$B350*'PERCENTAGE SHARING'!K144</f>
        <v>0</v>
      </c>
      <c r="L350" s="323">
        <f>$B350*'PERCENTAGE SHARING'!L144</f>
        <v>0</v>
      </c>
      <c r="M350" s="323">
        <f>$B350*'PERCENTAGE SHARING'!M144</f>
        <v>0</v>
      </c>
      <c r="N350" s="323">
        <f>$B350*'PERCENTAGE SHARING'!N144</f>
        <v>0</v>
      </c>
      <c r="O350" s="323">
        <f>$B350*'PERCENTAGE SHARING'!O144</f>
        <v>2395.833702</v>
      </c>
      <c r="P350" s="323">
        <f>$B350*'PERCENTAGE SHARING'!P144</f>
        <v>1439.308928</v>
      </c>
      <c r="Q350" s="323">
        <f>$B350*'PERCENTAGE SHARING'!Q144</f>
        <v>3915.355243</v>
      </c>
      <c r="R350" s="323">
        <f>$B350*'PERCENTAGE SHARING'!R144</f>
        <v>0</v>
      </c>
      <c r="S350" s="317"/>
      <c r="T350" s="317"/>
      <c r="U350" s="317"/>
      <c r="V350" s="317"/>
      <c r="W350" s="317"/>
      <c r="X350" s="317"/>
      <c r="Y350" s="317"/>
      <c r="Z350" s="317"/>
    </row>
    <row r="351" ht="15.75" customHeight="1">
      <c r="A351" s="325">
        <f>'PROP DAILY PNL'!A351</f>
        <v>45957</v>
      </c>
      <c r="B351" s="326">
        <f>'PROP DAILY PNL'!B351</f>
        <v>56017</v>
      </c>
      <c r="C351" s="323">
        <f>$B351*'PERCENTAGE SHARING'!C145</f>
        <v>30738.01362</v>
      </c>
      <c r="D351" s="323">
        <f>$B351*'PERCENTAGE SHARING'!D145</f>
        <v>7108.15953</v>
      </c>
      <c r="E351" s="323">
        <f>$B351*'PERCENTAGE SHARING'!E145</f>
        <v>5875.583481</v>
      </c>
      <c r="F351" s="323">
        <f>$B351*'PERCENTAGE SHARING'!F145</f>
        <v>0</v>
      </c>
      <c r="G351" s="323">
        <f>$B351*'PERCENTAGE SHARING'!G145</f>
        <v>4423.615421</v>
      </c>
      <c r="H351" s="323">
        <f>$B351*'PERCENTAGE SHARING'!H145</f>
        <v>0</v>
      </c>
      <c r="I351" s="323">
        <f>$B351*'PERCENTAGE SHARING'!I145</f>
        <v>0</v>
      </c>
      <c r="J351" s="323">
        <f>$B351*'PERCENTAGE SHARING'!J145</f>
        <v>0</v>
      </c>
      <c r="K351" s="323">
        <f>$B351*'PERCENTAGE SHARING'!K145</f>
        <v>0</v>
      </c>
      <c r="L351" s="323">
        <f>$B351*'PERCENTAGE SHARING'!L145</f>
        <v>0</v>
      </c>
      <c r="M351" s="323">
        <f>$B351*'PERCENTAGE SHARING'!M145</f>
        <v>0</v>
      </c>
      <c r="N351" s="323">
        <f>$B351*'PERCENTAGE SHARING'!N145</f>
        <v>0</v>
      </c>
      <c r="O351" s="323">
        <f>$B351*'PERCENTAGE SHARING'!O145</f>
        <v>2433.277427</v>
      </c>
      <c r="P351" s="323">
        <f>$B351*'PERCENTAGE SHARING'!P145</f>
        <v>1461.803431</v>
      </c>
      <c r="Q351" s="323">
        <f>$B351*'PERCENTAGE SHARING'!Q145</f>
        <v>3976.547088</v>
      </c>
      <c r="R351" s="323">
        <f>$B351*'PERCENTAGE SHARING'!R145</f>
        <v>0</v>
      </c>
      <c r="S351" s="317"/>
      <c r="T351" s="317"/>
      <c r="U351" s="317"/>
      <c r="V351" s="317"/>
      <c r="W351" s="317"/>
      <c r="X351" s="317"/>
      <c r="Y351" s="317"/>
      <c r="Z351" s="317"/>
    </row>
    <row r="352" ht="15.75" customHeight="1">
      <c r="A352" s="325">
        <f>'PROP DAILY PNL'!A352</f>
        <v>45958</v>
      </c>
      <c r="B352" s="326">
        <f>'PROP DAILY PNL'!B352</f>
        <v>-31840</v>
      </c>
      <c r="C352" s="323">
        <f>$B352*'PERCENTAGE SHARING'!C146</f>
        <v>-17471.45248</v>
      </c>
      <c r="D352" s="323">
        <f>$B352*'PERCENTAGE SHARING'!D146</f>
        <v>-4040.269908</v>
      </c>
      <c r="E352" s="323">
        <f>$B352*'PERCENTAGE SHARING'!E146</f>
        <v>-3339.675063</v>
      </c>
      <c r="F352" s="323">
        <f>$B352*'PERCENTAGE SHARING'!F146</f>
        <v>0</v>
      </c>
      <c r="G352" s="323">
        <f>$B352*'PERCENTAGE SHARING'!G146</f>
        <v>-2514.378046</v>
      </c>
      <c r="H352" s="323">
        <f>$B352*'PERCENTAGE SHARING'!H146</f>
        <v>0</v>
      </c>
      <c r="I352" s="323">
        <f>$B352*'PERCENTAGE SHARING'!I146</f>
        <v>0</v>
      </c>
      <c r="J352" s="323">
        <f>$B352*'PERCENTAGE SHARING'!J146</f>
        <v>0</v>
      </c>
      <c r="K352" s="323">
        <f>$B352*'PERCENTAGE SHARING'!K146</f>
        <v>0</v>
      </c>
      <c r="L352" s="323">
        <f>$B352*'PERCENTAGE SHARING'!L146</f>
        <v>0</v>
      </c>
      <c r="M352" s="323">
        <f>$B352*'PERCENTAGE SHARING'!M146</f>
        <v>0</v>
      </c>
      <c r="N352" s="323">
        <f>$B352*'PERCENTAGE SHARING'!N146</f>
        <v>0</v>
      </c>
      <c r="O352" s="323">
        <f>$B352*'PERCENTAGE SHARING'!O146</f>
        <v>-1383.072162</v>
      </c>
      <c r="P352" s="323">
        <f>$B352*'PERCENTAGE SHARING'!P146</f>
        <v>-830.8874311</v>
      </c>
      <c r="Q352" s="323">
        <f>$B352*'PERCENTAGE SHARING'!Q146</f>
        <v>-2260.264907</v>
      </c>
      <c r="R352" s="323">
        <f>$B352*'PERCENTAGE SHARING'!R146</f>
        <v>0</v>
      </c>
      <c r="S352" s="317"/>
      <c r="T352" s="317"/>
      <c r="U352" s="317"/>
      <c r="V352" s="317"/>
      <c r="W352" s="317"/>
      <c r="X352" s="317"/>
      <c r="Y352" s="317"/>
      <c r="Z352" s="317"/>
    </row>
    <row r="353" ht="15.75" customHeight="1">
      <c r="A353" s="325">
        <f>'PROP DAILY PNL'!A353</f>
        <v>45959</v>
      </c>
      <c r="B353" s="326">
        <f>'PROP DAILY PNL'!B353</f>
        <v>-14921</v>
      </c>
      <c r="C353" s="323">
        <f>$B353*'PERCENTAGE SHARING'!C147</f>
        <v>-8187.548445</v>
      </c>
      <c r="D353" s="323">
        <f>$B353*'PERCENTAGE SHARING'!D147</f>
        <v>-1893.368948</v>
      </c>
      <c r="E353" s="323">
        <f>$B353*'PERCENTAGE SHARING'!E147</f>
        <v>-1565.053129</v>
      </c>
      <c r="F353" s="323">
        <f>$B353*'PERCENTAGE SHARING'!F147</f>
        <v>0</v>
      </c>
      <c r="G353" s="323">
        <f>$B353*'PERCENTAGE SHARING'!G147</f>
        <v>-1178.298832</v>
      </c>
      <c r="H353" s="323">
        <f>$B353*'PERCENTAGE SHARING'!H147</f>
        <v>0</v>
      </c>
      <c r="I353" s="323">
        <f>$B353*'PERCENTAGE SHARING'!I147</f>
        <v>0</v>
      </c>
      <c r="J353" s="323">
        <f>$B353*'PERCENTAGE SHARING'!J147</f>
        <v>0</v>
      </c>
      <c r="K353" s="323">
        <f>$B353*'PERCENTAGE SHARING'!K147</f>
        <v>0</v>
      </c>
      <c r="L353" s="323">
        <f>$B353*'PERCENTAGE SHARING'!L147</f>
        <v>0</v>
      </c>
      <c r="M353" s="323">
        <f>$B353*'PERCENTAGE SHARING'!M147</f>
        <v>0</v>
      </c>
      <c r="N353" s="323">
        <f>$B353*'PERCENTAGE SHARING'!N147</f>
        <v>0</v>
      </c>
      <c r="O353" s="323">
        <f>$B353*'PERCENTAGE SHARING'!O147</f>
        <v>-648.1413229</v>
      </c>
      <c r="P353" s="323">
        <f>$B353*'PERCENTAGE SHARING'!P147</f>
        <v>-389.3741005</v>
      </c>
      <c r="Q353" s="323">
        <f>$B353*'PERCENTAGE SHARING'!Q147</f>
        <v>-1059.215222</v>
      </c>
      <c r="R353" s="323">
        <f>$B353*'PERCENTAGE SHARING'!R147</f>
        <v>0</v>
      </c>
      <c r="S353" s="317"/>
      <c r="T353" s="317"/>
      <c r="U353" s="317"/>
      <c r="V353" s="317"/>
      <c r="W353" s="317"/>
      <c r="X353" s="317"/>
      <c r="Y353" s="317"/>
      <c r="Z353" s="317"/>
    </row>
    <row r="354" ht="15.75" customHeight="1">
      <c r="A354" s="325">
        <f>'PROP DAILY PNL'!A354</f>
        <v>45960</v>
      </c>
      <c r="B354" s="326">
        <f>'PROP DAILY PNL'!B354</f>
        <v>72991</v>
      </c>
      <c r="C354" s="323">
        <f>$B354*'PERCENTAGE SHARING'!C148</f>
        <v>40052.09762</v>
      </c>
      <c r="D354" s="323">
        <f>$B354*'PERCENTAGE SHARING'!D148</f>
        <v>9262.0396</v>
      </c>
      <c r="E354" s="323">
        <f>$B354*'PERCENTAGE SHARING'!E148</f>
        <v>7655.974326</v>
      </c>
      <c r="F354" s="323">
        <f>$B354*'PERCENTAGE SHARING'!F148</f>
        <v>0</v>
      </c>
      <c r="G354" s="323">
        <f>$B354*'PERCENTAGE SHARING'!G148</f>
        <v>5764.037938</v>
      </c>
      <c r="H354" s="323">
        <f>$B354*'PERCENTAGE SHARING'!H148</f>
        <v>0</v>
      </c>
      <c r="I354" s="323">
        <f>$B354*'PERCENTAGE SHARING'!I148</f>
        <v>0</v>
      </c>
      <c r="J354" s="323">
        <f>$B354*'PERCENTAGE SHARING'!J148</f>
        <v>0</v>
      </c>
      <c r="K354" s="323">
        <f>$B354*'PERCENTAGE SHARING'!K148</f>
        <v>0</v>
      </c>
      <c r="L354" s="323">
        <f>$B354*'PERCENTAGE SHARING'!L148</f>
        <v>0</v>
      </c>
      <c r="M354" s="323">
        <f>$B354*'PERCENTAGE SHARING'!M148</f>
        <v>0</v>
      </c>
      <c r="N354" s="323">
        <f>$B354*'PERCENTAGE SHARING'!N148</f>
        <v>0</v>
      </c>
      <c r="O354" s="323">
        <f>$B354*'PERCENTAGE SHARING'!O148</f>
        <v>3170.597366</v>
      </c>
      <c r="P354" s="323">
        <f>$B354*'PERCENTAGE SHARING'!P148</f>
        <v>1904.752025</v>
      </c>
      <c r="Q354" s="323">
        <f>$B354*'PERCENTAGE SHARING'!Q148</f>
        <v>5181.501125</v>
      </c>
      <c r="R354" s="323">
        <f>$B354*'PERCENTAGE SHARING'!R148</f>
        <v>0</v>
      </c>
      <c r="S354" s="317"/>
      <c r="T354" s="317"/>
      <c r="U354" s="317"/>
      <c r="V354" s="317"/>
      <c r="W354" s="317"/>
      <c r="X354" s="317"/>
      <c r="Y354" s="317"/>
      <c r="Z354" s="317"/>
    </row>
    <row r="355" ht="15.75" customHeight="1">
      <c r="A355" s="325">
        <f>'PROP DAILY PNL'!A355</f>
        <v>45961</v>
      </c>
      <c r="B355" s="326">
        <f>'PROP DAILY PNL'!B355</f>
        <v>20396</v>
      </c>
      <c r="C355" s="323">
        <f>$B355*'PERCENTAGE SHARING'!C149</f>
        <v>11191.82616</v>
      </c>
      <c r="D355" s="323">
        <f>$B355*'PERCENTAGE SHARING'!D149</f>
        <v>2588.107571</v>
      </c>
      <c r="E355" s="323">
        <f>$B355*'PERCENTAGE SHARING'!E149</f>
        <v>2139.322004</v>
      </c>
      <c r="F355" s="323">
        <f>$B355*'PERCENTAGE SHARING'!F149</f>
        <v>0</v>
      </c>
      <c r="G355" s="323">
        <f>$B355*'PERCENTAGE SHARING'!G149</f>
        <v>1610.654982</v>
      </c>
      <c r="H355" s="323">
        <f>$B355*'PERCENTAGE SHARING'!H149</f>
        <v>0</v>
      </c>
      <c r="I355" s="323">
        <f>$B355*'PERCENTAGE SHARING'!I149</f>
        <v>0</v>
      </c>
      <c r="J355" s="323">
        <f>$B355*'PERCENTAGE SHARING'!J149</f>
        <v>0</v>
      </c>
      <c r="K355" s="323">
        <f>$B355*'PERCENTAGE SHARING'!K149</f>
        <v>0</v>
      </c>
      <c r="L355" s="323">
        <f>$B355*'PERCENTAGE SHARING'!L149</f>
        <v>0</v>
      </c>
      <c r="M355" s="323">
        <f>$B355*'PERCENTAGE SHARING'!M149</f>
        <v>0</v>
      </c>
      <c r="N355" s="323">
        <f>$B355*'PERCENTAGE SHARING'!N149</f>
        <v>0</v>
      </c>
      <c r="O355" s="323">
        <f>$B355*'PERCENTAGE SHARING'!O149</f>
        <v>885.9654462</v>
      </c>
      <c r="P355" s="323">
        <f>$B355*'PERCENTAGE SHARING'!P149</f>
        <v>532.248117</v>
      </c>
      <c r="Q355" s="323">
        <f>$B355*'PERCENTAGE SHARING'!Q149</f>
        <v>1447.875724</v>
      </c>
      <c r="R355" s="323">
        <f>$B355*'PERCENTAGE SHARING'!R149</f>
        <v>0</v>
      </c>
      <c r="S355" s="317"/>
      <c r="T355" s="317"/>
      <c r="U355" s="317"/>
      <c r="V355" s="317"/>
      <c r="W355" s="317"/>
      <c r="X355" s="317"/>
      <c r="Y355" s="317"/>
      <c r="Z355" s="317"/>
    </row>
    <row r="356" ht="15.75" customHeight="1">
      <c r="A356" s="325">
        <f>'PROP DAILY PNL'!A356</f>
        <v>45964</v>
      </c>
      <c r="B356" s="326">
        <f>'PROP DAILY PNL'!B356</f>
        <v>-85935</v>
      </c>
      <c r="C356" s="323">
        <f>$B356*'PERCENTAGE SHARING'!C150</f>
        <v>-50583.1341</v>
      </c>
      <c r="D356" s="323">
        <f>$B356*'PERCENTAGE SHARING'!D150</f>
        <v>-12071.54233</v>
      </c>
      <c r="E356" s="323">
        <f>$B356*'PERCENTAGE SHARING'!E150</f>
        <v>-9985.212702</v>
      </c>
      <c r="F356" s="323">
        <f>$B356*'PERCENTAGE SHARING'!F150</f>
        <v>0</v>
      </c>
      <c r="G356" s="323">
        <f>$B356*'PERCENTAGE SHARING'!G150</f>
        <v>0</v>
      </c>
      <c r="H356" s="323">
        <f>$B356*'PERCENTAGE SHARING'!H150</f>
        <v>0</v>
      </c>
      <c r="I356" s="323">
        <f>$B356*'PERCENTAGE SHARING'!I150</f>
        <v>0</v>
      </c>
      <c r="J356" s="323">
        <f>$B356*'PERCENTAGE SHARING'!J150</f>
        <v>0</v>
      </c>
      <c r="K356" s="323">
        <f>$B356*'PERCENTAGE SHARING'!K150</f>
        <v>0</v>
      </c>
      <c r="L356" s="323">
        <f>$B356*'PERCENTAGE SHARING'!L150</f>
        <v>0</v>
      </c>
      <c r="M356" s="323">
        <f>$B356*'PERCENTAGE SHARING'!M150</f>
        <v>0</v>
      </c>
      <c r="N356" s="323">
        <f>$B356*'PERCENTAGE SHARING'!N150</f>
        <v>0</v>
      </c>
      <c r="O356" s="323">
        <f>$B356*'PERCENTAGE SHARING'!O150</f>
        <v>-4122.751623</v>
      </c>
      <c r="P356" s="323">
        <f>$B356*'PERCENTAGE SHARING'!P150</f>
        <v>-2478.783835</v>
      </c>
      <c r="Q356" s="323">
        <f>$B356*'PERCENTAGE SHARING'!Q150</f>
        <v>-6693.575412</v>
      </c>
      <c r="R356" s="323">
        <f>$B356*'PERCENTAGE SHARING'!R150</f>
        <v>0</v>
      </c>
      <c r="S356" s="317"/>
      <c r="T356" s="317"/>
      <c r="U356" s="317"/>
      <c r="V356" s="317"/>
      <c r="W356" s="317"/>
      <c r="X356" s="317"/>
      <c r="Y356" s="317"/>
      <c r="Z356" s="317"/>
    </row>
    <row r="357" ht="15.75" customHeight="1">
      <c r="A357" s="325">
        <f>'PROP DAILY PNL'!A357</f>
        <v>45965</v>
      </c>
      <c r="B357" s="326">
        <f>'PROP DAILY PNL'!B357</f>
        <v>335669</v>
      </c>
      <c r="C357" s="323">
        <f>$B357*'PERCENTAGE SHARING'!C151</f>
        <v>197581.7774</v>
      </c>
      <c r="D357" s="323">
        <f>$B357*'PERCENTAGE SHARING'!D151</f>
        <v>47152.4122</v>
      </c>
      <c r="E357" s="323">
        <f>$B357*'PERCENTAGE SHARING'!E151</f>
        <v>39003.0414</v>
      </c>
      <c r="F357" s="323">
        <f>$B357*'PERCENTAGE SHARING'!F151</f>
        <v>0</v>
      </c>
      <c r="G357" s="323">
        <f>$B357*'PERCENTAGE SHARING'!G151</f>
        <v>0</v>
      </c>
      <c r="H357" s="323">
        <f>$B357*'PERCENTAGE SHARING'!H151</f>
        <v>0</v>
      </c>
      <c r="I357" s="323">
        <f>$B357*'PERCENTAGE SHARING'!I151</f>
        <v>0</v>
      </c>
      <c r="J357" s="323">
        <f>$B357*'PERCENTAGE SHARING'!J151</f>
        <v>0</v>
      </c>
      <c r="K357" s="323">
        <f>$B357*'PERCENTAGE SHARING'!K151</f>
        <v>0</v>
      </c>
      <c r="L357" s="323">
        <f>$B357*'PERCENTAGE SHARING'!L151</f>
        <v>0</v>
      </c>
      <c r="M357" s="323">
        <f>$B357*'PERCENTAGE SHARING'!M151</f>
        <v>0</v>
      </c>
      <c r="N357" s="323">
        <f>$B357*'PERCENTAGE SHARING'!N151</f>
        <v>0</v>
      </c>
      <c r="O357" s="323">
        <f>$B357*'PERCENTAGE SHARING'!O151</f>
        <v>16103.79839</v>
      </c>
      <c r="P357" s="323">
        <f>$B357*'PERCENTAGE SHARING'!P151</f>
        <v>9682.328399</v>
      </c>
      <c r="Q357" s="323">
        <f>$B357*'PERCENTAGE SHARING'!Q151</f>
        <v>26145.64223</v>
      </c>
      <c r="R357" s="323">
        <f>$B357*'PERCENTAGE SHARING'!R151</f>
        <v>0</v>
      </c>
      <c r="S357" s="317"/>
      <c r="T357" s="317"/>
      <c r="U357" s="317"/>
      <c r="V357" s="317"/>
      <c r="W357" s="317"/>
      <c r="X357" s="317"/>
      <c r="Y357" s="317"/>
      <c r="Z357" s="317"/>
    </row>
    <row r="358" ht="15.75" customHeight="1">
      <c r="A358" s="325">
        <f>'PROP DAILY PNL'!A358</f>
        <v>45966</v>
      </c>
      <c r="B358" s="326">
        <f>'PROP DAILY PNL'!B358</f>
        <v>0</v>
      </c>
      <c r="C358" s="323">
        <f>$B358*'PERCENTAGE SHARING'!C152</f>
        <v>0</v>
      </c>
      <c r="D358" s="323">
        <f>$B358*'PERCENTAGE SHARING'!D152</f>
        <v>0</v>
      </c>
      <c r="E358" s="323">
        <f>$B358*'PERCENTAGE SHARING'!E152</f>
        <v>0</v>
      </c>
      <c r="F358" s="323">
        <f>$B358*'PERCENTAGE SHARING'!F152</f>
        <v>0</v>
      </c>
      <c r="G358" s="323">
        <f>$B358*'PERCENTAGE SHARING'!G152</f>
        <v>0</v>
      </c>
      <c r="H358" s="323">
        <f>$B358*'PERCENTAGE SHARING'!H152</f>
        <v>0</v>
      </c>
      <c r="I358" s="323">
        <f>$B358*'PERCENTAGE SHARING'!I152</f>
        <v>0</v>
      </c>
      <c r="J358" s="323">
        <f>$B358*'PERCENTAGE SHARING'!J152</f>
        <v>0</v>
      </c>
      <c r="K358" s="323">
        <f>$B358*'PERCENTAGE SHARING'!K152</f>
        <v>0</v>
      </c>
      <c r="L358" s="323">
        <f>$B358*'PERCENTAGE SHARING'!L152</f>
        <v>0</v>
      </c>
      <c r="M358" s="323">
        <f>$B358*'PERCENTAGE SHARING'!M152</f>
        <v>0</v>
      </c>
      <c r="N358" s="323">
        <f>$B358*'PERCENTAGE SHARING'!N152</f>
        <v>0</v>
      </c>
      <c r="O358" s="323">
        <f>$B358*'PERCENTAGE SHARING'!O152</f>
        <v>0</v>
      </c>
      <c r="P358" s="323">
        <f>$B358*'PERCENTAGE SHARING'!P152</f>
        <v>0</v>
      </c>
      <c r="Q358" s="323">
        <f>$B358*'PERCENTAGE SHARING'!Q152</f>
        <v>0</v>
      </c>
      <c r="R358" s="323">
        <f>$B358*'PERCENTAGE SHARING'!R152</f>
        <v>0</v>
      </c>
      <c r="S358" s="317"/>
      <c r="T358" s="317"/>
      <c r="U358" s="317"/>
      <c r="V358" s="317"/>
      <c r="W358" s="317"/>
      <c r="X358" s="317"/>
      <c r="Y358" s="317"/>
      <c r="Z358" s="317"/>
    </row>
    <row r="359" ht="15.75" customHeight="1">
      <c r="A359" s="325">
        <f>'PROP DAILY PNL'!A359</f>
        <v>45967</v>
      </c>
      <c r="B359" s="326">
        <f>'PROP DAILY PNL'!B359</f>
        <v>-67262</v>
      </c>
      <c r="C359" s="323">
        <f>$B359*'PERCENTAGE SHARING'!C153</f>
        <v>-39591.81667</v>
      </c>
      <c r="D359" s="323">
        <f>$B359*'PERCENTAGE SHARING'!D153</f>
        <v>-9448.491071</v>
      </c>
      <c r="E359" s="323">
        <f>$B359*'PERCENTAGE SHARING'!E153</f>
        <v>-7815.504471</v>
      </c>
      <c r="F359" s="323">
        <f>$B359*'PERCENTAGE SHARING'!F153</f>
        <v>0</v>
      </c>
      <c r="G359" s="323">
        <f>$B359*'PERCENTAGE SHARING'!G153</f>
        <v>0</v>
      </c>
      <c r="H359" s="323">
        <f>$B359*'PERCENTAGE SHARING'!H153</f>
        <v>0</v>
      </c>
      <c r="I359" s="323">
        <f>$B359*'PERCENTAGE SHARING'!I153</f>
        <v>0</v>
      </c>
      <c r="J359" s="323">
        <f>$B359*'PERCENTAGE SHARING'!J153</f>
        <v>0</v>
      </c>
      <c r="K359" s="323">
        <f>$B359*'PERCENTAGE SHARING'!K153</f>
        <v>0</v>
      </c>
      <c r="L359" s="323">
        <f>$B359*'PERCENTAGE SHARING'!L153</f>
        <v>0</v>
      </c>
      <c r="M359" s="323">
        <f>$B359*'PERCENTAGE SHARING'!M153</f>
        <v>0</v>
      </c>
      <c r="N359" s="323">
        <f>$B359*'PERCENTAGE SHARING'!N153</f>
        <v>0</v>
      </c>
      <c r="O359" s="323">
        <f>$B359*'PERCENTAGE SHARING'!O153</f>
        <v>-3226.910103</v>
      </c>
      <c r="P359" s="323">
        <f>$B359*'PERCENTAGE SHARING'!P153</f>
        <v>-1940.163592</v>
      </c>
      <c r="Q359" s="323">
        <f>$B359*'PERCENTAGE SHARING'!Q153</f>
        <v>-5239.11409</v>
      </c>
      <c r="R359" s="323">
        <f>$B359*'PERCENTAGE SHARING'!R153</f>
        <v>0</v>
      </c>
      <c r="S359" s="317"/>
      <c r="T359" s="317"/>
      <c r="U359" s="317"/>
      <c r="V359" s="317"/>
      <c r="W359" s="317"/>
      <c r="X359" s="317"/>
      <c r="Y359" s="317"/>
      <c r="Z359" s="317"/>
    </row>
    <row r="360" ht="15.75" customHeight="1">
      <c r="A360" s="325">
        <f>'PROP DAILY PNL'!A360</f>
        <v>45968</v>
      </c>
      <c r="B360" s="326">
        <f>'PROP DAILY PNL'!B360</f>
        <v>-83942</v>
      </c>
      <c r="C360" s="323">
        <f>$B360*'PERCENTAGE SHARING'!C154</f>
        <v>-49410.01271</v>
      </c>
      <c r="D360" s="323">
        <f>$B360*'PERCENTAGE SHARING'!D154</f>
        <v>-11791.57976</v>
      </c>
      <c r="E360" s="323">
        <f>$B360*'PERCENTAGE SHARING'!E154</f>
        <v>-9753.636174</v>
      </c>
      <c r="F360" s="323">
        <f>$B360*'PERCENTAGE SHARING'!F154</f>
        <v>0</v>
      </c>
      <c r="G360" s="323">
        <f>$B360*'PERCENTAGE SHARING'!G154</f>
        <v>0</v>
      </c>
      <c r="H360" s="323">
        <f>$B360*'PERCENTAGE SHARING'!H154</f>
        <v>0</v>
      </c>
      <c r="I360" s="323">
        <f>$B360*'PERCENTAGE SHARING'!I154</f>
        <v>0</v>
      </c>
      <c r="J360" s="323">
        <f>$B360*'PERCENTAGE SHARING'!J154</f>
        <v>0</v>
      </c>
      <c r="K360" s="323">
        <f>$B360*'PERCENTAGE SHARING'!K154</f>
        <v>0</v>
      </c>
      <c r="L360" s="323">
        <f>$B360*'PERCENTAGE SHARING'!L154</f>
        <v>0</v>
      </c>
      <c r="M360" s="323">
        <f>$B360*'PERCENTAGE SHARING'!M154</f>
        <v>0</v>
      </c>
      <c r="N360" s="323">
        <f>$B360*'PERCENTAGE SHARING'!N154</f>
        <v>0</v>
      </c>
      <c r="O360" s="323">
        <f>$B360*'PERCENTAGE SHARING'!O154</f>
        <v>-4027.136985</v>
      </c>
      <c r="P360" s="323">
        <f>$B360*'PERCENTAGE SHARING'!P154</f>
        <v>-2421.29601</v>
      </c>
      <c r="Q360" s="323">
        <f>$B360*'PERCENTAGE SHARING'!Q154</f>
        <v>-6538.338363</v>
      </c>
      <c r="R360" s="323">
        <f>$B360*'PERCENTAGE SHARING'!R154</f>
        <v>0</v>
      </c>
      <c r="S360" s="317"/>
      <c r="T360" s="317"/>
      <c r="U360" s="317"/>
      <c r="V360" s="317"/>
      <c r="W360" s="317"/>
      <c r="X360" s="317"/>
      <c r="Y360" s="317"/>
      <c r="Z360" s="317"/>
    </row>
    <row r="361" ht="15.75" customHeight="1">
      <c r="A361" s="325">
        <f>'PROP DAILY PNL'!A361</f>
        <v>45971</v>
      </c>
      <c r="B361" s="326">
        <f>'PROP DAILY PNL'!B361</f>
        <v>-27111</v>
      </c>
      <c r="C361" s="323">
        <f>$B361*'PERCENTAGE SHARING'!C155</f>
        <v>-15958.10029</v>
      </c>
      <c r="D361" s="323">
        <f>$B361*'PERCENTAGE SHARING'!D155</f>
        <v>-3808.361949</v>
      </c>
      <c r="E361" s="323">
        <f>$B361*'PERCENTAGE SHARING'!E155</f>
        <v>-3150.161186</v>
      </c>
      <c r="F361" s="323">
        <f>$B361*'PERCENTAGE SHARING'!F155</f>
        <v>0</v>
      </c>
      <c r="G361" s="323">
        <f>$B361*'PERCENTAGE SHARING'!G155</f>
        <v>0</v>
      </c>
      <c r="H361" s="323">
        <f>$B361*'PERCENTAGE SHARING'!H155</f>
        <v>0</v>
      </c>
      <c r="I361" s="323">
        <f>$B361*'PERCENTAGE SHARING'!I155</f>
        <v>0</v>
      </c>
      <c r="J361" s="323">
        <f>$B361*'PERCENTAGE SHARING'!J155</f>
        <v>0</v>
      </c>
      <c r="K361" s="323">
        <f>$B361*'PERCENTAGE SHARING'!K155</f>
        <v>0</v>
      </c>
      <c r="L361" s="323">
        <f>$B361*'PERCENTAGE SHARING'!L155</f>
        <v>0</v>
      </c>
      <c r="M361" s="323">
        <f>$B361*'PERCENTAGE SHARING'!M155</f>
        <v>0</v>
      </c>
      <c r="N361" s="323">
        <f>$B361*'PERCENTAGE SHARING'!N155</f>
        <v>0</v>
      </c>
      <c r="O361" s="323">
        <f>$B361*'PERCENTAGE SHARING'!O155</f>
        <v>-1300.656534</v>
      </c>
      <c r="P361" s="323">
        <f>$B361*'PERCENTAGE SHARING'!P155</f>
        <v>-782.0132489</v>
      </c>
      <c r="Q361" s="323">
        <f>$B361*'PERCENTAGE SHARING'!Q155</f>
        <v>-2111.70679</v>
      </c>
      <c r="R361" s="323">
        <f>$B361*'PERCENTAGE SHARING'!R155</f>
        <v>0</v>
      </c>
      <c r="S361" s="317"/>
      <c r="T361" s="317"/>
      <c r="U361" s="317"/>
      <c r="V361" s="317"/>
      <c r="W361" s="317"/>
      <c r="X361" s="317"/>
      <c r="Y361" s="317"/>
      <c r="Z361" s="317"/>
    </row>
    <row r="362" ht="15.75" customHeight="1">
      <c r="A362" s="325">
        <f>'PROP DAILY PNL'!A362</f>
        <v>45972</v>
      </c>
      <c r="B362" s="326">
        <f>'PROP DAILY PNL'!B362</f>
        <v>-3356</v>
      </c>
      <c r="C362" s="323">
        <f>$B362*'PERCENTAGE SHARING'!C156</f>
        <v>-1975.411625</v>
      </c>
      <c r="D362" s="323">
        <f>$B362*'PERCENTAGE SHARING'!D156</f>
        <v>-471.4271957</v>
      </c>
      <c r="E362" s="323">
        <f>$B362*'PERCENTAGE SHARING'!E156</f>
        <v>-389.9502395</v>
      </c>
      <c r="F362" s="323">
        <f>$B362*'PERCENTAGE SHARING'!F156</f>
        <v>0</v>
      </c>
      <c r="G362" s="323">
        <f>$B362*'PERCENTAGE SHARING'!G156</f>
        <v>0</v>
      </c>
      <c r="H362" s="323">
        <f>$B362*'PERCENTAGE SHARING'!H156</f>
        <v>0</v>
      </c>
      <c r="I362" s="323">
        <f>$B362*'PERCENTAGE SHARING'!I156</f>
        <v>0</v>
      </c>
      <c r="J362" s="323">
        <f>$B362*'PERCENTAGE SHARING'!J156</f>
        <v>0</v>
      </c>
      <c r="K362" s="323">
        <f>$B362*'PERCENTAGE SHARING'!K156</f>
        <v>0</v>
      </c>
      <c r="L362" s="323">
        <f>$B362*'PERCENTAGE SHARING'!L156</f>
        <v>0</v>
      </c>
      <c r="M362" s="323">
        <f>$B362*'PERCENTAGE SHARING'!M156</f>
        <v>0</v>
      </c>
      <c r="N362" s="323">
        <f>$B362*'PERCENTAGE SHARING'!N156</f>
        <v>0</v>
      </c>
      <c r="O362" s="323">
        <f>$B362*'PERCENTAGE SHARING'!O156</f>
        <v>-161.004881</v>
      </c>
      <c r="P362" s="323">
        <f>$B362*'PERCENTAGE SHARING'!P156</f>
        <v>-96.80338103</v>
      </c>
      <c r="Q362" s="323">
        <f>$B362*'PERCENTAGE SHARING'!Q156</f>
        <v>-261.4026774</v>
      </c>
      <c r="R362" s="323">
        <f>$B362*'PERCENTAGE SHARING'!R156</f>
        <v>0</v>
      </c>
      <c r="S362" s="317"/>
      <c r="T362" s="317"/>
      <c r="U362" s="317"/>
      <c r="V362" s="317"/>
      <c r="W362" s="317"/>
      <c r="X362" s="317"/>
      <c r="Y362" s="317"/>
      <c r="Z362" s="317"/>
    </row>
    <row r="363" ht="15.75" customHeight="1">
      <c r="A363" s="325">
        <f>'PROP DAILY PNL'!A363</f>
        <v>45973</v>
      </c>
      <c r="B363" s="326">
        <f>'PROP DAILY PNL'!B363</f>
        <v>16045</v>
      </c>
      <c r="C363" s="323">
        <f>$B363*'PERCENTAGE SHARING'!C157</f>
        <v>9444.421791</v>
      </c>
      <c r="D363" s="323">
        <f>$B363*'PERCENTAGE SHARING'!D157</f>
        <v>2253.888365</v>
      </c>
      <c r="E363" s="323">
        <f>$B363*'PERCENTAGE SHARING'!E157</f>
        <v>1864.347912</v>
      </c>
      <c r="F363" s="323">
        <f>$B363*'PERCENTAGE SHARING'!F157</f>
        <v>0</v>
      </c>
      <c r="G363" s="323">
        <f>$B363*'PERCENTAGE SHARING'!G157</f>
        <v>0</v>
      </c>
      <c r="H363" s="323">
        <f>$B363*'PERCENTAGE SHARING'!H157</f>
        <v>0</v>
      </c>
      <c r="I363" s="323">
        <f>$B363*'PERCENTAGE SHARING'!I157</f>
        <v>0</v>
      </c>
      <c r="J363" s="323">
        <f>$B363*'PERCENTAGE SHARING'!J157</f>
        <v>0</v>
      </c>
      <c r="K363" s="323">
        <f>$B363*'PERCENTAGE SHARING'!K157</f>
        <v>0</v>
      </c>
      <c r="L363" s="323">
        <f>$B363*'PERCENTAGE SHARING'!L157</f>
        <v>0</v>
      </c>
      <c r="M363" s="323">
        <f>$B363*'PERCENTAGE SHARING'!M157</f>
        <v>0</v>
      </c>
      <c r="N363" s="323">
        <f>$B363*'PERCENTAGE SHARING'!N157</f>
        <v>0</v>
      </c>
      <c r="O363" s="323">
        <f>$B363*'PERCENTAGE SHARING'!O157</f>
        <v>769.7626089</v>
      </c>
      <c r="P363" s="323">
        <f>$B363*'PERCENTAGE SHARING'!P157</f>
        <v>462.8159263</v>
      </c>
      <c r="Q363" s="323">
        <f>$B363*'PERCENTAGE SHARING'!Q157</f>
        <v>1249.763397</v>
      </c>
      <c r="R363" s="323">
        <f>$B363*'PERCENTAGE SHARING'!R157</f>
        <v>0</v>
      </c>
      <c r="S363" s="317"/>
      <c r="T363" s="317"/>
      <c r="U363" s="317"/>
      <c r="V363" s="317"/>
      <c r="W363" s="317"/>
      <c r="X363" s="317"/>
      <c r="Y363" s="317"/>
      <c r="Z363" s="317"/>
    </row>
    <row r="364" ht="15.75" customHeight="1">
      <c r="A364" s="325">
        <f>'PROP DAILY PNL'!A364</f>
        <v>45974</v>
      </c>
      <c r="B364" s="326">
        <f>'PROP DAILY PNL'!B364</f>
        <v>-283363</v>
      </c>
      <c r="C364" s="323">
        <f>$B364*'PERCENTAGE SHARING'!C158</f>
        <v>-166793.3744</v>
      </c>
      <c r="D364" s="323">
        <f>$B364*'PERCENTAGE SHARING'!D158</f>
        <v>-39804.83446</v>
      </c>
      <c r="E364" s="323">
        <f>$B364*'PERCENTAGE SHARING'!E158</f>
        <v>-32925.34854</v>
      </c>
      <c r="F364" s="323">
        <f>$B364*'PERCENTAGE SHARING'!F158</f>
        <v>0</v>
      </c>
      <c r="G364" s="323">
        <f>$B364*'PERCENTAGE SHARING'!G158</f>
        <v>0</v>
      </c>
      <c r="H364" s="323">
        <f>$B364*'PERCENTAGE SHARING'!H158</f>
        <v>0</v>
      </c>
      <c r="I364" s="323">
        <f>$B364*'PERCENTAGE SHARING'!I158</f>
        <v>0</v>
      </c>
      <c r="J364" s="323">
        <f>$B364*'PERCENTAGE SHARING'!J158</f>
        <v>0</v>
      </c>
      <c r="K364" s="323">
        <f>$B364*'PERCENTAGE SHARING'!K158</f>
        <v>0</v>
      </c>
      <c r="L364" s="323">
        <f>$B364*'PERCENTAGE SHARING'!L158</f>
        <v>0</v>
      </c>
      <c r="M364" s="323">
        <f>$B364*'PERCENTAGE SHARING'!M158</f>
        <v>0</v>
      </c>
      <c r="N364" s="323">
        <f>$B364*'PERCENTAGE SHARING'!N158</f>
        <v>0</v>
      </c>
      <c r="O364" s="323">
        <f>$B364*'PERCENTAGE SHARING'!O158</f>
        <v>-13594.40587</v>
      </c>
      <c r="P364" s="323">
        <f>$B364*'PERCENTAGE SHARING'!P158</f>
        <v>-8173.568671</v>
      </c>
      <c r="Q364" s="323">
        <f>$B364*'PERCENTAGE SHARING'!Q158</f>
        <v>-22071.46808</v>
      </c>
      <c r="R364" s="323">
        <f>$B364*'PERCENTAGE SHARING'!R158</f>
        <v>0</v>
      </c>
      <c r="S364" s="317"/>
      <c r="T364" s="317"/>
      <c r="U364" s="317"/>
      <c r="V364" s="317"/>
      <c r="W364" s="317"/>
      <c r="X364" s="317"/>
      <c r="Y364" s="317"/>
      <c r="Z364" s="317"/>
    </row>
    <row r="365" ht="15.75" customHeight="1">
      <c r="A365" s="325">
        <f>'PROP DAILY PNL'!A365</f>
        <v>45975</v>
      </c>
      <c r="B365" s="326">
        <f>'PROP DAILY PNL'!B365</f>
        <v>-148014</v>
      </c>
      <c r="C365" s="323">
        <f>$B365*'PERCENTAGE SHARING'!C159</f>
        <v>-87124.12882</v>
      </c>
      <c r="D365" s="323">
        <f>$B365*'PERCENTAGE SHARING'!D159</f>
        <v>-20791.96214</v>
      </c>
      <c r="E365" s="323">
        <f>$B365*'PERCENTAGE SHARING'!E159</f>
        <v>-17198.47877</v>
      </c>
      <c r="F365" s="323">
        <f>$B365*'PERCENTAGE SHARING'!F159</f>
        <v>0</v>
      </c>
      <c r="G365" s="323">
        <f>$B365*'PERCENTAGE SHARING'!G159</f>
        <v>0</v>
      </c>
      <c r="H365" s="323">
        <f>$B365*'PERCENTAGE SHARING'!H159</f>
        <v>0</v>
      </c>
      <c r="I365" s="323">
        <f>$B365*'PERCENTAGE SHARING'!I159</f>
        <v>0</v>
      </c>
      <c r="J365" s="323">
        <f>$B365*'PERCENTAGE SHARING'!J159</f>
        <v>0</v>
      </c>
      <c r="K365" s="323">
        <f>$B365*'PERCENTAGE SHARING'!K159</f>
        <v>0</v>
      </c>
      <c r="L365" s="323">
        <f>$B365*'PERCENTAGE SHARING'!L159</f>
        <v>0</v>
      </c>
      <c r="M365" s="323">
        <f>$B365*'PERCENTAGE SHARING'!M159</f>
        <v>0</v>
      </c>
      <c r="N365" s="323">
        <f>$B365*'PERCENTAGE SHARING'!N159</f>
        <v>0</v>
      </c>
      <c r="O365" s="323">
        <f>$B365*'PERCENTAGE SHARING'!O159</f>
        <v>-7101.006095</v>
      </c>
      <c r="P365" s="323">
        <f>$B365*'PERCENTAGE SHARING'!P159</f>
        <v>-4269.44447</v>
      </c>
      <c r="Q365" s="323">
        <f>$B365*'PERCENTAGE SHARING'!Q159</f>
        <v>-11528.97971</v>
      </c>
      <c r="R365" s="323">
        <f>$B365*'PERCENTAGE SHARING'!R159</f>
        <v>0</v>
      </c>
      <c r="S365" s="317"/>
      <c r="T365" s="317"/>
      <c r="U365" s="317"/>
      <c r="V365" s="317"/>
      <c r="W365" s="317"/>
      <c r="X365" s="317"/>
      <c r="Y365" s="317"/>
      <c r="Z365" s="317"/>
    </row>
    <row r="366" ht="15.75" customHeight="1">
      <c r="A366" s="325">
        <f>'PROP DAILY PNL'!A366</f>
        <v>45978</v>
      </c>
      <c r="B366" s="326">
        <f>'PROP DAILY PNL'!B366</f>
        <v>36052</v>
      </c>
      <c r="C366" s="323">
        <f>$B366*'PERCENTAGE SHARING'!C160</f>
        <v>21220.95945</v>
      </c>
      <c r="D366" s="323">
        <f>$B366*'PERCENTAGE SHARING'!D160</f>
        <v>5064.33053</v>
      </c>
      <c r="E366" s="323">
        <f>$B366*'PERCENTAGE SHARING'!E160</f>
        <v>4189.0602</v>
      </c>
      <c r="F366" s="323">
        <f>$B366*'PERCENTAGE SHARING'!F160</f>
        <v>0</v>
      </c>
      <c r="G366" s="323">
        <f>$B366*'PERCENTAGE SHARING'!G160</f>
        <v>0</v>
      </c>
      <c r="H366" s="323">
        <f>$B366*'PERCENTAGE SHARING'!H160</f>
        <v>0</v>
      </c>
      <c r="I366" s="323">
        <f>$B366*'PERCENTAGE SHARING'!I160</f>
        <v>0</v>
      </c>
      <c r="J366" s="323">
        <f>$B366*'PERCENTAGE SHARING'!J160</f>
        <v>0</v>
      </c>
      <c r="K366" s="323">
        <f>$B366*'PERCENTAGE SHARING'!K160</f>
        <v>0</v>
      </c>
      <c r="L366" s="323">
        <f>$B366*'PERCENTAGE SHARING'!L160</f>
        <v>0</v>
      </c>
      <c r="M366" s="323">
        <f>$B366*'PERCENTAGE SHARING'!M160</f>
        <v>0</v>
      </c>
      <c r="N366" s="323">
        <f>$B366*'PERCENTAGE SHARING'!N160</f>
        <v>0</v>
      </c>
      <c r="O366" s="323">
        <f>$B366*'PERCENTAGE SHARING'!O160</f>
        <v>1729.60309</v>
      </c>
      <c r="P366" s="323">
        <f>$B366*'PERCENTAGE SHARING'!P160</f>
        <v>1039.915224</v>
      </c>
      <c r="Q366" s="323">
        <f>$B366*'PERCENTAGE SHARING'!Q160</f>
        <v>2808.131503</v>
      </c>
      <c r="R366" s="323">
        <f>$B366*'PERCENTAGE SHARING'!R160</f>
        <v>0</v>
      </c>
      <c r="S366" s="317"/>
      <c r="T366" s="317"/>
      <c r="U366" s="317"/>
      <c r="V366" s="317"/>
      <c r="W366" s="317"/>
      <c r="X366" s="317"/>
      <c r="Y366" s="317"/>
      <c r="Z366" s="317"/>
    </row>
    <row r="367" ht="15.75" customHeight="1">
      <c r="A367" s="325">
        <f>'PROP DAILY PNL'!A367</f>
        <v>45979</v>
      </c>
      <c r="B367" s="326">
        <f>'PROP DAILY PNL'!B367</f>
        <v>103320</v>
      </c>
      <c r="C367" s="323">
        <f>$B367*'PERCENTAGE SHARING'!C161</f>
        <v>60816.30785</v>
      </c>
      <c r="D367" s="323">
        <f>$B367*'PERCENTAGE SHARING'!D161</f>
        <v>14513.66444</v>
      </c>
      <c r="E367" s="323">
        <f>$B367*'PERCENTAGE SHARING'!E161</f>
        <v>12005.26184</v>
      </c>
      <c r="F367" s="323">
        <f>$B367*'PERCENTAGE SHARING'!F161</f>
        <v>0</v>
      </c>
      <c r="G367" s="323">
        <f>$B367*'PERCENTAGE SHARING'!G161</f>
        <v>0</v>
      </c>
      <c r="H367" s="323">
        <f>$B367*'PERCENTAGE SHARING'!H161</f>
        <v>0</v>
      </c>
      <c r="I367" s="323">
        <f>$B367*'PERCENTAGE SHARING'!I161</f>
        <v>0</v>
      </c>
      <c r="J367" s="323">
        <f>$B367*'PERCENTAGE SHARING'!J161</f>
        <v>0</v>
      </c>
      <c r="K367" s="323">
        <f>$B367*'PERCENTAGE SHARING'!K161</f>
        <v>0</v>
      </c>
      <c r="L367" s="323">
        <f>$B367*'PERCENTAGE SHARING'!L161</f>
        <v>0</v>
      </c>
      <c r="M367" s="323">
        <f>$B367*'PERCENTAGE SHARING'!M161</f>
        <v>0</v>
      </c>
      <c r="N367" s="323">
        <f>$B367*'PERCENTAGE SHARING'!N161</f>
        <v>0</v>
      </c>
      <c r="O367" s="323">
        <f>$B367*'PERCENTAGE SHARING'!O161</f>
        <v>4956.801044</v>
      </c>
      <c r="P367" s="323">
        <f>$B367*'PERCENTAGE SHARING'!P161</f>
        <v>2980.251886</v>
      </c>
      <c r="Q367" s="323">
        <f>$B367*'PERCENTAGE SHARING'!Q161</f>
        <v>8047.71294</v>
      </c>
      <c r="R367" s="323">
        <f>$B367*'PERCENTAGE SHARING'!R161</f>
        <v>0</v>
      </c>
      <c r="S367" s="317"/>
      <c r="T367" s="317"/>
      <c r="U367" s="317"/>
      <c r="V367" s="317"/>
      <c r="W367" s="317"/>
      <c r="X367" s="317"/>
      <c r="Y367" s="317"/>
      <c r="Z367" s="317"/>
    </row>
    <row r="368" ht="15.75" customHeight="1">
      <c r="A368" s="325">
        <f>'PROP DAILY PNL'!A368</f>
        <v>45980</v>
      </c>
      <c r="B368" s="326">
        <f>'PROP DAILY PNL'!B368</f>
        <v>27490</v>
      </c>
      <c r="C368" s="323">
        <f>$B368*'PERCENTAGE SHARING'!C162</f>
        <v>16181.1876</v>
      </c>
      <c r="D368" s="323">
        <f>$B368*'PERCENTAGE SHARING'!D162</f>
        <v>3861.601194</v>
      </c>
      <c r="E368" s="323">
        <f>$B368*'PERCENTAGE SHARING'!E162</f>
        <v>3194.199071</v>
      </c>
      <c r="F368" s="323">
        <f>$B368*'PERCENTAGE SHARING'!F162</f>
        <v>0</v>
      </c>
      <c r="G368" s="323">
        <f>$B368*'PERCENTAGE SHARING'!G162</f>
        <v>0</v>
      </c>
      <c r="H368" s="323">
        <f>$B368*'PERCENTAGE SHARING'!H162</f>
        <v>0</v>
      </c>
      <c r="I368" s="323">
        <f>$B368*'PERCENTAGE SHARING'!I162</f>
        <v>0</v>
      </c>
      <c r="J368" s="323">
        <f>$B368*'PERCENTAGE SHARING'!J162</f>
        <v>0</v>
      </c>
      <c r="K368" s="323">
        <f>$B368*'PERCENTAGE SHARING'!K162</f>
        <v>0</v>
      </c>
      <c r="L368" s="323">
        <f>$B368*'PERCENTAGE SHARING'!L162</f>
        <v>0</v>
      </c>
      <c r="M368" s="323">
        <f>$B368*'PERCENTAGE SHARING'!M162</f>
        <v>0</v>
      </c>
      <c r="N368" s="323">
        <f>$B368*'PERCENTAGE SHARING'!N162</f>
        <v>0</v>
      </c>
      <c r="O368" s="323">
        <f>$B368*'PERCENTAGE SHARING'!O162</f>
        <v>1318.839147</v>
      </c>
      <c r="P368" s="323">
        <f>$B368*'PERCENTAGE SHARING'!P162</f>
        <v>792.9454543</v>
      </c>
      <c r="Q368" s="323">
        <f>$B368*'PERCENTAGE SHARING'!Q162</f>
        <v>2141.227533</v>
      </c>
      <c r="R368" s="323">
        <f>$B368*'PERCENTAGE SHARING'!R162</f>
        <v>0</v>
      </c>
      <c r="S368" s="317"/>
      <c r="T368" s="317"/>
      <c r="U368" s="317"/>
      <c r="V368" s="317"/>
      <c r="W368" s="317"/>
      <c r="X368" s="317"/>
      <c r="Y368" s="317"/>
      <c r="Z368" s="317"/>
    </row>
    <row r="369" ht="15.75" customHeight="1">
      <c r="A369" s="325">
        <f>'PROP DAILY PNL'!A369</f>
        <v>45981</v>
      </c>
      <c r="B369" s="326">
        <f>'PROP DAILY PNL'!B369</f>
        <v>190838</v>
      </c>
      <c r="C369" s="323">
        <f>$B369*'PERCENTAGE SHARING'!C163</f>
        <v>112331.2288</v>
      </c>
      <c r="D369" s="323">
        <f>$B369*'PERCENTAGE SHARING'!D163</f>
        <v>26807.57544</v>
      </c>
      <c r="E369" s="323">
        <f>$B369*'PERCENTAGE SHARING'!E163</f>
        <v>22174.41114</v>
      </c>
      <c r="F369" s="323">
        <f>$B369*'PERCENTAGE SHARING'!F163</f>
        <v>0</v>
      </c>
      <c r="G369" s="323">
        <f>$B369*'PERCENTAGE SHARING'!G163</f>
        <v>0</v>
      </c>
      <c r="H369" s="323">
        <f>$B369*'PERCENTAGE SHARING'!H163</f>
        <v>0</v>
      </c>
      <c r="I369" s="323">
        <f>$B369*'PERCENTAGE SHARING'!I163</f>
        <v>0</v>
      </c>
      <c r="J369" s="323">
        <f>$B369*'PERCENTAGE SHARING'!J163</f>
        <v>0</v>
      </c>
      <c r="K369" s="323">
        <f>$B369*'PERCENTAGE SHARING'!K163</f>
        <v>0</v>
      </c>
      <c r="L369" s="323">
        <f>$B369*'PERCENTAGE SHARING'!L163</f>
        <v>0</v>
      </c>
      <c r="M369" s="323">
        <f>$B369*'PERCENTAGE SHARING'!M163</f>
        <v>0</v>
      </c>
      <c r="N369" s="323">
        <f>$B369*'PERCENTAGE SHARING'!N163</f>
        <v>0</v>
      </c>
      <c r="O369" s="323">
        <f>$B369*'PERCENTAGE SHARING'!O163</f>
        <v>9155.497461</v>
      </c>
      <c r="P369" s="323">
        <f>$B369*'PERCENTAGE SHARING'!P163</f>
        <v>5504.697148</v>
      </c>
      <c r="Q369" s="323">
        <f>$B369*'PERCENTAGE SHARING'!Q163</f>
        <v>14864.59003</v>
      </c>
      <c r="R369" s="323">
        <f>$B369*'PERCENTAGE SHARING'!R163</f>
        <v>0</v>
      </c>
      <c r="S369" s="317"/>
      <c r="T369" s="317"/>
      <c r="U369" s="317"/>
      <c r="V369" s="317"/>
      <c r="W369" s="317"/>
      <c r="X369" s="317"/>
      <c r="Y369" s="317"/>
      <c r="Z369" s="317"/>
    </row>
    <row r="370" ht="15.75" customHeight="1">
      <c r="A370" s="325">
        <f>'PROP DAILY PNL'!A370</f>
        <v>45982</v>
      </c>
      <c r="B370" s="326">
        <f>'PROP DAILY PNL'!B370</f>
        <v>-175544</v>
      </c>
      <c r="C370" s="323">
        <f>$B370*'PERCENTAGE SHARING'!C164</f>
        <v>-103328.8613</v>
      </c>
      <c r="D370" s="323">
        <f>$B370*'PERCENTAGE SHARING'!D164</f>
        <v>-24659.18225</v>
      </c>
      <c r="E370" s="323">
        <f>$B370*'PERCENTAGE SHARING'!E164</f>
        <v>-20397.32564</v>
      </c>
      <c r="F370" s="323">
        <f>$B370*'PERCENTAGE SHARING'!F164</f>
        <v>0</v>
      </c>
      <c r="G370" s="323">
        <f>$B370*'PERCENTAGE SHARING'!G164</f>
        <v>0</v>
      </c>
      <c r="H370" s="323">
        <f>$B370*'PERCENTAGE SHARING'!H164</f>
        <v>0</v>
      </c>
      <c r="I370" s="323">
        <f>$B370*'PERCENTAGE SHARING'!I164</f>
        <v>0</v>
      </c>
      <c r="J370" s="323">
        <f>$B370*'PERCENTAGE SHARING'!J164</f>
        <v>0</v>
      </c>
      <c r="K370" s="323">
        <f>$B370*'PERCENTAGE SHARING'!K164</f>
        <v>0</v>
      </c>
      <c r="L370" s="323">
        <f>$B370*'PERCENTAGE SHARING'!L164</f>
        <v>0</v>
      </c>
      <c r="M370" s="323">
        <f>$B370*'PERCENTAGE SHARING'!M164</f>
        <v>0</v>
      </c>
      <c r="N370" s="323">
        <f>$B370*'PERCENTAGE SHARING'!N164</f>
        <v>0</v>
      </c>
      <c r="O370" s="323">
        <f>$B370*'PERCENTAGE SHARING'!O164</f>
        <v>-8421.764252</v>
      </c>
      <c r="P370" s="323">
        <f>$B370*'PERCENTAGE SHARING'!P164</f>
        <v>-5063.543719</v>
      </c>
      <c r="Q370" s="323">
        <f>$B370*'PERCENTAGE SHARING'!Q164</f>
        <v>-13673.32288</v>
      </c>
      <c r="R370" s="323">
        <f>$B370*'PERCENTAGE SHARING'!R164</f>
        <v>0</v>
      </c>
      <c r="S370" s="317"/>
      <c r="T370" s="317"/>
      <c r="U370" s="317"/>
      <c r="V370" s="317"/>
      <c r="W370" s="317"/>
      <c r="X370" s="317"/>
      <c r="Y370" s="317"/>
      <c r="Z370" s="317"/>
    </row>
    <row r="371" ht="15.75" customHeight="1">
      <c r="A371" s="325">
        <f>'PROP DAILY PNL'!A371</f>
        <v>45985</v>
      </c>
      <c r="B371" s="326">
        <f>'PROP DAILY PNL'!B371</f>
        <v>-48691</v>
      </c>
      <c r="C371" s="323">
        <f>$B371*'PERCENTAGE SHARING'!C165</f>
        <v>-28660.53857</v>
      </c>
      <c r="D371" s="323">
        <f>$B371*'PERCENTAGE SHARING'!D165</f>
        <v>-6839.768052</v>
      </c>
      <c r="E371" s="323">
        <f>$B371*'PERCENTAGE SHARING'!E165</f>
        <v>-5657.648126</v>
      </c>
      <c r="F371" s="323">
        <f>$B371*'PERCENTAGE SHARING'!F165</f>
        <v>0</v>
      </c>
      <c r="G371" s="323">
        <f>$B371*'PERCENTAGE SHARING'!G165</f>
        <v>0</v>
      </c>
      <c r="H371" s="323">
        <f>$B371*'PERCENTAGE SHARING'!H165</f>
        <v>0</v>
      </c>
      <c r="I371" s="323">
        <f>$B371*'PERCENTAGE SHARING'!I165</f>
        <v>0</v>
      </c>
      <c r="J371" s="323">
        <f>$B371*'PERCENTAGE SHARING'!J165</f>
        <v>0</v>
      </c>
      <c r="K371" s="323">
        <f>$B371*'PERCENTAGE SHARING'!K165</f>
        <v>0</v>
      </c>
      <c r="L371" s="323">
        <f>$B371*'PERCENTAGE SHARING'!L165</f>
        <v>0</v>
      </c>
      <c r="M371" s="323">
        <f>$B371*'PERCENTAGE SHARING'!M165</f>
        <v>0</v>
      </c>
      <c r="N371" s="323">
        <f>$B371*'PERCENTAGE SHARING'!N165</f>
        <v>0</v>
      </c>
      <c r="O371" s="323">
        <f>$B371*'PERCENTAGE SHARING'!O165</f>
        <v>-2335.962056</v>
      </c>
      <c r="P371" s="323">
        <f>$B371*'PERCENTAGE SHARING'!P165</f>
        <v>-1404.485526</v>
      </c>
      <c r="Q371" s="323">
        <f>$B371*'PERCENTAGE SHARING'!Q165</f>
        <v>-3792.597665</v>
      </c>
      <c r="R371" s="323">
        <f>$B371*'PERCENTAGE SHARING'!R165</f>
        <v>0</v>
      </c>
      <c r="S371" s="317"/>
      <c r="T371" s="317"/>
      <c r="U371" s="317"/>
      <c r="V371" s="317"/>
      <c r="W371" s="317"/>
      <c r="X371" s="317"/>
      <c r="Y371" s="317"/>
      <c r="Z371" s="317"/>
    </row>
    <row r="372" ht="15.75" customHeight="1">
      <c r="A372" s="325">
        <f>'PROP DAILY PNL'!A372</f>
        <v>45986</v>
      </c>
      <c r="B372" s="326">
        <f>'PROP DAILY PNL'!B372</f>
        <v>-77403</v>
      </c>
      <c r="C372" s="323">
        <f>$B372*'PERCENTAGE SHARING'!C166</f>
        <v>-45561.02087</v>
      </c>
      <c r="D372" s="323">
        <f>$B372*'PERCENTAGE SHARING'!D166</f>
        <v>-10873.02718</v>
      </c>
      <c r="E372" s="323">
        <f>$B372*'PERCENTAGE SHARING'!E166</f>
        <v>-8993.837421</v>
      </c>
      <c r="F372" s="323">
        <f>$B372*'PERCENTAGE SHARING'!F166</f>
        <v>0</v>
      </c>
      <c r="G372" s="323">
        <f>$B372*'PERCENTAGE SHARING'!G166</f>
        <v>0</v>
      </c>
      <c r="H372" s="323">
        <f>$B372*'PERCENTAGE SHARING'!H166</f>
        <v>0</v>
      </c>
      <c r="I372" s="323">
        <f>$B372*'PERCENTAGE SHARING'!I166</f>
        <v>0</v>
      </c>
      <c r="J372" s="323">
        <f>$B372*'PERCENTAGE SHARING'!J166</f>
        <v>0</v>
      </c>
      <c r="K372" s="323">
        <f>$B372*'PERCENTAGE SHARING'!K166</f>
        <v>0</v>
      </c>
      <c r="L372" s="323">
        <f>$B372*'PERCENTAGE SHARING'!L166</f>
        <v>0</v>
      </c>
      <c r="M372" s="323">
        <f>$B372*'PERCENTAGE SHARING'!M166</f>
        <v>0</v>
      </c>
      <c r="N372" s="323">
        <f>$B372*'PERCENTAGE SHARING'!N166</f>
        <v>0</v>
      </c>
      <c r="O372" s="323">
        <f>$B372*'PERCENTAGE SHARING'!O166</f>
        <v>-3713.426938</v>
      </c>
      <c r="P372" s="323">
        <f>$B372*'PERCENTAGE SHARING'!P166</f>
        <v>-2232.679411</v>
      </c>
      <c r="Q372" s="323">
        <f>$B372*'PERCENTAGE SHARING'!Q166</f>
        <v>-6029.008176</v>
      </c>
      <c r="R372" s="323">
        <f>$B372*'PERCENTAGE SHARING'!R166</f>
        <v>0</v>
      </c>
      <c r="S372" s="317"/>
      <c r="T372" s="317"/>
      <c r="U372" s="317"/>
      <c r="V372" s="317"/>
      <c r="W372" s="317"/>
      <c r="X372" s="317"/>
      <c r="Y372" s="317"/>
      <c r="Z372" s="317"/>
    </row>
    <row r="373" ht="15.75" customHeight="1">
      <c r="A373" s="325">
        <f>'PROP DAILY PNL'!A373</f>
        <v>45987</v>
      </c>
      <c r="B373" s="326">
        <f>'PROP DAILY PNL'!B373</f>
        <v>147846</v>
      </c>
      <c r="C373" s="323">
        <f>$B373*'PERCENTAGE SHARING'!C167</f>
        <v>87025.24052</v>
      </c>
      <c r="D373" s="323">
        <f>$B373*'PERCENTAGE SHARING'!D167</f>
        <v>20768.36268</v>
      </c>
      <c r="E373" s="323">
        <f>$B373*'PERCENTAGE SHARING'!E167</f>
        <v>17178.95802</v>
      </c>
      <c r="F373" s="323">
        <f>$B373*'PERCENTAGE SHARING'!F167</f>
        <v>0</v>
      </c>
      <c r="G373" s="323">
        <f>$B373*'PERCENTAGE SHARING'!G167</f>
        <v>0</v>
      </c>
      <c r="H373" s="323">
        <f>$B373*'PERCENTAGE SHARING'!H167</f>
        <v>0</v>
      </c>
      <c r="I373" s="323">
        <f>$B373*'PERCENTAGE SHARING'!I167</f>
        <v>0</v>
      </c>
      <c r="J373" s="323">
        <f>$B373*'PERCENTAGE SHARING'!J167</f>
        <v>0</v>
      </c>
      <c r="K373" s="323">
        <f>$B373*'PERCENTAGE SHARING'!K167</f>
        <v>0</v>
      </c>
      <c r="L373" s="323">
        <f>$B373*'PERCENTAGE SHARING'!L167</f>
        <v>0</v>
      </c>
      <c r="M373" s="323">
        <f>$B373*'PERCENTAGE SHARING'!M167</f>
        <v>0</v>
      </c>
      <c r="N373" s="323">
        <f>$B373*'PERCENTAGE SHARING'!N167</f>
        <v>0</v>
      </c>
      <c r="O373" s="323">
        <f>$B373*'PERCENTAGE SHARING'!O167</f>
        <v>7092.946256</v>
      </c>
      <c r="P373" s="323">
        <f>$B373*'PERCENTAGE SHARING'!P167</f>
        <v>4264.598532</v>
      </c>
      <c r="Q373" s="323">
        <f>$B373*'PERCENTAGE SHARING'!Q167</f>
        <v>11515.89399</v>
      </c>
      <c r="R373" s="323">
        <f>$B373*'PERCENTAGE SHARING'!R167</f>
        <v>0</v>
      </c>
      <c r="S373" s="317"/>
      <c r="T373" s="317"/>
      <c r="U373" s="317"/>
      <c r="V373" s="317"/>
      <c r="W373" s="317"/>
      <c r="X373" s="317"/>
      <c r="Y373" s="317"/>
      <c r="Z373" s="317"/>
    </row>
    <row r="374" ht="15.75" customHeight="1">
      <c r="A374" s="325">
        <f>'PROP DAILY PNL'!A374</f>
        <v>45988</v>
      </c>
      <c r="B374" s="326">
        <f>'PROP DAILY PNL'!B374</f>
        <v>-213392</v>
      </c>
      <c r="C374" s="323">
        <f>$B374*'PERCENTAGE SHARING'!C168</f>
        <v>-125606.9838</v>
      </c>
      <c r="D374" s="323">
        <f>$B374*'PERCENTAGE SHARING'!D168</f>
        <v>-29975.80219</v>
      </c>
      <c r="E374" s="323">
        <f>$B374*'PERCENTAGE SHARING'!E168</f>
        <v>-24795.07196</v>
      </c>
      <c r="F374" s="323">
        <f>$B374*'PERCENTAGE SHARING'!F168</f>
        <v>0</v>
      </c>
      <c r="G374" s="323">
        <f>$B374*'PERCENTAGE SHARING'!G168</f>
        <v>0</v>
      </c>
      <c r="H374" s="323">
        <f>$B374*'PERCENTAGE SHARING'!H168</f>
        <v>0</v>
      </c>
      <c r="I374" s="323">
        <f>$B374*'PERCENTAGE SHARING'!I168</f>
        <v>0</v>
      </c>
      <c r="J374" s="323">
        <f>$B374*'PERCENTAGE SHARING'!J168</f>
        <v>0</v>
      </c>
      <c r="K374" s="323">
        <f>$B374*'PERCENTAGE SHARING'!K168</f>
        <v>0</v>
      </c>
      <c r="L374" s="323">
        <f>$B374*'PERCENTAGE SHARING'!L168</f>
        <v>0</v>
      </c>
      <c r="M374" s="323">
        <f>$B374*'PERCENTAGE SHARING'!M168</f>
        <v>0</v>
      </c>
      <c r="N374" s="323">
        <f>$B374*'PERCENTAGE SHARING'!N168</f>
        <v>0</v>
      </c>
      <c r="O374" s="323">
        <f>$B374*'PERCENTAGE SHARING'!O168</f>
        <v>-10237.53086</v>
      </c>
      <c r="P374" s="323">
        <f>$B374*'PERCENTAGE SHARING'!P168</f>
        <v>-6155.264328</v>
      </c>
      <c r="Q374" s="323">
        <f>$B374*'PERCENTAGE SHARING'!Q168</f>
        <v>-16621.34688</v>
      </c>
      <c r="R374" s="323">
        <f>$B374*'PERCENTAGE SHARING'!R168</f>
        <v>0</v>
      </c>
      <c r="S374" s="317"/>
      <c r="T374" s="317"/>
      <c r="U374" s="317"/>
      <c r="V374" s="317"/>
      <c r="W374" s="317"/>
      <c r="X374" s="317"/>
      <c r="Y374" s="317"/>
      <c r="Z374" s="317"/>
    </row>
    <row r="375" ht="15.75" customHeight="1">
      <c r="A375" s="325">
        <f>'PROP DAILY PNL'!A375</f>
        <v>45989</v>
      </c>
      <c r="B375" s="326">
        <f>'PROP DAILY PNL'!B375</f>
        <v>-14583</v>
      </c>
      <c r="C375" s="323">
        <f>$B375*'PERCENTAGE SHARING'!C169</f>
        <v>-8583.858085</v>
      </c>
      <c r="D375" s="323">
        <f>$B375*'PERCENTAGE SHARING'!D169</f>
        <v>-2048.516923</v>
      </c>
      <c r="E375" s="323">
        <f>$B375*'PERCENTAGE SHARING'!E169</f>
        <v>-1694.4709</v>
      </c>
      <c r="F375" s="323">
        <f>$B375*'PERCENTAGE SHARING'!F169</f>
        <v>0</v>
      </c>
      <c r="G375" s="323">
        <f>$B375*'PERCENTAGE SHARING'!G169</f>
        <v>0</v>
      </c>
      <c r="H375" s="323">
        <f>$B375*'PERCENTAGE SHARING'!H169</f>
        <v>0</v>
      </c>
      <c r="I375" s="323">
        <f>$B375*'PERCENTAGE SHARING'!I169</f>
        <v>0</v>
      </c>
      <c r="J375" s="323">
        <f>$B375*'PERCENTAGE SHARING'!J169</f>
        <v>0</v>
      </c>
      <c r="K375" s="323">
        <f>$B375*'PERCENTAGE SHARING'!K169</f>
        <v>0</v>
      </c>
      <c r="L375" s="323">
        <f>$B375*'PERCENTAGE SHARING'!L169</f>
        <v>0</v>
      </c>
      <c r="M375" s="323">
        <f>$B375*'PERCENTAGE SHARING'!M169</f>
        <v>0</v>
      </c>
      <c r="N375" s="323">
        <f>$B375*'PERCENTAGE SHARING'!N169</f>
        <v>0</v>
      </c>
      <c r="O375" s="323">
        <f>$B375*'PERCENTAGE SHARING'!O169</f>
        <v>-699.6228187</v>
      </c>
      <c r="P375" s="323">
        <f>$B375*'PERCENTAGE SHARING'!P169</f>
        <v>-420.6447275</v>
      </c>
      <c r="Q375" s="323">
        <f>$B375*'PERCENTAGE SHARING'!Q169</f>
        <v>-1135.886545</v>
      </c>
      <c r="R375" s="323">
        <f>$B375*'PERCENTAGE SHARING'!R169</f>
        <v>0</v>
      </c>
      <c r="S375" s="317"/>
      <c r="T375" s="317"/>
      <c r="U375" s="317"/>
      <c r="V375" s="317"/>
      <c r="W375" s="317"/>
      <c r="X375" s="317"/>
      <c r="Y375" s="317"/>
      <c r="Z375" s="317"/>
    </row>
    <row r="376" ht="15.75" customHeight="1">
      <c r="A376" s="325">
        <f>'PROP DAILY PNL'!A376</f>
        <v>45992</v>
      </c>
      <c r="B376" s="326">
        <f>'PROP DAILY PNL'!B376</f>
        <v>42281</v>
      </c>
      <c r="C376" s="323">
        <f>$B376*'PERCENTAGE SHARING'!C170</f>
        <v>24889.02639</v>
      </c>
      <c r="D376" s="323">
        <f>$B376*'PERCENTAGE SHARING'!D170</f>
        <v>6094.682918</v>
      </c>
      <c r="E376" s="323">
        <f>$B376*'PERCENTAGE SHARING'!E170</f>
        <v>4608.404791</v>
      </c>
      <c r="F376" s="323">
        <f>$B376*'PERCENTAGE SHARING'!F170</f>
        <v>0</v>
      </c>
      <c r="G376" s="323">
        <f>$B376*'PERCENTAGE SHARING'!G170</f>
        <v>0</v>
      </c>
      <c r="H376" s="323">
        <f>$B376*'PERCENTAGE SHARING'!H170</f>
        <v>0</v>
      </c>
      <c r="I376" s="323">
        <f>$B376*'PERCENTAGE SHARING'!I170</f>
        <v>0</v>
      </c>
      <c r="J376" s="323">
        <f>$B376*'PERCENTAGE SHARING'!J170</f>
        <v>0</v>
      </c>
      <c r="K376" s="323">
        <f>$B376*'PERCENTAGE SHARING'!K170</f>
        <v>0</v>
      </c>
      <c r="L376" s="323">
        <f>$B376*'PERCENTAGE SHARING'!L170</f>
        <v>0</v>
      </c>
      <c r="M376" s="323">
        <f>$B376*'PERCENTAGE SHARING'!M170</f>
        <v>0</v>
      </c>
      <c r="N376" s="323">
        <f>$B376*'PERCENTAGE SHARING'!N170</f>
        <v>0</v>
      </c>
      <c r="O376" s="323">
        <f>$B376*'PERCENTAGE SHARING'!O170</f>
        <v>2081.495737</v>
      </c>
      <c r="P376" s="323">
        <f>$B376*'PERCENTAGE SHARING'!P170</f>
        <v>1251.488922</v>
      </c>
      <c r="Q376" s="323">
        <f>$B376*'PERCENTAGE SHARING'!Q170</f>
        <v>3355.901238</v>
      </c>
      <c r="R376" s="323">
        <f>$B376*'PERCENTAGE SHARING'!R170</f>
        <v>0</v>
      </c>
      <c r="S376" s="317"/>
      <c r="T376" s="317"/>
      <c r="U376" s="317"/>
      <c r="V376" s="317"/>
      <c r="W376" s="317"/>
      <c r="X376" s="317"/>
      <c r="Y376" s="317"/>
      <c r="Z376" s="317"/>
    </row>
    <row r="377" ht="15.75" customHeight="1">
      <c r="A377" s="325">
        <f>'PROP DAILY PNL'!A377</f>
        <v>45993</v>
      </c>
      <c r="B377" s="326">
        <f>'PROP DAILY PNL'!B377</f>
        <v>192705</v>
      </c>
      <c r="C377" s="323">
        <f>$B377*'PERCENTAGE SHARING'!C171</f>
        <v>113437.2373</v>
      </c>
      <c r="D377" s="323">
        <f>$B377*'PERCENTAGE SHARING'!D171</f>
        <v>27777.86409</v>
      </c>
      <c r="E377" s="323">
        <f>$B377*'PERCENTAGE SHARING'!E171</f>
        <v>21003.82312</v>
      </c>
      <c r="F377" s="323">
        <f>$B377*'PERCENTAGE SHARING'!F171</f>
        <v>0</v>
      </c>
      <c r="G377" s="323">
        <f>$B377*'PERCENTAGE SHARING'!G171</f>
        <v>0</v>
      </c>
      <c r="H377" s="323">
        <f>$B377*'PERCENTAGE SHARING'!H171</f>
        <v>0</v>
      </c>
      <c r="I377" s="323">
        <f>$B377*'PERCENTAGE SHARING'!I171</f>
        <v>0</v>
      </c>
      <c r="J377" s="323">
        <f>$B377*'PERCENTAGE SHARING'!J171</f>
        <v>0</v>
      </c>
      <c r="K377" s="323">
        <f>$B377*'PERCENTAGE SHARING'!K171</f>
        <v>0</v>
      </c>
      <c r="L377" s="323">
        <f>$B377*'PERCENTAGE SHARING'!L171</f>
        <v>0</v>
      </c>
      <c r="M377" s="323">
        <f>$B377*'PERCENTAGE SHARING'!M171</f>
        <v>0</v>
      </c>
      <c r="N377" s="323">
        <f>$B377*'PERCENTAGE SHARING'!N171</f>
        <v>0</v>
      </c>
      <c r="O377" s="323">
        <f>$B377*'PERCENTAGE SHARING'!O171</f>
        <v>9486.876751</v>
      </c>
      <c r="P377" s="323">
        <f>$B377*'PERCENTAGE SHARING'!P171</f>
        <v>5703.937292</v>
      </c>
      <c r="Q377" s="323">
        <f>$B377*'PERCENTAGE SHARING'!Q171</f>
        <v>15295.26142</v>
      </c>
      <c r="R377" s="323">
        <f>$B377*'PERCENTAGE SHARING'!R171</f>
        <v>0</v>
      </c>
      <c r="S377" s="317"/>
      <c r="T377" s="317"/>
      <c r="U377" s="317"/>
      <c r="V377" s="317"/>
      <c r="W377" s="317"/>
      <c r="X377" s="317"/>
      <c r="Y377" s="317"/>
      <c r="Z377" s="317"/>
    </row>
    <row r="378" ht="15.75" customHeight="1">
      <c r="A378" s="325">
        <f>'PROP DAILY PNL'!A378</f>
        <v>45994</v>
      </c>
      <c r="B378" s="326">
        <f>'PROP DAILY PNL'!B378</f>
        <v>106864</v>
      </c>
      <c r="C378" s="323">
        <f>$B378*'PERCENTAGE SHARING'!C172</f>
        <v>62906.29163</v>
      </c>
      <c r="D378" s="323">
        <f>$B378*'PERCENTAGE SHARING'!D172</f>
        <v>15404.13413</v>
      </c>
      <c r="E378" s="323">
        <f>$B378*'PERCENTAGE SHARING'!E172</f>
        <v>11647.60932</v>
      </c>
      <c r="F378" s="323">
        <f>$B378*'PERCENTAGE SHARING'!F172</f>
        <v>0</v>
      </c>
      <c r="G378" s="323">
        <f>$B378*'PERCENTAGE SHARING'!G172</f>
        <v>0</v>
      </c>
      <c r="H378" s="323">
        <f>$B378*'PERCENTAGE SHARING'!H172</f>
        <v>0</v>
      </c>
      <c r="I378" s="323">
        <f>$B378*'PERCENTAGE SHARING'!I172</f>
        <v>0</v>
      </c>
      <c r="J378" s="323">
        <f>$B378*'PERCENTAGE SHARING'!J172</f>
        <v>0</v>
      </c>
      <c r="K378" s="323">
        <f>$B378*'PERCENTAGE SHARING'!K172</f>
        <v>0</v>
      </c>
      <c r="L378" s="323">
        <f>$B378*'PERCENTAGE SHARING'!L172</f>
        <v>0</v>
      </c>
      <c r="M378" s="323">
        <f>$B378*'PERCENTAGE SHARING'!M172</f>
        <v>0</v>
      </c>
      <c r="N378" s="323">
        <f>$B378*'PERCENTAGE SHARING'!N172</f>
        <v>0</v>
      </c>
      <c r="O378" s="323">
        <f>$B378*'PERCENTAGE SHARING'!O172</f>
        <v>5260.920044</v>
      </c>
      <c r="P378" s="323">
        <f>$B378*'PERCENTAGE SHARING'!P172</f>
        <v>3163.101917</v>
      </c>
      <c r="Q378" s="323">
        <f>$B378*'PERCENTAGE SHARING'!Q172</f>
        <v>8481.942951</v>
      </c>
      <c r="R378" s="323">
        <f>$B378*'PERCENTAGE SHARING'!R172</f>
        <v>0</v>
      </c>
      <c r="S378" s="317"/>
      <c r="T378" s="317"/>
      <c r="U378" s="317"/>
      <c r="V378" s="317"/>
      <c r="W378" s="317"/>
      <c r="X378" s="317"/>
      <c r="Y378" s="317"/>
      <c r="Z378" s="317"/>
    </row>
    <row r="379" ht="15.75" customHeight="1">
      <c r="A379" s="325">
        <f>'PROP DAILY PNL'!A379</f>
        <v>45995</v>
      </c>
      <c r="B379" s="326">
        <f>'PROP DAILY PNL'!B379</f>
        <v>34367</v>
      </c>
      <c r="C379" s="323">
        <f>$B379*'PERCENTAGE SHARING'!C173</f>
        <v>20230.39119</v>
      </c>
      <c r="D379" s="323">
        <f>$B379*'PERCENTAGE SHARING'!D173</f>
        <v>4953.902884</v>
      </c>
      <c r="E379" s="323">
        <f>$B379*'PERCENTAGE SHARING'!E173</f>
        <v>3745.820758</v>
      </c>
      <c r="F379" s="323">
        <f>$B379*'PERCENTAGE SHARING'!F173</f>
        <v>0</v>
      </c>
      <c r="G379" s="323">
        <f>$B379*'PERCENTAGE SHARING'!G173</f>
        <v>0</v>
      </c>
      <c r="H379" s="323">
        <f>$B379*'PERCENTAGE SHARING'!H173</f>
        <v>0</v>
      </c>
      <c r="I379" s="323">
        <f>$B379*'PERCENTAGE SHARING'!I173</f>
        <v>0</v>
      </c>
      <c r="J379" s="323">
        <f>$B379*'PERCENTAGE SHARING'!J173</f>
        <v>0</v>
      </c>
      <c r="K379" s="323">
        <f>$B379*'PERCENTAGE SHARING'!K173</f>
        <v>0</v>
      </c>
      <c r="L379" s="323">
        <f>$B379*'PERCENTAGE SHARING'!L173</f>
        <v>0</v>
      </c>
      <c r="M379" s="323">
        <f>$B379*'PERCENTAGE SHARING'!M173</f>
        <v>0</v>
      </c>
      <c r="N379" s="323">
        <f>$B379*'PERCENTAGE SHARING'!N173</f>
        <v>0</v>
      </c>
      <c r="O379" s="323">
        <f>$B379*'PERCENTAGE SHARING'!O173</f>
        <v>1691.889122</v>
      </c>
      <c r="P379" s="323">
        <f>$B379*'PERCENTAGE SHARING'!P173</f>
        <v>1017.23989</v>
      </c>
      <c r="Q379" s="323">
        <f>$B379*'PERCENTAGE SHARING'!Q173</f>
        <v>2727.756152</v>
      </c>
      <c r="R379" s="323">
        <f>$B379*'PERCENTAGE SHARING'!R173</f>
        <v>0</v>
      </c>
      <c r="S379" s="317"/>
      <c r="T379" s="317"/>
      <c r="U379" s="317"/>
      <c r="V379" s="317"/>
      <c r="W379" s="317"/>
      <c r="X379" s="317"/>
      <c r="Y379" s="317"/>
      <c r="Z379" s="317"/>
    </row>
    <row r="380" ht="15.75" customHeight="1">
      <c r="A380" s="325">
        <f>'PROP DAILY PNL'!A380</f>
        <v>45996</v>
      </c>
      <c r="B380" s="326">
        <f>'PROP DAILY PNL'!B380</f>
        <v>59010</v>
      </c>
      <c r="C380" s="323">
        <f>$B380*'PERCENTAGE SHARING'!C174</f>
        <v>34736.67717</v>
      </c>
      <c r="D380" s="323">
        <f>$B380*'PERCENTAGE SHARING'!D174</f>
        <v>8506.11951</v>
      </c>
      <c r="E380" s="323">
        <f>$B380*'PERCENTAGE SHARING'!E174</f>
        <v>6431.777081</v>
      </c>
      <c r="F380" s="323">
        <f>$B380*'PERCENTAGE SHARING'!F174</f>
        <v>0</v>
      </c>
      <c r="G380" s="323">
        <f>$B380*'PERCENTAGE SHARING'!G174</f>
        <v>0</v>
      </c>
      <c r="H380" s="323">
        <f>$B380*'PERCENTAGE SHARING'!H174</f>
        <v>0</v>
      </c>
      <c r="I380" s="323">
        <f>$B380*'PERCENTAGE SHARING'!I174</f>
        <v>0</v>
      </c>
      <c r="J380" s="323">
        <f>$B380*'PERCENTAGE SHARING'!J174</f>
        <v>0</v>
      </c>
      <c r="K380" s="323">
        <f>$B380*'PERCENTAGE SHARING'!K174</f>
        <v>0</v>
      </c>
      <c r="L380" s="323">
        <f>$B380*'PERCENTAGE SHARING'!L174</f>
        <v>0</v>
      </c>
      <c r="M380" s="323">
        <f>$B380*'PERCENTAGE SHARING'!M174</f>
        <v>0</v>
      </c>
      <c r="N380" s="323">
        <f>$B380*'PERCENTAGE SHARING'!N174</f>
        <v>0</v>
      </c>
      <c r="O380" s="323">
        <f>$B380*'PERCENTAGE SHARING'!O174</f>
        <v>2905.06524</v>
      </c>
      <c r="P380" s="323">
        <f>$B380*'PERCENTAGE SHARING'!P174</f>
        <v>1746.655975</v>
      </c>
      <c r="Q380" s="323">
        <f>$B380*'PERCENTAGE SHARING'!Q174</f>
        <v>4683.705023</v>
      </c>
      <c r="R380" s="323">
        <f>$B380*'PERCENTAGE SHARING'!R174</f>
        <v>0</v>
      </c>
      <c r="S380" s="317"/>
      <c r="T380" s="317"/>
      <c r="U380" s="317"/>
      <c r="V380" s="317"/>
      <c r="W380" s="317"/>
      <c r="X380" s="317"/>
      <c r="Y380" s="317"/>
      <c r="Z380" s="317"/>
    </row>
    <row r="381" ht="15.75" customHeight="1">
      <c r="A381" s="325">
        <f>'PROP DAILY PNL'!A381</f>
        <v>45999</v>
      </c>
      <c r="B381" s="326">
        <f>'PROP DAILY PNL'!B381</f>
        <v>288945</v>
      </c>
      <c r="C381" s="323">
        <f>$B381*'PERCENTAGE SHARING'!C175</f>
        <v>170089.632</v>
      </c>
      <c r="D381" s="323">
        <f>$B381*'PERCENTAGE SHARING'!D175</f>
        <v>41650.57959</v>
      </c>
      <c r="E381" s="323">
        <f>$B381*'PERCENTAGE SHARING'!E175</f>
        <v>31493.47278</v>
      </c>
      <c r="F381" s="323">
        <f>$B381*'PERCENTAGE SHARING'!F175</f>
        <v>0</v>
      </c>
      <c r="G381" s="323">
        <f>$B381*'PERCENTAGE SHARING'!G175</f>
        <v>0</v>
      </c>
      <c r="H381" s="323">
        <f>$B381*'PERCENTAGE SHARING'!H175</f>
        <v>0</v>
      </c>
      <c r="I381" s="323">
        <f>$B381*'PERCENTAGE SHARING'!I175</f>
        <v>0</v>
      </c>
      <c r="J381" s="323">
        <f>$B381*'PERCENTAGE SHARING'!J175</f>
        <v>0</v>
      </c>
      <c r="K381" s="323">
        <f>$B381*'PERCENTAGE SHARING'!K175</f>
        <v>0</v>
      </c>
      <c r="L381" s="323">
        <f>$B381*'PERCENTAGE SHARING'!L175</f>
        <v>0</v>
      </c>
      <c r="M381" s="323">
        <f>$B381*'PERCENTAGE SHARING'!M175</f>
        <v>0</v>
      </c>
      <c r="N381" s="323">
        <f>$B381*'PERCENTAGE SHARING'!N175</f>
        <v>0</v>
      </c>
      <c r="O381" s="323">
        <f>$B381*'PERCENTAGE SHARING'!O175</f>
        <v>14224.77675</v>
      </c>
      <c r="P381" s="323">
        <f>$B381*'PERCENTAGE SHARING'!P175</f>
        <v>8552.576015</v>
      </c>
      <c r="Q381" s="323">
        <f>$B381*'PERCENTAGE SHARING'!Q175</f>
        <v>22933.96285</v>
      </c>
      <c r="R381" s="323">
        <f>$B381*'PERCENTAGE SHARING'!R175</f>
        <v>0</v>
      </c>
      <c r="S381" s="317"/>
      <c r="T381" s="317"/>
      <c r="U381" s="317"/>
      <c r="V381" s="317"/>
      <c r="W381" s="317"/>
      <c r="X381" s="317"/>
      <c r="Y381" s="317"/>
      <c r="Z381" s="317"/>
    </row>
    <row r="382" ht="15.75" customHeight="1">
      <c r="A382" s="325">
        <f>'PROP DAILY PNL'!A382</f>
        <v>46000</v>
      </c>
      <c r="B382" s="326">
        <f>'PROP DAILY PNL'!B382</f>
        <v>-114978</v>
      </c>
      <c r="C382" s="323">
        <f>$B382*'PERCENTAGE SHARING'!C176</f>
        <v>-67682.65833</v>
      </c>
      <c r="D382" s="323">
        <f>$B382*'PERCENTAGE SHARING'!D176</f>
        <v>-16573.74359</v>
      </c>
      <c r="E382" s="323">
        <f>$B382*'PERCENTAGE SHARING'!E176</f>
        <v>-12531.99229</v>
      </c>
      <c r="F382" s="323">
        <f>$B382*'PERCENTAGE SHARING'!F176</f>
        <v>0</v>
      </c>
      <c r="G382" s="323">
        <f>$B382*'PERCENTAGE SHARING'!G176</f>
        <v>0</v>
      </c>
      <c r="H382" s="323">
        <f>$B382*'PERCENTAGE SHARING'!H176</f>
        <v>0</v>
      </c>
      <c r="I382" s="323">
        <f>$B382*'PERCENTAGE SHARING'!I176</f>
        <v>0</v>
      </c>
      <c r="J382" s="323">
        <f>$B382*'PERCENTAGE SHARING'!J176</f>
        <v>0</v>
      </c>
      <c r="K382" s="323">
        <f>$B382*'PERCENTAGE SHARING'!K176</f>
        <v>0</v>
      </c>
      <c r="L382" s="323">
        <f>$B382*'PERCENTAGE SHARING'!L176</f>
        <v>0</v>
      </c>
      <c r="M382" s="323">
        <f>$B382*'PERCENTAGE SHARING'!M176</f>
        <v>0</v>
      </c>
      <c r="N382" s="323">
        <f>$B382*'PERCENTAGE SHARING'!N176</f>
        <v>0</v>
      </c>
      <c r="O382" s="323">
        <f>$B382*'PERCENTAGE SHARING'!O176</f>
        <v>-5660.372669</v>
      </c>
      <c r="P382" s="323">
        <f>$B382*'PERCENTAGE SHARING'!P176</f>
        <v>-3403.270813</v>
      </c>
      <c r="Q382" s="323">
        <f>$B382*'PERCENTAGE SHARING'!Q176</f>
        <v>-9125.962313</v>
      </c>
      <c r="R382" s="323">
        <f>$B382*'PERCENTAGE SHARING'!R176</f>
        <v>0</v>
      </c>
      <c r="S382" s="317"/>
      <c r="T382" s="317"/>
      <c r="U382" s="317"/>
      <c r="V382" s="317"/>
      <c r="W382" s="317"/>
      <c r="X382" s="317"/>
      <c r="Y382" s="317"/>
      <c r="Z382" s="317"/>
    </row>
    <row r="383" ht="15.75" customHeight="1">
      <c r="A383" s="325">
        <f>'PROP DAILY PNL'!A383</f>
        <v>46001</v>
      </c>
      <c r="B383" s="326">
        <f>'PROP DAILY PNL'!B383</f>
        <v>-189851</v>
      </c>
      <c r="C383" s="323">
        <f>$B383*'PERCENTAGE SHARING'!C177</f>
        <v>-111757.2089</v>
      </c>
      <c r="D383" s="323">
        <f>$B383*'PERCENTAGE SHARING'!D177</f>
        <v>-27366.46831</v>
      </c>
      <c r="E383" s="323">
        <f>$B383*'PERCENTAGE SHARING'!E177</f>
        <v>-20692.75225</v>
      </c>
      <c r="F383" s="323">
        <f>$B383*'PERCENTAGE SHARING'!F177</f>
        <v>0</v>
      </c>
      <c r="G383" s="323">
        <f>$B383*'PERCENTAGE SHARING'!G177</f>
        <v>0</v>
      </c>
      <c r="H383" s="323">
        <f>$B383*'PERCENTAGE SHARING'!H177</f>
        <v>0</v>
      </c>
      <c r="I383" s="323">
        <f>$B383*'PERCENTAGE SHARING'!I177</f>
        <v>0</v>
      </c>
      <c r="J383" s="323">
        <f>$B383*'PERCENTAGE SHARING'!J177</f>
        <v>0</v>
      </c>
      <c r="K383" s="323">
        <f>$B383*'PERCENTAGE SHARING'!K177</f>
        <v>0</v>
      </c>
      <c r="L383" s="323">
        <f>$B383*'PERCENTAGE SHARING'!L177</f>
        <v>0</v>
      </c>
      <c r="M383" s="323">
        <f>$B383*'PERCENTAGE SHARING'!M177</f>
        <v>0</v>
      </c>
      <c r="N383" s="323">
        <f>$B383*'PERCENTAGE SHARING'!N177</f>
        <v>0</v>
      </c>
      <c r="O383" s="323">
        <f>$B383*'PERCENTAGE SHARING'!O177</f>
        <v>-9346.374189</v>
      </c>
      <c r="P383" s="323">
        <f>$B383*'PERCENTAGE SHARING'!P177</f>
        <v>-5619.460828</v>
      </c>
      <c r="Q383" s="323">
        <f>$B383*'PERCENTAGE SHARING'!Q177</f>
        <v>-15068.73551</v>
      </c>
      <c r="R383" s="323">
        <f>$B383*'PERCENTAGE SHARING'!R177</f>
        <v>0</v>
      </c>
      <c r="S383" s="317"/>
      <c r="T383" s="317"/>
      <c r="U383" s="317"/>
      <c r="V383" s="317"/>
      <c r="W383" s="317"/>
      <c r="X383" s="317"/>
      <c r="Y383" s="317"/>
      <c r="Z383" s="317"/>
    </row>
    <row r="384" ht="15.75" customHeight="1">
      <c r="A384" s="325">
        <f>'PROP DAILY PNL'!A384</f>
        <v>46002</v>
      </c>
      <c r="B384" s="326">
        <f>'PROP DAILY PNL'!B384</f>
        <v>-43260</v>
      </c>
      <c r="C384" s="323">
        <f>$B384*'PERCENTAGE SHARING'!C178</f>
        <v>-25465.32206</v>
      </c>
      <c r="D384" s="323">
        <f>$B384*'PERCENTAGE SHARING'!D178</f>
        <v>-6235.802915</v>
      </c>
      <c r="E384" s="323">
        <f>$B384*'PERCENTAGE SHARING'!E178</f>
        <v>-4715.1106</v>
      </c>
      <c r="F384" s="323">
        <f>$B384*'PERCENTAGE SHARING'!F178</f>
        <v>0</v>
      </c>
      <c r="G384" s="323">
        <f>$B384*'PERCENTAGE SHARING'!G178</f>
        <v>0</v>
      </c>
      <c r="H384" s="323">
        <f>$B384*'PERCENTAGE SHARING'!H178</f>
        <v>0</v>
      </c>
      <c r="I384" s="323">
        <f>$B384*'PERCENTAGE SHARING'!I178</f>
        <v>0</v>
      </c>
      <c r="J384" s="323">
        <f>$B384*'PERCENTAGE SHARING'!J178</f>
        <v>0</v>
      </c>
      <c r="K384" s="323">
        <f>$B384*'PERCENTAGE SHARING'!K178</f>
        <v>0</v>
      </c>
      <c r="L384" s="323">
        <f>$B384*'PERCENTAGE SHARING'!L178</f>
        <v>0</v>
      </c>
      <c r="M384" s="323">
        <f>$B384*'PERCENTAGE SHARING'!M178</f>
        <v>0</v>
      </c>
      <c r="N384" s="323">
        <f>$B384*'PERCENTAGE SHARING'!N178</f>
        <v>0</v>
      </c>
      <c r="O384" s="323">
        <f>$B384*'PERCENTAGE SHARING'!O178</f>
        <v>-2129.691955</v>
      </c>
      <c r="P384" s="323">
        <f>$B384*'PERCENTAGE SHARING'!P178</f>
        <v>-1280.466658</v>
      </c>
      <c r="Q384" s="323">
        <f>$B384*'PERCENTAGE SHARING'!Q178</f>
        <v>-3433.605817</v>
      </c>
      <c r="R384" s="323">
        <f>$B384*'PERCENTAGE SHARING'!R178</f>
        <v>0</v>
      </c>
      <c r="S384" s="317"/>
      <c r="T384" s="317"/>
      <c r="U384" s="317"/>
      <c r="V384" s="317"/>
      <c r="W384" s="317"/>
      <c r="X384" s="317"/>
      <c r="Y384" s="317"/>
      <c r="Z384" s="317"/>
    </row>
    <row r="385" ht="15.75" customHeight="1">
      <c r="A385" s="325">
        <f>'PROP DAILY PNL'!A385</f>
        <v>46003</v>
      </c>
      <c r="B385" s="326">
        <f>'PROP DAILY PNL'!B385</f>
        <v>-108</v>
      </c>
      <c r="C385" s="323">
        <f>$B385*'PERCENTAGE SHARING'!C179</f>
        <v>-63.57500652</v>
      </c>
      <c r="D385" s="323">
        <f>$B385*'PERCENTAGE SHARING'!D179</f>
        <v>-15.56788522</v>
      </c>
      <c r="E385" s="323">
        <f>$B385*'PERCENTAGE SHARING'!E179</f>
        <v>-11.7714273</v>
      </c>
      <c r="F385" s="323">
        <f>$B385*'PERCENTAGE SHARING'!F179</f>
        <v>0</v>
      </c>
      <c r="G385" s="323">
        <f>$B385*'PERCENTAGE SHARING'!G179</f>
        <v>0</v>
      </c>
      <c r="H385" s="323">
        <f>$B385*'PERCENTAGE SHARING'!H179</f>
        <v>0</v>
      </c>
      <c r="I385" s="323">
        <f>$B385*'PERCENTAGE SHARING'!I179</f>
        <v>0</v>
      </c>
      <c r="J385" s="323">
        <f>$B385*'PERCENTAGE SHARING'!J179</f>
        <v>0</v>
      </c>
      <c r="K385" s="323">
        <f>$B385*'PERCENTAGE SHARING'!K179</f>
        <v>0</v>
      </c>
      <c r="L385" s="323">
        <f>$B385*'PERCENTAGE SHARING'!L179</f>
        <v>0</v>
      </c>
      <c r="M385" s="323">
        <f>$B385*'PERCENTAGE SHARING'!M179</f>
        <v>0</v>
      </c>
      <c r="N385" s="323">
        <f>$B385*'PERCENTAGE SHARING'!N179</f>
        <v>0</v>
      </c>
      <c r="O385" s="323">
        <f>$B385*'PERCENTAGE SHARING'!O179</f>
        <v>-5.316845381</v>
      </c>
      <c r="P385" s="323">
        <f>$B385*'PERCENTAGE SHARING'!P179</f>
        <v>-3.196726746</v>
      </c>
      <c r="Q385" s="323">
        <f>$B385*'PERCENTAGE SHARING'!Q179</f>
        <v>-8.572108836</v>
      </c>
      <c r="R385" s="323">
        <f>$B385*'PERCENTAGE SHARING'!R179</f>
        <v>0</v>
      </c>
      <c r="S385" s="317"/>
      <c r="T385" s="317"/>
      <c r="U385" s="317"/>
      <c r="V385" s="317"/>
      <c r="W385" s="317"/>
      <c r="X385" s="317"/>
      <c r="Y385" s="317"/>
      <c r="Z385" s="317"/>
    </row>
    <row r="386" ht="15.75" customHeight="1">
      <c r="A386" s="325">
        <f>'PROP DAILY PNL'!A386</f>
        <v>46006</v>
      </c>
      <c r="B386" s="326">
        <f>'PROP DAILY PNL'!B386</f>
        <v>-1080</v>
      </c>
      <c r="C386" s="323">
        <f>$B386*'PERCENTAGE SHARING'!C180</f>
        <v>-635.7500652</v>
      </c>
      <c r="D386" s="323">
        <f>$B386*'PERCENTAGE SHARING'!D180</f>
        <v>-155.6788522</v>
      </c>
      <c r="E386" s="323">
        <f>$B386*'PERCENTAGE SHARING'!E180</f>
        <v>-117.714273</v>
      </c>
      <c r="F386" s="323">
        <f>$B386*'PERCENTAGE SHARING'!F180</f>
        <v>0</v>
      </c>
      <c r="G386" s="323">
        <f>$B386*'PERCENTAGE SHARING'!G180</f>
        <v>0</v>
      </c>
      <c r="H386" s="323">
        <f>$B386*'PERCENTAGE SHARING'!H180</f>
        <v>0</v>
      </c>
      <c r="I386" s="323">
        <f>$B386*'PERCENTAGE SHARING'!I180</f>
        <v>0</v>
      </c>
      <c r="J386" s="323">
        <f>$B386*'PERCENTAGE SHARING'!J180</f>
        <v>0</v>
      </c>
      <c r="K386" s="323">
        <f>$B386*'PERCENTAGE SHARING'!K180</f>
        <v>0</v>
      </c>
      <c r="L386" s="323">
        <f>$B386*'PERCENTAGE SHARING'!L180</f>
        <v>0</v>
      </c>
      <c r="M386" s="323">
        <f>$B386*'PERCENTAGE SHARING'!M180</f>
        <v>0</v>
      </c>
      <c r="N386" s="323">
        <f>$B386*'PERCENTAGE SHARING'!N180</f>
        <v>0</v>
      </c>
      <c r="O386" s="323">
        <f>$B386*'PERCENTAGE SHARING'!O180</f>
        <v>-53.16845381</v>
      </c>
      <c r="P386" s="323">
        <f>$B386*'PERCENTAGE SHARING'!P180</f>
        <v>-31.96726746</v>
      </c>
      <c r="Q386" s="323">
        <f>$B386*'PERCENTAGE SHARING'!Q180</f>
        <v>-85.72108836</v>
      </c>
      <c r="R386" s="323">
        <f>$B386*'PERCENTAGE SHARING'!R180</f>
        <v>0</v>
      </c>
      <c r="S386" s="317"/>
      <c r="T386" s="317"/>
      <c r="U386" s="317"/>
      <c r="V386" s="317"/>
      <c r="W386" s="317"/>
      <c r="X386" s="317"/>
      <c r="Y386" s="317"/>
      <c r="Z386" s="317"/>
    </row>
    <row r="387" ht="15.75" customHeight="1">
      <c r="A387" s="325">
        <f>'PROP DAILY PNL'!A387</f>
        <v>46007</v>
      </c>
      <c r="B387" s="326">
        <f>'PROP DAILY PNL'!B387</f>
        <v>125096</v>
      </c>
      <c r="C387" s="323">
        <f>$B387*'PERCENTAGE SHARING'!C181</f>
        <v>73638.69459</v>
      </c>
      <c r="D387" s="323">
        <f>$B387*'PERCENTAGE SHARING'!D181</f>
        <v>18032.2238</v>
      </c>
      <c r="E387" s="323">
        <f>$B387*'PERCENTAGE SHARING'!E181</f>
        <v>13634.80064</v>
      </c>
      <c r="F387" s="323">
        <f>$B387*'PERCENTAGE SHARING'!F181</f>
        <v>0</v>
      </c>
      <c r="G387" s="323">
        <f>$B387*'PERCENTAGE SHARING'!G181</f>
        <v>0</v>
      </c>
      <c r="H387" s="323">
        <f>$B387*'PERCENTAGE SHARING'!H181</f>
        <v>0</v>
      </c>
      <c r="I387" s="323">
        <f>$B387*'PERCENTAGE SHARING'!I181</f>
        <v>0</v>
      </c>
      <c r="J387" s="323">
        <f>$B387*'PERCENTAGE SHARING'!J181</f>
        <v>0</v>
      </c>
      <c r="K387" s="323">
        <f>$B387*'PERCENTAGE SHARING'!K181</f>
        <v>0</v>
      </c>
      <c r="L387" s="323">
        <f>$B387*'PERCENTAGE SHARING'!L181</f>
        <v>0</v>
      </c>
      <c r="M387" s="323">
        <f>$B387*'PERCENTAGE SHARING'!M181</f>
        <v>0</v>
      </c>
      <c r="N387" s="323">
        <f>$B387*'PERCENTAGE SHARING'!N181</f>
        <v>0</v>
      </c>
      <c r="O387" s="323">
        <f>$B387*'PERCENTAGE SHARING'!O181</f>
        <v>6158.482313</v>
      </c>
      <c r="P387" s="323">
        <f>$B387*'PERCENTAGE SHARING'!P181</f>
        <v>3702.75675</v>
      </c>
      <c r="Q387" s="323">
        <f>$B387*'PERCENTAGE SHARING'!Q181</f>
        <v>9929.041917</v>
      </c>
      <c r="R387" s="323">
        <f>$B387*'PERCENTAGE SHARING'!R181</f>
        <v>0</v>
      </c>
      <c r="S387" s="317"/>
      <c r="T387" s="317"/>
      <c r="U387" s="317"/>
      <c r="V387" s="317"/>
      <c r="W387" s="317"/>
      <c r="X387" s="317"/>
      <c r="Y387" s="317"/>
      <c r="Z387" s="317"/>
    </row>
    <row r="388" ht="15.75" customHeight="1">
      <c r="A388" s="325">
        <f>'PROP DAILY PNL'!A388</f>
        <v>46008</v>
      </c>
      <c r="B388" s="326">
        <f>'PROP DAILY PNL'!B388</f>
        <v>57162</v>
      </c>
      <c r="C388" s="323">
        <f>$B388*'PERCENTAGE SHARING'!C182</f>
        <v>33648.83817</v>
      </c>
      <c r="D388" s="323">
        <f>$B388*'PERCENTAGE SHARING'!D182</f>
        <v>8239.735696</v>
      </c>
      <c r="E388" s="323">
        <f>$B388*'PERCENTAGE SHARING'!E182</f>
        <v>6230.35488</v>
      </c>
      <c r="F388" s="323">
        <f>$B388*'PERCENTAGE SHARING'!F182</f>
        <v>0</v>
      </c>
      <c r="G388" s="323">
        <f>$B388*'PERCENTAGE SHARING'!G182</f>
        <v>0</v>
      </c>
      <c r="H388" s="323">
        <f>$B388*'PERCENTAGE SHARING'!H182</f>
        <v>0</v>
      </c>
      <c r="I388" s="323">
        <f>$B388*'PERCENTAGE SHARING'!I182</f>
        <v>0</v>
      </c>
      <c r="J388" s="323">
        <f>$B388*'PERCENTAGE SHARING'!J182</f>
        <v>0</v>
      </c>
      <c r="K388" s="323">
        <f>$B388*'PERCENTAGE SHARING'!K182</f>
        <v>0</v>
      </c>
      <c r="L388" s="323">
        <f>$B388*'PERCENTAGE SHARING'!L182</f>
        <v>0</v>
      </c>
      <c r="M388" s="323">
        <f>$B388*'PERCENTAGE SHARING'!M182</f>
        <v>0</v>
      </c>
      <c r="N388" s="323">
        <f>$B388*'PERCENTAGE SHARING'!N182</f>
        <v>0</v>
      </c>
      <c r="O388" s="323">
        <f>$B388*'PERCENTAGE SHARING'!O182</f>
        <v>2814.088108</v>
      </c>
      <c r="P388" s="323">
        <f>$B388*'PERCENTAGE SHARING'!P182</f>
        <v>1691.956428</v>
      </c>
      <c r="Q388" s="323">
        <f>$B388*'PERCENTAGE SHARING'!Q182</f>
        <v>4537.026716</v>
      </c>
      <c r="R388" s="323">
        <f>$B388*'PERCENTAGE SHARING'!R182</f>
        <v>0</v>
      </c>
      <c r="S388" s="317"/>
      <c r="T388" s="317"/>
      <c r="U388" s="317"/>
      <c r="V388" s="317"/>
      <c r="W388" s="317"/>
      <c r="X388" s="317"/>
      <c r="Y388" s="317"/>
      <c r="Z388" s="317"/>
    </row>
    <row r="389" ht="15.75" customHeight="1">
      <c r="A389" s="325">
        <f>'PROP DAILY PNL'!A389</f>
        <v>46009</v>
      </c>
      <c r="B389" s="326">
        <f>'PROP DAILY PNL'!B389</f>
        <v>98883</v>
      </c>
      <c r="C389" s="323">
        <f>$B389*'PERCENTAGE SHARING'!C183</f>
        <v>58208.21638</v>
      </c>
      <c r="D389" s="323">
        <f>$B389*'PERCENTAGE SHARING'!D183</f>
        <v>14253.69625</v>
      </c>
      <c r="E389" s="323">
        <f>$B389*'PERCENTAGE SHARING'!E183</f>
        <v>10777.72264</v>
      </c>
      <c r="F389" s="323">
        <f>$B389*'PERCENTAGE SHARING'!F183</f>
        <v>0</v>
      </c>
      <c r="G389" s="323">
        <f>$B389*'PERCENTAGE SHARING'!G183</f>
        <v>0</v>
      </c>
      <c r="H389" s="323">
        <f>$B389*'PERCENTAGE SHARING'!H183</f>
        <v>0</v>
      </c>
      <c r="I389" s="323">
        <f>$B389*'PERCENTAGE SHARING'!I183</f>
        <v>0</v>
      </c>
      <c r="J389" s="323">
        <f>$B389*'PERCENTAGE SHARING'!J183</f>
        <v>0</v>
      </c>
      <c r="K389" s="323">
        <f>$B389*'PERCENTAGE SHARING'!K183</f>
        <v>0</v>
      </c>
      <c r="L389" s="323">
        <f>$B389*'PERCENTAGE SHARING'!L183</f>
        <v>0</v>
      </c>
      <c r="M389" s="323">
        <f>$B389*'PERCENTAGE SHARING'!M183</f>
        <v>0</v>
      </c>
      <c r="N389" s="323">
        <f>$B389*'PERCENTAGE SHARING'!N183</f>
        <v>0</v>
      </c>
      <c r="O389" s="323">
        <f>$B389*'PERCENTAGE SHARING'!O183</f>
        <v>4868.015017</v>
      </c>
      <c r="P389" s="323">
        <f>$B389*'PERCENTAGE SHARING'!P183</f>
        <v>2926.86973</v>
      </c>
      <c r="Q389" s="323">
        <f>$B389*'PERCENTAGE SHARING'!Q183</f>
        <v>7848.479982</v>
      </c>
      <c r="R389" s="323">
        <f>$B389*'PERCENTAGE SHARING'!R183</f>
        <v>0</v>
      </c>
      <c r="S389" s="317"/>
      <c r="T389" s="317"/>
      <c r="U389" s="317"/>
      <c r="V389" s="317"/>
      <c r="W389" s="317"/>
      <c r="X389" s="317"/>
      <c r="Y389" s="317"/>
      <c r="Z389" s="317"/>
    </row>
    <row r="390" ht="15.75" customHeight="1">
      <c r="A390" s="325">
        <f>'PROP DAILY PNL'!A390</f>
        <v>46010</v>
      </c>
      <c r="B390" s="326">
        <f>'PROP DAILY PNL'!B390</f>
        <v>-13995</v>
      </c>
      <c r="C390" s="323">
        <f>$B390*'PERCENTAGE SHARING'!C184</f>
        <v>-8238.261261</v>
      </c>
      <c r="D390" s="323">
        <f>$B390*'PERCENTAGE SHARING'!D184</f>
        <v>-2017.33846</v>
      </c>
      <c r="E390" s="323">
        <f>$B390*'PERCENTAGE SHARING'!E184</f>
        <v>-1525.380787</v>
      </c>
      <c r="F390" s="323">
        <f>$B390*'PERCENTAGE SHARING'!F184</f>
        <v>0</v>
      </c>
      <c r="G390" s="323">
        <f>$B390*'PERCENTAGE SHARING'!G184</f>
        <v>0</v>
      </c>
      <c r="H390" s="323">
        <f>$B390*'PERCENTAGE SHARING'!H184</f>
        <v>0</v>
      </c>
      <c r="I390" s="323">
        <f>$B390*'PERCENTAGE SHARING'!I184</f>
        <v>0</v>
      </c>
      <c r="J390" s="323">
        <f>$B390*'PERCENTAGE SHARING'!J184</f>
        <v>0</v>
      </c>
      <c r="K390" s="323">
        <f>$B390*'PERCENTAGE SHARING'!K184</f>
        <v>0</v>
      </c>
      <c r="L390" s="323">
        <f>$B390*'PERCENTAGE SHARING'!L184</f>
        <v>0</v>
      </c>
      <c r="M390" s="323">
        <f>$B390*'PERCENTAGE SHARING'!M184</f>
        <v>0</v>
      </c>
      <c r="N390" s="323">
        <f>$B390*'PERCENTAGE SHARING'!N184</f>
        <v>0</v>
      </c>
      <c r="O390" s="323">
        <f>$B390*'PERCENTAGE SHARING'!O184</f>
        <v>-688.9745473</v>
      </c>
      <c r="P390" s="323">
        <f>$B390*'PERCENTAGE SHARING'!P184</f>
        <v>-414.2425075</v>
      </c>
      <c r="Q390" s="323">
        <f>$B390*'PERCENTAGE SHARING'!Q184</f>
        <v>-1110.802437</v>
      </c>
      <c r="R390" s="323">
        <f>$B390*'PERCENTAGE SHARING'!R184</f>
        <v>0</v>
      </c>
      <c r="S390" s="317"/>
      <c r="T390" s="317"/>
      <c r="U390" s="317"/>
      <c r="V390" s="317"/>
      <c r="W390" s="317"/>
      <c r="X390" s="317"/>
      <c r="Y390" s="317"/>
      <c r="Z390" s="317"/>
    </row>
    <row r="391" ht="15.75" customHeight="1">
      <c r="A391" s="325">
        <f>'PROP DAILY PNL'!A391</f>
        <v>46013</v>
      </c>
      <c r="B391" s="326">
        <f>'PROP DAILY PNL'!B391</f>
        <v>70406</v>
      </c>
      <c r="C391" s="323">
        <f>$B391*'PERCENTAGE SHARING'!C185</f>
        <v>41445.01767</v>
      </c>
      <c r="D391" s="323">
        <f>$B391*'PERCENTAGE SHARING'!D185</f>
        <v>10148.81969</v>
      </c>
      <c r="E391" s="323">
        <f>$B391*'PERCENTAGE SHARING'!E185</f>
        <v>7673.88065</v>
      </c>
      <c r="F391" s="323">
        <f>$B391*'PERCENTAGE SHARING'!F185</f>
        <v>0</v>
      </c>
      <c r="G391" s="323">
        <f>$B391*'PERCENTAGE SHARING'!G185</f>
        <v>0</v>
      </c>
      <c r="H391" s="323">
        <f>$B391*'PERCENTAGE SHARING'!H185</f>
        <v>0</v>
      </c>
      <c r="I391" s="323">
        <f>$B391*'PERCENTAGE SHARING'!I185</f>
        <v>0</v>
      </c>
      <c r="J391" s="323">
        <f>$B391*'PERCENTAGE SHARING'!J185</f>
        <v>0</v>
      </c>
      <c r="K391" s="323">
        <f>$B391*'PERCENTAGE SHARING'!K185</f>
        <v>0</v>
      </c>
      <c r="L391" s="323">
        <f>$B391*'PERCENTAGE SHARING'!L185</f>
        <v>0</v>
      </c>
      <c r="M391" s="323">
        <f>$B391*'PERCENTAGE SHARING'!M185</f>
        <v>0</v>
      </c>
      <c r="N391" s="323">
        <f>$B391*'PERCENTAGE SHARING'!N185</f>
        <v>0</v>
      </c>
      <c r="O391" s="323">
        <f>$B391*'PERCENTAGE SHARING'!O185</f>
        <v>3466.090888</v>
      </c>
      <c r="P391" s="323">
        <f>$B391*'PERCENTAGE SHARING'!P185</f>
        <v>2083.969845</v>
      </c>
      <c r="Q391" s="323">
        <f>$B391*'PERCENTAGE SHARING'!Q185</f>
        <v>5588.221248</v>
      </c>
      <c r="R391" s="323">
        <f>$B391*'PERCENTAGE SHARING'!R185</f>
        <v>0</v>
      </c>
      <c r="S391" s="317"/>
      <c r="T391" s="317"/>
      <c r="U391" s="317"/>
      <c r="V391" s="317"/>
      <c r="W391" s="317"/>
      <c r="X391" s="317"/>
      <c r="Y391" s="317"/>
      <c r="Z391" s="317"/>
    </row>
    <row r="392" ht="15.75" customHeight="1">
      <c r="A392" s="325">
        <f>'PROP DAILY PNL'!A392</f>
        <v>46014</v>
      </c>
      <c r="B392" s="326">
        <f>'PROP DAILY PNL'!B392</f>
        <v>-17081</v>
      </c>
      <c r="C392" s="323">
        <f>$B392*'PERCENTAGE SHARING'!C186</f>
        <v>-10054.85821</v>
      </c>
      <c r="D392" s="323">
        <f>$B392*'PERCENTAGE SHARING'!D186</f>
        <v>-2462.176366</v>
      </c>
      <c r="E392" s="323">
        <f>$B392*'PERCENTAGE SHARING'!E186</f>
        <v>-1861.738423</v>
      </c>
      <c r="F392" s="323">
        <f>$B392*'PERCENTAGE SHARING'!F186</f>
        <v>0</v>
      </c>
      <c r="G392" s="323">
        <f>$B392*'PERCENTAGE SHARING'!G186</f>
        <v>0</v>
      </c>
      <c r="H392" s="323">
        <f>$B392*'PERCENTAGE SHARING'!H186</f>
        <v>0</v>
      </c>
      <c r="I392" s="323">
        <f>$B392*'PERCENTAGE SHARING'!I186</f>
        <v>0</v>
      </c>
      <c r="J392" s="323">
        <f>$B392*'PERCENTAGE SHARING'!J186</f>
        <v>0</v>
      </c>
      <c r="K392" s="323">
        <f>$B392*'PERCENTAGE SHARING'!K186</f>
        <v>0</v>
      </c>
      <c r="L392" s="323">
        <f>$B392*'PERCENTAGE SHARING'!L186</f>
        <v>0</v>
      </c>
      <c r="M392" s="323">
        <f>$B392*'PERCENTAGE SHARING'!M186</f>
        <v>0</v>
      </c>
      <c r="N392" s="323">
        <f>$B392*'PERCENTAGE SHARING'!N186</f>
        <v>0</v>
      </c>
      <c r="O392" s="323">
        <f>$B392*'PERCENTAGE SHARING'!O186</f>
        <v>-840.898481</v>
      </c>
      <c r="P392" s="323">
        <f>$B392*'PERCENTAGE SHARING'!P186</f>
        <v>-505.5860143</v>
      </c>
      <c r="Q392" s="323">
        <f>$B392*'PERCENTAGE SHARING'!Q186</f>
        <v>-1355.74251</v>
      </c>
      <c r="R392" s="323">
        <f>$B392*'PERCENTAGE SHARING'!R186</f>
        <v>0</v>
      </c>
      <c r="S392" s="317"/>
      <c r="T392" s="317"/>
      <c r="U392" s="317"/>
      <c r="V392" s="317"/>
      <c r="W392" s="317"/>
      <c r="X392" s="317"/>
      <c r="Y392" s="317"/>
      <c r="Z392" s="317"/>
    </row>
    <row r="393" ht="15.75" customHeight="1">
      <c r="A393" s="325">
        <f>'PROP DAILY PNL'!A393</f>
        <v>46015</v>
      </c>
      <c r="B393" s="326" t="str">
        <f>'PROP DAILY PNL'!B393</f>
        <v/>
      </c>
      <c r="C393" s="323">
        <f>$B393*'PERCENTAGE SHARING'!C187</f>
        <v>0</v>
      </c>
      <c r="D393" s="323">
        <f>$B393*'PERCENTAGE SHARING'!D187</f>
        <v>0</v>
      </c>
      <c r="E393" s="323">
        <f>$B393*'PERCENTAGE SHARING'!E187</f>
        <v>0</v>
      </c>
      <c r="F393" s="323">
        <f>$B393*'PERCENTAGE SHARING'!F187</f>
        <v>0</v>
      </c>
      <c r="G393" s="323">
        <f>$B393*'PERCENTAGE SHARING'!G187</f>
        <v>0</v>
      </c>
      <c r="H393" s="323">
        <f>$B393*'PERCENTAGE SHARING'!H187</f>
        <v>0</v>
      </c>
      <c r="I393" s="323">
        <f>$B393*'PERCENTAGE SHARING'!I187</f>
        <v>0</v>
      </c>
      <c r="J393" s="323">
        <f>$B393*'PERCENTAGE SHARING'!J187</f>
        <v>0</v>
      </c>
      <c r="K393" s="323">
        <f>$B393*'PERCENTAGE SHARING'!K187</f>
        <v>0</v>
      </c>
      <c r="L393" s="323">
        <f>$B393*'PERCENTAGE SHARING'!L187</f>
        <v>0</v>
      </c>
      <c r="M393" s="323">
        <f>$B393*'PERCENTAGE SHARING'!M187</f>
        <v>0</v>
      </c>
      <c r="N393" s="323">
        <f>$B393*'PERCENTAGE SHARING'!N187</f>
        <v>0</v>
      </c>
      <c r="O393" s="323">
        <f>$B393*'PERCENTAGE SHARING'!O187</f>
        <v>0</v>
      </c>
      <c r="P393" s="323">
        <f>$B393*'PERCENTAGE SHARING'!P187</f>
        <v>0</v>
      </c>
      <c r="Q393" s="323">
        <f>$B393*'PERCENTAGE SHARING'!Q187</f>
        <v>0</v>
      </c>
      <c r="R393" s="323">
        <f>$B393*'PERCENTAGE SHARING'!R187</f>
        <v>0</v>
      </c>
      <c r="S393" s="317"/>
      <c r="T393" s="317"/>
      <c r="U393" s="317"/>
      <c r="V393" s="317"/>
      <c r="W393" s="317"/>
      <c r="X393" s="317"/>
      <c r="Y393" s="317"/>
      <c r="Z393" s="317"/>
    </row>
    <row r="394" ht="15.75" customHeight="1">
      <c r="A394" s="325">
        <f>'PROP DAILY PNL'!A394</f>
        <v>46016</v>
      </c>
      <c r="B394" s="326" t="str">
        <f>'PROP DAILY PNL'!B394</f>
        <v/>
      </c>
      <c r="C394" s="323">
        <f>$B394*'PERCENTAGE SHARING'!C188</f>
        <v>0</v>
      </c>
      <c r="D394" s="323">
        <f>$B394*'PERCENTAGE SHARING'!D188</f>
        <v>0</v>
      </c>
      <c r="E394" s="323">
        <f>$B394*'PERCENTAGE SHARING'!E188</f>
        <v>0</v>
      </c>
      <c r="F394" s="323">
        <f>$B394*'PERCENTAGE SHARING'!F188</f>
        <v>0</v>
      </c>
      <c r="G394" s="323">
        <f>$B394*'PERCENTAGE SHARING'!G188</f>
        <v>0</v>
      </c>
      <c r="H394" s="323">
        <f>$B394*'PERCENTAGE SHARING'!H188</f>
        <v>0</v>
      </c>
      <c r="I394" s="323">
        <f>$B394*'PERCENTAGE SHARING'!I188</f>
        <v>0</v>
      </c>
      <c r="J394" s="323">
        <f>$B394*'PERCENTAGE SHARING'!J188</f>
        <v>0</v>
      </c>
      <c r="K394" s="323">
        <f>$B394*'PERCENTAGE SHARING'!K188</f>
        <v>0</v>
      </c>
      <c r="L394" s="323">
        <f>$B394*'PERCENTAGE SHARING'!L188</f>
        <v>0</v>
      </c>
      <c r="M394" s="323">
        <f>$B394*'PERCENTAGE SHARING'!M188</f>
        <v>0</v>
      </c>
      <c r="N394" s="323">
        <f>$B394*'PERCENTAGE SHARING'!N188</f>
        <v>0</v>
      </c>
      <c r="O394" s="323">
        <f>$B394*'PERCENTAGE SHARING'!O188</f>
        <v>0</v>
      </c>
      <c r="P394" s="323">
        <f>$B394*'PERCENTAGE SHARING'!P188</f>
        <v>0</v>
      </c>
      <c r="Q394" s="323">
        <f>$B394*'PERCENTAGE SHARING'!Q188</f>
        <v>0</v>
      </c>
      <c r="R394" s="323">
        <f>$B394*'PERCENTAGE SHARING'!R188</f>
        <v>0</v>
      </c>
      <c r="S394" s="317"/>
      <c r="T394" s="317"/>
      <c r="U394" s="317"/>
      <c r="V394" s="317"/>
      <c r="W394" s="317"/>
      <c r="X394" s="317"/>
      <c r="Y394" s="317"/>
      <c r="Z394" s="317"/>
    </row>
    <row r="395" ht="15.75" customHeight="1">
      <c r="A395" s="325">
        <f>'PROP DAILY PNL'!A395</f>
        <v>46017</v>
      </c>
      <c r="B395" s="326" t="str">
        <f>'PROP DAILY PNL'!B395</f>
        <v/>
      </c>
      <c r="C395" s="323">
        <f>$B395*'PERCENTAGE SHARING'!C189</f>
        <v>0</v>
      </c>
      <c r="D395" s="323">
        <f>$B395*'PERCENTAGE SHARING'!D189</f>
        <v>0</v>
      </c>
      <c r="E395" s="323">
        <f>$B395*'PERCENTAGE SHARING'!E189</f>
        <v>0</v>
      </c>
      <c r="F395" s="323">
        <f>$B395*'PERCENTAGE SHARING'!F189</f>
        <v>0</v>
      </c>
      <c r="G395" s="323">
        <f>$B395*'PERCENTAGE SHARING'!G189</f>
        <v>0</v>
      </c>
      <c r="H395" s="323">
        <f>$B395*'PERCENTAGE SHARING'!H189</f>
        <v>0</v>
      </c>
      <c r="I395" s="323">
        <f>$B395*'PERCENTAGE SHARING'!I189</f>
        <v>0</v>
      </c>
      <c r="J395" s="323">
        <f>$B395*'PERCENTAGE SHARING'!J189</f>
        <v>0</v>
      </c>
      <c r="K395" s="323">
        <f>$B395*'PERCENTAGE SHARING'!K189</f>
        <v>0</v>
      </c>
      <c r="L395" s="323">
        <f>$B395*'PERCENTAGE SHARING'!L189</f>
        <v>0</v>
      </c>
      <c r="M395" s="323">
        <f>$B395*'PERCENTAGE SHARING'!M189</f>
        <v>0</v>
      </c>
      <c r="N395" s="323">
        <f>$B395*'PERCENTAGE SHARING'!N189</f>
        <v>0</v>
      </c>
      <c r="O395" s="323">
        <f>$B395*'PERCENTAGE SHARING'!O189</f>
        <v>0</v>
      </c>
      <c r="P395" s="323">
        <f>$B395*'PERCENTAGE SHARING'!P189</f>
        <v>0</v>
      </c>
      <c r="Q395" s="323">
        <f>$B395*'PERCENTAGE SHARING'!Q189</f>
        <v>0</v>
      </c>
      <c r="R395" s="323">
        <f>$B395*'PERCENTAGE SHARING'!R189</f>
        <v>0</v>
      </c>
      <c r="S395" s="317"/>
      <c r="T395" s="317"/>
      <c r="U395" s="317"/>
      <c r="V395" s="317"/>
      <c r="W395" s="317"/>
      <c r="X395" s="317"/>
      <c r="Y395" s="317"/>
      <c r="Z395" s="317"/>
    </row>
    <row r="396" ht="15.75" customHeight="1">
      <c r="A396" s="325">
        <f>'PROP DAILY PNL'!A396</f>
        <v>46020</v>
      </c>
      <c r="B396" s="326" t="str">
        <f>'PROP DAILY PNL'!B396</f>
        <v/>
      </c>
      <c r="C396" s="323">
        <f>$B396*'PERCENTAGE SHARING'!C190</f>
        <v>0</v>
      </c>
      <c r="D396" s="323">
        <f>$B396*'PERCENTAGE SHARING'!D190</f>
        <v>0</v>
      </c>
      <c r="E396" s="323">
        <f>$B396*'PERCENTAGE SHARING'!E190</f>
        <v>0</v>
      </c>
      <c r="F396" s="323">
        <f>$B396*'PERCENTAGE SHARING'!F190</f>
        <v>0</v>
      </c>
      <c r="G396" s="323">
        <f>$B396*'PERCENTAGE SHARING'!G190</f>
        <v>0</v>
      </c>
      <c r="H396" s="323">
        <f>$B396*'PERCENTAGE SHARING'!H190</f>
        <v>0</v>
      </c>
      <c r="I396" s="323">
        <f>$B396*'PERCENTAGE SHARING'!I190</f>
        <v>0</v>
      </c>
      <c r="J396" s="323">
        <f>$B396*'PERCENTAGE SHARING'!J190</f>
        <v>0</v>
      </c>
      <c r="K396" s="323">
        <f>$B396*'PERCENTAGE SHARING'!K190</f>
        <v>0</v>
      </c>
      <c r="L396" s="323">
        <f>$B396*'PERCENTAGE SHARING'!L190</f>
        <v>0</v>
      </c>
      <c r="M396" s="323">
        <f>$B396*'PERCENTAGE SHARING'!M190</f>
        <v>0</v>
      </c>
      <c r="N396" s="323">
        <f>$B396*'PERCENTAGE SHARING'!N190</f>
        <v>0</v>
      </c>
      <c r="O396" s="323">
        <f>$B396*'PERCENTAGE SHARING'!O190</f>
        <v>0</v>
      </c>
      <c r="P396" s="323">
        <f>$B396*'PERCENTAGE SHARING'!P190</f>
        <v>0</v>
      </c>
      <c r="Q396" s="323">
        <f>$B396*'PERCENTAGE SHARING'!Q190</f>
        <v>0</v>
      </c>
      <c r="R396" s="323">
        <f>$B396*'PERCENTAGE SHARING'!R190</f>
        <v>0</v>
      </c>
      <c r="S396" s="317"/>
      <c r="T396" s="317"/>
      <c r="U396" s="317"/>
      <c r="V396" s="317"/>
      <c r="W396" s="317"/>
      <c r="X396" s="317"/>
      <c r="Y396" s="317"/>
      <c r="Z396" s="317"/>
    </row>
    <row r="397" ht="15.75" customHeight="1">
      <c r="A397" s="325">
        <f>'PROP DAILY PNL'!A397</f>
        <v>46021</v>
      </c>
      <c r="B397" s="326" t="str">
        <f>'PROP DAILY PNL'!B397</f>
        <v/>
      </c>
      <c r="C397" s="323">
        <f>$B397*'PERCENTAGE SHARING'!C191</f>
        <v>0</v>
      </c>
      <c r="D397" s="323">
        <f>$B397*'PERCENTAGE SHARING'!D191</f>
        <v>0</v>
      </c>
      <c r="E397" s="323">
        <f>$B397*'PERCENTAGE SHARING'!E191</f>
        <v>0</v>
      </c>
      <c r="F397" s="323">
        <f>$B397*'PERCENTAGE SHARING'!F191</f>
        <v>0</v>
      </c>
      <c r="G397" s="323">
        <f>$B397*'PERCENTAGE SHARING'!G191</f>
        <v>0</v>
      </c>
      <c r="H397" s="323">
        <f>$B397*'PERCENTAGE SHARING'!H191</f>
        <v>0</v>
      </c>
      <c r="I397" s="323">
        <f>$B397*'PERCENTAGE SHARING'!I191</f>
        <v>0</v>
      </c>
      <c r="J397" s="323">
        <f>$B397*'PERCENTAGE SHARING'!J191</f>
        <v>0</v>
      </c>
      <c r="K397" s="323">
        <f>$B397*'PERCENTAGE SHARING'!K191</f>
        <v>0</v>
      </c>
      <c r="L397" s="323">
        <f>$B397*'PERCENTAGE SHARING'!L191</f>
        <v>0</v>
      </c>
      <c r="M397" s="323">
        <f>$B397*'PERCENTAGE SHARING'!M191</f>
        <v>0</v>
      </c>
      <c r="N397" s="323">
        <f>$B397*'PERCENTAGE SHARING'!N191</f>
        <v>0</v>
      </c>
      <c r="O397" s="323">
        <f>$B397*'PERCENTAGE SHARING'!O191</f>
        <v>0</v>
      </c>
      <c r="P397" s="323">
        <f>$B397*'PERCENTAGE SHARING'!P191</f>
        <v>0</v>
      </c>
      <c r="Q397" s="323">
        <f>$B397*'PERCENTAGE SHARING'!Q191</f>
        <v>0</v>
      </c>
      <c r="R397" s="323">
        <f>$B397*'PERCENTAGE SHARING'!R191</f>
        <v>0</v>
      </c>
      <c r="S397" s="317"/>
      <c r="T397" s="317"/>
      <c r="U397" s="317"/>
      <c r="V397" s="317"/>
      <c r="W397" s="317"/>
      <c r="X397" s="317"/>
      <c r="Y397" s="317"/>
      <c r="Z397" s="317"/>
    </row>
    <row r="398" ht="15.75" customHeight="1">
      <c r="A398" s="325">
        <f>'PROP DAILY PNL'!A398</f>
        <v>46022</v>
      </c>
      <c r="B398" s="326" t="str">
        <f>'PROP DAILY PNL'!B398</f>
        <v/>
      </c>
      <c r="C398" s="323">
        <f>$B398*'PERCENTAGE SHARING'!C192</f>
        <v>0</v>
      </c>
      <c r="D398" s="323">
        <f>$B398*'PERCENTAGE SHARING'!D192</f>
        <v>0</v>
      </c>
      <c r="E398" s="323">
        <f>$B398*'PERCENTAGE SHARING'!E192</f>
        <v>0</v>
      </c>
      <c r="F398" s="323">
        <f>$B398*'PERCENTAGE SHARING'!F192</f>
        <v>0</v>
      </c>
      <c r="G398" s="323">
        <f>$B398*'PERCENTAGE SHARING'!G192</f>
        <v>0</v>
      </c>
      <c r="H398" s="323">
        <f>$B398*'PERCENTAGE SHARING'!H192</f>
        <v>0</v>
      </c>
      <c r="I398" s="323">
        <f>$B398*'PERCENTAGE SHARING'!I192</f>
        <v>0</v>
      </c>
      <c r="J398" s="323">
        <f>$B398*'PERCENTAGE SHARING'!J192</f>
        <v>0</v>
      </c>
      <c r="K398" s="323">
        <f>$B398*'PERCENTAGE SHARING'!K192</f>
        <v>0</v>
      </c>
      <c r="L398" s="323">
        <f>$B398*'PERCENTAGE SHARING'!L192</f>
        <v>0</v>
      </c>
      <c r="M398" s="323">
        <f>$B398*'PERCENTAGE SHARING'!M192</f>
        <v>0</v>
      </c>
      <c r="N398" s="323">
        <f>$B398*'PERCENTAGE SHARING'!N192</f>
        <v>0</v>
      </c>
      <c r="O398" s="323">
        <f>$B398*'PERCENTAGE SHARING'!O192</f>
        <v>0</v>
      </c>
      <c r="P398" s="323">
        <f>$B398*'PERCENTAGE SHARING'!P192</f>
        <v>0</v>
      </c>
      <c r="Q398" s="323">
        <f>$B398*'PERCENTAGE SHARING'!Q192</f>
        <v>0</v>
      </c>
      <c r="R398" s="323">
        <f>$B398*'PERCENTAGE SHARING'!R192</f>
        <v>0</v>
      </c>
      <c r="S398" s="317"/>
      <c r="T398" s="317"/>
      <c r="U398" s="317"/>
      <c r="V398" s="317"/>
      <c r="W398" s="317"/>
      <c r="X398" s="317"/>
      <c r="Y398" s="317"/>
      <c r="Z398" s="317"/>
    </row>
    <row r="399" ht="15.75" customHeight="1">
      <c r="A399" s="325">
        <f>'PROP DAILY PNL'!A399</f>
        <v>46023</v>
      </c>
      <c r="B399" s="326" t="str">
        <f>'PROP DAILY PNL'!B399</f>
        <v/>
      </c>
      <c r="C399" s="323">
        <f>$B399*'PERCENTAGE SHARING'!C193</f>
        <v>0</v>
      </c>
      <c r="D399" s="323">
        <f>$B399*'PERCENTAGE SHARING'!D193</f>
        <v>0</v>
      </c>
      <c r="E399" s="323">
        <f>$B399*'PERCENTAGE SHARING'!E193</f>
        <v>0</v>
      </c>
      <c r="F399" s="323">
        <f>$B399*'PERCENTAGE SHARING'!F193</f>
        <v>0</v>
      </c>
      <c r="G399" s="323">
        <f>$B399*'PERCENTAGE SHARING'!G193</f>
        <v>0</v>
      </c>
      <c r="H399" s="323">
        <f>$B399*'PERCENTAGE SHARING'!H193</f>
        <v>0</v>
      </c>
      <c r="I399" s="323">
        <f>$B399*'PERCENTAGE SHARING'!I193</f>
        <v>0</v>
      </c>
      <c r="J399" s="323">
        <f>$B399*'PERCENTAGE SHARING'!J193</f>
        <v>0</v>
      </c>
      <c r="K399" s="323">
        <f>$B399*'PERCENTAGE SHARING'!K193</f>
        <v>0</v>
      </c>
      <c r="L399" s="323">
        <f>$B399*'PERCENTAGE SHARING'!L193</f>
        <v>0</v>
      </c>
      <c r="M399" s="323">
        <f>$B399*'PERCENTAGE SHARING'!M193</f>
        <v>0</v>
      </c>
      <c r="N399" s="323">
        <f>$B399*'PERCENTAGE SHARING'!N193</f>
        <v>0</v>
      </c>
      <c r="O399" s="323">
        <f>$B399*'PERCENTAGE SHARING'!O193</f>
        <v>0</v>
      </c>
      <c r="P399" s="323">
        <f>$B399*'PERCENTAGE SHARING'!P193</f>
        <v>0</v>
      </c>
      <c r="Q399" s="323">
        <f>$B399*'PERCENTAGE SHARING'!Q193</f>
        <v>0</v>
      </c>
      <c r="R399" s="323">
        <f>$B399*'PERCENTAGE SHARING'!R193</f>
        <v>0</v>
      </c>
      <c r="S399" s="317"/>
      <c r="T399" s="317"/>
      <c r="U399" s="317"/>
      <c r="V399" s="317"/>
      <c r="W399" s="317"/>
      <c r="X399" s="317"/>
      <c r="Y399" s="317"/>
      <c r="Z399" s="317"/>
    </row>
    <row r="400" ht="15.75" customHeight="1">
      <c r="A400" s="325" t="str">
        <f>'PROP DAILY PNL'!A400</f>
        <v/>
      </c>
      <c r="B400" s="326" t="str">
        <f>'PROP DAILY PNL'!B400</f>
        <v/>
      </c>
      <c r="C400" s="323">
        <f>$B400*'PERCENTAGE SHARING'!C194</f>
        <v>0</v>
      </c>
      <c r="D400" s="323">
        <f>$B400*'PERCENTAGE SHARING'!D194</f>
        <v>0</v>
      </c>
      <c r="E400" s="323">
        <f>$B400*'PERCENTAGE SHARING'!E194</f>
        <v>0</v>
      </c>
      <c r="F400" s="323">
        <f>$B400*'PERCENTAGE SHARING'!F194</f>
        <v>0</v>
      </c>
      <c r="G400" s="323">
        <f>$B400*'PERCENTAGE SHARING'!G194</f>
        <v>0</v>
      </c>
      <c r="H400" s="323">
        <f>$B400*'PERCENTAGE SHARING'!H194</f>
        <v>0</v>
      </c>
      <c r="I400" s="323">
        <f>$B400*'PERCENTAGE SHARING'!I194</f>
        <v>0</v>
      </c>
      <c r="J400" s="323">
        <f>$B400*'PERCENTAGE SHARING'!J194</f>
        <v>0</v>
      </c>
      <c r="K400" s="323">
        <f>$B400*'PERCENTAGE SHARING'!K194</f>
        <v>0</v>
      </c>
      <c r="L400" s="323">
        <f>$B400*'PERCENTAGE SHARING'!L194</f>
        <v>0</v>
      </c>
      <c r="M400" s="323">
        <f>$B400*'PERCENTAGE SHARING'!M194</f>
        <v>0</v>
      </c>
      <c r="N400" s="323">
        <f>$B400*'PERCENTAGE SHARING'!N194</f>
        <v>0</v>
      </c>
      <c r="O400" s="323">
        <f>$B400*'PERCENTAGE SHARING'!O194</f>
        <v>0</v>
      </c>
      <c r="P400" s="323">
        <f>$B400*'PERCENTAGE SHARING'!P194</f>
        <v>0</v>
      </c>
      <c r="Q400" s="323">
        <f>$B400*'PERCENTAGE SHARING'!Q194</f>
        <v>0</v>
      </c>
      <c r="R400" s="323">
        <f>$B400*'PERCENTAGE SHARING'!R194</f>
        <v>0</v>
      </c>
      <c r="S400" s="317"/>
      <c r="T400" s="317"/>
      <c r="U400" s="317"/>
      <c r="V400" s="317"/>
      <c r="W400" s="317"/>
      <c r="X400" s="317"/>
      <c r="Y400" s="317"/>
      <c r="Z400" s="317"/>
    </row>
    <row r="401" ht="15.75" customHeight="1">
      <c r="A401" s="325" t="str">
        <f>'PROP DAILY PNL'!A401</f>
        <v/>
      </c>
      <c r="B401" s="326" t="str">
        <f>'PROP DAILY PNL'!B401</f>
        <v/>
      </c>
      <c r="C401" s="323">
        <f>$B401*'PERCENTAGE SHARING'!C195</f>
        <v>0</v>
      </c>
      <c r="D401" s="323">
        <f>$B401*'PERCENTAGE SHARING'!D195</f>
        <v>0</v>
      </c>
      <c r="E401" s="323">
        <f>$B401*'PERCENTAGE SHARING'!E195</f>
        <v>0</v>
      </c>
      <c r="F401" s="323">
        <f>$B401*'PERCENTAGE SHARING'!F195</f>
        <v>0</v>
      </c>
      <c r="G401" s="323">
        <f>$B401*'PERCENTAGE SHARING'!G195</f>
        <v>0</v>
      </c>
      <c r="H401" s="323">
        <f>$B401*'PERCENTAGE SHARING'!H195</f>
        <v>0</v>
      </c>
      <c r="I401" s="323">
        <f>$B401*'PERCENTAGE SHARING'!I195</f>
        <v>0</v>
      </c>
      <c r="J401" s="323">
        <f>$B401*'PERCENTAGE SHARING'!J195</f>
        <v>0</v>
      </c>
      <c r="K401" s="323">
        <f>$B401*'PERCENTAGE SHARING'!K195</f>
        <v>0</v>
      </c>
      <c r="L401" s="323">
        <f>$B401*'PERCENTAGE SHARING'!L195</f>
        <v>0</v>
      </c>
      <c r="M401" s="323">
        <f>$B401*'PERCENTAGE SHARING'!M195</f>
        <v>0</v>
      </c>
      <c r="N401" s="323">
        <f>$B401*'PERCENTAGE SHARING'!N195</f>
        <v>0</v>
      </c>
      <c r="O401" s="323">
        <f>$B401*'PERCENTAGE SHARING'!O195</f>
        <v>0</v>
      </c>
      <c r="P401" s="323">
        <f>$B401*'PERCENTAGE SHARING'!P195</f>
        <v>0</v>
      </c>
      <c r="Q401" s="323">
        <f>$B401*'PERCENTAGE SHARING'!Q195</f>
        <v>0</v>
      </c>
      <c r="R401" s="323">
        <f>$B401*'PERCENTAGE SHARING'!R195</f>
        <v>0</v>
      </c>
      <c r="S401" s="317"/>
      <c r="T401" s="317"/>
      <c r="U401" s="317"/>
      <c r="V401" s="317"/>
      <c r="W401" s="317"/>
      <c r="X401" s="317"/>
      <c r="Y401" s="317"/>
      <c r="Z401" s="317"/>
    </row>
    <row r="402" ht="15.75" customHeight="1">
      <c r="A402" s="325" t="str">
        <f>'PROP DAILY PNL'!A402</f>
        <v/>
      </c>
      <c r="B402" s="326" t="str">
        <f>'PROP DAILY PNL'!B402</f>
        <v/>
      </c>
      <c r="C402" s="323">
        <f>$B402*'PERCENTAGE SHARING'!C196</f>
        <v>0</v>
      </c>
      <c r="D402" s="323">
        <f>$B402*'PERCENTAGE SHARING'!D196</f>
        <v>0</v>
      </c>
      <c r="E402" s="323">
        <f>$B402*'PERCENTAGE SHARING'!E196</f>
        <v>0</v>
      </c>
      <c r="F402" s="323">
        <f>$B402*'PERCENTAGE SHARING'!F196</f>
        <v>0</v>
      </c>
      <c r="G402" s="323">
        <f>$B402*'PERCENTAGE SHARING'!G196</f>
        <v>0</v>
      </c>
      <c r="H402" s="323">
        <f>$B402*'PERCENTAGE SHARING'!H196</f>
        <v>0</v>
      </c>
      <c r="I402" s="323">
        <f>$B402*'PERCENTAGE SHARING'!I196</f>
        <v>0</v>
      </c>
      <c r="J402" s="323">
        <f>$B402*'PERCENTAGE SHARING'!J196</f>
        <v>0</v>
      </c>
      <c r="K402" s="323">
        <f>$B402*'PERCENTAGE SHARING'!K196</f>
        <v>0</v>
      </c>
      <c r="L402" s="323">
        <f>$B402*'PERCENTAGE SHARING'!L196</f>
        <v>0</v>
      </c>
      <c r="M402" s="323">
        <f>$B402*'PERCENTAGE SHARING'!M196</f>
        <v>0</v>
      </c>
      <c r="N402" s="323">
        <f>$B402*'PERCENTAGE SHARING'!N196</f>
        <v>0</v>
      </c>
      <c r="O402" s="323">
        <f>$B402*'PERCENTAGE SHARING'!O196</f>
        <v>0</v>
      </c>
      <c r="P402" s="323">
        <f>$B402*'PERCENTAGE SHARING'!P196</f>
        <v>0</v>
      </c>
      <c r="Q402" s="323">
        <f>$B402*'PERCENTAGE SHARING'!Q196</f>
        <v>0</v>
      </c>
      <c r="R402" s="323">
        <f>$B402*'PERCENTAGE SHARING'!R196</f>
        <v>0</v>
      </c>
      <c r="S402" s="317"/>
      <c r="T402" s="317"/>
      <c r="U402" s="317"/>
      <c r="V402" s="317"/>
      <c r="W402" s="317"/>
      <c r="X402" s="317"/>
      <c r="Y402" s="317"/>
      <c r="Z402" s="317"/>
    </row>
    <row r="403" ht="15.75" customHeight="1">
      <c r="A403" s="325" t="str">
        <f>'PROP DAILY PNL'!A403</f>
        <v/>
      </c>
      <c r="B403" s="326" t="str">
        <f>'PROP DAILY PNL'!B403</f>
        <v/>
      </c>
      <c r="C403" s="323">
        <f>$B403*'PERCENTAGE SHARING'!C197</f>
        <v>0</v>
      </c>
      <c r="D403" s="323">
        <f>$B403*'PERCENTAGE SHARING'!D197</f>
        <v>0</v>
      </c>
      <c r="E403" s="323">
        <f>$B403*'PERCENTAGE SHARING'!E197</f>
        <v>0</v>
      </c>
      <c r="F403" s="323">
        <f>$B403*'PERCENTAGE SHARING'!F197</f>
        <v>0</v>
      </c>
      <c r="G403" s="323">
        <f>$B403*'PERCENTAGE SHARING'!G197</f>
        <v>0</v>
      </c>
      <c r="H403" s="323">
        <f>$B403*'PERCENTAGE SHARING'!H197</f>
        <v>0</v>
      </c>
      <c r="I403" s="323">
        <f>$B403*'PERCENTAGE SHARING'!I197</f>
        <v>0</v>
      </c>
      <c r="J403" s="323">
        <f>$B403*'PERCENTAGE SHARING'!J197</f>
        <v>0</v>
      </c>
      <c r="K403" s="323">
        <f>$B403*'PERCENTAGE SHARING'!K197</f>
        <v>0</v>
      </c>
      <c r="L403" s="323">
        <f>$B403*'PERCENTAGE SHARING'!L197</f>
        <v>0</v>
      </c>
      <c r="M403" s="323">
        <f>$B403*'PERCENTAGE SHARING'!M197</f>
        <v>0</v>
      </c>
      <c r="N403" s="323">
        <f>$B403*'PERCENTAGE SHARING'!N197</f>
        <v>0</v>
      </c>
      <c r="O403" s="323">
        <f>$B403*'PERCENTAGE SHARING'!O197</f>
        <v>0</v>
      </c>
      <c r="P403" s="323">
        <f>$B403*'PERCENTAGE SHARING'!P197</f>
        <v>0</v>
      </c>
      <c r="Q403" s="323">
        <f>$B403*'PERCENTAGE SHARING'!Q197</f>
        <v>0</v>
      </c>
      <c r="R403" s="323">
        <f>$B403*'PERCENTAGE SHARING'!R197</f>
        <v>0</v>
      </c>
      <c r="S403" s="317"/>
      <c r="T403" s="317"/>
      <c r="U403" s="317"/>
      <c r="V403" s="317"/>
      <c r="W403" s="317"/>
      <c r="X403" s="317"/>
      <c r="Y403" s="317"/>
      <c r="Z403" s="317"/>
    </row>
    <row r="404" ht="15.75" customHeight="1">
      <c r="A404" s="325" t="str">
        <f>'PROP DAILY PNL'!A404</f>
        <v/>
      </c>
      <c r="B404" s="326" t="str">
        <f>'PROP DAILY PNL'!B404</f>
        <v/>
      </c>
      <c r="C404" s="323">
        <f>$B404*'PERCENTAGE SHARING'!C198</f>
        <v>0</v>
      </c>
      <c r="D404" s="323">
        <f>$B404*'PERCENTAGE SHARING'!D198</f>
        <v>0</v>
      </c>
      <c r="E404" s="323">
        <f>$B404*'PERCENTAGE SHARING'!E198</f>
        <v>0</v>
      </c>
      <c r="F404" s="323">
        <f>$B404*'PERCENTAGE SHARING'!F198</f>
        <v>0</v>
      </c>
      <c r="G404" s="323">
        <f>$B404*'PERCENTAGE SHARING'!G198</f>
        <v>0</v>
      </c>
      <c r="H404" s="323">
        <f>$B404*'PERCENTAGE SHARING'!H198</f>
        <v>0</v>
      </c>
      <c r="I404" s="323">
        <f>$B404*'PERCENTAGE SHARING'!I198</f>
        <v>0</v>
      </c>
      <c r="J404" s="323">
        <f>$B404*'PERCENTAGE SHARING'!J198</f>
        <v>0</v>
      </c>
      <c r="K404" s="323">
        <f>$B404*'PERCENTAGE SHARING'!K198</f>
        <v>0</v>
      </c>
      <c r="L404" s="323">
        <f>$B404*'PERCENTAGE SHARING'!L198</f>
        <v>0</v>
      </c>
      <c r="M404" s="323">
        <f>$B404*'PERCENTAGE SHARING'!M198</f>
        <v>0</v>
      </c>
      <c r="N404" s="323">
        <f>$B404*'PERCENTAGE SHARING'!N198</f>
        <v>0</v>
      </c>
      <c r="O404" s="323">
        <f>$B404*'PERCENTAGE SHARING'!O198</f>
        <v>0</v>
      </c>
      <c r="P404" s="323">
        <f>$B404*'PERCENTAGE SHARING'!P198</f>
        <v>0</v>
      </c>
      <c r="Q404" s="323">
        <f>$B404*'PERCENTAGE SHARING'!Q198</f>
        <v>0</v>
      </c>
      <c r="R404" s="323">
        <f>$B404*'PERCENTAGE SHARING'!R198</f>
        <v>0</v>
      </c>
      <c r="S404" s="317"/>
      <c r="T404" s="317"/>
      <c r="U404" s="317"/>
      <c r="V404" s="317"/>
      <c r="W404" s="317"/>
      <c r="X404" s="317"/>
      <c r="Y404" s="317"/>
      <c r="Z404" s="317"/>
    </row>
    <row r="405" ht="15.75" customHeight="1">
      <c r="A405" s="325" t="str">
        <f>'PROP DAILY PNL'!A405</f>
        <v/>
      </c>
      <c r="B405" s="326" t="str">
        <f>'PROP DAILY PNL'!B405</f>
        <v/>
      </c>
      <c r="C405" s="323">
        <f>$B405*'PERCENTAGE SHARING'!C199</f>
        <v>0</v>
      </c>
      <c r="D405" s="323">
        <f>$B405*'PERCENTAGE SHARING'!D199</f>
        <v>0</v>
      </c>
      <c r="E405" s="323">
        <f>$B405*'PERCENTAGE SHARING'!E199</f>
        <v>0</v>
      </c>
      <c r="F405" s="323">
        <f>$B405*'PERCENTAGE SHARING'!F199</f>
        <v>0</v>
      </c>
      <c r="G405" s="323">
        <f>$B405*'PERCENTAGE SHARING'!G199</f>
        <v>0</v>
      </c>
      <c r="H405" s="323">
        <f>$B405*'PERCENTAGE SHARING'!H199</f>
        <v>0</v>
      </c>
      <c r="I405" s="323">
        <f>$B405*'PERCENTAGE SHARING'!I199</f>
        <v>0</v>
      </c>
      <c r="J405" s="323">
        <f>$B405*'PERCENTAGE SHARING'!J199</f>
        <v>0</v>
      </c>
      <c r="K405" s="323">
        <f>$B405*'PERCENTAGE SHARING'!K199</f>
        <v>0</v>
      </c>
      <c r="L405" s="323">
        <f>$B405*'PERCENTAGE SHARING'!L199</f>
        <v>0</v>
      </c>
      <c r="M405" s="323">
        <f>$B405*'PERCENTAGE SHARING'!M199</f>
        <v>0</v>
      </c>
      <c r="N405" s="323">
        <f>$B405*'PERCENTAGE SHARING'!N199</f>
        <v>0</v>
      </c>
      <c r="O405" s="323">
        <f>$B405*'PERCENTAGE SHARING'!O199</f>
        <v>0</v>
      </c>
      <c r="P405" s="323">
        <f>$B405*'PERCENTAGE SHARING'!P199</f>
        <v>0</v>
      </c>
      <c r="Q405" s="323">
        <f>$B405*'PERCENTAGE SHARING'!Q199</f>
        <v>0</v>
      </c>
      <c r="R405" s="323">
        <f>$B405*'PERCENTAGE SHARING'!R199</f>
        <v>0</v>
      </c>
      <c r="S405" s="317"/>
      <c r="T405" s="317"/>
      <c r="U405" s="317"/>
      <c r="V405" s="317"/>
      <c r="W405" s="317"/>
      <c r="X405" s="317"/>
      <c r="Y405" s="317"/>
      <c r="Z405" s="317"/>
    </row>
    <row r="406" ht="15.75" customHeight="1">
      <c r="A406" s="325" t="str">
        <f>'PROP DAILY PNL'!A406</f>
        <v/>
      </c>
      <c r="B406" s="326" t="str">
        <f>'PROP DAILY PNL'!B406</f>
        <v/>
      </c>
      <c r="C406" s="323">
        <f>$B406*'PERCENTAGE SHARING'!C200</f>
        <v>0</v>
      </c>
      <c r="D406" s="323">
        <f>$B406*'PERCENTAGE SHARING'!D200</f>
        <v>0</v>
      </c>
      <c r="E406" s="323">
        <f>$B406*'PERCENTAGE SHARING'!E200</f>
        <v>0</v>
      </c>
      <c r="F406" s="323">
        <f>$B406*'PERCENTAGE SHARING'!F200</f>
        <v>0</v>
      </c>
      <c r="G406" s="323">
        <f>$B406*'PERCENTAGE SHARING'!G200</f>
        <v>0</v>
      </c>
      <c r="H406" s="323">
        <f>$B406*'PERCENTAGE SHARING'!H200</f>
        <v>0</v>
      </c>
      <c r="I406" s="323">
        <f>$B406*'PERCENTAGE SHARING'!I200</f>
        <v>0</v>
      </c>
      <c r="J406" s="323">
        <f>$B406*'PERCENTAGE SHARING'!J200</f>
        <v>0</v>
      </c>
      <c r="K406" s="323">
        <f>$B406*'PERCENTAGE SHARING'!K200</f>
        <v>0</v>
      </c>
      <c r="L406" s="323">
        <f>$B406*'PERCENTAGE SHARING'!L200</f>
        <v>0</v>
      </c>
      <c r="M406" s="323">
        <f>$B406*'PERCENTAGE SHARING'!M200</f>
        <v>0</v>
      </c>
      <c r="N406" s="323">
        <f>$B406*'PERCENTAGE SHARING'!N200</f>
        <v>0</v>
      </c>
      <c r="O406" s="323">
        <f>$B406*'PERCENTAGE SHARING'!O200</f>
        <v>0</v>
      </c>
      <c r="P406" s="323">
        <f>$B406*'PERCENTAGE SHARING'!P200</f>
        <v>0</v>
      </c>
      <c r="Q406" s="323">
        <f>$B406*'PERCENTAGE SHARING'!Q200</f>
        <v>0</v>
      </c>
      <c r="R406" s="323">
        <f>$B406*'PERCENTAGE SHARING'!R200</f>
        <v>0</v>
      </c>
      <c r="S406" s="317"/>
      <c r="T406" s="317"/>
      <c r="U406" s="317"/>
      <c r="V406" s="317"/>
      <c r="W406" s="317"/>
      <c r="X406" s="317"/>
      <c r="Y406" s="317"/>
      <c r="Z406" s="317"/>
    </row>
    <row r="407" ht="15.75" customHeight="1">
      <c r="A407" s="325" t="str">
        <f>'PROP DAILY PNL'!A407</f>
        <v/>
      </c>
      <c r="B407" s="326" t="str">
        <f>'PROP DAILY PNL'!B407</f>
        <v/>
      </c>
      <c r="C407" s="323">
        <f>$B407*'PERCENTAGE SHARING'!C201</f>
        <v>0</v>
      </c>
      <c r="D407" s="323">
        <f>$B407*'PERCENTAGE SHARING'!D201</f>
        <v>0</v>
      </c>
      <c r="E407" s="323">
        <f>$B407*'PERCENTAGE SHARING'!E201</f>
        <v>0</v>
      </c>
      <c r="F407" s="323">
        <f>$B407*'PERCENTAGE SHARING'!F201</f>
        <v>0</v>
      </c>
      <c r="G407" s="323">
        <f>$B407*'PERCENTAGE SHARING'!G201</f>
        <v>0</v>
      </c>
      <c r="H407" s="323">
        <f>$B407*'PERCENTAGE SHARING'!H201</f>
        <v>0</v>
      </c>
      <c r="I407" s="323">
        <f>$B407*'PERCENTAGE SHARING'!I201</f>
        <v>0</v>
      </c>
      <c r="J407" s="323">
        <f>$B407*'PERCENTAGE SHARING'!J201</f>
        <v>0</v>
      </c>
      <c r="K407" s="323">
        <f>$B407*'PERCENTAGE SHARING'!K201</f>
        <v>0</v>
      </c>
      <c r="L407" s="323">
        <f>$B407*'PERCENTAGE SHARING'!L201</f>
        <v>0</v>
      </c>
      <c r="M407" s="323">
        <f>$B407*'PERCENTAGE SHARING'!M201</f>
        <v>0</v>
      </c>
      <c r="N407" s="323">
        <f>$B407*'PERCENTAGE SHARING'!N201</f>
        <v>0</v>
      </c>
      <c r="O407" s="323">
        <f>$B407*'PERCENTAGE SHARING'!O201</f>
        <v>0</v>
      </c>
      <c r="P407" s="323">
        <f>$B407*'PERCENTAGE SHARING'!P201</f>
        <v>0</v>
      </c>
      <c r="Q407" s="323">
        <f>$B407*'PERCENTAGE SHARING'!Q201</f>
        <v>0</v>
      </c>
      <c r="R407" s="323">
        <f>$B407*'PERCENTAGE SHARING'!R201</f>
        <v>0</v>
      </c>
      <c r="S407" s="317"/>
      <c r="T407" s="317"/>
      <c r="U407" s="317"/>
      <c r="V407" s="317"/>
      <c r="W407" s="317"/>
      <c r="X407" s="317"/>
      <c r="Y407" s="317"/>
      <c r="Z407" s="317"/>
    </row>
    <row r="408" ht="15.75" customHeight="1">
      <c r="A408" s="325" t="str">
        <f>'PROP DAILY PNL'!A408</f>
        <v/>
      </c>
      <c r="B408" s="326" t="str">
        <f>'PROP DAILY PNL'!B408</f>
        <v/>
      </c>
      <c r="C408" s="323">
        <f>$B408*'PERCENTAGE SHARING'!C202</f>
        <v>0</v>
      </c>
      <c r="D408" s="323">
        <f>$B408*'PERCENTAGE SHARING'!D202</f>
        <v>0</v>
      </c>
      <c r="E408" s="323">
        <f>$B408*'PERCENTAGE SHARING'!E202</f>
        <v>0</v>
      </c>
      <c r="F408" s="323">
        <f>$B408*'PERCENTAGE SHARING'!F202</f>
        <v>0</v>
      </c>
      <c r="G408" s="323">
        <f>$B408*'PERCENTAGE SHARING'!G202</f>
        <v>0</v>
      </c>
      <c r="H408" s="323">
        <f>$B408*'PERCENTAGE SHARING'!H202</f>
        <v>0</v>
      </c>
      <c r="I408" s="323">
        <f>$B408*'PERCENTAGE SHARING'!I202</f>
        <v>0</v>
      </c>
      <c r="J408" s="323">
        <f>$B408*'PERCENTAGE SHARING'!J202</f>
        <v>0</v>
      </c>
      <c r="K408" s="323">
        <f>$B408*'PERCENTAGE SHARING'!K202</f>
        <v>0</v>
      </c>
      <c r="L408" s="323">
        <f>$B408*'PERCENTAGE SHARING'!L202</f>
        <v>0</v>
      </c>
      <c r="M408" s="323">
        <f>$B408*'PERCENTAGE SHARING'!M202</f>
        <v>0</v>
      </c>
      <c r="N408" s="323">
        <f>$B408*'PERCENTAGE SHARING'!N202</f>
        <v>0</v>
      </c>
      <c r="O408" s="323">
        <f>$B408*'PERCENTAGE SHARING'!O202</f>
        <v>0</v>
      </c>
      <c r="P408" s="323">
        <f>$B408*'PERCENTAGE SHARING'!P202</f>
        <v>0</v>
      </c>
      <c r="Q408" s="323">
        <f>$B408*'PERCENTAGE SHARING'!Q202</f>
        <v>0</v>
      </c>
      <c r="R408" s="323">
        <f>$B408*'PERCENTAGE SHARING'!R202</f>
        <v>0</v>
      </c>
      <c r="S408" s="317"/>
      <c r="T408" s="317"/>
      <c r="U408" s="317"/>
      <c r="V408" s="317"/>
      <c r="W408" s="317"/>
      <c r="X408" s="317"/>
      <c r="Y408" s="317"/>
      <c r="Z408" s="317"/>
    </row>
    <row r="409" ht="15.75" customHeight="1">
      <c r="A409" s="325" t="str">
        <f>'PROP DAILY PNL'!A409</f>
        <v/>
      </c>
      <c r="B409" s="326" t="str">
        <f>'PROP DAILY PNL'!B409</f>
        <v/>
      </c>
      <c r="C409" s="323">
        <f>$B409*'PERCENTAGE SHARING'!C203</f>
        <v>0</v>
      </c>
      <c r="D409" s="323">
        <f>$B409*'PERCENTAGE SHARING'!D203</f>
        <v>0</v>
      </c>
      <c r="E409" s="323">
        <f>$B409*'PERCENTAGE SHARING'!E203</f>
        <v>0</v>
      </c>
      <c r="F409" s="323">
        <f>$B409*'PERCENTAGE SHARING'!F203</f>
        <v>0</v>
      </c>
      <c r="G409" s="323">
        <f>$B409*'PERCENTAGE SHARING'!G203</f>
        <v>0</v>
      </c>
      <c r="H409" s="323">
        <f>$B409*'PERCENTAGE SHARING'!H203</f>
        <v>0</v>
      </c>
      <c r="I409" s="323">
        <f>$B409*'PERCENTAGE SHARING'!I203</f>
        <v>0</v>
      </c>
      <c r="J409" s="323">
        <f>$B409*'PERCENTAGE SHARING'!J203</f>
        <v>0</v>
      </c>
      <c r="K409" s="323">
        <f>$B409*'PERCENTAGE SHARING'!K203</f>
        <v>0</v>
      </c>
      <c r="L409" s="323">
        <f>$B409*'PERCENTAGE SHARING'!L203</f>
        <v>0</v>
      </c>
      <c r="M409" s="323">
        <f>$B409*'PERCENTAGE SHARING'!M203</f>
        <v>0</v>
      </c>
      <c r="N409" s="323">
        <f>$B409*'PERCENTAGE SHARING'!N203</f>
        <v>0</v>
      </c>
      <c r="O409" s="323">
        <f>$B409*'PERCENTAGE SHARING'!O203</f>
        <v>0</v>
      </c>
      <c r="P409" s="323">
        <f>$B409*'PERCENTAGE SHARING'!P203</f>
        <v>0</v>
      </c>
      <c r="Q409" s="323">
        <f>$B409*'PERCENTAGE SHARING'!Q203</f>
        <v>0</v>
      </c>
      <c r="R409" s="323">
        <f>$B409*'PERCENTAGE SHARING'!R203</f>
        <v>0</v>
      </c>
      <c r="S409" s="317"/>
      <c r="T409" s="317"/>
      <c r="U409" s="317"/>
      <c r="V409" s="317"/>
      <c r="W409" s="317"/>
      <c r="X409" s="317"/>
      <c r="Y409" s="317"/>
      <c r="Z409" s="317"/>
    </row>
    <row r="410" ht="15.75" customHeight="1">
      <c r="A410" s="325" t="str">
        <f>'PROP DAILY PNL'!A410</f>
        <v/>
      </c>
      <c r="B410" s="326" t="str">
        <f>'PROP DAILY PNL'!B410</f>
        <v/>
      </c>
      <c r="C410" s="323">
        <f>$B410*'PERCENTAGE SHARING'!C204</f>
        <v>0</v>
      </c>
      <c r="D410" s="323">
        <f>$B410*'PERCENTAGE SHARING'!D204</f>
        <v>0</v>
      </c>
      <c r="E410" s="323">
        <f>$B410*'PERCENTAGE SHARING'!E204</f>
        <v>0</v>
      </c>
      <c r="F410" s="323">
        <f>$B410*'PERCENTAGE SHARING'!F204</f>
        <v>0</v>
      </c>
      <c r="G410" s="323">
        <f>$B410*'PERCENTAGE SHARING'!G204</f>
        <v>0</v>
      </c>
      <c r="H410" s="323">
        <f>$B410*'PERCENTAGE SHARING'!H204</f>
        <v>0</v>
      </c>
      <c r="I410" s="323">
        <f>$B410*'PERCENTAGE SHARING'!I204</f>
        <v>0</v>
      </c>
      <c r="J410" s="323">
        <f>$B410*'PERCENTAGE SHARING'!J204</f>
        <v>0</v>
      </c>
      <c r="K410" s="323">
        <f>$B410*'PERCENTAGE SHARING'!K204</f>
        <v>0</v>
      </c>
      <c r="L410" s="323">
        <f>$B410*'PERCENTAGE SHARING'!L204</f>
        <v>0</v>
      </c>
      <c r="M410" s="323">
        <f>$B410*'PERCENTAGE SHARING'!M204</f>
        <v>0</v>
      </c>
      <c r="N410" s="323">
        <f>$B410*'PERCENTAGE SHARING'!N204</f>
        <v>0</v>
      </c>
      <c r="O410" s="323">
        <f>$B410*'PERCENTAGE SHARING'!O204</f>
        <v>0</v>
      </c>
      <c r="P410" s="323">
        <f>$B410*'PERCENTAGE SHARING'!P204</f>
        <v>0</v>
      </c>
      <c r="Q410" s="323">
        <f>$B410*'PERCENTAGE SHARING'!Q204</f>
        <v>0</v>
      </c>
      <c r="R410" s="323">
        <f>$B410*'PERCENTAGE SHARING'!R204</f>
        <v>0</v>
      </c>
      <c r="S410" s="317"/>
      <c r="T410" s="317"/>
      <c r="U410" s="317"/>
      <c r="V410" s="317"/>
      <c r="W410" s="317"/>
      <c r="X410" s="317"/>
      <c r="Y410" s="317"/>
      <c r="Z410" s="317"/>
    </row>
    <row r="411" ht="15.75" customHeight="1">
      <c r="A411" s="325" t="str">
        <f>'PROP DAILY PNL'!A411</f>
        <v/>
      </c>
      <c r="B411" s="326" t="str">
        <f>'PROP DAILY PNL'!B411</f>
        <v/>
      </c>
      <c r="C411" s="323">
        <f>$B411*'PERCENTAGE SHARING'!C205</f>
        <v>0</v>
      </c>
      <c r="D411" s="323">
        <f>$B411*'PERCENTAGE SHARING'!D205</f>
        <v>0</v>
      </c>
      <c r="E411" s="323">
        <f>$B411*'PERCENTAGE SHARING'!E205</f>
        <v>0</v>
      </c>
      <c r="F411" s="323">
        <f>$B411*'PERCENTAGE SHARING'!F205</f>
        <v>0</v>
      </c>
      <c r="G411" s="323">
        <f>$B411*'PERCENTAGE SHARING'!G205</f>
        <v>0</v>
      </c>
      <c r="H411" s="323">
        <f>$B411*'PERCENTAGE SHARING'!H205</f>
        <v>0</v>
      </c>
      <c r="I411" s="323">
        <f>$B411*'PERCENTAGE SHARING'!I205</f>
        <v>0</v>
      </c>
      <c r="J411" s="323">
        <f>$B411*'PERCENTAGE SHARING'!J205</f>
        <v>0</v>
      </c>
      <c r="K411" s="323">
        <f>$B411*'PERCENTAGE SHARING'!K205</f>
        <v>0</v>
      </c>
      <c r="L411" s="323">
        <f>$B411*'PERCENTAGE SHARING'!L205</f>
        <v>0</v>
      </c>
      <c r="M411" s="323">
        <f>$B411*'PERCENTAGE SHARING'!M205</f>
        <v>0</v>
      </c>
      <c r="N411" s="323">
        <f>$B411*'PERCENTAGE SHARING'!N205</f>
        <v>0</v>
      </c>
      <c r="O411" s="323">
        <f>$B411*'PERCENTAGE SHARING'!O205</f>
        <v>0</v>
      </c>
      <c r="P411" s="323">
        <f>$B411*'PERCENTAGE SHARING'!P205</f>
        <v>0</v>
      </c>
      <c r="Q411" s="323">
        <f>$B411*'PERCENTAGE SHARING'!Q205</f>
        <v>0</v>
      </c>
      <c r="R411" s="323">
        <f>$B411*'PERCENTAGE SHARING'!R205</f>
        <v>0</v>
      </c>
      <c r="S411" s="317"/>
      <c r="T411" s="317"/>
      <c r="U411" s="317"/>
      <c r="V411" s="317"/>
      <c r="W411" s="317"/>
      <c r="X411" s="317"/>
      <c r="Y411" s="317"/>
      <c r="Z411" s="317"/>
    </row>
    <row r="412" ht="15.75" customHeight="1">
      <c r="A412" s="325" t="str">
        <f>'PROP DAILY PNL'!A412</f>
        <v/>
      </c>
      <c r="B412" s="326" t="str">
        <f>'PROP DAILY PNL'!B412</f>
        <v/>
      </c>
      <c r="C412" s="323">
        <f>$B412*'PERCENTAGE SHARING'!C206</f>
        <v>0</v>
      </c>
      <c r="D412" s="323">
        <f>$B412*'PERCENTAGE SHARING'!D206</f>
        <v>0</v>
      </c>
      <c r="E412" s="323">
        <f>$B412*'PERCENTAGE SHARING'!E206</f>
        <v>0</v>
      </c>
      <c r="F412" s="323">
        <f>$B412*'PERCENTAGE SHARING'!F206</f>
        <v>0</v>
      </c>
      <c r="G412" s="323">
        <f>$B412*'PERCENTAGE SHARING'!G206</f>
        <v>0</v>
      </c>
      <c r="H412" s="323">
        <f>$B412*'PERCENTAGE SHARING'!H206</f>
        <v>0</v>
      </c>
      <c r="I412" s="323">
        <f>$B412*'PERCENTAGE SHARING'!I206</f>
        <v>0</v>
      </c>
      <c r="J412" s="323">
        <f>$B412*'PERCENTAGE SHARING'!J206</f>
        <v>0</v>
      </c>
      <c r="K412" s="323">
        <f>$B412*'PERCENTAGE SHARING'!K206</f>
        <v>0</v>
      </c>
      <c r="L412" s="323">
        <f>$B412*'PERCENTAGE SHARING'!L206</f>
        <v>0</v>
      </c>
      <c r="M412" s="323">
        <f>$B412*'PERCENTAGE SHARING'!M206</f>
        <v>0</v>
      </c>
      <c r="N412" s="323">
        <f>$B412*'PERCENTAGE SHARING'!N206</f>
        <v>0</v>
      </c>
      <c r="O412" s="323">
        <f>$B412*'PERCENTAGE SHARING'!O206</f>
        <v>0</v>
      </c>
      <c r="P412" s="323">
        <f>$B412*'PERCENTAGE SHARING'!P206</f>
        <v>0</v>
      </c>
      <c r="Q412" s="323">
        <f>$B412*'PERCENTAGE SHARING'!Q206</f>
        <v>0</v>
      </c>
      <c r="R412" s="323">
        <f>$B412*'PERCENTAGE SHARING'!R206</f>
        <v>0</v>
      </c>
      <c r="S412" s="317"/>
      <c r="T412" s="317"/>
      <c r="U412" s="317"/>
      <c r="V412" s="317"/>
      <c r="W412" s="317"/>
      <c r="X412" s="317"/>
      <c r="Y412" s="317"/>
      <c r="Z412" s="317"/>
    </row>
    <row r="413" ht="15.75" customHeight="1">
      <c r="A413" s="325" t="str">
        <f>'PROP DAILY PNL'!A413</f>
        <v/>
      </c>
      <c r="B413" s="326" t="str">
        <f>'PROP DAILY PNL'!B413</f>
        <v/>
      </c>
      <c r="C413" s="323">
        <f>$B413*'PERCENTAGE SHARING'!C207</f>
        <v>0</v>
      </c>
      <c r="D413" s="323">
        <f>$B413*'PERCENTAGE SHARING'!D207</f>
        <v>0</v>
      </c>
      <c r="E413" s="323">
        <f>$B413*'PERCENTAGE SHARING'!E207</f>
        <v>0</v>
      </c>
      <c r="F413" s="323">
        <f>$B413*'PERCENTAGE SHARING'!F207</f>
        <v>0</v>
      </c>
      <c r="G413" s="323">
        <f>$B413*'PERCENTAGE SHARING'!G207</f>
        <v>0</v>
      </c>
      <c r="H413" s="323">
        <f>$B413*'PERCENTAGE SHARING'!H207</f>
        <v>0</v>
      </c>
      <c r="I413" s="323">
        <f>$B413*'PERCENTAGE SHARING'!I207</f>
        <v>0</v>
      </c>
      <c r="J413" s="323">
        <f>$B413*'PERCENTAGE SHARING'!J207</f>
        <v>0</v>
      </c>
      <c r="K413" s="323">
        <f>$B413*'PERCENTAGE SHARING'!K207</f>
        <v>0</v>
      </c>
      <c r="L413" s="323">
        <f>$B413*'PERCENTAGE SHARING'!L207</f>
        <v>0</v>
      </c>
      <c r="M413" s="323">
        <f>$B413*'PERCENTAGE SHARING'!M207</f>
        <v>0</v>
      </c>
      <c r="N413" s="323">
        <f>$B413*'PERCENTAGE SHARING'!N207</f>
        <v>0</v>
      </c>
      <c r="O413" s="323">
        <f>$B413*'PERCENTAGE SHARING'!O207</f>
        <v>0</v>
      </c>
      <c r="P413" s="323">
        <f>$B413*'PERCENTAGE SHARING'!P207</f>
        <v>0</v>
      </c>
      <c r="Q413" s="323">
        <f>$B413*'PERCENTAGE SHARING'!Q207</f>
        <v>0</v>
      </c>
      <c r="R413" s="323">
        <f>$B413*'PERCENTAGE SHARING'!R207</f>
        <v>0</v>
      </c>
      <c r="S413" s="317"/>
      <c r="T413" s="317"/>
      <c r="U413" s="317"/>
      <c r="V413" s="317"/>
      <c r="W413" s="317"/>
      <c r="X413" s="317"/>
      <c r="Y413" s="317"/>
      <c r="Z413" s="317"/>
    </row>
    <row r="414" ht="15.75" customHeight="1">
      <c r="A414" s="325" t="str">
        <f>'PROP DAILY PNL'!A414</f>
        <v/>
      </c>
      <c r="B414" s="326" t="str">
        <f>'PROP DAILY PNL'!B414</f>
        <v/>
      </c>
      <c r="C414" s="323">
        <f>$B414*'PERCENTAGE SHARING'!C208</f>
        <v>0</v>
      </c>
      <c r="D414" s="323">
        <f>$B414*'PERCENTAGE SHARING'!D208</f>
        <v>0</v>
      </c>
      <c r="E414" s="323">
        <f>$B414*'PERCENTAGE SHARING'!E208</f>
        <v>0</v>
      </c>
      <c r="F414" s="323">
        <f>$B414*'PERCENTAGE SHARING'!F208</f>
        <v>0</v>
      </c>
      <c r="G414" s="323">
        <f>$B414*'PERCENTAGE SHARING'!G208</f>
        <v>0</v>
      </c>
      <c r="H414" s="323">
        <f>$B414*'PERCENTAGE SHARING'!H208</f>
        <v>0</v>
      </c>
      <c r="I414" s="323">
        <f>$B414*'PERCENTAGE SHARING'!I208</f>
        <v>0</v>
      </c>
      <c r="J414" s="323">
        <f>$B414*'PERCENTAGE SHARING'!J208</f>
        <v>0</v>
      </c>
      <c r="K414" s="323">
        <f>$B414*'PERCENTAGE SHARING'!K208</f>
        <v>0</v>
      </c>
      <c r="L414" s="323">
        <f>$B414*'PERCENTAGE SHARING'!L208</f>
        <v>0</v>
      </c>
      <c r="M414" s="323">
        <f>$B414*'PERCENTAGE SHARING'!M208</f>
        <v>0</v>
      </c>
      <c r="N414" s="323">
        <f>$B414*'PERCENTAGE SHARING'!N208</f>
        <v>0</v>
      </c>
      <c r="O414" s="323">
        <f>$B414*'PERCENTAGE SHARING'!O208</f>
        <v>0</v>
      </c>
      <c r="P414" s="323">
        <f>$B414*'PERCENTAGE SHARING'!P208</f>
        <v>0</v>
      </c>
      <c r="Q414" s="323">
        <f>$B414*'PERCENTAGE SHARING'!Q208</f>
        <v>0</v>
      </c>
      <c r="R414" s="323">
        <f>$B414*'PERCENTAGE SHARING'!R208</f>
        <v>0</v>
      </c>
      <c r="S414" s="317"/>
      <c r="T414" s="317"/>
      <c r="U414" s="317"/>
      <c r="V414" s="317"/>
      <c r="W414" s="317"/>
      <c r="X414" s="317"/>
      <c r="Y414" s="317"/>
      <c r="Z414" s="317"/>
    </row>
    <row r="415" ht="15.75" customHeight="1">
      <c r="A415" s="325" t="str">
        <f>'PROP DAILY PNL'!A415</f>
        <v/>
      </c>
      <c r="B415" s="326" t="str">
        <f>'PROP DAILY PNL'!B415</f>
        <v/>
      </c>
      <c r="C415" s="323">
        <f>$B415*'PERCENTAGE SHARING'!C209</f>
        <v>0</v>
      </c>
      <c r="D415" s="323">
        <f>$B415*'PERCENTAGE SHARING'!D209</f>
        <v>0</v>
      </c>
      <c r="E415" s="323">
        <f>$B415*'PERCENTAGE SHARING'!E209</f>
        <v>0</v>
      </c>
      <c r="F415" s="323">
        <f>$B415*'PERCENTAGE SHARING'!F209</f>
        <v>0</v>
      </c>
      <c r="G415" s="323">
        <f>$B415*'PERCENTAGE SHARING'!G209</f>
        <v>0</v>
      </c>
      <c r="H415" s="323">
        <f>$B415*'PERCENTAGE SHARING'!H209</f>
        <v>0</v>
      </c>
      <c r="I415" s="323">
        <f>$B415*'PERCENTAGE SHARING'!I209</f>
        <v>0</v>
      </c>
      <c r="J415" s="323">
        <f>$B415*'PERCENTAGE SHARING'!J209</f>
        <v>0</v>
      </c>
      <c r="K415" s="323">
        <f>$B415*'PERCENTAGE SHARING'!K209</f>
        <v>0</v>
      </c>
      <c r="L415" s="323">
        <f>$B415*'PERCENTAGE SHARING'!L209</f>
        <v>0</v>
      </c>
      <c r="M415" s="323">
        <f>$B415*'PERCENTAGE SHARING'!M209</f>
        <v>0</v>
      </c>
      <c r="N415" s="323">
        <f>$B415*'PERCENTAGE SHARING'!N209</f>
        <v>0</v>
      </c>
      <c r="O415" s="323">
        <f>$B415*'PERCENTAGE SHARING'!O209</f>
        <v>0</v>
      </c>
      <c r="P415" s="323">
        <f>$B415*'PERCENTAGE SHARING'!P209</f>
        <v>0</v>
      </c>
      <c r="Q415" s="323">
        <f>$B415*'PERCENTAGE SHARING'!Q209</f>
        <v>0</v>
      </c>
      <c r="R415" s="323">
        <f>$B415*'PERCENTAGE SHARING'!R209</f>
        <v>0</v>
      </c>
      <c r="S415" s="317"/>
      <c r="T415" s="317"/>
      <c r="U415" s="317"/>
      <c r="V415" s="317"/>
      <c r="W415" s="317"/>
      <c r="X415" s="317"/>
      <c r="Y415" s="317"/>
      <c r="Z415" s="317"/>
    </row>
    <row r="416" ht="15.75" customHeight="1">
      <c r="A416" s="325" t="str">
        <f>'PROP DAILY PNL'!A416</f>
        <v/>
      </c>
      <c r="B416" s="326" t="str">
        <f>'PROP DAILY PNL'!B416</f>
        <v/>
      </c>
      <c r="C416" s="323">
        <f>$B416*'PERCENTAGE SHARING'!C210</f>
        <v>0</v>
      </c>
      <c r="D416" s="323">
        <f>$B416*'PERCENTAGE SHARING'!D210</f>
        <v>0</v>
      </c>
      <c r="E416" s="323">
        <f>$B416*'PERCENTAGE SHARING'!E210</f>
        <v>0</v>
      </c>
      <c r="F416" s="323">
        <f>$B416*'PERCENTAGE SHARING'!F210</f>
        <v>0</v>
      </c>
      <c r="G416" s="323">
        <f>$B416*'PERCENTAGE SHARING'!G210</f>
        <v>0</v>
      </c>
      <c r="H416" s="323">
        <f>$B416*'PERCENTAGE SHARING'!H210</f>
        <v>0</v>
      </c>
      <c r="I416" s="323">
        <f>$B416*'PERCENTAGE SHARING'!I210</f>
        <v>0</v>
      </c>
      <c r="J416" s="323">
        <f>$B416*'PERCENTAGE SHARING'!J210</f>
        <v>0</v>
      </c>
      <c r="K416" s="323">
        <f>$B416*'PERCENTAGE SHARING'!K210</f>
        <v>0</v>
      </c>
      <c r="L416" s="323">
        <f>$B416*'PERCENTAGE SHARING'!L210</f>
        <v>0</v>
      </c>
      <c r="M416" s="323">
        <f>$B416*'PERCENTAGE SHARING'!M210</f>
        <v>0</v>
      </c>
      <c r="N416" s="323">
        <f>$B416*'PERCENTAGE SHARING'!N210</f>
        <v>0</v>
      </c>
      <c r="O416" s="323">
        <f>$B416*'PERCENTAGE SHARING'!O210</f>
        <v>0</v>
      </c>
      <c r="P416" s="323">
        <f>$B416*'PERCENTAGE SHARING'!P210</f>
        <v>0</v>
      </c>
      <c r="Q416" s="323">
        <f>$B416*'PERCENTAGE SHARING'!Q210</f>
        <v>0</v>
      </c>
      <c r="R416" s="323">
        <f>$B416*'PERCENTAGE SHARING'!R210</f>
        <v>0</v>
      </c>
      <c r="S416" s="317"/>
      <c r="T416" s="317"/>
      <c r="U416" s="317"/>
      <c r="V416" s="317"/>
      <c r="W416" s="317"/>
      <c r="X416" s="317"/>
      <c r="Y416" s="317"/>
      <c r="Z416" s="317"/>
    </row>
    <row r="417" ht="15.75" customHeight="1">
      <c r="A417" s="325" t="str">
        <f>'PROP DAILY PNL'!A417</f>
        <v/>
      </c>
      <c r="B417" s="326" t="str">
        <f>'PROP DAILY PNL'!B417</f>
        <v/>
      </c>
      <c r="C417" s="323">
        <f>$B417*'PERCENTAGE SHARING'!C211</f>
        <v>0</v>
      </c>
      <c r="D417" s="323">
        <f>$B417*'PERCENTAGE SHARING'!D211</f>
        <v>0</v>
      </c>
      <c r="E417" s="323">
        <f>$B417*'PERCENTAGE SHARING'!E211</f>
        <v>0</v>
      </c>
      <c r="F417" s="323">
        <f>$B417*'PERCENTAGE SHARING'!F211</f>
        <v>0</v>
      </c>
      <c r="G417" s="323">
        <f>$B417*'PERCENTAGE SHARING'!G211</f>
        <v>0</v>
      </c>
      <c r="H417" s="323">
        <f>$B417*'PERCENTAGE SHARING'!H211</f>
        <v>0</v>
      </c>
      <c r="I417" s="323">
        <f>$B417*'PERCENTAGE SHARING'!I211</f>
        <v>0</v>
      </c>
      <c r="J417" s="323">
        <f>$B417*'PERCENTAGE SHARING'!J211</f>
        <v>0</v>
      </c>
      <c r="K417" s="323">
        <f>$B417*'PERCENTAGE SHARING'!K211</f>
        <v>0</v>
      </c>
      <c r="L417" s="323">
        <f>$B417*'PERCENTAGE SHARING'!L211</f>
        <v>0</v>
      </c>
      <c r="M417" s="323">
        <f>$B417*'PERCENTAGE SHARING'!M211</f>
        <v>0</v>
      </c>
      <c r="N417" s="323">
        <f>$B417*'PERCENTAGE SHARING'!N211</f>
        <v>0</v>
      </c>
      <c r="O417" s="323">
        <f>$B417*'PERCENTAGE SHARING'!O211</f>
        <v>0</v>
      </c>
      <c r="P417" s="323">
        <f>$B417*'PERCENTAGE SHARING'!P211</f>
        <v>0</v>
      </c>
      <c r="Q417" s="323">
        <f>$B417*'PERCENTAGE SHARING'!Q211</f>
        <v>0</v>
      </c>
      <c r="R417" s="323">
        <f>$B417*'PERCENTAGE SHARING'!R211</f>
        <v>0</v>
      </c>
      <c r="S417" s="317"/>
      <c r="T417" s="317"/>
      <c r="U417" s="317"/>
      <c r="V417" s="317"/>
      <c r="W417" s="317"/>
      <c r="X417" s="317"/>
      <c r="Y417" s="317"/>
      <c r="Z417" s="317"/>
    </row>
    <row r="418" ht="15.75" customHeight="1">
      <c r="A418" s="325" t="str">
        <f>'PROP DAILY PNL'!A418</f>
        <v/>
      </c>
      <c r="B418" s="326" t="str">
        <f>'PROP DAILY PNL'!B418</f>
        <v/>
      </c>
      <c r="C418" s="323">
        <f>$B418*'PERCENTAGE SHARING'!C212</f>
        <v>0</v>
      </c>
      <c r="D418" s="323">
        <f>$B418*'PERCENTAGE SHARING'!D212</f>
        <v>0</v>
      </c>
      <c r="E418" s="323">
        <f>$B418*'PERCENTAGE SHARING'!E212</f>
        <v>0</v>
      </c>
      <c r="F418" s="323">
        <f>$B418*'PERCENTAGE SHARING'!F212</f>
        <v>0</v>
      </c>
      <c r="G418" s="323">
        <f>$B418*'PERCENTAGE SHARING'!G212</f>
        <v>0</v>
      </c>
      <c r="H418" s="323">
        <f>$B418*'PERCENTAGE SHARING'!H212</f>
        <v>0</v>
      </c>
      <c r="I418" s="323">
        <f>$B418*'PERCENTAGE SHARING'!I212</f>
        <v>0</v>
      </c>
      <c r="J418" s="323">
        <f>$B418*'PERCENTAGE SHARING'!J212</f>
        <v>0</v>
      </c>
      <c r="K418" s="323">
        <f>$B418*'PERCENTAGE SHARING'!K212</f>
        <v>0</v>
      </c>
      <c r="L418" s="323">
        <f>$B418*'PERCENTAGE SHARING'!L212</f>
        <v>0</v>
      </c>
      <c r="M418" s="323">
        <f>$B418*'PERCENTAGE SHARING'!M212</f>
        <v>0</v>
      </c>
      <c r="N418" s="323">
        <f>$B418*'PERCENTAGE SHARING'!N212</f>
        <v>0</v>
      </c>
      <c r="O418" s="323">
        <f>$B418*'PERCENTAGE SHARING'!O212</f>
        <v>0</v>
      </c>
      <c r="P418" s="323">
        <f>$B418*'PERCENTAGE SHARING'!P212</f>
        <v>0</v>
      </c>
      <c r="Q418" s="323">
        <f>$B418*'PERCENTAGE SHARING'!Q212</f>
        <v>0</v>
      </c>
      <c r="R418" s="323">
        <f>$B418*'PERCENTAGE SHARING'!R212</f>
        <v>0</v>
      </c>
      <c r="S418" s="317"/>
      <c r="T418" s="317"/>
      <c r="U418" s="317"/>
      <c r="V418" s="317"/>
      <c r="W418" s="317"/>
      <c r="X418" s="317"/>
      <c r="Y418" s="317"/>
      <c r="Z418" s="317"/>
    </row>
    <row r="419" ht="15.75" customHeight="1">
      <c r="A419" s="325" t="str">
        <f>'PROP DAILY PNL'!A419</f>
        <v/>
      </c>
      <c r="B419" s="326" t="str">
        <f>'PROP DAILY PNL'!B419</f>
        <v/>
      </c>
      <c r="C419" s="323">
        <f>$B419*'PERCENTAGE SHARING'!C213</f>
        <v>0</v>
      </c>
      <c r="D419" s="323">
        <f>$B419*'PERCENTAGE SHARING'!D213</f>
        <v>0</v>
      </c>
      <c r="E419" s="323">
        <f>$B419*'PERCENTAGE SHARING'!E213</f>
        <v>0</v>
      </c>
      <c r="F419" s="323">
        <f>$B419*'PERCENTAGE SHARING'!F213</f>
        <v>0</v>
      </c>
      <c r="G419" s="323">
        <f>$B419*'PERCENTAGE SHARING'!G213</f>
        <v>0</v>
      </c>
      <c r="H419" s="323">
        <f>$B419*'PERCENTAGE SHARING'!H213</f>
        <v>0</v>
      </c>
      <c r="I419" s="323">
        <f>$B419*'PERCENTAGE SHARING'!I213</f>
        <v>0</v>
      </c>
      <c r="J419" s="323">
        <f>$B419*'PERCENTAGE SHARING'!J213</f>
        <v>0</v>
      </c>
      <c r="K419" s="323">
        <f>$B419*'PERCENTAGE SHARING'!K213</f>
        <v>0</v>
      </c>
      <c r="L419" s="323">
        <f>$B419*'PERCENTAGE SHARING'!L213</f>
        <v>0</v>
      </c>
      <c r="M419" s="323">
        <f>$B419*'PERCENTAGE SHARING'!M213</f>
        <v>0</v>
      </c>
      <c r="N419" s="323">
        <f>$B419*'PERCENTAGE SHARING'!N213</f>
        <v>0</v>
      </c>
      <c r="O419" s="323">
        <f>$B419*'PERCENTAGE SHARING'!O213</f>
        <v>0</v>
      </c>
      <c r="P419" s="323">
        <f>$B419*'PERCENTAGE SHARING'!P213</f>
        <v>0</v>
      </c>
      <c r="Q419" s="323">
        <f>$B419*'PERCENTAGE SHARING'!Q213</f>
        <v>0</v>
      </c>
      <c r="R419" s="323">
        <f>$B419*'PERCENTAGE SHARING'!R213</f>
        <v>0</v>
      </c>
      <c r="S419" s="317"/>
      <c r="T419" s="317"/>
      <c r="U419" s="317"/>
      <c r="V419" s="317"/>
      <c r="W419" s="317"/>
      <c r="X419" s="317"/>
      <c r="Y419" s="317"/>
      <c r="Z419" s="317"/>
    </row>
    <row r="420" ht="15.75" customHeight="1">
      <c r="A420" s="325" t="str">
        <f>'PROP DAILY PNL'!A420</f>
        <v/>
      </c>
      <c r="B420" s="326" t="str">
        <f>'PROP DAILY PNL'!B420</f>
        <v/>
      </c>
      <c r="C420" s="323">
        <f>$B420*'PERCENTAGE SHARING'!C214</f>
        <v>0</v>
      </c>
      <c r="D420" s="323">
        <f>$B420*'PERCENTAGE SHARING'!D214</f>
        <v>0</v>
      </c>
      <c r="E420" s="323">
        <f>$B420*'PERCENTAGE SHARING'!E214</f>
        <v>0</v>
      </c>
      <c r="F420" s="323">
        <f>$B420*'PERCENTAGE SHARING'!F214</f>
        <v>0</v>
      </c>
      <c r="G420" s="323">
        <f>$B420*'PERCENTAGE SHARING'!G214</f>
        <v>0</v>
      </c>
      <c r="H420" s="323">
        <f>$B420*'PERCENTAGE SHARING'!H214</f>
        <v>0</v>
      </c>
      <c r="I420" s="323">
        <f>$B420*'PERCENTAGE SHARING'!I214</f>
        <v>0</v>
      </c>
      <c r="J420" s="323">
        <f>$B420*'PERCENTAGE SHARING'!J214</f>
        <v>0</v>
      </c>
      <c r="K420" s="323">
        <f>$B420*'PERCENTAGE SHARING'!K214</f>
        <v>0</v>
      </c>
      <c r="L420" s="323">
        <f>$B420*'PERCENTAGE SHARING'!L214</f>
        <v>0</v>
      </c>
      <c r="M420" s="323">
        <f>$B420*'PERCENTAGE SHARING'!M214</f>
        <v>0</v>
      </c>
      <c r="N420" s="323">
        <f>$B420*'PERCENTAGE SHARING'!N214</f>
        <v>0</v>
      </c>
      <c r="O420" s="323">
        <f>$B420*'PERCENTAGE SHARING'!O214</f>
        <v>0</v>
      </c>
      <c r="P420" s="323">
        <f>$B420*'PERCENTAGE SHARING'!P214</f>
        <v>0</v>
      </c>
      <c r="Q420" s="323">
        <f>$B420*'PERCENTAGE SHARING'!Q214</f>
        <v>0</v>
      </c>
      <c r="R420" s="323">
        <f>$B420*'PERCENTAGE SHARING'!R214</f>
        <v>0</v>
      </c>
      <c r="S420" s="317"/>
      <c r="T420" s="317"/>
      <c r="U420" s="317"/>
      <c r="V420" s="317"/>
      <c r="W420" s="317"/>
      <c r="X420" s="317"/>
      <c r="Y420" s="317"/>
      <c r="Z420" s="317"/>
    </row>
    <row r="421" ht="15.75" customHeight="1">
      <c r="A421" s="325" t="str">
        <f>'PROP DAILY PNL'!A421</f>
        <v/>
      </c>
      <c r="B421" s="326" t="str">
        <f>'PROP DAILY PNL'!B421</f>
        <v/>
      </c>
      <c r="C421" s="323">
        <f>$B421*'PERCENTAGE SHARING'!C215</f>
        <v>0</v>
      </c>
      <c r="D421" s="323">
        <f>$B421*'PERCENTAGE SHARING'!D215</f>
        <v>0</v>
      </c>
      <c r="E421" s="323">
        <f>$B421*'PERCENTAGE SHARING'!E215</f>
        <v>0</v>
      </c>
      <c r="F421" s="323">
        <f>$B421*'PERCENTAGE SHARING'!F215</f>
        <v>0</v>
      </c>
      <c r="G421" s="323">
        <f>$B421*'PERCENTAGE SHARING'!G215</f>
        <v>0</v>
      </c>
      <c r="H421" s="323">
        <f>$B421*'PERCENTAGE SHARING'!H215</f>
        <v>0</v>
      </c>
      <c r="I421" s="323">
        <f>$B421*'PERCENTAGE SHARING'!I215</f>
        <v>0</v>
      </c>
      <c r="J421" s="323">
        <f>$B421*'PERCENTAGE SHARING'!J215</f>
        <v>0</v>
      </c>
      <c r="K421" s="323">
        <f>$B421*'PERCENTAGE SHARING'!K215</f>
        <v>0</v>
      </c>
      <c r="L421" s="323">
        <f>$B421*'PERCENTAGE SHARING'!L215</f>
        <v>0</v>
      </c>
      <c r="M421" s="323">
        <f>$B421*'PERCENTAGE SHARING'!M215</f>
        <v>0</v>
      </c>
      <c r="N421" s="323">
        <f>$B421*'PERCENTAGE SHARING'!N215</f>
        <v>0</v>
      </c>
      <c r="O421" s="323">
        <f>$B421*'PERCENTAGE SHARING'!O215</f>
        <v>0</v>
      </c>
      <c r="P421" s="323">
        <f>$B421*'PERCENTAGE SHARING'!P215</f>
        <v>0</v>
      </c>
      <c r="Q421" s="323">
        <f>$B421*'PERCENTAGE SHARING'!Q215</f>
        <v>0</v>
      </c>
      <c r="R421" s="323">
        <f>$B421*'PERCENTAGE SHARING'!R215</f>
        <v>0</v>
      </c>
      <c r="S421" s="317"/>
      <c r="T421" s="317"/>
      <c r="U421" s="317"/>
      <c r="V421" s="317"/>
      <c r="W421" s="317"/>
      <c r="X421" s="317"/>
      <c r="Y421" s="317"/>
      <c r="Z421" s="317"/>
    </row>
    <row r="422" ht="15.75" customHeight="1">
      <c r="A422" s="325" t="str">
        <f>'PROP DAILY PNL'!A422</f>
        <v/>
      </c>
      <c r="B422" s="326" t="str">
        <f>'PROP DAILY PNL'!B422</f>
        <v/>
      </c>
      <c r="C422" s="323">
        <f>$B422*'PERCENTAGE SHARING'!C216</f>
        <v>0</v>
      </c>
      <c r="D422" s="323">
        <f>$B422*'PERCENTAGE SHARING'!D216</f>
        <v>0</v>
      </c>
      <c r="E422" s="323">
        <f>$B422*'PERCENTAGE SHARING'!E216</f>
        <v>0</v>
      </c>
      <c r="F422" s="323">
        <f>$B422*'PERCENTAGE SHARING'!F216</f>
        <v>0</v>
      </c>
      <c r="G422" s="323">
        <f>$B422*'PERCENTAGE SHARING'!G216</f>
        <v>0</v>
      </c>
      <c r="H422" s="323">
        <f>$B422*'PERCENTAGE SHARING'!H216</f>
        <v>0</v>
      </c>
      <c r="I422" s="323">
        <f>$B422*'PERCENTAGE SHARING'!I216</f>
        <v>0</v>
      </c>
      <c r="J422" s="323">
        <f>$B422*'PERCENTAGE SHARING'!J216</f>
        <v>0</v>
      </c>
      <c r="K422" s="323">
        <f>$B422*'PERCENTAGE SHARING'!K216</f>
        <v>0</v>
      </c>
      <c r="L422" s="323">
        <f>$B422*'PERCENTAGE SHARING'!L216</f>
        <v>0</v>
      </c>
      <c r="M422" s="323">
        <f>$B422*'PERCENTAGE SHARING'!M216</f>
        <v>0</v>
      </c>
      <c r="N422" s="323">
        <f>$B422*'PERCENTAGE SHARING'!N216</f>
        <v>0</v>
      </c>
      <c r="O422" s="323">
        <f>$B422*'PERCENTAGE SHARING'!O216</f>
        <v>0</v>
      </c>
      <c r="P422" s="323">
        <f>$B422*'PERCENTAGE SHARING'!P216</f>
        <v>0</v>
      </c>
      <c r="Q422" s="323">
        <f>$B422*'PERCENTAGE SHARING'!Q216</f>
        <v>0</v>
      </c>
      <c r="R422" s="323">
        <f>$B422*'PERCENTAGE SHARING'!R216</f>
        <v>0</v>
      </c>
      <c r="S422" s="317"/>
      <c r="T422" s="317"/>
      <c r="U422" s="317"/>
      <c r="V422" s="317"/>
      <c r="W422" s="317"/>
      <c r="X422" s="317"/>
      <c r="Y422" s="317"/>
      <c r="Z422" s="317"/>
    </row>
    <row r="423" ht="15.75" customHeight="1">
      <c r="A423" s="325" t="str">
        <f>'PROP DAILY PNL'!A423</f>
        <v/>
      </c>
      <c r="B423" s="326" t="str">
        <f>'PROP DAILY PNL'!B423</f>
        <v/>
      </c>
      <c r="C423" s="323">
        <f>$B423*'PERCENTAGE SHARING'!C217</f>
        <v>0</v>
      </c>
      <c r="D423" s="323">
        <f>$B423*'PERCENTAGE SHARING'!D217</f>
        <v>0</v>
      </c>
      <c r="E423" s="323">
        <f>$B423*'PERCENTAGE SHARING'!E217</f>
        <v>0</v>
      </c>
      <c r="F423" s="323">
        <f>$B423*'PERCENTAGE SHARING'!F217</f>
        <v>0</v>
      </c>
      <c r="G423" s="323">
        <f>$B423*'PERCENTAGE SHARING'!G217</f>
        <v>0</v>
      </c>
      <c r="H423" s="323">
        <f>$B423*'PERCENTAGE SHARING'!H217</f>
        <v>0</v>
      </c>
      <c r="I423" s="323">
        <f>$B423*'PERCENTAGE SHARING'!I217</f>
        <v>0</v>
      </c>
      <c r="J423" s="323">
        <f>$B423*'PERCENTAGE SHARING'!J217</f>
        <v>0</v>
      </c>
      <c r="K423" s="323">
        <f>$B423*'PERCENTAGE SHARING'!K217</f>
        <v>0</v>
      </c>
      <c r="L423" s="323">
        <f>$B423*'PERCENTAGE SHARING'!L217</f>
        <v>0</v>
      </c>
      <c r="M423" s="323">
        <f>$B423*'PERCENTAGE SHARING'!M217</f>
        <v>0</v>
      </c>
      <c r="N423" s="323">
        <f>$B423*'PERCENTAGE SHARING'!N217</f>
        <v>0</v>
      </c>
      <c r="O423" s="323">
        <f>$B423*'PERCENTAGE SHARING'!O217</f>
        <v>0</v>
      </c>
      <c r="P423" s="323">
        <f>$B423*'PERCENTAGE SHARING'!P217</f>
        <v>0</v>
      </c>
      <c r="Q423" s="323">
        <f>$B423*'PERCENTAGE SHARING'!Q217</f>
        <v>0</v>
      </c>
      <c r="R423" s="323">
        <f>$B423*'PERCENTAGE SHARING'!R217</f>
        <v>0</v>
      </c>
      <c r="S423" s="317"/>
      <c r="T423" s="317"/>
      <c r="U423" s="317"/>
      <c r="V423" s="317"/>
      <c r="W423" s="317"/>
      <c r="X423" s="317"/>
      <c r="Y423" s="317"/>
      <c r="Z423" s="317"/>
    </row>
    <row r="424" ht="15.75" customHeight="1">
      <c r="A424" s="325" t="str">
        <f>'PROP DAILY PNL'!A424</f>
        <v/>
      </c>
      <c r="B424" s="326" t="str">
        <f>'PROP DAILY PNL'!B424</f>
        <v/>
      </c>
      <c r="C424" s="323">
        <f>$B424*'PERCENTAGE SHARING'!C218</f>
        <v>0</v>
      </c>
      <c r="D424" s="323">
        <f>$B424*'PERCENTAGE SHARING'!D218</f>
        <v>0</v>
      </c>
      <c r="E424" s="323">
        <f>$B424*'PERCENTAGE SHARING'!E218</f>
        <v>0</v>
      </c>
      <c r="F424" s="323">
        <f>$B424*'PERCENTAGE SHARING'!F218</f>
        <v>0</v>
      </c>
      <c r="G424" s="323">
        <f>$B424*'PERCENTAGE SHARING'!G218</f>
        <v>0</v>
      </c>
      <c r="H424" s="323">
        <f>$B424*'PERCENTAGE SHARING'!H218</f>
        <v>0</v>
      </c>
      <c r="I424" s="323">
        <f>$B424*'PERCENTAGE SHARING'!I218</f>
        <v>0</v>
      </c>
      <c r="J424" s="323">
        <f>$B424*'PERCENTAGE SHARING'!J218</f>
        <v>0</v>
      </c>
      <c r="K424" s="323">
        <f>$B424*'PERCENTAGE SHARING'!K218</f>
        <v>0</v>
      </c>
      <c r="L424" s="323">
        <f>$B424*'PERCENTAGE SHARING'!L218</f>
        <v>0</v>
      </c>
      <c r="M424" s="323">
        <f>$B424*'PERCENTAGE SHARING'!M218</f>
        <v>0</v>
      </c>
      <c r="N424" s="323">
        <f>$B424*'PERCENTAGE SHARING'!N218</f>
        <v>0</v>
      </c>
      <c r="O424" s="323">
        <f>$B424*'PERCENTAGE SHARING'!O218</f>
        <v>0</v>
      </c>
      <c r="P424" s="323">
        <f>$B424*'PERCENTAGE SHARING'!P218</f>
        <v>0</v>
      </c>
      <c r="Q424" s="323">
        <f>$B424*'PERCENTAGE SHARING'!Q218</f>
        <v>0</v>
      </c>
      <c r="R424" s="323">
        <f>$B424*'PERCENTAGE SHARING'!R218</f>
        <v>0</v>
      </c>
      <c r="S424" s="317"/>
      <c r="T424" s="317"/>
      <c r="U424" s="317"/>
      <c r="V424" s="317"/>
      <c r="W424" s="317"/>
      <c r="X424" s="317"/>
      <c r="Y424" s="317"/>
      <c r="Z424" s="317"/>
    </row>
    <row r="425" ht="15.75" customHeight="1">
      <c r="A425" s="325" t="str">
        <f>'PROP DAILY PNL'!A425</f>
        <v/>
      </c>
      <c r="B425" s="326" t="str">
        <f>'PROP DAILY PNL'!B425</f>
        <v/>
      </c>
      <c r="C425" s="323">
        <f>$B425*'PERCENTAGE SHARING'!C219</f>
        <v>0</v>
      </c>
      <c r="D425" s="323">
        <f>$B425*'PERCENTAGE SHARING'!D219</f>
        <v>0</v>
      </c>
      <c r="E425" s="323">
        <f>$B425*'PERCENTAGE SHARING'!E219</f>
        <v>0</v>
      </c>
      <c r="F425" s="323">
        <f>$B425*'PERCENTAGE SHARING'!F219</f>
        <v>0</v>
      </c>
      <c r="G425" s="323">
        <f>$B425*'PERCENTAGE SHARING'!G219</f>
        <v>0</v>
      </c>
      <c r="H425" s="323">
        <f>$B425*'PERCENTAGE SHARING'!H219</f>
        <v>0</v>
      </c>
      <c r="I425" s="323">
        <f>$B425*'PERCENTAGE SHARING'!I219</f>
        <v>0</v>
      </c>
      <c r="J425" s="323">
        <f>$B425*'PERCENTAGE SHARING'!J219</f>
        <v>0</v>
      </c>
      <c r="K425" s="323">
        <f>$B425*'PERCENTAGE SHARING'!K219</f>
        <v>0</v>
      </c>
      <c r="L425" s="323">
        <f>$B425*'PERCENTAGE SHARING'!L219</f>
        <v>0</v>
      </c>
      <c r="M425" s="323">
        <f>$B425*'PERCENTAGE SHARING'!M219</f>
        <v>0</v>
      </c>
      <c r="N425" s="323">
        <f>$B425*'PERCENTAGE SHARING'!N219</f>
        <v>0</v>
      </c>
      <c r="O425" s="323">
        <f>$B425*'PERCENTAGE SHARING'!O219</f>
        <v>0</v>
      </c>
      <c r="P425" s="323">
        <f>$B425*'PERCENTAGE SHARING'!P219</f>
        <v>0</v>
      </c>
      <c r="Q425" s="323">
        <f>$B425*'PERCENTAGE SHARING'!Q219</f>
        <v>0</v>
      </c>
      <c r="R425" s="323">
        <f>$B425*'PERCENTAGE SHARING'!R219</f>
        <v>0</v>
      </c>
      <c r="S425" s="317"/>
      <c r="T425" s="317"/>
      <c r="U425" s="317"/>
      <c r="V425" s="317"/>
      <c r="W425" s="317"/>
      <c r="X425" s="317"/>
      <c r="Y425" s="317"/>
      <c r="Z425" s="317"/>
    </row>
    <row r="426" ht="15.75" customHeight="1">
      <c r="A426" s="325" t="str">
        <f>'PROP DAILY PNL'!A426</f>
        <v/>
      </c>
      <c r="B426" s="326" t="str">
        <f>'PROP DAILY PNL'!B426</f>
        <v/>
      </c>
      <c r="C426" s="323">
        <f>$B426*'PERCENTAGE SHARING'!C220</f>
        <v>0</v>
      </c>
      <c r="D426" s="323">
        <f>$B426*'PERCENTAGE SHARING'!D220</f>
        <v>0</v>
      </c>
      <c r="E426" s="323">
        <f>$B426*'PERCENTAGE SHARING'!E220</f>
        <v>0</v>
      </c>
      <c r="F426" s="323">
        <f>$B426*'PERCENTAGE SHARING'!F220</f>
        <v>0</v>
      </c>
      <c r="G426" s="323">
        <f>$B426*'PERCENTAGE SHARING'!G220</f>
        <v>0</v>
      </c>
      <c r="H426" s="323">
        <f>$B426*'PERCENTAGE SHARING'!H220</f>
        <v>0</v>
      </c>
      <c r="I426" s="323">
        <f>$B426*'PERCENTAGE SHARING'!I220</f>
        <v>0</v>
      </c>
      <c r="J426" s="323">
        <f>$B426*'PERCENTAGE SHARING'!J220</f>
        <v>0</v>
      </c>
      <c r="K426" s="323">
        <f>$B426*'PERCENTAGE SHARING'!K220</f>
        <v>0</v>
      </c>
      <c r="L426" s="323">
        <f>$B426*'PERCENTAGE SHARING'!L220</f>
        <v>0</v>
      </c>
      <c r="M426" s="323">
        <f>$B426*'PERCENTAGE SHARING'!M220</f>
        <v>0</v>
      </c>
      <c r="N426" s="323">
        <f>$B426*'PERCENTAGE SHARING'!N220</f>
        <v>0</v>
      </c>
      <c r="O426" s="323">
        <f>$B426*'PERCENTAGE SHARING'!O220</f>
        <v>0</v>
      </c>
      <c r="P426" s="323">
        <f>$B426*'PERCENTAGE SHARING'!P220</f>
        <v>0</v>
      </c>
      <c r="Q426" s="323">
        <f>$B426*'PERCENTAGE SHARING'!Q220</f>
        <v>0</v>
      </c>
      <c r="R426" s="323">
        <f>$B426*'PERCENTAGE SHARING'!R220</f>
        <v>0</v>
      </c>
      <c r="S426" s="317"/>
      <c r="T426" s="317"/>
      <c r="U426" s="317"/>
      <c r="V426" s="317"/>
      <c r="W426" s="317"/>
      <c r="X426" s="317"/>
      <c r="Y426" s="317"/>
      <c r="Z426" s="317"/>
    </row>
    <row r="427" ht="15.75" customHeight="1">
      <c r="A427" s="325" t="str">
        <f>'PROP DAILY PNL'!A427</f>
        <v/>
      </c>
      <c r="B427" s="326" t="str">
        <f>'PROP DAILY PNL'!B427</f>
        <v/>
      </c>
      <c r="C427" s="323">
        <f>$B427*'PERCENTAGE SHARING'!C221</f>
        <v>0</v>
      </c>
      <c r="D427" s="323">
        <f>$B427*'PERCENTAGE SHARING'!D221</f>
        <v>0</v>
      </c>
      <c r="E427" s="323">
        <f>$B427*'PERCENTAGE SHARING'!E221</f>
        <v>0</v>
      </c>
      <c r="F427" s="323">
        <f>$B427*'PERCENTAGE SHARING'!F221</f>
        <v>0</v>
      </c>
      <c r="G427" s="323">
        <f>$B427*'PERCENTAGE SHARING'!G221</f>
        <v>0</v>
      </c>
      <c r="H427" s="323">
        <f>$B427*'PERCENTAGE SHARING'!H221</f>
        <v>0</v>
      </c>
      <c r="I427" s="323">
        <f>$B427*'PERCENTAGE SHARING'!I221</f>
        <v>0</v>
      </c>
      <c r="J427" s="323">
        <f>$B427*'PERCENTAGE SHARING'!J221</f>
        <v>0</v>
      </c>
      <c r="K427" s="323">
        <f>$B427*'PERCENTAGE SHARING'!K221</f>
        <v>0</v>
      </c>
      <c r="L427" s="323">
        <f>$B427*'PERCENTAGE SHARING'!L221</f>
        <v>0</v>
      </c>
      <c r="M427" s="323">
        <f>$B427*'PERCENTAGE SHARING'!M221</f>
        <v>0</v>
      </c>
      <c r="N427" s="323">
        <f>$B427*'PERCENTAGE SHARING'!N221</f>
        <v>0</v>
      </c>
      <c r="O427" s="323">
        <f>$B427*'PERCENTAGE SHARING'!O221</f>
        <v>0</v>
      </c>
      <c r="P427" s="323">
        <f>$B427*'PERCENTAGE SHARING'!P221</f>
        <v>0</v>
      </c>
      <c r="Q427" s="323">
        <f>$B427*'PERCENTAGE SHARING'!Q221</f>
        <v>0</v>
      </c>
      <c r="R427" s="323">
        <f>$B427*'PERCENTAGE SHARING'!R221</f>
        <v>0</v>
      </c>
      <c r="S427" s="317"/>
      <c r="T427" s="317"/>
      <c r="U427" s="317"/>
      <c r="V427" s="317"/>
      <c r="W427" s="317"/>
      <c r="X427" s="317"/>
      <c r="Y427" s="317"/>
      <c r="Z427" s="317"/>
    </row>
    <row r="428" ht="15.75" customHeight="1">
      <c r="A428" s="325" t="str">
        <f>'PROP DAILY PNL'!A428</f>
        <v/>
      </c>
      <c r="B428" s="326" t="str">
        <f>'PROP DAILY PNL'!B428</f>
        <v/>
      </c>
      <c r="C428" s="323">
        <f>$B428*'PERCENTAGE SHARING'!C222</f>
        <v>0</v>
      </c>
      <c r="D428" s="323">
        <f>$B428*'PERCENTAGE SHARING'!D222</f>
        <v>0</v>
      </c>
      <c r="E428" s="323">
        <f>$B428*'PERCENTAGE SHARING'!E222</f>
        <v>0</v>
      </c>
      <c r="F428" s="323">
        <f>$B428*'PERCENTAGE SHARING'!F222</f>
        <v>0</v>
      </c>
      <c r="G428" s="323">
        <f>$B428*'PERCENTAGE SHARING'!G222</f>
        <v>0</v>
      </c>
      <c r="H428" s="323">
        <f>$B428*'PERCENTAGE SHARING'!H222</f>
        <v>0</v>
      </c>
      <c r="I428" s="323">
        <f>$B428*'PERCENTAGE SHARING'!I222</f>
        <v>0</v>
      </c>
      <c r="J428" s="323">
        <f>$B428*'PERCENTAGE SHARING'!J222</f>
        <v>0</v>
      </c>
      <c r="K428" s="323">
        <f>$B428*'PERCENTAGE SHARING'!K222</f>
        <v>0</v>
      </c>
      <c r="L428" s="323">
        <f>$B428*'PERCENTAGE SHARING'!L222</f>
        <v>0</v>
      </c>
      <c r="M428" s="323">
        <f>$B428*'PERCENTAGE SHARING'!M222</f>
        <v>0</v>
      </c>
      <c r="N428" s="323">
        <f>$B428*'PERCENTAGE SHARING'!N222</f>
        <v>0</v>
      </c>
      <c r="O428" s="323">
        <f>$B428*'PERCENTAGE SHARING'!O222</f>
        <v>0</v>
      </c>
      <c r="P428" s="323">
        <f>$B428*'PERCENTAGE SHARING'!P222</f>
        <v>0</v>
      </c>
      <c r="Q428" s="323">
        <f>$B428*'PERCENTAGE SHARING'!Q222</f>
        <v>0</v>
      </c>
      <c r="R428" s="323">
        <f>$B428*'PERCENTAGE SHARING'!R222</f>
        <v>0</v>
      </c>
      <c r="S428" s="317"/>
      <c r="T428" s="317"/>
      <c r="U428" s="317"/>
      <c r="V428" s="317"/>
      <c r="W428" s="317"/>
      <c r="X428" s="317"/>
      <c r="Y428" s="317"/>
      <c r="Z428" s="317"/>
    </row>
    <row r="429" ht="15.75" customHeight="1">
      <c r="A429" s="325" t="str">
        <f>'PROP DAILY PNL'!A429</f>
        <v/>
      </c>
      <c r="B429" s="326" t="str">
        <f>'PROP DAILY PNL'!B429</f>
        <v/>
      </c>
      <c r="C429" s="323">
        <f>$B429*'PERCENTAGE SHARING'!C223</f>
        <v>0</v>
      </c>
      <c r="D429" s="323">
        <f>$B429*'PERCENTAGE SHARING'!D223</f>
        <v>0</v>
      </c>
      <c r="E429" s="323">
        <f>$B429*'PERCENTAGE SHARING'!E223</f>
        <v>0</v>
      </c>
      <c r="F429" s="323">
        <f>$B429*'PERCENTAGE SHARING'!F223</f>
        <v>0</v>
      </c>
      <c r="G429" s="323">
        <f>$B429*'PERCENTAGE SHARING'!G223</f>
        <v>0</v>
      </c>
      <c r="H429" s="323">
        <f>$B429*'PERCENTAGE SHARING'!H223</f>
        <v>0</v>
      </c>
      <c r="I429" s="323">
        <f>$B429*'PERCENTAGE SHARING'!I223</f>
        <v>0</v>
      </c>
      <c r="J429" s="323">
        <f>$B429*'PERCENTAGE SHARING'!J223</f>
        <v>0</v>
      </c>
      <c r="K429" s="323">
        <f>$B429*'PERCENTAGE SHARING'!K223</f>
        <v>0</v>
      </c>
      <c r="L429" s="323">
        <f>$B429*'PERCENTAGE SHARING'!L223</f>
        <v>0</v>
      </c>
      <c r="M429" s="323">
        <f>$B429*'PERCENTAGE SHARING'!M223</f>
        <v>0</v>
      </c>
      <c r="N429" s="323">
        <f>$B429*'PERCENTAGE SHARING'!N223</f>
        <v>0</v>
      </c>
      <c r="O429" s="323">
        <f>$B429*'PERCENTAGE SHARING'!O223</f>
        <v>0</v>
      </c>
      <c r="P429" s="323">
        <f>$B429*'PERCENTAGE SHARING'!P223</f>
        <v>0</v>
      </c>
      <c r="Q429" s="323">
        <f>$B429*'PERCENTAGE SHARING'!Q223</f>
        <v>0</v>
      </c>
      <c r="R429" s="323">
        <f>$B429*'PERCENTAGE SHARING'!R223</f>
        <v>0</v>
      </c>
      <c r="S429" s="317"/>
      <c r="T429" s="317"/>
      <c r="U429" s="317"/>
      <c r="V429" s="317"/>
      <c r="W429" s="317"/>
      <c r="X429" s="317"/>
      <c r="Y429" s="317"/>
      <c r="Z429" s="317"/>
    </row>
    <row r="430" ht="15.75" customHeight="1">
      <c r="A430" s="325" t="str">
        <f>'PROP DAILY PNL'!A430</f>
        <v/>
      </c>
      <c r="B430" s="326" t="str">
        <f>'PROP DAILY PNL'!B430</f>
        <v/>
      </c>
      <c r="C430" s="323">
        <f>$B430*'PERCENTAGE SHARING'!C224</f>
        <v>0</v>
      </c>
      <c r="D430" s="323">
        <f>$B430*'PERCENTAGE SHARING'!D224</f>
        <v>0</v>
      </c>
      <c r="E430" s="323">
        <f>$B430*'PERCENTAGE SHARING'!E224</f>
        <v>0</v>
      </c>
      <c r="F430" s="323">
        <f>$B430*'PERCENTAGE SHARING'!F224</f>
        <v>0</v>
      </c>
      <c r="G430" s="323">
        <f>$B430*'PERCENTAGE SHARING'!G224</f>
        <v>0</v>
      </c>
      <c r="H430" s="323">
        <f>$B430*'PERCENTAGE SHARING'!H224</f>
        <v>0</v>
      </c>
      <c r="I430" s="323">
        <f>$B430*'PERCENTAGE SHARING'!I224</f>
        <v>0</v>
      </c>
      <c r="J430" s="323">
        <f>$B430*'PERCENTAGE SHARING'!J224</f>
        <v>0</v>
      </c>
      <c r="K430" s="323">
        <f>$B430*'PERCENTAGE SHARING'!K224</f>
        <v>0</v>
      </c>
      <c r="L430" s="323">
        <f>$B430*'PERCENTAGE SHARING'!L224</f>
        <v>0</v>
      </c>
      <c r="M430" s="323">
        <f>$B430*'PERCENTAGE SHARING'!M224</f>
        <v>0</v>
      </c>
      <c r="N430" s="323">
        <f>$B430*'PERCENTAGE SHARING'!N224</f>
        <v>0</v>
      </c>
      <c r="O430" s="323">
        <f>$B430*'PERCENTAGE SHARING'!O224</f>
        <v>0</v>
      </c>
      <c r="P430" s="323">
        <f>$B430*'PERCENTAGE SHARING'!P224</f>
        <v>0</v>
      </c>
      <c r="Q430" s="323">
        <f>$B430*'PERCENTAGE SHARING'!Q224</f>
        <v>0</v>
      </c>
      <c r="R430" s="323">
        <f>$B430*'PERCENTAGE SHARING'!R224</f>
        <v>0</v>
      </c>
      <c r="S430" s="317"/>
      <c r="T430" s="317"/>
      <c r="U430" s="317"/>
      <c r="V430" s="317"/>
      <c r="W430" s="317"/>
      <c r="X430" s="317"/>
      <c r="Y430" s="317"/>
      <c r="Z430" s="317"/>
    </row>
    <row r="431" ht="15.75" customHeight="1">
      <c r="A431" s="325" t="str">
        <f>'PROP DAILY PNL'!A431</f>
        <v/>
      </c>
      <c r="B431" s="326" t="str">
        <f>'PROP DAILY PNL'!B431</f>
        <v/>
      </c>
      <c r="C431" s="323">
        <f>$B431*'PERCENTAGE SHARING'!C225</f>
        <v>0</v>
      </c>
      <c r="D431" s="323">
        <f>$B431*'PERCENTAGE SHARING'!D225</f>
        <v>0</v>
      </c>
      <c r="E431" s="323">
        <f>$B431*'PERCENTAGE SHARING'!E225</f>
        <v>0</v>
      </c>
      <c r="F431" s="323">
        <f>$B431*'PERCENTAGE SHARING'!F225</f>
        <v>0</v>
      </c>
      <c r="G431" s="323">
        <f>$B431*'PERCENTAGE SHARING'!G225</f>
        <v>0</v>
      </c>
      <c r="H431" s="323">
        <f>$B431*'PERCENTAGE SHARING'!H225</f>
        <v>0</v>
      </c>
      <c r="I431" s="323">
        <f>$B431*'PERCENTAGE SHARING'!I225</f>
        <v>0</v>
      </c>
      <c r="J431" s="323">
        <f>$B431*'PERCENTAGE SHARING'!J225</f>
        <v>0</v>
      </c>
      <c r="K431" s="323">
        <f>$B431*'PERCENTAGE SHARING'!K225</f>
        <v>0</v>
      </c>
      <c r="L431" s="323">
        <f>$B431*'PERCENTAGE SHARING'!L225</f>
        <v>0</v>
      </c>
      <c r="M431" s="323">
        <f>$B431*'PERCENTAGE SHARING'!M225</f>
        <v>0</v>
      </c>
      <c r="N431" s="323">
        <f>$B431*'PERCENTAGE SHARING'!N225</f>
        <v>0</v>
      </c>
      <c r="O431" s="323">
        <f>$B431*'PERCENTAGE SHARING'!O225</f>
        <v>0</v>
      </c>
      <c r="P431" s="323">
        <f>$B431*'PERCENTAGE SHARING'!P225</f>
        <v>0</v>
      </c>
      <c r="Q431" s="323">
        <f>$B431*'PERCENTAGE SHARING'!Q225</f>
        <v>0</v>
      </c>
      <c r="R431" s="323">
        <f>$B431*'PERCENTAGE SHARING'!R225</f>
        <v>0</v>
      </c>
      <c r="S431" s="317"/>
      <c r="T431" s="317"/>
      <c r="U431" s="317"/>
      <c r="V431" s="317"/>
      <c r="W431" s="317"/>
      <c r="X431" s="317"/>
      <c r="Y431" s="317"/>
      <c r="Z431" s="317"/>
    </row>
    <row r="432" ht="15.75" customHeight="1">
      <c r="A432" s="325" t="str">
        <f>'PROP DAILY PNL'!A432</f>
        <v/>
      </c>
      <c r="B432" s="326" t="str">
        <f>'PROP DAILY PNL'!B432</f>
        <v/>
      </c>
      <c r="C432" s="323">
        <f>$B432*'PERCENTAGE SHARING'!C226</f>
        <v>0</v>
      </c>
      <c r="D432" s="323">
        <f>$B432*'PERCENTAGE SHARING'!D226</f>
        <v>0</v>
      </c>
      <c r="E432" s="323">
        <f>$B432*'PERCENTAGE SHARING'!E226</f>
        <v>0</v>
      </c>
      <c r="F432" s="323">
        <f>$B432*'PERCENTAGE SHARING'!F226</f>
        <v>0</v>
      </c>
      <c r="G432" s="323">
        <f>$B432*'PERCENTAGE SHARING'!G226</f>
        <v>0</v>
      </c>
      <c r="H432" s="323">
        <f>$B432*'PERCENTAGE SHARING'!H226</f>
        <v>0</v>
      </c>
      <c r="I432" s="323">
        <f>$B432*'PERCENTAGE SHARING'!I226</f>
        <v>0</v>
      </c>
      <c r="J432" s="323">
        <f>$B432*'PERCENTAGE SHARING'!J226</f>
        <v>0</v>
      </c>
      <c r="K432" s="323">
        <f>$B432*'PERCENTAGE SHARING'!K226</f>
        <v>0</v>
      </c>
      <c r="L432" s="323">
        <f>$B432*'PERCENTAGE SHARING'!L226</f>
        <v>0</v>
      </c>
      <c r="M432" s="323">
        <f>$B432*'PERCENTAGE SHARING'!M226</f>
        <v>0</v>
      </c>
      <c r="N432" s="323">
        <f>$B432*'PERCENTAGE SHARING'!N226</f>
        <v>0</v>
      </c>
      <c r="O432" s="323">
        <f>$B432*'PERCENTAGE SHARING'!O226</f>
        <v>0</v>
      </c>
      <c r="P432" s="323">
        <f>$B432*'PERCENTAGE SHARING'!P226</f>
        <v>0</v>
      </c>
      <c r="Q432" s="323">
        <f>$B432*'PERCENTAGE SHARING'!Q226</f>
        <v>0</v>
      </c>
      <c r="R432" s="323">
        <f>$B432*'PERCENTAGE SHARING'!R226</f>
        <v>0</v>
      </c>
      <c r="S432" s="317"/>
      <c r="T432" s="317"/>
      <c r="U432" s="317"/>
      <c r="V432" s="317"/>
      <c r="W432" s="317"/>
      <c r="X432" s="317"/>
      <c r="Y432" s="317"/>
      <c r="Z432" s="317"/>
    </row>
    <row r="433" ht="15.75" customHeight="1">
      <c r="A433" s="325" t="str">
        <f>'PROP DAILY PNL'!A433</f>
        <v/>
      </c>
      <c r="B433" s="326" t="str">
        <f>'PROP DAILY PNL'!B433</f>
        <v/>
      </c>
      <c r="C433" s="323">
        <f>$B433*'PERCENTAGE SHARING'!C227</f>
        <v>0</v>
      </c>
      <c r="D433" s="323">
        <f>$B433*'PERCENTAGE SHARING'!D227</f>
        <v>0</v>
      </c>
      <c r="E433" s="323">
        <f>$B433*'PERCENTAGE SHARING'!E227</f>
        <v>0</v>
      </c>
      <c r="F433" s="323">
        <f>$B433*'PERCENTAGE SHARING'!F227</f>
        <v>0</v>
      </c>
      <c r="G433" s="323">
        <f>$B433*'PERCENTAGE SHARING'!G227</f>
        <v>0</v>
      </c>
      <c r="H433" s="323">
        <f>$B433*'PERCENTAGE SHARING'!H227</f>
        <v>0</v>
      </c>
      <c r="I433" s="323">
        <f>$B433*'PERCENTAGE SHARING'!I227</f>
        <v>0</v>
      </c>
      <c r="J433" s="323">
        <f>$B433*'PERCENTAGE SHARING'!J227</f>
        <v>0</v>
      </c>
      <c r="K433" s="323">
        <f>$B433*'PERCENTAGE SHARING'!K227</f>
        <v>0</v>
      </c>
      <c r="L433" s="323">
        <f>$B433*'PERCENTAGE SHARING'!L227</f>
        <v>0</v>
      </c>
      <c r="M433" s="323">
        <f>$B433*'PERCENTAGE SHARING'!M227</f>
        <v>0</v>
      </c>
      <c r="N433" s="323">
        <f>$B433*'PERCENTAGE SHARING'!N227</f>
        <v>0</v>
      </c>
      <c r="O433" s="323">
        <f>$B433*'PERCENTAGE SHARING'!O227</f>
        <v>0</v>
      </c>
      <c r="P433" s="323">
        <f>$B433*'PERCENTAGE SHARING'!P227</f>
        <v>0</v>
      </c>
      <c r="Q433" s="323">
        <f>$B433*'PERCENTAGE SHARING'!Q227</f>
        <v>0</v>
      </c>
      <c r="R433" s="323">
        <f>$B433*'PERCENTAGE SHARING'!R227</f>
        <v>0</v>
      </c>
      <c r="S433" s="317"/>
      <c r="T433" s="317"/>
      <c r="U433" s="317"/>
      <c r="V433" s="317"/>
      <c r="W433" s="317"/>
      <c r="X433" s="317"/>
      <c r="Y433" s="317"/>
      <c r="Z433" s="317"/>
    </row>
    <row r="434" ht="15.75" customHeight="1">
      <c r="A434" s="325" t="str">
        <f>'PROP DAILY PNL'!A434</f>
        <v/>
      </c>
      <c r="B434" s="326" t="str">
        <f>'PROP DAILY PNL'!B434</f>
        <v/>
      </c>
      <c r="C434" s="323">
        <f>$B434*'PERCENTAGE SHARING'!C228</f>
        <v>0</v>
      </c>
      <c r="D434" s="323">
        <f>$B434*'PERCENTAGE SHARING'!D228</f>
        <v>0</v>
      </c>
      <c r="E434" s="323">
        <f>$B434*'PERCENTAGE SHARING'!E228</f>
        <v>0</v>
      </c>
      <c r="F434" s="323">
        <f>$B434*'PERCENTAGE SHARING'!F228</f>
        <v>0</v>
      </c>
      <c r="G434" s="323">
        <f>$B434*'PERCENTAGE SHARING'!G228</f>
        <v>0</v>
      </c>
      <c r="H434" s="323">
        <f>$B434*'PERCENTAGE SHARING'!H228</f>
        <v>0</v>
      </c>
      <c r="I434" s="323">
        <f>$B434*'PERCENTAGE SHARING'!I228</f>
        <v>0</v>
      </c>
      <c r="J434" s="323">
        <f>$B434*'PERCENTAGE SHARING'!J228</f>
        <v>0</v>
      </c>
      <c r="K434" s="323">
        <f>$B434*'PERCENTAGE SHARING'!K228</f>
        <v>0</v>
      </c>
      <c r="L434" s="323">
        <f>$B434*'PERCENTAGE SHARING'!L228</f>
        <v>0</v>
      </c>
      <c r="M434" s="323">
        <f>$B434*'PERCENTAGE SHARING'!M228</f>
        <v>0</v>
      </c>
      <c r="N434" s="323">
        <f>$B434*'PERCENTAGE SHARING'!N228</f>
        <v>0</v>
      </c>
      <c r="O434" s="323">
        <f>$B434*'PERCENTAGE SHARING'!O228</f>
        <v>0</v>
      </c>
      <c r="P434" s="323">
        <f>$B434*'PERCENTAGE SHARING'!P228</f>
        <v>0</v>
      </c>
      <c r="Q434" s="323">
        <f>$B434*'PERCENTAGE SHARING'!Q228</f>
        <v>0</v>
      </c>
      <c r="R434" s="323">
        <f>$B434*'PERCENTAGE SHARING'!R228</f>
        <v>0</v>
      </c>
      <c r="S434" s="317"/>
      <c r="T434" s="317"/>
      <c r="U434" s="317"/>
      <c r="V434" s="317"/>
      <c r="W434" s="317"/>
      <c r="X434" s="317"/>
      <c r="Y434" s="317"/>
      <c r="Z434" s="317"/>
    </row>
    <row r="435" ht="15.75" customHeight="1">
      <c r="A435" s="325" t="str">
        <f>'PROP DAILY PNL'!A435</f>
        <v/>
      </c>
      <c r="B435" s="326" t="str">
        <f>'PROP DAILY PNL'!B435</f>
        <v/>
      </c>
      <c r="C435" s="323">
        <f>$B435*'PERCENTAGE SHARING'!C229</f>
        <v>0</v>
      </c>
      <c r="D435" s="323">
        <f>$B435*'PERCENTAGE SHARING'!D229</f>
        <v>0</v>
      </c>
      <c r="E435" s="323">
        <f>$B435*'PERCENTAGE SHARING'!E229</f>
        <v>0</v>
      </c>
      <c r="F435" s="323">
        <f>$B435*'PERCENTAGE SHARING'!F229</f>
        <v>0</v>
      </c>
      <c r="G435" s="323">
        <f>$B435*'PERCENTAGE SHARING'!G229</f>
        <v>0</v>
      </c>
      <c r="H435" s="323">
        <f>$B435*'PERCENTAGE SHARING'!H229</f>
        <v>0</v>
      </c>
      <c r="I435" s="323">
        <f>$B435*'PERCENTAGE SHARING'!I229</f>
        <v>0</v>
      </c>
      <c r="J435" s="323">
        <f>$B435*'PERCENTAGE SHARING'!J229</f>
        <v>0</v>
      </c>
      <c r="K435" s="323">
        <f>$B435*'PERCENTAGE SHARING'!K229</f>
        <v>0</v>
      </c>
      <c r="L435" s="323">
        <f>$B435*'PERCENTAGE SHARING'!L229</f>
        <v>0</v>
      </c>
      <c r="M435" s="323">
        <f>$B435*'PERCENTAGE SHARING'!M229</f>
        <v>0</v>
      </c>
      <c r="N435" s="323">
        <f>$B435*'PERCENTAGE SHARING'!N229</f>
        <v>0</v>
      </c>
      <c r="O435" s="323">
        <f>$B435*'PERCENTAGE SHARING'!O229</f>
        <v>0</v>
      </c>
      <c r="P435" s="323">
        <f>$B435*'PERCENTAGE SHARING'!P229</f>
        <v>0</v>
      </c>
      <c r="Q435" s="323">
        <f>$B435*'PERCENTAGE SHARING'!Q229</f>
        <v>0</v>
      </c>
      <c r="R435" s="323">
        <f>$B435*'PERCENTAGE SHARING'!R229</f>
        <v>0</v>
      </c>
      <c r="S435" s="317"/>
      <c r="T435" s="317"/>
      <c r="U435" s="317"/>
      <c r="V435" s="317"/>
      <c r="W435" s="317"/>
      <c r="X435" s="317"/>
      <c r="Y435" s="317"/>
      <c r="Z435" s="317"/>
    </row>
    <row r="436" ht="15.75" customHeight="1">
      <c r="A436" s="325" t="str">
        <f>'PROP DAILY PNL'!A436</f>
        <v/>
      </c>
      <c r="B436" s="326" t="str">
        <f>'PROP DAILY PNL'!B436</f>
        <v/>
      </c>
      <c r="C436" s="323">
        <f>$B436*'PERCENTAGE SHARING'!C230</f>
        <v>0</v>
      </c>
      <c r="D436" s="323">
        <f>$B436*'PERCENTAGE SHARING'!D230</f>
        <v>0</v>
      </c>
      <c r="E436" s="323">
        <f>$B436*'PERCENTAGE SHARING'!E230</f>
        <v>0</v>
      </c>
      <c r="F436" s="323">
        <f>$B436*'PERCENTAGE SHARING'!F230</f>
        <v>0</v>
      </c>
      <c r="G436" s="323">
        <f>$B436*'PERCENTAGE SHARING'!G230</f>
        <v>0</v>
      </c>
      <c r="H436" s="323">
        <f>$B436*'PERCENTAGE SHARING'!H230</f>
        <v>0</v>
      </c>
      <c r="I436" s="323">
        <f>$B436*'PERCENTAGE SHARING'!I230</f>
        <v>0</v>
      </c>
      <c r="J436" s="323">
        <f>$B436*'PERCENTAGE SHARING'!J230</f>
        <v>0</v>
      </c>
      <c r="K436" s="323">
        <f>$B436*'PERCENTAGE SHARING'!K230</f>
        <v>0</v>
      </c>
      <c r="L436" s="323">
        <f>$B436*'PERCENTAGE SHARING'!L230</f>
        <v>0</v>
      </c>
      <c r="M436" s="323">
        <f>$B436*'PERCENTAGE SHARING'!M230</f>
        <v>0</v>
      </c>
      <c r="N436" s="323">
        <f>$B436*'PERCENTAGE SHARING'!N230</f>
        <v>0</v>
      </c>
      <c r="O436" s="323">
        <f>$B436*'PERCENTAGE SHARING'!O230</f>
        <v>0</v>
      </c>
      <c r="P436" s="323">
        <f>$B436*'PERCENTAGE SHARING'!P230</f>
        <v>0</v>
      </c>
      <c r="Q436" s="323">
        <f>$B436*'PERCENTAGE SHARING'!Q230</f>
        <v>0</v>
      </c>
      <c r="R436" s="323">
        <f>$B436*'PERCENTAGE SHARING'!R230</f>
        <v>0</v>
      </c>
      <c r="S436" s="317"/>
      <c r="T436" s="317"/>
      <c r="U436" s="317"/>
      <c r="V436" s="317"/>
      <c r="W436" s="317"/>
      <c r="X436" s="317"/>
      <c r="Y436" s="317"/>
      <c r="Z436" s="317"/>
    </row>
    <row r="437" ht="15.75" customHeight="1">
      <c r="A437" s="325" t="str">
        <f>'PROP DAILY PNL'!A437</f>
        <v/>
      </c>
      <c r="B437" s="326" t="str">
        <f>'PROP DAILY PNL'!B437</f>
        <v/>
      </c>
      <c r="C437" s="323">
        <f>$B437*'PERCENTAGE SHARING'!C231</f>
        <v>0</v>
      </c>
      <c r="D437" s="323">
        <f>$B437*'PERCENTAGE SHARING'!D231</f>
        <v>0</v>
      </c>
      <c r="E437" s="323">
        <f>$B437*'PERCENTAGE SHARING'!E231</f>
        <v>0</v>
      </c>
      <c r="F437" s="323">
        <f>$B437*'PERCENTAGE SHARING'!F231</f>
        <v>0</v>
      </c>
      <c r="G437" s="323">
        <f>$B437*'PERCENTAGE SHARING'!G231</f>
        <v>0</v>
      </c>
      <c r="H437" s="323">
        <f>$B437*'PERCENTAGE SHARING'!H231</f>
        <v>0</v>
      </c>
      <c r="I437" s="323">
        <f>$B437*'PERCENTAGE SHARING'!I231</f>
        <v>0</v>
      </c>
      <c r="J437" s="323">
        <f>$B437*'PERCENTAGE SHARING'!J231</f>
        <v>0</v>
      </c>
      <c r="K437" s="323">
        <f>$B437*'PERCENTAGE SHARING'!K231</f>
        <v>0</v>
      </c>
      <c r="L437" s="323">
        <f>$B437*'PERCENTAGE SHARING'!L231</f>
        <v>0</v>
      </c>
      <c r="M437" s="323">
        <f>$B437*'PERCENTAGE SHARING'!M231</f>
        <v>0</v>
      </c>
      <c r="N437" s="323">
        <f>$B437*'PERCENTAGE SHARING'!N231</f>
        <v>0</v>
      </c>
      <c r="O437" s="323">
        <f>$B437*'PERCENTAGE SHARING'!O231</f>
        <v>0</v>
      </c>
      <c r="P437" s="323">
        <f>$B437*'PERCENTAGE SHARING'!P231</f>
        <v>0</v>
      </c>
      <c r="Q437" s="323">
        <f>$B437*'PERCENTAGE SHARING'!Q231</f>
        <v>0</v>
      </c>
      <c r="R437" s="323">
        <f>$B437*'PERCENTAGE SHARING'!R231</f>
        <v>0</v>
      </c>
      <c r="S437" s="317"/>
      <c r="T437" s="317"/>
      <c r="U437" s="317"/>
      <c r="V437" s="317"/>
      <c r="W437" s="317"/>
      <c r="X437" s="317"/>
      <c r="Y437" s="317"/>
      <c r="Z437" s="317"/>
    </row>
    <row r="438" ht="15.75" customHeight="1">
      <c r="A438" s="325" t="str">
        <f>'PROP DAILY PNL'!A438</f>
        <v/>
      </c>
      <c r="B438" s="326" t="str">
        <f>'PROP DAILY PNL'!B438</f>
        <v/>
      </c>
      <c r="C438" s="323">
        <f>$B438*'PERCENTAGE SHARING'!C232</f>
        <v>0</v>
      </c>
      <c r="D438" s="323">
        <f>$B438*'PERCENTAGE SHARING'!D232</f>
        <v>0</v>
      </c>
      <c r="E438" s="323">
        <f>$B438*'PERCENTAGE SHARING'!E232</f>
        <v>0</v>
      </c>
      <c r="F438" s="323">
        <f>$B438*'PERCENTAGE SHARING'!F232</f>
        <v>0</v>
      </c>
      <c r="G438" s="323">
        <f>$B438*'PERCENTAGE SHARING'!G232</f>
        <v>0</v>
      </c>
      <c r="H438" s="323">
        <f>$B438*'PERCENTAGE SHARING'!H232</f>
        <v>0</v>
      </c>
      <c r="I438" s="323">
        <f>$B438*'PERCENTAGE SHARING'!I232</f>
        <v>0</v>
      </c>
      <c r="J438" s="323">
        <f>$B438*'PERCENTAGE SHARING'!J232</f>
        <v>0</v>
      </c>
      <c r="K438" s="323">
        <f>$B438*'PERCENTAGE SHARING'!K232</f>
        <v>0</v>
      </c>
      <c r="L438" s="323">
        <f>$B438*'PERCENTAGE SHARING'!L232</f>
        <v>0</v>
      </c>
      <c r="M438" s="323">
        <f>$B438*'PERCENTAGE SHARING'!M232</f>
        <v>0</v>
      </c>
      <c r="N438" s="323">
        <f>$B438*'PERCENTAGE SHARING'!N232</f>
        <v>0</v>
      </c>
      <c r="O438" s="323">
        <f>$B438*'PERCENTAGE SHARING'!O232</f>
        <v>0</v>
      </c>
      <c r="P438" s="323">
        <f>$B438*'PERCENTAGE SHARING'!P232</f>
        <v>0</v>
      </c>
      <c r="Q438" s="323">
        <f>$B438*'PERCENTAGE SHARING'!Q232</f>
        <v>0</v>
      </c>
      <c r="R438" s="323">
        <f>$B438*'PERCENTAGE SHARING'!R232</f>
        <v>0</v>
      </c>
      <c r="S438" s="317"/>
      <c r="T438" s="317"/>
      <c r="U438" s="317"/>
      <c r="V438" s="317"/>
      <c r="W438" s="317"/>
      <c r="X438" s="317"/>
      <c r="Y438" s="317"/>
      <c r="Z438" s="317"/>
    </row>
    <row r="439" ht="15.75" customHeight="1">
      <c r="A439" s="325" t="str">
        <f>'PROP DAILY PNL'!A439</f>
        <v/>
      </c>
      <c r="B439" s="326" t="str">
        <f>'PROP DAILY PNL'!B439</f>
        <v/>
      </c>
      <c r="C439" s="323">
        <f>$B439*'PERCENTAGE SHARING'!C233</f>
        <v>0</v>
      </c>
      <c r="D439" s="323">
        <f>$B439*'PERCENTAGE SHARING'!D233</f>
        <v>0</v>
      </c>
      <c r="E439" s="323">
        <f>$B439*'PERCENTAGE SHARING'!E233</f>
        <v>0</v>
      </c>
      <c r="F439" s="323">
        <f>$B439*'PERCENTAGE SHARING'!F233</f>
        <v>0</v>
      </c>
      <c r="G439" s="323">
        <f>$B439*'PERCENTAGE SHARING'!G233</f>
        <v>0</v>
      </c>
      <c r="H439" s="323">
        <f>$B439*'PERCENTAGE SHARING'!H233</f>
        <v>0</v>
      </c>
      <c r="I439" s="323">
        <f>$B439*'PERCENTAGE SHARING'!I233</f>
        <v>0</v>
      </c>
      <c r="J439" s="323">
        <f>$B439*'PERCENTAGE SHARING'!J233</f>
        <v>0</v>
      </c>
      <c r="K439" s="323">
        <f>$B439*'PERCENTAGE SHARING'!K233</f>
        <v>0</v>
      </c>
      <c r="L439" s="323">
        <f>$B439*'PERCENTAGE SHARING'!L233</f>
        <v>0</v>
      </c>
      <c r="M439" s="323">
        <f>$B439*'PERCENTAGE SHARING'!M233</f>
        <v>0</v>
      </c>
      <c r="N439" s="323">
        <f>$B439*'PERCENTAGE SHARING'!N233</f>
        <v>0</v>
      </c>
      <c r="O439" s="323">
        <f>$B439*'PERCENTAGE SHARING'!O233</f>
        <v>0</v>
      </c>
      <c r="P439" s="323">
        <f>$B439*'PERCENTAGE SHARING'!P233</f>
        <v>0</v>
      </c>
      <c r="Q439" s="323">
        <f>$B439*'PERCENTAGE SHARING'!Q233</f>
        <v>0</v>
      </c>
      <c r="R439" s="323">
        <f>$B439*'PERCENTAGE SHARING'!R233</f>
        <v>0</v>
      </c>
      <c r="S439" s="317"/>
      <c r="T439" s="317"/>
      <c r="U439" s="317"/>
      <c r="V439" s="317"/>
      <c r="W439" s="317"/>
      <c r="X439" s="317"/>
      <c r="Y439" s="317"/>
      <c r="Z439" s="317"/>
    </row>
    <row r="440" ht="15.75" customHeight="1">
      <c r="A440" s="325" t="str">
        <f>'PROP DAILY PNL'!A440</f>
        <v/>
      </c>
      <c r="B440" s="326" t="str">
        <f>'PROP DAILY PNL'!B440</f>
        <v/>
      </c>
      <c r="C440" s="323">
        <f>$B440*'PERCENTAGE SHARING'!C234</f>
        <v>0</v>
      </c>
      <c r="D440" s="323">
        <f>$B440*'PERCENTAGE SHARING'!D234</f>
        <v>0</v>
      </c>
      <c r="E440" s="323">
        <f>$B440*'PERCENTAGE SHARING'!E234</f>
        <v>0</v>
      </c>
      <c r="F440" s="323">
        <f>$B440*'PERCENTAGE SHARING'!F234</f>
        <v>0</v>
      </c>
      <c r="G440" s="323">
        <f>$B440*'PERCENTAGE SHARING'!G234</f>
        <v>0</v>
      </c>
      <c r="H440" s="323">
        <f>$B440*'PERCENTAGE SHARING'!H234</f>
        <v>0</v>
      </c>
      <c r="I440" s="323">
        <f>$B440*'PERCENTAGE SHARING'!I234</f>
        <v>0</v>
      </c>
      <c r="J440" s="323">
        <f>$B440*'PERCENTAGE SHARING'!J234</f>
        <v>0</v>
      </c>
      <c r="K440" s="323">
        <f>$B440*'PERCENTAGE SHARING'!K234</f>
        <v>0</v>
      </c>
      <c r="L440" s="323">
        <f>$B440*'PERCENTAGE SHARING'!L234</f>
        <v>0</v>
      </c>
      <c r="M440" s="323">
        <f>$B440*'PERCENTAGE SHARING'!M234</f>
        <v>0</v>
      </c>
      <c r="N440" s="323">
        <f>$B440*'PERCENTAGE SHARING'!N234</f>
        <v>0</v>
      </c>
      <c r="O440" s="323">
        <f>$B440*'PERCENTAGE SHARING'!O234</f>
        <v>0</v>
      </c>
      <c r="P440" s="323">
        <f>$B440*'PERCENTAGE SHARING'!P234</f>
        <v>0</v>
      </c>
      <c r="Q440" s="323">
        <f>$B440*'PERCENTAGE SHARING'!Q234</f>
        <v>0</v>
      </c>
      <c r="R440" s="323">
        <f>$B440*'PERCENTAGE SHARING'!R234</f>
        <v>0</v>
      </c>
      <c r="S440" s="317"/>
      <c r="T440" s="317"/>
      <c r="U440" s="317"/>
      <c r="V440" s="317"/>
      <c r="W440" s="317"/>
      <c r="X440" s="317"/>
      <c r="Y440" s="317"/>
      <c r="Z440" s="317"/>
    </row>
    <row r="441" ht="15.75" customHeight="1">
      <c r="A441" s="325" t="str">
        <f>'PROP DAILY PNL'!A441</f>
        <v/>
      </c>
      <c r="B441" s="326" t="str">
        <f>'PROP DAILY PNL'!B441</f>
        <v/>
      </c>
      <c r="C441" s="323">
        <f>$B441*'PERCENTAGE SHARING'!C235</f>
        <v>0</v>
      </c>
      <c r="D441" s="323">
        <f>$B441*'PERCENTAGE SHARING'!D235</f>
        <v>0</v>
      </c>
      <c r="E441" s="323">
        <f>$B441*'PERCENTAGE SHARING'!E235</f>
        <v>0</v>
      </c>
      <c r="F441" s="323">
        <f>$B441*'PERCENTAGE SHARING'!F235</f>
        <v>0</v>
      </c>
      <c r="G441" s="323">
        <f>$B441*'PERCENTAGE SHARING'!G235</f>
        <v>0</v>
      </c>
      <c r="H441" s="323">
        <f>$B441*'PERCENTAGE SHARING'!H235</f>
        <v>0</v>
      </c>
      <c r="I441" s="323">
        <f>$B441*'PERCENTAGE SHARING'!I235</f>
        <v>0</v>
      </c>
      <c r="J441" s="323">
        <f>$B441*'PERCENTAGE SHARING'!J235</f>
        <v>0</v>
      </c>
      <c r="K441" s="323">
        <f>$B441*'PERCENTAGE SHARING'!K235</f>
        <v>0</v>
      </c>
      <c r="L441" s="323">
        <f>$B441*'PERCENTAGE SHARING'!L235</f>
        <v>0</v>
      </c>
      <c r="M441" s="323">
        <f>$B441*'PERCENTAGE SHARING'!M235</f>
        <v>0</v>
      </c>
      <c r="N441" s="323">
        <f>$B441*'PERCENTAGE SHARING'!N235</f>
        <v>0</v>
      </c>
      <c r="O441" s="323">
        <f>$B441*'PERCENTAGE SHARING'!O235</f>
        <v>0</v>
      </c>
      <c r="P441" s="323">
        <f>$B441*'PERCENTAGE SHARING'!P235</f>
        <v>0</v>
      </c>
      <c r="Q441" s="323">
        <f>$B441*'PERCENTAGE SHARING'!Q235</f>
        <v>0</v>
      </c>
      <c r="R441" s="323">
        <f>$B441*'PERCENTAGE SHARING'!R235</f>
        <v>0</v>
      </c>
      <c r="S441" s="317"/>
      <c r="T441" s="317"/>
      <c r="U441" s="317"/>
      <c r="V441" s="317"/>
      <c r="W441" s="317"/>
      <c r="X441" s="317"/>
      <c r="Y441" s="317"/>
      <c r="Z441" s="317"/>
    </row>
    <row r="442" ht="15.75" customHeight="1">
      <c r="A442" s="325" t="str">
        <f>'PROP DAILY PNL'!A442</f>
        <v/>
      </c>
      <c r="B442" s="326" t="str">
        <f>'PROP DAILY PNL'!B442</f>
        <v/>
      </c>
      <c r="C442" s="323">
        <f>$B442*'PERCENTAGE SHARING'!C236</f>
        <v>0</v>
      </c>
      <c r="D442" s="323">
        <f>$B442*'PERCENTAGE SHARING'!D236</f>
        <v>0</v>
      </c>
      <c r="E442" s="323">
        <f>$B442*'PERCENTAGE SHARING'!E236</f>
        <v>0</v>
      </c>
      <c r="F442" s="323">
        <f>$B442*'PERCENTAGE SHARING'!F236</f>
        <v>0</v>
      </c>
      <c r="G442" s="323">
        <f>$B442*'PERCENTAGE SHARING'!G236</f>
        <v>0</v>
      </c>
      <c r="H442" s="323">
        <f>$B442*'PERCENTAGE SHARING'!H236</f>
        <v>0</v>
      </c>
      <c r="I442" s="323">
        <f>$B442*'PERCENTAGE SHARING'!I236</f>
        <v>0</v>
      </c>
      <c r="J442" s="323">
        <f>$B442*'PERCENTAGE SHARING'!J236</f>
        <v>0</v>
      </c>
      <c r="K442" s="323">
        <f>$B442*'PERCENTAGE SHARING'!K236</f>
        <v>0</v>
      </c>
      <c r="L442" s="323">
        <f>$B442*'PERCENTAGE SHARING'!L236</f>
        <v>0</v>
      </c>
      <c r="M442" s="323">
        <f>$B442*'PERCENTAGE SHARING'!M236</f>
        <v>0</v>
      </c>
      <c r="N442" s="323">
        <f>$B442*'PERCENTAGE SHARING'!N236</f>
        <v>0</v>
      </c>
      <c r="O442" s="323">
        <f>$B442*'PERCENTAGE SHARING'!O236</f>
        <v>0</v>
      </c>
      <c r="P442" s="323">
        <f>$B442*'PERCENTAGE SHARING'!P236</f>
        <v>0</v>
      </c>
      <c r="Q442" s="323">
        <f>$B442*'PERCENTAGE SHARING'!Q236</f>
        <v>0</v>
      </c>
      <c r="R442" s="323">
        <f>$B442*'PERCENTAGE SHARING'!R236</f>
        <v>0</v>
      </c>
      <c r="S442" s="317"/>
      <c r="T442" s="317"/>
      <c r="U442" s="317"/>
      <c r="V442" s="317"/>
      <c r="W442" s="317"/>
      <c r="X442" s="317"/>
      <c r="Y442" s="317"/>
      <c r="Z442" s="317"/>
    </row>
    <row r="443" ht="15.75" customHeight="1">
      <c r="A443" s="325" t="str">
        <f>'PROP DAILY PNL'!A443</f>
        <v/>
      </c>
      <c r="B443" s="326" t="str">
        <f>'PROP DAILY PNL'!B443</f>
        <v/>
      </c>
      <c r="C443" s="323">
        <f>$B443*'PERCENTAGE SHARING'!C237</f>
        <v>0</v>
      </c>
      <c r="D443" s="323">
        <f>$B443*'PERCENTAGE SHARING'!D237</f>
        <v>0</v>
      </c>
      <c r="E443" s="323">
        <f>$B443*'PERCENTAGE SHARING'!E237</f>
        <v>0</v>
      </c>
      <c r="F443" s="323">
        <f>$B443*'PERCENTAGE SHARING'!F237</f>
        <v>0</v>
      </c>
      <c r="G443" s="323">
        <f>$B443*'PERCENTAGE SHARING'!G237</f>
        <v>0</v>
      </c>
      <c r="H443" s="323">
        <f>$B443*'PERCENTAGE SHARING'!H237</f>
        <v>0</v>
      </c>
      <c r="I443" s="323">
        <f>$B443*'PERCENTAGE SHARING'!I237</f>
        <v>0</v>
      </c>
      <c r="J443" s="323">
        <f>$B443*'PERCENTAGE SHARING'!J237</f>
        <v>0</v>
      </c>
      <c r="K443" s="323">
        <f>$B443*'PERCENTAGE SHARING'!K237</f>
        <v>0</v>
      </c>
      <c r="L443" s="323">
        <f>$B443*'PERCENTAGE SHARING'!L237</f>
        <v>0</v>
      </c>
      <c r="M443" s="323">
        <f>$B443*'PERCENTAGE SHARING'!M237</f>
        <v>0</v>
      </c>
      <c r="N443" s="323">
        <f>$B443*'PERCENTAGE SHARING'!N237</f>
        <v>0</v>
      </c>
      <c r="O443" s="323">
        <f>$B443*'PERCENTAGE SHARING'!O237</f>
        <v>0</v>
      </c>
      <c r="P443" s="323">
        <f>$B443*'PERCENTAGE SHARING'!P237</f>
        <v>0</v>
      </c>
      <c r="Q443" s="323">
        <f>$B443*'PERCENTAGE SHARING'!Q237</f>
        <v>0</v>
      </c>
      <c r="R443" s="323">
        <f>$B443*'PERCENTAGE SHARING'!R237</f>
        <v>0</v>
      </c>
      <c r="S443" s="317"/>
      <c r="T443" s="317"/>
      <c r="U443" s="317"/>
      <c r="V443" s="317"/>
      <c r="W443" s="317"/>
      <c r="X443" s="317"/>
      <c r="Y443" s="317"/>
      <c r="Z443" s="317"/>
    </row>
    <row r="444" ht="15.75" customHeight="1">
      <c r="A444" s="325" t="str">
        <f>'PROP DAILY PNL'!A444</f>
        <v/>
      </c>
      <c r="B444" s="326" t="str">
        <f>'PROP DAILY PNL'!B444</f>
        <v/>
      </c>
      <c r="C444" s="323">
        <f>$B444*'PERCENTAGE SHARING'!C238</f>
        <v>0</v>
      </c>
      <c r="D444" s="323">
        <f>$B444*'PERCENTAGE SHARING'!D238</f>
        <v>0</v>
      </c>
      <c r="E444" s="323">
        <f>$B444*'PERCENTAGE SHARING'!E238</f>
        <v>0</v>
      </c>
      <c r="F444" s="323">
        <f>$B444*'PERCENTAGE SHARING'!F238</f>
        <v>0</v>
      </c>
      <c r="G444" s="323">
        <f>$B444*'PERCENTAGE SHARING'!G238</f>
        <v>0</v>
      </c>
      <c r="H444" s="323">
        <f>$B444*'PERCENTAGE SHARING'!H238</f>
        <v>0</v>
      </c>
      <c r="I444" s="323">
        <f>$B444*'PERCENTAGE SHARING'!I238</f>
        <v>0</v>
      </c>
      <c r="J444" s="323">
        <f>$B444*'PERCENTAGE SHARING'!J238</f>
        <v>0</v>
      </c>
      <c r="K444" s="323">
        <f>$B444*'PERCENTAGE SHARING'!K238</f>
        <v>0</v>
      </c>
      <c r="L444" s="323">
        <f>$B444*'PERCENTAGE SHARING'!L238</f>
        <v>0</v>
      </c>
      <c r="M444" s="323">
        <f>$B444*'PERCENTAGE SHARING'!M238</f>
        <v>0</v>
      </c>
      <c r="N444" s="323">
        <f>$B444*'PERCENTAGE SHARING'!N238</f>
        <v>0</v>
      </c>
      <c r="O444" s="323">
        <f>$B444*'PERCENTAGE SHARING'!O238</f>
        <v>0</v>
      </c>
      <c r="P444" s="323">
        <f>$B444*'PERCENTAGE SHARING'!P238</f>
        <v>0</v>
      </c>
      <c r="Q444" s="323">
        <f>$B444*'PERCENTAGE SHARING'!Q238</f>
        <v>0</v>
      </c>
      <c r="R444" s="323">
        <f>$B444*'PERCENTAGE SHARING'!R238</f>
        <v>0</v>
      </c>
      <c r="S444" s="317"/>
      <c r="T444" s="317"/>
      <c r="U444" s="317"/>
      <c r="V444" s="317"/>
      <c r="W444" s="317"/>
      <c r="X444" s="317"/>
      <c r="Y444" s="317"/>
      <c r="Z444" s="317"/>
    </row>
    <row r="445" ht="15.75" customHeight="1">
      <c r="A445" s="325" t="str">
        <f>'PROP DAILY PNL'!A445</f>
        <v/>
      </c>
      <c r="B445" s="326" t="str">
        <f>'PROP DAILY PNL'!B445</f>
        <v/>
      </c>
      <c r="C445" s="323">
        <f>$B445*'PERCENTAGE SHARING'!C239</f>
        <v>0</v>
      </c>
      <c r="D445" s="323">
        <f>$B445*'PERCENTAGE SHARING'!D239</f>
        <v>0</v>
      </c>
      <c r="E445" s="323">
        <f>$B445*'PERCENTAGE SHARING'!E239</f>
        <v>0</v>
      </c>
      <c r="F445" s="323">
        <f>$B445*'PERCENTAGE SHARING'!F239</f>
        <v>0</v>
      </c>
      <c r="G445" s="323">
        <f>$B445*'PERCENTAGE SHARING'!G239</f>
        <v>0</v>
      </c>
      <c r="H445" s="323">
        <f>$B445*'PERCENTAGE SHARING'!H239</f>
        <v>0</v>
      </c>
      <c r="I445" s="323">
        <f>$B445*'PERCENTAGE SHARING'!I239</f>
        <v>0</v>
      </c>
      <c r="J445" s="323">
        <f>$B445*'PERCENTAGE SHARING'!J239</f>
        <v>0</v>
      </c>
      <c r="K445" s="323">
        <f>$B445*'PERCENTAGE SHARING'!K239</f>
        <v>0</v>
      </c>
      <c r="L445" s="323">
        <f>$B445*'PERCENTAGE SHARING'!L239</f>
        <v>0</v>
      </c>
      <c r="M445" s="323">
        <f>$B445*'PERCENTAGE SHARING'!M239</f>
        <v>0</v>
      </c>
      <c r="N445" s="323">
        <f>$B445*'PERCENTAGE SHARING'!N239</f>
        <v>0</v>
      </c>
      <c r="O445" s="323">
        <f>$B445*'PERCENTAGE SHARING'!O239</f>
        <v>0</v>
      </c>
      <c r="P445" s="323">
        <f>$B445*'PERCENTAGE SHARING'!P239</f>
        <v>0</v>
      </c>
      <c r="Q445" s="323">
        <f>$B445*'PERCENTAGE SHARING'!Q239</f>
        <v>0</v>
      </c>
      <c r="R445" s="323">
        <f>$B445*'PERCENTAGE SHARING'!R239</f>
        <v>0</v>
      </c>
      <c r="S445" s="317"/>
      <c r="T445" s="317"/>
      <c r="U445" s="317"/>
      <c r="V445" s="317"/>
      <c r="W445" s="317"/>
      <c r="X445" s="317"/>
      <c r="Y445" s="317"/>
      <c r="Z445" s="317"/>
    </row>
    <row r="446" ht="15.75" customHeight="1">
      <c r="A446" s="325" t="str">
        <f>'PROP DAILY PNL'!A446</f>
        <v/>
      </c>
      <c r="B446" s="326" t="str">
        <f>'PROP DAILY PNL'!B446</f>
        <v/>
      </c>
      <c r="C446" s="323">
        <f>$B446*'PERCENTAGE SHARING'!C240</f>
        <v>0</v>
      </c>
      <c r="D446" s="323">
        <f>$B446*'PERCENTAGE SHARING'!D240</f>
        <v>0</v>
      </c>
      <c r="E446" s="323">
        <f>$B446*'PERCENTAGE SHARING'!E240</f>
        <v>0</v>
      </c>
      <c r="F446" s="323">
        <f>$B446*'PERCENTAGE SHARING'!F240</f>
        <v>0</v>
      </c>
      <c r="G446" s="323">
        <f>$B446*'PERCENTAGE SHARING'!G240</f>
        <v>0</v>
      </c>
      <c r="H446" s="323">
        <f>$B446*'PERCENTAGE SHARING'!H240</f>
        <v>0</v>
      </c>
      <c r="I446" s="323">
        <f>$B446*'PERCENTAGE SHARING'!I240</f>
        <v>0</v>
      </c>
      <c r="J446" s="323">
        <f>$B446*'PERCENTAGE SHARING'!J240</f>
        <v>0</v>
      </c>
      <c r="K446" s="323">
        <f>$B446*'PERCENTAGE SHARING'!K240</f>
        <v>0</v>
      </c>
      <c r="L446" s="323">
        <f>$B446*'PERCENTAGE SHARING'!L240</f>
        <v>0</v>
      </c>
      <c r="M446" s="323">
        <f>$B446*'PERCENTAGE SHARING'!M240</f>
        <v>0</v>
      </c>
      <c r="N446" s="323">
        <f>$B446*'PERCENTAGE SHARING'!N240</f>
        <v>0</v>
      </c>
      <c r="O446" s="323">
        <f>$B446*'PERCENTAGE SHARING'!O240</f>
        <v>0</v>
      </c>
      <c r="P446" s="323">
        <f>$B446*'PERCENTAGE SHARING'!P240</f>
        <v>0</v>
      </c>
      <c r="Q446" s="323">
        <f>$B446*'PERCENTAGE SHARING'!Q240</f>
        <v>0</v>
      </c>
      <c r="R446" s="323">
        <f>$B446*'PERCENTAGE SHARING'!R240</f>
        <v>0</v>
      </c>
      <c r="S446" s="317"/>
      <c r="T446" s="317"/>
      <c r="U446" s="317"/>
      <c r="V446" s="317"/>
      <c r="W446" s="317"/>
      <c r="X446" s="317"/>
      <c r="Y446" s="317"/>
      <c r="Z446" s="317"/>
    </row>
    <row r="447" ht="15.75" customHeight="1">
      <c r="A447" s="325" t="str">
        <f>'PROP DAILY PNL'!A447</f>
        <v/>
      </c>
      <c r="B447" s="326" t="str">
        <f>'PROP DAILY PNL'!B447</f>
        <v/>
      </c>
      <c r="C447" s="323">
        <f>$B447*'PERCENTAGE SHARING'!C241</f>
        <v>0</v>
      </c>
      <c r="D447" s="323">
        <f>$B447*'PERCENTAGE SHARING'!D241</f>
        <v>0</v>
      </c>
      <c r="E447" s="323">
        <f>$B447*'PERCENTAGE SHARING'!E241</f>
        <v>0</v>
      </c>
      <c r="F447" s="323">
        <f>$B447*'PERCENTAGE SHARING'!F241</f>
        <v>0</v>
      </c>
      <c r="G447" s="323">
        <f>$B447*'PERCENTAGE SHARING'!G241</f>
        <v>0</v>
      </c>
      <c r="H447" s="323">
        <f>$B447*'PERCENTAGE SHARING'!H241</f>
        <v>0</v>
      </c>
      <c r="I447" s="323">
        <f>$B447*'PERCENTAGE SHARING'!I241</f>
        <v>0</v>
      </c>
      <c r="J447" s="323">
        <f>$B447*'PERCENTAGE SHARING'!J241</f>
        <v>0</v>
      </c>
      <c r="K447" s="323">
        <f>$B447*'PERCENTAGE SHARING'!K241</f>
        <v>0</v>
      </c>
      <c r="L447" s="323">
        <f>$B447*'PERCENTAGE SHARING'!L241</f>
        <v>0</v>
      </c>
      <c r="M447" s="323">
        <f>$B447*'PERCENTAGE SHARING'!M241</f>
        <v>0</v>
      </c>
      <c r="N447" s="323">
        <f>$B447*'PERCENTAGE SHARING'!N241</f>
        <v>0</v>
      </c>
      <c r="O447" s="323">
        <f>$B447*'PERCENTAGE SHARING'!O241</f>
        <v>0</v>
      </c>
      <c r="P447" s="323">
        <f>$B447*'PERCENTAGE SHARING'!P241</f>
        <v>0</v>
      </c>
      <c r="Q447" s="323">
        <f>$B447*'PERCENTAGE SHARING'!Q241</f>
        <v>0</v>
      </c>
      <c r="R447" s="323">
        <f>$B447*'PERCENTAGE SHARING'!R241</f>
        <v>0</v>
      </c>
      <c r="S447" s="317"/>
      <c r="T447" s="317"/>
      <c r="U447" s="317"/>
      <c r="V447" s="317"/>
      <c r="W447" s="317"/>
      <c r="X447" s="317"/>
      <c r="Y447" s="317"/>
      <c r="Z447" s="317"/>
    </row>
    <row r="448" ht="15.75" customHeight="1">
      <c r="A448" s="325" t="str">
        <f>'PROP DAILY PNL'!A448</f>
        <v/>
      </c>
      <c r="B448" s="326" t="str">
        <f>'PROP DAILY PNL'!B448</f>
        <v/>
      </c>
      <c r="C448" s="323">
        <f>$B448*'PERCENTAGE SHARING'!C242</f>
        <v>0</v>
      </c>
      <c r="D448" s="323">
        <f>$B448*'PERCENTAGE SHARING'!D242</f>
        <v>0</v>
      </c>
      <c r="E448" s="323">
        <f>$B448*'PERCENTAGE SHARING'!E242</f>
        <v>0</v>
      </c>
      <c r="F448" s="323">
        <f>$B448*'PERCENTAGE SHARING'!F242</f>
        <v>0</v>
      </c>
      <c r="G448" s="323">
        <f>$B448*'PERCENTAGE SHARING'!G242</f>
        <v>0</v>
      </c>
      <c r="H448" s="323">
        <f>$B448*'PERCENTAGE SHARING'!H242</f>
        <v>0</v>
      </c>
      <c r="I448" s="323">
        <f>$B448*'PERCENTAGE SHARING'!I242</f>
        <v>0</v>
      </c>
      <c r="J448" s="323">
        <f>$B448*'PERCENTAGE SHARING'!J242</f>
        <v>0</v>
      </c>
      <c r="K448" s="323">
        <f>$B448*'PERCENTAGE SHARING'!K242</f>
        <v>0</v>
      </c>
      <c r="L448" s="323">
        <f>$B448*'PERCENTAGE SHARING'!L242</f>
        <v>0</v>
      </c>
      <c r="M448" s="323">
        <f>$B448*'PERCENTAGE SHARING'!M242</f>
        <v>0</v>
      </c>
      <c r="N448" s="323">
        <f>$B448*'PERCENTAGE SHARING'!N242</f>
        <v>0</v>
      </c>
      <c r="O448" s="323">
        <f>$B448*'PERCENTAGE SHARING'!O242</f>
        <v>0</v>
      </c>
      <c r="P448" s="323">
        <f>$B448*'PERCENTAGE SHARING'!P242</f>
        <v>0</v>
      </c>
      <c r="Q448" s="323">
        <f>$B448*'PERCENTAGE SHARING'!Q242</f>
        <v>0</v>
      </c>
      <c r="R448" s="323">
        <f>$B448*'PERCENTAGE SHARING'!R242</f>
        <v>0</v>
      </c>
      <c r="S448" s="317"/>
      <c r="T448" s="317"/>
      <c r="U448" s="317"/>
      <c r="V448" s="317"/>
      <c r="W448" s="317"/>
      <c r="X448" s="317"/>
      <c r="Y448" s="317"/>
      <c r="Z448" s="317"/>
    </row>
    <row r="449" ht="15.75" customHeight="1">
      <c r="A449" s="325" t="str">
        <f>'PROP DAILY PNL'!A449</f>
        <v/>
      </c>
      <c r="B449" s="326" t="str">
        <f>'PROP DAILY PNL'!B449</f>
        <v/>
      </c>
      <c r="C449" s="323">
        <f>$B449*'PERCENTAGE SHARING'!C243</f>
        <v>0</v>
      </c>
      <c r="D449" s="323">
        <f>$B449*'PERCENTAGE SHARING'!D243</f>
        <v>0</v>
      </c>
      <c r="E449" s="323">
        <f>$B449*'PERCENTAGE SHARING'!E243</f>
        <v>0</v>
      </c>
      <c r="F449" s="323">
        <f>$B449*'PERCENTAGE SHARING'!F243</f>
        <v>0</v>
      </c>
      <c r="G449" s="323">
        <f>$B449*'PERCENTAGE SHARING'!G243</f>
        <v>0</v>
      </c>
      <c r="H449" s="323">
        <f>$B449*'PERCENTAGE SHARING'!H243</f>
        <v>0</v>
      </c>
      <c r="I449" s="323">
        <f>$B449*'PERCENTAGE SHARING'!I243</f>
        <v>0</v>
      </c>
      <c r="J449" s="323">
        <f>$B449*'PERCENTAGE SHARING'!J243</f>
        <v>0</v>
      </c>
      <c r="K449" s="323">
        <f>$B449*'PERCENTAGE SHARING'!K243</f>
        <v>0</v>
      </c>
      <c r="L449" s="323">
        <f>$B449*'PERCENTAGE SHARING'!L243</f>
        <v>0</v>
      </c>
      <c r="M449" s="323">
        <f>$B449*'PERCENTAGE SHARING'!M243</f>
        <v>0</v>
      </c>
      <c r="N449" s="323">
        <f>$B449*'PERCENTAGE SHARING'!N243</f>
        <v>0</v>
      </c>
      <c r="O449" s="323">
        <f>$B449*'PERCENTAGE SHARING'!O243</f>
        <v>0</v>
      </c>
      <c r="P449" s="323">
        <f>$B449*'PERCENTAGE SHARING'!P243</f>
        <v>0</v>
      </c>
      <c r="Q449" s="323">
        <f>$B449*'PERCENTAGE SHARING'!Q243</f>
        <v>0</v>
      </c>
      <c r="R449" s="323">
        <f>$B449*'PERCENTAGE SHARING'!R243</f>
        <v>0</v>
      </c>
      <c r="S449" s="317"/>
      <c r="T449" s="317"/>
      <c r="U449" s="317"/>
      <c r="V449" s="317"/>
      <c r="W449" s="317"/>
      <c r="X449" s="317"/>
      <c r="Y449" s="317"/>
      <c r="Z449" s="317"/>
    </row>
    <row r="450" ht="15.75" customHeight="1">
      <c r="A450" s="325" t="str">
        <f>'PROP DAILY PNL'!A450</f>
        <v/>
      </c>
      <c r="B450" s="326" t="str">
        <f>'PROP DAILY PNL'!B450</f>
        <v/>
      </c>
      <c r="C450" s="323">
        <f>$B450*'PERCENTAGE SHARING'!C244</f>
        <v>0</v>
      </c>
      <c r="D450" s="323">
        <f>$B450*'PERCENTAGE SHARING'!D244</f>
        <v>0</v>
      </c>
      <c r="E450" s="323">
        <f>$B450*'PERCENTAGE SHARING'!E244</f>
        <v>0</v>
      </c>
      <c r="F450" s="323">
        <f>$B450*'PERCENTAGE SHARING'!F244</f>
        <v>0</v>
      </c>
      <c r="G450" s="323">
        <f>$B450*'PERCENTAGE SHARING'!G244</f>
        <v>0</v>
      </c>
      <c r="H450" s="323">
        <f>$B450*'PERCENTAGE SHARING'!H244</f>
        <v>0</v>
      </c>
      <c r="I450" s="323">
        <f>$B450*'PERCENTAGE SHARING'!I244</f>
        <v>0</v>
      </c>
      <c r="J450" s="323">
        <f>$B450*'PERCENTAGE SHARING'!J244</f>
        <v>0</v>
      </c>
      <c r="K450" s="323">
        <f>$B450*'PERCENTAGE SHARING'!K244</f>
        <v>0</v>
      </c>
      <c r="L450" s="323">
        <f>$B450*'PERCENTAGE SHARING'!L244</f>
        <v>0</v>
      </c>
      <c r="M450" s="323">
        <f>$B450*'PERCENTAGE SHARING'!M244</f>
        <v>0</v>
      </c>
      <c r="N450" s="323">
        <f>$B450*'PERCENTAGE SHARING'!N244</f>
        <v>0</v>
      </c>
      <c r="O450" s="323">
        <f>$B450*'PERCENTAGE SHARING'!O244</f>
        <v>0</v>
      </c>
      <c r="P450" s="323">
        <f>$B450*'PERCENTAGE SHARING'!P244</f>
        <v>0</v>
      </c>
      <c r="Q450" s="323">
        <f>$B450*'PERCENTAGE SHARING'!Q244</f>
        <v>0</v>
      </c>
      <c r="R450" s="323">
        <f>$B450*'PERCENTAGE SHARING'!R244</f>
        <v>0</v>
      </c>
      <c r="S450" s="317"/>
      <c r="T450" s="317"/>
      <c r="U450" s="317"/>
      <c r="V450" s="317"/>
      <c r="W450" s="317"/>
      <c r="X450" s="317"/>
      <c r="Y450" s="317"/>
      <c r="Z450" s="317"/>
    </row>
    <row r="451" ht="15.75" customHeight="1">
      <c r="A451" s="325" t="str">
        <f>'PROP DAILY PNL'!A451</f>
        <v/>
      </c>
      <c r="B451" s="326" t="str">
        <f>'PROP DAILY PNL'!B451</f>
        <v/>
      </c>
      <c r="C451" s="323">
        <f>$B451*'PERCENTAGE SHARING'!C245</f>
        <v>0</v>
      </c>
      <c r="D451" s="323">
        <f>$B451*'PERCENTAGE SHARING'!D245</f>
        <v>0</v>
      </c>
      <c r="E451" s="323">
        <f>$B451*'PERCENTAGE SHARING'!E245</f>
        <v>0</v>
      </c>
      <c r="F451" s="323">
        <f>$B451*'PERCENTAGE SHARING'!F245</f>
        <v>0</v>
      </c>
      <c r="G451" s="323">
        <f>$B451*'PERCENTAGE SHARING'!G245</f>
        <v>0</v>
      </c>
      <c r="H451" s="323">
        <f>$B451*'PERCENTAGE SHARING'!H245</f>
        <v>0</v>
      </c>
      <c r="I451" s="323">
        <f>$B451*'PERCENTAGE SHARING'!I245</f>
        <v>0</v>
      </c>
      <c r="J451" s="323">
        <f>$B451*'PERCENTAGE SHARING'!J245</f>
        <v>0</v>
      </c>
      <c r="K451" s="323">
        <f>$B451*'PERCENTAGE SHARING'!K245</f>
        <v>0</v>
      </c>
      <c r="L451" s="323">
        <f>$B451*'PERCENTAGE SHARING'!L245</f>
        <v>0</v>
      </c>
      <c r="M451" s="323">
        <f>$B451*'PERCENTAGE SHARING'!M245</f>
        <v>0</v>
      </c>
      <c r="N451" s="323">
        <f>$B451*'PERCENTAGE SHARING'!N245</f>
        <v>0</v>
      </c>
      <c r="O451" s="323">
        <f>$B451*'PERCENTAGE SHARING'!O245</f>
        <v>0</v>
      </c>
      <c r="P451" s="323">
        <f>$B451*'PERCENTAGE SHARING'!P245</f>
        <v>0</v>
      </c>
      <c r="Q451" s="323">
        <f>$B451*'PERCENTAGE SHARING'!Q245</f>
        <v>0</v>
      </c>
      <c r="R451" s="323">
        <f>$B451*'PERCENTAGE SHARING'!R245</f>
        <v>0</v>
      </c>
      <c r="S451" s="317"/>
      <c r="T451" s="317"/>
      <c r="U451" s="317"/>
      <c r="V451" s="317"/>
      <c r="W451" s="317"/>
      <c r="X451" s="317"/>
      <c r="Y451" s="317"/>
      <c r="Z451" s="317"/>
    </row>
    <row r="452" ht="15.75" customHeight="1">
      <c r="A452" s="325" t="str">
        <f>'PROP DAILY PNL'!A452</f>
        <v/>
      </c>
      <c r="B452" s="326" t="str">
        <f>'PROP DAILY PNL'!B452</f>
        <v/>
      </c>
      <c r="C452" s="323">
        <f>$B452*'PERCENTAGE SHARING'!C246</f>
        <v>0</v>
      </c>
      <c r="D452" s="323">
        <f>$B452*'PERCENTAGE SHARING'!D246</f>
        <v>0</v>
      </c>
      <c r="E452" s="323">
        <f>$B452*'PERCENTAGE SHARING'!E246</f>
        <v>0</v>
      </c>
      <c r="F452" s="323">
        <f>$B452*'PERCENTAGE SHARING'!F246</f>
        <v>0</v>
      </c>
      <c r="G452" s="323">
        <f>$B452*'PERCENTAGE SHARING'!G246</f>
        <v>0</v>
      </c>
      <c r="H452" s="323">
        <f>$B452*'PERCENTAGE SHARING'!H246</f>
        <v>0</v>
      </c>
      <c r="I452" s="323">
        <f>$B452*'PERCENTAGE SHARING'!I246</f>
        <v>0</v>
      </c>
      <c r="J452" s="323">
        <f>$B452*'PERCENTAGE SHARING'!J246</f>
        <v>0</v>
      </c>
      <c r="K452" s="323">
        <f>$B452*'PERCENTAGE SHARING'!K246</f>
        <v>0</v>
      </c>
      <c r="L452" s="323">
        <f>$B452*'PERCENTAGE SHARING'!L246</f>
        <v>0</v>
      </c>
      <c r="M452" s="323">
        <f>$B452*'PERCENTAGE SHARING'!M246</f>
        <v>0</v>
      </c>
      <c r="N452" s="323">
        <f>$B452*'PERCENTAGE SHARING'!N246</f>
        <v>0</v>
      </c>
      <c r="O452" s="323">
        <f>$B452*'PERCENTAGE SHARING'!O246</f>
        <v>0</v>
      </c>
      <c r="P452" s="323">
        <f>$B452*'PERCENTAGE SHARING'!P246</f>
        <v>0</v>
      </c>
      <c r="Q452" s="323">
        <f>$B452*'PERCENTAGE SHARING'!Q246</f>
        <v>0</v>
      </c>
      <c r="R452" s="323">
        <f>$B452*'PERCENTAGE SHARING'!R246</f>
        <v>0</v>
      </c>
      <c r="S452" s="317"/>
      <c r="T452" s="317"/>
      <c r="U452" s="317"/>
      <c r="V452" s="317"/>
      <c r="W452" s="317"/>
      <c r="X452" s="317"/>
      <c r="Y452" s="317"/>
      <c r="Z452" s="317"/>
    </row>
    <row r="453" ht="15.75" customHeight="1">
      <c r="A453" s="325" t="str">
        <f>'PROP DAILY PNL'!A453</f>
        <v/>
      </c>
      <c r="B453" s="326" t="str">
        <f>'PROP DAILY PNL'!B453</f>
        <v/>
      </c>
      <c r="C453" s="323">
        <f>$B453*'PERCENTAGE SHARING'!C247</f>
        <v>0</v>
      </c>
      <c r="D453" s="323">
        <f>$B453*'PERCENTAGE SHARING'!D247</f>
        <v>0</v>
      </c>
      <c r="E453" s="323">
        <f>$B453*'PERCENTAGE SHARING'!E247</f>
        <v>0</v>
      </c>
      <c r="F453" s="323">
        <f>$B453*'PERCENTAGE SHARING'!F247</f>
        <v>0</v>
      </c>
      <c r="G453" s="323">
        <f>$B453*'PERCENTAGE SHARING'!G247</f>
        <v>0</v>
      </c>
      <c r="H453" s="323">
        <f>$B453*'PERCENTAGE SHARING'!H247</f>
        <v>0</v>
      </c>
      <c r="I453" s="323">
        <f>$B453*'PERCENTAGE SHARING'!I247</f>
        <v>0</v>
      </c>
      <c r="J453" s="323">
        <f>$B453*'PERCENTAGE SHARING'!J247</f>
        <v>0</v>
      </c>
      <c r="K453" s="323">
        <f>$B453*'PERCENTAGE SHARING'!K247</f>
        <v>0</v>
      </c>
      <c r="L453" s="323">
        <f>$B453*'PERCENTAGE SHARING'!L247</f>
        <v>0</v>
      </c>
      <c r="M453" s="323">
        <f>$B453*'PERCENTAGE SHARING'!M247</f>
        <v>0</v>
      </c>
      <c r="N453" s="323">
        <f>$B453*'PERCENTAGE SHARING'!N247</f>
        <v>0</v>
      </c>
      <c r="O453" s="323">
        <f>$B453*'PERCENTAGE SHARING'!O247</f>
        <v>0</v>
      </c>
      <c r="P453" s="323">
        <f>$B453*'PERCENTAGE SHARING'!P247</f>
        <v>0</v>
      </c>
      <c r="Q453" s="323">
        <f>$B453*'PERCENTAGE SHARING'!Q247</f>
        <v>0</v>
      </c>
      <c r="R453" s="323">
        <f>$B453*'PERCENTAGE SHARING'!R247</f>
        <v>0</v>
      </c>
      <c r="S453" s="317"/>
      <c r="T453" s="317"/>
      <c r="U453" s="317"/>
      <c r="V453" s="317"/>
      <c r="W453" s="317"/>
      <c r="X453" s="317"/>
      <c r="Y453" s="317"/>
      <c r="Z453" s="317"/>
    </row>
    <row r="454" ht="15.75" customHeight="1">
      <c r="A454" s="325" t="str">
        <f>'PROP DAILY PNL'!A454</f>
        <v/>
      </c>
      <c r="B454" s="326" t="str">
        <f>'PROP DAILY PNL'!B454</f>
        <v/>
      </c>
      <c r="C454" s="323">
        <f>$B454*'PERCENTAGE SHARING'!C248</f>
        <v>0</v>
      </c>
      <c r="D454" s="323">
        <f>$B454*'PERCENTAGE SHARING'!D248</f>
        <v>0</v>
      </c>
      <c r="E454" s="323">
        <f>$B454*'PERCENTAGE SHARING'!E248</f>
        <v>0</v>
      </c>
      <c r="F454" s="323">
        <f>$B454*'PERCENTAGE SHARING'!F248</f>
        <v>0</v>
      </c>
      <c r="G454" s="323">
        <f>$B454*'PERCENTAGE SHARING'!G248</f>
        <v>0</v>
      </c>
      <c r="H454" s="323">
        <f>$B454*'PERCENTAGE SHARING'!H248</f>
        <v>0</v>
      </c>
      <c r="I454" s="323">
        <f>$B454*'PERCENTAGE SHARING'!I248</f>
        <v>0</v>
      </c>
      <c r="J454" s="323">
        <f>$B454*'PERCENTAGE SHARING'!J248</f>
        <v>0</v>
      </c>
      <c r="K454" s="323">
        <f>$B454*'PERCENTAGE SHARING'!K248</f>
        <v>0</v>
      </c>
      <c r="L454" s="323">
        <f>$B454*'PERCENTAGE SHARING'!L248</f>
        <v>0</v>
      </c>
      <c r="M454" s="323">
        <f>$B454*'PERCENTAGE SHARING'!M248</f>
        <v>0</v>
      </c>
      <c r="N454" s="323">
        <f>$B454*'PERCENTAGE SHARING'!N248</f>
        <v>0</v>
      </c>
      <c r="O454" s="323">
        <f>$B454*'PERCENTAGE SHARING'!O248</f>
        <v>0</v>
      </c>
      <c r="P454" s="323">
        <f>$B454*'PERCENTAGE SHARING'!P248</f>
        <v>0</v>
      </c>
      <c r="Q454" s="323">
        <f>$B454*'PERCENTAGE SHARING'!Q248</f>
        <v>0</v>
      </c>
      <c r="R454" s="323">
        <f>$B454*'PERCENTAGE SHARING'!R248</f>
        <v>0</v>
      </c>
      <c r="S454" s="317"/>
      <c r="T454" s="317"/>
      <c r="U454" s="317"/>
      <c r="V454" s="317"/>
      <c r="W454" s="317"/>
      <c r="X454" s="317"/>
      <c r="Y454" s="317"/>
      <c r="Z454" s="317"/>
    </row>
    <row r="455" ht="15.75" customHeight="1">
      <c r="A455" s="325" t="str">
        <f>'PROP DAILY PNL'!A455</f>
        <v/>
      </c>
      <c r="B455" s="326" t="str">
        <f>'PROP DAILY PNL'!B455</f>
        <v/>
      </c>
      <c r="C455" s="323">
        <f>$B455*'PERCENTAGE SHARING'!C249</f>
        <v>0</v>
      </c>
      <c r="D455" s="323">
        <f>$B455*'PERCENTAGE SHARING'!D249</f>
        <v>0</v>
      </c>
      <c r="E455" s="323">
        <f>$B455*'PERCENTAGE SHARING'!E249</f>
        <v>0</v>
      </c>
      <c r="F455" s="323">
        <f>$B455*'PERCENTAGE SHARING'!F249</f>
        <v>0</v>
      </c>
      <c r="G455" s="323">
        <f>$B455*'PERCENTAGE SHARING'!G249</f>
        <v>0</v>
      </c>
      <c r="H455" s="323">
        <f>$B455*'PERCENTAGE SHARING'!H249</f>
        <v>0</v>
      </c>
      <c r="I455" s="323">
        <f>$B455*'PERCENTAGE SHARING'!I249</f>
        <v>0</v>
      </c>
      <c r="J455" s="323">
        <f>$B455*'PERCENTAGE SHARING'!J249</f>
        <v>0</v>
      </c>
      <c r="K455" s="323">
        <f>$B455*'PERCENTAGE SHARING'!K249</f>
        <v>0</v>
      </c>
      <c r="L455" s="323">
        <f>$B455*'PERCENTAGE SHARING'!L249</f>
        <v>0</v>
      </c>
      <c r="M455" s="323">
        <f>$B455*'PERCENTAGE SHARING'!M249</f>
        <v>0</v>
      </c>
      <c r="N455" s="323">
        <f>$B455*'PERCENTAGE SHARING'!N249</f>
        <v>0</v>
      </c>
      <c r="O455" s="323">
        <f>$B455*'PERCENTAGE SHARING'!O249</f>
        <v>0</v>
      </c>
      <c r="P455" s="323">
        <f>$B455*'PERCENTAGE SHARING'!P249</f>
        <v>0</v>
      </c>
      <c r="Q455" s="323">
        <f>$B455*'PERCENTAGE SHARING'!Q249</f>
        <v>0</v>
      </c>
      <c r="R455" s="323">
        <f>$B455*'PERCENTAGE SHARING'!R249</f>
        <v>0</v>
      </c>
      <c r="S455" s="317"/>
      <c r="T455" s="317"/>
      <c r="U455" s="317"/>
      <c r="V455" s="317"/>
      <c r="W455" s="317"/>
      <c r="X455" s="317"/>
      <c r="Y455" s="317"/>
      <c r="Z455" s="317"/>
    </row>
    <row r="456" ht="15.75" customHeight="1">
      <c r="A456" s="325" t="str">
        <f>'PROP DAILY PNL'!A456</f>
        <v/>
      </c>
      <c r="B456" s="326" t="str">
        <f>'PROP DAILY PNL'!B456</f>
        <v/>
      </c>
      <c r="C456" s="323">
        <f>$B456*'PERCENTAGE SHARING'!C250</f>
        <v>0</v>
      </c>
      <c r="D456" s="323">
        <f>$B456*'PERCENTAGE SHARING'!D250</f>
        <v>0</v>
      </c>
      <c r="E456" s="323">
        <f>$B456*'PERCENTAGE SHARING'!E250</f>
        <v>0</v>
      </c>
      <c r="F456" s="323">
        <f>$B456*'PERCENTAGE SHARING'!F250</f>
        <v>0</v>
      </c>
      <c r="G456" s="323">
        <f>$B456*'PERCENTAGE SHARING'!G250</f>
        <v>0</v>
      </c>
      <c r="H456" s="323">
        <f>$B456*'PERCENTAGE SHARING'!H250</f>
        <v>0</v>
      </c>
      <c r="I456" s="323">
        <f>$B456*'PERCENTAGE SHARING'!I250</f>
        <v>0</v>
      </c>
      <c r="J456" s="323">
        <f>$B456*'PERCENTAGE SHARING'!J250</f>
        <v>0</v>
      </c>
      <c r="K456" s="323">
        <f>$B456*'PERCENTAGE SHARING'!K250</f>
        <v>0</v>
      </c>
      <c r="L456" s="323">
        <f>$B456*'PERCENTAGE SHARING'!L250</f>
        <v>0</v>
      </c>
      <c r="M456" s="323">
        <f>$B456*'PERCENTAGE SHARING'!M250</f>
        <v>0</v>
      </c>
      <c r="N456" s="323">
        <f>$B456*'PERCENTAGE SHARING'!N250</f>
        <v>0</v>
      </c>
      <c r="O456" s="323">
        <f>$B456*'PERCENTAGE SHARING'!O250</f>
        <v>0</v>
      </c>
      <c r="P456" s="323">
        <f>$B456*'PERCENTAGE SHARING'!P250</f>
        <v>0</v>
      </c>
      <c r="Q456" s="323">
        <f>$B456*'PERCENTAGE SHARING'!Q250</f>
        <v>0</v>
      </c>
      <c r="R456" s="323">
        <f>$B456*'PERCENTAGE SHARING'!R250</f>
        <v>0</v>
      </c>
      <c r="S456" s="317"/>
      <c r="T456" s="317"/>
      <c r="U456" s="317"/>
      <c r="V456" s="317"/>
      <c r="W456" s="317"/>
      <c r="X456" s="317"/>
      <c r="Y456" s="317"/>
      <c r="Z456" s="317"/>
    </row>
    <row r="457" ht="15.75" customHeight="1">
      <c r="A457" s="325" t="str">
        <f>'PROP DAILY PNL'!A457</f>
        <v/>
      </c>
      <c r="B457" s="326" t="str">
        <f>'PROP DAILY PNL'!B457</f>
        <v/>
      </c>
      <c r="C457" s="323">
        <f>$B457*'PERCENTAGE SHARING'!C251</f>
        <v>0</v>
      </c>
      <c r="D457" s="323">
        <f>$B457*'PERCENTAGE SHARING'!D251</f>
        <v>0</v>
      </c>
      <c r="E457" s="323">
        <f>$B457*'PERCENTAGE SHARING'!E251</f>
        <v>0</v>
      </c>
      <c r="F457" s="323">
        <f>$B457*'PERCENTAGE SHARING'!F251</f>
        <v>0</v>
      </c>
      <c r="G457" s="323">
        <f>$B457*'PERCENTAGE SHARING'!G251</f>
        <v>0</v>
      </c>
      <c r="H457" s="323">
        <f>$B457*'PERCENTAGE SHARING'!H251</f>
        <v>0</v>
      </c>
      <c r="I457" s="323">
        <f>$B457*'PERCENTAGE SHARING'!I251</f>
        <v>0</v>
      </c>
      <c r="J457" s="323">
        <f>$B457*'PERCENTAGE SHARING'!J251</f>
        <v>0</v>
      </c>
      <c r="K457" s="323">
        <f>$B457*'PERCENTAGE SHARING'!K251</f>
        <v>0</v>
      </c>
      <c r="L457" s="323">
        <f>$B457*'PERCENTAGE SHARING'!L251</f>
        <v>0</v>
      </c>
      <c r="M457" s="323">
        <f>$B457*'PERCENTAGE SHARING'!M251</f>
        <v>0</v>
      </c>
      <c r="N457" s="323">
        <f>$B457*'PERCENTAGE SHARING'!N251</f>
        <v>0</v>
      </c>
      <c r="O457" s="323">
        <f>$B457*'PERCENTAGE SHARING'!O251</f>
        <v>0</v>
      </c>
      <c r="P457" s="323">
        <f>$B457*'PERCENTAGE SHARING'!P251</f>
        <v>0</v>
      </c>
      <c r="Q457" s="323">
        <f>$B457*'PERCENTAGE SHARING'!Q251</f>
        <v>0</v>
      </c>
      <c r="R457" s="323">
        <f>$B457*'PERCENTAGE SHARING'!R251</f>
        <v>0</v>
      </c>
      <c r="S457" s="317"/>
      <c r="T457" s="317"/>
      <c r="U457" s="317"/>
      <c r="V457" s="317"/>
      <c r="W457" s="317"/>
      <c r="X457" s="317"/>
      <c r="Y457" s="317"/>
      <c r="Z457" s="317"/>
    </row>
    <row r="458" ht="15.75" customHeight="1">
      <c r="A458" s="325" t="str">
        <f>'PROP DAILY PNL'!A458</f>
        <v/>
      </c>
      <c r="B458" s="326" t="str">
        <f>'PROP DAILY PNL'!B458</f>
        <v/>
      </c>
      <c r="C458" s="323">
        <f>$B458*'PERCENTAGE SHARING'!C252</f>
        <v>0</v>
      </c>
      <c r="D458" s="323">
        <f>$B458*'PERCENTAGE SHARING'!D252</f>
        <v>0</v>
      </c>
      <c r="E458" s="323">
        <f>$B458*'PERCENTAGE SHARING'!E252</f>
        <v>0</v>
      </c>
      <c r="F458" s="323">
        <f>$B458*'PERCENTAGE SHARING'!F252</f>
        <v>0</v>
      </c>
      <c r="G458" s="323">
        <f>$B458*'PERCENTAGE SHARING'!G252</f>
        <v>0</v>
      </c>
      <c r="H458" s="323">
        <f>$B458*'PERCENTAGE SHARING'!H252</f>
        <v>0</v>
      </c>
      <c r="I458" s="323">
        <f>$B458*'PERCENTAGE SHARING'!I252</f>
        <v>0</v>
      </c>
      <c r="J458" s="323">
        <f>$B458*'PERCENTAGE SHARING'!J252</f>
        <v>0</v>
      </c>
      <c r="K458" s="323">
        <f>$B458*'PERCENTAGE SHARING'!K252</f>
        <v>0</v>
      </c>
      <c r="L458" s="323">
        <f>$B458*'PERCENTAGE SHARING'!L252</f>
        <v>0</v>
      </c>
      <c r="M458" s="323">
        <f>$B458*'PERCENTAGE SHARING'!M252</f>
        <v>0</v>
      </c>
      <c r="N458" s="323">
        <f>$B458*'PERCENTAGE SHARING'!N252</f>
        <v>0</v>
      </c>
      <c r="O458" s="323">
        <f>$B458*'PERCENTAGE SHARING'!O252</f>
        <v>0</v>
      </c>
      <c r="P458" s="323">
        <f>$B458*'PERCENTAGE SHARING'!P252</f>
        <v>0</v>
      </c>
      <c r="Q458" s="323">
        <f>$B458*'PERCENTAGE SHARING'!Q252</f>
        <v>0</v>
      </c>
      <c r="R458" s="323">
        <f>$B458*'PERCENTAGE SHARING'!R252</f>
        <v>0</v>
      </c>
      <c r="S458" s="317"/>
      <c r="T458" s="317"/>
      <c r="U458" s="317"/>
      <c r="V458" s="317"/>
      <c r="W458" s="317"/>
      <c r="X458" s="317"/>
      <c r="Y458" s="317"/>
      <c r="Z458" s="317"/>
    </row>
    <row r="459" ht="15.75" customHeight="1">
      <c r="A459" s="325" t="str">
        <f>'PROP DAILY PNL'!A459</f>
        <v/>
      </c>
      <c r="B459" s="326" t="str">
        <f>'PROP DAILY PNL'!B459</f>
        <v/>
      </c>
      <c r="C459" s="323">
        <f>$B459*'PERCENTAGE SHARING'!C253</f>
        <v>0</v>
      </c>
      <c r="D459" s="323">
        <f>$B459*'PERCENTAGE SHARING'!D253</f>
        <v>0</v>
      </c>
      <c r="E459" s="323">
        <f>$B459*'PERCENTAGE SHARING'!E253</f>
        <v>0</v>
      </c>
      <c r="F459" s="323">
        <f>$B459*'PERCENTAGE SHARING'!F253</f>
        <v>0</v>
      </c>
      <c r="G459" s="323">
        <f>$B459*'PERCENTAGE SHARING'!G253</f>
        <v>0</v>
      </c>
      <c r="H459" s="323">
        <f>$B459*'PERCENTAGE SHARING'!H253</f>
        <v>0</v>
      </c>
      <c r="I459" s="323">
        <f>$B459*'PERCENTAGE SHARING'!I253</f>
        <v>0</v>
      </c>
      <c r="J459" s="323">
        <f>$B459*'PERCENTAGE SHARING'!J253</f>
        <v>0</v>
      </c>
      <c r="K459" s="323">
        <f>$B459*'PERCENTAGE SHARING'!K253</f>
        <v>0</v>
      </c>
      <c r="L459" s="323">
        <f>$B459*'PERCENTAGE SHARING'!L253</f>
        <v>0</v>
      </c>
      <c r="M459" s="323">
        <f>$B459*'PERCENTAGE SHARING'!M253</f>
        <v>0</v>
      </c>
      <c r="N459" s="323">
        <f>$B459*'PERCENTAGE SHARING'!N253</f>
        <v>0</v>
      </c>
      <c r="O459" s="323">
        <f>$B459*'PERCENTAGE SHARING'!O253</f>
        <v>0</v>
      </c>
      <c r="P459" s="323">
        <f>$B459*'PERCENTAGE SHARING'!P253</f>
        <v>0</v>
      </c>
      <c r="Q459" s="323">
        <f>$B459*'PERCENTAGE SHARING'!Q253</f>
        <v>0</v>
      </c>
      <c r="R459" s="323">
        <f>$B459*'PERCENTAGE SHARING'!R253</f>
        <v>0</v>
      </c>
      <c r="S459" s="317"/>
      <c r="T459" s="317"/>
      <c r="U459" s="317"/>
      <c r="V459" s="317"/>
      <c r="W459" s="317"/>
      <c r="X459" s="317"/>
      <c r="Y459" s="317"/>
      <c r="Z459" s="317"/>
    </row>
    <row r="460" ht="15.75" customHeight="1">
      <c r="A460" s="325" t="str">
        <f>'PROP DAILY PNL'!A460</f>
        <v/>
      </c>
      <c r="B460" s="326" t="str">
        <f>'PROP DAILY PNL'!B460</f>
        <v/>
      </c>
      <c r="C460" s="323">
        <f>$B460*'PERCENTAGE SHARING'!C254</f>
        <v>0</v>
      </c>
      <c r="D460" s="323">
        <f>$B460*'PERCENTAGE SHARING'!D254</f>
        <v>0</v>
      </c>
      <c r="E460" s="323">
        <f>$B460*'PERCENTAGE SHARING'!E254</f>
        <v>0</v>
      </c>
      <c r="F460" s="323">
        <f>$B460*'PERCENTAGE SHARING'!F254</f>
        <v>0</v>
      </c>
      <c r="G460" s="323">
        <f>$B460*'PERCENTAGE SHARING'!G254</f>
        <v>0</v>
      </c>
      <c r="H460" s="323">
        <f>$B460*'PERCENTAGE SHARING'!H254</f>
        <v>0</v>
      </c>
      <c r="I460" s="323">
        <f>$B460*'PERCENTAGE SHARING'!I254</f>
        <v>0</v>
      </c>
      <c r="J460" s="323">
        <f>$B460*'PERCENTAGE SHARING'!J254</f>
        <v>0</v>
      </c>
      <c r="K460" s="323">
        <f>$B460*'PERCENTAGE SHARING'!K254</f>
        <v>0</v>
      </c>
      <c r="L460" s="323">
        <f>$B460*'PERCENTAGE SHARING'!L254</f>
        <v>0</v>
      </c>
      <c r="M460" s="323">
        <f>$B460*'PERCENTAGE SHARING'!M254</f>
        <v>0</v>
      </c>
      <c r="N460" s="323">
        <f>$B460*'PERCENTAGE SHARING'!N254</f>
        <v>0</v>
      </c>
      <c r="O460" s="323">
        <f>$B460*'PERCENTAGE SHARING'!O254</f>
        <v>0</v>
      </c>
      <c r="P460" s="323">
        <f>$B460*'PERCENTAGE SHARING'!P254</f>
        <v>0</v>
      </c>
      <c r="Q460" s="323">
        <f>$B460*'PERCENTAGE SHARING'!Q254</f>
        <v>0</v>
      </c>
      <c r="R460" s="323">
        <f>$B460*'PERCENTAGE SHARING'!R254</f>
        <v>0</v>
      </c>
      <c r="S460" s="317"/>
      <c r="T460" s="317"/>
      <c r="U460" s="317"/>
      <c r="V460" s="317"/>
      <c r="W460" s="317"/>
      <c r="X460" s="317"/>
      <c r="Y460" s="317"/>
      <c r="Z460" s="317"/>
    </row>
    <row r="461" ht="15.75" customHeight="1">
      <c r="A461" s="325" t="str">
        <f>'PROP DAILY PNL'!A461</f>
        <v/>
      </c>
      <c r="B461" s="326" t="str">
        <f>'PROP DAILY PNL'!B461</f>
        <v/>
      </c>
      <c r="C461" s="323">
        <f>$B461*'PERCENTAGE SHARING'!C255</f>
        <v>0</v>
      </c>
      <c r="D461" s="323">
        <f>$B461*'PERCENTAGE SHARING'!D255</f>
        <v>0</v>
      </c>
      <c r="E461" s="323">
        <f>$B461*'PERCENTAGE SHARING'!E255</f>
        <v>0</v>
      </c>
      <c r="F461" s="323">
        <f>$B461*'PERCENTAGE SHARING'!F255</f>
        <v>0</v>
      </c>
      <c r="G461" s="323">
        <f>$B461*'PERCENTAGE SHARING'!G255</f>
        <v>0</v>
      </c>
      <c r="H461" s="323">
        <f>$B461*'PERCENTAGE SHARING'!H255</f>
        <v>0</v>
      </c>
      <c r="I461" s="323">
        <f>$B461*'PERCENTAGE SHARING'!I255</f>
        <v>0</v>
      </c>
      <c r="J461" s="323">
        <f>$B461*'PERCENTAGE SHARING'!J255</f>
        <v>0</v>
      </c>
      <c r="K461" s="323">
        <f>$B461*'PERCENTAGE SHARING'!K255</f>
        <v>0</v>
      </c>
      <c r="L461" s="323">
        <f>$B461*'PERCENTAGE SHARING'!L255</f>
        <v>0</v>
      </c>
      <c r="M461" s="323">
        <f>$B461*'PERCENTAGE SHARING'!M255</f>
        <v>0</v>
      </c>
      <c r="N461" s="323">
        <f>$B461*'PERCENTAGE SHARING'!N255</f>
        <v>0</v>
      </c>
      <c r="O461" s="323">
        <f>$B461*'PERCENTAGE SHARING'!O255</f>
        <v>0</v>
      </c>
      <c r="P461" s="323">
        <f>$B461*'PERCENTAGE SHARING'!P255</f>
        <v>0</v>
      </c>
      <c r="Q461" s="323">
        <f>$B461*'PERCENTAGE SHARING'!Q255</f>
        <v>0</v>
      </c>
      <c r="R461" s="323">
        <f>$B461*'PERCENTAGE SHARING'!R255</f>
        <v>0</v>
      </c>
      <c r="S461" s="317"/>
      <c r="T461" s="317"/>
      <c r="U461" s="317"/>
      <c r="V461" s="317"/>
      <c r="W461" s="317"/>
      <c r="X461" s="317"/>
      <c r="Y461" s="317"/>
      <c r="Z461" s="317"/>
    </row>
    <row r="462" ht="15.75" customHeight="1">
      <c r="A462" s="325" t="str">
        <f>'PROP DAILY PNL'!A462</f>
        <v/>
      </c>
      <c r="B462" s="326" t="str">
        <f>'PROP DAILY PNL'!B462</f>
        <v/>
      </c>
      <c r="C462" s="323">
        <f>$B462*'PERCENTAGE SHARING'!C256</f>
        <v>0</v>
      </c>
      <c r="D462" s="323">
        <f>$B462*'PERCENTAGE SHARING'!D256</f>
        <v>0</v>
      </c>
      <c r="E462" s="323">
        <f>$B462*'PERCENTAGE SHARING'!E256</f>
        <v>0</v>
      </c>
      <c r="F462" s="323">
        <f>$B462*'PERCENTAGE SHARING'!F256</f>
        <v>0</v>
      </c>
      <c r="G462" s="323">
        <f>$B462*'PERCENTAGE SHARING'!G256</f>
        <v>0</v>
      </c>
      <c r="H462" s="323">
        <f>$B462*'PERCENTAGE SHARING'!H256</f>
        <v>0</v>
      </c>
      <c r="I462" s="323">
        <f>$B462*'PERCENTAGE SHARING'!I256</f>
        <v>0</v>
      </c>
      <c r="J462" s="323">
        <f>$B462*'PERCENTAGE SHARING'!J256</f>
        <v>0</v>
      </c>
      <c r="K462" s="323">
        <f>$B462*'PERCENTAGE SHARING'!K256</f>
        <v>0</v>
      </c>
      <c r="L462" s="323">
        <f>$B462*'PERCENTAGE SHARING'!L256</f>
        <v>0</v>
      </c>
      <c r="M462" s="323">
        <f>$B462*'PERCENTAGE SHARING'!M256</f>
        <v>0</v>
      </c>
      <c r="N462" s="323">
        <f>$B462*'PERCENTAGE SHARING'!N256</f>
        <v>0</v>
      </c>
      <c r="O462" s="323">
        <f>$B462*'PERCENTAGE SHARING'!O256</f>
        <v>0</v>
      </c>
      <c r="P462" s="323">
        <f>$B462*'PERCENTAGE SHARING'!P256</f>
        <v>0</v>
      </c>
      <c r="Q462" s="323">
        <f>$B462*'PERCENTAGE SHARING'!Q256</f>
        <v>0</v>
      </c>
      <c r="R462" s="323">
        <f>$B462*'PERCENTAGE SHARING'!R256</f>
        <v>0</v>
      </c>
      <c r="S462" s="317"/>
      <c r="T462" s="317"/>
      <c r="U462" s="317"/>
      <c r="V462" s="317"/>
      <c r="W462" s="317"/>
      <c r="X462" s="317"/>
      <c r="Y462" s="317"/>
      <c r="Z462" s="317"/>
    </row>
    <row r="463" ht="15.75" customHeight="1">
      <c r="A463" s="325" t="str">
        <f>'PROP DAILY PNL'!A463</f>
        <v/>
      </c>
      <c r="B463" s="326" t="str">
        <f>'PROP DAILY PNL'!B463</f>
        <v/>
      </c>
      <c r="C463" s="323">
        <f>$B463*'PERCENTAGE SHARING'!C257</f>
        <v>0</v>
      </c>
      <c r="D463" s="323">
        <f>$B463*'PERCENTAGE SHARING'!D257</f>
        <v>0</v>
      </c>
      <c r="E463" s="323">
        <f>$B463*'PERCENTAGE SHARING'!E257</f>
        <v>0</v>
      </c>
      <c r="F463" s="323">
        <f>$B463*'PERCENTAGE SHARING'!F257</f>
        <v>0</v>
      </c>
      <c r="G463" s="323">
        <f>$B463*'PERCENTAGE SHARING'!G257</f>
        <v>0</v>
      </c>
      <c r="H463" s="323">
        <f>$B463*'PERCENTAGE SHARING'!H257</f>
        <v>0</v>
      </c>
      <c r="I463" s="323">
        <f>$B463*'PERCENTAGE SHARING'!I257</f>
        <v>0</v>
      </c>
      <c r="J463" s="323">
        <f>$B463*'PERCENTAGE SHARING'!J257</f>
        <v>0</v>
      </c>
      <c r="K463" s="323">
        <f>$B463*'PERCENTAGE SHARING'!K257</f>
        <v>0</v>
      </c>
      <c r="L463" s="323">
        <f>$B463*'PERCENTAGE SHARING'!L257</f>
        <v>0</v>
      </c>
      <c r="M463" s="323">
        <f>$B463*'PERCENTAGE SHARING'!M257</f>
        <v>0</v>
      </c>
      <c r="N463" s="323">
        <f>$B463*'PERCENTAGE SHARING'!N257</f>
        <v>0</v>
      </c>
      <c r="O463" s="323">
        <f>$B463*'PERCENTAGE SHARING'!O257</f>
        <v>0</v>
      </c>
      <c r="P463" s="323">
        <f>$B463*'PERCENTAGE SHARING'!P257</f>
        <v>0</v>
      </c>
      <c r="Q463" s="323">
        <f>$B463*'PERCENTAGE SHARING'!Q257</f>
        <v>0</v>
      </c>
      <c r="R463" s="323">
        <f>$B463*'PERCENTAGE SHARING'!R257</f>
        <v>0</v>
      </c>
      <c r="S463" s="317"/>
      <c r="T463" s="317"/>
      <c r="U463" s="317"/>
      <c r="V463" s="317"/>
      <c r="W463" s="317"/>
      <c r="X463" s="317"/>
      <c r="Y463" s="317"/>
      <c r="Z463" s="317"/>
    </row>
    <row r="464" ht="15.75" customHeight="1">
      <c r="A464" s="325" t="str">
        <f>'PROP DAILY PNL'!A464</f>
        <v/>
      </c>
      <c r="B464" s="326" t="str">
        <f>'PROP DAILY PNL'!B464</f>
        <v/>
      </c>
      <c r="C464" s="323">
        <f>$B464*'PERCENTAGE SHARING'!C258</f>
        <v>0</v>
      </c>
      <c r="D464" s="323">
        <f>$B464*'PERCENTAGE SHARING'!D258</f>
        <v>0</v>
      </c>
      <c r="E464" s="323">
        <f>$B464*'PERCENTAGE SHARING'!E258</f>
        <v>0</v>
      </c>
      <c r="F464" s="323">
        <f>$B464*'PERCENTAGE SHARING'!F258</f>
        <v>0</v>
      </c>
      <c r="G464" s="323">
        <f>$B464*'PERCENTAGE SHARING'!G258</f>
        <v>0</v>
      </c>
      <c r="H464" s="323">
        <f>$B464*'PERCENTAGE SHARING'!H258</f>
        <v>0</v>
      </c>
      <c r="I464" s="323">
        <f>$B464*'PERCENTAGE SHARING'!I258</f>
        <v>0</v>
      </c>
      <c r="J464" s="323">
        <f>$B464*'PERCENTAGE SHARING'!J258</f>
        <v>0</v>
      </c>
      <c r="K464" s="323">
        <f>$B464*'PERCENTAGE SHARING'!K258</f>
        <v>0</v>
      </c>
      <c r="L464" s="323">
        <f>$B464*'PERCENTAGE SHARING'!L258</f>
        <v>0</v>
      </c>
      <c r="M464" s="323">
        <f>$B464*'PERCENTAGE SHARING'!M258</f>
        <v>0</v>
      </c>
      <c r="N464" s="323">
        <f>$B464*'PERCENTAGE SHARING'!N258</f>
        <v>0</v>
      </c>
      <c r="O464" s="323">
        <f>$B464*'PERCENTAGE SHARING'!O258</f>
        <v>0</v>
      </c>
      <c r="P464" s="323">
        <f>$B464*'PERCENTAGE SHARING'!P258</f>
        <v>0</v>
      </c>
      <c r="Q464" s="323">
        <f>$B464*'PERCENTAGE SHARING'!Q258</f>
        <v>0</v>
      </c>
      <c r="R464" s="323">
        <f>$B464*'PERCENTAGE SHARING'!R258</f>
        <v>0</v>
      </c>
      <c r="S464" s="317"/>
      <c r="T464" s="317"/>
      <c r="U464" s="317"/>
      <c r="V464" s="317"/>
      <c r="W464" s="317"/>
      <c r="X464" s="317"/>
      <c r="Y464" s="317"/>
      <c r="Z464" s="317"/>
    </row>
    <row r="465" ht="15.75" customHeight="1">
      <c r="A465" s="325" t="str">
        <f>'PROP DAILY PNL'!A465</f>
        <v/>
      </c>
      <c r="B465" s="326" t="str">
        <f>'PROP DAILY PNL'!B465</f>
        <v/>
      </c>
      <c r="C465" s="323">
        <f>$B465*'PERCENTAGE SHARING'!C259</f>
        <v>0</v>
      </c>
      <c r="D465" s="323">
        <f>$B465*'PERCENTAGE SHARING'!D259</f>
        <v>0</v>
      </c>
      <c r="E465" s="323">
        <f>$B465*'PERCENTAGE SHARING'!E259</f>
        <v>0</v>
      </c>
      <c r="F465" s="323">
        <f>$B465*'PERCENTAGE SHARING'!F259</f>
        <v>0</v>
      </c>
      <c r="G465" s="323">
        <f>$B465*'PERCENTAGE SHARING'!G259</f>
        <v>0</v>
      </c>
      <c r="H465" s="323">
        <f>$B465*'PERCENTAGE SHARING'!H259</f>
        <v>0</v>
      </c>
      <c r="I465" s="323">
        <f>$B465*'PERCENTAGE SHARING'!I259</f>
        <v>0</v>
      </c>
      <c r="J465" s="323">
        <f>$B465*'PERCENTAGE SHARING'!J259</f>
        <v>0</v>
      </c>
      <c r="K465" s="323">
        <f>$B465*'PERCENTAGE SHARING'!K259</f>
        <v>0</v>
      </c>
      <c r="L465" s="323">
        <f>$B465*'PERCENTAGE SHARING'!L259</f>
        <v>0</v>
      </c>
      <c r="M465" s="323">
        <f>$B465*'PERCENTAGE SHARING'!M259</f>
        <v>0</v>
      </c>
      <c r="N465" s="323">
        <f>$B465*'PERCENTAGE SHARING'!N259</f>
        <v>0</v>
      </c>
      <c r="O465" s="323">
        <f>$B465*'PERCENTAGE SHARING'!O259</f>
        <v>0</v>
      </c>
      <c r="P465" s="323">
        <f>$B465*'PERCENTAGE SHARING'!P259</f>
        <v>0</v>
      </c>
      <c r="Q465" s="323">
        <f>$B465*'PERCENTAGE SHARING'!Q259</f>
        <v>0</v>
      </c>
      <c r="R465" s="323">
        <f>$B465*'PERCENTAGE SHARING'!R259</f>
        <v>0</v>
      </c>
      <c r="S465" s="317"/>
      <c r="T465" s="317"/>
      <c r="U465" s="317"/>
      <c r="V465" s="317"/>
      <c r="W465" s="317"/>
      <c r="X465" s="317"/>
      <c r="Y465" s="317"/>
      <c r="Z465" s="317"/>
    </row>
    <row r="466" ht="15.75" customHeight="1">
      <c r="A466" s="325" t="str">
        <f>'PROP DAILY PNL'!A466</f>
        <v/>
      </c>
      <c r="B466" s="326" t="str">
        <f>'PROP DAILY PNL'!B466</f>
        <v/>
      </c>
      <c r="C466" s="323">
        <f>$B466*'PERCENTAGE SHARING'!C260</f>
        <v>0</v>
      </c>
      <c r="D466" s="323">
        <f>$B466*'PERCENTAGE SHARING'!D260</f>
        <v>0</v>
      </c>
      <c r="E466" s="323">
        <f>$B466*'PERCENTAGE SHARING'!E260</f>
        <v>0</v>
      </c>
      <c r="F466" s="323">
        <f>$B466*'PERCENTAGE SHARING'!F260</f>
        <v>0</v>
      </c>
      <c r="G466" s="323">
        <f>$B466*'PERCENTAGE SHARING'!G260</f>
        <v>0</v>
      </c>
      <c r="H466" s="323">
        <f>$B466*'PERCENTAGE SHARING'!H260</f>
        <v>0</v>
      </c>
      <c r="I466" s="323">
        <f>$B466*'PERCENTAGE SHARING'!I260</f>
        <v>0</v>
      </c>
      <c r="J466" s="323">
        <f>$B466*'PERCENTAGE SHARING'!J260</f>
        <v>0</v>
      </c>
      <c r="K466" s="323">
        <f>$B466*'PERCENTAGE SHARING'!K260</f>
        <v>0</v>
      </c>
      <c r="L466" s="323">
        <f>$B466*'PERCENTAGE SHARING'!L260</f>
        <v>0</v>
      </c>
      <c r="M466" s="323">
        <f>$B466*'PERCENTAGE SHARING'!M260</f>
        <v>0</v>
      </c>
      <c r="N466" s="323">
        <f>$B466*'PERCENTAGE SHARING'!N260</f>
        <v>0</v>
      </c>
      <c r="O466" s="323">
        <f>$B466*'PERCENTAGE SHARING'!O260</f>
        <v>0</v>
      </c>
      <c r="P466" s="323">
        <f>$B466*'PERCENTAGE SHARING'!P260</f>
        <v>0</v>
      </c>
      <c r="Q466" s="323">
        <f>$B466*'PERCENTAGE SHARING'!Q260</f>
        <v>0</v>
      </c>
      <c r="R466" s="323">
        <f>$B466*'PERCENTAGE SHARING'!R260</f>
        <v>0</v>
      </c>
      <c r="S466" s="317"/>
      <c r="T466" s="317"/>
      <c r="U466" s="317"/>
      <c r="V466" s="317"/>
      <c r="W466" s="317"/>
      <c r="X466" s="317"/>
      <c r="Y466" s="317"/>
      <c r="Z466" s="317"/>
    </row>
    <row r="467" ht="15.75" customHeight="1">
      <c r="A467" s="325" t="str">
        <f>'PROP DAILY PNL'!A467</f>
        <v/>
      </c>
      <c r="B467" s="326" t="str">
        <f>'PROP DAILY PNL'!B467</f>
        <v/>
      </c>
      <c r="C467" s="323">
        <f>$B467*'PERCENTAGE SHARING'!C261</f>
        <v>0</v>
      </c>
      <c r="D467" s="323">
        <f>$B467*'PERCENTAGE SHARING'!D261</f>
        <v>0</v>
      </c>
      <c r="E467" s="323">
        <f>$B467*'PERCENTAGE SHARING'!E261</f>
        <v>0</v>
      </c>
      <c r="F467" s="323">
        <f>$B467*'PERCENTAGE SHARING'!F261</f>
        <v>0</v>
      </c>
      <c r="G467" s="323">
        <f>$B467*'PERCENTAGE SHARING'!G261</f>
        <v>0</v>
      </c>
      <c r="H467" s="323">
        <f>$B467*'PERCENTAGE SHARING'!H261</f>
        <v>0</v>
      </c>
      <c r="I467" s="323">
        <f>$B467*'PERCENTAGE SHARING'!I261</f>
        <v>0</v>
      </c>
      <c r="J467" s="323">
        <f>$B467*'PERCENTAGE SHARING'!J261</f>
        <v>0</v>
      </c>
      <c r="K467" s="323">
        <f>$B467*'PERCENTAGE SHARING'!K261</f>
        <v>0</v>
      </c>
      <c r="L467" s="323">
        <f>$B467*'PERCENTAGE SHARING'!L261</f>
        <v>0</v>
      </c>
      <c r="M467" s="323">
        <f>$B467*'PERCENTAGE SHARING'!M261</f>
        <v>0</v>
      </c>
      <c r="N467" s="323">
        <f>$B467*'PERCENTAGE SHARING'!N261</f>
        <v>0</v>
      </c>
      <c r="O467" s="323">
        <f>$B467*'PERCENTAGE SHARING'!O261</f>
        <v>0</v>
      </c>
      <c r="P467" s="323">
        <f>$B467*'PERCENTAGE SHARING'!P261</f>
        <v>0</v>
      </c>
      <c r="Q467" s="323">
        <f>$B467*'PERCENTAGE SHARING'!Q261</f>
        <v>0</v>
      </c>
      <c r="R467" s="323">
        <f>$B467*'PERCENTAGE SHARING'!R261</f>
        <v>0</v>
      </c>
      <c r="S467" s="317"/>
      <c r="T467" s="317"/>
      <c r="U467" s="317"/>
      <c r="V467" s="317"/>
      <c r="W467" s="317"/>
      <c r="X467" s="317"/>
      <c r="Y467" s="317"/>
      <c r="Z467" s="317"/>
    </row>
    <row r="468" ht="15.75" customHeight="1">
      <c r="A468" s="325" t="str">
        <f>'PROP DAILY PNL'!A468</f>
        <v/>
      </c>
      <c r="B468" s="326" t="str">
        <f>'PROP DAILY PNL'!B468</f>
        <v/>
      </c>
      <c r="C468" s="323">
        <f>$B468*'PERCENTAGE SHARING'!C262</f>
        <v>0</v>
      </c>
      <c r="D468" s="323">
        <f>$B468*'PERCENTAGE SHARING'!D262</f>
        <v>0</v>
      </c>
      <c r="E468" s="323">
        <f>$B468*'PERCENTAGE SHARING'!E262</f>
        <v>0</v>
      </c>
      <c r="F468" s="323">
        <f>$B468*'PERCENTAGE SHARING'!F262</f>
        <v>0</v>
      </c>
      <c r="G468" s="323">
        <f>$B468*'PERCENTAGE SHARING'!G262</f>
        <v>0</v>
      </c>
      <c r="H468" s="323">
        <f>$B468*'PERCENTAGE SHARING'!H262</f>
        <v>0</v>
      </c>
      <c r="I468" s="323">
        <f>$B468*'PERCENTAGE SHARING'!I262</f>
        <v>0</v>
      </c>
      <c r="J468" s="323">
        <f>$B468*'PERCENTAGE SHARING'!J262</f>
        <v>0</v>
      </c>
      <c r="K468" s="323">
        <f>$B468*'PERCENTAGE SHARING'!K262</f>
        <v>0</v>
      </c>
      <c r="L468" s="323">
        <f>$B468*'PERCENTAGE SHARING'!L262</f>
        <v>0</v>
      </c>
      <c r="M468" s="323">
        <f>$B468*'PERCENTAGE SHARING'!M262</f>
        <v>0</v>
      </c>
      <c r="N468" s="323">
        <f>$B468*'PERCENTAGE SHARING'!N262</f>
        <v>0</v>
      </c>
      <c r="O468" s="323">
        <f>$B468*'PERCENTAGE SHARING'!O262</f>
        <v>0</v>
      </c>
      <c r="P468" s="323">
        <f>$B468*'PERCENTAGE SHARING'!P262</f>
        <v>0</v>
      </c>
      <c r="Q468" s="323">
        <f>$B468*'PERCENTAGE SHARING'!Q262</f>
        <v>0</v>
      </c>
      <c r="R468" s="323">
        <f>$B468*'PERCENTAGE SHARING'!R262</f>
        <v>0</v>
      </c>
      <c r="S468" s="317"/>
      <c r="T468" s="317"/>
      <c r="U468" s="317"/>
      <c r="V468" s="317"/>
      <c r="W468" s="317"/>
      <c r="X468" s="317"/>
      <c r="Y468" s="317"/>
      <c r="Z468" s="317"/>
    </row>
    <row r="469" ht="15.75" customHeight="1">
      <c r="A469" s="325" t="str">
        <f>'PROP DAILY PNL'!A469</f>
        <v/>
      </c>
      <c r="B469" s="326" t="str">
        <f>'PROP DAILY PNL'!B469</f>
        <v/>
      </c>
      <c r="C469" s="323">
        <f>$B469*'PERCENTAGE SHARING'!C263</f>
        <v>0</v>
      </c>
      <c r="D469" s="323">
        <f>$B469*'PERCENTAGE SHARING'!D263</f>
        <v>0</v>
      </c>
      <c r="E469" s="323">
        <f>$B469*'PERCENTAGE SHARING'!E263</f>
        <v>0</v>
      </c>
      <c r="F469" s="323">
        <f>$B469*'PERCENTAGE SHARING'!F263</f>
        <v>0</v>
      </c>
      <c r="G469" s="323">
        <f>$B469*'PERCENTAGE SHARING'!G263</f>
        <v>0</v>
      </c>
      <c r="H469" s="323">
        <f>$B469*'PERCENTAGE SHARING'!H263</f>
        <v>0</v>
      </c>
      <c r="I469" s="323">
        <f>$B469*'PERCENTAGE SHARING'!I263</f>
        <v>0</v>
      </c>
      <c r="J469" s="323">
        <f>$B469*'PERCENTAGE SHARING'!J263</f>
        <v>0</v>
      </c>
      <c r="K469" s="323">
        <f>$B469*'PERCENTAGE SHARING'!K263</f>
        <v>0</v>
      </c>
      <c r="L469" s="323">
        <f>$B469*'PERCENTAGE SHARING'!L263</f>
        <v>0</v>
      </c>
      <c r="M469" s="323">
        <f>$B469*'PERCENTAGE SHARING'!M263</f>
        <v>0</v>
      </c>
      <c r="N469" s="323">
        <f>$B469*'PERCENTAGE SHARING'!N263</f>
        <v>0</v>
      </c>
      <c r="O469" s="323">
        <f>$B469*'PERCENTAGE SHARING'!O263</f>
        <v>0</v>
      </c>
      <c r="P469" s="323">
        <f>$B469*'PERCENTAGE SHARING'!P263</f>
        <v>0</v>
      </c>
      <c r="Q469" s="323">
        <f>$B469*'PERCENTAGE SHARING'!Q263</f>
        <v>0</v>
      </c>
      <c r="R469" s="323">
        <f>$B469*'PERCENTAGE SHARING'!R263</f>
        <v>0</v>
      </c>
      <c r="S469" s="317"/>
      <c r="T469" s="317"/>
      <c r="U469" s="317"/>
      <c r="V469" s="317"/>
      <c r="W469" s="317"/>
      <c r="X469" s="317"/>
      <c r="Y469" s="317"/>
      <c r="Z469" s="317"/>
    </row>
    <row r="470" ht="15.75" customHeight="1">
      <c r="A470" s="325" t="str">
        <f>'PROP DAILY PNL'!A470</f>
        <v/>
      </c>
      <c r="B470" s="326" t="str">
        <f>'PROP DAILY PNL'!B470</f>
        <v/>
      </c>
      <c r="C470" s="323">
        <f>$B470*'PERCENTAGE SHARING'!C264</f>
        <v>0</v>
      </c>
      <c r="D470" s="323">
        <f>$B470*'PERCENTAGE SHARING'!D264</f>
        <v>0</v>
      </c>
      <c r="E470" s="323">
        <f>$B470*'PERCENTAGE SHARING'!E264</f>
        <v>0</v>
      </c>
      <c r="F470" s="323">
        <f>$B470*'PERCENTAGE SHARING'!F264</f>
        <v>0</v>
      </c>
      <c r="G470" s="323">
        <f>$B470*'PERCENTAGE SHARING'!G264</f>
        <v>0</v>
      </c>
      <c r="H470" s="323">
        <f>$B470*'PERCENTAGE SHARING'!H264</f>
        <v>0</v>
      </c>
      <c r="I470" s="323">
        <f>$B470*'PERCENTAGE SHARING'!I264</f>
        <v>0</v>
      </c>
      <c r="J470" s="323">
        <f>$B470*'PERCENTAGE SHARING'!J264</f>
        <v>0</v>
      </c>
      <c r="K470" s="323">
        <f>$B470*'PERCENTAGE SHARING'!K264</f>
        <v>0</v>
      </c>
      <c r="L470" s="323">
        <f>$B470*'PERCENTAGE SHARING'!L264</f>
        <v>0</v>
      </c>
      <c r="M470" s="323">
        <f>$B470*'PERCENTAGE SHARING'!M264</f>
        <v>0</v>
      </c>
      <c r="N470" s="323">
        <f>$B470*'PERCENTAGE SHARING'!N264</f>
        <v>0</v>
      </c>
      <c r="O470" s="323">
        <f>$B470*'PERCENTAGE SHARING'!O264</f>
        <v>0</v>
      </c>
      <c r="P470" s="323">
        <f>$B470*'PERCENTAGE SHARING'!P264</f>
        <v>0</v>
      </c>
      <c r="Q470" s="323">
        <f>$B470*'PERCENTAGE SHARING'!Q264</f>
        <v>0</v>
      </c>
      <c r="R470" s="323">
        <f>$B470*'PERCENTAGE SHARING'!R264</f>
        <v>0</v>
      </c>
      <c r="S470" s="317"/>
      <c r="T470" s="317"/>
      <c r="U470" s="317"/>
      <c r="V470" s="317"/>
      <c r="W470" s="317"/>
      <c r="X470" s="317"/>
      <c r="Y470" s="317"/>
      <c r="Z470" s="317"/>
    </row>
    <row r="471" ht="15.75" customHeight="1">
      <c r="A471" s="325" t="str">
        <f>'PROP DAILY PNL'!A471</f>
        <v/>
      </c>
      <c r="B471" s="326" t="str">
        <f>'PROP DAILY PNL'!B471</f>
        <v/>
      </c>
      <c r="C471" s="323">
        <f>$B471*'PERCENTAGE SHARING'!C265</f>
        <v>0</v>
      </c>
      <c r="D471" s="323">
        <f>$B471*'PERCENTAGE SHARING'!D265</f>
        <v>0</v>
      </c>
      <c r="E471" s="323">
        <f>$B471*'PERCENTAGE SHARING'!E265</f>
        <v>0</v>
      </c>
      <c r="F471" s="323">
        <f>$B471*'PERCENTAGE SHARING'!F265</f>
        <v>0</v>
      </c>
      <c r="G471" s="323">
        <f>$B471*'PERCENTAGE SHARING'!G265</f>
        <v>0</v>
      </c>
      <c r="H471" s="323">
        <f>$B471*'PERCENTAGE SHARING'!H265</f>
        <v>0</v>
      </c>
      <c r="I471" s="323">
        <f>$B471*'PERCENTAGE SHARING'!I265</f>
        <v>0</v>
      </c>
      <c r="J471" s="323">
        <f>$B471*'PERCENTAGE SHARING'!J265</f>
        <v>0</v>
      </c>
      <c r="K471" s="323">
        <f>$B471*'PERCENTAGE SHARING'!K265</f>
        <v>0</v>
      </c>
      <c r="L471" s="323">
        <f>$B471*'PERCENTAGE SHARING'!L265</f>
        <v>0</v>
      </c>
      <c r="M471" s="323">
        <f>$B471*'PERCENTAGE SHARING'!M265</f>
        <v>0</v>
      </c>
      <c r="N471" s="323">
        <f>$B471*'PERCENTAGE SHARING'!N265</f>
        <v>0</v>
      </c>
      <c r="O471" s="323">
        <f>$B471*'PERCENTAGE SHARING'!O265</f>
        <v>0</v>
      </c>
      <c r="P471" s="323">
        <f>$B471*'PERCENTAGE SHARING'!P265</f>
        <v>0</v>
      </c>
      <c r="Q471" s="323">
        <f>$B471*'PERCENTAGE SHARING'!Q265</f>
        <v>0</v>
      </c>
      <c r="R471" s="323">
        <f>$B471*'PERCENTAGE SHARING'!R265</f>
        <v>0</v>
      </c>
      <c r="S471" s="317"/>
      <c r="T471" s="317"/>
      <c r="U471" s="317"/>
      <c r="V471" s="317"/>
      <c r="W471" s="317"/>
      <c r="X471" s="317"/>
      <c r="Y471" s="317"/>
      <c r="Z471" s="317"/>
    </row>
    <row r="472" ht="15.75" customHeight="1">
      <c r="A472" s="325" t="str">
        <f>'PROP DAILY PNL'!A472</f>
        <v/>
      </c>
      <c r="B472" s="326" t="str">
        <f>'PROP DAILY PNL'!B472</f>
        <v/>
      </c>
      <c r="C472" s="323">
        <f>$B472*'PERCENTAGE SHARING'!C266</f>
        <v>0</v>
      </c>
      <c r="D472" s="323">
        <f>$B472*'PERCENTAGE SHARING'!D266</f>
        <v>0</v>
      </c>
      <c r="E472" s="323">
        <f>$B472*'PERCENTAGE SHARING'!E266</f>
        <v>0</v>
      </c>
      <c r="F472" s="323">
        <f>$B472*'PERCENTAGE SHARING'!F266</f>
        <v>0</v>
      </c>
      <c r="G472" s="323">
        <f>$B472*'PERCENTAGE SHARING'!G266</f>
        <v>0</v>
      </c>
      <c r="H472" s="323">
        <f>$B472*'PERCENTAGE SHARING'!H266</f>
        <v>0</v>
      </c>
      <c r="I472" s="323">
        <f>$B472*'PERCENTAGE SHARING'!I266</f>
        <v>0</v>
      </c>
      <c r="J472" s="323">
        <f>$B472*'PERCENTAGE SHARING'!J266</f>
        <v>0</v>
      </c>
      <c r="K472" s="323">
        <f>$B472*'PERCENTAGE SHARING'!K266</f>
        <v>0</v>
      </c>
      <c r="L472" s="323">
        <f>$B472*'PERCENTAGE SHARING'!L266</f>
        <v>0</v>
      </c>
      <c r="M472" s="323">
        <f>$B472*'PERCENTAGE SHARING'!M266</f>
        <v>0</v>
      </c>
      <c r="N472" s="323">
        <f>$B472*'PERCENTAGE SHARING'!N266</f>
        <v>0</v>
      </c>
      <c r="O472" s="323">
        <f>$B472*'PERCENTAGE SHARING'!O266</f>
        <v>0</v>
      </c>
      <c r="P472" s="323">
        <f>$B472*'PERCENTAGE SHARING'!P266</f>
        <v>0</v>
      </c>
      <c r="Q472" s="323">
        <f>$B472*'PERCENTAGE SHARING'!Q266</f>
        <v>0</v>
      </c>
      <c r="R472" s="323">
        <f>$B472*'PERCENTAGE SHARING'!R266</f>
        <v>0</v>
      </c>
      <c r="S472" s="317"/>
      <c r="T472" s="317"/>
      <c r="U472" s="317"/>
      <c r="V472" s="317"/>
      <c r="W472" s="317"/>
      <c r="X472" s="317"/>
      <c r="Y472" s="317"/>
      <c r="Z472" s="317"/>
    </row>
    <row r="473" ht="15.75" customHeight="1">
      <c r="A473" s="325" t="str">
        <f>'PROP DAILY PNL'!A473</f>
        <v/>
      </c>
      <c r="B473" s="326" t="str">
        <f>'PROP DAILY PNL'!B473</f>
        <v/>
      </c>
      <c r="C473" s="323">
        <f>$B473*'PERCENTAGE SHARING'!C267</f>
        <v>0</v>
      </c>
      <c r="D473" s="323">
        <f>$B473*'PERCENTAGE SHARING'!D267</f>
        <v>0</v>
      </c>
      <c r="E473" s="323">
        <f>$B473*'PERCENTAGE SHARING'!E267</f>
        <v>0</v>
      </c>
      <c r="F473" s="323">
        <f>$B473*'PERCENTAGE SHARING'!F267</f>
        <v>0</v>
      </c>
      <c r="G473" s="323">
        <f>$B473*'PERCENTAGE SHARING'!G267</f>
        <v>0</v>
      </c>
      <c r="H473" s="323">
        <f>$B473*'PERCENTAGE SHARING'!H267</f>
        <v>0</v>
      </c>
      <c r="I473" s="323">
        <f>$B473*'PERCENTAGE SHARING'!I267</f>
        <v>0</v>
      </c>
      <c r="J473" s="323">
        <f>$B473*'PERCENTAGE SHARING'!J267</f>
        <v>0</v>
      </c>
      <c r="K473" s="323">
        <f>$B473*'PERCENTAGE SHARING'!K267</f>
        <v>0</v>
      </c>
      <c r="L473" s="323">
        <f>$B473*'PERCENTAGE SHARING'!L267</f>
        <v>0</v>
      </c>
      <c r="M473" s="323">
        <f>$B473*'PERCENTAGE SHARING'!M267</f>
        <v>0</v>
      </c>
      <c r="N473" s="323">
        <f>$B473*'PERCENTAGE SHARING'!N267</f>
        <v>0</v>
      </c>
      <c r="O473" s="323">
        <f>$B473*'PERCENTAGE SHARING'!O267</f>
        <v>0</v>
      </c>
      <c r="P473" s="323">
        <f>$B473*'PERCENTAGE SHARING'!P267</f>
        <v>0</v>
      </c>
      <c r="Q473" s="323">
        <f>$B473*'PERCENTAGE SHARING'!Q267</f>
        <v>0</v>
      </c>
      <c r="R473" s="323">
        <f>$B473*'PERCENTAGE SHARING'!R267</f>
        <v>0</v>
      </c>
      <c r="S473" s="317"/>
      <c r="T473" s="317"/>
      <c r="U473" s="317"/>
      <c r="V473" s="317"/>
      <c r="W473" s="317"/>
      <c r="X473" s="317"/>
      <c r="Y473" s="317"/>
      <c r="Z473" s="317"/>
    </row>
    <row r="474" ht="15.75" customHeight="1">
      <c r="A474" s="325" t="str">
        <f>'PROP DAILY PNL'!A474</f>
        <v/>
      </c>
      <c r="B474" s="326" t="str">
        <f>'PROP DAILY PNL'!B474</f>
        <v/>
      </c>
      <c r="C474" s="323">
        <f>$B474*'PERCENTAGE SHARING'!C268</f>
        <v>0</v>
      </c>
      <c r="D474" s="323">
        <f>$B474*'PERCENTAGE SHARING'!D268</f>
        <v>0</v>
      </c>
      <c r="E474" s="323">
        <f>$B474*'PERCENTAGE SHARING'!E268</f>
        <v>0</v>
      </c>
      <c r="F474" s="323">
        <f>$B474*'PERCENTAGE SHARING'!F268</f>
        <v>0</v>
      </c>
      <c r="G474" s="323">
        <f>$B474*'PERCENTAGE SHARING'!G268</f>
        <v>0</v>
      </c>
      <c r="H474" s="323">
        <f>$B474*'PERCENTAGE SHARING'!H268</f>
        <v>0</v>
      </c>
      <c r="I474" s="323">
        <f>$B474*'PERCENTAGE SHARING'!I268</f>
        <v>0</v>
      </c>
      <c r="J474" s="323">
        <f>$B474*'PERCENTAGE SHARING'!J268</f>
        <v>0</v>
      </c>
      <c r="K474" s="323">
        <f>$B474*'PERCENTAGE SHARING'!K268</f>
        <v>0</v>
      </c>
      <c r="L474" s="323">
        <f>$B474*'PERCENTAGE SHARING'!L268</f>
        <v>0</v>
      </c>
      <c r="M474" s="323">
        <f>$B474*'PERCENTAGE SHARING'!M268</f>
        <v>0</v>
      </c>
      <c r="N474" s="323">
        <f>$B474*'PERCENTAGE SHARING'!N268</f>
        <v>0</v>
      </c>
      <c r="O474" s="323">
        <f>$B474*'PERCENTAGE SHARING'!O268</f>
        <v>0</v>
      </c>
      <c r="P474" s="323">
        <f>$B474*'PERCENTAGE SHARING'!P268</f>
        <v>0</v>
      </c>
      <c r="Q474" s="323">
        <f>$B474*'PERCENTAGE SHARING'!Q268</f>
        <v>0</v>
      </c>
      <c r="R474" s="323">
        <f>$B474*'PERCENTAGE SHARING'!R268</f>
        <v>0</v>
      </c>
      <c r="S474" s="317"/>
      <c r="T474" s="317"/>
      <c r="U474" s="317"/>
      <c r="V474" s="317"/>
      <c r="W474" s="317"/>
      <c r="X474" s="317"/>
      <c r="Y474" s="317"/>
      <c r="Z474" s="317"/>
    </row>
    <row r="475" ht="15.75" customHeight="1">
      <c r="A475" s="325" t="str">
        <f>'PROP DAILY PNL'!A475</f>
        <v/>
      </c>
      <c r="B475" s="326" t="str">
        <f>'PROP DAILY PNL'!B475</f>
        <v/>
      </c>
      <c r="C475" s="323">
        <f>$B475*'PERCENTAGE SHARING'!C269</f>
        <v>0</v>
      </c>
      <c r="D475" s="323">
        <f>$B475*'PERCENTAGE SHARING'!D269</f>
        <v>0</v>
      </c>
      <c r="E475" s="323">
        <f>$B475*'PERCENTAGE SHARING'!E269</f>
        <v>0</v>
      </c>
      <c r="F475" s="323">
        <f>$B475*'PERCENTAGE SHARING'!F269</f>
        <v>0</v>
      </c>
      <c r="G475" s="323">
        <f>$B475*'PERCENTAGE SHARING'!G269</f>
        <v>0</v>
      </c>
      <c r="H475" s="323">
        <f>$B475*'PERCENTAGE SHARING'!H269</f>
        <v>0</v>
      </c>
      <c r="I475" s="323">
        <f>$B475*'PERCENTAGE SHARING'!I269</f>
        <v>0</v>
      </c>
      <c r="J475" s="323">
        <f>$B475*'PERCENTAGE SHARING'!J269</f>
        <v>0</v>
      </c>
      <c r="K475" s="323">
        <f>$B475*'PERCENTAGE SHARING'!K269</f>
        <v>0</v>
      </c>
      <c r="L475" s="323">
        <f>$B475*'PERCENTAGE SHARING'!L269</f>
        <v>0</v>
      </c>
      <c r="M475" s="323">
        <f>$B475*'PERCENTAGE SHARING'!M269</f>
        <v>0</v>
      </c>
      <c r="N475" s="323">
        <f>$B475*'PERCENTAGE SHARING'!N269</f>
        <v>0</v>
      </c>
      <c r="O475" s="323">
        <f>$B475*'PERCENTAGE SHARING'!O269</f>
        <v>0</v>
      </c>
      <c r="P475" s="323">
        <f>$B475*'PERCENTAGE SHARING'!P269</f>
        <v>0</v>
      </c>
      <c r="Q475" s="323">
        <f>$B475*'PERCENTAGE SHARING'!Q269</f>
        <v>0</v>
      </c>
      <c r="R475" s="323">
        <f>$B475*'PERCENTAGE SHARING'!R269</f>
        <v>0</v>
      </c>
      <c r="S475" s="317"/>
      <c r="T475" s="317"/>
      <c r="U475" s="317"/>
      <c r="V475" s="317"/>
      <c r="W475" s="317"/>
      <c r="X475" s="317"/>
      <c r="Y475" s="317"/>
      <c r="Z475" s="317"/>
    </row>
    <row r="476" ht="15.75" customHeight="1">
      <c r="A476" s="325" t="str">
        <f>'PROP DAILY PNL'!A476</f>
        <v/>
      </c>
      <c r="B476" s="326" t="str">
        <f>'PROP DAILY PNL'!B476</f>
        <v/>
      </c>
      <c r="C476" s="323">
        <f>$B476*'PERCENTAGE SHARING'!C270</f>
        <v>0</v>
      </c>
      <c r="D476" s="323">
        <f>$B476*'PERCENTAGE SHARING'!D270</f>
        <v>0</v>
      </c>
      <c r="E476" s="323">
        <f>$B476*'PERCENTAGE SHARING'!E270</f>
        <v>0</v>
      </c>
      <c r="F476" s="323">
        <f>$B476*'PERCENTAGE SHARING'!F270</f>
        <v>0</v>
      </c>
      <c r="G476" s="323">
        <f>$B476*'PERCENTAGE SHARING'!G270</f>
        <v>0</v>
      </c>
      <c r="H476" s="323">
        <f>$B476*'PERCENTAGE SHARING'!H270</f>
        <v>0</v>
      </c>
      <c r="I476" s="323">
        <f>$B476*'PERCENTAGE SHARING'!I270</f>
        <v>0</v>
      </c>
      <c r="J476" s="323">
        <f>$B476*'PERCENTAGE SHARING'!J270</f>
        <v>0</v>
      </c>
      <c r="K476" s="323">
        <f>$B476*'PERCENTAGE SHARING'!K270</f>
        <v>0</v>
      </c>
      <c r="L476" s="323">
        <f>$B476*'PERCENTAGE SHARING'!L270</f>
        <v>0</v>
      </c>
      <c r="M476" s="323">
        <f>$B476*'PERCENTAGE SHARING'!M270</f>
        <v>0</v>
      </c>
      <c r="N476" s="323">
        <f>$B476*'PERCENTAGE SHARING'!N270</f>
        <v>0</v>
      </c>
      <c r="O476" s="323">
        <f>$B476*'PERCENTAGE SHARING'!O270</f>
        <v>0</v>
      </c>
      <c r="P476" s="323">
        <f>$B476*'PERCENTAGE SHARING'!P270</f>
        <v>0</v>
      </c>
      <c r="Q476" s="323">
        <f>$B476*'PERCENTAGE SHARING'!Q270</f>
        <v>0</v>
      </c>
      <c r="R476" s="323">
        <f>$B476*'PERCENTAGE SHARING'!R270</f>
        <v>0</v>
      </c>
      <c r="S476" s="317"/>
      <c r="T476" s="317"/>
      <c r="U476" s="317"/>
      <c r="V476" s="317"/>
      <c r="W476" s="317"/>
      <c r="X476" s="317"/>
      <c r="Y476" s="317"/>
      <c r="Z476" s="317"/>
    </row>
    <row r="477" ht="15.75" customHeight="1">
      <c r="A477" s="325" t="str">
        <f>'PROP DAILY PNL'!A477</f>
        <v/>
      </c>
      <c r="B477" s="326" t="str">
        <f>'PROP DAILY PNL'!B477</f>
        <v/>
      </c>
      <c r="C477" s="323">
        <f>$B477*'PERCENTAGE SHARING'!C271</f>
        <v>0</v>
      </c>
      <c r="D477" s="323">
        <f>$B477*'PERCENTAGE SHARING'!D271</f>
        <v>0</v>
      </c>
      <c r="E477" s="323">
        <f>$B477*'PERCENTAGE SHARING'!E271</f>
        <v>0</v>
      </c>
      <c r="F477" s="323">
        <f>$B477*'PERCENTAGE SHARING'!F271</f>
        <v>0</v>
      </c>
      <c r="G477" s="323">
        <f>$B477*'PERCENTAGE SHARING'!G271</f>
        <v>0</v>
      </c>
      <c r="H477" s="323">
        <f>$B477*'PERCENTAGE SHARING'!H271</f>
        <v>0</v>
      </c>
      <c r="I477" s="323">
        <f>$B477*'PERCENTAGE SHARING'!I271</f>
        <v>0</v>
      </c>
      <c r="J477" s="323">
        <f>$B477*'PERCENTAGE SHARING'!J271</f>
        <v>0</v>
      </c>
      <c r="K477" s="323">
        <f>$B477*'PERCENTAGE SHARING'!K271</f>
        <v>0</v>
      </c>
      <c r="L477" s="323">
        <f>$B477*'PERCENTAGE SHARING'!L271</f>
        <v>0</v>
      </c>
      <c r="M477" s="323">
        <f>$B477*'PERCENTAGE SHARING'!M271</f>
        <v>0</v>
      </c>
      <c r="N477" s="323">
        <f>$B477*'PERCENTAGE SHARING'!N271</f>
        <v>0</v>
      </c>
      <c r="O477" s="323">
        <f>$B477*'PERCENTAGE SHARING'!O271</f>
        <v>0</v>
      </c>
      <c r="P477" s="323">
        <f>$B477*'PERCENTAGE SHARING'!P271</f>
        <v>0</v>
      </c>
      <c r="Q477" s="323">
        <f>$B477*'PERCENTAGE SHARING'!Q271</f>
        <v>0</v>
      </c>
      <c r="R477" s="323">
        <f>$B477*'PERCENTAGE SHARING'!R271</f>
        <v>0</v>
      </c>
      <c r="S477" s="317"/>
      <c r="T477" s="317"/>
      <c r="U477" s="317"/>
      <c r="V477" s="317"/>
      <c r="W477" s="317"/>
      <c r="X477" s="317"/>
      <c r="Y477" s="317"/>
      <c r="Z477" s="317"/>
    </row>
    <row r="478" ht="15.75" customHeight="1">
      <c r="A478" s="325" t="str">
        <f>'PROP DAILY PNL'!A478</f>
        <v/>
      </c>
      <c r="B478" s="326" t="str">
        <f>'PROP DAILY PNL'!B478</f>
        <v/>
      </c>
      <c r="C478" s="323">
        <f>$B478*'PERCENTAGE SHARING'!C272</f>
        <v>0</v>
      </c>
      <c r="D478" s="323">
        <f>$B478*'PERCENTAGE SHARING'!D272</f>
        <v>0</v>
      </c>
      <c r="E478" s="323">
        <f>$B478*'PERCENTAGE SHARING'!E272</f>
        <v>0</v>
      </c>
      <c r="F478" s="323">
        <f>$B478*'PERCENTAGE SHARING'!F272</f>
        <v>0</v>
      </c>
      <c r="G478" s="323">
        <f>$B478*'PERCENTAGE SHARING'!G272</f>
        <v>0</v>
      </c>
      <c r="H478" s="323">
        <f>$B478*'PERCENTAGE SHARING'!H272</f>
        <v>0</v>
      </c>
      <c r="I478" s="323">
        <f>$B478*'PERCENTAGE SHARING'!I272</f>
        <v>0</v>
      </c>
      <c r="J478" s="323">
        <f>$B478*'PERCENTAGE SHARING'!J272</f>
        <v>0</v>
      </c>
      <c r="K478" s="323">
        <f>$B478*'PERCENTAGE SHARING'!K272</f>
        <v>0</v>
      </c>
      <c r="L478" s="323">
        <f>$B478*'PERCENTAGE SHARING'!L272</f>
        <v>0</v>
      </c>
      <c r="M478" s="323">
        <f>$B478*'PERCENTAGE SHARING'!M272</f>
        <v>0</v>
      </c>
      <c r="N478" s="323">
        <f>$B478*'PERCENTAGE SHARING'!N272</f>
        <v>0</v>
      </c>
      <c r="O478" s="323">
        <f>$B478*'PERCENTAGE SHARING'!O272</f>
        <v>0</v>
      </c>
      <c r="P478" s="323">
        <f>$B478*'PERCENTAGE SHARING'!P272</f>
        <v>0</v>
      </c>
      <c r="Q478" s="323">
        <f>$B478*'PERCENTAGE SHARING'!Q272</f>
        <v>0</v>
      </c>
      <c r="R478" s="323">
        <f>$B478*'PERCENTAGE SHARING'!R272</f>
        <v>0</v>
      </c>
      <c r="S478" s="317"/>
      <c r="T478" s="317"/>
      <c r="U478" s="317"/>
      <c r="V478" s="317"/>
      <c r="W478" s="317"/>
      <c r="X478" s="317"/>
      <c r="Y478" s="317"/>
      <c r="Z478" s="317"/>
    </row>
    <row r="479" ht="15.75" customHeight="1">
      <c r="A479" s="325" t="str">
        <f>'PROP DAILY PNL'!A479</f>
        <v/>
      </c>
      <c r="B479" s="326" t="str">
        <f>'PROP DAILY PNL'!B479</f>
        <v/>
      </c>
      <c r="C479" s="323">
        <f>$B479*'PERCENTAGE SHARING'!C273</f>
        <v>0</v>
      </c>
      <c r="D479" s="323">
        <f>$B479*'PERCENTAGE SHARING'!D273</f>
        <v>0</v>
      </c>
      <c r="E479" s="323">
        <f>$B479*'PERCENTAGE SHARING'!E273</f>
        <v>0</v>
      </c>
      <c r="F479" s="323">
        <f>$B479*'PERCENTAGE SHARING'!F273</f>
        <v>0</v>
      </c>
      <c r="G479" s="323">
        <f>$B479*'PERCENTAGE SHARING'!G273</f>
        <v>0</v>
      </c>
      <c r="H479" s="323">
        <f>$B479*'PERCENTAGE SHARING'!H273</f>
        <v>0</v>
      </c>
      <c r="I479" s="323">
        <f>$B479*'PERCENTAGE SHARING'!I273</f>
        <v>0</v>
      </c>
      <c r="J479" s="323">
        <f>$B479*'PERCENTAGE SHARING'!J273</f>
        <v>0</v>
      </c>
      <c r="K479" s="323">
        <f>$B479*'PERCENTAGE SHARING'!K273</f>
        <v>0</v>
      </c>
      <c r="L479" s="323">
        <f>$B479*'PERCENTAGE SHARING'!L273</f>
        <v>0</v>
      </c>
      <c r="M479" s="323">
        <f>$B479*'PERCENTAGE SHARING'!M273</f>
        <v>0</v>
      </c>
      <c r="N479" s="323">
        <f>$B479*'PERCENTAGE SHARING'!N273</f>
        <v>0</v>
      </c>
      <c r="O479" s="323">
        <f>$B479*'PERCENTAGE SHARING'!O273</f>
        <v>0</v>
      </c>
      <c r="P479" s="323">
        <f>$B479*'PERCENTAGE SHARING'!P273</f>
        <v>0</v>
      </c>
      <c r="Q479" s="323">
        <f>$B479*'PERCENTAGE SHARING'!Q273</f>
        <v>0</v>
      </c>
      <c r="R479" s="323">
        <f>$B479*'PERCENTAGE SHARING'!R273</f>
        <v>0</v>
      </c>
      <c r="S479" s="317"/>
      <c r="T479" s="317"/>
      <c r="U479" s="317"/>
      <c r="V479" s="317"/>
      <c r="W479" s="317"/>
      <c r="X479" s="317"/>
      <c r="Y479" s="317"/>
      <c r="Z479" s="317"/>
    </row>
    <row r="480" ht="15.75" customHeight="1">
      <c r="A480" s="325" t="str">
        <f>'PROP DAILY PNL'!A480</f>
        <v/>
      </c>
      <c r="B480" s="326" t="str">
        <f>'PROP DAILY PNL'!B480</f>
        <v/>
      </c>
      <c r="C480" s="323">
        <f>$B480*'PERCENTAGE SHARING'!C274</f>
        <v>0</v>
      </c>
      <c r="D480" s="323">
        <f>$B480*'PERCENTAGE SHARING'!D274</f>
        <v>0</v>
      </c>
      <c r="E480" s="323">
        <f>$B480*'PERCENTAGE SHARING'!E274</f>
        <v>0</v>
      </c>
      <c r="F480" s="323">
        <f>$B480*'PERCENTAGE SHARING'!F274</f>
        <v>0</v>
      </c>
      <c r="G480" s="323">
        <f>$B480*'PERCENTAGE SHARING'!G274</f>
        <v>0</v>
      </c>
      <c r="H480" s="323">
        <f>$B480*'PERCENTAGE SHARING'!H274</f>
        <v>0</v>
      </c>
      <c r="I480" s="323">
        <f>$B480*'PERCENTAGE SHARING'!I274</f>
        <v>0</v>
      </c>
      <c r="J480" s="323">
        <f>$B480*'PERCENTAGE SHARING'!J274</f>
        <v>0</v>
      </c>
      <c r="K480" s="323">
        <f>$B480*'PERCENTAGE SHARING'!K274</f>
        <v>0</v>
      </c>
      <c r="L480" s="323">
        <f>$B480*'PERCENTAGE SHARING'!L274</f>
        <v>0</v>
      </c>
      <c r="M480" s="323">
        <f>$B480*'PERCENTAGE SHARING'!M274</f>
        <v>0</v>
      </c>
      <c r="N480" s="323">
        <f>$B480*'PERCENTAGE SHARING'!N274</f>
        <v>0</v>
      </c>
      <c r="O480" s="323">
        <f>$B480*'PERCENTAGE SHARING'!O274</f>
        <v>0</v>
      </c>
      <c r="P480" s="323">
        <f>$B480*'PERCENTAGE SHARING'!P274</f>
        <v>0</v>
      </c>
      <c r="Q480" s="323">
        <f>$B480*'PERCENTAGE SHARING'!Q274</f>
        <v>0</v>
      </c>
      <c r="R480" s="323">
        <f>$B480*'PERCENTAGE SHARING'!R274</f>
        <v>0</v>
      </c>
      <c r="S480" s="317"/>
      <c r="T480" s="317"/>
      <c r="U480" s="317"/>
      <c r="V480" s="317"/>
      <c r="W480" s="317"/>
      <c r="X480" s="317"/>
      <c r="Y480" s="317"/>
      <c r="Z480" s="317"/>
    </row>
    <row r="481" ht="15.75" customHeight="1">
      <c r="A481" s="325" t="str">
        <f>'PROP DAILY PNL'!A481</f>
        <v/>
      </c>
      <c r="B481" s="326" t="str">
        <f>'PROP DAILY PNL'!B481</f>
        <v/>
      </c>
      <c r="C481" s="323">
        <f>$B481*'PERCENTAGE SHARING'!C275</f>
        <v>0</v>
      </c>
      <c r="D481" s="323">
        <f>$B481*'PERCENTAGE SHARING'!D275</f>
        <v>0</v>
      </c>
      <c r="E481" s="323">
        <f>$B481*'PERCENTAGE SHARING'!E275</f>
        <v>0</v>
      </c>
      <c r="F481" s="323">
        <f>$B481*'PERCENTAGE SHARING'!F275</f>
        <v>0</v>
      </c>
      <c r="G481" s="323">
        <f>$B481*'PERCENTAGE SHARING'!G275</f>
        <v>0</v>
      </c>
      <c r="H481" s="323">
        <f>$B481*'PERCENTAGE SHARING'!H275</f>
        <v>0</v>
      </c>
      <c r="I481" s="323">
        <f>$B481*'PERCENTAGE SHARING'!I275</f>
        <v>0</v>
      </c>
      <c r="J481" s="323">
        <f>$B481*'PERCENTAGE SHARING'!J275</f>
        <v>0</v>
      </c>
      <c r="K481" s="323">
        <f>$B481*'PERCENTAGE SHARING'!K275</f>
        <v>0</v>
      </c>
      <c r="L481" s="323">
        <f>$B481*'PERCENTAGE SHARING'!L275</f>
        <v>0</v>
      </c>
      <c r="M481" s="323">
        <f>$B481*'PERCENTAGE SHARING'!M275</f>
        <v>0</v>
      </c>
      <c r="N481" s="323">
        <f>$B481*'PERCENTAGE SHARING'!N275</f>
        <v>0</v>
      </c>
      <c r="O481" s="323">
        <f>$B481*'PERCENTAGE SHARING'!O275</f>
        <v>0</v>
      </c>
      <c r="P481" s="323">
        <f>$B481*'PERCENTAGE SHARING'!P275</f>
        <v>0</v>
      </c>
      <c r="Q481" s="323">
        <f>$B481*'PERCENTAGE SHARING'!Q275</f>
        <v>0</v>
      </c>
      <c r="R481" s="323">
        <f>$B481*'PERCENTAGE SHARING'!R275</f>
        <v>0</v>
      </c>
      <c r="S481" s="317"/>
      <c r="T481" s="317"/>
      <c r="U481" s="317"/>
      <c r="V481" s="317"/>
      <c r="W481" s="317"/>
      <c r="X481" s="317"/>
      <c r="Y481" s="317"/>
      <c r="Z481" s="317"/>
    </row>
    <row r="482" ht="15.75" customHeight="1">
      <c r="A482" s="325" t="str">
        <f>'PROP DAILY PNL'!A482</f>
        <v/>
      </c>
      <c r="B482" s="326" t="str">
        <f>'PROP DAILY PNL'!B482</f>
        <v/>
      </c>
      <c r="C482" s="323">
        <f>$B482*'PERCENTAGE SHARING'!C276</f>
        <v>0</v>
      </c>
      <c r="D482" s="323">
        <f>$B482*'PERCENTAGE SHARING'!D276</f>
        <v>0</v>
      </c>
      <c r="E482" s="323">
        <f>$B482*'PERCENTAGE SHARING'!E276</f>
        <v>0</v>
      </c>
      <c r="F482" s="323">
        <f>$B482*'PERCENTAGE SHARING'!F276</f>
        <v>0</v>
      </c>
      <c r="G482" s="323">
        <f>$B482*'PERCENTAGE SHARING'!G276</f>
        <v>0</v>
      </c>
      <c r="H482" s="323">
        <f>$B482*'PERCENTAGE SHARING'!H276</f>
        <v>0</v>
      </c>
      <c r="I482" s="323">
        <f>$B482*'PERCENTAGE SHARING'!I276</f>
        <v>0</v>
      </c>
      <c r="J482" s="323">
        <f>$B482*'PERCENTAGE SHARING'!J276</f>
        <v>0</v>
      </c>
      <c r="K482" s="323">
        <f>$B482*'PERCENTAGE SHARING'!K276</f>
        <v>0</v>
      </c>
      <c r="L482" s="323">
        <f>$B482*'PERCENTAGE SHARING'!L276</f>
        <v>0</v>
      </c>
      <c r="M482" s="323">
        <f>$B482*'PERCENTAGE SHARING'!M276</f>
        <v>0</v>
      </c>
      <c r="N482" s="323">
        <f>$B482*'PERCENTAGE SHARING'!N276</f>
        <v>0</v>
      </c>
      <c r="O482" s="323">
        <f>$B482*'PERCENTAGE SHARING'!O276</f>
        <v>0</v>
      </c>
      <c r="P482" s="323">
        <f>$B482*'PERCENTAGE SHARING'!P276</f>
        <v>0</v>
      </c>
      <c r="Q482" s="323">
        <f>$B482*'PERCENTAGE SHARING'!Q276</f>
        <v>0</v>
      </c>
      <c r="R482" s="323">
        <f>$B482*'PERCENTAGE SHARING'!R276</f>
        <v>0</v>
      </c>
      <c r="S482" s="317"/>
      <c r="T482" s="317"/>
      <c r="U482" s="317"/>
      <c r="V482" s="317"/>
      <c r="W482" s="317"/>
      <c r="X482" s="317"/>
      <c r="Y482" s="317"/>
      <c r="Z482" s="317"/>
    </row>
    <row r="483" ht="15.75" customHeight="1">
      <c r="A483" s="325" t="str">
        <f>'PROP DAILY PNL'!A483</f>
        <v/>
      </c>
      <c r="B483" s="326" t="str">
        <f>'PROP DAILY PNL'!B483</f>
        <v/>
      </c>
      <c r="C483" s="323">
        <f>$B483*'PERCENTAGE SHARING'!C277</f>
        <v>0</v>
      </c>
      <c r="D483" s="323">
        <f>$B483*'PERCENTAGE SHARING'!D277</f>
        <v>0</v>
      </c>
      <c r="E483" s="323">
        <f>$B483*'PERCENTAGE SHARING'!E277</f>
        <v>0</v>
      </c>
      <c r="F483" s="323">
        <f>$B483*'PERCENTAGE SHARING'!F277</f>
        <v>0</v>
      </c>
      <c r="G483" s="323">
        <f>$B483*'PERCENTAGE SHARING'!G277</f>
        <v>0</v>
      </c>
      <c r="H483" s="323">
        <f>$B483*'PERCENTAGE SHARING'!H277</f>
        <v>0</v>
      </c>
      <c r="I483" s="323">
        <f>$B483*'PERCENTAGE SHARING'!I277</f>
        <v>0</v>
      </c>
      <c r="J483" s="323">
        <f>$B483*'PERCENTAGE SHARING'!J277</f>
        <v>0</v>
      </c>
      <c r="K483" s="323">
        <f>$B483*'PERCENTAGE SHARING'!K277</f>
        <v>0</v>
      </c>
      <c r="L483" s="323">
        <f>$B483*'PERCENTAGE SHARING'!L277</f>
        <v>0</v>
      </c>
      <c r="M483" s="323">
        <f>$B483*'PERCENTAGE SHARING'!M277</f>
        <v>0</v>
      </c>
      <c r="N483" s="323">
        <f>$B483*'PERCENTAGE SHARING'!N277</f>
        <v>0</v>
      </c>
      <c r="O483" s="323">
        <f>$B483*'PERCENTAGE SHARING'!O277</f>
        <v>0</v>
      </c>
      <c r="P483" s="323">
        <f>$B483*'PERCENTAGE SHARING'!P277</f>
        <v>0</v>
      </c>
      <c r="Q483" s="323">
        <f>$B483*'PERCENTAGE SHARING'!Q277</f>
        <v>0</v>
      </c>
      <c r="R483" s="323">
        <f>$B483*'PERCENTAGE SHARING'!R277</f>
        <v>0</v>
      </c>
      <c r="S483" s="317"/>
      <c r="T483" s="317"/>
      <c r="U483" s="317"/>
      <c r="V483" s="317"/>
      <c r="W483" s="317"/>
      <c r="X483" s="317"/>
      <c r="Y483" s="317"/>
      <c r="Z483" s="317"/>
    </row>
    <row r="484" ht="15.75" customHeight="1">
      <c r="A484" s="325" t="str">
        <f>'PROP DAILY PNL'!A484</f>
        <v/>
      </c>
      <c r="B484" s="326" t="str">
        <f>'PROP DAILY PNL'!B484</f>
        <v/>
      </c>
      <c r="C484" s="323">
        <f>$B484*'PERCENTAGE SHARING'!C278</f>
        <v>0</v>
      </c>
      <c r="D484" s="323">
        <f>$B484*'PERCENTAGE SHARING'!D278</f>
        <v>0</v>
      </c>
      <c r="E484" s="323">
        <f>$B484*'PERCENTAGE SHARING'!E278</f>
        <v>0</v>
      </c>
      <c r="F484" s="323">
        <f>$B484*'PERCENTAGE SHARING'!F278</f>
        <v>0</v>
      </c>
      <c r="G484" s="323">
        <f>$B484*'PERCENTAGE SHARING'!G278</f>
        <v>0</v>
      </c>
      <c r="H484" s="323">
        <f>$B484*'PERCENTAGE SHARING'!H278</f>
        <v>0</v>
      </c>
      <c r="I484" s="323">
        <f>$B484*'PERCENTAGE SHARING'!I278</f>
        <v>0</v>
      </c>
      <c r="J484" s="323">
        <f>$B484*'PERCENTAGE SHARING'!J278</f>
        <v>0</v>
      </c>
      <c r="K484" s="323">
        <f>$B484*'PERCENTAGE SHARING'!K278</f>
        <v>0</v>
      </c>
      <c r="L484" s="323">
        <f>$B484*'PERCENTAGE SHARING'!L278</f>
        <v>0</v>
      </c>
      <c r="M484" s="323">
        <f>$B484*'PERCENTAGE SHARING'!M278</f>
        <v>0</v>
      </c>
      <c r="N484" s="323">
        <f>$B484*'PERCENTAGE SHARING'!N278</f>
        <v>0</v>
      </c>
      <c r="O484" s="323">
        <f>$B484*'PERCENTAGE SHARING'!O278</f>
        <v>0</v>
      </c>
      <c r="P484" s="323">
        <f>$B484*'PERCENTAGE SHARING'!P278</f>
        <v>0</v>
      </c>
      <c r="Q484" s="323">
        <f>$B484*'PERCENTAGE SHARING'!Q278</f>
        <v>0</v>
      </c>
      <c r="R484" s="323">
        <f>$B484*'PERCENTAGE SHARING'!R278</f>
        <v>0</v>
      </c>
      <c r="S484" s="317"/>
      <c r="T484" s="317"/>
      <c r="U484" s="317"/>
      <c r="V484" s="317"/>
      <c r="W484" s="317"/>
      <c r="X484" s="317"/>
      <c r="Y484" s="317"/>
      <c r="Z484" s="317"/>
    </row>
    <row r="485" ht="15.75" customHeight="1">
      <c r="A485" s="325" t="str">
        <f>'PROP DAILY PNL'!A485</f>
        <v/>
      </c>
      <c r="B485" s="326" t="str">
        <f>'PROP DAILY PNL'!B485</f>
        <v/>
      </c>
      <c r="C485" s="323">
        <f>$B485*'PERCENTAGE SHARING'!C279</f>
        <v>0</v>
      </c>
      <c r="D485" s="323">
        <f>$B485*'PERCENTAGE SHARING'!D279</f>
        <v>0</v>
      </c>
      <c r="E485" s="323">
        <f>$B485*'PERCENTAGE SHARING'!E279</f>
        <v>0</v>
      </c>
      <c r="F485" s="323">
        <f>$B485*'PERCENTAGE SHARING'!F279</f>
        <v>0</v>
      </c>
      <c r="G485" s="323">
        <f>$B485*'PERCENTAGE SHARING'!G279</f>
        <v>0</v>
      </c>
      <c r="H485" s="323">
        <f>$B485*'PERCENTAGE SHARING'!H279</f>
        <v>0</v>
      </c>
      <c r="I485" s="323">
        <f>$B485*'PERCENTAGE SHARING'!I279</f>
        <v>0</v>
      </c>
      <c r="J485" s="323">
        <f>$B485*'PERCENTAGE SHARING'!J279</f>
        <v>0</v>
      </c>
      <c r="K485" s="323">
        <f>$B485*'PERCENTAGE SHARING'!K279</f>
        <v>0</v>
      </c>
      <c r="L485" s="323">
        <f>$B485*'PERCENTAGE SHARING'!L279</f>
        <v>0</v>
      </c>
      <c r="M485" s="323">
        <f>$B485*'PERCENTAGE SHARING'!M279</f>
        <v>0</v>
      </c>
      <c r="N485" s="323">
        <f>$B485*'PERCENTAGE SHARING'!N279</f>
        <v>0</v>
      </c>
      <c r="O485" s="323">
        <f>$B485*'PERCENTAGE SHARING'!O279</f>
        <v>0</v>
      </c>
      <c r="P485" s="323">
        <f>$B485*'PERCENTAGE SHARING'!P279</f>
        <v>0</v>
      </c>
      <c r="Q485" s="323">
        <f>$B485*'PERCENTAGE SHARING'!Q279</f>
        <v>0</v>
      </c>
      <c r="R485" s="323">
        <f>$B485*'PERCENTAGE SHARING'!R279</f>
        <v>0</v>
      </c>
      <c r="S485" s="317"/>
      <c r="T485" s="317"/>
      <c r="U485" s="317"/>
      <c r="V485" s="317"/>
      <c r="W485" s="317"/>
      <c r="X485" s="317"/>
      <c r="Y485" s="317"/>
      <c r="Z485" s="317"/>
    </row>
    <row r="486" ht="15.75" customHeight="1">
      <c r="A486" s="325" t="str">
        <f>'PROP DAILY PNL'!A486</f>
        <v/>
      </c>
      <c r="B486" s="326" t="str">
        <f>'PROP DAILY PNL'!B486</f>
        <v/>
      </c>
      <c r="C486" s="323">
        <f>$B486*'PERCENTAGE SHARING'!C280</f>
        <v>0</v>
      </c>
      <c r="D486" s="323">
        <f>$B486*'PERCENTAGE SHARING'!D280</f>
        <v>0</v>
      </c>
      <c r="E486" s="323">
        <f>$B486*'PERCENTAGE SHARING'!E280</f>
        <v>0</v>
      </c>
      <c r="F486" s="323">
        <f>$B486*'PERCENTAGE SHARING'!F280</f>
        <v>0</v>
      </c>
      <c r="G486" s="323">
        <f>$B486*'PERCENTAGE SHARING'!G280</f>
        <v>0</v>
      </c>
      <c r="H486" s="323">
        <f>$B486*'PERCENTAGE SHARING'!H280</f>
        <v>0</v>
      </c>
      <c r="I486" s="323">
        <f>$B486*'PERCENTAGE SHARING'!I280</f>
        <v>0</v>
      </c>
      <c r="J486" s="323">
        <f>$B486*'PERCENTAGE SHARING'!J280</f>
        <v>0</v>
      </c>
      <c r="K486" s="323">
        <f>$B486*'PERCENTAGE SHARING'!K280</f>
        <v>0</v>
      </c>
      <c r="L486" s="323">
        <f>$B486*'PERCENTAGE SHARING'!L280</f>
        <v>0</v>
      </c>
      <c r="M486" s="323">
        <f>$B486*'PERCENTAGE SHARING'!M280</f>
        <v>0</v>
      </c>
      <c r="N486" s="323">
        <f>$B486*'PERCENTAGE SHARING'!N280</f>
        <v>0</v>
      </c>
      <c r="O486" s="323">
        <f>$B486*'PERCENTAGE SHARING'!O280</f>
        <v>0</v>
      </c>
      <c r="P486" s="323">
        <f>$B486*'PERCENTAGE SHARING'!P280</f>
        <v>0</v>
      </c>
      <c r="Q486" s="323">
        <f>$B486*'PERCENTAGE SHARING'!Q280</f>
        <v>0</v>
      </c>
      <c r="R486" s="323">
        <f>$B486*'PERCENTAGE SHARING'!R280</f>
        <v>0</v>
      </c>
      <c r="S486" s="317"/>
      <c r="T486" s="317"/>
      <c r="U486" s="317"/>
      <c r="V486" s="317"/>
      <c r="W486" s="317"/>
      <c r="X486" s="317"/>
      <c r="Y486" s="317"/>
      <c r="Z486" s="317"/>
    </row>
    <row r="487" ht="15.75" customHeight="1">
      <c r="A487" s="325" t="str">
        <f>'PROP DAILY PNL'!A487</f>
        <v/>
      </c>
      <c r="B487" s="326" t="str">
        <f>'PROP DAILY PNL'!B487</f>
        <v/>
      </c>
      <c r="C487" s="323">
        <f>$B487*'PERCENTAGE SHARING'!C281</f>
        <v>0</v>
      </c>
      <c r="D487" s="323">
        <f>$B487*'PERCENTAGE SHARING'!D281</f>
        <v>0</v>
      </c>
      <c r="E487" s="323">
        <f>$B487*'PERCENTAGE SHARING'!E281</f>
        <v>0</v>
      </c>
      <c r="F487" s="323">
        <f>$B487*'PERCENTAGE SHARING'!F281</f>
        <v>0</v>
      </c>
      <c r="G487" s="323">
        <f>$B487*'PERCENTAGE SHARING'!G281</f>
        <v>0</v>
      </c>
      <c r="H487" s="323">
        <f>$B487*'PERCENTAGE SHARING'!H281</f>
        <v>0</v>
      </c>
      <c r="I487" s="323">
        <f>$B487*'PERCENTAGE SHARING'!I281</f>
        <v>0</v>
      </c>
      <c r="J487" s="323">
        <f>$B487*'PERCENTAGE SHARING'!J281</f>
        <v>0</v>
      </c>
      <c r="K487" s="323">
        <f>$B487*'PERCENTAGE SHARING'!K281</f>
        <v>0</v>
      </c>
      <c r="L487" s="323">
        <f>$B487*'PERCENTAGE SHARING'!L281</f>
        <v>0</v>
      </c>
      <c r="M487" s="323">
        <f>$B487*'PERCENTAGE SHARING'!M281</f>
        <v>0</v>
      </c>
      <c r="N487" s="323">
        <f>$B487*'PERCENTAGE SHARING'!N281</f>
        <v>0</v>
      </c>
      <c r="O487" s="323">
        <f>$B487*'PERCENTAGE SHARING'!O281</f>
        <v>0</v>
      </c>
      <c r="P487" s="323">
        <f>$B487*'PERCENTAGE SHARING'!P281</f>
        <v>0</v>
      </c>
      <c r="Q487" s="323">
        <f>$B487*'PERCENTAGE SHARING'!Q281</f>
        <v>0</v>
      </c>
      <c r="R487" s="323">
        <f>$B487*'PERCENTAGE SHARING'!R281</f>
        <v>0</v>
      </c>
      <c r="S487" s="317"/>
      <c r="T487" s="317"/>
      <c r="U487" s="317"/>
      <c r="V487" s="317"/>
      <c r="W487" s="317"/>
      <c r="X487" s="317"/>
      <c r="Y487" s="317"/>
      <c r="Z487" s="317"/>
    </row>
    <row r="488" ht="15.75" customHeight="1">
      <c r="A488" s="325" t="str">
        <f>'PROP DAILY PNL'!A488</f>
        <v/>
      </c>
      <c r="B488" s="326" t="str">
        <f>'PROP DAILY PNL'!B488</f>
        <v/>
      </c>
      <c r="C488" s="323">
        <f>$B488*'PERCENTAGE SHARING'!C282</f>
        <v>0</v>
      </c>
      <c r="D488" s="323">
        <f>$B488*'PERCENTAGE SHARING'!D282</f>
        <v>0</v>
      </c>
      <c r="E488" s="323">
        <f>$B488*'PERCENTAGE SHARING'!E282</f>
        <v>0</v>
      </c>
      <c r="F488" s="323">
        <f>$B488*'PERCENTAGE SHARING'!F282</f>
        <v>0</v>
      </c>
      <c r="G488" s="323">
        <f>$B488*'PERCENTAGE SHARING'!G282</f>
        <v>0</v>
      </c>
      <c r="H488" s="323">
        <f>$B488*'PERCENTAGE SHARING'!H282</f>
        <v>0</v>
      </c>
      <c r="I488" s="323">
        <f>$B488*'PERCENTAGE SHARING'!I282</f>
        <v>0</v>
      </c>
      <c r="J488" s="323">
        <f>$B488*'PERCENTAGE SHARING'!J282</f>
        <v>0</v>
      </c>
      <c r="K488" s="323">
        <f>$B488*'PERCENTAGE SHARING'!K282</f>
        <v>0</v>
      </c>
      <c r="L488" s="323">
        <f>$B488*'PERCENTAGE SHARING'!L282</f>
        <v>0</v>
      </c>
      <c r="M488" s="323">
        <f>$B488*'PERCENTAGE SHARING'!M282</f>
        <v>0</v>
      </c>
      <c r="N488" s="323">
        <f>$B488*'PERCENTAGE SHARING'!N282</f>
        <v>0</v>
      </c>
      <c r="O488" s="323">
        <f>$B488*'PERCENTAGE SHARING'!O282</f>
        <v>0</v>
      </c>
      <c r="P488" s="323">
        <f>$B488*'PERCENTAGE SHARING'!P282</f>
        <v>0</v>
      </c>
      <c r="Q488" s="323">
        <f>$B488*'PERCENTAGE SHARING'!Q282</f>
        <v>0</v>
      </c>
      <c r="R488" s="323">
        <f>$B488*'PERCENTAGE SHARING'!R282</f>
        <v>0</v>
      </c>
      <c r="S488" s="317"/>
      <c r="T488" s="317"/>
      <c r="U488" s="317"/>
      <c r="V488" s="317"/>
      <c r="W488" s="317"/>
      <c r="X488" s="317"/>
      <c r="Y488" s="317"/>
      <c r="Z488" s="317"/>
    </row>
    <row r="489" ht="15.75" customHeight="1">
      <c r="A489" s="325" t="str">
        <f>'PROP DAILY PNL'!A489</f>
        <v/>
      </c>
      <c r="B489" s="326" t="str">
        <f>'PROP DAILY PNL'!B489</f>
        <v/>
      </c>
      <c r="C489" s="323">
        <f>$B489*'PERCENTAGE SHARING'!C283</f>
        <v>0</v>
      </c>
      <c r="D489" s="323">
        <f>$B489*'PERCENTAGE SHARING'!D283</f>
        <v>0</v>
      </c>
      <c r="E489" s="323">
        <f>$B489*'PERCENTAGE SHARING'!E283</f>
        <v>0</v>
      </c>
      <c r="F489" s="323">
        <f>$B489*'PERCENTAGE SHARING'!F283</f>
        <v>0</v>
      </c>
      <c r="G489" s="323">
        <f>$B489*'PERCENTAGE SHARING'!G283</f>
        <v>0</v>
      </c>
      <c r="H489" s="323">
        <f>$B489*'PERCENTAGE SHARING'!H283</f>
        <v>0</v>
      </c>
      <c r="I489" s="323">
        <f>$B489*'PERCENTAGE SHARING'!I283</f>
        <v>0</v>
      </c>
      <c r="J489" s="323">
        <f>$B489*'PERCENTAGE SHARING'!J283</f>
        <v>0</v>
      </c>
      <c r="K489" s="323">
        <f>$B489*'PERCENTAGE SHARING'!K283</f>
        <v>0</v>
      </c>
      <c r="L489" s="323">
        <f>$B489*'PERCENTAGE SHARING'!L283</f>
        <v>0</v>
      </c>
      <c r="M489" s="323">
        <f>$B489*'PERCENTAGE SHARING'!M283</f>
        <v>0</v>
      </c>
      <c r="N489" s="323">
        <f>$B489*'PERCENTAGE SHARING'!N283</f>
        <v>0</v>
      </c>
      <c r="O489" s="323">
        <f>$B489*'PERCENTAGE SHARING'!O283</f>
        <v>0</v>
      </c>
      <c r="P489" s="323">
        <f>$B489*'PERCENTAGE SHARING'!P283</f>
        <v>0</v>
      </c>
      <c r="Q489" s="323">
        <f>$B489*'PERCENTAGE SHARING'!Q283</f>
        <v>0</v>
      </c>
      <c r="R489" s="323">
        <f>$B489*'PERCENTAGE SHARING'!R283</f>
        <v>0</v>
      </c>
      <c r="S489" s="317"/>
      <c r="T489" s="317"/>
      <c r="U489" s="317"/>
      <c r="V489" s="317"/>
      <c r="W489" s="317"/>
      <c r="X489" s="317"/>
      <c r="Y489" s="317"/>
      <c r="Z489" s="317"/>
    </row>
    <row r="490" ht="15.75" customHeight="1">
      <c r="A490" s="325" t="str">
        <f>'PROP DAILY PNL'!A490</f>
        <v/>
      </c>
      <c r="B490" s="326" t="str">
        <f>'PROP DAILY PNL'!B490</f>
        <v/>
      </c>
      <c r="C490" s="323">
        <f>$B490*'PERCENTAGE SHARING'!C284</f>
        <v>0</v>
      </c>
      <c r="D490" s="323">
        <f>$B490*'PERCENTAGE SHARING'!D284</f>
        <v>0</v>
      </c>
      <c r="E490" s="323">
        <f>$B490*'PERCENTAGE SHARING'!E284</f>
        <v>0</v>
      </c>
      <c r="F490" s="323">
        <f>$B490*'PERCENTAGE SHARING'!F284</f>
        <v>0</v>
      </c>
      <c r="G490" s="323">
        <f>$B490*'PERCENTAGE SHARING'!G284</f>
        <v>0</v>
      </c>
      <c r="H490" s="323">
        <f>$B490*'PERCENTAGE SHARING'!H284</f>
        <v>0</v>
      </c>
      <c r="I490" s="323">
        <f>$B490*'PERCENTAGE SHARING'!I284</f>
        <v>0</v>
      </c>
      <c r="J490" s="323">
        <f>$B490*'PERCENTAGE SHARING'!J284</f>
        <v>0</v>
      </c>
      <c r="K490" s="323">
        <f>$B490*'PERCENTAGE SHARING'!K284</f>
        <v>0</v>
      </c>
      <c r="L490" s="323">
        <f>$B490*'PERCENTAGE SHARING'!L284</f>
        <v>0</v>
      </c>
      <c r="M490" s="323">
        <f>$B490*'PERCENTAGE SHARING'!M284</f>
        <v>0</v>
      </c>
      <c r="N490" s="323">
        <f>$B490*'PERCENTAGE SHARING'!N284</f>
        <v>0</v>
      </c>
      <c r="O490" s="323">
        <f>$B490*'PERCENTAGE SHARING'!O284</f>
        <v>0</v>
      </c>
      <c r="P490" s="323">
        <f>$B490*'PERCENTAGE SHARING'!P284</f>
        <v>0</v>
      </c>
      <c r="Q490" s="323">
        <f>$B490*'PERCENTAGE SHARING'!Q284</f>
        <v>0</v>
      </c>
      <c r="R490" s="323">
        <f>$B490*'PERCENTAGE SHARING'!R284</f>
        <v>0</v>
      </c>
      <c r="S490" s="317"/>
      <c r="T490" s="317"/>
      <c r="U490" s="317"/>
      <c r="V490" s="317"/>
      <c r="W490" s="317"/>
      <c r="X490" s="317"/>
      <c r="Y490" s="317"/>
      <c r="Z490" s="317"/>
    </row>
    <row r="491" ht="15.75" customHeight="1">
      <c r="A491" s="325" t="str">
        <f>'PROP DAILY PNL'!A491</f>
        <v/>
      </c>
      <c r="B491" s="326" t="str">
        <f>'PROP DAILY PNL'!B491</f>
        <v/>
      </c>
      <c r="C491" s="323">
        <f>$B491*'PERCENTAGE SHARING'!C285</f>
        <v>0</v>
      </c>
      <c r="D491" s="323">
        <f>$B491*'PERCENTAGE SHARING'!D285</f>
        <v>0</v>
      </c>
      <c r="E491" s="323">
        <f>$B491*'PERCENTAGE SHARING'!E285</f>
        <v>0</v>
      </c>
      <c r="F491" s="323">
        <f>$B491*'PERCENTAGE SHARING'!F285</f>
        <v>0</v>
      </c>
      <c r="G491" s="323">
        <f>$B491*'PERCENTAGE SHARING'!G285</f>
        <v>0</v>
      </c>
      <c r="H491" s="323">
        <f>$B491*'PERCENTAGE SHARING'!H285</f>
        <v>0</v>
      </c>
      <c r="I491" s="323">
        <f>$B491*'PERCENTAGE SHARING'!I285</f>
        <v>0</v>
      </c>
      <c r="J491" s="323">
        <f>$B491*'PERCENTAGE SHARING'!J285</f>
        <v>0</v>
      </c>
      <c r="K491" s="323">
        <f>$B491*'PERCENTAGE SHARING'!K285</f>
        <v>0</v>
      </c>
      <c r="L491" s="323">
        <f>$B491*'PERCENTAGE SHARING'!L285</f>
        <v>0</v>
      </c>
      <c r="M491" s="323">
        <f>$B491*'PERCENTAGE SHARING'!M285</f>
        <v>0</v>
      </c>
      <c r="N491" s="323">
        <f>$B491*'PERCENTAGE SHARING'!N285</f>
        <v>0</v>
      </c>
      <c r="O491" s="323">
        <f>$B491*'PERCENTAGE SHARING'!O285</f>
        <v>0</v>
      </c>
      <c r="P491" s="323">
        <f>$B491*'PERCENTAGE SHARING'!P285</f>
        <v>0</v>
      </c>
      <c r="Q491" s="323">
        <f>$B491*'PERCENTAGE SHARING'!Q285</f>
        <v>0</v>
      </c>
      <c r="R491" s="323">
        <f>$B491*'PERCENTAGE SHARING'!R285</f>
        <v>0</v>
      </c>
      <c r="S491" s="317"/>
      <c r="T491" s="317"/>
      <c r="U491" s="317"/>
      <c r="V491" s="317"/>
      <c r="W491" s="317"/>
      <c r="X491" s="317"/>
      <c r="Y491" s="317"/>
      <c r="Z491" s="317"/>
    </row>
    <row r="492" ht="15.75" customHeight="1">
      <c r="A492" s="325" t="str">
        <f>'PROP DAILY PNL'!A492</f>
        <v/>
      </c>
      <c r="B492" s="326" t="str">
        <f>'PROP DAILY PNL'!B492</f>
        <v/>
      </c>
      <c r="C492" s="323">
        <f>$B492*'PERCENTAGE SHARING'!C286</f>
        <v>0</v>
      </c>
      <c r="D492" s="323">
        <f>$B492*'PERCENTAGE SHARING'!D286</f>
        <v>0</v>
      </c>
      <c r="E492" s="323">
        <f>$B492*'PERCENTAGE SHARING'!E286</f>
        <v>0</v>
      </c>
      <c r="F492" s="323">
        <f>$B492*'PERCENTAGE SHARING'!F286</f>
        <v>0</v>
      </c>
      <c r="G492" s="323">
        <f>$B492*'PERCENTAGE SHARING'!G286</f>
        <v>0</v>
      </c>
      <c r="H492" s="323">
        <f>$B492*'PERCENTAGE SHARING'!H286</f>
        <v>0</v>
      </c>
      <c r="I492" s="323">
        <f>$B492*'PERCENTAGE SHARING'!I286</f>
        <v>0</v>
      </c>
      <c r="J492" s="323">
        <f>$B492*'PERCENTAGE SHARING'!J286</f>
        <v>0</v>
      </c>
      <c r="K492" s="323">
        <f>$B492*'PERCENTAGE SHARING'!K286</f>
        <v>0</v>
      </c>
      <c r="L492" s="323">
        <f>$B492*'PERCENTAGE SHARING'!L286</f>
        <v>0</v>
      </c>
      <c r="M492" s="323">
        <f>$B492*'PERCENTAGE SHARING'!M286</f>
        <v>0</v>
      </c>
      <c r="N492" s="323">
        <f>$B492*'PERCENTAGE SHARING'!N286</f>
        <v>0</v>
      </c>
      <c r="O492" s="323">
        <f>$B492*'PERCENTAGE SHARING'!O286</f>
        <v>0</v>
      </c>
      <c r="P492" s="323">
        <f>$B492*'PERCENTAGE SHARING'!P286</f>
        <v>0</v>
      </c>
      <c r="Q492" s="323">
        <f>$B492*'PERCENTAGE SHARING'!Q286</f>
        <v>0</v>
      </c>
      <c r="R492" s="323">
        <f>$B492*'PERCENTAGE SHARING'!R286</f>
        <v>0</v>
      </c>
      <c r="S492" s="317"/>
      <c r="T492" s="317"/>
      <c r="U492" s="317"/>
      <c r="V492" s="317"/>
      <c r="W492" s="317"/>
      <c r="X492" s="317"/>
      <c r="Y492" s="317"/>
      <c r="Z492" s="317"/>
    </row>
    <row r="493" ht="15.75" customHeight="1">
      <c r="A493" s="325" t="str">
        <f>'PROP DAILY PNL'!A493</f>
        <v/>
      </c>
      <c r="B493" s="326" t="str">
        <f>'PROP DAILY PNL'!B493</f>
        <v/>
      </c>
      <c r="C493" s="323">
        <f>$B493*'PERCENTAGE SHARING'!C287</f>
        <v>0</v>
      </c>
      <c r="D493" s="323">
        <f>$B493*'PERCENTAGE SHARING'!D287</f>
        <v>0</v>
      </c>
      <c r="E493" s="323">
        <f>$B493*'PERCENTAGE SHARING'!E287</f>
        <v>0</v>
      </c>
      <c r="F493" s="323">
        <f>$B493*'PERCENTAGE SHARING'!F287</f>
        <v>0</v>
      </c>
      <c r="G493" s="323">
        <f>$B493*'PERCENTAGE SHARING'!G287</f>
        <v>0</v>
      </c>
      <c r="H493" s="323">
        <f>$B493*'PERCENTAGE SHARING'!H287</f>
        <v>0</v>
      </c>
      <c r="I493" s="323">
        <f>$B493*'PERCENTAGE SHARING'!I287</f>
        <v>0</v>
      </c>
      <c r="J493" s="323">
        <f>$B493*'PERCENTAGE SHARING'!J287</f>
        <v>0</v>
      </c>
      <c r="K493" s="323">
        <f>$B493*'PERCENTAGE SHARING'!K287</f>
        <v>0</v>
      </c>
      <c r="L493" s="323">
        <f>$B493*'PERCENTAGE SHARING'!L287</f>
        <v>0</v>
      </c>
      <c r="M493" s="323">
        <f>$B493*'PERCENTAGE SHARING'!M287</f>
        <v>0</v>
      </c>
      <c r="N493" s="323">
        <f>$B493*'PERCENTAGE SHARING'!N287</f>
        <v>0</v>
      </c>
      <c r="O493" s="323">
        <f>$B493*'PERCENTAGE SHARING'!O287</f>
        <v>0</v>
      </c>
      <c r="P493" s="323">
        <f>$B493*'PERCENTAGE SHARING'!P287</f>
        <v>0</v>
      </c>
      <c r="Q493" s="323">
        <f>$B493*'PERCENTAGE SHARING'!Q287</f>
        <v>0</v>
      </c>
      <c r="R493" s="323">
        <f>$B493*'PERCENTAGE SHARING'!R287</f>
        <v>0</v>
      </c>
      <c r="S493" s="317"/>
      <c r="T493" s="317"/>
      <c r="U493" s="317"/>
      <c r="V493" s="317"/>
      <c r="W493" s="317"/>
      <c r="X493" s="317"/>
      <c r="Y493" s="317"/>
      <c r="Z493" s="317"/>
    </row>
    <row r="494" ht="15.75" customHeight="1">
      <c r="A494" s="325" t="str">
        <f>'PROP DAILY PNL'!A494</f>
        <v/>
      </c>
      <c r="B494" s="326" t="str">
        <f>'PROP DAILY PNL'!B494</f>
        <v/>
      </c>
      <c r="C494" s="323">
        <f>$B494*'PERCENTAGE SHARING'!C288</f>
        <v>0</v>
      </c>
      <c r="D494" s="323">
        <f>$B494*'PERCENTAGE SHARING'!D288</f>
        <v>0</v>
      </c>
      <c r="E494" s="323">
        <f>$B494*'PERCENTAGE SHARING'!E288</f>
        <v>0</v>
      </c>
      <c r="F494" s="323">
        <f>$B494*'PERCENTAGE SHARING'!F288</f>
        <v>0</v>
      </c>
      <c r="G494" s="323">
        <f>$B494*'PERCENTAGE SHARING'!G288</f>
        <v>0</v>
      </c>
      <c r="H494" s="323">
        <f>$B494*'PERCENTAGE SHARING'!H288</f>
        <v>0</v>
      </c>
      <c r="I494" s="323">
        <f>$B494*'PERCENTAGE SHARING'!I288</f>
        <v>0</v>
      </c>
      <c r="J494" s="323">
        <f>$B494*'PERCENTAGE SHARING'!J288</f>
        <v>0</v>
      </c>
      <c r="K494" s="323">
        <f>$B494*'PERCENTAGE SHARING'!K288</f>
        <v>0</v>
      </c>
      <c r="L494" s="323">
        <f>$B494*'PERCENTAGE SHARING'!L288</f>
        <v>0</v>
      </c>
      <c r="M494" s="323">
        <f>$B494*'PERCENTAGE SHARING'!M288</f>
        <v>0</v>
      </c>
      <c r="N494" s="323">
        <f>$B494*'PERCENTAGE SHARING'!N288</f>
        <v>0</v>
      </c>
      <c r="O494" s="323">
        <f>$B494*'PERCENTAGE SHARING'!O288</f>
        <v>0</v>
      </c>
      <c r="P494" s="323">
        <f>$B494*'PERCENTAGE SHARING'!P288</f>
        <v>0</v>
      </c>
      <c r="Q494" s="323">
        <f>$B494*'PERCENTAGE SHARING'!Q288</f>
        <v>0</v>
      </c>
      <c r="R494" s="323">
        <f>$B494*'PERCENTAGE SHARING'!R288</f>
        <v>0</v>
      </c>
      <c r="S494" s="317"/>
      <c r="T494" s="317"/>
      <c r="U494" s="317"/>
      <c r="V494" s="317"/>
      <c r="W494" s="317"/>
      <c r="X494" s="317"/>
      <c r="Y494" s="317"/>
      <c r="Z494" s="317"/>
    </row>
    <row r="495" ht="15.75" customHeight="1">
      <c r="A495" s="325" t="str">
        <f>'PROP DAILY PNL'!A495</f>
        <v/>
      </c>
      <c r="B495" s="326" t="str">
        <f>'PROP DAILY PNL'!B495</f>
        <v/>
      </c>
      <c r="C495" s="323">
        <f>$B495*'PERCENTAGE SHARING'!C289</f>
        <v>0</v>
      </c>
      <c r="D495" s="323">
        <f>$B495*'PERCENTAGE SHARING'!D289</f>
        <v>0</v>
      </c>
      <c r="E495" s="323">
        <f>$B495*'PERCENTAGE SHARING'!E289</f>
        <v>0</v>
      </c>
      <c r="F495" s="323">
        <f>$B495*'PERCENTAGE SHARING'!F289</f>
        <v>0</v>
      </c>
      <c r="G495" s="323">
        <f>$B495*'PERCENTAGE SHARING'!G289</f>
        <v>0</v>
      </c>
      <c r="H495" s="323">
        <f>$B495*'PERCENTAGE SHARING'!H289</f>
        <v>0</v>
      </c>
      <c r="I495" s="323">
        <f>$B495*'PERCENTAGE SHARING'!I289</f>
        <v>0</v>
      </c>
      <c r="J495" s="323">
        <f>$B495*'PERCENTAGE SHARING'!J289</f>
        <v>0</v>
      </c>
      <c r="K495" s="323">
        <f>$B495*'PERCENTAGE SHARING'!K289</f>
        <v>0</v>
      </c>
      <c r="L495" s="323">
        <f>$B495*'PERCENTAGE SHARING'!L289</f>
        <v>0</v>
      </c>
      <c r="M495" s="323">
        <f>$B495*'PERCENTAGE SHARING'!M289</f>
        <v>0</v>
      </c>
      <c r="N495" s="323">
        <f>$B495*'PERCENTAGE SHARING'!N289</f>
        <v>0</v>
      </c>
      <c r="O495" s="323">
        <f>$B495*'PERCENTAGE SHARING'!O289</f>
        <v>0</v>
      </c>
      <c r="P495" s="323">
        <f>$B495*'PERCENTAGE SHARING'!P289</f>
        <v>0</v>
      </c>
      <c r="Q495" s="323">
        <f>$B495*'PERCENTAGE SHARING'!Q289</f>
        <v>0</v>
      </c>
      <c r="R495" s="323">
        <f>$B495*'PERCENTAGE SHARING'!R289</f>
        <v>0</v>
      </c>
      <c r="S495" s="317"/>
      <c r="T495" s="317"/>
      <c r="U495" s="317"/>
      <c r="V495" s="317"/>
      <c r="W495" s="317"/>
      <c r="X495" s="317"/>
      <c r="Y495" s="317"/>
      <c r="Z495" s="317"/>
    </row>
    <row r="496" ht="15.75" customHeight="1">
      <c r="A496" s="325" t="str">
        <f>'PROP DAILY PNL'!A496</f>
        <v/>
      </c>
      <c r="B496" s="326" t="str">
        <f>'PROP DAILY PNL'!B496</f>
        <v/>
      </c>
      <c r="C496" s="323">
        <f>$B496*'PERCENTAGE SHARING'!C290</f>
        <v>0</v>
      </c>
      <c r="D496" s="323">
        <f>$B496*'PERCENTAGE SHARING'!D290</f>
        <v>0</v>
      </c>
      <c r="E496" s="323">
        <f>$B496*'PERCENTAGE SHARING'!E290</f>
        <v>0</v>
      </c>
      <c r="F496" s="323">
        <f>$B496*'PERCENTAGE SHARING'!F290</f>
        <v>0</v>
      </c>
      <c r="G496" s="323">
        <f>$B496*'PERCENTAGE SHARING'!G290</f>
        <v>0</v>
      </c>
      <c r="H496" s="323">
        <f>$B496*'PERCENTAGE SHARING'!H290</f>
        <v>0</v>
      </c>
      <c r="I496" s="323">
        <f>$B496*'PERCENTAGE SHARING'!I290</f>
        <v>0</v>
      </c>
      <c r="J496" s="323">
        <f>$B496*'PERCENTAGE SHARING'!J290</f>
        <v>0</v>
      </c>
      <c r="K496" s="323">
        <f>$B496*'PERCENTAGE SHARING'!K290</f>
        <v>0</v>
      </c>
      <c r="L496" s="323">
        <f>$B496*'PERCENTAGE SHARING'!L290</f>
        <v>0</v>
      </c>
      <c r="M496" s="323">
        <f>$B496*'PERCENTAGE SHARING'!M290</f>
        <v>0</v>
      </c>
      <c r="N496" s="323">
        <f>$B496*'PERCENTAGE SHARING'!N290</f>
        <v>0</v>
      </c>
      <c r="O496" s="323">
        <f>$B496*'PERCENTAGE SHARING'!O290</f>
        <v>0</v>
      </c>
      <c r="P496" s="323">
        <f>$B496*'PERCENTAGE SHARING'!P290</f>
        <v>0</v>
      </c>
      <c r="Q496" s="323">
        <f>$B496*'PERCENTAGE SHARING'!Q290</f>
        <v>0</v>
      </c>
      <c r="R496" s="323">
        <f>$B496*'PERCENTAGE SHARING'!R290</f>
        <v>0</v>
      </c>
      <c r="S496" s="317"/>
      <c r="T496" s="317"/>
      <c r="U496" s="317"/>
      <c r="V496" s="317"/>
      <c r="W496" s="317"/>
      <c r="X496" s="317"/>
      <c r="Y496" s="317"/>
      <c r="Z496" s="317"/>
    </row>
    <row r="497" ht="15.75" customHeight="1">
      <c r="A497" s="325" t="str">
        <f>'PROP DAILY PNL'!A497</f>
        <v/>
      </c>
      <c r="B497" s="326" t="str">
        <f>'PROP DAILY PNL'!B497</f>
        <v/>
      </c>
      <c r="C497" s="323">
        <f>$B497*'PERCENTAGE SHARING'!C291</f>
        <v>0</v>
      </c>
      <c r="D497" s="323">
        <f>$B497*'PERCENTAGE SHARING'!D291</f>
        <v>0</v>
      </c>
      <c r="E497" s="323">
        <f>$B497*'PERCENTAGE SHARING'!E291</f>
        <v>0</v>
      </c>
      <c r="F497" s="323">
        <f>$B497*'PERCENTAGE SHARING'!F291</f>
        <v>0</v>
      </c>
      <c r="G497" s="323">
        <f>$B497*'PERCENTAGE SHARING'!G291</f>
        <v>0</v>
      </c>
      <c r="H497" s="323">
        <f>$B497*'PERCENTAGE SHARING'!H291</f>
        <v>0</v>
      </c>
      <c r="I497" s="323">
        <f>$B497*'PERCENTAGE SHARING'!I291</f>
        <v>0</v>
      </c>
      <c r="J497" s="323">
        <f>$B497*'PERCENTAGE SHARING'!J291</f>
        <v>0</v>
      </c>
      <c r="K497" s="323">
        <f>$B497*'PERCENTAGE SHARING'!K291</f>
        <v>0</v>
      </c>
      <c r="L497" s="323">
        <f>$B497*'PERCENTAGE SHARING'!L291</f>
        <v>0</v>
      </c>
      <c r="M497" s="323">
        <f>$B497*'PERCENTAGE SHARING'!M291</f>
        <v>0</v>
      </c>
      <c r="N497" s="323">
        <f>$B497*'PERCENTAGE SHARING'!N291</f>
        <v>0</v>
      </c>
      <c r="O497" s="323">
        <f>$B497*'PERCENTAGE SHARING'!O291</f>
        <v>0</v>
      </c>
      <c r="P497" s="323">
        <f>$B497*'PERCENTAGE SHARING'!P291</f>
        <v>0</v>
      </c>
      <c r="Q497" s="323">
        <f>$B497*'PERCENTAGE SHARING'!Q291</f>
        <v>0</v>
      </c>
      <c r="R497" s="323">
        <f>$B497*'PERCENTAGE SHARING'!R291</f>
        <v>0</v>
      </c>
      <c r="S497" s="317"/>
      <c r="T497" s="317"/>
      <c r="U497" s="317"/>
      <c r="V497" s="317"/>
      <c r="W497" s="317"/>
      <c r="X497" s="317"/>
      <c r="Y497" s="317"/>
      <c r="Z497" s="317"/>
    </row>
    <row r="498" ht="15.75" customHeight="1">
      <c r="A498" s="325" t="str">
        <f>'PROP DAILY PNL'!A498</f>
        <v/>
      </c>
      <c r="B498" s="326" t="str">
        <f>'PROP DAILY PNL'!B498</f>
        <v/>
      </c>
      <c r="C498" s="323">
        <f>$B498*'PERCENTAGE SHARING'!C292</f>
        <v>0</v>
      </c>
      <c r="D498" s="323">
        <f>$B498*'PERCENTAGE SHARING'!D292</f>
        <v>0</v>
      </c>
      <c r="E498" s="323">
        <f>$B498*'PERCENTAGE SHARING'!E292</f>
        <v>0</v>
      </c>
      <c r="F498" s="323">
        <f>$B498*'PERCENTAGE SHARING'!F292</f>
        <v>0</v>
      </c>
      <c r="G498" s="323">
        <f>$B498*'PERCENTAGE SHARING'!G292</f>
        <v>0</v>
      </c>
      <c r="H498" s="323">
        <f>$B498*'PERCENTAGE SHARING'!H292</f>
        <v>0</v>
      </c>
      <c r="I498" s="323">
        <f>$B498*'PERCENTAGE SHARING'!I292</f>
        <v>0</v>
      </c>
      <c r="J498" s="323">
        <f>$B498*'PERCENTAGE SHARING'!J292</f>
        <v>0</v>
      </c>
      <c r="K498" s="323">
        <f>$B498*'PERCENTAGE SHARING'!K292</f>
        <v>0</v>
      </c>
      <c r="L498" s="323">
        <f>$B498*'PERCENTAGE SHARING'!L292</f>
        <v>0</v>
      </c>
      <c r="M498" s="323">
        <f>$B498*'PERCENTAGE SHARING'!M292</f>
        <v>0</v>
      </c>
      <c r="N498" s="323">
        <f>$B498*'PERCENTAGE SHARING'!N292</f>
        <v>0</v>
      </c>
      <c r="O498" s="323">
        <f>$B498*'PERCENTAGE SHARING'!O292</f>
        <v>0</v>
      </c>
      <c r="P498" s="323">
        <f>$B498*'PERCENTAGE SHARING'!P292</f>
        <v>0</v>
      </c>
      <c r="Q498" s="323">
        <f>$B498*'PERCENTAGE SHARING'!Q292</f>
        <v>0</v>
      </c>
      <c r="R498" s="323">
        <f>$B498*'PERCENTAGE SHARING'!R292</f>
        <v>0</v>
      </c>
      <c r="S498" s="317"/>
      <c r="T498" s="317"/>
      <c r="U498" s="317"/>
      <c r="V498" s="317"/>
      <c r="W498" s="317"/>
      <c r="X498" s="317"/>
      <c r="Y498" s="317"/>
      <c r="Z498" s="317"/>
    </row>
    <row r="499" ht="15.75" customHeight="1">
      <c r="A499" s="325" t="str">
        <f>'PROP DAILY PNL'!A499</f>
        <v/>
      </c>
      <c r="B499" s="326" t="str">
        <f>'PROP DAILY PNL'!B499</f>
        <v/>
      </c>
      <c r="C499" s="323">
        <f>$B499*'PERCENTAGE SHARING'!C293</f>
        <v>0</v>
      </c>
      <c r="D499" s="323">
        <f>$B499*'PERCENTAGE SHARING'!D293</f>
        <v>0</v>
      </c>
      <c r="E499" s="323">
        <f>$B499*'PERCENTAGE SHARING'!E293</f>
        <v>0</v>
      </c>
      <c r="F499" s="323">
        <f>$B499*'PERCENTAGE SHARING'!F293</f>
        <v>0</v>
      </c>
      <c r="G499" s="323">
        <f>$B499*'PERCENTAGE SHARING'!G293</f>
        <v>0</v>
      </c>
      <c r="H499" s="323">
        <f>$B499*'PERCENTAGE SHARING'!H293</f>
        <v>0</v>
      </c>
      <c r="I499" s="323">
        <f>$B499*'PERCENTAGE SHARING'!I293</f>
        <v>0</v>
      </c>
      <c r="J499" s="323">
        <f>$B499*'PERCENTAGE SHARING'!J293</f>
        <v>0</v>
      </c>
      <c r="K499" s="323">
        <f>$B499*'PERCENTAGE SHARING'!K293</f>
        <v>0</v>
      </c>
      <c r="L499" s="323">
        <f>$B499*'PERCENTAGE SHARING'!L293</f>
        <v>0</v>
      </c>
      <c r="M499" s="323">
        <f>$B499*'PERCENTAGE SHARING'!M293</f>
        <v>0</v>
      </c>
      <c r="N499" s="323">
        <f>$B499*'PERCENTAGE SHARING'!N293</f>
        <v>0</v>
      </c>
      <c r="O499" s="323">
        <f>$B499*'PERCENTAGE SHARING'!O293</f>
        <v>0</v>
      </c>
      <c r="P499" s="323">
        <f>$B499*'PERCENTAGE SHARING'!P293</f>
        <v>0</v>
      </c>
      <c r="Q499" s="323">
        <f>$B499*'PERCENTAGE SHARING'!Q293</f>
        <v>0</v>
      </c>
      <c r="R499" s="323">
        <f>$B499*'PERCENTAGE SHARING'!R293</f>
        <v>0</v>
      </c>
      <c r="S499" s="317"/>
      <c r="T499" s="317"/>
      <c r="U499" s="317"/>
      <c r="V499" s="317"/>
      <c r="W499" s="317"/>
      <c r="X499" s="317"/>
      <c r="Y499" s="317"/>
      <c r="Z499" s="317"/>
    </row>
    <row r="500" ht="15.75" customHeight="1">
      <c r="A500" s="325" t="str">
        <f>'PROP DAILY PNL'!A500</f>
        <v/>
      </c>
      <c r="B500" s="326" t="str">
        <f>'PROP DAILY PNL'!B500</f>
        <v/>
      </c>
      <c r="C500" s="323">
        <f>$B500*'PERCENTAGE SHARING'!C294</f>
        <v>0</v>
      </c>
      <c r="D500" s="323">
        <f>$B500*'PERCENTAGE SHARING'!D294</f>
        <v>0</v>
      </c>
      <c r="E500" s="323">
        <f>$B500*'PERCENTAGE SHARING'!E294</f>
        <v>0</v>
      </c>
      <c r="F500" s="323">
        <f>$B500*'PERCENTAGE SHARING'!F294</f>
        <v>0</v>
      </c>
      <c r="G500" s="323">
        <f>$B500*'PERCENTAGE SHARING'!G294</f>
        <v>0</v>
      </c>
      <c r="H500" s="323">
        <f>$B500*'PERCENTAGE SHARING'!H294</f>
        <v>0</v>
      </c>
      <c r="I500" s="323">
        <f>$B500*'PERCENTAGE SHARING'!I294</f>
        <v>0</v>
      </c>
      <c r="J500" s="323">
        <f>$B500*'PERCENTAGE SHARING'!J294</f>
        <v>0</v>
      </c>
      <c r="K500" s="323">
        <f>$B500*'PERCENTAGE SHARING'!K294</f>
        <v>0</v>
      </c>
      <c r="L500" s="323">
        <f>$B500*'PERCENTAGE SHARING'!L294</f>
        <v>0</v>
      </c>
      <c r="M500" s="323">
        <f>$B500*'PERCENTAGE SHARING'!M294</f>
        <v>0</v>
      </c>
      <c r="N500" s="323">
        <f>$B500*'PERCENTAGE SHARING'!N294</f>
        <v>0</v>
      </c>
      <c r="O500" s="323">
        <f>$B500*'PERCENTAGE SHARING'!O294</f>
        <v>0</v>
      </c>
      <c r="P500" s="323">
        <f>$B500*'PERCENTAGE SHARING'!P294</f>
        <v>0</v>
      </c>
      <c r="Q500" s="323">
        <f>$B500*'PERCENTAGE SHARING'!Q294</f>
        <v>0</v>
      </c>
      <c r="R500" s="323">
        <f>$B500*'PERCENTAGE SHARING'!R294</f>
        <v>0</v>
      </c>
      <c r="S500" s="317"/>
      <c r="T500" s="317"/>
      <c r="U500" s="317"/>
      <c r="V500" s="317"/>
      <c r="W500" s="317"/>
      <c r="X500" s="317"/>
      <c r="Y500" s="317"/>
      <c r="Z500" s="317"/>
    </row>
    <row r="501" ht="15.75" customHeight="1">
      <c r="A501" s="325" t="str">
        <f>'PROP DAILY PNL'!A501</f>
        <v/>
      </c>
      <c r="B501" s="326" t="str">
        <f>'PROP DAILY PNL'!B501</f>
        <v/>
      </c>
      <c r="C501" s="323">
        <f>$B501*'PERCENTAGE SHARING'!C295</f>
        <v>0</v>
      </c>
      <c r="D501" s="323">
        <f>$B501*'PERCENTAGE SHARING'!D295</f>
        <v>0</v>
      </c>
      <c r="E501" s="323">
        <f>$B501*'PERCENTAGE SHARING'!E295</f>
        <v>0</v>
      </c>
      <c r="F501" s="323">
        <f>$B501*'PERCENTAGE SHARING'!F295</f>
        <v>0</v>
      </c>
      <c r="G501" s="323">
        <f>$B501*'PERCENTAGE SHARING'!G295</f>
        <v>0</v>
      </c>
      <c r="H501" s="323">
        <f>$B501*'PERCENTAGE SHARING'!H295</f>
        <v>0</v>
      </c>
      <c r="I501" s="323">
        <f>$B501*'PERCENTAGE SHARING'!I295</f>
        <v>0</v>
      </c>
      <c r="J501" s="323">
        <f>$B501*'PERCENTAGE SHARING'!J295</f>
        <v>0</v>
      </c>
      <c r="K501" s="323">
        <f>$B501*'PERCENTAGE SHARING'!K295</f>
        <v>0</v>
      </c>
      <c r="L501" s="323">
        <f>$B501*'PERCENTAGE SHARING'!L295</f>
        <v>0</v>
      </c>
      <c r="M501" s="323">
        <f>$B501*'PERCENTAGE SHARING'!M295</f>
        <v>0</v>
      </c>
      <c r="N501" s="323">
        <f>$B501*'PERCENTAGE SHARING'!N295</f>
        <v>0</v>
      </c>
      <c r="O501" s="323">
        <f>$B501*'PERCENTAGE SHARING'!O295</f>
        <v>0</v>
      </c>
      <c r="P501" s="323">
        <f>$B501*'PERCENTAGE SHARING'!P295</f>
        <v>0</v>
      </c>
      <c r="Q501" s="323">
        <f>$B501*'PERCENTAGE SHARING'!Q295</f>
        <v>0</v>
      </c>
      <c r="R501" s="323">
        <f>$B501*'PERCENTAGE SHARING'!R295</f>
        <v>0</v>
      </c>
      <c r="S501" s="317"/>
      <c r="T501" s="317"/>
      <c r="U501" s="317"/>
      <c r="V501" s="317"/>
      <c r="W501" s="317"/>
      <c r="X501" s="317"/>
      <c r="Y501" s="317"/>
      <c r="Z501" s="317"/>
    </row>
    <row r="502" ht="15.75" customHeight="1">
      <c r="A502" s="325" t="str">
        <f>'PROP DAILY PNL'!A502</f>
        <v/>
      </c>
      <c r="B502" s="326" t="str">
        <f>'PROP DAILY PNL'!B502</f>
        <v/>
      </c>
      <c r="C502" s="323">
        <f>$B502*'PERCENTAGE SHARING'!C296</f>
        <v>0</v>
      </c>
      <c r="D502" s="323">
        <f>$B502*'PERCENTAGE SHARING'!D296</f>
        <v>0</v>
      </c>
      <c r="E502" s="323">
        <f>$B502*'PERCENTAGE SHARING'!E296</f>
        <v>0</v>
      </c>
      <c r="F502" s="323">
        <f>$B502*'PERCENTAGE SHARING'!F296</f>
        <v>0</v>
      </c>
      <c r="G502" s="323">
        <f>$B502*'PERCENTAGE SHARING'!G296</f>
        <v>0</v>
      </c>
      <c r="H502" s="323">
        <f>$B502*'PERCENTAGE SHARING'!H296</f>
        <v>0</v>
      </c>
      <c r="I502" s="323">
        <f>$B502*'PERCENTAGE SHARING'!I296</f>
        <v>0</v>
      </c>
      <c r="J502" s="323">
        <f>$B502*'PERCENTAGE SHARING'!J296</f>
        <v>0</v>
      </c>
      <c r="K502" s="323">
        <f>$B502*'PERCENTAGE SHARING'!K296</f>
        <v>0</v>
      </c>
      <c r="L502" s="323">
        <f>$B502*'PERCENTAGE SHARING'!L296</f>
        <v>0</v>
      </c>
      <c r="M502" s="323">
        <f>$B502*'PERCENTAGE SHARING'!M296</f>
        <v>0</v>
      </c>
      <c r="N502" s="323">
        <f>$B502*'PERCENTAGE SHARING'!N296</f>
        <v>0</v>
      </c>
      <c r="O502" s="323">
        <f>$B502*'PERCENTAGE SHARING'!O296</f>
        <v>0</v>
      </c>
      <c r="P502" s="323">
        <f>$B502*'PERCENTAGE SHARING'!P296</f>
        <v>0</v>
      </c>
      <c r="Q502" s="323">
        <f>$B502*'PERCENTAGE SHARING'!Q296</f>
        <v>0</v>
      </c>
      <c r="R502" s="323">
        <f>$B502*'PERCENTAGE SHARING'!R296</f>
        <v>0</v>
      </c>
      <c r="S502" s="317"/>
      <c r="T502" s="317"/>
      <c r="U502" s="317"/>
      <c r="V502" s="317"/>
      <c r="W502" s="317"/>
      <c r="X502" s="317"/>
      <c r="Y502" s="317"/>
      <c r="Z502" s="317"/>
    </row>
    <row r="503" ht="15.75" customHeight="1">
      <c r="A503" s="325" t="str">
        <f>'PROP DAILY PNL'!A503</f>
        <v/>
      </c>
      <c r="B503" s="326" t="str">
        <f>'PROP DAILY PNL'!B503</f>
        <v/>
      </c>
      <c r="C503" s="323">
        <f>$B503*'PERCENTAGE SHARING'!C297</f>
        <v>0</v>
      </c>
      <c r="D503" s="323">
        <f>$B503*'PERCENTAGE SHARING'!D297</f>
        <v>0</v>
      </c>
      <c r="E503" s="323">
        <f>$B503*'PERCENTAGE SHARING'!E297</f>
        <v>0</v>
      </c>
      <c r="F503" s="323">
        <f>$B503*'PERCENTAGE SHARING'!F297</f>
        <v>0</v>
      </c>
      <c r="G503" s="323">
        <f>$B503*'PERCENTAGE SHARING'!G297</f>
        <v>0</v>
      </c>
      <c r="H503" s="323">
        <f>$B503*'PERCENTAGE SHARING'!H297</f>
        <v>0</v>
      </c>
      <c r="I503" s="323">
        <f>$B503*'PERCENTAGE SHARING'!I297</f>
        <v>0</v>
      </c>
      <c r="J503" s="323">
        <f>$B503*'PERCENTAGE SHARING'!J297</f>
        <v>0</v>
      </c>
      <c r="K503" s="323">
        <f>$B503*'PERCENTAGE SHARING'!K297</f>
        <v>0</v>
      </c>
      <c r="L503" s="323">
        <f>$B503*'PERCENTAGE SHARING'!L297</f>
        <v>0</v>
      </c>
      <c r="M503" s="323">
        <f>$B503*'PERCENTAGE SHARING'!M297</f>
        <v>0</v>
      </c>
      <c r="N503" s="323">
        <f>$B503*'PERCENTAGE SHARING'!N297</f>
        <v>0</v>
      </c>
      <c r="O503" s="323">
        <f>$B503*'PERCENTAGE SHARING'!O297</f>
        <v>0</v>
      </c>
      <c r="P503" s="323">
        <f>$B503*'PERCENTAGE SHARING'!P297</f>
        <v>0</v>
      </c>
      <c r="Q503" s="323">
        <f>$B503*'PERCENTAGE SHARING'!Q297</f>
        <v>0</v>
      </c>
      <c r="R503" s="323">
        <f>$B503*'PERCENTAGE SHARING'!R297</f>
        <v>0</v>
      </c>
      <c r="S503" s="317"/>
      <c r="T503" s="317"/>
      <c r="U503" s="317"/>
      <c r="V503" s="317"/>
      <c r="W503" s="317"/>
      <c r="X503" s="317"/>
      <c r="Y503" s="317"/>
      <c r="Z503" s="317"/>
    </row>
    <row r="504" ht="15.75" customHeight="1">
      <c r="A504" s="325" t="str">
        <f>'PROP DAILY PNL'!A504</f>
        <v/>
      </c>
      <c r="B504" s="326" t="str">
        <f>'PROP DAILY PNL'!B504</f>
        <v/>
      </c>
      <c r="C504" s="323">
        <f>$B504*'PERCENTAGE SHARING'!C298</f>
        <v>0</v>
      </c>
      <c r="D504" s="323">
        <f>$B504*'PERCENTAGE SHARING'!D298</f>
        <v>0</v>
      </c>
      <c r="E504" s="323">
        <f>$B504*'PERCENTAGE SHARING'!E298</f>
        <v>0</v>
      </c>
      <c r="F504" s="323">
        <f>$B504*'PERCENTAGE SHARING'!F298</f>
        <v>0</v>
      </c>
      <c r="G504" s="323">
        <f>$B504*'PERCENTAGE SHARING'!G298</f>
        <v>0</v>
      </c>
      <c r="H504" s="323">
        <f>$B504*'PERCENTAGE SHARING'!H298</f>
        <v>0</v>
      </c>
      <c r="I504" s="323">
        <f>$B504*'PERCENTAGE SHARING'!I298</f>
        <v>0</v>
      </c>
      <c r="J504" s="323">
        <f>$B504*'PERCENTAGE SHARING'!J298</f>
        <v>0</v>
      </c>
      <c r="K504" s="323">
        <f>$B504*'PERCENTAGE SHARING'!K298</f>
        <v>0</v>
      </c>
      <c r="L504" s="323">
        <f>$B504*'PERCENTAGE SHARING'!L298</f>
        <v>0</v>
      </c>
      <c r="M504" s="323">
        <f>$B504*'PERCENTAGE SHARING'!M298</f>
        <v>0</v>
      </c>
      <c r="N504" s="323">
        <f>$B504*'PERCENTAGE SHARING'!N298</f>
        <v>0</v>
      </c>
      <c r="O504" s="323">
        <f>$B504*'PERCENTAGE SHARING'!O298</f>
        <v>0</v>
      </c>
      <c r="P504" s="323">
        <f>$B504*'PERCENTAGE SHARING'!P298</f>
        <v>0</v>
      </c>
      <c r="Q504" s="323">
        <f>$B504*'PERCENTAGE SHARING'!Q298</f>
        <v>0</v>
      </c>
      <c r="R504" s="323">
        <f>$B504*'PERCENTAGE SHARING'!R298</f>
        <v>0</v>
      </c>
      <c r="S504" s="317"/>
      <c r="T504" s="317"/>
      <c r="U504" s="317"/>
      <c r="V504" s="317"/>
      <c r="W504" s="317"/>
      <c r="X504" s="317"/>
      <c r="Y504" s="317"/>
      <c r="Z504" s="317"/>
    </row>
    <row r="505" ht="15.75" customHeight="1">
      <c r="A505" s="325" t="str">
        <f>'PROP DAILY PNL'!A505</f>
        <v/>
      </c>
      <c r="B505" s="326" t="str">
        <f>'PROP DAILY PNL'!B505</f>
        <v/>
      </c>
      <c r="C505" s="323">
        <f>$B505*'PERCENTAGE SHARING'!C299</f>
        <v>0</v>
      </c>
      <c r="D505" s="323">
        <f>$B505*'PERCENTAGE SHARING'!D299</f>
        <v>0</v>
      </c>
      <c r="E505" s="323">
        <f>$B505*'PERCENTAGE SHARING'!E299</f>
        <v>0</v>
      </c>
      <c r="F505" s="323">
        <f>$B505*'PERCENTAGE SHARING'!F299</f>
        <v>0</v>
      </c>
      <c r="G505" s="323">
        <f>$B505*'PERCENTAGE SHARING'!G299</f>
        <v>0</v>
      </c>
      <c r="H505" s="323">
        <f>$B505*'PERCENTAGE SHARING'!H299</f>
        <v>0</v>
      </c>
      <c r="I505" s="323">
        <f>$B505*'PERCENTAGE SHARING'!I299</f>
        <v>0</v>
      </c>
      <c r="J505" s="323">
        <f>$B505*'PERCENTAGE SHARING'!J299</f>
        <v>0</v>
      </c>
      <c r="K505" s="323">
        <f>$B505*'PERCENTAGE SHARING'!K299</f>
        <v>0</v>
      </c>
      <c r="L505" s="323">
        <f>$B505*'PERCENTAGE SHARING'!L299</f>
        <v>0</v>
      </c>
      <c r="M505" s="323">
        <f>$B505*'PERCENTAGE SHARING'!M299</f>
        <v>0</v>
      </c>
      <c r="N505" s="323">
        <f>$B505*'PERCENTAGE SHARING'!N299</f>
        <v>0</v>
      </c>
      <c r="O505" s="323">
        <f>$B505*'PERCENTAGE SHARING'!O299</f>
        <v>0</v>
      </c>
      <c r="P505" s="323">
        <f>$B505*'PERCENTAGE SHARING'!P299</f>
        <v>0</v>
      </c>
      <c r="Q505" s="323">
        <f>$B505*'PERCENTAGE SHARING'!Q299</f>
        <v>0</v>
      </c>
      <c r="R505" s="323">
        <f>$B505*'PERCENTAGE SHARING'!R299</f>
        <v>0</v>
      </c>
      <c r="S505" s="317"/>
      <c r="T505" s="317"/>
      <c r="U505" s="317"/>
      <c r="V505" s="317"/>
      <c r="W505" s="317"/>
      <c r="X505" s="317"/>
      <c r="Y505" s="317"/>
      <c r="Z505" s="317"/>
    </row>
    <row r="506" ht="15.75" customHeight="1">
      <c r="A506" s="325" t="str">
        <f>'PROP DAILY PNL'!A506</f>
        <v/>
      </c>
      <c r="B506" s="326" t="str">
        <f>'PROP DAILY PNL'!B506</f>
        <v/>
      </c>
      <c r="C506" s="323">
        <f>$B506*'PERCENTAGE SHARING'!C300</f>
        <v>0</v>
      </c>
      <c r="D506" s="323">
        <f>$B506*'PERCENTAGE SHARING'!D300</f>
        <v>0</v>
      </c>
      <c r="E506" s="323">
        <f>$B506*'PERCENTAGE SHARING'!E300</f>
        <v>0</v>
      </c>
      <c r="F506" s="323">
        <f>$B506*'PERCENTAGE SHARING'!F300</f>
        <v>0</v>
      </c>
      <c r="G506" s="323">
        <f>$B506*'PERCENTAGE SHARING'!G300</f>
        <v>0</v>
      </c>
      <c r="H506" s="323">
        <f>$B506*'PERCENTAGE SHARING'!H300</f>
        <v>0</v>
      </c>
      <c r="I506" s="323">
        <f>$B506*'PERCENTAGE SHARING'!I300</f>
        <v>0</v>
      </c>
      <c r="J506" s="323">
        <f>$B506*'PERCENTAGE SHARING'!J300</f>
        <v>0</v>
      </c>
      <c r="K506" s="323">
        <f>$B506*'PERCENTAGE SHARING'!K300</f>
        <v>0</v>
      </c>
      <c r="L506" s="323">
        <f>$B506*'PERCENTAGE SHARING'!L300</f>
        <v>0</v>
      </c>
      <c r="M506" s="323">
        <f>$B506*'PERCENTAGE SHARING'!M300</f>
        <v>0</v>
      </c>
      <c r="N506" s="323">
        <f>$B506*'PERCENTAGE SHARING'!N300</f>
        <v>0</v>
      </c>
      <c r="O506" s="323">
        <f>$B506*'PERCENTAGE SHARING'!O300</f>
        <v>0</v>
      </c>
      <c r="P506" s="323">
        <f>$B506*'PERCENTAGE SHARING'!P300</f>
        <v>0</v>
      </c>
      <c r="Q506" s="323">
        <f>$B506*'PERCENTAGE SHARING'!Q300</f>
        <v>0</v>
      </c>
      <c r="R506" s="323">
        <f>$B506*'PERCENTAGE SHARING'!R300</f>
        <v>0</v>
      </c>
      <c r="S506" s="317"/>
      <c r="T506" s="317"/>
      <c r="U506" s="317"/>
      <c r="V506" s="317"/>
      <c r="W506" s="317"/>
      <c r="X506" s="317"/>
      <c r="Y506" s="317"/>
      <c r="Z506" s="317"/>
    </row>
    <row r="507" ht="15.75" customHeight="1">
      <c r="A507" s="325" t="str">
        <f>'PROP DAILY PNL'!A507</f>
        <v/>
      </c>
      <c r="B507" s="326" t="str">
        <f>'PROP DAILY PNL'!B507</f>
        <v/>
      </c>
      <c r="C507" s="323">
        <f>$B507*'PERCENTAGE SHARING'!C301</f>
        <v>0</v>
      </c>
      <c r="D507" s="323">
        <f>$B507*'PERCENTAGE SHARING'!D301</f>
        <v>0</v>
      </c>
      <c r="E507" s="323">
        <f>$B507*'PERCENTAGE SHARING'!E301</f>
        <v>0</v>
      </c>
      <c r="F507" s="323">
        <f>$B507*'PERCENTAGE SHARING'!F301</f>
        <v>0</v>
      </c>
      <c r="G507" s="323">
        <f>$B507*'PERCENTAGE SHARING'!G301</f>
        <v>0</v>
      </c>
      <c r="H507" s="323">
        <f>$B507*'PERCENTAGE SHARING'!H301</f>
        <v>0</v>
      </c>
      <c r="I507" s="323">
        <f>$B507*'PERCENTAGE SHARING'!I301</f>
        <v>0</v>
      </c>
      <c r="J507" s="323">
        <f>$B507*'PERCENTAGE SHARING'!J301</f>
        <v>0</v>
      </c>
      <c r="K507" s="323">
        <f>$B507*'PERCENTAGE SHARING'!K301</f>
        <v>0</v>
      </c>
      <c r="L507" s="323">
        <f>$B507*'PERCENTAGE SHARING'!L301</f>
        <v>0</v>
      </c>
      <c r="M507" s="323">
        <f>$B507*'PERCENTAGE SHARING'!M301</f>
        <v>0</v>
      </c>
      <c r="N507" s="323">
        <f>$B507*'PERCENTAGE SHARING'!N301</f>
        <v>0</v>
      </c>
      <c r="O507" s="323">
        <f>$B507*'PERCENTAGE SHARING'!O301</f>
        <v>0</v>
      </c>
      <c r="P507" s="323">
        <f>$B507*'PERCENTAGE SHARING'!P301</f>
        <v>0</v>
      </c>
      <c r="Q507" s="323">
        <f>$B507*'PERCENTAGE SHARING'!Q301</f>
        <v>0</v>
      </c>
      <c r="R507" s="323">
        <f>$B507*'PERCENTAGE SHARING'!R301</f>
        <v>0</v>
      </c>
      <c r="S507" s="317"/>
      <c r="T507" s="317"/>
      <c r="U507" s="317"/>
      <c r="V507" s="317"/>
      <c r="W507" s="317"/>
      <c r="X507" s="317"/>
      <c r="Y507" s="317"/>
      <c r="Z507" s="317"/>
    </row>
    <row r="508" ht="15.75" customHeight="1">
      <c r="A508" s="325" t="str">
        <f>'PROP DAILY PNL'!A508</f>
        <v/>
      </c>
      <c r="B508" s="326" t="str">
        <f>'PROP DAILY PNL'!B508</f>
        <v/>
      </c>
      <c r="C508" s="323">
        <f>$B508*'PERCENTAGE SHARING'!C302</f>
        <v>0</v>
      </c>
      <c r="D508" s="323">
        <f>$B508*'PERCENTAGE SHARING'!D302</f>
        <v>0</v>
      </c>
      <c r="E508" s="323">
        <f>$B508*'PERCENTAGE SHARING'!E302</f>
        <v>0</v>
      </c>
      <c r="F508" s="323">
        <f>$B508*'PERCENTAGE SHARING'!F302</f>
        <v>0</v>
      </c>
      <c r="G508" s="323">
        <f>$B508*'PERCENTAGE SHARING'!G302</f>
        <v>0</v>
      </c>
      <c r="H508" s="323">
        <f>$B508*'PERCENTAGE SHARING'!H302</f>
        <v>0</v>
      </c>
      <c r="I508" s="323">
        <f>$B508*'PERCENTAGE SHARING'!I302</f>
        <v>0</v>
      </c>
      <c r="J508" s="323">
        <f>$B508*'PERCENTAGE SHARING'!J302</f>
        <v>0</v>
      </c>
      <c r="K508" s="323">
        <f>$B508*'PERCENTAGE SHARING'!K302</f>
        <v>0</v>
      </c>
      <c r="L508" s="323">
        <f>$B508*'PERCENTAGE SHARING'!L302</f>
        <v>0</v>
      </c>
      <c r="M508" s="323">
        <f>$B508*'PERCENTAGE SHARING'!M302</f>
        <v>0</v>
      </c>
      <c r="N508" s="323">
        <f>$B508*'PERCENTAGE SHARING'!N302</f>
        <v>0</v>
      </c>
      <c r="O508" s="323">
        <f>$B508*'PERCENTAGE SHARING'!O302</f>
        <v>0</v>
      </c>
      <c r="P508" s="323">
        <f>$B508*'PERCENTAGE SHARING'!P302</f>
        <v>0</v>
      </c>
      <c r="Q508" s="323">
        <f>$B508*'PERCENTAGE SHARING'!Q302</f>
        <v>0</v>
      </c>
      <c r="R508" s="323">
        <f>$B508*'PERCENTAGE SHARING'!R302</f>
        <v>0</v>
      </c>
      <c r="S508" s="317"/>
      <c r="T508" s="317"/>
      <c r="U508" s="317"/>
      <c r="V508" s="317"/>
      <c r="W508" s="317"/>
      <c r="X508" s="317"/>
      <c r="Y508" s="317"/>
      <c r="Z508" s="317"/>
    </row>
    <row r="509" ht="15.75" customHeight="1">
      <c r="A509" s="325" t="str">
        <f>'PROP DAILY PNL'!A509</f>
        <v/>
      </c>
      <c r="B509" s="326" t="str">
        <f>'PROP DAILY PNL'!B509</f>
        <v/>
      </c>
      <c r="C509" s="323">
        <f>$B509*'PERCENTAGE SHARING'!C303</f>
        <v>0</v>
      </c>
      <c r="D509" s="323">
        <f>$B509*'PERCENTAGE SHARING'!D303</f>
        <v>0</v>
      </c>
      <c r="E509" s="323">
        <f>$B509*'PERCENTAGE SHARING'!E303</f>
        <v>0</v>
      </c>
      <c r="F509" s="323">
        <f>$B509*'PERCENTAGE SHARING'!F303</f>
        <v>0</v>
      </c>
      <c r="G509" s="323">
        <f>$B509*'PERCENTAGE SHARING'!G303</f>
        <v>0</v>
      </c>
      <c r="H509" s="323">
        <f>$B509*'PERCENTAGE SHARING'!H303</f>
        <v>0</v>
      </c>
      <c r="I509" s="323">
        <f>$B509*'PERCENTAGE SHARING'!I303</f>
        <v>0</v>
      </c>
      <c r="J509" s="323">
        <f>$B509*'PERCENTAGE SHARING'!J303</f>
        <v>0</v>
      </c>
      <c r="K509" s="323">
        <f>$B509*'PERCENTAGE SHARING'!K303</f>
        <v>0</v>
      </c>
      <c r="L509" s="323">
        <f>$B509*'PERCENTAGE SHARING'!L303</f>
        <v>0</v>
      </c>
      <c r="M509" s="323">
        <f>$B509*'PERCENTAGE SHARING'!M303</f>
        <v>0</v>
      </c>
      <c r="N509" s="323">
        <f>$B509*'PERCENTAGE SHARING'!N303</f>
        <v>0</v>
      </c>
      <c r="O509" s="323">
        <f>$B509*'PERCENTAGE SHARING'!O303</f>
        <v>0</v>
      </c>
      <c r="P509" s="323">
        <f>$B509*'PERCENTAGE SHARING'!P303</f>
        <v>0</v>
      </c>
      <c r="Q509" s="323">
        <f>$B509*'PERCENTAGE SHARING'!Q303</f>
        <v>0</v>
      </c>
      <c r="R509" s="323">
        <f>$B509*'PERCENTAGE SHARING'!R303</f>
        <v>0</v>
      </c>
      <c r="S509" s="317"/>
      <c r="T509" s="317"/>
      <c r="U509" s="317"/>
      <c r="V509" s="317"/>
      <c r="W509" s="317"/>
      <c r="X509" s="317"/>
      <c r="Y509" s="317"/>
      <c r="Z509" s="317"/>
    </row>
    <row r="510" ht="15.75" customHeight="1">
      <c r="A510" s="325" t="str">
        <f>'PROP DAILY PNL'!A510</f>
        <v/>
      </c>
      <c r="B510" s="326" t="str">
        <f>'PROP DAILY PNL'!B510</f>
        <v/>
      </c>
      <c r="C510" s="323">
        <f>$B510*'PERCENTAGE SHARING'!C304</f>
        <v>0</v>
      </c>
      <c r="D510" s="323">
        <f>$B510*'PERCENTAGE SHARING'!D304</f>
        <v>0</v>
      </c>
      <c r="E510" s="323">
        <f>$B510*'PERCENTAGE SHARING'!E304</f>
        <v>0</v>
      </c>
      <c r="F510" s="323">
        <f>$B510*'PERCENTAGE SHARING'!F304</f>
        <v>0</v>
      </c>
      <c r="G510" s="323">
        <f>$B510*'PERCENTAGE SHARING'!G304</f>
        <v>0</v>
      </c>
      <c r="H510" s="323">
        <f>$B510*'PERCENTAGE SHARING'!H304</f>
        <v>0</v>
      </c>
      <c r="I510" s="323">
        <f>$B510*'PERCENTAGE SHARING'!I304</f>
        <v>0</v>
      </c>
      <c r="J510" s="323">
        <f>$B510*'PERCENTAGE SHARING'!J304</f>
        <v>0</v>
      </c>
      <c r="K510" s="323">
        <f>$B510*'PERCENTAGE SHARING'!K304</f>
        <v>0</v>
      </c>
      <c r="L510" s="323">
        <f>$B510*'PERCENTAGE SHARING'!L304</f>
        <v>0</v>
      </c>
      <c r="M510" s="323">
        <f>$B510*'PERCENTAGE SHARING'!M304</f>
        <v>0</v>
      </c>
      <c r="N510" s="323">
        <f>$B510*'PERCENTAGE SHARING'!N304</f>
        <v>0</v>
      </c>
      <c r="O510" s="323">
        <f>$B510*'PERCENTAGE SHARING'!O304</f>
        <v>0</v>
      </c>
      <c r="P510" s="323">
        <f>$B510*'PERCENTAGE SHARING'!P304</f>
        <v>0</v>
      </c>
      <c r="Q510" s="323">
        <f>$B510*'PERCENTAGE SHARING'!Q304</f>
        <v>0</v>
      </c>
      <c r="R510" s="323">
        <f>$B510*'PERCENTAGE SHARING'!R304</f>
        <v>0</v>
      </c>
      <c r="S510" s="317"/>
      <c r="T510" s="317"/>
      <c r="U510" s="317"/>
      <c r="V510" s="317"/>
      <c r="W510" s="317"/>
      <c r="X510" s="317"/>
      <c r="Y510" s="317"/>
      <c r="Z510" s="317"/>
    </row>
    <row r="511" ht="15.75" customHeight="1">
      <c r="A511" s="325" t="str">
        <f>'PROP DAILY PNL'!A511</f>
        <v/>
      </c>
      <c r="B511" s="326" t="str">
        <f>'PROP DAILY PNL'!B511</f>
        <v/>
      </c>
      <c r="C511" s="323">
        <f>$B511*'PERCENTAGE SHARING'!C305</f>
        <v>0</v>
      </c>
      <c r="D511" s="323">
        <f>$B511*'PERCENTAGE SHARING'!D305</f>
        <v>0</v>
      </c>
      <c r="E511" s="323">
        <f>$B511*'PERCENTAGE SHARING'!E305</f>
        <v>0</v>
      </c>
      <c r="F511" s="323">
        <f>$B511*'PERCENTAGE SHARING'!F305</f>
        <v>0</v>
      </c>
      <c r="G511" s="323">
        <f>$B511*'PERCENTAGE SHARING'!G305</f>
        <v>0</v>
      </c>
      <c r="H511" s="323">
        <f>$B511*'PERCENTAGE SHARING'!H305</f>
        <v>0</v>
      </c>
      <c r="I511" s="323">
        <f>$B511*'PERCENTAGE SHARING'!I305</f>
        <v>0</v>
      </c>
      <c r="J511" s="323">
        <f>$B511*'PERCENTAGE SHARING'!J305</f>
        <v>0</v>
      </c>
      <c r="K511" s="323">
        <f>$B511*'PERCENTAGE SHARING'!K305</f>
        <v>0</v>
      </c>
      <c r="L511" s="323">
        <f>$B511*'PERCENTAGE SHARING'!L305</f>
        <v>0</v>
      </c>
      <c r="M511" s="323">
        <f>$B511*'PERCENTAGE SHARING'!M305</f>
        <v>0</v>
      </c>
      <c r="N511" s="323">
        <f>$B511*'PERCENTAGE SHARING'!N305</f>
        <v>0</v>
      </c>
      <c r="O511" s="323">
        <f>$B511*'PERCENTAGE SHARING'!O305</f>
        <v>0</v>
      </c>
      <c r="P511" s="323">
        <f>$B511*'PERCENTAGE SHARING'!P305</f>
        <v>0</v>
      </c>
      <c r="Q511" s="323">
        <f>$B511*'PERCENTAGE SHARING'!Q305</f>
        <v>0</v>
      </c>
      <c r="R511" s="323">
        <f>$B511*'PERCENTAGE SHARING'!R305</f>
        <v>0</v>
      </c>
      <c r="S511" s="317"/>
      <c r="T511" s="317"/>
      <c r="U511" s="317"/>
      <c r="V511" s="317"/>
      <c r="W511" s="317"/>
      <c r="X511" s="317"/>
      <c r="Y511" s="317"/>
      <c r="Z511" s="317"/>
    </row>
    <row r="512" ht="15.75" customHeight="1">
      <c r="A512" s="325" t="str">
        <f>'PROP DAILY PNL'!A512</f>
        <v/>
      </c>
      <c r="B512" s="326" t="str">
        <f>'PROP DAILY PNL'!B512</f>
        <v/>
      </c>
      <c r="C512" s="323">
        <f>$B512*'PERCENTAGE SHARING'!C306</f>
        <v>0</v>
      </c>
      <c r="D512" s="323">
        <f>$B512*'PERCENTAGE SHARING'!D306</f>
        <v>0</v>
      </c>
      <c r="E512" s="323">
        <f>$B512*'PERCENTAGE SHARING'!E306</f>
        <v>0</v>
      </c>
      <c r="F512" s="323">
        <f>$B512*'PERCENTAGE SHARING'!F306</f>
        <v>0</v>
      </c>
      <c r="G512" s="323">
        <f>$B512*'PERCENTAGE SHARING'!G306</f>
        <v>0</v>
      </c>
      <c r="H512" s="323">
        <f>$B512*'PERCENTAGE SHARING'!H306</f>
        <v>0</v>
      </c>
      <c r="I512" s="323">
        <f>$B512*'PERCENTAGE SHARING'!I306</f>
        <v>0</v>
      </c>
      <c r="J512" s="323">
        <f>$B512*'PERCENTAGE SHARING'!J306</f>
        <v>0</v>
      </c>
      <c r="K512" s="323">
        <f>$B512*'PERCENTAGE SHARING'!K306</f>
        <v>0</v>
      </c>
      <c r="L512" s="323">
        <f>$B512*'PERCENTAGE SHARING'!L306</f>
        <v>0</v>
      </c>
      <c r="M512" s="323">
        <f>$B512*'PERCENTAGE SHARING'!M306</f>
        <v>0</v>
      </c>
      <c r="N512" s="323">
        <f>$B512*'PERCENTAGE SHARING'!N306</f>
        <v>0</v>
      </c>
      <c r="O512" s="323">
        <f>$B512*'PERCENTAGE SHARING'!O306</f>
        <v>0</v>
      </c>
      <c r="P512" s="323">
        <f>$B512*'PERCENTAGE SHARING'!P306</f>
        <v>0</v>
      </c>
      <c r="Q512" s="323">
        <f>$B512*'PERCENTAGE SHARING'!Q306</f>
        <v>0</v>
      </c>
      <c r="R512" s="323">
        <f>$B512*'PERCENTAGE SHARING'!R306</f>
        <v>0</v>
      </c>
      <c r="S512" s="317"/>
      <c r="T512" s="317"/>
      <c r="U512" s="317"/>
      <c r="V512" s="317"/>
      <c r="W512" s="317"/>
      <c r="X512" s="317"/>
      <c r="Y512" s="317"/>
      <c r="Z512" s="317"/>
    </row>
    <row r="513" ht="15.75" customHeight="1">
      <c r="A513" s="325" t="str">
        <f>'PROP DAILY PNL'!A513</f>
        <v/>
      </c>
      <c r="B513" s="326" t="str">
        <f>'PROP DAILY PNL'!B513</f>
        <v/>
      </c>
      <c r="C513" s="323">
        <f>$B513*'PERCENTAGE SHARING'!C307</f>
        <v>0</v>
      </c>
      <c r="D513" s="323">
        <f>$B513*'PERCENTAGE SHARING'!D307</f>
        <v>0</v>
      </c>
      <c r="E513" s="323">
        <f>$B513*'PERCENTAGE SHARING'!E307</f>
        <v>0</v>
      </c>
      <c r="F513" s="323">
        <f>$B513*'PERCENTAGE SHARING'!F307</f>
        <v>0</v>
      </c>
      <c r="G513" s="323">
        <f>$B513*'PERCENTAGE SHARING'!G307</f>
        <v>0</v>
      </c>
      <c r="H513" s="323">
        <f>$B513*'PERCENTAGE SHARING'!H307</f>
        <v>0</v>
      </c>
      <c r="I513" s="323">
        <f>$B513*'PERCENTAGE SHARING'!I307</f>
        <v>0</v>
      </c>
      <c r="J513" s="323">
        <f>$B513*'PERCENTAGE SHARING'!J307</f>
        <v>0</v>
      </c>
      <c r="K513" s="323">
        <f>$B513*'PERCENTAGE SHARING'!K307</f>
        <v>0</v>
      </c>
      <c r="L513" s="323">
        <f>$B513*'PERCENTAGE SHARING'!L307</f>
        <v>0</v>
      </c>
      <c r="M513" s="323">
        <f>$B513*'PERCENTAGE SHARING'!M307</f>
        <v>0</v>
      </c>
      <c r="N513" s="323">
        <f>$B513*'PERCENTAGE SHARING'!N307</f>
        <v>0</v>
      </c>
      <c r="O513" s="323">
        <f>$B513*'PERCENTAGE SHARING'!O307</f>
        <v>0</v>
      </c>
      <c r="P513" s="323">
        <f>$B513*'PERCENTAGE SHARING'!P307</f>
        <v>0</v>
      </c>
      <c r="Q513" s="323">
        <f>$B513*'PERCENTAGE SHARING'!Q307</f>
        <v>0</v>
      </c>
      <c r="R513" s="323">
        <f>$B513*'PERCENTAGE SHARING'!R307</f>
        <v>0</v>
      </c>
      <c r="S513" s="317"/>
      <c r="T513" s="317"/>
      <c r="U513" s="317"/>
      <c r="V513" s="317"/>
      <c r="W513" s="317"/>
      <c r="X513" s="317"/>
      <c r="Y513" s="317"/>
      <c r="Z513" s="317"/>
    </row>
    <row r="514" ht="15.75" customHeight="1">
      <c r="A514" s="325" t="str">
        <f>'PROP DAILY PNL'!A514</f>
        <v/>
      </c>
      <c r="B514" s="326" t="str">
        <f>'PROP DAILY PNL'!B514</f>
        <v/>
      </c>
      <c r="C514" s="323">
        <f>$B514*'PERCENTAGE SHARING'!C308</f>
        <v>0</v>
      </c>
      <c r="D514" s="323">
        <f>$B514*'PERCENTAGE SHARING'!D308</f>
        <v>0</v>
      </c>
      <c r="E514" s="323">
        <f>$B514*'PERCENTAGE SHARING'!E308</f>
        <v>0</v>
      </c>
      <c r="F514" s="323">
        <f>$B514*'PERCENTAGE SHARING'!F308</f>
        <v>0</v>
      </c>
      <c r="G514" s="323">
        <f>$B514*'PERCENTAGE SHARING'!G308</f>
        <v>0</v>
      </c>
      <c r="H514" s="323">
        <f>$B514*'PERCENTAGE SHARING'!H308</f>
        <v>0</v>
      </c>
      <c r="I514" s="323">
        <f>$B514*'PERCENTAGE SHARING'!I308</f>
        <v>0</v>
      </c>
      <c r="J514" s="323">
        <f>$B514*'PERCENTAGE SHARING'!J308</f>
        <v>0</v>
      </c>
      <c r="K514" s="323">
        <f>$B514*'PERCENTAGE SHARING'!K308</f>
        <v>0</v>
      </c>
      <c r="L514" s="323">
        <f>$B514*'PERCENTAGE SHARING'!L308</f>
        <v>0</v>
      </c>
      <c r="M514" s="323">
        <f>$B514*'PERCENTAGE SHARING'!M308</f>
        <v>0</v>
      </c>
      <c r="N514" s="323">
        <f>$B514*'PERCENTAGE SHARING'!N308</f>
        <v>0</v>
      </c>
      <c r="O514" s="323">
        <f>$B514*'PERCENTAGE SHARING'!O308</f>
        <v>0</v>
      </c>
      <c r="P514" s="323">
        <f>$B514*'PERCENTAGE SHARING'!P308</f>
        <v>0</v>
      </c>
      <c r="Q514" s="323">
        <f>$B514*'PERCENTAGE SHARING'!Q308</f>
        <v>0</v>
      </c>
      <c r="R514" s="323">
        <f>$B514*'PERCENTAGE SHARING'!R308</f>
        <v>0</v>
      </c>
      <c r="S514" s="317"/>
      <c r="T514" s="317"/>
      <c r="U514" s="317"/>
      <c r="V514" s="317"/>
      <c r="W514" s="317"/>
      <c r="X514" s="317"/>
      <c r="Y514" s="317"/>
      <c r="Z514" s="317"/>
    </row>
    <row r="515" ht="15.75" customHeight="1">
      <c r="A515" s="325" t="str">
        <f>'PROP DAILY PNL'!A515</f>
        <v/>
      </c>
      <c r="B515" s="326" t="str">
        <f>'PROP DAILY PNL'!B515</f>
        <v/>
      </c>
      <c r="C515" s="323">
        <f>$B515*'PERCENTAGE SHARING'!C309</f>
        <v>0</v>
      </c>
      <c r="D515" s="323">
        <f>$B515*'PERCENTAGE SHARING'!D309</f>
        <v>0</v>
      </c>
      <c r="E515" s="323">
        <f>$B515*'PERCENTAGE SHARING'!E309</f>
        <v>0</v>
      </c>
      <c r="F515" s="323">
        <f>$B515*'PERCENTAGE SHARING'!F309</f>
        <v>0</v>
      </c>
      <c r="G515" s="323">
        <f>$B515*'PERCENTAGE SHARING'!G309</f>
        <v>0</v>
      </c>
      <c r="H515" s="323">
        <f>$B515*'PERCENTAGE SHARING'!H309</f>
        <v>0</v>
      </c>
      <c r="I515" s="323">
        <f>$B515*'PERCENTAGE SHARING'!I309</f>
        <v>0</v>
      </c>
      <c r="J515" s="323">
        <f>$B515*'PERCENTAGE SHARING'!J309</f>
        <v>0</v>
      </c>
      <c r="K515" s="323">
        <f>$B515*'PERCENTAGE SHARING'!K309</f>
        <v>0</v>
      </c>
      <c r="L515" s="323">
        <f>$B515*'PERCENTAGE SHARING'!L309</f>
        <v>0</v>
      </c>
      <c r="M515" s="323">
        <f>$B515*'PERCENTAGE SHARING'!M309</f>
        <v>0</v>
      </c>
      <c r="N515" s="323">
        <f>$B515*'PERCENTAGE SHARING'!N309</f>
        <v>0</v>
      </c>
      <c r="O515" s="323">
        <f>$B515*'PERCENTAGE SHARING'!O309</f>
        <v>0</v>
      </c>
      <c r="P515" s="323">
        <f>$B515*'PERCENTAGE SHARING'!P309</f>
        <v>0</v>
      </c>
      <c r="Q515" s="323">
        <f>$B515*'PERCENTAGE SHARING'!Q309</f>
        <v>0</v>
      </c>
      <c r="R515" s="323">
        <f>$B515*'PERCENTAGE SHARING'!R309</f>
        <v>0</v>
      </c>
      <c r="S515" s="317"/>
      <c r="T515" s="317"/>
      <c r="U515" s="317"/>
      <c r="V515" s="317"/>
      <c r="W515" s="317"/>
      <c r="X515" s="317"/>
      <c r="Y515" s="317"/>
      <c r="Z515" s="317"/>
    </row>
    <row r="516" ht="15.75" customHeight="1">
      <c r="A516" s="325" t="str">
        <f>'PROP DAILY PNL'!A516</f>
        <v/>
      </c>
      <c r="B516" s="326" t="str">
        <f>'PROP DAILY PNL'!B516</f>
        <v/>
      </c>
      <c r="C516" s="323">
        <f>$B516*'PERCENTAGE SHARING'!C310</f>
        <v>0</v>
      </c>
      <c r="D516" s="323">
        <f>$B516*'PERCENTAGE SHARING'!D310</f>
        <v>0</v>
      </c>
      <c r="E516" s="323">
        <f>$B516*'PERCENTAGE SHARING'!E310</f>
        <v>0</v>
      </c>
      <c r="F516" s="323">
        <f>$B516*'PERCENTAGE SHARING'!F310</f>
        <v>0</v>
      </c>
      <c r="G516" s="323">
        <f>$B516*'PERCENTAGE SHARING'!G310</f>
        <v>0</v>
      </c>
      <c r="H516" s="323">
        <f>$B516*'PERCENTAGE SHARING'!H310</f>
        <v>0</v>
      </c>
      <c r="I516" s="323">
        <f>$B516*'PERCENTAGE SHARING'!I310</f>
        <v>0</v>
      </c>
      <c r="J516" s="323">
        <f>$B516*'PERCENTAGE SHARING'!J310</f>
        <v>0</v>
      </c>
      <c r="K516" s="323">
        <f>$B516*'PERCENTAGE SHARING'!K310</f>
        <v>0</v>
      </c>
      <c r="L516" s="323">
        <f>$B516*'PERCENTAGE SHARING'!L310</f>
        <v>0</v>
      </c>
      <c r="M516" s="323">
        <f>$B516*'PERCENTAGE SHARING'!M310</f>
        <v>0</v>
      </c>
      <c r="N516" s="323">
        <f>$B516*'PERCENTAGE SHARING'!N310</f>
        <v>0</v>
      </c>
      <c r="O516" s="323">
        <f>$B516*'PERCENTAGE SHARING'!O310</f>
        <v>0</v>
      </c>
      <c r="P516" s="323">
        <f>$B516*'PERCENTAGE SHARING'!P310</f>
        <v>0</v>
      </c>
      <c r="Q516" s="323">
        <f>$B516*'PERCENTAGE SHARING'!Q310</f>
        <v>0</v>
      </c>
      <c r="R516" s="323">
        <f>$B516*'PERCENTAGE SHARING'!R310</f>
        <v>0</v>
      </c>
      <c r="S516" s="317"/>
      <c r="T516" s="317"/>
      <c r="U516" s="317"/>
      <c r="V516" s="317"/>
      <c r="W516" s="317"/>
      <c r="X516" s="317"/>
      <c r="Y516" s="317"/>
      <c r="Z516" s="317"/>
    </row>
    <row r="517" ht="15.75" customHeight="1">
      <c r="A517" s="325" t="str">
        <f>'PROP DAILY PNL'!A517</f>
        <v/>
      </c>
      <c r="B517" s="326" t="str">
        <f>'PROP DAILY PNL'!B517</f>
        <v/>
      </c>
      <c r="C517" s="323">
        <f>$B517*'PERCENTAGE SHARING'!C311</f>
        <v>0</v>
      </c>
      <c r="D517" s="323">
        <f>$B517*'PERCENTAGE SHARING'!D311</f>
        <v>0</v>
      </c>
      <c r="E517" s="323">
        <f>$B517*'PERCENTAGE SHARING'!E311</f>
        <v>0</v>
      </c>
      <c r="F517" s="323">
        <f>$B517*'PERCENTAGE SHARING'!F311</f>
        <v>0</v>
      </c>
      <c r="G517" s="323">
        <f>$B517*'PERCENTAGE SHARING'!G311</f>
        <v>0</v>
      </c>
      <c r="H517" s="323">
        <f>$B517*'PERCENTAGE SHARING'!H311</f>
        <v>0</v>
      </c>
      <c r="I517" s="323">
        <f>$B517*'PERCENTAGE SHARING'!I311</f>
        <v>0</v>
      </c>
      <c r="J517" s="323">
        <f>$B517*'PERCENTAGE SHARING'!J311</f>
        <v>0</v>
      </c>
      <c r="K517" s="323">
        <f>$B517*'PERCENTAGE SHARING'!K311</f>
        <v>0</v>
      </c>
      <c r="L517" s="323">
        <f>$B517*'PERCENTAGE SHARING'!L311</f>
        <v>0</v>
      </c>
      <c r="M517" s="323">
        <f>$B517*'PERCENTAGE SHARING'!M311</f>
        <v>0</v>
      </c>
      <c r="N517" s="323">
        <f>$B517*'PERCENTAGE SHARING'!N311</f>
        <v>0</v>
      </c>
      <c r="O517" s="323">
        <f>$B517*'PERCENTAGE SHARING'!O311</f>
        <v>0</v>
      </c>
      <c r="P517" s="323">
        <f>$B517*'PERCENTAGE SHARING'!P311</f>
        <v>0</v>
      </c>
      <c r="Q517" s="323">
        <f>$B517*'PERCENTAGE SHARING'!Q311</f>
        <v>0</v>
      </c>
      <c r="R517" s="323">
        <f>$B517*'PERCENTAGE SHARING'!R311</f>
        <v>0</v>
      </c>
      <c r="S517" s="317"/>
      <c r="T517" s="317"/>
      <c r="U517" s="317"/>
      <c r="V517" s="317"/>
      <c r="W517" s="317"/>
      <c r="X517" s="317"/>
      <c r="Y517" s="317"/>
      <c r="Z517" s="317"/>
    </row>
    <row r="518" ht="15.75" customHeight="1">
      <c r="A518" s="325" t="str">
        <f>'PROP DAILY PNL'!A518</f>
        <v/>
      </c>
      <c r="B518" s="326" t="str">
        <f>'PROP DAILY PNL'!B518</f>
        <v/>
      </c>
      <c r="C518" s="323">
        <f>$B518*'PERCENTAGE SHARING'!C312</f>
        <v>0</v>
      </c>
      <c r="D518" s="323">
        <f>$B518*'PERCENTAGE SHARING'!D312</f>
        <v>0</v>
      </c>
      <c r="E518" s="323">
        <f>$B518*'PERCENTAGE SHARING'!E312</f>
        <v>0</v>
      </c>
      <c r="F518" s="323">
        <f>$B518*'PERCENTAGE SHARING'!F312</f>
        <v>0</v>
      </c>
      <c r="G518" s="323">
        <f>$B518*'PERCENTAGE SHARING'!G312</f>
        <v>0</v>
      </c>
      <c r="H518" s="323">
        <f>$B518*'PERCENTAGE SHARING'!H312</f>
        <v>0</v>
      </c>
      <c r="I518" s="323">
        <f>$B518*'PERCENTAGE SHARING'!I312</f>
        <v>0</v>
      </c>
      <c r="J518" s="323">
        <f>$B518*'PERCENTAGE SHARING'!J312</f>
        <v>0</v>
      </c>
      <c r="K518" s="323">
        <f>$B518*'PERCENTAGE SHARING'!K312</f>
        <v>0</v>
      </c>
      <c r="L518" s="323">
        <f>$B518*'PERCENTAGE SHARING'!L312</f>
        <v>0</v>
      </c>
      <c r="M518" s="323">
        <f>$B518*'PERCENTAGE SHARING'!M312</f>
        <v>0</v>
      </c>
      <c r="N518" s="323">
        <f>$B518*'PERCENTAGE SHARING'!N312</f>
        <v>0</v>
      </c>
      <c r="O518" s="323">
        <f>$B518*'PERCENTAGE SHARING'!O312</f>
        <v>0</v>
      </c>
      <c r="P518" s="323">
        <f>$B518*'PERCENTAGE SHARING'!P312</f>
        <v>0</v>
      </c>
      <c r="Q518" s="323">
        <f>$B518*'PERCENTAGE SHARING'!Q312</f>
        <v>0</v>
      </c>
      <c r="R518" s="323">
        <f>$B518*'PERCENTAGE SHARING'!R312</f>
        <v>0</v>
      </c>
      <c r="S518" s="317"/>
      <c r="T518" s="317"/>
      <c r="U518" s="317"/>
      <c r="V518" s="317"/>
      <c r="W518" s="317"/>
      <c r="X518" s="317"/>
      <c r="Y518" s="317"/>
      <c r="Z518" s="317"/>
    </row>
    <row r="519" ht="15.75" customHeight="1">
      <c r="A519" s="325" t="str">
        <f>'PROP DAILY PNL'!A519</f>
        <v/>
      </c>
      <c r="B519" s="326" t="str">
        <f>'PROP DAILY PNL'!B519</f>
        <v/>
      </c>
      <c r="C519" s="323">
        <f>$B519*'PERCENTAGE SHARING'!C313</f>
        <v>0</v>
      </c>
      <c r="D519" s="323">
        <f>$B519*'PERCENTAGE SHARING'!D313</f>
        <v>0</v>
      </c>
      <c r="E519" s="323">
        <f>$B519*'PERCENTAGE SHARING'!E313</f>
        <v>0</v>
      </c>
      <c r="F519" s="323">
        <f>$B519*'PERCENTAGE SHARING'!F313</f>
        <v>0</v>
      </c>
      <c r="G519" s="323">
        <f>$B519*'PERCENTAGE SHARING'!G313</f>
        <v>0</v>
      </c>
      <c r="H519" s="323">
        <f>$B519*'PERCENTAGE SHARING'!H313</f>
        <v>0</v>
      </c>
      <c r="I519" s="323">
        <f>$B519*'PERCENTAGE SHARING'!I313</f>
        <v>0</v>
      </c>
      <c r="J519" s="323">
        <f>$B519*'PERCENTAGE SHARING'!J313</f>
        <v>0</v>
      </c>
      <c r="K519" s="323">
        <f>$B519*'PERCENTAGE SHARING'!K313</f>
        <v>0</v>
      </c>
      <c r="L519" s="323">
        <f>$B519*'PERCENTAGE SHARING'!L313</f>
        <v>0</v>
      </c>
      <c r="M519" s="323">
        <f>$B519*'PERCENTAGE SHARING'!M313</f>
        <v>0</v>
      </c>
      <c r="N519" s="323">
        <f>$B519*'PERCENTAGE SHARING'!N313</f>
        <v>0</v>
      </c>
      <c r="O519" s="323">
        <f>$B519*'PERCENTAGE SHARING'!O313</f>
        <v>0</v>
      </c>
      <c r="P519" s="323">
        <f>$B519*'PERCENTAGE SHARING'!P313</f>
        <v>0</v>
      </c>
      <c r="Q519" s="323">
        <f>$B519*'PERCENTAGE SHARING'!Q313</f>
        <v>0</v>
      </c>
      <c r="R519" s="323">
        <f>$B519*'PERCENTAGE SHARING'!R313</f>
        <v>0</v>
      </c>
      <c r="S519" s="317"/>
      <c r="T519" s="317"/>
      <c r="U519" s="317"/>
      <c r="V519" s="317"/>
      <c r="W519" s="317"/>
      <c r="X519" s="317"/>
      <c r="Y519" s="317"/>
      <c r="Z519" s="317"/>
    </row>
    <row r="520" ht="15.75" customHeight="1">
      <c r="A520" s="325" t="str">
        <f>'PROP DAILY PNL'!A520</f>
        <v/>
      </c>
      <c r="B520" s="326" t="str">
        <f>'PROP DAILY PNL'!B520</f>
        <v/>
      </c>
      <c r="C520" s="323">
        <f>$B520*'PERCENTAGE SHARING'!C314</f>
        <v>0</v>
      </c>
      <c r="D520" s="323">
        <f>$B520*'PERCENTAGE SHARING'!D314</f>
        <v>0</v>
      </c>
      <c r="E520" s="323">
        <f>$B520*'PERCENTAGE SHARING'!E314</f>
        <v>0</v>
      </c>
      <c r="F520" s="323">
        <f>$B520*'PERCENTAGE SHARING'!F314</f>
        <v>0</v>
      </c>
      <c r="G520" s="323">
        <f>$B520*'PERCENTAGE SHARING'!G314</f>
        <v>0</v>
      </c>
      <c r="H520" s="323">
        <f>$B520*'PERCENTAGE SHARING'!H314</f>
        <v>0</v>
      </c>
      <c r="I520" s="323">
        <f>$B520*'PERCENTAGE SHARING'!I314</f>
        <v>0</v>
      </c>
      <c r="J520" s="323">
        <f>$B520*'PERCENTAGE SHARING'!J314</f>
        <v>0</v>
      </c>
      <c r="K520" s="323">
        <f>$B520*'PERCENTAGE SHARING'!K314</f>
        <v>0</v>
      </c>
      <c r="L520" s="323">
        <f>$B520*'PERCENTAGE SHARING'!L314</f>
        <v>0</v>
      </c>
      <c r="M520" s="323">
        <f>$B520*'PERCENTAGE SHARING'!M314</f>
        <v>0</v>
      </c>
      <c r="N520" s="323">
        <f>$B520*'PERCENTAGE SHARING'!N314</f>
        <v>0</v>
      </c>
      <c r="O520" s="323">
        <f>$B520*'PERCENTAGE SHARING'!O314</f>
        <v>0</v>
      </c>
      <c r="P520" s="323">
        <f>$B520*'PERCENTAGE SHARING'!P314</f>
        <v>0</v>
      </c>
      <c r="Q520" s="323">
        <f>$B520*'PERCENTAGE SHARING'!Q314</f>
        <v>0</v>
      </c>
      <c r="R520" s="323">
        <f>$B520*'PERCENTAGE SHARING'!R314</f>
        <v>0</v>
      </c>
      <c r="S520" s="317"/>
      <c r="T520" s="317"/>
      <c r="U520" s="317"/>
      <c r="V520" s="317"/>
      <c r="W520" s="317"/>
      <c r="X520" s="317"/>
      <c r="Y520" s="317"/>
      <c r="Z520" s="317"/>
    </row>
    <row r="521" ht="15.75" customHeight="1">
      <c r="A521" s="325" t="str">
        <f>'PROP DAILY PNL'!A521</f>
        <v/>
      </c>
      <c r="B521" s="326" t="str">
        <f>'PROP DAILY PNL'!B521</f>
        <v/>
      </c>
      <c r="C521" s="323">
        <f>$B521*'PERCENTAGE SHARING'!C315</f>
        <v>0</v>
      </c>
      <c r="D521" s="323">
        <f>$B521*'PERCENTAGE SHARING'!D315</f>
        <v>0</v>
      </c>
      <c r="E521" s="323">
        <f>$B521*'PERCENTAGE SHARING'!E315</f>
        <v>0</v>
      </c>
      <c r="F521" s="323">
        <f>$B521*'PERCENTAGE SHARING'!F315</f>
        <v>0</v>
      </c>
      <c r="G521" s="323">
        <f>$B521*'PERCENTAGE SHARING'!G315</f>
        <v>0</v>
      </c>
      <c r="H521" s="323">
        <f>$B521*'PERCENTAGE SHARING'!H315</f>
        <v>0</v>
      </c>
      <c r="I521" s="323">
        <f>$B521*'PERCENTAGE SHARING'!I315</f>
        <v>0</v>
      </c>
      <c r="J521" s="323">
        <f>$B521*'PERCENTAGE SHARING'!J315</f>
        <v>0</v>
      </c>
      <c r="K521" s="323">
        <f>$B521*'PERCENTAGE SHARING'!K315</f>
        <v>0</v>
      </c>
      <c r="L521" s="323">
        <f>$B521*'PERCENTAGE SHARING'!L315</f>
        <v>0</v>
      </c>
      <c r="M521" s="323">
        <f>$B521*'PERCENTAGE SHARING'!M315</f>
        <v>0</v>
      </c>
      <c r="N521" s="323">
        <f>$B521*'PERCENTAGE SHARING'!N315</f>
        <v>0</v>
      </c>
      <c r="O521" s="323">
        <f>$B521*'PERCENTAGE SHARING'!O315</f>
        <v>0</v>
      </c>
      <c r="P521" s="323">
        <f>$B521*'PERCENTAGE SHARING'!P315</f>
        <v>0</v>
      </c>
      <c r="Q521" s="323">
        <f>$B521*'PERCENTAGE SHARING'!Q315</f>
        <v>0</v>
      </c>
      <c r="R521" s="323">
        <f>$B521*'PERCENTAGE SHARING'!R315</f>
        <v>0</v>
      </c>
      <c r="S521" s="317"/>
      <c r="T521" s="317"/>
      <c r="U521" s="317"/>
      <c r="V521" s="317"/>
      <c r="W521" s="317"/>
      <c r="X521" s="317"/>
      <c r="Y521" s="317"/>
      <c r="Z521" s="317"/>
    </row>
    <row r="522" ht="15.75" customHeight="1">
      <c r="A522" s="325" t="str">
        <f>'PROP DAILY PNL'!A522</f>
        <v/>
      </c>
      <c r="B522" s="326" t="str">
        <f>'PROP DAILY PNL'!B522</f>
        <v/>
      </c>
      <c r="C522" s="323">
        <f>$B522*'PERCENTAGE SHARING'!C316</f>
        <v>0</v>
      </c>
      <c r="D522" s="323">
        <f>$B522*'PERCENTAGE SHARING'!D316</f>
        <v>0</v>
      </c>
      <c r="E522" s="323">
        <f>$B522*'PERCENTAGE SHARING'!E316</f>
        <v>0</v>
      </c>
      <c r="F522" s="323">
        <f>$B522*'PERCENTAGE SHARING'!F316</f>
        <v>0</v>
      </c>
      <c r="G522" s="323">
        <f>$B522*'PERCENTAGE SHARING'!G316</f>
        <v>0</v>
      </c>
      <c r="H522" s="323">
        <f>$B522*'PERCENTAGE SHARING'!H316</f>
        <v>0</v>
      </c>
      <c r="I522" s="323">
        <f>$B522*'PERCENTAGE SHARING'!I316</f>
        <v>0</v>
      </c>
      <c r="J522" s="323">
        <f>$B522*'PERCENTAGE SHARING'!J316</f>
        <v>0</v>
      </c>
      <c r="K522" s="323">
        <f>$B522*'PERCENTAGE SHARING'!K316</f>
        <v>0</v>
      </c>
      <c r="L522" s="323">
        <f>$B522*'PERCENTAGE SHARING'!L316</f>
        <v>0</v>
      </c>
      <c r="M522" s="323">
        <f>$B522*'PERCENTAGE SHARING'!M316</f>
        <v>0</v>
      </c>
      <c r="N522" s="323">
        <f>$B522*'PERCENTAGE SHARING'!N316</f>
        <v>0</v>
      </c>
      <c r="O522" s="323">
        <f>$B522*'PERCENTAGE SHARING'!O316</f>
        <v>0</v>
      </c>
      <c r="P522" s="323">
        <f>$B522*'PERCENTAGE SHARING'!P316</f>
        <v>0</v>
      </c>
      <c r="Q522" s="323">
        <f>$B522*'PERCENTAGE SHARING'!Q316</f>
        <v>0</v>
      </c>
      <c r="R522" s="323">
        <f>$B522*'PERCENTAGE SHARING'!R316</f>
        <v>0</v>
      </c>
      <c r="S522" s="317"/>
      <c r="T522" s="317"/>
      <c r="U522" s="317"/>
      <c r="V522" s="317"/>
      <c r="W522" s="317"/>
      <c r="X522" s="317"/>
      <c r="Y522" s="317"/>
      <c r="Z522" s="317"/>
    </row>
    <row r="523" ht="15.75" customHeight="1">
      <c r="A523" s="325" t="str">
        <f>'PROP DAILY PNL'!A523</f>
        <v/>
      </c>
      <c r="B523" s="326" t="str">
        <f>'PROP DAILY PNL'!B523</f>
        <v/>
      </c>
      <c r="C523" s="323">
        <f>$B523*'PERCENTAGE SHARING'!C317</f>
        <v>0</v>
      </c>
      <c r="D523" s="323">
        <f>$B523*'PERCENTAGE SHARING'!D317</f>
        <v>0</v>
      </c>
      <c r="E523" s="323">
        <f>$B523*'PERCENTAGE SHARING'!E317</f>
        <v>0</v>
      </c>
      <c r="F523" s="323">
        <f>$B523*'PERCENTAGE SHARING'!F317</f>
        <v>0</v>
      </c>
      <c r="G523" s="323">
        <f>$B523*'PERCENTAGE SHARING'!G317</f>
        <v>0</v>
      </c>
      <c r="H523" s="323">
        <f>$B523*'PERCENTAGE SHARING'!H317</f>
        <v>0</v>
      </c>
      <c r="I523" s="323">
        <f>$B523*'PERCENTAGE SHARING'!I317</f>
        <v>0</v>
      </c>
      <c r="J523" s="323">
        <f>$B523*'PERCENTAGE SHARING'!J317</f>
        <v>0</v>
      </c>
      <c r="K523" s="323">
        <f>$B523*'PERCENTAGE SHARING'!K317</f>
        <v>0</v>
      </c>
      <c r="L523" s="323">
        <f>$B523*'PERCENTAGE SHARING'!L317</f>
        <v>0</v>
      </c>
      <c r="M523" s="323">
        <f>$B523*'PERCENTAGE SHARING'!M317</f>
        <v>0</v>
      </c>
      <c r="N523" s="323">
        <f>$B523*'PERCENTAGE SHARING'!N317</f>
        <v>0</v>
      </c>
      <c r="O523" s="323">
        <f>$B523*'PERCENTAGE SHARING'!O317</f>
        <v>0</v>
      </c>
      <c r="P523" s="323">
        <f>$B523*'PERCENTAGE SHARING'!P317</f>
        <v>0</v>
      </c>
      <c r="Q523" s="323">
        <f>$B523*'PERCENTAGE SHARING'!Q317</f>
        <v>0</v>
      </c>
      <c r="R523" s="323">
        <f>$B523*'PERCENTAGE SHARING'!R317</f>
        <v>0</v>
      </c>
      <c r="S523" s="317"/>
      <c r="T523" s="317"/>
      <c r="U523" s="317"/>
      <c r="V523" s="317"/>
      <c r="W523" s="317"/>
      <c r="X523" s="317"/>
      <c r="Y523" s="317"/>
      <c r="Z523" s="317"/>
    </row>
    <row r="524" ht="15.75" customHeight="1">
      <c r="A524" s="325" t="str">
        <f>'PROP DAILY PNL'!A524</f>
        <v/>
      </c>
      <c r="B524" s="326" t="str">
        <f>'PROP DAILY PNL'!B524</f>
        <v/>
      </c>
      <c r="C524" s="323">
        <f>$B524*'PERCENTAGE SHARING'!C318</f>
        <v>0</v>
      </c>
      <c r="D524" s="323">
        <f>$B524*'PERCENTAGE SHARING'!D318</f>
        <v>0</v>
      </c>
      <c r="E524" s="323">
        <f>$B524*'PERCENTAGE SHARING'!E318</f>
        <v>0</v>
      </c>
      <c r="F524" s="323">
        <f>$B524*'PERCENTAGE SHARING'!F318</f>
        <v>0</v>
      </c>
      <c r="G524" s="323">
        <f>$B524*'PERCENTAGE SHARING'!G318</f>
        <v>0</v>
      </c>
      <c r="H524" s="323">
        <f>$B524*'PERCENTAGE SHARING'!H318</f>
        <v>0</v>
      </c>
      <c r="I524" s="323">
        <f>$B524*'PERCENTAGE SHARING'!I318</f>
        <v>0</v>
      </c>
      <c r="J524" s="323">
        <f>$B524*'PERCENTAGE SHARING'!J318</f>
        <v>0</v>
      </c>
      <c r="K524" s="323">
        <f>$B524*'PERCENTAGE SHARING'!K318</f>
        <v>0</v>
      </c>
      <c r="L524" s="323">
        <f>$B524*'PERCENTAGE SHARING'!L318</f>
        <v>0</v>
      </c>
      <c r="M524" s="323">
        <f>$B524*'PERCENTAGE SHARING'!M318</f>
        <v>0</v>
      </c>
      <c r="N524" s="323">
        <f>$B524*'PERCENTAGE SHARING'!N318</f>
        <v>0</v>
      </c>
      <c r="O524" s="323">
        <f>$B524*'PERCENTAGE SHARING'!O318</f>
        <v>0</v>
      </c>
      <c r="P524" s="323">
        <f>$B524*'PERCENTAGE SHARING'!P318</f>
        <v>0</v>
      </c>
      <c r="Q524" s="323">
        <f>$B524*'PERCENTAGE SHARING'!Q318</f>
        <v>0</v>
      </c>
      <c r="R524" s="323">
        <f>$B524*'PERCENTAGE SHARING'!R318</f>
        <v>0</v>
      </c>
      <c r="S524" s="317"/>
      <c r="T524" s="317"/>
      <c r="U524" s="317"/>
      <c r="V524" s="317"/>
      <c r="W524" s="317"/>
      <c r="X524" s="317"/>
      <c r="Y524" s="317"/>
      <c r="Z524" s="317"/>
    </row>
    <row r="525" ht="15.75" customHeight="1">
      <c r="A525" s="325" t="str">
        <f>'PROP DAILY PNL'!A525</f>
        <v/>
      </c>
      <c r="B525" s="326" t="str">
        <f>'PROP DAILY PNL'!B525</f>
        <v/>
      </c>
      <c r="C525" s="323">
        <f>$B525*'PERCENTAGE SHARING'!C319</f>
        <v>0</v>
      </c>
      <c r="D525" s="323">
        <f>$B525*'PERCENTAGE SHARING'!D319</f>
        <v>0</v>
      </c>
      <c r="E525" s="323">
        <f>$B525*'PERCENTAGE SHARING'!E319</f>
        <v>0</v>
      </c>
      <c r="F525" s="323">
        <f>$B525*'PERCENTAGE SHARING'!F319</f>
        <v>0</v>
      </c>
      <c r="G525" s="323">
        <f>$B525*'PERCENTAGE SHARING'!G319</f>
        <v>0</v>
      </c>
      <c r="H525" s="323">
        <f>$B525*'PERCENTAGE SHARING'!H319</f>
        <v>0</v>
      </c>
      <c r="I525" s="323">
        <f>$B525*'PERCENTAGE SHARING'!I319</f>
        <v>0</v>
      </c>
      <c r="J525" s="323">
        <f>$B525*'PERCENTAGE SHARING'!J319</f>
        <v>0</v>
      </c>
      <c r="K525" s="323">
        <f>$B525*'PERCENTAGE SHARING'!K319</f>
        <v>0</v>
      </c>
      <c r="L525" s="323">
        <f>$B525*'PERCENTAGE SHARING'!L319</f>
        <v>0</v>
      </c>
      <c r="M525" s="323">
        <f>$B525*'PERCENTAGE SHARING'!M319</f>
        <v>0</v>
      </c>
      <c r="N525" s="323">
        <f>$B525*'PERCENTAGE SHARING'!N319</f>
        <v>0</v>
      </c>
      <c r="O525" s="323">
        <f>$B525*'PERCENTAGE SHARING'!O319</f>
        <v>0</v>
      </c>
      <c r="P525" s="323">
        <f>$B525*'PERCENTAGE SHARING'!P319</f>
        <v>0</v>
      </c>
      <c r="Q525" s="323">
        <f>$B525*'PERCENTAGE SHARING'!Q319</f>
        <v>0</v>
      </c>
      <c r="R525" s="323">
        <f>$B525*'PERCENTAGE SHARING'!R319</f>
        <v>0</v>
      </c>
      <c r="S525" s="317"/>
      <c r="T525" s="317"/>
      <c r="U525" s="317"/>
      <c r="V525" s="317"/>
      <c r="W525" s="317"/>
      <c r="X525" s="317"/>
      <c r="Y525" s="317"/>
      <c r="Z525" s="317"/>
    </row>
    <row r="526" ht="15.75" customHeight="1">
      <c r="A526" s="325" t="str">
        <f>'PROP DAILY PNL'!A526</f>
        <v/>
      </c>
      <c r="B526" s="326" t="str">
        <f>'PROP DAILY PNL'!B526</f>
        <v/>
      </c>
      <c r="C526" s="323">
        <f>$B526*'PERCENTAGE SHARING'!C320</f>
        <v>0</v>
      </c>
      <c r="D526" s="323">
        <f>$B526*'PERCENTAGE SHARING'!D320</f>
        <v>0</v>
      </c>
      <c r="E526" s="323">
        <f>$B526*'PERCENTAGE SHARING'!E320</f>
        <v>0</v>
      </c>
      <c r="F526" s="323">
        <f>$B526*'PERCENTAGE SHARING'!F320</f>
        <v>0</v>
      </c>
      <c r="G526" s="323">
        <f>$B526*'PERCENTAGE SHARING'!G320</f>
        <v>0</v>
      </c>
      <c r="H526" s="323">
        <f>$B526*'PERCENTAGE SHARING'!H320</f>
        <v>0</v>
      </c>
      <c r="I526" s="323">
        <f>$B526*'PERCENTAGE SHARING'!I320</f>
        <v>0</v>
      </c>
      <c r="J526" s="323">
        <f>$B526*'PERCENTAGE SHARING'!J320</f>
        <v>0</v>
      </c>
      <c r="K526" s="323">
        <f>$B526*'PERCENTAGE SHARING'!K320</f>
        <v>0</v>
      </c>
      <c r="L526" s="323">
        <f>$B526*'PERCENTAGE SHARING'!L320</f>
        <v>0</v>
      </c>
      <c r="M526" s="323">
        <f>$B526*'PERCENTAGE SHARING'!M320</f>
        <v>0</v>
      </c>
      <c r="N526" s="323">
        <f>$B526*'PERCENTAGE SHARING'!N320</f>
        <v>0</v>
      </c>
      <c r="O526" s="323">
        <f>$B526*'PERCENTAGE SHARING'!O320</f>
        <v>0</v>
      </c>
      <c r="P526" s="323">
        <f>$B526*'PERCENTAGE SHARING'!P320</f>
        <v>0</v>
      </c>
      <c r="Q526" s="323">
        <f>$B526*'PERCENTAGE SHARING'!Q320</f>
        <v>0</v>
      </c>
      <c r="R526" s="323">
        <f>$B526*'PERCENTAGE SHARING'!R320</f>
        <v>0</v>
      </c>
      <c r="S526" s="317"/>
      <c r="T526" s="317"/>
      <c r="U526" s="317"/>
      <c r="V526" s="317"/>
      <c r="W526" s="317"/>
      <c r="X526" s="317"/>
      <c r="Y526" s="317"/>
      <c r="Z526" s="317"/>
    </row>
    <row r="527" ht="15.75" customHeight="1">
      <c r="A527" s="325" t="str">
        <f>'PROP DAILY PNL'!A527</f>
        <v/>
      </c>
      <c r="B527" s="326" t="str">
        <f>'PROP DAILY PNL'!B527</f>
        <v/>
      </c>
      <c r="C527" s="323">
        <f>$B527*'PERCENTAGE SHARING'!C321</f>
        <v>0</v>
      </c>
      <c r="D527" s="323">
        <f>$B527*'PERCENTAGE SHARING'!D321</f>
        <v>0</v>
      </c>
      <c r="E527" s="323">
        <f>$B527*'PERCENTAGE SHARING'!E321</f>
        <v>0</v>
      </c>
      <c r="F527" s="323">
        <f>$B527*'PERCENTAGE SHARING'!F321</f>
        <v>0</v>
      </c>
      <c r="G527" s="323">
        <f>$B527*'PERCENTAGE SHARING'!G321</f>
        <v>0</v>
      </c>
      <c r="H527" s="323">
        <f>$B527*'PERCENTAGE SHARING'!H321</f>
        <v>0</v>
      </c>
      <c r="I527" s="323">
        <f>$B527*'PERCENTAGE SHARING'!I321</f>
        <v>0</v>
      </c>
      <c r="J527" s="323">
        <f>$B527*'PERCENTAGE SHARING'!J321</f>
        <v>0</v>
      </c>
      <c r="K527" s="323">
        <f>$B527*'PERCENTAGE SHARING'!K321</f>
        <v>0</v>
      </c>
      <c r="L527" s="323">
        <f>$B527*'PERCENTAGE SHARING'!L321</f>
        <v>0</v>
      </c>
      <c r="M527" s="323">
        <f>$B527*'PERCENTAGE SHARING'!M321</f>
        <v>0</v>
      </c>
      <c r="N527" s="323">
        <f>$B527*'PERCENTAGE SHARING'!N321</f>
        <v>0</v>
      </c>
      <c r="O527" s="323">
        <f>$B527*'PERCENTAGE SHARING'!O321</f>
        <v>0</v>
      </c>
      <c r="P527" s="323">
        <f>$B527*'PERCENTAGE SHARING'!P321</f>
        <v>0</v>
      </c>
      <c r="Q527" s="323">
        <f>$B527*'PERCENTAGE SHARING'!Q321</f>
        <v>0</v>
      </c>
      <c r="R527" s="323">
        <f>$B527*'PERCENTAGE SHARING'!R321</f>
        <v>0</v>
      </c>
      <c r="S527" s="317"/>
      <c r="T527" s="317"/>
      <c r="U527" s="317"/>
      <c r="V527" s="317"/>
      <c r="W527" s="317"/>
      <c r="X527" s="317"/>
      <c r="Y527" s="317"/>
      <c r="Z527" s="317"/>
    </row>
    <row r="528" ht="15.75" customHeight="1">
      <c r="A528" s="325" t="str">
        <f>'PROP DAILY PNL'!A528</f>
        <v/>
      </c>
      <c r="B528" s="326" t="str">
        <f>'PROP DAILY PNL'!B528</f>
        <v/>
      </c>
      <c r="C528" s="323">
        <f>$B528*'PERCENTAGE SHARING'!C322</f>
        <v>0</v>
      </c>
      <c r="D528" s="323">
        <f>$B528*'PERCENTAGE SHARING'!D322</f>
        <v>0</v>
      </c>
      <c r="E528" s="323">
        <f>$B528*'PERCENTAGE SHARING'!E322</f>
        <v>0</v>
      </c>
      <c r="F528" s="323">
        <f>$B528*'PERCENTAGE SHARING'!F322</f>
        <v>0</v>
      </c>
      <c r="G528" s="323">
        <f>$B528*'PERCENTAGE SHARING'!G322</f>
        <v>0</v>
      </c>
      <c r="H528" s="323">
        <f>$B528*'PERCENTAGE SHARING'!H322</f>
        <v>0</v>
      </c>
      <c r="I528" s="323">
        <f>$B528*'PERCENTAGE SHARING'!I322</f>
        <v>0</v>
      </c>
      <c r="J528" s="323">
        <f>$B528*'PERCENTAGE SHARING'!J322</f>
        <v>0</v>
      </c>
      <c r="K528" s="323">
        <f>$B528*'PERCENTAGE SHARING'!K322</f>
        <v>0</v>
      </c>
      <c r="L528" s="323">
        <f>$B528*'PERCENTAGE SHARING'!L322</f>
        <v>0</v>
      </c>
      <c r="M528" s="323">
        <f>$B528*'PERCENTAGE SHARING'!M322</f>
        <v>0</v>
      </c>
      <c r="N528" s="323">
        <f>$B528*'PERCENTAGE SHARING'!N322</f>
        <v>0</v>
      </c>
      <c r="O528" s="323">
        <f>$B528*'PERCENTAGE SHARING'!O322</f>
        <v>0</v>
      </c>
      <c r="P528" s="323">
        <f>$B528*'PERCENTAGE SHARING'!P322</f>
        <v>0</v>
      </c>
      <c r="Q528" s="323">
        <f>$B528*'PERCENTAGE SHARING'!Q322</f>
        <v>0</v>
      </c>
      <c r="R528" s="323">
        <f>$B528*'PERCENTAGE SHARING'!R322</f>
        <v>0</v>
      </c>
      <c r="S528" s="317"/>
      <c r="T528" s="317"/>
      <c r="U528" s="317"/>
      <c r="V528" s="317"/>
      <c r="W528" s="317"/>
      <c r="X528" s="317"/>
      <c r="Y528" s="317"/>
      <c r="Z528" s="317"/>
    </row>
    <row r="529" ht="15.75" customHeight="1">
      <c r="A529" s="325" t="str">
        <f>'PROP DAILY PNL'!A529</f>
        <v/>
      </c>
      <c r="B529" s="326" t="str">
        <f>'PROP DAILY PNL'!B529</f>
        <v/>
      </c>
      <c r="C529" s="323">
        <f>$B529*'PERCENTAGE SHARING'!C323</f>
        <v>0</v>
      </c>
      <c r="D529" s="323">
        <f>$B529*'PERCENTAGE SHARING'!D323</f>
        <v>0</v>
      </c>
      <c r="E529" s="323">
        <f>$B529*'PERCENTAGE SHARING'!E323</f>
        <v>0</v>
      </c>
      <c r="F529" s="323">
        <f>$B529*'PERCENTAGE SHARING'!F323</f>
        <v>0</v>
      </c>
      <c r="G529" s="323">
        <f>$B529*'PERCENTAGE SHARING'!G323</f>
        <v>0</v>
      </c>
      <c r="H529" s="323">
        <f>$B529*'PERCENTAGE SHARING'!H323</f>
        <v>0</v>
      </c>
      <c r="I529" s="323">
        <f>$B529*'PERCENTAGE SHARING'!I323</f>
        <v>0</v>
      </c>
      <c r="J529" s="323">
        <f>$B529*'PERCENTAGE SHARING'!J323</f>
        <v>0</v>
      </c>
      <c r="K529" s="323">
        <f>$B529*'PERCENTAGE SHARING'!K323</f>
        <v>0</v>
      </c>
      <c r="L529" s="323">
        <f>$B529*'PERCENTAGE SHARING'!L323</f>
        <v>0</v>
      </c>
      <c r="M529" s="323">
        <f>$B529*'PERCENTAGE SHARING'!M323</f>
        <v>0</v>
      </c>
      <c r="N529" s="323">
        <f>$B529*'PERCENTAGE SHARING'!N323</f>
        <v>0</v>
      </c>
      <c r="O529" s="323">
        <f>$B529*'PERCENTAGE SHARING'!O323</f>
        <v>0</v>
      </c>
      <c r="P529" s="323">
        <f>$B529*'PERCENTAGE SHARING'!P323</f>
        <v>0</v>
      </c>
      <c r="Q529" s="323">
        <f>$B529*'PERCENTAGE SHARING'!Q323</f>
        <v>0</v>
      </c>
      <c r="R529" s="323">
        <f>$B529*'PERCENTAGE SHARING'!R323</f>
        <v>0</v>
      </c>
      <c r="S529" s="317"/>
      <c r="T529" s="317"/>
      <c r="U529" s="317"/>
      <c r="V529" s="317"/>
      <c r="W529" s="317"/>
      <c r="X529" s="317"/>
      <c r="Y529" s="317"/>
      <c r="Z529" s="317"/>
    </row>
    <row r="530" ht="15.75" customHeight="1">
      <c r="A530" s="325" t="str">
        <f>'PROP DAILY PNL'!A530</f>
        <v/>
      </c>
      <c r="B530" s="326" t="str">
        <f>'PROP DAILY PNL'!B530</f>
        <v/>
      </c>
      <c r="C530" s="323">
        <f>$B530*'PERCENTAGE SHARING'!C324</f>
        <v>0</v>
      </c>
      <c r="D530" s="323">
        <f>$B530*'PERCENTAGE SHARING'!D324</f>
        <v>0</v>
      </c>
      <c r="E530" s="323">
        <f>$B530*'PERCENTAGE SHARING'!E324</f>
        <v>0</v>
      </c>
      <c r="F530" s="323">
        <f>$B530*'PERCENTAGE SHARING'!F324</f>
        <v>0</v>
      </c>
      <c r="G530" s="323">
        <f>$B530*'PERCENTAGE SHARING'!G324</f>
        <v>0</v>
      </c>
      <c r="H530" s="323">
        <f>$B530*'PERCENTAGE SHARING'!H324</f>
        <v>0</v>
      </c>
      <c r="I530" s="323">
        <f>$B530*'PERCENTAGE SHARING'!I324</f>
        <v>0</v>
      </c>
      <c r="J530" s="323">
        <f>$B530*'PERCENTAGE SHARING'!J324</f>
        <v>0</v>
      </c>
      <c r="K530" s="323">
        <f>$B530*'PERCENTAGE SHARING'!K324</f>
        <v>0</v>
      </c>
      <c r="L530" s="323">
        <f>$B530*'PERCENTAGE SHARING'!L324</f>
        <v>0</v>
      </c>
      <c r="M530" s="323">
        <f>$B530*'PERCENTAGE SHARING'!M324</f>
        <v>0</v>
      </c>
      <c r="N530" s="323">
        <f>$B530*'PERCENTAGE SHARING'!N324</f>
        <v>0</v>
      </c>
      <c r="O530" s="323">
        <f>$B530*'PERCENTAGE SHARING'!O324</f>
        <v>0</v>
      </c>
      <c r="P530" s="323">
        <f>$B530*'PERCENTAGE SHARING'!P324</f>
        <v>0</v>
      </c>
      <c r="Q530" s="323">
        <f>$B530*'PERCENTAGE SHARING'!Q324</f>
        <v>0</v>
      </c>
      <c r="R530" s="323">
        <f>$B530*'PERCENTAGE SHARING'!R324</f>
        <v>0</v>
      </c>
      <c r="S530" s="317"/>
      <c r="T530" s="317"/>
      <c r="U530" s="317"/>
      <c r="V530" s="317"/>
      <c r="W530" s="317"/>
      <c r="X530" s="317"/>
      <c r="Y530" s="317"/>
      <c r="Z530" s="317"/>
    </row>
    <row r="531" ht="15.75" customHeight="1">
      <c r="A531" s="325" t="str">
        <f>'PROP DAILY PNL'!A531</f>
        <v/>
      </c>
      <c r="B531" s="326" t="str">
        <f>'PROP DAILY PNL'!B531</f>
        <v/>
      </c>
      <c r="C531" s="323">
        <f>$B531*'PERCENTAGE SHARING'!C325</f>
        <v>0</v>
      </c>
      <c r="D531" s="323">
        <f>$B531*'PERCENTAGE SHARING'!D325</f>
        <v>0</v>
      </c>
      <c r="E531" s="323">
        <f>$B531*'PERCENTAGE SHARING'!E325</f>
        <v>0</v>
      </c>
      <c r="F531" s="323">
        <f>$B531*'PERCENTAGE SHARING'!F325</f>
        <v>0</v>
      </c>
      <c r="G531" s="323">
        <f>$B531*'PERCENTAGE SHARING'!G325</f>
        <v>0</v>
      </c>
      <c r="H531" s="323">
        <f>$B531*'PERCENTAGE SHARING'!H325</f>
        <v>0</v>
      </c>
      <c r="I531" s="323">
        <f>$B531*'PERCENTAGE SHARING'!I325</f>
        <v>0</v>
      </c>
      <c r="J531" s="323">
        <f>$B531*'PERCENTAGE SHARING'!J325</f>
        <v>0</v>
      </c>
      <c r="K531" s="323">
        <f>$B531*'PERCENTAGE SHARING'!K325</f>
        <v>0</v>
      </c>
      <c r="L531" s="323">
        <f>$B531*'PERCENTAGE SHARING'!L325</f>
        <v>0</v>
      </c>
      <c r="M531" s="323">
        <f>$B531*'PERCENTAGE SHARING'!M325</f>
        <v>0</v>
      </c>
      <c r="N531" s="323">
        <f>$B531*'PERCENTAGE SHARING'!N325</f>
        <v>0</v>
      </c>
      <c r="O531" s="323">
        <f>$B531*'PERCENTAGE SHARING'!O325</f>
        <v>0</v>
      </c>
      <c r="P531" s="323">
        <f>$B531*'PERCENTAGE SHARING'!P325</f>
        <v>0</v>
      </c>
      <c r="Q531" s="323">
        <f>$B531*'PERCENTAGE SHARING'!Q325</f>
        <v>0</v>
      </c>
      <c r="R531" s="323">
        <f>$B531*'PERCENTAGE SHARING'!R325</f>
        <v>0</v>
      </c>
      <c r="S531" s="317"/>
      <c r="T531" s="317"/>
      <c r="U531" s="317"/>
      <c r="V531" s="317"/>
      <c r="W531" s="317"/>
      <c r="X531" s="317"/>
      <c r="Y531" s="317"/>
      <c r="Z531" s="317"/>
    </row>
    <row r="532" ht="15.75" customHeight="1">
      <c r="A532" s="325" t="str">
        <f>'PROP DAILY PNL'!A532</f>
        <v/>
      </c>
      <c r="B532" s="326" t="str">
        <f>'PROP DAILY PNL'!B532</f>
        <v/>
      </c>
      <c r="C532" s="323">
        <f>$B532*'PERCENTAGE SHARING'!C326</f>
        <v>0</v>
      </c>
      <c r="D532" s="323">
        <f>$B532*'PERCENTAGE SHARING'!D326</f>
        <v>0</v>
      </c>
      <c r="E532" s="323">
        <f>$B532*'PERCENTAGE SHARING'!E326</f>
        <v>0</v>
      </c>
      <c r="F532" s="323">
        <f>$B532*'PERCENTAGE SHARING'!F326</f>
        <v>0</v>
      </c>
      <c r="G532" s="323">
        <f>$B532*'PERCENTAGE SHARING'!G326</f>
        <v>0</v>
      </c>
      <c r="H532" s="323">
        <f>$B532*'PERCENTAGE SHARING'!H326</f>
        <v>0</v>
      </c>
      <c r="I532" s="323">
        <f>$B532*'PERCENTAGE SHARING'!I326</f>
        <v>0</v>
      </c>
      <c r="J532" s="323">
        <f>$B532*'PERCENTAGE SHARING'!J326</f>
        <v>0</v>
      </c>
      <c r="K532" s="323">
        <f>$B532*'PERCENTAGE SHARING'!K326</f>
        <v>0</v>
      </c>
      <c r="L532" s="323">
        <f>$B532*'PERCENTAGE SHARING'!L326</f>
        <v>0</v>
      </c>
      <c r="M532" s="323">
        <f>$B532*'PERCENTAGE SHARING'!M326</f>
        <v>0</v>
      </c>
      <c r="N532" s="323">
        <f>$B532*'PERCENTAGE SHARING'!N326</f>
        <v>0</v>
      </c>
      <c r="O532" s="323">
        <f>$B532*'PERCENTAGE SHARING'!O326</f>
        <v>0</v>
      </c>
      <c r="P532" s="323">
        <f>$B532*'PERCENTAGE SHARING'!P326</f>
        <v>0</v>
      </c>
      <c r="Q532" s="323">
        <f>$B532*'PERCENTAGE SHARING'!Q326</f>
        <v>0</v>
      </c>
      <c r="R532" s="323">
        <f>$B532*'PERCENTAGE SHARING'!R326</f>
        <v>0</v>
      </c>
      <c r="S532" s="317"/>
      <c r="T532" s="317"/>
      <c r="U532" s="317"/>
      <c r="V532" s="317"/>
      <c r="W532" s="317"/>
      <c r="X532" s="317"/>
      <c r="Y532" s="317"/>
      <c r="Z532" s="317"/>
    </row>
    <row r="533" ht="15.75" customHeight="1">
      <c r="A533" s="325" t="str">
        <f>'PROP DAILY PNL'!A533</f>
        <v/>
      </c>
      <c r="B533" s="326" t="str">
        <f>'PROP DAILY PNL'!B533</f>
        <v/>
      </c>
      <c r="C533" s="323">
        <f>$B533*'PERCENTAGE SHARING'!C327</f>
        <v>0</v>
      </c>
      <c r="D533" s="323">
        <f>$B533*'PERCENTAGE SHARING'!D327</f>
        <v>0</v>
      </c>
      <c r="E533" s="323">
        <f>$B533*'PERCENTAGE SHARING'!E327</f>
        <v>0</v>
      </c>
      <c r="F533" s="323">
        <f>$B533*'PERCENTAGE SHARING'!F327</f>
        <v>0</v>
      </c>
      <c r="G533" s="323">
        <f>$B533*'PERCENTAGE SHARING'!G327</f>
        <v>0</v>
      </c>
      <c r="H533" s="323">
        <f>$B533*'PERCENTAGE SHARING'!H327</f>
        <v>0</v>
      </c>
      <c r="I533" s="323">
        <f>$B533*'PERCENTAGE SHARING'!I327</f>
        <v>0</v>
      </c>
      <c r="J533" s="323">
        <f>$B533*'PERCENTAGE SHARING'!J327</f>
        <v>0</v>
      </c>
      <c r="K533" s="323">
        <f>$B533*'PERCENTAGE SHARING'!K327</f>
        <v>0</v>
      </c>
      <c r="L533" s="323">
        <f>$B533*'PERCENTAGE SHARING'!L327</f>
        <v>0</v>
      </c>
      <c r="M533" s="323">
        <f>$B533*'PERCENTAGE SHARING'!M327</f>
        <v>0</v>
      </c>
      <c r="N533" s="323">
        <f>$B533*'PERCENTAGE SHARING'!N327</f>
        <v>0</v>
      </c>
      <c r="O533" s="323">
        <f>$B533*'PERCENTAGE SHARING'!O327</f>
        <v>0</v>
      </c>
      <c r="P533" s="323">
        <f>$B533*'PERCENTAGE SHARING'!P327</f>
        <v>0</v>
      </c>
      <c r="Q533" s="323">
        <f>$B533*'PERCENTAGE SHARING'!Q327</f>
        <v>0</v>
      </c>
      <c r="R533" s="323">
        <f>$B533*'PERCENTAGE SHARING'!R327</f>
        <v>0</v>
      </c>
      <c r="S533" s="317"/>
      <c r="T533" s="317"/>
      <c r="U533" s="317"/>
      <c r="V533" s="317"/>
      <c r="W533" s="317"/>
      <c r="X533" s="317"/>
      <c r="Y533" s="317"/>
      <c r="Z533" s="317"/>
    </row>
    <row r="534" ht="15.75" customHeight="1">
      <c r="A534" s="325" t="str">
        <f>'PROP DAILY PNL'!A534</f>
        <v/>
      </c>
      <c r="B534" s="326" t="str">
        <f>'PROP DAILY PNL'!B534</f>
        <v/>
      </c>
      <c r="C534" s="323">
        <f>$B534*'PERCENTAGE SHARING'!C328</f>
        <v>0</v>
      </c>
      <c r="D534" s="323">
        <f>$B534*'PERCENTAGE SHARING'!D328</f>
        <v>0</v>
      </c>
      <c r="E534" s="323">
        <f>$B534*'PERCENTAGE SHARING'!E328</f>
        <v>0</v>
      </c>
      <c r="F534" s="323">
        <f>$B534*'PERCENTAGE SHARING'!F328</f>
        <v>0</v>
      </c>
      <c r="G534" s="323">
        <f>$B534*'PERCENTAGE SHARING'!G328</f>
        <v>0</v>
      </c>
      <c r="H534" s="323">
        <f>$B534*'PERCENTAGE SHARING'!H328</f>
        <v>0</v>
      </c>
      <c r="I534" s="323">
        <f>$B534*'PERCENTAGE SHARING'!I328</f>
        <v>0</v>
      </c>
      <c r="J534" s="323">
        <f>$B534*'PERCENTAGE SHARING'!J328</f>
        <v>0</v>
      </c>
      <c r="K534" s="323">
        <f>$B534*'PERCENTAGE SHARING'!K328</f>
        <v>0</v>
      </c>
      <c r="L534" s="323">
        <f>$B534*'PERCENTAGE SHARING'!L328</f>
        <v>0</v>
      </c>
      <c r="M534" s="323">
        <f>$B534*'PERCENTAGE SHARING'!M328</f>
        <v>0</v>
      </c>
      <c r="N534" s="323">
        <f>$B534*'PERCENTAGE SHARING'!N328</f>
        <v>0</v>
      </c>
      <c r="O534" s="323">
        <f>$B534*'PERCENTAGE SHARING'!O328</f>
        <v>0</v>
      </c>
      <c r="P534" s="323">
        <f>$B534*'PERCENTAGE SHARING'!P328</f>
        <v>0</v>
      </c>
      <c r="Q534" s="323">
        <f>$B534*'PERCENTAGE SHARING'!Q328</f>
        <v>0</v>
      </c>
      <c r="R534" s="323">
        <f>$B534*'PERCENTAGE SHARING'!R328</f>
        <v>0</v>
      </c>
      <c r="S534" s="317"/>
      <c r="T534" s="317"/>
      <c r="U534" s="317"/>
      <c r="V534" s="317"/>
      <c r="W534" s="317"/>
      <c r="X534" s="317"/>
      <c r="Y534" s="317"/>
      <c r="Z534" s="317"/>
    </row>
    <row r="535" ht="15.75" customHeight="1">
      <c r="A535" s="325" t="str">
        <f>'PROP DAILY PNL'!A535</f>
        <v/>
      </c>
      <c r="B535" s="326" t="str">
        <f>'PROP DAILY PNL'!B535</f>
        <v/>
      </c>
      <c r="C535" s="323">
        <f>$B535*'PERCENTAGE SHARING'!C329</f>
        <v>0</v>
      </c>
      <c r="D535" s="323">
        <f>$B535*'PERCENTAGE SHARING'!D329</f>
        <v>0</v>
      </c>
      <c r="E535" s="323">
        <f>$B535*'PERCENTAGE SHARING'!E329</f>
        <v>0</v>
      </c>
      <c r="F535" s="323">
        <f>$B535*'PERCENTAGE SHARING'!F329</f>
        <v>0</v>
      </c>
      <c r="G535" s="323">
        <f>$B535*'PERCENTAGE SHARING'!G329</f>
        <v>0</v>
      </c>
      <c r="H535" s="323">
        <f>$B535*'PERCENTAGE SHARING'!H329</f>
        <v>0</v>
      </c>
      <c r="I535" s="323">
        <f>$B535*'PERCENTAGE SHARING'!I329</f>
        <v>0</v>
      </c>
      <c r="J535" s="323">
        <f>$B535*'PERCENTAGE SHARING'!J329</f>
        <v>0</v>
      </c>
      <c r="K535" s="323">
        <f>$B535*'PERCENTAGE SHARING'!K329</f>
        <v>0</v>
      </c>
      <c r="L535" s="323">
        <f>$B535*'PERCENTAGE SHARING'!L329</f>
        <v>0</v>
      </c>
      <c r="M535" s="323">
        <f>$B535*'PERCENTAGE SHARING'!M329</f>
        <v>0</v>
      </c>
      <c r="N535" s="323">
        <f>$B535*'PERCENTAGE SHARING'!N329</f>
        <v>0</v>
      </c>
      <c r="O535" s="323">
        <f>$B535*'PERCENTAGE SHARING'!O329</f>
        <v>0</v>
      </c>
      <c r="P535" s="323">
        <f>$B535*'PERCENTAGE SHARING'!P329</f>
        <v>0</v>
      </c>
      <c r="Q535" s="323">
        <f>$B535*'PERCENTAGE SHARING'!Q329</f>
        <v>0</v>
      </c>
      <c r="R535" s="323">
        <f>$B535*'PERCENTAGE SHARING'!R329</f>
        <v>0</v>
      </c>
      <c r="S535" s="317"/>
      <c r="T535" s="317"/>
      <c r="U535" s="317"/>
      <c r="V535" s="317"/>
      <c r="W535" s="317"/>
      <c r="X535" s="317"/>
      <c r="Y535" s="317"/>
      <c r="Z535" s="317"/>
    </row>
    <row r="536" ht="15.75" customHeight="1">
      <c r="A536" s="325" t="str">
        <f>'PROP DAILY PNL'!A536</f>
        <v/>
      </c>
      <c r="B536" s="326" t="str">
        <f>'PROP DAILY PNL'!B536</f>
        <v/>
      </c>
      <c r="C536" s="323">
        <f>$B536*'PERCENTAGE SHARING'!C330</f>
        <v>0</v>
      </c>
      <c r="D536" s="323">
        <f>$B536*'PERCENTAGE SHARING'!D330</f>
        <v>0</v>
      </c>
      <c r="E536" s="323">
        <f>$B536*'PERCENTAGE SHARING'!E330</f>
        <v>0</v>
      </c>
      <c r="F536" s="323">
        <f>$B536*'PERCENTAGE SHARING'!F330</f>
        <v>0</v>
      </c>
      <c r="G536" s="323">
        <f>$B536*'PERCENTAGE SHARING'!G330</f>
        <v>0</v>
      </c>
      <c r="H536" s="323">
        <f>$B536*'PERCENTAGE SHARING'!H330</f>
        <v>0</v>
      </c>
      <c r="I536" s="323">
        <f>$B536*'PERCENTAGE SHARING'!I330</f>
        <v>0</v>
      </c>
      <c r="J536" s="323">
        <f>$B536*'PERCENTAGE SHARING'!J330</f>
        <v>0</v>
      </c>
      <c r="K536" s="323">
        <f>$B536*'PERCENTAGE SHARING'!K330</f>
        <v>0</v>
      </c>
      <c r="L536" s="323">
        <f>$B536*'PERCENTAGE SHARING'!L330</f>
        <v>0</v>
      </c>
      <c r="M536" s="323">
        <f>$B536*'PERCENTAGE SHARING'!M330</f>
        <v>0</v>
      </c>
      <c r="N536" s="323">
        <f>$B536*'PERCENTAGE SHARING'!N330</f>
        <v>0</v>
      </c>
      <c r="O536" s="323">
        <f>$B536*'PERCENTAGE SHARING'!O330</f>
        <v>0</v>
      </c>
      <c r="P536" s="323">
        <f>$B536*'PERCENTAGE SHARING'!P330</f>
        <v>0</v>
      </c>
      <c r="Q536" s="323">
        <f>$B536*'PERCENTAGE SHARING'!Q330</f>
        <v>0</v>
      </c>
      <c r="R536" s="323">
        <f>$B536*'PERCENTAGE SHARING'!R330</f>
        <v>0</v>
      </c>
      <c r="S536" s="317"/>
      <c r="T536" s="317"/>
      <c r="U536" s="317"/>
      <c r="V536" s="317"/>
      <c r="W536" s="317"/>
      <c r="X536" s="317"/>
      <c r="Y536" s="317"/>
      <c r="Z536" s="317"/>
    </row>
    <row r="537" ht="15.75" customHeight="1">
      <c r="A537" s="325" t="str">
        <f>'PROP DAILY PNL'!A537</f>
        <v/>
      </c>
      <c r="B537" s="326" t="str">
        <f>'PROP DAILY PNL'!B537</f>
        <v/>
      </c>
      <c r="C537" s="323">
        <f>$B537*'PERCENTAGE SHARING'!C331</f>
        <v>0</v>
      </c>
      <c r="D537" s="323">
        <f>$B537*'PERCENTAGE SHARING'!D331</f>
        <v>0</v>
      </c>
      <c r="E537" s="323">
        <f>$B537*'PERCENTAGE SHARING'!E331</f>
        <v>0</v>
      </c>
      <c r="F537" s="323">
        <f>$B537*'PERCENTAGE SHARING'!F331</f>
        <v>0</v>
      </c>
      <c r="G537" s="323">
        <f>$B537*'PERCENTAGE SHARING'!G331</f>
        <v>0</v>
      </c>
      <c r="H537" s="323">
        <f>$B537*'PERCENTAGE SHARING'!H331</f>
        <v>0</v>
      </c>
      <c r="I537" s="323">
        <f>$B537*'PERCENTAGE SHARING'!I331</f>
        <v>0</v>
      </c>
      <c r="J537" s="323">
        <f>$B537*'PERCENTAGE SHARING'!J331</f>
        <v>0</v>
      </c>
      <c r="K537" s="323">
        <f>$B537*'PERCENTAGE SHARING'!K331</f>
        <v>0</v>
      </c>
      <c r="L537" s="323">
        <f>$B537*'PERCENTAGE SHARING'!L331</f>
        <v>0</v>
      </c>
      <c r="M537" s="323">
        <f>$B537*'PERCENTAGE SHARING'!M331</f>
        <v>0</v>
      </c>
      <c r="N537" s="323">
        <f>$B537*'PERCENTAGE SHARING'!N331</f>
        <v>0</v>
      </c>
      <c r="O537" s="323">
        <f>$B537*'PERCENTAGE SHARING'!O331</f>
        <v>0</v>
      </c>
      <c r="P537" s="323">
        <f>$B537*'PERCENTAGE SHARING'!P331</f>
        <v>0</v>
      </c>
      <c r="Q537" s="323">
        <f>$B537*'PERCENTAGE SHARING'!Q331</f>
        <v>0</v>
      </c>
      <c r="R537" s="323">
        <f>$B537*'PERCENTAGE SHARING'!R331</f>
        <v>0</v>
      </c>
      <c r="S537" s="317"/>
      <c r="T537" s="317"/>
      <c r="U537" s="317"/>
      <c r="V537" s="317"/>
      <c r="W537" s="317"/>
      <c r="X537" s="317"/>
      <c r="Y537" s="317"/>
      <c r="Z537" s="317"/>
    </row>
    <row r="538" ht="15.75" customHeight="1">
      <c r="A538" s="325" t="str">
        <f>'PROP DAILY PNL'!A538</f>
        <v/>
      </c>
      <c r="B538" s="326" t="str">
        <f>'PROP DAILY PNL'!B538</f>
        <v/>
      </c>
      <c r="C538" s="323">
        <f>$B538*'PERCENTAGE SHARING'!C332</f>
        <v>0</v>
      </c>
      <c r="D538" s="323">
        <f>$B538*'PERCENTAGE SHARING'!D332</f>
        <v>0</v>
      </c>
      <c r="E538" s="323">
        <f>$B538*'PERCENTAGE SHARING'!E332</f>
        <v>0</v>
      </c>
      <c r="F538" s="323">
        <f>$B538*'PERCENTAGE SHARING'!F332</f>
        <v>0</v>
      </c>
      <c r="G538" s="323">
        <f>$B538*'PERCENTAGE SHARING'!G332</f>
        <v>0</v>
      </c>
      <c r="H538" s="323">
        <f>$B538*'PERCENTAGE SHARING'!H332</f>
        <v>0</v>
      </c>
      <c r="I538" s="323">
        <f>$B538*'PERCENTAGE SHARING'!I332</f>
        <v>0</v>
      </c>
      <c r="J538" s="323">
        <f>$B538*'PERCENTAGE SHARING'!J332</f>
        <v>0</v>
      </c>
      <c r="K538" s="323">
        <f>$B538*'PERCENTAGE SHARING'!K332</f>
        <v>0</v>
      </c>
      <c r="L538" s="323">
        <f>$B538*'PERCENTAGE SHARING'!L332</f>
        <v>0</v>
      </c>
      <c r="M538" s="323">
        <f>$B538*'PERCENTAGE SHARING'!M332</f>
        <v>0</v>
      </c>
      <c r="N538" s="323">
        <f>$B538*'PERCENTAGE SHARING'!N332</f>
        <v>0</v>
      </c>
      <c r="O538" s="323">
        <f>$B538*'PERCENTAGE SHARING'!O332</f>
        <v>0</v>
      </c>
      <c r="P538" s="323">
        <f>$B538*'PERCENTAGE SHARING'!P332</f>
        <v>0</v>
      </c>
      <c r="Q538" s="323">
        <f>$B538*'PERCENTAGE SHARING'!Q332</f>
        <v>0</v>
      </c>
      <c r="R538" s="323">
        <f>$B538*'PERCENTAGE SHARING'!R332</f>
        <v>0</v>
      </c>
      <c r="S538" s="317"/>
      <c r="T538" s="317"/>
      <c r="U538" s="317"/>
      <c r="V538" s="317"/>
      <c r="W538" s="317"/>
      <c r="X538" s="317"/>
      <c r="Y538" s="317"/>
      <c r="Z538" s="317"/>
    </row>
    <row r="539" ht="15.75" customHeight="1">
      <c r="A539" s="325" t="str">
        <f>'PROP DAILY PNL'!A539</f>
        <v/>
      </c>
      <c r="B539" s="326" t="str">
        <f>'PROP DAILY PNL'!B539</f>
        <v/>
      </c>
      <c r="C539" s="323">
        <f>$B539*'PERCENTAGE SHARING'!C333</f>
        <v>0</v>
      </c>
      <c r="D539" s="323">
        <f>$B539*'PERCENTAGE SHARING'!D333</f>
        <v>0</v>
      </c>
      <c r="E539" s="323">
        <f>$B539*'PERCENTAGE SHARING'!E333</f>
        <v>0</v>
      </c>
      <c r="F539" s="323">
        <f>$B539*'PERCENTAGE SHARING'!F333</f>
        <v>0</v>
      </c>
      <c r="G539" s="323">
        <f>$B539*'PERCENTAGE SHARING'!G333</f>
        <v>0</v>
      </c>
      <c r="H539" s="323">
        <f>$B539*'PERCENTAGE SHARING'!H333</f>
        <v>0</v>
      </c>
      <c r="I539" s="323">
        <f>$B539*'PERCENTAGE SHARING'!I333</f>
        <v>0</v>
      </c>
      <c r="J539" s="323">
        <f>$B539*'PERCENTAGE SHARING'!J333</f>
        <v>0</v>
      </c>
      <c r="K539" s="323">
        <f>$B539*'PERCENTAGE SHARING'!K333</f>
        <v>0</v>
      </c>
      <c r="L539" s="323">
        <f>$B539*'PERCENTAGE SHARING'!L333</f>
        <v>0</v>
      </c>
      <c r="M539" s="323">
        <f>$B539*'PERCENTAGE SHARING'!M333</f>
        <v>0</v>
      </c>
      <c r="N539" s="323">
        <f>$B539*'PERCENTAGE SHARING'!N333</f>
        <v>0</v>
      </c>
      <c r="O539" s="323">
        <f>$B539*'PERCENTAGE SHARING'!O333</f>
        <v>0</v>
      </c>
      <c r="P539" s="323">
        <f>$B539*'PERCENTAGE SHARING'!P333</f>
        <v>0</v>
      </c>
      <c r="Q539" s="323">
        <f>$B539*'PERCENTAGE SHARING'!Q333</f>
        <v>0</v>
      </c>
      <c r="R539" s="323">
        <f>$B539*'PERCENTAGE SHARING'!R333</f>
        <v>0</v>
      </c>
      <c r="S539" s="317"/>
      <c r="T539" s="317"/>
      <c r="U539" s="317"/>
      <c r="V539" s="317"/>
      <c r="W539" s="317"/>
      <c r="X539" s="317"/>
      <c r="Y539" s="317"/>
      <c r="Z539" s="317"/>
    </row>
    <row r="540" ht="15.75" customHeight="1">
      <c r="A540" s="325" t="str">
        <f>'PROP DAILY PNL'!A540</f>
        <v/>
      </c>
      <c r="B540" s="326" t="str">
        <f>'PROP DAILY PNL'!B540</f>
        <v/>
      </c>
      <c r="C540" s="323">
        <f>$B540*'PERCENTAGE SHARING'!C334</f>
        <v>0</v>
      </c>
      <c r="D540" s="323">
        <f>$B540*'PERCENTAGE SHARING'!D334</f>
        <v>0</v>
      </c>
      <c r="E540" s="323">
        <f>$B540*'PERCENTAGE SHARING'!E334</f>
        <v>0</v>
      </c>
      <c r="F540" s="323">
        <f>$B540*'PERCENTAGE SHARING'!F334</f>
        <v>0</v>
      </c>
      <c r="G540" s="323">
        <f>$B540*'PERCENTAGE SHARING'!G334</f>
        <v>0</v>
      </c>
      <c r="H540" s="323">
        <f>$B540*'PERCENTAGE SHARING'!H334</f>
        <v>0</v>
      </c>
      <c r="I540" s="323">
        <f>$B540*'PERCENTAGE SHARING'!I334</f>
        <v>0</v>
      </c>
      <c r="J540" s="323">
        <f>$B540*'PERCENTAGE SHARING'!J334</f>
        <v>0</v>
      </c>
      <c r="K540" s="323">
        <f>$B540*'PERCENTAGE SHARING'!K334</f>
        <v>0</v>
      </c>
      <c r="L540" s="323">
        <f>$B540*'PERCENTAGE SHARING'!L334</f>
        <v>0</v>
      </c>
      <c r="M540" s="323">
        <f>$B540*'PERCENTAGE SHARING'!M334</f>
        <v>0</v>
      </c>
      <c r="N540" s="323">
        <f>$B540*'PERCENTAGE SHARING'!N334</f>
        <v>0</v>
      </c>
      <c r="O540" s="323">
        <f>$B540*'PERCENTAGE SHARING'!O334</f>
        <v>0</v>
      </c>
      <c r="P540" s="323">
        <f>$B540*'PERCENTAGE SHARING'!P334</f>
        <v>0</v>
      </c>
      <c r="Q540" s="323">
        <f>$B540*'PERCENTAGE SHARING'!Q334</f>
        <v>0</v>
      </c>
      <c r="R540" s="323">
        <f>$B540*'PERCENTAGE SHARING'!R334</f>
        <v>0</v>
      </c>
      <c r="S540" s="317"/>
      <c r="T540" s="317"/>
      <c r="U540" s="317"/>
      <c r="V540" s="317"/>
      <c r="W540" s="317"/>
      <c r="X540" s="317"/>
      <c r="Y540" s="317"/>
      <c r="Z540" s="317"/>
    </row>
    <row r="541" ht="15.75" customHeight="1">
      <c r="A541" s="325" t="str">
        <f>'PROP DAILY PNL'!A541</f>
        <v/>
      </c>
      <c r="B541" s="326" t="str">
        <f>'PROP DAILY PNL'!B541</f>
        <v/>
      </c>
      <c r="C541" s="323">
        <f>$B541*'PERCENTAGE SHARING'!C335</f>
        <v>0</v>
      </c>
      <c r="D541" s="323">
        <f>$B541*'PERCENTAGE SHARING'!D335</f>
        <v>0</v>
      </c>
      <c r="E541" s="323">
        <f>$B541*'PERCENTAGE SHARING'!E335</f>
        <v>0</v>
      </c>
      <c r="F541" s="323">
        <f>$B541*'PERCENTAGE SHARING'!F335</f>
        <v>0</v>
      </c>
      <c r="G541" s="323">
        <f>$B541*'PERCENTAGE SHARING'!G335</f>
        <v>0</v>
      </c>
      <c r="H541" s="323">
        <f>$B541*'PERCENTAGE SHARING'!H335</f>
        <v>0</v>
      </c>
      <c r="I541" s="323">
        <f>$B541*'PERCENTAGE SHARING'!I335</f>
        <v>0</v>
      </c>
      <c r="J541" s="323">
        <f>$B541*'PERCENTAGE SHARING'!J335</f>
        <v>0</v>
      </c>
      <c r="K541" s="323">
        <f>$B541*'PERCENTAGE SHARING'!K335</f>
        <v>0</v>
      </c>
      <c r="L541" s="323">
        <f>$B541*'PERCENTAGE SHARING'!L335</f>
        <v>0</v>
      </c>
      <c r="M541" s="323">
        <f>$B541*'PERCENTAGE SHARING'!M335</f>
        <v>0</v>
      </c>
      <c r="N541" s="323">
        <f>$B541*'PERCENTAGE SHARING'!N335</f>
        <v>0</v>
      </c>
      <c r="O541" s="323">
        <f>$B541*'PERCENTAGE SHARING'!O335</f>
        <v>0</v>
      </c>
      <c r="P541" s="323">
        <f>$B541*'PERCENTAGE SHARING'!P335</f>
        <v>0</v>
      </c>
      <c r="Q541" s="323">
        <f>$B541*'PERCENTAGE SHARING'!Q335</f>
        <v>0</v>
      </c>
      <c r="R541" s="323">
        <f>$B541*'PERCENTAGE SHARING'!R335</f>
        <v>0</v>
      </c>
      <c r="S541" s="317"/>
      <c r="T541" s="317"/>
      <c r="U541" s="317"/>
      <c r="V541" s="317"/>
      <c r="W541" s="317"/>
      <c r="X541" s="317"/>
      <c r="Y541" s="317"/>
      <c r="Z541" s="317"/>
    </row>
    <row r="542" ht="15.75" customHeight="1">
      <c r="A542" s="325" t="str">
        <f>'PROP DAILY PNL'!A542</f>
        <v/>
      </c>
      <c r="B542" s="326" t="str">
        <f>'PROP DAILY PNL'!B542</f>
        <v/>
      </c>
      <c r="C542" s="323">
        <f>$B542*'PERCENTAGE SHARING'!C336</f>
        <v>0</v>
      </c>
      <c r="D542" s="323">
        <f>$B542*'PERCENTAGE SHARING'!D336</f>
        <v>0</v>
      </c>
      <c r="E542" s="323">
        <f>$B542*'PERCENTAGE SHARING'!E336</f>
        <v>0</v>
      </c>
      <c r="F542" s="323">
        <f>$B542*'PERCENTAGE SHARING'!F336</f>
        <v>0</v>
      </c>
      <c r="G542" s="323">
        <f>$B542*'PERCENTAGE SHARING'!G336</f>
        <v>0</v>
      </c>
      <c r="H542" s="323">
        <f>$B542*'PERCENTAGE SHARING'!H336</f>
        <v>0</v>
      </c>
      <c r="I542" s="323">
        <f>$B542*'PERCENTAGE SHARING'!I336</f>
        <v>0</v>
      </c>
      <c r="J542" s="323">
        <f>$B542*'PERCENTAGE SHARING'!J336</f>
        <v>0</v>
      </c>
      <c r="K542" s="323">
        <f>$B542*'PERCENTAGE SHARING'!K336</f>
        <v>0</v>
      </c>
      <c r="L542" s="323">
        <f>$B542*'PERCENTAGE SHARING'!L336</f>
        <v>0</v>
      </c>
      <c r="M542" s="323">
        <f>$B542*'PERCENTAGE SHARING'!M336</f>
        <v>0</v>
      </c>
      <c r="N542" s="323">
        <f>$B542*'PERCENTAGE SHARING'!N336</f>
        <v>0</v>
      </c>
      <c r="O542" s="323">
        <f>$B542*'PERCENTAGE SHARING'!O336</f>
        <v>0</v>
      </c>
      <c r="P542" s="323">
        <f>$B542*'PERCENTAGE SHARING'!P336</f>
        <v>0</v>
      </c>
      <c r="Q542" s="323">
        <f>$B542*'PERCENTAGE SHARING'!Q336</f>
        <v>0</v>
      </c>
      <c r="R542" s="323">
        <f>$B542*'PERCENTAGE SHARING'!R336</f>
        <v>0</v>
      </c>
      <c r="S542" s="317"/>
      <c r="T542" s="317"/>
      <c r="U542" s="317"/>
      <c r="V542" s="317"/>
      <c r="W542" s="317"/>
      <c r="X542" s="317"/>
      <c r="Y542" s="317"/>
      <c r="Z542" s="317"/>
    </row>
    <row r="543" ht="15.75" customHeight="1">
      <c r="A543" s="325" t="str">
        <f>'PROP DAILY PNL'!A543</f>
        <v/>
      </c>
      <c r="B543" s="326" t="str">
        <f>'PROP DAILY PNL'!B543</f>
        <v/>
      </c>
      <c r="C543" s="323">
        <f>$B543*'PERCENTAGE SHARING'!C337</f>
        <v>0</v>
      </c>
      <c r="D543" s="323">
        <f>$B543*'PERCENTAGE SHARING'!D337</f>
        <v>0</v>
      </c>
      <c r="E543" s="323">
        <f>$B543*'PERCENTAGE SHARING'!E337</f>
        <v>0</v>
      </c>
      <c r="F543" s="323">
        <f>$B543*'PERCENTAGE SHARING'!F337</f>
        <v>0</v>
      </c>
      <c r="G543" s="323">
        <f>$B543*'PERCENTAGE SHARING'!G337</f>
        <v>0</v>
      </c>
      <c r="H543" s="323">
        <f>$B543*'PERCENTAGE SHARING'!H337</f>
        <v>0</v>
      </c>
      <c r="I543" s="323">
        <f>$B543*'PERCENTAGE SHARING'!I337</f>
        <v>0</v>
      </c>
      <c r="J543" s="323">
        <f>$B543*'PERCENTAGE SHARING'!J337</f>
        <v>0</v>
      </c>
      <c r="K543" s="323">
        <f>$B543*'PERCENTAGE SHARING'!K337</f>
        <v>0</v>
      </c>
      <c r="L543" s="323">
        <f>$B543*'PERCENTAGE SHARING'!L337</f>
        <v>0</v>
      </c>
      <c r="M543" s="323">
        <f>$B543*'PERCENTAGE SHARING'!M337</f>
        <v>0</v>
      </c>
      <c r="N543" s="323">
        <f>$B543*'PERCENTAGE SHARING'!N337</f>
        <v>0</v>
      </c>
      <c r="O543" s="323">
        <f>$B543*'PERCENTAGE SHARING'!O337</f>
        <v>0</v>
      </c>
      <c r="P543" s="323">
        <f>$B543*'PERCENTAGE SHARING'!P337</f>
        <v>0</v>
      </c>
      <c r="Q543" s="323">
        <f>$B543*'PERCENTAGE SHARING'!Q337</f>
        <v>0</v>
      </c>
      <c r="R543" s="323">
        <f>$B543*'PERCENTAGE SHARING'!R337</f>
        <v>0</v>
      </c>
      <c r="S543" s="317"/>
      <c r="T543" s="317"/>
      <c r="U543" s="317"/>
      <c r="V543" s="317"/>
      <c r="W543" s="317"/>
      <c r="X543" s="317"/>
      <c r="Y543" s="317"/>
      <c r="Z543" s="317"/>
    </row>
    <row r="544" ht="15.75" customHeight="1">
      <c r="A544" s="325" t="str">
        <f>'PROP DAILY PNL'!A544</f>
        <v/>
      </c>
      <c r="B544" s="326" t="str">
        <f>'PROP DAILY PNL'!B544</f>
        <v/>
      </c>
      <c r="C544" s="323">
        <f>$B544*'PERCENTAGE SHARING'!C338</f>
        <v>0</v>
      </c>
      <c r="D544" s="323">
        <f>$B544*'PERCENTAGE SHARING'!D338</f>
        <v>0</v>
      </c>
      <c r="E544" s="323">
        <f>$B544*'PERCENTAGE SHARING'!E338</f>
        <v>0</v>
      </c>
      <c r="F544" s="323">
        <f>$B544*'PERCENTAGE SHARING'!F338</f>
        <v>0</v>
      </c>
      <c r="G544" s="323">
        <f>$B544*'PERCENTAGE SHARING'!G338</f>
        <v>0</v>
      </c>
      <c r="H544" s="323">
        <f>$B544*'PERCENTAGE SHARING'!H338</f>
        <v>0</v>
      </c>
      <c r="I544" s="323">
        <f>$B544*'PERCENTAGE SHARING'!I338</f>
        <v>0</v>
      </c>
      <c r="J544" s="323">
        <f>$B544*'PERCENTAGE SHARING'!J338</f>
        <v>0</v>
      </c>
      <c r="K544" s="323">
        <f>$B544*'PERCENTAGE SHARING'!K338</f>
        <v>0</v>
      </c>
      <c r="L544" s="323">
        <f>$B544*'PERCENTAGE SHARING'!L338</f>
        <v>0</v>
      </c>
      <c r="M544" s="323">
        <f>$B544*'PERCENTAGE SHARING'!M338</f>
        <v>0</v>
      </c>
      <c r="N544" s="323">
        <f>$B544*'PERCENTAGE SHARING'!N338</f>
        <v>0</v>
      </c>
      <c r="O544" s="323">
        <f>$B544*'PERCENTAGE SHARING'!O338</f>
        <v>0</v>
      </c>
      <c r="P544" s="323">
        <f>$B544*'PERCENTAGE SHARING'!P338</f>
        <v>0</v>
      </c>
      <c r="Q544" s="323">
        <f>$B544*'PERCENTAGE SHARING'!Q338</f>
        <v>0</v>
      </c>
      <c r="R544" s="323">
        <f>$B544*'PERCENTAGE SHARING'!R338</f>
        <v>0</v>
      </c>
      <c r="S544" s="317"/>
      <c r="T544" s="317"/>
      <c r="U544" s="317"/>
      <c r="V544" s="317"/>
      <c r="W544" s="317"/>
      <c r="X544" s="317"/>
      <c r="Y544" s="317"/>
      <c r="Z544" s="317"/>
    </row>
    <row r="545" ht="15.75" customHeight="1">
      <c r="A545" s="325" t="str">
        <f>'PROP DAILY PNL'!A545</f>
        <v/>
      </c>
      <c r="B545" s="326" t="str">
        <f>'PROP DAILY PNL'!B545</f>
        <v/>
      </c>
      <c r="C545" s="323">
        <f>$B545*'PERCENTAGE SHARING'!C339</f>
        <v>0</v>
      </c>
      <c r="D545" s="323">
        <f>$B545*'PERCENTAGE SHARING'!D339</f>
        <v>0</v>
      </c>
      <c r="E545" s="323">
        <f>$B545*'PERCENTAGE SHARING'!E339</f>
        <v>0</v>
      </c>
      <c r="F545" s="323">
        <f>$B545*'PERCENTAGE SHARING'!F339</f>
        <v>0</v>
      </c>
      <c r="G545" s="323">
        <f>$B545*'PERCENTAGE SHARING'!G339</f>
        <v>0</v>
      </c>
      <c r="H545" s="323">
        <f>$B545*'PERCENTAGE SHARING'!H339</f>
        <v>0</v>
      </c>
      <c r="I545" s="323">
        <f>$B545*'PERCENTAGE SHARING'!I339</f>
        <v>0</v>
      </c>
      <c r="J545" s="323">
        <f>$B545*'PERCENTAGE SHARING'!J339</f>
        <v>0</v>
      </c>
      <c r="K545" s="323">
        <f>$B545*'PERCENTAGE SHARING'!K339</f>
        <v>0</v>
      </c>
      <c r="L545" s="323">
        <f>$B545*'PERCENTAGE SHARING'!L339</f>
        <v>0</v>
      </c>
      <c r="M545" s="323">
        <f>$B545*'PERCENTAGE SHARING'!M339</f>
        <v>0</v>
      </c>
      <c r="N545" s="323">
        <f>$B545*'PERCENTAGE SHARING'!N339</f>
        <v>0</v>
      </c>
      <c r="O545" s="323">
        <f>$B545*'PERCENTAGE SHARING'!O339</f>
        <v>0</v>
      </c>
      <c r="P545" s="323">
        <f>$B545*'PERCENTAGE SHARING'!P339</f>
        <v>0</v>
      </c>
      <c r="Q545" s="323">
        <f>$B545*'PERCENTAGE SHARING'!Q339</f>
        <v>0</v>
      </c>
      <c r="R545" s="323">
        <f>$B545*'PERCENTAGE SHARING'!R339</f>
        <v>0</v>
      </c>
      <c r="S545" s="317"/>
      <c r="T545" s="317"/>
      <c r="U545" s="317"/>
      <c r="V545" s="317"/>
      <c r="W545" s="317"/>
      <c r="X545" s="317"/>
      <c r="Y545" s="317"/>
      <c r="Z545" s="317"/>
    </row>
    <row r="546" ht="15.75" customHeight="1">
      <c r="A546" s="325" t="str">
        <f>'PROP DAILY PNL'!A546</f>
        <v/>
      </c>
      <c r="B546" s="326" t="str">
        <f>'PROP DAILY PNL'!B546</f>
        <v/>
      </c>
      <c r="C546" s="323">
        <f>$B546*'PERCENTAGE SHARING'!C340</f>
        <v>0</v>
      </c>
      <c r="D546" s="323">
        <f>$B546*'PERCENTAGE SHARING'!D340</f>
        <v>0</v>
      </c>
      <c r="E546" s="323">
        <f>$B546*'PERCENTAGE SHARING'!E340</f>
        <v>0</v>
      </c>
      <c r="F546" s="323">
        <f>$B546*'PERCENTAGE SHARING'!F340</f>
        <v>0</v>
      </c>
      <c r="G546" s="323">
        <f>$B546*'PERCENTAGE SHARING'!G340</f>
        <v>0</v>
      </c>
      <c r="H546" s="323">
        <f>$B546*'PERCENTAGE SHARING'!H340</f>
        <v>0</v>
      </c>
      <c r="I546" s="323">
        <f>$B546*'PERCENTAGE SHARING'!I340</f>
        <v>0</v>
      </c>
      <c r="J546" s="323">
        <f>$B546*'PERCENTAGE SHARING'!J340</f>
        <v>0</v>
      </c>
      <c r="K546" s="323">
        <f>$B546*'PERCENTAGE SHARING'!K340</f>
        <v>0</v>
      </c>
      <c r="L546" s="323">
        <f>$B546*'PERCENTAGE SHARING'!L340</f>
        <v>0</v>
      </c>
      <c r="M546" s="323">
        <f>$B546*'PERCENTAGE SHARING'!M340</f>
        <v>0</v>
      </c>
      <c r="N546" s="323">
        <f>$B546*'PERCENTAGE SHARING'!N340</f>
        <v>0</v>
      </c>
      <c r="O546" s="323">
        <f>$B546*'PERCENTAGE SHARING'!O340</f>
        <v>0</v>
      </c>
      <c r="P546" s="323">
        <f>$B546*'PERCENTAGE SHARING'!P340</f>
        <v>0</v>
      </c>
      <c r="Q546" s="323">
        <f>$B546*'PERCENTAGE SHARING'!Q340</f>
        <v>0</v>
      </c>
      <c r="R546" s="323">
        <f>$B546*'PERCENTAGE SHARING'!R340</f>
        <v>0</v>
      </c>
      <c r="S546" s="317"/>
      <c r="T546" s="317"/>
      <c r="U546" s="317"/>
      <c r="V546" s="317"/>
      <c r="W546" s="317"/>
      <c r="X546" s="317"/>
      <c r="Y546" s="317"/>
      <c r="Z546" s="317"/>
    </row>
    <row r="547" ht="15.75" customHeight="1">
      <c r="A547" s="325" t="str">
        <f>'PROP DAILY PNL'!A547</f>
        <v/>
      </c>
      <c r="B547" s="326" t="str">
        <f>'PROP DAILY PNL'!B547</f>
        <v/>
      </c>
      <c r="C547" s="323">
        <f>$B547*'PERCENTAGE SHARING'!C341</f>
        <v>0</v>
      </c>
      <c r="D547" s="323">
        <f>$B547*'PERCENTAGE SHARING'!D341</f>
        <v>0</v>
      </c>
      <c r="E547" s="323">
        <f>$B547*'PERCENTAGE SHARING'!E341</f>
        <v>0</v>
      </c>
      <c r="F547" s="323">
        <f>$B547*'PERCENTAGE SHARING'!F341</f>
        <v>0</v>
      </c>
      <c r="G547" s="323">
        <f>$B547*'PERCENTAGE SHARING'!G341</f>
        <v>0</v>
      </c>
      <c r="H547" s="323">
        <f>$B547*'PERCENTAGE SHARING'!H341</f>
        <v>0</v>
      </c>
      <c r="I547" s="323">
        <f>$B547*'PERCENTAGE SHARING'!I341</f>
        <v>0</v>
      </c>
      <c r="J547" s="323">
        <f>$B547*'PERCENTAGE SHARING'!J341</f>
        <v>0</v>
      </c>
      <c r="K547" s="323">
        <f>$B547*'PERCENTAGE SHARING'!K341</f>
        <v>0</v>
      </c>
      <c r="L547" s="323">
        <f>$B547*'PERCENTAGE SHARING'!L341</f>
        <v>0</v>
      </c>
      <c r="M547" s="323">
        <f>$B547*'PERCENTAGE SHARING'!M341</f>
        <v>0</v>
      </c>
      <c r="N547" s="323">
        <f>$B547*'PERCENTAGE SHARING'!N341</f>
        <v>0</v>
      </c>
      <c r="O547" s="323">
        <f>$B547*'PERCENTAGE SHARING'!O341</f>
        <v>0</v>
      </c>
      <c r="P547" s="323">
        <f>$B547*'PERCENTAGE SHARING'!P341</f>
        <v>0</v>
      </c>
      <c r="Q547" s="323">
        <f>$B547*'PERCENTAGE SHARING'!Q341</f>
        <v>0</v>
      </c>
      <c r="R547" s="323">
        <f>$B547*'PERCENTAGE SHARING'!R341</f>
        <v>0</v>
      </c>
      <c r="S547" s="317"/>
      <c r="T547" s="317"/>
      <c r="U547" s="317"/>
      <c r="V547" s="317"/>
      <c r="W547" s="317"/>
      <c r="X547" s="317"/>
      <c r="Y547" s="317"/>
      <c r="Z547" s="317"/>
    </row>
    <row r="548" ht="15.75" customHeight="1">
      <c r="A548" s="325" t="str">
        <f>'PROP DAILY PNL'!A548</f>
        <v/>
      </c>
      <c r="B548" s="326" t="str">
        <f>'PROP DAILY PNL'!B548</f>
        <v/>
      </c>
      <c r="C548" s="323">
        <f>$B548*'PERCENTAGE SHARING'!C342</f>
        <v>0</v>
      </c>
      <c r="D548" s="323">
        <f>$B548*'PERCENTAGE SHARING'!D342</f>
        <v>0</v>
      </c>
      <c r="E548" s="323">
        <f>$B548*'PERCENTAGE SHARING'!E342</f>
        <v>0</v>
      </c>
      <c r="F548" s="323">
        <f>$B548*'PERCENTAGE SHARING'!F342</f>
        <v>0</v>
      </c>
      <c r="G548" s="323">
        <f>$B548*'PERCENTAGE SHARING'!G342</f>
        <v>0</v>
      </c>
      <c r="H548" s="323">
        <f>$B548*'PERCENTAGE SHARING'!H342</f>
        <v>0</v>
      </c>
      <c r="I548" s="323">
        <f>$B548*'PERCENTAGE SHARING'!I342</f>
        <v>0</v>
      </c>
      <c r="J548" s="323">
        <f>$B548*'PERCENTAGE SHARING'!J342</f>
        <v>0</v>
      </c>
      <c r="K548" s="323">
        <f>$B548*'PERCENTAGE SHARING'!K342</f>
        <v>0</v>
      </c>
      <c r="L548" s="323">
        <f>$B548*'PERCENTAGE SHARING'!L342</f>
        <v>0</v>
      </c>
      <c r="M548" s="323">
        <f>$B548*'PERCENTAGE SHARING'!M342</f>
        <v>0</v>
      </c>
      <c r="N548" s="323">
        <f>$B548*'PERCENTAGE SHARING'!N342</f>
        <v>0</v>
      </c>
      <c r="O548" s="323">
        <f>$B548*'PERCENTAGE SHARING'!O342</f>
        <v>0</v>
      </c>
      <c r="P548" s="323">
        <f>$B548*'PERCENTAGE SHARING'!P342</f>
        <v>0</v>
      </c>
      <c r="Q548" s="323">
        <f>$B548*'PERCENTAGE SHARING'!Q342</f>
        <v>0</v>
      </c>
      <c r="R548" s="323">
        <f>$B548*'PERCENTAGE SHARING'!R342</f>
        <v>0</v>
      </c>
      <c r="S548" s="317"/>
      <c r="T548" s="317"/>
      <c r="U548" s="317"/>
      <c r="V548" s="317"/>
      <c r="W548" s="317"/>
      <c r="X548" s="317"/>
      <c r="Y548" s="317"/>
      <c r="Z548" s="317"/>
    </row>
    <row r="549" ht="15.75" customHeight="1">
      <c r="A549" s="325" t="str">
        <f>'PROP DAILY PNL'!A549</f>
        <v/>
      </c>
      <c r="B549" s="326" t="str">
        <f>'PROP DAILY PNL'!B549</f>
        <v/>
      </c>
      <c r="C549" s="323">
        <f>$B549*'PERCENTAGE SHARING'!C343</f>
        <v>0</v>
      </c>
      <c r="D549" s="323">
        <f>$B549*'PERCENTAGE SHARING'!D343</f>
        <v>0</v>
      </c>
      <c r="E549" s="323">
        <f>$B549*'PERCENTAGE SHARING'!E343</f>
        <v>0</v>
      </c>
      <c r="F549" s="323">
        <f>$B549*'PERCENTAGE SHARING'!F343</f>
        <v>0</v>
      </c>
      <c r="G549" s="323">
        <f>$B549*'PERCENTAGE SHARING'!G343</f>
        <v>0</v>
      </c>
      <c r="H549" s="323">
        <f>$B549*'PERCENTAGE SHARING'!H343</f>
        <v>0</v>
      </c>
      <c r="I549" s="323">
        <f>$B549*'PERCENTAGE SHARING'!I343</f>
        <v>0</v>
      </c>
      <c r="J549" s="323">
        <f>$B549*'PERCENTAGE SHARING'!J343</f>
        <v>0</v>
      </c>
      <c r="K549" s="323">
        <f>$B549*'PERCENTAGE SHARING'!K343</f>
        <v>0</v>
      </c>
      <c r="L549" s="323">
        <f>$B549*'PERCENTAGE SHARING'!L343</f>
        <v>0</v>
      </c>
      <c r="M549" s="323">
        <f>$B549*'PERCENTAGE SHARING'!M343</f>
        <v>0</v>
      </c>
      <c r="N549" s="323">
        <f>$B549*'PERCENTAGE SHARING'!N343</f>
        <v>0</v>
      </c>
      <c r="O549" s="323">
        <f>$B549*'PERCENTAGE SHARING'!O343</f>
        <v>0</v>
      </c>
      <c r="P549" s="323">
        <f>$B549*'PERCENTAGE SHARING'!P343</f>
        <v>0</v>
      </c>
      <c r="Q549" s="323">
        <f>$B549*'PERCENTAGE SHARING'!Q343</f>
        <v>0</v>
      </c>
      <c r="R549" s="323">
        <f>$B549*'PERCENTAGE SHARING'!R343</f>
        <v>0</v>
      </c>
      <c r="S549" s="317"/>
      <c r="T549" s="317"/>
      <c r="U549" s="317"/>
      <c r="V549" s="317"/>
      <c r="W549" s="317"/>
      <c r="X549" s="317"/>
      <c r="Y549" s="317"/>
      <c r="Z549" s="317"/>
    </row>
    <row r="550" ht="15.75" customHeight="1">
      <c r="A550" s="325" t="str">
        <f>'PROP DAILY PNL'!A550</f>
        <v/>
      </c>
      <c r="B550" s="326" t="str">
        <f>'PROP DAILY PNL'!B550</f>
        <v/>
      </c>
      <c r="C550" s="323">
        <f>$B550*'PERCENTAGE SHARING'!C344</f>
        <v>0</v>
      </c>
      <c r="D550" s="323">
        <f>$B550*'PERCENTAGE SHARING'!D344</f>
        <v>0</v>
      </c>
      <c r="E550" s="323">
        <f>$B550*'PERCENTAGE SHARING'!E344</f>
        <v>0</v>
      </c>
      <c r="F550" s="323">
        <f>$B550*'PERCENTAGE SHARING'!F344</f>
        <v>0</v>
      </c>
      <c r="G550" s="323">
        <f>$B550*'PERCENTAGE SHARING'!G344</f>
        <v>0</v>
      </c>
      <c r="H550" s="323">
        <f>$B550*'PERCENTAGE SHARING'!H344</f>
        <v>0</v>
      </c>
      <c r="I550" s="323">
        <f>$B550*'PERCENTAGE SHARING'!I344</f>
        <v>0</v>
      </c>
      <c r="J550" s="323">
        <f>$B550*'PERCENTAGE SHARING'!J344</f>
        <v>0</v>
      </c>
      <c r="K550" s="323">
        <f>$B550*'PERCENTAGE SHARING'!K344</f>
        <v>0</v>
      </c>
      <c r="L550" s="323">
        <f>$B550*'PERCENTAGE SHARING'!L344</f>
        <v>0</v>
      </c>
      <c r="M550" s="323">
        <f>$B550*'PERCENTAGE SHARING'!M344</f>
        <v>0</v>
      </c>
      <c r="N550" s="323">
        <f>$B550*'PERCENTAGE SHARING'!N344</f>
        <v>0</v>
      </c>
      <c r="O550" s="323">
        <f>$B550*'PERCENTAGE SHARING'!O344</f>
        <v>0</v>
      </c>
      <c r="P550" s="323">
        <f>$B550*'PERCENTAGE SHARING'!P344</f>
        <v>0</v>
      </c>
      <c r="Q550" s="323">
        <f>$B550*'PERCENTAGE SHARING'!Q344</f>
        <v>0</v>
      </c>
      <c r="R550" s="323">
        <f>$B550*'PERCENTAGE SHARING'!R344</f>
        <v>0</v>
      </c>
      <c r="S550" s="317"/>
      <c r="T550" s="317"/>
      <c r="U550" s="317"/>
      <c r="V550" s="317"/>
      <c r="W550" s="317"/>
      <c r="X550" s="317"/>
      <c r="Y550" s="317"/>
      <c r="Z550" s="317"/>
    </row>
    <row r="551" ht="15.75" customHeight="1">
      <c r="A551" s="325" t="str">
        <f>'PROP DAILY PNL'!A551</f>
        <v/>
      </c>
      <c r="B551" s="326" t="str">
        <f>'PROP DAILY PNL'!B551</f>
        <v/>
      </c>
      <c r="C551" s="323">
        <f>$B551*'PERCENTAGE SHARING'!C345</f>
        <v>0</v>
      </c>
      <c r="D551" s="323">
        <f>$B551*'PERCENTAGE SHARING'!D345</f>
        <v>0</v>
      </c>
      <c r="E551" s="323">
        <f>$B551*'PERCENTAGE SHARING'!E345</f>
        <v>0</v>
      </c>
      <c r="F551" s="323">
        <f>$B551*'PERCENTAGE SHARING'!F345</f>
        <v>0</v>
      </c>
      <c r="G551" s="323">
        <f>$B551*'PERCENTAGE SHARING'!G345</f>
        <v>0</v>
      </c>
      <c r="H551" s="323">
        <f>$B551*'PERCENTAGE SHARING'!H345</f>
        <v>0</v>
      </c>
      <c r="I551" s="323">
        <f>$B551*'PERCENTAGE SHARING'!I345</f>
        <v>0</v>
      </c>
      <c r="J551" s="323">
        <f>$B551*'PERCENTAGE SHARING'!J345</f>
        <v>0</v>
      </c>
      <c r="K551" s="323">
        <f>$B551*'PERCENTAGE SHARING'!K345</f>
        <v>0</v>
      </c>
      <c r="L551" s="323">
        <f>$B551*'PERCENTAGE SHARING'!L345</f>
        <v>0</v>
      </c>
      <c r="M551" s="323">
        <f>$B551*'PERCENTAGE SHARING'!M345</f>
        <v>0</v>
      </c>
      <c r="N551" s="323">
        <f>$B551*'PERCENTAGE SHARING'!N345</f>
        <v>0</v>
      </c>
      <c r="O551" s="323">
        <f>$B551*'PERCENTAGE SHARING'!O345</f>
        <v>0</v>
      </c>
      <c r="P551" s="323">
        <f>$B551*'PERCENTAGE SHARING'!P345</f>
        <v>0</v>
      </c>
      <c r="Q551" s="323">
        <f>$B551*'PERCENTAGE SHARING'!Q345</f>
        <v>0</v>
      </c>
      <c r="R551" s="323">
        <f>$B551*'PERCENTAGE SHARING'!R345</f>
        <v>0</v>
      </c>
      <c r="S551" s="317"/>
      <c r="T551" s="317"/>
      <c r="U551" s="317"/>
      <c r="V551" s="317"/>
      <c r="W551" s="317"/>
      <c r="X551" s="317"/>
      <c r="Y551" s="317"/>
      <c r="Z551" s="317"/>
    </row>
    <row r="552" ht="15.75" customHeight="1">
      <c r="A552" s="325" t="str">
        <f>'PROP DAILY PNL'!A552</f>
        <v/>
      </c>
      <c r="B552" s="326" t="str">
        <f>'PROP DAILY PNL'!B552</f>
        <v/>
      </c>
      <c r="C552" s="323">
        <f>$B552*'PERCENTAGE SHARING'!C346</f>
        <v>0</v>
      </c>
      <c r="D552" s="323">
        <f>$B552*'PERCENTAGE SHARING'!D346</f>
        <v>0</v>
      </c>
      <c r="E552" s="323">
        <f>$B552*'PERCENTAGE SHARING'!E346</f>
        <v>0</v>
      </c>
      <c r="F552" s="323">
        <f>$B552*'PERCENTAGE SHARING'!F346</f>
        <v>0</v>
      </c>
      <c r="G552" s="323">
        <f>$B552*'PERCENTAGE SHARING'!G346</f>
        <v>0</v>
      </c>
      <c r="H552" s="323">
        <f>$B552*'PERCENTAGE SHARING'!H346</f>
        <v>0</v>
      </c>
      <c r="I552" s="323">
        <f>$B552*'PERCENTAGE SHARING'!I346</f>
        <v>0</v>
      </c>
      <c r="J552" s="323">
        <f>$B552*'PERCENTAGE SHARING'!J346</f>
        <v>0</v>
      </c>
      <c r="K552" s="323">
        <f>$B552*'PERCENTAGE SHARING'!K346</f>
        <v>0</v>
      </c>
      <c r="L552" s="323">
        <f>$B552*'PERCENTAGE SHARING'!L346</f>
        <v>0</v>
      </c>
      <c r="M552" s="323">
        <f>$B552*'PERCENTAGE SHARING'!M346</f>
        <v>0</v>
      </c>
      <c r="N552" s="323">
        <f>$B552*'PERCENTAGE SHARING'!N346</f>
        <v>0</v>
      </c>
      <c r="O552" s="323">
        <f>$B552*'PERCENTAGE SHARING'!O346</f>
        <v>0</v>
      </c>
      <c r="P552" s="323">
        <f>$B552*'PERCENTAGE SHARING'!P346</f>
        <v>0</v>
      </c>
      <c r="Q552" s="323">
        <f>$B552*'PERCENTAGE SHARING'!Q346</f>
        <v>0</v>
      </c>
      <c r="R552" s="323">
        <f>$B552*'PERCENTAGE SHARING'!R346</f>
        <v>0</v>
      </c>
      <c r="S552" s="317"/>
      <c r="T552" s="317"/>
      <c r="U552" s="317"/>
      <c r="V552" s="317"/>
      <c r="W552" s="317"/>
      <c r="X552" s="317"/>
      <c r="Y552" s="317"/>
      <c r="Z552" s="317"/>
    </row>
    <row r="553" ht="15.75" customHeight="1">
      <c r="A553" s="325" t="str">
        <f>'PROP DAILY PNL'!A553</f>
        <v/>
      </c>
      <c r="B553" s="326" t="str">
        <f>'PROP DAILY PNL'!B553</f>
        <v/>
      </c>
      <c r="C553" s="323">
        <f>$B553*'PERCENTAGE SHARING'!C347</f>
        <v>0</v>
      </c>
      <c r="D553" s="323">
        <f>$B553*'PERCENTAGE SHARING'!D347</f>
        <v>0</v>
      </c>
      <c r="E553" s="323">
        <f>$B553*'PERCENTAGE SHARING'!E347</f>
        <v>0</v>
      </c>
      <c r="F553" s="323">
        <f>$B553*'PERCENTAGE SHARING'!F347</f>
        <v>0</v>
      </c>
      <c r="G553" s="323">
        <f>$B553*'PERCENTAGE SHARING'!G347</f>
        <v>0</v>
      </c>
      <c r="H553" s="323">
        <f>$B553*'PERCENTAGE SHARING'!H347</f>
        <v>0</v>
      </c>
      <c r="I553" s="323">
        <f>$B553*'PERCENTAGE SHARING'!I347</f>
        <v>0</v>
      </c>
      <c r="J553" s="323">
        <f>$B553*'PERCENTAGE SHARING'!J347</f>
        <v>0</v>
      </c>
      <c r="K553" s="323">
        <f>$B553*'PERCENTAGE SHARING'!K347</f>
        <v>0</v>
      </c>
      <c r="L553" s="323">
        <f>$B553*'PERCENTAGE SHARING'!L347</f>
        <v>0</v>
      </c>
      <c r="M553" s="323">
        <f>$B553*'PERCENTAGE SHARING'!M347</f>
        <v>0</v>
      </c>
      <c r="N553" s="323">
        <f>$B553*'PERCENTAGE SHARING'!N347</f>
        <v>0</v>
      </c>
      <c r="O553" s="323">
        <f>$B553*'PERCENTAGE SHARING'!O347</f>
        <v>0</v>
      </c>
      <c r="P553" s="323">
        <f>$B553*'PERCENTAGE SHARING'!P347</f>
        <v>0</v>
      </c>
      <c r="Q553" s="323">
        <f>$B553*'PERCENTAGE SHARING'!Q347</f>
        <v>0</v>
      </c>
      <c r="R553" s="323">
        <f>$B553*'PERCENTAGE SHARING'!R347</f>
        <v>0</v>
      </c>
      <c r="S553" s="317"/>
      <c r="T553" s="317"/>
      <c r="U553" s="317"/>
      <c r="V553" s="317"/>
      <c r="W553" s="317"/>
      <c r="X553" s="317"/>
      <c r="Y553" s="317"/>
      <c r="Z553" s="317"/>
    </row>
    <row r="554" ht="15.75" customHeight="1">
      <c r="A554" s="325" t="str">
        <f>'PROP DAILY PNL'!A554</f>
        <v/>
      </c>
      <c r="B554" s="326" t="str">
        <f>'PROP DAILY PNL'!B554</f>
        <v/>
      </c>
      <c r="C554" s="323">
        <f>$B554*'PERCENTAGE SHARING'!C348</f>
        <v>0</v>
      </c>
      <c r="D554" s="323">
        <f>$B554*'PERCENTAGE SHARING'!D348</f>
        <v>0</v>
      </c>
      <c r="E554" s="323">
        <f>$B554*'PERCENTAGE SHARING'!E348</f>
        <v>0</v>
      </c>
      <c r="F554" s="323">
        <f>$B554*'PERCENTAGE SHARING'!F348</f>
        <v>0</v>
      </c>
      <c r="G554" s="323">
        <f>$B554*'PERCENTAGE SHARING'!G348</f>
        <v>0</v>
      </c>
      <c r="H554" s="323">
        <f>$B554*'PERCENTAGE SHARING'!H348</f>
        <v>0</v>
      </c>
      <c r="I554" s="323">
        <f>$B554*'PERCENTAGE SHARING'!I348</f>
        <v>0</v>
      </c>
      <c r="J554" s="323">
        <f>$B554*'PERCENTAGE SHARING'!J348</f>
        <v>0</v>
      </c>
      <c r="K554" s="323">
        <f>$B554*'PERCENTAGE SHARING'!K348</f>
        <v>0</v>
      </c>
      <c r="L554" s="323">
        <f>$B554*'PERCENTAGE SHARING'!L348</f>
        <v>0</v>
      </c>
      <c r="M554" s="323">
        <f>$B554*'PERCENTAGE SHARING'!M348</f>
        <v>0</v>
      </c>
      <c r="N554" s="323">
        <f>$B554*'PERCENTAGE SHARING'!N348</f>
        <v>0</v>
      </c>
      <c r="O554" s="323">
        <f>$B554*'PERCENTAGE SHARING'!O348</f>
        <v>0</v>
      </c>
      <c r="P554" s="323">
        <f>$B554*'PERCENTAGE SHARING'!P348</f>
        <v>0</v>
      </c>
      <c r="Q554" s="323">
        <f>$B554*'PERCENTAGE SHARING'!Q348</f>
        <v>0</v>
      </c>
      <c r="R554" s="323">
        <f>$B554*'PERCENTAGE SHARING'!R348</f>
        <v>0</v>
      </c>
      <c r="S554" s="317"/>
      <c r="T554" s="317"/>
      <c r="U554" s="317"/>
      <c r="V554" s="317"/>
      <c r="W554" s="317"/>
      <c r="X554" s="317"/>
      <c r="Y554" s="317"/>
      <c r="Z554" s="317"/>
    </row>
    <row r="555" ht="15.75" customHeight="1">
      <c r="A555" s="325" t="str">
        <f>'PROP DAILY PNL'!A555</f>
        <v/>
      </c>
      <c r="B555" s="326" t="str">
        <f>'PROP DAILY PNL'!B555</f>
        <v/>
      </c>
      <c r="C555" s="323">
        <f>$B555*'PERCENTAGE SHARING'!C349</f>
        <v>0</v>
      </c>
      <c r="D555" s="323">
        <f>$B555*'PERCENTAGE SHARING'!D349</f>
        <v>0</v>
      </c>
      <c r="E555" s="323">
        <f>$B555*'PERCENTAGE SHARING'!E349</f>
        <v>0</v>
      </c>
      <c r="F555" s="323">
        <f>$B555*'PERCENTAGE SHARING'!F349</f>
        <v>0</v>
      </c>
      <c r="G555" s="323">
        <f>$B555*'PERCENTAGE SHARING'!G349</f>
        <v>0</v>
      </c>
      <c r="H555" s="323">
        <f>$B555*'PERCENTAGE SHARING'!H349</f>
        <v>0</v>
      </c>
      <c r="I555" s="323">
        <f>$B555*'PERCENTAGE SHARING'!I349</f>
        <v>0</v>
      </c>
      <c r="J555" s="323">
        <f>$B555*'PERCENTAGE SHARING'!J349</f>
        <v>0</v>
      </c>
      <c r="K555" s="323">
        <f>$B555*'PERCENTAGE SHARING'!K349</f>
        <v>0</v>
      </c>
      <c r="L555" s="323">
        <f>$B555*'PERCENTAGE SHARING'!L349</f>
        <v>0</v>
      </c>
      <c r="M555" s="323">
        <f>$B555*'PERCENTAGE SHARING'!M349</f>
        <v>0</v>
      </c>
      <c r="N555" s="323">
        <f>$B555*'PERCENTAGE SHARING'!N349</f>
        <v>0</v>
      </c>
      <c r="O555" s="323">
        <f>$B555*'PERCENTAGE SHARING'!O349</f>
        <v>0</v>
      </c>
      <c r="P555" s="323">
        <f>$B555*'PERCENTAGE SHARING'!P349</f>
        <v>0</v>
      </c>
      <c r="Q555" s="323">
        <f>$B555*'PERCENTAGE SHARING'!Q349</f>
        <v>0</v>
      </c>
      <c r="R555" s="323">
        <f>$B555*'PERCENTAGE SHARING'!R349</f>
        <v>0</v>
      </c>
      <c r="S555" s="317"/>
      <c r="T555" s="317"/>
      <c r="U555" s="317"/>
      <c r="V555" s="317"/>
      <c r="W555" s="317"/>
      <c r="X555" s="317"/>
      <c r="Y555" s="317"/>
      <c r="Z555" s="317"/>
    </row>
    <row r="556" ht="15.75" customHeight="1">
      <c r="A556" s="325" t="str">
        <f>'PROP DAILY PNL'!A556</f>
        <v/>
      </c>
      <c r="B556" s="326" t="str">
        <f>'PROP DAILY PNL'!B556</f>
        <v/>
      </c>
      <c r="C556" s="323">
        <f>$B556*'PERCENTAGE SHARING'!C350</f>
        <v>0</v>
      </c>
      <c r="D556" s="323">
        <f>$B556*'PERCENTAGE SHARING'!D350</f>
        <v>0</v>
      </c>
      <c r="E556" s="323">
        <f>$B556*'PERCENTAGE SHARING'!E350</f>
        <v>0</v>
      </c>
      <c r="F556" s="323">
        <f>$B556*'PERCENTAGE SHARING'!F350</f>
        <v>0</v>
      </c>
      <c r="G556" s="323">
        <f>$B556*'PERCENTAGE SHARING'!G350</f>
        <v>0</v>
      </c>
      <c r="H556" s="323">
        <f>$B556*'PERCENTAGE SHARING'!H350</f>
        <v>0</v>
      </c>
      <c r="I556" s="323">
        <f>$B556*'PERCENTAGE SHARING'!I350</f>
        <v>0</v>
      </c>
      <c r="J556" s="323">
        <f>$B556*'PERCENTAGE SHARING'!J350</f>
        <v>0</v>
      </c>
      <c r="K556" s="323">
        <f>$B556*'PERCENTAGE SHARING'!K350</f>
        <v>0</v>
      </c>
      <c r="L556" s="323">
        <f>$B556*'PERCENTAGE SHARING'!L350</f>
        <v>0</v>
      </c>
      <c r="M556" s="323">
        <f>$B556*'PERCENTAGE SHARING'!M350</f>
        <v>0</v>
      </c>
      <c r="N556" s="323">
        <f>$B556*'PERCENTAGE SHARING'!N350</f>
        <v>0</v>
      </c>
      <c r="O556" s="323">
        <f>$B556*'PERCENTAGE SHARING'!O350</f>
        <v>0</v>
      </c>
      <c r="P556" s="323">
        <f>$B556*'PERCENTAGE SHARING'!P350</f>
        <v>0</v>
      </c>
      <c r="Q556" s="323">
        <f>$B556*'PERCENTAGE SHARING'!Q350</f>
        <v>0</v>
      </c>
      <c r="R556" s="323">
        <f>$B556*'PERCENTAGE SHARING'!R350</f>
        <v>0</v>
      </c>
      <c r="S556" s="317"/>
      <c r="T556" s="317"/>
      <c r="U556" s="317"/>
      <c r="V556" s="317"/>
      <c r="W556" s="317"/>
      <c r="X556" s="317"/>
      <c r="Y556" s="317"/>
      <c r="Z556" s="317"/>
    </row>
    <row r="557" ht="15.75" customHeight="1">
      <c r="A557" s="325" t="str">
        <f>'PROP DAILY PNL'!A557</f>
        <v/>
      </c>
      <c r="B557" s="326" t="str">
        <f>'PROP DAILY PNL'!B557</f>
        <v/>
      </c>
      <c r="C557" s="323">
        <f>$B557*'PERCENTAGE SHARING'!C351</f>
        <v>0</v>
      </c>
      <c r="D557" s="323">
        <f>$B557*'PERCENTAGE SHARING'!D351</f>
        <v>0</v>
      </c>
      <c r="E557" s="323">
        <f>$B557*'PERCENTAGE SHARING'!E351</f>
        <v>0</v>
      </c>
      <c r="F557" s="323">
        <f>$B557*'PERCENTAGE SHARING'!F351</f>
        <v>0</v>
      </c>
      <c r="G557" s="323">
        <f>$B557*'PERCENTAGE SHARING'!G351</f>
        <v>0</v>
      </c>
      <c r="H557" s="323">
        <f>$B557*'PERCENTAGE SHARING'!H351</f>
        <v>0</v>
      </c>
      <c r="I557" s="323">
        <f>$B557*'PERCENTAGE SHARING'!I351</f>
        <v>0</v>
      </c>
      <c r="J557" s="323">
        <f>$B557*'PERCENTAGE SHARING'!J351</f>
        <v>0</v>
      </c>
      <c r="K557" s="323">
        <f>$B557*'PERCENTAGE SHARING'!K351</f>
        <v>0</v>
      </c>
      <c r="L557" s="323">
        <f>$B557*'PERCENTAGE SHARING'!L351</f>
        <v>0</v>
      </c>
      <c r="M557" s="323">
        <f>$B557*'PERCENTAGE SHARING'!M351</f>
        <v>0</v>
      </c>
      <c r="N557" s="323">
        <f>$B557*'PERCENTAGE SHARING'!N351</f>
        <v>0</v>
      </c>
      <c r="O557" s="323">
        <f>$B557*'PERCENTAGE SHARING'!O351</f>
        <v>0</v>
      </c>
      <c r="P557" s="323">
        <f>$B557*'PERCENTAGE SHARING'!P351</f>
        <v>0</v>
      </c>
      <c r="Q557" s="323">
        <f>$B557*'PERCENTAGE SHARING'!Q351</f>
        <v>0</v>
      </c>
      <c r="R557" s="323">
        <f>$B557*'PERCENTAGE SHARING'!R351</f>
        <v>0</v>
      </c>
      <c r="S557" s="317"/>
      <c r="T557" s="317"/>
      <c r="U557" s="317"/>
      <c r="V557" s="317"/>
      <c r="W557" s="317"/>
      <c r="X557" s="317"/>
      <c r="Y557" s="317"/>
      <c r="Z557" s="317"/>
    </row>
    <row r="558" ht="15.75" customHeight="1">
      <c r="A558" s="325" t="str">
        <f>'PROP DAILY PNL'!A558</f>
        <v/>
      </c>
      <c r="B558" s="326" t="str">
        <f>'PROP DAILY PNL'!B558</f>
        <v/>
      </c>
      <c r="C558" s="323">
        <f>$B558*'PERCENTAGE SHARING'!C352</f>
        <v>0</v>
      </c>
      <c r="D558" s="323">
        <f>$B558*'PERCENTAGE SHARING'!D352</f>
        <v>0</v>
      </c>
      <c r="E558" s="323">
        <f>$B558*'PERCENTAGE SHARING'!E352</f>
        <v>0</v>
      </c>
      <c r="F558" s="323">
        <f>$B558*'PERCENTAGE SHARING'!F352</f>
        <v>0</v>
      </c>
      <c r="G558" s="323">
        <f>$B558*'PERCENTAGE SHARING'!G352</f>
        <v>0</v>
      </c>
      <c r="H558" s="323">
        <f>$B558*'PERCENTAGE SHARING'!H352</f>
        <v>0</v>
      </c>
      <c r="I558" s="323">
        <f>$B558*'PERCENTAGE SHARING'!I352</f>
        <v>0</v>
      </c>
      <c r="J558" s="323">
        <f>$B558*'PERCENTAGE SHARING'!J352</f>
        <v>0</v>
      </c>
      <c r="K558" s="323">
        <f>$B558*'PERCENTAGE SHARING'!K352</f>
        <v>0</v>
      </c>
      <c r="L558" s="323">
        <f>$B558*'PERCENTAGE SHARING'!L352</f>
        <v>0</v>
      </c>
      <c r="M558" s="323">
        <f>$B558*'PERCENTAGE SHARING'!M352</f>
        <v>0</v>
      </c>
      <c r="N558" s="323">
        <f>$B558*'PERCENTAGE SHARING'!N352</f>
        <v>0</v>
      </c>
      <c r="O558" s="323">
        <f>$B558*'PERCENTAGE SHARING'!O352</f>
        <v>0</v>
      </c>
      <c r="P558" s="323">
        <f>$B558*'PERCENTAGE SHARING'!P352</f>
        <v>0</v>
      </c>
      <c r="Q558" s="323">
        <f>$B558*'PERCENTAGE SHARING'!Q352</f>
        <v>0</v>
      </c>
      <c r="R558" s="323">
        <f>$B558*'PERCENTAGE SHARING'!R352</f>
        <v>0</v>
      </c>
      <c r="S558" s="317"/>
      <c r="T558" s="317"/>
      <c r="U558" s="317"/>
      <c r="V558" s="317"/>
      <c r="W558" s="317"/>
      <c r="X558" s="317"/>
      <c r="Y558" s="317"/>
      <c r="Z558" s="317"/>
    </row>
    <row r="559" ht="15.75" customHeight="1">
      <c r="A559" s="325" t="str">
        <f>'PROP DAILY PNL'!A559</f>
        <v/>
      </c>
      <c r="B559" s="326" t="str">
        <f>'PROP DAILY PNL'!B559</f>
        <v/>
      </c>
      <c r="C559" s="323">
        <f>$B559*'PERCENTAGE SHARING'!C353</f>
        <v>0</v>
      </c>
      <c r="D559" s="323">
        <f>$B559*'PERCENTAGE SHARING'!D353</f>
        <v>0</v>
      </c>
      <c r="E559" s="323">
        <f>$B559*'PERCENTAGE SHARING'!E353</f>
        <v>0</v>
      </c>
      <c r="F559" s="323">
        <f>$B559*'PERCENTAGE SHARING'!F353</f>
        <v>0</v>
      </c>
      <c r="G559" s="323">
        <f>$B559*'PERCENTAGE SHARING'!G353</f>
        <v>0</v>
      </c>
      <c r="H559" s="323">
        <f>$B559*'PERCENTAGE SHARING'!H353</f>
        <v>0</v>
      </c>
      <c r="I559" s="323">
        <f>$B559*'PERCENTAGE SHARING'!I353</f>
        <v>0</v>
      </c>
      <c r="J559" s="323">
        <f>$B559*'PERCENTAGE SHARING'!J353</f>
        <v>0</v>
      </c>
      <c r="K559" s="323">
        <f>$B559*'PERCENTAGE SHARING'!K353</f>
        <v>0</v>
      </c>
      <c r="L559" s="323">
        <f>$B559*'PERCENTAGE SHARING'!L353</f>
        <v>0</v>
      </c>
      <c r="M559" s="323">
        <f>$B559*'PERCENTAGE SHARING'!M353</f>
        <v>0</v>
      </c>
      <c r="N559" s="323">
        <f>$B559*'PERCENTAGE SHARING'!N353</f>
        <v>0</v>
      </c>
      <c r="O559" s="323">
        <f>$B559*'PERCENTAGE SHARING'!O353</f>
        <v>0</v>
      </c>
      <c r="P559" s="323">
        <f>$B559*'PERCENTAGE SHARING'!P353</f>
        <v>0</v>
      </c>
      <c r="Q559" s="323">
        <f>$B559*'PERCENTAGE SHARING'!Q353</f>
        <v>0</v>
      </c>
      <c r="R559" s="323">
        <f>$B559*'PERCENTAGE SHARING'!R353</f>
        <v>0</v>
      </c>
      <c r="S559" s="317"/>
      <c r="T559" s="317"/>
      <c r="U559" s="317"/>
      <c r="V559" s="317"/>
      <c r="W559" s="317"/>
      <c r="X559" s="317"/>
      <c r="Y559" s="317"/>
      <c r="Z559" s="317"/>
    </row>
    <row r="560" ht="15.75" customHeight="1">
      <c r="A560" s="325" t="str">
        <f>'PROP DAILY PNL'!A560</f>
        <v/>
      </c>
      <c r="B560" s="326" t="str">
        <f>'PROP DAILY PNL'!B560</f>
        <v/>
      </c>
      <c r="C560" s="323">
        <f>$B560*'PERCENTAGE SHARING'!C354</f>
        <v>0</v>
      </c>
      <c r="D560" s="323">
        <f>$B560*'PERCENTAGE SHARING'!D354</f>
        <v>0</v>
      </c>
      <c r="E560" s="323">
        <f>$B560*'PERCENTAGE SHARING'!E354</f>
        <v>0</v>
      </c>
      <c r="F560" s="323">
        <f>$B560*'PERCENTAGE SHARING'!F354</f>
        <v>0</v>
      </c>
      <c r="G560" s="323">
        <f>$B560*'PERCENTAGE SHARING'!G354</f>
        <v>0</v>
      </c>
      <c r="H560" s="323">
        <f>$B560*'PERCENTAGE SHARING'!H354</f>
        <v>0</v>
      </c>
      <c r="I560" s="323">
        <f>$B560*'PERCENTAGE SHARING'!I354</f>
        <v>0</v>
      </c>
      <c r="J560" s="323">
        <f>$B560*'PERCENTAGE SHARING'!J354</f>
        <v>0</v>
      </c>
      <c r="K560" s="323">
        <f>$B560*'PERCENTAGE SHARING'!K354</f>
        <v>0</v>
      </c>
      <c r="L560" s="323">
        <f>$B560*'PERCENTAGE SHARING'!L354</f>
        <v>0</v>
      </c>
      <c r="M560" s="323">
        <f>$B560*'PERCENTAGE SHARING'!M354</f>
        <v>0</v>
      </c>
      <c r="N560" s="323">
        <f>$B560*'PERCENTAGE SHARING'!N354</f>
        <v>0</v>
      </c>
      <c r="O560" s="323">
        <f>$B560*'PERCENTAGE SHARING'!O354</f>
        <v>0</v>
      </c>
      <c r="P560" s="323">
        <f>$B560*'PERCENTAGE SHARING'!P354</f>
        <v>0</v>
      </c>
      <c r="Q560" s="323">
        <f>$B560*'PERCENTAGE SHARING'!Q354</f>
        <v>0</v>
      </c>
      <c r="R560" s="323">
        <f>$B560*'PERCENTAGE SHARING'!R354</f>
        <v>0</v>
      </c>
      <c r="S560" s="317"/>
      <c r="T560" s="317"/>
      <c r="U560" s="317"/>
      <c r="V560" s="317"/>
      <c r="W560" s="317"/>
      <c r="X560" s="317"/>
      <c r="Y560" s="317"/>
      <c r="Z560" s="317"/>
    </row>
    <row r="561" ht="15.75" customHeight="1">
      <c r="A561" s="325" t="str">
        <f>'PROP DAILY PNL'!A561</f>
        <v/>
      </c>
      <c r="B561" s="326" t="str">
        <f>'PROP DAILY PNL'!B561</f>
        <v/>
      </c>
      <c r="C561" s="323">
        <f>$B561*'PERCENTAGE SHARING'!C355</f>
        <v>0</v>
      </c>
      <c r="D561" s="323">
        <f>$B561*'PERCENTAGE SHARING'!D355</f>
        <v>0</v>
      </c>
      <c r="E561" s="323">
        <f>$B561*'PERCENTAGE SHARING'!E355</f>
        <v>0</v>
      </c>
      <c r="F561" s="323">
        <f>$B561*'PERCENTAGE SHARING'!F355</f>
        <v>0</v>
      </c>
      <c r="G561" s="323">
        <f>$B561*'PERCENTAGE SHARING'!G355</f>
        <v>0</v>
      </c>
      <c r="H561" s="323">
        <f>$B561*'PERCENTAGE SHARING'!H355</f>
        <v>0</v>
      </c>
      <c r="I561" s="323">
        <f>$B561*'PERCENTAGE SHARING'!I355</f>
        <v>0</v>
      </c>
      <c r="J561" s="323">
        <f>$B561*'PERCENTAGE SHARING'!J355</f>
        <v>0</v>
      </c>
      <c r="K561" s="323">
        <f>$B561*'PERCENTAGE SHARING'!K355</f>
        <v>0</v>
      </c>
      <c r="L561" s="323">
        <f>$B561*'PERCENTAGE SHARING'!L355</f>
        <v>0</v>
      </c>
      <c r="M561" s="323">
        <f>$B561*'PERCENTAGE SHARING'!M355</f>
        <v>0</v>
      </c>
      <c r="N561" s="323">
        <f>$B561*'PERCENTAGE SHARING'!N355</f>
        <v>0</v>
      </c>
      <c r="O561" s="323">
        <f>$B561*'PERCENTAGE SHARING'!O355</f>
        <v>0</v>
      </c>
      <c r="P561" s="323">
        <f>$B561*'PERCENTAGE SHARING'!P355</f>
        <v>0</v>
      </c>
      <c r="Q561" s="323">
        <f>$B561*'PERCENTAGE SHARING'!Q355</f>
        <v>0</v>
      </c>
      <c r="R561" s="323">
        <f>$B561*'PERCENTAGE SHARING'!R355</f>
        <v>0</v>
      </c>
      <c r="S561" s="317"/>
      <c r="T561" s="317"/>
      <c r="U561" s="317"/>
      <c r="V561" s="317"/>
      <c r="W561" s="317"/>
      <c r="X561" s="317"/>
      <c r="Y561" s="317"/>
      <c r="Z561" s="317"/>
    </row>
    <row r="562" ht="15.75" customHeight="1">
      <c r="A562" s="325" t="str">
        <f>'PROP DAILY PNL'!A562</f>
        <v/>
      </c>
      <c r="B562" s="326" t="str">
        <f>'PROP DAILY PNL'!B562</f>
        <v/>
      </c>
      <c r="C562" s="323">
        <f>$B562*'PERCENTAGE SHARING'!C356</f>
        <v>0</v>
      </c>
      <c r="D562" s="323">
        <f>$B562*'PERCENTAGE SHARING'!D356</f>
        <v>0</v>
      </c>
      <c r="E562" s="323">
        <f>$B562*'PERCENTAGE SHARING'!E356</f>
        <v>0</v>
      </c>
      <c r="F562" s="323">
        <f>$B562*'PERCENTAGE SHARING'!F356</f>
        <v>0</v>
      </c>
      <c r="G562" s="323">
        <f>$B562*'PERCENTAGE SHARING'!G356</f>
        <v>0</v>
      </c>
      <c r="H562" s="323">
        <f>$B562*'PERCENTAGE SHARING'!H356</f>
        <v>0</v>
      </c>
      <c r="I562" s="323">
        <f>$B562*'PERCENTAGE SHARING'!I356</f>
        <v>0</v>
      </c>
      <c r="J562" s="323">
        <f>$B562*'PERCENTAGE SHARING'!J356</f>
        <v>0</v>
      </c>
      <c r="K562" s="323">
        <f>$B562*'PERCENTAGE SHARING'!K356</f>
        <v>0</v>
      </c>
      <c r="L562" s="323">
        <f>$B562*'PERCENTAGE SHARING'!L356</f>
        <v>0</v>
      </c>
      <c r="M562" s="323">
        <f>$B562*'PERCENTAGE SHARING'!M356</f>
        <v>0</v>
      </c>
      <c r="N562" s="323">
        <f>$B562*'PERCENTAGE SHARING'!N356</f>
        <v>0</v>
      </c>
      <c r="O562" s="323">
        <f>$B562*'PERCENTAGE SHARING'!O356</f>
        <v>0</v>
      </c>
      <c r="P562" s="323">
        <f>$B562*'PERCENTAGE SHARING'!P356</f>
        <v>0</v>
      </c>
      <c r="Q562" s="323">
        <f>$B562*'PERCENTAGE SHARING'!Q356</f>
        <v>0</v>
      </c>
      <c r="R562" s="323">
        <f>$B562*'PERCENTAGE SHARING'!R356</f>
        <v>0</v>
      </c>
      <c r="S562" s="317"/>
      <c r="T562" s="317"/>
      <c r="U562" s="317"/>
      <c r="V562" s="317"/>
      <c r="W562" s="317"/>
      <c r="X562" s="317"/>
      <c r="Y562" s="317"/>
      <c r="Z562" s="317"/>
    </row>
    <row r="563" ht="15.75" customHeight="1">
      <c r="A563" s="325" t="str">
        <f>'PROP DAILY PNL'!A563</f>
        <v/>
      </c>
      <c r="B563" s="326" t="str">
        <f>'PROP DAILY PNL'!B563</f>
        <v/>
      </c>
      <c r="C563" s="323">
        <f>$B563*'PERCENTAGE SHARING'!C357</f>
        <v>0</v>
      </c>
      <c r="D563" s="323">
        <f>$B563*'PERCENTAGE SHARING'!D357</f>
        <v>0</v>
      </c>
      <c r="E563" s="323">
        <f>$B563*'PERCENTAGE SHARING'!E357</f>
        <v>0</v>
      </c>
      <c r="F563" s="323">
        <f>$B563*'PERCENTAGE SHARING'!F357</f>
        <v>0</v>
      </c>
      <c r="G563" s="323">
        <f>$B563*'PERCENTAGE SHARING'!G357</f>
        <v>0</v>
      </c>
      <c r="H563" s="323">
        <f>$B563*'PERCENTAGE SHARING'!H357</f>
        <v>0</v>
      </c>
      <c r="I563" s="323">
        <f>$B563*'PERCENTAGE SHARING'!I357</f>
        <v>0</v>
      </c>
      <c r="J563" s="323">
        <f>$B563*'PERCENTAGE SHARING'!J357</f>
        <v>0</v>
      </c>
      <c r="K563" s="323">
        <f>$B563*'PERCENTAGE SHARING'!K357</f>
        <v>0</v>
      </c>
      <c r="L563" s="323">
        <f>$B563*'PERCENTAGE SHARING'!L357</f>
        <v>0</v>
      </c>
      <c r="M563" s="323">
        <f>$B563*'PERCENTAGE SHARING'!M357</f>
        <v>0</v>
      </c>
      <c r="N563" s="323">
        <f>$B563*'PERCENTAGE SHARING'!N357</f>
        <v>0</v>
      </c>
      <c r="O563" s="323">
        <f>$B563*'PERCENTAGE SHARING'!O357</f>
        <v>0</v>
      </c>
      <c r="P563" s="323">
        <f>$B563*'PERCENTAGE SHARING'!P357</f>
        <v>0</v>
      </c>
      <c r="Q563" s="323">
        <f>$B563*'PERCENTAGE SHARING'!Q357</f>
        <v>0</v>
      </c>
      <c r="R563" s="323">
        <f>$B563*'PERCENTAGE SHARING'!R357</f>
        <v>0</v>
      </c>
      <c r="S563" s="317"/>
      <c r="T563" s="317"/>
      <c r="U563" s="317"/>
      <c r="V563" s="317"/>
      <c r="W563" s="317"/>
      <c r="X563" s="317"/>
      <c r="Y563" s="317"/>
      <c r="Z563" s="317"/>
    </row>
    <row r="564" ht="15.75" customHeight="1">
      <c r="A564" s="325" t="str">
        <f>'PROP DAILY PNL'!A564</f>
        <v/>
      </c>
      <c r="B564" s="326" t="str">
        <f>'PROP DAILY PNL'!B564</f>
        <v/>
      </c>
      <c r="C564" s="323">
        <f>$B564*'PERCENTAGE SHARING'!C358</f>
        <v>0</v>
      </c>
      <c r="D564" s="323">
        <f>$B564*'PERCENTAGE SHARING'!D358</f>
        <v>0</v>
      </c>
      <c r="E564" s="323">
        <f>$B564*'PERCENTAGE SHARING'!E358</f>
        <v>0</v>
      </c>
      <c r="F564" s="323">
        <f>$B564*'PERCENTAGE SHARING'!F358</f>
        <v>0</v>
      </c>
      <c r="G564" s="323">
        <f>$B564*'PERCENTAGE SHARING'!G358</f>
        <v>0</v>
      </c>
      <c r="H564" s="323">
        <f>$B564*'PERCENTAGE SHARING'!H358</f>
        <v>0</v>
      </c>
      <c r="I564" s="323">
        <f>$B564*'PERCENTAGE SHARING'!I358</f>
        <v>0</v>
      </c>
      <c r="J564" s="323">
        <f>$B564*'PERCENTAGE SHARING'!J358</f>
        <v>0</v>
      </c>
      <c r="K564" s="323">
        <f>$B564*'PERCENTAGE SHARING'!K358</f>
        <v>0</v>
      </c>
      <c r="L564" s="323">
        <f>$B564*'PERCENTAGE SHARING'!L358</f>
        <v>0</v>
      </c>
      <c r="M564" s="323">
        <f>$B564*'PERCENTAGE SHARING'!M358</f>
        <v>0</v>
      </c>
      <c r="N564" s="323">
        <f>$B564*'PERCENTAGE SHARING'!N358</f>
        <v>0</v>
      </c>
      <c r="O564" s="323">
        <f>$B564*'PERCENTAGE SHARING'!O358</f>
        <v>0</v>
      </c>
      <c r="P564" s="323">
        <f>$B564*'PERCENTAGE SHARING'!P358</f>
        <v>0</v>
      </c>
      <c r="Q564" s="323">
        <f>$B564*'PERCENTAGE SHARING'!Q358</f>
        <v>0</v>
      </c>
      <c r="R564" s="323">
        <f>$B564*'PERCENTAGE SHARING'!R358</f>
        <v>0</v>
      </c>
      <c r="S564" s="317"/>
      <c r="T564" s="317"/>
      <c r="U564" s="317"/>
      <c r="V564" s="317"/>
      <c r="W564" s="317"/>
      <c r="X564" s="317"/>
      <c r="Y564" s="317"/>
      <c r="Z564" s="317"/>
    </row>
    <row r="565" ht="15.75" customHeight="1">
      <c r="A565" s="325" t="str">
        <f>'PROP DAILY PNL'!A565</f>
        <v/>
      </c>
      <c r="B565" s="326" t="str">
        <f>'PROP DAILY PNL'!B565</f>
        <v/>
      </c>
      <c r="C565" s="323">
        <f>$B565*'PERCENTAGE SHARING'!C359</f>
        <v>0</v>
      </c>
      <c r="D565" s="323">
        <f>$B565*'PERCENTAGE SHARING'!D359</f>
        <v>0</v>
      </c>
      <c r="E565" s="323">
        <f>$B565*'PERCENTAGE SHARING'!E359</f>
        <v>0</v>
      </c>
      <c r="F565" s="323">
        <f>$B565*'PERCENTAGE SHARING'!F359</f>
        <v>0</v>
      </c>
      <c r="G565" s="323">
        <f>$B565*'PERCENTAGE SHARING'!G359</f>
        <v>0</v>
      </c>
      <c r="H565" s="323">
        <f>$B565*'PERCENTAGE SHARING'!H359</f>
        <v>0</v>
      </c>
      <c r="I565" s="323">
        <f>$B565*'PERCENTAGE SHARING'!I359</f>
        <v>0</v>
      </c>
      <c r="J565" s="323">
        <f>$B565*'PERCENTAGE SHARING'!J359</f>
        <v>0</v>
      </c>
      <c r="K565" s="323">
        <f>$B565*'PERCENTAGE SHARING'!K359</f>
        <v>0</v>
      </c>
      <c r="L565" s="323">
        <f>$B565*'PERCENTAGE SHARING'!L359</f>
        <v>0</v>
      </c>
      <c r="M565" s="323">
        <f>$B565*'PERCENTAGE SHARING'!M359</f>
        <v>0</v>
      </c>
      <c r="N565" s="323">
        <f>$B565*'PERCENTAGE SHARING'!N359</f>
        <v>0</v>
      </c>
      <c r="O565" s="323">
        <f>$B565*'PERCENTAGE SHARING'!O359</f>
        <v>0</v>
      </c>
      <c r="P565" s="323">
        <f>$B565*'PERCENTAGE SHARING'!P359</f>
        <v>0</v>
      </c>
      <c r="Q565" s="323">
        <f>$B565*'PERCENTAGE SHARING'!Q359</f>
        <v>0</v>
      </c>
      <c r="R565" s="323">
        <f>$B565*'PERCENTAGE SHARING'!R359</f>
        <v>0</v>
      </c>
      <c r="S565" s="317"/>
      <c r="T565" s="317"/>
      <c r="U565" s="317"/>
      <c r="V565" s="317"/>
      <c r="W565" s="317"/>
      <c r="X565" s="317"/>
      <c r="Y565" s="317"/>
      <c r="Z565" s="317"/>
    </row>
    <row r="566" ht="15.75" customHeight="1">
      <c r="A566" s="325" t="str">
        <f>'PROP DAILY PNL'!A566</f>
        <v/>
      </c>
      <c r="B566" s="326" t="str">
        <f>'PROP DAILY PNL'!B566</f>
        <v/>
      </c>
      <c r="C566" s="323">
        <f>$B566*'PERCENTAGE SHARING'!C360</f>
        <v>0</v>
      </c>
      <c r="D566" s="323">
        <f>$B566*'PERCENTAGE SHARING'!D360</f>
        <v>0</v>
      </c>
      <c r="E566" s="323">
        <f>$B566*'PERCENTAGE SHARING'!E360</f>
        <v>0</v>
      </c>
      <c r="F566" s="323">
        <f>$B566*'PERCENTAGE SHARING'!F360</f>
        <v>0</v>
      </c>
      <c r="G566" s="323">
        <f>$B566*'PERCENTAGE SHARING'!G360</f>
        <v>0</v>
      </c>
      <c r="H566" s="323">
        <f>$B566*'PERCENTAGE SHARING'!H360</f>
        <v>0</v>
      </c>
      <c r="I566" s="323">
        <f>$B566*'PERCENTAGE SHARING'!I360</f>
        <v>0</v>
      </c>
      <c r="J566" s="323">
        <f>$B566*'PERCENTAGE SHARING'!J360</f>
        <v>0</v>
      </c>
      <c r="K566" s="323">
        <f>$B566*'PERCENTAGE SHARING'!K360</f>
        <v>0</v>
      </c>
      <c r="L566" s="323">
        <f>$B566*'PERCENTAGE SHARING'!L360</f>
        <v>0</v>
      </c>
      <c r="M566" s="323">
        <f>$B566*'PERCENTAGE SHARING'!M360</f>
        <v>0</v>
      </c>
      <c r="N566" s="323">
        <f>$B566*'PERCENTAGE SHARING'!N360</f>
        <v>0</v>
      </c>
      <c r="O566" s="323">
        <f>$B566*'PERCENTAGE SHARING'!O360</f>
        <v>0</v>
      </c>
      <c r="P566" s="323">
        <f>$B566*'PERCENTAGE SHARING'!P360</f>
        <v>0</v>
      </c>
      <c r="Q566" s="323">
        <f>$B566*'PERCENTAGE SHARING'!Q360</f>
        <v>0</v>
      </c>
      <c r="R566" s="323">
        <f>$B566*'PERCENTAGE SHARING'!R360</f>
        <v>0</v>
      </c>
      <c r="S566" s="317"/>
      <c r="T566" s="317"/>
      <c r="U566" s="317"/>
      <c r="V566" s="317"/>
      <c r="W566" s="317"/>
      <c r="X566" s="317"/>
      <c r="Y566" s="317"/>
      <c r="Z566" s="317"/>
    </row>
    <row r="567" ht="15.75" customHeight="1">
      <c r="A567" s="325" t="str">
        <f>'PROP DAILY PNL'!A567</f>
        <v/>
      </c>
      <c r="B567" s="326" t="str">
        <f>'PROP DAILY PNL'!B567</f>
        <v/>
      </c>
      <c r="C567" s="323">
        <f>$B567*'PERCENTAGE SHARING'!C361</f>
        <v>0</v>
      </c>
      <c r="D567" s="323">
        <f>$B567*'PERCENTAGE SHARING'!D361</f>
        <v>0</v>
      </c>
      <c r="E567" s="323">
        <f>$B567*'PERCENTAGE SHARING'!E361</f>
        <v>0</v>
      </c>
      <c r="F567" s="323">
        <f>$B567*'PERCENTAGE SHARING'!F361</f>
        <v>0</v>
      </c>
      <c r="G567" s="323">
        <f>$B567*'PERCENTAGE SHARING'!G361</f>
        <v>0</v>
      </c>
      <c r="H567" s="323">
        <f>$B567*'PERCENTAGE SHARING'!H361</f>
        <v>0</v>
      </c>
      <c r="I567" s="323">
        <f>$B567*'PERCENTAGE SHARING'!I361</f>
        <v>0</v>
      </c>
      <c r="J567" s="323">
        <f>$B567*'PERCENTAGE SHARING'!J361</f>
        <v>0</v>
      </c>
      <c r="K567" s="323">
        <f>$B567*'PERCENTAGE SHARING'!K361</f>
        <v>0</v>
      </c>
      <c r="L567" s="323">
        <f>$B567*'PERCENTAGE SHARING'!L361</f>
        <v>0</v>
      </c>
      <c r="M567" s="323">
        <f>$B567*'PERCENTAGE SHARING'!M361</f>
        <v>0</v>
      </c>
      <c r="N567" s="323">
        <f>$B567*'PERCENTAGE SHARING'!N361</f>
        <v>0</v>
      </c>
      <c r="O567" s="323">
        <f>$B567*'PERCENTAGE SHARING'!O361</f>
        <v>0</v>
      </c>
      <c r="P567" s="323">
        <f>$B567*'PERCENTAGE SHARING'!P361</f>
        <v>0</v>
      </c>
      <c r="Q567" s="323">
        <f>$B567*'PERCENTAGE SHARING'!Q361</f>
        <v>0</v>
      </c>
      <c r="R567" s="323">
        <f>$B567*'PERCENTAGE SHARING'!R361</f>
        <v>0</v>
      </c>
      <c r="S567" s="317"/>
      <c r="T567" s="317"/>
      <c r="U567" s="317"/>
      <c r="V567" s="317"/>
      <c r="W567" s="317"/>
      <c r="X567" s="317"/>
      <c r="Y567" s="317"/>
      <c r="Z567" s="317"/>
    </row>
    <row r="568" ht="15.75" customHeight="1">
      <c r="A568" s="325" t="str">
        <f>'PROP DAILY PNL'!A568</f>
        <v/>
      </c>
      <c r="B568" s="326" t="str">
        <f>'PROP DAILY PNL'!B568</f>
        <v/>
      </c>
      <c r="C568" s="323">
        <f>$B568*'PERCENTAGE SHARING'!C362</f>
        <v>0</v>
      </c>
      <c r="D568" s="323">
        <f>$B568*'PERCENTAGE SHARING'!D362</f>
        <v>0</v>
      </c>
      <c r="E568" s="323">
        <f>$B568*'PERCENTAGE SHARING'!E362</f>
        <v>0</v>
      </c>
      <c r="F568" s="323">
        <f>$B568*'PERCENTAGE SHARING'!F362</f>
        <v>0</v>
      </c>
      <c r="G568" s="323">
        <f>$B568*'PERCENTAGE SHARING'!G362</f>
        <v>0</v>
      </c>
      <c r="H568" s="323">
        <f>$B568*'PERCENTAGE SHARING'!H362</f>
        <v>0</v>
      </c>
      <c r="I568" s="323">
        <f>$B568*'PERCENTAGE SHARING'!I362</f>
        <v>0</v>
      </c>
      <c r="J568" s="323">
        <f>$B568*'PERCENTAGE SHARING'!J362</f>
        <v>0</v>
      </c>
      <c r="K568" s="323">
        <f>$B568*'PERCENTAGE SHARING'!K362</f>
        <v>0</v>
      </c>
      <c r="L568" s="323">
        <f>$B568*'PERCENTAGE SHARING'!L362</f>
        <v>0</v>
      </c>
      <c r="M568" s="323">
        <f>$B568*'PERCENTAGE SHARING'!M362</f>
        <v>0</v>
      </c>
      <c r="N568" s="323">
        <f>$B568*'PERCENTAGE SHARING'!N362</f>
        <v>0</v>
      </c>
      <c r="O568" s="323">
        <f>$B568*'PERCENTAGE SHARING'!O362</f>
        <v>0</v>
      </c>
      <c r="P568" s="323">
        <f>$B568*'PERCENTAGE SHARING'!P362</f>
        <v>0</v>
      </c>
      <c r="Q568" s="323">
        <f>$B568*'PERCENTAGE SHARING'!Q362</f>
        <v>0</v>
      </c>
      <c r="R568" s="323">
        <f>$B568*'PERCENTAGE SHARING'!R362</f>
        <v>0</v>
      </c>
      <c r="S568" s="317"/>
      <c r="T568" s="317"/>
      <c r="U568" s="317"/>
      <c r="V568" s="317"/>
      <c r="W568" s="317"/>
      <c r="X568" s="317"/>
      <c r="Y568" s="317"/>
      <c r="Z568" s="317"/>
    </row>
    <row r="569" ht="15.75" customHeight="1">
      <c r="A569" s="325" t="str">
        <f>'PROP DAILY PNL'!A569</f>
        <v/>
      </c>
      <c r="B569" s="326" t="str">
        <f>'PROP DAILY PNL'!B569</f>
        <v/>
      </c>
      <c r="C569" s="323">
        <f>$B569*'PERCENTAGE SHARING'!C363</f>
        <v>0</v>
      </c>
      <c r="D569" s="323">
        <f>$B569*'PERCENTAGE SHARING'!D363</f>
        <v>0</v>
      </c>
      <c r="E569" s="323">
        <f>$B569*'PERCENTAGE SHARING'!E363</f>
        <v>0</v>
      </c>
      <c r="F569" s="323">
        <f>$B569*'PERCENTAGE SHARING'!F363</f>
        <v>0</v>
      </c>
      <c r="G569" s="323">
        <f>$B569*'PERCENTAGE SHARING'!G363</f>
        <v>0</v>
      </c>
      <c r="H569" s="323">
        <f>$B569*'PERCENTAGE SHARING'!H363</f>
        <v>0</v>
      </c>
      <c r="I569" s="323">
        <f>$B569*'PERCENTAGE SHARING'!I363</f>
        <v>0</v>
      </c>
      <c r="J569" s="323">
        <f>$B569*'PERCENTAGE SHARING'!J363</f>
        <v>0</v>
      </c>
      <c r="K569" s="323">
        <f>$B569*'PERCENTAGE SHARING'!K363</f>
        <v>0</v>
      </c>
      <c r="L569" s="323">
        <f>$B569*'PERCENTAGE SHARING'!L363</f>
        <v>0</v>
      </c>
      <c r="M569" s="323">
        <f>$B569*'PERCENTAGE SHARING'!M363</f>
        <v>0</v>
      </c>
      <c r="N569" s="323">
        <f>$B569*'PERCENTAGE SHARING'!N363</f>
        <v>0</v>
      </c>
      <c r="O569" s="323">
        <f>$B569*'PERCENTAGE SHARING'!O363</f>
        <v>0</v>
      </c>
      <c r="P569" s="323">
        <f>$B569*'PERCENTAGE SHARING'!P363</f>
        <v>0</v>
      </c>
      <c r="Q569" s="323">
        <f>$B569*'PERCENTAGE SHARING'!Q363</f>
        <v>0</v>
      </c>
      <c r="R569" s="323">
        <f>$B569*'PERCENTAGE SHARING'!R363</f>
        <v>0</v>
      </c>
      <c r="S569" s="317"/>
      <c r="T569" s="317"/>
      <c r="U569" s="317"/>
      <c r="V569" s="317"/>
      <c r="W569" s="317"/>
      <c r="X569" s="317"/>
      <c r="Y569" s="317"/>
      <c r="Z569" s="317"/>
    </row>
    <row r="570" ht="15.75" customHeight="1">
      <c r="A570" s="325" t="str">
        <f>'PROP DAILY PNL'!A570</f>
        <v/>
      </c>
      <c r="B570" s="326" t="str">
        <f>'PROP DAILY PNL'!B570</f>
        <v/>
      </c>
      <c r="C570" s="323">
        <f>$B570*'PERCENTAGE SHARING'!C364</f>
        <v>0</v>
      </c>
      <c r="D570" s="323">
        <f>$B570*'PERCENTAGE SHARING'!D364</f>
        <v>0</v>
      </c>
      <c r="E570" s="323">
        <f>$B570*'PERCENTAGE SHARING'!E364</f>
        <v>0</v>
      </c>
      <c r="F570" s="323">
        <f>$B570*'PERCENTAGE SHARING'!F364</f>
        <v>0</v>
      </c>
      <c r="G570" s="323">
        <f>$B570*'PERCENTAGE SHARING'!G364</f>
        <v>0</v>
      </c>
      <c r="H570" s="323">
        <f>$B570*'PERCENTAGE SHARING'!H364</f>
        <v>0</v>
      </c>
      <c r="I570" s="323">
        <f>$B570*'PERCENTAGE SHARING'!I364</f>
        <v>0</v>
      </c>
      <c r="J570" s="323">
        <f>$B570*'PERCENTAGE SHARING'!J364</f>
        <v>0</v>
      </c>
      <c r="K570" s="323">
        <f>$B570*'PERCENTAGE SHARING'!K364</f>
        <v>0</v>
      </c>
      <c r="L570" s="323">
        <f>$B570*'PERCENTAGE SHARING'!L364</f>
        <v>0</v>
      </c>
      <c r="M570" s="323">
        <f>$B570*'PERCENTAGE SHARING'!M364</f>
        <v>0</v>
      </c>
      <c r="N570" s="323">
        <f>$B570*'PERCENTAGE SHARING'!N364</f>
        <v>0</v>
      </c>
      <c r="O570" s="323">
        <f>$B570*'PERCENTAGE SHARING'!O364</f>
        <v>0</v>
      </c>
      <c r="P570" s="323">
        <f>$B570*'PERCENTAGE SHARING'!P364</f>
        <v>0</v>
      </c>
      <c r="Q570" s="323">
        <f>$B570*'PERCENTAGE SHARING'!Q364</f>
        <v>0</v>
      </c>
      <c r="R570" s="323">
        <f>$B570*'PERCENTAGE SHARING'!R364</f>
        <v>0</v>
      </c>
      <c r="S570" s="317"/>
      <c r="T570" s="317"/>
      <c r="U570" s="317"/>
      <c r="V570" s="317"/>
      <c r="W570" s="317"/>
      <c r="X570" s="317"/>
      <c r="Y570" s="317"/>
      <c r="Z570" s="317"/>
    </row>
    <row r="571" ht="15.75" customHeight="1">
      <c r="A571" s="325" t="str">
        <f>'PROP DAILY PNL'!A571</f>
        <v/>
      </c>
      <c r="B571" s="326" t="str">
        <f>'PROP DAILY PNL'!B571</f>
        <v/>
      </c>
      <c r="C571" s="323">
        <f>$B571*'PERCENTAGE SHARING'!C365</f>
        <v>0</v>
      </c>
      <c r="D571" s="323">
        <f>$B571*'PERCENTAGE SHARING'!D365</f>
        <v>0</v>
      </c>
      <c r="E571" s="323">
        <f>$B571*'PERCENTAGE SHARING'!E365</f>
        <v>0</v>
      </c>
      <c r="F571" s="323">
        <f>$B571*'PERCENTAGE SHARING'!F365</f>
        <v>0</v>
      </c>
      <c r="G571" s="323">
        <f>$B571*'PERCENTAGE SHARING'!G365</f>
        <v>0</v>
      </c>
      <c r="H571" s="323">
        <f>$B571*'PERCENTAGE SHARING'!H365</f>
        <v>0</v>
      </c>
      <c r="I571" s="323">
        <f>$B571*'PERCENTAGE SHARING'!I365</f>
        <v>0</v>
      </c>
      <c r="J571" s="323">
        <f>$B571*'PERCENTAGE SHARING'!J365</f>
        <v>0</v>
      </c>
      <c r="K571" s="323">
        <f>$B571*'PERCENTAGE SHARING'!K365</f>
        <v>0</v>
      </c>
      <c r="L571" s="323">
        <f>$B571*'PERCENTAGE SHARING'!L365</f>
        <v>0</v>
      </c>
      <c r="M571" s="323">
        <f>$B571*'PERCENTAGE SHARING'!M365</f>
        <v>0</v>
      </c>
      <c r="N571" s="323">
        <f>$B571*'PERCENTAGE SHARING'!N365</f>
        <v>0</v>
      </c>
      <c r="O571" s="323">
        <f>$B571*'PERCENTAGE SHARING'!O365</f>
        <v>0</v>
      </c>
      <c r="P571" s="323">
        <f>$B571*'PERCENTAGE SHARING'!P365</f>
        <v>0</v>
      </c>
      <c r="Q571" s="323">
        <f>$B571*'PERCENTAGE SHARING'!Q365</f>
        <v>0</v>
      </c>
      <c r="R571" s="323">
        <f>$B571*'PERCENTAGE SHARING'!R365</f>
        <v>0</v>
      </c>
      <c r="S571" s="317"/>
      <c r="T571" s="317"/>
      <c r="U571" s="317"/>
      <c r="V571" s="317"/>
      <c r="W571" s="317"/>
      <c r="X571" s="317"/>
      <c r="Y571" s="317"/>
      <c r="Z571" s="317"/>
    </row>
    <row r="572" ht="15.75" customHeight="1">
      <c r="A572" s="325" t="str">
        <f>'PROP DAILY PNL'!A572</f>
        <v/>
      </c>
      <c r="B572" s="326" t="str">
        <f>'PROP DAILY PNL'!B572</f>
        <v/>
      </c>
      <c r="C572" s="323">
        <f>$B572*'PERCENTAGE SHARING'!C366</f>
        <v>0</v>
      </c>
      <c r="D572" s="323">
        <f>$B572*'PERCENTAGE SHARING'!D366</f>
        <v>0</v>
      </c>
      <c r="E572" s="323">
        <f>$B572*'PERCENTAGE SHARING'!E366</f>
        <v>0</v>
      </c>
      <c r="F572" s="323">
        <f>$B572*'PERCENTAGE SHARING'!F366</f>
        <v>0</v>
      </c>
      <c r="G572" s="323">
        <f>$B572*'PERCENTAGE SHARING'!G366</f>
        <v>0</v>
      </c>
      <c r="H572" s="323">
        <f>$B572*'PERCENTAGE SHARING'!H366</f>
        <v>0</v>
      </c>
      <c r="I572" s="323">
        <f>$B572*'PERCENTAGE SHARING'!I366</f>
        <v>0</v>
      </c>
      <c r="J572" s="323">
        <f>$B572*'PERCENTAGE SHARING'!J366</f>
        <v>0</v>
      </c>
      <c r="K572" s="323">
        <f>$B572*'PERCENTAGE SHARING'!K366</f>
        <v>0</v>
      </c>
      <c r="L572" s="323">
        <f>$B572*'PERCENTAGE SHARING'!L366</f>
        <v>0</v>
      </c>
      <c r="M572" s="323">
        <f>$B572*'PERCENTAGE SHARING'!M366</f>
        <v>0</v>
      </c>
      <c r="N572" s="323">
        <f>$B572*'PERCENTAGE SHARING'!N366</f>
        <v>0</v>
      </c>
      <c r="O572" s="323">
        <f>$B572*'PERCENTAGE SHARING'!O366</f>
        <v>0</v>
      </c>
      <c r="P572" s="323">
        <f>$B572*'PERCENTAGE SHARING'!P366</f>
        <v>0</v>
      </c>
      <c r="Q572" s="323">
        <f>$B572*'PERCENTAGE SHARING'!Q366</f>
        <v>0</v>
      </c>
      <c r="R572" s="323">
        <f>$B572*'PERCENTAGE SHARING'!R366</f>
        <v>0</v>
      </c>
      <c r="S572" s="317"/>
      <c r="T572" s="317"/>
      <c r="U572" s="317"/>
      <c r="V572" s="317"/>
      <c r="W572" s="317"/>
      <c r="X572" s="317"/>
      <c r="Y572" s="317"/>
      <c r="Z572" s="317"/>
    </row>
    <row r="573" ht="15.75" customHeight="1">
      <c r="A573" s="325" t="str">
        <f>'PROP DAILY PNL'!A573</f>
        <v/>
      </c>
      <c r="B573" s="326" t="str">
        <f>'PROP DAILY PNL'!B573</f>
        <v/>
      </c>
      <c r="C573" s="323">
        <f>$B573*'PERCENTAGE SHARING'!C367</f>
        <v>0</v>
      </c>
      <c r="D573" s="323">
        <f>$B573*'PERCENTAGE SHARING'!D367</f>
        <v>0</v>
      </c>
      <c r="E573" s="323">
        <f>$B573*'PERCENTAGE SHARING'!E367</f>
        <v>0</v>
      </c>
      <c r="F573" s="323">
        <f>$B573*'PERCENTAGE SHARING'!F367</f>
        <v>0</v>
      </c>
      <c r="G573" s="323">
        <f>$B573*'PERCENTAGE SHARING'!G367</f>
        <v>0</v>
      </c>
      <c r="H573" s="323">
        <f>$B573*'PERCENTAGE SHARING'!H367</f>
        <v>0</v>
      </c>
      <c r="I573" s="323">
        <f>$B573*'PERCENTAGE SHARING'!I367</f>
        <v>0</v>
      </c>
      <c r="J573" s="323">
        <f>$B573*'PERCENTAGE SHARING'!J367</f>
        <v>0</v>
      </c>
      <c r="K573" s="323">
        <f>$B573*'PERCENTAGE SHARING'!K367</f>
        <v>0</v>
      </c>
      <c r="L573" s="323">
        <f>$B573*'PERCENTAGE SHARING'!L367</f>
        <v>0</v>
      </c>
      <c r="M573" s="323">
        <f>$B573*'PERCENTAGE SHARING'!M367</f>
        <v>0</v>
      </c>
      <c r="N573" s="323">
        <f>$B573*'PERCENTAGE SHARING'!N367</f>
        <v>0</v>
      </c>
      <c r="O573" s="323">
        <f>$B573*'PERCENTAGE SHARING'!O367</f>
        <v>0</v>
      </c>
      <c r="P573" s="323">
        <f>$B573*'PERCENTAGE SHARING'!P367</f>
        <v>0</v>
      </c>
      <c r="Q573" s="323">
        <f>$B573*'PERCENTAGE SHARING'!Q367</f>
        <v>0</v>
      </c>
      <c r="R573" s="323">
        <f>$B573*'PERCENTAGE SHARING'!R367</f>
        <v>0</v>
      </c>
      <c r="S573" s="317"/>
      <c r="T573" s="317"/>
      <c r="U573" s="317"/>
      <c r="V573" s="317"/>
      <c r="W573" s="317"/>
      <c r="X573" s="317"/>
      <c r="Y573" s="317"/>
      <c r="Z573" s="317"/>
    </row>
    <row r="574" ht="15.75" customHeight="1">
      <c r="A574" s="325" t="str">
        <f>'PROP DAILY PNL'!A574</f>
        <v/>
      </c>
      <c r="B574" s="326" t="str">
        <f>'PROP DAILY PNL'!B574</f>
        <v/>
      </c>
      <c r="C574" s="323">
        <f>$B574*'PERCENTAGE SHARING'!C368</f>
        <v>0</v>
      </c>
      <c r="D574" s="323">
        <f>$B574*'PERCENTAGE SHARING'!D368</f>
        <v>0</v>
      </c>
      <c r="E574" s="323">
        <f>$B574*'PERCENTAGE SHARING'!E368</f>
        <v>0</v>
      </c>
      <c r="F574" s="323">
        <f>$B574*'PERCENTAGE SHARING'!F368</f>
        <v>0</v>
      </c>
      <c r="G574" s="323">
        <f>$B574*'PERCENTAGE SHARING'!G368</f>
        <v>0</v>
      </c>
      <c r="H574" s="323">
        <f>$B574*'PERCENTAGE SHARING'!H368</f>
        <v>0</v>
      </c>
      <c r="I574" s="323">
        <f>$B574*'PERCENTAGE SHARING'!I368</f>
        <v>0</v>
      </c>
      <c r="J574" s="323">
        <f>$B574*'PERCENTAGE SHARING'!J368</f>
        <v>0</v>
      </c>
      <c r="K574" s="323">
        <f>$B574*'PERCENTAGE SHARING'!K368</f>
        <v>0</v>
      </c>
      <c r="L574" s="323">
        <f>$B574*'PERCENTAGE SHARING'!L368</f>
        <v>0</v>
      </c>
      <c r="M574" s="323">
        <f>$B574*'PERCENTAGE SHARING'!M368</f>
        <v>0</v>
      </c>
      <c r="N574" s="323">
        <f>$B574*'PERCENTAGE SHARING'!N368</f>
        <v>0</v>
      </c>
      <c r="O574" s="323">
        <f>$B574*'PERCENTAGE SHARING'!O368</f>
        <v>0</v>
      </c>
      <c r="P574" s="323">
        <f>$B574*'PERCENTAGE SHARING'!P368</f>
        <v>0</v>
      </c>
      <c r="Q574" s="323">
        <f>$B574*'PERCENTAGE SHARING'!Q368</f>
        <v>0</v>
      </c>
      <c r="R574" s="323">
        <f>$B574*'PERCENTAGE SHARING'!R368</f>
        <v>0</v>
      </c>
      <c r="S574" s="317"/>
      <c r="T574" s="317"/>
      <c r="U574" s="317"/>
      <c r="V574" s="317"/>
      <c r="W574" s="317"/>
      <c r="X574" s="317"/>
      <c r="Y574" s="317"/>
      <c r="Z574" s="317"/>
    </row>
    <row r="575" ht="15.75" customHeight="1">
      <c r="A575" s="325" t="str">
        <f>'PROP DAILY PNL'!A575</f>
        <v/>
      </c>
      <c r="B575" s="326" t="str">
        <f>'PROP DAILY PNL'!B575</f>
        <v/>
      </c>
      <c r="C575" s="323">
        <f>$B575*'PERCENTAGE SHARING'!C369</f>
        <v>0</v>
      </c>
      <c r="D575" s="323">
        <f>$B575*'PERCENTAGE SHARING'!D369</f>
        <v>0</v>
      </c>
      <c r="E575" s="323">
        <f>$B575*'PERCENTAGE SHARING'!E369</f>
        <v>0</v>
      </c>
      <c r="F575" s="323">
        <f>$B575*'PERCENTAGE SHARING'!F369</f>
        <v>0</v>
      </c>
      <c r="G575" s="323">
        <f>$B575*'PERCENTAGE SHARING'!G369</f>
        <v>0</v>
      </c>
      <c r="H575" s="323">
        <f>$B575*'PERCENTAGE SHARING'!H369</f>
        <v>0</v>
      </c>
      <c r="I575" s="323">
        <f>$B575*'PERCENTAGE SHARING'!I369</f>
        <v>0</v>
      </c>
      <c r="J575" s="323">
        <f>$B575*'PERCENTAGE SHARING'!J369</f>
        <v>0</v>
      </c>
      <c r="K575" s="323">
        <f>$B575*'PERCENTAGE SHARING'!K369</f>
        <v>0</v>
      </c>
      <c r="L575" s="323">
        <f>$B575*'PERCENTAGE SHARING'!L369</f>
        <v>0</v>
      </c>
      <c r="M575" s="323">
        <f>$B575*'PERCENTAGE SHARING'!M369</f>
        <v>0</v>
      </c>
      <c r="N575" s="323">
        <f>$B575*'PERCENTAGE SHARING'!N369</f>
        <v>0</v>
      </c>
      <c r="O575" s="323">
        <f>$B575*'PERCENTAGE SHARING'!O369</f>
        <v>0</v>
      </c>
      <c r="P575" s="323">
        <f>$B575*'PERCENTAGE SHARING'!P369</f>
        <v>0</v>
      </c>
      <c r="Q575" s="323">
        <f>$B575*'PERCENTAGE SHARING'!Q369</f>
        <v>0</v>
      </c>
      <c r="R575" s="323">
        <f>$B575*'PERCENTAGE SHARING'!R369</f>
        <v>0</v>
      </c>
      <c r="S575" s="317"/>
      <c r="T575" s="317"/>
      <c r="U575" s="317"/>
      <c r="V575" s="317"/>
      <c r="W575" s="317"/>
      <c r="X575" s="317"/>
      <c r="Y575" s="317"/>
      <c r="Z575" s="317"/>
    </row>
    <row r="576" ht="15.75" customHeight="1">
      <c r="A576" s="325" t="str">
        <f>'PROP DAILY PNL'!A576</f>
        <v/>
      </c>
      <c r="B576" s="326" t="str">
        <f>'PROP DAILY PNL'!B576</f>
        <v/>
      </c>
      <c r="C576" s="323">
        <f>$B576*'PERCENTAGE SHARING'!C370</f>
        <v>0</v>
      </c>
      <c r="D576" s="323">
        <f>$B576*'PERCENTAGE SHARING'!D370</f>
        <v>0</v>
      </c>
      <c r="E576" s="323">
        <f>$B576*'PERCENTAGE SHARING'!E370</f>
        <v>0</v>
      </c>
      <c r="F576" s="323">
        <f>$B576*'PERCENTAGE SHARING'!F370</f>
        <v>0</v>
      </c>
      <c r="G576" s="323">
        <f>$B576*'PERCENTAGE SHARING'!G370</f>
        <v>0</v>
      </c>
      <c r="H576" s="323">
        <f>$B576*'PERCENTAGE SHARING'!H370</f>
        <v>0</v>
      </c>
      <c r="I576" s="323">
        <f>$B576*'PERCENTAGE SHARING'!I370</f>
        <v>0</v>
      </c>
      <c r="J576" s="323">
        <f>$B576*'PERCENTAGE SHARING'!J370</f>
        <v>0</v>
      </c>
      <c r="K576" s="323">
        <f>$B576*'PERCENTAGE SHARING'!K370</f>
        <v>0</v>
      </c>
      <c r="L576" s="323">
        <f>$B576*'PERCENTAGE SHARING'!L370</f>
        <v>0</v>
      </c>
      <c r="M576" s="323">
        <f>$B576*'PERCENTAGE SHARING'!M370</f>
        <v>0</v>
      </c>
      <c r="N576" s="323">
        <f>$B576*'PERCENTAGE SHARING'!N370</f>
        <v>0</v>
      </c>
      <c r="O576" s="323">
        <f>$B576*'PERCENTAGE SHARING'!O370</f>
        <v>0</v>
      </c>
      <c r="P576" s="323">
        <f>$B576*'PERCENTAGE SHARING'!P370</f>
        <v>0</v>
      </c>
      <c r="Q576" s="323">
        <f>$B576*'PERCENTAGE SHARING'!Q370</f>
        <v>0</v>
      </c>
      <c r="R576" s="323">
        <f>$B576*'PERCENTAGE SHARING'!R370</f>
        <v>0</v>
      </c>
      <c r="S576" s="317"/>
      <c r="T576" s="317"/>
      <c r="U576" s="317"/>
      <c r="V576" s="317"/>
      <c r="W576" s="317"/>
      <c r="X576" s="317"/>
      <c r="Y576" s="317"/>
      <c r="Z576" s="317"/>
    </row>
    <row r="577" ht="15.75" customHeight="1">
      <c r="A577" s="325" t="str">
        <f>'PROP DAILY PNL'!A577</f>
        <v/>
      </c>
      <c r="B577" s="326" t="str">
        <f>'PROP DAILY PNL'!B577</f>
        <v/>
      </c>
      <c r="C577" s="323">
        <f>$B577*'PERCENTAGE SHARING'!C371</f>
        <v>0</v>
      </c>
      <c r="D577" s="323">
        <f>$B577*'PERCENTAGE SHARING'!D371</f>
        <v>0</v>
      </c>
      <c r="E577" s="323">
        <f>$B577*'PERCENTAGE SHARING'!E371</f>
        <v>0</v>
      </c>
      <c r="F577" s="323">
        <f>$B577*'PERCENTAGE SHARING'!F371</f>
        <v>0</v>
      </c>
      <c r="G577" s="323">
        <f>$B577*'PERCENTAGE SHARING'!G371</f>
        <v>0</v>
      </c>
      <c r="H577" s="323">
        <f>$B577*'PERCENTAGE SHARING'!H371</f>
        <v>0</v>
      </c>
      <c r="I577" s="323">
        <f>$B577*'PERCENTAGE SHARING'!I371</f>
        <v>0</v>
      </c>
      <c r="J577" s="323">
        <f>$B577*'PERCENTAGE SHARING'!J371</f>
        <v>0</v>
      </c>
      <c r="K577" s="323">
        <f>$B577*'PERCENTAGE SHARING'!K371</f>
        <v>0</v>
      </c>
      <c r="L577" s="323">
        <f>$B577*'PERCENTAGE SHARING'!L371</f>
        <v>0</v>
      </c>
      <c r="M577" s="323">
        <f>$B577*'PERCENTAGE SHARING'!M371</f>
        <v>0</v>
      </c>
      <c r="N577" s="323">
        <f>$B577*'PERCENTAGE SHARING'!N371</f>
        <v>0</v>
      </c>
      <c r="O577" s="323">
        <f>$B577*'PERCENTAGE SHARING'!O371</f>
        <v>0</v>
      </c>
      <c r="P577" s="323">
        <f>$B577*'PERCENTAGE SHARING'!P371</f>
        <v>0</v>
      </c>
      <c r="Q577" s="323">
        <f>$B577*'PERCENTAGE SHARING'!Q371</f>
        <v>0</v>
      </c>
      <c r="R577" s="323">
        <f>$B577*'PERCENTAGE SHARING'!R371</f>
        <v>0</v>
      </c>
      <c r="S577" s="317"/>
      <c r="T577" s="317"/>
      <c r="U577" s="317"/>
      <c r="V577" s="317"/>
      <c r="W577" s="317"/>
      <c r="X577" s="317"/>
      <c r="Y577" s="317"/>
      <c r="Z577" s="317"/>
    </row>
    <row r="578" ht="15.75" customHeight="1">
      <c r="A578" s="325" t="str">
        <f>'PROP DAILY PNL'!A578</f>
        <v/>
      </c>
      <c r="B578" s="326" t="str">
        <f>'PROP DAILY PNL'!B578</f>
        <v/>
      </c>
      <c r="C578" s="323">
        <f>$B578*'PERCENTAGE SHARING'!C372</f>
        <v>0</v>
      </c>
      <c r="D578" s="323">
        <f>$B578*'PERCENTAGE SHARING'!D372</f>
        <v>0</v>
      </c>
      <c r="E578" s="323">
        <f>$B578*'PERCENTAGE SHARING'!E372</f>
        <v>0</v>
      </c>
      <c r="F578" s="323">
        <f>$B578*'PERCENTAGE SHARING'!F372</f>
        <v>0</v>
      </c>
      <c r="G578" s="323">
        <f>$B578*'PERCENTAGE SHARING'!G372</f>
        <v>0</v>
      </c>
      <c r="H578" s="323">
        <f>$B578*'PERCENTAGE SHARING'!H372</f>
        <v>0</v>
      </c>
      <c r="I578" s="323">
        <f>$B578*'PERCENTAGE SHARING'!I372</f>
        <v>0</v>
      </c>
      <c r="J578" s="323">
        <f>$B578*'PERCENTAGE SHARING'!J372</f>
        <v>0</v>
      </c>
      <c r="K578" s="323">
        <f>$B578*'PERCENTAGE SHARING'!K372</f>
        <v>0</v>
      </c>
      <c r="L578" s="323">
        <f>$B578*'PERCENTAGE SHARING'!L372</f>
        <v>0</v>
      </c>
      <c r="M578" s="323">
        <f>$B578*'PERCENTAGE SHARING'!M372</f>
        <v>0</v>
      </c>
      <c r="N578" s="323">
        <f>$B578*'PERCENTAGE SHARING'!N372</f>
        <v>0</v>
      </c>
      <c r="O578" s="323">
        <f>$B578*'PERCENTAGE SHARING'!O372</f>
        <v>0</v>
      </c>
      <c r="P578" s="323">
        <f>$B578*'PERCENTAGE SHARING'!P372</f>
        <v>0</v>
      </c>
      <c r="Q578" s="323">
        <f>$B578*'PERCENTAGE SHARING'!Q372</f>
        <v>0</v>
      </c>
      <c r="R578" s="323">
        <f>$B578*'PERCENTAGE SHARING'!R372</f>
        <v>0</v>
      </c>
      <c r="S578" s="317"/>
      <c r="T578" s="317"/>
      <c r="U578" s="317"/>
      <c r="V578" s="317"/>
      <c r="W578" s="317"/>
      <c r="X578" s="317"/>
      <c r="Y578" s="317"/>
      <c r="Z578" s="317"/>
    </row>
    <row r="579" ht="15.75" customHeight="1">
      <c r="A579" s="325" t="str">
        <f>'PROP DAILY PNL'!A579</f>
        <v/>
      </c>
      <c r="B579" s="326" t="str">
        <f>'PROP DAILY PNL'!B579</f>
        <v/>
      </c>
      <c r="C579" s="323">
        <f>$B579*'PERCENTAGE SHARING'!C373</f>
        <v>0</v>
      </c>
      <c r="D579" s="323">
        <f>$B579*'PERCENTAGE SHARING'!D373</f>
        <v>0</v>
      </c>
      <c r="E579" s="323">
        <f>$B579*'PERCENTAGE SHARING'!E373</f>
        <v>0</v>
      </c>
      <c r="F579" s="323">
        <f>$B579*'PERCENTAGE SHARING'!F373</f>
        <v>0</v>
      </c>
      <c r="G579" s="323">
        <f>$B579*'PERCENTAGE SHARING'!G373</f>
        <v>0</v>
      </c>
      <c r="H579" s="323">
        <f>$B579*'PERCENTAGE SHARING'!H373</f>
        <v>0</v>
      </c>
      <c r="I579" s="323">
        <f>$B579*'PERCENTAGE SHARING'!I373</f>
        <v>0</v>
      </c>
      <c r="J579" s="323">
        <f>$B579*'PERCENTAGE SHARING'!J373</f>
        <v>0</v>
      </c>
      <c r="K579" s="323">
        <f>$B579*'PERCENTAGE SHARING'!K373</f>
        <v>0</v>
      </c>
      <c r="L579" s="323">
        <f>$B579*'PERCENTAGE SHARING'!L373</f>
        <v>0</v>
      </c>
      <c r="M579" s="323">
        <f>$B579*'PERCENTAGE SHARING'!M373</f>
        <v>0</v>
      </c>
      <c r="N579" s="323">
        <f>$B579*'PERCENTAGE SHARING'!N373</f>
        <v>0</v>
      </c>
      <c r="O579" s="323">
        <f>$B579*'PERCENTAGE SHARING'!O373</f>
        <v>0</v>
      </c>
      <c r="P579" s="323">
        <f>$B579*'PERCENTAGE SHARING'!P373</f>
        <v>0</v>
      </c>
      <c r="Q579" s="323">
        <f>$B579*'PERCENTAGE SHARING'!Q373</f>
        <v>0</v>
      </c>
      <c r="R579" s="323">
        <f>$B579*'PERCENTAGE SHARING'!R373</f>
        <v>0</v>
      </c>
      <c r="S579" s="317"/>
      <c r="T579" s="317"/>
      <c r="U579" s="317"/>
      <c r="V579" s="317"/>
      <c r="W579" s="317"/>
      <c r="X579" s="317"/>
      <c r="Y579" s="317"/>
      <c r="Z579" s="317"/>
    </row>
    <row r="580" ht="15.75" customHeight="1">
      <c r="A580" s="325" t="str">
        <f>'PROP DAILY PNL'!A580</f>
        <v/>
      </c>
      <c r="B580" s="326" t="str">
        <f>'PROP DAILY PNL'!B580</f>
        <v/>
      </c>
      <c r="C580" s="323">
        <f>$B580*'PERCENTAGE SHARING'!C374</f>
        <v>0</v>
      </c>
      <c r="D580" s="323">
        <f>$B580*'PERCENTAGE SHARING'!D374</f>
        <v>0</v>
      </c>
      <c r="E580" s="323">
        <f>$B580*'PERCENTAGE SHARING'!E374</f>
        <v>0</v>
      </c>
      <c r="F580" s="323">
        <f>$B580*'PERCENTAGE SHARING'!F374</f>
        <v>0</v>
      </c>
      <c r="G580" s="323">
        <f>$B580*'PERCENTAGE SHARING'!G374</f>
        <v>0</v>
      </c>
      <c r="H580" s="323">
        <f>$B580*'PERCENTAGE SHARING'!H374</f>
        <v>0</v>
      </c>
      <c r="I580" s="323">
        <f>$B580*'PERCENTAGE SHARING'!I374</f>
        <v>0</v>
      </c>
      <c r="J580" s="323">
        <f>$B580*'PERCENTAGE SHARING'!J374</f>
        <v>0</v>
      </c>
      <c r="K580" s="323">
        <f>$B580*'PERCENTAGE SHARING'!K374</f>
        <v>0</v>
      </c>
      <c r="L580" s="323">
        <f>$B580*'PERCENTAGE SHARING'!L374</f>
        <v>0</v>
      </c>
      <c r="M580" s="323">
        <f>$B580*'PERCENTAGE SHARING'!M374</f>
        <v>0</v>
      </c>
      <c r="N580" s="323">
        <f>$B580*'PERCENTAGE SHARING'!N374</f>
        <v>0</v>
      </c>
      <c r="O580" s="323">
        <f>$B580*'PERCENTAGE SHARING'!O374</f>
        <v>0</v>
      </c>
      <c r="P580" s="323">
        <f>$B580*'PERCENTAGE SHARING'!P374</f>
        <v>0</v>
      </c>
      <c r="Q580" s="323">
        <f>$B580*'PERCENTAGE SHARING'!Q374</f>
        <v>0</v>
      </c>
      <c r="R580" s="323">
        <f>$B580*'PERCENTAGE SHARING'!R374</f>
        <v>0</v>
      </c>
      <c r="S580" s="317"/>
      <c r="T580" s="317"/>
      <c r="U580" s="317"/>
      <c r="V580" s="317"/>
      <c r="W580" s="317"/>
      <c r="X580" s="317"/>
      <c r="Y580" s="317"/>
      <c r="Z580" s="317"/>
    </row>
    <row r="581" ht="15.75" customHeight="1">
      <c r="A581" s="325" t="str">
        <f>'PROP DAILY PNL'!A581</f>
        <v/>
      </c>
      <c r="B581" s="326" t="str">
        <f>'PROP DAILY PNL'!B581</f>
        <v/>
      </c>
      <c r="C581" s="323">
        <f>$B581*'PERCENTAGE SHARING'!C375</f>
        <v>0</v>
      </c>
      <c r="D581" s="323">
        <f>$B581*'PERCENTAGE SHARING'!D375</f>
        <v>0</v>
      </c>
      <c r="E581" s="323">
        <f>$B581*'PERCENTAGE SHARING'!E375</f>
        <v>0</v>
      </c>
      <c r="F581" s="323">
        <f>$B581*'PERCENTAGE SHARING'!F375</f>
        <v>0</v>
      </c>
      <c r="G581" s="323">
        <f>$B581*'PERCENTAGE SHARING'!G375</f>
        <v>0</v>
      </c>
      <c r="H581" s="323">
        <f>$B581*'PERCENTAGE SHARING'!H375</f>
        <v>0</v>
      </c>
      <c r="I581" s="323">
        <f>$B581*'PERCENTAGE SHARING'!I375</f>
        <v>0</v>
      </c>
      <c r="J581" s="323">
        <f>$B581*'PERCENTAGE SHARING'!J375</f>
        <v>0</v>
      </c>
      <c r="K581" s="323">
        <f>$B581*'PERCENTAGE SHARING'!K375</f>
        <v>0</v>
      </c>
      <c r="L581" s="323">
        <f>$B581*'PERCENTAGE SHARING'!L375</f>
        <v>0</v>
      </c>
      <c r="M581" s="323">
        <f>$B581*'PERCENTAGE SHARING'!M375</f>
        <v>0</v>
      </c>
      <c r="N581" s="323">
        <f>$B581*'PERCENTAGE SHARING'!N375</f>
        <v>0</v>
      </c>
      <c r="O581" s="323">
        <f>$B581*'PERCENTAGE SHARING'!O375</f>
        <v>0</v>
      </c>
      <c r="P581" s="323">
        <f>$B581*'PERCENTAGE SHARING'!P375</f>
        <v>0</v>
      </c>
      <c r="Q581" s="323">
        <f>$B581*'PERCENTAGE SHARING'!Q375</f>
        <v>0</v>
      </c>
      <c r="R581" s="323">
        <f>$B581*'PERCENTAGE SHARING'!R375</f>
        <v>0</v>
      </c>
      <c r="S581" s="317"/>
      <c r="T581" s="317"/>
      <c r="U581" s="317"/>
      <c r="V581" s="317"/>
      <c r="W581" s="317"/>
      <c r="X581" s="317"/>
      <c r="Y581" s="317"/>
      <c r="Z581" s="317"/>
    </row>
    <row r="582" ht="15.75" customHeight="1">
      <c r="A582" s="325" t="str">
        <f>'PROP DAILY PNL'!A582</f>
        <v/>
      </c>
      <c r="B582" s="326" t="str">
        <f>'PROP DAILY PNL'!B582</f>
        <v/>
      </c>
      <c r="C582" s="323">
        <f>$B582*'PERCENTAGE SHARING'!C376</f>
        <v>0</v>
      </c>
      <c r="D582" s="323">
        <f>$B582*'PERCENTAGE SHARING'!D376</f>
        <v>0</v>
      </c>
      <c r="E582" s="323">
        <f>$B582*'PERCENTAGE SHARING'!E376</f>
        <v>0</v>
      </c>
      <c r="F582" s="323">
        <f>$B582*'PERCENTAGE SHARING'!F376</f>
        <v>0</v>
      </c>
      <c r="G582" s="323">
        <f>$B582*'PERCENTAGE SHARING'!G376</f>
        <v>0</v>
      </c>
      <c r="H582" s="323">
        <f>$B582*'PERCENTAGE SHARING'!H376</f>
        <v>0</v>
      </c>
      <c r="I582" s="323">
        <f>$B582*'PERCENTAGE SHARING'!I376</f>
        <v>0</v>
      </c>
      <c r="J582" s="323">
        <f>$B582*'PERCENTAGE SHARING'!J376</f>
        <v>0</v>
      </c>
      <c r="K582" s="323">
        <f>$B582*'PERCENTAGE SHARING'!K376</f>
        <v>0</v>
      </c>
      <c r="L582" s="323">
        <f>$B582*'PERCENTAGE SHARING'!L376</f>
        <v>0</v>
      </c>
      <c r="M582" s="323">
        <f>$B582*'PERCENTAGE SHARING'!M376</f>
        <v>0</v>
      </c>
      <c r="N582" s="323">
        <f>$B582*'PERCENTAGE SHARING'!N376</f>
        <v>0</v>
      </c>
      <c r="O582" s="323">
        <f>$B582*'PERCENTAGE SHARING'!O376</f>
        <v>0</v>
      </c>
      <c r="P582" s="323">
        <f>$B582*'PERCENTAGE SHARING'!P376</f>
        <v>0</v>
      </c>
      <c r="Q582" s="323">
        <f>$B582*'PERCENTAGE SHARING'!Q376</f>
        <v>0</v>
      </c>
      <c r="R582" s="323">
        <f>$B582*'PERCENTAGE SHARING'!R376</f>
        <v>0</v>
      </c>
      <c r="S582" s="317"/>
      <c r="T582" s="317"/>
      <c r="U582" s="317"/>
      <c r="V582" s="317"/>
      <c r="W582" s="317"/>
      <c r="X582" s="317"/>
      <c r="Y582" s="317"/>
      <c r="Z582" s="317"/>
    </row>
    <row r="583" ht="15.75" customHeight="1">
      <c r="A583" s="325" t="str">
        <f>'PROP DAILY PNL'!A583</f>
        <v/>
      </c>
      <c r="B583" s="326" t="str">
        <f>'PROP DAILY PNL'!B583</f>
        <v/>
      </c>
      <c r="C583" s="323">
        <f>$B583*'PERCENTAGE SHARING'!C377</f>
        <v>0</v>
      </c>
      <c r="D583" s="323">
        <f>$B583*'PERCENTAGE SHARING'!D377</f>
        <v>0</v>
      </c>
      <c r="E583" s="323">
        <f>$B583*'PERCENTAGE SHARING'!E377</f>
        <v>0</v>
      </c>
      <c r="F583" s="323">
        <f>$B583*'PERCENTAGE SHARING'!F377</f>
        <v>0</v>
      </c>
      <c r="G583" s="323">
        <f>$B583*'PERCENTAGE SHARING'!G377</f>
        <v>0</v>
      </c>
      <c r="H583" s="323">
        <f>$B583*'PERCENTAGE SHARING'!H377</f>
        <v>0</v>
      </c>
      <c r="I583" s="323">
        <f>$B583*'PERCENTAGE SHARING'!I377</f>
        <v>0</v>
      </c>
      <c r="J583" s="323">
        <f>$B583*'PERCENTAGE SHARING'!J377</f>
        <v>0</v>
      </c>
      <c r="K583" s="323">
        <f>$B583*'PERCENTAGE SHARING'!K377</f>
        <v>0</v>
      </c>
      <c r="L583" s="323">
        <f>$B583*'PERCENTAGE SHARING'!L377</f>
        <v>0</v>
      </c>
      <c r="M583" s="323">
        <f>$B583*'PERCENTAGE SHARING'!M377</f>
        <v>0</v>
      </c>
      <c r="N583" s="323">
        <f>$B583*'PERCENTAGE SHARING'!N377</f>
        <v>0</v>
      </c>
      <c r="O583" s="323">
        <f>$B583*'PERCENTAGE SHARING'!O377</f>
        <v>0</v>
      </c>
      <c r="P583" s="323">
        <f>$B583*'PERCENTAGE SHARING'!P377</f>
        <v>0</v>
      </c>
      <c r="Q583" s="323">
        <f>$B583*'PERCENTAGE SHARING'!Q377</f>
        <v>0</v>
      </c>
      <c r="R583" s="323">
        <f>$B583*'PERCENTAGE SHARING'!R377</f>
        <v>0</v>
      </c>
      <c r="S583" s="317"/>
      <c r="T583" s="317"/>
      <c r="U583" s="317"/>
      <c r="V583" s="317"/>
      <c r="W583" s="317"/>
      <c r="X583" s="317"/>
      <c r="Y583" s="317"/>
      <c r="Z583" s="317"/>
    </row>
    <row r="584" ht="15.75" customHeight="1">
      <c r="A584" s="325" t="str">
        <f>'PROP DAILY PNL'!A584</f>
        <v/>
      </c>
      <c r="B584" s="326" t="str">
        <f>'PROP DAILY PNL'!B584</f>
        <v/>
      </c>
      <c r="C584" s="323">
        <f>$B584*'PERCENTAGE SHARING'!C378</f>
        <v>0</v>
      </c>
      <c r="D584" s="323">
        <f>$B584*'PERCENTAGE SHARING'!D378</f>
        <v>0</v>
      </c>
      <c r="E584" s="323">
        <f>$B584*'PERCENTAGE SHARING'!E378</f>
        <v>0</v>
      </c>
      <c r="F584" s="323">
        <f>$B584*'PERCENTAGE SHARING'!F378</f>
        <v>0</v>
      </c>
      <c r="G584" s="323">
        <f>$B584*'PERCENTAGE SHARING'!G378</f>
        <v>0</v>
      </c>
      <c r="H584" s="323">
        <f>$B584*'PERCENTAGE SHARING'!H378</f>
        <v>0</v>
      </c>
      <c r="I584" s="323">
        <f>$B584*'PERCENTAGE SHARING'!I378</f>
        <v>0</v>
      </c>
      <c r="J584" s="323">
        <f>$B584*'PERCENTAGE SHARING'!J378</f>
        <v>0</v>
      </c>
      <c r="K584" s="323">
        <f>$B584*'PERCENTAGE SHARING'!K378</f>
        <v>0</v>
      </c>
      <c r="L584" s="323">
        <f>$B584*'PERCENTAGE SHARING'!L378</f>
        <v>0</v>
      </c>
      <c r="M584" s="323">
        <f>$B584*'PERCENTAGE SHARING'!M378</f>
        <v>0</v>
      </c>
      <c r="N584" s="323">
        <f>$B584*'PERCENTAGE SHARING'!N378</f>
        <v>0</v>
      </c>
      <c r="O584" s="323">
        <f>$B584*'PERCENTAGE SHARING'!O378</f>
        <v>0</v>
      </c>
      <c r="P584" s="323">
        <f>$B584*'PERCENTAGE SHARING'!P378</f>
        <v>0</v>
      </c>
      <c r="Q584" s="323">
        <f>$B584*'PERCENTAGE SHARING'!Q378</f>
        <v>0</v>
      </c>
      <c r="R584" s="323">
        <f>$B584*'PERCENTAGE SHARING'!R378</f>
        <v>0</v>
      </c>
      <c r="S584" s="317"/>
      <c r="T584" s="317"/>
      <c r="U584" s="317"/>
      <c r="V584" s="317"/>
      <c r="W584" s="317"/>
      <c r="X584" s="317"/>
      <c r="Y584" s="317"/>
      <c r="Z584" s="317"/>
    </row>
    <row r="585" ht="15.75" customHeight="1">
      <c r="A585" s="325" t="str">
        <f>'PROP DAILY PNL'!A585</f>
        <v/>
      </c>
      <c r="B585" s="326" t="str">
        <f>'PROP DAILY PNL'!B585</f>
        <v/>
      </c>
      <c r="C585" s="323">
        <f>$B585*'PERCENTAGE SHARING'!C379</f>
        <v>0</v>
      </c>
      <c r="D585" s="323">
        <f>$B585*'PERCENTAGE SHARING'!D379</f>
        <v>0</v>
      </c>
      <c r="E585" s="323">
        <f>$B585*'PERCENTAGE SHARING'!E379</f>
        <v>0</v>
      </c>
      <c r="F585" s="323">
        <f>$B585*'PERCENTAGE SHARING'!F379</f>
        <v>0</v>
      </c>
      <c r="G585" s="323">
        <f>$B585*'PERCENTAGE SHARING'!G379</f>
        <v>0</v>
      </c>
      <c r="H585" s="323">
        <f>$B585*'PERCENTAGE SHARING'!H379</f>
        <v>0</v>
      </c>
      <c r="I585" s="323">
        <f>$B585*'PERCENTAGE SHARING'!I379</f>
        <v>0</v>
      </c>
      <c r="J585" s="323">
        <f>$B585*'PERCENTAGE SHARING'!J379</f>
        <v>0</v>
      </c>
      <c r="K585" s="323">
        <f>$B585*'PERCENTAGE SHARING'!K379</f>
        <v>0</v>
      </c>
      <c r="L585" s="323">
        <f>$B585*'PERCENTAGE SHARING'!L379</f>
        <v>0</v>
      </c>
      <c r="M585" s="323">
        <f>$B585*'PERCENTAGE SHARING'!M379</f>
        <v>0</v>
      </c>
      <c r="N585" s="323">
        <f>$B585*'PERCENTAGE SHARING'!N379</f>
        <v>0</v>
      </c>
      <c r="O585" s="323">
        <f>$B585*'PERCENTAGE SHARING'!O379</f>
        <v>0</v>
      </c>
      <c r="P585" s="323">
        <f>$B585*'PERCENTAGE SHARING'!P379</f>
        <v>0</v>
      </c>
      <c r="Q585" s="323">
        <f>$B585*'PERCENTAGE SHARING'!Q379</f>
        <v>0</v>
      </c>
      <c r="R585" s="323">
        <f>$B585*'PERCENTAGE SHARING'!R379</f>
        <v>0</v>
      </c>
      <c r="S585" s="317"/>
      <c r="T585" s="317"/>
      <c r="U585" s="317"/>
      <c r="V585" s="317"/>
      <c r="W585" s="317"/>
      <c r="X585" s="317"/>
      <c r="Y585" s="317"/>
      <c r="Z585" s="317"/>
    </row>
    <row r="586" ht="15.75" customHeight="1">
      <c r="A586" s="325" t="str">
        <f>'PROP DAILY PNL'!A586</f>
        <v/>
      </c>
      <c r="B586" s="326" t="str">
        <f>'PROP DAILY PNL'!B586</f>
        <v/>
      </c>
      <c r="C586" s="323">
        <f>$B586*'PERCENTAGE SHARING'!C380</f>
        <v>0</v>
      </c>
      <c r="D586" s="323">
        <f>$B586*'PERCENTAGE SHARING'!D380</f>
        <v>0</v>
      </c>
      <c r="E586" s="323">
        <f>$B586*'PERCENTAGE SHARING'!E380</f>
        <v>0</v>
      </c>
      <c r="F586" s="323">
        <f>$B586*'PERCENTAGE SHARING'!F380</f>
        <v>0</v>
      </c>
      <c r="G586" s="323">
        <f>$B586*'PERCENTAGE SHARING'!G380</f>
        <v>0</v>
      </c>
      <c r="H586" s="323">
        <f>$B586*'PERCENTAGE SHARING'!H380</f>
        <v>0</v>
      </c>
      <c r="I586" s="323">
        <f>$B586*'PERCENTAGE SHARING'!I380</f>
        <v>0</v>
      </c>
      <c r="J586" s="323">
        <f>$B586*'PERCENTAGE SHARING'!J380</f>
        <v>0</v>
      </c>
      <c r="K586" s="323">
        <f>$B586*'PERCENTAGE SHARING'!K380</f>
        <v>0</v>
      </c>
      <c r="L586" s="323">
        <f>$B586*'PERCENTAGE SHARING'!L380</f>
        <v>0</v>
      </c>
      <c r="M586" s="323">
        <f>$B586*'PERCENTAGE SHARING'!M380</f>
        <v>0</v>
      </c>
      <c r="N586" s="323">
        <f>$B586*'PERCENTAGE SHARING'!N380</f>
        <v>0</v>
      </c>
      <c r="O586" s="323">
        <f>$B586*'PERCENTAGE SHARING'!O380</f>
        <v>0</v>
      </c>
      <c r="P586" s="323">
        <f>$B586*'PERCENTAGE SHARING'!P380</f>
        <v>0</v>
      </c>
      <c r="Q586" s="323">
        <f>$B586*'PERCENTAGE SHARING'!Q380</f>
        <v>0</v>
      </c>
      <c r="R586" s="323">
        <f>$B586*'PERCENTAGE SHARING'!R380</f>
        <v>0</v>
      </c>
      <c r="S586" s="317"/>
      <c r="T586" s="317"/>
      <c r="U586" s="317"/>
      <c r="V586" s="317"/>
      <c r="W586" s="317"/>
      <c r="X586" s="317"/>
      <c r="Y586" s="317"/>
      <c r="Z586" s="317"/>
    </row>
    <row r="587" ht="15.75" customHeight="1">
      <c r="A587" s="325" t="str">
        <f>'PROP DAILY PNL'!A587</f>
        <v/>
      </c>
      <c r="B587" s="326" t="str">
        <f>'PROP DAILY PNL'!B587</f>
        <v/>
      </c>
      <c r="C587" s="323">
        <f>$B587*'PERCENTAGE SHARING'!C381</f>
        <v>0</v>
      </c>
      <c r="D587" s="323">
        <f>$B587*'PERCENTAGE SHARING'!D381</f>
        <v>0</v>
      </c>
      <c r="E587" s="323">
        <f>$B587*'PERCENTAGE SHARING'!E381</f>
        <v>0</v>
      </c>
      <c r="F587" s="323">
        <f>$B587*'PERCENTAGE SHARING'!F381</f>
        <v>0</v>
      </c>
      <c r="G587" s="323">
        <f>$B587*'PERCENTAGE SHARING'!G381</f>
        <v>0</v>
      </c>
      <c r="H587" s="323">
        <f>$B587*'PERCENTAGE SHARING'!H381</f>
        <v>0</v>
      </c>
      <c r="I587" s="323">
        <f>$B587*'PERCENTAGE SHARING'!I381</f>
        <v>0</v>
      </c>
      <c r="J587" s="323">
        <f>$B587*'PERCENTAGE SHARING'!J381</f>
        <v>0</v>
      </c>
      <c r="K587" s="323">
        <f>$B587*'PERCENTAGE SHARING'!K381</f>
        <v>0</v>
      </c>
      <c r="L587" s="323">
        <f>$B587*'PERCENTAGE SHARING'!L381</f>
        <v>0</v>
      </c>
      <c r="M587" s="323">
        <f>$B587*'PERCENTAGE SHARING'!M381</f>
        <v>0</v>
      </c>
      <c r="N587" s="323">
        <f>$B587*'PERCENTAGE SHARING'!N381</f>
        <v>0</v>
      </c>
      <c r="O587" s="323">
        <f>$B587*'PERCENTAGE SHARING'!O381</f>
        <v>0</v>
      </c>
      <c r="P587" s="323">
        <f>$B587*'PERCENTAGE SHARING'!P381</f>
        <v>0</v>
      </c>
      <c r="Q587" s="323">
        <f>$B587*'PERCENTAGE SHARING'!Q381</f>
        <v>0</v>
      </c>
      <c r="R587" s="323">
        <f>$B587*'PERCENTAGE SHARING'!R381</f>
        <v>0</v>
      </c>
      <c r="S587" s="317"/>
      <c r="T587" s="317"/>
      <c r="U587" s="317"/>
      <c r="V587" s="317"/>
      <c r="W587" s="317"/>
      <c r="X587" s="317"/>
      <c r="Y587" s="317"/>
      <c r="Z587" s="317"/>
    </row>
    <row r="588" ht="15.75" customHeight="1">
      <c r="A588" s="325" t="str">
        <f>'PROP DAILY PNL'!A588</f>
        <v/>
      </c>
      <c r="B588" s="326" t="str">
        <f>'PROP DAILY PNL'!B588</f>
        <v/>
      </c>
      <c r="C588" s="323">
        <f>$B588*'PERCENTAGE SHARING'!C382</f>
        <v>0</v>
      </c>
      <c r="D588" s="323">
        <f>$B588*'PERCENTAGE SHARING'!D382</f>
        <v>0</v>
      </c>
      <c r="E588" s="323">
        <f>$B588*'PERCENTAGE SHARING'!E382</f>
        <v>0</v>
      </c>
      <c r="F588" s="323">
        <f>$B588*'PERCENTAGE SHARING'!F382</f>
        <v>0</v>
      </c>
      <c r="G588" s="323">
        <f>$B588*'PERCENTAGE SHARING'!G382</f>
        <v>0</v>
      </c>
      <c r="H588" s="323">
        <f>$B588*'PERCENTAGE SHARING'!H382</f>
        <v>0</v>
      </c>
      <c r="I588" s="323">
        <f>$B588*'PERCENTAGE SHARING'!I382</f>
        <v>0</v>
      </c>
      <c r="J588" s="323">
        <f>$B588*'PERCENTAGE SHARING'!J382</f>
        <v>0</v>
      </c>
      <c r="K588" s="323">
        <f>$B588*'PERCENTAGE SHARING'!K382</f>
        <v>0</v>
      </c>
      <c r="L588" s="323">
        <f>$B588*'PERCENTAGE SHARING'!L382</f>
        <v>0</v>
      </c>
      <c r="M588" s="323">
        <f>$B588*'PERCENTAGE SHARING'!M382</f>
        <v>0</v>
      </c>
      <c r="N588" s="323">
        <f>$B588*'PERCENTAGE SHARING'!N382</f>
        <v>0</v>
      </c>
      <c r="O588" s="323">
        <f>$B588*'PERCENTAGE SHARING'!O382</f>
        <v>0</v>
      </c>
      <c r="P588" s="323">
        <f>$B588*'PERCENTAGE SHARING'!P382</f>
        <v>0</v>
      </c>
      <c r="Q588" s="323">
        <f>$B588*'PERCENTAGE SHARING'!Q382</f>
        <v>0</v>
      </c>
      <c r="R588" s="323">
        <f>$B588*'PERCENTAGE SHARING'!R382</f>
        <v>0</v>
      </c>
      <c r="S588" s="317"/>
      <c r="T588" s="317"/>
      <c r="U588" s="317"/>
      <c r="V588" s="317"/>
      <c r="W588" s="317"/>
      <c r="X588" s="317"/>
      <c r="Y588" s="317"/>
      <c r="Z588" s="317"/>
    </row>
    <row r="589" ht="15.75" customHeight="1">
      <c r="A589" s="325" t="str">
        <f>'PROP DAILY PNL'!A589</f>
        <v/>
      </c>
      <c r="B589" s="326" t="str">
        <f>'PROP DAILY PNL'!B589</f>
        <v/>
      </c>
      <c r="C589" s="323">
        <f>$B589*'PERCENTAGE SHARING'!C383</f>
        <v>0</v>
      </c>
      <c r="D589" s="323">
        <f>$B589*'PERCENTAGE SHARING'!D383</f>
        <v>0</v>
      </c>
      <c r="E589" s="323">
        <f>$B589*'PERCENTAGE SHARING'!E383</f>
        <v>0</v>
      </c>
      <c r="F589" s="323">
        <f>$B589*'PERCENTAGE SHARING'!F383</f>
        <v>0</v>
      </c>
      <c r="G589" s="323">
        <f>$B589*'PERCENTAGE SHARING'!G383</f>
        <v>0</v>
      </c>
      <c r="H589" s="323">
        <f>$B589*'PERCENTAGE SHARING'!H383</f>
        <v>0</v>
      </c>
      <c r="I589" s="323">
        <f>$B589*'PERCENTAGE SHARING'!I383</f>
        <v>0</v>
      </c>
      <c r="J589" s="323">
        <f>$B589*'PERCENTAGE SHARING'!J383</f>
        <v>0</v>
      </c>
      <c r="K589" s="323">
        <f>$B589*'PERCENTAGE SHARING'!K383</f>
        <v>0</v>
      </c>
      <c r="L589" s="323">
        <f>$B589*'PERCENTAGE SHARING'!L383</f>
        <v>0</v>
      </c>
      <c r="M589" s="323">
        <f>$B589*'PERCENTAGE SHARING'!M383</f>
        <v>0</v>
      </c>
      <c r="N589" s="323">
        <f>$B589*'PERCENTAGE SHARING'!N383</f>
        <v>0</v>
      </c>
      <c r="O589" s="323">
        <f>$B589*'PERCENTAGE SHARING'!O383</f>
        <v>0</v>
      </c>
      <c r="P589" s="323">
        <f>$B589*'PERCENTAGE SHARING'!P383</f>
        <v>0</v>
      </c>
      <c r="Q589" s="323">
        <f>$B589*'PERCENTAGE SHARING'!Q383</f>
        <v>0</v>
      </c>
      <c r="R589" s="323">
        <f>$B589*'PERCENTAGE SHARING'!R383</f>
        <v>0</v>
      </c>
      <c r="S589" s="317"/>
      <c r="T589" s="317"/>
      <c r="U589" s="317"/>
      <c r="V589" s="317"/>
      <c r="W589" s="317"/>
      <c r="X589" s="317"/>
      <c r="Y589" s="317"/>
      <c r="Z589" s="317"/>
    </row>
    <row r="590" ht="15.75" customHeight="1">
      <c r="A590" s="325" t="str">
        <f>'PROP DAILY PNL'!A590</f>
        <v/>
      </c>
      <c r="B590" s="326" t="str">
        <f>'PROP DAILY PNL'!B590</f>
        <v/>
      </c>
      <c r="C590" s="323">
        <f>$B590*'PERCENTAGE SHARING'!C384</f>
        <v>0</v>
      </c>
      <c r="D590" s="323">
        <f>$B590*'PERCENTAGE SHARING'!D384</f>
        <v>0</v>
      </c>
      <c r="E590" s="323">
        <f>$B590*'PERCENTAGE SHARING'!E384</f>
        <v>0</v>
      </c>
      <c r="F590" s="323">
        <f>$B590*'PERCENTAGE SHARING'!F384</f>
        <v>0</v>
      </c>
      <c r="G590" s="323">
        <f>$B590*'PERCENTAGE SHARING'!G384</f>
        <v>0</v>
      </c>
      <c r="H590" s="323">
        <f>$B590*'PERCENTAGE SHARING'!H384</f>
        <v>0</v>
      </c>
      <c r="I590" s="323">
        <f>$B590*'PERCENTAGE SHARING'!I384</f>
        <v>0</v>
      </c>
      <c r="J590" s="323">
        <f>$B590*'PERCENTAGE SHARING'!J384</f>
        <v>0</v>
      </c>
      <c r="K590" s="323">
        <f>$B590*'PERCENTAGE SHARING'!K384</f>
        <v>0</v>
      </c>
      <c r="L590" s="323">
        <f>$B590*'PERCENTAGE SHARING'!L384</f>
        <v>0</v>
      </c>
      <c r="M590" s="323">
        <f>$B590*'PERCENTAGE SHARING'!M384</f>
        <v>0</v>
      </c>
      <c r="N590" s="323">
        <f>$B590*'PERCENTAGE SHARING'!N384</f>
        <v>0</v>
      </c>
      <c r="O590" s="323">
        <f>$B590*'PERCENTAGE SHARING'!O384</f>
        <v>0</v>
      </c>
      <c r="P590" s="323">
        <f>$B590*'PERCENTAGE SHARING'!P384</f>
        <v>0</v>
      </c>
      <c r="Q590" s="323">
        <f>$B590*'PERCENTAGE SHARING'!Q384</f>
        <v>0</v>
      </c>
      <c r="R590" s="323">
        <f>$B590*'PERCENTAGE SHARING'!R384</f>
        <v>0</v>
      </c>
      <c r="S590" s="317"/>
      <c r="T590" s="317"/>
      <c r="U590" s="317"/>
      <c r="V590" s="317"/>
      <c r="W590" s="317"/>
      <c r="X590" s="317"/>
      <c r="Y590" s="317"/>
      <c r="Z590" s="317"/>
    </row>
    <row r="591" ht="15.75" customHeight="1">
      <c r="A591" s="325" t="str">
        <f>'PROP DAILY PNL'!A591</f>
        <v/>
      </c>
      <c r="B591" s="326" t="str">
        <f>'PROP DAILY PNL'!B591</f>
        <v/>
      </c>
      <c r="C591" s="323">
        <f>$B591*'PERCENTAGE SHARING'!C385</f>
        <v>0</v>
      </c>
      <c r="D591" s="323">
        <f>$B591*'PERCENTAGE SHARING'!D385</f>
        <v>0</v>
      </c>
      <c r="E591" s="323">
        <f>$B591*'PERCENTAGE SHARING'!E385</f>
        <v>0</v>
      </c>
      <c r="F591" s="323">
        <f>$B591*'PERCENTAGE SHARING'!F385</f>
        <v>0</v>
      </c>
      <c r="G591" s="323">
        <f>$B591*'PERCENTAGE SHARING'!G385</f>
        <v>0</v>
      </c>
      <c r="H591" s="323">
        <f>$B591*'PERCENTAGE SHARING'!H385</f>
        <v>0</v>
      </c>
      <c r="I591" s="323">
        <f>$B591*'PERCENTAGE SHARING'!I385</f>
        <v>0</v>
      </c>
      <c r="J591" s="323">
        <f>$B591*'PERCENTAGE SHARING'!J385</f>
        <v>0</v>
      </c>
      <c r="K591" s="323">
        <f>$B591*'PERCENTAGE SHARING'!K385</f>
        <v>0</v>
      </c>
      <c r="L591" s="323">
        <f>$B591*'PERCENTAGE SHARING'!L385</f>
        <v>0</v>
      </c>
      <c r="M591" s="323">
        <f>$B591*'PERCENTAGE SHARING'!M385</f>
        <v>0</v>
      </c>
      <c r="N591" s="323">
        <f>$B591*'PERCENTAGE SHARING'!N385</f>
        <v>0</v>
      </c>
      <c r="O591" s="323">
        <f>$B591*'PERCENTAGE SHARING'!O385</f>
        <v>0</v>
      </c>
      <c r="P591" s="323">
        <f>$B591*'PERCENTAGE SHARING'!P385</f>
        <v>0</v>
      </c>
      <c r="Q591" s="323">
        <f>$B591*'PERCENTAGE SHARING'!Q385</f>
        <v>0</v>
      </c>
      <c r="R591" s="323">
        <f>$B591*'PERCENTAGE SHARING'!R385</f>
        <v>0</v>
      </c>
      <c r="S591" s="317"/>
      <c r="T591" s="317"/>
      <c r="U591" s="317"/>
      <c r="V591" s="317"/>
      <c r="W591" s="317"/>
      <c r="X591" s="317"/>
      <c r="Y591" s="317"/>
      <c r="Z591" s="317"/>
    </row>
    <row r="592" ht="15.75" customHeight="1">
      <c r="A592" s="325" t="str">
        <f>'PROP DAILY PNL'!A592</f>
        <v/>
      </c>
      <c r="B592" s="326" t="str">
        <f>'PROP DAILY PNL'!B592</f>
        <v/>
      </c>
      <c r="C592" s="323">
        <f>$B592*'PERCENTAGE SHARING'!C386</f>
        <v>0</v>
      </c>
      <c r="D592" s="323">
        <f>$B592*'PERCENTAGE SHARING'!D386</f>
        <v>0</v>
      </c>
      <c r="E592" s="323">
        <f>$B592*'PERCENTAGE SHARING'!E386</f>
        <v>0</v>
      </c>
      <c r="F592" s="323">
        <f>$B592*'PERCENTAGE SHARING'!F386</f>
        <v>0</v>
      </c>
      <c r="G592" s="323">
        <f>$B592*'PERCENTAGE SHARING'!G386</f>
        <v>0</v>
      </c>
      <c r="H592" s="323">
        <f>$B592*'PERCENTAGE SHARING'!H386</f>
        <v>0</v>
      </c>
      <c r="I592" s="323">
        <f>$B592*'PERCENTAGE SHARING'!I386</f>
        <v>0</v>
      </c>
      <c r="J592" s="323">
        <f>$B592*'PERCENTAGE SHARING'!J386</f>
        <v>0</v>
      </c>
      <c r="K592" s="323">
        <f>$B592*'PERCENTAGE SHARING'!K386</f>
        <v>0</v>
      </c>
      <c r="L592" s="323">
        <f>$B592*'PERCENTAGE SHARING'!L386</f>
        <v>0</v>
      </c>
      <c r="M592" s="323">
        <f>$B592*'PERCENTAGE SHARING'!M386</f>
        <v>0</v>
      </c>
      <c r="N592" s="323">
        <f>$B592*'PERCENTAGE SHARING'!N386</f>
        <v>0</v>
      </c>
      <c r="O592" s="323">
        <f>$B592*'PERCENTAGE SHARING'!O386</f>
        <v>0</v>
      </c>
      <c r="P592" s="323">
        <f>$B592*'PERCENTAGE SHARING'!P386</f>
        <v>0</v>
      </c>
      <c r="Q592" s="323">
        <f>$B592*'PERCENTAGE SHARING'!Q386</f>
        <v>0</v>
      </c>
      <c r="R592" s="323">
        <f>$B592*'PERCENTAGE SHARING'!R386</f>
        <v>0</v>
      </c>
      <c r="S592" s="317"/>
      <c r="T592" s="317"/>
      <c r="U592" s="317"/>
      <c r="V592" s="317"/>
      <c r="W592" s="317"/>
      <c r="X592" s="317"/>
      <c r="Y592" s="317"/>
      <c r="Z592" s="317"/>
    </row>
    <row r="593" ht="15.75" customHeight="1">
      <c r="A593" s="325" t="str">
        <f>'PROP DAILY PNL'!A593</f>
        <v/>
      </c>
      <c r="B593" s="326" t="str">
        <f>'PROP DAILY PNL'!B593</f>
        <v/>
      </c>
      <c r="C593" s="323">
        <f>$B593*'PERCENTAGE SHARING'!C387</f>
        <v>0</v>
      </c>
      <c r="D593" s="323">
        <f>$B593*'PERCENTAGE SHARING'!D387</f>
        <v>0</v>
      </c>
      <c r="E593" s="323">
        <f>$B593*'PERCENTAGE SHARING'!E387</f>
        <v>0</v>
      </c>
      <c r="F593" s="323">
        <f>$B593*'PERCENTAGE SHARING'!F387</f>
        <v>0</v>
      </c>
      <c r="G593" s="323">
        <f>$B593*'PERCENTAGE SHARING'!G387</f>
        <v>0</v>
      </c>
      <c r="H593" s="323">
        <f>$B593*'PERCENTAGE SHARING'!H387</f>
        <v>0</v>
      </c>
      <c r="I593" s="323">
        <f>$B593*'PERCENTAGE SHARING'!I387</f>
        <v>0</v>
      </c>
      <c r="J593" s="323">
        <f>$B593*'PERCENTAGE SHARING'!J387</f>
        <v>0</v>
      </c>
      <c r="K593" s="323">
        <f>$B593*'PERCENTAGE SHARING'!K387</f>
        <v>0</v>
      </c>
      <c r="L593" s="323">
        <f>$B593*'PERCENTAGE SHARING'!L387</f>
        <v>0</v>
      </c>
      <c r="M593" s="323">
        <f>$B593*'PERCENTAGE SHARING'!M387</f>
        <v>0</v>
      </c>
      <c r="N593" s="323">
        <f>$B593*'PERCENTAGE SHARING'!N387</f>
        <v>0</v>
      </c>
      <c r="O593" s="323">
        <f>$B593*'PERCENTAGE SHARING'!O387</f>
        <v>0</v>
      </c>
      <c r="P593" s="323">
        <f>$B593*'PERCENTAGE SHARING'!P387</f>
        <v>0</v>
      </c>
      <c r="Q593" s="323">
        <f>$B593*'PERCENTAGE SHARING'!Q387</f>
        <v>0</v>
      </c>
      <c r="R593" s="323">
        <f>$B593*'PERCENTAGE SHARING'!R387</f>
        <v>0</v>
      </c>
      <c r="S593" s="317"/>
      <c r="T593" s="317"/>
      <c r="U593" s="317"/>
      <c r="V593" s="317"/>
      <c r="W593" s="317"/>
      <c r="X593" s="317"/>
      <c r="Y593" s="317"/>
      <c r="Z593" s="317"/>
    </row>
    <row r="594" ht="15.75" customHeight="1">
      <c r="A594" s="325" t="str">
        <f>'PROP DAILY PNL'!A594</f>
        <v/>
      </c>
      <c r="B594" s="326" t="str">
        <f>'PROP DAILY PNL'!B594</f>
        <v/>
      </c>
      <c r="C594" s="323">
        <f>$B594*'PERCENTAGE SHARING'!C388</f>
        <v>0</v>
      </c>
      <c r="D594" s="323">
        <f>$B594*'PERCENTAGE SHARING'!D388</f>
        <v>0</v>
      </c>
      <c r="E594" s="323">
        <f>$B594*'PERCENTAGE SHARING'!E388</f>
        <v>0</v>
      </c>
      <c r="F594" s="323">
        <f>$B594*'PERCENTAGE SHARING'!F388</f>
        <v>0</v>
      </c>
      <c r="G594" s="323">
        <f>$B594*'PERCENTAGE SHARING'!G388</f>
        <v>0</v>
      </c>
      <c r="H594" s="323">
        <f>$B594*'PERCENTAGE SHARING'!H388</f>
        <v>0</v>
      </c>
      <c r="I594" s="323">
        <f>$B594*'PERCENTAGE SHARING'!I388</f>
        <v>0</v>
      </c>
      <c r="J594" s="323">
        <f>$B594*'PERCENTAGE SHARING'!J388</f>
        <v>0</v>
      </c>
      <c r="K594" s="323">
        <f>$B594*'PERCENTAGE SHARING'!K388</f>
        <v>0</v>
      </c>
      <c r="L594" s="323">
        <f>$B594*'PERCENTAGE SHARING'!L388</f>
        <v>0</v>
      </c>
      <c r="M594" s="323">
        <f>$B594*'PERCENTAGE SHARING'!M388</f>
        <v>0</v>
      </c>
      <c r="N594" s="323">
        <f>$B594*'PERCENTAGE SHARING'!N388</f>
        <v>0</v>
      </c>
      <c r="O594" s="323">
        <f>$B594*'PERCENTAGE SHARING'!O388</f>
        <v>0</v>
      </c>
      <c r="P594" s="323">
        <f>$B594*'PERCENTAGE SHARING'!P388</f>
        <v>0</v>
      </c>
      <c r="Q594" s="323">
        <f>$B594*'PERCENTAGE SHARING'!Q388</f>
        <v>0</v>
      </c>
      <c r="R594" s="323">
        <f>$B594*'PERCENTAGE SHARING'!R388</f>
        <v>0</v>
      </c>
      <c r="S594" s="317"/>
      <c r="T594" s="317"/>
      <c r="U594" s="317"/>
      <c r="V594" s="317"/>
      <c r="W594" s="317"/>
      <c r="X594" s="317"/>
      <c r="Y594" s="317"/>
      <c r="Z594" s="317"/>
    </row>
    <row r="595" ht="15.75" customHeight="1">
      <c r="A595" s="325" t="str">
        <f>'PROP DAILY PNL'!A595</f>
        <v/>
      </c>
      <c r="B595" s="326" t="str">
        <f>'PROP DAILY PNL'!B595</f>
        <v/>
      </c>
      <c r="C595" s="323">
        <f>$B595*'PERCENTAGE SHARING'!C389</f>
        <v>0</v>
      </c>
      <c r="D595" s="323">
        <f>$B595*'PERCENTAGE SHARING'!D389</f>
        <v>0</v>
      </c>
      <c r="E595" s="323">
        <f>$B595*'PERCENTAGE SHARING'!E389</f>
        <v>0</v>
      </c>
      <c r="F595" s="323">
        <f>$B595*'PERCENTAGE SHARING'!F389</f>
        <v>0</v>
      </c>
      <c r="G595" s="323">
        <f>$B595*'PERCENTAGE SHARING'!G389</f>
        <v>0</v>
      </c>
      <c r="H595" s="323">
        <f>$B595*'PERCENTAGE SHARING'!H389</f>
        <v>0</v>
      </c>
      <c r="I595" s="323">
        <f>$B595*'PERCENTAGE SHARING'!I389</f>
        <v>0</v>
      </c>
      <c r="J595" s="323">
        <f>$B595*'PERCENTAGE SHARING'!J389</f>
        <v>0</v>
      </c>
      <c r="K595" s="323">
        <f>$B595*'PERCENTAGE SHARING'!K389</f>
        <v>0</v>
      </c>
      <c r="L595" s="323">
        <f>$B595*'PERCENTAGE SHARING'!L389</f>
        <v>0</v>
      </c>
      <c r="M595" s="323">
        <f>$B595*'PERCENTAGE SHARING'!M389</f>
        <v>0</v>
      </c>
      <c r="N595" s="323">
        <f>$B595*'PERCENTAGE SHARING'!N389</f>
        <v>0</v>
      </c>
      <c r="O595" s="323">
        <f>$B595*'PERCENTAGE SHARING'!O389</f>
        <v>0</v>
      </c>
      <c r="P595" s="323">
        <f>$B595*'PERCENTAGE SHARING'!P389</f>
        <v>0</v>
      </c>
      <c r="Q595" s="323">
        <f>$B595*'PERCENTAGE SHARING'!Q389</f>
        <v>0</v>
      </c>
      <c r="R595" s="323">
        <f>$B595*'PERCENTAGE SHARING'!R389</f>
        <v>0</v>
      </c>
      <c r="S595" s="317"/>
      <c r="T595" s="317"/>
      <c r="U595" s="317"/>
      <c r="V595" s="317"/>
      <c r="W595" s="317"/>
      <c r="X595" s="317"/>
      <c r="Y595" s="317"/>
      <c r="Z595" s="317"/>
    </row>
    <row r="596" ht="15.75" customHeight="1">
      <c r="A596" s="325" t="str">
        <f>'PROP DAILY PNL'!A596</f>
        <v/>
      </c>
      <c r="B596" s="326" t="str">
        <f>'PROP DAILY PNL'!B596</f>
        <v/>
      </c>
      <c r="C596" s="323">
        <f>$B596*'PERCENTAGE SHARING'!C390</f>
        <v>0</v>
      </c>
      <c r="D596" s="323">
        <f>$B596*'PERCENTAGE SHARING'!D390</f>
        <v>0</v>
      </c>
      <c r="E596" s="323">
        <f>$B596*'PERCENTAGE SHARING'!E390</f>
        <v>0</v>
      </c>
      <c r="F596" s="323">
        <f>$B596*'PERCENTAGE SHARING'!F390</f>
        <v>0</v>
      </c>
      <c r="G596" s="323">
        <f>$B596*'PERCENTAGE SHARING'!G390</f>
        <v>0</v>
      </c>
      <c r="H596" s="323">
        <f>$B596*'PERCENTAGE SHARING'!H390</f>
        <v>0</v>
      </c>
      <c r="I596" s="323">
        <f>$B596*'PERCENTAGE SHARING'!I390</f>
        <v>0</v>
      </c>
      <c r="J596" s="323">
        <f>$B596*'PERCENTAGE SHARING'!J390</f>
        <v>0</v>
      </c>
      <c r="K596" s="323">
        <f>$B596*'PERCENTAGE SHARING'!K390</f>
        <v>0</v>
      </c>
      <c r="L596" s="323">
        <f>$B596*'PERCENTAGE SHARING'!L390</f>
        <v>0</v>
      </c>
      <c r="M596" s="323">
        <f>$B596*'PERCENTAGE SHARING'!M390</f>
        <v>0</v>
      </c>
      <c r="N596" s="323">
        <f>$B596*'PERCENTAGE SHARING'!N390</f>
        <v>0</v>
      </c>
      <c r="O596" s="323">
        <f>$B596*'PERCENTAGE SHARING'!O390</f>
        <v>0</v>
      </c>
      <c r="P596" s="323">
        <f>$B596*'PERCENTAGE SHARING'!P390</f>
        <v>0</v>
      </c>
      <c r="Q596" s="323">
        <f>$B596*'PERCENTAGE SHARING'!Q390</f>
        <v>0</v>
      </c>
      <c r="R596" s="323">
        <f>$B596*'PERCENTAGE SHARING'!R390</f>
        <v>0</v>
      </c>
      <c r="S596" s="317"/>
      <c r="T596" s="317"/>
      <c r="U596" s="317"/>
      <c r="V596" s="317"/>
      <c r="W596" s="317"/>
      <c r="X596" s="317"/>
      <c r="Y596" s="317"/>
      <c r="Z596" s="317"/>
    </row>
    <row r="597" ht="15.75" customHeight="1">
      <c r="A597" s="325" t="str">
        <f>'PROP DAILY PNL'!A597</f>
        <v/>
      </c>
      <c r="B597" s="326" t="str">
        <f>'PROP DAILY PNL'!B597</f>
        <v/>
      </c>
      <c r="C597" s="323">
        <f>$B597*'PERCENTAGE SHARING'!C391</f>
        <v>0</v>
      </c>
      <c r="D597" s="323">
        <f>$B597*'PERCENTAGE SHARING'!D391</f>
        <v>0</v>
      </c>
      <c r="E597" s="323">
        <f>$B597*'PERCENTAGE SHARING'!E391</f>
        <v>0</v>
      </c>
      <c r="F597" s="323">
        <f>$B597*'PERCENTAGE SHARING'!F391</f>
        <v>0</v>
      </c>
      <c r="G597" s="323">
        <f>$B597*'PERCENTAGE SHARING'!G391</f>
        <v>0</v>
      </c>
      <c r="H597" s="323">
        <f>$B597*'PERCENTAGE SHARING'!H391</f>
        <v>0</v>
      </c>
      <c r="I597" s="323">
        <f>$B597*'PERCENTAGE SHARING'!I391</f>
        <v>0</v>
      </c>
      <c r="J597" s="323">
        <f>$B597*'PERCENTAGE SHARING'!J391</f>
        <v>0</v>
      </c>
      <c r="K597" s="323">
        <f>$B597*'PERCENTAGE SHARING'!K391</f>
        <v>0</v>
      </c>
      <c r="L597" s="323">
        <f>$B597*'PERCENTAGE SHARING'!L391</f>
        <v>0</v>
      </c>
      <c r="M597" s="323">
        <f>$B597*'PERCENTAGE SHARING'!M391</f>
        <v>0</v>
      </c>
      <c r="N597" s="323">
        <f>$B597*'PERCENTAGE SHARING'!N391</f>
        <v>0</v>
      </c>
      <c r="O597" s="323">
        <f>$B597*'PERCENTAGE SHARING'!O391</f>
        <v>0</v>
      </c>
      <c r="P597" s="323">
        <f>$B597*'PERCENTAGE SHARING'!P391</f>
        <v>0</v>
      </c>
      <c r="Q597" s="323">
        <f>$B597*'PERCENTAGE SHARING'!Q391</f>
        <v>0</v>
      </c>
      <c r="R597" s="323">
        <f>$B597*'PERCENTAGE SHARING'!R391</f>
        <v>0</v>
      </c>
      <c r="S597" s="317"/>
      <c r="T597" s="317"/>
      <c r="U597" s="317"/>
      <c r="V597" s="317"/>
      <c r="W597" s="317"/>
      <c r="X597" s="317"/>
      <c r="Y597" s="317"/>
      <c r="Z597" s="317"/>
    </row>
    <row r="598" ht="15.75" customHeight="1">
      <c r="A598" s="325" t="str">
        <f>'PROP DAILY PNL'!A598</f>
        <v/>
      </c>
      <c r="B598" s="326" t="str">
        <f>'PROP DAILY PNL'!B598</f>
        <v/>
      </c>
      <c r="C598" s="323">
        <f>$B598*'PERCENTAGE SHARING'!C392</f>
        <v>0</v>
      </c>
      <c r="D598" s="323">
        <f>$B598*'PERCENTAGE SHARING'!D392</f>
        <v>0</v>
      </c>
      <c r="E598" s="323">
        <f>$B598*'PERCENTAGE SHARING'!E392</f>
        <v>0</v>
      </c>
      <c r="F598" s="323">
        <f>$B598*'PERCENTAGE SHARING'!F392</f>
        <v>0</v>
      </c>
      <c r="G598" s="323">
        <f>$B598*'PERCENTAGE SHARING'!G392</f>
        <v>0</v>
      </c>
      <c r="H598" s="323">
        <f>$B598*'PERCENTAGE SHARING'!H392</f>
        <v>0</v>
      </c>
      <c r="I598" s="323">
        <f>$B598*'PERCENTAGE SHARING'!I392</f>
        <v>0</v>
      </c>
      <c r="J598" s="323">
        <f>$B598*'PERCENTAGE SHARING'!J392</f>
        <v>0</v>
      </c>
      <c r="K598" s="323">
        <f>$B598*'PERCENTAGE SHARING'!K392</f>
        <v>0</v>
      </c>
      <c r="L598" s="323">
        <f>$B598*'PERCENTAGE SHARING'!L392</f>
        <v>0</v>
      </c>
      <c r="M598" s="323">
        <f>$B598*'PERCENTAGE SHARING'!M392</f>
        <v>0</v>
      </c>
      <c r="N598" s="323">
        <f>$B598*'PERCENTAGE SHARING'!N392</f>
        <v>0</v>
      </c>
      <c r="O598" s="323">
        <f>$B598*'PERCENTAGE SHARING'!O392</f>
        <v>0</v>
      </c>
      <c r="P598" s="323">
        <f>$B598*'PERCENTAGE SHARING'!P392</f>
        <v>0</v>
      </c>
      <c r="Q598" s="323">
        <f>$B598*'PERCENTAGE SHARING'!Q392</f>
        <v>0</v>
      </c>
      <c r="R598" s="323">
        <f>$B598*'PERCENTAGE SHARING'!R392</f>
        <v>0</v>
      </c>
      <c r="S598" s="317"/>
      <c r="T598" s="317"/>
      <c r="U598" s="317"/>
      <c r="V598" s="317"/>
      <c r="W598" s="317"/>
      <c r="X598" s="317"/>
      <c r="Y598" s="317"/>
      <c r="Z598" s="317"/>
    </row>
    <row r="599" ht="15.75" customHeight="1">
      <c r="A599" s="325" t="str">
        <f>'PROP DAILY PNL'!A599</f>
        <v/>
      </c>
      <c r="B599" s="326" t="str">
        <f>'PROP DAILY PNL'!B599</f>
        <v/>
      </c>
      <c r="C599" s="323">
        <f>$B599*'PERCENTAGE SHARING'!C393</f>
        <v>0</v>
      </c>
      <c r="D599" s="323">
        <f>$B599*'PERCENTAGE SHARING'!D393</f>
        <v>0</v>
      </c>
      <c r="E599" s="323">
        <f>$B599*'PERCENTAGE SHARING'!E393</f>
        <v>0</v>
      </c>
      <c r="F599" s="323">
        <f>$B599*'PERCENTAGE SHARING'!F393</f>
        <v>0</v>
      </c>
      <c r="G599" s="323">
        <f>$B599*'PERCENTAGE SHARING'!G393</f>
        <v>0</v>
      </c>
      <c r="H599" s="323">
        <f>$B599*'PERCENTAGE SHARING'!H393</f>
        <v>0</v>
      </c>
      <c r="I599" s="323">
        <f>$B599*'PERCENTAGE SHARING'!I393</f>
        <v>0</v>
      </c>
      <c r="J599" s="323">
        <f>$B599*'PERCENTAGE SHARING'!J393</f>
        <v>0</v>
      </c>
      <c r="K599" s="323">
        <f>$B599*'PERCENTAGE SHARING'!K393</f>
        <v>0</v>
      </c>
      <c r="L599" s="323">
        <f>$B599*'PERCENTAGE SHARING'!L393</f>
        <v>0</v>
      </c>
      <c r="M599" s="323">
        <f>$B599*'PERCENTAGE SHARING'!M393</f>
        <v>0</v>
      </c>
      <c r="N599" s="323">
        <f>$B599*'PERCENTAGE SHARING'!N393</f>
        <v>0</v>
      </c>
      <c r="O599" s="323">
        <f>$B599*'PERCENTAGE SHARING'!O393</f>
        <v>0</v>
      </c>
      <c r="P599" s="323">
        <f>$B599*'PERCENTAGE SHARING'!P393</f>
        <v>0</v>
      </c>
      <c r="Q599" s="323">
        <f>$B599*'PERCENTAGE SHARING'!Q393</f>
        <v>0</v>
      </c>
      <c r="R599" s="323">
        <f>$B599*'PERCENTAGE SHARING'!R393</f>
        <v>0</v>
      </c>
      <c r="S599" s="317"/>
      <c r="T599" s="317"/>
      <c r="U599" s="317"/>
      <c r="V599" s="317"/>
      <c r="W599" s="317"/>
      <c r="X599" s="317"/>
      <c r="Y599" s="317"/>
      <c r="Z599" s="317"/>
    </row>
    <row r="600" ht="15.75" customHeight="1">
      <c r="A600" s="325" t="str">
        <f>'PROP DAILY PNL'!A600</f>
        <v/>
      </c>
      <c r="B600" s="326" t="str">
        <f>'PROP DAILY PNL'!B600</f>
        <v/>
      </c>
      <c r="C600" s="323">
        <f>$B600*'PERCENTAGE SHARING'!C394</f>
        <v>0</v>
      </c>
      <c r="D600" s="323">
        <f>$B600*'PERCENTAGE SHARING'!D394</f>
        <v>0</v>
      </c>
      <c r="E600" s="323">
        <f>$B600*'PERCENTAGE SHARING'!E394</f>
        <v>0</v>
      </c>
      <c r="F600" s="323">
        <f>$B600*'PERCENTAGE SHARING'!F394</f>
        <v>0</v>
      </c>
      <c r="G600" s="323">
        <f>$B600*'PERCENTAGE SHARING'!G394</f>
        <v>0</v>
      </c>
      <c r="H600" s="323">
        <f>$B600*'PERCENTAGE SHARING'!H394</f>
        <v>0</v>
      </c>
      <c r="I600" s="323">
        <f>$B600*'PERCENTAGE SHARING'!I394</f>
        <v>0</v>
      </c>
      <c r="J600" s="323">
        <f>$B600*'PERCENTAGE SHARING'!J394</f>
        <v>0</v>
      </c>
      <c r="K600" s="323">
        <f>$B600*'PERCENTAGE SHARING'!K394</f>
        <v>0</v>
      </c>
      <c r="L600" s="323">
        <f>$B600*'PERCENTAGE SHARING'!L394</f>
        <v>0</v>
      </c>
      <c r="M600" s="323">
        <f>$B600*'PERCENTAGE SHARING'!M394</f>
        <v>0</v>
      </c>
      <c r="N600" s="323">
        <f>$B600*'PERCENTAGE SHARING'!N394</f>
        <v>0</v>
      </c>
      <c r="O600" s="323">
        <f>$B600*'PERCENTAGE SHARING'!O394</f>
        <v>0</v>
      </c>
      <c r="P600" s="323">
        <f>$B600*'PERCENTAGE SHARING'!P394</f>
        <v>0</v>
      </c>
      <c r="Q600" s="323">
        <f>$B600*'PERCENTAGE SHARING'!Q394</f>
        <v>0</v>
      </c>
      <c r="R600" s="323">
        <f>$B600*'PERCENTAGE SHARING'!R394</f>
        <v>0</v>
      </c>
      <c r="S600" s="317"/>
      <c r="T600" s="317"/>
      <c r="U600" s="317"/>
      <c r="V600" s="317"/>
      <c r="W600" s="317"/>
      <c r="X600" s="317"/>
      <c r="Y600" s="317"/>
      <c r="Z600" s="317"/>
    </row>
    <row r="601" ht="15.75" customHeight="1">
      <c r="A601" s="325" t="str">
        <f>'PROP DAILY PNL'!A601</f>
        <v/>
      </c>
      <c r="B601" s="326" t="str">
        <f>'PROP DAILY PNL'!B601</f>
        <v/>
      </c>
      <c r="C601" s="323">
        <f>$B601*'PERCENTAGE SHARING'!C395</f>
        <v>0</v>
      </c>
      <c r="D601" s="323">
        <f>$B601*'PERCENTAGE SHARING'!D395</f>
        <v>0</v>
      </c>
      <c r="E601" s="323">
        <f>$B601*'PERCENTAGE SHARING'!E395</f>
        <v>0</v>
      </c>
      <c r="F601" s="323">
        <f>$B601*'PERCENTAGE SHARING'!F395</f>
        <v>0</v>
      </c>
      <c r="G601" s="323">
        <f>$B601*'PERCENTAGE SHARING'!G395</f>
        <v>0</v>
      </c>
      <c r="H601" s="323">
        <f>$B601*'PERCENTAGE SHARING'!H395</f>
        <v>0</v>
      </c>
      <c r="I601" s="323">
        <f>$B601*'PERCENTAGE SHARING'!I395</f>
        <v>0</v>
      </c>
      <c r="J601" s="323">
        <f>$B601*'PERCENTAGE SHARING'!J395</f>
        <v>0</v>
      </c>
      <c r="K601" s="323">
        <f>$B601*'PERCENTAGE SHARING'!K395</f>
        <v>0</v>
      </c>
      <c r="L601" s="323">
        <f>$B601*'PERCENTAGE SHARING'!L395</f>
        <v>0</v>
      </c>
      <c r="M601" s="323">
        <f>$B601*'PERCENTAGE SHARING'!M395</f>
        <v>0</v>
      </c>
      <c r="N601" s="323">
        <f>$B601*'PERCENTAGE SHARING'!N395</f>
        <v>0</v>
      </c>
      <c r="O601" s="323">
        <f>$B601*'PERCENTAGE SHARING'!O395</f>
        <v>0</v>
      </c>
      <c r="P601" s="323">
        <f>$B601*'PERCENTAGE SHARING'!P395</f>
        <v>0</v>
      </c>
      <c r="Q601" s="323">
        <f>$B601*'PERCENTAGE SHARING'!Q395</f>
        <v>0</v>
      </c>
      <c r="R601" s="323">
        <f>$B601*'PERCENTAGE SHARING'!R395</f>
        <v>0</v>
      </c>
      <c r="S601" s="317"/>
      <c r="T601" s="317"/>
      <c r="U601" s="317"/>
      <c r="V601" s="317"/>
      <c r="W601" s="317"/>
      <c r="X601" s="317"/>
      <c r="Y601" s="317"/>
      <c r="Z601" s="317"/>
    </row>
    <row r="602" ht="15.75" customHeight="1">
      <c r="A602" s="325" t="str">
        <f>'PROP DAILY PNL'!A602</f>
        <v/>
      </c>
      <c r="B602" s="326" t="str">
        <f>'PROP DAILY PNL'!B602</f>
        <v/>
      </c>
      <c r="C602" s="323">
        <f>$B602*'PERCENTAGE SHARING'!C396</f>
        <v>0</v>
      </c>
      <c r="D602" s="323">
        <f>$B602*'PERCENTAGE SHARING'!D396</f>
        <v>0</v>
      </c>
      <c r="E602" s="323">
        <f>$B602*'PERCENTAGE SHARING'!E396</f>
        <v>0</v>
      </c>
      <c r="F602" s="323">
        <f>$B602*'PERCENTAGE SHARING'!F396</f>
        <v>0</v>
      </c>
      <c r="G602" s="323">
        <f>$B602*'PERCENTAGE SHARING'!G396</f>
        <v>0</v>
      </c>
      <c r="H602" s="323">
        <f>$B602*'PERCENTAGE SHARING'!H396</f>
        <v>0</v>
      </c>
      <c r="I602" s="323">
        <f>$B602*'PERCENTAGE SHARING'!I396</f>
        <v>0</v>
      </c>
      <c r="J602" s="323">
        <f>$B602*'PERCENTAGE SHARING'!J396</f>
        <v>0</v>
      </c>
      <c r="K602" s="323">
        <f>$B602*'PERCENTAGE SHARING'!K396</f>
        <v>0</v>
      </c>
      <c r="L602" s="323">
        <f>$B602*'PERCENTAGE SHARING'!L396</f>
        <v>0</v>
      </c>
      <c r="M602" s="323">
        <f>$B602*'PERCENTAGE SHARING'!M396</f>
        <v>0</v>
      </c>
      <c r="N602" s="323">
        <f>$B602*'PERCENTAGE SHARING'!N396</f>
        <v>0</v>
      </c>
      <c r="O602" s="323">
        <f>$B602*'PERCENTAGE SHARING'!O396</f>
        <v>0</v>
      </c>
      <c r="P602" s="323">
        <f>$B602*'PERCENTAGE SHARING'!P396</f>
        <v>0</v>
      </c>
      <c r="Q602" s="323">
        <f>$B602*'PERCENTAGE SHARING'!Q396</f>
        <v>0</v>
      </c>
      <c r="R602" s="323">
        <f>$B602*'PERCENTAGE SHARING'!R396</f>
        <v>0</v>
      </c>
      <c r="S602" s="317"/>
      <c r="T602" s="317"/>
      <c r="U602" s="317"/>
      <c r="V602" s="317"/>
      <c r="W602" s="317"/>
      <c r="X602" s="317"/>
      <c r="Y602" s="317"/>
      <c r="Z602" s="317"/>
    </row>
    <row r="603" ht="15.75" customHeight="1">
      <c r="A603" s="325" t="str">
        <f>'PROP DAILY PNL'!A603</f>
        <v/>
      </c>
      <c r="B603" s="326" t="str">
        <f>'PROP DAILY PNL'!B603</f>
        <v/>
      </c>
      <c r="C603" s="323">
        <f>$B603*'PERCENTAGE SHARING'!C397</f>
        <v>0</v>
      </c>
      <c r="D603" s="323">
        <f>$B603*'PERCENTAGE SHARING'!D397</f>
        <v>0</v>
      </c>
      <c r="E603" s="323">
        <f>$B603*'PERCENTAGE SHARING'!E397</f>
        <v>0</v>
      </c>
      <c r="F603" s="323">
        <f>$B603*'PERCENTAGE SHARING'!F397</f>
        <v>0</v>
      </c>
      <c r="G603" s="323">
        <f>$B603*'PERCENTAGE SHARING'!G397</f>
        <v>0</v>
      </c>
      <c r="H603" s="323">
        <f>$B603*'PERCENTAGE SHARING'!H397</f>
        <v>0</v>
      </c>
      <c r="I603" s="323">
        <f>$B603*'PERCENTAGE SHARING'!I397</f>
        <v>0</v>
      </c>
      <c r="J603" s="323">
        <f>$B603*'PERCENTAGE SHARING'!J397</f>
        <v>0</v>
      </c>
      <c r="K603" s="323">
        <f>$B603*'PERCENTAGE SHARING'!K397</f>
        <v>0</v>
      </c>
      <c r="L603" s="323">
        <f>$B603*'PERCENTAGE SHARING'!L397</f>
        <v>0</v>
      </c>
      <c r="M603" s="323">
        <f>$B603*'PERCENTAGE SHARING'!M397</f>
        <v>0</v>
      </c>
      <c r="N603" s="323">
        <f>$B603*'PERCENTAGE SHARING'!N397</f>
        <v>0</v>
      </c>
      <c r="O603" s="323">
        <f>$B603*'PERCENTAGE SHARING'!O397</f>
        <v>0</v>
      </c>
      <c r="P603" s="323">
        <f>$B603*'PERCENTAGE SHARING'!P397</f>
        <v>0</v>
      </c>
      <c r="Q603" s="323">
        <f>$B603*'PERCENTAGE SHARING'!Q397</f>
        <v>0</v>
      </c>
      <c r="R603" s="323">
        <f>$B603*'PERCENTAGE SHARING'!R397</f>
        <v>0</v>
      </c>
      <c r="S603" s="317"/>
      <c r="T603" s="317"/>
      <c r="U603" s="317"/>
      <c r="V603" s="317"/>
      <c r="W603" s="317"/>
      <c r="X603" s="317"/>
      <c r="Y603" s="317"/>
      <c r="Z603" s="317"/>
    </row>
    <row r="604" ht="15.75" customHeight="1">
      <c r="A604" s="325" t="str">
        <f>'PROP DAILY PNL'!A604</f>
        <v/>
      </c>
      <c r="B604" s="326" t="str">
        <f>'PROP DAILY PNL'!B604</f>
        <v/>
      </c>
      <c r="C604" s="323">
        <f>$B604*'PERCENTAGE SHARING'!C398</f>
        <v>0</v>
      </c>
      <c r="D604" s="323">
        <f>$B604*'PERCENTAGE SHARING'!D398</f>
        <v>0</v>
      </c>
      <c r="E604" s="323">
        <f>$B604*'PERCENTAGE SHARING'!E398</f>
        <v>0</v>
      </c>
      <c r="F604" s="323">
        <f>$B604*'PERCENTAGE SHARING'!F398</f>
        <v>0</v>
      </c>
      <c r="G604" s="323">
        <f>$B604*'PERCENTAGE SHARING'!G398</f>
        <v>0</v>
      </c>
      <c r="H604" s="323">
        <f>$B604*'PERCENTAGE SHARING'!H398</f>
        <v>0</v>
      </c>
      <c r="I604" s="323">
        <f>$B604*'PERCENTAGE SHARING'!I398</f>
        <v>0</v>
      </c>
      <c r="J604" s="323">
        <f>$B604*'PERCENTAGE SHARING'!J398</f>
        <v>0</v>
      </c>
      <c r="K604" s="323">
        <f>$B604*'PERCENTAGE SHARING'!K398</f>
        <v>0</v>
      </c>
      <c r="L604" s="323">
        <f>$B604*'PERCENTAGE SHARING'!L398</f>
        <v>0</v>
      </c>
      <c r="M604" s="323">
        <f>$B604*'PERCENTAGE SHARING'!M398</f>
        <v>0</v>
      </c>
      <c r="N604" s="323">
        <f>$B604*'PERCENTAGE SHARING'!N398</f>
        <v>0</v>
      </c>
      <c r="O604" s="323">
        <f>$B604*'PERCENTAGE SHARING'!O398</f>
        <v>0</v>
      </c>
      <c r="P604" s="323">
        <f>$B604*'PERCENTAGE SHARING'!P398</f>
        <v>0</v>
      </c>
      <c r="Q604" s="323">
        <f>$B604*'PERCENTAGE SHARING'!Q398</f>
        <v>0</v>
      </c>
      <c r="R604" s="323">
        <f>$B604*'PERCENTAGE SHARING'!R398</f>
        <v>0</v>
      </c>
      <c r="S604" s="317"/>
      <c r="T604" s="317"/>
      <c r="U604" s="317"/>
      <c r="V604" s="317"/>
      <c r="W604" s="317"/>
      <c r="X604" s="317"/>
      <c r="Y604" s="317"/>
      <c r="Z604" s="317"/>
    </row>
    <row r="605" ht="15.75" customHeight="1">
      <c r="A605" s="325" t="str">
        <f>'PROP DAILY PNL'!A605</f>
        <v/>
      </c>
      <c r="B605" s="326" t="str">
        <f>'PROP DAILY PNL'!B605</f>
        <v/>
      </c>
      <c r="C605" s="323">
        <f>$B605*'PERCENTAGE SHARING'!C399</f>
        <v>0</v>
      </c>
      <c r="D605" s="323">
        <f>$B605*'PERCENTAGE SHARING'!D399</f>
        <v>0</v>
      </c>
      <c r="E605" s="323">
        <f>$B605*'PERCENTAGE SHARING'!E399</f>
        <v>0</v>
      </c>
      <c r="F605" s="323">
        <f>$B605*'PERCENTAGE SHARING'!F399</f>
        <v>0</v>
      </c>
      <c r="G605" s="323">
        <f>$B605*'PERCENTAGE SHARING'!G399</f>
        <v>0</v>
      </c>
      <c r="H605" s="323">
        <f>$B605*'PERCENTAGE SHARING'!H399</f>
        <v>0</v>
      </c>
      <c r="I605" s="323">
        <f>$B605*'PERCENTAGE SHARING'!I399</f>
        <v>0</v>
      </c>
      <c r="J605" s="323">
        <f>$B605*'PERCENTAGE SHARING'!J399</f>
        <v>0</v>
      </c>
      <c r="K605" s="323">
        <f>$B605*'PERCENTAGE SHARING'!K399</f>
        <v>0</v>
      </c>
      <c r="L605" s="323">
        <f>$B605*'PERCENTAGE SHARING'!L399</f>
        <v>0</v>
      </c>
      <c r="M605" s="323">
        <f>$B605*'PERCENTAGE SHARING'!M399</f>
        <v>0</v>
      </c>
      <c r="N605" s="323">
        <f>$B605*'PERCENTAGE SHARING'!N399</f>
        <v>0</v>
      </c>
      <c r="O605" s="323">
        <f>$B605*'PERCENTAGE SHARING'!O399</f>
        <v>0</v>
      </c>
      <c r="P605" s="323">
        <f>$B605*'PERCENTAGE SHARING'!P399</f>
        <v>0</v>
      </c>
      <c r="Q605" s="323">
        <f>$B605*'PERCENTAGE SHARING'!Q399</f>
        <v>0</v>
      </c>
      <c r="R605" s="323">
        <f>$B605*'PERCENTAGE SHARING'!R399</f>
        <v>0</v>
      </c>
      <c r="S605" s="317"/>
      <c r="T605" s="317"/>
      <c r="U605" s="317"/>
      <c r="V605" s="317"/>
      <c r="W605" s="317"/>
      <c r="X605" s="317"/>
      <c r="Y605" s="317"/>
      <c r="Z605" s="317"/>
    </row>
    <row r="606" ht="15.75" customHeight="1">
      <c r="A606" s="325" t="str">
        <f>'PROP DAILY PNL'!A606</f>
        <v/>
      </c>
      <c r="B606" s="326" t="str">
        <f>'PROP DAILY PNL'!B606</f>
        <v/>
      </c>
      <c r="C606" s="323">
        <f>$B606*'PERCENTAGE SHARING'!C400</f>
        <v>0</v>
      </c>
      <c r="D606" s="323">
        <f>$B606*'PERCENTAGE SHARING'!D400</f>
        <v>0</v>
      </c>
      <c r="E606" s="323">
        <f>$B606*'PERCENTAGE SHARING'!E400</f>
        <v>0</v>
      </c>
      <c r="F606" s="323">
        <f>$B606*'PERCENTAGE SHARING'!F400</f>
        <v>0</v>
      </c>
      <c r="G606" s="323">
        <f>$B606*'PERCENTAGE SHARING'!G400</f>
        <v>0</v>
      </c>
      <c r="H606" s="323">
        <f>$B606*'PERCENTAGE SHARING'!H400</f>
        <v>0</v>
      </c>
      <c r="I606" s="323">
        <f>$B606*'PERCENTAGE SHARING'!I400</f>
        <v>0</v>
      </c>
      <c r="J606" s="323">
        <f>$B606*'PERCENTAGE SHARING'!J400</f>
        <v>0</v>
      </c>
      <c r="K606" s="323">
        <f>$B606*'PERCENTAGE SHARING'!K400</f>
        <v>0</v>
      </c>
      <c r="L606" s="323">
        <f>$B606*'PERCENTAGE SHARING'!L400</f>
        <v>0</v>
      </c>
      <c r="M606" s="323">
        <f>$B606*'PERCENTAGE SHARING'!M400</f>
        <v>0</v>
      </c>
      <c r="N606" s="323">
        <f>$B606*'PERCENTAGE SHARING'!N400</f>
        <v>0</v>
      </c>
      <c r="O606" s="323">
        <f>$B606*'PERCENTAGE SHARING'!O400</f>
        <v>0</v>
      </c>
      <c r="P606" s="323">
        <f>$B606*'PERCENTAGE SHARING'!P400</f>
        <v>0</v>
      </c>
      <c r="Q606" s="323">
        <f>$B606*'PERCENTAGE SHARING'!Q400</f>
        <v>0</v>
      </c>
      <c r="R606" s="323">
        <f>$B606*'PERCENTAGE SHARING'!R400</f>
        <v>0</v>
      </c>
      <c r="S606" s="317"/>
      <c r="T606" s="317"/>
      <c r="U606" s="317"/>
      <c r="V606" s="317"/>
      <c r="W606" s="317"/>
      <c r="X606" s="317"/>
      <c r="Y606" s="317"/>
      <c r="Z606" s="317"/>
    </row>
    <row r="607" ht="15.75" customHeight="1">
      <c r="A607" s="325" t="str">
        <f>'PROP DAILY PNL'!A607</f>
        <v/>
      </c>
      <c r="B607" s="326" t="str">
        <f>'PROP DAILY PNL'!B607</f>
        <v/>
      </c>
      <c r="C607" s="323">
        <f>$B607*'PERCENTAGE SHARING'!C401</f>
        <v>0</v>
      </c>
      <c r="D607" s="323">
        <f>$B607*'PERCENTAGE SHARING'!D401</f>
        <v>0</v>
      </c>
      <c r="E607" s="323">
        <f>$B607*'PERCENTAGE SHARING'!E401</f>
        <v>0</v>
      </c>
      <c r="F607" s="323">
        <f>$B607*'PERCENTAGE SHARING'!F401</f>
        <v>0</v>
      </c>
      <c r="G607" s="323">
        <f>$B607*'PERCENTAGE SHARING'!G401</f>
        <v>0</v>
      </c>
      <c r="H607" s="323">
        <f>$B607*'PERCENTAGE SHARING'!H401</f>
        <v>0</v>
      </c>
      <c r="I607" s="323">
        <f>$B607*'PERCENTAGE SHARING'!I401</f>
        <v>0</v>
      </c>
      <c r="J607" s="323">
        <f>$B607*'PERCENTAGE SHARING'!J401</f>
        <v>0</v>
      </c>
      <c r="K607" s="323">
        <f>$B607*'PERCENTAGE SHARING'!K401</f>
        <v>0</v>
      </c>
      <c r="L607" s="323">
        <f>$B607*'PERCENTAGE SHARING'!L401</f>
        <v>0</v>
      </c>
      <c r="M607" s="323">
        <f>$B607*'PERCENTAGE SHARING'!M401</f>
        <v>0</v>
      </c>
      <c r="N607" s="323">
        <f>$B607*'PERCENTAGE SHARING'!N401</f>
        <v>0</v>
      </c>
      <c r="O607" s="323">
        <f>$B607*'PERCENTAGE SHARING'!O401</f>
        <v>0</v>
      </c>
      <c r="P607" s="323">
        <f>$B607*'PERCENTAGE SHARING'!P401</f>
        <v>0</v>
      </c>
      <c r="Q607" s="323">
        <f>$B607*'PERCENTAGE SHARING'!Q401</f>
        <v>0</v>
      </c>
      <c r="R607" s="323">
        <f>$B607*'PERCENTAGE SHARING'!R401</f>
        <v>0</v>
      </c>
      <c r="S607" s="317"/>
      <c r="T607" s="317"/>
      <c r="U607" s="317"/>
      <c r="V607" s="317"/>
      <c r="W607" s="317"/>
      <c r="X607" s="317"/>
      <c r="Y607" s="317"/>
      <c r="Z607" s="317"/>
    </row>
    <row r="608" ht="15.75" customHeight="1">
      <c r="A608" s="325" t="str">
        <f>'PROP DAILY PNL'!A608</f>
        <v/>
      </c>
      <c r="B608" s="326" t="str">
        <f>'PROP DAILY PNL'!B608</f>
        <v/>
      </c>
      <c r="C608" s="323">
        <f>$B608*'PERCENTAGE SHARING'!C402</f>
        <v>0</v>
      </c>
      <c r="D608" s="323">
        <f>$B608*'PERCENTAGE SHARING'!D402</f>
        <v>0</v>
      </c>
      <c r="E608" s="323">
        <f>$B608*'PERCENTAGE SHARING'!E402</f>
        <v>0</v>
      </c>
      <c r="F608" s="323">
        <f>$B608*'PERCENTAGE SHARING'!F402</f>
        <v>0</v>
      </c>
      <c r="G608" s="323">
        <f>$B608*'PERCENTAGE SHARING'!G402</f>
        <v>0</v>
      </c>
      <c r="H608" s="323">
        <f>$B608*'PERCENTAGE SHARING'!H402</f>
        <v>0</v>
      </c>
      <c r="I608" s="323">
        <f>$B608*'PERCENTAGE SHARING'!I402</f>
        <v>0</v>
      </c>
      <c r="J608" s="323">
        <f>$B608*'PERCENTAGE SHARING'!J402</f>
        <v>0</v>
      </c>
      <c r="K608" s="323">
        <f>$B608*'PERCENTAGE SHARING'!K402</f>
        <v>0</v>
      </c>
      <c r="L608" s="323">
        <f>$B608*'PERCENTAGE SHARING'!L402</f>
        <v>0</v>
      </c>
      <c r="M608" s="323">
        <f>$B608*'PERCENTAGE SHARING'!M402</f>
        <v>0</v>
      </c>
      <c r="N608" s="323">
        <f>$B608*'PERCENTAGE SHARING'!N402</f>
        <v>0</v>
      </c>
      <c r="O608" s="323">
        <f>$B608*'PERCENTAGE SHARING'!O402</f>
        <v>0</v>
      </c>
      <c r="P608" s="323">
        <f>$B608*'PERCENTAGE SHARING'!P402</f>
        <v>0</v>
      </c>
      <c r="Q608" s="323">
        <f>$B608*'PERCENTAGE SHARING'!Q402</f>
        <v>0</v>
      </c>
      <c r="R608" s="323">
        <f>$B608*'PERCENTAGE SHARING'!R402</f>
        <v>0</v>
      </c>
      <c r="S608" s="317"/>
      <c r="T608" s="317"/>
      <c r="U608" s="317"/>
      <c r="V608" s="317"/>
      <c r="W608" s="317"/>
      <c r="X608" s="317"/>
      <c r="Y608" s="317"/>
      <c r="Z608" s="317"/>
    </row>
    <row r="609" ht="15.75" customHeight="1">
      <c r="A609" s="325" t="str">
        <f>'PROP DAILY PNL'!A609</f>
        <v/>
      </c>
      <c r="B609" s="326" t="str">
        <f>'PROP DAILY PNL'!B609</f>
        <v/>
      </c>
      <c r="C609" s="323">
        <f>$B609*'PERCENTAGE SHARING'!C403</f>
        <v>0</v>
      </c>
      <c r="D609" s="323">
        <f>$B609*'PERCENTAGE SHARING'!D403</f>
        <v>0</v>
      </c>
      <c r="E609" s="323">
        <f>$B609*'PERCENTAGE SHARING'!E403</f>
        <v>0</v>
      </c>
      <c r="F609" s="323">
        <f>$B609*'PERCENTAGE SHARING'!F403</f>
        <v>0</v>
      </c>
      <c r="G609" s="323">
        <f>$B609*'PERCENTAGE SHARING'!G403</f>
        <v>0</v>
      </c>
      <c r="H609" s="323">
        <f>$B609*'PERCENTAGE SHARING'!H403</f>
        <v>0</v>
      </c>
      <c r="I609" s="323">
        <f>$B609*'PERCENTAGE SHARING'!I403</f>
        <v>0</v>
      </c>
      <c r="J609" s="323">
        <f>$B609*'PERCENTAGE SHARING'!J403</f>
        <v>0</v>
      </c>
      <c r="K609" s="323">
        <f>$B609*'PERCENTAGE SHARING'!K403</f>
        <v>0</v>
      </c>
      <c r="L609" s="323">
        <f>$B609*'PERCENTAGE SHARING'!L403</f>
        <v>0</v>
      </c>
      <c r="M609" s="323">
        <f>$B609*'PERCENTAGE SHARING'!M403</f>
        <v>0</v>
      </c>
      <c r="N609" s="323">
        <f>$B609*'PERCENTAGE SHARING'!N403</f>
        <v>0</v>
      </c>
      <c r="O609" s="323">
        <f>$B609*'PERCENTAGE SHARING'!O403</f>
        <v>0</v>
      </c>
      <c r="P609" s="323">
        <f>$B609*'PERCENTAGE SHARING'!P403</f>
        <v>0</v>
      </c>
      <c r="Q609" s="323">
        <f>$B609*'PERCENTAGE SHARING'!Q403</f>
        <v>0</v>
      </c>
      <c r="R609" s="323">
        <f>$B609*'PERCENTAGE SHARING'!R403</f>
        <v>0</v>
      </c>
      <c r="S609" s="317"/>
      <c r="T609" s="317"/>
      <c r="U609" s="317"/>
      <c r="V609" s="317"/>
      <c r="W609" s="317"/>
      <c r="X609" s="317"/>
      <c r="Y609" s="317"/>
      <c r="Z609" s="317"/>
    </row>
    <row r="610" ht="15.75" customHeight="1">
      <c r="A610" s="325" t="str">
        <f>'PROP DAILY PNL'!A610</f>
        <v/>
      </c>
      <c r="B610" s="326" t="str">
        <f>'PROP DAILY PNL'!B610</f>
        <v/>
      </c>
      <c r="C610" s="323">
        <f>$B610*'PERCENTAGE SHARING'!C404</f>
        <v>0</v>
      </c>
      <c r="D610" s="323">
        <f>$B610*'PERCENTAGE SHARING'!D404</f>
        <v>0</v>
      </c>
      <c r="E610" s="323">
        <f>$B610*'PERCENTAGE SHARING'!E404</f>
        <v>0</v>
      </c>
      <c r="F610" s="323">
        <f>$B610*'PERCENTAGE SHARING'!F404</f>
        <v>0</v>
      </c>
      <c r="G610" s="323">
        <f>$B610*'PERCENTAGE SHARING'!G404</f>
        <v>0</v>
      </c>
      <c r="H610" s="323">
        <f>$B610*'PERCENTAGE SHARING'!H404</f>
        <v>0</v>
      </c>
      <c r="I610" s="323">
        <f>$B610*'PERCENTAGE SHARING'!I404</f>
        <v>0</v>
      </c>
      <c r="J610" s="323">
        <f>$B610*'PERCENTAGE SHARING'!J404</f>
        <v>0</v>
      </c>
      <c r="K610" s="323">
        <f>$B610*'PERCENTAGE SHARING'!K404</f>
        <v>0</v>
      </c>
      <c r="L610" s="323">
        <f>$B610*'PERCENTAGE SHARING'!L404</f>
        <v>0</v>
      </c>
      <c r="M610" s="323">
        <f>$B610*'PERCENTAGE SHARING'!M404</f>
        <v>0</v>
      </c>
      <c r="N610" s="323">
        <f>$B610*'PERCENTAGE SHARING'!N404</f>
        <v>0</v>
      </c>
      <c r="O610" s="323">
        <f>$B610*'PERCENTAGE SHARING'!O404</f>
        <v>0</v>
      </c>
      <c r="P610" s="323">
        <f>$B610*'PERCENTAGE SHARING'!P404</f>
        <v>0</v>
      </c>
      <c r="Q610" s="323">
        <f>$B610*'PERCENTAGE SHARING'!Q404</f>
        <v>0</v>
      </c>
      <c r="R610" s="323">
        <f>$B610*'PERCENTAGE SHARING'!R404</f>
        <v>0</v>
      </c>
      <c r="S610" s="317"/>
      <c r="T610" s="317"/>
      <c r="U610" s="317"/>
      <c r="V610" s="317"/>
      <c r="W610" s="317"/>
      <c r="X610" s="317"/>
      <c r="Y610" s="317"/>
      <c r="Z610" s="317"/>
    </row>
    <row r="611" ht="15.75" customHeight="1">
      <c r="A611" s="325" t="str">
        <f>'PROP DAILY PNL'!A611</f>
        <v/>
      </c>
      <c r="B611" s="326" t="str">
        <f>'PROP DAILY PNL'!B611</f>
        <v/>
      </c>
      <c r="C611" s="323">
        <f>$B611*'PERCENTAGE SHARING'!C405</f>
        <v>0</v>
      </c>
      <c r="D611" s="323">
        <f>$B611*'PERCENTAGE SHARING'!D405</f>
        <v>0</v>
      </c>
      <c r="E611" s="323">
        <f>$B611*'PERCENTAGE SHARING'!E405</f>
        <v>0</v>
      </c>
      <c r="F611" s="323">
        <f>$B611*'PERCENTAGE SHARING'!F405</f>
        <v>0</v>
      </c>
      <c r="G611" s="323">
        <f>$B611*'PERCENTAGE SHARING'!G405</f>
        <v>0</v>
      </c>
      <c r="H611" s="323">
        <f>$B611*'PERCENTAGE SHARING'!H405</f>
        <v>0</v>
      </c>
      <c r="I611" s="323">
        <f>$B611*'PERCENTAGE SHARING'!I405</f>
        <v>0</v>
      </c>
      <c r="J611" s="323">
        <f>$B611*'PERCENTAGE SHARING'!J405</f>
        <v>0</v>
      </c>
      <c r="K611" s="323">
        <f>$B611*'PERCENTAGE SHARING'!K405</f>
        <v>0</v>
      </c>
      <c r="L611" s="323">
        <f>$B611*'PERCENTAGE SHARING'!L405</f>
        <v>0</v>
      </c>
      <c r="M611" s="323">
        <f>$B611*'PERCENTAGE SHARING'!M405</f>
        <v>0</v>
      </c>
      <c r="N611" s="323">
        <f>$B611*'PERCENTAGE SHARING'!N405</f>
        <v>0</v>
      </c>
      <c r="O611" s="323">
        <f>$B611*'PERCENTAGE SHARING'!O405</f>
        <v>0</v>
      </c>
      <c r="P611" s="323">
        <f>$B611*'PERCENTAGE SHARING'!P405</f>
        <v>0</v>
      </c>
      <c r="Q611" s="323">
        <f>$B611*'PERCENTAGE SHARING'!Q405</f>
        <v>0</v>
      </c>
      <c r="R611" s="323">
        <f>$B611*'PERCENTAGE SHARING'!R405</f>
        <v>0</v>
      </c>
      <c r="S611" s="317"/>
      <c r="T611" s="317"/>
      <c r="U611" s="317"/>
      <c r="V611" s="317"/>
      <c r="W611" s="317"/>
      <c r="X611" s="317"/>
      <c r="Y611" s="317"/>
      <c r="Z611" s="317"/>
    </row>
    <row r="612" ht="15.75" customHeight="1">
      <c r="A612" s="325" t="str">
        <f>'PROP DAILY PNL'!A612</f>
        <v/>
      </c>
      <c r="B612" s="326" t="str">
        <f>'PROP DAILY PNL'!B612</f>
        <v/>
      </c>
      <c r="C612" s="323">
        <f>$B612*'PERCENTAGE SHARING'!C406</f>
        <v>0</v>
      </c>
      <c r="D612" s="323">
        <f>$B612*'PERCENTAGE SHARING'!D406</f>
        <v>0</v>
      </c>
      <c r="E612" s="323">
        <f>$B612*'PERCENTAGE SHARING'!E406</f>
        <v>0</v>
      </c>
      <c r="F612" s="323">
        <f>$B612*'PERCENTAGE SHARING'!F406</f>
        <v>0</v>
      </c>
      <c r="G612" s="323">
        <f>$B612*'PERCENTAGE SHARING'!G406</f>
        <v>0</v>
      </c>
      <c r="H612" s="323">
        <f>$B612*'PERCENTAGE SHARING'!H406</f>
        <v>0</v>
      </c>
      <c r="I612" s="323">
        <f>$B612*'PERCENTAGE SHARING'!I406</f>
        <v>0</v>
      </c>
      <c r="J612" s="323">
        <f>$B612*'PERCENTAGE SHARING'!J406</f>
        <v>0</v>
      </c>
      <c r="K612" s="323">
        <f>$B612*'PERCENTAGE SHARING'!K406</f>
        <v>0</v>
      </c>
      <c r="L612" s="323">
        <f>$B612*'PERCENTAGE SHARING'!L406</f>
        <v>0</v>
      </c>
      <c r="M612" s="323">
        <f>$B612*'PERCENTAGE SHARING'!M406</f>
        <v>0</v>
      </c>
      <c r="N612" s="323">
        <f>$B612*'PERCENTAGE SHARING'!N406</f>
        <v>0</v>
      </c>
      <c r="O612" s="323">
        <f>$B612*'PERCENTAGE SHARING'!O406</f>
        <v>0</v>
      </c>
      <c r="P612" s="323">
        <f>$B612*'PERCENTAGE SHARING'!P406</f>
        <v>0</v>
      </c>
      <c r="Q612" s="323">
        <f>$B612*'PERCENTAGE SHARING'!Q406</f>
        <v>0</v>
      </c>
      <c r="R612" s="323">
        <f>$B612*'PERCENTAGE SHARING'!R406</f>
        <v>0</v>
      </c>
      <c r="S612" s="317"/>
      <c r="T612" s="317"/>
      <c r="U612" s="317"/>
      <c r="V612" s="317"/>
      <c r="W612" s="317"/>
      <c r="X612" s="317"/>
      <c r="Y612" s="317"/>
      <c r="Z612" s="317"/>
    </row>
    <row r="613" ht="15.75" customHeight="1">
      <c r="A613" s="325" t="str">
        <f>'PROP DAILY PNL'!A613</f>
        <v/>
      </c>
      <c r="B613" s="326" t="str">
        <f>'PROP DAILY PNL'!B613</f>
        <v/>
      </c>
      <c r="C613" s="323">
        <f>$B613*'PERCENTAGE SHARING'!C407</f>
        <v>0</v>
      </c>
      <c r="D613" s="323">
        <f>$B613*'PERCENTAGE SHARING'!D407</f>
        <v>0</v>
      </c>
      <c r="E613" s="323">
        <f>$B613*'PERCENTAGE SHARING'!E407</f>
        <v>0</v>
      </c>
      <c r="F613" s="323">
        <f>$B613*'PERCENTAGE SHARING'!F407</f>
        <v>0</v>
      </c>
      <c r="G613" s="323">
        <f>$B613*'PERCENTAGE SHARING'!G407</f>
        <v>0</v>
      </c>
      <c r="H613" s="323">
        <f>$B613*'PERCENTAGE SHARING'!H407</f>
        <v>0</v>
      </c>
      <c r="I613" s="323">
        <f>$B613*'PERCENTAGE SHARING'!I407</f>
        <v>0</v>
      </c>
      <c r="J613" s="323">
        <f>$B613*'PERCENTAGE SHARING'!J407</f>
        <v>0</v>
      </c>
      <c r="K613" s="323">
        <f>$B613*'PERCENTAGE SHARING'!K407</f>
        <v>0</v>
      </c>
      <c r="L613" s="323">
        <f>$B613*'PERCENTAGE SHARING'!L407</f>
        <v>0</v>
      </c>
      <c r="M613" s="323">
        <f>$B613*'PERCENTAGE SHARING'!M407</f>
        <v>0</v>
      </c>
      <c r="N613" s="323">
        <f>$B613*'PERCENTAGE SHARING'!N407</f>
        <v>0</v>
      </c>
      <c r="O613" s="323">
        <f>$B613*'PERCENTAGE SHARING'!O407</f>
        <v>0</v>
      </c>
      <c r="P613" s="323">
        <f>$B613*'PERCENTAGE SHARING'!P407</f>
        <v>0</v>
      </c>
      <c r="Q613" s="323">
        <f>$B613*'PERCENTAGE SHARING'!Q407</f>
        <v>0</v>
      </c>
      <c r="R613" s="323">
        <f>$B613*'PERCENTAGE SHARING'!R407</f>
        <v>0</v>
      </c>
      <c r="S613" s="317"/>
      <c r="T613" s="317"/>
      <c r="U613" s="317"/>
      <c r="V613" s="317"/>
      <c r="W613" s="317"/>
      <c r="X613" s="317"/>
      <c r="Y613" s="317"/>
      <c r="Z613" s="317"/>
    </row>
    <row r="614" ht="15.75" customHeight="1">
      <c r="A614" s="325" t="str">
        <f>'PROP DAILY PNL'!A614</f>
        <v/>
      </c>
      <c r="B614" s="326" t="str">
        <f>'PROP DAILY PNL'!B614</f>
        <v/>
      </c>
      <c r="C614" s="323">
        <f>$B614*'PERCENTAGE SHARING'!C408</f>
        <v>0</v>
      </c>
      <c r="D614" s="323">
        <f>$B614*'PERCENTAGE SHARING'!D408</f>
        <v>0</v>
      </c>
      <c r="E614" s="323">
        <f>$B614*'PERCENTAGE SHARING'!E408</f>
        <v>0</v>
      </c>
      <c r="F614" s="323">
        <f>$B614*'PERCENTAGE SHARING'!F408</f>
        <v>0</v>
      </c>
      <c r="G614" s="323">
        <f>$B614*'PERCENTAGE SHARING'!G408</f>
        <v>0</v>
      </c>
      <c r="H614" s="323">
        <f>$B614*'PERCENTAGE SHARING'!H408</f>
        <v>0</v>
      </c>
      <c r="I614" s="323">
        <f>$B614*'PERCENTAGE SHARING'!I408</f>
        <v>0</v>
      </c>
      <c r="J614" s="323">
        <f>$B614*'PERCENTAGE SHARING'!J408</f>
        <v>0</v>
      </c>
      <c r="K614" s="323">
        <f>$B614*'PERCENTAGE SHARING'!K408</f>
        <v>0</v>
      </c>
      <c r="L614" s="323">
        <f>$B614*'PERCENTAGE SHARING'!L408</f>
        <v>0</v>
      </c>
      <c r="M614" s="323">
        <f>$B614*'PERCENTAGE SHARING'!M408</f>
        <v>0</v>
      </c>
      <c r="N614" s="323">
        <f>$B614*'PERCENTAGE SHARING'!N408</f>
        <v>0</v>
      </c>
      <c r="O614" s="323">
        <f>$B614*'PERCENTAGE SHARING'!O408</f>
        <v>0</v>
      </c>
      <c r="P614" s="323">
        <f>$B614*'PERCENTAGE SHARING'!P408</f>
        <v>0</v>
      </c>
      <c r="Q614" s="323">
        <f>$B614*'PERCENTAGE SHARING'!Q408</f>
        <v>0</v>
      </c>
      <c r="R614" s="323">
        <f>$B614*'PERCENTAGE SHARING'!R408</f>
        <v>0</v>
      </c>
      <c r="S614" s="317"/>
      <c r="T614" s="317"/>
      <c r="U614" s="317"/>
      <c r="V614" s="317"/>
      <c r="W614" s="317"/>
      <c r="X614" s="317"/>
      <c r="Y614" s="317"/>
      <c r="Z614" s="317"/>
    </row>
    <row r="615" ht="15.75" customHeight="1">
      <c r="A615" s="325" t="str">
        <f>'PROP DAILY PNL'!A615</f>
        <v/>
      </c>
      <c r="B615" s="326" t="str">
        <f>'PROP DAILY PNL'!B615</f>
        <v/>
      </c>
      <c r="C615" s="323">
        <f>$B615*'PERCENTAGE SHARING'!C409</f>
        <v>0</v>
      </c>
      <c r="D615" s="323">
        <f>$B615*'PERCENTAGE SHARING'!D409</f>
        <v>0</v>
      </c>
      <c r="E615" s="323">
        <f>$B615*'PERCENTAGE SHARING'!E409</f>
        <v>0</v>
      </c>
      <c r="F615" s="323">
        <f>$B615*'PERCENTAGE SHARING'!F409</f>
        <v>0</v>
      </c>
      <c r="G615" s="323">
        <f>$B615*'PERCENTAGE SHARING'!G409</f>
        <v>0</v>
      </c>
      <c r="H615" s="323">
        <f>$B615*'PERCENTAGE SHARING'!H409</f>
        <v>0</v>
      </c>
      <c r="I615" s="323">
        <f>$B615*'PERCENTAGE SHARING'!I409</f>
        <v>0</v>
      </c>
      <c r="J615" s="323">
        <f>$B615*'PERCENTAGE SHARING'!J409</f>
        <v>0</v>
      </c>
      <c r="K615" s="323">
        <f>$B615*'PERCENTAGE SHARING'!K409</f>
        <v>0</v>
      </c>
      <c r="L615" s="323">
        <f>$B615*'PERCENTAGE SHARING'!L409</f>
        <v>0</v>
      </c>
      <c r="M615" s="323">
        <f>$B615*'PERCENTAGE SHARING'!M409</f>
        <v>0</v>
      </c>
      <c r="N615" s="323">
        <f>$B615*'PERCENTAGE SHARING'!N409</f>
        <v>0</v>
      </c>
      <c r="O615" s="323">
        <f>$B615*'PERCENTAGE SHARING'!O409</f>
        <v>0</v>
      </c>
      <c r="P615" s="323">
        <f>$B615*'PERCENTAGE SHARING'!P409</f>
        <v>0</v>
      </c>
      <c r="Q615" s="323">
        <f>$B615*'PERCENTAGE SHARING'!Q409</f>
        <v>0</v>
      </c>
      <c r="R615" s="323">
        <f>$B615*'PERCENTAGE SHARING'!R409</f>
        <v>0</v>
      </c>
      <c r="S615" s="317"/>
      <c r="T615" s="317"/>
      <c r="U615" s="317"/>
      <c r="V615" s="317"/>
      <c r="W615" s="317"/>
      <c r="X615" s="317"/>
      <c r="Y615" s="317"/>
      <c r="Z615" s="317"/>
    </row>
    <row r="616" ht="15.75" customHeight="1">
      <c r="A616" s="325" t="str">
        <f>'PROP DAILY PNL'!A616</f>
        <v/>
      </c>
      <c r="B616" s="326" t="str">
        <f>'PROP DAILY PNL'!B616</f>
        <v/>
      </c>
      <c r="C616" s="323">
        <f>$B616*'PERCENTAGE SHARING'!C410</f>
        <v>0</v>
      </c>
      <c r="D616" s="323">
        <f>$B616*'PERCENTAGE SHARING'!D410</f>
        <v>0</v>
      </c>
      <c r="E616" s="323">
        <f>$B616*'PERCENTAGE SHARING'!E410</f>
        <v>0</v>
      </c>
      <c r="F616" s="323">
        <f>$B616*'PERCENTAGE SHARING'!F410</f>
        <v>0</v>
      </c>
      <c r="G616" s="323">
        <f>$B616*'PERCENTAGE SHARING'!G410</f>
        <v>0</v>
      </c>
      <c r="H616" s="323">
        <f>$B616*'PERCENTAGE SHARING'!H410</f>
        <v>0</v>
      </c>
      <c r="I616" s="323">
        <f>$B616*'PERCENTAGE SHARING'!I410</f>
        <v>0</v>
      </c>
      <c r="J616" s="323">
        <f>$B616*'PERCENTAGE SHARING'!J410</f>
        <v>0</v>
      </c>
      <c r="K616" s="323">
        <f>$B616*'PERCENTAGE SHARING'!K410</f>
        <v>0</v>
      </c>
      <c r="L616" s="323">
        <f>$B616*'PERCENTAGE SHARING'!L410</f>
        <v>0</v>
      </c>
      <c r="M616" s="323">
        <f>$B616*'PERCENTAGE SHARING'!M410</f>
        <v>0</v>
      </c>
      <c r="N616" s="323">
        <f>$B616*'PERCENTAGE SHARING'!N410</f>
        <v>0</v>
      </c>
      <c r="O616" s="323">
        <f>$B616*'PERCENTAGE SHARING'!O410</f>
        <v>0</v>
      </c>
      <c r="P616" s="323">
        <f>$B616*'PERCENTAGE SHARING'!P410</f>
        <v>0</v>
      </c>
      <c r="Q616" s="323">
        <f>$B616*'PERCENTAGE SHARING'!Q410</f>
        <v>0</v>
      </c>
      <c r="R616" s="323">
        <f>$B616*'PERCENTAGE SHARING'!R410</f>
        <v>0</v>
      </c>
      <c r="S616" s="317"/>
      <c r="T616" s="317"/>
      <c r="U616" s="317"/>
      <c r="V616" s="317"/>
      <c r="W616" s="317"/>
      <c r="X616" s="317"/>
      <c r="Y616" s="317"/>
      <c r="Z616" s="317"/>
    </row>
    <row r="617" ht="15.75" customHeight="1">
      <c r="A617" s="325" t="str">
        <f>'PROP DAILY PNL'!A617</f>
        <v/>
      </c>
      <c r="B617" s="326" t="str">
        <f>'PROP DAILY PNL'!B617</f>
        <v/>
      </c>
      <c r="C617" s="323">
        <f>$B617*'PERCENTAGE SHARING'!C411</f>
        <v>0</v>
      </c>
      <c r="D617" s="323">
        <f>$B617*'PERCENTAGE SHARING'!D411</f>
        <v>0</v>
      </c>
      <c r="E617" s="323">
        <f>$B617*'PERCENTAGE SHARING'!E411</f>
        <v>0</v>
      </c>
      <c r="F617" s="323">
        <f>$B617*'PERCENTAGE SHARING'!F411</f>
        <v>0</v>
      </c>
      <c r="G617" s="323">
        <f>$B617*'PERCENTAGE SHARING'!G411</f>
        <v>0</v>
      </c>
      <c r="H617" s="323">
        <f>$B617*'PERCENTAGE SHARING'!H411</f>
        <v>0</v>
      </c>
      <c r="I617" s="323">
        <f>$B617*'PERCENTAGE SHARING'!I411</f>
        <v>0</v>
      </c>
      <c r="J617" s="323">
        <f>$B617*'PERCENTAGE SHARING'!J411</f>
        <v>0</v>
      </c>
      <c r="K617" s="323">
        <f>$B617*'PERCENTAGE SHARING'!K411</f>
        <v>0</v>
      </c>
      <c r="L617" s="323">
        <f>$B617*'PERCENTAGE SHARING'!L411</f>
        <v>0</v>
      </c>
      <c r="M617" s="323">
        <f>$B617*'PERCENTAGE SHARING'!M411</f>
        <v>0</v>
      </c>
      <c r="N617" s="323">
        <f>$B617*'PERCENTAGE SHARING'!N411</f>
        <v>0</v>
      </c>
      <c r="O617" s="323">
        <f>$B617*'PERCENTAGE SHARING'!O411</f>
        <v>0</v>
      </c>
      <c r="P617" s="323">
        <f>$B617*'PERCENTAGE SHARING'!P411</f>
        <v>0</v>
      </c>
      <c r="Q617" s="323">
        <f>$B617*'PERCENTAGE SHARING'!Q411</f>
        <v>0</v>
      </c>
      <c r="R617" s="323">
        <f>$B617*'PERCENTAGE SHARING'!R411</f>
        <v>0</v>
      </c>
      <c r="S617" s="317"/>
      <c r="T617" s="317"/>
      <c r="U617" s="317"/>
      <c r="V617" s="317"/>
      <c r="W617" s="317"/>
      <c r="X617" s="317"/>
      <c r="Y617" s="317"/>
      <c r="Z617" s="317"/>
    </row>
    <row r="618" ht="15.75" customHeight="1">
      <c r="A618" s="325" t="str">
        <f>'PROP DAILY PNL'!A618</f>
        <v/>
      </c>
      <c r="B618" s="326" t="str">
        <f>'PROP DAILY PNL'!B618</f>
        <v/>
      </c>
      <c r="C618" s="323">
        <f>$B618*'PERCENTAGE SHARING'!C412</f>
        <v>0</v>
      </c>
      <c r="D618" s="323">
        <f>$B618*'PERCENTAGE SHARING'!D412</f>
        <v>0</v>
      </c>
      <c r="E618" s="323">
        <f>$B618*'PERCENTAGE SHARING'!E412</f>
        <v>0</v>
      </c>
      <c r="F618" s="323">
        <f>$B618*'PERCENTAGE SHARING'!F412</f>
        <v>0</v>
      </c>
      <c r="G618" s="323">
        <f>$B618*'PERCENTAGE SHARING'!G412</f>
        <v>0</v>
      </c>
      <c r="H618" s="323">
        <f>$B618*'PERCENTAGE SHARING'!H412</f>
        <v>0</v>
      </c>
      <c r="I618" s="323">
        <f>$B618*'PERCENTAGE SHARING'!I412</f>
        <v>0</v>
      </c>
      <c r="J618" s="323">
        <f>$B618*'PERCENTAGE SHARING'!J412</f>
        <v>0</v>
      </c>
      <c r="K618" s="323">
        <f>$B618*'PERCENTAGE SHARING'!K412</f>
        <v>0</v>
      </c>
      <c r="L618" s="323">
        <f>$B618*'PERCENTAGE SHARING'!L412</f>
        <v>0</v>
      </c>
      <c r="M618" s="323">
        <f>$B618*'PERCENTAGE SHARING'!M412</f>
        <v>0</v>
      </c>
      <c r="N618" s="323">
        <f>$B618*'PERCENTAGE SHARING'!N412</f>
        <v>0</v>
      </c>
      <c r="O618" s="323">
        <f>$B618*'PERCENTAGE SHARING'!O412</f>
        <v>0</v>
      </c>
      <c r="P618" s="323">
        <f>$B618*'PERCENTAGE SHARING'!P412</f>
        <v>0</v>
      </c>
      <c r="Q618" s="323">
        <f>$B618*'PERCENTAGE SHARING'!Q412</f>
        <v>0</v>
      </c>
      <c r="R618" s="323">
        <f>$B618*'PERCENTAGE SHARING'!R412</f>
        <v>0</v>
      </c>
      <c r="S618" s="317"/>
      <c r="T618" s="317"/>
      <c r="U618" s="317"/>
      <c r="V618" s="317"/>
      <c r="W618" s="317"/>
      <c r="X618" s="317"/>
      <c r="Y618" s="317"/>
      <c r="Z618" s="317"/>
    </row>
    <row r="619" ht="15.75" customHeight="1">
      <c r="A619" s="325" t="str">
        <f>'PROP DAILY PNL'!A619</f>
        <v/>
      </c>
      <c r="B619" s="326" t="str">
        <f>'PROP DAILY PNL'!B619</f>
        <v/>
      </c>
      <c r="C619" s="323">
        <f>$B619*'PERCENTAGE SHARING'!C413</f>
        <v>0</v>
      </c>
      <c r="D619" s="323">
        <f>$B619*'PERCENTAGE SHARING'!D413</f>
        <v>0</v>
      </c>
      <c r="E619" s="323">
        <f>$B619*'PERCENTAGE SHARING'!E413</f>
        <v>0</v>
      </c>
      <c r="F619" s="323">
        <f>$B619*'PERCENTAGE SHARING'!F413</f>
        <v>0</v>
      </c>
      <c r="G619" s="323">
        <f>$B619*'PERCENTAGE SHARING'!G413</f>
        <v>0</v>
      </c>
      <c r="H619" s="323">
        <f>$B619*'PERCENTAGE SHARING'!H413</f>
        <v>0</v>
      </c>
      <c r="I619" s="323">
        <f>$B619*'PERCENTAGE SHARING'!I413</f>
        <v>0</v>
      </c>
      <c r="J619" s="323">
        <f>$B619*'PERCENTAGE SHARING'!J413</f>
        <v>0</v>
      </c>
      <c r="K619" s="323">
        <f>$B619*'PERCENTAGE SHARING'!K413</f>
        <v>0</v>
      </c>
      <c r="L619" s="323">
        <f>$B619*'PERCENTAGE SHARING'!L413</f>
        <v>0</v>
      </c>
      <c r="M619" s="323">
        <f>$B619*'PERCENTAGE SHARING'!M413</f>
        <v>0</v>
      </c>
      <c r="N619" s="323">
        <f>$B619*'PERCENTAGE SHARING'!N413</f>
        <v>0</v>
      </c>
      <c r="O619" s="323">
        <f>$B619*'PERCENTAGE SHARING'!O413</f>
        <v>0</v>
      </c>
      <c r="P619" s="323">
        <f>$B619*'PERCENTAGE SHARING'!P413</f>
        <v>0</v>
      </c>
      <c r="Q619" s="323">
        <f>$B619*'PERCENTAGE SHARING'!Q413</f>
        <v>0</v>
      </c>
      <c r="R619" s="323">
        <f>$B619*'PERCENTAGE SHARING'!R413</f>
        <v>0</v>
      </c>
      <c r="S619" s="317"/>
      <c r="T619" s="317"/>
      <c r="U619" s="317"/>
      <c r="V619" s="317"/>
      <c r="W619" s="317"/>
      <c r="X619" s="317"/>
      <c r="Y619" s="317"/>
      <c r="Z619" s="317"/>
    </row>
    <row r="620" ht="15.75" customHeight="1">
      <c r="A620" s="325" t="str">
        <f>'PROP DAILY PNL'!A620</f>
        <v/>
      </c>
      <c r="B620" s="326" t="str">
        <f>'PROP DAILY PNL'!B620</f>
        <v/>
      </c>
      <c r="C620" s="323">
        <f>$B620*'PERCENTAGE SHARING'!C414</f>
        <v>0</v>
      </c>
      <c r="D620" s="323">
        <f>$B620*'PERCENTAGE SHARING'!D414</f>
        <v>0</v>
      </c>
      <c r="E620" s="323">
        <f>$B620*'PERCENTAGE SHARING'!E414</f>
        <v>0</v>
      </c>
      <c r="F620" s="323">
        <f>$B620*'PERCENTAGE SHARING'!F414</f>
        <v>0</v>
      </c>
      <c r="G620" s="323">
        <f>$B620*'PERCENTAGE SHARING'!G414</f>
        <v>0</v>
      </c>
      <c r="H620" s="323">
        <f>$B620*'PERCENTAGE SHARING'!H414</f>
        <v>0</v>
      </c>
      <c r="I620" s="323">
        <f>$B620*'PERCENTAGE SHARING'!I414</f>
        <v>0</v>
      </c>
      <c r="J620" s="323">
        <f>$B620*'PERCENTAGE SHARING'!J414</f>
        <v>0</v>
      </c>
      <c r="K620" s="323">
        <f>$B620*'PERCENTAGE SHARING'!K414</f>
        <v>0</v>
      </c>
      <c r="L620" s="323">
        <f>$B620*'PERCENTAGE SHARING'!L414</f>
        <v>0</v>
      </c>
      <c r="M620" s="323">
        <f>$B620*'PERCENTAGE SHARING'!M414</f>
        <v>0</v>
      </c>
      <c r="N620" s="323">
        <f>$B620*'PERCENTAGE SHARING'!N414</f>
        <v>0</v>
      </c>
      <c r="O620" s="323">
        <f>$B620*'PERCENTAGE SHARING'!O414</f>
        <v>0</v>
      </c>
      <c r="P620" s="323">
        <f>$B620*'PERCENTAGE SHARING'!P414</f>
        <v>0</v>
      </c>
      <c r="Q620" s="323">
        <f>$B620*'PERCENTAGE SHARING'!Q414</f>
        <v>0</v>
      </c>
      <c r="R620" s="323">
        <f>$B620*'PERCENTAGE SHARING'!R414</f>
        <v>0</v>
      </c>
      <c r="S620" s="317"/>
      <c r="T620" s="317"/>
      <c r="U620" s="317"/>
      <c r="V620" s="317"/>
      <c r="W620" s="317"/>
      <c r="X620" s="317"/>
      <c r="Y620" s="317"/>
      <c r="Z620" s="317"/>
    </row>
    <row r="621" ht="15.75" customHeight="1">
      <c r="A621" s="325" t="str">
        <f>'PROP DAILY PNL'!A621</f>
        <v/>
      </c>
      <c r="B621" s="326" t="str">
        <f>'PROP DAILY PNL'!B621</f>
        <v/>
      </c>
      <c r="C621" s="323">
        <f>$B621*'PERCENTAGE SHARING'!C415</f>
        <v>0</v>
      </c>
      <c r="D621" s="323">
        <f>$B621*'PERCENTAGE SHARING'!D415</f>
        <v>0</v>
      </c>
      <c r="E621" s="323">
        <f>$B621*'PERCENTAGE SHARING'!E415</f>
        <v>0</v>
      </c>
      <c r="F621" s="323">
        <f>$B621*'PERCENTAGE SHARING'!F415</f>
        <v>0</v>
      </c>
      <c r="G621" s="323">
        <f>$B621*'PERCENTAGE SHARING'!G415</f>
        <v>0</v>
      </c>
      <c r="H621" s="323">
        <f>$B621*'PERCENTAGE SHARING'!H415</f>
        <v>0</v>
      </c>
      <c r="I621" s="323">
        <f>$B621*'PERCENTAGE SHARING'!I415</f>
        <v>0</v>
      </c>
      <c r="J621" s="323">
        <f>$B621*'PERCENTAGE SHARING'!J415</f>
        <v>0</v>
      </c>
      <c r="K621" s="323">
        <f>$B621*'PERCENTAGE SHARING'!K415</f>
        <v>0</v>
      </c>
      <c r="L621" s="323">
        <f>$B621*'PERCENTAGE SHARING'!L415</f>
        <v>0</v>
      </c>
      <c r="M621" s="323">
        <f>$B621*'PERCENTAGE SHARING'!M415</f>
        <v>0</v>
      </c>
      <c r="N621" s="323">
        <f>$B621*'PERCENTAGE SHARING'!N415</f>
        <v>0</v>
      </c>
      <c r="O621" s="323">
        <f>$B621*'PERCENTAGE SHARING'!O415</f>
        <v>0</v>
      </c>
      <c r="P621" s="323">
        <f>$B621*'PERCENTAGE SHARING'!P415</f>
        <v>0</v>
      </c>
      <c r="Q621" s="323">
        <f>$B621*'PERCENTAGE SHARING'!Q415</f>
        <v>0</v>
      </c>
      <c r="R621" s="323">
        <f>$B621*'PERCENTAGE SHARING'!R415</f>
        <v>0</v>
      </c>
      <c r="S621" s="317"/>
      <c r="T621" s="317"/>
      <c r="U621" s="317"/>
      <c r="V621" s="317"/>
      <c r="W621" s="317"/>
      <c r="X621" s="317"/>
      <c r="Y621" s="317"/>
      <c r="Z621" s="317"/>
    </row>
    <row r="622" ht="15.75" customHeight="1">
      <c r="A622" s="325" t="str">
        <f>'PROP DAILY PNL'!A622</f>
        <v/>
      </c>
      <c r="B622" s="326" t="str">
        <f>'PROP DAILY PNL'!B622</f>
        <v/>
      </c>
      <c r="C622" s="323">
        <f>$B622*'PERCENTAGE SHARING'!C416</f>
        <v>0</v>
      </c>
      <c r="D622" s="323">
        <f>$B622*'PERCENTAGE SHARING'!D416</f>
        <v>0</v>
      </c>
      <c r="E622" s="323">
        <f>$B622*'PERCENTAGE SHARING'!E416</f>
        <v>0</v>
      </c>
      <c r="F622" s="323">
        <f>$B622*'PERCENTAGE SHARING'!F416</f>
        <v>0</v>
      </c>
      <c r="G622" s="323">
        <f>$B622*'PERCENTAGE SHARING'!G416</f>
        <v>0</v>
      </c>
      <c r="H622" s="323">
        <f>$B622*'PERCENTAGE SHARING'!H416</f>
        <v>0</v>
      </c>
      <c r="I622" s="323">
        <f>$B622*'PERCENTAGE SHARING'!I416</f>
        <v>0</v>
      </c>
      <c r="J622" s="323">
        <f>$B622*'PERCENTAGE SHARING'!J416</f>
        <v>0</v>
      </c>
      <c r="K622" s="323">
        <f>$B622*'PERCENTAGE SHARING'!K416</f>
        <v>0</v>
      </c>
      <c r="L622" s="323">
        <f>$B622*'PERCENTAGE SHARING'!L416</f>
        <v>0</v>
      </c>
      <c r="M622" s="323">
        <f>$B622*'PERCENTAGE SHARING'!M416</f>
        <v>0</v>
      </c>
      <c r="N622" s="323">
        <f>$B622*'PERCENTAGE SHARING'!N416</f>
        <v>0</v>
      </c>
      <c r="O622" s="323">
        <f>$B622*'PERCENTAGE SHARING'!O416</f>
        <v>0</v>
      </c>
      <c r="P622" s="323">
        <f>$B622*'PERCENTAGE SHARING'!P416</f>
        <v>0</v>
      </c>
      <c r="Q622" s="323">
        <f>$B622*'PERCENTAGE SHARING'!Q416</f>
        <v>0</v>
      </c>
      <c r="R622" s="323">
        <f>$B622*'PERCENTAGE SHARING'!R416</f>
        <v>0</v>
      </c>
      <c r="S622" s="317"/>
      <c r="T622" s="317"/>
      <c r="U622" s="317"/>
      <c r="V622" s="317"/>
      <c r="W622" s="317"/>
      <c r="X622" s="317"/>
      <c r="Y622" s="317"/>
      <c r="Z622" s="317"/>
    </row>
    <row r="623" ht="15.75" customHeight="1">
      <c r="A623" s="325" t="str">
        <f>'PROP DAILY PNL'!A623</f>
        <v/>
      </c>
      <c r="B623" s="326" t="str">
        <f>'PROP DAILY PNL'!B623</f>
        <v/>
      </c>
      <c r="C623" s="323">
        <f>$B623*'PERCENTAGE SHARING'!C417</f>
        <v>0</v>
      </c>
      <c r="D623" s="323">
        <f>$B623*'PERCENTAGE SHARING'!D417</f>
        <v>0</v>
      </c>
      <c r="E623" s="323">
        <f>$B623*'PERCENTAGE SHARING'!E417</f>
        <v>0</v>
      </c>
      <c r="F623" s="323">
        <f>$B623*'PERCENTAGE SHARING'!F417</f>
        <v>0</v>
      </c>
      <c r="G623" s="323">
        <f>$B623*'PERCENTAGE SHARING'!G417</f>
        <v>0</v>
      </c>
      <c r="H623" s="323">
        <f>$B623*'PERCENTAGE SHARING'!H417</f>
        <v>0</v>
      </c>
      <c r="I623" s="323">
        <f>$B623*'PERCENTAGE SHARING'!I417</f>
        <v>0</v>
      </c>
      <c r="J623" s="323">
        <f>$B623*'PERCENTAGE SHARING'!J417</f>
        <v>0</v>
      </c>
      <c r="K623" s="323">
        <f>$B623*'PERCENTAGE SHARING'!K417</f>
        <v>0</v>
      </c>
      <c r="L623" s="323">
        <f>$B623*'PERCENTAGE SHARING'!L417</f>
        <v>0</v>
      </c>
      <c r="M623" s="323">
        <f>$B623*'PERCENTAGE SHARING'!M417</f>
        <v>0</v>
      </c>
      <c r="N623" s="323">
        <f>$B623*'PERCENTAGE SHARING'!N417</f>
        <v>0</v>
      </c>
      <c r="O623" s="323">
        <f>$B623*'PERCENTAGE SHARING'!O417</f>
        <v>0</v>
      </c>
      <c r="P623" s="323">
        <f>$B623*'PERCENTAGE SHARING'!P417</f>
        <v>0</v>
      </c>
      <c r="Q623" s="323">
        <f>$B623*'PERCENTAGE SHARING'!Q417</f>
        <v>0</v>
      </c>
      <c r="R623" s="323">
        <f>$B623*'PERCENTAGE SHARING'!R417</f>
        <v>0</v>
      </c>
      <c r="S623" s="317"/>
      <c r="T623" s="317"/>
      <c r="U623" s="317"/>
      <c r="V623" s="317"/>
      <c r="W623" s="317"/>
      <c r="X623" s="317"/>
      <c r="Y623" s="317"/>
      <c r="Z623" s="317"/>
    </row>
    <row r="624" ht="15.75" customHeight="1">
      <c r="A624" s="325" t="str">
        <f>'PROP DAILY PNL'!A624</f>
        <v/>
      </c>
      <c r="B624" s="326" t="str">
        <f>'PROP DAILY PNL'!B624</f>
        <v/>
      </c>
      <c r="C624" s="323">
        <f>$B624*'PERCENTAGE SHARING'!C418</f>
        <v>0</v>
      </c>
      <c r="D624" s="323">
        <f>$B624*'PERCENTAGE SHARING'!D418</f>
        <v>0</v>
      </c>
      <c r="E624" s="323">
        <f>$B624*'PERCENTAGE SHARING'!E418</f>
        <v>0</v>
      </c>
      <c r="F624" s="323">
        <f>$B624*'PERCENTAGE SHARING'!F418</f>
        <v>0</v>
      </c>
      <c r="G624" s="323">
        <f>$B624*'PERCENTAGE SHARING'!G418</f>
        <v>0</v>
      </c>
      <c r="H624" s="323">
        <f>$B624*'PERCENTAGE SHARING'!H418</f>
        <v>0</v>
      </c>
      <c r="I624" s="323">
        <f>$B624*'PERCENTAGE SHARING'!I418</f>
        <v>0</v>
      </c>
      <c r="J624" s="323">
        <f>$B624*'PERCENTAGE SHARING'!J418</f>
        <v>0</v>
      </c>
      <c r="K624" s="323">
        <f>$B624*'PERCENTAGE SHARING'!K418</f>
        <v>0</v>
      </c>
      <c r="L624" s="323">
        <f>$B624*'PERCENTAGE SHARING'!L418</f>
        <v>0</v>
      </c>
      <c r="M624" s="323">
        <f>$B624*'PERCENTAGE SHARING'!M418</f>
        <v>0</v>
      </c>
      <c r="N624" s="323">
        <f>$B624*'PERCENTAGE SHARING'!N418</f>
        <v>0</v>
      </c>
      <c r="O624" s="323">
        <f>$B624*'PERCENTAGE SHARING'!O418</f>
        <v>0</v>
      </c>
      <c r="P624" s="323">
        <f>$B624*'PERCENTAGE SHARING'!P418</f>
        <v>0</v>
      </c>
      <c r="Q624" s="323">
        <f>$B624*'PERCENTAGE SHARING'!Q418</f>
        <v>0</v>
      </c>
      <c r="R624" s="323">
        <f>$B624*'PERCENTAGE SHARING'!R418</f>
        <v>0</v>
      </c>
      <c r="S624" s="317"/>
      <c r="T624" s="317"/>
      <c r="U624" s="317"/>
      <c r="V624" s="317"/>
      <c r="W624" s="317"/>
      <c r="X624" s="317"/>
      <c r="Y624" s="317"/>
      <c r="Z624" s="317"/>
    </row>
    <row r="625" ht="15.75" customHeight="1">
      <c r="A625" s="325" t="str">
        <f>'PROP DAILY PNL'!A625</f>
        <v/>
      </c>
      <c r="B625" s="326" t="str">
        <f>'PROP DAILY PNL'!B625</f>
        <v/>
      </c>
      <c r="C625" s="323">
        <f>$B625*'PERCENTAGE SHARING'!C419</f>
        <v>0</v>
      </c>
      <c r="D625" s="323">
        <f>$B625*'PERCENTAGE SHARING'!D419</f>
        <v>0</v>
      </c>
      <c r="E625" s="323">
        <f>$B625*'PERCENTAGE SHARING'!E419</f>
        <v>0</v>
      </c>
      <c r="F625" s="323">
        <f>$B625*'PERCENTAGE SHARING'!F419</f>
        <v>0</v>
      </c>
      <c r="G625" s="323">
        <f>$B625*'PERCENTAGE SHARING'!G419</f>
        <v>0</v>
      </c>
      <c r="H625" s="323">
        <f>$B625*'PERCENTAGE SHARING'!H419</f>
        <v>0</v>
      </c>
      <c r="I625" s="323">
        <f>$B625*'PERCENTAGE SHARING'!I419</f>
        <v>0</v>
      </c>
      <c r="J625" s="323">
        <f>$B625*'PERCENTAGE SHARING'!J419</f>
        <v>0</v>
      </c>
      <c r="K625" s="323">
        <f>$B625*'PERCENTAGE SHARING'!K419</f>
        <v>0</v>
      </c>
      <c r="L625" s="323">
        <f>$B625*'PERCENTAGE SHARING'!L419</f>
        <v>0</v>
      </c>
      <c r="M625" s="323">
        <f>$B625*'PERCENTAGE SHARING'!M419</f>
        <v>0</v>
      </c>
      <c r="N625" s="323">
        <f>$B625*'PERCENTAGE SHARING'!N419</f>
        <v>0</v>
      </c>
      <c r="O625" s="323">
        <f>$B625*'PERCENTAGE SHARING'!O419</f>
        <v>0</v>
      </c>
      <c r="P625" s="323">
        <f>$B625*'PERCENTAGE SHARING'!P419</f>
        <v>0</v>
      </c>
      <c r="Q625" s="323">
        <f>$B625*'PERCENTAGE SHARING'!Q419</f>
        <v>0</v>
      </c>
      <c r="R625" s="323">
        <f>$B625*'PERCENTAGE SHARING'!R419</f>
        <v>0</v>
      </c>
      <c r="S625" s="317"/>
      <c r="T625" s="317"/>
      <c r="U625" s="317"/>
      <c r="V625" s="317"/>
      <c r="W625" s="317"/>
      <c r="X625" s="317"/>
      <c r="Y625" s="317"/>
      <c r="Z625" s="317"/>
    </row>
    <row r="626" ht="15.75" customHeight="1">
      <c r="A626" s="325" t="str">
        <f>'PROP DAILY PNL'!A626</f>
        <v/>
      </c>
      <c r="B626" s="326" t="str">
        <f>'PROP DAILY PNL'!B626</f>
        <v/>
      </c>
      <c r="C626" s="323">
        <f>$B626*'PERCENTAGE SHARING'!C420</f>
        <v>0</v>
      </c>
      <c r="D626" s="323">
        <f>$B626*'PERCENTAGE SHARING'!D420</f>
        <v>0</v>
      </c>
      <c r="E626" s="323">
        <f>$B626*'PERCENTAGE SHARING'!E420</f>
        <v>0</v>
      </c>
      <c r="F626" s="323">
        <f>$B626*'PERCENTAGE SHARING'!F420</f>
        <v>0</v>
      </c>
      <c r="G626" s="323">
        <f>$B626*'PERCENTAGE SHARING'!G420</f>
        <v>0</v>
      </c>
      <c r="H626" s="323">
        <f>$B626*'PERCENTAGE SHARING'!H420</f>
        <v>0</v>
      </c>
      <c r="I626" s="323">
        <f>$B626*'PERCENTAGE SHARING'!I420</f>
        <v>0</v>
      </c>
      <c r="J626" s="323">
        <f>$B626*'PERCENTAGE SHARING'!J420</f>
        <v>0</v>
      </c>
      <c r="K626" s="323">
        <f>$B626*'PERCENTAGE SHARING'!K420</f>
        <v>0</v>
      </c>
      <c r="L626" s="323">
        <f>$B626*'PERCENTAGE SHARING'!L420</f>
        <v>0</v>
      </c>
      <c r="M626" s="323">
        <f>$B626*'PERCENTAGE SHARING'!M420</f>
        <v>0</v>
      </c>
      <c r="N626" s="323">
        <f>$B626*'PERCENTAGE SHARING'!N420</f>
        <v>0</v>
      </c>
      <c r="O626" s="323">
        <f>$B626*'PERCENTAGE SHARING'!O420</f>
        <v>0</v>
      </c>
      <c r="P626" s="323">
        <f>$B626*'PERCENTAGE SHARING'!P420</f>
        <v>0</v>
      </c>
      <c r="Q626" s="323">
        <f>$B626*'PERCENTAGE SHARING'!Q420</f>
        <v>0</v>
      </c>
      <c r="R626" s="323">
        <f>$B626*'PERCENTAGE SHARING'!R420</f>
        <v>0</v>
      </c>
      <c r="S626" s="317"/>
      <c r="T626" s="317"/>
      <c r="U626" s="317"/>
      <c r="V626" s="317"/>
      <c r="W626" s="317"/>
      <c r="X626" s="317"/>
      <c r="Y626" s="317"/>
      <c r="Z626" s="317"/>
    </row>
    <row r="627" ht="15.75" customHeight="1">
      <c r="A627" s="325" t="str">
        <f>'PROP DAILY PNL'!A627</f>
        <v/>
      </c>
      <c r="B627" s="326" t="str">
        <f>'PROP DAILY PNL'!B627</f>
        <v/>
      </c>
      <c r="C627" s="323">
        <f>$B627*'PERCENTAGE SHARING'!C421</f>
        <v>0</v>
      </c>
      <c r="D627" s="323">
        <f>$B627*'PERCENTAGE SHARING'!D421</f>
        <v>0</v>
      </c>
      <c r="E627" s="323">
        <f>$B627*'PERCENTAGE SHARING'!E421</f>
        <v>0</v>
      </c>
      <c r="F627" s="323">
        <f>$B627*'PERCENTAGE SHARING'!F421</f>
        <v>0</v>
      </c>
      <c r="G627" s="323">
        <f>$B627*'PERCENTAGE SHARING'!G421</f>
        <v>0</v>
      </c>
      <c r="H627" s="323">
        <f>$B627*'PERCENTAGE SHARING'!H421</f>
        <v>0</v>
      </c>
      <c r="I627" s="323">
        <f>$B627*'PERCENTAGE SHARING'!I421</f>
        <v>0</v>
      </c>
      <c r="J627" s="323">
        <f>$B627*'PERCENTAGE SHARING'!J421</f>
        <v>0</v>
      </c>
      <c r="K627" s="323">
        <f>$B627*'PERCENTAGE SHARING'!K421</f>
        <v>0</v>
      </c>
      <c r="L627" s="323">
        <f>$B627*'PERCENTAGE SHARING'!L421</f>
        <v>0</v>
      </c>
      <c r="M627" s="323">
        <f>$B627*'PERCENTAGE SHARING'!M421</f>
        <v>0</v>
      </c>
      <c r="N627" s="323">
        <f>$B627*'PERCENTAGE SHARING'!N421</f>
        <v>0</v>
      </c>
      <c r="O627" s="323">
        <f>$B627*'PERCENTAGE SHARING'!O421</f>
        <v>0</v>
      </c>
      <c r="P627" s="323">
        <f>$B627*'PERCENTAGE SHARING'!P421</f>
        <v>0</v>
      </c>
      <c r="Q627" s="323">
        <f>$B627*'PERCENTAGE SHARING'!Q421</f>
        <v>0</v>
      </c>
      <c r="R627" s="323">
        <f>$B627*'PERCENTAGE SHARING'!R421</f>
        <v>0</v>
      </c>
      <c r="S627" s="317"/>
      <c r="T627" s="317"/>
      <c r="U627" s="317"/>
      <c r="V627" s="317"/>
      <c r="W627" s="317"/>
      <c r="X627" s="317"/>
      <c r="Y627" s="317"/>
      <c r="Z627" s="317"/>
    </row>
    <row r="628" ht="15.75" customHeight="1">
      <c r="A628" s="325" t="str">
        <f>'PROP DAILY PNL'!A628</f>
        <v/>
      </c>
      <c r="B628" s="326" t="str">
        <f>'PROP DAILY PNL'!B628</f>
        <v/>
      </c>
      <c r="C628" s="323">
        <f>$B628*'PERCENTAGE SHARING'!C422</f>
        <v>0</v>
      </c>
      <c r="D628" s="323">
        <f>$B628*'PERCENTAGE SHARING'!D422</f>
        <v>0</v>
      </c>
      <c r="E628" s="323">
        <f>$B628*'PERCENTAGE SHARING'!E422</f>
        <v>0</v>
      </c>
      <c r="F628" s="323">
        <f>$B628*'PERCENTAGE SHARING'!F422</f>
        <v>0</v>
      </c>
      <c r="G628" s="323">
        <f>$B628*'PERCENTAGE SHARING'!G422</f>
        <v>0</v>
      </c>
      <c r="H628" s="323">
        <f>$B628*'PERCENTAGE SHARING'!H422</f>
        <v>0</v>
      </c>
      <c r="I628" s="323">
        <f>$B628*'PERCENTAGE SHARING'!I422</f>
        <v>0</v>
      </c>
      <c r="J628" s="323">
        <f>$B628*'PERCENTAGE SHARING'!J422</f>
        <v>0</v>
      </c>
      <c r="K628" s="323">
        <f>$B628*'PERCENTAGE SHARING'!K422</f>
        <v>0</v>
      </c>
      <c r="L628" s="323">
        <f>$B628*'PERCENTAGE SHARING'!L422</f>
        <v>0</v>
      </c>
      <c r="M628" s="323">
        <f>$B628*'PERCENTAGE SHARING'!M422</f>
        <v>0</v>
      </c>
      <c r="N628" s="323">
        <f>$B628*'PERCENTAGE SHARING'!N422</f>
        <v>0</v>
      </c>
      <c r="O628" s="323">
        <f>$B628*'PERCENTAGE SHARING'!O422</f>
        <v>0</v>
      </c>
      <c r="P628" s="323">
        <f>$B628*'PERCENTAGE SHARING'!P422</f>
        <v>0</v>
      </c>
      <c r="Q628" s="323">
        <f>$B628*'PERCENTAGE SHARING'!Q422</f>
        <v>0</v>
      </c>
      <c r="R628" s="323">
        <f>$B628*'PERCENTAGE SHARING'!R422</f>
        <v>0</v>
      </c>
      <c r="S628" s="317"/>
      <c r="T628" s="317"/>
      <c r="U628" s="317"/>
      <c r="V628" s="317"/>
      <c r="W628" s="317"/>
      <c r="X628" s="317"/>
      <c r="Y628" s="317"/>
      <c r="Z628" s="317"/>
    </row>
    <row r="629" ht="15.75" customHeight="1">
      <c r="A629" s="325" t="str">
        <f>'PROP DAILY PNL'!A629</f>
        <v/>
      </c>
      <c r="B629" s="326" t="str">
        <f>'PROP DAILY PNL'!B629</f>
        <v/>
      </c>
      <c r="C629" s="323">
        <f>$B629*'PERCENTAGE SHARING'!C423</f>
        <v>0</v>
      </c>
      <c r="D629" s="323">
        <f>$B629*'PERCENTAGE SHARING'!D423</f>
        <v>0</v>
      </c>
      <c r="E629" s="323">
        <f>$B629*'PERCENTAGE SHARING'!E423</f>
        <v>0</v>
      </c>
      <c r="F629" s="323">
        <f>$B629*'PERCENTAGE SHARING'!F423</f>
        <v>0</v>
      </c>
      <c r="G629" s="323">
        <f>$B629*'PERCENTAGE SHARING'!G423</f>
        <v>0</v>
      </c>
      <c r="H629" s="323">
        <f>$B629*'PERCENTAGE SHARING'!H423</f>
        <v>0</v>
      </c>
      <c r="I629" s="323">
        <f>$B629*'PERCENTAGE SHARING'!I423</f>
        <v>0</v>
      </c>
      <c r="J629" s="323">
        <f>$B629*'PERCENTAGE SHARING'!J423</f>
        <v>0</v>
      </c>
      <c r="K629" s="323">
        <f>$B629*'PERCENTAGE SHARING'!K423</f>
        <v>0</v>
      </c>
      <c r="L629" s="323">
        <f>$B629*'PERCENTAGE SHARING'!L423</f>
        <v>0</v>
      </c>
      <c r="M629" s="323">
        <f>$B629*'PERCENTAGE SHARING'!M423</f>
        <v>0</v>
      </c>
      <c r="N629" s="323">
        <f>$B629*'PERCENTAGE SHARING'!N423</f>
        <v>0</v>
      </c>
      <c r="O629" s="323">
        <f>$B629*'PERCENTAGE SHARING'!O423</f>
        <v>0</v>
      </c>
      <c r="P629" s="323">
        <f>$B629*'PERCENTAGE SHARING'!P423</f>
        <v>0</v>
      </c>
      <c r="Q629" s="323">
        <f>$B629*'PERCENTAGE SHARING'!Q423</f>
        <v>0</v>
      </c>
      <c r="R629" s="323">
        <f>$B629*'PERCENTAGE SHARING'!R423</f>
        <v>0</v>
      </c>
      <c r="S629" s="317"/>
      <c r="T629" s="317"/>
      <c r="U629" s="317"/>
      <c r="V629" s="317"/>
      <c r="W629" s="317"/>
      <c r="X629" s="317"/>
      <c r="Y629" s="317"/>
      <c r="Z629" s="317"/>
    </row>
    <row r="630" ht="15.75" customHeight="1">
      <c r="A630" s="325" t="str">
        <f>'PROP DAILY PNL'!A630</f>
        <v/>
      </c>
      <c r="B630" s="326" t="str">
        <f>'PROP DAILY PNL'!B630</f>
        <v/>
      </c>
      <c r="C630" s="323">
        <f>$B630*'PERCENTAGE SHARING'!C424</f>
        <v>0</v>
      </c>
      <c r="D630" s="323">
        <f>$B630*'PERCENTAGE SHARING'!D424</f>
        <v>0</v>
      </c>
      <c r="E630" s="323">
        <f>$B630*'PERCENTAGE SHARING'!E424</f>
        <v>0</v>
      </c>
      <c r="F630" s="323">
        <f>$B630*'PERCENTAGE SHARING'!F424</f>
        <v>0</v>
      </c>
      <c r="G630" s="323">
        <f>$B630*'PERCENTAGE SHARING'!G424</f>
        <v>0</v>
      </c>
      <c r="H630" s="323">
        <f>$B630*'PERCENTAGE SHARING'!H424</f>
        <v>0</v>
      </c>
      <c r="I630" s="323">
        <f>$B630*'PERCENTAGE SHARING'!I424</f>
        <v>0</v>
      </c>
      <c r="J630" s="323">
        <f>$B630*'PERCENTAGE SHARING'!J424</f>
        <v>0</v>
      </c>
      <c r="K630" s="323">
        <f>$B630*'PERCENTAGE SHARING'!K424</f>
        <v>0</v>
      </c>
      <c r="L630" s="323">
        <f>$B630*'PERCENTAGE SHARING'!L424</f>
        <v>0</v>
      </c>
      <c r="M630" s="323">
        <f>$B630*'PERCENTAGE SHARING'!M424</f>
        <v>0</v>
      </c>
      <c r="N630" s="323">
        <f>$B630*'PERCENTAGE SHARING'!N424</f>
        <v>0</v>
      </c>
      <c r="O630" s="323">
        <f>$B630*'PERCENTAGE SHARING'!O424</f>
        <v>0</v>
      </c>
      <c r="P630" s="323">
        <f>$B630*'PERCENTAGE SHARING'!P424</f>
        <v>0</v>
      </c>
      <c r="Q630" s="323">
        <f>$B630*'PERCENTAGE SHARING'!Q424</f>
        <v>0</v>
      </c>
      <c r="R630" s="323">
        <f>$B630*'PERCENTAGE SHARING'!R424</f>
        <v>0</v>
      </c>
      <c r="S630" s="317"/>
      <c r="T630" s="317"/>
      <c r="U630" s="317"/>
      <c r="V630" s="317"/>
      <c r="W630" s="317"/>
      <c r="X630" s="317"/>
      <c r="Y630" s="317"/>
      <c r="Z630" s="317"/>
    </row>
    <row r="631" ht="15.75" customHeight="1">
      <c r="A631" s="325" t="str">
        <f>'PROP DAILY PNL'!A631</f>
        <v/>
      </c>
      <c r="B631" s="326" t="str">
        <f>'PROP DAILY PNL'!B631</f>
        <v/>
      </c>
      <c r="C631" s="323">
        <f>$B631*'PERCENTAGE SHARING'!C425</f>
        <v>0</v>
      </c>
      <c r="D631" s="323">
        <f>$B631*'PERCENTAGE SHARING'!D425</f>
        <v>0</v>
      </c>
      <c r="E631" s="323">
        <f>$B631*'PERCENTAGE SHARING'!E425</f>
        <v>0</v>
      </c>
      <c r="F631" s="323">
        <f>$B631*'PERCENTAGE SHARING'!F425</f>
        <v>0</v>
      </c>
      <c r="G631" s="323">
        <f>$B631*'PERCENTAGE SHARING'!G425</f>
        <v>0</v>
      </c>
      <c r="H631" s="323">
        <f>$B631*'PERCENTAGE SHARING'!H425</f>
        <v>0</v>
      </c>
      <c r="I631" s="323">
        <f>$B631*'PERCENTAGE SHARING'!I425</f>
        <v>0</v>
      </c>
      <c r="J631" s="323">
        <f>$B631*'PERCENTAGE SHARING'!J425</f>
        <v>0</v>
      </c>
      <c r="K631" s="323">
        <f>$B631*'PERCENTAGE SHARING'!K425</f>
        <v>0</v>
      </c>
      <c r="L631" s="323">
        <f>$B631*'PERCENTAGE SHARING'!L425</f>
        <v>0</v>
      </c>
      <c r="M631" s="323">
        <f>$B631*'PERCENTAGE SHARING'!M425</f>
        <v>0</v>
      </c>
      <c r="N631" s="323">
        <f>$B631*'PERCENTAGE SHARING'!N425</f>
        <v>0</v>
      </c>
      <c r="O631" s="323">
        <f>$B631*'PERCENTAGE SHARING'!O425</f>
        <v>0</v>
      </c>
      <c r="P631" s="323">
        <f>$B631*'PERCENTAGE SHARING'!P425</f>
        <v>0</v>
      </c>
      <c r="Q631" s="323">
        <f>$B631*'PERCENTAGE SHARING'!Q425</f>
        <v>0</v>
      </c>
      <c r="R631" s="323">
        <f>$B631*'PERCENTAGE SHARING'!R425</f>
        <v>0</v>
      </c>
      <c r="S631" s="317"/>
      <c r="T631" s="317"/>
      <c r="U631" s="317"/>
      <c r="V631" s="317"/>
      <c r="W631" s="317"/>
      <c r="X631" s="317"/>
      <c r="Y631" s="317"/>
      <c r="Z631" s="317"/>
    </row>
    <row r="632" ht="15.75" customHeight="1">
      <c r="A632" s="325" t="str">
        <f>'PROP DAILY PNL'!A632</f>
        <v/>
      </c>
      <c r="B632" s="326" t="str">
        <f>'PROP DAILY PNL'!B632</f>
        <v/>
      </c>
      <c r="C632" s="323">
        <f>$B632*'PERCENTAGE SHARING'!C426</f>
        <v>0</v>
      </c>
      <c r="D632" s="323">
        <f>$B632*'PERCENTAGE SHARING'!D426</f>
        <v>0</v>
      </c>
      <c r="E632" s="323">
        <f>$B632*'PERCENTAGE SHARING'!E426</f>
        <v>0</v>
      </c>
      <c r="F632" s="323">
        <f>$B632*'PERCENTAGE SHARING'!F426</f>
        <v>0</v>
      </c>
      <c r="G632" s="323">
        <f>$B632*'PERCENTAGE SHARING'!G426</f>
        <v>0</v>
      </c>
      <c r="H632" s="323">
        <f>$B632*'PERCENTAGE SHARING'!H426</f>
        <v>0</v>
      </c>
      <c r="I632" s="323">
        <f>$B632*'PERCENTAGE SHARING'!I426</f>
        <v>0</v>
      </c>
      <c r="J632" s="323">
        <f>$B632*'PERCENTAGE SHARING'!J426</f>
        <v>0</v>
      </c>
      <c r="K632" s="323">
        <f>$B632*'PERCENTAGE SHARING'!K426</f>
        <v>0</v>
      </c>
      <c r="L632" s="323">
        <f>$B632*'PERCENTAGE SHARING'!L426</f>
        <v>0</v>
      </c>
      <c r="M632" s="323">
        <f>$B632*'PERCENTAGE SHARING'!M426</f>
        <v>0</v>
      </c>
      <c r="N632" s="323">
        <f>$B632*'PERCENTAGE SHARING'!N426</f>
        <v>0</v>
      </c>
      <c r="O632" s="323">
        <f>$B632*'PERCENTAGE SHARING'!O426</f>
        <v>0</v>
      </c>
      <c r="P632" s="323">
        <f>$B632*'PERCENTAGE SHARING'!P426</f>
        <v>0</v>
      </c>
      <c r="Q632" s="323">
        <f>$B632*'PERCENTAGE SHARING'!Q426</f>
        <v>0</v>
      </c>
      <c r="R632" s="323">
        <f>$B632*'PERCENTAGE SHARING'!R426</f>
        <v>0</v>
      </c>
      <c r="S632" s="317"/>
      <c r="T632" s="317"/>
      <c r="U632" s="317"/>
      <c r="V632" s="317"/>
      <c r="W632" s="317"/>
      <c r="X632" s="317"/>
      <c r="Y632" s="317"/>
      <c r="Z632" s="317"/>
    </row>
    <row r="633" ht="15.75" customHeight="1">
      <c r="A633" s="325" t="str">
        <f>'PROP DAILY PNL'!A633</f>
        <v/>
      </c>
      <c r="B633" s="326" t="str">
        <f>'PROP DAILY PNL'!B633</f>
        <v/>
      </c>
      <c r="C633" s="323">
        <f>$B633*'PERCENTAGE SHARING'!C427</f>
        <v>0</v>
      </c>
      <c r="D633" s="323">
        <f>$B633*'PERCENTAGE SHARING'!D427</f>
        <v>0</v>
      </c>
      <c r="E633" s="323">
        <f>$B633*'PERCENTAGE SHARING'!E427</f>
        <v>0</v>
      </c>
      <c r="F633" s="323">
        <f>$B633*'PERCENTAGE SHARING'!F427</f>
        <v>0</v>
      </c>
      <c r="G633" s="323">
        <f>$B633*'PERCENTAGE SHARING'!G427</f>
        <v>0</v>
      </c>
      <c r="H633" s="323">
        <f>$B633*'PERCENTAGE SHARING'!H427</f>
        <v>0</v>
      </c>
      <c r="I633" s="323">
        <f>$B633*'PERCENTAGE SHARING'!I427</f>
        <v>0</v>
      </c>
      <c r="J633" s="323">
        <f>$B633*'PERCENTAGE SHARING'!J427</f>
        <v>0</v>
      </c>
      <c r="K633" s="323">
        <f>$B633*'PERCENTAGE SHARING'!K427</f>
        <v>0</v>
      </c>
      <c r="L633" s="323">
        <f>$B633*'PERCENTAGE SHARING'!L427</f>
        <v>0</v>
      </c>
      <c r="M633" s="323">
        <f>$B633*'PERCENTAGE SHARING'!M427</f>
        <v>0</v>
      </c>
      <c r="N633" s="323">
        <f>$B633*'PERCENTAGE SHARING'!N427</f>
        <v>0</v>
      </c>
      <c r="O633" s="323">
        <f>$B633*'PERCENTAGE SHARING'!O427</f>
        <v>0</v>
      </c>
      <c r="P633" s="323">
        <f>$B633*'PERCENTAGE SHARING'!P427</f>
        <v>0</v>
      </c>
      <c r="Q633" s="323">
        <f>$B633*'PERCENTAGE SHARING'!Q427</f>
        <v>0</v>
      </c>
      <c r="R633" s="323">
        <f>$B633*'PERCENTAGE SHARING'!R427</f>
        <v>0</v>
      </c>
      <c r="S633" s="317"/>
      <c r="T633" s="317"/>
      <c r="U633" s="317"/>
      <c r="V633" s="317"/>
      <c r="W633" s="317"/>
      <c r="X633" s="317"/>
      <c r="Y633" s="317"/>
      <c r="Z633" s="317"/>
    </row>
    <row r="634" ht="15.75" customHeight="1">
      <c r="A634" s="325" t="str">
        <f>'PROP DAILY PNL'!A634</f>
        <v/>
      </c>
      <c r="B634" s="326" t="str">
        <f>'PROP DAILY PNL'!B634</f>
        <v/>
      </c>
      <c r="C634" s="323">
        <f>$B634*'PERCENTAGE SHARING'!C428</f>
        <v>0</v>
      </c>
      <c r="D634" s="323">
        <f>$B634*'PERCENTAGE SHARING'!D428</f>
        <v>0</v>
      </c>
      <c r="E634" s="323">
        <f>$B634*'PERCENTAGE SHARING'!E428</f>
        <v>0</v>
      </c>
      <c r="F634" s="323">
        <f>$B634*'PERCENTAGE SHARING'!F428</f>
        <v>0</v>
      </c>
      <c r="G634" s="323">
        <f>$B634*'PERCENTAGE SHARING'!G428</f>
        <v>0</v>
      </c>
      <c r="H634" s="323">
        <f>$B634*'PERCENTAGE SHARING'!H428</f>
        <v>0</v>
      </c>
      <c r="I634" s="323">
        <f>$B634*'PERCENTAGE SHARING'!I428</f>
        <v>0</v>
      </c>
      <c r="J634" s="323">
        <f>$B634*'PERCENTAGE SHARING'!J428</f>
        <v>0</v>
      </c>
      <c r="K634" s="323">
        <f>$B634*'PERCENTAGE SHARING'!K428</f>
        <v>0</v>
      </c>
      <c r="L634" s="323">
        <f>$B634*'PERCENTAGE SHARING'!L428</f>
        <v>0</v>
      </c>
      <c r="M634" s="323">
        <f>$B634*'PERCENTAGE SHARING'!M428</f>
        <v>0</v>
      </c>
      <c r="N634" s="323">
        <f>$B634*'PERCENTAGE SHARING'!N428</f>
        <v>0</v>
      </c>
      <c r="O634" s="323">
        <f>$B634*'PERCENTAGE SHARING'!O428</f>
        <v>0</v>
      </c>
      <c r="P634" s="323">
        <f>$B634*'PERCENTAGE SHARING'!P428</f>
        <v>0</v>
      </c>
      <c r="Q634" s="323">
        <f>$B634*'PERCENTAGE SHARING'!Q428</f>
        <v>0</v>
      </c>
      <c r="R634" s="323">
        <f>$B634*'PERCENTAGE SHARING'!R428</f>
        <v>0</v>
      </c>
      <c r="S634" s="317"/>
      <c r="T634" s="317"/>
      <c r="U634" s="317"/>
      <c r="V634" s="317"/>
      <c r="W634" s="317"/>
      <c r="X634" s="317"/>
      <c r="Y634" s="317"/>
      <c r="Z634" s="317"/>
    </row>
    <row r="635" ht="15.75" customHeight="1">
      <c r="A635" s="325" t="str">
        <f>'PROP DAILY PNL'!A635</f>
        <v/>
      </c>
      <c r="B635" s="326" t="str">
        <f>'PROP DAILY PNL'!B635</f>
        <v/>
      </c>
      <c r="C635" s="323">
        <f>$B635*'PERCENTAGE SHARING'!C429</f>
        <v>0</v>
      </c>
      <c r="D635" s="323">
        <f>$B635*'PERCENTAGE SHARING'!D429</f>
        <v>0</v>
      </c>
      <c r="E635" s="323">
        <f>$B635*'PERCENTAGE SHARING'!E429</f>
        <v>0</v>
      </c>
      <c r="F635" s="323">
        <f>$B635*'PERCENTAGE SHARING'!F429</f>
        <v>0</v>
      </c>
      <c r="G635" s="323">
        <f>$B635*'PERCENTAGE SHARING'!G429</f>
        <v>0</v>
      </c>
      <c r="H635" s="323">
        <f>$B635*'PERCENTAGE SHARING'!H429</f>
        <v>0</v>
      </c>
      <c r="I635" s="323">
        <f>$B635*'PERCENTAGE SHARING'!I429</f>
        <v>0</v>
      </c>
      <c r="J635" s="323">
        <f>$B635*'PERCENTAGE SHARING'!J429</f>
        <v>0</v>
      </c>
      <c r="K635" s="323">
        <f>$B635*'PERCENTAGE SHARING'!K429</f>
        <v>0</v>
      </c>
      <c r="L635" s="323">
        <f>$B635*'PERCENTAGE SHARING'!L429</f>
        <v>0</v>
      </c>
      <c r="M635" s="323">
        <f>$B635*'PERCENTAGE SHARING'!M429</f>
        <v>0</v>
      </c>
      <c r="N635" s="323">
        <f>$B635*'PERCENTAGE SHARING'!N429</f>
        <v>0</v>
      </c>
      <c r="O635" s="323">
        <f>$B635*'PERCENTAGE SHARING'!O429</f>
        <v>0</v>
      </c>
      <c r="P635" s="323">
        <f>$B635*'PERCENTAGE SHARING'!P429</f>
        <v>0</v>
      </c>
      <c r="Q635" s="323">
        <f>$B635*'PERCENTAGE SHARING'!Q429</f>
        <v>0</v>
      </c>
      <c r="R635" s="323">
        <f>$B635*'PERCENTAGE SHARING'!R429</f>
        <v>0</v>
      </c>
      <c r="S635" s="317"/>
      <c r="T635" s="317"/>
      <c r="U635" s="317"/>
      <c r="V635" s="317"/>
      <c r="W635" s="317"/>
      <c r="X635" s="317"/>
      <c r="Y635" s="317"/>
      <c r="Z635" s="317"/>
    </row>
    <row r="636" ht="15.75" customHeight="1">
      <c r="A636" s="325" t="str">
        <f>'PROP DAILY PNL'!A636</f>
        <v/>
      </c>
      <c r="B636" s="326" t="str">
        <f>'PROP DAILY PNL'!B636</f>
        <v/>
      </c>
      <c r="C636" s="323">
        <f>$B636*'PERCENTAGE SHARING'!C430</f>
        <v>0</v>
      </c>
      <c r="D636" s="323">
        <f>$B636*'PERCENTAGE SHARING'!D430</f>
        <v>0</v>
      </c>
      <c r="E636" s="323">
        <f>$B636*'PERCENTAGE SHARING'!E430</f>
        <v>0</v>
      </c>
      <c r="F636" s="323">
        <f>$B636*'PERCENTAGE SHARING'!F430</f>
        <v>0</v>
      </c>
      <c r="G636" s="323">
        <f>$B636*'PERCENTAGE SHARING'!G430</f>
        <v>0</v>
      </c>
      <c r="H636" s="323">
        <f>$B636*'PERCENTAGE SHARING'!H430</f>
        <v>0</v>
      </c>
      <c r="I636" s="323">
        <f>$B636*'PERCENTAGE SHARING'!I430</f>
        <v>0</v>
      </c>
      <c r="J636" s="323">
        <f>$B636*'PERCENTAGE SHARING'!J430</f>
        <v>0</v>
      </c>
      <c r="K636" s="323">
        <f>$B636*'PERCENTAGE SHARING'!K430</f>
        <v>0</v>
      </c>
      <c r="L636" s="323">
        <f>$B636*'PERCENTAGE SHARING'!L430</f>
        <v>0</v>
      </c>
      <c r="M636" s="323">
        <f>$B636*'PERCENTAGE SHARING'!M430</f>
        <v>0</v>
      </c>
      <c r="N636" s="323">
        <f>$B636*'PERCENTAGE SHARING'!N430</f>
        <v>0</v>
      </c>
      <c r="O636" s="323">
        <f>$B636*'PERCENTAGE SHARING'!O430</f>
        <v>0</v>
      </c>
      <c r="P636" s="323">
        <f>$B636*'PERCENTAGE SHARING'!P430</f>
        <v>0</v>
      </c>
      <c r="Q636" s="323">
        <f>$B636*'PERCENTAGE SHARING'!Q430</f>
        <v>0</v>
      </c>
      <c r="R636" s="323">
        <f>$B636*'PERCENTAGE SHARING'!R430</f>
        <v>0</v>
      </c>
      <c r="S636" s="317"/>
      <c r="T636" s="317"/>
      <c r="U636" s="317"/>
      <c r="V636" s="317"/>
      <c r="W636" s="317"/>
      <c r="X636" s="317"/>
      <c r="Y636" s="317"/>
      <c r="Z636" s="317"/>
    </row>
    <row r="637" ht="15.75" customHeight="1">
      <c r="A637" s="325" t="str">
        <f>'PROP DAILY PNL'!A637</f>
        <v/>
      </c>
      <c r="B637" s="326" t="str">
        <f>'PROP DAILY PNL'!B637</f>
        <v/>
      </c>
      <c r="C637" s="323">
        <f>$B637*'PERCENTAGE SHARING'!C431</f>
        <v>0</v>
      </c>
      <c r="D637" s="323">
        <f>$B637*'PERCENTAGE SHARING'!D431</f>
        <v>0</v>
      </c>
      <c r="E637" s="323">
        <f>$B637*'PERCENTAGE SHARING'!E431</f>
        <v>0</v>
      </c>
      <c r="F637" s="323">
        <f>$B637*'PERCENTAGE SHARING'!F431</f>
        <v>0</v>
      </c>
      <c r="G637" s="323">
        <f>$B637*'PERCENTAGE SHARING'!G431</f>
        <v>0</v>
      </c>
      <c r="H637" s="323">
        <f>$B637*'PERCENTAGE SHARING'!H431</f>
        <v>0</v>
      </c>
      <c r="I637" s="323">
        <f>$B637*'PERCENTAGE SHARING'!I431</f>
        <v>0</v>
      </c>
      <c r="J637" s="323">
        <f>$B637*'PERCENTAGE SHARING'!J431</f>
        <v>0</v>
      </c>
      <c r="K637" s="323">
        <f>$B637*'PERCENTAGE SHARING'!K431</f>
        <v>0</v>
      </c>
      <c r="L637" s="323">
        <f>$B637*'PERCENTAGE SHARING'!L431</f>
        <v>0</v>
      </c>
      <c r="M637" s="323">
        <f>$B637*'PERCENTAGE SHARING'!M431</f>
        <v>0</v>
      </c>
      <c r="N637" s="323">
        <f>$B637*'PERCENTAGE SHARING'!N431</f>
        <v>0</v>
      </c>
      <c r="O637" s="323">
        <f>$B637*'PERCENTAGE SHARING'!O431</f>
        <v>0</v>
      </c>
      <c r="P637" s="323">
        <f>$B637*'PERCENTAGE SHARING'!P431</f>
        <v>0</v>
      </c>
      <c r="Q637" s="323">
        <f>$B637*'PERCENTAGE SHARING'!Q431</f>
        <v>0</v>
      </c>
      <c r="R637" s="323">
        <f>$B637*'PERCENTAGE SHARING'!R431</f>
        <v>0</v>
      </c>
      <c r="S637" s="317"/>
      <c r="T637" s="317"/>
      <c r="U637" s="317"/>
      <c r="V637" s="317"/>
      <c r="W637" s="317"/>
      <c r="X637" s="317"/>
      <c r="Y637" s="317"/>
      <c r="Z637" s="317"/>
    </row>
    <row r="638" ht="15.75" customHeight="1">
      <c r="A638" s="325" t="str">
        <f>'PROP DAILY PNL'!A638</f>
        <v/>
      </c>
      <c r="B638" s="326" t="str">
        <f>'PROP DAILY PNL'!B638</f>
        <v/>
      </c>
      <c r="C638" s="323">
        <f>$B638*'PERCENTAGE SHARING'!C432</f>
        <v>0</v>
      </c>
      <c r="D638" s="323">
        <f>$B638*'PERCENTAGE SHARING'!D432</f>
        <v>0</v>
      </c>
      <c r="E638" s="323">
        <f>$B638*'PERCENTAGE SHARING'!E432</f>
        <v>0</v>
      </c>
      <c r="F638" s="323">
        <f>$B638*'PERCENTAGE SHARING'!F432</f>
        <v>0</v>
      </c>
      <c r="G638" s="323">
        <f>$B638*'PERCENTAGE SHARING'!G432</f>
        <v>0</v>
      </c>
      <c r="H638" s="323">
        <f>$B638*'PERCENTAGE SHARING'!H432</f>
        <v>0</v>
      </c>
      <c r="I638" s="323">
        <f>$B638*'PERCENTAGE SHARING'!I432</f>
        <v>0</v>
      </c>
      <c r="J638" s="323">
        <f>$B638*'PERCENTAGE SHARING'!J432</f>
        <v>0</v>
      </c>
      <c r="K638" s="323">
        <f>$B638*'PERCENTAGE SHARING'!K432</f>
        <v>0</v>
      </c>
      <c r="L638" s="323">
        <f>$B638*'PERCENTAGE SHARING'!L432</f>
        <v>0</v>
      </c>
      <c r="M638" s="323">
        <f>$B638*'PERCENTAGE SHARING'!M432</f>
        <v>0</v>
      </c>
      <c r="N638" s="323">
        <f>$B638*'PERCENTAGE SHARING'!N432</f>
        <v>0</v>
      </c>
      <c r="O638" s="323">
        <f>$B638*'PERCENTAGE SHARING'!O432</f>
        <v>0</v>
      </c>
      <c r="P638" s="323">
        <f>$B638*'PERCENTAGE SHARING'!P432</f>
        <v>0</v>
      </c>
      <c r="Q638" s="323">
        <f>$B638*'PERCENTAGE SHARING'!Q432</f>
        <v>0</v>
      </c>
      <c r="R638" s="323">
        <f>$B638*'PERCENTAGE SHARING'!R432</f>
        <v>0</v>
      </c>
      <c r="S638" s="317"/>
      <c r="T638" s="317"/>
      <c r="U638" s="317"/>
      <c r="V638" s="317"/>
      <c r="W638" s="317"/>
      <c r="X638" s="317"/>
      <c r="Y638" s="317"/>
      <c r="Z638" s="317"/>
    </row>
    <row r="639" ht="15.75" customHeight="1">
      <c r="A639" s="325" t="str">
        <f>'PROP DAILY PNL'!A639</f>
        <v/>
      </c>
      <c r="B639" s="326" t="str">
        <f>'PROP DAILY PNL'!B639</f>
        <v/>
      </c>
      <c r="C639" s="323">
        <f>$B639*'PERCENTAGE SHARING'!C433</f>
        <v>0</v>
      </c>
      <c r="D639" s="323">
        <f>$B639*'PERCENTAGE SHARING'!D433</f>
        <v>0</v>
      </c>
      <c r="E639" s="323">
        <f>$B639*'PERCENTAGE SHARING'!E433</f>
        <v>0</v>
      </c>
      <c r="F639" s="323">
        <f>$B639*'PERCENTAGE SHARING'!F433</f>
        <v>0</v>
      </c>
      <c r="G639" s="323">
        <f>$B639*'PERCENTAGE SHARING'!G433</f>
        <v>0</v>
      </c>
      <c r="H639" s="323">
        <f>$B639*'PERCENTAGE SHARING'!H433</f>
        <v>0</v>
      </c>
      <c r="I639" s="323">
        <f>$B639*'PERCENTAGE SHARING'!I433</f>
        <v>0</v>
      </c>
      <c r="J639" s="323">
        <f>$B639*'PERCENTAGE SHARING'!J433</f>
        <v>0</v>
      </c>
      <c r="K639" s="323">
        <f>$B639*'PERCENTAGE SHARING'!K433</f>
        <v>0</v>
      </c>
      <c r="L639" s="323">
        <f>$B639*'PERCENTAGE SHARING'!L433</f>
        <v>0</v>
      </c>
      <c r="M639" s="323">
        <f>$B639*'PERCENTAGE SHARING'!M433</f>
        <v>0</v>
      </c>
      <c r="N639" s="323">
        <f>$B639*'PERCENTAGE SHARING'!N433</f>
        <v>0</v>
      </c>
      <c r="O639" s="323">
        <f>$B639*'PERCENTAGE SHARING'!O433</f>
        <v>0</v>
      </c>
      <c r="P639" s="323">
        <f>$B639*'PERCENTAGE SHARING'!P433</f>
        <v>0</v>
      </c>
      <c r="Q639" s="323">
        <f>$B639*'PERCENTAGE SHARING'!Q433</f>
        <v>0</v>
      </c>
      <c r="R639" s="323">
        <f>$B639*'PERCENTAGE SHARING'!R433</f>
        <v>0</v>
      </c>
      <c r="S639" s="317"/>
      <c r="T639" s="317"/>
      <c r="U639" s="317"/>
      <c r="V639" s="317"/>
      <c r="W639" s="317"/>
      <c r="X639" s="317"/>
      <c r="Y639" s="317"/>
      <c r="Z639" s="317"/>
    </row>
    <row r="640" ht="15.75" customHeight="1">
      <c r="A640" s="325" t="str">
        <f>'PROP DAILY PNL'!A640</f>
        <v/>
      </c>
      <c r="B640" s="326" t="str">
        <f>'PROP DAILY PNL'!B640</f>
        <v/>
      </c>
      <c r="C640" s="323">
        <f>$B640*'PERCENTAGE SHARING'!C434</f>
        <v>0</v>
      </c>
      <c r="D640" s="323">
        <f>$B640*'PERCENTAGE SHARING'!D434</f>
        <v>0</v>
      </c>
      <c r="E640" s="323">
        <f>$B640*'PERCENTAGE SHARING'!E434</f>
        <v>0</v>
      </c>
      <c r="F640" s="323">
        <f>$B640*'PERCENTAGE SHARING'!F434</f>
        <v>0</v>
      </c>
      <c r="G640" s="323">
        <f>$B640*'PERCENTAGE SHARING'!G434</f>
        <v>0</v>
      </c>
      <c r="H640" s="323">
        <f>$B640*'PERCENTAGE SHARING'!H434</f>
        <v>0</v>
      </c>
      <c r="I640" s="323">
        <f>$B640*'PERCENTAGE SHARING'!I434</f>
        <v>0</v>
      </c>
      <c r="J640" s="323">
        <f>$B640*'PERCENTAGE SHARING'!J434</f>
        <v>0</v>
      </c>
      <c r="K640" s="323">
        <f>$B640*'PERCENTAGE SHARING'!K434</f>
        <v>0</v>
      </c>
      <c r="L640" s="323">
        <f>$B640*'PERCENTAGE SHARING'!L434</f>
        <v>0</v>
      </c>
      <c r="M640" s="323">
        <f>$B640*'PERCENTAGE SHARING'!M434</f>
        <v>0</v>
      </c>
      <c r="N640" s="323">
        <f>$B640*'PERCENTAGE SHARING'!N434</f>
        <v>0</v>
      </c>
      <c r="O640" s="323">
        <f>$B640*'PERCENTAGE SHARING'!O434</f>
        <v>0</v>
      </c>
      <c r="P640" s="323">
        <f>$B640*'PERCENTAGE SHARING'!P434</f>
        <v>0</v>
      </c>
      <c r="Q640" s="323">
        <f>$B640*'PERCENTAGE SHARING'!Q434</f>
        <v>0</v>
      </c>
      <c r="R640" s="323">
        <f>$B640*'PERCENTAGE SHARING'!R434</f>
        <v>0</v>
      </c>
      <c r="S640" s="317"/>
      <c r="T640" s="317"/>
      <c r="U640" s="317"/>
      <c r="V640" s="317"/>
      <c r="W640" s="317"/>
      <c r="X640" s="317"/>
      <c r="Y640" s="317"/>
      <c r="Z640" s="317"/>
    </row>
    <row r="641" ht="15.75" customHeight="1">
      <c r="A641" s="325" t="str">
        <f>'PROP DAILY PNL'!A641</f>
        <v/>
      </c>
      <c r="B641" s="326" t="str">
        <f>'PROP DAILY PNL'!B641</f>
        <v/>
      </c>
      <c r="C641" s="323">
        <f>$B641*'PERCENTAGE SHARING'!C435</f>
        <v>0</v>
      </c>
      <c r="D641" s="323">
        <f>$B641*'PERCENTAGE SHARING'!D435</f>
        <v>0</v>
      </c>
      <c r="E641" s="323">
        <f>$B641*'PERCENTAGE SHARING'!E435</f>
        <v>0</v>
      </c>
      <c r="F641" s="323">
        <f>$B641*'PERCENTAGE SHARING'!F435</f>
        <v>0</v>
      </c>
      <c r="G641" s="323">
        <f>$B641*'PERCENTAGE SHARING'!G435</f>
        <v>0</v>
      </c>
      <c r="H641" s="323">
        <f>$B641*'PERCENTAGE SHARING'!H435</f>
        <v>0</v>
      </c>
      <c r="I641" s="323">
        <f>$B641*'PERCENTAGE SHARING'!I435</f>
        <v>0</v>
      </c>
      <c r="J641" s="323">
        <f>$B641*'PERCENTAGE SHARING'!J435</f>
        <v>0</v>
      </c>
      <c r="K641" s="323">
        <f>$B641*'PERCENTAGE SHARING'!K435</f>
        <v>0</v>
      </c>
      <c r="L641" s="323">
        <f>$B641*'PERCENTAGE SHARING'!L435</f>
        <v>0</v>
      </c>
      <c r="M641" s="323">
        <f>$B641*'PERCENTAGE SHARING'!M435</f>
        <v>0</v>
      </c>
      <c r="N641" s="323">
        <f>$B641*'PERCENTAGE SHARING'!N435</f>
        <v>0</v>
      </c>
      <c r="O641" s="323">
        <f>$B641*'PERCENTAGE SHARING'!O435</f>
        <v>0</v>
      </c>
      <c r="P641" s="323">
        <f>$B641*'PERCENTAGE SHARING'!P435</f>
        <v>0</v>
      </c>
      <c r="Q641" s="323">
        <f>$B641*'PERCENTAGE SHARING'!Q435</f>
        <v>0</v>
      </c>
      <c r="R641" s="323">
        <f>$B641*'PERCENTAGE SHARING'!R435</f>
        <v>0</v>
      </c>
      <c r="S641" s="317"/>
      <c r="T641" s="317"/>
      <c r="U641" s="317"/>
      <c r="V641" s="317"/>
      <c r="W641" s="317"/>
      <c r="X641" s="317"/>
      <c r="Y641" s="317"/>
      <c r="Z641" s="317"/>
    </row>
    <row r="642" ht="15.75" customHeight="1">
      <c r="A642" s="325" t="str">
        <f>'PROP DAILY PNL'!A642</f>
        <v/>
      </c>
      <c r="B642" s="326" t="str">
        <f>'PROP DAILY PNL'!B642</f>
        <v/>
      </c>
      <c r="C642" s="323">
        <f>$B642*'PERCENTAGE SHARING'!C436</f>
        <v>0</v>
      </c>
      <c r="D642" s="323">
        <f>$B642*'PERCENTAGE SHARING'!D436</f>
        <v>0</v>
      </c>
      <c r="E642" s="323">
        <f>$B642*'PERCENTAGE SHARING'!E436</f>
        <v>0</v>
      </c>
      <c r="F642" s="323">
        <f>$B642*'PERCENTAGE SHARING'!F436</f>
        <v>0</v>
      </c>
      <c r="G642" s="323">
        <f>$B642*'PERCENTAGE SHARING'!G436</f>
        <v>0</v>
      </c>
      <c r="H642" s="323">
        <f>$B642*'PERCENTAGE SHARING'!H436</f>
        <v>0</v>
      </c>
      <c r="I642" s="323">
        <f>$B642*'PERCENTAGE SHARING'!I436</f>
        <v>0</v>
      </c>
      <c r="J642" s="323">
        <f>$B642*'PERCENTAGE SHARING'!J436</f>
        <v>0</v>
      </c>
      <c r="K642" s="323">
        <f>$B642*'PERCENTAGE SHARING'!K436</f>
        <v>0</v>
      </c>
      <c r="L642" s="323">
        <f>$B642*'PERCENTAGE SHARING'!L436</f>
        <v>0</v>
      </c>
      <c r="M642" s="323">
        <f>$B642*'PERCENTAGE SHARING'!M436</f>
        <v>0</v>
      </c>
      <c r="N642" s="323">
        <f>$B642*'PERCENTAGE SHARING'!N436</f>
        <v>0</v>
      </c>
      <c r="O642" s="323">
        <f>$B642*'PERCENTAGE SHARING'!O436</f>
        <v>0</v>
      </c>
      <c r="P642" s="323">
        <f>$B642*'PERCENTAGE SHARING'!P436</f>
        <v>0</v>
      </c>
      <c r="Q642" s="323">
        <f>$B642*'PERCENTAGE SHARING'!Q436</f>
        <v>0</v>
      </c>
      <c r="R642" s="323">
        <f>$B642*'PERCENTAGE SHARING'!R436</f>
        <v>0</v>
      </c>
      <c r="S642" s="317"/>
      <c r="T642" s="317"/>
      <c r="U642" s="317"/>
      <c r="V642" s="317"/>
      <c r="W642" s="317"/>
      <c r="X642" s="317"/>
      <c r="Y642" s="317"/>
      <c r="Z642" s="317"/>
    </row>
    <row r="643" ht="15.75" customHeight="1">
      <c r="A643" s="325" t="str">
        <f>'PROP DAILY PNL'!A643</f>
        <v/>
      </c>
      <c r="B643" s="326" t="str">
        <f>'PROP DAILY PNL'!B643</f>
        <v/>
      </c>
      <c r="C643" s="323">
        <f>$B643*'PERCENTAGE SHARING'!C437</f>
        <v>0</v>
      </c>
      <c r="D643" s="323">
        <f>$B643*'PERCENTAGE SHARING'!D437</f>
        <v>0</v>
      </c>
      <c r="E643" s="323">
        <f>$B643*'PERCENTAGE SHARING'!E437</f>
        <v>0</v>
      </c>
      <c r="F643" s="323">
        <f>$B643*'PERCENTAGE SHARING'!F437</f>
        <v>0</v>
      </c>
      <c r="G643" s="323">
        <f>$B643*'PERCENTAGE SHARING'!G437</f>
        <v>0</v>
      </c>
      <c r="H643" s="323">
        <f>$B643*'PERCENTAGE SHARING'!H437</f>
        <v>0</v>
      </c>
      <c r="I643" s="323">
        <f>$B643*'PERCENTAGE SHARING'!I437</f>
        <v>0</v>
      </c>
      <c r="J643" s="323">
        <f>$B643*'PERCENTAGE SHARING'!J437</f>
        <v>0</v>
      </c>
      <c r="K643" s="323">
        <f>$B643*'PERCENTAGE SHARING'!K437</f>
        <v>0</v>
      </c>
      <c r="L643" s="323">
        <f>$B643*'PERCENTAGE SHARING'!L437</f>
        <v>0</v>
      </c>
      <c r="M643" s="323">
        <f>$B643*'PERCENTAGE SHARING'!M437</f>
        <v>0</v>
      </c>
      <c r="N643" s="323">
        <f>$B643*'PERCENTAGE SHARING'!N437</f>
        <v>0</v>
      </c>
      <c r="O643" s="323">
        <f>$B643*'PERCENTAGE SHARING'!O437</f>
        <v>0</v>
      </c>
      <c r="P643" s="323">
        <f>$B643*'PERCENTAGE SHARING'!P437</f>
        <v>0</v>
      </c>
      <c r="Q643" s="323">
        <f>$B643*'PERCENTAGE SHARING'!Q437</f>
        <v>0</v>
      </c>
      <c r="R643" s="323">
        <f>$B643*'PERCENTAGE SHARING'!R437</f>
        <v>0</v>
      </c>
      <c r="S643" s="317"/>
      <c r="T643" s="317"/>
      <c r="U643" s="317"/>
      <c r="V643" s="317"/>
      <c r="W643" s="317"/>
      <c r="X643" s="317"/>
      <c r="Y643" s="317"/>
      <c r="Z643" s="317"/>
    </row>
    <row r="644" ht="15.75" customHeight="1">
      <c r="A644" s="325" t="str">
        <f>'PROP DAILY PNL'!A644</f>
        <v/>
      </c>
      <c r="B644" s="326" t="str">
        <f>'PROP DAILY PNL'!B644</f>
        <v/>
      </c>
      <c r="C644" s="323">
        <f>$B644*'PERCENTAGE SHARING'!C438</f>
        <v>0</v>
      </c>
      <c r="D644" s="323">
        <f>$B644*'PERCENTAGE SHARING'!D438</f>
        <v>0</v>
      </c>
      <c r="E644" s="323">
        <f>$B644*'PERCENTAGE SHARING'!E438</f>
        <v>0</v>
      </c>
      <c r="F644" s="323">
        <f>$B644*'PERCENTAGE SHARING'!F438</f>
        <v>0</v>
      </c>
      <c r="G644" s="323">
        <f>$B644*'PERCENTAGE SHARING'!G438</f>
        <v>0</v>
      </c>
      <c r="H644" s="323">
        <f>$B644*'PERCENTAGE SHARING'!H438</f>
        <v>0</v>
      </c>
      <c r="I644" s="323">
        <f>$B644*'PERCENTAGE SHARING'!I438</f>
        <v>0</v>
      </c>
      <c r="J644" s="323">
        <f>$B644*'PERCENTAGE SHARING'!J438</f>
        <v>0</v>
      </c>
      <c r="K644" s="323">
        <f>$B644*'PERCENTAGE SHARING'!K438</f>
        <v>0</v>
      </c>
      <c r="L644" s="323">
        <f>$B644*'PERCENTAGE SHARING'!L438</f>
        <v>0</v>
      </c>
      <c r="M644" s="323">
        <f>$B644*'PERCENTAGE SHARING'!M438</f>
        <v>0</v>
      </c>
      <c r="N644" s="323">
        <f>$B644*'PERCENTAGE SHARING'!N438</f>
        <v>0</v>
      </c>
      <c r="O644" s="323">
        <f>$B644*'PERCENTAGE SHARING'!O438</f>
        <v>0</v>
      </c>
      <c r="P644" s="323">
        <f>$B644*'PERCENTAGE SHARING'!P438</f>
        <v>0</v>
      </c>
      <c r="Q644" s="323">
        <f>$B644*'PERCENTAGE SHARING'!Q438</f>
        <v>0</v>
      </c>
      <c r="R644" s="323">
        <f>$B644*'PERCENTAGE SHARING'!R438</f>
        <v>0</v>
      </c>
      <c r="S644" s="317"/>
      <c r="T644" s="317"/>
      <c r="U644" s="317"/>
      <c r="V644" s="317"/>
      <c r="W644" s="317"/>
      <c r="X644" s="317"/>
      <c r="Y644" s="317"/>
      <c r="Z644" s="317"/>
    </row>
    <row r="645" ht="15.75" customHeight="1">
      <c r="A645" s="325" t="str">
        <f>'PROP DAILY PNL'!A645</f>
        <v/>
      </c>
      <c r="B645" s="326" t="str">
        <f>'PROP DAILY PNL'!B645</f>
        <v/>
      </c>
      <c r="C645" s="323">
        <f>$B645*'PERCENTAGE SHARING'!C439</f>
        <v>0</v>
      </c>
      <c r="D645" s="323">
        <f>$B645*'PERCENTAGE SHARING'!D439</f>
        <v>0</v>
      </c>
      <c r="E645" s="323">
        <f>$B645*'PERCENTAGE SHARING'!E439</f>
        <v>0</v>
      </c>
      <c r="F645" s="323">
        <f>$B645*'PERCENTAGE SHARING'!F439</f>
        <v>0</v>
      </c>
      <c r="G645" s="323">
        <f>$B645*'PERCENTAGE SHARING'!G439</f>
        <v>0</v>
      </c>
      <c r="H645" s="323">
        <f>$B645*'PERCENTAGE SHARING'!H439</f>
        <v>0</v>
      </c>
      <c r="I645" s="323">
        <f>$B645*'PERCENTAGE SHARING'!I439</f>
        <v>0</v>
      </c>
      <c r="J645" s="323">
        <f>$B645*'PERCENTAGE SHARING'!J439</f>
        <v>0</v>
      </c>
      <c r="K645" s="323">
        <f>$B645*'PERCENTAGE SHARING'!K439</f>
        <v>0</v>
      </c>
      <c r="L645" s="323">
        <f>$B645*'PERCENTAGE SHARING'!L439</f>
        <v>0</v>
      </c>
      <c r="M645" s="323">
        <f>$B645*'PERCENTAGE SHARING'!M439</f>
        <v>0</v>
      </c>
      <c r="N645" s="323">
        <f>$B645*'PERCENTAGE SHARING'!N439</f>
        <v>0</v>
      </c>
      <c r="O645" s="323">
        <f>$B645*'PERCENTAGE SHARING'!O439</f>
        <v>0</v>
      </c>
      <c r="P645" s="323">
        <f>$B645*'PERCENTAGE SHARING'!P439</f>
        <v>0</v>
      </c>
      <c r="Q645" s="323">
        <f>$B645*'PERCENTAGE SHARING'!Q439</f>
        <v>0</v>
      </c>
      <c r="R645" s="323">
        <f>$B645*'PERCENTAGE SHARING'!R439</f>
        <v>0</v>
      </c>
      <c r="S645" s="317"/>
      <c r="T645" s="317"/>
      <c r="U645" s="317"/>
      <c r="V645" s="317"/>
      <c r="W645" s="317"/>
      <c r="X645" s="317"/>
      <c r="Y645" s="317"/>
      <c r="Z645" s="317"/>
    </row>
    <row r="646" ht="15.75" customHeight="1">
      <c r="A646" s="325" t="str">
        <f>'PROP DAILY PNL'!A646</f>
        <v/>
      </c>
      <c r="B646" s="326" t="str">
        <f>'PROP DAILY PNL'!B646</f>
        <v/>
      </c>
      <c r="C646" s="323">
        <f>$B646*'PERCENTAGE SHARING'!C440</f>
        <v>0</v>
      </c>
      <c r="D646" s="323">
        <f>$B646*'PERCENTAGE SHARING'!D440</f>
        <v>0</v>
      </c>
      <c r="E646" s="323">
        <f>$B646*'PERCENTAGE SHARING'!E440</f>
        <v>0</v>
      </c>
      <c r="F646" s="323">
        <f>$B646*'PERCENTAGE SHARING'!F440</f>
        <v>0</v>
      </c>
      <c r="G646" s="323">
        <f>$B646*'PERCENTAGE SHARING'!G440</f>
        <v>0</v>
      </c>
      <c r="H646" s="323">
        <f>$B646*'PERCENTAGE SHARING'!H440</f>
        <v>0</v>
      </c>
      <c r="I646" s="323">
        <f>$B646*'PERCENTAGE SHARING'!I440</f>
        <v>0</v>
      </c>
      <c r="J646" s="323">
        <f>$B646*'PERCENTAGE SHARING'!J440</f>
        <v>0</v>
      </c>
      <c r="K646" s="323">
        <f>$B646*'PERCENTAGE SHARING'!K440</f>
        <v>0</v>
      </c>
      <c r="L646" s="323">
        <f>$B646*'PERCENTAGE SHARING'!L440</f>
        <v>0</v>
      </c>
      <c r="M646" s="323">
        <f>$B646*'PERCENTAGE SHARING'!M440</f>
        <v>0</v>
      </c>
      <c r="N646" s="323">
        <f>$B646*'PERCENTAGE SHARING'!N440</f>
        <v>0</v>
      </c>
      <c r="O646" s="323">
        <f>$B646*'PERCENTAGE SHARING'!O440</f>
        <v>0</v>
      </c>
      <c r="P646" s="323">
        <f>$B646*'PERCENTAGE SHARING'!P440</f>
        <v>0</v>
      </c>
      <c r="Q646" s="323">
        <f>$B646*'PERCENTAGE SHARING'!Q440</f>
        <v>0</v>
      </c>
      <c r="R646" s="323">
        <f>$B646*'PERCENTAGE SHARING'!R440</f>
        <v>0</v>
      </c>
      <c r="S646" s="317"/>
      <c r="T646" s="317"/>
      <c r="U646" s="317"/>
      <c r="V646" s="317"/>
      <c r="W646" s="317"/>
      <c r="X646" s="317"/>
      <c r="Y646" s="317"/>
      <c r="Z646" s="317"/>
    </row>
    <row r="647" ht="15.75" customHeight="1">
      <c r="A647" s="325" t="str">
        <f>'PROP DAILY PNL'!A647</f>
        <v/>
      </c>
      <c r="B647" s="326" t="str">
        <f>'PROP DAILY PNL'!B647</f>
        <v/>
      </c>
      <c r="C647" s="323">
        <f>$B647*'PERCENTAGE SHARING'!C441</f>
        <v>0</v>
      </c>
      <c r="D647" s="323">
        <f>$B647*'PERCENTAGE SHARING'!D441</f>
        <v>0</v>
      </c>
      <c r="E647" s="323">
        <f>$B647*'PERCENTAGE SHARING'!E441</f>
        <v>0</v>
      </c>
      <c r="F647" s="323">
        <f>$B647*'PERCENTAGE SHARING'!F441</f>
        <v>0</v>
      </c>
      <c r="G647" s="323">
        <f>$B647*'PERCENTAGE SHARING'!G441</f>
        <v>0</v>
      </c>
      <c r="H647" s="323">
        <f>$B647*'PERCENTAGE SHARING'!H441</f>
        <v>0</v>
      </c>
      <c r="I647" s="323">
        <f>$B647*'PERCENTAGE SHARING'!I441</f>
        <v>0</v>
      </c>
      <c r="J647" s="323">
        <f>$B647*'PERCENTAGE SHARING'!J441</f>
        <v>0</v>
      </c>
      <c r="K647" s="323">
        <f>$B647*'PERCENTAGE SHARING'!K441</f>
        <v>0</v>
      </c>
      <c r="L647" s="323">
        <f>$B647*'PERCENTAGE SHARING'!L441</f>
        <v>0</v>
      </c>
      <c r="M647" s="323">
        <f>$B647*'PERCENTAGE SHARING'!M441</f>
        <v>0</v>
      </c>
      <c r="N647" s="323">
        <f>$B647*'PERCENTAGE SHARING'!N441</f>
        <v>0</v>
      </c>
      <c r="O647" s="323">
        <f>$B647*'PERCENTAGE SHARING'!O441</f>
        <v>0</v>
      </c>
      <c r="P647" s="323">
        <f>$B647*'PERCENTAGE SHARING'!P441</f>
        <v>0</v>
      </c>
      <c r="Q647" s="323">
        <f>$B647*'PERCENTAGE SHARING'!Q441</f>
        <v>0</v>
      </c>
      <c r="R647" s="323">
        <f>$B647*'PERCENTAGE SHARING'!R441</f>
        <v>0</v>
      </c>
      <c r="S647" s="317"/>
      <c r="T647" s="317"/>
      <c r="U647" s="317"/>
      <c r="V647" s="317"/>
      <c r="W647" s="317"/>
      <c r="X647" s="317"/>
      <c r="Y647" s="317"/>
      <c r="Z647" s="317"/>
    </row>
    <row r="648" ht="15.75" customHeight="1">
      <c r="A648" s="325" t="str">
        <f>'PROP DAILY PNL'!A648</f>
        <v/>
      </c>
      <c r="B648" s="326" t="str">
        <f>'PROP DAILY PNL'!B648</f>
        <v/>
      </c>
      <c r="C648" s="323">
        <f>$B648*'PERCENTAGE SHARING'!C442</f>
        <v>0</v>
      </c>
      <c r="D648" s="323">
        <f>$B648*'PERCENTAGE SHARING'!D442</f>
        <v>0</v>
      </c>
      <c r="E648" s="323">
        <f>$B648*'PERCENTAGE SHARING'!E442</f>
        <v>0</v>
      </c>
      <c r="F648" s="323">
        <f>$B648*'PERCENTAGE SHARING'!F442</f>
        <v>0</v>
      </c>
      <c r="G648" s="323">
        <f>$B648*'PERCENTAGE SHARING'!G442</f>
        <v>0</v>
      </c>
      <c r="H648" s="323">
        <f>$B648*'PERCENTAGE SHARING'!H442</f>
        <v>0</v>
      </c>
      <c r="I648" s="323">
        <f>$B648*'PERCENTAGE SHARING'!I442</f>
        <v>0</v>
      </c>
      <c r="J648" s="323">
        <f>$B648*'PERCENTAGE SHARING'!J442</f>
        <v>0</v>
      </c>
      <c r="K648" s="323">
        <f>$B648*'PERCENTAGE SHARING'!K442</f>
        <v>0</v>
      </c>
      <c r="L648" s="323">
        <f>$B648*'PERCENTAGE SHARING'!L442</f>
        <v>0</v>
      </c>
      <c r="M648" s="323">
        <f>$B648*'PERCENTAGE SHARING'!M442</f>
        <v>0</v>
      </c>
      <c r="N648" s="323">
        <f>$B648*'PERCENTAGE SHARING'!N442</f>
        <v>0</v>
      </c>
      <c r="O648" s="323">
        <f>$B648*'PERCENTAGE SHARING'!O442</f>
        <v>0</v>
      </c>
      <c r="P648" s="323">
        <f>$B648*'PERCENTAGE SHARING'!P442</f>
        <v>0</v>
      </c>
      <c r="Q648" s="323">
        <f>$B648*'PERCENTAGE SHARING'!Q442</f>
        <v>0</v>
      </c>
      <c r="R648" s="323">
        <f>$B648*'PERCENTAGE SHARING'!R442</f>
        <v>0</v>
      </c>
      <c r="S648" s="317"/>
      <c r="T648" s="317"/>
      <c r="U648" s="317"/>
      <c r="V648" s="317"/>
      <c r="W648" s="317"/>
      <c r="X648" s="317"/>
      <c r="Y648" s="317"/>
      <c r="Z648" s="317"/>
    </row>
    <row r="649" ht="15.75" customHeight="1">
      <c r="A649" s="325" t="str">
        <f>'PROP DAILY PNL'!A649</f>
        <v/>
      </c>
      <c r="B649" s="326" t="str">
        <f>'PROP DAILY PNL'!B649</f>
        <v/>
      </c>
      <c r="C649" s="323">
        <f>$B649*'PERCENTAGE SHARING'!C443</f>
        <v>0</v>
      </c>
      <c r="D649" s="323">
        <f>$B649*'PERCENTAGE SHARING'!D443</f>
        <v>0</v>
      </c>
      <c r="E649" s="323">
        <f>$B649*'PERCENTAGE SHARING'!E443</f>
        <v>0</v>
      </c>
      <c r="F649" s="323">
        <f>$B649*'PERCENTAGE SHARING'!F443</f>
        <v>0</v>
      </c>
      <c r="G649" s="323">
        <f>$B649*'PERCENTAGE SHARING'!G443</f>
        <v>0</v>
      </c>
      <c r="H649" s="323">
        <f>$B649*'PERCENTAGE SHARING'!H443</f>
        <v>0</v>
      </c>
      <c r="I649" s="323">
        <f>$B649*'PERCENTAGE SHARING'!I443</f>
        <v>0</v>
      </c>
      <c r="J649" s="323">
        <f>$B649*'PERCENTAGE SHARING'!J443</f>
        <v>0</v>
      </c>
      <c r="K649" s="323">
        <f>$B649*'PERCENTAGE SHARING'!K443</f>
        <v>0</v>
      </c>
      <c r="L649" s="323">
        <f>$B649*'PERCENTAGE SHARING'!L443</f>
        <v>0</v>
      </c>
      <c r="M649" s="323">
        <f>$B649*'PERCENTAGE SHARING'!M443</f>
        <v>0</v>
      </c>
      <c r="N649" s="323">
        <f>$B649*'PERCENTAGE SHARING'!N443</f>
        <v>0</v>
      </c>
      <c r="O649" s="323">
        <f>$B649*'PERCENTAGE SHARING'!O443</f>
        <v>0</v>
      </c>
      <c r="P649" s="323">
        <f>$B649*'PERCENTAGE SHARING'!P443</f>
        <v>0</v>
      </c>
      <c r="Q649" s="323">
        <f>$B649*'PERCENTAGE SHARING'!Q443</f>
        <v>0</v>
      </c>
      <c r="R649" s="323">
        <f>$B649*'PERCENTAGE SHARING'!R443</f>
        <v>0</v>
      </c>
      <c r="S649" s="317"/>
      <c r="T649" s="317"/>
      <c r="U649" s="317"/>
      <c r="V649" s="317"/>
      <c r="W649" s="317"/>
      <c r="X649" s="317"/>
      <c r="Y649" s="317"/>
      <c r="Z649" s="317"/>
    </row>
    <row r="650" ht="15.75" customHeight="1">
      <c r="A650" s="325" t="str">
        <f>'PROP DAILY PNL'!A650</f>
        <v/>
      </c>
      <c r="B650" s="326" t="str">
        <f>'PROP DAILY PNL'!B650</f>
        <v/>
      </c>
      <c r="C650" s="323">
        <f>$B650*'PERCENTAGE SHARING'!C444</f>
        <v>0</v>
      </c>
      <c r="D650" s="323">
        <f>$B650*'PERCENTAGE SHARING'!D444</f>
        <v>0</v>
      </c>
      <c r="E650" s="323">
        <f>$B650*'PERCENTAGE SHARING'!E444</f>
        <v>0</v>
      </c>
      <c r="F650" s="323">
        <f>$B650*'PERCENTAGE SHARING'!F444</f>
        <v>0</v>
      </c>
      <c r="G650" s="323">
        <f>$B650*'PERCENTAGE SHARING'!G444</f>
        <v>0</v>
      </c>
      <c r="H650" s="323">
        <f>$B650*'PERCENTAGE SHARING'!H444</f>
        <v>0</v>
      </c>
      <c r="I650" s="323">
        <f>$B650*'PERCENTAGE SHARING'!I444</f>
        <v>0</v>
      </c>
      <c r="J650" s="323">
        <f>$B650*'PERCENTAGE SHARING'!J444</f>
        <v>0</v>
      </c>
      <c r="K650" s="323">
        <f>$B650*'PERCENTAGE SHARING'!K444</f>
        <v>0</v>
      </c>
      <c r="L650" s="323">
        <f>$B650*'PERCENTAGE SHARING'!L444</f>
        <v>0</v>
      </c>
      <c r="M650" s="323">
        <f>$B650*'PERCENTAGE SHARING'!M444</f>
        <v>0</v>
      </c>
      <c r="N650" s="323">
        <f>$B650*'PERCENTAGE SHARING'!N444</f>
        <v>0</v>
      </c>
      <c r="O650" s="323">
        <f>$B650*'PERCENTAGE SHARING'!O444</f>
        <v>0</v>
      </c>
      <c r="P650" s="323">
        <f>$B650*'PERCENTAGE SHARING'!P444</f>
        <v>0</v>
      </c>
      <c r="Q650" s="323">
        <f>$B650*'PERCENTAGE SHARING'!Q444</f>
        <v>0</v>
      </c>
      <c r="R650" s="323">
        <f>$B650*'PERCENTAGE SHARING'!R444</f>
        <v>0</v>
      </c>
      <c r="S650" s="317"/>
      <c r="T650" s="317"/>
      <c r="U650" s="317"/>
      <c r="V650" s="317"/>
      <c r="W650" s="317"/>
      <c r="X650" s="317"/>
      <c r="Y650" s="317"/>
      <c r="Z650" s="317"/>
    </row>
    <row r="651" ht="15.75" customHeight="1">
      <c r="A651" s="325" t="str">
        <f>'PROP DAILY PNL'!A651</f>
        <v/>
      </c>
      <c r="B651" s="326" t="str">
        <f>'PROP DAILY PNL'!B651</f>
        <v/>
      </c>
      <c r="C651" s="323">
        <f>$B651*'PERCENTAGE SHARING'!C445</f>
        <v>0</v>
      </c>
      <c r="D651" s="323">
        <f>$B651*'PERCENTAGE SHARING'!D445</f>
        <v>0</v>
      </c>
      <c r="E651" s="323">
        <f>$B651*'PERCENTAGE SHARING'!E445</f>
        <v>0</v>
      </c>
      <c r="F651" s="323">
        <f>$B651*'PERCENTAGE SHARING'!F445</f>
        <v>0</v>
      </c>
      <c r="G651" s="323">
        <f>$B651*'PERCENTAGE SHARING'!G445</f>
        <v>0</v>
      </c>
      <c r="H651" s="323">
        <f>$B651*'PERCENTAGE SHARING'!H445</f>
        <v>0</v>
      </c>
      <c r="I651" s="323">
        <f>$B651*'PERCENTAGE SHARING'!I445</f>
        <v>0</v>
      </c>
      <c r="J651" s="323">
        <f>$B651*'PERCENTAGE SHARING'!J445</f>
        <v>0</v>
      </c>
      <c r="K651" s="323">
        <f>$B651*'PERCENTAGE SHARING'!K445</f>
        <v>0</v>
      </c>
      <c r="L651" s="323">
        <f>$B651*'PERCENTAGE SHARING'!L445</f>
        <v>0</v>
      </c>
      <c r="M651" s="323">
        <f>$B651*'PERCENTAGE SHARING'!M445</f>
        <v>0</v>
      </c>
      <c r="N651" s="323">
        <f>$B651*'PERCENTAGE SHARING'!N445</f>
        <v>0</v>
      </c>
      <c r="O651" s="323">
        <f>$B651*'PERCENTAGE SHARING'!O445</f>
        <v>0</v>
      </c>
      <c r="P651" s="323">
        <f>$B651*'PERCENTAGE SHARING'!P445</f>
        <v>0</v>
      </c>
      <c r="Q651" s="323">
        <f>$B651*'PERCENTAGE SHARING'!Q445</f>
        <v>0</v>
      </c>
      <c r="R651" s="323">
        <f>$B651*'PERCENTAGE SHARING'!R445</f>
        <v>0</v>
      </c>
      <c r="S651" s="317"/>
      <c r="T651" s="317"/>
      <c r="U651" s="317"/>
      <c r="V651" s="317"/>
      <c r="W651" s="317"/>
      <c r="X651" s="317"/>
      <c r="Y651" s="317"/>
      <c r="Z651" s="317"/>
    </row>
    <row r="652" ht="15.75" customHeight="1">
      <c r="A652" s="325" t="str">
        <f>'PROP DAILY PNL'!A652</f>
        <v/>
      </c>
      <c r="B652" s="326" t="str">
        <f>'PROP DAILY PNL'!B652</f>
        <v/>
      </c>
      <c r="C652" s="323">
        <f>$B652*'PERCENTAGE SHARING'!C446</f>
        <v>0</v>
      </c>
      <c r="D652" s="323">
        <f>$B652*'PERCENTAGE SHARING'!D446</f>
        <v>0</v>
      </c>
      <c r="E652" s="323">
        <f>$B652*'PERCENTAGE SHARING'!E446</f>
        <v>0</v>
      </c>
      <c r="F652" s="323">
        <f>$B652*'PERCENTAGE SHARING'!F446</f>
        <v>0</v>
      </c>
      <c r="G652" s="323">
        <f>$B652*'PERCENTAGE SHARING'!G446</f>
        <v>0</v>
      </c>
      <c r="H652" s="323">
        <f>$B652*'PERCENTAGE SHARING'!H446</f>
        <v>0</v>
      </c>
      <c r="I652" s="323">
        <f>$B652*'PERCENTAGE SHARING'!I446</f>
        <v>0</v>
      </c>
      <c r="J652" s="323">
        <f>$B652*'PERCENTAGE SHARING'!J446</f>
        <v>0</v>
      </c>
      <c r="K652" s="323">
        <f>$B652*'PERCENTAGE SHARING'!K446</f>
        <v>0</v>
      </c>
      <c r="L652" s="323">
        <f>$B652*'PERCENTAGE SHARING'!L446</f>
        <v>0</v>
      </c>
      <c r="M652" s="323">
        <f>$B652*'PERCENTAGE SHARING'!M446</f>
        <v>0</v>
      </c>
      <c r="N652" s="323">
        <f>$B652*'PERCENTAGE SHARING'!N446</f>
        <v>0</v>
      </c>
      <c r="O652" s="323">
        <f>$B652*'PERCENTAGE SHARING'!O446</f>
        <v>0</v>
      </c>
      <c r="P652" s="323">
        <f>$B652*'PERCENTAGE SHARING'!P446</f>
        <v>0</v>
      </c>
      <c r="Q652" s="323">
        <f>$B652*'PERCENTAGE SHARING'!Q446</f>
        <v>0</v>
      </c>
      <c r="R652" s="323">
        <f>$B652*'PERCENTAGE SHARING'!R446</f>
        <v>0</v>
      </c>
      <c r="S652" s="317"/>
      <c r="T652" s="317"/>
      <c r="U652" s="317"/>
      <c r="V652" s="317"/>
      <c r="W652" s="317"/>
      <c r="X652" s="317"/>
      <c r="Y652" s="317"/>
      <c r="Z652" s="317"/>
    </row>
    <row r="653" ht="15.75" customHeight="1">
      <c r="A653" s="325" t="str">
        <f>'PROP DAILY PNL'!A653</f>
        <v/>
      </c>
      <c r="B653" s="326" t="str">
        <f>'PROP DAILY PNL'!B653</f>
        <v/>
      </c>
      <c r="C653" s="323">
        <f>$B653*'PERCENTAGE SHARING'!C447</f>
        <v>0</v>
      </c>
      <c r="D653" s="323">
        <f>$B653*'PERCENTAGE SHARING'!D447</f>
        <v>0</v>
      </c>
      <c r="E653" s="323">
        <f>$B653*'PERCENTAGE SHARING'!E447</f>
        <v>0</v>
      </c>
      <c r="F653" s="323">
        <f>$B653*'PERCENTAGE SHARING'!F447</f>
        <v>0</v>
      </c>
      <c r="G653" s="323">
        <f>$B653*'PERCENTAGE SHARING'!G447</f>
        <v>0</v>
      </c>
      <c r="H653" s="323">
        <f>$B653*'PERCENTAGE SHARING'!H447</f>
        <v>0</v>
      </c>
      <c r="I653" s="323">
        <f>$B653*'PERCENTAGE SHARING'!I447</f>
        <v>0</v>
      </c>
      <c r="J653" s="323">
        <f>$B653*'PERCENTAGE SHARING'!J447</f>
        <v>0</v>
      </c>
      <c r="K653" s="323">
        <f>$B653*'PERCENTAGE SHARING'!K447</f>
        <v>0</v>
      </c>
      <c r="L653" s="323">
        <f>$B653*'PERCENTAGE SHARING'!L447</f>
        <v>0</v>
      </c>
      <c r="M653" s="323">
        <f>$B653*'PERCENTAGE SHARING'!M447</f>
        <v>0</v>
      </c>
      <c r="N653" s="323">
        <f>$B653*'PERCENTAGE SHARING'!N447</f>
        <v>0</v>
      </c>
      <c r="O653" s="323">
        <f>$B653*'PERCENTAGE SHARING'!O447</f>
        <v>0</v>
      </c>
      <c r="P653" s="323">
        <f>$B653*'PERCENTAGE SHARING'!P447</f>
        <v>0</v>
      </c>
      <c r="Q653" s="323">
        <f>$B653*'PERCENTAGE SHARING'!Q447</f>
        <v>0</v>
      </c>
      <c r="R653" s="323">
        <f>$B653*'PERCENTAGE SHARING'!R447</f>
        <v>0</v>
      </c>
      <c r="S653" s="317"/>
      <c r="T653" s="317"/>
      <c r="U653" s="317"/>
      <c r="V653" s="317"/>
      <c r="W653" s="317"/>
      <c r="X653" s="317"/>
      <c r="Y653" s="317"/>
      <c r="Z653" s="317"/>
    </row>
    <row r="654" ht="15.75" customHeight="1">
      <c r="A654" s="325" t="str">
        <f>'PROP DAILY PNL'!A654</f>
        <v/>
      </c>
      <c r="B654" s="326" t="str">
        <f>'PROP DAILY PNL'!B654</f>
        <v/>
      </c>
      <c r="C654" s="323">
        <f>$B654*'PERCENTAGE SHARING'!C448</f>
        <v>0</v>
      </c>
      <c r="D654" s="323">
        <f>$B654*'PERCENTAGE SHARING'!D448</f>
        <v>0</v>
      </c>
      <c r="E654" s="323">
        <f>$B654*'PERCENTAGE SHARING'!E448</f>
        <v>0</v>
      </c>
      <c r="F654" s="323">
        <f>$B654*'PERCENTAGE SHARING'!F448</f>
        <v>0</v>
      </c>
      <c r="G654" s="323">
        <f>$B654*'PERCENTAGE SHARING'!G448</f>
        <v>0</v>
      </c>
      <c r="H654" s="323">
        <f>$B654*'PERCENTAGE SHARING'!H448</f>
        <v>0</v>
      </c>
      <c r="I654" s="323">
        <f>$B654*'PERCENTAGE SHARING'!I448</f>
        <v>0</v>
      </c>
      <c r="J654" s="323">
        <f>$B654*'PERCENTAGE SHARING'!J448</f>
        <v>0</v>
      </c>
      <c r="K654" s="323">
        <f>$B654*'PERCENTAGE SHARING'!K448</f>
        <v>0</v>
      </c>
      <c r="L654" s="323">
        <f>$B654*'PERCENTAGE SHARING'!L448</f>
        <v>0</v>
      </c>
      <c r="M654" s="323">
        <f>$B654*'PERCENTAGE SHARING'!M448</f>
        <v>0</v>
      </c>
      <c r="N654" s="323">
        <f>$B654*'PERCENTAGE SHARING'!N448</f>
        <v>0</v>
      </c>
      <c r="O654" s="323">
        <f>$B654*'PERCENTAGE SHARING'!O448</f>
        <v>0</v>
      </c>
      <c r="P654" s="323">
        <f>$B654*'PERCENTAGE SHARING'!P448</f>
        <v>0</v>
      </c>
      <c r="Q654" s="323">
        <f>$B654*'PERCENTAGE SHARING'!Q448</f>
        <v>0</v>
      </c>
      <c r="R654" s="323">
        <f>$B654*'PERCENTAGE SHARING'!R448</f>
        <v>0</v>
      </c>
      <c r="S654" s="317"/>
      <c r="T654" s="317"/>
      <c r="U654" s="317"/>
      <c r="V654" s="317"/>
      <c r="W654" s="317"/>
      <c r="X654" s="317"/>
      <c r="Y654" s="317"/>
      <c r="Z654" s="317"/>
    </row>
    <row r="655" ht="15.75" customHeight="1">
      <c r="A655" s="325" t="str">
        <f>'PROP DAILY PNL'!A655</f>
        <v/>
      </c>
      <c r="B655" s="326" t="str">
        <f>'PROP DAILY PNL'!B655</f>
        <v/>
      </c>
      <c r="C655" s="323">
        <f>$B655*'PERCENTAGE SHARING'!C449</f>
        <v>0</v>
      </c>
      <c r="D655" s="323">
        <f>$B655*'PERCENTAGE SHARING'!D449</f>
        <v>0</v>
      </c>
      <c r="E655" s="323">
        <f>$B655*'PERCENTAGE SHARING'!E449</f>
        <v>0</v>
      </c>
      <c r="F655" s="323">
        <f>$B655*'PERCENTAGE SHARING'!F449</f>
        <v>0</v>
      </c>
      <c r="G655" s="323">
        <f>$B655*'PERCENTAGE SHARING'!G449</f>
        <v>0</v>
      </c>
      <c r="H655" s="323">
        <f>$B655*'PERCENTAGE SHARING'!H449</f>
        <v>0</v>
      </c>
      <c r="I655" s="323">
        <f>$B655*'PERCENTAGE SHARING'!I449</f>
        <v>0</v>
      </c>
      <c r="J655" s="323">
        <f>$B655*'PERCENTAGE SHARING'!J449</f>
        <v>0</v>
      </c>
      <c r="K655" s="323">
        <f>$B655*'PERCENTAGE SHARING'!K449</f>
        <v>0</v>
      </c>
      <c r="L655" s="323">
        <f>$B655*'PERCENTAGE SHARING'!L449</f>
        <v>0</v>
      </c>
      <c r="M655" s="323">
        <f>$B655*'PERCENTAGE SHARING'!M449</f>
        <v>0</v>
      </c>
      <c r="N655" s="323">
        <f>$B655*'PERCENTAGE SHARING'!N449</f>
        <v>0</v>
      </c>
      <c r="O655" s="323">
        <f>$B655*'PERCENTAGE SHARING'!O449</f>
        <v>0</v>
      </c>
      <c r="P655" s="323">
        <f>$B655*'PERCENTAGE SHARING'!P449</f>
        <v>0</v>
      </c>
      <c r="Q655" s="323">
        <f>$B655*'PERCENTAGE SHARING'!Q449</f>
        <v>0</v>
      </c>
      <c r="R655" s="323">
        <f>$B655*'PERCENTAGE SHARING'!R449</f>
        <v>0</v>
      </c>
      <c r="S655" s="317"/>
      <c r="T655" s="317"/>
      <c r="U655" s="317"/>
      <c r="V655" s="317"/>
      <c r="W655" s="317"/>
      <c r="X655" s="317"/>
      <c r="Y655" s="317"/>
      <c r="Z655" s="317"/>
    </row>
    <row r="656" ht="15.75" customHeight="1">
      <c r="A656" s="325" t="str">
        <f>'PROP DAILY PNL'!A656</f>
        <v/>
      </c>
      <c r="B656" s="326" t="str">
        <f>'PROP DAILY PNL'!B656</f>
        <v/>
      </c>
      <c r="C656" s="323">
        <f>$B656*'PERCENTAGE SHARING'!C450</f>
        <v>0</v>
      </c>
      <c r="D656" s="323">
        <f>$B656*'PERCENTAGE SHARING'!D450</f>
        <v>0</v>
      </c>
      <c r="E656" s="323">
        <f>$B656*'PERCENTAGE SHARING'!E450</f>
        <v>0</v>
      </c>
      <c r="F656" s="323">
        <f>$B656*'PERCENTAGE SHARING'!F450</f>
        <v>0</v>
      </c>
      <c r="G656" s="323">
        <f>$B656*'PERCENTAGE SHARING'!G450</f>
        <v>0</v>
      </c>
      <c r="H656" s="323">
        <f>$B656*'PERCENTAGE SHARING'!H450</f>
        <v>0</v>
      </c>
      <c r="I656" s="323">
        <f>$B656*'PERCENTAGE SHARING'!I450</f>
        <v>0</v>
      </c>
      <c r="J656" s="323">
        <f>$B656*'PERCENTAGE SHARING'!J450</f>
        <v>0</v>
      </c>
      <c r="K656" s="323">
        <f>$B656*'PERCENTAGE SHARING'!K450</f>
        <v>0</v>
      </c>
      <c r="L656" s="323">
        <f>$B656*'PERCENTAGE SHARING'!L450</f>
        <v>0</v>
      </c>
      <c r="M656" s="323">
        <f>$B656*'PERCENTAGE SHARING'!M450</f>
        <v>0</v>
      </c>
      <c r="N656" s="323">
        <f>$B656*'PERCENTAGE SHARING'!N450</f>
        <v>0</v>
      </c>
      <c r="O656" s="323">
        <f>$B656*'PERCENTAGE SHARING'!O450</f>
        <v>0</v>
      </c>
      <c r="P656" s="323">
        <f>$B656*'PERCENTAGE SHARING'!P450</f>
        <v>0</v>
      </c>
      <c r="Q656" s="323">
        <f>$B656*'PERCENTAGE SHARING'!Q450</f>
        <v>0</v>
      </c>
      <c r="R656" s="323">
        <f>$B656*'PERCENTAGE SHARING'!R450</f>
        <v>0</v>
      </c>
      <c r="S656" s="317"/>
      <c r="T656" s="317"/>
      <c r="U656" s="317"/>
      <c r="V656" s="317"/>
      <c r="W656" s="317"/>
      <c r="X656" s="317"/>
      <c r="Y656" s="317"/>
      <c r="Z656" s="317"/>
    </row>
    <row r="657" ht="15.75" customHeight="1">
      <c r="A657" s="325" t="str">
        <f>'PROP DAILY PNL'!A657</f>
        <v/>
      </c>
      <c r="B657" s="326" t="str">
        <f>'PROP DAILY PNL'!B657</f>
        <v/>
      </c>
      <c r="C657" s="323">
        <f>$B657*'PERCENTAGE SHARING'!C451</f>
        <v>0</v>
      </c>
      <c r="D657" s="323">
        <f>$B657*'PERCENTAGE SHARING'!D451</f>
        <v>0</v>
      </c>
      <c r="E657" s="323">
        <f>$B657*'PERCENTAGE SHARING'!E451</f>
        <v>0</v>
      </c>
      <c r="F657" s="323">
        <f>$B657*'PERCENTAGE SHARING'!F451</f>
        <v>0</v>
      </c>
      <c r="G657" s="323">
        <f>$B657*'PERCENTAGE SHARING'!G451</f>
        <v>0</v>
      </c>
      <c r="H657" s="323">
        <f>$B657*'PERCENTAGE SHARING'!H451</f>
        <v>0</v>
      </c>
      <c r="I657" s="323">
        <f>$B657*'PERCENTAGE SHARING'!I451</f>
        <v>0</v>
      </c>
      <c r="J657" s="323">
        <f>$B657*'PERCENTAGE SHARING'!J451</f>
        <v>0</v>
      </c>
      <c r="K657" s="323">
        <f>$B657*'PERCENTAGE SHARING'!K451</f>
        <v>0</v>
      </c>
      <c r="L657" s="323">
        <f>$B657*'PERCENTAGE SHARING'!L451</f>
        <v>0</v>
      </c>
      <c r="M657" s="323">
        <f>$B657*'PERCENTAGE SHARING'!M451</f>
        <v>0</v>
      </c>
      <c r="N657" s="323">
        <f>$B657*'PERCENTAGE SHARING'!N451</f>
        <v>0</v>
      </c>
      <c r="O657" s="323">
        <f>$B657*'PERCENTAGE SHARING'!O451</f>
        <v>0</v>
      </c>
      <c r="P657" s="323">
        <f>$B657*'PERCENTAGE SHARING'!P451</f>
        <v>0</v>
      </c>
      <c r="Q657" s="323">
        <f>$B657*'PERCENTAGE SHARING'!Q451</f>
        <v>0</v>
      </c>
      <c r="R657" s="323">
        <f>$B657*'PERCENTAGE SHARING'!R451</f>
        <v>0</v>
      </c>
      <c r="S657" s="317"/>
      <c r="T657" s="317"/>
      <c r="U657" s="317"/>
      <c r="V657" s="317"/>
      <c r="W657" s="317"/>
      <c r="X657" s="317"/>
      <c r="Y657" s="317"/>
      <c r="Z657" s="317"/>
    </row>
    <row r="658" ht="15.75" customHeight="1">
      <c r="A658" s="325" t="str">
        <f>'PROP DAILY PNL'!A658</f>
        <v/>
      </c>
      <c r="B658" s="326" t="str">
        <f>'PROP DAILY PNL'!B658</f>
        <v/>
      </c>
      <c r="C658" s="323">
        <f>$B658*'PERCENTAGE SHARING'!C452</f>
        <v>0</v>
      </c>
      <c r="D658" s="323">
        <f>$B658*'PERCENTAGE SHARING'!D452</f>
        <v>0</v>
      </c>
      <c r="E658" s="323">
        <f>$B658*'PERCENTAGE SHARING'!E452</f>
        <v>0</v>
      </c>
      <c r="F658" s="323">
        <f>$B658*'PERCENTAGE SHARING'!F452</f>
        <v>0</v>
      </c>
      <c r="G658" s="323">
        <f>$B658*'PERCENTAGE SHARING'!G452</f>
        <v>0</v>
      </c>
      <c r="H658" s="323">
        <f>$B658*'PERCENTAGE SHARING'!H452</f>
        <v>0</v>
      </c>
      <c r="I658" s="323">
        <f>$B658*'PERCENTAGE SHARING'!I452</f>
        <v>0</v>
      </c>
      <c r="J658" s="323">
        <f>$B658*'PERCENTAGE SHARING'!J452</f>
        <v>0</v>
      </c>
      <c r="K658" s="323">
        <f>$B658*'PERCENTAGE SHARING'!K452</f>
        <v>0</v>
      </c>
      <c r="L658" s="323">
        <f>$B658*'PERCENTAGE SHARING'!L452</f>
        <v>0</v>
      </c>
      <c r="M658" s="323">
        <f>$B658*'PERCENTAGE SHARING'!M452</f>
        <v>0</v>
      </c>
      <c r="N658" s="323">
        <f>$B658*'PERCENTAGE SHARING'!N452</f>
        <v>0</v>
      </c>
      <c r="O658" s="323">
        <f>$B658*'PERCENTAGE SHARING'!O452</f>
        <v>0</v>
      </c>
      <c r="P658" s="323">
        <f>$B658*'PERCENTAGE SHARING'!P452</f>
        <v>0</v>
      </c>
      <c r="Q658" s="323">
        <f>$B658*'PERCENTAGE SHARING'!Q452</f>
        <v>0</v>
      </c>
      <c r="R658" s="323">
        <f>$B658*'PERCENTAGE SHARING'!R452</f>
        <v>0</v>
      </c>
      <c r="S658" s="317"/>
      <c r="T658" s="317"/>
      <c r="U658" s="317"/>
      <c r="V658" s="317"/>
      <c r="W658" s="317"/>
      <c r="X658" s="317"/>
      <c r="Y658" s="317"/>
      <c r="Z658" s="317"/>
    </row>
    <row r="659" ht="15.75" customHeight="1">
      <c r="A659" s="325" t="str">
        <f>'PROP DAILY PNL'!A659</f>
        <v/>
      </c>
      <c r="B659" s="326" t="str">
        <f>'PROP DAILY PNL'!B659</f>
        <v/>
      </c>
      <c r="C659" s="323">
        <f>$B659*'PERCENTAGE SHARING'!C453</f>
        <v>0</v>
      </c>
      <c r="D659" s="323">
        <f>$B659*'PERCENTAGE SHARING'!D453</f>
        <v>0</v>
      </c>
      <c r="E659" s="323">
        <f>$B659*'PERCENTAGE SHARING'!E453</f>
        <v>0</v>
      </c>
      <c r="F659" s="323">
        <f>$B659*'PERCENTAGE SHARING'!F453</f>
        <v>0</v>
      </c>
      <c r="G659" s="323">
        <f>$B659*'PERCENTAGE SHARING'!G453</f>
        <v>0</v>
      </c>
      <c r="H659" s="323">
        <f>$B659*'PERCENTAGE SHARING'!H453</f>
        <v>0</v>
      </c>
      <c r="I659" s="323">
        <f>$B659*'PERCENTAGE SHARING'!I453</f>
        <v>0</v>
      </c>
      <c r="J659" s="323">
        <f>$B659*'PERCENTAGE SHARING'!J453</f>
        <v>0</v>
      </c>
      <c r="K659" s="323">
        <f>$B659*'PERCENTAGE SHARING'!K453</f>
        <v>0</v>
      </c>
      <c r="L659" s="323">
        <f>$B659*'PERCENTAGE SHARING'!L453</f>
        <v>0</v>
      </c>
      <c r="M659" s="323">
        <f>$B659*'PERCENTAGE SHARING'!M453</f>
        <v>0</v>
      </c>
      <c r="N659" s="323">
        <f>$B659*'PERCENTAGE SHARING'!N453</f>
        <v>0</v>
      </c>
      <c r="O659" s="323">
        <f>$B659*'PERCENTAGE SHARING'!O453</f>
        <v>0</v>
      </c>
      <c r="P659" s="323">
        <f>$B659*'PERCENTAGE SHARING'!P453</f>
        <v>0</v>
      </c>
      <c r="Q659" s="323">
        <f>$B659*'PERCENTAGE SHARING'!Q453</f>
        <v>0</v>
      </c>
      <c r="R659" s="323">
        <f>$B659*'PERCENTAGE SHARING'!R453</f>
        <v>0</v>
      </c>
      <c r="S659" s="317"/>
      <c r="T659" s="317"/>
      <c r="U659" s="317"/>
      <c r="V659" s="317"/>
      <c r="W659" s="317"/>
      <c r="X659" s="317"/>
      <c r="Y659" s="317"/>
      <c r="Z659" s="317"/>
    </row>
    <row r="660" ht="15.75" customHeight="1">
      <c r="A660" s="325" t="str">
        <f>'PROP DAILY PNL'!A660</f>
        <v/>
      </c>
      <c r="B660" s="326" t="str">
        <f>'PROP DAILY PNL'!B660</f>
        <v/>
      </c>
      <c r="C660" s="323">
        <f>$B660*'PERCENTAGE SHARING'!C454</f>
        <v>0</v>
      </c>
      <c r="D660" s="323">
        <f>$B660*'PERCENTAGE SHARING'!D454</f>
        <v>0</v>
      </c>
      <c r="E660" s="323">
        <f>$B660*'PERCENTAGE SHARING'!E454</f>
        <v>0</v>
      </c>
      <c r="F660" s="323">
        <f>$B660*'PERCENTAGE SHARING'!F454</f>
        <v>0</v>
      </c>
      <c r="G660" s="323">
        <f>$B660*'PERCENTAGE SHARING'!G454</f>
        <v>0</v>
      </c>
      <c r="H660" s="323">
        <f>$B660*'PERCENTAGE SHARING'!H454</f>
        <v>0</v>
      </c>
      <c r="I660" s="323">
        <f>$B660*'PERCENTAGE SHARING'!I454</f>
        <v>0</v>
      </c>
      <c r="J660" s="323">
        <f>$B660*'PERCENTAGE SHARING'!J454</f>
        <v>0</v>
      </c>
      <c r="K660" s="323">
        <f>$B660*'PERCENTAGE SHARING'!K454</f>
        <v>0</v>
      </c>
      <c r="L660" s="323">
        <f>$B660*'PERCENTAGE SHARING'!L454</f>
        <v>0</v>
      </c>
      <c r="M660" s="323">
        <f>$B660*'PERCENTAGE SHARING'!M454</f>
        <v>0</v>
      </c>
      <c r="N660" s="323">
        <f>$B660*'PERCENTAGE SHARING'!N454</f>
        <v>0</v>
      </c>
      <c r="O660" s="323">
        <f>$B660*'PERCENTAGE SHARING'!O454</f>
        <v>0</v>
      </c>
      <c r="P660" s="323">
        <f>$B660*'PERCENTAGE SHARING'!P454</f>
        <v>0</v>
      </c>
      <c r="Q660" s="323">
        <f>$B660*'PERCENTAGE SHARING'!Q454</f>
        <v>0</v>
      </c>
      <c r="R660" s="323">
        <f>$B660*'PERCENTAGE SHARING'!R454</f>
        <v>0</v>
      </c>
      <c r="S660" s="317"/>
      <c r="T660" s="317"/>
      <c r="U660" s="317"/>
      <c r="V660" s="317"/>
      <c r="W660" s="317"/>
      <c r="X660" s="317"/>
      <c r="Y660" s="317"/>
      <c r="Z660" s="317"/>
    </row>
    <row r="661" ht="15.75" customHeight="1">
      <c r="A661" s="325" t="str">
        <f>'PROP DAILY PNL'!A661</f>
        <v/>
      </c>
      <c r="B661" s="326" t="str">
        <f>'PROP DAILY PNL'!B661</f>
        <v/>
      </c>
      <c r="C661" s="323">
        <f>$B661*'PERCENTAGE SHARING'!C455</f>
        <v>0</v>
      </c>
      <c r="D661" s="323">
        <f>$B661*'PERCENTAGE SHARING'!D455</f>
        <v>0</v>
      </c>
      <c r="E661" s="323">
        <f>$B661*'PERCENTAGE SHARING'!E455</f>
        <v>0</v>
      </c>
      <c r="F661" s="323">
        <f>$B661*'PERCENTAGE SHARING'!F455</f>
        <v>0</v>
      </c>
      <c r="G661" s="323">
        <f>$B661*'PERCENTAGE SHARING'!G455</f>
        <v>0</v>
      </c>
      <c r="H661" s="323">
        <f>$B661*'PERCENTAGE SHARING'!H455</f>
        <v>0</v>
      </c>
      <c r="I661" s="323">
        <f>$B661*'PERCENTAGE SHARING'!I455</f>
        <v>0</v>
      </c>
      <c r="J661" s="323">
        <f>$B661*'PERCENTAGE SHARING'!J455</f>
        <v>0</v>
      </c>
      <c r="K661" s="323">
        <f>$B661*'PERCENTAGE SHARING'!K455</f>
        <v>0</v>
      </c>
      <c r="L661" s="323">
        <f>$B661*'PERCENTAGE SHARING'!L455</f>
        <v>0</v>
      </c>
      <c r="M661" s="323">
        <f>$B661*'PERCENTAGE SHARING'!M455</f>
        <v>0</v>
      </c>
      <c r="N661" s="323">
        <f>$B661*'PERCENTAGE SHARING'!N455</f>
        <v>0</v>
      </c>
      <c r="O661" s="323">
        <f>$B661*'PERCENTAGE SHARING'!O455</f>
        <v>0</v>
      </c>
      <c r="P661" s="323">
        <f>$B661*'PERCENTAGE SHARING'!P455</f>
        <v>0</v>
      </c>
      <c r="Q661" s="323">
        <f>$B661*'PERCENTAGE SHARING'!Q455</f>
        <v>0</v>
      </c>
      <c r="R661" s="323">
        <f>$B661*'PERCENTAGE SHARING'!R455</f>
        <v>0</v>
      </c>
      <c r="S661" s="317"/>
      <c r="T661" s="317"/>
      <c r="U661" s="317"/>
      <c r="V661" s="317"/>
      <c r="W661" s="317"/>
      <c r="X661" s="317"/>
      <c r="Y661" s="317"/>
      <c r="Z661" s="317"/>
    </row>
    <row r="662" ht="15.75" customHeight="1">
      <c r="A662" s="325" t="str">
        <f>'PROP DAILY PNL'!A662</f>
        <v/>
      </c>
      <c r="B662" s="326" t="str">
        <f>'PROP DAILY PNL'!B662</f>
        <v/>
      </c>
      <c r="C662" s="323">
        <f>$B662*'PERCENTAGE SHARING'!C456</f>
        <v>0</v>
      </c>
      <c r="D662" s="323">
        <f>$B662*'PERCENTAGE SHARING'!D456</f>
        <v>0</v>
      </c>
      <c r="E662" s="323">
        <f>$B662*'PERCENTAGE SHARING'!E456</f>
        <v>0</v>
      </c>
      <c r="F662" s="323">
        <f>$B662*'PERCENTAGE SHARING'!F456</f>
        <v>0</v>
      </c>
      <c r="G662" s="323">
        <f>$B662*'PERCENTAGE SHARING'!G456</f>
        <v>0</v>
      </c>
      <c r="H662" s="323">
        <f>$B662*'PERCENTAGE SHARING'!H456</f>
        <v>0</v>
      </c>
      <c r="I662" s="323">
        <f>$B662*'PERCENTAGE SHARING'!I456</f>
        <v>0</v>
      </c>
      <c r="J662" s="323">
        <f>$B662*'PERCENTAGE SHARING'!J456</f>
        <v>0</v>
      </c>
      <c r="K662" s="323">
        <f>$B662*'PERCENTAGE SHARING'!K456</f>
        <v>0</v>
      </c>
      <c r="L662" s="323">
        <f>$B662*'PERCENTAGE SHARING'!L456</f>
        <v>0</v>
      </c>
      <c r="M662" s="323">
        <f>$B662*'PERCENTAGE SHARING'!M456</f>
        <v>0</v>
      </c>
      <c r="N662" s="323">
        <f>$B662*'PERCENTAGE SHARING'!N456</f>
        <v>0</v>
      </c>
      <c r="O662" s="323">
        <f>$B662*'PERCENTAGE SHARING'!O456</f>
        <v>0</v>
      </c>
      <c r="P662" s="323">
        <f>$B662*'PERCENTAGE SHARING'!P456</f>
        <v>0</v>
      </c>
      <c r="Q662" s="323">
        <f>$B662*'PERCENTAGE SHARING'!Q456</f>
        <v>0</v>
      </c>
      <c r="R662" s="323">
        <f>$B662*'PERCENTAGE SHARING'!R456</f>
        <v>0</v>
      </c>
      <c r="S662" s="317"/>
      <c r="T662" s="317"/>
      <c r="U662" s="317"/>
      <c r="V662" s="317"/>
      <c r="W662" s="317"/>
      <c r="X662" s="317"/>
      <c r="Y662" s="317"/>
      <c r="Z662" s="317"/>
    </row>
    <row r="663" ht="15.75" customHeight="1">
      <c r="A663" s="325" t="str">
        <f>'PROP DAILY PNL'!A663</f>
        <v/>
      </c>
      <c r="B663" s="326" t="str">
        <f>'PROP DAILY PNL'!B663</f>
        <v/>
      </c>
      <c r="C663" s="323">
        <f>$B663*'PERCENTAGE SHARING'!C457</f>
        <v>0</v>
      </c>
      <c r="D663" s="323">
        <f>$B663*'PERCENTAGE SHARING'!D457</f>
        <v>0</v>
      </c>
      <c r="E663" s="323">
        <f>$B663*'PERCENTAGE SHARING'!E457</f>
        <v>0</v>
      </c>
      <c r="F663" s="323">
        <f>$B663*'PERCENTAGE SHARING'!F457</f>
        <v>0</v>
      </c>
      <c r="G663" s="323">
        <f>$B663*'PERCENTAGE SHARING'!G457</f>
        <v>0</v>
      </c>
      <c r="H663" s="323">
        <f>$B663*'PERCENTAGE SHARING'!H457</f>
        <v>0</v>
      </c>
      <c r="I663" s="323">
        <f>$B663*'PERCENTAGE SHARING'!I457</f>
        <v>0</v>
      </c>
      <c r="J663" s="323">
        <f>$B663*'PERCENTAGE SHARING'!J457</f>
        <v>0</v>
      </c>
      <c r="K663" s="323">
        <f>$B663*'PERCENTAGE SHARING'!K457</f>
        <v>0</v>
      </c>
      <c r="L663" s="323">
        <f>$B663*'PERCENTAGE SHARING'!L457</f>
        <v>0</v>
      </c>
      <c r="M663" s="323">
        <f>$B663*'PERCENTAGE SHARING'!M457</f>
        <v>0</v>
      </c>
      <c r="N663" s="323">
        <f>$B663*'PERCENTAGE SHARING'!N457</f>
        <v>0</v>
      </c>
      <c r="O663" s="323">
        <f>$B663*'PERCENTAGE SHARING'!O457</f>
        <v>0</v>
      </c>
      <c r="P663" s="323">
        <f>$B663*'PERCENTAGE SHARING'!P457</f>
        <v>0</v>
      </c>
      <c r="Q663" s="323">
        <f>$B663*'PERCENTAGE SHARING'!Q457</f>
        <v>0</v>
      </c>
      <c r="R663" s="323">
        <f>$B663*'PERCENTAGE SHARING'!R457</f>
        <v>0</v>
      </c>
      <c r="S663" s="317"/>
      <c r="T663" s="317"/>
      <c r="U663" s="317"/>
      <c r="V663" s="317"/>
      <c r="W663" s="317"/>
      <c r="X663" s="317"/>
      <c r="Y663" s="317"/>
      <c r="Z663" s="317"/>
    </row>
    <row r="664" ht="15.75" customHeight="1">
      <c r="A664" s="325" t="str">
        <f>'PROP DAILY PNL'!A664</f>
        <v/>
      </c>
      <c r="B664" s="326" t="str">
        <f>'PROP DAILY PNL'!B664</f>
        <v/>
      </c>
      <c r="C664" s="323">
        <f>$B664*'PERCENTAGE SHARING'!C458</f>
        <v>0</v>
      </c>
      <c r="D664" s="323">
        <f>$B664*'PERCENTAGE SHARING'!D458</f>
        <v>0</v>
      </c>
      <c r="E664" s="323">
        <f>$B664*'PERCENTAGE SHARING'!E458</f>
        <v>0</v>
      </c>
      <c r="F664" s="323">
        <f>$B664*'PERCENTAGE SHARING'!F458</f>
        <v>0</v>
      </c>
      <c r="G664" s="323">
        <f>$B664*'PERCENTAGE SHARING'!G458</f>
        <v>0</v>
      </c>
      <c r="H664" s="323">
        <f>$B664*'PERCENTAGE SHARING'!H458</f>
        <v>0</v>
      </c>
      <c r="I664" s="323">
        <f>$B664*'PERCENTAGE SHARING'!I458</f>
        <v>0</v>
      </c>
      <c r="J664" s="323">
        <f>$B664*'PERCENTAGE SHARING'!J458</f>
        <v>0</v>
      </c>
      <c r="K664" s="323">
        <f>$B664*'PERCENTAGE SHARING'!K458</f>
        <v>0</v>
      </c>
      <c r="L664" s="323">
        <f>$B664*'PERCENTAGE SHARING'!L458</f>
        <v>0</v>
      </c>
      <c r="M664" s="323">
        <f>$B664*'PERCENTAGE SHARING'!M458</f>
        <v>0</v>
      </c>
      <c r="N664" s="323">
        <f>$B664*'PERCENTAGE SHARING'!N458</f>
        <v>0</v>
      </c>
      <c r="O664" s="323">
        <f>$B664*'PERCENTAGE SHARING'!O458</f>
        <v>0</v>
      </c>
      <c r="P664" s="323">
        <f>$B664*'PERCENTAGE SHARING'!P458</f>
        <v>0</v>
      </c>
      <c r="Q664" s="323">
        <f>$B664*'PERCENTAGE SHARING'!Q458</f>
        <v>0</v>
      </c>
      <c r="R664" s="323">
        <f>$B664*'PERCENTAGE SHARING'!R458</f>
        <v>0</v>
      </c>
      <c r="S664" s="317"/>
      <c r="T664" s="317"/>
      <c r="U664" s="317"/>
      <c r="V664" s="317"/>
      <c r="W664" s="317"/>
      <c r="X664" s="317"/>
      <c r="Y664" s="317"/>
      <c r="Z664" s="317"/>
    </row>
    <row r="665" ht="15.75" customHeight="1">
      <c r="A665" s="325" t="str">
        <f>'PROP DAILY PNL'!A665</f>
        <v/>
      </c>
      <c r="B665" s="326" t="str">
        <f>'PROP DAILY PNL'!B665</f>
        <v/>
      </c>
      <c r="C665" s="323">
        <f>$B665*'PERCENTAGE SHARING'!C459</f>
        <v>0</v>
      </c>
      <c r="D665" s="323">
        <f>$B665*'PERCENTAGE SHARING'!D459</f>
        <v>0</v>
      </c>
      <c r="E665" s="323">
        <f>$B665*'PERCENTAGE SHARING'!E459</f>
        <v>0</v>
      </c>
      <c r="F665" s="323">
        <f>$B665*'PERCENTAGE SHARING'!F459</f>
        <v>0</v>
      </c>
      <c r="G665" s="323">
        <f>$B665*'PERCENTAGE SHARING'!G459</f>
        <v>0</v>
      </c>
      <c r="H665" s="323">
        <f>$B665*'PERCENTAGE SHARING'!H459</f>
        <v>0</v>
      </c>
      <c r="I665" s="323">
        <f>$B665*'PERCENTAGE SHARING'!I459</f>
        <v>0</v>
      </c>
      <c r="J665" s="323">
        <f>$B665*'PERCENTAGE SHARING'!J459</f>
        <v>0</v>
      </c>
      <c r="K665" s="323">
        <f>$B665*'PERCENTAGE SHARING'!K459</f>
        <v>0</v>
      </c>
      <c r="L665" s="323">
        <f>$B665*'PERCENTAGE SHARING'!L459</f>
        <v>0</v>
      </c>
      <c r="M665" s="323">
        <f>$B665*'PERCENTAGE SHARING'!M459</f>
        <v>0</v>
      </c>
      <c r="N665" s="323">
        <f>$B665*'PERCENTAGE SHARING'!N459</f>
        <v>0</v>
      </c>
      <c r="O665" s="323">
        <f>$B665*'PERCENTAGE SHARING'!O459</f>
        <v>0</v>
      </c>
      <c r="P665" s="323">
        <f>$B665*'PERCENTAGE SHARING'!P459</f>
        <v>0</v>
      </c>
      <c r="Q665" s="323">
        <f>$B665*'PERCENTAGE SHARING'!Q459</f>
        <v>0</v>
      </c>
      <c r="R665" s="323">
        <f>$B665*'PERCENTAGE SHARING'!R459</f>
        <v>0</v>
      </c>
      <c r="S665" s="317"/>
      <c r="T665" s="317"/>
      <c r="U665" s="317"/>
      <c r="V665" s="317"/>
      <c r="W665" s="317"/>
      <c r="X665" s="317"/>
      <c r="Y665" s="317"/>
      <c r="Z665" s="317"/>
    </row>
    <row r="666" ht="15.75" customHeight="1">
      <c r="A666" s="325" t="str">
        <f>'PROP DAILY PNL'!A666</f>
        <v/>
      </c>
      <c r="B666" s="326" t="str">
        <f>'PROP DAILY PNL'!B666</f>
        <v/>
      </c>
      <c r="C666" s="323">
        <f>$B666*'PERCENTAGE SHARING'!C460</f>
        <v>0</v>
      </c>
      <c r="D666" s="323">
        <f>$B666*'PERCENTAGE SHARING'!D460</f>
        <v>0</v>
      </c>
      <c r="E666" s="323">
        <f>$B666*'PERCENTAGE SHARING'!E460</f>
        <v>0</v>
      </c>
      <c r="F666" s="323">
        <f>$B666*'PERCENTAGE SHARING'!F460</f>
        <v>0</v>
      </c>
      <c r="G666" s="323">
        <f>$B666*'PERCENTAGE SHARING'!G460</f>
        <v>0</v>
      </c>
      <c r="H666" s="323">
        <f>$B666*'PERCENTAGE SHARING'!H460</f>
        <v>0</v>
      </c>
      <c r="I666" s="323">
        <f>$B666*'PERCENTAGE SHARING'!I460</f>
        <v>0</v>
      </c>
      <c r="J666" s="323">
        <f>$B666*'PERCENTAGE SHARING'!J460</f>
        <v>0</v>
      </c>
      <c r="K666" s="323">
        <f>$B666*'PERCENTAGE SHARING'!K460</f>
        <v>0</v>
      </c>
      <c r="L666" s="323">
        <f>$B666*'PERCENTAGE SHARING'!L460</f>
        <v>0</v>
      </c>
      <c r="M666" s="323">
        <f>$B666*'PERCENTAGE SHARING'!M460</f>
        <v>0</v>
      </c>
      <c r="N666" s="323">
        <f>$B666*'PERCENTAGE SHARING'!N460</f>
        <v>0</v>
      </c>
      <c r="O666" s="323">
        <f>$B666*'PERCENTAGE SHARING'!O460</f>
        <v>0</v>
      </c>
      <c r="P666" s="323">
        <f>$B666*'PERCENTAGE SHARING'!P460</f>
        <v>0</v>
      </c>
      <c r="Q666" s="323">
        <f>$B666*'PERCENTAGE SHARING'!Q460</f>
        <v>0</v>
      </c>
      <c r="R666" s="323">
        <f>$B666*'PERCENTAGE SHARING'!R460</f>
        <v>0</v>
      </c>
      <c r="S666" s="317"/>
      <c r="T666" s="317"/>
      <c r="U666" s="317"/>
      <c r="V666" s="317"/>
      <c r="W666" s="317"/>
      <c r="X666" s="317"/>
      <c r="Y666" s="317"/>
      <c r="Z666" s="317"/>
    </row>
    <row r="667" ht="15.75" customHeight="1">
      <c r="A667" s="325" t="str">
        <f>'PROP DAILY PNL'!A667</f>
        <v/>
      </c>
      <c r="B667" s="326" t="str">
        <f>'PROP DAILY PNL'!B667</f>
        <v/>
      </c>
      <c r="C667" s="323">
        <f>$B667*'PERCENTAGE SHARING'!C461</f>
        <v>0</v>
      </c>
      <c r="D667" s="323">
        <f>$B667*'PERCENTAGE SHARING'!D461</f>
        <v>0</v>
      </c>
      <c r="E667" s="323">
        <f>$B667*'PERCENTAGE SHARING'!E461</f>
        <v>0</v>
      </c>
      <c r="F667" s="323">
        <f>$B667*'PERCENTAGE SHARING'!F461</f>
        <v>0</v>
      </c>
      <c r="G667" s="323">
        <f>$B667*'PERCENTAGE SHARING'!G461</f>
        <v>0</v>
      </c>
      <c r="H667" s="323">
        <f>$B667*'PERCENTAGE SHARING'!H461</f>
        <v>0</v>
      </c>
      <c r="I667" s="323">
        <f>$B667*'PERCENTAGE SHARING'!I461</f>
        <v>0</v>
      </c>
      <c r="J667" s="323">
        <f>$B667*'PERCENTAGE SHARING'!J461</f>
        <v>0</v>
      </c>
      <c r="K667" s="323">
        <f>$B667*'PERCENTAGE SHARING'!K461</f>
        <v>0</v>
      </c>
      <c r="L667" s="323">
        <f>$B667*'PERCENTAGE SHARING'!L461</f>
        <v>0</v>
      </c>
      <c r="M667" s="323">
        <f>$B667*'PERCENTAGE SHARING'!M461</f>
        <v>0</v>
      </c>
      <c r="N667" s="323">
        <f>$B667*'PERCENTAGE SHARING'!N461</f>
        <v>0</v>
      </c>
      <c r="O667" s="323">
        <f>$B667*'PERCENTAGE SHARING'!O461</f>
        <v>0</v>
      </c>
      <c r="P667" s="323">
        <f>$B667*'PERCENTAGE SHARING'!P461</f>
        <v>0</v>
      </c>
      <c r="Q667" s="323">
        <f>$B667*'PERCENTAGE SHARING'!Q461</f>
        <v>0</v>
      </c>
      <c r="R667" s="323">
        <f>$B667*'PERCENTAGE SHARING'!R461</f>
        <v>0</v>
      </c>
      <c r="S667" s="317"/>
      <c r="T667" s="317"/>
      <c r="U667" s="317"/>
      <c r="V667" s="317"/>
      <c r="W667" s="317"/>
      <c r="X667" s="317"/>
      <c r="Y667" s="317"/>
      <c r="Z667" s="317"/>
    </row>
    <row r="668" ht="15.75" customHeight="1">
      <c r="A668" s="325" t="str">
        <f>'PROP DAILY PNL'!A668</f>
        <v/>
      </c>
      <c r="B668" s="326" t="str">
        <f>'PROP DAILY PNL'!B668</f>
        <v/>
      </c>
      <c r="C668" s="323">
        <f>$B668*'PERCENTAGE SHARING'!C462</f>
        <v>0</v>
      </c>
      <c r="D668" s="323">
        <f>$B668*'PERCENTAGE SHARING'!D462</f>
        <v>0</v>
      </c>
      <c r="E668" s="323">
        <f>$B668*'PERCENTAGE SHARING'!E462</f>
        <v>0</v>
      </c>
      <c r="F668" s="323">
        <f>$B668*'PERCENTAGE SHARING'!F462</f>
        <v>0</v>
      </c>
      <c r="G668" s="323">
        <f>$B668*'PERCENTAGE SHARING'!G462</f>
        <v>0</v>
      </c>
      <c r="H668" s="323">
        <f>$B668*'PERCENTAGE SHARING'!H462</f>
        <v>0</v>
      </c>
      <c r="I668" s="323">
        <f>$B668*'PERCENTAGE SHARING'!I462</f>
        <v>0</v>
      </c>
      <c r="J668" s="323">
        <f>$B668*'PERCENTAGE SHARING'!J462</f>
        <v>0</v>
      </c>
      <c r="K668" s="323">
        <f>$B668*'PERCENTAGE SHARING'!K462</f>
        <v>0</v>
      </c>
      <c r="L668" s="323">
        <f>$B668*'PERCENTAGE SHARING'!L462</f>
        <v>0</v>
      </c>
      <c r="M668" s="323">
        <f>$B668*'PERCENTAGE SHARING'!M462</f>
        <v>0</v>
      </c>
      <c r="N668" s="323">
        <f>$B668*'PERCENTAGE SHARING'!N462</f>
        <v>0</v>
      </c>
      <c r="O668" s="323">
        <f>$B668*'PERCENTAGE SHARING'!O462</f>
        <v>0</v>
      </c>
      <c r="P668" s="323">
        <f>$B668*'PERCENTAGE SHARING'!P462</f>
        <v>0</v>
      </c>
      <c r="Q668" s="323">
        <f>$B668*'PERCENTAGE SHARING'!Q462</f>
        <v>0</v>
      </c>
      <c r="R668" s="323">
        <f>$B668*'PERCENTAGE SHARING'!R462</f>
        <v>0</v>
      </c>
      <c r="S668" s="317"/>
      <c r="T668" s="317"/>
      <c r="U668" s="317"/>
      <c r="V668" s="317"/>
      <c r="W668" s="317"/>
      <c r="X668" s="317"/>
      <c r="Y668" s="317"/>
      <c r="Z668" s="317"/>
    </row>
    <row r="669" ht="15.75" customHeight="1">
      <c r="A669" s="325" t="str">
        <f>'PROP DAILY PNL'!A669</f>
        <v/>
      </c>
      <c r="B669" s="326" t="str">
        <f>'PROP DAILY PNL'!B669</f>
        <v/>
      </c>
      <c r="C669" s="323">
        <f>$B669*'PERCENTAGE SHARING'!C463</f>
        <v>0</v>
      </c>
      <c r="D669" s="323">
        <f>$B669*'PERCENTAGE SHARING'!D463</f>
        <v>0</v>
      </c>
      <c r="E669" s="323">
        <f>$B669*'PERCENTAGE SHARING'!E463</f>
        <v>0</v>
      </c>
      <c r="F669" s="323">
        <f>$B669*'PERCENTAGE SHARING'!F463</f>
        <v>0</v>
      </c>
      <c r="G669" s="323">
        <f>$B669*'PERCENTAGE SHARING'!G463</f>
        <v>0</v>
      </c>
      <c r="H669" s="323">
        <f>$B669*'PERCENTAGE SHARING'!H463</f>
        <v>0</v>
      </c>
      <c r="I669" s="323">
        <f>$B669*'PERCENTAGE SHARING'!I463</f>
        <v>0</v>
      </c>
      <c r="J669" s="323">
        <f>$B669*'PERCENTAGE SHARING'!J463</f>
        <v>0</v>
      </c>
      <c r="K669" s="323">
        <f>$B669*'PERCENTAGE SHARING'!K463</f>
        <v>0</v>
      </c>
      <c r="L669" s="323">
        <f>$B669*'PERCENTAGE SHARING'!L463</f>
        <v>0</v>
      </c>
      <c r="M669" s="323">
        <f>$B669*'PERCENTAGE SHARING'!M463</f>
        <v>0</v>
      </c>
      <c r="N669" s="323">
        <f>$B669*'PERCENTAGE SHARING'!N463</f>
        <v>0</v>
      </c>
      <c r="O669" s="323">
        <f>$B669*'PERCENTAGE SHARING'!O463</f>
        <v>0</v>
      </c>
      <c r="P669" s="323">
        <f>$B669*'PERCENTAGE SHARING'!P463</f>
        <v>0</v>
      </c>
      <c r="Q669" s="323">
        <f>$B669*'PERCENTAGE SHARING'!Q463</f>
        <v>0</v>
      </c>
      <c r="R669" s="323">
        <f>$B669*'PERCENTAGE SHARING'!R463</f>
        <v>0</v>
      </c>
      <c r="S669" s="317"/>
      <c r="T669" s="317"/>
      <c r="U669" s="317"/>
      <c r="V669" s="317"/>
      <c r="W669" s="317"/>
      <c r="X669" s="317"/>
      <c r="Y669" s="317"/>
      <c r="Z669" s="317"/>
    </row>
    <row r="670" ht="15.75" customHeight="1">
      <c r="A670" s="325" t="str">
        <f>'PROP DAILY PNL'!A670</f>
        <v/>
      </c>
      <c r="B670" s="326" t="str">
        <f>'PROP DAILY PNL'!B670</f>
        <v/>
      </c>
      <c r="C670" s="323">
        <f>$B670*'PERCENTAGE SHARING'!C464</f>
        <v>0</v>
      </c>
      <c r="D670" s="323">
        <f>$B670*'PERCENTAGE SHARING'!D464</f>
        <v>0</v>
      </c>
      <c r="E670" s="323">
        <f>$B670*'PERCENTAGE SHARING'!E464</f>
        <v>0</v>
      </c>
      <c r="F670" s="323">
        <f>$B670*'PERCENTAGE SHARING'!F464</f>
        <v>0</v>
      </c>
      <c r="G670" s="323">
        <f>$B670*'PERCENTAGE SHARING'!G464</f>
        <v>0</v>
      </c>
      <c r="H670" s="323">
        <f>$B670*'PERCENTAGE SHARING'!H464</f>
        <v>0</v>
      </c>
      <c r="I670" s="323">
        <f>$B670*'PERCENTAGE SHARING'!I464</f>
        <v>0</v>
      </c>
      <c r="J670" s="323">
        <f>$B670*'PERCENTAGE SHARING'!J464</f>
        <v>0</v>
      </c>
      <c r="K670" s="323">
        <f>$B670*'PERCENTAGE SHARING'!K464</f>
        <v>0</v>
      </c>
      <c r="L670" s="323">
        <f>$B670*'PERCENTAGE SHARING'!L464</f>
        <v>0</v>
      </c>
      <c r="M670" s="323">
        <f>$B670*'PERCENTAGE SHARING'!M464</f>
        <v>0</v>
      </c>
      <c r="N670" s="323">
        <f>$B670*'PERCENTAGE SHARING'!N464</f>
        <v>0</v>
      </c>
      <c r="O670" s="323">
        <f>$B670*'PERCENTAGE SHARING'!O464</f>
        <v>0</v>
      </c>
      <c r="P670" s="323">
        <f>$B670*'PERCENTAGE SHARING'!P464</f>
        <v>0</v>
      </c>
      <c r="Q670" s="323">
        <f>$B670*'PERCENTAGE SHARING'!Q464</f>
        <v>0</v>
      </c>
      <c r="R670" s="323">
        <f>$B670*'PERCENTAGE SHARING'!R464</f>
        <v>0</v>
      </c>
      <c r="S670" s="317"/>
      <c r="T670" s="317"/>
      <c r="U670" s="317"/>
      <c r="V670" s="317"/>
      <c r="W670" s="317"/>
      <c r="X670" s="317"/>
      <c r="Y670" s="317"/>
      <c r="Z670" s="317"/>
    </row>
    <row r="671" ht="15.75" customHeight="1">
      <c r="A671" s="325" t="str">
        <f>'PROP DAILY PNL'!A671</f>
        <v/>
      </c>
      <c r="B671" s="326" t="str">
        <f>'PROP DAILY PNL'!B671</f>
        <v/>
      </c>
      <c r="C671" s="323">
        <f>$B671*'PERCENTAGE SHARING'!C465</f>
        <v>0</v>
      </c>
      <c r="D671" s="323">
        <f>$B671*'PERCENTAGE SHARING'!D465</f>
        <v>0</v>
      </c>
      <c r="E671" s="323">
        <f>$B671*'PERCENTAGE SHARING'!E465</f>
        <v>0</v>
      </c>
      <c r="F671" s="323">
        <f>$B671*'PERCENTAGE SHARING'!F465</f>
        <v>0</v>
      </c>
      <c r="G671" s="323">
        <f>$B671*'PERCENTAGE SHARING'!G465</f>
        <v>0</v>
      </c>
      <c r="H671" s="323">
        <f>$B671*'PERCENTAGE SHARING'!H465</f>
        <v>0</v>
      </c>
      <c r="I671" s="323">
        <f>$B671*'PERCENTAGE SHARING'!I465</f>
        <v>0</v>
      </c>
      <c r="J671" s="323">
        <f>$B671*'PERCENTAGE SHARING'!J465</f>
        <v>0</v>
      </c>
      <c r="K671" s="323">
        <f>$B671*'PERCENTAGE SHARING'!K465</f>
        <v>0</v>
      </c>
      <c r="L671" s="323">
        <f>$B671*'PERCENTAGE SHARING'!L465</f>
        <v>0</v>
      </c>
      <c r="M671" s="323">
        <f>$B671*'PERCENTAGE SHARING'!M465</f>
        <v>0</v>
      </c>
      <c r="N671" s="323">
        <f>$B671*'PERCENTAGE SHARING'!N465</f>
        <v>0</v>
      </c>
      <c r="O671" s="323">
        <f>$B671*'PERCENTAGE SHARING'!O465</f>
        <v>0</v>
      </c>
      <c r="P671" s="323">
        <f>$B671*'PERCENTAGE SHARING'!P465</f>
        <v>0</v>
      </c>
      <c r="Q671" s="323">
        <f>$B671*'PERCENTAGE SHARING'!Q465</f>
        <v>0</v>
      </c>
      <c r="R671" s="323">
        <f>$B671*'PERCENTAGE SHARING'!R465</f>
        <v>0</v>
      </c>
      <c r="S671" s="317"/>
      <c r="T671" s="317"/>
      <c r="U671" s="317"/>
      <c r="V671" s="317"/>
      <c r="W671" s="317"/>
      <c r="X671" s="317"/>
      <c r="Y671" s="317"/>
      <c r="Z671" s="317"/>
    </row>
    <row r="672" ht="15.75" customHeight="1">
      <c r="A672" s="325" t="str">
        <f>'PROP DAILY PNL'!A672</f>
        <v/>
      </c>
      <c r="B672" s="326" t="str">
        <f>'PROP DAILY PNL'!B672</f>
        <v/>
      </c>
      <c r="C672" s="323">
        <f>$B672*'PERCENTAGE SHARING'!C466</f>
        <v>0</v>
      </c>
      <c r="D672" s="323">
        <f>$B672*'PERCENTAGE SHARING'!D466</f>
        <v>0</v>
      </c>
      <c r="E672" s="323">
        <f>$B672*'PERCENTAGE SHARING'!E466</f>
        <v>0</v>
      </c>
      <c r="F672" s="323">
        <f>$B672*'PERCENTAGE SHARING'!F466</f>
        <v>0</v>
      </c>
      <c r="G672" s="323">
        <f>$B672*'PERCENTAGE SHARING'!G466</f>
        <v>0</v>
      </c>
      <c r="H672" s="323">
        <f>$B672*'PERCENTAGE SHARING'!H466</f>
        <v>0</v>
      </c>
      <c r="I672" s="323">
        <f>$B672*'PERCENTAGE SHARING'!I466</f>
        <v>0</v>
      </c>
      <c r="J672" s="323">
        <f>$B672*'PERCENTAGE SHARING'!J466</f>
        <v>0</v>
      </c>
      <c r="K672" s="323">
        <f>$B672*'PERCENTAGE SHARING'!K466</f>
        <v>0</v>
      </c>
      <c r="L672" s="323">
        <f>$B672*'PERCENTAGE SHARING'!L466</f>
        <v>0</v>
      </c>
      <c r="M672" s="323">
        <f>$B672*'PERCENTAGE SHARING'!M466</f>
        <v>0</v>
      </c>
      <c r="N672" s="323">
        <f>$B672*'PERCENTAGE SHARING'!N466</f>
        <v>0</v>
      </c>
      <c r="O672" s="323">
        <f>$B672*'PERCENTAGE SHARING'!O466</f>
        <v>0</v>
      </c>
      <c r="P672" s="323">
        <f>$B672*'PERCENTAGE SHARING'!P466</f>
        <v>0</v>
      </c>
      <c r="Q672" s="323">
        <f>$B672*'PERCENTAGE SHARING'!Q466</f>
        <v>0</v>
      </c>
      <c r="R672" s="323">
        <f>$B672*'PERCENTAGE SHARING'!R466</f>
        <v>0</v>
      </c>
      <c r="S672" s="317"/>
      <c r="T672" s="317"/>
      <c r="U672" s="317"/>
      <c r="V672" s="317"/>
      <c r="W672" s="317"/>
      <c r="X672" s="317"/>
      <c r="Y672" s="317"/>
      <c r="Z672" s="317"/>
    </row>
    <row r="673" ht="15.75" customHeight="1">
      <c r="A673" s="325" t="str">
        <f>'PROP DAILY PNL'!A673</f>
        <v/>
      </c>
      <c r="B673" s="326" t="str">
        <f>'PROP DAILY PNL'!B673</f>
        <v/>
      </c>
      <c r="C673" s="323">
        <f>$B673*'PERCENTAGE SHARING'!C467</f>
        <v>0</v>
      </c>
      <c r="D673" s="323">
        <f>$B673*'PERCENTAGE SHARING'!D467</f>
        <v>0</v>
      </c>
      <c r="E673" s="323">
        <f>$B673*'PERCENTAGE SHARING'!E467</f>
        <v>0</v>
      </c>
      <c r="F673" s="323">
        <f>$B673*'PERCENTAGE SHARING'!F467</f>
        <v>0</v>
      </c>
      <c r="G673" s="323">
        <f>$B673*'PERCENTAGE SHARING'!G467</f>
        <v>0</v>
      </c>
      <c r="H673" s="323">
        <f>$B673*'PERCENTAGE SHARING'!H467</f>
        <v>0</v>
      </c>
      <c r="I673" s="323">
        <f>$B673*'PERCENTAGE SHARING'!I467</f>
        <v>0</v>
      </c>
      <c r="J673" s="323">
        <f>$B673*'PERCENTAGE SHARING'!J467</f>
        <v>0</v>
      </c>
      <c r="K673" s="323">
        <f>$B673*'PERCENTAGE SHARING'!K467</f>
        <v>0</v>
      </c>
      <c r="L673" s="323">
        <f>$B673*'PERCENTAGE SHARING'!L467</f>
        <v>0</v>
      </c>
      <c r="M673" s="323">
        <f>$B673*'PERCENTAGE SHARING'!M467</f>
        <v>0</v>
      </c>
      <c r="N673" s="323">
        <f>$B673*'PERCENTAGE SHARING'!N467</f>
        <v>0</v>
      </c>
      <c r="O673" s="323">
        <f>$B673*'PERCENTAGE SHARING'!O467</f>
        <v>0</v>
      </c>
      <c r="P673" s="323">
        <f>$B673*'PERCENTAGE SHARING'!P467</f>
        <v>0</v>
      </c>
      <c r="Q673" s="323">
        <f>$B673*'PERCENTAGE SHARING'!Q467</f>
        <v>0</v>
      </c>
      <c r="R673" s="323">
        <f>$B673*'PERCENTAGE SHARING'!R467</f>
        <v>0</v>
      </c>
      <c r="S673" s="317"/>
      <c r="T673" s="317"/>
      <c r="U673" s="317"/>
      <c r="V673" s="317"/>
      <c r="W673" s="317"/>
      <c r="X673" s="317"/>
      <c r="Y673" s="317"/>
      <c r="Z673" s="317"/>
    </row>
    <row r="674" ht="15.75" customHeight="1">
      <c r="A674" s="325" t="str">
        <f>'PROP DAILY PNL'!A674</f>
        <v/>
      </c>
      <c r="B674" s="326" t="str">
        <f>'PROP DAILY PNL'!B674</f>
        <v/>
      </c>
      <c r="C674" s="323">
        <f>$B674*'PERCENTAGE SHARING'!C468</f>
        <v>0</v>
      </c>
      <c r="D674" s="323">
        <f>$B674*'PERCENTAGE SHARING'!D468</f>
        <v>0</v>
      </c>
      <c r="E674" s="323">
        <f>$B674*'PERCENTAGE SHARING'!E468</f>
        <v>0</v>
      </c>
      <c r="F674" s="323">
        <f>$B674*'PERCENTAGE SHARING'!F468</f>
        <v>0</v>
      </c>
      <c r="G674" s="323">
        <f>$B674*'PERCENTAGE SHARING'!G468</f>
        <v>0</v>
      </c>
      <c r="H674" s="323">
        <f>$B674*'PERCENTAGE SHARING'!H468</f>
        <v>0</v>
      </c>
      <c r="I674" s="323">
        <f>$B674*'PERCENTAGE SHARING'!I468</f>
        <v>0</v>
      </c>
      <c r="J674" s="323">
        <f>$B674*'PERCENTAGE SHARING'!J468</f>
        <v>0</v>
      </c>
      <c r="K674" s="323">
        <f>$B674*'PERCENTAGE SHARING'!K468</f>
        <v>0</v>
      </c>
      <c r="L674" s="323">
        <f>$B674*'PERCENTAGE SHARING'!L468</f>
        <v>0</v>
      </c>
      <c r="M674" s="323">
        <f>$B674*'PERCENTAGE SHARING'!M468</f>
        <v>0</v>
      </c>
      <c r="N674" s="323">
        <f>$B674*'PERCENTAGE SHARING'!N468</f>
        <v>0</v>
      </c>
      <c r="O674" s="323">
        <f>$B674*'PERCENTAGE SHARING'!O468</f>
        <v>0</v>
      </c>
      <c r="P674" s="323">
        <f>$B674*'PERCENTAGE SHARING'!P468</f>
        <v>0</v>
      </c>
      <c r="Q674" s="323">
        <f>$B674*'PERCENTAGE SHARING'!Q468</f>
        <v>0</v>
      </c>
      <c r="R674" s="323">
        <f>$B674*'PERCENTAGE SHARING'!R468</f>
        <v>0</v>
      </c>
      <c r="S674" s="317"/>
      <c r="T674" s="317"/>
      <c r="U674" s="317"/>
      <c r="V674" s="317"/>
      <c r="W674" s="317"/>
      <c r="X674" s="317"/>
      <c r="Y674" s="317"/>
      <c r="Z674" s="317"/>
    </row>
    <row r="675" ht="15.75" customHeight="1">
      <c r="A675" s="325" t="str">
        <f>'PROP DAILY PNL'!A675</f>
        <v/>
      </c>
      <c r="B675" s="326" t="str">
        <f>'PROP DAILY PNL'!B675</f>
        <v/>
      </c>
      <c r="C675" s="323">
        <f>$B675*'PERCENTAGE SHARING'!C469</f>
        <v>0</v>
      </c>
      <c r="D675" s="323">
        <f>$B675*'PERCENTAGE SHARING'!D469</f>
        <v>0</v>
      </c>
      <c r="E675" s="323">
        <f>$B675*'PERCENTAGE SHARING'!E469</f>
        <v>0</v>
      </c>
      <c r="F675" s="323">
        <f>$B675*'PERCENTAGE SHARING'!F469</f>
        <v>0</v>
      </c>
      <c r="G675" s="323">
        <f>$B675*'PERCENTAGE SHARING'!G469</f>
        <v>0</v>
      </c>
      <c r="H675" s="323">
        <f>$B675*'PERCENTAGE SHARING'!H469</f>
        <v>0</v>
      </c>
      <c r="I675" s="323">
        <f>$B675*'PERCENTAGE SHARING'!I469</f>
        <v>0</v>
      </c>
      <c r="J675" s="323">
        <f>$B675*'PERCENTAGE SHARING'!J469</f>
        <v>0</v>
      </c>
      <c r="K675" s="323">
        <f>$B675*'PERCENTAGE SHARING'!K469</f>
        <v>0</v>
      </c>
      <c r="L675" s="323">
        <f>$B675*'PERCENTAGE SHARING'!L469</f>
        <v>0</v>
      </c>
      <c r="M675" s="323">
        <f>$B675*'PERCENTAGE SHARING'!M469</f>
        <v>0</v>
      </c>
      <c r="N675" s="323">
        <f>$B675*'PERCENTAGE SHARING'!N469</f>
        <v>0</v>
      </c>
      <c r="O675" s="323">
        <f>$B675*'PERCENTAGE SHARING'!O469</f>
        <v>0</v>
      </c>
      <c r="P675" s="323">
        <f>$B675*'PERCENTAGE SHARING'!P469</f>
        <v>0</v>
      </c>
      <c r="Q675" s="323">
        <f>$B675*'PERCENTAGE SHARING'!Q469</f>
        <v>0</v>
      </c>
      <c r="R675" s="323">
        <f>$B675*'PERCENTAGE SHARING'!R469</f>
        <v>0</v>
      </c>
      <c r="S675" s="317"/>
      <c r="T675" s="317"/>
      <c r="U675" s="317"/>
      <c r="V675" s="317"/>
      <c r="W675" s="317"/>
      <c r="X675" s="317"/>
      <c r="Y675" s="317"/>
      <c r="Z675" s="317"/>
    </row>
    <row r="676" ht="15.75" customHeight="1">
      <c r="A676" s="325" t="str">
        <f>'PROP DAILY PNL'!A676</f>
        <v/>
      </c>
      <c r="B676" s="326" t="str">
        <f>'PROP DAILY PNL'!B676</f>
        <v/>
      </c>
      <c r="C676" s="323">
        <f>$B676*'PERCENTAGE SHARING'!C470</f>
        <v>0</v>
      </c>
      <c r="D676" s="323">
        <f>$B676*'PERCENTAGE SHARING'!D470</f>
        <v>0</v>
      </c>
      <c r="E676" s="323">
        <f>$B676*'PERCENTAGE SHARING'!E470</f>
        <v>0</v>
      </c>
      <c r="F676" s="323">
        <f>$B676*'PERCENTAGE SHARING'!F470</f>
        <v>0</v>
      </c>
      <c r="G676" s="323">
        <f>$B676*'PERCENTAGE SHARING'!G470</f>
        <v>0</v>
      </c>
      <c r="H676" s="323">
        <f>$B676*'PERCENTAGE SHARING'!H470</f>
        <v>0</v>
      </c>
      <c r="I676" s="323">
        <f>$B676*'PERCENTAGE SHARING'!I470</f>
        <v>0</v>
      </c>
      <c r="J676" s="323">
        <f>$B676*'PERCENTAGE SHARING'!J470</f>
        <v>0</v>
      </c>
      <c r="K676" s="323">
        <f>$B676*'PERCENTAGE SHARING'!K470</f>
        <v>0</v>
      </c>
      <c r="L676" s="323">
        <f>$B676*'PERCENTAGE SHARING'!L470</f>
        <v>0</v>
      </c>
      <c r="M676" s="323">
        <f>$B676*'PERCENTAGE SHARING'!M470</f>
        <v>0</v>
      </c>
      <c r="N676" s="323">
        <f>$B676*'PERCENTAGE SHARING'!N470</f>
        <v>0</v>
      </c>
      <c r="O676" s="323">
        <f>$B676*'PERCENTAGE SHARING'!O470</f>
        <v>0</v>
      </c>
      <c r="P676" s="323">
        <f>$B676*'PERCENTAGE SHARING'!P470</f>
        <v>0</v>
      </c>
      <c r="Q676" s="323">
        <f>$B676*'PERCENTAGE SHARING'!Q470</f>
        <v>0</v>
      </c>
      <c r="R676" s="323">
        <f>$B676*'PERCENTAGE SHARING'!R470</f>
        <v>0</v>
      </c>
      <c r="S676" s="317"/>
      <c r="T676" s="317"/>
      <c r="U676" s="317"/>
      <c r="V676" s="317"/>
      <c r="W676" s="317"/>
      <c r="X676" s="317"/>
      <c r="Y676" s="317"/>
      <c r="Z676" s="317"/>
    </row>
    <row r="677" ht="15.75" customHeight="1">
      <c r="A677" s="325" t="str">
        <f>'PROP DAILY PNL'!A677</f>
        <v/>
      </c>
      <c r="B677" s="326" t="str">
        <f>'PROP DAILY PNL'!B677</f>
        <v/>
      </c>
      <c r="C677" s="323">
        <f>$B677*'PERCENTAGE SHARING'!C471</f>
        <v>0</v>
      </c>
      <c r="D677" s="323">
        <f>$B677*'PERCENTAGE SHARING'!D471</f>
        <v>0</v>
      </c>
      <c r="E677" s="323">
        <f>$B677*'PERCENTAGE SHARING'!E471</f>
        <v>0</v>
      </c>
      <c r="F677" s="323">
        <f>$B677*'PERCENTAGE SHARING'!F471</f>
        <v>0</v>
      </c>
      <c r="G677" s="323">
        <f>$B677*'PERCENTAGE SHARING'!G471</f>
        <v>0</v>
      </c>
      <c r="H677" s="323">
        <f>$B677*'PERCENTAGE SHARING'!H471</f>
        <v>0</v>
      </c>
      <c r="I677" s="323">
        <f>$B677*'PERCENTAGE SHARING'!I471</f>
        <v>0</v>
      </c>
      <c r="J677" s="323">
        <f>$B677*'PERCENTAGE SHARING'!J471</f>
        <v>0</v>
      </c>
      <c r="K677" s="323">
        <f>$B677*'PERCENTAGE SHARING'!K471</f>
        <v>0</v>
      </c>
      <c r="L677" s="323">
        <f>$B677*'PERCENTAGE SHARING'!L471</f>
        <v>0</v>
      </c>
      <c r="M677" s="323">
        <f>$B677*'PERCENTAGE SHARING'!M471</f>
        <v>0</v>
      </c>
      <c r="N677" s="323">
        <f>$B677*'PERCENTAGE SHARING'!N471</f>
        <v>0</v>
      </c>
      <c r="O677" s="323">
        <f>$B677*'PERCENTAGE SHARING'!O471</f>
        <v>0</v>
      </c>
      <c r="P677" s="323">
        <f>$B677*'PERCENTAGE SHARING'!P471</f>
        <v>0</v>
      </c>
      <c r="Q677" s="323">
        <f>$B677*'PERCENTAGE SHARING'!Q471</f>
        <v>0</v>
      </c>
      <c r="R677" s="323">
        <f>$B677*'PERCENTAGE SHARING'!R471</f>
        <v>0</v>
      </c>
      <c r="S677" s="317"/>
      <c r="T677" s="317"/>
      <c r="U677" s="317"/>
      <c r="V677" s="317"/>
      <c r="W677" s="317"/>
      <c r="X677" s="317"/>
      <c r="Y677" s="317"/>
      <c r="Z677" s="317"/>
    </row>
    <row r="678" ht="15.75" customHeight="1">
      <c r="A678" s="325" t="str">
        <f>'PROP DAILY PNL'!A678</f>
        <v/>
      </c>
      <c r="B678" s="326" t="str">
        <f>'PROP DAILY PNL'!B678</f>
        <v/>
      </c>
      <c r="C678" s="323">
        <f>$B678*'PERCENTAGE SHARING'!C472</f>
        <v>0</v>
      </c>
      <c r="D678" s="323">
        <f>$B678*'PERCENTAGE SHARING'!D472</f>
        <v>0</v>
      </c>
      <c r="E678" s="323">
        <f>$B678*'PERCENTAGE SHARING'!E472</f>
        <v>0</v>
      </c>
      <c r="F678" s="323">
        <f>$B678*'PERCENTAGE SHARING'!F472</f>
        <v>0</v>
      </c>
      <c r="G678" s="323">
        <f>$B678*'PERCENTAGE SHARING'!G472</f>
        <v>0</v>
      </c>
      <c r="H678" s="323">
        <f>$B678*'PERCENTAGE SHARING'!H472</f>
        <v>0</v>
      </c>
      <c r="I678" s="323">
        <f>$B678*'PERCENTAGE SHARING'!I472</f>
        <v>0</v>
      </c>
      <c r="J678" s="323">
        <f>$B678*'PERCENTAGE SHARING'!J472</f>
        <v>0</v>
      </c>
      <c r="K678" s="323">
        <f>$B678*'PERCENTAGE SHARING'!K472</f>
        <v>0</v>
      </c>
      <c r="L678" s="323">
        <f>$B678*'PERCENTAGE SHARING'!L472</f>
        <v>0</v>
      </c>
      <c r="M678" s="323">
        <f>$B678*'PERCENTAGE SHARING'!M472</f>
        <v>0</v>
      </c>
      <c r="N678" s="323">
        <f>$B678*'PERCENTAGE SHARING'!N472</f>
        <v>0</v>
      </c>
      <c r="O678" s="323">
        <f>$B678*'PERCENTAGE SHARING'!O472</f>
        <v>0</v>
      </c>
      <c r="P678" s="323">
        <f>$B678*'PERCENTAGE SHARING'!P472</f>
        <v>0</v>
      </c>
      <c r="Q678" s="323">
        <f>$B678*'PERCENTAGE SHARING'!Q472</f>
        <v>0</v>
      </c>
      <c r="R678" s="323">
        <f>$B678*'PERCENTAGE SHARING'!R472</f>
        <v>0</v>
      </c>
      <c r="S678" s="317"/>
      <c r="T678" s="317"/>
      <c r="U678" s="317"/>
      <c r="V678" s="317"/>
      <c r="W678" s="317"/>
      <c r="X678" s="317"/>
      <c r="Y678" s="317"/>
      <c r="Z678" s="317"/>
    </row>
    <row r="679" ht="15.75" customHeight="1">
      <c r="A679" s="325" t="str">
        <f>'PROP DAILY PNL'!A679</f>
        <v/>
      </c>
      <c r="B679" s="326" t="str">
        <f>'PROP DAILY PNL'!B679</f>
        <v/>
      </c>
      <c r="C679" s="323">
        <f>$B679*'PERCENTAGE SHARING'!C473</f>
        <v>0</v>
      </c>
      <c r="D679" s="323">
        <f>$B679*'PERCENTAGE SHARING'!D473</f>
        <v>0</v>
      </c>
      <c r="E679" s="323">
        <f>$B679*'PERCENTAGE SHARING'!E473</f>
        <v>0</v>
      </c>
      <c r="F679" s="323">
        <f>$B679*'PERCENTAGE SHARING'!F473</f>
        <v>0</v>
      </c>
      <c r="G679" s="323">
        <f>$B679*'PERCENTAGE SHARING'!G473</f>
        <v>0</v>
      </c>
      <c r="H679" s="323">
        <f>$B679*'PERCENTAGE SHARING'!H473</f>
        <v>0</v>
      </c>
      <c r="I679" s="323">
        <f>$B679*'PERCENTAGE SHARING'!I473</f>
        <v>0</v>
      </c>
      <c r="J679" s="323">
        <f>$B679*'PERCENTAGE SHARING'!J473</f>
        <v>0</v>
      </c>
      <c r="K679" s="323">
        <f>$B679*'PERCENTAGE SHARING'!K473</f>
        <v>0</v>
      </c>
      <c r="L679" s="323">
        <f>$B679*'PERCENTAGE SHARING'!L473</f>
        <v>0</v>
      </c>
      <c r="M679" s="323">
        <f>$B679*'PERCENTAGE SHARING'!M473</f>
        <v>0</v>
      </c>
      <c r="N679" s="323">
        <f>$B679*'PERCENTAGE SHARING'!N473</f>
        <v>0</v>
      </c>
      <c r="O679" s="323">
        <f>$B679*'PERCENTAGE SHARING'!O473</f>
        <v>0</v>
      </c>
      <c r="P679" s="323">
        <f>$B679*'PERCENTAGE SHARING'!P473</f>
        <v>0</v>
      </c>
      <c r="Q679" s="323">
        <f>$B679*'PERCENTAGE SHARING'!Q473</f>
        <v>0</v>
      </c>
      <c r="R679" s="323">
        <f>$B679*'PERCENTAGE SHARING'!R473</f>
        <v>0</v>
      </c>
      <c r="S679" s="317"/>
      <c r="T679" s="317"/>
      <c r="U679" s="317"/>
      <c r="V679" s="317"/>
      <c r="W679" s="317"/>
      <c r="X679" s="317"/>
      <c r="Y679" s="317"/>
      <c r="Z679" s="317"/>
    </row>
    <row r="680" ht="15.75" customHeight="1">
      <c r="A680" s="325" t="str">
        <f>'PROP DAILY PNL'!A680</f>
        <v/>
      </c>
      <c r="B680" s="326" t="str">
        <f>'PROP DAILY PNL'!B680</f>
        <v/>
      </c>
      <c r="C680" s="323">
        <f>$B680*'PERCENTAGE SHARING'!C474</f>
        <v>0</v>
      </c>
      <c r="D680" s="323">
        <f>$B680*'PERCENTAGE SHARING'!D474</f>
        <v>0</v>
      </c>
      <c r="E680" s="323">
        <f>$B680*'PERCENTAGE SHARING'!E474</f>
        <v>0</v>
      </c>
      <c r="F680" s="323">
        <f>$B680*'PERCENTAGE SHARING'!F474</f>
        <v>0</v>
      </c>
      <c r="G680" s="323">
        <f>$B680*'PERCENTAGE SHARING'!G474</f>
        <v>0</v>
      </c>
      <c r="H680" s="323">
        <f>$B680*'PERCENTAGE SHARING'!H474</f>
        <v>0</v>
      </c>
      <c r="I680" s="323">
        <f>$B680*'PERCENTAGE SHARING'!I474</f>
        <v>0</v>
      </c>
      <c r="J680" s="323">
        <f>$B680*'PERCENTAGE SHARING'!J474</f>
        <v>0</v>
      </c>
      <c r="K680" s="323">
        <f>$B680*'PERCENTAGE SHARING'!K474</f>
        <v>0</v>
      </c>
      <c r="L680" s="323">
        <f>$B680*'PERCENTAGE SHARING'!L474</f>
        <v>0</v>
      </c>
      <c r="M680" s="323">
        <f>$B680*'PERCENTAGE SHARING'!M474</f>
        <v>0</v>
      </c>
      <c r="N680" s="323">
        <f>$B680*'PERCENTAGE SHARING'!N474</f>
        <v>0</v>
      </c>
      <c r="O680" s="323">
        <f>$B680*'PERCENTAGE SHARING'!O474</f>
        <v>0</v>
      </c>
      <c r="P680" s="323">
        <f>$B680*'PERCENTAGE SHARING'!P474</f>
        <v>0</v>
      </c>
      <c r="Q680" s="323">
        <f>$B680*'PERCENTAGE SHARING'!Q474</f>
        <v>0</v>
      </c>
      <c r="R680" s="323">
        <f>$B680*'PERCENTAGE SHARING'!R474</f>
        <v>0</v>
      </c>
      <c r="S680" s="317"/>
      <c r="T680" s="317"/>
      <c r="U680" s="317"/>
      <c r="V680" s="317"/>
      <c r="W680" s="317"/>
      <c r="X680" s="317"/>
      <c r="Y680" s="317"/>
      <c r="Z680" s="317"/>
    </row>
    <row r="681" ht="15.75" customHeight="1">
      <c r="A681" s="325" t="str">
        <f>'PROP DAILY PNL'!A681</f>
        <v/>
      </c>
      <c r="B681" s="326" t="str">
        <f>'PROP DAILY PNL'!B681</f>
        <v/>
      </c>
      <c r="C681" s="323">
        <f>$B681*'PERCENTAGE SHARING'!C475</f>
        <v>0</v>
      </c>
      <c r="D681" s="323">
        <f>$B681*'PERCENTAGE SHARING'!D475</f>
        <v>0</v>
      </c>
      <c r="E681" s="323">
        <f>$B681*'PERCENTAGE SHARING'!E475</f>
        <v>0</v>
      </c>
      <c r="F681" s="323">
        <f>$B681*'PERCENTAGE SHARING'!F475</f>
        <v>0</v>
      </c>
      <c r="G681" s="323">
        <f>$B681*'PERCENTAGE SHARING'!G475</f>
        <v>0</v>
      </c>
      <c r="H681" s="323">
        <f>$B681*'PERCENTAGE SHARING'!H475</f>
        <v>0</v>
      </c>
      <c r="I681" s="323">
        <f>$B681*'PERCENTAGE SHARING'!I475</f>
        <v>0</v>
      </c>
      <c r="J681" s="323">
        <f>$B681*'PERCENTAGE SHARING'!J475</f>
        <v>0</v>
      </c>
      <c r="K681" s="323">
        <f>$B681*'PERCENTAGE SHARING'!K475</f>
        <v>0</v>
      </c>
      <c r="L681" s="323">
        <f>$B681*'PERCENTAGE SHARING'!L475</f>
        <v>0</v>
      </c>
      <c r="M681" s="323">
        <f>$B681*'PERCENTAGE SHARING'!M475</f>
        <v>0</v>
      </c>
      <c r="N681" s="323">
        <f>$B681*'PERCENTAGE SHARING'!N475</f>
        <v>0</v>
      </c>
      <c r="O681" s="323">
        <f>$B681*'PERCENTAGE SHARING'!O475</f>
        <v>0</v>
      </c>
      <c r="P681" s="323">
        <f>$B681*'PERCENTAGE SHARING'!P475</f>
        <v>0</v>
      </c>
      <c r="Q681" s="323">
        <f>$B681*'PERCENTAGE SHARING'!Q475</f>
        <v>0</v>
      </c>
      <c r="R681" s="323">
        <f>$B681*'PERCENTAGE SHARING'!R475</f>
        <v>0</v>
      </c>
      <c r="S681" s="317"/>
      <c r="T681" s="317"/>
      <c r="U681" s="317"/>
      <c r="V681" s="317"/>
      <c r="W681" s="317"/>
      <c r="X681" s="317"/>
      <c r="Y681" s="317"/>
      <c r="Z681" s="317"/>
    </row>
    <row r="682" ht="15.75" customHeight="1">
      <c r="A682" s="325" t="str">
        <f>'PROP DAILY PNL'!A682</f>
        <v/>
      </c>
      <c r="B682" s="326" t="str">
        <f>'PROP DAILY PNL'!B682</f>
        <v/>
      </c>
      <c r="C682" s="323">
        <f>$B682*'PERCENTAGE SHARING'!C476</f>
        <v>0</v>
      </c>
      <c r="D682" s="323">
        <f>$B682*'PERCENTAGE SHARING'!D476</f>
        <v>0</v>
      </c>
      <c r="E682" s="323">
        <f>$B682*'PERCENTAGE SHARING'!E476</f>
        <v>0</v>
      </c>
      <c r="F682" s="323">
        <f>$B682*'PERCENTAGE SHARING'!F476</f>
        <v>0</v>
      </c>
      <c r="G682" s="323">
        <f>$B682*'PERCENTAGE SHARING'!G476</f>
        <v>0</v>
      </c>
      <c r="H682" s="323">
        <f>$B682*'PERCENTAGE SHARING'!H476</f>
        <v>0</v>
      </c>
      <c r="I682" s="323">
        <f>$B682*'PERCENTAGE SHARING'!I476</f>
        <v>0</v>
      </c>
      <c r="J682" s="323">
        <f>$B682*'PERCENTAGE SHARING'!J476</f>
        <v>0</v>
      </c>
      <c r="K682" s="323">
        <f>$B682*'PERCENTAGE SHARING'!K476</f>
        <v>0</v>
      </c>
      <c r="L682" s="323">
        <f>$B682*'PERCENTAGE SHARING'!L476</f>
        <v>0</v>
      </c>
      <c r="M682" s="323">
        <f>$B682*'PERCENTAGE SHARING'!M476</f>
        <v>0</v>
      </c>
      <c r="N682" s="323">
        <f>$B682*'PERCENTAGE SHARING'!N476</f>
        <v>0</v>
      </c>
      <c r="O682" s="323">
        <f>$B682*'PERCENTAGE SHARING'!O476</f>
        <v>0</v>
      </c>
      <c r="P682" s="323">
        <f>$B682*'PERCENTAGE SHARING'!P476</f>
        <v>0</v>
      </c>
      <c r="Q682" s="323">
        <f>$B682*'PERCENTAGE SHARING'!Q476</f>
        <v>0</v>
      </c>
      <c r="R682" s="323">
        <f>$B682*'PERCENTAGE SHARING'!R476</f>
        <v>0</v>
      </c>
      <c r="S682" s="317"/>
      <c r="T682" s="317"/>
      <c r="U682" s="317"/>
      <c r="V682" s="317"/>
      <c r="W682" s="317"/>
      <c r="X682" s="317"/>
      <c r="Y682" s="317"/>
      <c r="Z682" s="317"/>
    </row>
    <row r="683" ht="15.75" customHeight="1">
      <c r="A683" s="325" t="str">
        <f>'PROP DAILY PNL'!A683</f>
        <v/>
      </c>
      <c r="B683" s="326" t="str">
        <f>'PROP DAILY PNL'!B683</f>
        <v/>
      </c>
      <c r="C683" s="323">
        <f>$B683*'PERCENTAGE SHARING'!C477</f>
        <v>0</v>
      </c>
      <c r="D683" s="323">
        <f>$B683*'PERCENTAGE SHARING'!D477</f>
        <v>0</v>
      </c>
      <c r="E683" s="323">
        <f>$B683*'PERCENTAGE SHARING'!E477</f>
        <v>0</v>
      </c>
      <c r="F683" s="323">
        <f>$B683*'PERCENTAGE SHARING'!F477</f>
        <v>0</v>
      </c>
      <c r="G683" s="323">
        <f>$B683*'PERCENTAGE SHARING'!G477</f>
        <v>0</v>
      </c>
      <c r="H683" s="323">
        <f>$B683*'PERCENTAGE SHARING'!H477</f>
        <v>0</v>
      </c>
      <c r="I683" s="323">
        <f>$B683*'PERCENTAGE SHARING'!I477</f>
        <v>0</v>
      </c>
      <c r="J683" s="323">
        <f>$B683*'PERCENTAGE SHARING'!J477</f>
        <v>0</v>
      </c>
      <c r="K683" s="323">
        <f>$B683*'PERCENTAGE SHARING'!K477</f>
        <v>0</v>
      </c>
      <c r="L683" s="323">
        <f>$B683*'PERCENTAGE SHARING'!L477</f>
        <v>0</v>
      </c>
      <c r="M683" s="323">
        <f>$B683*'PERCENTAGE SHARING'!M477</f>
        <v>0</v>
      </c>
      <c r="N683" s="323">
        <f>$B683*'PERCENTAGE SHARING'!N477</f>
        <v>0</v>
      </c>
      <c r="O683" s="323">
        <f>$B683*'PERCENTAGE SHARING'!O477</f>
        <v>0</v>
      </c>
      <c r="P683" s="323">
        <f>$B683*'PERCENTAGE SHARING'!P477</f>
        <v>0</v>
      </c>
      <c r="Q683" s="323">
        <f>$B683*'PERCENTAGE SHARING'!Q477</f>
        <v>0</v>
      </c>
      <c r="R683" s="323">
        <f>$B683*'PERCENTAGE SHARING'!R477</f>
        <v>0</v>
      </c>
      <c r="S683" s="317"/>
      <c r="T683" s="317"/>
      <c r="U683" s="317"/>
      <c r="V683" s="317"/>
      <c r="W683" s="317"/>
      <c r="X683" s="317"/>
      <c r="Y683" s="317"/>
      <c r="Z683" s="317"/>
    </row>
    <row r="684" ht="15.75" customHeight="1">
      <c r="A684" s="325" t="str">
        <f>'PROP DAILY PNL'!A684</f>
        <v/>
      </c>
      <c r="B684" s="326" t="str">
        <f>'PROP DAILY PNL'!B684</f>
        <v/>
      </c>
      <c r="C684" s="323">
        <f>$B684*'PERCENTAGE SHARING'!C478</f>
        <v>0</v>
      </c>
      <c r="D684" s="323">
        <f>$B684*'PERCENTAGE SHARING'!D478</f>
        <v>0</v>
      </c>
      <c r="E684" s="323">
        <f>$B684*'PERCENTAGE SHARING'!E478</f>
        <v>0</v>
      </c>
      <c r="F684" s="323">
        <f>$B684*'PERCENTAGE SHARING'!F478</f>
        <v>0</v>
      </c>
      <c r="G684" s="323">
        <f>$B684*'PERCENTAGE SHARING'!G478</f>
        <v>0</v>
      </c>
      <c r="H684" s="323">
        <f>$B684*'PERCENTAGE SHARING'!H478</f>
        <v>0</v>
      </c>
      <c r="I684" s="323">
        <f>$B684*'PERCENTAGE SHARING'!I478</f>
        <v>0</v>
      </c>
      <c r="J684" s="323">
        <f>$B684*'PERCENTAGE SHARING'!J478</f>
        <v>0</v>
      </c>
      <c r="K684" s="323">
        <f>$B684*'PERCENTAGE SHARING'!K478</f>
        <v>0</v>
      </c>
      <c r="L684" s="323">
        <f>$B684*'PERCENTAGE SHARING'!L478</f>
        <v>0</v>
      </c>
      <c r="M684" s="323">
        <f>$B684*'PERCENTAGE SHARING'!M478</f>
        <v>0</v>
      </c>
      <c r="N684" s="323">
        <f>$B684*'PERCENTAGE SHARING'!N478</f>
        <v>0</v>
      </c>
      <c r="O684" s="323">
        <f>$B684*'PERCENTAGE SHARING'!O478</f>
        <v>0</v>
      </c>
      <c r="P684" s="323">
        <f>$B684*'PERCENTAGE SHARING'!P478</f>
        <v>0</v>
      </c>
      <c r="Q684" s="323">
        <f>$B684*'PERCENTAGE SHARING'!Q478</f>
        <v>0</v>
      </c>
      <c r="R684" s="323">
        <f>$B684*'PERCENTAGE SHARING'!R478</f>
        <v>0</v>
      </c>
      <c r="S684" s="317"/>
      <c r="T684" s="317"/>
      <c r="U684" s="317"/>
      <c r="V684" s="317"/>
      <c r="W684" s="317"/>
      <c r="X684" s="317"/>
      <c r="Y684" s="317"/>
      <c r="Z684" s="317"/>
    </row>
    <row r="685" ht="15.75" customHeight="1">
      <c r="A685" s="325" t="str">
        <f>'PROP DAILY PNL'!A685</f>
        <v/>
      </c>
      <c r="B685" s="326" t="str">
        <f>'PROP DAILY PNL'!B685</f>
        <v/>
      </c>
      <c r="C685" s="323">
        <f>$B685*'PERCENTAGE SHARING'!C479</f>
        <v>0</v>
      </c>
      <c r="D685" s="323">
        <f>$B685*'PERCENTAGE SHARING'!D479</f>
        <v>0</v>
      </c>
      <c r="E685" s="323">
        <f>$B685*'PERCENTAGE SHARING'!E479</f>
        <v>0</v>
      </c>
      <c r="F685" s="323">
        <f>$B685*'PERCENTAGE SHARING'!F479</f>
        <v>0</v>
      </c>
      <c r="G685" s="323">
        <f>$B685*'PERCENTAGE SHARING'!G479</f>
        <v>0</v>
      </c>
      <c r="H685" s="323">
        <f>$B685*'PERCENTAGE SHARING'!H479</f>
        <v>0</v>
      </c>
      <c r="I685" s="323">
        <f>$B685*'PERCENTAGE SHARING'!I479</f>
        <v>0</v>
      </c>
      <c r="J685" s="323">
        <f>$B685*'PERCENTAGE SHARING'!J479</f>
        <v>0</v>
      </c>
      <c r="K685" s="323">
        <f>$B685*'PERCENTAGE SHARING'!K479</f>
        <v>0</v>
      </c>
      <c r="L685" s="323">
        <f>$B685*'PERCENTAGE SHARING'!L479</f>
        <v>0</v>
      </c>
      <c r="M685" s="323">
        <f>$B685*'PERCENTAGE SHARING'!M479</f>
        <v>0</v>
      </c>
      <c r="N685" s="323">
        <f>$B685*'PERCENTAGE SHARING'!N479</f>
        <v>0</v>
      </c>
      <c r="O685" s="323">
        <f>$B685*'PERCENTAGE SHARING'!O479</f>
        <v>0</v>
      </c>
      <c r="P685" s="323">
        <f>$B685*'PERCENTAGE SHARING'!P479</f>
        <v>0</v>
      </c>
      <c r="Q685" s="323">
        <f>$B685*'PERCENTAGE SHARING'!Q479</f>
        <v>0</v>
      </c>
      <c r="R685" s="323">
        <f>$B685*'PERCENTAGE SHARING'!R479</f>
        <v>0</v>
      </c>
      <c r="S685" s="317"/>
      <c r="T685" s="317"/>
      <c r="U685" s="317"/>
      <c r="V685" s="317"/>
      <c r="W685" s="317"/>
      <c r="X685" s="317"/>
      <c r="Y685" s="317"/>
      <c r="Z685" s="317"/>
    </row>
    <row r="686" ht="15.75" customHeight="1">
      <c r="A686" s="325" t="str">
        <f>'PROP DAILY PNL'!A686</f>
        <v/>
      </c>
      <c r="B686" s="326" t="str">
        <f>'PROP DAILY PNL'!B686</f>
        <v/>
      </c>
      <c r="C686" s="323">
        <f>$B686*'PERCENTAGE SHARING'!C480</f>
        <v>0</v>
      </c>
      <c r="D686" s="323">
        <f>$B686*'PERCENTAGE SHARING'!D480</f>
        <v>0</v>
      </c>
      <c r="E686" s="323">
        <f>$B686*'PERCENTAGE SHARING'!E480</f>
        <v>0</v>
      </c>
      <c r="F686" s="323">
        <f>$B686*'PERCENTAGE SHARING'!F480</f>
        <v>0</v>
      </c>
      <c r="G686" s="323">
        <f>$B686*'PERCENTAGE SHARING'!G480</f>
        <v>0</v>
      </c>
      <c r="H686" s="323">
        <f>$B686*'PERCENTAGE SHARING'!H480</f>
        <v>0</v>
      </c>
      <c r="I686" s="323">
        <f>$B686*'PERCENTAGE SHARING'!I480</f>
        <v>0</v>
      </c>
      <c r="J686" s="323">
        <f>$B686*'PERCENTAGE SHARING'!J480</f>
        <v>0</v>
      </c>
      <c r="K686" s="323">
        <f>$B686*'PERCENTAGE SHARING'!K480</f>
        <v>0</v>
      </c>
      <c r="L686" s="323">
        <f>$B686*'PERCENTAGE SHARING'!L480</f>
        <v>0</v>
      </c>
      <c r="M686" s="323">
        <f>$B686*'PERCENTAGE SHARING'!M480</f>
        <v>0</v>
      </c>
      <c r="N686" s="323">
        <f>$B686*'PERCENTAGE SHARING'!N480</f>
        <v>0</v>
      </c>
      <c r="O686" s="323">
        <f>$B686*'PERCENTAGE SHARING'!O480</f>
        <v>0</v>
      </c>
      <c r="P686" s="323">
        <f>$B686*'PERCENTAGE SHARING'!P480</f>
        <v>0</v>
      </c>
      <c r="Q686" s="323">
        <f>$B686*'PERCENTAGE SHARING'!Q480</f>
        <v>0</v>
      </c>
      <c r="R686" s="323">
        <f>$B686*'PERCENTAGE SHARING'!R480</f>
        <v>0</v>
      </c>
      <c r="S686" s="317"/>
      <c r="T686" s="317"/>
      <c r="U686" s="317"/>
      <c r="V686" s="317"/>
      <c r="W686" s="317"/>
      <c r="X686" s="317"/>
      <c r="Y686" s="317"/>
      <c r="Z686" s="317"/>
    </row>
    <row r="687" ht="15.75" customHeight="1">
      <c r="A687" s="325" t="str">
        <f>'PROP DAILY PNL'!A687</f>
        <v/>
      </c>
      <c r="B687" s="326" t="str">
        <f>'PROP DAILY PNL'!B687</f>
        <v/>
      </c>
      <c r="C687" s="323">
        <f>$B687*'PERCENTAGE SHARING'!C481</f>
        <v>0</v>
      </c>
      <c r="D687" s="323">
        <f>$B687*'PERCENTAGE SHARING'!D481</f>
        <v>0</v>
      </c>
      <c r="E687" s="323">
        <f>$B687*'PERCENTAGE SHARING'!E481</f>
        <v>0</v>
      </c>
      <c r="F687" s="323">
        <f>$B687*'PERCENTAGE SHARING'!F481</f>
        <v>0</v>
      </c>
      <c r="G687" s="323">
        <f>$B687*'PERCENTAGE SHARING'!G481</f>
        <v>0</v>
      </c>
      <c r="H687" s="323">
        <f>$B687*'PERCENTAGE SHARING'!H481</f>
        <v>0</v>
      </c>
      <c r="I687" s="323">
        <f>$B687*'PERCENTAGE SHARING'!I481</f>
        <v>0</v>
      </c>
      <c r="J687" s="323">
        <f>$B687*'PERCENTAGE SHARING'!J481</f>
        <v>0</v>
      </c>
      <c r="K687" s="323">
        <f>$B687*'PERCENTAGE SHARING'!K481</f>
        <v>0</v>
      </c>
      <c r="L687" s="323">
        <f>$B687*'PERCENTAGE SHARING'!L481</f>
        <v>0</v>
      </c>
      <c r="M687" s="323">
        <f>$B687*'PERCENTAGE SHARING'!M481</f>
        <v>0</v>
      </c>
      <c r="N687" s="323">
        <f>$B687*'PERCENTAGE SHARING'!N481</f>
        <v>0</v>
      </c>
      <c r="O687" s="323">
        <f>$B687*'PERCENTAGE SHARING'!O481</f>
        <v>0</v>
      </c>
      <c r="P687" s="323">
        <f>$B687*'PERCENTAGE SHARING'!P481</f>
        <v>0</v>
      </c>
      <c r="Q687" s="323">
        <f>$B687*'PERCENTAGE SHARING'!Q481</f>
        <v>0</v>
      </c>
      <c r="R687" s="323">
        <f>$B687*'PERCENTAGE SHARING'!R481</f>
        <v>0</v>
      </c>
      <c r="S687" s="317"/>
      <c r="T687" s="317"/>
      <c r="U687" s="317"/>
      <c r="V687" s="317"/>
      <c r="W687" s="317"/>
      <c r="X687" s="317"/>
      <c r="Y687" s="317"/>
      <c r="Z687" s="317"/>
    </row>
    <row r="688" ht="15.75" customHeight="1">
      <c r="A688" s="325" t="str">
        <f>'PROP DAILY PNL'!A688</f>
        <v/>
      </c>
      <c r="B688" s="326" t="str">
        <f>'PROP DAILY PNL'!B688</f>
        <v/>
      </c>
      <c r="C688" s="323">
        <f>$B688*'PERCENTAGE SHARING'!C482</f>
        <v>0</v>
      </c>
      <c r="D688" s="323">
        <f>$B688*'PERCENTAGE SHARING'!D482</f>
        <v>0</v>
      </c>
      <c r="E688" s="323">
        <f>$B688*'PERCENTAGE SHARING'!E482</f>
        <v>0</v>
      </c>
      <c r="F688" s="323">
        <f>$B688*'PERCENTAGE SHARING'!F482</f>
        <v>0</v>
      </c>
      <c r="G688" s="323">
        <f>$B688*'PERCENTAGE SHARING'!G482</f>
        <v>0</v>
      </c>
      <c r="H688" s="323">
        <f>$B688*'PERCENTAGE SHARING'!H482</f>
        <v>0</v>
      </c>
      <c r="I688" s="323">
        <f>$B688*'PERCENTAGE SHARING'!I482</f>
        <v>0</v>
      </c>
      <c r="J688" s="323">
        <f>$B688*'PERCENTAGE SHARING'!J482</f>
        <v>0</v>
      </c>
      <c r="K688" s="323">
        <f>$B688*'PERCENTAGE SHARING'!K482</f>
        <v>0</v>
      </c>
      <c r="L688" s="323">
        <f>$B688*'PERCENTAGE SHARING'!L482</f>
        <v>0</v>
      </c>
      <c r="M688" s="323">
        <f>$B688*'PERCENTAGE SHARING'!M482</f>
        <v>0</v>
      </c>
      <c r="N688" s="323">
        <f>$B688*'PERCENTAGE SHARING'!N482</f>
        <v>0</v>
      </c>
      <c r="O688" s="323">
        <f>$B688*'PERCENTAGE SHARING'!O482</f>
        <v>0</v>
      </c>
      <c r="P688" s="323">
        <f>$B688*'PERCENTAGE SHARING'!P482</f>
        <v>0</v>
      </c>
      <c r="Q688" s="323">
        <f>$B688*'PERCENTAGE SHARING'!Q482</f>
        <v>0</v>
      </c>
      <c r="R688" s="323">
        <f>$B688*'PERCENTAGE SHARING'!R482</f>
        <v>0</v>
      </c>
      <c r="S688" s="317"/>
      <c r="T688" s="317"/>
      <c r="U688" s="317"/>
      <c r="V688" s="317"/>
      <c r="W688" s="317"/>
      <c r="X688" s="317"/>
      <c r="Y688" s="317"/>
      <c r="Z688" s="317"/>
    </row>
    <row r="689" ht="15.75" customHeight="1">
      <c r="A689" s="325" t="str">
        <f>'PROP DAILY PNL'!A689</f>
        <v/>
      </c>
      <c r="B689" s="326" t="str">
        <f>'PROP DAILY PNL'!B689</f>
        <v/>
      </c>
      <c r="C689" s="323">
        <f>$B689*'PERCENTAGE SHARING'!C483</f>
        <v>0</v>
      </c>
      <c r="D689" s="323">
        <f>$B689*'PERCENTAGE SHARING'!D483</f>
        <v>0</v>
      </c>
      <c r="E689" s="323">
        <f>$B689*'PERCENTAGE SHARING'!E483</f>
        <v>0</v>
      </c>
      <c r="F689" s="323">
        <f>$B689*'PERCENTAGE SHARING'!F483</f>
        <v>0</v>
      </c>
      <c r="G689" s="323">
        <f>$B689*'PERCENTAGE SHARING'!G483</f>
        <v>0</v>
      </c>
      <c r="H689" s="323">
        <f>$B689*'PERCENTAGE SHARING'!H483</f>
        <v>0</v>
      </c>
      <c r="I689" s="323">
        <f>$B689*'PERCENTAGE SHARING'!I483</f>
        <v>0</v>
      </c>
      <c r="J689" s="323">
        <f>$B689*'PERCENTAGE SHARING'!J483</f>
        <v>0</v>
      </c>
      <c r="K689" s="323">
        <f>$B689*'PERCENTAGE SHARING'!K483</f>
        <v>0</v>
      </c>
      <c r="L689" s="323">
        <f>$B689*'PERCENTAGE SHARING'!L483</f>
        <v>0</v>
      </c>
      <c r="M689" s="323">
        <f>$B689*'PERCENTAGE SHARING'!M483</f>
        <v>0</v>
      </c>
      <c r="N689" s="323">
        <f>$B689*'PERCENTAGE SHARING'!N483</f>
        <v>0</v>
      </c>
      <c r="O689" s="323">
        <f>$B689*'PERCENTAGE SHARING'!O483</f>
        <v>0</v>
      </c>
      <c r="P689" s="323">
        <f>$B689*'PERCENTAGE SHARING'!P483</f>
        <v>0</v>
      </c>
      <c r="Q689" s="323">
        <f>$B689*'PERCENTAGE SHARING'!Q483</f>
        <v>0</v>
      </c>
      <c r="R689" s="323">
        <f>$B689*'PERCENTAGE SHARING'!R483</f>
        <v>0</v>
      </c>
      <c r="S689" s="317"/>
      <c r="T689" s="317"/>
      <c r="U689" s="317"/>
      <c r="V689" s="317"/>
      <c r="W689" s="317"/>
      <c r="X689" s="317"/>
      <c r="Y689" s="317"/>
      <c r="Z689" s="317"/>
    </row>
    <row r="690" ht="15.75" customHeight="1">
      <c r="A690" s="325" t="str">
        <f>'PROP DAILY PNL'!A690</f>
        <v/>
      </c>
      <c r="B690" s="326" t="str">
        <f>'PROP DAILY PNL'!B690</f>
        <v/>
      </c>
      <c r="C690" s="323">
        <f>$B690*'PERCENTAGE SHARING'!C484</f>
        <v>0</v>
      </c>
      <c r="D690" s="323">
        <f>$B690*'PERCENTAGE SHARING'!D484</f>
        <v>0</v>
      </c>
      <c r="E690" s="323">
        <f>$B690*'PERCENTAGE SHARING'!E484</f>
        <v>0</v>
      </c>
      <c r="F690" s="323">
        <f>$B690*'PERCENTAGE SHARING'!F484</f>
        <v>0</v>
      </c>
      <c r="G690" s="323">
        <f>$B690*'PERCENTAGE SHARING'!G484</f>
        <v>0</v>
      </c>
      <c r="H690" s="323">
        <f>$B690*'PERCENTAGE SHARING'!H484</f>
        <v>0</v>
      </c>
      <c r="I690" s="323">
        <f>$B690*'PERCENTAGE SHARING'!I484</f>
        <v>0</v>
      </c>
      <c r="J690" s="323">
        <f>$B690*'PERCENTAGE SHARING'!J484</f>
        <v>0</v>
      </c>
      <c r="K690" s="323">
        <f>$B690*'PERCENTAGE SHARING'!K484</f>
        <v>0</v>
      </c>
      <c r="L690" s="323">
        <f>$B690*'PERCENTAGE SHARING'!L484</f>
        <v>0</v>
      </c>
      <c r="M690" s="323">
        <f>$B690*'PERCENTAGE SHARING'!M484</f>
        <v>0</v>
      </c>
      <c r="N690" s="323">
        <f>$B690*'PERCENTAGE SHARING'!N484</f>
        <v>0</v>
      </c>
      <c r="O690" s="323">
        <f>$B690*'PERCENTAGE SHARING'!O484</f>
        <v>0</v>
      </c>
      <c r="P690" s="323">
        <f>$B690*'PERCENTAGE SHARING'!P484</f>
        <v>0</v>
      </c>
      <c r="Q690" s="323">
        <f>$B690*'PERCENTAGE SHARING'!Q484</f>
        <v>0</v>
      </c>
      <c r="R690" s="323">
        <f>$B690*'PERCENTAGE SHARING'!R484</f>
        <v>0</v>
      </c>
      <c r="S690" s="317"/>
      <c r="T690" s="317"/>
      <c r="U690" s="317"/>
      <c r="V690" s="317"/>
      <c r="W690" s="317"/>
      <c r="X690" s="317"/>
      <c r="Y690" s="317"/>
      <c r="Z690" s="317"/>
    </row>
    <row r="691" ht="15.75" customHeight="1">
      <c r="A691" s="325" t="str">
        <f>'PROP DAILY PNL'!A691</f>
        <v/>
      </c>
      <c r="B691" s="326" t="str">
        <f>'PROP DAILY PNL'!B691</f>
        <v/>
      </c>
      <c r="C691" s="323">
        <f>$B691*'PERCENTAGE SHARING'!C485</f>
        <v>0</v>
      </c>
      <c r="D691" s="323">
        <f>$B691*'PERCENTAGE SHARING'!D485</f>
        <v>0</v>
      </c>
      <c r="E691" s="323">
        <f>$B691*'PERCENTAGE SHARING'!E485</f>
        <v>0</v>
      </c>
      <c r="F691" s="323">
        <f>$B691*'PERCENTAGE SHARING'!F485</f>
        <v>0</v>
      </c>
      <c r="G691" s="323">
        <f>$B691*'PERCENTAGE SHARING'!G485</f>
        <v>0</v>
      </c>
      <c r="H691" s="323">
        <f>$B691*'PERCENTAGE SHARING'!H485</f>
        <v>0</v>
      </c>
      <c r="I691" s="323">
        <f>$B691*'PERCENTAGE SHARING'!I485</f>
        <v>0</v>
      </c>
      <c r="J691" s="323">
        <f>$B691*'PERCENTAGE SHARING'!J485</f>
        <v>0</v>
      </c>
      <c r="K691" s="323">
        <f>$B691*'PERCENTAGE SHARING'!K485</f>
        <v>0</v>
      </c>
      <c r="L691" s="323">
        <f>$B691*'PERCENTAGE SHARING'!L485</f>
        <v>0</v>
      </c>
      <c r="M691" s="323">
        <f>$B691*'PERCENTAGE SHARING'!M485</f>
        <v>0</v>
      </c>
      <c r="N691" s="323">
        <f>$B691*'PERCENTAGE SHARING'!N485</f>
        <v>0</v>
      </c>
      <c r="O691" s="323">
        <f>$B691*'PERCENTAGE SHARING'!O485</f>
        <v>0</v>
      </c>
      <c r="P691" s="323">
        <f>$B691*'PERCENTAGE SHARING'!P485</f>
        <v>0</v>
      </c>
      <c r="Q691" s="323">
        <f>$B691*'PERCENTAGE SHARING'!Q485</f>
        <v>0</v>
      </c>
      <c r="R691" s="323">
        <f>$B691*'PERCENTAGE SHARING'!R485</f>
        <v>0</v>
      </c>
      <c r="S691" s="317"/>
      <c r="T691" s="317"/>
      <c r="U691" s="317"/>
      <c r="V691" s="317"/>
      <c r="W691" s="317"/>
      <c r="X691" s="317"/>
      <c r="Y691" s="317"/>
      <c r="Z691" s="317"/>
    </row>
    <row r="692" ht="15.75" customHeight="1">
      <c r="A692" s="325" t="str">
        <f>'PROP DAILY PNL'!A692</f>
        <v/>
      </c>
      <c r="B692" s="326" t="str">
        <f>'PROP DAILY PNL'!B692</f>
        <v/>
      </c>
      <c r="C692" s="323">
        <f>$B692*'PERCENTAGE SHARING'!C486</f>
        <v>0</v>
      </c>
      <c r="D692" s="323">
        <f>$B692*'PERCENTAGE SHARING'!D486</f>
        <v>0</v>
      </c>
      <c r="E692" s="323">
        <f>$B692*'PERCENTAGE SHARING'!E486</f>
        <v>0</v>
      </c>
      <c r="F692" s="323">
        <f>$B692*'PERCENTAGE SHARING'!F486</f>
        <v>0</v>
      </c>
      <c r="G692" s="323">
        <f>$B692*'PERCENTAGE SHARING'!G486</f>
        <v>0</v>
      </c>
      <c r="H692" s="323">
        <f>$B692*'PERCENTAGE SHARING'!H486</f>
        <v>0</v>
      </c>
      <c r="I692" s="323">
        <f>$B692*'PERCENTAGE SHARING'!I486</f>
        <v>0</v>
      </c>
      <c r="J692" s="323">
        <f>$B692*'PERCENTAGE SHARING'!J486</f>
        <v>0</v>
      </c>
      <c r="K692" s="323">
        <f>$B692*'PERCENTAGE SHARING'!K486</f>
        <v>0</v>
      </c>
      <c r="L692" s="323">
        <f>$B692*'PERCENTAGE SHARING'!L486</f>
        <v>0</v>
      </c>
      <c r="M692" s="323">
        <f>$B692*'PERCENTAGE SHARING'!M486</f>
        <v>0</v>
      </c>
      <c r="N692" s="323">
        <f>$B692*'PERCENTAGE SHARING'!N486</f>
        <v>0</v>
      </c>
      <c r="O692" s="323">
        <f>$B692*'PERCENTAGE SHARING'!O486</f>
        <v>0</v>
      </c>
      <c r="P692" s="323">
        <f>$B692*'PERCENTAGE SHARING'!P486</f>
        <v>0</v>
      </c>
      <c r="Q692" s="323">
        <f>$B692*'PERCENTAGE SHARING'!Q486</f>
        <v>0</v>
      </c>
      <c r="R692" s="323">
        <f>$B692*'PERCENTAGE SHARING'!R486</f>
        <v>0</v>
      </c>
      <c r="S692" s="317"/>
      <c r="T692" s="317"/>
      <c r="U692" s="317"/>
      <c r="V692" s="317"/>
      <c r="W692" s="317"/>
      <c r="X692" s="317"/>
      <c r="Y692" s="317"/>
      <c r="Z692" s="317"/>
    </row>
    <row r="693" ht="15.75" customHeight="1">
      <c r="A693" s="325" t="str">
        <f>'PROP DAILY PNL'!A693</f>
        <v/>
      </c>
      <c r="B693" s="326" t="str">
        <f>'PROP DAILY PNL'!B693</f>
        <v/>
      </c>
      <c r="C693" s="323">
        <f>$B693*'PERCENTAGE SHARING'!C487</f>
        <v>0</v>
      </c>
      <c r="D693" s="323">
        <f>$B693*'PERCENTAGE SHARING'!D487</f>
        <v>0</v>
      </c>
      <c r="E693" s="323">
        <f>$B693*'PERCENTAGE SHARING'!E487</f>
        <v>0</v>
      </c>
      <c r="F693" s="323">
        <f>$B693*'PERCENTAGE SHARING'!F487</f>
        <v>0</v>
      </c>
      <c r="G693" s="323">
        <f>$B693*'PERCENTAGE SHARING'!G487</f>
        <v>0</v>
      </c>
      <c r="H693" s="323">
        <f>$B693*'PERCENTAGE SHARING'!H487</f>
        <v>0</v>
      </c>
      <c r="I693" s="323">
        <f>$B693*'PERCENTAGE SHARING'!I487</f>
        <v>0</v>
      </c>
      <c r="J693" s="323">
        <f>$B693*'PERCENTAGE SHARING'!J487</f>
        <v>0</v>
      </c>
      <c r="K693" s="323">
        <f>$B693*'PERCENTAGE SHARING'!K487</f>
        <v>0</v>
      </c>
      <c r="L693" s="323">
        <f>$B693*'PERCENTAGE SHARING'!L487</f>
        <v>0</v>
      </c>
      <c r="M693" s="323">
        <f>$B693*'PERCENTAGE SHARING'!M487</f>
        <v>0</v>
      </c>
      <c r="N693" s="323">
        <f>$B693*'PERCENTAGE SHARING'!N487</f>
        <v>0</v>
      </c>
      <c r="O693" s="323">
        <f>$B693*'PERCENTAGE SHARING'!O487</f>
        <v>0</v>
      </c>
      <c r="P693" s="323">
        <f>$B693*'PERCENTAGE SHARING'!P487</f>
        <v>0</v>
      </c>
      <c r="Q693" s="323">
        <f>$B693*'PERCENTAGE SHARING'!Q487</f>
        <v>0</v>
      </c>
      <c r="R693" s="323">
        <f>$B693*'PERCENTAGE SHARING'!R487</f>
        <v>0</v>
      </c>
      <c r="S693" s="317"/>
      <c r="T693" s="317"/>
      <c r="U693" s="317"/>
      <c r="V693" s="317"/>
      <c r="W693" s="317"/>
      <c r="X693" s="317"/>
      <c r="Y693" s="317"/>
      <c r="Z693" s="317"/>
    </row>
    <row r="694" ht="15.75" customHeight="1">
      <c r="A694" s="325" t="str">
        <f>'PROP DAILY PNL'!A694</f>
        <v/>
      </c>
      <c r="B694" s="326" t="str">
        <f>'PROP DAILY PNL'!B694</f>
        <v/>
      </c>
      <c r="C694" s="323">
        <f>$B694*'PERCENTAGE SHARING'!C488</f>
        <v>0</v>
      </c>
      <c r="D694" s="323">
        <f>$B694*'PERCENTAGE SHARING'!D488</f>
        <v>0</v>
      </c>
      <c r="E694" s="323">
        <f>$B694*'PERCENTAGE SHARING'!E488</f>
        <v>0</v>
      </c>
      <c r="F694" s="323">
        <f>$B694*'PERCENTAGE SHARING'!F488</f>
        <v>0</v>
      </c>
      <c r="G694" s="323">
        <f>$B694*'PERCENTAGE SHARING'!G488</f>
        <v>0</v>
      </c>
      <c r="H694" s="323">
        <f>$B694*'PERCENTAGE SHARING'!H488</f>
        <v>0</v>
      </c>
      <c r="I694" s="323">
        <f>$B694*'PERCENTAGE SHARING'!I488</f>
        <v>0</v>
      </c>
      <c r="J694" s="323">
        <f>$B694*'PERCENTAGE SHARING'!J488</f>
        <v>0</v>
      </c>
      <c r="K694" s="323">
        <f>$B694*'PERCENTAGE SHARING'!K488</f>
        <v>0</v>
      </c>
      <c r="L694" s="323">
        <f>$B694*'PERCENTAGE SHARING'!L488</f>
        <v>0</v>
      </c>
      <c r="M694" s="323">
        <f>$B694*'PERCENTAGE SHARING'!M488</f>
        <v>0</v>
      </c>
      <c r="N694" s="323">
        <f>$B694*'PERCENTAGE SHARING'!N488</f>
        <v>0</v>
      </c>
      <c r="O694" s="323">
        <f>$B694*'PERCENTAGE SHARING'!O488</f>
        <v>0</v>
      </c>
      <c r="P694" s="323">
        <f>$B694*'PERCENTAGE SHARING'!P488</f>
        <v>0</v>
      </c>
      <c r="Q694" s="323">
        <f>$B694*'PERCENTAGE SHARING'!Q488</f>
        <v>0</v>
      </c>
      <c r="R694" s="323">
        <f>$B694*'PERCENTAGE SHARING'!R488</f>
        <v>0</v>
      </c>
      <c r="S694" s="317"/>
      <c r="T694" s="317"/>
      <c r="U694" s="317"/>
      <c r="V694" s="317"/>
      <c r="W694" s="317"/>
      <c r="X694" s="317"/>
      <c r="Y694" s="317"/>
      <c r="Z694" s="317"/>
    </row>
    <row r="695" ht="15.75" customHeight="1">
      <c r="A695" s="325" t="str">
        <f>'PROP DAILY PNL'!A695</f>
        <v/>
      </c>
      <c r="B695" s="326" t="str">
        <f>'PROP DAILY PNL'!B695</f>
        <v/>
      </c>
      <c r="C695" s="323">
        <f>$B695*'PERCENTAGE SHARING'!C489</f>
        <v>0</v>
      </c>
      <c r="D695" s="323">
        <f>$B695*'PERCENTAGE SHARING'!D489</f>
        <v>0</v>
      </c>
      <c r="E695" s="323">
        <f>$B695*'PERCENTAGE SHARING'!E489</f>
        <v>0</v>
      </c>
      <c r="F695" s="323">
        <f>$B695*'PERCENTAGE SHARING'!F489</f>
        <v>0</v>
      </c>
      <c r="G695" s="323">
        <f>$B695*'PERCENTAGE SHARING'!G489</f>
        <v>0</v>
      </c>
      <c r="H695" s="323">
        <f>$B695*'PERCENTAGE SHARING'!H489</f>
        <v>0</v>
      </c>
      <c r="I695" s="323">
        <f>$B695*'PERCENTAGE SHARING'!I489</f>
        <v>0</v>
      </c>
      <c r="J695" s="323">
        <f>$B695*'PERCENTAGE SHARING'!J489</f>
        <v>0</v>
      </c>
      <c r="K695" s="323">
        <f>$B695*'PERCENTAGE SHARING'!K489</f>
        <v>0</v>
      </c>
      <c r="L695" s="323">
        <f>$B695*'PERCENTAGE SHARING'!L489</f>
        <v>0</v>
      </c>
      <c r="M695" s="323">
        <f>$B695*'PERCENTAGE SHARING'!M489</f>
        <v>0</v>
      </c>
      <c r="N695" s="323">
        <f>$B695*'PERCENTAGE SHARING'!N489</f>
        <v>0</v>
      </c>
      <c r="O695" s="323">
        <f>$B695*'PERCENTAGE SHARING'!O489</f>
        <v>0</v>
      </c>
      <c r="P695" s="323">
        <f>$B695*'PERCENTAGE SHARING'!P489</f>
        <v>0</v>
      </c>
      <c r="Q695" s="323">
        <f>$B695*'PERCENTAGE SHARING'!Q489</f>
        <v>0</v>
      </c>
      <c r="R695" s="323">
        <f>$B695*'PERCENTAGE SHARING'!R489</f>
        <v>0</v>
      </c>
      <c r="S695" s="317"/>
      <c r="T695" s="317"/>
      <c r="U695" s="317"/>
      <c r="V695" s="317"/>
      <c r="W695" s="317"/>
      <c r="X695" s="317"/>
      <c r="Y695" s="317"/>
      <c r="Z695" s="317"/>
    </row>
    <row r="696" ht="15.75" customHeight="1">
      <c r="A696" s="325" t="str">
        <f>'PROP DAILY PNL'!A696</f>
        <v/>
      </c>
      <c r="B696" s="326" t="str">
        <f>'PROP DAILY PNL'!B696</f>
        <v/>
      </c>
      <c r="C696" s="323">
        <f>$B696*'PERCENTAGE SHARING'!C490</f>
        <v>0</v>
      </c>
      <c r="D696" s="323">
        <f>$B696*'PERCENTAGE SHARING'!D490</f>
        <v>0</v>
      </c>
      <c r="E696" s="323">
        <f>$B696*'PERCENTAGE SHARING'!E490</f>
        <v>0</v>
      </c>
      <c r="F696" s="323">
        <f>$B696*'PERCENTAGE SHARING'!F490</f>
        <v>0</v>
      </c>
      <c r="G696" s="323">
        <f>$B696*'PERCENTAGE SHARING'!G490</f>
        <v>0</v>
      </c>
      <c r="H696" s="323">
        <f>$B696*'PERCENTAGE SHARING'!H490</f>
        <v>0</v>
      </c>
      <c r="I696" s="323">
        <f>$B696*'PERCENTAGE SHARING'!I490</f>
        <v>0</v>
      </c>
      <c r="J696" s="323">
        <f>$B696*'PERCENTAGE SHARING'!J490</f>
        <v>0</v>
      </c>
      <c r="K696" s="323">
        <f>$B696*'PERCENTAGE SHARING'!K490</f>
        <v>0</v>
      </c>
      <c r="L696" s="323">
        <f>$B696*'PERCENTAGE SHARING'!L490</f>
        <v>0</v>
      </c>
      <c r="M696" s="323">
        <f>$B696*'PERCENTAGE SHARING'!M490</f>
        <v>0</v>
      </c>
      <c r="N696" s="323">
        <f>$B696*'PERCENTAGE SHARING'!N490</f>
        <v>0</v>
      </c>
      <c r="O696" s="323">
        <f>$B696*'PERCENTAGE SHARING'!O490</f>
        <v>0</v>
      </c>
      <c r="P696" s="323">
        <f>$B696*'PERCENTAGE SHARING'!P490</f>
        <v>0</v>
      </c>
      <c r="Q696" s="323">
        <f>$B696*'PERCENTAGE SHARING'!Q490</f>
        <v>0</v>
      </c>
      <c r="R696" s="323">
        <f>$B696*'PERCENTAGE SHARING'!R490</f>
        <v>0</v>
      </c>
      <c r="S696" s="317"/>
      <c r="T696" s="317"/>
      <c r="U696" s="317"/>
      <c r="V696" s="317"/>
      <c r="W696" s="317"/>
      <c r="X696" s="317"/>
      <c r="Y696" s="317"/>
      <c r="Z696" s="317"/>
    </row>
    <row r="697" ht="15.75" customHeight="1">
      <c r="A697" s="325" t="str">
        <f>'PROP DAILY PNL'!A697</f>
        <v/>
      </c>
      <c r="B697" s="326" t="str">
        <f>'PROP DAILY PNL'!B697</f>
        <v/>
      </c>
      <c r="C697" s="323">
        <f>$B697*'PERCENTAGE SHARING'!C491</f>
        <v>0</v>
      </c>
      <c r="D697" s="323">
        <f>$B697*'PERCENTAGE SHARING'!D491</f>
        <v>0</v>
      </c>
      <c r="E697" s="323">
        <f>$B697*'PERCENTAGE SHARING'!E491</f>
        <v>0</v>
      </c>
      <c r="F697" s="323">
        <f>$B697*'PERCENTAGE SHARING'!F491</f>
        <v>0</v>
      </c>
      <c r="G697" s="323">
        <f>$B697*'PERCENTAGE SHARING'!G491</f>
        <v>0</v>
      </c>
      <c r="H697" s="323">
        <f>$B697*'PERCENTAGE SHARING'!H491</f>
        <v>0</v>
      </c>
      <c r="I697" s="323">
        <f>$B697*'PERCENTAGE SHARING'!I491</f>
        <v>0</v>
      </c>
      <c r="J697" s="323">
        <f>$B697*'PERCENTAGE SHARING'!J491</f>
        <v>0</v>
      </c>
      <c r="K697" s="323">
        <f>$B697*'PERCENTAGE SHARING'!K491</f>
        <v>0</v>
      </c>
      <c r="L697" s="323">
        <f>$B697*'PERCENTAGE SHARING'!L491</f>
        <v>0</v>
      </c>
      <c r="M697" s="323">
        <f>$B697*'PERCENTAGE SHARING'!M491</f>
        <v>0</v>
      </c>
      <c r="N697" s="323">
        <f>$B697*'PERCENTAGE SHARING'!N491</f>
        <v>0</v>
      </c>
      <c r="O697" s="323">
        <f>$B697*'PERCENTAGE SHARING'!O491</f>
        <v>0</v>
      </c>
      <c r="P697" s="323">
        <f>$B697*'PERCENTAGE SHARING'!P491</f>
        <v>0</v>
      </c>
      <c r="Q697" s="323">
        <f>$B697*'PERCENTAGE SHARING'!Q491</f>
        <v>0</v>
      </c>
      <c r="R697" s="323">
        <f>$B697*'PERCENTAGE SHARING'!R491</f>
        <v>0</v>
      </c>
      <c r="S697" s="317"/>
      <c r="T697" s="317"/>
      <c r="U697" s="317"/>
      <c r="V697" s="317"/>
      <c r="W697" s="317"/>
      <c r="X697" s="317"/>
      <c r="Y697" s="317"/>
      <c r="Z697" s="317"/>
    </row>
    <row r="698" ht="15.75" customHeight="1">
      <c r="A698" s="325" t="str">
        <f>'PROP DAILY PNL'!A698</f>
        <v/>
      </c>
      <c r="B698" s="326" t="str">
        <f>'PROP DAILY PNL'!B698</f>
        <v/>
      </c>
      <c r="C698" s="323">
        <f>$B698*'PERCENTAGE SHARING'!C492</f>
        <v>0</v>
      </c>
      <c r="D698" s="323">
        <f>$B698*'PERCENTAGE SHARING'!D492</f>
        <v>0</v>
      </c>
      <c r="E698" s="323">
        <f>$B698*'PERCENTAGE SHARING'!E492</f>
        <v>0</v>
      </c>
      <c r="F698" s="323">
        <f>$B698*'PERCENTAGE SHARING'!F492</f>
        <v>0</v>
      </c>
      <c r="G698" s="323">
        <f>$B698*'PERCENTAGE SHARING'!G492</f>
        <v>0</v>
      </c>
      <c r="H698" s="323">
        <f>$B698*'PERCENTAGE SHARING'!H492</f>
        <v>0</v>
      </c>
      <c r="I698" s="323">
        <f>$B698*'PERCENTAGE SHARING'!I492</f>
        <v>0</v>
      </c>
      <c r="J698" s="323">
        <f>$B698*'PERCENTAGE SHARING'!J492</f>
        <v>0</v>
      </c>
      <c r="K698" s="323">
        <f>$B698*'PERCENTAGE SHARING'!K492</f>
        <v>0</v>
      </c>
      <c r="L698" s="323">
        <f>$B698*'PERCENTAGE SHARING'!L492</f>
        <v>0</v>
      </c>
      <c r="M698" s="323">
        <f>$B698*'PERCENTAGE SHARING'!M492</f>
        <v>0</v>
      </c>
      <c r="N698" s="323">
        <f>$B698*'PERCENTAGE SHARING'!N492</f>
        <v>0</v>
      </c>
      <c r="O698" s="323">
        <f>$B698*'PERCENTAGE SHARING'!O492</f>
        <v>0</v>
      </c>
      <c r="P698" s="323">
        <f>$B698*'PERCENTAGE SHARING'!P492</f>
        <v>0</v>
      </c>
      <c r="Q698" s="323">
        <f>$B698*'PERCENTAGE SHARING'!Q492</f>
        <v>0</v>
      </c>
      <c r="R698" s="323">
        <f>$B698*'PERCENTAGE SHARING'!R492</f>
        <v>0</v>
      </c>
      <c r="S698" s="317"/>
      <c r="T698" s="317"/>
      <c r="U698" s="317"/>
      <c r="V698" s="317"/>
      <c r="W698" s="317"/>
      <c r="X698" s="317"/>
      <c r="Y698" s="317"/>
      <c r="Z698" s="317"/>
    </row>
    <row r="699" ht="15.75" customHeight="1">
      <c r="A699" s="325" t="str">
        <f>'PROP DAILY PNL'!A699</f>
        <v/>
      </c>
      <c r="B699" s="326" t="str">
        <f>'PROP DAILY PNL'!B699</f>
        <v/>
      </c>
      <c r="C699" s="323">
        <f>$B699*'PERCENTAGE SHARING'!C493</f>
        <v>0</v>
      </c>
      <c r="D699" s="323">
        <f>$B699*'PERCENTAGE SHARING'!D493</f>
        <v>0</v>
      </c>
      <c r="E699" s="323">
        <f>$B699*'PERCENTAGE SHARING'!E493</f>
        <v>0</v>
      </c>
      <c r="F699" s="323">
        <f>$B699*'PERCENTAGE SHARING'!F493</f>
        <v>0</v>
      </c>
      <c r="G699" s="323">
        <f>$B699*'PERCENTAGE SHARING'!G493</f>
        <v>0</v>
      </c>
      <c r="H699" s="323">
        <f>$B699*'PERCENTAGE SHARING'!H493</f>
        <v>0</v>
      </c>
      <c r="I699" s="323">
        <f>$B699*'PERCENTAGE SHARING'!I493</f>
        <v>0</v>
      </c>
      <c r="J699" s="323">
        <f>$B699*'PERCENTAGE SHARING'!J493</f>
        <v>0</v>
      </c>
      <c r="K699" s="323">
        <f>$B699*'PERCENTAGE SHARING'!K493</f>
        <v>0</v>
      </c>
      <c r="L699" s="323">
        <f>$B699*'PERCENTAGE SHARING'!L493</f>
        <v>0</v>
      </c>
      <c r="M699" s="323">
        <f>$B699*'PERCENTAGE SHARING'!M493</f>
        <v>0</v>
      </c>
      <c r="N699" s="323">
        <f>$B699*'PERCENTAGE SHARING'!N493</f>
        <v>0</v>
      </c>
      <c r="O699" s="323">
        <f>$B699*'PERCENTAGE SHARING'!O493</f>
        <v>0</v>
      </c>
      <c r="P699" s="323">
        <f>$B699*'PERCENTAGE SHARING'!P493</f>
        <v>0</v>
      </c>
      <c r="Q699" s="323">
        <f>$B699*'PERCENTAGE SHARING'!Q493</f>
        <v>0</v>
      </c>
      <c r="R699" s="323">
        <f>$B699*'PERCENTAGE SHARING'!R493</f>
        <v>0</v>
      </c>
      <c r="S699" s="317"/>
      <c r="T699" s="317"/>
      <c r="U699" s="317"/>
      <c r="V699" s="317"/>
      <c r="W699" s="317"/>
      <c r="X699" s="317"/>
      <c r="Y699" s="317"/>
      <c r="Z699" s="317"/>
    </row>
    <row r="700" ht="15.75" customHeight="1">
      <c r="A700" s="325" t="str">
        <f>'PROP DAILY PNL'!A700</f>
        <v/>
      </c>
      <c r="B700" s="326" t="str">
        <f>'PROP DAILY PNL'!B700</f>
        <v/>
      </c>
      <c r="C700" s="323">
        <f>$B700*'PERCENTAGE SHARING'!C494</f>
        <v>0</v>
      </c>
      <c r="D700" s="323">
        <f>$B700*'PERCENTAGE SHARING'!D494</f>
        <v>0</v>
      </c>
      <c r="E700" s="323">
        <f>$B700*'PERCENTAGE SHARING'!E494</f>
        <v>0</v>
      </c>
      <c r="F700" s="323">
        <f>$B700*'PERCENTAGE SHARING'!F494</f>
        <v>0</v>
      </c>
      <c r="G700" s="323">
        <f>$B700*'PERCENTAGE SHARING'!G494</f>
        <v>0</v>
      </c>
      <c r="H700" s="323">
        <f>$B700*'PERCENTAGE SHARING'!H494</f>
        <v>0</v>
      </c>
      <c r="I700" s="323">
        <f>$B700*'PERCENTAGE SHARING'!I494</f>
        <v>0</v>
      </c>
      <c r="J700" s="323">
        <f>$B700*'PERCENTAGE SHARING'!J494</f>
        <v>0</v>
      </c>
      <c r="K700" s="323">
        <f>$B700*'PERCENTAGE SHARING'!K494</f>
        <v>0</v>
      </c>
      <c r="L700" s="323">
        <f>$B700*'PERCENTAGE SHARING'!L494</f>
        <v>0</v>
      </c>
      <c r="M700" s="323">
        <f>$B700*'PERCENTAGE SHARING'!M494</f>
        <v>0</v>
      </c>
      <c r="N700" s="323">
        <f>$B700*'PERCENTAGE SHARING'!N494</f>
        <v>0</v>
      </c>
      <c r="O700" s="323">
        <f>$B700*'PERCENTAGE SHARING'!O494</f>
        <v>0</v>
      </c>
      <c r="P700" s="323">
        <f>$B700*'PERCENTAGE SHARING'!P494</f>
        <v>0</v>
      </c>
      <c r="Q700" s="323">
        <f>$B700*'PERCENTAGE SHARING'!Q494</f>
        <v>0</v>
      </c>
      <c r="R700" s="323">
        <f>$B700*'PERCENTAGE SHARING'!R494</f>
        <v>0</v>
      </c>
      <c r="S700" s="317"/>
      <c r="T700" s="317"/>
      <c r="U700" s="317"/>
      <c r="V700" s="317"/>
      <c r="W700" s="317"/>
      <c r="X700" s="317"/>
      <c r="Y700" s="317"/>
      <c r="Z700" s="317"/>
    </row>
    <row r="701" ht="15.75" customHeight="1">
      <c r="A701" s="325" t="str">
        <f>'PROP DAILY PNL'!A701</f>
        <v/>
      </c>
      <c r="B701" s="326" t="str">
        <f>'PROP DAILY PNL'!B701</f>
        <v/>
      </c>
      <c r="C701" s="323">
        <f>$B701*'PERCENTAGE SHARING'!C495</f>
        <v>0</v>
      </c>
      <c r="D701" s="323">
        <f>$B701*'PERCENTAGE SHARING'!D495</f>
        <v>0</v>
      </c>
      <c r="E701" s="323">
        <f>$B701*'PERCENTAGE SHARING'!E495</f>
        <v>0</v>
      </c>
      <c r="F701" s="323">
        <f>$B701*'PERCENTAGE SHARING'!F495</f>
        <v>0</v>
      </c>
      <c r="G701" s="323">
        <f>$B701*'PERCENTAGE SHARING'!G495</f>
        <v>0</v>
      </c>
      <c r="H701" s="323">
        <f>$B701*'PERCENTAGE SHARING'!H495</f>
        <v>0</v>
      </c>
      <c r="I701" s="323">
        <f>$B701*'PERCENTAGE SHARING'!I495</f>
        <v>0</v>
      </c>
      <c r="J701" s="323">
        <f>$B701*'PERCENTAGE SHARING'!J495</f>
        <v>0</v>
      </c>
      <c r="K701" s="323">
        <f>$B701*'PERCENTAGE SHARING'!K495</f>
        <v>0</v>
      </c>
      <c r="L701" s="323">
        <f>$B701*'PERCENTAGE SHARING'!L495</f>
        <v>0</v>
      </c>
      <c r="M701" s="323">
        <f>$B701*'PERCENTAGE SHARING'!M495</f>
        <v>0</v>
      </c>
      <c r="N701" s="323">
        <f>$B701*'PERCENTAGE SHARING'!N495</f>
        <v>0</v>
      </c>
      <c r="O701" s="323">
        <f>$B701*'PERCENTAGE SHARING'!O495</f>
        <v>0</v>
      </c>
      <c r="P701" s="323">
        <f>$B701*'PERCENTAGE SHARING'!P495</f>
        <v>0</v>
      </c>
      <c r="Q701" s="323">
        <f>$B701*'PERCENTAGE SHARING'!Q495</f>
        <v>0</v>
      </c>
      <c r="R701" s="323">
        <f>$B701*'PERCENTAGE SHARING'!R495</f>
        <v>0</v>
      </c>
      <c r="S701" s="317"/>
      <c r="T701" s="317"/>
      <c r="U701" s="317"/>
      <c r="V701" s="317"/>
      <c r="W701" s="317"/>
      <c r="X701" s="317"/>
      <c r="Y701" s="317"/>
      <c r="Z701" s="317"/>
    </row>
    <row r="702" ht="15.75" customHeight="1">
      <c r="A702" s="325" t="str">
        <f>'PROP DAILY PNL'!A702</f>
        <v/>
      </c>
      <c r="B702" s="326" t="str">
        <f>'PROP DAILY PNL'!B702</f>
        <v/>
      </c>
      <c r="C702" s="323">
        <f>$B702*'PERCENTAGE SHARING'!C496</f>
        <v>0</v>
      </c>
      <c r="D702" s="323">
        <f>$B702*'PERCENTAGE SHARING'!D496</f>
        <v>0</v>
      </c>
      <c r="E702" s="323">
        <f>$B702*'PERCENTAGE SHARING'!E496</f>
        <v>0</v>
      </c>
      <c r="F702" s="323">
        <f>$B702*'PERCENTAGE SHARING'!F496</f>
        <v>0</v>
      </c>
      <c r="G702" s="323">
        <f>$B702*'PERCENTAGE SHARING'!G496</f>
        <v>0</v>
      </c>
      <c r="H702" s="323">
        <f>$B702*'PERCENTAGE SHARING'!H496</f>
        <v>0</v>
      </c>
      <c r="I702" s="323">
        <f>$B702*'PERCENTAGE SHARING'!I496</f>
        <v>0</v>
      </c>
      <c r="J702" s="323">
        <f>$B702*'PERCENTAGE SHARING'!J496</f>
        <v>0</v>
      </c>
      <c r="K702" s="323">
        <f>$B702*'PERCENTAGE SHARING'!K496</f>
        <v>0</v>
      </c>
      <c r="L702" s="323">
        <f>$B702*'PERCENTAGE SHARING'!L496</f>
        <v>0</v>
      </c>
      <c r="M702" s="323">
        <f>$B702*'PERCENTAGE SHARING'!M496</f>
        <v>0</v>
      </c>
      <c r="N702" s="323">
        <f>$B702*'PERCENTAGE SHARING'!N496</f>
        <v>0</v>
      </c>
      <c r="O702" s="323">
        <f>$B702*'PERCENTAGE SHARING'!O496</f>
        <v>0</v>
      </c>
      <c r="P702" s="323">
        <f>$B702*'PERCENTAGE SHARING'!P496</f>
        <v>0</v>
      </c>
      <c r="Q702" s="323">
        <f>$B702*'PERCENTAGE SHARING'!Q496</f>
        <v>0</v>
      </c>
      <c r="R702" s="323">
        <f>$B702*'PERCENTAGE SHARING'!R496</f>
        <v>0</v>
      </c>
      <c r="S702" s="317"/>
      <c r="T702" s="317"/>
      <c r="U702" s="317"/>
      <c r="V702" s="317"/>
      <c r="W702" s="317"/>
      <c r="X702" s="317"/>
      <c r="Y702" s="317"/>
      <c r="Z702" s="317"/>
    </row>
    <row r="703" ht="15.75" customHeight="1">
      <c r="A703" s="325" t="str">
        <f>'PROP DAILY PNL'!A703</f>
        <v/>
      </c>
      <c r="B703" s="326" t="str">
        <f>'PROP DAILY PNL'!B703</f>
        <v/>
      </c>
      <c r="C703" s="323">
        <f>$B703*'PERCENTAGE SHARING'!C497</f>
        <v>0</v>
      </c>
      <c r="D703" s="323">
        <f>$B703*'PERCENTAGE SHARING'!D497</f>
        <v>0</v>
      </c>
      <c r="E703" s="323">
        <f>$B703*'PERCENTAGE SHARING'!E497</f>
        <v>0</v>
      </c>
      <c r="F703" s="323">
        <f>$B703*'PERCENTAGE SHARING'!F497</f>
        <v>0</v>
      </c>
      <c r="G703" s="323">
        <f>$B703*'PERCENTAGE SHARING'!G497</f>
        <v>0</v>
      </c>
      <c r="H703" s="323">
        <f>$B703*'PERCENTAGE SHARING'!H497</f>
        <v>0</v>
      </c>
      <c r="I703" s="323">
        <f>$B703*'PERCENTAGE SHARING'!I497</f>
        <v>0</v>
      </c>
      <c r="J703" s="323">
        <f>$B703*'PERCENTAGE SHARING'!J497</f>
        <v>0</v>
      </c>
      <c r="K703" s="323">
        <f>$B703*'PERCENTAGE SHARING'!K497</f>
        <v>0</v>
      </c>
      <c r="L703" s="323">
        <f>$B703*'PERCENTAGE SHARING'!L497</f>
        <v>0</v>
      </c>
      <c r="M703" s="323">
        <f>$B703*'PERCENTAGE SHARING'!M497</f>
        <v>0</v>
      </c>
      <c r="N703" s="323">
        <f>$B703*'PERCENTAGE SHARING'!N497</f>
        <v>0</v>
      </c>
      <c r="O703" s="323">
        <f>$B703*'PERCENTAGE SHARING'!O497</f>
        <v>0</v>
      </c>
      <c r="P703" s="323">
        <f>$B703*'PERCENTAGE SHARING'!P497</f>
        <v>0</v>
      </c>
      <c r="Q703" s="323">
        <f>$B703*'PERCENTAGE SHARING'!Q497</f>
        <v>0</v>
      </c>
      <c r="R703" s="323">
        <f>$B703*'PERCENTAGE SHARING'!R497</f>
        <v>0</v>
      </c>
      <c r="S703" s="317"/>
      <c r="T703" s="317"/>
      <c r="U703" s="317"/>
      <c r="V703" s="317"/>
      <c r="W703" s="317"/>
      <c r="X703" s="317"/>
      <c r="Y703" s="317"/>
      <c r="Z703" s="317"/>
    </row>
    <row r="704" ht="15.75" customHeight="1">
      <c r="A704" s="325" t="str">
        <f>'PROP DAILY PNL'!A704</f>
        <v/>
      </c>
      <c r="B704" s="326" t="str">
        <f>'PROP DAILY PNL'!B704</f>
        <v/>
      </c>
      <c r="C704" s="323">
        <f>$B704*'PERCENTAGE SHARING'!C498</f>
        <v>0</v>
      </c>
      <c r="D704" s="323">
        <f>$B704*'PERCENTAGE SHARING'!D498</f>
        <v>0</v>
      </c>
      <c r="E704" s="323">
        <f>$B704*'PERCENTAGE SHARING'!E498</f>
        <v>0</v>
      </c>
      <c r="F704" s="323">
        <f>$B704*'PERCENTAGE SHARING'!F498</f>
        <v>0</v>
      </c>
      <c r="G704" s="323">
        <f>$B704*'PERCENTAGE SHARING'!G498</f>
        <v>0</v>
      </c>
      <c r="H704" s="323">
        <f>$B704*'PERCENTAGE SHARING'!H498</f>
        <v>0</v>
      </c>
      <c r="I704" s="323">
        <f>$B704*'PERCENTAGE SHARING'!I498</f>
        <v>0</v>
      </c>
      <c r="J704" s="323">
        <f>$B704*'PERCENTAGE SHARING'!J498</f>
        <v>0</v>
      </c>
      <c r="K704" s="323">
        <f>$B704*'PERCENTAGE SHARING'!K498</f>
        <v>0</v>
      </c>
      <c r="L704" s="323">
        <f>$B704*'PERCENTAGE SHARING'!L498</f>
        <v>0</v>
      </c>
      <c r="M704" s="323">
        <f>$B704*'PERCENTAGE SHARING'!M498</f>
        <v>0</v>
      </c>
      <c r="N704" s="323">
        <f>$B704*'PERCENTAGE SHARING'!N498</f>
        <v>0</v>
      </c>
      <c r="O704" s="323">
        <f>$B704*'PERCENTAGE SHARING'!O498</f>
        <v>0</v>
      </c>
      <c r="P704" s="323">
        <f>$B704*'PERCENTAGE SHARING'!P498</f>
        <v>0</v>
      </c>
      <c r="Q704" s="323">
        <f>$B704*'PERCENTAGE SHARING'!Q498</f>
        <v>0</v>
      </c>
      <c r="R704" s="323">
        <f>$B704*'PERCENTAGE SHARING'!R498</f>
        <v>0</v>
      </c>
      <c r="S704" s="317"/>
      <c r="T704" s="317"/>
      <c r="U704" s="317"/>
      <c r="V704" s="317"/>
      <c r="W704" s="317"/>
      <c r="X704" s="317"/>
      <c r="Y704" s="317"/>
      <c r="Z704" s="317"/>
    </row>
    <row r="705" ht="15.75" customHeight="1">
      <c r="A705" s="325" t="str">
        <f>'PROP DAILY PNL'!A705</f>
        <v/>
      </c>
      <c r="B705" s="326" t="str">
        <f>'PROP DAILY PNL'!B705</f>
        <v/>
      </c>
      <c r="C705" s="323">
        <f>$B705*'PERCENTAGE SHARING'!C499</f>
        <v>0</v>
      </c>
      <c r="D705" s="323">
        <f>$B705*'PERCENTAGE SHARING'!D499</f>
        <v>0</v>
      </c>
      <c r="E705" s="323">
        <f>$B705*'PERCENTAGE SHARING'!E499</f>
        <v>0</v>
      </c>
      <c r="F705" s="323">
        <f>$B705*'PERCENTAGE SHARING'!F499</f>
        <v>0</v>
      </c>
      <c r="G705" s="323">
        <f>$B705*'PERCENTAGE SHARING'!G499</f>
        <v>0</v>
      </c>
      <c r="H705" s="323">
        <f>$B705*'PERCENTAGE SHARING'!H499</f>
        <v>0</v>
      </c>
      <c r="I705" s="323">
        <f>$B705*'PERCENTAGE SHARING'!I499</f>
        <v>0</v>
      </c>
      <c r="J705" s="323">
        <f>$B705*'PERCENTAGE SHARING'!J499</f>
        <v>0</v>
      </c>
      <c r="K705" s="323">
        <f>$B705*'PERCENTAGE SHARING'!K499</f>
        <v>0</v>
      </c>
      <c r="L705" s="323">
        <f>$B705*'PERCENTAGE SHARING'!L499</f>
        <v>0</v>
      </c>
      <c r="M705" s="323">
        <f>$B705*'PERCENTAGE SHARING'!M499</f>
        <v>0</v>
      </c>
      <c r="N705" s="323">
        <f>$B705*'PERCENTAGE SHARING'!N499</f>
        <v>0</v>
      </c>
      <c r="O705" s="323">
        <f>$B705*'PERCENTAGE SHARING'!O499</f>
        <v>0</v>
      </c>
      <c r="P705" s="323">
        <f>$B705*'PERCENTAGE SHARING'!P499</f>
        <v>0</v>
      </c>
      <c r="Q705" s="323">
        <f>$B705*'PERCENTAGE SHARING'!Q499</f>
        <v>0</v>
      </c>
      <c r="R705" s="323">
        <f>$B705*'PERCENTAGE SHARING'!R499</f>
        <v>0</v>
      </c>
      <c r="S705" s="317"/>
      <c r="T705" s="317"/>
      <c r="U705" s="317"/>
      <c r="V705" s="317"/>
      <c r="W705" s="317"/>
      <c r="X705" s="317"/>
      <c r="Y705" s="317"/>
      <c r="Z705" s="317"/>
    </row>
    <row r="706" ht="15.75" customHeight="1">
      <c r="A706" s="325" t="str">
        <f>'PROP DAILY PNL'!A706</f>
        <v/>
      </c>
      <c r="B706" s="326" t="str">
        <f>'PROP DAILY PNL'!B706</f>
        <v/>
      </c>
      <c r="C706" s="323">
        <f>$B706*'PERCENTAGE SHARING'!C500</f>
        <v>0</v>
      </c>
      <c r="D706" s="323">
        <f>$B706*'PERCENTAGE SHARING'!D500</f>
        <v>0</v>
      </c>
      <c r="E706" s="323">
        <f>$B706*'PERCENTAGE SHARING'!E500</f>
        <v>0</v>
      </c>
      <c r="F706" s="323">
        <f>$B706*'PERCENTAGE SHARING'!F500</f>
        <v>0</v>
      </c>
      <c r="G706" s="323">
        <f>$B706*'PERCENTAGE SHARING'!G500</f>
        <v>0</v>
      </c>
      <c r="H706" s="323">
        <f>$B706*'PERCENTAGE SHARING'!H500</f>
        <v>0</v>
      </c>
      <c r="I706" s="323">
        <f>$B706*'PERCENTAGE SHARING'!I500</f>
        <v>0</v>
      </c>
      <c r="J706" s="323">
        <f>$B706*'PERCENTAGE SHARING'!J500</f>
        <v>0</v>
      </c>
      <c r="K706" s="323">
        <f>$B706*'PERCENTAGE SHARING'!K500</f>
        <v>0</v>
      </c>
      <c r="L706" s="323">
        <f>$B706*'PERCENTAGE SHARING'!L500</f>
        <v>0</v>
      </c>
      <c r="M706" s="323">
        <f>$B706*'PERCENTAGE SHARING'!M500</f>
        <v>0</v>
      </c>
      <c r="N706" s="323">
        <f>$B706*'PERCENTAGE SHARING'!N500</f>
        <v>0</v>
      </c>
      <c r="O706" s="323">
        <f>$B706*'PERCENTAGE SHARING'!O500</f>
        <v>0</v>
      </c>
      <c r="P706" s="323">
        <f>$B706*'PERCENTAGE SHARING'!P500</f>
        <v>0</v>
      </c>
      <c r="Q706" s="323">
        <f>$B706*'PERCENTAGE SHARING'!Q500</f>
        <v>0</v>
      </c>
      <c r="R706" s="323">
        <f>$B706*'PERCENTAGE SHARING'!R500</f>
        <v>0</v>
      </c>
      <c r="S706" s="317"/>
      <c r="T706" s="317"/>
      <c r="U706" s="317"/>
      <c r="V706" s="317"/>
      <c r="W706" s="317"/>
      <c r="X706" s="317"/>
      <c r="Y706" s="317"/>
      <c r="Z706" s="317"/>
    </row>
    <row r="707" ht="15.75" customHeight="1">
      <c r="A707" s="325" t="str">
        <f>'PROP DAILY PNL'!A707</f>
        <v/>
      </c>
      <c r="B707" s="326" t="str">
        <f>'PROP DAILY PNL'!B707</f>
        <v/>
      </c>
      <c r="C707" s="323">
        <f>$B707*'PERCENTAGE SHARING'!C501</f>
        <v>0</v>
      </c>
      <c r="D707" s="323">
        <f>$B707*'PERCENTAGE SHARING'!D501</f>
        <v>0</v>
      </c>
      <c r="E707" s="323">
        <f>$B707*'PERCENTAGE SHARING'!E501</f>
        <v>0</v>
      </c>
      <c r="F707" s="323">
        <f>$B707*'PERCENTAGE SHARING'!F501</f>
        <v>0</v>
      </c>
      <c r="G707" s="323">
        <f>$B707*'PERCENTAGE SHARING'!G501</f>
        <v>0</v>
      </c>
      <c r="H707" s="323">
        <f>$B707*'PERCENTAGE SHARING'!H501</f>
        <v>0</v>
      </c>
      <c r="I707" s="323">
        <f>$B707*'PERCENTAGE SHARING'!I501</f>
        <v>0</v>
      </c>
      <c r="J707" s="323">
        <f>$B707*'PERCENTAGE SHARING'!J501</f>
        <v>0</v>
      </c>
      <c r="K707" s="323">
        <f>$B707*'PERCENTAGE SHARING'!K501</f>
        <v>0</v>
      </c>
      <c r="L707" s="323">
        <f>$B707*'PERCENTAGE SHARING'!L501</f>
        <v>0</v>
      </c>
      <c r="M707" s="323">
        <f>$B707*'PERCENTAGE SHARING'!M501</f>
        <v>0</v>
      </c>
      <c r="N707" s="323">
        <f>$B707*'PERCENTAGE SHARING'!N501</f>
        <v>0</v>
      </c>
      <c r="O707" s="323">
        <f>$B707*'PERCENTAGE SHARING'!O501</f>
        <v>0</v>
      </c>
      <c r="P707" s="323">
        <f>$B707*'PERCENTAGE SHARING'!P501</f>
        <v>0</v>
      </c>
      <c r="Q707" s="323">
        <f>$B707*'PERCENTAGE SHARING'!Q501</f>
        <v>0</v>
      </c>
      <c r="R707" s="323">
        <f>$B707*'PERCENTAGE SHARING'!R501</f>
        <v>0</v>
      </c>
      <c r="S707" s="317"/>
      <c r="T707" s="317"/>
      <c r="U707" s="317"/>
      <c r="V707" s="317"/>
      <c r="W707" s="317"/>
      <c r="X707" s="317"/>
      <c r="Y707" s="317"/>
      <c r="Z707" s="317"/>
    </row>
    <row r="708" ht="15.75" customHeight="1">
      <c r="A708" s="325" t="str">
        <f>'PROP DAILY PNL'!A708</f>
        <v/>
      </c>
      <c r="B708" s="326" t="str">
        <f>'PROP DAILY PNL'!B708</f>
        <v/>
      </c>
      <c r="C708" s="323">
        <f>$B708*'PERCENTAGE SHARING'!C502</f>
        <v>0</v>
      </c>
      <c r="D708" s="323">
        <f>$B708*'PERCENTAGE SHARING'!D502</f>
        <v>0</v>
      </c>
      <c r="E708" s="323">
        <f>$B708*'PERCENTAGE SHARING'!E502</f>
        <v>0</v>
      </c>
      <c r="F708" s="323">
        <f>$B708*'PERCENTAGE SHARING'!F502</f>
        <v>0</v>
      </c>
      <c r="G708" s="323">
        <f>$B708*'PERCENTAGE SHARING'!G502</f>
        <v>0</v>
      </c>
      <c r="H708" s="323">
        <f>$B708*'PERCENTAGE SHARING'!H502</f>
        <v>0</v>
      </c>
      <c r="I708" s="323">
        <f>$B708*'PERCENTAGE SHARING'!I502</f>
        <v>0</v>
      </c>
      <c r="J708" s="323">
        <f>$B708*'PERCENTAGE SHARING'!J502</f>
        <v>0</v>
      </c>
      <c r="K708" s="323">
        <f>$B708*'PERCENTAGE SHARING'!K502</f>
        <v>0</v>
      </c>
      <c r="L708" s="323">
        <f>$B708*'PERCENTAGE SHARING'!L502</f>
        <v>0</v>
      </c>
      <c r="M708" s="323">
        <f>$B708*'PERCENTAGE SHARING'!M502</f>
        <v>0</v>
      </c>
      <c r="N708" s="323">
        <f>$B708*'PERCENTAGE SHARING'!N502</f>
        <v>0</v>
      </c>
      <c r="O708" s="323">
        <f>$B708*'PERCENTAGE SHARING'!O502</f>
        <v>0</v>
      </c>
      <c r="P708" s="323">
        <f>$B708*'PERCENTAGE SHARING'!P502</f>
        <v>0</v>
      </c>
      <c r="Q708" s="323">
        <f>$B708*'PERCENTAGE SHARING'!Q502</f>
        <v>0</v>
      </c>
      <c r="R708" s="323">
        <f>$B708*'PERCENTAGE SHARING'!R502</f>
        <v>0</v>
      </c>
      <c r="S708" s="317"/>
      <c r="T708" s="317"/>
      <c r="U708" s="317"/>
      <c r="V708" s="317"/>
      <c r="W708" s="317"/>
      <c r="X708" s="317"/>
      <c r="Y708" s="317"/>
      <c r="Z708" s="317"/>
    </row>
    <row r="709" ht="15.75" customHeight="1">
      <c r="A709" s="325" t="str">
        <f>'PROP DAILY PNL'!A709</f>
        <v/>
      </c>
      <c r="B709" s="326" t="str">
        <f>'PROP DAILY PNL'!B709</f>
        <v/>
      </c>
      <c r="C709" s="323">
        <f>$B709*'PERCENTAGE SHARING'!C503</f>
        <v>0</v>
      </c>
      <c r="D709" s="323">
        <f>$B709*'PERCENTAGE SHARING'!D503</f>
        <v>0</v>
      </c>
      <c r="E709" s="323">
        <f>$B709*'PERCENTAGE SHARING'!E503</f>
        <v>0</v>
      </c>
      <c r="F709" s="323">
        <f>$B709*'PERCENTAGE SHARING'!F503</f>
        <v>0</v>
      </c>
      <c r="G709" s="323">
        <f>$B709*'PERCENTAGE SHARING'!G503</f>
        <v>0</v>
      </c>
      <c r="H709" s="323">
        <f>$B709*'PERCENTAGE SHARING'!H503</f>
        <v>0</v>
      </c>
      <c r="I709" s="323">
        <f>$B709*'PERCENTAGE SHARING'!I503</f>
        <v>0</v>
      </c>
      <c r="J709" s="323">
        <f>$B709*'PERCENTAGE SHARING'!J503</f>
        <v>0</v>
      </c>
      <c r="K709" s="323">
        <f>$B709*'PERCENTAGE SHARING'!K503</f>
        <v>0</v>
      </c>
      <c r="L709" s="323">
        <f>$B709*'PERCENTAGE SHARING'!L503</f>
        <v>0</v>
      </c>
      <c r="M709" s="323">
        <f>$B709*'PERCENTAGE SHARING'!M503</f>
        <v>0</v>
      </c>
      <c r="N709" s="323">
        <f>$B709*'PERCENTAGE SHARING'!N503</f>
        <v>0</v>
      </c>
      <c r="O709" s="323">
        <f>$B709*'PERCENTAGE SHARING'!O503</f>
        <v>0</v>
      </c>
      <c r="P709" s="323">
        <f>$B709*'PERCENTAGE SHARING'!P503</f>
        <v>0</v>
      </c>
      <c r="Q709" s="323">
        <f>$B709*'PERCENTAGE SHARING'!Q503</f>
        <v>0</v>
      </c>
      <c r="R709" s="323">
        <f>$B709*'PERCENTAGE SHARING'!R503</f>
        <v>0</v>
      </c>
      <c r="S709" s="317"/>
      <c r="T709" s="317"/>
      <c r="U709" s="317"/>
      <c r="V709" s="317"/>
      <c r="W709" s="317"/>
      <c r="X709" s="317"/>
      <c r="Y709" s="317"/>
      <c r="Z709" s="317"/>
    </row>
    <row r="710" ht="15.75" customHeight="1">
      <c r="A710" s="325" t="str">
        <f>'PROP DAILY PNL'!A710</f>
        <v/>
      </c>
      <c r="B710" s="326" t="str">
        <f>'PROP DAILY PNL'!B710</f>
        <v/>
      </c>
      <c r="C710" s="323">
        <f>$B710*'PERCENTAGE SHARING'!C504</f>
        <v>0</v>
      </c>
      <c r="D710" s="323">
        <f>$B710*'PERCENTAGE SHARING'!D504</f>
        <v>0</v>
      </c>
      <c r="E710" s="323">
        <f>$B710*'PERCENTAGE SHARING'!E504</f>
        <v>0</v>
      </c>
      <c r="F710" s="323">
        <f>$B710*'PERCENTAGE SHARING'!F504</f>
        <v>0</v>
      </c>
      <c r="G710" s="323">
        <f>$B710*'PERCENTAGE SHARING'!G504</f>
        <v>0</v>
      </c>
      <c r="H710" s="323">
        <f>$B710*'PERCENTAGE SHARING'!H504</f>
        <v>0</v>
      </c>
      <c r="I710" s="323">
        <f>$B710*'PERCENTAGE SHARING'!I504</f>
        <v>0</v>
      </c>
      <c r="J710" s="323">
        <f>$B710*'PERCENTAGE SHARING'!J504</f>
        <v>0</v>
      </c>
      <c r="K710" s="323">
        <f>$B710*'PERCENTAGE SHARING'!K504</f>
        <v>0</v>
      </c>
      <c r="L710" s="323">
        <f>$B710*'PERCENTAGE SHARING'!L504</f>
        <v>0</v>
      </c>
      <c r="M710" s="323">
        <f>$B710*'PERCENTAGE SHARING'!M504</f>
        <v>0</v>
      </c>
      <c r="N710" s="323">
        <f>$B710*'PERCENTAGE SHARING'!N504</f>
        <v>0</v>
      </c>
      <c r="O710" s="323">
        <f>$B710*'PERCENTAGE SHARING'!O504</f>
        <v>0</v>
      </c>
      <c r="P710" s="323">
        <f>$B710*'PERCENTAGE SHARING'!P504</f>
        <v>0</v>
      </c>
      <c r="Q710" s="323">
        <f>$B710*'PERCENTAGE SHARING'!Q504</f>
        <v>0</v>
      </c>
      <c r="R710" s="323">
        <f>$B710*'PERCENTAGE SHARING'!R504</f>
        <v>0</v>
      </c>
      <c r="S710" s="317"/>
      <c r="T710" s="317"/>
      <c r="U710" s="317"/>
      <c r="V710" s="317"/>
      <c r="W710" s="317"/>
      <c r="X710" s="317"/>
      <c r="Y710" s="317"/>
      <c r="Z710" s="317"/>
    </row>
    <row r="711" ht="15.75" customHeight="1">
      <c r="A711" s="325" t="str">
        <f>'PROP DAILY PNL'!A711</f>
        <v/>
      </c>
      <c r="B711" s="326" t="str">
        <f>'PROP DAILY PNL'!B711</f>
        <v/>
      </c>
      <c r="C711" s="323">
        <f>$B711*'PERCENTAGE SHARING'!C505</f>
        <v>0</v>
      </c>
      <c r="D711" s="323">
        <f>$B711*'PERCENTAGE SHARING'!D505</f>
        <v>0</v>
      </c>
      <c r="E711" s="323">
        <f>$B711*'PERCENTAGE SHARING'!E505</f>
        <v>0</v>
      </c>
      <c r="F711" s="323">
        <f>$B711*'PERCENTAGE SHARING'!F505</f>
        <v>0</v>
      </c>
      <c r="G711" s="323">
        <f>$B711*'PERCENTAGE SHARING'!G505</f>
        <v>0</v>
      </c>
      <c r="H711" s="323">
        <f>$B711*'PERCENTAGE SHARING'!H505</f>
        <v>0</v>
      </c>
      <c r="I711" s="323">
        <f>$B711*'PERCENTAGE SHARING'!I505</f>
        <v>0</v>
      </c>
      <c r="J711" s="323">
        <f>$B711*'PERCENTAGE SHARING'!J505</f>
        <v>0</v>
      </c>
      <c r="K711" s="323">
        <f>$B711*'PERCENTAGE SHARING'!K505</f>
        <v>0</v>
      </c>
      <c r="L711" s="323">
        <f>$B711*'PERCENTAGE SHARING'!L505</f>
        <v>0</v>
      </c>
      <c r="M711" s="323">
        <f>$B711*'PERCENTAGE SHARING'!M505</f>
        <v>0</v>
      </c>
      <c r="N711" s="323">
        <f>$B711*'PERCENTAGE SHARING'!N505</f>
        <v>0</v>
      </c>
      <c r="O711" s="323">
        <f>$B711*'PERCENTAGE SHARING'!O505</f>
        <v>0</v>
      </c>
      <c r="P711" s="323">
        <f>$B711*'PERCENTAGE SHARING'!P505</f>
        <v>0</v>
      </c>
      <c r="Q711" s="323">
        <f>$B711*'PERCENTAGE SHARING'!Q505</f>
        <v>0</v>
      </c>
      <c r="R711" s="323">
        <f>$B711*'PERCENTAGE SHARING'!R505</f>
        <v>0</v>
      </c>
      <c r="S711" s="317"/>
      <c r="T711" s="317"/>
      <c r="U711" s="317"/>
      <c r="V711" s="317"/>
      <c r="W711" s="317"/>
      <c r="X711" s="317"/>
      <c r="Y711" s="317"/>
      <c r="Z711" s="317"/>
    </row>
    <row r="712" ht="15.75" customHeight="1">
      <c r="A712" s="325" t="str">
        <f>'PROP DAILY PNL'!A712</f>
        <v/>
      </c>
      <c r="B712" s="326" t="str">
        <f>'PROP DAILY PNL'!B712</f>
        <v/>
      </c>
      <c r="C712" s="323">
        <f>$B712*'PERCENTAGE SHARING'!C506</f>
        <v>0</v>
      </c>
      <c r="D712" s="323">
        <f>$B712*'PERCENTAGE SHARING'!D506</f>
        <v>0</v>
      </c>
      <c r="E712" s="323">
        <f>$B712*'PERCENTAGE SHARING'!E506</f>
        <v>0</v>
      </c>
      <c r="F712" s="323">
        <f>$B712*'PERCENTAGE SHARING'!F506</f>
        <v>0</v>
      </c>
      <c r="G712" s="323">
        <f>$B712*'PERCENTAGE SHARING'!G506</f>
        <v>0</v>
      </c>
      <c r="H712" s="323">
        <f>$B712*'PERCENTAGE SHARING'!H506</f>
        <v>0</v>
      </c>
      <c r="I712" s="323">
        <f>$B712*'PERCENTAGE SHARING'!I506</f>
        <v>0</v>
      </c>
      <c r="J712" s="323">
        <f>$B712*'PERCENTAGE SHARING'!J506</f>
        <v>0</v>
      </c>
      <c r="K712" s="323">
        <f>$B712*'PERCENTAGE SHARING'!K506</f>
        <v>0</v>
      </c>
      <c r="L712" s="323">
        <f>$B712*'PERCENTAGE SHARING'!L506</f>
        <v>0</v>
      </c>
      <c r="M712" s="323">
        <f>$B712*'PERCENTAGE SHARING'!M506</f>
        <v>0</v>
      </c>
      <c r="N712" s="323">
        <f>$B712*'PERCENTAGE SHARING'!N506</f>
        <v>0</v>
      </c>
      <c r="O712" s="323">
        <f>$B712*'PERCENTAGE SHARING'!O506</f>
        <v>0</v>
      </c>
      <c r="P712" s="323">
        <f>$B712*'PERCENTAGE SHARING'!P506</f>
        <v>0</v>
      </c>
      <c r="Q712" s="323">
        <f>$B712*'PERCENTAGE SHARING'!Q506</f>
        <v>0</v>
      </c>
      <c r="R712" s="323">
        <f>$B712*'PERCENTAGE SHARING'!R506</f>
        <v>0</v>
      </c>
      <c r="S712" s="317"/>
      <c r="T712" s="317"/>
      <c r="U712" s="317"/>
      <c r="V712" s="317"/>
      <c r="W712" s="317"/>
      <c r="X712" s="317"/>
      <c r="Y712" s="317"/>
      <c r="Z712" s="317"/>
    </row>
    <row r="713" ht="15.75" customHeight="1">
      <c r="A713" s="325" t="str">
        <f>'PROP DAILY PNL'!A713</f>
        <v/>
      </c>
      <c r="B713" s="326" t="str">
        <f>'PROP DAILY PNL'!B713</f>
        <v/>
      </c>
      <c r="C713" s="323">
        <f>$B713*'PERCENTAGE SHARING'!C507</f>
        <v>0</v>
      </c>
      <c r="D713" s="323">
        <f>$B713*'PERCENTAGE SHARING'!D507</f>
        <v>0</v>
      </c>
      <c r="E713" s="323">
        <f>$B713*'PERCENTAGE SHARING'!E507</f>
        <v>0</v>
      </c>
      <c r="F713" s="323">
        <f>$B713*'PERCENTAGE SHARING'!F507</f>
        <v>0</v>
      </c>
      <c r="G713" s="323">
        <f>$B713*'PERCENTAGE SHARING'!G507</f>
        <v>0</v>
      </c>
      <c r="H713" s="323">
        <f>$B713*'PERCENTAGE SHARING'!H507</f>
        <v>0</v>
      </c>
      <c r="I713" s="323">
        <f>$B713*'PERCENTAGE SHARING'!I507</f>
        <v>0</v>
      </c>
      <c r="J713" s="323">
        <f>$B713*'PERCENTAGE SHARING'!J507</f>
        <v>0</v>
      </c>
      <c r="K713" s="323">
        <f>$B713*'PERCENTAGE SHARING'!K507</f>
        <v>0</v>
      </c>
      <c r="L713" s="323">
        <f>$B713*'PERCENTAGE SHARING'!L507</f>
        <v>0</v>
      </c>
      <c r="M713" s="323">
        <f>$B713*'PERCENTAGE SHARING'!M507</f>
        <v>0</v>
      </c>
      <c r="N713" s="323">
        <f>$B713*'PERCENTAGE SHARING'!N507</f>
        <v>0</v>
      </c>
      <c r="O713" s="323">
        <f>$B713*'PERCENTAGE SHARING'!O507</f>
        <v>0</v>
      </c>
      <c r="P713" s="323">
        <f>$B713*'PERCENTAGE SHARING'!P507</f>
        <v>0</v>
      </c>
      <c r="Q713" s="323">
        <f>$B713*'PERCENTAGE SHARING'!Q507</f>
        <v>0</v>
      </c>
      <c r="R713" s="323">
        <f>$B713*'PERCENTAGE SHARING'!R507</f>
        <v>0</v>
      </c>
      <c r="S713" s="317"/>
      <c r="T713" s="317"/>
      <c r="U713" s="317"/>
      <c r="V713" s="317"/>
      <c r="W713" s="317"/>
      <c r="X713" s="317"/>
      <c r="Y713" s="317"/>
      <c r="Z713" s="317"/>
    </row>
    <row r="714" ht="15.75" customHeight="1">
      <c r="A714" s="325" t="str">
        <f>'PROP DAILY PNL'!A714</f>
        <v/>
      </c>
      <c r="B714" s="326" t="str">
        <f>'PROP DAILY PNL'!B714</f>
        <v/>
      </c>
      <c r="C714" s="323">
        <f>$B714*'PERCENTAGE SHARING'!C508</f>
        <v>0</v>
      </c>
      <c r="D714" s="323">
        <f>$B714*'PERCENTAGE SHARING'!D508</f>
        <v>0</v>
      </c>
      <c r="E714" s="323">
        <f>$B714*'PERCENTAGE SHARING'!E508</f>
        <v>0</v>
      </c>
      <c r="F714" s="323">
        <f>$B714*'PERCENTAGE SHARING'!F508</f>
        <v>0</v>
      </c>
      <c r="G714" s="323">
        <f>$B714*'PERCENTAGE SHARING'!G508</f>
        <v>0</v>
      </c>
      <c r="H714" s="323">
        <f>$B714*'PERCENTAGE SHARING'!H508</f>
        <v>0</v>
      </c>
      <c r="I714" s="323">
        <f>$B714*'PERCENTAGE SHARING'!I508</f>
        <v>0</v>
      </c>
      <c r="J714" s="323">
        <f>$B714*'PERCENTAGE SHARING'!J508</f>
        <v>0</v>
      </c>
      <c r="K714" s="323">
        <f>$B714*'PERCENTAGE SHARING'!K508</f>
        <v>0</v>
      </c>
      <c r="L714" s="323">
        <f>$B714*'PERCENTAGE SHARING'!L508</f>
        <v>0</v>
      </c>
      <c r="M714" s="323">
        <f>$B714*'PERCENTAGE SHARING'!M508</f>
        <v>0</v>
      </c>
      <c r="N714" s="323">
        <f>$B714*'PERCENTAGE SHARING'!N508</f>
        <v>0</v>
      </c>
      <c r="O714" s="323">
        <f>$B714*'PERCENTAGE SHARING'!O508</f>
        <v>0</v>
      </c>
      <c r="P714" s="323">
        <f>$B714*'PERCENTAGE SHARING'!P508</f>
        <v>0</v>
      </c>
      <c r="Q714" s="323">
        <f>$B714*'PERCENTAGE SHARING'!Q508</f>
        <v>0</v>
      </c>
      <c r="R714" s="323">
        <f>$B714*'PERCENTAGE SHARING'!R508</f>
        <v>0</v>
      </c>
      <c r="S714" s="317"/>
      <c r="T714" s="317"/>
      <c r="U714" s="317"/>
      <c r="V714" s="317"/>
      <c r="W714" s="317"/>
      <c r="X714" s="317"/>
      <c r="Y714" s="317"/>
      <c r="Z714" s="317"/>
    </row>
    <row r="715" ht="15.75" customHeight="1">
      <c r="A715" s="325" t="str">
        <f>'PROP DAILY PNL'!A715</f>
        <v/>
      </c>
      <c r="B715" s="326" t="str">
        <f>'PROP DAILY PNL'!B715</f>
        <v/>
      </c>
      <c r="C715" s="323">
        <f>$B715*'PERCENTAGE SHARING'!C509</f>
        <v>0</v>
      </c>
      <c r="D715" s="323">
        <f>$B715*'PERCENTAGE SHARING'!D509</f>
        <v>0</v>
      </c>
      <c r="E715" s="323">
        <f>$B715*'PERCENTAGE SHARING'!E509</f>
        <v>0</v>
      </c>
      <c r="F715" s="323">
        <f>$B715*'PERCENTAGE SHARING'!F509</f>
        <v>0</v>
      </c>
      <c r="G715" s="323">
        <f>$B715*'PERCENTAGE SHARING'!G509</f>
        <v>0</v>
      </c>
      <c r="H715" s="323">
        <f>$B715*'PERCENTAGE SHARING'!H509</f>
        <v>0</v>
      </c>
      <c r="I715" s="323">
        <f>$B715*'PERCENTAGE SHARING'!I509</f>
        <v>0</v>
      </c>
      <c r="J715" s="323">
        <f>$B715*'PERCENTAGE SHARING'!J509</f>
        <v>0</v>
      </c>
      <c r="K715" s="323">
        <f>$B715*'PERCENTAGE SHARING'!K509</f>
        <v>0</v>
      </c>
      <c r="L715" s="323">
        <f>$B715*'PERCENTAGE SHARING'!L509</f>
        <v>0</v>
      </c>
      <c r="M715" s="323">
        <f>$B715*'PERCENTAGE SHARING'!M509</f>
        <v>0</v>
      </c>
      <c r="N715" s="323">
        <f>$B715*'PERCENTAGE SHARING'!N509</f>
        <v>0</v>
      </c>
      <c r="O715" s="323">
        <f>$B715*'PERCENTAGE SHARING'!O509</f>
        <v>0</v>
      </c>
      <c r="P715" s="323">
        <f>$B715*'PERCENTAGE SHARING'!P509</f>
        <v>0</v>
      </c>
      <c r="Q715" s="323">
        <f>$B715*'PERCENTAGE SHARING'!Q509</f>
        <v>0</v>
      </c>
      <c r="R715" s="323">
        <f>$B715*'PERCENTAGE SHARING'!R509</f>
        <v>0</v>
      </c>
      <c r="S715" s="317"/>
      <c r="T715" s="317"/>
      <c r="U715" s="317"/>
      <c r="V715" s="317"/>
      <c r="W715" s="317"/>
      <c r="X715" s="317"/>
      <c r="Y715" s="317"/>
      <c r="Z715" s="317"/>
    </row>
    <row r="716" ht="15.75" customHeight="1">
      <c r="A716" s="325" t="str">
        <f>'PROP DAILY PNL'!A716</f>
        <v/>
      </c>
      <c r="B716" s="326" t="str">
        <f>'PROP DAILY PNL'!B716</f>
        <v/>
      </c>
      <c r="C716" s="323">
        <f>$B716*'PERCENTAGE SHARING'!C510</f>
        <v>0</v>
      </c>
      <c r="D716" s="323">
        <f>$B716*'PERCENTAGE SHARING'!D510</f>
        <v>0</v>
      </c>
      <c r="E716" s="323">
        <f>$B716*'PERCENTAGE SHARING'!E510</f>
        <v>0</v>
      </c>
      <c r="F716" s="323">
        <f>$B716*'PERCENTAGE SHARING'!F510</f>
        <v>0</v>
      </c>
      <c r="G716" s="323">
        <f>$B716*'PERCENTAGE SHARING'!G510</f>
        <v>0</v>
      </c>
      <c r="H716" s="323">
        <f>$B716*'PERCENTAGE SHARING'!H510</f>
        <v>0</v>
      </c>
      <c r="I716" s="323">
        <f>$B716*'PERCENTAGE SHARING'!I510</f>
        <v>0</v>
      </c>
      <c r="J716" s="323">
        <f>$B716*'PERCENTAGE SHARING'!J510</f>
        <v>0</v>
      </c>
      <c r="K716" s="323">
        <f>$B716*'PERCENTAGE SHARING'!K510</f>
        <v>0</v>
      </c>
      <c r="L716" s="323">
        <f>$B716*'PERCENTAGE SHARING'!L510</f>
        <v>0</v>
      </c>
      <c r="M716" s="323">
        <f>$B716*'PERCENTAGE SHARING'!M510</f>
        <v>0</v>
      </c>
      <c r="N716" s="323">
        <f>$B716*'PERCENTAGE SHARING'!N510</f>
        <v>0</v>
      </c>
      <c r="O716" s="323">
        <f>$B716*'PERCENTAGE SHARING'!O510</f>
        <v>0</v>
      </c>
      <c r="P716" s="323">
        <f>$B716*'PERCENTAGE SHARING'!P510</f>
        <v>0</v>
      </c>
      <c r="Q716" s="323">
        <f>$B716*'PERCENTAGE SHARING'!Q510</f>
        <v>0</v>
      </c>
      <c r="R716" s="323">
        <f>$B716*'PERCENTAGE SHARING'!R510</f>
        <v>0</v>
      </c>
      <c r="S716" s="317"/>
      <c r="T716" s="317"/>
      <c r="U716" s="317"/>
      <c r="V716" s="317"/>
      <c r="W716" s="317"/>
      <c r="X716" s="317"/>
      <c r="Y716" s="317"/>
      <c r="Z716" s="317"/>
    </row>
    <row r="717" ht="15.75" customHeight="1">
      <c r="A717" s="325" t="str">
        <f>'PROP DAILY PNL'!A717</f>
        <v/>
      </c>
      <c r="B717" s="326" t="str">
        <f>'PROP DAILY PNL'!B717</f>
        <v/>
      </c>
      <c r="C717" s="323">
        <f>$B717*'PERCENTAGE SHARING'!C511</f>
        <v>0</v>
      </c>
      <c r="D717" s="323">
        <f>$B717*'PERCENTAGE SHARING'!D511</f>
        <v>0</v>
      </c>
      <c r="E717" s="323">
        <f>$B717*'PERCENTAGE SHARING'!E511</f>
        <v>0</v>
      </c>
      <c r="F717" s="323">
        <f>$B717*'PERCENTAGE SHARING'!F511</f>
        <v>0</v>
      </c>
      <c r="G717" s="323">
        <f>$B717*'PERCENTAGE SHARING'!G511</f>
        <v>0</v>
      </c>
      <c r="H717" s="323">
        <f>$B717*'PERCENTAGE SHARING'!H511</f>
        <v>0</v>
      </c>
      <c r="I717" s="323">
        <f>$B717*'PERCENTAGE SHARING'!I511</f>
        <v>0</v>
      </c>
      <c r="J717" s="323">
        <f>$B717*'PERCENTAGE SHARING'!J511</f>
        <v>0</v>
      </c>
      <c r="K717" s="323">
        <f>$B717*'PERCENTAGE SHARING'!K511</f>
        <v>0</v>
      </c>
      <c r="L717" s="323">
        <f>$B717*'PERCENTAGE SHARING'!L511</f>
        <v>0</v>
      </c>
      <c r="M717" s="323">
        <f>$B717*'PERCENTAGE SHARING'!M511</f>
        <v>0</v>
      </c>
      <c r="N717" s="323">
        <f>$B717*'PERCENTAGE SHARING'!N511</f>
        <v>0</v>
      </c>
      <c r="O717" s="323">
        <f>$B717*'PERCENTAGE SHARING'!O511</f>
        <v>0</v>
      </c>
      <c r="P717" s="323">
        <f>$B717*'PERCENTAGE SHARING'!P511</f>
        <v>0</v>
      </c>
      <c r="Q717" s="323">
        <f>$B717*'PERCENTAGE SHARING'!Q511</f>
        <v>0</v>
      </c>
      <c r="R717" s="323">
        <f>$B717*'PERCENTAGE SHARING'!R511</f>
        <v>0</v>
      </c>
      <c r="S717" s="317"/>
      <c r="T717" s="317"/>
      <c r="U717" s="317"/>
      <c r="V717" s="317"/>
      <c r="W717" s="317"/>
      <c r="X717" s="317"/>
      <c r="Y717" s="317"/>
      <c r="Z717" s="317"/>
    </row>
    <row r="718" ht="15.75" customHeight="1">
      <c r="A718" s="325" t="str">
        <f>'PROP DAILY PNL'!A718</f>
        <v/>
      </c>
      <c r="B718" s="326" t="str">
        <f>'PROP DAILY PNL'!B718</f>
        <v/>
      </c>
      <c r="C718" s="323">
        <f>$B718*'PERCENTAGE SHARING'!C512</f>
        <v>0</v>
      </c>
      <c r="D718" s="323">
        <f>$B718*'PERCENTAGE SHARING'!D512</f>
        <v>0</v>
      </c>
      <c r="E718" s="323">
        <f>$B718*'PERCENTAGE SHARING'!E512</f>
        <v>0</v>
      </c>
      <c r="F718" s="323">
        <f>$B718*'PERCENTAGE SHARING'!F512</f>
        <v>0</v>
      </c>
      <c r="G718" s="323">
        <f>$B718*'PERCENTAGE SHARING'!G512</f>
        <v>0</v>
      </c>
      <c r="H718" s="323">
        <f>$B718*'PERCENTAGE SHARING'!H512</f>
        <v>0</v>
      </c>
      <c r="I718" s="323">
        <f>$B718*'PERCENTAGE SHARING'!I512</f>
        <v>0</v>
      </c>
      <c r="J718" s="323">
        <f>$B718*'PERCENTAGE SHARING'!J512</f>
        <v>0</v>
      </c>
      <c r="K718" s="323">
        <f>$B718*'PERCENTAGE SHARING'!K512</f>
        <v>0</v>
      </c>
      <c r="L718" s="323">
        <f>$B718*'PERCENTAGE SHARING'!L512</f>
        <v>0</v>
      </c>
      <c r="M718" s="323">
        <f>$B718*'PERCENTAGE SHARING'!M512</f>
        <v>0</v>
      </c>
      <c r="N718" s="323">
        <f>$B718*'PERCENTAGE SHARING'!N512</f>
        <v>0</v>
      </c>
      <c r="O718" s="323">
        <f>$B718*'PERCENTAGE SHARING'!O512</f>
        <v>0</v>
      </c>
      <c r="P718" s="323">
        <f>$B718*'PERCENTAGE SHARING'!P512</f>
        <v>0</v>
      </c>
      <c r="Q718" s="323">
        <f>$B718*'PERCENTAGE SHARING'!Q512</f>
        <v>0</v>
      </c>
      <c r="R718" s="323">
        <f>$B718*'PERCENTAGE SHARING'!R512</f>
        <v>0</v>
      </c>
      <c r="S718" s="317"/>
      <c r="T718" s="317"/>
      <c r="U718" s="317"/>
      <c r="V718" s="317"/>
      <c r="W718" s="317"/>
      <c r="X718" s="317"/>
      <c r="Y718" s="317"/>
      <c r="Z718" s="317"/>
    </row>
    <row r="719" ht="15.75" customHeight="1">
      <c r="A719" s="325" t="str">
        <f>'PROP DAILY PNL'!A719</f>
        <v/>
      </c>
      <c r="B719" s="326" t="str">
        <f>'PROP DAILY PNL'!B719</f>
        <v/>
      </c>
      <c r="C719" s="323">
        <f>$B719*'PERCENTAGE SHARING'!C513</f>
        <v>0</v>
      </c>
      <c r="D719" s="323">
        <f>$B719*'PERCENTAGE SHARING'!D513</f>
        <v>0</v>
      </c>
      <c r="E719" s="323">
        <f>$B719*'PERCENTAGE SHARING'!E513</f>
        <v>0</v>
      </c>
      <c r="F719" s="323">
        <f>$B719*'PERCENTAGE SHARING'!F513</f>
        <v>0</v>
      </c>
      <c r="G719" s="323">
        <f>$B719*'PERCENTAGE SHARING'!G513</f>
        <v>0</v>
      </c>
      <c r="H719" s="323">
        <f>$B719*'PERCENTAGE SHARING'!H513</f>
        <v>0</v>
      </c>
      <c r="I719" s="323">
        <f>$B719*'PERCENTAGE SHARING'!I513</f>
        <v>0</v>
      </c>
      <c r="J719" s="323">
        <f>$B719*'PERCENTAGE SHARING'!J513</f>
        <v>0</v>
      </c>
      <c r="K719" s="323">
        <f>$B719*'PERCENTAGE SHARING'!K513</f>
        <v>0</v>
      </c>
      <c r="L719" s="323">
        <f>$B719*'PERCENTAGE SHARING'!L513</f>
        <v>0</v>
      </c>
      <c r="M719" s="323">
        <f>$B719*'PERCENTAGE SHARING'!M513</f>
        <v>0</v>
      </c>
      <c r="N719" s="323">
        <f>$B719*'PERCENTAGE SHARING'!N513</f>
        <v>0</v>
      </c>
      <c r="O719" s="323">
        <f>$B719*'PERCENTAGE SHARING'!O513</f>
        <v>0</v>
      </c>
      <c r="P719" s="323">
        <f>$B719*'PERCENTAGE SHARING'!P513</f>
        <v>0</v>
      </c>
      <c r="Q719" s="323">
        <f>$B719*'PERCENTAGE SHARING'!Q513</f>
        <v>0</v>
      </c>
      <c r="R719" s="323">
        <f>$B719*'PERCENTAGE SHARING'!R513</f>
        <v>0</v>
      </c>
      <c r="S719" s="317"/>
      <c r="T719" s="317"/>
      <c r="U719" s="317"/>
      <c r="V719" s="317"/>
      <c r="W719" s="317"/>
      <c r="X719" s="317"/>
      <c r="Y719" s="317"/>
      <c r="Z719" s="317"/>
    </row>
    <row r="720" ht="15.75" customHeight="1">
      <c r="A720" s="325" t="str">
        <f>'PROP DAILY PNL'!A720</f>
        <v/>
      </c>
      <c r="B720" s="326" t="str">
        <f>'PROP DAILY PNL'!B720</f>
        <v/>
      </c>
      <c r="C720" s="323">
        <f>$B720*'PERCENTAGE SHARING'!C514</f>
        <v>0</v>
      </c>
      <c r="D720" s="323">
        <f>$B720*'PERCENTAGE SHARING'!D514</f>
        <v>0</v>
      </c>
      <c r="E720" s="323">
        <f>$B720*'PERCENTAGE SHARING'!E514</f>
        <v>0</v>
      </c>
      <c r="F720" s="323">
        <f>$B720*'PERCENTAGE SHARING'!F514</f>
        <v>0</v>
      </c>
      <c r="G720" s="323">
        <f>$B720*'PERCENTAGE SHARING'!G514</f>
        <v>0</v>
      </c>
      <c r="H720" s="323">
        <f>$B720*'PERCENTAGE SHARING'!H514</f>
        <v>0</v>
      </c>
      <c r="I720" s="323">
        <f>$B720*'PERCENTAGE SHARING'!I514</f>
        <v>0</v>
      </c>
      <c r="J720" s="323">
        <f>$B720*'PERCENTAGE SHARING'!J514</f>
        <v>0</v>
      </c>
      <c r="K720" s="323">
        <f>$B720*'PERCENTAGE SHARING'!K514</f>
        <v>0</v>
      </c>
      <c r="L720" s="323">
        <f>$B720*'PERCENTAGE SHARING'!L514</f>
        <v>0</v>
      </c>
      <c r="M720" s="323">
        <f>$B720*'PERCENTAGE SHARING'!M514</f>
        <v>0</v>
      </c>
      <c r="N720" s="323">
        <f>$B720*'PERCENTAGE SHARING'!N514</f>
        <v>0</v>
      </c>
      <c r="O720" s="323">
        <f>$B720*'PERCENTAGE SHARING'!O514</f>
        <v>0</v>
      </c>
      <c r="P720" s="323">
        <f>$B720*'PERCENTAGE SHARING'!P514</f>
        <v>0</v>
      </c>
      <c r="Q720" s="323">
        <f>$B720*'PERCENTAGE SHARING'!Q514</f>
        <v>0</v>
      </c>
      <c r="R720" s="323">
        <f>$B720*'PERCENTAGE SHARING'!R514</f>
        <v>0</v>
      </c>
      <c r="S720" s="317"/>
      <c r="T720" s="317"/>
      <c r="U720" s="317"/>
      <c r="V720" s="317"/>
      <c r="W720" s="317"/>
      <c r="X720" s="317"/>
      <c r="Y720" s="317"/>
      <c r="Z720" s="317"/>
    </row>
    <row r="721" ht="15.75" customHeight="1">
      <c r="A721" s="325" t="str">
        <f>'PROP DAILY PNL'!A721</f>
        <v/>
      </c>
      <c r="B721" s="326" t="str">
        <f>'PROP DAILY PNL'!B721</f>
        <v/>
      </c>
      <c r="C721" s="323">
        <f>$B721*'PERCENTAGE SHARING'!C515</f>
        <v>0</v>
      </c>
      <c r="D721" s="323">
        <f>$B721*'PERCENTAGE SHARING'!D515</f>
        <v>0</v>
      </c>
      <c r="E721" s="323">
        <f>$B721*'PERCENTAGE SHARING'!E515</f>
        <v>0</v>
      </c>
      <c r="F721" s="323">
        <f>$B721*'PERCENTAGE SHARING'!F515</f>
        <v>0</v>
      </c>
      <c r="G721" s="323">
        <f>$B721*'PERCENTAGE SHARING'!G515</f>
        <v>0</v>
      </c>
      <c r="H721" s="323">
        <f>$B721*'PERCENTAGE SHARING'!H515</f>
        <v>0</v>
      </c>
      <c r="I721" s="323">
        <f>$B721*'PERCENTAGE SHARING'!I515</f>
        <v>0</v>
      </c>
      <c r="J721" s="323">
        <f>$B721*'PERCENTAGE SHARING'!J515</f>
        <v>0</v>
      </c>
      <c r="K721" s="323">
        <f>$B721*'PERCENTAGE SHARING'!K515</f>
        <v>0</v>
      </c>
      <c r="L721" s="323">
        <f>$B721*'PERCENTAGE SHARING'!L515</f>
        <v>0</v>
      </c>
      <c r="M721" s="323">
        <f>$B721*'PERCENTAGE SHARING'!M515</f>
        <v>0</v>
      </c>
      <c r="N721" s="323">
        <f>$B721*'PERCENTAGE SHARING'!N515</f>
        <v>0</v>
      </c>
      <c r="O721" s="323">
        <f>$B721*'PERCENTAGE SHARING'!O515</f>
        <v>0</v>
      </c>
      <c r="P721" s="323">
        <f>$B721*'PERCENTAGE SHARING'!P515</f>
        <v>0</v>
      </c>
      <c r="Q721" s="323">
        <f>$B721*'PERCENTAGE SHARING'!Q515</f>
        <v>0</v>
      </c>
      <c r="R721" s="323">
        <f>$B721*'PERCENTAGE SHARING'!R515</f>
        <v>0</v>
      </c>
      <c r="S721" s="317"/>
      <c r="T721" s="317"/>
      <c r="U721" s="317"/>
      <c r="V721" s="317"/>
      <c r="W721" s="317"/>
      <c r="X721" s="317"/>
      <c r="Y721" s="317"/>
      <c r="Z721" s="317"/>
    </row>
    <row r="722" ht="15.75" customHeight="1">
      <c r="A722" s="325" t="str">
        <f>'PROP DAILY PNL'!A722</f>
        <v/>
      </c>
      <c r="B722" s="326" t="str">
        <f>'PROP DAILY PNL'!B722</f>
        <v/>
      </c>
      <c r="C722" s="323">
        <f>$B722*'PERCENTAGE SHARING'!C516</f>
        <v>0</v>
      </c>
      <c r="D722" s="323">
        <f>$B722*'PERCENTAGE SHARING'!D516</f>
        <v>0</v>
      </c>
      <c r="E722" s="323">
        <f>$B722*'PERCENTAGE SHARING'!E516</f>
        <v>0</v>
      </c>
      <c r="F722" s="323">
        <f>$B722*'PERCENTAGE SHARING'!F516</f>
        <v>0</v>
      </c>
      <c r="G722" s="323">
        <f>$B722*'PERCENTAGE SHARING'!G516</f>
        <v>0</v>
      </c>
      <c r="H722" s="323">
        <f>$B722*'PERCENTAGE SHARING'!H516</f>
        <v>0</v>
      </c>
      <c r="I722" s="323">
        <f>$B722*'PERCENTAGE SHARING'!I516</f>
        <v>0</v>
      </c>
      <c r="J722" s="323">
        <f>$B722*'PERCENTAGE SHARING'!J516</f>
        <v>0</v>
      </c>
      <c r="K722" s="323">
        <f>$B722*'PERCENTAGE SHARING'!K516</f>
        <v>0</v>
      </c>
      <c r="L722" s="323">
        <f>$B722*'PERCENTAGE SHARING'!L516</f>
        <v>0</v>
      </c>
      <c r="M722" s="323">
        <f>$B722*'PERCENTAGE SHARING'!M516</f>
        <v>0</v>
      </c>
      <c r="N722" s="323">
        <f>$B722*'PERCENTAGE SHARING'!N516</f>
        <v>0</v>
      </c>
      <c r="O722" s="323">
        <f>$B722*'PERCENTAGE SHARING'!O516</f>
        <v>0</v>
      </c>
      <c r="P722" s="323">
        <f>$B722*'PERCENTAGE SHARING'!P516</f>
        <v>0</v>
      </c>
      <c r="Q722" s="323">
        <f>$B722*'PERCENTAGE SHARING'!Q516</f>
        <v>0</v>
      </c>
      <c r="R722" s="323">
        <f>$B722*'PERCENTAGE SHARING'!R516</f>
        <v>0</v>
      </c>
      <c r="S722" s="317"/>
      <c r="T722" s="317"/>
      <c r="U722" s="317"/>
      <c r="V722" s="317"/>
      <c r="W722" s="317"/>
      <c r="X722" s="317"/>
      <c r="Y722" s="317"/>
      <c r="Z722" s="317"/>
    </row>
    <row r="723" ht="15.75" customHeight="1">
      <c r="A723" s="325" t="str">
        <f>'PROP DAILY PNL'!A723</f>
        <v/>
      </c>
      <c r="B723" s="326" t="str">
        <f>'PROP DAILY PNL'!B723</f>
        <v/>
      </c>
      <c r="C723" s="323">
        <f>$B723*'PERCENTAGE SHARING'!C517</f>
        <v>0</v>
      </c>
      <c r="D723" s="323">
        <f>$B723*'PERCENTAGE SHARING'!D517</f>
        <v>0</v>
      </c>
      <c r="E723" s="323">
        <f>$B723*'PERCENTAGE SHARING'!E517</f>
        <v>0</v>
      </c>
      <c r="F723" s="323">
        <f>$B723*'PERCENTAGE SHARING'!F517</f>
        <v>0</v>
      </c>
      <c r="G723" s="323">
        <f>$B723*'PERCENTAGE SHARING'!G517</f>
        <v>0</v>
      </c>
      <c r="H723" s="323">
        <f>$B723*'PERCENTAGE SHARING'!H517</f>
        <v>0</v>
      </c>
      <c r="I723" s="323">
        <f>$B723*'PERCENTAGE SHARING'!I517</f>
        <v>0</v>
      </c>
      <c r="J723" s="323">
        <f>$B723*'PERCENTAGE SHARING'!J517</f>
        <v>0</v>
      </c>
      <c r="K723" s="323">
        <f>$B723*'PERCENTAGE SHARING'!K517</f>
        <v>0</v>
      </c>
      <c r="L723" s="323">
        <f>$B723*'PERCENTAGE SHARING'!L517</f>
        <v>0</v>
      </c>
      <c r="M723" s="323">
        <f>$B723*'PERCENTAGE SHARING'!M517</f>
        <v>0</v>
      </c>
      <c r="N723" s="323">
        <f>$B723*'PERCENTAGE SHARING'!N517</f>
        <v>0</v>
      </c>
      <c r="O723" s="323">
        <f>$B723*'PERCENTAGE SHARING'!O517</f>
        <v>0</v>
      </c>
      <c r="P723" s="323">
        <f>$B723*'PERCENTAGE SHARING'!P517</f>
        <v>0</v>
      </c>
      <c r="Q723" s="323">
        <f>$B723*'PERCENTAGE SHARING'!Q517</f>
        <v>0</v>
      </c>
      <c r="R723" s="323">
        <f>$B723*'PERCENTAGE SHARING'!R517</f>
        <v>0</v>
      </c>
      <c r="S723" s="317"/>
      <c r="T723" s="317"/>
      <c r="U723" s="317"/>
      <c r="V723" s="317"/>
      <c r="W723" s="317"/>
      <c r="X723" s="317"/>
      <c r="Y723" s="317"/>
      <c r="Z723" s="317"/>
    </row>
    <row r="724" ht="15.75" customHeight="1">
      <c r="A724" s="325" t="str">
        <f>'PROP DAILY PNL'!A724</f>
        <v/>
      </c>
      <c r="B724" s="326" t="str">
        <f>'PROP DAILY PNL'!B724</f>
        <v/>
      </c>
      <c r="C724" s="323">
        <f>$B724*'PERCENTAGE SHARING'!C518</f>
        <v>0</v>
      </c>
      <c r="D724" s="323">
        <f>$B724*'PERCENTAGE SHARING'!D518</f>
        <v>0</v>
      </c>
      <c r="E724" s="323">
        <f>$B724*'PERCENTAGE SHARING'!E518</f>
        <v>0</v>
      </c>
      <c r="F724" s="323">
        <f>$B724*'PERCENTAGE SHARING'!F518</f>
        <v>0</v>
      </c>
      <c r="G724" s="323">
        <f>$B724*'PERCENTAGE SHARING'!G518</f>
        <v>0</v>
      </c>
      <c r="H724" s="323">
        <f>$B724*'PERCENTAGE SHARING'!H518</f>
        <v>0</v>
      </c>
      <c r="I724" s="323">
        <f>$B724*'PERCENTAGE SHARING'!I518</f>
        <v>0</v>
      </c>
      <c r="J724" s="323">
        <f>$B724*'PERCENTAGE SHARING'!J518</f>
        <v>0</v>
      </c>
      <c r="K724" s="323">
        <f>$B724*'PERCENTAGE SHARING'!K518</f>
        <v>0</v>
      </c>
      <c r="L724" s="323">
        <f>$B724*'PERCENTAGE SHARING'!L518</f>
        <v>0</v>
      </c>
      <c r="M724" s="323">
        <f>$B724*'PERCENTAGE SHARING'!M518</f>
        <v>0</v>
      </c>
      <c r="N724" s="323">
        <f>$B724*'PERCENTAGE SHARING'!N518</f>
        <v>0</v>
      </c>
      <c r="O724" s="323">
        <f>$B724*'PERCENTAGE SHARING'!O518</f>
        <v>0</v>
      </c>
      <c r="P724" s="323">
        <f>$B724*'PERCENTAGE SHARING'!P518</f>
        <v>0</v>
      </c>
      <c r="Q724" s="323">
        <f>$B724*'PERCENTAGE SHARING'!Q518</f>
        <v>0</v>
      </c>
      <c r="R724" s="323">
        <f>$B724*'PERCENTAGE SHARING'!R518</f>
        <v>0</v>
      </c>
      <c r="S724" s="317"/>
      <c r="T724" s="317"/>
      <c r="U724" s="317"/>
      <c r="V724" s="317"/>
      <c r="W724" s="317"/>
      <c r="X724" s="317"/>
      <c r="Y724" s="317"/>
      <c r="Z724" s="317"/>
    </row>
    <row r="725" ht="15.75" customHeight="1">
      <c r="A725" s="325" t="str">
        <f>'PROP DAILY PNL'!A725</f>
        <v/>
      </c>
      <c r="B725" s="326" t="str">
        <f>'PROP DAILY PNL'!B725</f>
        <v/>
      </c>
      <c r="C725" s="323">
        <f>$B725*'PERCENTAGE SHARING'!C519</f>
        <v>0</v>
      </c>
      <c r="D725" s="323">
        <f>$B725*'PERCENTAGE SHARING'!D519</f>
        <v>0</v>
      </c>
      <c r="E725" s="323">
        <f>$B725*'PERCENTAGE SHARING'!E519</f>
        <v>0</v>
      </c>
      <c r="F725" s="323">
        <f>$B725*'PERCENTAGE SHARING'!F519</f>
        <v>0</v>
      </c>
      <c r="G725" s="323">
        <f>$B725*'PERCENTAGE SHARING'!G519</f>
        <v>0</v>
      </c>
      <c r="H725" s="323">
        <f>$B725*'PERCENTAGE SHARING'!H519</f>
        <v>0</v>
      </c>
      <c r="I725" s="323">
        <f>$B725*'PERCENTAGE SHARING'!I519</f>
        <v>0</v>
      </c>
      <c r="J725" s="323">
        <f>$B725*'PERCENTAGE SHARING'!J519</f>
        <v>0</v>
      </c>
      <c r="K725" s="323">
        <f>$B725*'PERCENTAGE SHARING'!K519</f>
        <v>0</v>
      </c>
      <c r="L725" s="323">
        <f>$B725*'PERCENTAGE SHARING'!L519</f>
        <v>0</v>
      </c>
      <c r="M725" s="323">
        <f>$B725*'PERCENTAGE SHARING'!M519</f>
        <v>0</v>
      </c>
      <c r="N725" s="323">
        <f>$B725*'PERCENTAGE SHARING'!N519</f>
        <v>0</v>
      </c>
      <c r="O725" s="323">
        <f>$B725*'PERCENTAGE SHARING'!O519</f>
        <v>0</v>
      </c>
      <c r="P725" s="323">
        <f>$B725*'PERCENTAGE SHARING'!P519</f>
        <v>0</v>
      </c>
      <c r="Q725" s="323">
        <f>$B725*'PERCENTAGE SHARING'!Q519</f>
        <v>0</v>
      </c>
      <c r="R725" s="323">
        <f>$B725*'PERCENTAGE SHARING'!R519</f>
        <v>0</v>
      </c>
      <c r="S725" s="317"/>
      <c r="T725" s="317"/>
      <c r="U725" s="317"/>
      <c r="V725" s="317"/>
      <c r="W725" s="317"/>
      <c r="X725" s="317"/>
      <c r="Y725" s="317"/>
      <c r="Z725" s="317"/>
    </row>
    <row r="726" ht="15.75" customHeight="1">
      <c r="A726" s="325" t="str">
        <f>'PROP DAILY PNL'!A726</f>
        <v/>
      </c>
      <c r="B726" s="326" t="str">
        <f>'PROP DAILY PNL'!B726</f>
        <v/>
      </c>
      <c r="C726" s="323">
        <f>$B726*'PERCENTAGE SHARING'!C520</f>
        <v>0</v>
      </c>
      <c r="D726" s="323">
        <f>$B726*'PERCENTAGE SHARING'!D520</f>
        <v>0</v>
      </c>
      <c r="E726" s="323">
        <f>$B726*'PERCENTAGE SHARING'!E520</f>
        <v>0</v>
      </c>
      <c r="F726" s="323">
        <f>$B726*'PERCENTAGE SHARING'!F520</f>
        <v>0</v>
      </c>
      <c r="G726" s="323">
        <f>$B726*'PERCENTAGE SHARING'!G520</f>
        <v>0</v>
      </c>
      <c r="H726" s="323">
        <f>$B726*'PERCENTAGE SHARING'!H520</f>
        <v>0</v>
      </c>
      <c r="I726" s="323">
        <f>$B726*'PERCENTAGE SHARING'!I520</f>
        <v>0</v>
      </c>
      <c r="J726" s="323">
        <f>$B726*'PERCENTAGE SHARING'!J520</f>
        <v>0</v>
      </c>
      <c r="K726" s="323">
        <f>$B726*'PERCENTAGE SHARING'!K520</f>
        <v>0</v>
      </c>
      <c r="L726" s="323">
        <f>$B726*'PERCENTAGE SHARING'!L520</f>
        <v>0</v>
      </c>
      <c r="M726" s="323">
        <f>$B726*'PERCENTAGE SHARING'!M520</f>
        <v>0</v>
      </c>
      <c r="N726" s="323">
        <f>$B726*'PERCENTAGE SHARING'!N520</f>
        <v>0</v>
      </c>
      <c r="O726" s="323">
        <f>$B726*'PERCENTAGE SHARING'!O520</f>
        <v>0</v>
      </c>
      <c r="P726" s="323">
        <f>$B726*'PERCENTAGE SHARING'!P520</f>
        <v>0</v>
      </c>
      <c r="Q726" s="323">
        <f>$B726*'PERCENTAGE SHARING'!Q520</f>
        <v>0</v>
      </c>
      <c r="R726" s="323">
        <f>$B726*'PERCENTAGE SHARING'!R520</f>
        <v>0</v>
      </c>
      <c r="S726" s="317"/>
      <c r="T726" s="317"/>
      <c r="U726" s="317"/>
      <c r="V726" s="317"/>
      <c r="W726" s="317"/>
      <c r="X726" s="317"/>
      <c r="Y726" s="317"/>
      <c r="Z726" s="317"/>
    </row>
    <row r="727" ht="15.75" customHeight="1">
      <c r="A727" s="325" t="str">
        <f>'PROP DAILY PNL'!A727</f>
        <v/>
      </c>
      <c r="B727" s="326" t="str">
        <f>'PROP DAILY PNL'!B727</f>
        <v/>
      </c>
      <c r="C727" s="323">
        <f>$B727*'PERCENTAGE SHARING'!C521</f>
        <v>0</v>
      </c>
      <c r="D727" s="323">
        <f>$B727*'PERCENTAGE SHARING'!D521</f>
        <v>0</v>
      </c>
      <c r="E727" s="323">
        <f>$B727*'PERCENTAGE SHARING'!E521</f>
        <v>0</v>
      </c>
      <c r="F727" s="323">
        <f>$B727*'PERCENTAGE SHARING'!F521</f>
        <v>0</v>
      </c>
      <c r="G727" s="323">
        <f>$B727*'PERCENTAGE SHARING'!G521</f>
        <v>0</v>
      </c>
      <c r="H727" s="323">
        <f>$B727*'PERCENTAGE SHARING'!H521</f>
        <v>0</v>
      </c>
      <c r="I727" s="323">
        <f>$B727*'PERCENTAGE SHARING'!I521</f>
        <v>0</v>
      </c>
      <c r="J727" s="323">
        <f>$B727*'PERCENTAGE SHARING'!J521</f>
        <v>0</v>
      </c>
      <c r="K727" s="323">
        <f>$B727*'PERCENTAGE SHARING'!K521</f>
        <v>0</v>
      </c>
      <c r="L727" s="323">
        <f>$B727*'PERCENTAGE SHARING'!L521</f>
        <v>0</v>
      </c>
      <c r="M727" s="323">
        <f>$B727*'PERCENTAGE SHARING'!M521</f>
        <v>0</v>
      </c>
      <c r="N727" s="323">
        <f>$B727*'PERCENTAGE SHARING'!N521</f>
        <v>0</v>
      </c>
      <c r="O727" s="323">
        <f>$B727*'PERCENTAGE SHARING'!O521</f>
        <v>0</v>
      </c>
      <c r="P727" s="323">
        <f>$B727*'PERCENTAGE SHARING'!P521</f>
        <v>0</v>
      </c>
      <c r="Q727" s="323">
        <f>$B727*'PERCENTAGE SHARING'!Q521</f>
        <v>0</v>
      </c>
      <c r="R727" s="323">
        <f>$B727*'PERCENTAGE SHARING'!R521</f>
        <v>0</v>
      </c>
      <c r="S727" s="317"/>
      <c r="T727" s="317"/>
      <c r="U727" s="317"/>
      <c r="V727" s="317"/>
      <c r="W727" s="317"/>
      <c r="X727" s="317"/>
      <c r="Y727" s="317"/>
      <c r="Z727" s="317"/>
    </row>
    <row r="728" ht="15.75" customHeight="1">
      <c r="A728" s="325" t="str">
        <f>'PROP DAILY PNL'!A728</f>
        <v/>
      </c>
      <c r="B728" s="326" t="str">
        <f>'PROP DAILY PNL'!B728</f>
        <v/>
      </c>
      <c r="C728" s="323">
        <f>$B728*'PERCENTAGE SHARING'!C522</f>
        <v>0</v>
      </c>
      <c r="D728" s="323">
        <f>$B728*'PERCENTAGE SHARING'!D522</f>
        <v>0</v>
      </c>
      <c r="E728" s="323">
        <f>$B728*'PERCENTAGE SHARING'!E522</f>
        <v>0</v>
      </c>
      <c r="F728" s="323">
        <f>$B728*'PERCENTAGE SHARING'!F522</f>
        <v>0</v>
      </c>
      <c r="G728" s="323">
        <f>$B728*'PERCENTAGE SHARING'!G522</f>
        <v>0</v>
      </c>
      <c r="H728" s="323">
        <f>$B728*'PERCENTAGE SHARING'!H522</f>
        <v>0</v>
      </c>
      <c r="I728" s="323">
        <f>$B728*'PERCENTAGE SHARING'!I522</f>
        <v>0</v>
      </c>
      <c r="J728" s="323">
        <f>$B728*'PERCENTAGE SHARING'!J522</f>
        <v>0</v>
      </c>
      <c r="K728" s="323">
        <f>$B728*'PERCENTAGE SHARING'!K522</f>
        <v>0</v>
      </c>
      <c r="L728" s="323">
        <f>$B728*'PERCENTAGE SHARING'!L522</f>
        <v>0</v>
      </c>
      <c r="M728" s="323">
        <f>$B728*'PERCENTAGE SHARING'!M522</f>
        <v>0</v>
      </c>
      <c r="N728" s="323">
        <f>$B728*'PERCENTAGE SHARING'!N522</f>
        <v>0</v>
      </c>
      <c r="O728" s="323">
        <f>$B728*'PERCENTAGE SHARING'!O522</f>
        <v>0</v>
      </c>
      <c r="P728" s="323">
        <f>$B728*'PERCENTAGE SHARING'!P522</f>
        <v>0</v>
      </c>
      <c r="Q728" s="323">
        <f>$B728*'PERCENTAGE SHARING'!Q522</f>
        <v>0</v>
      </c>
      <c r="R728" s="323">
        <f>$B728*'PERCENTAGE SHARING'!R522</f>
        <v>0</v>
      </c>
      <c r="S728" s="317"/>
      <c r="T728" s="317"/>
      <c r="U728" s="317"/>
      <c r="V728" s="317"/>
      <c r="W728" s="317"/>
      <c r="X728" s="317"/>
      <c r="Y728" s="317"/>
      <c r="Z728" s="317"/>
    </row>
    <row r="729" ht="15.75" customHeight="1">
      <c r="A729" s="325" t="str">
        <f>'PROP DAILY PNL'!A729</f>
        <v/>
      </c>
      <c r="B729" s="326" t="str">
        <f>'PROP DAILY PNL'!B729</f>
        <v/>
      </c>
      <c r="C729" s="323">
        <f>$B729*'PERCENTAGE SHARING'!C523</f>
        <v>0</v>
      </c>
      <c r="D729" s="323">
        <f>$B729*'PERCENTAGE SHARING'!D523</f>
        <v>0</v>
      </c>
      <c r="E729" s="323">
        <f>$B729*'PERCENTAGE SHARING'!E523</f>
        <v>0</v>
      </c>
      <c r="F729" s="323">
        <f>$B729*'PERCENTAGE SHARING'!F523</f>
        <v>0</v>
      </c>
      <c r="G729" s="323">
        <f>$B729*'PERCENTAGE SHARING'!G523</f>
        <v>0</v>
      </c>
      <c r="H729" s="323">
        <f>$B729*'PERCENTAGE SHARING'!H523</f>
        <v>0</v>
      </c>
      <c r="I729" s="323">
        <f>$B729*'PERCENTAGE SHARING'!I523</f>
        <v>0</v>
      </c>
      <c r="J729" s="323">
        <f>$B729*'PERCENTAGE SHARING'!J523</f>
        <v>0</v>
      </c>
      <c r="K729" s="323">
        <f>$B729*'PERCENTAGE SHARING'!K523</f>
        <v>0</v>
      </c>
      <c r="L729" s="323">
        <f>$B729*'PERCENTAGE SHARING'!L523</f>
        <v>0</v>
      </c>
      <c r="M729" s="323">
        <f>$B729*'PERCENTAGE SHARING'!M523</f>
        <v>0</v>
      </c>
      <c r="N729" s="323">
        <f>$B729*'PERCENTAGE SHARING'!N523</f>
        <v>0</v>
      </c>
      <c r="O729" s="323">
        <f>$B729*'PERCENTAGE SHARING'!O523</f>
        <v>0</v>
      </c>
      <c r="P729" s="323">
        <f>$B729*'PERCENTAGE SHARING'!P523</f>
        <v>0</v>
      </c>
      <c r="Q729" s="323">
        <f>$B729*'PERCENTAGE SHARING'!Q523</f>
        <v>0</v>
      </c>
      <c r="R729" s="323">
        <f>$B729*'PERCENTAGE SHARING'!R523</f>
        <v>0</v>
      </c>
      <c r="S729" s="317"/>
      <c r="T729" s="317"/>
      <c r="U729" s="317"/>
      <c r="V729" s="317"/>
      <c r="W729" s="317"/>
      <c r="X729" s="317"/>
      <c r="Y729" s="317"/>
      <c r="Z729" s="317"/>
    </row>
    <row r="730" ht="15.75" customHeight="1">
      <c r="A730" s="325" t="str">
        <f>'PROP DAILY PNL'!A730</f>
        <v/>
      </c>
      <c r="B730" s="326" t="str">
        <f>'PROP DAILY PNL'!B730</f>
        <v/>
      </c>
      <c r="C730" s="323">
        <f>$B730*'PERCENTAGE SHARING'!C524</f>
        <v>0</v>
      </c>
      <c r="D730" s="323">
        <f>$B730*'PERCENTAGE SHARING'!D524</f>
        <v>0</v>
      </c>
      <c r="E730" s="323">
        <f>$B730*'PERCENTAGE SHARING'!E524</f>
        <v>0</v>
      </c>
      <c r="F730" s="323">
        <f>$B730*'PERCENTAGE SHARING'!F524</f>
        <v>0</v>
      </c>
      <c r="G730" s="323">
        <f>$B730*'PERCENTAGE SHARING'!G524</f>
        <v>0</v>
      </c>
      <c r="H730" s="323">
        <f>$B730*'PERCENTAGE SHARING'!H524</f>
        <v>0</v>
      </c>
      <c r="I730" s="323">
        <f>$B730*'PERCENTAGE SHARING'!I524</f>
        <v>0</v>
      </c>
      <c r="J730" s="323">
        <f>$B730*'PERCENTAGE SHARING'!J524</f>
        <v>0</v>
      </c>
      <c r="K730" s="323">
        <f>$B730*'PERCENTAGE SHARING'!K524</f>
        <v>0</v>
      </c>
      <c r="L730" s="323">
        <f>$B730*'PERCENTAGE SHARING'!L524</f>
        <v>0</v>
      </c>
      <c r="M730" s="323">
        <f>$B730*'PERCENTAGE SHARING'!M524</f>
        <v>0</v>
      </c>
      <c r="N730" s="323">
        <f>$B730*'PERCENTAGE SHARING'!N524</f>
        <v>0</v>
      </c>
      <c r="O730" s="323">
        <f>$B730*'PERCENTAGE SHARING'!O524</f>
        <v>0</v>
      </c>
      <c r="P730" s="323">
        <f>$B730*'PERCENTAGE SHARING'!P524</f>
        <v>0</v>
      </c>
      <c r="Q730" s="323">
        <f>$B730*'PERCENTAGE SHARING'!Q524</f>
        <v>0</v>
      </c>
      <c r="R730" s="323">
        <f>$B730*'PERCENTAGE SHARING'!R524</f>
        <v>0</v>
      </c>
      <c r="S730" s="317"/>
      <c r="T730" s="317"/>
      <c r="U730" s="317"/>
      <c r="V730" s="317"/>
      <c r="W730" s="317"/>
      <c r="X730" s="317"/>
      <c r="Y730" s="317"/>
      <c r="Z730" s="317"/>
    </row>
    <row r="731" ht="15.75" customHeight="1">
      <c r="A731" s="325" t="str">
        <f>'PROP DAILY PNL'!A731</f>
        <v/>
      </c>
      <c r="B731" s="326" t="str">
        <f>'PROP DAILY PNL'!B731</f>
        <v/>
      </c>
      <c r="C731" s="323">
        <f>$B731*'PERCENTAGE SHARING'!C525</f>
        <v>0</v>
      </c>
      <c r="D731" s="323">
        <f>$B731*'PERCENTAGE SHARING'!D525</f>
        <v>0</v>
      </c>
      <c r="E731" s="323">
        <f>$B731*'PERCENTAGE SHARING'!E525</f>
        <v>0</v>
      </c>
      <c r="F731" s="323">
        <f>$B731*'PERCENTAGE SHARING'!F525</f>
        <v>0</v>
      </c>
      <c r="G731" s="323">
        <f>$B731*'PERCENTAGE SHARING'!G525</f>
        <v>0</v>
      </c>
      <c r="H731" s="323">
        <f>$B731*'PERCENTAGE SHARING'!H525</f>
        <v>0</v>
      </c>
      <c r="I731" s="323">
        <f>$B731*'PERCENTAGE SHARING'!I525</f>
        <v>0</v>
      </c>
      <c r="J731" s="323">
        <f>$B731*'PERCENTAGE SHARING'!J525</f>
        <v>0</v>
      </c>
      <c r="K731" s="323">
        <f>$B731*'PERCENTAGE SHARING'!K525</f>
        <v>0</v>
      </c>
      <c r="L731" s="323">
        <f>$B731*'PERCENTAGE SHARING'!L525</f>
        <v>0</v>
      </c>
      <c r="M731" s="323">
        <f>$B731*'PERCENTAGE SHARING'!M525</f>
        <v>0</v>
      </c>
      <c r="N731" s="323">
        <f>$B731*'PERCENTAGE SHARING'!N525</f>
        <v>0</v>
      </c>
      <c r="O731" s="323">
        <f>$B731*'PERCENTAGE SHARING'!O525</f>
        <v>0</v>
      </c>
      <c r="P731" s="323">
        <f>$B731*'PERCENTAGE SHARING'!P525</f>
        <v>0</v>
      </c>
      <c r="Q731" s="323">
        <f>$B731*'PERCENTAGE SHARING'!Q525</f>
        <v>0</v>
      </c>
      <c r="R731" s="323">
        <f>$B731*'PERCENTAGE SHARING'!R525</f>
        <v>0</v>
      </c>
      <c r="S731" s="317"/>
      <c r="T731" s="317"/>
      <c r="U731" s="317"/>
      <c r="V731" s="317"/>
      <c r="W731" s="317"/>
      <c r="X731" s="317"/>
      <c r="Y731" s="317"/>
      <c r="Z731" s="317"/>
    </row>
    <row r="732" ht="15.75" customHeight="1">
      <c r="A732" s="325" t="str">
        <f>'PROP DAILY PNL'!A732</f>
        <v/>
      </c>
      <c r="B732" s="326" t="str">
        <f>'PROP DAILY PNL'!B732</f>
        <v/>
      </c>
      <c r="C732" s="323">
        <f>$B732*'PERCENTAGE SHARING'!C526</f>
        <v>0</v>
      </c>
      <c r="D732" s="323">
        <f>$B732*'PERCENTAGE SHARING'!D526</f>
        <v>0</v>
      </c>
      <c r="E732" s="323">
        <f>$B732*'PERCENTAGE SHARING'!E526</f>
        <v>0</v>
      </c>
      <c r="F732" s="323">
        <f>$B732*'PERCENTAGE SHARING'!F526</f>
        <v>0</v>
      </c>
      <c r="G732" s="323">
        <f>$B732*'PERCENTAGE SHARING'!G526</f>
        <v>0</v>
      </c>
      <c r="H732" s="323">
        <f>$B732*'PERCENTAGE SHARING'!H526</f>
        <v>0</v>
      </c>
      <c r="I732" s="323">
        <f>$B732*'PERCENTAGE SHARING'!I526</f>
        <v>0</v>
      </c>
      <c r="J732" s="323">
        <f>$B732*'PERCENTAGE SHARING'!J526</f>
        <v>0</v>
      </c>
      <c r="K732" s="323">
        <f>$B732*'PERCENTAGE SHARING'!K526</f>
        <v>0</v>
      </c>
      <c r="L732" s="323">
        <f>$B732*'PERCENTAGE SHARING'!L526</f>
        <v>0</v>
      </c>
      <c r="M732" s="323">
        <f>$B732*'PERCENTAGE SHARING'!M526</f>
        <v>0</v>
      </c>
      <c r="N732" s="323">
        <f>$B732*'PERCENTAGE SHARING'!N526</f>
        <v>0</v>
      </c>
      <c r="O732" s="323">
        <f>$B732*'PERCENTAGE SHARING'!O526</f>
        <v>0</v>
      </c>
      <c r="P732" s="323">
        <f>$B732*'PERCENTAGE SHARING'!P526</f>
        <v>0</v>
      </c>
      <c r="Q732" s="323">
        <f>$B732*'PERCENTAGE SHARING'!Q526</f>
        <v>0</v>
      </c>
      <c r="R732" s="323">
        <f>$B732*'PERCENTAGE SHARING'!R526</f>
        <v>0</v>
      </c>
      <c r="S732" s="317"/>
      <c r="T732" s="317"/>
      <c r="U732" s="317"/>
      <c r="V732" s="317"/>
      <c r="W732" s="317"/>
      <c r="X732" s="317"/>
      <c r="Y732" s="317"/>
      <c r="Z732" s="317"/>
    </row>
    <row r="733" ht="15.75" customHeight="1">
      <c r="A733" s="325" t="str">
        <f>'PROP DAILY PNL'!A733</f>
        <v/>
      </c>
      <c r="B733" s="326" t="str">
        <f>'PROP DAILY PNL'!B733</f>
        <v/>
      </c>
      <c r="C733" s="323">
        <f>$B733*'PERCENTAGE SHARING'!C527</f>
        <v>0</v>
      </c>
      <c r="D733" s="323">
        <f>$B733*'PERCENTAGE SHARING'!D527</f>
        <v>0</v>
      </c>
      <c r="E733" s="323">
        <f>$B733*'PERCENTAGE SHARING'!E527</f>
        <v>0</v>
      </c>
      <c r="F733" s="323">
        <f>$B733*'PERCENTAGE SHARING'!F527</f>
        <v>0</v>
      </c>
      <c r="G733" s="323">
        <f>$B733*'PERCENTAGE SHARING'!G527</f>
        <v>0</v>
      </c>
      <c r="H733" s="323">
        <f>$B733*'PERCENTAGE SHARING'!H527</f>
        <v>0</v>
      </c>
      <c r="I733" s="323">
        <f>$B733*'PERCENTAGE SHARING'!I527</f>
        <v>0</v>
      </c>
      <c r="J733" s="323">
        <f>$B733*'PERCENTAGE SHARING'!J527</f>
        <v>0</v>
      </c>
      <c r="K733" s="323">
        <f>$B733*'PERCENTAGE SHARING'!K527</f>
        <v>0</v>
      </c>
      <c r="L733" s="323">
        <f>$B733*'PERCENTAGE SHARING'!L527</f>
        <v>0</v>
      </c>
      <c r="M733" s="323">
        <f>$B733*'PERCENTAGE SHARING'!M527</f>
        <v>0</v>
      </c>
      <c r="N733" s="323">
        <f>$B733*'PERCENTAGE SHARING'!N527</f>
        <v>0</v>
      </c>
      <c r="O733" s="323">
        <f>$B733*'PERCENTAGE SHARING'!O527</f>
        <v>0</v>
      </c>
      <c r="P733" s="323">
        <f>$B733*'PERCENTAGE SHARING'!P527</f>
        <v>0</v>
      </c>
      <c r="Q733" s="323">
        <f>$B733*'PERCENTAGE SHARING'!Q527</f>
        <v>0</v>
      </c>
      <c r="R733" s="323">
        <f>$B733*'PERCENTAGE SHARING'!R527</f>
        <v>0</v>
      </c>
      <c r="S733" s="317"/>
      <c r="T733" s="317"/>
      <c r="U733" s="317"/>
      <c r="V733" s="317"/>
      <c r="W733" s="317"/>
      <c r="X733" s="317"/>
      <c r="Y733" s="317"/>
      <c r="Z733" s="317"/>
    </row>
    <row r="734" ht="15.75" customHeight="1">
      <c r="A734" s="325" t="str">
        <f>'PROP DAILY PNL'!A734</f>
        <v/>
      </c>
      <c r="B734" s="326" t="str">
        <f>'PROP DAILY PNL'!B734</f>
        <v/>
      </c>
      <c r="C734" s="323">
        <f>$B734*'PERCENTAGE SHARING'!C528</f>
        <v>0</v>
      </c>
      <c r="D734" s="323">
        <f>$B734*'PERCENTAGE SHARING'!D528</f>
        <v>0</v>
      </c>
      <c r="E734" s="323">
        <f>$B734*'PERCENTAGE SHARING'!E528</f>
        <v>0</v>
      </c>
      <c r="F734" s="323">
        <f>$B734*'PERCENTAGE SHARING'!F528</f>
        <v>0</v>
      </c>
      <c r="G734" s="323">
        <f>$B734*'PERCENTAGE SHARING'!G528</f>
        <v>0</v>
      </c>
      <c r="H734" s="323">
        <f>$B734*'PERCENTAGE SHARING'!H528</f>
        <v>0</v>
      </c>
      <c r="I734" s="323">
        <f>$B734*'PERCENTAGE SHARING'!I528</f>
        <v>0</v>
      </c>
      <c r="J734" s="323">
        <f>$B734*'PERCENTAGE SHARING'!J528</f>
        <v>0</v>
      </c>
      <c r="K734" s="323">
        <f>$B734*'PERCENTAGE SHARING'!K528</f>
        <v>0</v>
      </c>
      <c r="L734" s="323">
        <f>$B734*'PERCENTAGE SHARING'!L528</f>
        <v>0</v>
      </c>
      <c r="M734" s="323">
        <f>$B734*'PERCENTAGE SHARING'!M528</f>
        <v>0</v>
      </c>
      <c r="N734" s="323">
        <f>$B734*'PERCENTAGE SHARING'!N528</f>
        <v>0</v>
      </c>
      <c r="O734" s="323">
        <f>$B734*'PERCENTAGE SHARING'!O528</f>
        <v>0</v>
      </c>
      <c r="P734" s="323">
        <f>$B734*'PERCENTAGE SHARING'!P528</f>
        <v>0</v>
      </c>
      <c r="Q734" s="323">
        <f>$B734*'PERCENTAGE SHARING'!Q528</f>
        <v>0</v>
      </c>
      <c r="R734" s="323">
        <f>$B734*'PERCENTAGE SHARING'!R528</f>
        <v>0</v>
      </c>
      <c r="S734" s="317"/>
      <c r="T734" s="317"/>
      <c r="U734" s="317"/>
      <c r="V734" s="317"/>
      <c r="W734" s="317"/>
      <c r="X734" s="317"/>
      <c r="Y734" s="317"/>
      <c r="Z734" s="317"/>
    </row>
    <row r="735" ht="15.75" customHeight="1">
      <c r="A735" s="325" t="str">
        <f>'PROP DAILY PNL'!A735</f>
        <v/>
      </c>
      <c r="B735" s="326" t="str">
        <f>'PROP DAILY PNL'!B735</f>
        <v/>
      </c>
      <c r="C735" s="323">
        <f>$B735*'PERCENTAGE SHARING'!C529</f>
        <v>0</v>
      </c>
      <c r="D735" s="323">
        <f>$B735*'PERCENTAGE SHARING'!D529</f>
        <v>0</v>
      </c>
      <c r="E735" s="323">
        <f>$B735*'PERCENTAGE SHARING'!E529</f>
        <v>0</v>
      </c>
      <c r="F735" s="323">
        <f>$B735*'PERCENTAGE SHARING'!F529</f>
        <v>0</v>
      </c>
      <c r="G735" s="323">
        <f>$B735*'PERCENTAGE SHARING'!G529</f>
        <v>0</v>
      </c>
      <c r="H735" s="323">
        <f>$B735*'PERCENTAGE SHARING'!H529</f>
        <v>0</v>
      </c>
      <c r="I735" s="323">
        <f>$B735*'PERCENTAGE SHARING'!I529</f>
        <v>0</v>
      </c>
      <c r="J735" s="323">
        <f>$B735*'PERCENTAGE SHARING'!J529</f>
        <v>0</v>
      </c>
      <c r="K735" s="323">
        <f>$B735*'PERCENTAGE SHARING'!K529</f>
        <v>0</v>
      </c>
      <c r="L735" s="323">
        <f>$B735*'PERCENTAGE SHARING'!L529</f>
        <v>0</v>
      </c>
      <c r="M735" s="323">
        <f>$B735*'PERCENTAGE SHARING'!M529</f>
        <v>0</v>
      </c>
      <c r="N735" s="323">
        <f>$B735*'PERCENTAGE SHARING'!N529</f>
        <v>0</v>
      </c>
      <c r="O735" s="323">
        <f>$B735*'PERCENTAGE SHARING'!O529</f>
        <v>0</v>
      </c>
      <c r="P735" s="323">
        <f>$B735*'PERCENTAGE SHARING'!P529</f>
        <v>0</v>
      </c>
      <c r="Q735" s="323">
        <f>$B735*'PERCENTAGE SHARING'!Q529</f>
        <v>0</v>
      </c>
      <c r="R735" s="323">
        <f>$B735*'PERCENTAGE SHARING'!R529</f>
        <v>0</v>
      </c>
      <c r="S735" s="317"/>
      <c r="T735" s="317"/>
      <c r="U735" s="317"/>
      <c r="V735" s="317"/>
      <c r="W735" s="317"/>
      <c r="X735" s="317"/>
      <c r="Y735" s="317"/>
      <c r="Z735" s="317"/>
    </row>
    <row r="736" ht="15.75" customHeight="1">
      <c r="A736" s="325" t="str">
        <f>'PROP DAILY PNL'!A736</f>
        <v/>
      </c>
      <c r="B736" s="326" t="str">
        <f>'PROP DAILY PNL'!B736</f>
        <v/>
      </c>
      <c r="C736" s="323">
        <f>$B736*'PERCENTAGE SHARING'!C530</f>
        <v>0</v>
      </c>
      <c r="D736" s="323">
        <f>$B736*'PERCENTAGE SHARING'!D530</f>
        <v>0</v>
      </c>
      <c r="E736" s="323">
        <f>$B736*'PERCENTAGE SHARING'!E530</f>
        <v>0</v>
      </c>
      <c r="F736" s="323">
        <f>$B736*'PERCENTAGE SHARING'!F530</f>
        <v>0</v>
      </c>
      <c r="G736" s="323">
        <f>$B736*'PERCENTAGE SHARING'!G530</f>
        <v>0</v>
      </c>
      <c r="H736" s="323">
        <f>$B736*'PERCENTAGE SHARING'!H530</f>
        <v>0</v>
      </c>
      <c r="I736" s="323">
        <f>$B736*'PERCENTAGE SHARING'!I530</f>
        <v>0</v>
      </c>
      <c r="J736" s="323">
        <f>$B736*'PERCENTAGE SHARING'!J530</f>
        <v>0</v>
      </c>
      <c r="K736" s="323">
        <f>$B736*'PERCENTAGE SHARING'!K530</f>
        <v>0</v>
      </c>
      <c r="L736" s="323">
        <f>$B736*'PERCENTAGE SHARING'!L530</f>
        <v>0</v>
      </c>
      <c r="M736" s="323">
        <f>$B736*'PERCENTAGE SHARING'!M530</f>
        <v>0</v>
      </c>
      <c r="N736" s="323">
        <f>$B736*'PERCENTAGE SHARING'!N530</f>
        <v>0</v>
      </c>
      <c r="O736" s="323">
        <f>$B736*'PERCENTAGE SHARING'!O530</f>
        <v>0</v>
      </c>
      <c r="P736" s="323">
        <f>$B736*'PERCENTAGE SHARING'!P530</f>
        <v>0</v>
      </c>
      <c r="Q736" s="323">
        <f>$B736*'PERCENTAGE SHARING'!Q530</f>
        <v>0</v>
      </c>
      <c r="R736" s="323">
        <f>$B736*'PERCENTAGE SHARING'!R530</f>
        <v>0</v>
      </c>
      <c r="S736" s="317"/>
      <c r="T736" s="317"/>
      <c r="U736" s="317"/>
      <c r="V736" s="317"/>
      <c r="W736" s="317"/>
      <c r="X736" s="317"/>
      <c r="Y736" s="317"/>
      <c r="Z736" s="317"/>
    </row>
    <row r="737" ht="15.75" customHeight="1">
      <c r="A737" s="325" t="str">
        <f>'PROP DAILY PNL'!A737</f>
        <v/>
      </c>
      <c r="B737" s="326" t="str">
        <f>'PROP DAILY PNL'!B737</f>
        <v/>
      </c>
      <c r="C737" s="323">
        <f>$B737*'PERCENTAGE SHARING'!C531</f>
        <v>0</v>
      </c>
      <c r="D737" s="323">
        <f>$B737*'PERCENTAGE SHARING'!D531</f>
        <v>0</v>
      </c>
      <c r="E737" s="323">
        <f>$B737*'PERCENTAGE SHARING'!E531</f>
        <v>0</v>
      </c>
      <c r="F737" s="323">
        <f>$B737*'PERCENTAGE SHARING'!F531</f>
        <v>0</v>
      </c>
      <c r="G737" s="323">
        <f>$B737*'PERCENTAGE SHARING'!G531</f>
        <v>0</v>
      </c>
      <c r="H737" s="323">
        <f>$B737*'PERCENTAGE SHARING'!H531</f>
        <v>0</v>
      </c>
      <c r="I737" s="323">
        <f>$B737*'PERCENTAGE SHARING'!I531</f>
        <v>0</v>
      </c>
      <c r="J737" s="323">
        <f>$B737*'PERCENTAGE SHARING'!J531</f>
        <v>0</v>
      </c>
      <c r="K737" s="323">
        <f>$B737*'PERCENTAGE SHARING'!K531</f>
        <v>0</v>
      </c>
      <c r="L737" s="323">
        <f>$B737*'PERCENTAGE SHARING'!L531</f>
        <v>0</v>
      </c>
      <c r="M737" s="323">
        <f>$B737*'PERCENTAGE SHARING'!M531</f>
        <v>0</v>
      </c>
      <c r="N737" s="323">
        <f>$B737*'PERCENTAGE SHARING'!N531</f>
        <v>0</v>
      </c>
      <c r="O737" s="323">
        <f>$B737*'PERCENTAGE SHARING'!O531</f>
        <v>0</v>
      </c>
      <c r="P737" s="323">
        <f>$B737*'PERCENTAGE SHARING'!P531</f>
        <v>0</v>
      </c>
      <c r="Q737" s="323">
        <f>$B737*'PERCENTAGE SHARING'!Q531</f>
        <v>0</v>
      </c>
      <c r="R737" s="323">
        <f>$B737*'PERCENTAGE SHARING'!R531</f>
        <v>0</v>
      </c>
      <c r="S737" s="317"/>
      <c r="T737" s="317"/>
      <c r="U737" s="317"/>
      <c r="V737" s="317"/>
      <c r="W737" s="317"/>
      <c r="X737" s="317"/>
      <c r="Y737" s="317"/>
      <c r="Z737" s="317"/>
    </row>
    <row r="738" ht="15.75" customHeight="1">
      <c r="A738" s="325" t="str">
        <f>'PROP DAILY PNL'!A738</f>
        <v/>
      </c>
      <c r="B738" s="326" t="str">
        <f>'PROP DAILY PNL'!B738</f>
        <v/>
      </c>
      <c r="C738" s="323">
        <f>$B738*'PERCENTAGE SHARING'!C532</f>
        <v>0</v>
      </c>
      <c r="D738" s="323">
        <f>$B738*'PERCENTAGE SHARING'!D532</f>
        <v>0</v>
      </c>
      <c r="E738" s="323">
        <f>$B738*'PERCENTAGE SHARING'!E532</f>
        <v>0</v>
      </c>
      <c r="F738" s="323">
        <f>$B738*'PERCENTAGE SHARING'!F532</f>
        <v>0</v>
      </c>
      <c r="G738" s="323">
        <f>$B738*'PERCENTAGE SHARING'!G532</f>
        <v>0</v>
      </c>
      <c r="H738" s="323">
        <f>$B738*'PERCENTAGE SHARING'!H532</f>
        <v>0</v>
      </c>
      <c r="I738" s="323">
        <f>$B738*'PERCENTAGE SHARING'!I532</f>
        <v>0</v>
      </c>
      <c r="J738" s="323">
        <f>$B738*'PERCENTAGE SHARING'!J532</f>
        <v>0</v>
      </c>
      <c r="K738" s="323">
        <f>$B738*'PERCENTAGE SHARING'!K532</f>
        <v>0</v>
      </c>
      <c r="L738" s="323">
        <f>$B738*'PERCENTAGE SHARING'!L532</f>
        <v>0</v>
      </c>
      <c r="M738" s="323">
        <f>$B738*'PERCENTAGE SHARING'!M532</f>
        <v>0</v>
      </c>
      <c r="N738" s="323">
        <f>$B738*'PERCENTAGE SHARING'!N532</f>
        <v>0</v>
      </c>
      <c r="O738" s="323">
        <f>$B738*'PERCENTAGE SHARING'!O532</f>
        <v>0</v>
      </c>
      <c r="P738" s="323">
        <f>$B738*'PERCENTAGE SHARING'!P532</f>
        <v>0</v>
      </c>
      <c r="Q738" s="323">
        <f>$B738*'PERCENTAGE SHARING'!Q532</f>
        <v>0</v>
      </c>
      <c r="R738" s="323">
        <f>$B738*'PERCENTAGE SHARING'!R532</f>
        <v>0</v>
      </c>
      <c r="S738" s="317"/>
      <c r="T738" s="317"/>
      <c r="U738" s="317"/>
      <c r="V738" s="317"/>
      <c r="W738" s="317"/>
      <c r="X738" s="317"/>
      <c r="Y738" s="317"/>
      <c r="Z738" s="317"/>
    </row>
    <row r="739" ht="15.75" customHeight="1">
      <c r="A739" s="325" t="str">
        <f>'PROP DAILY PNL'!A739</f>
        <v/>
      </c>
      <c r="B739" s="326" t="str">
        <f>'PROP DAILY PNL'!B739</f>
        <v/>
      </c>
      <c r="C739" s="323">
        <f>$B739*'PERCENTAGE SHARING'!C533</f>
        <v>0</v>
      </c>
      <c r="D739" s="323">
        <f>$B739*'PERCENTAGE SHARING'!D533</f>
        <v>0</v>
      </c>
      <c r="E739" s="323">
        <f>$B739*'PERCENTAGE SHARING'!E533</f>
        <v>0</v>
      </c>
      <c r="F739" s="323">
        <f>$B739*'PERCENTAGE SHARING'!F533</f>
        <v>0</v>
      </c>
      <c r="G739" s="323">
        <f>$B739*'PERCENTAGE SHARING'!G533</f>
        <v>0</v>
      </c>
      <c r="H739" s="323">
        <f>$B739*'PERCENTAGE SHARING'!H533</f>
        <v>0</v>
      </c>
      <c r="I739" s="323">
        <f>$B739*'PERCENTAGE SHARING'!I533</f>
        <v>0</v>
      </c>
      <c r="J739" s="323">
        <f>$B739*'PERCENTAGE SHARING'!J533</f>
        <v>0</v>
      </c>
      <c r="K739" s="323">
        <f>$B739*'PERCENTAGE SHARING'!K533</f>
        <v>0</v>
      </c>
      <c r="L739" s="323">
        <f>$B739*'PERCENTAGE SHARING'!L533</f>
        <v>0</v>
      </c>
      <c r="M739" s="323">
        <f>$B739*'PERCENTAGE SHARING'!M533</f>
        <v>0</v>
      </c>
      <c r="N739" s="323">
        <f>$B739*'PERCENTAGE SHARING'!N533</f>
        <v>0</v>
      </c>
      <c r="O739" s="323">
        <f>$B739*'PERCENTAGE SHARING'!O533</f>
        <v>0</v>
      </c>
      <c r="P739" s="323">
        <f>$B739*'PERCENTAGE SHARING'!P533</f>
        <v>0</v>
      </c>
      <c r="Q739" s="323">
        <f>$B739*'PERCENTAGE SHARING'!Q533</f>
        <v>0</v>
      </c>
      <c r="R739" s="323">
        <f>$B739*'PERCENTAGE SHARING'!R533</f>
        <v>0</v>
      </c>
      <c r="S739" s="317"/>
      <c r="T739" s="317"/>
      <c r="U739" s="317"/>
      <c r="V739" s="317"/>
      <c r="W739" s="317"/>
      <c r="X739" s="317"/>
      <c r="Y739" s="317"/>
      <c r="Z739" s="317"/>
    </row>
    <row r="740" ht="15.75" customHeight="1">
      <c r="A740" s="325" t="str">
        <f>'PROP DAILY PNL'!A740</f>
        <v/>
      </c>
      <c r="B740" s="326" t="str">
        <f>'PROP DAILY PNL'!B740</f>
        <v/>
      </c>
      <c r="C740" s="323">
        <f>$B740*'PERCENTAGE SHARING'!C534</f>
        <v>0</v>
      </c>
      <c r="D740" s="323">
        <f>$B740*'PERCENTAGE SHARING'!D534</f>
        <v>0</v>
      </c>
      <c r="E740" s="323">
        <f>$B740*'PERCENTAGE SHARING'!E534</f>
        <v>0</v>
      </c>
      <c r="F740" s="323">
        <f>$B740*'PERCENTAGE SHARING'!F534</f>
        <v>0</v>
      </c>
      <c r="G740" s="323">
        <f>$B740*'PERCENTAGE SHARING'!G534</f>
        <v>0</v>
      </c>
      <c r="H740" s="323">
        <f>$B740*'PERCENTAGE SHARING'!H534</f>
        <v>0</v>
      </c>
      <c r="I740" s="323">
        <f>$B740*'PERCENTAGE SHARING'!I534</f>
        <v>0</v>
      </c>
      <c r="J740" s="323">
        <f>$B740*'PERCENTAGE SHARING'!J534</f>
        <v>0</v>
      </c>
      <c r="K740" s="323">
        <f>$B740*'PERCENTAGE SHARING'!K534</f>
        <v>0</v>
      </c>
      <c r="L740" s="323">
        <f>$B740*'PERCENTAGE SHARING'!L534</f>
        <v>0</v>
      </c>
      <c r="M740" s="323">
        <f>$B740*'PERCENTAGE SHARING'!M534</f>
        <v>0</v>
      </c>
      <c r="N740" s="323">
        <f>$B740*'PERCENTAGE SHARING'!N534</f>
        <v>0</v>
      </c>
      <c r="O740" s="323">
        <f>$B740*'PERCENTAGE SHARING'!O534</f>
        <v>0</v>
      </c>
      <c r="P740" s="323">
        <f>$B740*'PERCENTAGE SHARING'!P534</f>
        <v>0</v>
      </c>
      <c r="Q740" s="323">
        <f>$B740*'PERCENTAGE SHARING'!Q534</f>
        <v>0</v>
      </c>
      <c r="R740" s="323">
        <f>$B740*'PERCENTAGE SHARING'!R534</f>
        <v>0</v>
      </c>
      <c r="S740" s="317"/>
      <c r="T740" s="317"/>
      <c r="U740" s="317"/>
      <c r="V740" s="317"/>
      <c r="W740" s="317"/>
      <c r="X740" s="317"/>
      <c r="Y740" s="317"/>
      <c r="Z740" s="317"/>
    </row>
    <row r="741" ht="15.75" customHeight="1">
      <c r="A741" s="325" t="str">
        <f>'PROP DAILY PNL'!A741</f>
        <v/>
      </c>
      <c r="B741" s="326" t="str">
        <f>'PROP DAILY PNL'!B741</f>
        <v/>
      </c>
      <c r="C741" s="323">
        <f>$B741*'PERCENTAGE SHARING'!C535</f>
        <v>0</v>
      </c>
      <c r="D741" s="323">
        <f>$B741*'PERCENTAGE SHARING'!D535</f>
        <v>0</v>
      </c>
      <c r="E741" s="323">
        <f>$B741*'PERCENTAGE SHARING'!E535</f>
        <v>0</v>
      </c>
      <c r="F741" s="323">
        <f>$B741*'PERCENTAGE SHARING'!F535</f>
        <v>0</v>
      </c>
      <c r="G741" s="323">
        <f>$B741*'PERCENTAGE SHARING'!G535</f>
        <v>0</v>
      </c>
      <c r="H741" s="323">
        <f>$B741*'PERCENTAGE SHARING'!H535</f>
        <v>0</v>
      </c>
      <c r="I741" s="323">
        <f>$B741*'PERCENTAGE SHARING'!I535</f>
        <v>0</v>
      </c>
      <c r="J741" s="323">
        <f>$B741*'PERCENTAGE SHARING'!J535</f>
        <v>0</v>
      </c>
      <c r="K741" s="323">
        <f>$B741*'PERCENTAGE SHARING'!K535</f>
        <v>0</v>
      </c>
      <c r="L741" s="323">
        <f>$B741*'PERCENTAGE SHARING'!L535</f>
        <v>0</v>
      </c>
      <c r="M741" s="323">
        <f>$B741*'PERCENTAGE SHARING'!M535</f>
        <v>0</v>
      </c>
      <c r="N741" s="323">
        <f>$B741*'PERCENTAGE SHARING'!N535</f>
        <v>0</v>
      </c>
      <c r="O741" s="323">
        <f>$B741*'PERCENTAGE SHARING'!O535</f>
        <v>0</v>
      </c>
      <c r="P741" s="323">
        <f>$B741*'PERCENTAGE SHARING'!P535</f>
        <v>0</v>
      </c>
      <c r="Q741" s="323">
        <f>$B741*'PERCENTAGE SHARING'!Q535</f>
        <v>0</v>
      </c>
      <c r="R741" s="323">
        <f>$B741*'PERCENTAGE SHARING'!R535</f>
        <v>0</v>
      </c>
      <c r="S741" s="317"/>
      <c r="T741" s="317"/>
      <c r="U741" s="317"/>
      <c r="V741" s="317"/>
      <c r="W741" s="317"/>
      <c r="X741" s="317"/>
      <c r="Y741" s="317"/>
      <c r="Z741" s="317"/>
    </row>
    <row r="742" ht="15.75" customHeight="1">
      <c r="A742" s="325" t="str">
        <f>'PROP DAILY PNL'!A742</f>
        <v/>
      </c>
      <c r="B742" s="326" t="str">
        <f>'PROP DAILY PNL'!B742</f>
        <v/>
      </c>
      <c r="C742" s="323">
        <f>$B742*'PERCENTAGE SHARING'!C536</f>
        <v>0</v>
      </c>
      <c r="D742" s="323">
        <f>$B742*'PERCENTAGE SHARING'!D536</f>
        <v>0</v>
      </c>
      <c r="E742" s="323">
        <f>$B742*'PERCENTAGE SHARING'!E536</f>
        <v>0</v>
      </c>
      <c r="F742" s="323">
        <f>$B742*'PERCENTAGE SHARING'!F536</f>
        <v>0</v>
      </c>
      <c r="G742" s="323">
        <f>$B742*'PERCENTAGE SHARING'!G536</f>
        <v>0</v>
      </c>
      <c r="H742" s="323">
        <f>$B742*'PERCENTAGE SHARING'!H536</f>
        <v>0</v>
      </c>
      <c r="I742" s="323">
        <f>$B742*'PERCENTAGE SHARING'!I536</f>
        <v>0</v>
      </c>
      <c r="J742" s="323">
        <f>$B742*'PERCENTAGE SHARING'!J536</f>
        <v>0</v>
      </c>
      <c r="K742" s="323">
        <f>$B742*'PERCENTAGE SHARING'!K536</f>
        <v>0</v>
      </c>
      <c r="L742" s="323">
        <f>$B742*'PERCENTAGE SHARING'!L536</f>
        <v>0</v>
      </c>
      <c r="M742" s="323">
        <f>$B742*'PERCENTAGE SHARING'!M536</f>
        <v>0</v>
      </c>
      <c r="N742" s="323">
        <f>$B742*'PERCENTAGE SHARING'!N536</f>
        <v>0</v>
      </c>
      <c r="O742" s="323">
        <f>$B742*'PERCENTAGE SHARING'!O536</f>
        <v>0</v>
      </c>
      <c r="P742" s="323">
        <f>$B742*'PERCENTAGE SHARING'!P536</f>
        <v>0</v>
      </c>
      <c r="Q742" s="323">
        <f>$B742*'PERCENTAGE SHARING'!Q536</f>
        <v>0</v>
      </c>
      <c r="R742" s="323">
        <f>$B742*'PERCENTAGE SHARING'!R536</f>
        <v>0</v>
      </c>
      <c r="S742" s="317"/>
      <c r="T742" s="317"/>
      <c r="U742" s="317"/>
      <c r="V742" s="317"/>
      <c r="W742" s="317"/>
      <c r="X742" s="317"/>
      <c r="Y742" s="317"/>
      <c r="Z742" s="317"/>
    </row>
    <row r="743" ht="15.75" customHeight="1">
      <c r="A743" s="325" t="str">
        <f>'PROP DAILY PNL'!A743</f>
        <v/>
      </c>
      <c r="B743" s="326" t="str">
        <f>'PROP DAILY PNL'!B743</f>
        <v/>
      </c>
      <c r="C743" s="323">
        <f>$B743*'PERCENTAGE SHARING'!C537</f>
        <v>0</v>
      </c>
      <c r="D743" s="323">
        <f>$B743*'PERCENTAGE SHARING'!D537</f>
        <v>0</v>
      </c>
      <c r="E743" s="323">
        <f>$B743*'PERCENTAGE SHARING'!E537</f>
        <v>0</v>
      </c>
      <c r="F743" s="323">
        <f>$B743*'PERCENTAGE SHARING'!F537</f>
        <v>0</v>
      </c>
      <c r="G743" s="323">
        <f>$B743*'PERCENTAGE SHARING'!G537</f>
        <v>0</v>
      </c>
      <c r="H743" s="323">
        <f>$B743*'PERCENTAGE SHARING'!H537</f>
        <v>0</v>
      </c>
      <c r="I743" s="323">
        <f>$B743*'PERCENTAGE SHARING'!I537</f>
        <v>0</v>
      </c>
      <c r="J743" s="323">
        <f>$B743*'PERCENTAGE SHARING'!J537</f>
        <v>0</v>
      </c>
      <c r="K743" s="323">
        <f>$B743*'PERCENTAGE SHARING'!K537</f>
        <v>0</v>
      </c>
      <c r="L743" s="323">
        <f>$B743*'PERCENTAGE SHARING'!L537</f>
        <v>0</v>
      </c>
      <c r="M743" s="323">
        <f>$B743*'PERCENTAGE SHARING'!M537</f>
        <v>0</v>
      </c>
      <c r="N743" s="323">
        <f>$B743*'PERCENTAGE SHARING'!N537</f>
        <v>0</v>
      </c>
      <c r="O743" s="323">
        <f>$B743*'PERCENTAGE SHARING'!O537</f>
        <v>0</v>
      </c>
      <c r="P743" s="323">
        <f>$B743*'PERCENTAGE SHARING'!P537</f>
        <v>0</v>
      </c>
      <c r="Q743" s="323">
        <f>$B743*'PERCENTAGE SHARING'!Q537</f>
        <v>0</v>
      </c>
      <c r="R743" s="323">
        <f>$B743*'PERCENTAGE SHARING'!R537</f>
        <v>0</v>
      </c>
      <c r="S743" s="317"/>
      <c r="T743" s="317"/>
      <c r="U743" s="317"/>
      <c r="V743" s="317"/>
      <c r="W743" s="317"/>
      <c r="X743" s="317"/>
      <c r="Y743" s="317"/>
      <c r="Z743" s="317"/>
    </row>
    <row r="744" ht="15.75" customHeight="1">
      <c r="A744" s="325" t="str">
        <f>'PROP DAILY PNL'!A744</f>
        <v/>
      </c>
      <c r="B744" s="326" t="str">
        <f>'PROP DAILY PNL'!B744</f>
        <v/>
      </c>
      <c r="C744" s="323">
        <f>$B744*'PERCENTAGE SHARING'!C538</f>
        <v>0</v>
      </c>
      <c r="D744" s="323">
        <f>$B744*'PERCENTAGE SHARING'!D538</f>
        <v>0</v>
      </c>
      <c r="E744" s="323">
        <f>$B744*'PERCENTAGE SHARING'!E538</f>
        <v>0</v>
      </c>
      <c r="F744" s="323">
        <f>$B744*'PERCENTAGE SHARING'!F538</f>
        <v>0</v>
      </c>
      <c r="G744" s="323">
        <f>$B744*'PERCENTAGE SHARING'!G538</f>
        <v>0</v>
      </c>
      <c r="H744" s="323">
        <f>$B744*'PERCENTAGE SHARING'!H538</f>
        <v>0</v>
      </c>
      <c r="I744" s="323">
        <f>$B744*'PERCENTAGE SHARING'!I538</f>
        <v>0</v>
      </c>
      <c r="J744" s="323">
        <f>$B744*'PERCENTAGE SHARING'!J538</f>
        <v>0</v>
      </c>
      <c r="K744" s="323">
        <f>$B744*'PERCENTAGE SHARING'!K538</f>
        <v>0</v>
      </c>
      <c r="L744" s="323">
        <f>$B744*'PERCENTAGE SHARING'!L538</f>
        <v>0</v>
      </c>
      <c r="M744" s="323">
        <f>$B744*'PERCENTAGE SHARING'!M538</f>
        <v>0</v>
      </c>
      <c r="N744" s="323">
        <f>$B744*'PERCENTAGE SHARING'!N538</f>
        <v>0</v>
      </c>
      <c r="O744" s="323">
        <f>$B744*'PERCENTAGE SHARING'!O538</f>
        <v>0</v>
      </c>
      <c r="P744" s="323">
        <f>$B744*'PERCENTAGE SHARING'!P538</f>
        <v>0</v>
      </c>
      <c r="Q744" s="323">
        <f>$B744*'PERCENTAGE SHARING'!Q538</f>
        <v>0</v>
      </c>
      <c r="R744" s="323">
        <f>$B744*'PERCENTAGE SHARING'!R538</f>
        <v>0</v>
      </c>
      <c r="S744" s="317"/>
      <c r="T744" s="317"/>
      <c r="U744" s="317"/>
      <c r="V744" s="317"/>
      <c r="W744" s="317"/>
      <c r="X744" s="317"/>
      <c r="Y744" s="317"/>
      <c r="Z744" s="317"/>
    </row>
    <row r="745" ht="15.75" customHeight="1">
      <c r="A745" s="325" t="str">
        <f>'PROP DAILY PNL'!A745</f>
        <v/>
      </c>
      <c r="B745" s="326" t="str">
        <f>'PROP DAILY PNL'!B745</f>
        <v/>
      </c>
      <c r="C745" s="323">
        <f>$B745*'PERCENTAGE SHARING'!C539</f>
        <v>0</v>
      </c>
      <c r="D745" s="323">
        <f>$B745*'PERCENTAGE SHARING'!D539</f>
        <v>0</v>
      </c>
      <c r="E745" s="323">
        <f>$B745*'PERCENTAGE SHARING'!E539</f>
        <v>0</v>
      </c>
      <c r="F745" s="323">
        <f>$B745*'PERCENTAGE SHARING'!F539</f>
        <v>0</v>
      </c>
      <c r="G745" s="323">
        <f>$B745*'PERCENTAGE SHARING'!G539</f>
        <v>0</v>
      </c>
      <c r="H745" s="323">
        <f>$B745*'PERCENTAGE SHARING'!H539</f>
        <v>0</v>
      </c>
      <c r="I745" s="323">
        <f>$B745*'PERCENTAGE SHARING'!I539</f>
        <v>0</v>
      </c>
      <c r="J745" s="323">
        <f>$B745*'PERCENTAGE SHARING'!J539</f>
        <v>0</v>
      </c>
      <c r="K745" s="323">
        <f>$B745*'PERCENTAGE SHARING'!K539</f>
        <v>0</v>
      </c>
      <c r="L745" s="323">
        <f>$B745*'PERCENTAGE SHARING'!L539</f>
        <v>0</v>
      </c>
      <c r="M745" s="323">
        <f>$B745*'PERCENTAGE SHARING'!M539</f>
        <v>0</v>
      </c>
      <c r="N745" s="323">
        <f>$B745*'PERCENTAGE SHARING'!N539</f>
        <v>0</v>
      </c>
      <c r="O745" s="323">
        <f>$B745*'PERCENTAGE SHARING'!O539</f>
        <v>0</v>
      </c>
      <c r="P745" s="323">
        <f>$B745*'PERCENTAGE SHARING'!P539</f>
        <v>0</v>
      </c>
      <c r="Q745" s="323">
        <f>$B745*'PERCENTAGE SHARING'!Q539</f>
        <v>0</v>
      </c>
      <c r="R745" s="323">
        <f>$B745*'PERCENTAGE SHARING'!R539</f>
        <v>0</v>
      </c>
      <c r="S745" s="317"/>
      <c r="T745" s="317"/>
      <c r="U745" s="317"/>
      <c r="V745" s="317"/>
      <c r="W745" s="317"/>
      <c r="X745" s="317"/>
      <c r="Y745" s="317"/>
      <c r="Z745" s="317"/>
    </row>
    <row r="746" ht="15.75" customHeight="1">
      <c r="A746" s="325" t="str">
        <f>'PROP DAILY PNL'!A746</f>
        <v/>
      </c>
      <c r="B746" s="326" t="str">
        <f>'PROP DAILY PNL'!B746</f>
        <v/>
      </c>
      <c r="C746" s="323">
        <f>$B746*'PERCENTAGE SHARING'!C540</f>
        <v>0</v>
      </c>
      <c r="D746" s="323">
        <f>$B746*'PERCENTAGE SHARING'!D540</f>
        <v>0</v>
      </c>
      <c r="E746" s="323">
        <f>$B746*'PERCENTAGE SHARING'!E540</f>
        <v>0</v>
      </c>
      <c r="F746" s="323">
        <f>$B746*'PERCENTAGE SHARING'!F540</f>
        <v>0</v>
      </c>
      <c r="G746" s="323">
        <f>$B746*'PERCENTAGE SHARING'!G540</f>
        <v>0</v>
      </c>
      <c r="H746" s="323">
        <f>$B746*'PERCENTAGE SHARING'!H540</f>
        <v>0</v>
      </c>
      <c r="I746" s="323">
        <f>$B746*'PERCENTAGE SHARING'!I540</f>
        <v>0</v>
      </c>
      <c r="J746" s="323">
        <f>$B746*'PERCENTAGE SHARING'!J540</f>
        <v>0</v>
      </c>
      <c r="K746" s="323">
        <f>$B746*'PERCENTAGE SHARING'!K540</f>
        <v>0</v>
      </c>
      <c r="L746" s="323">
        <f>$B746*'PERCENTAGE SHARING'!L540</f>
        <v>0</v>
      </c>
      <c r="M746" s="323">
        <f>$B746*'PERCENTAGE SHARING'!M540</f>
        <v>0</v>
      </c>
      <c r="N746" s="323">
        <f>$B746*'PERCENTAGE SHARING'!N540</f>
        <v>0</v>
      </c>
      <c r="O746" s="323">
        <f>$B746*'PERCENTAGE SHARING'!O540</f>
        <v>0</v>
      </c>
      <c r="P746" s="323">
        <f>$B746*'PERCENTAGE SHARING'!P540</f>
        <v>0</v>
      </c>
      <c r="Q746" s="323">
        <f>$B746*'PERCENTAGE SHARING'!Q540</f>
        <v>0</v>
      </c>
      <c r="R746" s="323">
        <f>$B746*'PERCENTAGE SHARING'!R540</f>
        <v>0</v>
      </c>
      <c r="S746" s="317"/>
      <c r="T746" s="317"/>
      <c r="U746" s="317"/>
      <c r="V746" s="317"/>
      <c r="W746" s="317"/>
      <c r="X746" s="317"/>
      <c r="Y746" s="317"/>
      <c r="Z746" s="317"/>
    </row>
    <row r="747" ht="15.75" customHeight="1">
      <c r="A747" s="325" t="str">
        <f>'PROP DAILY PNL'!A747</f>
        <v/>
      </c>
      <c r="B747" s="326" t="str">
        <f>'PROP DAILY PNL'!B747</f>
        <v/>
      </c>
      <c r="C747" s="323">
        <f>$B747*'PERCENTAGE SHARING'!C541</f>
        <v>0</v>
      </c>
      <c r="D747" s="323">
        <f>$B747*'PERCENTAGE SHARING'!D541</f>
        <v>0</v>
      </c>
      <c r="E747" s="323">
        <f>$B747*'PERCENTAGE SHARING'!E541</f>
        <v>0</v>
      </c>
      <c r="F747" s="323">
        <f>$B747*'PERCENTAGE SHARING'!F541</f>
        <v>0</v>
      </c>
      <c r="G747" s="323">
        <f>$B747*'PERCENTAGE SHARING'!G541</f>
        <v>0</v>
      </c>
      <c r="H747" s="323">
        <f>$B747*'PERCENTAGE SHARING'!H541</f>
        <v>0</v>
      </c>
      <c r="I747" s="323">
        <f>$B747*'PERCENTAGE SHARING'!I541</f>
        <v>0</v>
      </c>
      <c r="J747" s="323">
        <f>$B747*'PERCENTAGE SHARING'!J541</f>
        <v>0</v>
      </c>
      <c r="K747" s="323">
        <f>$B747*'PERCENTAGE SHARING'!K541</f>
        <v>0</v>
      </c>
      <c r="L747" s="323">
        <f>$B747*'PERCENTAGE SHARING'!L541</f>
        <v>0</v>
      </c>
      <c r="M747" s="323">
        <f>$B747*'PERCENTAGE SHARING'!M541</f>
        <v>0</v>
      </c>
      <c r="N747" s="323">
        <f>$B747*'PERCENTAGE SHARING'!N541</f>
        <v>0</v>
      </c>
      <c r="O747" s="323">
        <f>$B747*'PERCENTAGE SHARING'!O541</f>
        <v>0</v>
      </c>
      <c r="P747" s="323">
        <f>$B747*'PERCENTAGE SHARING'!P541</f>
        <v>0</v>
      </c>
      <c r="Q747" s="323">
        <f>$B747*'PERCENTAGE SHARING'!Q541</f>
        <v>0</v>
      </c>
      <c r="R747" s="323">
        <f>$B747*'PERCENTAGE SHARING'!R541</f>
        <v>0</v>
      </c>
      <c r="S747" s="317"/>
      <c r="T747" s="317"/>
      <c r="U747" s="317"/>
      <c r="V747" s="317"/>
      <c r="W747" s="317"/>
      <c r="X747" s="317"/>
      <c r="Y747" s="317"/>
      <c r="Z747" s="317"/>
    </row>
    <row r="748" ht="15.75" customHeight="1">
      <c r="A748" s="325" t="str">
        <f>'PROP DAILY PNL'!A748</f>
        <v/>
      </c>
      <c r="B748" s="326" t="str">
        <f>'PROP DAILY PNL'!B748</f>
        <v/>
      </c>
      <c r="C748" s="323">
        <f>$B748*'PERCENTAGE SHARING'!C542</f>
        <v>0</v>
      </c>
      <c r="D748" s="323">
        <f>$B748*'PERCENTAGE SHARING'!D542</f>
        <v>0</v>
      </c>
      <c r="E748" s="323">
        <f>$B748*'PERCENTAGE SHARING'!E542</f>
        <v>0</v>
      </c>
      <c r="F748" s="323">
        <f>$B748*'PERCENTAGE SHARING'!F542</f>
        <v>0</v>
      </c>
      <c r="G748" s="323">
        <f>$B748*'PERCENTAGE SHARING'!G542</f>
        <v>0</v>
      </c>
      <c r="H748" s="323">
        <f>$B748*'PERCENTAGE SHARING'!H542</f>
        <v>0</v>
      </c>
      <c r="I748" s="323">
        <f>$B748*'PERCENTAGE SHARING'!I542</f>
        <v>0</v>
      </c>
      <c r="J748" s="323">
        <f>$B748*'PERCENTAGE SHARING'!J542</f>
        <v>0</v>
      </c>
      <c r="K748" s="323">
        <f>$B748*'PERCENTAGE SHARING'!K542</f>
        <v>0</v>
      </c>
      <c r="L748" s="323">
        <f>$B748*'PERCENTAGE SHARING'!L542</f>
        <v>0</v>
      </c>
      <c r="M748" s="323">
        <f>$B748*'PERCENTAGE SHARING'!M542</f>
        <v>0</v>
      </c>
      <c r="N748" s="323">
        <f>$B748*'PERCENTAGE SHARING'!N542</f>
        <v>0</v>
      </c>
      <c r="O748" s="323">
        <f>$B748*'PERCENTAGE SHARING'!O542</f>
        <v>0</v>
      </c>
      <c r="P748" s="323">
        <f>$B748*'PERCENTAGE SHARING'!P542</f>
        <v>0</v>
      </c>
      <c r="Q748" s="323">
        <f>$B748*'PERCENTAGE SHARING'!Q542</f>
        <v>0</v>
      </c>
      <c r="R748" s="323">
        <f>$B748*'PERCENTAGE SHARING'!R542</f>
        <v>0</v>
      </c>
      <c r="S748" s="317"/>
      <c r="T748" s="317"/>
      <c r="U748" s="317"/>
      <c r="V748" s="317"/>
      <c r="W748" s="317"/>
      <c r="X748" s="317"/>
      <c r="Y748" s="317"/>
      <c r="Z748" s="317"/>
    </row>
    <row r="749" ht="15.75" customHeight="1">
      <c r="A749" s="325" t="str">
        <f>'PROP DAILY PNL'!A749</f>
        <v/>
      </c>
      <c r="B749" s="326" t="str">
        <f>'PROP DAILY PNL'!B749</f>
        <v/>
      </c>
      <c r="C749" s="323">
        <f>$B749*'PERCENTAGE SHARING'!C543</f>
        <v>0</v>
      </c>
      <c r="D749" s="323">
        <f>$B749*'PERCENTAGE SHARING'!D543</f>
        <v>0</v>
      </c>
      <c r="E749" s="323">
        <f>$B749*'PERCENTAGE SHARING'!E543</f>
        <v>0</v>
      </c>
      <c r="F749" s="323">
        <f>$B749*'PERCENTAGE SHARING'!F543</f>
        <v>0</v>
      </c>
      <c r="G749" s="323">
        <f>$B749*'PERCENTAGE SHARING'!G543</f>
        <v>0</v>
      </c>
      <c r="H749" s="323">
        <f>$B749*'PERCENTAGE SHARING'!H543</f>
        <v>0</v>
      </c>
      <c r="I749" s="323">
        <f>$B749*'PERCENTAGE SHARING'!I543</f>
        <v>0</v>
      </c>
      <c r="J749" s="323">
        <f>$B749*'PERCENTAGE SHARING'!J543</f>
        <v>0</v>
      </c>
      <c r="K749" s="323">
        <f>$B749*'PERCENTAGE SHARING'!K543</f>
        <v>0</v>
      </c>
      <c r="L749" s="323">
        <f>$B749*'PERCENTAGE SHARING'!L543</f>
        <v>0</v>
      </c>
      <c r="M749" s="323">
        <f>$B749*'PERCENTAGE SHARING'!M543</f>
        <v>0</v>
      </c>
      <c r="N749" s="323">
        <f>$B749*'PERCENTAGE SHARING'!N543</f>
        <v>0</v>
      </c>
      <c r="O749" s="323">
        <f>$B749*'PERCENTAGE SHARING'!O543</f>
        <v>0</v>
      </c>
      <c r="P749" s="323">
        <f>$B749*'PERCENTAGE SHARING'!P543</f>
        <v>0</v>
      </c>
      <c r="Q749" s="323">
        <f>$B749*'PERCENTAGE SHARING'!Q543</f>
        <v>0</v>
      </c>
      <c r="R749" s="323">
        <f>$B749*'PERCENTAGE SHARING'!R543</f>
        <v>0</v>
      </c>
      <c r="S749" s="317"/>
      <c r="T749" s="317"/>
      <c r="U749" s="317"/>
      <c r="V749" s="317"/>
      <c r="W749" s="317"/>
      <c r="X749" s="317"/>
      <c r="Y749" s="317"/>
      <c r="Z749" s="317"/>
    </row>
    <row r="750" ht="15.75" customHeight="1">
      <c r="A750" s="325" t="str">
        <f>'PROP DAILY PNL'!A750</f>
        <v/>
      </c>
      <c r="B750" s="326" t="str">
        <f>'PROP DAILY PNL'!B750</f>
        <v/>
      </c>
      <c r="C750" s="323">
        <f>$B750*'PERCENTAGE SHARING'!C544</f>
        <v>0</v>
      </c>
      <c r="D750" s="323">
        <f>$B750*'PERCENTAGE SHARING'!D544</f>
        <v>0</v>
      </c>
      <c r="E750" s="323">
        <f>$B750*'PERCENTAGE SHARING'!E544</f>
        <v>0</v>
      </c>
      <c r="F750" s="323">
        <f>$B750*'PERCENTAGE SHARING'!F544</f>
        <v>0</v>
      </c>
      <c r="G750" s="323">
        <f>$B750*'PERCENTAGE SHARING'!G544</f>
        <v>0</v>
      </c>
      <c r="H750" s="323">
        <f>$B750*'PERCENTAGE SHARING'!H544</f>
        <v>0</v>
      </c>
      <c r="I750" s="323">
        <f>$B750*'PERCENTAGE SHARING'!I544</f>
        <v>0</v>
      </c>
      <c r="J750" s="323">
        <f>$B750*'PERCENTAGE SHARING'!J544</f>
        <v>0</v>
      </c>
      <c r="K750" s="323">
        <f>$B750*'PERCENTAGE SHARING'!K544</f>
        <v>0</v>
      </c>
      <c r="L750" s="323">
        <f>$B750*'PERCENTAGE SHARING'!L544</f>
        <v>0</v>
      </c>
      <c r="M750" s="323">
        <f>$B750*'PERCENTAGE SHARING'!M544</f>
        <v>0</v>
      </c>
      <c r="N750" s="323">
        <f>$B750*'PERCENTAGE SHARING'!N544</f>
        <v>0</v>
      </c>
      <c r="O750" s="323">
        <f>$B750*'PERCENTAGE SHARING'!O544</f>
        <v>0</v>
      </c>
      <c r="P750" s="323">
        <f>$B750*'PERCENTAGE SHARING'!P544</f>
        <v>0</v>
      </c>
      <c r="Q750" s="323">
        <f>$B750*'PERCENTAGE SHARING'!Q544</f>
        <v>0</v>
      </c>
      <c r="R750" s="323">
        <f>$B750*'PERCENTAGE SHARING'!R544</f>
        <v>0</v>
      </c>
      <c r="S750" s="317"/>
      <c r="T750" s="317"/>
      <c r="U750" s="317"/>
      <c r="V750" s="317"/>
      <c r="W750" s="317"/>
      <c r="X750" s="317"/>
      <c r="Y750" s="317"/>
      <c r="Z750" s="317"/>
    </row>
    <row r="751" ht="15.75" customHeight="1">
      <c r="A751" s="325" t="str">
        <f>'PROP DAILY PNL'!A751</f>
        <v/>
      </c>
      <c r="B751" s="326" t="str">
        <f>'PROP DAILY PNL'!B751</f>
        <v/>
      </c>
      <c r="C751" s="323">
        <f>$B751*'PERCENTAGE SHARING'!C545</f>
        <v>0</v>
      </c>
      <c r="D751" s="323">
        <f>$B751*'PERCENTAGE SHARING'!D545</f>
        <v>0</v>
      </c>
      <c r="E751" s="323">
        <f>$B751*'PERCENTAGE SHARING'!E545</f>
        <v>0</v>
      </c>
      <c r="F751" s="323">
        <f>$B751*'PERCENTAGE SHARING'!F545</f>
        <v>0</v>
      </c>
      <c r="G751" s="323">
        <f>$B751*'PERCENTAGE SHARING'!G545</f>
        <v>0</v>
      </c>
      <c r="H751" s="323">
        <f>$B751*'PERCENTAGE SHARING'!H545</f>
        <v>0</v>
      </c>
      <c r="I751" s="323">
        <f>$B751*'PERCENTAGE SHARING'!I545</f>
        <v>0</v>
      </c>
      <c r="J751" s="323">
        <f>$B751*'PERCENTAGE SHARING'!J545</f>
        <v>0</v>
      </c>
      <c r="K751" s="323">
        <f>$B751*'PERCENTAGE SHARING'!K545</f>
        <v>0</v>
      </c>
      <c r="L751" s="323">
        <f>$B751*'PERCENTAGE SHARING'!L545</f>
        <v>0</v>
      </c>
      <c r="M751" s="323">
        <f>$B751*'PERCENTAGE SHARING'!M545</f>
        <v>0</v>
      </c>
      <c r="N751" s="323">
        <f>$B751*'PERCENTAGE SHARING'!N545</f>
        <v>0</v>
      </c>
      <c r="O751" s="323">
        <f>$B751*'PERCENTAGE SHARING'!O545</f>
        <v>0</v>
      </c>
      <c r="P751" s="323">
        <f>$B751*'PERCENTAGE SHARING'!P545</f>
        <v>0</v>
      </c>
      <c r="Q751" s="323">
        <f>$B751*'PERCENTAGE SHARING'!Q545</f>
        <v>0</v>
      </c>
      <c r="R751" s="323">
        <f>$B751*'PERCENTAGE SHARING'!R545</f>
        <v>0</v>
      </c>
      <c r="S751" s="317"/>
      <c r="T751" s="317"/>
      <c r="U751" s="317"/>
      <c r="V751" s="317"/>
      <c r="W751" s="317"/>
      <c r="X751" s="317"/>
      <c r="Y751" s="317"/>
      <c r="Z751" s="317"/>
    </row>
    <row r="752" ht="15.75" customHeight="1">
      <c r="A752" s="325" t="str">
        <f>'PROP DAILY PNL'!A752</f>
        <v/>
      </c>
      <c r="B752" s="326" t="str">
        <f>'PROP DAILY PNL'!B752</f>
        <v/>
      </c>
      <c r="C752" s="323">
        <f>$B752*'PERCENTAGE SHARING'!C546</f>
        <v>0</v>
      </c>
      <c r="D752" s="323">
        <f>$B752*'PERCENTAGE SHARING'!D546</f>
        <v>0</v>
      </c>
      <c r="E752" s="323">
        <f>$B752*'PERCENTAGE SHARING'!E546</f>
        <v>0</v>
      </c>
      <c r="F752" s="323">
        <f>$B752*'PERCENTAGE SHARING'!F546</f>
        <v>0</v>
      </c>
      <c r="G752" s="323">
        <f>$B752*'PERCENTAGE SHARING'!G546</f>
        <v>0</v>
      </c>
      <c r="H752" s="323">
        <f>$B752*'PERCENTAGE SHARING'!H546</f>
        <v>0</v>
      </c>
      <c r="I752" s="323">
        <f>$B752*'PERCENTAGE SHARING'!I546</f>
        <v>0</v>
      </c>
      <c r="J752" s="323">
        <f>$B752*'PERCENTAGE SHARING'!J546</f>
        <v>0</v>
      </c>
      <c r="K752" s="323">
        <f>$B752*'PERCENTAGE SHARING'!K546</f>
        <v>0</v>
      </c>
      <c r="L752" s="323">
        <f>$B752*'PERCENTAGE SHARING'!L546</f>
        <v>0</v>
      </c>
      <c r="M752" s="323">
        <f>$B752*'PERCENTAGE SHARING'!M546</f>
        <v>0</v>
      </c>
      <c r="N752" s="323">
        <f>$B752*'PERCENTAGE SHARING'!N546</f>
        <v>0</v>
      </c>
      <c r="O752" s="323">
        <f>$B752*'PERCENTAGE SHARING'!O546</f>
        <v>0</v>
      </c>
      <c r="P752" s="323">
        <f>$B752*'PERCENTAGE SHARING'!P546</f>
        <v>0</v>
      </c>
      <c r="Q752" s="323">
        <f>$B752*'PERCENTAGE SHARING'!Q546</f>
        <v>0</v>
      </c>
      <c r="R752" s="323">
        <f>$B752*'PERCENTAGE SHARING'!R546</f>
        <v>0</v>
      </c>
      <c r="S752" s="317"/>
      <c r="T752" s="317"/>
      <c r="U752" s="317"/>
      <c r="V752" s="317"/>
      <c r="W752" s="317"/>
      <c r="X752" s="317"/>
      <c r="Y752" s="317"/>
      <c r="Z752" s="317"/>
    </row>
    <row r="753" ht="15.75" customHeight="1">
      <c r="A753" s="325" t="str">
        <f>'PROP DAILY PNL'!A753</f>
        <v/>
      </c>
      <c r="B753" s="326" t="str">
        <f>'PROP DAILY PNL'!B753</f>
        <v/>
      </c>
      <c r="C753" s="323">
        <f>$B753*'PERCENTAGE SHARING'!C547</f>
        <v>0</v>
      </c>
      <c r="D753" s="323">
        <f>$B753*'PERCENTAGE SHARING'!D547</f>
        <v>0</v>
      </c>
      <c r="E753" s="323">
        <f>$B753*'PERCENTAGE SHARING'!E547</f>
        <v>0</v>
      </c>
      <c r="F753" s="323">
        <f>$B753*'PERCENTAGE SHARING'!F547</f>
        <v>0</v>
      </c>
      <c r="G753" s="323">
        <f>$B753*'PERCENTAGE SHARING'!G547</f>
        <v>0</v>
      </c>
      <c r="H753" s="323">
        <f>$B753*'PERCENTAGE SHARING'!H547</f>
        <v>0</v>
      </c>
      <c r="I753" s="323">
        <f>$B753*'PERCENTAGE SHARING'!I547</f>
        <v>0</v>
      </c>
      <c r="J753" s="323">
        <f>$B753*'PERCENTAGE SHARING'!J547</f>
        <v>0</v>
      </c>
      <c r="K753" s="323">
        <f>$B753*'PERCENTAGE SHARING'!K547</f>
        <v>0</v>
      </c>
      <c r="L753" s="323">
        <f>$B753*'PERCENTAGE SHARING'!L547</f>
        <v>0</v>
      </c>
      <c r="M753" s="323">
        <f>$B753*'PERCENTAGE SHARING'!M547</f>
        <v>0</v>
      </c>
      <c r="N753" s="323">
        <f>$B753*'PERCENTAGE SHARING'!N547</f>
        <v>0</v>
      </c>
      <c r="O753" s="323">
        <f>$B753*'PERCENTAGE SHARING'!O547</f>
        <v>0</v>
      </c>
      <c r="P753" s="323">
        <f>$B753*'PERCENTAGE SHARING'!P547</f>
        <v>0</v>
      </c>
      <c r="Q753" s="323">
        <f>$B753*'PERCENTAGE SHARING'!Q547</f>
        <v>0</v>
      </c>
      <c r="R753" s="323">
        <f>$B753*'PERCENTAGE SHARING'!R547</f>
        <v>0</v>
      </c>
      <c r="S753" s="317"/>
      <c r="T753" s="317"/>
      <c r="U753" s="317"/>
      <c r="V753" s="317"/>
      <c r="W753" s="317"/>
      <c r="X753" s="317"/>
      <c r="Y753" s="317"/>
      <c r="Z753" s="317"/>
    </row>
    <row r="754" ht="15.75" customHeight="1">
      <c r="A754" s="325" t="str">
        <f>'PROP DAILY PNL'!A754</f>
        <v/>
      </c>
      <c r="B754" s="326" t="str">
        <f>'PROP DAILY PNL'!B754</f>
        <v/>
      </c>
      <c r="C754" s="323">
        <f>$B754*'PERCENTAGE SHARING'!C548</f>
        <v>0</v>
      </c>
      <c r="D754" s="323">
        <f>$B754*'PERCENTAGE SHARING'!D548</f>
        <v>0</v>
      </c>
      <c r="E754" s="323">
        <f>$B754*'PERCENTAGE SHARING'!E548</f>
        <v>0</v>
      </c>
      <c r="F754" s="323">
        <f>$B754*'PERCENTAGE SHARING'!F548</f>
        <v>0</v>
      </c>
      <c r="G754" s="323">
        <f>$B754*'PERCENTAGE SHARING'!G548</f>
        <v>0</v>
      </c>
      <c r="H754" s="323">
        <f>$B754*'PERCENTAGE SHARING'!H548</f>
        <v>0</v>
      </c>
      <c r="I754" s="323">
        <f>$B754*'PERCENTAGE SHARING'!I548</f>
        <v>0</v>
      </c>
      <c r="J754" s="323">
        <f>$B754*'PERCENTAGE SHARING'!J548</f>
        <v>0</v>
      </c>
      <c r="K754" s="323">
        <f>$B754*'PERCENTAGE SHARING'!K548</f>
        <v>0</v>
      </c>
      <c r="L754" s="323">
        <f>$B754*'PERCENTAGE SHARING'!L548</f>
        <v>0</v>
      </c>
      <c r="M754" s="323">
        <f>$B754*'PERCENTAGE SHARING'!M548</f>
        <v>0</v>
      </c>
      <c r="N754" s="323">
        <f>$B754*'PERCENTAGE SHARING'!N548</f>
        <v>0</v>
      </c>
      <c r="O754" s="323">
        <f>$B754*'PERCENTAGE SHARING'!O548</f>
        <v>0</v>
      </c>
      <c r="P754" s="323">
        <f>$B754*'PERCENTAGE SHARING'!P548</f>
        <v>0</v>
      </c>
      <c r="Q754" s="323">
        <f>$B754*'PERCENTAGE SHARING'!Q548</f>
        <v>0</v>
      </c>
      <c r="R754" s="323">
        <f>$B754*'PERCENTAGE SHARING'!R548</f>
        <v>0</v>
      </c>
      <c r="S754" s="317"/>
      <c r="T754" s="317"/>
      <c r="U754" s="317"/>
      <c r="V754" s="317"/>
      <c r="W754" s="317"/>
      <c r="X754" s="317"/>
      <c r="Y754" s="317"/>
      <c r="Z754" s="317"/>
    </row>
    <row r="755" ht="15.75" customHeight="1">
      <c r="A755" s="325" t="str">
        <f>'PROP DAILY PNL'!A755</f>
        <v/>
      </c>
      <c r="B755" s="326" t="str">
        <f>'PROP DAILY PNL'!B755</f>
        <v/>
      </c>
      <c r="C755" s="323">
        <f>$B755*'PERCENTAGE SHARING'!C549</f>
        <v>0</v>
      </c>
      <c r="D755" s="323">
        <f>$B755*'PERCENTAGE SHARING'!D549</f>
        <v>0</v>
      </c>
      <c r="E755" s="323">
        <f>$B755*'PERCENTAGE SHARING'!E549</f>
        <v>0</v>
      </c>
      <c r="F755" s="323">
        <f>$B755*'PERCENTAGE SHARING'!F549</f>
        <v>0</v>
      </c>
      <c r="G755" s="323">
        <f>$B755*'PERCENTAGE SHARING'!G549</f>
        <v>0</v>
      </c>
      <c r="H755" s="323">
        <f>$B755*'PERCENTAGE SHARING'!H549</f>
        <v>0</v>
      </c>
      <c r="I755" s="323">
        <f>$B755*'PERCENTAGE SHARING'!I549</f>
        <v>0</v>
      </c>
      <c r="J755" s="323">
        <f>$B755*'PERCENTAGE SHARING'!J549</f>
        <v>0</v>
      </c>
      <c r="K755" s="323">
        <f>$B755*'PERCENTAGE SHARING'!K549</f>
        <v>0</v>
      </c>
      <c r="L755" s="323">
        <f>$B755*'PERCENTAGE SHARING'!L549</f>
        <v>0</v>
      </c>
      <c r="M755" s="323">
        <f>$B755*'PERCENTAGE SHARING'!M549</f>
        <v>0</v>
      </c>
      <c r="N755" s="323">
        <f>$B755*'PERCENTAGE SHARING'!N549</f>
        <v>0</v>
      </c>
      <c r="O755" s="323">
        <f>$B755*'PERCENTAGE SHARING'!O549</f>
        <v>0</v>
      </c>
      <c r="P755" s="323">
        <f>$B755*'PERCENTAGE SHARING'!P549</f>
        <v>0</v>
      </c>
      <c r="Q755" s="323">
        <f>$B755*'PERCENTAGE SHARING'!Q549</f>
        <v>0</v>
      </c>
      <c r="R755" s="323">
        <f>$B755*'PERCENTAGE SHARING'!R549</f>
        <v>0</v>
      </c>
      <c r="S755" s="317"/>
      <c r="T755" s="317"/>
      <c r="U755" s="317"/>
      <c r="V755" s="317"/>
      <c r="W755" s="317"/>
      <c r="X755" s="317"/>
      <c r="Y755" s="317"/>
      <c r="Z755" s="317"/>
    </row>
    <row r="756" ht="15.75" customHeight="1">
      <c r="A756" s="325" t="str">
        <f>'PROP DAILY PNL'!A756</f>
        <v/>
      </c>
      <c r="B756" s="326" t="str">
        <f>'PROP DAILY PNL'!B756</f>
        <v/>
      </c>
      <c r="C756" s="323">
        <f>$B756*'PERCENTAGE SHARING'!C550</f>
        <v>0</v>
      </c>
      <c r="D756" s="323">
        <f>$B756*'PERCENTAGE SHARING'!D550</f>
        <v>0</v>
      </c>
      <c r="E756" s="323">
        <f>$B756*'PERCENTAGE SHARING'!E550</f>
        <v>0</v>
      </c>
      <c r="F756" s="323">
        <f>$B756*'PERCENTAGE SHARING'!F550</f>
        <v>0</v>
      </c>
      <c r="G756" s="323">
        <f>$B756*'PERCENTAGE SHARING'!G550</f>
        <v>0</v>
      </c>
      <c r="H756" s="323">
        <f>$B756*'PERCENTAGE SHARING'!H550</f>
        <v>0</v>
      </c>
      <c r="I756" s="323">
        <f>$B756*'PERCENTAGE SHARING'!I550</f>
        <v>0</v>
      </c>
      <c r="J756" s="323">
        <f>$B756*'PERCENTAGE SHARING'!J550</f>
        <v>0</v>
      </c>
      <c r="K756" s="323">
        <f>$B756*'PERCENTAGE SHARING'!K550</f>
        <v>0</v>
      </c>
      <c r="L756" s="323">
        <f>$B756*'PERCENTAGE SHARING'!L550</f>
        <v>0</v>
      </c>
      <c r="M756" s="323">
        <f>$B756*'PERCENTAGE SHARING'!M550</f>
        <v>0</v>
      </c>
      <c r="N756" s="323">
        <f>$B756*'PERCENTAGE SHARING'!N550</f>
        <v>0</v>
      </c>
      <c r="O756" s="323">
        <f>$B756*'PERCENTAGE SHARING'!O550</f>
        <v>0</v>
      </c>
      <c r="P756" s="323">
        <f>$B756*'PERCENTAGE SHARING'!P550</f>
        <v>0</v>
      </c>
      <c r="Q756" s="323">
        <f>$B756*'PERCENTAGE SHARING'!Q550</f>
        <v>0</v>
      </c>
      <c r="R756" s="323">
        <f>$B756*'PERCENTAGE SHARING'!R550</f>
        <v>0</v>
      </c>
      <c r="S756" s="317"/>
      <c r="T756" s="317"/>
      <c r="U756" s="317"/>
      <c r="V756" s="317"/>
      <c r="W756" s="317"/>
      <c r="X756" s="317"/>
      <c r="Y756" s="317"/>
      <c r="Z756" s="317"/>
    </row>
    <row r="757" ht="15.75" customHeight="1">
      <c r="A757" s="325" t="str">
        <f>'PROP DAILY PNL'!A757</f>
        <v/>
      </c>
      <c r="B757" s="326" t="str">
        <f>'PROP DAILY PNL'!B757</f>
        <v/>
      </c>
      <c r="C757" s="323">
        <f>$B757*'PERCENTAGE SHARING'!C551</f>
        <v>0</v>
      </c>
      <c r="D757" s="323">
        <f>$B757*'PERCENTAGE SHARING'!D551</f>
        <v>0</v>
      </c>
      <c r="E757" s="323">
        <f>$B757*'PERCENTAGE SHARING'!E551</f>
        <v>0</v>
      </c>
      <c r="F757" s="323">
        <f>$B757*'PERCENTAGE SHARING'!F551</f>
        <v>0</v>
      </c>
      <c r="G757" s="323">
        <f>$B757*'PERCENTAGE SHARING'!G551</f>
        <v>0</v>
      </c>
      <c r="H757" s="323">
        <f>$B757*'PERCENTAGE SHARING'!H551</f>
        <v>0</v>
      </c>
      <c r="I757" s="323">
        <f>$B757*'PERCENTAGE SHARING'!I551</f>
        <v>0</v>
      </c>
      <c r="J757" s="323">
        <f>$B757*'PERCENTAGE SHARING'!J551</f>
        <v>0</v>
      </c>
      <c r="K757" s="323">
        <f>$B757*'PERCENTAGE SHARING'!K551</f>
        <v>0</v>
      </c>
      <c r="L757" s="323">
        <f>$B757*'PERCENTAGE SHARING'!L551</f>
        <v>0</v>
      </c>
      <c r="M757" s="323">
        <f>$B757*'PERCENTAGE SHARING'!M551</f>
        <v>0</v>
      </c>
      <c r="N757" s="323">
        <f>$B757*'PERCENTAGE SHARING'!N551</f>
        <v>0</v>
      </c>
      <c r="O757" s="323">
        <f>$B757*'PERCENTAGE SHARING'!O551</f>
        <v>0</v>
      </c>
      <c r="P757" s="323">
        <f>$B757*'PERCENTAGE SHARING'!P551</f>
        <v>0</v>
      </c>
      <c r="Q757" s="323">
        <f>$B757*'PERCENTAGE SHARING'!Q551</f>
        <v>0</v>
      </c>
      <c r="R757" s="323">
        <f>$B757*'PERCENTAGE SHARING'!R551</f>
        <v>0</v>
      </c>
      <c r="S757" s="317"/>
      <c r="T757" s="317"/>
      <c r="U757" s="317"/>
      <c r="V757" s="317"/>
      <c r="W757" s="317"/>
      <c r="X757" s="317"/>
      <c r="Y757" s="317"/>
      <c r="Z757" s="317"/>
    </row>
    <row r="758" ht="15.75" customHeight="1">
      <c r="A758" s="325" t="str">
        <f>'PROP DAILY PNL'!A758</f>
        <v/>
      </c>
      <c r="B758" s="326" t="str">
        <f>'PROP DAILY PNL'!B758</f>
        <v/>
      </c>
      <c r="C758" s="323">
        <f>$B758*'PERCENTAGE SHARING'!C552</f>
        <v>0</v>
      </c>
      <c r="D758" s="323">
        <f>$B758*'PERCENTAGE SHARING'!D552</f>
        <v>0</v>
      </c>
      <c r="E758" s="323">
        <f>$B758*'PERCENTAGE SHARING'!E552</f>
        <v>0</v>
      </c>
      <c r="F758" s="323">
        <f>$B758*'PERCENTAGE SHARING'!F552</f>
        <v>0</v>
      </c>
      <c r="G758" s="323">
        <f>$B758*'PERCENTAGE SHARING'!G552</f>
        <v>0</v>
      </c>
      <c r="H758" s="323">
        <f>$B758*'PERCENTAGE SHARING'!H552</f>
        <v>0</v>
      </c>
      <c r="I758" s="323">
        <f>$B758*'PERCENTAGE SHARING'!I552</f>
        <v>0</v>
      </c>
      <c r="J758" s="323">
        <f>$B758*'PERCENTAGE SHARING'!J552</f>
        <v>0</v>
      </c>
      <c r="K758" s="323">
        <f>$B758*'PERCENTAGE SHARING'!K552</f>
        <v>0</v>
      </c>
      <c r="L758" s="323">
        <f>$B758*'PERCENTAGE SHARING'!L552</f>
        <v>0</v>
      </c>
      <c r="M758" s="323">
        <f>$B758*'PERCENTAGE SHARING'!M552</f>
        <v>0</v>
      </c>
      <c r="N758" s="323">
        <f>$B758*'PERCENTAGE SHARING'!N552</f>
        <v>0</v>
      </c>
      <c r="O758" s="323">
        <f>$B758*'PERCENTAGE SHARING'!O552</f>
        <v>0</v>
      </c>
      <c r="P758" s="323">
        <f>$B758*'PERCENTAGE SHARING'!P552</f>
        <v>0</v>
      </c>
      <c r="Q758" s="323">
        <f>$B758*'PERCENTAGE SHARING'!Q552</f>
        <v>0</v>
      </c>
      <c r="R758" s="323">
        <f>$B758*'PERCENTAGE SHARING'!R552</f>
        <v>0</v>
      </c>
      <c r="S758" s="317"/>
      <c r="T758" s="317"/>
      <c r="U758" s="317"/>
      <c r="V758" s="317"/>
      <c r="W758" s="317"/>
      <c r="X758" s="317"/>
      <c r="Y758" s="317"/>
      <c r="Z758" s="317"/>
    </row>
    <row r="759" ht="15.75" customHeight="1">
      <c r="A759" s="325" t="str">
        <f>'PROP DAILY PNL'!A759</f>
        <v/>
      </c>
      <c r="B759" s="326" t="str">
        <f>'PROP DAILY PNL'!B759</f>
        <v/>
      </c>
      <c r="C759" s="323">
        <f>$B759*'PERCENTAGE SHARING'!C553</f>
        <v>0</v>
      </c>
      <c r="D759" s="323">
        <f>$B759*'PERCENTAGE SHARING'!D553</f>
        <v>0</v>
      </c>
      <c r="E759" s="323">
        <f>$B759*'PERCENTAGE SHARING'!E553</f>
        <v>0</v>
      </c>
      <c r="F759" s="323">
        <f>$B759*'PERCENTAGE SHARING'!F553</f>
        <v>0</v>
      </c>
      <c r="G759" s="323">
        <f>$B759*'PERCENTAGE SHARING'!G553</f>
        <v>0</v>
      </c>
      <c r="H759" s="323">
        <f>$B759*'PERCENTAGE SHARING'!H553</f>
        <v>0</v>
      </c>
      <c r="I759" s="323">
        <f>$B759*'PERCENTAGE SHARING'!I553</f>
        <v>0</v>
      </c>
      <c r="J759" s="323">
        <f>$B759*'PERCENTAGE SHARING'!J553</f>
        <v>0</v>
      </c>
      <c r="K759" s="323">
        <f>$B759*'PERCENTAGE SHARING'!K553</f>
        <v>0</v>
      </c>
      <c r="L759" s="323">
        <f>$B759*'PERCENTAGE SHARING'!L553</f>
        <v>0</v>
      </c>
      <c r="M759" s="323">
        <f>$B759*'PERCENTAGE SHARING'!M553</f>
        <v>0</v>
      </c>
      <c r="N759" s="323">
        <f>$B759*'PERCENTAGE SHARING'!N553</f>
        <v>0</v>
      </c>
      <c r="O759" s="323">
        <f>$B759*'PERCENTAGE SHARING'!O553</f>
        <v>0</v>
      </c>
      <c r="P759" s="323">
        <f>$B759*'PERCENTAGE SHARING'!P553</f>
        <v>0</v>
      </c>
      <c r="Q759" s="323">
        <f>$B759*'PERCENTAGE SHARING'!Q553</f>
        <v>0</v>
      </c>
      <c r="R759" s="323">
        <f>$B759*'PERCENTAGE SHARING'!R553</f>
        <v>0</v>
      </c>
      <c r="S759" s="317"/>
      <c r="T759" s="317"/>
      <c r="U759" s="317"/>
      <c r="V759" s="317"/>
      <c r="W759" s="317"/>
      <c r="X759" s="317"/>
      <c r="Y759" s="317"/>
      <c r="Z759" s="317"/>
    </row>
    <row r="760" ht="15.75" customHeight="1">
      <c r="A760" s="325" t="str">
        <f>'PROP DAILY PNL'!A760</f>
        <v/>
      </c>
      <c r="B760" s="326" t="str">
        <f>'PROP DAILY PNL'!B760</f>
        <v/>
      </c>
      <c r="C760" s="323">
        <f>$B760*'PERCENTAGE SHARING'!C554</f>
        <v>0</v>
      </c>
      <c r="D760" s="323">
        <f>$B760*'PERCENTAGE SHARING'!D554</f>
        <v>0</v>
      </c>
      <c r="E760" s="323">
        <f>$B760*'PERCENTAGE SHARING'!E554</f>
        <v>0</v>
      </c>
      <c r="F760" s="323">
        <f>$B760*'PERCENTAGE SHARING'!F554</f>
        <v>0</v>
      </c>
      <c r="G760" s="323">
        <f>$B760*'PERCENTAGE SHARING'!G554</f>
        <v>0</v>
      </c>
      <c r="H760" s="323">
        <f>$B760*'PERCENTAGE SHARING'!H554</f>
        <v>0</v>
      </c>
      <c r="I760" s="323">
        <f>$B760*'PERCENTAGE SHARING'!I554</f>
        <v>0</v>
      </c>
      <c r="J760" s="323">
        <f>$B760*'PERCENTAGE SHARING'!J554</f>
        <v>0</v>
      </c>
      <c r="K760" s="323">
        <f>$B760*'PERCENTAGE SHARING'!K554</f>
        <v>0</v>
      </c>
      <c r="L760" s="323">
        <f>$B760*'PERCENTAGE SHARING'!L554</f>
        <v>0</v>
      </c>
      <c r="M760" s="323">
        <f>$B760*'PERCENTAGE SHARING'!M554</f>
        <v>0</v>
      </c>
      <c r="N760" s="323">
        <f>$B760*'PERCENTAGE SHARING'!N554</f>
        <v>0</v>
      </c>
      <c r="O760" s="323">
        <f>$B760*'PERCENTAGE SHARING'!O554</f>
        <v>0</v>
      </c>
      <c r="P760" s="323">
        <f>$B760*'PERCENTAGE SHARING'!P554</f>
        <v>0</v>
      </c>
      <c r="Q760" s="323">
        <f>$B760*'PERCENTAGE SHARING'!Q554</f>
        <v>0</v>
      </c>
      <c r="R760" s="323">
        <f>$B760*'PERCENTAGE SHARING'!R554</f>
        <v>0</v>
      </c>
      <c r="S760" s="317"/>
      <c r="T760" s="317"/>
      <c r="U760" s="317"/>
      <c r="V760" s="317"/>
      <c r="W760" s="317"/>
      <c r="X760" s="317"/>
      <c r="Y760" s="317"/>
      <c r="Z760" s="317"/>
    </row>
    <row r="761" ht="15.75" customHeight="1">
      <c r="A761" s="325" t="str">
        <f>'PROP DAILY PNL'!A761</f>
        <v/>
      </c>
      <c r="B761" s="326" t="str">
        <f>'PROP DAILY PNL'!B761</f>
        <v/>
      </c>
      <c r="C761" s="323">
        <f>$B761*'PERCENTAGE SHARING'!C555</f>
        <v>0</v>
      </c>
      <c r="D761" s="323">
        <f>$B761*'PERCENTAGE SHARING'!D555</f>
        <v>0</v>
      </c>
      <c r="E761" s="323">
        <f>$B761*'PERCENTAGE SHARING'!E555</f>
        <v>0</v>
      </c>
      <c r="F761" s="323">
        <f>$B761*'PERCENTAGE SHARING'!F555</f>
        <v>0</v>
      </c>
      <c r="G761" s="323">
        <f>$B761*'PERCENTAGE SHARING'!G555</f>
        <v>0</v>
      </c>
      <c r="H761" s="323">
        <f>$B761*'PERCENTAGE SHARING'!H555</f>
        <v>0</v>
      </c>
      <c r="I761" s="323">
        <f>$B761*'PERCENTAGE SHARING'!I555</f>
        <v>0</v>
      </c>
      <c r="J761" s="323">
        <f>$B761*'PERCENTAGE SHARING'!J555</f>
        <v>0</v>
      </c>
      <c r="K761" s="323">
        <f>$B761*'PERCENTAGE SHARING'!K555</f>
        <v>0</v>
      </c>
      <c r="L761" s="323">
        <f>$B761*'PERCENTAGE SHARING'!L555</f>
        <v>0</v>
      </c>
      <c r="M761" s="323">
        <f>$B761*'PERCENTAGE SHARING'!M555</f>
        <v>0</v>
      </c>
      <c r="N761" s="323">
        <f>$B761*'PERCENTAGE SHARING'!N555</f>
        <v>0</v>
      </c>
      <c r="O761" s="323">
        <f>$B761*'PERCENTAGE SHARING'!O555</f>
        <v>0</v>
      </c>
      <c r="P761" s="323">
        <f>$B761*'PERCENTAGE SHARING'!P555</f>
        <v>0</v>
      </c>
      <c r="Q761" s="323">
        <f>$B761*'PERCENTAGE SHARING'!Q555</f>
        <v>0</v>
      </c>
      <c r="R761" s="323">
        <f>$B761*'PERCENTAGE SHARING'!R555</f>
        <v>0</v>
      </c>
      <c r="S761" s="317"/>
      <c r="T761" s="317"/>
      <c r="U761" s="317"/>
      <c r="V761" s="317"/>
      <c r="W761" s="317"/>
      <c r="X761" s="317"/>
      <c r="Y761" s="317"/>
      <c r="Z761" s="317"/>
    </row>
    <row r="762" ht="15.75" customHeight="1">
      <c r="A762" s="325" t="str">
        <f>'PROP DAILY PNL'!A762</f>
        <v/>
      </c>
      <c r="B762" s="326" t="str">
        <f>'PROP DAILY PNL'!B762</f>
        <v/>
      </c>
      <c r="C762" s="323">
        <f>$B762*'PERCENTAGE SHARING'!C556</f>
        <v>0</v>
      </c>
      <c r="D762" s="323">
        <f>$B762*'PERCENTAGE SHARING'!D556</f>
        <v>0</v>
      </c>
      <c r="E762" s="323">
        <f>$B762*'PERCENTAGE SHARING'!E556</f>
        <v>0</v>
      </c>
      <c r="F762" s="323">
        <f>$B762*'PERCENTAGE SHARING'!F556</f>
        <v>0</v>
      </c>
      <c r="G762" s="323">
        <f>$B762*'PERCENTAGE SHARING'!G556</f>
        <v>0</v>
      </c>
      <c r="H762" s="323">
        <f>$B762*'PERCENTAGE SHARING'!H556</f>
        <v>0</v>
      </c>
      <c r="I762" s="323">
        <f>$B762*'PERCENTAGE SHARING'!I556</f>
        <v>0</v>
      </c>
      <c r="J762" s="323">
        <f>$B762*'PERCENTAGE SHARING'!J556</f>
        <v>0</v>
      </c>
      <c r="K762" s="323">
        <f>$B762*'PERCENTAGE SHARING'!K556</f>
        <v>0</v>
      </c>
      <c r="L762" s="323">
        <f>$B762*'PERCENTAGE SHARING'!L556</f>
        <v>0</v>
      </c>
      <c r="M762" s="323">
        <f>$B762*'PERCENTAGE SHARING'!M556</f>
        <v>0</v>
      </c>
      <c r="N762" s="323">
        <f>$B762*'PERCENTAGE SHARING'!N556</f>
        <v>0</v>
      </c>
      <c r="O762" s="323">
        <f>$B762*'PERCENTAGE SHARING'!O556</f>
        <v>0</v>
      </c>
      <c r="P762" s="323">
        <f>$B762*'PERCENTAGE SHARING'!P556</f>
        <v>0</v>
      </c>
      <c r="Q762" s="323">
        <f>$B762*'PERCENTAGE SHARING'!Q556</f>
        <v>0</v>
      </c>
      <c r="R762" s="323">
        <f>$B762*'PERCENTAGE SHARING'!R556</f>
        <v>0</v>
      </c>
      <c r="S762" s="317"/>
      <c r="T762" s="317"/>
      <c r="U762" s="317"/>
      <c r="V762" s="317"/>
      <c r="W762" s="317"/>
      <c r="X762" s="317"/>
      <c r="Y762" s="317"/>
      <c r="Z762" s="317"/>
    </row>
    <row r="763" ht="15.75" customHeight="1">
      <c r="A763" s="325" t="str">
        <f>'PROP DAILY PNL'!A763</f>
        <v/>
      </c>
      <c r="B763" s="326" t="str">
        <f>'PROP DAILY PNL'!B763</f>
        <v/>
      </c>
      <c r="C763" s="323">
        <f>$B763*'PERCENTAGE SHARING'!C557</f>
        <v>0</v>
      </c>
      <c r="D763" s="323">
        <f>$B763*'PERCENTAGE SHARING'!D557</f>
        <v>0</v>
      </c>
      <c r="E763" s="323">
        <f>$B763*'PERCENTAGE SHARING'!E557</f>
        <v>0</v>
      </c>
      <c r="F763" s="323">
        <f>$B763*'PERCENTAGE SHARING'!F557</f>
        <v>0</v>
      </c>
      <c r="G763" s="323">
        <f>$B763*'PERCENTAGE SHARING'!G557</f>
        <v>0</v>
      </c>
      <c r="H763" s="323">
        <f>$B763*'PERCENTAGE SHARING'!H557</f>
        <v>0</v>
      </c>
      <c r="I763" s="323">
        <f>$B763*'PERCENTAGE SHARING'!I557</f>
        <v>0</v>
      </c>
      <c r="J763" s="323">
        <f>$B763*'PERCENTAGE SHARING'!J557</f>
        <v>0</v>
      </c>
      <c r="K763" s="323">
        <f>$B763*'PERCENTAGE SHARING'!K557</f>
        <v>0</v>
      </c>
      <c r="L763" s="323">
        <f>$B763*'PERCENTAGE SHARING'!L557</f>
        <v>0</v>
      </c>
      <c r="M763" s="323">
        <f>$B763*'PERCENTAGE SHARING'!M557</f>
        <v>0</v>
      </c>
      <c r="N763" s="323">
        <f>$B763*'PERCENTAGE SHARING'!N557</f>
        <v>0</v>
      </c>
      <c r="O763" s="323">
        <f>$B763*'PERCENTAGE SHARING'!O557</f>
        <v>0</v>
      </c>
      <c r="P763" s="323">
        <f>$B763*'PERCENTAGE SHARING'!P557</f>
        <v>0</v>
      </c>
      <c r="Q763" s="323">
        <f>$B763*'PERCENTAGE SHARING'!Q557</f>
        <v>0</v>
      </c>
      <c r="R763" s="323">
        <f>$B763*'PERCENTAGE SHARING'!R557</f>
        <v>0</v>
      </c>
      <c r="S763" s="317"/>
      <c r="T763" s="317"/>
      <c r="U763" s="317"/>
      <c r="V763" s="317"/>
      <c r="W763" s="317"/>
      <c r="X763" s="317"/>
      <c r="Y763" s="317"/>
      <c r="Z763" s="317"/>
    </row>
    <row r="764" ht="15.75" customHeight="1">
      <c r="A764" s="325" t="str">
        <f>'PROP DAILY PNL'!A764</f>
        <v/>
      </c>
      <c r="B764" s="326" t="str">
        <f>'PROP DAILY PNL'!B764</f>
        <v/>
      </c>
      <c r="C764" s="323">
        <f>$B764*'PERCENTAGE SHARING'!C558</f>
        <v>0</v>
      </c>
      <c r="D764" s="323">
        <f>$B764*'PERCENTAGE SHARING'!D558</f>
        <v>0</v>
      </c>
      <c r="E764" s="323">
        <f>$B764*'PERCENTAGE SHARING'!E558</f>
        <v>0</v>
      </c>
      <c r="F764" s="323">
        <f>$B764*'PERCENTAGE SHARING'!F558</f>
        <v>0</v>
      </c>
      <c r="G764" s="323">
        <f>$B764*'PERCENTAGE SHARING'!G558</f>
        <v>0</v>
      </c>
      <c r="H764" s="323">
        <f>$B764*'PERCENTAGE SHARING'!H558</f>
        <v>0</v>
      </c>
      <c r="I764" s="323">
        <f>$B764*'PERCENTAGE SHARING'!I558</f>
        <v>0</v>
      </c>
      <c r="J764" s="323">
        <f>$B764*'PERCENTAGE SHARING'!J558</f>
        <v>0</v>
      </c>
      <c r="K764" s="323">
        <f>$B764*'PERCENTAGE SHARING'!K558</f>
        <v>0</v>
      </c>
      <c r="L764" s="323">
        <f>$B764*'PERCENTAGE SHARING'!L558</f>
        <v>0</v>
      </c>
      <c r="M764" s="323">
        <f>$B764*'PERCENTAGE SHARING'!M558</f>
        <v>0</v>
      </c>
      <c r="N764" s="323">
        <f>$B764*'PERCENTAGE SHARING'!N558</f>
        <v>0</v>
      </c>
      <c r="O764" s="323">
        <f>$B764*'PERCENTAGE SHARING'!O558</f>
        <v>0</v>
      </c>
      <c r="P764" s="323">
        <f>$B764*'PERCENTAGE SHARING'!P558</f>
        <v>0</v>
      </c>
      <c r="Q764" s="323">
        <f>$B764*'PERCENTAGE SHARING'!Q558</f>
        <v>0</v>
      </c>
      <c r="R764" s="323">
        <f>$B764*'PERCENTAGE SHARING'!R558</f>
        <v>0</v>
      </c>
      <c r="S764" s="317"/>
      <c r="T764" s="317"/>
      <c r="U764" s="317"/>
      <c r="V764" s="317"/>
      <c r="W764" s="317"/>
      <c r="X764" s="317"/>
      <c r="Y764" s="317"/>
      <c r="Z764" s="317"/>
    </row>
    <row r="765" ht="15.75" customHeight="1">
      <c r="A765" s="325" t="str">
        <f>'PROP DAILY PNL'!A765</f>
        <v/>
      </c>
      <c r="B765" s="326" t="str">
        <f>'PROP DAILY PNL'!B765</f>
        <v/>
      </c>
      <c r="C765" s="323">
        <f>$B765*'PERCENTAGE SHARING'!C559</f>
        <v>0</v>
      </c>
      <c r="D765" s="323">
        <f>$B765*'PERCENTAGE SHARING'!D559</f>
        <v>0</v>
      </c>
      <c r="E765" s="323">
        <f>$B765*'PERCENTAGE SHARING'!E559</f>
        <v>0</v>
      </c>
      <c r="F765" s="323">
        <f>$B765*'PERCENTAGE SHARING'!F559</f>
        <v>0</v>
      </c>
      <c r="G765" s="323">
        <f>$B765*'PERCENTAGE SHARING'!G559</f>
        <v>0</v>
      </c>
      <c r="H765" s="323">
        <f>$B765*'PERCENTAGE SHARING'!H559</f>
        <v>0</v>
      </c>
      <c r="I765" s="323">
        <f>$B765*'PERCENTAGE SHARING'!I559</f>
        <v>0</v>
      </c>
      <c r="J765" s="323">
        <f>$B765*'PERCENTAGE SHARING'!J559</f>
        <v>0</v>
      </c>
      <c r="K765" s="323">
        <f>$B765*'PERCENTAGE SHARING'!K559</f>
        <v>0</v>
      </c>
      <c r="L765" s="323">
        <f>$B765*'PERCENTAGE SHARING'!L559</f>
        <v>0</v>
      </c>
      <c r="M765" s="323">
        <f>$B765*'PERCENTAGE SHARING'!M559</f>
        <v>0</v>
      </c>
      <c r="N765" s="323">
        <f>$B765*'PERCENTAGE SHARING'!N559</f>
        <v>0</v>
      </c>
      <c r="O765" s="323">
        <f>$B765*'PERCENTAGE SHARING'!O559</f>
        <v>0</v>
      </c>
      <c r="P765" s="323">
        <f>$B765*'PERCENTAGE SHARING'!P559</f>
        <v>0</v>
      </c>
      <c r="Q765" s="323">
        <f>$B765*'PERCENTAGE SHARING'!Q559</f>
        <v>0</v>
      </c>
      <c r="R765" s="323">
        <f>$B765*'PERCENTAGE SHARING'!R559</f>
        <v>0</v>
      </c>
      <c r="S765" s="317"/>
      <c r="T765" s="317"/>
      <c r="U765" s="317"/>
      <c r="V765" s="317"/>
      <c r="W765" s="317"/>
      <c r="X765" s="317"/>
      <c r="Y765" s="317"/>
      <c r="Z765" s="317"/>
    </row>
    <row r="766" ht="15.75" customHeight="1">
      <c r="A766" s="325" t="str">
        <f>'PROP DAILY PNL'!A766</f>
        <v/>
      </c>
      <c r="B766" s="326" t="str">
        <f>'PROP DAILY PNL'!B766</f>
        <v/>
      </c>
      <c r="C766" s="323">
        <f>$B766*'PERCENTAGE SHARING'!C560</f>
        <v>0</v>
      </c>
      <c r="D766" s="323">
        <f>$B766*'PERCENTAGE SHARING'!D560</f>
        <v>0</v>
      </c>
      <c r="E766" s="323">
        <f>$B766*'PERCENTAGE SHARING'!E560</f>
        <v>0</v>
      </c>
      <c r="F766" s="323">
        <f>$B766*'PERCENTAGE SHARING'!F560</f>
        <v>0</v>
      </c>
      <c r="G766" s="323">
        <f>$B766*'PERCENTAGE SHARING'!G560</f>
        <v>0</v>
      </c>
      <c r="H766" s="323">
        <f>$B766*'PERCENTAGE SHARING'!H560</f>
        <v>0</v>
      </c>
      <c r="I766" s="323">
        <f>$B766*'PERCENTAGE SHARING'!I560</f>
        <v>0</v>
      </c>
      <c r="J766" s="323">
        <f>$B766*'PERCENTAGE SHARING'!J560</f>
        <v>0</v>
      </c>
      <c r="K766" s="323">
        <f>$B766*'PERCENTAGE SHARING'!K560</f>
        <v>0</v>
      </c>
      <c r="L766" s="323">
        <f>$B766*'PERCENTAGE SHARING'!L560</f>
        <v>0</v>
      </c>
      <c r="M766" s="323">
        <f>$B766*'PERCENTAGE SHARING'!M560</f>
        <v>0</v>
      </c>
      <c r="N766" s="323">
        <f>$B766*'PERCENTAGE SHARING'!N560</f>
        <v>0</v>
      </c>
      <c r="O766" s="323">
        <f>$B766*'PERCENTAGE SHARING'!O560</f>
        <v>0</v>
      </c>
      <c r="P766" s="323">
        <f>$B766*'PERCENTAGE SHARING'!P560</f>
        <v>0</v>
      </c>
      <c r="Q766" s="323">
        <f>$B766*'PERCENTAGE SHARING'!Q560</f>
        <v>0</v>
      </c>
      <c r="R766" s="323">
        <f>$B766*'PERCENTAGE SHARING'!R560</f>
        <v>0</v>
      </c>
      <c r="S766" s="317"/>
      <c r="T766" s="317"/>
      <c r="U766" s="317"/>
      <c r="V766" s="317"/>
      <c r="W766" s="317"/>
      <c r="X766" s="317"/>
      <c r="Y766" s="317"/>
      <c r="Z766" s="317"/>
    </row>
    <row r="767" ht="15.75" customHeight="1">
      <c r="A767" s="325" t="str">
        <f>'PROP DAILY PNL'!A767</f>
        <v/>
      </c>
      <c r="B767" s="326" t="str">
        <f>'PROP DAILY PNL'!B767</f>
        <v/>
      </c>
      <c r="C767" s="323">
        <f>$B767*'PERCENTAGE SHARING'!C561</f>
        <v>0</v>
      </c>
      <c r="D767" s="323">
        <f>$B767*'PERCENTAGE SHARING'!D561</f>
        <v>0</v>
      </c>
      <c r="E767" s="323">
        <f>$B767*'PERCENTAGE SHARING'!E561</f>
        <v>0</v>
      </c>
      <c r="F767" s="323">
        <f>$B767*'PERCENTAGE SHARING'!F561</f>
        <v>0</v>
      </c>
      <c r="G767" s="323">
        <f>$B767*'PERCENTAGE SHARING'!G561</f>
        <v>0</v>
      </c>
      <c r="H767" s="323">
        <f>$B767*'PERCENTAGE SHARING'!H561</f>
        <v>0</v>
      </c>
      <c r="I767" s="323">
        <f>$B767*'PERCENTAGE SHARING'!I561</f>
        <v>0</v>
      </c>
      <c r="J767" s="323">
        <f>$B767*'PERCENTAGE SHARING'!J561</f>
        <v>0</v>
      </c>
      <c r="K767" s="323">
        <f>$B767*'PERCENTAGE SHARING'!K561</f>
        <v>0</v>
      </c>
      <c r="L767" s="323">
        <f>$B767*'PERCENTAGE SHARING'!L561</f>
        <v>0</v>
      </c>
      <c r="M767" s="323">
        <f>$B767*'PERCENTAGE SHARING'!M561</f>
        <v>0</v>
      </c>
      <c r="N767" s="323">
        <f>$B767*'PERCENTAGE SHARING'!N561</f>
        <v>0</v>
      </c>
      <c r="O767" s="323">
        <f>$B767*'PERCENTAGE SHARING'!O561</f>
        <v>0</v>
      </c>
      <c r="P767" s="323">
        <f>$B767*'PERCENTAGE SHARING'!P561</f>
        <v>0</v>
      </c>
      <c r="Q767" s="323">
        <f>$B767*'PERCENTAGE SHARING'!Q561</f>
        <v>0</v>
      </c>
      <c r="R767" s="323">
        <f>$B767*'PERCENTAGE SHARING'!R561</f>
        <v>0</v>
      </c>
      <c r="S767" s="317"/>
      <c r="T767" s="317"/>
      <c r="U767" s="317"/>
      <c r="V767" s="317"/>
      <c r="W767" s="317"/>
      <c r="X767" s="317"/>
      <c r="Y767" s="317"/>
      <c r="Z767" s="317"/>
    </row>
    <row r="768" ht="15.75" customHeight="1">
      <c r="A768" s="325" t="str">
        <f>'PROP DAILY PNL'!A768</f>
        <v/>
      </c>
      <c r="B768" s="326" t="str">
        <f>'PROP DAILY PNL'!B768</f>
        <v/>
      </c>
      <c r="C768" s="323">
        <f>$B768*'PERCENTAGE SHARING'!C562</f>
        <v>0</v>
      </c>
      <c r="D768" s="323">
        <f>$B768*'PERCENTAGE SHARING'!D562</f>
        <v>0</v>
      </c>
      <c r="E768" s="323">
        <f>$B768*'PERCENTAGE SHARING'!E562</f>
        <v>0</v>
      </c>
      <c r="F768" s="323">
        <f>$B768*'PERCENTAGE SHARING'!F562</f>
        <v>0</v>
      </c>
      <c r="G768" s="323">
        <f>$B768*'PERCENTAGE SHARING'!G562</f>
        <v>0</v>
      </c>
      <c r="H768" s="323">
        <f>$B768*'PERCENTAGE SHARING'!H562</f>
        <v>0</v>
      </c>
      <c r="I768" s="323">
        <f>$B768*'PERCENTAGE SHARING'!I562</f>
        <v>0</v>
      </c>
      <c r="J768" s="323">
        <f>$B768*'PERCENTAGE SHARING'!J562</f>
        <v>0</v>
      </c>
      <c r="K768" s="323">
        <f>$B768*'PERCENTAGE SHARING'!K562</f>
        <v>0</v>
      </c>
      <c r="L768" s="323">
        <f>$B768*'PERCENTAGE SHARING'!L562</f>
        <v>0</v>
      </c>
      <c r="M768" s="323">
        <f>$B768*'PERCENTAGE SHARING'!M562</f>
        <v>0</v>
      </c>
      <c r="N768" s="323">
        <f>$B768*'PERCENTAGE SHARING'!N562</f>
        <v>0</v>
      </c>
      <c r="O768" s="323">
        <f>$B768*'PERCENTAGE SHARING'!O562</f>
        <v>0</v>
      </c>
      <c r="P768" s="323">
        <f>$B768*'PERCENTAGE SHARING'!P562</f>
        <v>0</v>
      </c>
      <c r="Q768" s="323">
        <f>$B768*'PERCENTAGE SHARING'!Q562</f>
        <v>0</v>
      </c>
      <c r="R768" s="323">
        <f>$B768*'PERCENTAGE SHARING'!R562</f>
        <v>0</v>
      </c>
      <c r="S768" s="317"/>
      <c r="T768" s="317"/>
      <c r="U768" s="317"/>
      <c r="V768" s="317"/>
      <c r="W768" s="317"/>
      <c r="X768" s="317"/>
      <c r="Y768" s="317"/>
      <c r="Z768" s="317"/>
    </row>
    <row r="769" ht="15.75" customHeight="1">
      <c r="A769" s="325" t="str">
        <f>'PROP DAILY PNL'!A769</f>
        <v/>
      </c>
      <c r="B769" s="326" t="str">
        <f>'PROP DAILY PNL'!B769</f>
        <v/>
      </c>
      <c r="C769" s="323">
        <f>$B769*'PERCENTAGE SHARING'!C563</f>
        <v>0</v>
      </c>
      <c r="D769" s="323">
        <f>$B769*'PERCENTAGE SHARING'!D563</f>
        <v>0</v>
      </c>
      <c r="E769" s="323">
        <f>$B769*'PERCENTAGE SHARING'!E563</f>
        <v>0</v>
      </c>
      <c r="F769" s="323">
        <f>$B769*'PERCENTAGE SHARING'!F563</f>
        <v>0</v>
      </c>
      <c r="G769" s="323">
        <f>$B769*'PERCENTAGE SHARING'!G563</f>
        <v>0</v>
      </c>
      <c r="H769" s="323">
        <f>$B769*'PERCENTAGE SHARING'!H563</f>
        <v>0</v>
      </c>
      <c r="I769" s="323">
        <f>$B769*'PERCENTAGE SHARING'!I563</f>
        <v>0</v>
      </c>
      <c r="J769" s="323">
        <f>$B769*'PERCENTAGE SHARING'!J563</f>
        <v>0</v>
      </c>
      <c r="K769" s="323">
        <f>$B769*'PERCENTAGE SHARING'!K563</f>
        <v>0</v>
      </c>
      <c r="L769" s="323">
        <f>$B769*'PERCENTAGE SHARING'!L563</f>
        <v>0</v>
      </c>
      <c r="M769" s="323">
        <f>$B769*'PERCENTAGE SHARING'!M563</f>
        <v>0</v>
      </c>
      <c r="N769" s="323">
        <f>$B769*'PERCENTAGE SHARING'!N563</f>
        <v>0</v>
      </c>
      <c r="O769" s="323">
        <f>$B769*'PERCENTAGE SHARING'!O563</f>
        <v>0</v>
      </c>
      <c r="P769" s="323">
        <f>$B769*'PERCENTAGE SHARING'!P563</f>
        <v>0</v>
      </c>
      <c r="Q769" s="323">
        <f>$B769*'PERCENTAGE SHARING'!Q563</f>
        <v>0</v>
      </c>
      <c r="R769" s="323">
        <f>$B769*'PERCENTAGE SHARING'!R563</f>
        <v>0</v>
      </c>
      <c r="S769" s="317"/>
      <c r="T769" s="317"/>
      <c r="U769" s="317"/>
      <c r="V769" s="317"/>
      <c r="W769" s="317"/>
      <c r="X769" s="317"/>
      <c r="Y769" s="317"/>
      <c r="Z769" s="317"/>
    </row>
    <row r="770" ht="15.75" customHeight="1">
      <c r="A770" s="325" t="str">
        <f>'PROP DAILY PNL'!A770</f>
        <v/>
      </c>
      <c r="B770" s="326" t="str">
        <f>'PROP DAILY PNL'!B770</f>
        <v/>
      </c>
      <c r="C770" s="323">
        <f>$B770*'PERCENTAGE SHARING'!C564</f>
        <v>0</v>
      </c>
      <c r="D770" s="323">
        <f>$B770*'PERCENTAGE SHARING'!D564</f>
        <v>0</v>
      </c>
      <c r="E770" s="323">
        <f>$B770*'PERCENTAGE SHARING'!E564</f>
        <v>0</v>
      </c>
      <c r="F770" s="323">
        <f>$B770*'PERCENTAGE SHARING'!F564</f>
        <v>0</v>
      </c>
      <c r="G770" s="323">
        <f>$B770*'PERCENTAGE SHARING'!G564</f>
        <v>0</v>
      </c>
      <c r="H770" s="323">
        <f>$B770*'PERCENTAGE SHARING'!H564</f>
        <v>0</v>
      </c>
      <c r="I770" s="323">
        <f>$B770*'PERCENTAGE SHARING'!I564</f>
        <v>0</v>
      </c>
      <c r="J770" s="323">
        <f>$B770*'PERCENTAGE SHARING'!J564</f>
        <v>0</v>
      </c>
      <c r="K770" s="323">
        <f>$B770*'PERCENTAGE SHARING'!K564</f>
        <v>0</v>
      </c>
      <c r="L770" s="323">
        <f>$B770*'PERCENTAGE SHARING'!L564</f>
        <v>0</v>
      </c>
      <c r="M770" s="323">
        <f>$B770*'PERCENTAGE SHARING'!M564</f>
        <v>0</v>
      </c>
      <c r="N770" s="323">
        <f>$B770*'PERCENTAGE SHARING'!N564</f>
        <v>0</v>
      </c>
      <c r="O770" s="323">
        <f>$B770*'PERCENTAGE SHARING'!O564</f>
        <v>0</v>
      </c>
      <c r="P770" s="323">
        <f>$B770*'PERCENTAGE SHARING'!P564</f>
        <v>0</v>
      </c>
      <c r="Q770" s="323">
        <f>$B770*'PERCENTAGE SHARING'!Q564</f>
        <v>0</v>
      </c>
      <c r="R770" s="323">
        <f>$B770*'PERCENTAGE SHARING'!R564</f>
        <v>0</v>
      </c>
      <c r="S770" s="317"/>
      <c r="T770" s="317"/>
      <c r="U770" s="317"/>
      <c r="V770" s="317"/>
      <c r="W770" s="317"/>
      <c r="X770" s="317"/>
      <c r="Y770" s="317"/>
      <c r="Z770" s="317"/>
    </row>
    <row r="771" ht="15.75" customHeight="1">
      <c r="A771" s="325" t="str">
        <f>'PROP DAILY PNL'!A771</f>
        <v/>
      </c>
      <c r="B771" s="326" t="str">
        <f>'PROP DAILY PNL'!B771</f>
        <v/>
      </c>
      <c r="C771" s="323">
        <f>$B771*'PERCENTAGE SHARING'!C565</f>
        <v>0</v>
      </c>
      <c r="D771" s="323">
        <f>$B771*'PERCENTAGE SHARING'!D565</f>
        <v>0</v>
      </c>
      <c r="E771" s="323">
        <f>$B771*'PERCENTAGE SHARING'!E565</f>
        <v>0</v>
      </c>
      <c r="F771" s="323">
        <f>$B771*'PERCENTAGE SHARING'!F565</f>
        <v>0</v>
      </c>
      <c r="G771" s="323">
        <f>$B771*'PERCENTAGE SHARING'!G565</f>
        <v>0</v>
      </c>
      <c r="H771" s="323">
        <f>$B771*'PERCENTAGE SHARING'!H565</f>
        <v>0</v>
      </c>
      <c r="I771" s="323">
        <f>$B771*'PERCENTAGE SHARING'!I565</f>
        <v>0</v>
      </c>
      <c r="J771" s="323">
        <f>$B771*'PERCENTAGE SHARING'!J565</f>
        <v>0</v>
      </c>
      <c r="K771" s="323">
        <f>$B771*'PERCENTAGE SHARING'!K565</f>
        <v>0</v>
      </c>
      <c r="L771" s="323">
        <f>$B771*'PERCENTAGE SHARING'!L565</f>
        <v>0</v>
      </c>
      <c r="M771" s="323">
        <f>$B771*'PERCENTAGE SHARING'!M565</f>
        <v>0</v>
      </c>
      <c r="N771" s="323">
        <f>$B771*'PERCENTAGE SHARING'!N565</f>
        <v>0</v>
      </c>
      <c r="O771" s="323">
        <f>$B771*'PERCENTAGE SHARING'!O565</f>
        <v>0</v>
      </c>
      <c r="P771" s="323">
        <f>$B771*'PERCENTAGE SHARING'!P565</f>
        <v>0</v>
      </c>
      <c r="Q771" s="323">
        <f>$B771*'PERCENTAGE SHARING'!Q565</f>
        <v>0</v>
      </c>
      <c r="R771" s="323">
        <f>$B771*'PERCENTAGE SHARING'!R565</f>
        <v>0</v>
      </c>
      <c r="S771" s="317"/>
      <c r="T771" s="317"/>
      <c r="U771" s="317"/>
      <c r="V771" s="317"/>
      <c r="W771" s="317"/>
      <c r="X771" s="317"/>
      <c r="Y771" s="317"/>
      <c r="Z771" s="317"/>
    </row>
    <row r="772" ht="15.75" customHeight="1">
      <c r="A772" s="325" t="str">
        <f>'PROP DAILY PNL'!A772</f>
        <v/>
      </c>
      <c r="B772" s="326" t="str">
        <f>'PROP DAILY PNL'!B772</f>
        <v/>
      </c>
      <c r="C772" s="323">
        <f>$B772*'PERCENTAGE SHARING'!C566</f>
        <v>0</v>
      </c>
      <c r="D772" s="323">
        <f>$B772*'PERCENTAGE SHARING'!D566</f>
        <v>0</v>
      </c>
      <c r="E772" s="323">
        <f>$B772*'PERCENTAGE SHARING'!E566</f>
        <v>0</v>
      </c>
      <c r="F772" s="323">
        <f>$B772*'PERCENTAGE SHARING'!F566</f>
        <v>0</v>
      </c>
      <c r="G772" s="323">
        <f>$B772*'PERCENTAGE SHARING'!G566</f>
        <v>0</v>
      </c>
      <c r="H772" s="323">
        <f>$B772*'PERCENTAGE SHARING'!H566</f>
        <v>0</v>
      </c>
      <c r="I772" s="323">
        <f>$B772*'PERCENTAGE SHARING'!I566</f>
        <v>0</v>
      </c>
      <c r="J772" s="323">
        <f>$B772*'PERCENTAGE SHARING'!J566</f>
        <v>0</v>
      </c>
      <c r="K772" s="323">
        <f>$B772*'PERCENTAGE SHARING'!K566</f>
        <v>0</v>
      </c>
      <c r="L772" s="323">
        <f>$B772*'PERCENTAGE SHARING'!L566</f>
        <v>0</v>
      </c>
      <c r="M772" s="323">
        <f>$B772*'PERCENTAGE SHARING'!M566</f>
        <v>0</v>
      </c>
      <c r="N772" s="323">
        <f>$B772*'PERCENTAGE SHARING'!N566</f>
        <v>0</v>
      </c>
      <c r="O772" s="323">
        <f>$B772*'PERCENTAGE SHARING'!O566</f>
        <v>0</v>
      </c>
      <c r="P772" s="323">
        <f>$B772*'PERCENTAGE SHARING'!P566</f>
        <v>0</v>
      </c>
      <c r="Q772" s="323">
        <f>$B772*'PERCENTAGE SHARING'!Q566</f>
        <v>0</v>
      </c>
      <c r="R772" s="323">
        <f>$B772*'PERCENTAGE SHARING'!R566</f>
        <v>0</v>
      </c>
      <c r="S772" s="317"/>
      <c r="T772" s="317"/>
      <c r="U772" s="317"/>
      <c r="V772" s="317"/>
      <c r="W772" s="317"/>
      <c r="X772" s="317"/>
      <c r="Y772" s="317"/>
      <c r="Z772" s="317"/>
    </row>
    <row r="773" ht="15.75" customHeight="1">
      <c r="A773" s="325" t="str">
        <f>'PROP DAILY PNL'!A773</f>
        <v/>
      </c>
      <c r="B773" s="326" t="str">
        <f>'PROP DAILY PNL'!B773</f>
        <v/>
      </c>
      <c r="C773" s="323">
        <f>$B773*'PERCENTAGE SHARING'!C567</f>
        <v>0</v>
      </c>
      <c r="D773" s="323">
        <f>$B773*'PERCENTAGE SHARING'!D567</f>
        <v>0</v>
      </c>
      <c r="E773" s="323">
        <f>$B773*'PERCENTAGE SHARING'!E567</f>
        <v>0</v>
      </c>
      <c r="F773" s="323">
        <f>$B773*'PERCENTAGE SHARING'!F567</f>
        <v>0</v>
      </c>
      <c r="G773" s="323">
        <f>$B773*'PERCENTAGE SHARING'!G567</f>
        <v>0</v>
      </c>
      <c r="H773" s="323">
        <f>$B773*'PERCENTAGE SHARING'!H567</f>
        <v>0</v>
      </c>
      <c r="I773" s="323">
        <f>$B773*'PERCENTAGE SHARING'!I567</f>
        <v>0</v>
      </c>
      <c r="J773" s="323">
        <f>$B773*'PERCENTAGE SHARING'!J567</f>
        <v>0</v>
      </c>
      <c r="K773" s="323">
        <f>$B773*'PERCENTAGE SHARING'!K567</f>
        <v>0</v>
      </c>
      <c r="L773" s="323">
        <f>$B773*'PERCENTAGE SHARING'!L567</f>
        <v>0</v>
      </c>
      <c r="M773" s="323">
        <f>$B773*'PERCENTAGE SHARING'!M567</f>
        <v>0</v>
      </c>
      <c r="N773" s="323">
        <f>$B773*'PERCENTAGE SHARING'!N567</f>
        <v>0</v>
      </c>
      <c r="O773" s="323">
        <f>$B773*'PERCENTAGE SHARING'!O567</f>
        <v>0</v>
      </c>
      <c r="P773" s="323">
        <f>$B773*'PERCENTAGE SHARING'!P567</f>
        <v>0</v>
      </c>
      <c r="Q773" s="323">
        <f>$B773*'PERCENTAGE SHARING'!Q567</f>
        <v>0</v>
      </c>
      <c r="R773" s="323">
        <f>$B773*'PERCENTAGE SHARING'!R567</f>
        <v>0</v>
      </c>
      <c r="S773" s="317"/>
      <c r="T773" s="317"/>
      <c r="U773" s="317"/>
      <c r="V773" s="317"/>
      <c r="W773" s="317"/>
      <c r="X773" s="317"/>
      <c r="Y773" s="317"/>
      <c r="Z773" s="317"/>
    </row>
    <row r="774" ht="15.75" customHeight="1">
      <c r="A774" s="325" t="str">
        <f>'PROP DAILY PNL'!A774</f>
        <v/>
      </c>
      <c r="B774" s="326" t="str">
        <f>'PROP DAILY PNL'!B774</f>
        <v/>
      </c>
      <c r="C774" s="323">
        <f>$B774*'PERCENTAGE SHARING'!C568</f>
        <v>0</v>
      </c>
      <c r="D774" s="323">
        <f>$B774*'PERCENTAGE SHARING'!D568</f>
        <v>0</v>
      </c>
      <c r="E774" s="323">
        <f>$B774*'PERCENTAGE SHARING'!E568</f>
        <v>0</v>
      </c>
      <c r="F774" s="323">
        <f>$B774*'PERCENTAGE SHARING'!F568</f>
        <v>0</v>
      </c>
      <c r="G774" s="323">
        <f>$B774*'PERCENTAGE SHARING'!G568</f>
        <v>0</v>
      </c>
      <c r="H774" s="323">
        <f>$B774*'PERCENTAGE SHARING'!H568</f>
        <v>0</v>
      </c>
      <c r="I774" s="323">
        <f>$B774*'PERCENTAGE SHARING'!I568</f>
        <v>0</v>
      </c>
      <c r="J774" s="323">
        <f>$B774*'PERCENTAGE SHARING'!J568</f>
        <v>0</v>
      </c>
      <c r="K774" s="323">
        <f>$B774*'PERCENTAGE SHARING'!K568</f>
        <v>0</v>
      </c>
      <c r="L774" s="323">
        <f>$B774*'PERCENTAGE SHARING'!L568</f>
        <v>0</v>
      </c>
      <c r="M774" s="323">
        <f>$B774*'PERCENTAGE SHARING'!M568</f>
        <v>0</v>
      </c>
      <c r="N774" s="323">
        <f>$B774*'PERCENTAGE SHARING'!N568</f>
        <v>0</v>
      </c>
      <c r="O774" s="323">
        <f>$B774*'PERCENTAGE SHARING'!O568</f>
        <v>0</v>
      </c>
      <c r="P774" s="323">
        <f>$B774*'PERCENTAGE SHARING'!P568</f>
        <v>0</v>
      </c>
      <c r="Q774" s="323">
        <f>$B774*'PERCENTAGE SHARING'!Q568</f>
        <v>0</v>
      </c>
      <c r="R774" s="323">
        <f>$B774*'PERCENTAGE SHARING'!R568</f>
        <v>0</v>
      </c>
      <c r="S774" s="317"/>
      <c r="T774" s="317"/>
      <c r="U774" s="317"/>
      <c r="V774" s="317"/>
      <c r="W774" s="317"/>
      <c r="X774" s="317"/>
      <c r="Y774" s="317"/>
      <c r="Z774" s="317"/>
    </row>
    <row r="775" ht="15.75" customHeight="1">
      <c r="A775" s="325" t="str">
        <f>'PROP DAILY PNL'!A775</f>
        <v/>
      </c>
      <c r="B775" s="326" t="str">
        <f>'PROP DAILY PNL'!B775</f>
        <v/>
      </c>
      <c r="C775" s="323">
        <f>$B775*'PERCENTAGE SHARING'!C569</f>
        <v>0</v>
      </c>
      <c r="D775" s="323">
        <f>$B775*'PERCENTAGE SHARING'!D569</f>
        <v>0</v>
      </c>
      <c r="E775" s="323">
        <f>$B775*'PERCENTAGE SHARING'!E569</f>
        <v>0</v>
      </c>
      <c r="F775" s="323">
        <f>$B775*'PERCENTAGE SHARING'!F569</f>
        <v>0</v>
      </c>
      <c r="G775" s="323">
        <f>$B775*'PERCENTAGE SHARING'!G569</f>
        <v>0</v>
      </c>
      <c r="H775" s="323">
        <f>$B775*'PERCENTAGE SHARING'!H569</f>
        <v>0</v>
      </c>
      <c r="I775" s="323">
        <f>$B775*'PERCENTAGE SHARING'!I569</f>
        <v>0</v>
      </c>
      <c r="J775" s="323">
        <f>$B775*'PERCENTAGE SHARING'!J569</f>
        <v>0</v>
      </c>
      <c r="K775" s="323">
        <f>$B775*'PERCENTAGE SHARING'!K569</f>
        <v>0</v>
      </c>
      <c r="L775" s="323">
        <f>$B775*'PERCENTAGE SHARING'!L569</f>
        <v>0</v>
      </c>
      <c r="M775" s="323">
        <f>$B775*'PERCENTAGE SHARING'!M569</f>
        <v>0</v>
      </c>
      <c r="N775" s="323">
        <f>$B775*'PERCENTAGE SHARING'!N569</f>
        <v>0</v>
      </c>
      <c r="O775" s="323">
        <f>$B775*'PERCENTAGE SHARING'!O569</f>
        <v>0</v>
      </c>
      <c r="P775" s="323">
        <f>$B775*'PERCENTAGE SHARING'!P569</f>
        <v>0</v>
      </c>
      <c r="Q775" s="323">
        <f>$B775*'PERCENTAGE SHARING'!Q569</f>
        <v>0</v>
      </c>
      <c r="R775" s="323">
        <f>$B775*'PERCENTAGE SHARING'!R569</f>
        <v>0</v>
      </c>
      <c r="S775" s="317"/>
      <c r="T775" s="317"/>
      <c r="U775" s="317"/>
      <c r="V775" s="317"/>
      <c r="W775" s="317"/>
      <c r="X775" s="317"/>
      <c r="Y775" s="317"/>
      <c r="Z775" s="317"/>
    </row>
    <row r="776" ht="15.75" customHeight="1">
      <c r="A776" s="325" t="str">
        <f>'PROP DAILY PNL'!A776</f>
        <v/>
      </c>
      <c r="B776" s="326" t="str">
        <f>'PROP DAILY PNL'!B776</f>
        <v/>
      </c>
      <c r="C776" s="323">
        <f>$B776*'PERCENTAGE SHARING'!C570</f>
        <v>0</v>
      </c>
      <c r="D776" s="323">
        <f>$B776*'PERCENTAGE SHARING'!D570</f>
        <v>0</v>
      </c>
      <c r="E776" s="323">
        <f>$B776*'PERCENTAGE SHARING'!E570</f>
        <v>0</v>
      </c>
      <c r="F776" s="323">
        <f>$B776*'PERCENTAGE SHARING'!F570</f>
        <v>0</v>
      </c>
      <c r="G776" s="323">
        <f>$B776*'PERCENTAGE SHARING'!G570</f>
        <v>0</v>
      </c>
      <c r="H776" s="323">
        <f>$B776*'PERCENTAGE SHARING'!H570</f>
        <v>0</v>
      </c>
      <c r="I776" s="323">
        <f>$B776*'PERCENTAGE SHARING'!I570</f>
        <v>0</v>
      </c>
      <c r="J776" s="323">
        <f>$B776*'PERCENTAGE SHARING'!J570</f>
        <v>0</v>
      </c>
      <c r="K776" s="323">
        <f>$B776*'PERCENTAGE SHARING'!K570</f>
        <v>0</v>
      </c>
      <c r="L776" s="323">
        <f>$B776*'PERCENTAGE SHARING'!L570</f>
        <v>0</v>
      </c>
      <c r="M776" s="323">
        <f>$B776*'PERCENTAGE SHARING'!M570</f>
        <v>0</v>
      </c>
      <c r="N776" s="323">
        <f>$B776*'PERCENTAGE SHARING'!N570</f>
        <v>0</v>
      </c>
      <c r="O776" s="323">
        <f>$B776*'PERCENTAGE SHARING'!O570</f>
        <v>0</v>
      </c>
      <c r="P776" s="323">
        <f>$B776*'PERCENTAGE SHARING'!P570</f>
        <v>0</v>
      </c>
      <c r="Q776" s="323">
        <f>$B776*'PERCENTAGE SHARING'!Q570</f>
        <v>0</v>
      </c>
      <c r="R776" s="323">
        <f>$B776*'PERCENTAGE SHARING'!R570</f>
        <v>0</v>
      </c>
      <c r="S776" s="317"/>
      <c r="T776" s="317"/>
      <c r="U776" s="317"/>
      <c r="V776" s="317"/>
      <c r="W776" s="317"/>
      <c r="X776" s="317"/>
      <c r="Y776" s="317"/>
      <c r="Z776" s="317"/>
    </row>
    <row r="777" ht="15.75" customHeight="1">
      <c r="A777" s="325" t="str">
        <f>'PROP DAILY PNL'!A777</f>
        <v/>
      </c>
      <c r="B777" s="326" t="str">
        <f>'PROP DAILY PNL'!B777</f>
        <v/>
      </c>
      <c r="C777" s="323">
        <f>$B777*'PERCENTAGE SHARING'!C571</f>
        <v>0</v>
      </c>
      <c r="D777" s="323">
        <f>$B777*'PERCENTAGE SHARING'!D571</f>
        <v>0</v>
      </c>
      <c r="E777" s="323">
        <f>$B777*'PERCENTAGE SHARING'!E571</f>
        <v>0</v>
      </c>
      <c r="F777" s="323">
        <f>$B777*'PERCENTAGE SHARING'!F571</f>
        <v>0</v>
      </c>
      <c r="G777" s="323">
        <f>$B777*'PERCENTAGE SHARING'!G571</f>
        <v>0</v>
      </c>
      <c r="H777" s="323">
        <f>$B777*'PERCENTAGE SHARING'!H571</f>
        <v>0</v>
      </c>
      <c r="I777" s="323">
        <f>$B777*'PERCENTAGE SHARING'!I571</f>
        <v>0</v>
      </c>
      <c r="J777" s="323">
        <f>$B777*'PERCENTAGE SHARING'!J571</f>
        <v>0</v>
      </c>
      <c r="K777" s="323">
        <f>$B777*'PERCENTAGE SHARING'!K571</f>
        <v>0</v>
      </c>
      <c r="L777" s="323">
        <f>$B777*'PERCENTAGE SHARING'!L571</f>
        <v>0</v>
      </c>
      <c r="M777" s="323">
        <f>$B777*'PERCENTAGE SHARING'!M571</f>
        <v>0</v>
      </c>
      <c r="N777" s="323">
        <f>$B777*'PERCENTAGE SHARING'!N571</f>
        <v>0</v>
      </c>
      <c r="O777" s="323">
        <f>$B777*'PERCENTAGE SHARING'!O571</f>
        <v>0</v>
      </c>
      <c r="P777" s="323">
        <f>$B777*'PERCENTAGE SHARING'!P571</f>
        <v>0</v>
      </c>
      <c r="Q777" s="323">
        <f>$B777*'PERCENTAGE SHARING'!Q571</f>
        <v>0</v>
      </c>
      <c r="R777" s="323">
        <f>$B777*'PERCENTAGE SHARING'!R571</f>
        <v>0</v>
      </c>
      <c r="S777" s="317"/>
      <c r="T777" s="317"/>
      <c r="U777" s="317"/>
      <c r="V777" s="317"/>
      <c r="W777" s="317"/>
      <c r="X777" s="317"/>
      <c r="Y777" s="317"/>
      <c r="Z777" s="317"/>
    </row>
    <row r="778" ht="15.75" customHeight="1">
      <c r="A778" s="325" t="str">
        <f>'PROP DAILY PNL'!A778</f>
        <v/>
      </c>
      <c r="B778" s="326" t="str">
        <f>'PROP DAILY PNL'!B778</f>
        <v/>
      </c>
      <c r="C778" s="323">
        <f>$B778*'PERCENTAGE SHARING'!C572</f>
        <v>0</v>
      </c>
      <c r="D778" s="323">
        <f>$B778*'PERCENTAGE SHARING'!D572</f>
        <v>0</v>
      </c>
      <c r="E778" s="323">
        <f>$B778*'PERCENTAGE SHARING'!E572</f>
        <v>0</v>
      </c>
      <c r="F778" s="323">
        <f>$B778*'PERCENTAGE SHARING'!F572</f>
        <v>0</v>
      </c>
      <c r="G778" s="323">
        <f>$B778*'PERCENTAGE SHARING'!G572</f>
        <v>0</v>
      </c>
      <c r="H778" s="323">
        <f>$B778*'PERCENTAGE SHARING'!H572</f>
        <v>0</v>
      </c>
      <c r="I778" s="323">
        <f>$B778*'PERCENTAGE SHARING'!I572</f>
        <v>0</v>
      </c>
      <c r="J778" s="323">
        <f>$B778*'PERCENTAGE SHARING'!J572</f>
        <v>0</v>
      </c>
      <c r="K778" s="323">
        <f>$B778*'PERCENTAGE SHARING'!K572</f>
        <v>0</v>
      </c>
      <c r="L778" s="323">
        <f>$B778*'PERCENTAGE SHARING'!L572</f>
        <v>0</v>
      </c>
      <c r="M778" s="323">
        <f>$B778*'PERCENTAGE SHARING'!M572</f>
        <v>0</v>
      </c>
      <c r="N778" s="323">
        <f>$B778*'PERCENTAGE SHARING'!N572</f>
        <v>0</v>
      </c>
      <c r="O778" s="323">
        <f>$B778*'PERCENTAGE SHARING'!O572</f>
        <v>0</v>
      </c>
      <c r="P778" s="323">
        <f>$B778*'PERCENTAGE SHARING'!P572</f>
        <v>0</v>
      </c>
      <c r="Q778" s="323">
        <f>$B778*'PERCENTAGE SHARING'!Q572</f>
        <v>0</v>
      </c>
      <c r="R778" s="323">
        <f>$B778*'PERCENTAGE SHARING'!R572</f>
        <v>0</v>
      </c>
      <c r="S778" s="317"/>
      <c r="T778" s="317"/>
      <c r="U778" s="317"/>
      <c r="V778" s="317"/>
      <c r="W778" s="317"/>
      <c r="X778" s="317"/>
      <c r="Y778" s="317"/>
      <c r="Z778" s="317"/>
    </row>
    <row r="779" ht="15.75" customHeight="1">
      <c r="A779" s="325" t="str">
        <f>'PROP DAILY PNL'!A779</f>
        <v/>
      </c>
      <c r="B779" s="326" t="str">
        <f>'PROP DAILY PNL'!B779</f>
        <v/>
      </c>
      <c r="C779" s="323">
        <f>$B779*'PERCENTAGE SHARING'!C573</f>
        <v>0</v>
      </c>
      <c r="D779" s="323">
        <f>$B779*'PERCENTAGE SHARING'!D573</f>
        <v>0</v>
      </c>
      <c r="E779" s="323">
        <f>$B779*'PERCENTAGE SHARING'!E573</f>
        <v>0</v>
      </c>
      <c r="F779" s="323">
        <f>$B779*'PERCENTAGE SHARING'!F573</f>
        <v>0</v>
      </c>
      <c r="G779" s="323">
        <f>$B779*'PERCENTAGE SHARING'!G573</f>
        <v>0</v>
      </c>
      <c r="H779" s="323">
        <f>$B779*'PERCENTAGE SHARING'!H573</f>
        <v>0</v>
      </c>
      <c r="I779" s="323">
        <f>$B779*'PERCENTAGE SHARING'!I573</f>
        <v>0</v>
      </c>
      <c r="J779" s="323">
        <f>$B779*'PERCENTAGE SHARING'!J573</f>
        <v>0</v>
      </c>
      <c r="K779" s="323">
        <f>$B779*'PERCENTAGE SHARING'!K573</f>
        <v>0</v>
      </c>
      <c r="L779" s="323">
        <f>$B779*'PERCENTAGE SHARING'!L573</f>
        <v>0</v>
      </c>
      <c r="M779" s="323">
        <f>$B779*'PERCENTAGE SHARING'!M573</f>
        <v>0</v>
      </c>
      <c r="N779" s="323">
        <f>$B779*'PERCENTAGE SHARING'!N573</f>
        <v>0</v>
      </c>
      <c r="O779" s="323">
        <f>$B779*'PERCENTAGE SHARING'!O573</f>
        <v>0</v>
      </c>
      <c r="P779" s="323">
        <f>$B779*'PERCENTAGE SHARING'!P573</f>
        <v>0</v>
      </c>
      <c r="Q779" s="323">
        <f>$B779*'PERCENTAGE SHARING'!Q573</f>
        <v>0</v>
      </c>
      <c r="R779" s="323">
        <f>$B779*'PERCENTAGE SHARING'!R573</f>
        <v>0</v>
      </c>
      <c r="S779" s="317"/>
      <c r="T779" s="317"/>
      <c r="U779" s="317"/>
      <c r="V779" s="317"/>
      <c r="W779" s="317"/>
      <c r="X779" s="317"/>
      <c r="Y779" s="317"/>
      <c r="Z779" s="317"/>
    </row>
    <row r="780" ht="15.75" customHeight="1">
      <c r="A780" s="325" t="str">
        <f>'PROP DAILY PNL'!A780</f>
        <v/>
      </c>
      <c r="B780" s="326" t="str">
        <f>'PROP DAILY PNL'!B780</f>
        <v/>
      </c>
      <c r="C780" s="323">
        <f>$B780*'PERCENTAGE SHARING'!C574</f>
        <v>0</v>
      </c>
      <c r="D780" s="323">
        <f>$B780*'PERCENTAGE SHARING'!D574</f>
        <v>0</v>
      </c>
      <c r="E780" s="323">
        <f>$B780*'PERCENTAGE SHARING'!E574</f>
        <v>0</v>
      </c>
      <c r="F780" s="323">
        <f>$B780*'PERCENTAGE SHARING'!F574</f>
        <v>0</v>
      </c>
      <c r="G780" s="323">
        <f>$B780*'PERCENTAGE SHARING'!G574</f>
        <v>0</v>
      </c>
      <c r="H780" s="323">
        <f>$B780*'PERCENTAGE SHARING'!H574</f>
        <v>0</v>
      </c>
      <c r="I780" s="323">
        <f>$B780*'PERCENTAGE SHARING'!I574</f>
        <v>0</v>
      </c>
      <c r="J780" s="323">
        <f>$B780*'PERCENTAGE SHARING'!J574</f>
        <v>0</v>
      </c>
      <c r="K780" s="323">
        <f>$B780*'PERCENTAGE SHARING'!K574</f>
        <v>0</v>
      </c>
      <c r="L780" s="323">
        <f>$B780*'PERCENTAGE SHARING'!L574</f>
        <v>0</v>
      </c>
      <c r="M780" s="323">
        <f>$B780*'PERCENTAGE SHARING'!M574</f>
        <v>0</v>
      </c>
      <c r="N780" s="323">
        <f>$B780*'PERCENTAGE SHARING'!N574</f>
        <v>0</v>
      </c>
      <c r="O780" s="323">
        <f>$B780*'PERCENTAGE SHARING'!O574</f>
        <v>0</v>
      </c>
      <c r="P780" s="323">
        <f>$B780*'PERCENTAGE SHARING'!P574</f>
        <v>0</v>
      </c>
      <c r="Q780" s="323">
        <f>$B780*'PERCENTAGE SHARING'!Q574</f>
        <v>0</v>
      </c>
      <c r="R780" s="323">
        <f>$B780*'PERCENTAGE SHARING'!R574</f>
        <v>0</v>
      </c>
      <c r="S780" s="317"/>
      <c r="T780" s="317"/>
      <c r="U780" s="317"/>
      <c r="V780" s="317"/>
      <c r="W780" s="317"/>
      <c r="X780" s="317"/>
      <c r="Y780" s="317"/>
      <c r="Z780" s="317"/>
    </row>
    <row r="781" ht="15.75" customHeight="1">
      <c r="A781" s="325" t="str">
        <f>'PROP DAILY PNL'!A781</f>
        <v/>
      </c>
      <c r="B781" s="326" t="str">
        <f>'PROP DAILY PNL'!B781</f>
        <v/>
      </c>
      <c r="C781" s="323">
        <f>$B781*'PERCENTAGE SHARING'!C575</f>
        <v>0</v>
      </c>
      <c r="D781" s="323">
        <f>$B781*'PERCENTAGE SHARING'!D575</f>
        <v>0</v>
      </c>
      <c r="E781" s="323">
        <f>$B781*'PERCENTAGE SHARING'!E575</f>
        <v>0</v>
      </c>
      <c r="F781" s="323">
        <f>$B781*'PERCENTAGE SHARING'!F575</f>
        <v>0</v>
      </c>
      <c r="G781" s="323">
        <f>$B781*'PERCENTAGE SHARING'!G575</f>
        <v>0</v>
      </c>
      <c r="H781" s="323">
        <f>$B781*'PERCENTAGE SHARING'!H575</f>
        <v>0</v>
      </c>
      <c r="I781" s="323">
        <f>$B781*'PERCENTAGE SHARING'!I575</f>
        <v>0</v>
      </c>
      <c r="J781" s="323">
        <f>$B781*'PERCENTAGE SHARING'!J575</f>
        <v>0</v>
      </c>
      <c r="K781" s="323">
        <f>$B781*'PERCENTAGE SHARING'!K575</f>
        <v>0</v>
      </c>
      <c r="L781" s="323">
        <f>$B781*'PERCENTAGE SHARING'!L575</f>
        <v>0</v>
      </c>
      <c r="M781" s="323">
        <f>$B781*'PERCENTAGE SHARING'!M575</f>
        <v>0</v>
      </c>
      <c r="N781" s="323">
        <f>$B781*'PERCENTAGE SHARING'!N575</f>
        <v>0</v>
      </c>
      <c r="O781" s="323">
        <f>$B781*'PERCENTAGE SHARING'!O575</f>
        <v>0</v>
      </c>
      <c r="P781" s="323">
        <f>$B781*'PERCENTAGE SHARING'!P575</f>
        <v>0</v>
      </c>
      <c r="Q781" s="323">
        <f>$B781*'PERCENTAGE SHARING'!Q575</f>
        <v>0</v>
      </c>
      <c r="R781" s="323">
        <f>$B781*'PERCENTAGE SHARING'!R575</f>
        <v>0</v>
      </c>
      <c r="S781" s="317"/>
      <c r="T781" s="317"/>
      <c r="U781" s="317"/>
      <c r="V781" s="317"/>
      <c r="W781" s="317"/>
      <c r="X781" s="317"/>
      <c r="Y781" s="317"/>
      <c r="Z781" s="317"/>
    </row>
    <row r="782" ht="15.75" customHeight="1">
      <c r="A782" s="325" t="str">
        <f>'PROP DAILY PNL'!A782</f>
        <v/>
      </c>
      <c r="B782" s="326" t="str">
        <f>'PROP DAILY PNL'!B782</f>
        <v/>
      </c>
      <c r="C782" s="323">
        <f>$B782*'PERCENTAGE SHARING'!C576</f>
        <v>0</v>
      </c>
      <c r="D782" s="323">
        <f>$B782*'PERCENTAGE SHARING'!D576</f>
        <v>0</v>
      </c>
      <c r="E782" s="323">
        <f>$B782*'PERCENTAGE SHARING'!E576</f>
        <v>0</v>
      </c>
      <c r="F782" s="323">
        <f>$B782*'PERCENTAGE SHARING'!F576</f>
        <v>0</v>
      </c>
      <c r="G782" s="323">
        <f>$B782*'PERCENTAGE SHARING'!G576</f>
        <v>0</v>
      </c>
      <c r="H782" s="323">
        <f>$B782*'PERCENTAGE SHARING'!H576</f>
        <v>0</v>
      </c>
      <c r="I782" s="323">
        <f>$B782*'PERCENTAGE SHARING'!I576</f>
        <v>0</v>
      </c>
      <c r="J782" s="323">
        <f>$B782*'PERCENTAGE SHARING'!J576</f>
        <v>0</v>
      </c>
      <c r="K782" s="323">
        <f>$B782*'PERCENTAGE SHARING'!K576</f>
        <v>0</v>
      </c>
      <c r="L782" s="323">
        <f>$B782*'PERCENTAGE SHARING'!L576</f>
        <v>0</v>
      </c>
      <c r="M782" s="323">
        <f>$B782*'PERCENTAGE SHARING'!M576</f>
        <v>0</v>
      </c>
      <c r="N782" s="323">
        <f>$B782*'PERCENTAGE SHARING'!N576</f>
        <v>0</v>
      </c>
      <c r="O782" s="323">
        <f>$B782*'PERCENTAGE SHARING'!O576</f>
        <v>0</v>
      </c>
      <c r="P782" s="323">
        <f>$B782*'PERCENTAGE SHARING'!P576</f>
        <v>0</v>
      </c>
      <c r="Q782" s="323">
        <f>$B782*'PERCENTAGE SHARING'!Q576</f>
        <v>0</v>
      </c>
      <c r="R782" s="323">
        <f>$B782*'PERCENTAGE SHARING'!R576</f>
        <v>0</v>
      </c>
      <c r="S782" s="317"/>
      <c r="T782" s="317"/>
      <c r="U782" s="317"/>
      <c r="V782" s="317"/>
      <c r="W782" s="317"/>
      <c r="X782" s="317"/>
      <c r="Y782" s="317"/>
      <c r="Z782" s="317"/>
    </row>
    <row r="783" ht="15.75" customHeight="1">
      <c r="A783" s="325" t="str">
        <f>'PROP DAILY PNL'!A783</f>
        <v/>
      </c>
      <c r="B783" s="326" t="str">
        <f>'PROP DAILY PNL'!B783</f>
        <v/>
      </c>
      <c r="C783" s="323">
        <f>$B783*'PERCENTAGE SHARING'!C577</f>
        <v>0</v>
      </c>
      <c r="D783" s="323">
        <f>$B783*'PERCENTAGE SHARING'!D577</f>
        <v>0</v>
      </c>
      <c r="E783" s="323">
        <f>$B783*'PERCENTAGE SHARING'!E577</f>
        <v>0</v>
      </c>
      <c r="F783" s="323">
        <f>$B783*'PERCENTAGE SHARING'!F577</f>
        <v>0</v>
      </c>
      <c r="G783" s="323">
        <f>$B783*'PERCENTAGE SHARING'!G577</f>
        <v>0</v>
      </c>
      <c r="H783" s="323">
        <f>$B783*'PERCENTAGE SHARING'!H577</f>
        <v>0</v>
      </c>
      <c r="I783" s="323">
        <f>$B783*'PERCENTAGE SHARING'!I577</f>
        <v>0</v>
      </c>
      <c r="J783" s="323">
        <f>$B783*'PERCENTAGE SHARING'!J577</f>
        <v>0</v>
      </c>
      <c r="K783" s="323">
        <f>$B783*'PERCENTAGE SHARING'!K577</f>
        <v>0</v>
      </c>
      <c r="L783" s="323">
        <f>$B783*'PERCENTAGE SHARING'!L577</f>
        <v>0</v>
      </c>
      <c r="M783" s="323">
        <f>$B783*'PERCENTAGE SHARING'!M577</f>
        <v>0</v>
      </c>
      <c r="N783" s="323">
        <f>$B783*'PERCENTAGE SHARING'!N577</f>
        <v>0</v>
      </c>
      <c r="O783" s="323">
        <f>$B783*'PERCENTAGE SHARING'!O577</f>
        <v>0</v>
      </c>
      <c r="P783" s="323">
        <f>$B783*'PERCENTAGE SHARING'!P577</f>
        <v>0</v>
      </c>
      <c r="Q783" s="323">
        <f>$B783*'PERCENTAGE SHARING'!Q577</f>
        <v>0</v>
      </c>
      <c r="R783" s="323">
        <f>$B783*'PERCENTAGE SHARING'!R577</f>
        <v>0</v>
      </c>
      <c r="S783" s="317"/>
      <c r="T783" s="317"/>
      <c r="U783" s="317"/>
      <c r="V783" s="317"/>
      <c r="W783" s="317"/>
      <c r="X783" s="317"/>
      <c r="Y783" s="317"/>
      <c r="Z783" s="317"/>
    </row>
    <row r="784" ht="15.75" customHeight="1">
      <c r="A784" s="325" t="str">
        <f>'PROP DAILY PNL'!A784</f>
        <v/>
      </c>
      <c r="B784" s="326" t="str">
        <f>'PROP DAILY PNL'!B784</f>
        <v/>
      </c>
      <c r="C784" s="323">
        <f>$B784*'PERCENTAGE SHARING'!C578</f>
        <v>0</v>
      </c>
      <c r="D784" s="323">
        <f>$B784*'PERCENTAGE SHARING'!D578</f>
        <v>0</v>
      </c>
      <c r="E784" s="323">
        <f>$B784*'PERCENTAGE SHARING'!E578</f>
        <v>0</v>
      </c>
      <c r="F784" s="323">
        <f>$B784*'PERCENTAGE SHARING'!F578</f>
        <v>0</v>
      </c>
      <c r="G784" s="323">
        <f>$B784*'PERCENTAGE SHARING'!G578</f>
        <v>0</v>
      </c>
      <c r="H784" s="323">
        <f>$B784*'PERCENTAGE SHARING'!H578</f>
        <v>0</v>
      </c>
      <c r="I784" s="323">
        <f>$B784*'PERCENTAGE SHARING'!I578</f>
        <v>0</v>
      </c>
      <c r="J784" s="323">
        <f>$B784*'PERCENTAGE SHARING'!J578</f>
        <v>0</v>
      </c>
      <c r="K784" s="323">
        <f>$B784*'PERCENTAGE SHARING'!K578</f>
        <v>0</v>
      </c>
      <c r="L784" s="323">
        <f>$B784*'PERCENTAGE SHARING'!L578</f>
        <v>0</v>
      </c>
      <c r="M784" s="323">
        <f>$B784*'PERCENTAGE SHARING'!M578</f>
        <v>0</v>
      </c>
      <c r="N784" s="323">
        <f>$B784*'PERCENTAGE SHARING'!N578</f>
        <v>0</v>
      </c>
      <c r="O784" s="323">
        <f>$B784*'PERCENTAGE SHARING'!O578</f>
        <v>0</v>
      </c>
      <c r="P784" s="323">
        <f>$B784*'PERCENTAGE SHARING'!P578</f>
        <v>0</v>
      </c>
      <c r="Q784" s="323">
        <f>$B784*'PERCENTAGE SHARING'!Q578</f>
        <v>0</v>
      </c>
      <c r="R784" s="323">
        <f>$B784*'PERCENTAGE SHARING'!R578</f>
        <v>0</v>
      </c>
      <c r="S784" s="317"/>
      <c r="T784" s="317"/>
      <c r="U784" s="317"/>
      <c r="V784" s="317"/>
      <c r="W784" s="317"/>
      <c r="X784" s="317"/>
      <c r="Y784" s="317"/>
      <c r="Z784" s="317"/>
    </row>
    <row r="785" ht="15.75" customHeight="1">
      <c r="A785" s="325" t="str">
        <f>'PROP DAILY PNL'!A785</f>
        <v/>
      </c>
      <c r="B785" s="326" t="str">
        <f>'PROP DAILY PNL'!B785</f>
        <v/>
      </c>
      <c r="C785" s="323">
        <f>$B785*'PERCENTAGE SHARING'!C579</f>
        <v>0</v>
      </c>
      <c r="D785" s="323">
        <f>$B785*'PERCENTAGE SHARING'!D579</f>
        <v>0</v>
      </c>
      <c r="E785" s="323">
        <f>$B785*'PERCENTAGE SHARING'!E579</f>
        <v>0</v>
      </c>
      <c r="F785" s="323">
        <f>$B785*'PERCENTAGE SHARING'!F579</f>
        <v>0</v>
      </c>
      <c r="G785" s="323">
        <f>$B785*'PERCENTAGE SHARING'!G579</f>
        <v>0</v>
      </c>
      <c r="H785" s="323">
        <f>$B785*'PERCENTAGE SHARING'!H579</f>
        <v>0</v>
      </c>
      <c r="I785" s="323">
        <f>$B785*'PERCENTAGE SHARING'!I579</f>
        <v>0</v>
      </c>
      <c r="J785" s="323">
        <f>$B785*'PERCENTAGE SHARING'!J579</f>
        <v>0</v>
      </c>
      <c r="K785" s="323">
        <f>$B785*'PERCENTAGE SHARING'!K579</f>
        <v>0</v>
      </c>
      <c r="L785" s="323">
        <f>$B785*'PERCENTAGE SHARING'!L579</f>
        <v>0</v>
      </c>
      <c r="M785" s="323">
        <f>$B785*'PERCENTAGE SHARING'!M579</f>
        <v>0</v>
      </c>
      <c r="N785" s="323">
        <f>$B785*'PERCENTAGE SHARING'!N579</f>
        <v>0</v>
      </c>
      <c r="O785" s="323">
        <f>$B785*'PERCENTAGE SHARING'!O579</f>
        <v>0</v>
      </c>
      <c r="P785" s="323">
        <f>$B785*'PERCENTAGE SHARING'!P579</f>
        <v>0</v>
      </c>
      <c r="Q785" s="323">
        <f>$B785*'PERCENTAGE SHARING'!Q579</f>
        <v>0</v>
      </c>
      <c r="R785" s="323">
        <f>$B785*'PERCENTAGE SHARING'!R579</f>
        <v>0</v>
      </c>
      <c r="S785" s="317"/>
      <c r="T785" s="317"/>
      <c r="U785" s="317"/>
      <c r="V785" s="317"/>
      <c r="W785" s="317"/>
      <c r="X785" s="317"/>
      <c r="Y785" s="317"/>
      <c r="Z785" s="317"/>
    </row>
    <row r="786" ht="15.75" customHeight="1">
      <c r="A786" s="325" t="str">
        <f>'PROP DAILY PNL'!A786</f>
        <v/>
      </c>
      <c r="B786" s="326" t="str">
        <f>'PROP DAILY PNL'!B786</f>
        <v/>
      </c>
      <c r="C786" s="323">
        <f>$B786*'PERCENTAGE SHARING'!C580</f>
        <v>0</v>
      </c>
      <c r="D786" s="323">
        <f>$B786*'PERCENTAGE SHARING'!D580</f>
        <v>0</v>
      </c>
      <c r="E786" s="323">
        <f>$B786*'PERCENTAGE SHARING'!E580</f>
        <v>0</v>
      </c>
      <c r="F786" s="323">
        <f>$B786*'PERCENTAGE SHARING'!F580</f>
        <v>0</v>
      </c>
      <c r="G786" s="323">
        <f>$B786*'PERCENTAGE SHARING'!G580</f>
        <v>0</v>
      </c>
      <c r="H786" s="323">
        <f>$B786*'PERCENTAGE SHARING'!H580</f>
        <v>0</v>
      </c>
      <c r="I786" s="323">
        <f>$B786*'PERCENTAGE SHARING'!I580</f>
        <v>0</v>
      </c>
      <c r="J786" s="323">
        <f>$B786*'PERCENTAGE SHARING'!J580</f>
        <v>0</v>
      </c>
      <c r="K786" s="323">
        <f>$B786*'PERCENTAGE SHARING'!K580</f>
        <v>0</v>
      </c>
      <c r="L786" s="323">
        <f>$B786*'PERCENTAGE SHARING'!L580</f>
        <v>0</v>
      </c>
      <c r="M786" s="323">
        <f>$B786*'PERCENTAGE SHARING'!M580</f>
        <v>0</v>
      </c>
      <c r="N786" s="323">
        <f>$B786*'PERCENTAGE SHARING'!N580</f>
        <v>0</v>
      </c>
      <c r="O786" s="323">
        <f>$B786*'PERCENTAGE SHARING'!O580</f>
        <v>0</v>
      </c>
      <c r="P786" s="323">
        <f>$B786*'PERCENTAGE SHARING'!P580</f>
        <v>0</v>
      </c>
      <c r="Q786" s="323">
        <f>$B786*'PERCENTAGE SHARING'!Q580</f>
        <v>0</v>
      </c>
      <c r="R786" s="323">
        <f>$B786*'PERCENTAGE SHARING'!R580</f>
        <v>0</v>
      </c>
      <c r="S786" s="317"/>
      <c r="T786" s="317"/>
      <c r="U786" s="317"/>
      <c r="V786" s="317"/>
      <c r="W786" s="317"/>
      <c r="X786" s="317"/>
      <c r="Y786" s="317"/>
      <c r="Z786" s="317"/>
    </row>
    <row r="787" ht="15.75" customHeight="1">
      <c r="A787" s="325" t="str">
        <f>'PROP DAILY PNL'!A787</f>
        <v/>
      </c>
      <c r="B787" s="326" t="str">
        <f>'PROP DAILY PNL'!B787</f>
        <v/>
      </c>
      <c r="C787" s="323">
        <f>$B787*'PERCENTAGE SHARING'!C581</f>
        <v>0</v>
      </c>
      <c r="D787" s="323">
        <f>$B787*'PERCENTAGE SHARING'!D581</f>
        <v>0</v>
      </c>
      <c r="E787" s="323">
        <f>$B787*'PERCENTAGE SHARING'!E581</f>
        <v>0</v>
      </c>
      <c r="F787" s="323">
        <f>$B787*'PERCENTAGE SHARING'!F581</f>
        <v>0</v>
      </c>
      <c r="G787" s="323">
        <f>$B787*'PERCENTAGE SHARING'!G581</f>
        <v>0</v>
      </c>
      <c r="H787" s="323">
        <f>$B787*'PERCENTAGE SHARING'!H581</f>
        <v>0</v>
      </c>
      <c r="I787" s="323">
        <f>$B787*'PERCENTAGE SHARING'!I581</f>
        <v>0</v>
      </c>
      <c r="J787" s="323">
        <f>$B787*'PERCENTAGE SHARING'!J581</f>
        <v>0</v>
      </c>
      <c r="K787" s="323">
        <f>$B787*'PERCENTAGE SHARING'!K581</f>
        <v>0</v>
      </c>
      <c r="L787" s="323">
        <f>$B787*'PERCENTAGE SHARING'!L581</f>
        <v>0</v>
      </c>
      <c r="M787" s="323">
        <f>$B787*'PERCENTAGE SHARING'!M581</f>
        <v>0</v>
      </c>
      <c r="N787" s="323">
        <f>$B787*'PERCENTAGE SHARING'!N581</f>
        <v>0</v>
      </c>
      <c r="O787" s="323">
        <f>$B787*'PERCENTAGE SHARING'!O581</f>
        <v>0</v>
      </c>
      <c r="P787" s="323">
        <f>$B787*'PERCENTAGE SHARING'!P581</f>
        <v>0</v>
      </c>
      <c r="Q787" s="323">
        <f>$B787*'PERCENTAGE SHARING'!Q581</f>
        <v>0</v>
      </c>
      <c r="R787" s="323">
        <f>$B787*'PERCENTAGE SHARING'!R581</f>
        <v>0</v>
      </c>
      <c r="S787" s="317"/>
      <c r="T787" s="317"/>
      <c r="U787" s="317"/>
      <c r="V787" s="317"/>
      <c r="W787" s="317"/>
      <c r="X787" s="317"/>
      <c r="Y787" s="317"/>
      <c r="Z787" s="317"/>
    </row>
    <row r="788" ht="15.75" customHeight="1">
      <c r="A788" s="325" t="str">
        <f>'PROP DAILY PNL'!A788</f>
        <v/>
      </c>
      <c r="B788" s="326" t="str">
        <f>'PROP DAILY PNL'!B788</f>
        <v/>
      </c>
      <c r="C788" s="323">
        <f>$B788*'PERCENTAGE SHARING'!C582</f>
        <v>0</v>
      </c>
      <c r="D788" s="323">
        <f>$B788*'PERCENTAGE SHARING'!D582</f>
        <v>0</v>
      </c>
      <c r="E788" s="323">
        <f>$B788*'PERCENTAGE SHARING'!E582</f>
        <v>0</v>
      </c>
      <c r="F788" s="323">
        <f>$B788*'PERCENTAGE SHARING'!F582</f>
        <v>0</v>
      </c>
      <c r="G788" s="323">
        <f>$B788*'PERCENTAGE SHARING'!G582</f>
        <v>0</v>
      </c>
      <c r="H788" s="323">
        <f>$B788*'PERCENTAGE SHARING'!H582</f>
        <v>0</v>
      </c>
      <c r="I788" s="323">
        <f>$B788*'PERCENTAGE SHARING'!I582</f>
        <v>0</v>
      </c>
      <c r="J788" s="323">
        <f>$B788*'PERCENTAGE SHARING'!J582</f>
        <v>0</v>
      </c>
      <c r="K788" s="323">
        <f>$B788*'PERCENTAGE SHARING'!K582</f>
        <v>0</v>
      </c>
      <c r="L788" s="323">
        <f>$B788*'PERCENTAGE SHARING'!L582</f>
        <v>0</v>
      </c>
      <c r="M788" s="323">
        <f>$B788*'PERCENTAGE SHARING'!M582</f>
        <v>0</v>
      </c>
      <c r="N788" s="323">
        <f>$B788*'PERCENTAGE SHARING'!N582</f>
        <v>0</v>
      </c>
      <c r="O788" s="323">
        <f>$B788*'PERCENTAGE SHARING'!O582</f>
        <v>0</v>
      </c>
      <c r="P788" s="323">
        <f>$B788*'PERCENTAGE SHARING'!P582</f>
        <v>0</v>
      </c>
      <c r="Q788" s="323">
        <f>$B788*'PERCENTAGE SHARING'!Q582</f>
        <v>0</v>
      </c>
      <c r="R788" s="323">
        <f>$B788*'PERCENTAGE SHARING'!R582</f>
        <v>0</v>
      </c>
      <c r="S788" s="317"/>
      <c r="T788" s="317"/>
      <c r="U788" s="317"/>
      <c r="V788" s="317"/>
      <c r="W788" s="317"/>
      <c r="X788" s="317"/>
      <c r="Y788" s="317"/>
      <c r="Z788" s="317"/>
    </row>
    <row r="789" ht="15.75" customHeight="1">
      <c r="A789" s="325" t="str">
        <f>'PROP DAILY PNL'!A789</f>
        <v/>
      </c>
      <c r="B789" s="326" t="str">
        <f>'PROP DAILY PNL'!B789</f>
        <v/>
      </c>
      <c r="C789" s="323">
        <f>$B789*'PERCENTAGE SHARING'!C583</f>
        <v>0</v>
      </c>
      <c r="D789" s="323">
        <f>$B789*'PERCENTAGE SHARING'!D583</f>
        <v>0</v>
      </c>
      <c r="E789" s="323">
        <f>$B789*'PERCENTAGE SHARING'!E583</f>
        <v>0</v>
      </c>
      <c r="F789" s="323">
        <f>$B789*'PERCENTAGE SHARING'!F583</f>
        <v>0</v>
      </c>
      <c r="G789" s="323">
        <f>$B789*'PERCENTAGE SHARING'!G583</f>
        <v>0</v>
      </c>
      <c r="H789" s="323">
        <f>$B789*'PERCENTAGE SHARING'!H583</f>
        <v>0</v>
      </c>
      <c r="I789" s="323">
        <f>$B789*'PERCENTAGE SHARING'!I583</f>
        <v>0</v>
      </c>
      <c r="J789" s="323">
        <f>$B789*'PERCENTAGE SHARING'!J583</f>
        <v>0</v>
      </c>
      <c r="K789" s="323">
        <f>$B789*'PERCENTAGE SHARING'!K583</f>
        <v>0</v>
      </c>
      <c r="L789" s="323">
        <f>$B789*'PERCENTAGE SHARING'!L583</f>
        <v>0</v>
      </c>
      <c r="M789" s="323">
        <f>$B789*'PERCENTAGE SHARING'!M583</f>
        <v>0</v>
      </c>
      <c r="N789" s="323">
        <f>$B789*'PERCENTAGE SHARING'!N583</f>
        <v>0</v>
      </c>
      <c r="O789" s="323">
        <f>$B789*'PERCENTAGE SHARING'!O583</f>
        <v>0</v>
      </c>
      <c r="P789" s="323">
        <f>$B789*'PERCENTAGE SHARING'!P583</f>
        <v>0</v>
      </c>
      <c r="Q789" s="323">
        <f>$B789*'PERCENTAGE SHARING'!Q583</f>
        <v>0</v>
      </c>
      <c r="R789" s="323">
        <f>$B789*'PERCENTAGE SHARING'!R583</f>
        <v>0</v>
      </c>
      <c r="S789" s="317"/>
      <c r="T789" s="317"/>
      <c r="U789" s="317"/>
      <c r="V789" s="317"/>
      <c r="W789" s="317"/>
      <c r="X789" s="317"/>
      <c r="Y789" s="317"/>
      <c r="Z789" s="317"/>
    </row>
    <row r="790" ht="15.75" customHeight="1">
      <c r="A790" s="325" t="str">
        <f>'PROP DAILY PNL'!A790</f>
        <v/>
      </c>
      <c r="B790" s="326" t="str">
        <f>'PROP DAILY PNL'!B790</f>
        <v/>
      </c>
      <c r="C790" s="323">
        <f>$B790*'PERCENTAGE SHARING'!C584</f>
        <v>0</v>
      </c>
      <c r="D790" s="323">
        <f>$B790*'PERCENTAGE SHARING'!D584</f>
        <v>0</v>
      </c>
      <c r="E790" s="323">
        <f>$B790*'PERCENTAGE SHARING'!E584</f>
        <v>0</v>
      </c>
      <c r="F790" s="323">
        <f>$B790*'PERCENTAGE SHARING'!F584</f>
        <v>0</v>
      </c>
      <c r="G790" s="323">
        <f>$B790*'PERCENTAGE SHARING'!G584</f>
        <v>0</v>
      </c>
      <c r="H790" s="323">
        <f>$B790*'PERCENTAGE SHARING'!H584</f>
        <v>0</v>
      </c>
      <c r="I790" s="323">
        <f>$B790*'PERCENTAGE SHARING'!I584</f>
        <v>0</v>
      </c>
      <c r="J790" s="323">
        <f>$B790*'PERCENTAGE SHARING'!J584</f>
        <v>0</v>
      </c>
      <c r="K790" s="323">
        <f>$B790*'PERCENTAGE SHARING'!K584</f>
        <v>0</v>
      </c>
      <c r="L790" s="323">
        <f>$B790*'PERCENTAGE SHARING'!L584</f>
        <v>0</v>
      </c>
      <c r="M790" s="323">
        <f>$B790*'PERCENTAGE SHARING'!M584</f>
        <v>0</v>
      </c>
      <c r="N790" s="323">
        <f>$B790*'PERCENTAGE SHARING'!N584</f>
        <v>0</v>
      </c>
      <c r="O790" s="323">
        <f>$B790*'PERCENTAGE SHARING'!O584</f>
        <v>0</v>
      </c>
      <c r="P790" s="323">
        <f>$B790*'PERCENTAGE SHARING'!P584</f>
        <v>0</v>
      </c>
      <c r="Q790" s="323">
        <f>$B790*'PERCENTAGE SHARING'!Q584</f>
        <v>0</v>
      </c>
      <c r="R790" s="323">
        <f>$B790*'PERCENTAGE SHARING'!R584</f>
        <v>0</v>
      </c>
      <c r="S790" s="317"/>
      <c r="T790" s="317"/>
      <c r="U790" s="317"/>
      <c r="V790" s="317"/>
      <c r="W790" s="317"/>
      <c r="X790" s="317"/>
      <c r="Y790" s="317"/>
      <c r="Z790" s="317"/>
    </row>
    <row r="791" ht="15.75" customHeight="1">
      <c r="A791" s="325" t="str">
        <f>'PROP DAILY PNL'!A791</f>
        <v/>
      </c>
      <c r="B791" s="326" t="str">
        <f>'PROP DAILY PNL'!B791</f>
        <v/>
      </c>
      <c r="C791" s="323">
        <f>$B791*'PERCENTAGE SHARING'!C585</f>
        <v>0</v>
      </c>
      <c r="D791" s="323">
        <f>$B791*'PERCENTAGE SHARING'!D585</f>
        <v>0</v>
      </c>
      <c r="E791" s="323">
        <f>$B791*'PERCENTAGE SHARING'!E585</f>
        <v>0</v>
      </c>
      <c r="F791" s="323">
        <f>$B791*'PERCENTAGE SHARING'!F585</f>
        <v>0</v>
      </c>
      <c r="G791" s="323">
        <f>$B791*'PERCENTAGE SHARING'!G585</f>
        <v>0</v>
      </c>
      <c r="H791" s="323">
        <f>$B791*'PERCENTAGE SHARING'!H585</f>
        <v>0</v>
      </c>
      <c r="I791" s="323">
        <f>$B791*'PERCENTAGE SHARING'!I585</f>
        <v>0</v>
      </c>
      <c r="J791" s="323">
        <f>$B791*'PERCENTAGE SHARING'!J585</f>
        <v>0</v>
      </c>
      <c r="K791" s="323">
        <f>$B791*'PERCENTAGE SHARING'!K585</f>
        <v>0</v>
      </c>
      <c r="L791" s="323">
        <f>$B791*'PERCENTAGE SHARING'!L585</f>
        <v>0</v>
      </c>
      <c r="M791" s="323">
        <f>$B791*'PERCENTAGE SHARING'!M585</f>
        <v>0</v>
      </c>
      <c r="N791" s="323">
        <f>$B791*'PERCENTAGE SHARING'!N585</f>
        <v>0</v>
      </c>
      <c r="O791" s="323">
        <f>$B791*'PERCENTAGE SHARING'!O585</f>
        <v>0</v>
      </c>
      <c r="P791" s="323">
        <f>$B791*'PERCENTAGE SHARING'!P585</f>
        <v>0</v>
      </c>
      <c r="Q791" s="323">
        <f>$B791*'PERCENTAGE SHARING'!Q585</f>
        <v>0</v>
      </c>
      <c r="R791" s="323">
        <f>$B791*'PERCENTAGE SHARING'!R585</f>
        <v>0</v>
      </c>
      <c r="S791" s="317"/>
      <c r="T791" s="317"/>
      <c r="U791" s="317"/>
      <c r="V791" s="317"/>
      <c r="W791" s="317"/>
      <c r="X791" s="317"/>
      <c r="Y791" s="317"/>
      <c r="Z791" s="317"/>
    </row>
    <row r="792" ht="15.75" customHeight="1">
      <c r="A792" s="325" t="str">
        <f>'PROP DAILY PNL'!A792</f>
        <v/>
      </c>
      <c r="B792" s="326" t="str">
        <f>'PROP DAILY PNL'!B792</f>
        <v/>
      </c>
      <c r="C792" s="323">
        <f>$B792*'PERCENTAGE SHARING'!C586</f>
        <v>0</v>
      </c>
      <c r="D792" s="323">
        <f>$B792*'PERCENTAGE SHARING'!D586</f>
        <v>0</v>
      </c>
      <c r="E792" s="323">
        <f>$B792*'PERCENTAGE SHARING'!E586</f>
        <v>0</v>
      </c>
      <c r="F792" s="323">
        <f>$B792*'PERCENTAGE SHARING'!F586</f>
        <v>0</v>
      </c>
      <c r="G792" s="323">
        <f>$B792*'PERCENTAGE SHARING'!G586</f>
        <v>0</v>
      </c>
      <c r="H792" s="323">
        <f>$B792*'PERCENTAGE SHARING'!H586</f>
        <v>0</v>
      </c>
      <c r="I792" s="323">
        <f>$B792*'PERCENTAGE SHARING'!I586</f>
        <v>0</v>
      </c>
      <c r="J792" s="323">
        <f>$B792*'PERCENTAGE SHARING'!J586</f>
        <v>0</v>
      </c>
      <c r="K792" s="323">
        <f>$B792*'PERCENTAGE SHARING'!K586</f>
        <v>0</v>
      </c>
      <c r="L792" s="323">
        <f>$B792*'PERCENTAGE SHARING'!L586</f>
        <v>0</v>
      </c>
      <c r="M792" s="323">
        <f>$B792*'PERCENTAGE SHARING'!M586</f>
        <v>0</v>
      </c>
      <c r="N792" s="323">
        <f>$B792*'PERCENTAGE SHARING'!N586</f>
        <v>0</v>
      </c>
      <c r="O792" s="323">
        <f>$B792*'PERCENTAGE SHARING'!O586</f>
        <v>0</v>
      </c>
      <c r="P792" s="323">
        <f>$B792*'PERCENTAGE SHARING'!P586</f>
        <v>0</v>
      </c>
      <c r="Q792" s="323">
        <f>$B792*'PERCENTAGE SHARING'!Q586</f>
        <v>0</v>
      </c>
      <c r="R792" s="323">
        <f>$B792*'PERCENTAGE SHARING'!R586</f>
        <v>0</v>
      </c>
      <c r="S792" s="317"/>
      <c r="T792" s="317"/>
      <c r="U792" s="317"/>
      <c r="V792" s="317"/>
      <c r="W792" s="317"/>
      <c r="X792" s="317"/>
      <c r="Y792" s="317"/>
      <c r="Z792" s="317"/>
    </row>
    <row r="793" ht="15.75" customHeight="1">
      <c r="A793" s="325" t="str">
        <f>'PROP DAILY PNL'!A793</f>
        <v/>
      </c>
      <c r="B793" s="326" t="str">
        <f>'PROP DAILY PNL'!B793</f>
        <v/>
      </c>
      <c r="C793" s="323">
        <f>$B793*'PERCENTAGE SHARING'!C587</f>
        <v>0</v>
      </c>
      <c r="D793" s="323">
        <f>$B793*'PERCENTAGE SHARING'!D587</f>
        <v>0</v>
      </c>
      <c r="E793" s="323">
        <f>$B793*'PERCENTAGE SHARING'!E587</f>
        <v>0</v>
      </c>
      <c r="F793" s="323">
        <f>$B793*'PERCENTAGE SHARING'!F587</f>
        <v>0</v>
      </c>
      <c r="G793" s="323">
        <f>$B793*'PERCENTAGE SHARING'!G587</f>
        <v>0</v>
      </c>
      <c r="H793" s="323">
        <f>$B793*'PERCENTAGE SHARING'!H587</f>
        <v>0</v>
      </c>
      <c r="I793" s="323">
        <f>$B793*'PERCENTAGE SHARING'!I587</f>
        <v>0</v>
      </c>
      <c r="J793" s="323">
        <f>$B793*'PERCENTAGE SHARING'!J587</f>
        <v>0</v>
      </c>
      <c r="K793" s="323">
        <f>$B793*'PERCENTAGE SHARING'!K587</f>
        <v>0</v>
      </c>
      <c r="L793" s="323">
        <f>$B793*'PERCENTAGE SHARING'!L587</f>
        <v>0</v>
      </c>
      <c r="M793" s="323">
        <f>$B793*'PERCENTAGE SHARING'!M587</f>
        <v>0</v>
      </c>
      <c r="N793" s="323">
        <f>$B793*'PERCENTAGE SHARING'!N587</f>
        <v>0</v>
      </c>
      <c r="O793" s="323">
        <f>$B793*'PERCENTAGE SHARING'!O587</f>
        <v>0</v>
      </c>
      <c r="P793" s="323">
        <f>$B793*'PERCENTAGE SHARING'!P587</f>
        <v>0</v>
      </c>
      <c r="Q793" s="323">
        <f>$B793*'PERCENTAGE SHARING'!Q587</f>
        <v>0</v>
      </c>
      <c r="R793" s="323">
        <f>$B793*'PERCENTAGE SHARING'!R587</f>
        <v>0</v>
      </c>
      <c r="S793" s="317"/>
      <c r="T793" s="317"/>
      <c r="U793" s="317"/>
      <c r="V793" s="317"/>
      <c r="W793" s="317"/>
      <c r="X793" s="317"/>
      <c r="Y793" s="317"/>
      <c r="Z793" s="317"/>
    </row>
    <row r="794" ht="15.75" customHeight="1">
      <c r="A794" s="325" t="str">
        <f>'PROP DAILY PNL'!A794</f>
        <v/>
      </c>
      <c r="B794" s="326" t="str">
        <f>'PROP DAILY PNL'!B794</f>
        <v/>
      </c>
      <c r="C794" s="323">
        <f>$B794*'PERCENTAGE SHARING'!C588</f>
        <v>0</v>
      </c>
      <c r="D794" s="323">
        <f>$B794*'PERCENTAGE SHARING'!D588</f>
        <v>0</v>
      </c>
      <c r="E794" s="323">
        <f>$B794*'PERCENTAGE SHARING'!E588</f>
        <v>0</v>
      </c>
      <c r="F794" s="323">
        <f>$B794*'PERCENTAGE SHARING'!F588</f>
        <v>0</v>
      </c>
      <c r="G794" s="323">
        <f>$B794*'PERCENTAGE SHARING'!G588</f>
        <v>0</v>
      </c>
      <c r="H794" s="323">
        <f>$B794*'PERCENTAGE SHARING'!H588</f>
        <v>0</v>
      </c>
      <c r="I794" s="323">
        <f>$B794*'PERCENTAGE SHARING'!I588</f>
        <v>0</v>
      </c>
      <c r="J794" s="323">
        <f>$B794*'PERCENTAGE SHARING'!J588</f>
        <v>0</v>
      </c>
      <c r="K794" s="323">
        <f>$B794*'PERCENTAGE SHARING'!K588</f>
        <v>0</v>
      </c>
      <c r="L794" s="323">
        <f>$B794*'PERCENTAGE SHARING'!L588</f>
        <v>0</v>
      </c>
      <c r="M794" s="323">
        <f>$B794*'PERCENTAGE SHARING'!M588</f>
        <v>0</v>
      </c>
      <c r="N794" s="323">
        <f>$B794*'PERCENTAGE SHARING'!N588</f>
        <v>0</v>
      </c>
      <c r="O794" s="323">
        <f>$B794*'PERCENTAGE SHARING'!O588</f>
        <v>0</v>
      </c>
      <c r="P794" s="323">
        <f>$B794*'PERCENTAGE SHARING'!P588</f>
        <v>0</v>
      </c>
      <c r="Q794" s="323">
        <f>$B794*'PERCENTAGE SHARING'!Q588</f>
        <v>0</v>
      </c>
      <c r="R794" s="323">
        <f>$B794*'PERCENTAGE SHARING'!R588</f>
        <v>0</v>
      </c>
      <c r="S794" s="317"/>
      <c r="T794" s="317"/>
      <c r="U794" s="317"/>
      <c r="V794" s="317"/>
      <c r="W794" s="317"/>
      <c r="X794" s="317"/>
      <c r="Y794" s="317"/>
      <c r="Z794" s="317"/>
    </row>
    <row r="795" ht="15.75" customHeight="1">
      <c r="A795" s="325" t="str">
        <f>'PROP DAILY PNL'!A795</f>
        <v/>
      </c>
      <c r="B795" s="326" t="str">
        <f>'PROP DAILY PNL'!B795</f>
        <v/>
      </c>
      <c r="C795" s="323">
        <f>$B795*'PERCENTAGE SHARING'!C589</f>
        <v>0</v>
      </c>
      <c r="D795" s="323">
        <f>$B795*'PERCENTAGE SHARING'!D589</f>
        <v>0</v>
      </c>
      <c r="E795" s="323">
        <f>$B795*'PERCENTAGE SHARING'!E589</f>
        <v>0</v>
      </c>
      <c r="F795" s="323">
        <f>$B795*'PERCENTAGE SHARING'!F589</f>
        <v>0</v>
      </c>
      <c r="G795" s="323">
        <f>$B795*'PERCENTAGE SHARING'!G589</f>
        <v>0</v>
      </c>
      <c r="H795" s="323">
        <f>$B795*'PERCENTAGE SHARING'!H589</f>
        <v>0</v>
      </c>
      <c r="I795" s="323">
        <f>$B795*'PERCENTAGE SHARING'!I589</f>
        <v>0</v>
      </c>
      <c r="J795" s="323">
        <f>$B795*'PERCENTAGE SHARING'!J589</f>
        <v>0</v>
      </c>
      <c r="K795" s="323">
        <f>$B795*'PERCENTAGE SHARING'!K589</f>
        <v>0</v>
      </c>
      <c r="L795" s="323">
        <f>$B795*'PERCENTAGE SHARING'!L589</f>
        <v>0</v>
      </c>
      <c r="M795" s="323">
        <f>$B795*'PERCENTAGE SHARING'!M589</f>
        <v>0</v>
      </c>
      <c r="N795" s="323">
        <f>$B795*'PERCENTAGE SHARING'!N589</f>
        <v>0</v>
      </c>
      <c r="O795" s="323">
        <f>$B795*'PERCENTAGE SHARING'!O589</f>
        <v>0</v>
      </c>
      <c r="P795" s="323">
        <f>$B795*'PERCENTAGE SHARING'!P589</f>
        <v>0</v>
      </c>
      <c r="Q795" s="323">
        <f>$B795*'PERCENTAGE SHARING'!Q589</f>
        <v>0</v>
      </c>
      <c r="R795" s="323">
        <f>$B795*'PERCENTAGE SHARING'!R589</f>
        <v>0</v>
      </c>
      <c r="S795" s="317"/>
      <c r="T795" s="317"/>
      <c r="U795" s="317"/>
      <c r="V795" s="317"/>
      <c r="W795" s="317"/>
      <c r="X795" s="317"/>
      <c r="Y795" s="317"/>
      <c r="Z795" s="317"/>
    </row>
    <row r="796" ht="15.75" customHeight="1">
      <c r="A796" s="325" t="str">
        <f>'PROP DAILY PNL'!A796</f>
        <v/>
      </c>
      <c r="B796" s="326" t="str">
        <f>'PROP DAILY PNL'!B796</f>
        <v/>
      </c>
      <c r="C796" s="323">
        <f>$B796*'PERCENTAGE SHARING'!C590</f>
        <v>0</v>
      </c>
      <c r="D796" s="323">
        <f>$B796*'PERCENTAGE SHARING'!D590</f>
        <v>0</v>
      </c>
      <c r="E796" s="323">
        <f>$B796*'PERCENTAGE SHARING'!E590</f>
        <v>0</v>
      </c>
      <c r="F796" s="323">
        <f>$B796*'PERCENTAGE SHARING'!F590</f>
        <v>0</v>
      </c>
      <c r="G796" s="323">
        <f>$B796*'PERCENTAGE SHARING'!G590</f>
        <v>0</v>
      </c>
      <c r="H796" s="323">
        <f>$B796*'PERCENTAGE SHARING'!H590</f>
        <v>0</v>
      </c>
      <c r="I796" s="323">
        <f>$B796*'PERCENTAGE SHARING'!I590</f>
        <v>0</v>
      </c>
      <c r="J796" s="323">
        <f>$B796*'PERCENTAGE SHARING'!J590</f>
        <v>0</v>
      </c>
      <c r="K796" s="323">
        <f>$B796*'PERCENTAGE SHARING'!K590</f>
        <v>0</v>
      </c>
      <c r="L796" s="323">
        <f>$B796*'PERCENTAGE SHARING'!L590</f>
        <v>0</v>
      </c>
      <c r="M796" s="323">
        <f>$B796*'PERCENTAGE SHARING'!M590</f>
        <v>0</v>
      </c>
      <c r="N796" s="323">
        <f>$B796*'PERCENTAGE SHARING'!N590</f>
        <v>0</v>
      </c>
      <c r="O796" s="323">
        <f>$B796*'PERCENTAGE SHARING'!O590</f>
        <v>0</v>
      </c>
      <c r="P796" s="323">
        <f>$B796*'PERCENTAGE SHARING'!P590</f>
        <v>0</v>
      </c>
      <c r="Q796" s="323">
        <f>$B796*'PERCENTAGE SHARING'!Q590</f>
        <v>0</v>
      </c>
      <c r="R796" s="323">
        <f>$B796*'PERCENTAGE SHARING'!R590</f>
        <v>0</v>
      </c>
      <c r="S796" s="317"/>
      <c r="T796" s="317"/>
      <c r="U796" s="317"/>
      <c r="V796" s="317"/>
      <c r="W796" s="317"/>
      <c r="X796" s="317"/>
      <c r="Y796" s="317"/>
      <c r="Z796" s="317"/>
    </row>
    <row r="797" ht="15.75" customHeight="1">
      <c r="A797" s="325" t="str">
        <f>'PROP DAILY PNL'!A797</f>
        <v/>
      </c>
      <c r="B797" s="326" t="str">
        <f>'PROP DAILY PNL'!B797</f>
        <v/>
      </c>
      <c r="C797" s="323">
        <f>$B797*'PERCENTAGE SHARING'!C591</f>
        <v>0</v>
      </c>
      <c r="D797" s="323">
        <f>$B797*'PERCENTAGE SHARING'!D591</f>
        <v>0</v>
      </c>
      <c r="E797" s="323">
        <f>$B797*'PERCENTAGE SHARING'!E591</f>
        <v>0</v>
      </c>
      <c r="F797" s="323">
        <f>$B797*'PERCENTAGE SHARING'!F591</f>
        <v>0</v>
      </c>
      <c r="G797" s="323">
        <f>$B797*'PERCENTAGE SHARING'!G591</f>
        <v>0</v>
      </c>
      <c r="H797" s="323">
        <f>$B797*'PERCENTAGE SHARING'!H591</f>
        <v>0</v>
      </c>
      <c r="I797" s="323">
        <f>$B797*'PERCENTAGE SHARING'!I591</f>
        <v>0</v>
      </c>
      <c r="J797" s="323">
        <f>$B797*'PERCENTAGE SHARING'!J591</f>
        <v>0</v>
      </c>
      <c r="K797" s="323">
        <f>$B797*'PERCENTAGE SHARING'!K591</f>
        <v>0</v>
      </c>
      <c r="L797" s="323">
        <f>$B797*'PERCENTAGE SHARING'!L591</f>
        <v>0</v>
      </c>
      <c r="M797" s="323">
        <f>$B797*'PERCENTAGE SHARING'!M591</f>
        <v>0</v>
      </c>
      <c r="N797" s="323">
        <f>$B797*'PERCENTAGE SHARING'!N591</f>
        <v>0</v>
      </c>
      <c r="O797" s="323">
        <f>$B797*'PERCENTAGE SHARING'!O591</f>
        <v>0</v>
      </c>
      <c r="P797" s="323">
        <f>$B797*'PERCENTAGE SHARING'!P591</f>
        <v>0</v>
      </c>
      <c r="Q797" s="323">
        <f>$B797*'PERCENTAGE SHARING'!Q591</f>
        <v>0</v>
      </c>
      <c r="R797" s="323">
        <f>$B797*'PERCENTAGE SHARING'!R591</f>
        <v>0</v>
      </c>
      <c r="S797" s="317"/>
      <c r="T797" s="317"/>
      <c r="U797" s="317"/>
      <c r="V797" s="317"/>
      <c r="W797" s="317"/>
      <c r="X797" s="317"/>
      <c r="Y797" s="317"/>
      <c r="Z797" s="317"/>
    </row>
    <row r="798" ht="15.75" customHeight="1">
      <c r="A798" s="325" t="str">
        <f>'PROP DAILY PNL'!A798</f>
        <v/>
      </c>
      <c r="B798" s="326" t="str">
        <f>'PROP DAILY PNL'!B798</f>
        <v/>
      </c>
      <c r="C798" s="323">
        <f>$B798*'PERCENTAGE SHARING'!C592</f>
        <v>0</v>
      </c>
      <c r="D798" s="323">
        <f>$B798*'PERCENTAGE SHARING'!D592</f>
        <v>0</v>
      </c>
      <c r="E798" s="323">
        <f>$B798*'PERCENTAGE SHARING'!E592</f>
        <v>0</v>
      </c>
      <c r="F798" s="323">
        <f>$B798*'PERCENTAGE SHARING'!F592</f>
        <v>0</v>
      </c>
      <c r="G798" s="323">
        <f>$B798*'PERCENTAGE SHARING'!G592</f>
        <v>0</v>
      </c>
      <c r="H798" s="323">
        <f>$B798*'PERCENTAGE SHARING'!H592</f>
        <v>0</v>
      </c>
      <c r="I798" s="323">
        <f>$B798*'PERCENTAGE SHARING'!I592</f>
        <v>0</v>
      </c>
      <c r="J798" s="323">
        <f>$B798*'PERCENTAGE SHARING'!J592</f>
        <v>0</v>
      </c>
      <c r="K798" s="323">
        <f>$B798*'PERCENTAGE SHARING'!K592</f>
        <v>0</v>
      </c>
      <c r="L798" s="323">
        <f>$B798*'PERCENTAGE SHARING'!L592</f>
        <v>0</v>
      </c>
      <c r="M798" s="323">
        <f>$B798*'PERCENTAGE SHARING'!M592</f>
        <v>0</v>
      </c>
      <c r="N798" s="323">
        <f>$B798*'PERCENTAGE SHARING'!N592</f>
        <v>0</v>
      </c>
      <c r="O798" s="323">
        <f>$B798*'PERCENTAGE SHARING'!O592</f>
        <v>0</v>
      </c>
      <c r="P798" s="323">
        <f>$B798*'PERCENTAGE SHARING'!P592</f>
        <v>0</v>
      </c>
      <c r="Q798" s="323">
        <f>$B798*'PERCENTAGE SHARING'!Q592</f>
        <v>0</v>
      </c>
      <c r="R798" s="323">
        <f>$B798*'PERCENTAGE SHARING'!R592</f>
        <v>0</v>
      </c>
      <c r="S798" s="317"/>
      <c r="T798" s="317"/>
      <c r="U798" s="317"/>
      <c r="V798" s="317"/>
      <c r="W798" s="317"/>
      <c r="X798" s="317"/>
      <c r="Y798" s="317"/>
      <c r="Z798" s="317"/>
    </row>
    <row r="799" ht="15.75" customHeight="1">
      <c r="A799" s="325" t="str">
        <f>'PROP DAILY PNL'!A799</f>
        <v/>
      </c>
      <c r="B799" s="326" t="str">
        <f>'PROP DAILY PNL'!B799</f>
        <v/>
      </c>
      <c r="C799" s="323">
        <f>$B799*'PERCENTAGE SHARING'!C593</f>
        <v>0</v>
      </c>
      <c r="D799" s="323">
        <f>$B799*'PERCENTAGE SHARING'!D593</f>
        <v>0</v>
      </c>
      <c r="E799" s="323">
        <f>$B799*'PERCENTAGE SHARING'!E593</f>
        <v>0</v>
      </c>
      <c r="F799" s="323">
        <f>$B799*'PERCENTAGE SHARING'!F593</f>
        <v>0</v>
      </c>
      <c r="G799" s="323">
        <f>$B799*'PERCENTAGE SHARING'!G593</f>
        <v>0</v>
      </c>
      <c r="H799" s="323">
        <f>$B799*'PERCENTAGE SHARING'!H593</f>
        <v>0</v>
      </c>
      <c r="I799" s="323">
        <f>$B799*'PERCENTAGE SHARING'!I593</f>
        <v>0</v>
      </c>
      <c r="J799" s="323">
        <f>$B799*'PERCENTAGE SHARING'!J593</f>
        <v>0</v>
      </c>
      <c r="K799" s="323">
        <f>$B799*'PERCENTAGE SHARING'!K593</f>
        <v>0</v>
      </c>
      <c r="L799" s="323">
        <f>$B799*'PERCENTAGE SHARING'!L593</f>
        <v>0</v>
      </c>
      <c r="M799" s="323">
        <f>$B799*'PERCENTAGE SHARING'!M593</f>
        <v>0</v>
      </c>
      <c r="N799" s="323">
        <f>$B799*'PERCENTAGE SHARING'!N593</f>
        <v>0</v>
      </c>
      <c r="O799" s="323">
        <f>$B799*'PERCENTAGE SHARING'!O593</f>
        <v>0</v>
      </c>
      <c r="P799" s="323">
        <f>$B799*'PERCENTAGE SHARING'!P593</f>
        <v>0</v>
      </c>
      <c r="Q799" s="323">
        <f>$B799*'PERCENTAGE SHARING'!Q593</f>
        <v>0</v>
      </c>
      <c r="R799" s="323">
        <f>$B799*'PERCENTAGE SHARING'!R593</f>
        <v>0</v>
      </c>
      <c r="S799" s="317"/>
      <c r="T799" s="317"/>
      <c r="U799" s="317"/>
      <c r="V799" s="317"/>
      <c r="W799" s="317"/>
      <c r="X799" s="317"/>
      <c r="Y799" s="317"/>
      <c r="Z799" s="317"/>
    </row>
    <row r="800" ht="15.75" customHeight="1">
      <c r="A800" s="325" t="str">
        <f>'PROP DAILY PNL'!A800</f>
        <v/>
      </c>
      <c r="B800" s="326" t="str">
        <f>'PROP DAILY PNL'!B800</f>
        <v/>
      </c>
      <c r="C800" s="323">
        <f>$B800*'PERCENTAGE SHARING'!C594</f>
        <v>0</v>
      </c>
      <c r="D800" s="323">
        <f>$B800*'PERCENTAGE SHARING'!D594</f>
        <v>0</v>
      </c>
      <c r="E800" s="323">
        <f>$B800*'PERCENTAGE SHARING'!E594</f>
        <v>0</v>
      </c>
      <c r="F800" s="323">
        <f>$B800*'PERCENTAGE SHARING'!F594</f>
        <v>0</v>
      </c>
      <c r="G800" s="323">
        <f>$B800*'PERCENTAGE SHARING'!G594</f>
        <v>0</v>
      </c>
      <c r="H800" s="323">
        <f>$B800*'PERCENTAGE SHARING'!H594</f>
        <v>0</v>
      </c>
      <c r="I800" s="323">
        <f>$B800*'PERCENTAGE SHARING'!I594</f>
        <v>0</v>
      </c>
      <c r="J800" s="323">
        <f>$B800*'PERCENTAGE SHARING'!J594</f>
        <v>0</v>
      </c>
      <c r="K800" s="323">
        <f>$B800*'PERCENTAGE SHARING'!K594</f>
        <v>0</v>
      </c>
      <c r="L800" s="323">
        <f>$B800*'PERCENTAGE SHARING'!L594</f>
        <v>0</v>
      </c>
      <c r="M800" s="323">
        <f>$B800*'PERCENTAGE SHARING'!M594</f>
        <v>0</v>
      </c>
      <c r="N800" s="323">
        <f>$B800*'PERCENTAGE SHARING'!N594</f>
        <v>0</v>
      </c>
      <c r="O800" s="323">
        <f>$B800*'PERCENTAGE SHARING'!O594</f>
        <v>0</v>
      </c>
      <c r="P800" s="323">
        <f>$B800*'PERCENTAGE SHARING'!P594</f>
        <v>0</v>
      </c>
      <c r="Q800" s="323">
        <f>$B800*'PERCENTAGE SHARING'!Q594</f>
        <v>0</v>
      </c>
      <c r="R800" s="323">
        <f>$B800*'PERCENTAGE SHARING'!R594</f>
        <v>0</v>
      </c>
      <c r="S800" s="317"/>
      <c r="T800" s="317"/>
      <c r="U800" s="317"/>
      <c r="V800" s="317"/>
      <c r="W800" s="317"/>
      <c r="X800" s="317"/>
      <c r="Y800" s="317"/>
      <c r="Z800" s="317"/>
    </row>
    <row r="801" ht="15.75" customHeight="1">
      <c r="A801" s="325" t="str">
        <f>'PROP DAILY PNL'!A801</f>
        <v/>
      </c>
      <c r="B801" s="326" t="str">
        <f>'PROP DAILY PNL'!B801</f>
        <v/>
      </c>
      <c r="C801" s="323">
        <f>$B801*'PERCENTAGE SHARING'!C595</f>
        <v>0</v>
      </c>
      <c r="D801" s="323">
        <f>$B801*'PERCENTAGE SHARING'!D595</f>
        <v>0</v>
      </c>
      <c r="E801" s="323">
        <f>$B801*'PERCENTAGE SHARING'!E595</f>
        <v>0</v>
      </c>
      <c r="F801" s="323">
        <f>$B801*'PERCENTAGE SHARING'!F595</f>
        <v>0</v>
      </c>
      <c r="G801" s="323">
        <f>$B801*'PERCENTAGE SHARING'!G595</f>
        <v>0</v>
      </c>
      <c r="H801" s="323">
        <f>$B801*'PERCENTAGE SHARING'!H595</f>
        <v>0</v>
      </c>
      <c r="I801" s="323">
        <f>$B801*'PERCENTAGE SHARING'!I595</f>
        <v>0</v>
      </c>
      <c r="J801" s="323">
        <f>$B801*'PERCENTAGE SHARING'!J595</f>
        <v>0</v>
      </c>
      <c r="K801" s="323">
        <f>$B801*'PERCENTAGE SHARING'!K595</f>
        <v>0</v>
      </c>
      <c r="L801" s="323">
        <f>$B801*'PERCENTAGE SHARING'!L595</f>
        <v>0</v>
      </c>
      <c r="M801" s="323">
        <f>$B801*'PERCENTAGE SHARING'!M595</f>
        <v>0</v>
      </c>
      <c r="N801" s="323">
        <f>$B801*'PERCENTAGE SHARING'!N595</f>
        <v>0</v>
      </c>
      <c r="O801" s="323">
        <f>$B801*'PERCENTAGE SHARING'!O595</f>
        <v>0</v>
      </c>
      <c r="P801" s="323">
        <f>$B801*'PERCENTAGE SHARING'!P595</f>
        <v>0</v>
      </c>
      <c r="Q801" s="323">
        <f>$B801*'PERCENTAGE SHARING'!Q595</f>
        <v>0</v>
      </c>
      <c r="R801" s="323">
        <f>$B801*'PERCENTAGE SHARING'!R595</f>
        <v>0</v>
      </c>
      <c r="S801" s="317"/>
      <c r="T801" s="317"/>
      <c r="U801" s="317"/>
      <c r="V801" s="317"/>
      <c r="W801" s="317"/>
      <c r="X801" s="317"/>
      <c r="Y801" s="317"/>
      <c r="Z801" s="317"/>
    </row>
    <row r="802" ht="15.75" customHeight="1">
      <c r="A802" s="325" t="str">
        <f>'PROP DAILY PNL'!A802</f>
        <v/>
      </c>
      <c r="B802" s="326" t="str">
        <f>'PROP DAILY PNL'!B802</f>
        <v/>
      </c>
      <c r="C802" s="323">
        <f>$B802*'PERCENTAGE SHARING'!C596</f>
        <v>0</v>
      </c>
      <c r="D802" s="323">
        <f>$B802*'PERCENTAGE SHARING'!D596</f>
        <v>0</v>
      </c>
      <c r="E802" s="323">
        <f>$B802*'PERCENTAGE SHARING'!E596</f>
        <v>0</v>
      </c>
      <c r="F802" s="323">
        <f>$B802*'PERCENTAGE SHARING'!F596</f>
        <v>0</v>
      </c>
      <c r="G802" s="323">
        <f>$B802*'PERCENTAGE SHARING'!G596</f>
        <v>0</v>
      </c>
      <c r="H802" s="323">
        <f>$B802*'PERCENTAGE SHARING'!H596</f>
        <v>0</v>
      </c>
      <c r="I802" s="323">
        <f>$B802*'PERCENTAGE SHARING'!I596</f>
        <v>0</v>
      </c>
      <c r="J802" s="323">
        <f>$B802*'PERCENTAGE SHARING'!J596</f>
        <v>0</v>
      </c>
      <c r="K802" s="323">
        <f>$B802*'PERCENTAGE SHARING'!K596</f>
        <v>0</v>
      </c>
      <c r="L802" s="323">
        <f>$B802*'PERCENTAGE SHARING'!L596</f>
        <v>0</v>
      </c>
      <c r="M802" s="323">
        <f>$B802*'PERCENTAGE SHARING'!M596</f>
        <v>0</v>
      </c>
      <c r="N802" s="323">
        <f>$B802*'PERCENTAGE SHARING'!N596</f>
        <v>0</v>
      </c>
      <c r="O802" s="323">
        <f>$B802*'PERCENTAGE SHARING'!O596</f>
        <v>0</v>
      </c>
      <c r="P802" s="323">
        <f>$B802*'PERCENTAGE SHARING'!P596</f>
        <v>0</v>
      </c>
      <c r="Q802" s="323">
        <f>$B802*'PERCENTAGE SHARING'!Q596</f>
        <v>0</v>
      </c>
      <c r="R802" s="323">
        <f>$B802*'PERCENTAGE SHARING'!R596</f>
        <v>0</v>
      </c>
      <c r="S802" s="317"/>
      <c r="T802" s="317"/>
      <c r="U802" s="317"/>
      <c r="V802" s="317"/>
      <c r="W802" s="317"/>
      <c r="X802" s="317"/>
      <c r="Y802" s="317"/>
      <c r="Z802" s="317"/>
    </row>
    <row r="803" ht="15.75" customHeight="1">
      <c r="A803" s="325" t="str">
        <f>'PROP DAILY PNL'!A803</f>
        <v/>
      </c>
      <c r="B803" s="326" t="str">
        <f>'PROP DAILY PNL'!B803</f>
        <v/>
      </c>
      <c r="C803" s="323">
        <f>$B803*'PERCENTAGE SHARING'!C597</f>
        <v>0</v>
      </c>
      <c r="D803" s="323">
        <f>$B803*'PERCENTAGE SHARING'!D597</f>
        <v>0</v>
      </c>
      <c r="E803" s="323">
        <f>$B803*'PERCENTAGE SHARING'!E597</f>
        <v>0</v>
      </c>
      <c r="F803" s="323">
        <f>$B803*'PERCENTAGE SHARING'!F597</f>
        <v>0</v>
      </c>
      <c r="G803" s="323">
        <f>$B803*'PERCENTAGE SHARING'!G597</f>
        <v>0</v>
      </c>
      <c r="H803" s="323">
        <f>$B803*'PERCENTAGE SHARING'!H597</f>
        <v>0</v>
      </c>
      <c r="I803" s="323">
        <f>$B803*'PERCENTAGE SHARING'!I597</f>
        <v>0</v>
      </c>
      <c r="J803" s="323">
        <f>$B803*'PERCENTAGE SHARING'!J597</f>
        <v>0</v>
      </c>
      <c r="K803" s="323">
        <f>$B803*'PERCENTAGE SHARING'!K597</f>
        <v>0</v>
      </c>
      <c r="L803" s="323">
        <f>$B803*'PERCENTAGE SHARING'!L597</f>
        <v>0</v>
      </c>
      <c r="M803" s="323">
        <f>$B803*'PERCENTAGE SHARING'!M597</f>
        <v>0</v>
      </c>
      <c r="N803" s="323">
        <f>$B803*'PERCENTAGE SHARING'!N597</f>
        <v>0</v>
      </c>
      <c r="O803" s="323">
        <f>$B803*'PERCENTAGE SHARING'!O597</f>
        <v>0</v>
      </c>
      <c r="P803" s="323">
        <f>$B803*'PERCENTAGE SHARING'!P597</f>
        <v>0</v>
      </c>
      <c r="Q803" s="323">
        <f>$B803*'PERCENTAGE SHARING'!Q597</f>
        <v>0</v>
      </c>
      <c r="R803" s="323">
        <f>$B803*'PERCENTAGE SHARING'!R597</f>
        <v>0</v>
      </c>
      <c r="S803" s="317"/>
      <c r="T803" s="317"/>
      <c r="U803" s="317"/>
      <c r="V803" s="317"/>
      <c r="W803" s="317"/>
      <c r="X803" s="317"/>
      <c r="Y803" s="317"/>
      <c r="Z803" s="317"/>
    </row>
    <row r="804" ht="15.75" customHeight="1">
      <c r="A804" s="325" t="str">
        <f>'PROP DAILY PNL'!A804</f>
        <v/>
      </c>
      <c r="B804" s="326" t="str">
        <f>'PROP DAILY PNL'!B804</f>
        <v/>
      </c>
      <c r="C804" s="323">
        <f>$B804*'PERCENTAGE SHARING'!C598</f>
        <v>0</v>
      </c>
      <c r="D804" s="323">
        <f>$B804*'PERCENTAGE SHARING'!D598</f>
        <v>0</v>
      </c>
      <c r="E804" s="323">
        <f>$B804*'PERCENTAGE SHARING'!E598</f>
        <v>0</v>
      </c>
      <c r="F804" s="323">
        <f>$B804*'PERCENTAGE SHARING'!F598</f>
        <v>0</v>
      </c>
      <c r="G804" s="323">
        <f>$B804*'PERCENTAGE SHARING'!G598</f>
        <v>0</v>
      </c>
      <c r="H804" s="323">
        <f>$B804*'PERCENTAGE SHARING'!H598</f>
        <v>0</v>
      </c>
      <c r="I804" s="323">
        <f>$B804*'PERCENTAGE SHARING'!I598</f>
        <v>0</v>
      </c>
      <c r="J804" s="323">
        <f>$B804*'PERCENTAGE SHARING'!J598</f>
        <v>0</v>
      </c>
      <c r="K804" s="323">
        <f>$B804*'PERCENTAGE SHARING'!K598</f>
        <v>0</v>
      </c>
      <c r="L804" s="323">
        <f>$B804*'PERCENTAGE SHARING'!L598</f>
        <v>0</v>
      </c>
      <c r="M804" s="323">
        <f>$B804*'PERCENTAGE SHARING'!M598</f>
        <v>0</v>
      </c>
      <c r="N804" s="323">
        <f>$B804*'PERCENTAGE SHARING'!N598</f>
        <v>0</v>
      </c>
      <c r="O804" s="323">
        <f>$B804*'PERCENTAGE SHARING'!O598</f>
        <v>0</v>
      </c>
      <c r="P804" s="323">
        <f>$B804*'PERCENTAGE SHARING'!P598</f>
        <v>0</v>
      </c>
      <c r="Q804" s="323">
        <f>$B804*'PERCENTAGE SHARING'!Q598</f>
        <v>0</v>
      </c>
      <c r="R804" s="323">
        <f>$B804*'PERCENTAGE SHARING'!R598</f>
        <v>0</v>
      </c>
      <c r="S804" s="317"/>
      <c r="T804" s="317"/>
      <c r="U804" s="317"/>
      <c r="V804" s="317"/>
      <c r="W804" s="317"/>
      <c r="X804" s="317"/>
      <c r="Y804" s="317"/>
      <c r="Z804" s="317"/>
    </row>
    <row r="805" ht="15.75" customHeight="1">
      <c r="A805" s="325" t="str">
        <f>'PROP DAILY PNL'!A805</f>
        <v/>
      </c>
      <c r="B805" s="326" t="str">
        <f>'PROP DAILY PNL'!B805</f>
        <v/>
      </c>
      <c r="C805" s="323">
        <f>$B805*'PERCENTAGE SHARING'!C599</f>
        <v>0</v>
      </c>
      <c r="D805" s="323">
        <f>$B805*'PERCENTAGE SHARING'!D599</f>
        <v>0</v>
      </c>
      <c r="E805" s="323">
        <f>$B805*'PERCENTAGE SHARING'!E599</f>
        <v>0</v>
      </c>
      <c r="F805" s="323">
        <f>$B805*'PERCENTAGE SHARING'!F599</f>
        <v>0</v>
      </c>
      <c r="G805" s="323">
        <f>$B805*'PERCENTAGE SHARING'!G599</f>
        <v>0</v>
      </c>
      <c r="H805" s="323">
        <f>$B805*'PERCENTAGE SHARING'!H599</f>
        <v>0</v>
      </c>
      <c r="I805" s="323">
        <f>$B805*'PERCENTAGE SHARING'!I599</f>
        <v>0</v>
      </c>
      <c r="J805" s="323">
        <f>$B805*'PERCENTAGE SHARING'!J599</f>
        <v>0</v>
      </c>
      <c r="K805" s="323">
        <f>$B805*'PERCENTAGE SHARING'!K599</f>
        <v>0</v>
      </c>
      <c r="L805" s="323">
        <f>$B805*'PERCENTAGE SHARING'!L599</f>
        <v>0</v>
      </c>
      <c r="M805" s="323">
        <f>$B805*'PERCENTAGE SHARING'!M599</f>
        <v>0</v>
      </c>
      <c r="N805" s="323">
        <f>$B805*'PERCENTAGE SHARING'!N599</f>
        <v>0</v>
      </c>
      <c r="O805" s="323">
        <f>$B805*'PERCENTAGE SHARING'!O599</f>
        <v>0</v>
      </c>
      <c r="P805" s="323">
        <f>$B805*'PERCENTAGE SHARING'!P599</f>
        <v>0</v>
      </c>
      <c r="Q805" s="323">
        <f>$B805*'PERCENTAGE SHARING'!Q599</f>
        <v>0</v>
      </c>
      <c r="R805" s="323">
        <f>$B805*'PERCENTAGE SHARING'!R599</f>
        <v>0</v>
      </c>
      <c r="S805" s="317"/>
      <c r="T805" s="317"/>
      <c r="U805" s="317"/>
      <c r="V805" s="317"/>
      <c r="W805" s="317"/>
      <c r="X805" s="317"/>
      <c r="Y805" s="317"/>
      <c r="Z805" s="317"/>
    </row>
    <row r="806" ht="15.75" customHeight="1">
      <c r="A806" s="325" t="str">
        <f>'PROP DAILY PNL'!A806</f>
        <v/>
      </c>
      <c r="B806" s="326" t="str">
        <f>'PROP DAILY PNL'!B806</f>
        <v/>
      </c>
      <c r="C806" s="323">
        <f>$B806*'PERCENTAGE SHARING'!C600</f>
        <v>0</v>
      </c>
      <c r="D806" s="323">
        <f>$B806*'PERCENTAGE SHARING'!D600</f>
        <v>0</v>
      </c>
      <c r="E806" s="323">
        <f>$B806*'PERCENTAGE SHARING'!E600</f>
        <v>0</v>
      </c>
      <c r="F806" s="323">
        <f>$B806*'PERCENTAGE SHARING'!F600</f>
        <v>0</v>
      </c>
      <c r="G806" s="323">
        <f>$B806*'PERCENTAGE SHARING'!G600</f>
        <v>0</v>
      </c>
      <c r="H806" s="323">
        <f>$B806*'PERCENTAGE SHARING'!H600</f>
        <v>0</v>
      </c>
      <c r="I806" s="323">
        <f>$B806*'PERCENTAGE SHARING'!I600</f>
        <v>0</v>
      </c>
      <c r="J806" s="323">
        <f>$B806*'PERCENTAGE SHARING'!J600</f>
        <v>0</v>
      </c>
      <c r="K806" s="323">
        <f>$B806*'PERCENTAGE SHARING'!K600</f>
        <v>0</v>
      </c>
      <c r="L806" s="323">
        <f>$B806*'PERCENTAGE SHARING'!L600</f>
        <v>0</v>
      </c>
      <c r="M806" s="323">
        <f>$B806*'PERCENTAGE SHARING'!M600</f>
        <v>0</v>
      </c>
      <c r="N806" s="323">
        <f>$B806*'PERCENTAGE SHARING'!N600</f>
        <v>0</v>
      </c>
      <c r="O806" s="323">
        <f>$B806*'PERCENTAGE SHARING'!O600</f>
        <v>0</v>
      </c>
      <c r="P806" s="323">
        <f>$B806*'PERCENTAGE SHARING'!P600</f>
        <v>0</v>
      </c>
      <c r="Q806" s="323">
        <f>$B806*'PERCENTAGE SHARING'!Q600</f>
        <v>0</v>
      </c>
      <c r="R806" s="323">
        <f>$B806*'PERCENTAGE SHARING'!R600</f>
        <v>0</v>
      </c>
      <c r="S806" s="317"/>
      <c r="T806" s="317"/>
      <c r="U806" s="317"/>
      <c r="V806" s="317"/>
      <c r="W806" s="317"/>
      <c r="X806" s="317"/>
      <c r="Y806" s="317"/>
      <c r="Z806" s="317"/>
    </row>
    <row r="807" ht="15.75" customHeight="1">
      <c r="A807" s="325" t="str">
        <f>'PROP DAILY PNL'!A807</f>
        <v/>
      </c>
      <c r="B807" s="326" t="str">
        <f>'PROP DAILY PNL'!B807</f>
        <v/>
      </c>
      <c r="C807" s="323">
        <f>$B807*'PERCENTAGE SHARING'!C601</f>
        <v>0</v>
      </c>
      <c r="D807" s="323">
        <f>$B807*'PERCENTAGE SHARING'!D601</f>
        <v>0</v>
      </c>
      <c r="E807" s="323">
        <f>$B807*'PERCENTAGE SHARING'!E601</f>
        <v>0</v>
      </c>
      <c r="F807" s="323">
        <f>$B807*'PERCENTAGE SHARING'!F601</f>
        <v>0</v>
      </c>
      <c r="G807" s="323">
        <f>$B807*'PERCENTAGE SHARING'!G601</f>
        <v>0</v>
      </c>
      <c r="H807" s="323">
        <f>$B807*'PERCENTAGE SHARING'!H601</f>
        <v>0</v>
      </c>
      <c r="I807" s="323">
        <f>$B807*'PERCENTAGE SHARING'!I601</f>
        <v>0</v>
      </c>
      <c r="J807" s="323">
        <f>$B807*'PERCENTAGE SHARING'!J601</f>
        <v>0</v>
      </c>
      <c r="K807" s="323">
        <f>$B807*'PERCENTAGE SHARING'!K601</f>
        <v>0</v>
      </c>
      <c r="L807" s="323">
        <f>$B807*'PERCENTAGE SHARING'!L601</f>
        <v>0</v>
      </c>
      <c r="M807" s="323">
        <f>$B807*'PERCENTAGE SHARING'!M601</f>
        <v>0</v>
      </c>
      <c r="N807" s="323">
        <f>$B807*'PERCENTAGE SHARING'!N601</f>
        <v>0</v>
      </c>
      <c r="O807" s="323">
        <f>$B807*'PERCENTAGE SHARING'!O601</f>
        <v>0</v>
      </c>
      <c r="P807" s="323">
        <f>$B807*'PERCENTAGE SHARING'!P601</f>
        <v>0</v>
      </c>
      <c r="Q807" s="323">
        <f>$B807*'PERCENTAGE SHARING'!Q601</f>
        <v>0</v>
      </c>
      <c r="R807" s="323">
        <f>$B807*'PERCENTAGE SHARING'!R601</f>
        <v>0</v>
      </c>
      <c r="S807" s="317"/>
      <c r="T807" s="317"/>
      <c r="U807" s="317"/>
      <c r="V807" s="317"/>
      <c r="W807" s="317"/>
      <c r="X807" s="317"/>
      <c r="Y807" s="317"/>
      <c r="Z807" s="317"/>
    </row>
    <row r="808" ht="15.75" customHeight="1">
      <c r="A808" s="325" t="str">
        <f>'PROP DAILY PNL'!A808</f>
        <v/>
      </c>
      <c r="B808" s="326" t="str">
        <f>'PROP DAILY PNL'!B808</f>
        <v/>
      </c>
      <c r="C808" s="323">
        <f>$B808*'PERCENTAGE SHARING'!C602</f>
        <v>0</v>
      </c>
      <c r="D808" s="323">
        <f>$B808*'PERCENTAGE SHARING'!D602</f>
        <v>0</v>
      </c>
      <c r="E808" s="323">
        <f>$B808*'PERCENTAGE SHARING'!E602</f>
        <v>0</v>
      </c>
      <c r="F808" s="323">
        <f>$B808*'PERCENTAGE SHARING'!F602</f>
        <v>0</v>
      </c>
      <c r="G808" s="323">
        <f>$B808*'PERCENTAGE SHARING'!G602</f>
        <v>0</v>
      </c>
      <c r="H808" s="323">
        <f>$B808*'PERCENTAGE SHARING'!H602</f>
        <v>0</v>
      </c>
      <c r="I808" s="323">
        <f>$B808*'PERCENTAGE SHARING'!I602</f>
        <v>0</v>
      </c>
      <c r="J808" s="323">
        <f>$B808*'PERCENTAGE SHARING'!J602</f>
        <v>0</v>
      </c>
      <c r="K808" s="323">
        <f>$B808*'PERCENTAGE SHARING'!K602</f>
        <v>0</v>
      </c>
      <c r="L808" s="323">
        <f>$B808*'PERCENTAGE SHARING'!L602</f>
        <v>0</v>
      </c>
      <c r="M808" s="323">
        <f>$B808*'PERCENTAGE SHARING'!M602</f>
        <v>0</v>
      </c>
      <c r="N808" s="323">
        <f>$B808*'PERCENTAGE SHARING'!N602</f>
        <v>0</v>
      </c>
      <c r="O808" s="323">
        <f>$B808*'PERCENTAGE SHARING'!O602</f>
        <v>0</v>
      </c>
      <c r="P808" s="323">
        <f>$B808*'PERCENTAGE SHARING'!P602</f>
        <v>0</v>
      </c>
      <c r="Q808" s="323">
        <f>$B808*'PERCENTAGE SHARING'!Q602</f>
        <v>0</v>
      </c>
      <c r="R808" s="323">
        <f>$B808*'PERCENTAGE SHARING'!R602</f>
        <v>0</v>
      </c>
      <c r="S808" s="317"/>
      <c r="T808" s="317"/>
      <c r="U808" s="317"/>
      <c r="V808" s="317"/>
      <c r="W808" s="317"/>
      <c r="X808" s="317"/>
      <c r="Y808" s="317"/>
      <c r="Z808" s="317"/>
    </row>
    <row r="809" ht="15.75" customHeight="1">
      <c r="A809" s="325" t="str">
        <f>'PROP DAILY PNL'!A809</f>
        <v/>
      </c>
      <c r="B809" s="326" t="str">
        <f>'PROP DAILY PNL'!B809</f>
        <v/>
      </c>
      <c r="C809" s="323">
        <f>$B809*'PERCENTAGE SHARING'!C603</f>
        <v>0</v>
      </c>
      <c r="D809" s="323">
        <f>$B809*'PERCENTAGE SHARING'!D603</f>
        <v>0</v>
      </c>
      <c r="E809" s="323">
        <f>$B809*'PERCENTAGE SHARING'!E603</f>
        <v>0</v>
      </c>
      <c r="F809" s="323">
        <f>$B809*'PERCENTAGE SHARING'!F603</f>
        <v>0</v>
      </c>
      <c r="G809" s="323">
        <f>$B809*'PERCENTAGE SHARING'!G603</f>
        <v>0</v>
      </c>
      <c r="H809" s="323">
        <f>$B809*'PERCENTAGE SHARING'!H603</f>
        <v>0</v>
      </c>
      <c r="I809" s="323">
        <f>$B809*'PERCENTAGE SHARING'!I603</f>
        <v>0</v>
      </c>
      <c r="J809" s="323">
        <f>$B809*'PERCENTAGE SHARING'!J603</f>
        <v>0</v>
      </c>
      <c r="K809" s="323">
        <f>$B809*'PERCENTAGE SHARING'!K603</f>
        <v>0</v>
      </c>
      <c r="L809" s="323">
        <f>$B809*'PERCENTAGE SHARING'!L603</f>
        <v>0</v>
      </c>
      <c r="M809" s="323">
        <f>$B809*'PERCENTAGE SHARING'!M603</f>
        <v>0</v>
      </c>
      <c r="N809" s="323">
        <f>$B809*'PERCENTAGE SHARING'!N603</f>
        <v>0</v>
      </c>
      <c r="O809" s="323">
        <f>$B809*'PERCENTAGE SHARING'!O603</f>
        <v>0</v>
      </c>
      <c r="P809" s="323">
        <f>$B809*'PERCENTAGE SHARING'!P603</f>
        <v>0</v>
      </c>
      <c r="Q809" s="323">
        <f>$B809*'PERCENTAGE SHARING'!Q603</f>
        <v>0</v>
      </c>
      <c r="R809" s="323">
        <f>$B809*'PERCENTAGE SHARING'!R603</f>
        <v>0</v>
      </c>
      <c r="S809" s="317"/>
      <c r="T809" s="317"/>
      <c r="U809" s="317"/>
      <c r="V809" s="317"/>
      <c r="W809" s="317"/>
      <c r="X809" s="317"/>
      <c r="Y809" s="317"/>
      <c r="Z809" s="317"/>
    </row>
    <row r="810" ht="15.75" customHeight="1">
      <c r="A810" s="325" t="str">
        <f>'PROP DAILY PNL'!A810</f>
        <v/>
      </c>
      <c r="B810" s="326" t="str">
        <f>'PROP DAILY PNL'!B810</f>
        <v/>
      </c>
      <c r="C810" s="323">
        <f>$B810*'PERCENTAGE SHARING'!C604</f>
        <v>0</v>
      </c>
      <c r="D810" s="323">
        <f>$B810*'PERCENTAGE SHARING'!D604</f>
        <v>0</v>
      </c>
      <c r="E810" s="323">
        <f>$B810*'PERCENTAGE SHARING'!E604</f>
        <v>0</v>
      </c>
      <c r="F810" s="323">
        <f>$B810*'PERCENTAGE SHARING'!F604</f>
        <v>0</v>
      </c>
      <c r="G810" s="323">
        <f>$B810*'PERCENTAGE SHARING'!G604</f>
        <v>0</v>
      </c>
      <c r="H810" s="323">
        <f>$B810*'PERCENTAGE SHARING'!H604</f>
        <v>0</v>
      </c>
      <c r="I810" s="323">
        <f>$B810*'PERCENTAGE SHARING'!I604</f>
        <v>0</v>
      </c>
      <c r="J810" s="323">
        <f>$B810*'PERCENTAGE SHARING'!J604</f>
        <v>0</v>
      </c>
      <c r="K810" s="323">
        <f>$B810*'PERCENTAGE SHARING'!K604</f>
        <v>0</v>
      </c>
      <c r="L810" s="323">
        <f>$B810*'PERCENTAGE SHARING'!L604</f>
        <v>0</v>
      </c>
      <c r="M810" s="323">
        <f>$B810*'PERCENTAGE SHARING'!M604</f>
        <v>0</v>
      </c>
      <c r="N810" s="323">
        <f>$B810*'PERCENTAGE SHARING'!N604</f>
        <v>0</v>
      </c>
      <c r="O810" s="323">
        <f>$B810*'PERCENTAGE SHARING'!O604</f>
        <v>0</v>
      </c>
      <c r="P810" s="323">
        <f>$B810*'PERCENTAGE SHARING'!P604</f>
        <v>0</v>
      </c>
      <c r="Q810" s="323">
        <f>$B810*'PERCENTAGE SHARING'!Q604</f>
        <v>0</v>
      </c>
      <c r="R810" s="323">
        <f>$B810*'PERCENTAGE SHARING'!R604</f>
        <v>0</v>
      </c>
      <c r="S810" s="317"/>
      <c r="T810" s="317"/>
      <c r="U810" s="317"/>
      <c r="V810" s="317"/>
      <c r="W810" s="317"/>
      <c r="X810" s="317"/>
      <c r="Y810" s="317"/>
      <c r="Z810" s="317"/>
    </row>
    <row r="811" ht="15.75" customHeight="1">
      <c r="A811" s="325" t="str">
        <f>'PROP DAILY PNL'!A811</f>
        <v/>
      </c>
      <c r="B811" s="326" t="str">
        <f>'PROP DAILY PNL'!B811</f>
        <v/>
      </c>
      <c r="C811" s="323">
        <f>$B811*'PERCENTAGE SHARING'!C605</f>
        <v>0</v>
      </c>
      <c r="D811" s="323">
        <f>$B811*'PERCENTAGE SHARING'!D605</f>
        <v>0</v>
      </c>
      <c r="E811" s="323">
        <f>$B811*'PERCENTAGE SHARING'!E605</f>
        <v>0</v>
      </c>
      <c r="F811" s="323">
        <f>$B811*'PERCENTAGE SHARING'!F605</f>
        <v>0</v>
      </c>
      <c r="G811" s="323">
        <f>$B811*'PERCENTAGE SHARING'!G605</f>
        <v>0</v>
      </c>
      <c r="H811" s="323">
        <f>$B811*'PERCENTAGE SHARING'!H605</f>
        <v>0</v>
      </c>
      <c r="I811" s="323">
        <f>$B811*'PERCENTAGE SHARING'!I605</f>
        <v>0</v>
      </c>
      <c r="J811" s="323">
        <f>$B811*'PERCENTAGE SHARING'!J605</f>
        <v>0</v>
      </c>
      <c r="K811" s="323">
        <f>$B811*'PERCENTAGE SHARING'!K605</f>
        <v>0</v>
      </c>
      <c r="L811" s="323">
        <f>$B811*'PERCENTAGE SHARING'!L605</f>
        <v>0</v>
      </c>
      <c r="M811" s="323">
        <f>$B811*'PERCENTAGE SHARING'!M605</f>
        <v>0</v>
      </c>
      <c r="N811" s="323">
        <f>$B811*'PERCENTAGE SHARING'!N605</f>
        <v>0</v>
      </c>
      <c r="O811" s="323">
        <f>$B811*'PERCENTAGE SHARING'!O605</f>
        <v>0</v>
      </c>
      <c r="P811" s="323">
        <f>$B811*'PERCENTAGE SHARING'!P605</f>
        <v>0</v>
      </c>
      <c r="Q811" s="323">
        <f>$B811*'PERCENTAGE SHARING'!Q605</f>
        <v>0</v>
      </c>
      <c r="R811" s="323">
        <f>$B811*'PERCENTAGE SHARING'!R605</f>
        <v>0</v>
      </c>
      <c r="S811" s="317"/>
      <c r="T811" s="317"/>
      <c r="U811" s="317"/>
      <c r="V811" s="317"/>
      <c r="W811" s="317"/>
      <c r="X811" s="317"/>
      <c r="Y811" s="317"/>
      <c r="Z811" s="317"/>
    </row>
    <row r="812" ht="15.75" customHeight="1">
      <c r="A812" s="325" t="str">
        <f>'PROP DAILY PNL'!A812</f>
        <v/>
      </c>
      <c r="B812" s="326" t="str">
        <f>'PROP DAILY PNL'!B812</f>
        <v/>
      </c>
      <c r="C812" s="323">
        <f>$B812*'PERCENTAGE SHARING'!C606</f>
        <v>0</v>
      </c>
      <c r="D812" s="323">
        <f>$B812*'PERCENTAGE SHARING'!D606</f>
        <v>0</v>
      </c>
      <c r="E812" s="323">
        <f>$B812*'PERCENTAGE SHARING'!E606</f>
        <v>0</v>
      </c>
      <c r="F812" s="323">
        <f>$B812*'PERCENTAGE SHARING'!F606</f>
        <v>0</v>
      </c>
      <c r="G812" s="323">
        <f>$B812*'PERCENTAGE SHARING'!G606</f>
        <v>0</v>
      </c>
      <c r="H812" s="323">
        <f>$B812*'PERCENTAGE SHARING'!H606</f>
        <v>0</v>
      </c>
      <c r="I812" s="323">
        <f>$B812*'PERCENTAGE SHARING'!I606</f>
        <v>0</v>
      </c>
      <c r="J812" s="323">
        <f>$B812*'PERCENTAGE SHARING'!J606</f>
        <v>0</v>
      </c>
      <c r="K812" s="323">
        <f>$B812*'PERCENTAGE SHARING'!K606</f>
        <v>0</v>
      </c>
      <c r="L812" s="323">
        <f>$B812*'PERCENTAGE SHARING'!L606</f>
        <v>0</v>
      </c>
      <c r="M812" s="323">
        <f>$B812*'PERCENTAGE SHARING'!M606</f>
        <v>0</v>
      </c>
      <c r="N812" s="323">
        <f>$B812*'PERCENTAGE SHARING'!N606</f>
        <v>0</v>
      </c>
      <c r="O812" s="323">
        <f>$B812*'PERCENTAGE SHARING'!O606</f>
        <v>0</v>
      </c>
      <c r="P812" s="323">
        <f>$B812*'PERCENTAGE SHARING'!P606</f>
        <v>0</v>
      </c>
      <c r="Q812" s="323">
        <f>$B812*'PERCENTAGE SHARING'!Q606</f>
        <v>0</v>
      </c>
      <c r="R812" s="323">
        <f>$B812*'PERCENTAGE SHARING'!R606</f>
        <v>0</v>
      </c>
      <c r="S812" s="317"/>
      <c r="T812" s="317"/>
      <c r="U812" s="317"/>
      <c r="V812" s="317"/>
      <c r="W812" s="317"/>
      <c r="X812" s="317"/>
      <c r="Y812" s="317"/>
      <c r="Z812" s="317"/>
    </row>
    <row r="813" ht="15.75" customHeight="1">
      <c r="A813" s="325" t="str">
        <f>'PROP DAILY PNL'!A813</f>
        <v/>
      </c>
      <c r="B813" s="326" t="str">
        <f>'PROP DAILY PNL'!B813</f>
        <v/>
      </c>
      <c r="C813" s="323">
        <f>$B813*'PERCENTAGE SHARING'!C607</f>
        <v>0</v>
      </c>
      <c r="D813" s="323">
        <f>$B813*'PERCENTAGE SHARING'!D607</f>
        <v>0</v>
      </c>
      <c r="E813" s="323">
        <f>$B813*'PERCENTAGE SHARING'!E607</f>
        <v>0</v>
      </c>
      <c r="F813" s="323">
        <f>$B813*'PERCENTAGE SHARING'!F607</f>
        <v>0</v>
      </c>
      <c r="G813" s="323">
        <f>$B813*'PERCENTAGE SHARING'!G607</f>
        <v>0</v>
      </c>
      <c r="H813" s="323">
        <f>$B813*'PERCENTAGE SHARING'!H607</f>
        <v>0</v>
      </c>
      <c r="I813" s="323">
        <f>$B813*'PERCENTAGE SHARING'!I607</f>
        <v>0</v>
      </c>
      <c r="J813" s="323">
        <f>$B813*'PERCENTAGE SHARING'!J607</f>
        <v>0</v>
      </c>
      <c r="K813" s="323">
        <f>$B813*'PERCENTAGE SHARING'!K607</f>
        <v>0</v>
      </c>
      <c r="L813" s="323">
        <f>$B813*'PERCENTAGE SHARING'!L607</f>
        <v>0</v>
      </c>
      <c r="M813" s="323">
        <f>$B813*'PERCENTAGE SHARING'!M607</f>
        <v>0</v>
      </c>
      <c r="N813" s="323">
        <f>$B813*'PERCENTAGE SHARING'!N607</f>
        <v>0</v>
      </c>
      <c r="O813" s="323">
        <f>$B813*'PERCENTAGE SHARING'!O607</f>
        <v>0</v>
      </c>
      <c r="P813" s="323">
        <f>$B813*'PERCENTAGE SHARING'!P607</f>
        <v>0</v>
      </c>
      <c r="Q813" s="323">
        <f>$B813*'PERCENTAGE SHARING'!Q607</f>
        <v>0</v>
      </c>
      <c r="R813" s="323">
        <f>$B813*'PERCENTAGE SHARING'!R607</f>
        <v>0</v>
      </c>
      <c r="S813" s="317"/>
      <c r="T813" s="317"/>
      <c r="U813" s="317"/>
      <c r="V813" s="317"/>
      <c r="W813" s="317"/>
      <c r="X813" s="317"/>
      <c r="Y813" s="317"/>
      <c r="Z813" s="317"/>
    </row>
    <row r="814" ht="15.75" customHeight="1">
      <c r="A814" s="325" t="str">
        <f>'PROP DAILY PNL'!A814</f>
        <v/>
      </c>
      <c r="B814" s="326" t="str">
        <f>'PROP DAILY PNL'!B814</f>
        <v/>
      </c>
      <c r="C814" s="323">
        <f>$B814*'PERCENTAGE SHARING'!C608</f>
        <v>0</v>
      </c>
      <c r="D814" s="323">
        <f>$B814*'PERCENTAGE SHARING'!D608</f>
        <v>0</v>
      </c>
      <c r="E814" s="323">
        <f>$B814*'PERCENTAGE SHARING'!E608</f>
        <v>0</v>
      </c>
      <c r="F814" s="323">
        <f>$B814*'PERCENTAGE SHARING'!F608</f>
        <v>0</v>
      </c>
      <c r="G814" s="323">
        <f>$B814*'PERCENTAGE SHARING'!G608</f>
        <v>0</v>
      </c>
      <c r="H814" s="323">
        <f>$B814*'PERCENTAGE SHARING'!H608</f>
        <v>0</v>
      </c>
      <c r="I814" s="323">
        <f>$B814*'PERCENTAGE SHARING'!I608</f>
        <v>0</v>
      </c>
      <c r="J814" s="323">
        <f>$B814*'PERCENTAGE SHARING'!J608</f>
        <v>0</v>
      </c>
      <c r="K814" s="323">
        <f>$B814*'PERCENTAGE SHARING'!K608</f>
        <v>0</v>
      </c>
      <c r="L814" s="323">
        <f>$B814*'PERCENTAGE SHARING'!L608</f>
        <v>0</v>
      </c>
      <c r="M814" s="323">
        <f>$B814*'PERCENTAGE SHARING'!M608</f>
        <v>0</v>
      </c>
      <c r="N814" s="323">
        <f>$B814*'PERCENTAGE SHARING'!N608</f>
        <v>0</v>
      </c>
      <c r="O814" s="323">
        <f>$B814*'PERCENTAGE SHARING'!O608</f>
        <v>0</v>
      </c>
      <c r="P814" s="323">
        <f>$B814*'PERCENTAGE SHARING'!P608</f>
        <v>0</v>
      </c>
      <c r="Q814" s="323">
        <f>$B814*'PERCENTAGE SHARING'!Q608</f>
        <v>0</v>
      </c>
      <c r="R814" s="323">
        <f>$B814*'PERCENTAGE SHARING'!R608</f>
        <v>0</v>
      </c>
      <c r="S814" s="317"/>
      <c r="T814" s="317"/>
      <c r="U814" s="317"/>
      <c r="V814" s="317"/>
      <c r="W814" s="317"/>
      <c r="X814" s="317"/>
      <c r="Y814" s="317"/>
      <c r="Z814" s="317"/>
    </row>
    <row r="815" ht="15.75" customHeight="1">
      <c r="A815" s="325" t="str">
        <f>'PROP DAILY PNL'!A815</f>
        <v/>
      </c>
      <c r="B815" s="326" t="str">
        <f>'PROP DAILY PNL'!B815</f>
        <v/>
      </c>
      <c r="C815" s="323">
        <f>$B815*'PERCENTAGE SHARING'!C609</f>
        <v>0</v>
      </c>
      <c r="D815" s="323">
        <f>$B815*'PERCENTAGE SHARING'!D609</f>
        <v>0</v>
      </c>
      <c r="E815" s="323">
        <f>$B815*'PERCENTAGE SHARING'!E609</f>
        <v>0</v>
      </c>
      <c r="F815" s="323">
        <f>$B815*'PERCENTAGE SHARING'!F609</f>
        <v>0</v>
      </c>
      <c r="G815" s="323">
        <f>$B815*'PERCENTAGE SHARING'!G609</f>
        <v>0</v>
      </c>
      <c r="H815" s="323">
        <f>$B815*'PERCENTAGE SHARING'!H609</f>
        <v>0</v>
      </c>
      <c r="I815" s="323">
        <f>$B815*'PERCENTAGE SHARING'!I609</f>
        <v>0</v>
      </c>
      <c r="J815" s="323">
        <f>$B815*'PERCENTAGE SHARING'!J609</f>
        <v>0</v>
      </c>
      <c r="K815" s="323">
        <f>$B815*'PERCENTAGE SHARING'!K609</f>
        <v>0</v>
      </c>
      <c r="L815" s="323">
        <f>$B815*'PERCENTAGE SHARING'!L609</f>
        <v>0</v>
      </c>
      <c r="M815" s="323">
        <f>$B815*'PERCENTAGE SHARING'!M609</f>
        <v>0</v>
      </c>
      <c r="N815" s="323">
        <f>$B815*'PERCENTAGE SHARING'!N609</f>
        <v>0</v>
      </c>
      <c r="O815" s="323">
        <f>$B815*'PERCENTAGE SHARING'!O609</f>
        <v>0</v>
      </c>
      <c r="P815" s="323">
        <f>$B815*'PERCENTAGE SHARING'!P609</f>
        <v>0</v>
      </c>
      <c r="Q815" s="323">
        <f>$B815*'PERCENTAGE SHARING'!Q609</f>
        <v>0</v>
      </c>
      <c r="R815" s="323">
        <f>$B815*'PERCENTAGE SHARING'!R609</f>
        <v>0</v>
      </c>
      <c r="S815" s="317"/>
      <c r="T815" s="317"/>
      <c r="U815" s="317"/>
      <c r="V815" s="317"/>
      <c r="W815" s="317"/>
      <c r="X815" s="317"/>
      <c r="Y815" s="317"/>
      <c r="Z815" s="317"/>
    </row>
    <row r="816" ht="15.75" customHeight="1">
      <c r="A816" s="325" t="str">
        <f>'PROP DAILY PNL'!A816</f>
        <v/>
      </c>
      <c r="B816" s="326" t="str">
        <f>'PROP DAILY PNL'!B816</f>
        <v/>
      </c>
      <c r="C816" s="323">
        <f>$B816*'PERCENTAGE SHARING'!C610</f>
        <v>0</v>
      </c>
      <c r="D816" s="323">
        <f>$B816*'PERCENTAGE SHARING'!D610</f>
        <v>0</v>
      </c>
      <c r="E816" s="323">
        <f>$B816*'PERCENTAGE SHARING'!E610</f>
        <v>0</v>
      </c>
      <c r="F816" s="323">
        <f>$B816*'PERCENTAGE SHARING'!F610</f>
        <v>0</v>
      </c>
      <c r="G816" s="323">
        <f>$B816*'PERCENTAGE SHARING'!G610</f>
        <v>0</v>
      </c>
      <c r="H816" s="323">
        <f>$B816*'PERCENTAGE SHARING'!H610</f>
        <v>0</v>
      </c>
      <c r="I816" s="323">
        <f>$B816*'PERCENTAGE SHARING'!I610</f>
        <v>0</v>
      </c>
      <c r="J816" s="323">
        <f>$B816*'PERCENTAGE SHARING'!J610</f>
        <v>0</v>
      </c>
      <c r="K816" s="323">
        <f>$B816*'PERCENTAGE SHARING'!K610</f>
        <v>0</v>
      </c>
      <c r="L816" s="323">
        <f>$B816*'PERCENTAGE SHARING'!L610</f>
        <v>0</v>
      </c>
      <c r="M816" s="323">
        <f>$B816*'PERCENTAGE SHARING'!M610</f>
        <v>0</v>
      </c>
      <c r="N816" s="323">
        <f>$B816*'PERCENTAGE SHARING'!N610</f>
        <v>0</v>
      </c>
      <c r="O816" s="323">
        <f>$B816*'PERCENTAGE SHARING'!O610</f>
        <v>0</v>
      </c>
      <c r="P816" s="323">
        <f>$B816*'PERCENTAGE SHARING'!P610</f>
        <v>0</v>
      </c>
      <c r="Q816" s="323">
        <f>$B816*'PERCENTAGE SHARING'!Q610</f>
        <v>0</v>
      </c>
      <c r="R816" s="323">
        <f>$B816*'PERCENTAGE SHARING'!R610</f>
        <v>0</v>
      </c>
      <c r="S816" s="317"/>
      <c r="T816" s="317"/>
      <c r="U816" s="317"/>
      <c r="V816" s="317"/>
      <c r="W816" s="317"/>
      <c r="X816" s="317"/>
      <c r="Y816" s="317"/>
      <c r="Z816" s="317"/>
    </row>
    <row r="817" ht="15.75" customHeight="1">
      <c r="A817" s="325" t="str">
        <f>'PROP DAILY PNL'!A817</f>
        <v/>
      </c>
      <c r="B817" s="326" t="str">
        <f>'PROP DAILY PNL'!B817</f>
        <v/>
      </c>
      <c r="C817" s="323">
        <f>$B817*'PERCENTAGE SHARING'!C611</f>
        <v>0</v>
      </c>
      <c r="D817" s="323">
        <f>$B817*'PERCENTAGE SHARING'!D611</f>
        <v>0</v>
      </c>
      <c r="E817" s="323">
        <f>$B817*'PERCENTAGE SHARING'!E611</f>
        <v>0</v>
      </c>
      <c r="F817" s="323">
        <f>$B817*'PERCENTAGE SHARING'!F611</f>
        <v>0</v>
      </c>
      <c r="G817" s="323">
        <f>$B817*'PERCENTAGE SHARING'!G611</f>
        <v>0</v>
      </c>
      <c r="H817" s="323">
        <f>$B817*'PERCENTAGE SHARING'!H611</f>
        <v>0</v>
      </c>
      <c r="I817" s="323">
        <f>$B817*'PERCENTAGE SHARING'!I611</f>
        <v>0</v>
      </c>
      <c r="J817" s="323">
        <f>$B817*'PERCENTAGE SHARING'!J611</f>
        <v>0</v>
      </c>
      <c r="K817" s="323">
        <f>$B817*'PERCENTAGE SHARING'!K611</f>
        <v>0</v>
      </c>
      <c r="L817" s="323">
        <f>$B817*'PERCENTAGE SHARING'!L611</f>
        <v>0</v>
      </c>
      <c r="M817" s="323">
        <f>$B817*'PERCENTAGE SHARING'!M611</f>
        <v>0</v>
      </c>
      <c r="N817" s="323">
        <f>$B817*'PERCENTAGE SHARING'!N611</f>
        <v>0</v>
      </c>
      <c r="O817" s="323">
        <f>$B817*'PERCENTAGE SHARING'!O611</f>
        <v>0</v>
      </c>
      <c r="P817" s="323">
        <f>$B817*'PERCENTAGE SHARING'!P611</f>
        <v>0</v>
      </c>
      <c r="Q817" s="323">
        <f>$B817*'PERCENTAGE SHARING'!Q611</f>
        <v>0</v>
      </c>
      <c r="R817" s="323">
        <f>$B817*'PERCENTAGE SHARING'!R611</f>
        <v>0</v>
      </c>
      <c r="S817" s="317"/>
      <c r="T817" s="317"/>
      <c r="U817" s="317"/>
      <c r="V817" s="317"/>
      <c r="W817" s="317"/>
      <c r="X817" s="317"/>
      <c r="Y817" s="317"/>
      <c r="Z817" s="317"/>
    </row>
    <row r="818" ht="15.75" customHeight="1">
      <c r="A818" s="325" t="str">
        <f>'PROP DAILY PNL'!A818</f>
        <v/>
      </c>
      <c r="B818" s="326" t="str">
        <f>'PROP DAILY PNL'!B818</f>
        <v/>
      </c>
      <c r="C818" s="323">
        <f>$B818*'PERCENTAGE SHARING'!C612</f>
        <v>0</v>
      </c>
      <c r="D818" s="323">
        <f>$B818*'PERCENTAGE SHARING'!D612</f>
        <v>0</v>
      </c>
      <c r="E818" s="323">
        <f>$B818*'PERCENTAGE SHARING'!E612</f>
        <v>0</v>
      </c>
      <c r="F818" s="323">
        <f>$B818*'PERCENTAGE SHARING'!F612</f>
        <v>0</v>
      </c>
      <c r="G818" s="323">
        <f>$B818*'PERCENTAGE SHARING'!G612</f>
        <v>0</v>
      </c>
      <c r="H818" s="323">
        <f>$B818*'PERCENTAGE SHARING'!H612</f>
        <v>0</v>
      </c>
      <c r="I818" s="323">
        <f>$B818*'PERCENTAGE SHARING'!I612</f>
        <v>0</v>
      </c>
      <c r="J818" s="323">
        <f>$B818*'PERCENTAGE SHARING'!J612</f>
        <v>0</v>
      </c>
      <c r="K818" s="323">
        <f>$B818*'PERCENTAGE SHARING'!K612</f>
        <v>0</v>
      </c>
      <c r="L818" s="323">
        <f>$B818*'PERCENTAGE SHARING'!L612</f>
        <v>0</v>
      </c>
      <c r="M818" s="323">
        <f>$B818*'PERCENTAGE SHARING'!M612</f>
        <v>0</v>
      </c>
      <c r="N818" s="323">
        <f>$B818*'PERCENTAGE SHARING'!N612</f>
        <v>0</v>
      </c>
      <c r="O818" s="323">
        <f>$B818*'PERCENTAGE SHARING'!O612</f>
        <v>0</v>
      </c>
      <c r="P818" s="323">
        <f>$B818*'PERCENTAGE SHARING'!P612</f>
        <v>0</v>
      </c>
      <c r="Q818" s="323">
        <f>$B818*'PERCENTAGE SHARING'!Q612</f>
        <v>0</v>
      </c>
      <c r="R818" s="323">
        <f>$B818*'PERCENTAGE SHARING'!R612</f>
        <v>0</v>
      </c>
      <c r="S818" s="317"/>
      <c r="T818" s="317"/>
      <c r="U818" s="317"/>
      <c r="V818" s="317"/>
      <c r="W818" s="317"/>
      <c r="X818" s="317"/>
      <c r="Y818" s="317"/>
      <c r="Z818" s="317"/>
    </row>
    <row r="819" ht="15.75" customHeight="1">
      <c r="A819" s="325" t="str">
        <f>'PROP DAILY PNL'!A819</f>
        <v/>
      </c>
      <c r="B819" s="326" t="str">
        <f>'PROP DAILY PNL'!B819</f>
        <v/>
      </c>
      <c r="C819" s="323">
        <f>$B819*'PERCENTAGE SHARING'!C613</f>
        <v>0</v>
      </c>
      <c r="D819" s="323">
        <f>$B819*'PERCENTAGE SHARING'!D613</f>
        <v>0</v>
      </c>
      <c r="E819" s="323">
        <f>$B819*'PERCENTAGE SHARING'!E613</f>
        <v>0</v>
      </c>
      <c r="F819" s="323">
        <f>$B819*'PERCENTAGE SHARING'!F613</f>
        <v>0</v>
      </c>
      <c r="G819" s="323">
        <f>$B819*'PERCENTAGE SHARING'!G613</f>
        <v>0</v>
      </c>
      <c r="H819" s="323">
        <f>$B819*'PERCENTAGE SHARING'!H613</f>
        <v>0</v>
      </c>
      <c r="I819" s="323">
        <f>$B819*'PERCENTAGE SHARING'!I613</f>
        <v>0</v>
      </c>
      <c r="J819" s="323">
        <f>$B819*'PERCENTAGE SHARING'!J613</f>
        <v>0</v>
      </c>
      <c r="K819" s="323">
        <f>$B819*'PERCENTAGE SHARING'!K613</f>
        <v>0</v>
      </c>
      <c r="L819" s="323">
        <f>$B819*'PERCENTAGE SHARING'!L613</f>
        <v>0</v>
      </c>
      <c r="M819" s="323">
        <f>$B819*'PERCENTAGE SHARING'!M613</f>
        <v>0</v>
      </c>
      <c r="N819" s="323">
        <f>$B819*'PERCENTAGE SHARING'!N613</f>
        <v>0</v>
      </c>
      <c r="O819" s="323">
        <f>$B819*'PERCENTAGE SHARING'!O613</f>
        <v>0</v>
      </c>
      <c r="P819" s="323">
        <f>$B819*'PERCENTAGE SHARING'!P613</f>
        <v>0</v>
      </c>
      <c r="Q819" s="323">
        <f>$B819*'PERCENTAGE SHARING'!Q613</f>
        <v>0</v>
      </c>
      <c r="R819" s="323">
        <f>$B819*'PERCENTAGE SHARING'!R613</f>
        <v>0</v>
      </c>
      <c r="S819" s="317"/>
      <c r="T819" s="317"/>
      <c r="U819" s="317"/>
      <c r="V819" s="317"/>
      <c r="W819" s="317"/>
      <c r="X819" s="317"/>
      <c r="Y819" s="317"/>
      <c r="Z819" s="317"/>
    </row>
    <row r="820" ht="15.75" customHeight="1">
      <c r="A820" s="325" t="str">
        <f>'PROP DAILY PNL'!A820</f>
        <v/>
      </c>
      <c r="B820" s="326" t="str">
        <f>'PROP DAILY PNL'!B820</f>
        <v/>
      </c>
      <c r="C820" s="323">
        <f>$B820*'PERCENTAGE SHARING'!C614</f>
        <v>0</v>
      </c>
      <c r="D820" s="323">
        <f>$B820*'PERCENTAGE SHARING'!D614</f>
        <v>0</v>
      </c>
      <c r="E820" s="323">
        <f>$B820*'PERCENTAGE SHARING'!E614</f>
        <v>0</v>
      </c>
      <c r="F820" s="323">
        <f>$B820*'PERCENTAGE SHARING'!F614</f>
        <v>0</v>
      </c>
      <c r="G820" s="323">
        <f>$B820*'PERCENTAGE SHARING'!G614</f>
        <v>0</v>
      </c>
      <c r="H820" s="323">
        <f>$B820*'PERCENTAGE SHARING'!H614</f>
        <v>0</v>
      </c>
      <c r="I820" s="323">
        <f>$B820*'PERCENTAGE SHARING'!I614</f>
        <v>0</v>
      </c>
      <c r="J820" s="323">
        <f>$B820*'PERCENTAGE SHARING'!J614</f>
        <v>0</v>
      </c>
      <c r="K820" s="323">
        <f>$B820*'PERCENTAGE SHARING'!K614</f>
        <v>0</v>
      </c>
      <c r="L820" s="323">
        <f>$B820*'PERCENTAGE SHARING'!L614</f>
        <v>0</v>
      </c>
      <c r="M820" s="323">
        <f>$B820*'PERCENTAGE SHARING'!M614</f>
        <v>0</v>
      </c>
      <c r="N820" s="323">
        <f>$B820*'PERCENTAGE SHARING'!N614</f>
        <v>0</v>
      </c>
      <c r="O820" s="323">
        <f>$B820*'PERCENTAGE SHARING'!O614</f>
        <v>0</v>
      </c>
      <c r="P820" s="323">
        <f>$B820*'PERCENTAGE SHARING'!P614</f>
        <v>0</v>
      </c>
      <c r="Q820" s="323">
        <f>$B820*'PERCENTAGE SHARING'!Q614</f>
        <v>0</v>
      </c>
      <c r="R820" s="323">
        <f>$B820*'PERCENTAGE SHARING'!R614</f>
        <v>0</v>
      </c>
      <c r="S820" s="317"/>
      <c r="T820" s="317"/>
      <c r="U820" s="317"/>
      <c r="V820" s="317"/>
      <c r="W820" s="317"/>
      <c r="X820" s="317"/>
      <c r="Y820" s="317"/>
      <c r="Z820" s="317"/>
    </row>
    <row r="821" ht="15.75" customHeight="1">
      <c r="A821" s="325" t="str">
        <f>'PROP DAILY PNL'!A821</f>
        <v/>
      </c>
      <c r="B821" s="326" t="str">
        <f>'PROP DAILY PNL'!B821</f>
        <v/>
      </c>
      <c r="C821" s="323">
        <f>$B821*'PERCENTAGE SHARING'!C615</f>
        <v>0</v>
      </c>
      <c r="D821" s="323">
        <f>$B821*'PERCENTAGE SHARING'!D615</f>
        <v>0</v>
      </c>
      <c r="E821" s="323">
        <f>$B821*'PERCENTAGE SHARING'!E615</f>
        <v>0</v>
      </c>
      <c r="F821" s="323">
        <f>$B821*'PERCENTAGE SHARING'!F615</f>
        <v>0</v>
      </c>
      <c r="G821" s="323">
        <f>$B821*'PERCENTAGE SHARING'!G615</f>
        <v>0</v>
      </c>
      <c r="H821" s="323">
        <f>$B821*'PERCENTAGE SHARING'!H615</f>
        <v>0</v>
      </c>
      <c r="I821" s="323">
        <f>$B821*'PERCENTAGE SHARING'!I615</f>
        <v>0</v>
      </c>
      <c r="J821" s="323">
        <f>$B821*'PERCENTAGE SHARING'!J615</f>
        <v>0</v>
      </c>
      <c r="K821" s="323">
        <f>$B821*'PERCENTAGE SHARING'!K615</f>
        <v>0</v>
      </c>
      <c r="L821" s="323">
        <f>$B821*'PERCENTAGE SHARING'!L615</f>
        <v>0</v>
      </c>
      <c r="M821" s="323">
        <f>$B821*'PERCENTAGE SHARING'!M615</f>
        <v>0</v>
      </c>
      <c r="N821" s="323">
        <f>$B821*'PERCENTAGE SHARING'!N615</f>
        <v>0</v>
      </c>
      <c r="O821" s="323">
        <f>$B821*'PERCENTAGE SHARING'!O615</f>
        <v>0</v>
      </c>
      <c r="P821" s="323">
        <f>$B821*'PERCENTAGE SHARING'!P615</f>
        <v>0</v>
      </c>
      <c r="Q821" s="323">
        <f>$B821*'PERCENTAGE SHARING'!Q615</f>
        <v>0</v>
      </c>
      <c r="R821" s="323">
        <f>$B821*'PERCENTAGE SHARING'!R615</f>
        <v>0</v>
      </c>
      <c r="S821" s="317"/>
      <c r="T821" s="317"/>
      <c r="U821" s="317"/>
      <c r="V821" s="317"/>
      <c r="W821" s="317"/>
      <c r="X821" s="317"/>
      <c r="Y821" s="317"/>
      <c r="Z821" s="317"/>
    </row>
    <row r="822" ht="15.75" customHeight="1">
      <c r="A822" s="325" t="str">
        <f>'PROP DAILY PNL'!A822</f>
        <v/>
      </c>
      <c r="B822" s="326" t="str">
        <f>'PROP DAILY PNL'!B822</f>
        <v/>
      </c>
      <c r="C822" s="323">
        <f>$B822*'PERCENTAGE SHARING'!C616</f>
        <v>0</v>
      </c>
      <c r="D822" s="323">
        <f>$B822*'PERCENTAGE SHARING'!D616</f>
        <v>0</v>
      </c>
      <c r="E822" s="323">
        <f>$B822*'PERCENTAGE SHARING'!E616</f>
        <v>0</v>
      </c>
      <c r="F822" s="323">
        <f>$B822*'PERCENTAGE SHARING'!F616</f>
        <v>0</v>
      </c>
      <c r="G822" s="323">
        <f>$B822*'PERCENTAGE SHARING'!G616</f>
        <v>0</v>
      </c>
      <c r="H822" s="323">
        <f>$B822*'PERCENTAGE SHARING'!H616</f>
        <v>0</v>
      </c>
      <c r="I822" s="323">
        <f>$B822*'PERCENTAGE SHARING'!I616</f>
        <v>0</v>
      </c>
      <c r="J822" s="323">
        <f>$B822*'PERCENTAGE SHARING'!J616</f>
        <v>0</v>
      </c>
      <c r="K822" s="323">
        <f>$B822*'PERCENTAGE SHARING'!K616</f>
        <v>0</v>
      </c>
      <c r="L822" s="323">
        <f>$B822*'PERCENTAGE SHARING'!L616</f>
        <v>0</v>
      </c>
      <c r="M822" s="323">
        <f>$B822*'PERCENTAGE SHARING'!M616</f>
        <v>0</v>
      </c>
      <c r="N822" s="323">
        <f>$B822*'PERCENTAGE SHARING'!N616</f>
        <v>0</v>
      </c>
      <c r="O822" s="323">
        <f>$B822*'PERCENTAGE SHARING'!O616</f>
        <v>0</v>
      </c>
      <c r="P822" s="323">
        <f>$B822*'PERCENTAGE SHARING'!P616</f>
        <v>0</v>
      </c>
      <c r="Q822" s="323">
        <f>$B822*'PERCENTAGE SHARING'!Q616</f>
        <v>0</v>
      </c>
      <c r="R822" s="323">
        <f>$B822*'PERCENTAGE SHARING'!R616</f>
        <v>0</v>
      </c>
      <c r="S822" s="317"/>
      <c r="T822" s="317"/>
      <c r="U822" s="317"/>
      <c r="V822" s="317"/>
      <c r="W822" s="317"/>
      <c r="X822" s="317"/>
      <c r="Y822" s="317"/>
      <c r="Z822" s="317"/>
    </row>
    <row r="823" ht="15.75" customHeight="1">
      <c r="A823" s="325" t="str">
        <f>'PROP DAILY PNL'!A823</f>
        <v/>
      </c>
      <c r="B823" s="326" t="str">
        <f>'PROP DAILY PNL'!B823</f>
        <v/>
      </c>
      <c r="C823" s="323">
        <f>$B823*'PERCENTAGE SHARING'!C617</f>
        <v>0</v>
      </c>
      <c r="D823" s="323">
        <f>$B823*'PERCENTAGE SHARING'!D617</f>
        <v>0</v>
      </c>
      <c r="E823" s="323">
        <f>$B823*'PERCENTAGE SHARING'!E617</f>
        <v>0</v>
      </c>
      <c r="F823" s="323">
        <f>$B823*'PERCENTAGE SHARING'!F617</f>
        <v>0</v>
      </c>
      <c r="G823" s="323">
        <f>$B823*'PERCENTAGE SHARING'!G617</f>
        <v>0</v>
      </c>
      <c r="H823" s="323">
        <f>$B823*'PERCENTAGE SHARING'!H617</f>
        <v>0</v>
      </c>
      <c r="I823" s="323">
        <f>$B823*'PERCENTAGE SHARING'!I617</f>
        <v>0</v>
      </c>
      <c r="J823" s="323">
        <f>$B823*'PERCENTAGE SHARING'!J617</f>
        <v>0</v>
      </c>
      <c r="K823" s="323">
        <f>$B823*'PERCENTAGE SHARING'!K617</f>
        <v>0</v>
      </c>
      <c r="L823" s="323">
        <f>$B823*'PERCENTAGE SHARING'!L617</f>
        <v>0</v>
      </c>
      <c r="M823" s="323">
        <f>$B823*'PERCENTAGE SHARING'!M617</f>
        <v>0</v>
      </c>
      <c r="N823" s="323">
        <f>$B823*'PERCENTAGE SHARING'!N617</f>
        <v>0</v>
      </c>
      <c r="O823" s="323">
        <f>$B823*'PERCENTAGE SHARING'!O617</f>
        <v>0</v>
      </c>
      <c r="P823" s="323">
        <f>$B823*'PERCENTAGE SHARING'!P617</f>
        <v>0</v>
      </c>
      <c r="Q823" s="323">
        <f>$B823*'PERCENTAGE SHARING'!Q617</f>
        <v>0</v>
      </c>
      <c r="R823" s="323">
        <f>$B823*'PERCENTAGE SHARING'!R617</f>
        <v>0</v>
      </c>
      <c r="S823" s="317"/>
      <c r="T823" s="317"/>
      <c r="U823" s="317"/>
      <c r="V823" s="317"/>
      <c r="W823" s="317"/>
      <c r="X823" s="317"/>
      <c r="Y823" s="317"/>
      <c r="Z823" s="317"/>
    </row>
    <row r="824" ht="15.75" customHeight="1">
      <c r="A824" s="325" t="str">
        <f>'PROP DAILY PNL'!A824</f>
        <v/>
      </c>
      <c r="B824" s="326" t="str">
        <f>'PROP DAILY PNL'!B824</f>
        <v/>
      </c>
      <c r="C824" s="323">
        <f>$B824*'PERCENTAGE SHARING'!C618</f>
        <v>0</v>
      </c>
      <c r="D824" s="323">
        <f>$B824*'PERCENTAGE SHARING'!D618</f>
        <v>0</v>
      </c>
      <c r="E824" s="323">
        <f>$B824*'PERCENTAGE SHARING'!E618</f>
        <v>0</v>
      </c>
      <c r="F824" s="323">
        <f>$B824*'PERCENTAGE SHARING'!F618</f>
        <v>0</v>
      </c>
      <c r="G824" s="323">
        <f>$B824*'PERCENTAGE SHARING'!G618</f>
        <v>0</v>
      </c>
      <c r="H824" s="323">
        <f>$B824*'PERCENTAGE SHARING'!H618</f>
        <v>0</v>
      </c>
      <c r="I824" s="323">
        <f>$B824*'PERCENTAGE SHARING'!I618</f>
        <v>0</v>
      </c>
      <c r="J824" s="323">
        <f>$B824*'PERCENTAGE SHARING'!J618</f>
        <v>0</v>
      </c>
      <c r="K824" s="323">
        <f>$B824*'PERCENTAGE SHARING'!K618</f>
        <v>0</v>
      </c>
      <c r="L824" s="323">
        <f>$B824*'PERCENTAGE SHARING'!L618</f>
        <v>0</v>
      </c>
      <c r="M824" s="323">
        <f>$B824*'PERCENTAGE SHARING'!M618</f>
        <v>0</v>
      </c>
      <c r="N824" s="323">
        <f>$B824*'PERCENTAGE SHARING'!N618</f>
        <v>0</v>
      </c>
      <c r="O824" s="323">
        <f>$B824*'PERCENTAGE SHARING'!O618</f>
        <v>0</v>
      </c>
      <c r="P824" s="323">
        <f>$B824*'PERCENTAGE SHARING'!P618</f>
        <v>0</v>
      </c>
      <c r="Q824" s="323">
        <f>$B824*'PERCENTAGE SHARING'!Q618</f>
        <v>0</v>
      </c>
      <c r="R824" s="323">
        <f>$B824*'PERCENTAGE SHARING'!R618</f>
        <v>0</v>
      </c>
      <c r="S824" s="317"/>
      <c r="T824" s="317"/>
      <c r="U824" s="317"/>
      <c r="V824" s="317"/>
      <c r="W824" s="317"/>
      <c r="X824" s="317"/>
      <c r="Y824" s="317"/>
      <c r="Z824" s="317"/>
    </row>
    <row r="825" ht="15.75" customHeight="1">
      <c r="A825" s="325" t="str">
        <f>'PROP DAILY PNL'!A825</f>
        <v/>
      </c>
      <c r="B825" s="326" t="str">
        <f>'PROP DAILY PNL'!B825</f>
        <v/>
      </c>
      <c r="C825" s="323">
        <f>$B825*'PERCENTAGE SHARING'!C619</f>
        <v>0</v>
      </c>
      <c r="D825" s="323">
        <f>$B825*'PERCENTAGE SHARING'!D619</f>
        <v>0</v>
      </c>
      <c r="E825" s="323">
        <f>$B825*'PERCENTAGE SHARING'!E619</f>
        <v>0</v>
      </c>
      <c r="F825" s="323">
        <f>$B825*'PERCENTAGE SHARING'!F619</f>
        <v>0</v>
      </c>
      <c r="G825" s="323">
        <f>$B825*'PERCENTAGE SHARING'!G619</f>
        <v>0</v>
      </c>
      <c r="H825" s="323">
        <f>$B825*'PERCENTAGE SHARING'!H619</f>
        <v>0</v>
      </c>
      <c r="I825" s="323">
        <f>$B825*'PERCENTAGE SHARING'!I619</f>
        <v>0</v>
      </c>
      <c r="J825" s="323">
        <f>$B825*'PERCENTAGE SHARING'!J619</f>
        <v>0</v>
      </c>
      <c r="K825" s="323">
        <f>$B825*'PERCENTAGE SHARING'!K619</f>
        <v>0</v>
      </c>
      <c r="L825" s="323">
        <f>$B825*'PERCENTAGE SHARING'!L619</f>
        <v>0</v>
      </c>
      <c r="M825" s="323">
        <f>$B825*'PERCENTAGE SHARING'!M619</f>
        <v>0</v>
      </c>
      <c r="N825" s="323">
        <f>$B825*'PERCENTAGE SHARING'!N619</f>
        <v>0</v>
      </c>
      <c r="O825" s="323">
        <f>$B825*'PERCENTAGE SHARING'!O619</f>
        <v>0</v>
      </c>
      <c r="P825" s="323">
        <f>$B825*'PERCENTAGE SHARING'!P619</f>
        <v>0</v>
      </c>
      <c r="Q825" s="323">
        <f>$B825*'PERCENTAGE SHARING'!Q619</f>
        <v>0</v>
      </c>
      <c r="R825" s="323">
        <f>$B825*'PERCENTAGE SHARING'!R619</f>
        <v>0</v>
      </c>
      <c r="S825" s="317"/>
      <c r="T825" s="317"/>
      <c r="U825" s="317"/>
      <c r="V825" s="317"/>
      <c r="W825" s="317"/>
      <c r="X825" s="317"/>
      <c r="Y825" s="317"/>
      <c r="Z825" s="317"/>
    </row>
    <row r="826" ht="15.75" customHeight="1">
      <c r="A826" s="325" t="str">
        <f>'PROP DAILY PNL'!A826</f>
        <v/>
      </c>
      <c r="B826" s="326" t="str">
        <f>'PROP DAILY PNL'!B826</f>
        <v/>
      </c>
      <c r="C826" s="323">
        <f>$B826*'PERCENTAGE SHARING'!C620</f>
        <v>0</v>
      </c>
      <c r="D826" s="323">
        <f>$B826*'PERCENTAGE SHARING'!D620</f>
        <v>0</v>
      </c>
      <c r="E826" s="323">
        <f>$B826*'PERCENTAGE SHARING'!E620</f>
        <v>0</v>
      </c>
      <c r="F826" s="323">
        <f>$B826*'PERCENTAGE SHARING'!F620</f>
        <v>0</v>
      </c>
      <c r="G826" s="323">
        <f>$B826*'PERCENTAGE SHARING'!G620</f>
        <v>0</v>
      </c>
      <c r="H826" s="323">
        <f>$B826*'PERCENTAGE SHARING'!H620</f>
        <v>0</v>
      </c>
      <c r="I826" s="323">
        <f>$B826*'PERCENTAGE SHARING'!I620</f>
        <v>0</v>
      </c>
      <c r="J826" s="323">
        <f>$B826*'PERCENTAGE SHARING'!J620</f>
        <v>0</v>
      </c>
      <c r="K826" s="323">
        <f>$B826*'PERCENTAGE SHARING'!K620</f>
        <v>0</v>
      </c>
      <c r="L826" s="323">
        <f>$B826*'PERCENTAGE SHARING'!L620</f>
        <v>0</v>
      </c>
      <c r="M826" s="323">
        <f>$B826*'PERCENTAGE SHARING'!M620</f>
        <v>0</v>
      </c>
      <c r="N826" s="323">
        <f>$B826*'PERCENTAGE SHARING'!N620</f>
        <v>0</v>
      </c>
      <c r="O826" s="323">
        <f>$B826*'PERCENTAGE SHARING'!O620</f>
        <v>0</v>
      </c>
      <c r="P826" s="323">
        <f>$B826*'PERCENTAGE SHARING'!P620</f>
        <v>0</v>
      </c>
      <c r="Q826" s="323">
        <f>$B826*'PERCENTAGE SHARING'!Q620</f>
        <v>0</v>
      </c>
      <c r="R826" s="323">
        <f>$B826*'PERCENTAGE SHARING'!R620</f>
        <v>0</v>
      </c>
      <c r="S826" s="317"/>
      <c r="T826" s="317"/>
      <c r="U826" s="317"/>
      <c r="V826" s="317"/>
      <c r="W826" s="317"/>
      <c r="X826" s="317"/>
      <c r="Y826" s="317"/>
      <c r="Z826" s="317"/>
    </row>
    <row r="827" ht="15.75" customHeight="1">
      <c r="A827" s="325" t="str">
        <f>'PROP DAILY PNL'!A827</f>
        <v/>
      </c>
      <c r="B827" s="326" t="str">
        <f>'PROP DAILY PNL'!B827</f>
        <v/>
      </c>
      <c r="C827" s="323">
        <f>$B827*'PERCENTAGE SHARING'!C621</f>
        <v>0</v>
      </c>
      <c r="D827" s="323">
        <f>$B827*'PERCENTAGE SHARING'!D621</f>
        <v>0</v>
      </c>
      <c r="E827" s="323">
        <f>$B827*'PERCENTAGE SHARING'!E621</f>
        <v>0</v>
      </c>
      <c r="F827" s="323">
        <f>$B827*'PERCENTAGE SHARING'!F621</f>
        <v>0</v>
      </c>
      <c r="G827" s="323">
        <f>$B827*'PERCENTAGE SHARING'!G621</f>
        <v>0</v>
      </c>
      <c r="H827" s="323">
        <f>$B827*'PERCENTAGE SHARING'!H621</f>
        <v>0</v>
      </c>
      <c r="I827" s="323">
        <f>$B827*'PERCENTAGE SHARING'!I621</f>
        <v>0</v>
      </c>
      <c r="J827" s="323">
        <f>$B827*'PERCENTAGE SHARING'!J621</f>
        <v>0</v>
      </c>
      <c r="K827" s="323">
        <f>$B827*'PERCENTAGE SHARING'!K621</f>
        <v>0</v>
      </c>
      <c r="L827" s="323">
        <f>$B827*'PERCENTAGE SHARING'!L621</f>
        <v>0</v>
      </c>
      <c r="M827" s="323">
        <f>$B827*'PERCENTAGE SHARING'!M621</f>
        <v>0</v>
      </c>
      <c r="N827" s="323">
        <f>$B827*'PERCENTAGE SHARING'!N621</f>
        <v>0</v>
      </c>
      <c r="O827" s="323">
        <f>$B827*'PERCENTAGE SHARING'!O621</f>
        <v>0</v>
      </c>
      <c r="P827" s="323">
        <f>$B827*'PERCENTAGE SHARING'!P621</f>
        <v>0</v>
      </c>
      <c r="Q827" s="323">
        <f>$B827*'PERCENTAGE SHARING'!Q621</f>
        <v>0</v>
      </c>
      <c r="R827" s="323">
        <f>$B827*'PERCENTAGE SHARING'!R621</f>
        <v>0</v>
      </c>
      <c r="S827" s="317"/>
      <c r="T827" s="317"/>
      <c r="U827" s="317"/>
      <c r="V827" s="317"/>
      <c r="W827" s="317"/>
      <c r="X827" s="317"/>
      <c r="Y827" s="317"/>
      <c r="Z827" s="317"/>
    </row>
    <row r="828" ht="15.75" customHeight="1">
      <c r="A828" s="325" t="str">
        <f>'PROP DAILY PNL'!A828</f>
        <v/>
      </c>
      <c r="B828" s="326" t="str">
        <f>'PROP DAILY PNL'!B828</f>
        <v/>
      </c>
      <c r="C828" s="323">
        <f>$B828*'PERCENTAGE SHARING'!C622</f>
        <v>0</v>
      </c>
      <c r="D828" s="323">
        <f>$B828*'PERCENTAGE SHARING'!D622</f>
        <v>0</v>
      </c>
      <c r="E828" s="323">
        <f>$B828*'PERCENTAGE SHARING'!E622</f>
        <v>0</v>
      </c>
      <c r="F828" s="323">
        <f>$B828*'PERCENTAGE SHARING'!F622</f>
        <v>0</v>
      </c>
      <c r="G828" s="323">
        <f>$B828*'PERCENTAGE SHARING'!G622</f>
        <v>0</v>
      </c>
      <c r="H828" s="323">
        <f>$B828*'PERCENTAGE SHARING'!H622</f>
        <v>0</v>
      </c>
      <c r="I828" s="323">
        <f>$B828*'PERCENTAGE SHARING'!I622</f>
        <v>0</v>
      </c>
      <c r="J828" s="323">
        <f>$B828*'PERCENTAGE SHARING'!J622</f>
        <v>0</v>
      </c>
      <c r="K828" s="323">
        <f>$B828*'PERCENTAGE SHARING'!K622</f>
        <v>0</v>
      </c>
      <c r="L828" s="323">
        <f>$B828*'PERCENTAGE SHARING'!L622</f>
        <v>0</v>
      </c>
      <c r="M828" s="323">
        <f>$B828*'PERCENTAGE SHARING'!M622</f>
        <v>0</v>
      </c>
      <c r="N828" s="323">
        <f>$B828*'PERCENTAGE SHARING'!N622</f>
        <v>0</v>
      </c>
      <c r="O828" s="323">
        <f>$B828*'PERCENTAGE SHARING'!O622</f>
        <v>0</v>
      </c>
      <c r="P828" s="323">
        <f>$B828*'PERCENTAGE SHARING'!P622</f>
        <v>0</v>
      </c>
      <c r="Q828" s="323">
        <f>$B828*'PERCENTAGE SHARING'!Q622</f>
        <v>0</v>
      </c>
      <c r="R828" s="323">
        <f>$B828*'PERCENTAGE SHARING'!R622</f>
        <v>0</v>
      </c>
      <c r="S828" s="317"/>
      <c r="T828" s="317"/>
      <c r="U828" s="317"/>
      <c r="V828" s="317"/>
      <c r="W828" s="317"/>
      <c r="X828" s="317"/>
      <c r="Y828" s="317"/>
      <c r="Z828" s="317"/>
    </row>
    <row r="829" ht="15.75" customHeight="1">
      <c r="A829" s="325" t="str">
        <f>'PROP DAILY PNL'!A829</f>
        <v/>
      </c>
      <c r="B829" s="326" t="str">
        <f>'PROP DAILY PNL'!B829</f>
        <v/>
      </c>
      <c r="C829" s="323">
        <f>$B829*'PERCENTAGE SHARING'!C623</f>
        <v>0</v>
      </c>
      <c r="D829" s="323">
        <f>$B829*'PERCENTAGE SHARING'!D623</f>
        <v>0</v>
      </c>
      <c r="E829" s="323">
        <f>$B829*'PERCENTAGE SHARING'!E623</f>
        <v>0</v>
      </c>
      <c r="F829" s="323">
        <f>$B829*'PERCENTAGE SHARING'!F623</f>
        <v>0</v>
      </c>
      <c r="G829" s="323">
        <f>$B829*'PERCENTAGE SHARING'!G623</f>
        <v>0</v>
      </c>
      <c r="H829" s="323">
        <f>$B829*'PERCENTAGE SHARING'!H623</f>
        <v>0</v>
      </c>
      <c r="I829" s="323">
        <f>$B829*'PERCENTAGE SHARING'!I623</f>
        <v>0</v>
      </c>
      <c r="J829" s="323">
        <f>$B829*'PERCENTAGE SHARING'!J623</f>
        <v>0</v>
      </c>
      <c r="K829" s="323">
        <f>$B829*'PERCENTAGE SHARING'!K623</f>
        <v>0</v>
      </c>
      <c r="L829" s="323">
        <f>$B829*'PERCENTAGE SHARING'!L623</f>
        <v>0</v>
      </c>
      <c r="M829" s="323">
        <f>$B829*'PERCENTAGE SHARING'!M623</f>
        <v>0</v>
      </c>
      <c r="N829" s="323">
        <f>$B829*'PERCENTAGE SHARING'!N623</f>
        <v>0</v>
      </c>
      <c r="O829" s="323">
        <f>$B829*'PERCENTAGE SHARING'!O623</f>
        <v>0</v>
      </c>
      <c r="P829" s="323">
        <f>$B829*'PERCENTAGE SHARING'!P623</f>
        <v>0</v>
      </c>
      <c r="Q829" s="323">
        <f>$B829*'PERCENTAGE SHARING'!Q623</f>
        <v>0</v>
      </c>
      <c r="R829" s="323">
        <f>$B829*'PERCENTAGE SHARING'!R623</f>
        <v>0</v>
      </c>
      <c r="S829" s="317"/>
      <c r="T829" s="317"/>
      <c r="U829" s="317"/>
      <c r="V829" s="317"/>
      <c r="W829" s="317"/>
      <c r="X829" s="317"/>
      <c r="Y829" s="317"/>
      <c r="Z829" s="317"/>
    </row>
    <row r="830" ht="15.75" customHeight="1">
      <c r="A830" s="325" t="str">
        <f>'PROP DAILY PNL'!A830</f>
        <v/>
      </c>
      <c r="B830" s="326" t="str">
        <f>'PROP DAILY PNL'!B830</f>
        <v/>
      </c>
      <c r="C830" s="323">
        <f>$B830*'PERCENTAGE SHARING'!C624</f>
        <v>0</v>
      </c>
      <c r="D830" s="323">
        <f>$B830*'PERCENTAGE SHARING'!D624</f>
        <v>0</v>
      </c>
      <c r="E830" s="323">
        <f>$B830*'PERCENTAGE SHARING'!E624</f>
        <v>0</v>
      </c>
      <c r="F830" s="323">
        <f>$B830*'PERCENTAGE SHARING'!F624</f>
        <v>0</v>
      </c>
      <c r="G830" s="323">
        <f>$B830*'PERCENTAGE SHARING'!G624</f>
        <v>0</v>
      </c>
      <c r="H830" s="323">
        <f>$B830*'PERCENTAGE SHARING'!H624</f>
        <v>0</v>
      </c>
      <c r="I830" s="323">
        <f>$B830*'PERCENTAGE SHARING'!I624</f>
        <v>0</v>
      </c>
      <c r="J830" s="323">
        <f>$B830*'PERCENTAGE SHARING'!J624</f>
        <v>0</v>
      </c>
      <c r="K830" s="323">
        <f>$B830*'PERCENTAGE SHARING'!K624</f>
        <v>0</v>
      </c>
      <c r="L830" s="323">
        <f>$B830*'PERCENTAGE SHARING'!L624</f>
        <v>0</v>
      </c>
      <c r="M830" s="323">
        <f>$B830*'PERCENTAGE SHARING'!M624</f>
        <v>0</v>
      </c>
      <c r="N830" s="323">
        <f>$B830*'PERCENTAGE SHARING'!N624</f>
        <v>0</v>
      </c>
      <c r="O830" s="323">
        <f>$B830*'PERCENTAGE SHARING'!O624</f>
        <v>0</v>
      </c>
      <c r="P830" s="323">
        <f>$B830*'PERCENTAGE SHARING'!P624</f>
        <v>0</v>
      </c>
      <c r="Q830" s="323">
        <f>$B830*'PERCENTAGE SHARING'!Q624</f>
        <v>0</v>
      </c>
      <c r="R830" s="323">
        <f>$B830*'PERCENTAGE SHARING'!R624</f>
        <v>0</v>
      </c>
      <c r="S830" s="317"/>
      <c r="T830" s="317"/>
      <c r="U830" s="317"/>
      <c r="V830" s="317"/>
      <c r="W830" s="317"/>
      <c r="X830" s="317"/>
      <c r="Y830" s="317"/>
      <c r="Z830" s="317"/>
    </row>
    <row r="831" ht="15.75" customHeight="1">
      <c r="A831" s="325" t="str">
        <f>'PROP DAILY PNL'!A831</f>
        <v/>
      </c>
      <c r="B831" s="326" t="str">
        <f>'PROP DAILY PNL'!B831</f>
        <v/>
      </c>
      <c r="C831" s="323">
        <f>$B831*'PERCENTAGE SHARING'!C625</f>
        <v>0</v>
      </c>
      <c r="D831" s="323">
        <f>$B831*'PERCENTAGE SHARING'!D625</f>
        <v>0</v>
      </c>
      <c r="E831" s="323">
        <f>$B831*'PERCENTAGE SHARING'!E625</f>
        <v>0</v>
      </c>
      <c r="F831" s="323">
        <f>$B831*'PERCENTAGE SHARING'!F625</f>
        <v>0</v>
      </c>
      <c r="G831" s="323">
        <f>$B831*'PERCENTAGE SHARING'!G625</f>
        <v>0</v>
      </c>
      <c r="H831" s="323">
        <f>$B831*'PERCENTAGE SHARING'!H625</f>
        <v>0</v>
      </c>
      <c r="I831" s="323">
        <f>$B831*'PERCENTAGE SHARING'!I625</f>
        <v>0</v>
      </c>
      <c r="J831" s="323">
        <f>$B831*'PERCENTAGE SHARING'!J625</f>
        <v>0</v>
      </c>
      <c r="K831" s="323">
        <f>$B831*'PERCENTAGE SHARING'!K625</f>
        <v>0</v>
      </c>
      <c r="L831" s="323">
        <f>$B831*'PERCENTAGE SHARING'!L625</f>
        <v>0</v>
      </c>
      <c r="M831" s="323">
        <f>$B831*'PERCENTAGE SHARING'!M625</f>
        <v>0</v>
      </c>
      <c r="N831" s="323">
        <f>$B831*'PERCENTAGE SHARING'!N625</f>
        <v>0</v>
      </c>
      <c r="O831" s="323">
        <f>$B831*'PERCENTAGE SHARING'!O625</f>
        <v>0</v>
      </c>
      <c r="P831" s="323">
        <f>$B831*'PERCENTAGE SHARING'!P625</f>
        <v>0</v>
      </c>
      <c r="Q831" s="323">
        <f>$B831*'PERCENTAGE SHARING'!Q625</f>
        <v>0</v>
      </c>
      <c r="R831" s="323">
        <f>$B831*'PERCENTAGE SHARING'!R625</f>
        <v>0</v>
      </c>
      <c r="S831" s="317"/>
      <c r="T831" s="317"/>
      <c r="U831" s="317"/>
      <c r="V831" s="317"/>
      <c r="W831" s="317"/>
      <c r="X831" s="317"/>
      <c r="Y831" s="317"/>
      <c r="Z831" s="317"/>
    </row>
    <row r="832" ht="15.75" customHeight="1">
      <c r="A832" s="325" t="str">
        <f>'PROP DAILY PNL'!A832</f>
        <v/>
      </c>
      <c r="B832" s="326" t="str">
        <f>'PROP DAILY PNL'!B832</f>
        <v/>
      </c>
      <c r="C832" s="323">
        <f>$B832*'PERCENTAGE SHARING'!C626</f>
        <v>0</v>
      </c>
      <c r="D832" s="323">
        <f>$B832*'PERCENTAGE SHARING'!D626</f>
        <v>0</v>
      </c>
      <c r="E832" s="323">
        <f>$B832*'PERCENTAGE SHARING'!E626</f>
        <v>0</v>
      </c>
      <c r="F832" s="323">
        <f>$B832*'PERCENTAGE SHARING'!F626</f>
        <v>0</v>
      </c>
      <c r="G832" s="323">
        <f>$B832*'PERCENTAGE SHARING'!G626</f>
        <v>0</v>
      </c>
      <c r="H832" s="323">
        <f>$B832*'PERCENTAGE SHARING'!H626</f>
        <v>0</v>
      </c>
      <c r="I832" s="323">
        <f>$B832*'PERCENTAGE SHARING'!I626</f>
        <v>0</v>
      </c>
      <c r="J832" s="323">
        <f>$B832*'PERCENTAGE SHARING'!J626</f>
        <v>0</v>
      </c>
      <c r="K832" s="323">
        <f>$B832*'PERCENTAGE SHARING'!K626</f>
        <v>0</v>
      </c>
      <c r="L832" s="323">
        <f>$B832*'PERCENTAGE SHARING'!L626</f>
        <v>0</v>
      </c>
      <c r="M832" s="323">
        <f>$B832*'PERCENTAGE SHARING'!M626</f>
        <v>0</v>
      </c>
      <c r="N832" s="323">
        <f>$B832*'PERCENTAGE SHARING'!N626</f>
        <v>0</v>
      </c>
      <c r="O832" s="323">
        <f>$B832*'PERCENTAGE SHARING'!O626</f>
        <v>0</v>
      </c>
      <c r="P832" s="323">
        <f>$B832*'PERCENTAGE SHARING'!P626</f>
        <v>0</v>
      </c>
      <c r="Q832" s="323">
        <f>$B832*'PERCENTAGE SHARING'!Q626</f>
        <v>0</v>
      </c>
      <c r="R832" s="323">
        <f>$B832*'PERCENTAGE SHARING'!R626</f>
        <v>0</v>
      </c>
      <c r="S832" s="317"/>
      <c r="T832" s="317"/>
      <c r="U832" s="317"/>
      <c r="V832" s="317"/>
      <c r="W832" s="317"/>
      <c r="X832" s="317"/>
      <c r="Y832" s="317"/>
      <c r="Z832" s="317"/>
    </row>
    <row r="833" ht="15.75" customHeight="1">
      <c r="A833" s="325" t="str">
        <f>'PROP DAILY PNL'!A833</f>
        <v/>
      </c>
      <c r="B833" s="326" t="str">
        <f>'PROP DAILY PNL'!B833</f>
        <v/>
      </c>
      <c r="C833" s="323">
        <f>$B833*'PERCENTAGE SHARING'!C627</f>
        <v>0</v>
      </c>
      <c r="D833" s="323">
        <f>$B833*'PERCENTAGE SHARING'!D627</f>
        <v>0</v>
      </c>
      <c r="E833" s="323">
        <f>$B833*'PERCENTAGE SHARING'!E627</f>
        <v>0</v>
      </c>
      <c r="F833" s="323">
        <f>$B833*'PERCENTAGE SHARING'!F627</f>
        <v>0</v>
      </c>
      <c r="G833" s="323">
        <f>$B833*'PERCENTAGE SHARING'!G627</f>
        <v>0</v>
      </c>
      <c r="H833" s="323">
        <f>$B833*'PERCENTAGE SHARING'!H627</f>
        <v>0</v>
      </c>
      <c r="I833" s="323">
        <f>$B833*'PERCENTAGE SHARING'!I627</f>
        <v>0</v>
      </c>
      <c r="J833" s="323">
        <f>$B833*'PERCENTAGE SHARING'!J627</f>
        <v>0</v>
      </c>
      <c r="K833" s="323">
        <f>$B833*'PERCENTAGE SHARING'!K627</f>
        <v>0</v>
      </c>
      <c r="L833" s="323">
        <f>$B833*'PERCENTAGE SHARING'!L627</f>
        <v>0</v>
      </c>
      <c r="M833" s="323">
        <f>$B833*'PERCENTAGE SHARING'!M627</f>
        <v>0</v>
      </c>
      <c r="N833" s="323">
        <f>$B833*'PERCENTAGE SHARING'!N627</f>
        <v>0</v>
      </c>
      <c r="O833" s="323">
        <f>$B833*'PERCENTAGE SHARING'!O627</f>
        <v>0</v>
      </c>
      <c r="P833" s="323">
        <f>$B833*'PERCENTAGE SHARING'!P627</f>
        <v>0</v>
      </c>
      <c r="Q833" s="323">
        <f>$B833*'PERCENTAGE SHARING'!Q627</f>
        <v>0</v>
      </c>
      <c r="R833" s="323">
        <f>$B833*'PERCENTAGE SHARING'!R627</f>
        <v>0</v>
      </c>
      <c r="S833" s="317"/>
      <c r="T833" s="317"/>
      <c r="U833" s="317"/>
      <c r="V833" s="317"/>
      <c r="W833" s="317"/>
      <c r="X833" s="317"/>
      <c r="Y833" s="317"/>
      <c r="Z833" s="317"/>
    </row>
    <row r="834" ht="15.75" customHeight="1">
      <c r="A834" s="325" t="str">
        <f>'PROP DAILY PNL'!A834</f>
        <v/>
      </c>
      <c r="B834" s="326" t="str">
        <f>'PROP DAILY PNL'!B834</f>
        <v/>
      </c>
      <c r="C834" s="323">
        <f>$B834*'PERCENTAGE SHARING'!C628</f>
        <v>0</v>
      </c>
      <c r="D834" s="323">
        <f>$B834*'PERCENTAGE SHARING'!D628</f>
        <v>0</v>
      </c>
      <c r="E834" s="323">
        <f>$B834*'PERCENTAGE SHARING'!E628</f>
        <v>0</v>
      </c>
      <c r="F834" s="323">
        <f>$B834*'PERCENTAGE SHARING'!F628</f>
        <v>0</v>
      </c>
      <c r="G834" s="323">
        <f>$B834*'PERCENTAGE SHARING'!G628</f>
        <v>0</v>
      </c>
      <c r="H834" s="323">
        <f>$B834*'PERCENTAGE SHARING'!H628</f>
        <v>0</v>
      </c>
      <c r="I834" s="323">
        <f>$B834*'PERCENTAGE SHARING'!I628</f>
        <v>0</v>
      </c>
      <c r="J834" s="323">
        <f>$B834*'PERCENTAGE SHARING'!J628</f>
        <v>0</v>
      </c>
      <c r="K834" s="323">
        <f>$B834*'PERCENTAGE SHARING'!K628</f>
        <v>0</v>
      </c>
      <c r="L834" s="323">
        <f>$B834*'PERCENTAGE SHARING'!L628</f>
        <v>0</v>
      </c>
      <c r="M834" s="323">
        <f>$B834*'PERCENTAGE SHARING'!M628</f>
        <v>0</v>
      </c>
      <c r="N834" s="323">
        <f>$B834*'PERCENTAGE SHARING'!N628</f>
        <v>0</v>
      </c>
      <c r="O834" s="323">
        <f>$B834*'PERCENTAGE SHARING'!O628</f>
        <v>0</v>
      </c>
      <c r="P834" s="323">
        <f>$B834*'PERCENTAGE SHARING'!P628</f>
        <v>0</v>
      </c>
      <c r="Q834" s="323">
        <f>$B834*'PERCENTAGE SHARING'!Q628</f>
        <v>0</v>
      </c>
      <c r="R834" s="323">
        <f>$B834*'PERCENTAGE SHARING'!R628</f>
        <v>0</v>
      </c>
      <c r="S834" s="317"/>
      <c r="T834" s="317"/>
      <c r="U834" s="317"/>
      <c r="V834" s="317"/>
      <c r="W834" s="317"/>
      <c r="X834" s="317"/>
      <c r="Y834" s="317"/>
      <c r="Z834" s="317"/>
    </row>
    <row r="835" ht="15.75" customHeight="1">
      <c r="A835" s="325" t="str">
        <f>'PROP DAILY PNL'!A835</f>
        <v/>
      </c>
      <c r="B835" s="326" t="str">
        <f>'PROP DAILY PNL'!B835</f>
        <v/>
      </c>
      <c r="C835" s="323">
        <f>$B835*'PERCENTAGE SHARING'!C629</f>
        <v>0</v>
      </c>
      <c r="D835" s="323">
        <f>$B835*'PERCENTAGE SHARING'!D629</f>
        <v>0</v>
      </c>
      <c r="E835" s="323">
        <f>$B835*'PERCENTAGE SHARING'!E629</f>
        <v>0</v>
      </c>
      <c r="F835" s="323">
        <f>$B835*'PERCENTAGE SHARING'!F629</f>
        <v>0</v>
      </c>
      <c r="G835" s="323">
        <f>$B835*'PERCENTAGE SHARING'!G629</f>
        <v>0</v>
      </c>
      <c r="H835" s="323">
        <f>$B835*'PERCENTAGE SHARING'!H629</f>
        <v>0</v>
      </c>
      <c r="I835" s="323">
        <f>$B835*'PERCENTAGE SHARING'!I629</f>
        <v>0</v>
      </c>
      <c r="J835" s="323">
        <f>$B835*'PERCENTAGE SHARING'!J629</f>
        <v>0</v>
      </c>
      <c r="K835" s="323">
        <f>$B835*'PERCENTAGE SHARING'!K629</f>
        <v>0</v>
      </c>
      <c r="L835" s="323">
        <f>$B835*'PERCENTAGE SHARING'!L629</f>
        <v>0</v>
      </c>
      <c r="M835" s="323">
        <f>$B835*'PERCENTAGE SHARING'!M629</f>
        <v>0</v>
      </c>
      <c r="N835" s="323">
        <f>$B835*'PERCENTAGE SHARING'!N629</f>
        <v>0</v>
      </c>
      <c r="O835" s="323">
        <f>$B835*'PERCENTAGE SHARING'!O629</f>
        <v>0</v>
      </c>
      <c r="P835" s="323">
        <f>$B835*'PERCENTAGE SHARING'!P629</f>
        <v>0</v>
      </c>
      <c r="Q835" s="323">
        <f>$B835*'PERCENTAGE SHARING'!Q629</f>
        <v>0</v>
      </c>
      <c r="R835" s="323">
        <f>$B835*'PERCENTAGE SHARING'!R629</f>
        <v>0</v>
      </c>
      <c r="S835" s="317"/>
      <c r="T835" s="317"/>
      <c r="U835" s="317"/>
      <c r="V835" s="317"/>
      <c r="W835" s="317"/>
      <c r="X835" s="317"/>
      <c r="Y835" s="317"/>
      <c r="Z835" s="317"/>
    </row>
    <row r="836" ht="15.75" customHeight="1">
      <c r="A836" s="325" t="str">
        <f>'PROP DAILY PNL'!A836</f>
        <v/>
      </c>
      <c r="B836" s="326" t="str">
        <f>'PROP DAILY PNL'!B836</f>
        <v/>
      </c>
      <c r="C836" s="323">
        <f>$B836*'PERCENTAGE SHARING'!C630</f>
        <v>0</v>
      </c>
      <c r="D836" s="323">
        <f>$B836*'PERCENTAGE SHARING'!D630</f>
        <v>0</v>
      </c>
      <c r="E836" s="323">
        <f>$B836*'PERCENTAGE SHARING'!E630</f>
        <v>0</v>
      </c>
      <c r="F836" s="323">
        <f>$B836*'PERCENTAGE SHARING'!F630</f>
        <v>0</v>
      </c>
      <c r="G836" s="323">
        <f>$B836*'PERCENTAGE SHARING'!G630</f>
        <v>0</v>
      </c>
      <c r="H836" s="323">
        <f>$B836*'PERCENTAGE SHARING'!H630</f>
        <v>0</v>
      </c>
      <c r="I836" s="323">
        <f>$B836*'PERCENTAGE SHARING'!I630</f>
        <v>0</v>
      </c>
      <c r="J836" s="323">
        <f>$B836*'PERCENTAGE SHARING'!J630</f>
        <v>0</v>
      </c>
      <c r="K836" s="323">
        <f>$B836*'PERCENTAGE SHARING'!K630</f>
        <v>0</v>
      </c>
      <c r="L836" s="323">
        <f>$B836*'PERCENTAGE SHARING'!L630</f>
        <v>0</v>
      </c>
      <c r="M836" s="323">
        <f>$B836*'PERCENTAGE SHARING'!M630</f>
        <v>0</v>
      </c>
      <c r="N836" s="323">
        <f>$B836*'PERCENTAGE SHARING'!N630</f>
        <v>0</v>
      </c>
      <c r="O836" s="323">
        <f>$B836*'PERCENTAGE SHARING'!O630</f>
        <v>0</v>
      </c>
      <c r="P836" s="323">
        <f>$B836*'PERCENTAGE SHARING'!P630</f>
        <v>0</v>
      </c>
      <c r="Q836" s="323">
        <f>$B836*'PERCENTAGE SHARING'!Q630</f>
        <v>0</v>
      </c>
      <c r="R836" s="323">
        <f>$B836*'PERCENTAGE SHARING'!R630</f>
        <v>0</v>
      </c>
      <c r="S836" s="317"/>
      <c r="T836" s="317"/>
      <c r="U836" s="317"/>
      <c r="V836" s="317"/>
      <c r="W836" s="317"/>
      <c r="X836" s="317"/>
      <c r="Y836" s="317"/>
      <c r="Z836" s="317"/>
    </row>
    <row r="837" ht="15.75" customHeight="1">
      <c r="A837" s="325" t="str">
        <f>'PROP DAILY PNL'!A837</f>
        <v/>
      </c>
      <c r="B837" s="326" t="str">
        <f>'PROP DAILY PNL'!B837</f>
        <v/>
      </c>
      <c r="C837" s="323">
        <f>$B837*'PERCENTAGE SHARING'!C631</f>
        <v>0</v>
      </c>
      <c r="D837" s="323">
        <f>$B837*'PERCENTAGE SHARING'!D631</f>
        <v>0</v>
      </c>
      <c r="E837" s="323">
        <f>$B837*'PERCENTAGE SHARING'!E631</f>
        <v>0</v>
      </c>
      <c r="F837" s="323">
        <f>$B837*'PERCENTAGE SHARING'!F631</f>
        <v>0</v>
      </c>
      <c r="G837" s="323">
        <f>$B837*'PERCENTAGE SHARING'!G631</f>
        <v>0</v>
      </c>
      <c r="H837" s="323">
        <f>$B837*'PERCENTAGE SHARING'!H631</f>
        <v>0</v>
      </c>
      <c r="I837" s="323">
        <f>$B837*'PERCENTAGE SHARING'!I631</f>
        <v>0</v>
      </c>
      <c r="J837" s="323">
        <f>$B837*'PERCENTAGE SHARING'!J631</f>
        <v>0</v>
      </c>
      <c r="K837" s="323">
        <f>$B837*'PERCENTAGE SHARING'!K631</f>
        <v>0</v>
      </c>
      <c r="L837" s="323">
        <f>$B837*'PERCENTAGE SHARING'!L631</f>
        <v>0</v>
      </c>
      <c r="M837" s="323">
        <f>$B837*'PERCENTAGE SHARING'!M631</f>
        <v>0</v>
      </c>
      <c r="N837" s="323">
        <f>$B837*'PERCENTAGE SHARING'!N631</f>
        <v>0</v>
      </c>
      <c r="O837" s="323">
        <f>$B837*'PERCENTAGE SHARING'!O631</f>
        <v>0</v>
      </c>
      <c r="P837" s="323">
        <f>$B837*'PERCENTAGE SHARING'!P631</f>
        <v>0</v>
      </c>
      <c r="Q837" s="323">
        <f>$B837*'PERCENTAGE SHARING'!Q631</f>
        <v>0</v>
      </c>
      <c r="R837" s="323">
        <f>$B837*'PERCENTAGE SHARING'!R631</f>
        <v>0</v>
      </c>
      <c r="S837" s="317"/>
      <c r="T837" s="317"/>
      <c r="U837" s="317"/>
      <c r="V837" s="317"/>
      <c r="W837" s="317"/>
      <c r="X837" s="317"/>
      <c r="Y837" s="317"/>
      <c r="Z837" s="317"/>
    </row>
    <row r="838" ht="15.75" customHeight="1">
      <c r="A838" s="325" t="str">
        <f>'PROP DAILY PNL'!A838</f>
        <v/>
      </c>
      <c r="B838" s="326" t="str">
        <f>'PROP DAILY PNL'!B838</f>
        <v/>
      </c>
      <c r="C838" s="323">
        <f>$B838*'PERCENTAGE SHARING'!C632</f>
        <v>0</v>
      </c>
      <c r="D838" s="323">
        <f>$B838*'PERCENTAGE SHARING'!D632</f>
        <v>0</v>
      </c>
      <c r="E838" s="323">
        <f>$B838*'PERCENTAGE SHARING'!E632</f>
        <v>0</v>
      </c>
      <c r="F838" s="323">
        <f>$B838*'PERCENTAGE SHARING'!F632</f>
        <v>0</v>
      </c>
      <c r="G838" s="323">
        <f>$B838*'PERCENTAGE SHARING'!G632</f>
        <v>0</v>
      </c>
      <c r="H838" s="323">
        <f>$B838*'PERCENTAGE SHARING'!H632</f>
        <v>0</v>
      </c>
      <c r="I838" s="323">
        <f>$B838*'PERCENTAGE SHARING'!I632</f>
        <v>0</v>
      </c>
      <c r="J838" s="323">
        <f>$B838*'PERCENTAGE SHARING'!J632</f>
        <v>0</v>
      </c>
      <c r="K838" s="323">
        <f>$B838*'PERCENTAGE SHARING'!K632</f>
        <v>0</v>
      </c>
      <c r="L838" s="323">
        <f>$B838*'PERCENTAGE SHARING'!L632</f>
        <v>0</v>
      </c>
      <c r="M838" s="323">
        <f>$B838*'PERCENTAGE SHARING'!M632</f>
        <v>0</v>
      </c>
      <c r="N838" s="323">
        <f>$B838*'PERCENTAGE SHARING'!N632</f>
        <v>0</v>
      </c>
      <c r="O838" s="323">
        <f>$B838*'PERCENTAGE SHARING'!O632</f>
        <v>0</v>
      </c>
      <c r="P838" s="323">
        <f>$B838*'PERCENTAGE SHARING'!P632</f>
        <v>0</v>
      </c>
      <c r="Q838" s="323">
        <f>$B838*'PERCENTAGE SHARING'!Q632</f>
        <v>0</v>
      </c>
      <c r="R838" s="323">
        <f>$B838*'PERCENTAGE SHARING'!R632</f>
        <v>0</v>
      </c>
      <c r="S838" s="317"/>
      <c r="T838" s="317"/>
      <c r="U838" s="317"/>
      <c r="V838" s="317"/>
      <c r="W838" s="317"/>
      <c r="X838" s="317"/>
      <c r="Y838" s="317"/>
      <c r="Z838" s="317"/>
    </row>
    <row r="839" ht="15.75" customHeight="1">
      <c r="A839" s="325" t="str">
        <f>'PROP DAILY PNL'!A839</f>
        <v/>
      </c>
      <c r="B839" s="326" t="str">
        <f>'PROP DAILY PNL'!B839</f>
        <v/>
      </c>
      <c r="C839" s="323">
        <f>$B839*'PERCENTAGE SHARING'!C633</f>
        <v>0</v>
      </c>
      <c r="D839" s="323">
        <f>$B839*'PERCENTAGE SHARING'!D633</f>
        <v>0</v>
      </c>
      <c r="E839" s="323">
        <f>$B839*'PERCENTAGE SHARING'!E633</f>
        <v>0</v>
      </c>
      <c r="F839" s="323">
        <f>$B839*'PERCENTAGE SHARING'!F633</f>
        <v>0</v>
      </c>
      <c r="G839" s="323">
        <f>$B839*'PERCENTAGE SHARING'!G633</f>
        <v>0</v>
      </c>
      <c r="H839" s="323">
        <f>$B839*'PERCENTAGE SHARING'!H633</f>
        <v>0</v>
      </c>
      <c r="I839" s="323">
        <f>$B839*'PERCENTAGE SHARING'!I633</f>
        <v>0</v>
      </c>
      <c r="J839" s="323">
        <f>$B839*'PERCENTAGE SHARING'!J633</f>
        <v>0</v>
      </c>
      <c r="K839" s="323">
        <f>$B839*'PERCENTAGE SHARING'!K633</f>
        <v>0</v>
      </c>
      <c r="L839" s="323">
        <f>$B839*'PERCENTAGE SHARING'!L633</f>
        <v>0</v>
      </c>
      <c r="M839" s="323">
        <f>$B839*'PERCENTAGE SHARING'!M633</f>
        <v>0</v>
      </c>
      <c r="N839" s="323">
        <f>$B839*'PERCENTAGE SHARING'!N633</f>
        <v>0</v>
      </c>
      <c r="O839" s="323">
        <f>$B839*'PERCENTAGE SHARING'!O633</f>
        <v>0</v>
      </c>
      <c r="P839" s="323">
        <f>$B839*'PERCENTAGE SHARING'!P633</f>
        <v>0</v>
      </c>
      <c r="Q839" s="323">
        <f>$B839*'PERCENTAGE SHARING'!Q633</f>
        <v>0</v>
      </c>
      <c r="R839" s="323">
        <f>$B839*'PERCENTAGE SHARING'!R633</f>
        <v>0</v>
      </c>
      <c r="S839" s="317"/>
      <c r="T839" s="317"/>
      <c r="U839" s="317"/>
      <c r="V839" s="317"/>
      <c r="W839" s="317"/>
      <c r="X839" s="317"/>
      <c r="Y839" s="317"/>
      <c r="Z839" s="317"/>
    </row>
    <row r="840" ht="15.75" customHeight="1">
      <c r="A840" s="325" t="str">
        <f>'PROP DAILY PNL'!A840</f>
        <v/>
      </c>
      <c r="B840" s="326" t="str">
        <f>'PROP DAILY PNL'!B840</f>
        <v/>
      </c>
      <c r="C840" s="323">
        <f>$B840*'PERCENTAGE SHARING'!C634</f>
        <v>0</v>
      </c>
      <c r="D840" s="323">
        <f>$B840*'PERCENTAGE SHARING'!D634</f>
        <v>0</v>
      </c>
      <c r="E840" s="323">
        <f>$B840*'PERCENTAGE SHARING'!E634</f>
        <v>0</v>
      </c>
      <c r="F840" s="323">
        <f>$B840*'PERCENTAGE SHARING'!F634</f>
        <v>0</v>
      </c>
      <c r="G840" s="323">
        <f>$B840*'PERCENTAGE SHARING'!G634</f>
        <v>0</v>
      </c>
      <c r="H840" s="323">
        <f>$B840*'PERCENTAGE SHARING'!H634</f>
        <v>0</v>
      </c>
      <c r="I840" s="323">
        <f>$B840*'PERCENTAGE SHARING'!I634</f>
        <v>0</v>
      </c>
      <c r="J840" s="323">
        <f>$B840*'PERCENTAGE SHARING'!J634</f>
        <v>0</v>
      </c>
      <c r="K840" s="323">
        <f>$B840*'PERCENTAGE SHARING'!K634</f>
        <v>0</v>
      </c>
      <c r="L840" s="323">
        <f>$B840*'PERCENTAGE SHARING'!L634</f>
        <v>0</v>
      </c>
      <c r="M840" s="323">
        <f>$B840*'PERCENTAGE SHARING'!M634</f>
        <v>0</v>
      </c>
      <c r="N840" s="323">
        <f>$B840*'PERCENTAGE SHARING'!N634</f>
        <v>0</v>
      </c>
      <c r="O840" s="323">
        <f>$B840*'PERCENTAGE SHARING'!O634</f>
        <v>0</v>
      </c>
      <c r="P840" s="323">
        <f>$B840*'PERCENTAGE SHARING'!P634</f>
        <v>0</v>
      </c>
      <c r="Q840" s="323">
        <f>$B840*'PERCENTAGE SHARING'!Q634</f>
        <v>0</v>
      </c>
      <c r="R840" s="323">
        <f>$B840*'PERCENTAGE SHARING'!R634</f>
        <v>0</v>
      </c>
      <c r="S840" s="317"/>
      <c r="T840" s="317"/>
      <c r="U840" s="317"/>
      <c r="V840" s="317"/>
      <c r="W840" s="317"/>
      <c r="X840" s="317"/>
      <c r="Y840" s="317"/>
      <c r="Z840" s="317"/>
    </row>
    <row r="841" ht="15.75" customHeight="1">
      <c r="A841" s="325" t="str">
        <f>'PROP DAILY PNL'!A841</f>
        <v/>
      </c>
      <c r="B841" s="326" t="str">
        <f>'PROP DAILY PNL'!B841</f>
        <v/>
      </c>
      <c r="C841" s="323">
        <f>$B841*'PERCENTAGE SHARING'!C635</f>
        <v>0</v>
      </c>
      <c r="D841" s="323">
        <f>$B841*'PERCENTAGE SHARING'!D635</f>
        <v>0</v>
      </c>
      <c r="E841" s="323">
        <f>$B841*'PERCENTAGE SHARING'!E635</f>
        <v>0</v>
      </c>
      <c r="F841" s="323">
        <f>$B841*'PERCENTAGE SHARING'!F635</f>
        <v>0</v>
      </c>
      <c r="G841" s="323">
        <f>$B841*'PERCENTAGE SHARING'!G635</f>
        <v>0</v>
      </c>
      <c r="H841" s="323">
        <f>$B841*'PERCENTAGE SHARING'!H635</f>
        <v>0</v>
      </c>
      <c r="I841" s="323">
        <f>$B841*'PERCENTAGE SHARING'!I635</f>
        <v>0</v>
      </c>
      <c r="J841" s="323">
        <f>$B841*'PERCENTAGE SHARING'!J635</f>
        <v>0</v>
      </c>
      <c r="K841" s="323">
        <f>$B841*'PERCENTAGE SHARING'!K635</f>
        <v>0</v>
      </c>
      <c r="L841" s="323">
        <f>$B841*'PERCENTAGE SHARING'!L635</f>
        <v>0</v>
      </c>
      <c r="M841" s="323">
        <f>$B841*'PERCENTAGE SHARING'!M635</f>
        <v>0</v>
      </c>
      <c r="N841" s="323">
        <f>$B841*'PERCENTAGE SHARING'!N635</f>
        <v>0</v>
      </c>
      <c r="O841" s="323">
        <f>$B841*'PERCENTAGE SHARING'!O635</f>
        <v>0</v>
      </c>
      <c r="P841" s="323">
        <f>$B841*'PERCENTAGE SHARING'!P635</f>
        <v>0</v>
      </c>
      <c r="Q841" s="323">
        <f>$B841*'PERCENTAGE SHARING'!Q635</f>
        <v>0</v>
      </c>
      <c r="R841" s="323">
        <f>$B841*'PERCENTAGE SHARING'!R635</f>
        <v>0</v>
      </c>
      <c r="S841" s="317"/>
      <c r="T841" s="317"/>
      <c r="U841" s="317"/>
      <c r="V841" s="317"/>
      <c r="W841" s="317"/>
      <c r="X841" s="317"/>
      <c r="Y841" s="317"/>
      <c r="Z841" s="317"/>
    </row>
    <row r="842" ht="15.75" customHeight="1">
      <c r="A842" s="325" t="str">
        <f>'PROP DAILY PNL'!A842</f>
        <v/>
      </c>
      <c r="B842" s="326" t="str">
        <f>'PROP DAILY PNL'!B842</f>
        <v/>
      </c>
      <c r="C842" s="323">
        <f>$B842*'PERCENTAGE SHARING'!C636</f>
        <v>0</v>
      </c>
      <c r="D842" s="323">
        <f>$B842*'PERCENTAGE SHARING'!D636</f>
        <v>0</v>
      </c>
      <c r="E842" s="323">
        <f>$B842*'PERCENTAGE SHARING'!E636</f>
        <v>0</v>
      </c>
      <c r="F842" s="323">
        <f>$B842*'PERCENTAGE SHARING'!F636</f>
        <v>0</v>
      </c>
      <c r="G842" s="323">
        <f>$B842*'PERCENTAGE SHARING'!G636</f>
        <v>0</v>
      </c>
      <c r="H842" s="323">
        <f>$B842*'PERCENTAGE SHARING'!H636</f>
        <v>0</v>
      </c>
      <c r="I842" s="323">
        <f>$B842*'PERCENTAGE SHARING'!I636</f>
        <v>0</v>
      </c>
      <c r="J842" s="323">
        <f>$B842*'PERCENTAGE SHARING'!J636</f>
        <v>0</v>
      </c>
      <c r="K842" s="323">
        <f>$B842*'PERCENTAGE SHARING'!K636</f>
        <v>0</v>
      </c>
      <c r="L842" s="323">
        <f>$B842*'PERCENTAGE SHARING'!L636</f>
        <v>0</v>
      </c>
      <c r="M842" s="323">
        <f>$B842*'PERCENTAGE SHARING'!M636</f>
        <v>0</v>
      </c>
      <c r="N842" s="323">
        <f>$B842*'PERCENTAGE SHARING'!N636</f>
        <v>0</v>
      </c>
      <c r="O842" s="323">
        <f>$B842*'PERCENTAGE SHARING'!O636</f>
        <v>0</v>
      </c>
      <c r="P842" s="323">
        <f>$B842*'PERCENTAGE SHARING'!P636</f>
        <v>0</v>
      </c>
      <c r="Q842" s="323">
        <f>$B842*'PERCENTAGE SHARING'!Q636</f>
        <v>0</v>
      </c>
      <c r="R842" s="323">
        <f>$B842*'PERCENTAGE SHARING'!R636</f>
        <v>0</v>
      </c>
      <c r="S842" s="317"/>
      <c r="T842" s="317"/>
      <c r="U842" s="317"/>
      <c r="V842" s="317"/>
      <c r="W842" s="317"/>
      <c r="X842" s="317"/>
      <c r="Y842" s="317"/>
      <c r="Z842" s="317"/>
    </row>
    <row r="843" ht="15.75" customHeight="1">
      <c r="A843" s="325" t="str">
        <f>'PROP DAILY PNL'!A843</f>
        <v/>
      </c>
      <c r="B843" s="326" t="str">
        <f>'PROP DAILY PNL'!B843</f>
        <v/>
      </c>
      <c r="C843" s="323">
        <f>$B843*'PERCENTAGE SHARING'!C637</f>
        <v>0</v>
      </c>
      <c r="D843" s="323">
        <f>$B843*'PERCENTAGE SHARING'!D637</f>
        <v>0</v>
      </c>
      <c r="E843" s="323">
        <f>$B843*'PERCENTAGE SHARING'!E637</f>
        <v>0</v>
      </c>
      <c r="F843" s="323">
        <f>$B843*'PERCENTAGE SHARING'!F637</f>
        <v>0</v>
      </c>
      <c r="G843" s="323">
        <f>$B843*'PERCENTAGE SHARING'!G637</f>
        <v>0</v>
      </c>
      <c r="H843" s="323">
        <f>$B843*'PERCENTAGE SHARING'!H637</f>
        <v>0</v>
      </c>
      <c r="I843" s="323">
        <f>$B843*'PERCENTAGE SHARING'!I637</f>
        <v>0</v>
      </c>
      <c r="J843" s="323">
        <f>$B843*'PERCENTAGE SHARING'!J637</f>
        <v>0</v>
      </c>
      <c r="K843" s="323">
        <f>$B843*'PERCENTAGE SHARING'!K637</f>
        <v>0</v>
      </c>
      <c r="L843" s="323">
        <f>$B843*'PERCENTAGE SHARING'!L637</f>
        <v>0</v>
      </c>
      <c r="M843" s="323">
        <f>$B843*'PERCENTAGE SHARING'!M637</f>
        <v>0</v>
      </c>
      <c r="N843" s="323">
        <f>$B843*'PERCENTAGE SHARING'!N637</f>
        <v>0</v>
      </c>
      <c r="O843" s="323">
        <f>$B843*'PERCENTAGE SHARING'!O637</f>
        <v>0</v>
      </c>
      <c r="P843" s="323">
        <f>$B843*'PERCENTAGE SHARING'!P637</f>
        <v>0</v>
      </c>
      <c r="Q843" s="323">
        <f>$B843*'PERCENTAGE SHARING'!Q637</f>
        <v>0</v>
      </c>
      <c r="R843" s="323">
        <f>$B843*'PERCENTAGE SHARING'!R637</f>
        <v>0</v>
      </c>
      <c r="S843" s="317"/>
      <c r="T843" s="317"/>
      <c r="U843" s="317"/>
      <c r="V843" s="317"/>
      <c r="W843" s="317"/>
      <c r="X843" s="317"/>
      <c r="Y843" s="317"/>
      <c r="Z843" s="317"/>
    </row>
    <row r="844" ht="15.75" customHeight="1">
      <c r="A844" s="325" t="str">
        <f>'PROP DAILY PNL'!A844</f>
        <v/>
      </c>
      <c r="B844" s="326" t="str">
        <f>'PROP DAILY PNL'!B844</f>
        <v/>
      </c>
      <c r="C844" s="323">
        <f>$B844*'PERCENTAGE SHARING'!C638</f>
        <v>0</v>
      </c>
      <c r="D844" s="323">
        <f>$B844*'PERCENTAGE SHARING'!D638</f>
        <v>0</v>
      </c>
      <c r="E844" s="323">
        <f>$B844*'PERCENTAGE SHARING'!E638</f>
        <v>0</v>
      </c>
      <c r="F844" s="323">
        <f>$B844*'PERCENTAGE SHARING'!F638</f>
        <v>0</v>
      </c>
      <c r="G844" s="323">
        <f>$B844*'PERCENTAGE SHARING'!G638</f>
        <v>0</v>
      </c>
      <c r="H844" s="323">
        <f>$B844*'PERCENTAGE SHARING'!H638</f>
        <v>0</v>
      </c>
      <c r="I844" s="323">
        <f>$B844*'PERCENTAGE SHARING'!I638</f>
        <v>0</v>
      </c>
      <c r="J844" s="323">
        <f>$B844*'PERCENTAGE SHARING'!J638</f>
        <v>0</v>
      </c>
      <c r="K844" s="323">
        <f>$B844*'PERCENTAGE SHARING'!K638</f>
        <v>0</v>
      </c>
      <c r="L844" s="323">
        <f>$B844*'PERCENTAGE SHARING'!L638</f>
        <v>0</v>
      </c>
      <c r="M844" s="323">
        <f>$B844*'PERCENTAGE SHARING'!M638</f>
        <v>0</v>
      </c>
      <c r="N844" s="323">
        <f>$B844*'PERCENTAGE SHARING'!N638</f>
        <v>0</v>
      </c>
      <c r="O844" s="323">
        <f>$B844*'PERCENTAGE SHARING'!O638</f>
        <v>0</v>
      </c>
      <c r="P844" s="323">
        <f>$B844*'PERCENTAGE SHARING'!P638</f>
        <v>0</v>
      </c>
      <c r="Q844" s="323">
        <f>$B844*'PERCENTAGE SHARING'!Q638</f>
        <v>0</v>
      </c>
      <c r="R844" s="323">
        <f>$B844*'PERCENTAGE SHARING'!R638</f>
        <v>0</v>
      </c>
      <c r="S844" s="317"/>
      <c r="T844" s="317"/>
      <c r="U844" s="317"/>
      <c r="V844" s="317"/>
      <c r="W844" s="317"/>
      <c r="X844" s="317"/>
      <c r="Y844" s="317"/>
      <c r="Z844" s="317"/>
    </row>
    <row r="845" ht="15.75" customHeight="1">
      <c r="A845" s="325" t="str">
        <f>'PROP DAILY PNL'!A845</f>
        <v/>
      </c>
      <c r="B845" s="326" t="str">
        <f>'PROP DAILY PNL'!B845</f>
        <v/>
      </c>
      <c r="C845" s="323">
        <f>$B845*'PERCENTAGE SHARING'!C639</f>
        <v>0</v>
      </c>
      <c r="D845" s="323">
        <f>$B845*'PERCENTAGE SHARING'!D639</f>
        <v>0</v>
      </c>
      <c r="E845" s="323">
        <f>$B845*'PERCENTAGE SHARING'!E639</f>
        <v>0</v>
      </c>
      <c r="F845" s="323">
        <f>$B845*'PERCENTAGE SHARING'!F639</f>
        <v>0</v>
      </c>
      <c r="G845" s="323">
        <f>$B845*'PERCENTAGE SHARING'!G639</f>
        <v>0</v>
      </c>
      <c r="H845" s="323">
        <f>$B845*'PERCENTAGE SHARING'!H639</f>
        <v>0</v>
      </c>
      <c r="I845" s="323">
        <f>$B845*'PERCENTAGE SHARING'!I639</f>
        <v>0</v>
      </c>
      <c r="J845" s="323">
        <f>$B845*'PERCENTAGE SHARING'!J639</f>
        <v>0</v>
      </c>
      <c r="K845" s="323">
        <f>$B845*'PERCENTAGE SHARING'!K639</f>
        <v>0</v>
      </c>
      <c r="L845" s="323">
        <f>$B845*'PERCENTAGE SHARING'!L639</f>
        <v>0</v>
      </c>
      <c r="M845" s="323">
        <f>$B845*'PERCENTAGE SHARING'!M639</f>
        <v>0</v>
      </c>
      <c r="N845" s="323">
        <f>$B845*'PERCENTAGE SHARING'!N639</f>
        <v>0</v>
      </c>
      <c r="O845" s="323">
        <f>$B845*'PERCENTAGE SHARING'!O639</f>
        <v>0</v>
      </c>
      <c r="P845" s="323">
        <f>$B845*'PERCENTAGE SHARING'!P639</f>
        <v>0</v>
      </c>
      <c r="Q845" s="323">
        <f>$B845*'PERCENTAGE SHARING'!Q639</f>
        <v>0</v>
      </c>
      <c r="R845" s="323">
        <f>$B845*'PERCENTAGE SHARING'!R639</f>
        <v>0</v>
      </c>
      <c r="S845" s="317"/>
      <c r="T845" s="317"/>
      <c r="U845" s="317"/>
      <c r="V845" s="317"/>
      <c r="W845" s="317"/>
      <c r="X845" s="317"/>
      <c r="Y845" s="317"/>
      <c r="Z845" s="317"/>
    </row>
    <row r="846" ht="15.75" customHeight="1">
      <c r="A846" s="325" t="str">
        <f>'PROP DAILY PNL'!A846</f>
        <v/>
      </c>
      <c r="B846" s="326" t="str">
        <f>'PROP DAILY PNL'!B846</f>
        <v/>
      </c>
      <c r="C846" s="323">
        <f>$B846*'PERCENTAGE SHARING'!C640</f>
        <v>0</v>
      </c>
      <c r="D846" s="323">
        <f>$B846*'PERCENTAGE SHARING'!D640</f>
        <v>0</v>
      </c>
      <c r="E846" s="323">
        <f>$B846*'PERCENTAGE SHARING'!E640</f>
        <v>0</v>
      </c>
      <c r="F846" s="323">
        <f>$B846*'PERCENTAGE SHARING'!F640</f>
        <v>0</v>
      </c>
      <c r="G846" s="323">
        <f>$B846*'PERCENTAGE SHARING'!G640</f>
        <v>0</v>
      </c>
      <c r="H846" s="323">
        <f>$B846*'PERCENTAGE SHARING'!H640</f>
        <v>0</v>
      </c>
      <c r="I846" s="323">
        <f>$B846*'PERCENTAGE SHARING'!I640</f>
        <v>0</v>
      </c>
      <c r="J846" s="323">
        <f>$B846*'PERCENTAGE SHARING'!J640</f>
        <v>0</v>
      </c>
      <c r="K846" s="323">
        <f>$B846*'PERCENTAGE SHARING'!K640</f>
        <v>0</v>
      </c>
      <c r="L846" s="323">
        <f>$B846*'PERCENTAGE SHARING'!L640</f>
        <v>0</v>
      </c>
      <c r="M846" s="323">
        <f>$B846*'PERCENTAGE SHARING'!M640</f>
        <v>0</v>
      </c>
      <c r="N846" s="323">
        <f>$B846*'PERCENTAGE SHARING'!N640</f>
        <v>0</v>
      </c>
      <c r="O846" s="323">
        <f>$B846*'PERCENTAGE SHARING'!O640</f>
        <v>0</v>
      </c>
      <c r="P846" s="323">
        <f>$B846*'PERCENTAGE SHARING'!P640</f>
        <v>0</v>
      </c>
      <c r="Q846" s="323">
        <f>$B846*'PERCENTAGE SHARING'!Q640</f>
        <v>0</v>
      </c>
      <c r="R846" s="323">
        <f>$B846*'PERCENTAGE SHARING'!R640</f>
        <v>0</v>
      </c>
      <c r="S846" s="317"/>
      <c r="T846" s="317"/>
      <c r="U846" s="317"/>
      <c r="V846" s="317"/>
      <c r="W846" s="317"/>
      <c r="X846" s="317"/>
      <c r="Y846" s="317"/>
      <c r="Z846" s="317"/>
    </row>
    <row r="847" ht="15.75" customHeight="1">
      <c r="A847" s="325" t="str">
        <f>'PROP DAILY PNL'!A847</f>
        <v/>
      </c>
      <c r="B847" s="326" t="str">
        <f>'PROP DAILY PNL'!B847</f>
        <v/>
      </c>
      <c r="C847" s="323">
        <f>$B847*'PERCENTAGE SHARING'!C641</f>
        <v>0</v>
      </c>
      <c r="D847" s="323">
        <f>$B847*'PERCENTAGE SHARING'!D641</f>
        <v>0</v>
      </c>
      <c r="E847" s="323">
        <f>$B847*'PERCENTAGE SHARING'!E641</f>
        <v>0</v>
      </c>
      <c r="F847" s="323">
        <f>$B847*'PERCENTAGE SHARING'!F641</f>
        <v>0</v>
      </c>
      <c r="G847" s="323">
        <f>$B847*'PERCENTAGE SHARING'!G641</f>
        <v>0</v>
      </c>
      <c r="H847" s="323">
        <f>$B847*'PERCENTAGE SHARING'!H641</f>
        <v>0</v>
      </c>
      <c r="I847" s="323">
        <f>$B847*'PERCENTAGE SHARING'!I641</f>
        <v>0</v>
      </c>
      <c r="J847" s="323">
        <f>$B847*'PERCENTAGE SHARING'!J641</f>
        <v>0</v>
      </c>
      <c r="K847" s="323">
        <f>$B847*'PERCENTAGE SHARING'!K641</f>
        <v>0</v>
      </c>
      <c r="L847" s="323">
        <f>$B847*'PERCENTAGE SHARING'!L641</f>
        <v>0</v>
      </c>
      <c r="M847" s="323">
        <f>$B847*'PERCENTAGE SHARING'!M641</f>
        <v>0</v>
      </c>
      <c r="N847" s="323">
        <f>$B847*'PERCENTAGE SHARING'!N641</f>
        <v>0</v>
      </c>
      <c r="O847" s="323">
        <f>$B847*'PERCENTAGE SHARING'!O641</f>
        <v>0</v>
      </c>
      <c r="P847" s="323">
        <f>$B847*'PERCENTAGE SHARING'!P641</f>
        <v>0</v>
      </c>
      <c r="Q847" s="323">
        <f>$B847*'PERCENTAGE SHARING'!Q641</f>
        <v>0</v>
      </c>
      <c r="R847" s="323">
        <f>$B847*'PERCENTAGE SHARING'!R641</f>
        <v>0</v>
      </c>
      <c r="S847" s="317"/>
      <c r="T847" s="317"/>
      <c r="U847" s="317"/>
      <c r="V847" s="317"/>
      <c r="W847" s="317"/>
      <c r="X847" s="317"/>
      <c r="Y847" s="317"/>
      <c r="Z847" s="317"/>
    </row>
    <row r="848" ht="15.75" customHeight="1">
      <c r="A848" s="325" t="str">
        <f>'PROP DAILY PNL'!A848</f>
        <v/>
      </c>
      <c r="B848" s="326" t="str">
        <f>'PROP DAILY PNL'!B848</f>
        <v/>
      </c>
      <c r="C848" s="323">
        <f>$B848*'PERCENTAGE SHARING'!C642</f>
        <v>0</v>
      </c>
      <c r="D848" s="323">
        <f>$B848*'PERCENTAGE SHARING'!D642</f>
        <v>0</v>
      </c>
      <c r="E848" s="323">
        <f>$B848*'PERCENTAGE SHARING'!E642</f>
        <v>0</v>
      </c>
      <c r="F848" s="323">
        <f>$B848*'PERCENTAGE SHARING'!F642</f>
        <v>0</v>
      </c>
      <c r="G848" s="323">
        <f>$B848*'PERCENTAGE SHARING'!G642</f>
        <v>0</v>
      </c>
      <c r="H848" s="323">
        <f>$B848*'PERCENTAGE SHARING'!H642</f>
        <v>0</v>
      </c>
      <c r="I848" s="323">
        <f>$B848*'PERCENTAGE SHARING'!I642</f>
        <v>0</v>
      </c>
      <c r="J848" s="323">
        <f>$B848*'PERCENTAGE SHARING'!J642</f>
        <v>0</v>
      </c>
      <c r="K848" s="323">
        <f>$B848*'PERCENTAGE SHARING'!K642</f>
        <v>0</v>
      </c>
      <c r="L848" s="323">
        <f>$B848*'PERCENTAGE SHARING'!L642</f>
        <v>0</v>
      </c>
      <c r="M848" s="323">
        <f>$B848*'PERCENTAGE SHARING'!M642</f>
        <v>0</v>
      </c>
      <c r="N848" s="323">
        <f>$B848*'PERCENTAGE SHARING'!N642</f>
        <v>0</v>
      </c>
      <c r="O848" s="323">
        <f>$B848*'PERCENTAGE SHARING'!O642</f>
        <v>0</v>
      </c>
      <c r="P848" s="323">
        <f>$B848*'PERCENTAGE SHARING'!P642</f>
        <v>0</v>
      </c>
      <c r="Q848" s="323">
        <f>$B848*'PERCENTAGE SHARING'!Q642</f>
        <v>0</v>
      </c>
      <c r="R848" s="323">
        <f>$B848*'PERCENTAGE SHARING'!R642</f>
        <v>0</v>
      </c>
      <c r="S848" s="317"/>
      <c r="T848" s="317"/>
      <c r="U848" s="317"/>
      <c r="V848" s="317"/>
      <c r="W848" s="317"/>
      <c r="X848" s="317"/>
      <c r="Y848" s="317"/>
      <c r="Z848" s="317"/>
    </row>
    <row r="849" ht="15.75" customHeight="1">
      <c r="A849" s="325" t="str">
        <f>'PROP DAILY PNL'!A849</f>
        <v/>
      </c>
      <c r="B849" s="326" t="str">
        <f>'PROP DAILY PNL'!B849</f>
        <v/>
      </c>
      <c r="C849" s="323">
        <f>$B849*'PERCENTAGE SHARING'!C643</f>
        <v>0</v>
      </c>
      <c r="D849" s="323">
        <f>$B849*'PERCENTAGE SHARING'!D643</f>
        <v>0</v>
      </c>
      <c r="E849" s="323">
        <f>$B849*'PERCENTAGE SHARING'!E643</f>
        <v>0</v>
      </c>
      <c r="F849" s="323">
        <f>$B849*'PERCENTAGE SHARING'!F643</f>
        <v>0</v>
      </c>
      <c r="G849" s="323">
        <f>$B849*'PERCENTAGE SHARING'!G643</f>
        <v>0</v>
      </c>
      <c r="H849" s="323">
        <f>$B849*'PERCENTAGE SHARING'!H643</f>
        <v>0</v>
      </c>
      <c r="I849" s="323">
        <f>$B849*'PERCENTAGE SHARING'!I643</f>
        <v>0</v>
      </c>
      <c r="J849" s="323">
        <f>$B849*'PERCENTAGE SHARING'!J643</f>
        <v>0</v>
      </c>
      <c r="K849" s="323">
        <f>$B849*'PERCENTAGE SHARING'!K643</f>
        <v>0</v>
      </c>
      <c r="L849" s="323">
        <f>$B849*'PERCENTAGE SHARING'!L643</f>
        <v>0</v>
      </c>
      <c r="M849" s="323">
        <f>$B849*'PERCENTAGE SHARING'!M643</f>
        <v>0</v>
      </c>
      <c r="N849" s="323">
        <f>$B849*'PERCENTAGE SHARING'!N643</f>
        <v>0</v>
      </c>
      <c r="O849" s="323">
        <f>$B849*'PERCENTAGE SHARING'!O643</f>
        <v>0</v>
      </c>
      <c r="P849" s="323">
        <f>$B849*'PERCENTAGE SHARING'!P643</f>
        <v>0</v>
      </c>
      <c r="Q849" s="323">
        <f>$B849*'PERCENTAGE SHARING'!Q643</f>
        <v>0</v>
      </c>
      <c r="R849" s="323">
        <f>$B849*'PERCENTAGE SHARING'!R643</f>
        <v>0</v>
      </c>
      <c r="S849" s="317"/>
      <c r="T849" s="317"/>
      <c r="U849" s="317"/>
      <c r="V849" s="317"/>
      <c r="W849" s="317"/>
      <c r="X849" s="317"/>
      <c r="Y849" s="317"/>
      <c r="Z849" s="317"/>
    </row>
    <row r="850" ht="15.75" customHeight="1">
      <c r="A850" s="325" t="str">
        <f>'PROP DAILY PNL'!A850</f>
        <v/>
      </c>
      <c r="B850" s="326" t="str">
        <f>'PROP DAILY PNL'!B850</f>
        <v/>
      </c>
      <c r="C850" s="323">
        <f>$B850*'PERCENTAGE SHARING'!C644</f>
        <v>0</v>
      </c>
      <c r="D850" s="323">
        <f>$B850*'PERCENTAGE SHARING'!D644</f>
        <v>0</v>
      </c>
      <c r="E850" s="323">
        <f>$B850*'PERCENTAGE SHARING'!E644</f>
        <v>0</v>
      </c>
      <c r="F850" s="323">
        <f>$B850*'PERCENTAGE SHARING'!F644</f>
        <v>0</v>
      </c>
      <c r="G850" s="323">
        <f>$B850*'PERCENTAGE SHARING'!G644</f>
        <v>0</v>
      </c>
      <c r="H850" s="323">
        <f>$B850*'PERCENTAGE SHARING'!H644</f>
        <v>0</v>
      </c>
      <c r="I850" s="323">
        <f>$B850*'PERCENTAGE SHARING'!I644</f>
        <v>0</v>
      </c>
      <c r="J850" s="323">
        <f>$B850*'PERCENTAGE SHARING'!J644</f>
        <v>0</v>
      </c>
      <c r="K850" s="323">
        <f>$B850*'PERCENTAGE SHARING'!K644</f>
        <v>0</v>
      </c>
      <c r="L850" s="323">
        <f>$B850*'PERCENTAGE SHARING'!L644</f>
        <v>0</v>
      </c>
      <c r="M850" s="323">
        <f>$B850*'PERCENTAGE SHARING'!M644</f>
        <v>0</v>
      </c>
      <c r="N850" s="323">
        <f>$B850*'PERCENTAGE SHARING'!N644</f>
        <v>0</v>
      </c>
      <c r="O850" s="323">
        <f>$B850*'PERCENTAGE SHARING'!O644</f>
        <v>0</v>
      </c>
      <c r="P850" s="323">
        <f>$B850*'PERCENTAGE SHARING'!P644</f>
        <v>0</v>
      </c>
      <c r="Q850" s="323">
        <f>$B850*'PERCENTAGE SHARING'!Q644</f>
        <v>0</v>
      </c>
      <c r="R850" s="323">
        <f>$B850*'PERCENTAGE SHARING'!R644</f>
        <v>0</v>
      </c>
      <c r="S850" s="317"/>
      <c r="T850" s="317"/>
      <c r="U850" s="317"/>
      <c r="V850" s="317"/>
      <c r="W850" s="317"/>
      <c r="X850" s="317"/>
      <c r="Y850" s="317"/>
      <c r="Z850" s="317"/>
    </row>
    <row r="851" ht="15.75" customHeight="1">
      <c r="A851" s="325" t="str">
        <f>'PROP DAILY PNL'!A851</f>
        <v/>
      </c>
      <c r="B851" s="326" t="str">
        <f>'PROP DAILY PNL'!B851</f>
        <v/>
      </c>
      <c r="C851" s="323">
        <f>$B851*'PERCENTAGE SHARING'!C645</f>
        <v>0</v>
      </c>
      <c r="D851" s="323">
        <f>$B851*'PERCENTAGE SHARING'!D645</f>
        <v>0</v>
      </c>
      <c r="E851" s="323">
        <f>$B851*'PERCENTAGE SHARING'!E645</f>
        <v>0</v>
      </c>
      <c r="F851" s="323">
        <f>$B851*'PERCENTAGE SHARING'!F645</f>
        <v>0</v>
      </c>
      <c r="G851" s="323">
        <f>$B851*'PERCENTAGE SHARING'!G645</f>
        <v>0</v>
      </c>
      <c r="H851" s="323">
        <f>$B851*'PERCENTAGE SHARING'!H645</f>
        <v>0</v>
      </c>
      <c r="I851" s="323">
        <f>$B851*'PERCENTAGE SHARING'!I645</f>
        <v>0</v>
      </c>
      <c r="J851" s="323">
        <f>$B851*'PERCENTAGE SHARING'!J645</f>
        <v>0</v>
      </c>
      <c r="K851" s="323">
        <f>$B851*'PERCENTAGE SHARING'!K645</f>
        <v>0</v>
      </c>
      <c r="L851" s="323">
        <f>$B851*'PERCENTAGE SHARING'!L645</f>
        <v>0</v>
      </c>
      <c r="M851" s="323">
        <f>$B851*'PERCENTAGE SHARING'!M645</f>
        <v>0</v>
      </c>
      <c r="N851" s="323">
        <f>$B851*'PERCENTAGE SHARING'!N645</f>
        <v>0</v>
      </c>
      <c r="O851" s="323">
        <f>$B851*'PERCENTAGE SHARING'!O645</f>
        <v>0</v>
      </c>
      <c r="P851" s="323">
        <f>$B851*'PERCENTAGE SHARING'!P645</f>
        <v>0</v>
      </c>
      <c r="Q851" s="323">
        <f>$B851*'PERCENTAGE SHARING'!Q645</f>
        <v>0</v>
      </c>
      <c r="R851" s="323">
        <f>$B851*'PERCENTAGE SHARING'!R645</f>
        <v>0</v>
      </c>
      <c r="S851" s="317"/>
      <c r="T851" s="317"/>
      <c r="U851" s="317"/>
      <c r="V851" s="317"/>
      <c r="W851" s="317"/>
      <c r="X851" s="317"/>
      <c r="Y851" s="317"/>
      <c r="Z851" s="317"/>
    </row>
    <row r="852" ht="15.75" customHeight="1">
      <c r="A852" s="325" t="str">
        <f>'PROP DAILY PNL'!A852</f>
        <v/>
      </c>
      <c r="B852" s="326" t="str">
        <f>'PROP DAILY PNL'!B852</f>
        <v/>
      </c>
      <c r="C852" s="323">
        <f>$B852*'PERCENTAGE SHARING'!C646</f>
        <v>0</v>
      </c>
      <c r="D852" s="323">
        <f>$B852*'PERCENTAGE SHARING'!D646</f>
        <v>0</v>
      </c>
      <c r="E852" s="323">
        <f>$B852*'PERCENTAGE SHARING'!E646</f>
        <v>0</v>
      </c>
      <c r="F852" s="323">
        <f>$B852*'PERCENTAGE SHARING'!F646</f>
        <v>0</v>
      </c>
      <c r="G852" s="323">
        <f>$B852*'PERCENTAGE SHARING'!G646</f>
        <v>0</v>
      </c>
      <c r="H852" s="323">
        <f>$B852*'PERCENTAGE SHARING'!H646</f>
        <v>0</v>
      </c>
      <c r="I852" s="323">
        <f>$B852*'PERCENTAGE SHARING'!I646</f>
        <v>0</v>
      </c>
      <c r="J852" s="323">
        <f>$B852*'PERCENTAGE SHARING'!J646</f>
        <v>0</v>
      </c>
      <c r="K852" s="323">
        <f>$B852*'PERCENTAGE SHARING'!K646</f>
        <v>0</v>
      </c>
      <c r="L852" s="323">
        <f>$B852*'PERCENTAGE SHARING'!L646</f>
        <v>0</v>
      </c>
      <c r="M852" s="323">
        <f>$B852*'PERCENTAGE SHARING'!M646</f>
        <v>0</v>
      </c>
      <c r="N852" s="323">
        <f>$B852*'PERCENTAGE SHARING'!N646</f>
        <v>0</v>
      </c>
      <c r="O852" s="323">
        <f>$B852*'PERCENTAGE SHARING'!O646</f>
        <v>0</v>
      </c>
      <c r="P852" s="323">
        <f>$B852*'PERCENTAGE SHARING'!P646</f>
        <v>0</v>
      </c>
      <c r="Q852" s="323">
        <f>$B852*'PERCENTAGE SHARING'!Q646</f>
        <v>0</v>
      </c>
      <c r="R852" s="323">
        <f>$B852*'PERCENTAGE SHARING'!R646</f>
        <v>0</v>
      </c>
      <c r="S852" s="317"/>
      <c r="T852" s="317"/>
      <c r="U852" s="317"/>
      <c r="V852" s="317"/>
      <c r="W852" s="317"/>
      <c r="X852" s="317"/>
      <c r="Y852" s="317"/>
      <c r="Z852" s="317"/>
    </row>
    <row r="853" ht="15.75" customHeight="1">
      <c r="A853" s="325" t="str">
        <f>'PROP DAILY PNL'!A853</f>
        <v/>
      </c>
      <c r="B853" s="326" t="str">
        <f>'PROP DAILY PNL'!B853</f>
        <v/>
      </c>
      <c r="C853" s="323">
        <f>$B853*'PERCENTAGE SHARING'!C647</f>
        <v>0</v>
      </c>
      <c r="D853" s="323">
        <f>$B853*'PERCENTAGE SHARING'!D647</f>
        <v>0</v>
      </c>
      <c r="E853" s="323">
        <f>$B853*'PERCENTAGE SHARING'!E647</f>
        <v>0</v>
      </c>
      <c r="F853" s="323">
        <f>$B853*'PERCENTAGE SHARING'!F647</f>
        <v>0</v>
      </c>
      <c r="G853" s="323">
        <f>$B853*'PERCENTAGE SHARING'!G647</f>
        <v>0</v>
      </c>
      <c r="H853" s="323">
        <f>$B853*'PERCENTAGE SHARING'!H647</f>
        <v>0</v>
      </c>
      <c r="I853" s="323">
        <f>$B853*'PERCENTAGE SHARING'!I647</f>
        <v>0</v>
      </c>
      <c r="J853" s="323">
        <f>$B853*'PERCENTAGE SHARING'!J647</f>
        <v>0</v>
      </c>
      <c r="K853" s="323">
        <f>$B853*'PERCENTAGE SHARING'!K647</f>
        <v>0</v>
      </c>
      <c r="L853" s="323">
        <f>$B853*'PERCENTAGE SHARING'!L647</f>
        <v>0</v>
      </c>
      <c r="M853" s="323">
        <f>$B853*'PERCENTAGE SHARING'!M647</f>
        <v>0</v>
      </c>
      <c r="N853" s="323">
        <f>$B853*'PERCENTAGE SHARING'!N647</f>
        <v>0</v>
      </c>
      <c r="O853" s="323">
        <f>$B853*'PERCENTAGE SHARING'!O647</f>
        <v>0</v>
      </c>
      <c r="P853" s="323">
        <f>$B853*'PERCENTAGE SHARING'!P647</f>
        <v>0</v>
      </c>
      <c r="Q853" s="323">
        <f>$B853*'PERCENTAGE SHARING'!Q647</f>
        <v>0</v>
      </c>
      <c r="R853" s="323">
        <f>$B853*'PERCENTAGE SHARING'!R647</f>
        <v>0</v>
      </c>
      <c r="S853" s="317"/>
      <c r="T853" s="317"/>
      <c r="U853" s="317"/>
      <c r="V853" s="317"/>
      <c r="W853" s="317"/>
      <c r="X853" s="317"/>
      <c r="Y853" s="317"/>
      <c r="Z853" s="317"/>
    </row>
    <row r="854" ht="15.75" customHeight="1">
      <c r="A854" s="325" t="str">
        <f>'PROP DAILY PNL'!A854</f>
        <v/>
      </c>
      <c r="B854" s="326" t="str">
        <f>'PROP DAILY PNL'!B854</f>
        <v/>
      </c>
      <c r="C854" s="323">
        <f>$B854*'PERCENTAGE SHARING'!C648</f>
        <v>0</v>
      </c>
      <c r="D854" s="323">
        <f>$B854*'PERCENTAGE SHARING'!D648</f>
        <v>0</v>
      </c>
      <c r="E854" s="323">
        <f>$B854*'PERCENTAGE SHARING'!E648</f>
        <v>0</v>
      </c>
      <c r="F854" s="323">
        <f>$B854*'PERCENTAGE SHARING'!F648</f>
        <v>0</v>
      </c>
      <c r="G854" s="323">
        <f>$B854*'PERCENTAGE SHARING'!G648</f>
        <v>0</v>
      </c>
      <c r="H854" s="323">
        <f>$B854*'PERCENTAGE SHARING'!H648</f>
        <v>0</v>
      </c>
      <c r="I854" s="323">
        <f>$B854*'PERCENTAGE SHARING'!I648</f>
        <v>0</v>
      </c>
      <c r="J854" s="323">
        <f>$B854*'PERCENTAGE SHARING'!J648</f>
        <v>0</v>
      </c>
      <c r="K854" s="323">
        <f>$B854*'PERCENTAGE SHARING'!K648</f>
        <v>0</v>
      </c>
      <c r="L854" s="323">
        <f>$B854*'PERCENTAGE SHARING'!L648</f>
        <v>0</v>
      </c>
      <c r="M854" s="323">
        <f>$B854*'PERCENTAGE SHARING'!M648</f>
        <v>0</v>
      </c>
      <c r="N854" s="323">
        <f>$B854*'PERCENTAGE SHARING'!N648</f>
        <v>0</v>
      </c>
      <c r="O854" s="323">
        <f>$B854*'PERCENTAGE SHARING'!O648</f>
        <v>0</v>
      </c>
      <c r="P854" s="323">
        <f>$B854*'PERCENTAGE SHARING'!P648</f>
        <v>0</v>
      </c>
      <c r="Q854" s="323">
        <f>$B854*'PERCENTAGE SHARING'!Q648</f>
        <v>0</v>
      </c>
      <c r="R854" s="323">
        <f>$B854*'PERCENTAGE SHARING'!R648</f>
        <v>0</v>
      </c>
      <c r="S854" s="317"/>
      <c r="T854" s="317"/>
      <c r="U854" s="317"/>
      <c r="V854" s="317"/>
      <c r="W854" s="317"/>
      <c r="X854" s="317"/>
      <c r="Y854" s="317"/>
      <c r="Z854" s="317"/>
    </row>
    <row r="855" ht="15.75" customHeight="1">
      <c r="A855" s="325" t="str">
        <f>'PROP DAILY PNL'!A855</f>
        <v/>
      </c>
      <c r="B855" s="326" t="str">
        <f>'PROP DAILY PNL'!B855</f>
        <v/>
      </c>
      <c r="C855" s="323">
        <f>$B855*'PERCENTAGE SHARING'!C649</f>
        <v>0</v>
      </c>
      <c r="D855" s="323">
        <f>$B855*'PERCENTAGE SHARING'!D649</f>
        <v>0</v>
      </c>
      <c r="E855" s="323">
        <f>$B855*'PERCENTAGE SHARING'!E649</f>
        <v>0</v>
      </c>
      <c r="F855" s="323">
        <f>$B855*'PERCENTAGE SHARING'!F649</f>
        <v>0</v>
      </c>
      <c r="G855" s="323">
        <f>$B855*'PERCENTAGE SHARING'!G649</f>
        <v>0</v>
      </c>
      <c r="H855" s="323">
        <f>$B855*'PERCENTAGE SHARING'!H649</f>
        <v>0</v>
      </c>
      <c r="I855" s="323">
        <f>$B855*'PERCENTAGE SHARING'!I649</f>
        <v>0</v>
      </c>
      <c r="J855" s="323">
        <f>$B855*'PERCENTAGE SHARING'!J649</f>
        <v>0</v>
      </c>
      <c r="K855" s="323">
        <f>$B855*'PERCENTAGE SHARING'!K649</f>
        <v>0</v>
      </c>
      <c r="L855" s="323">
        <f>$B855*'PERCENTAGE SHARING'!L649</f>
        <v>0</v>
      </c>
      <c r="M855" s="323">
        <f>$B855*'PERCENTAGE SHARING'!M649</f>
        <v>0</v>
      </c>
      <c r="N855" s="323">
        <f>$B855*'PERCENTAGE SHARING'!N649</f>
        <v>0</v>
      </c>
      <c r="O855" s="323">
        <f>$B855*'PERCENTAGE SHARING'!O649</f>
        <v>0</v>
      </c>
      <c r="P855" s="323">
        <f>$B855*'PERCENTAGE SHARING'!P649</f>
        <v>0</v>
      </c>
      <c r="Q855" s="323">
        <f>$B855*'PERCENTAGE SHARING'!Q649</f>
        <v>0</v>
      </c>
      <c r="R855" s="323">
        <f>$B855*'PERCENTAGE SHARING'!R649</f>
        <v>0</v>
      </c>
      <c r="S855" s="317"/>
      <c r="T855" s="317"/>
      <c r="U855" s="317"/>
      <c r="V855" s="317"/>
      <c r="W855" s="317"/>
      <c r="X855" s="317"/>
      <c r="Y855" s="317"/>
      <c r="Z855" s="317"/>
    </row>
    <row r="856" ht="15.75" customHeight="1">
      <c r="A856" s="325" t="str">
        <f>'PROP DAILY PNL'!A856</f>
        <v/>
      </c>
      <c r="B856" s="326" t="str">
        <f>'PROP DAILY PNL'!B856</f>
        <v/>
      </c>
      <c r="C856" s="323">
        <f>$B856*'PERCENTAGE SHARING'!C650</f>
        <v>0</v>
      </c>
      <c r="D856" s="323">
        <f>$B856*'PERCENTAGE SHARING'!D650</f>
        <v>0</v>
      </c>
      <c r="E856" s="323">
        <f>$B856*'PERCENTAGE SHARING'!E650</f>
        <v>0</v>
      </c>
      <c r="F856" s="323">
        <f>$B856*'PERCENTAGE SHARING'!F650</f>
        <v>0</v>
      </c>
      <c r="G856" s="323">
        <f>$B856*'PERCENTAGE SHARING'!G650</f>
        <v>0</v>
      </c>
      <c r="H856" s="323">
        <f>$B856*'PERCENTAGE SHARING'!H650</f>
        <v>0</v>
      </c>
      <c r="I856" s="323">
        <f>$B856*'PERCENTAGE SHARING'!I650</f>
        <v>0</v>
      </c>
      <c r="J856" s="323">
        <f>$B856*'PERCENTAGE SHARING'!J650</f>
        <v>0</v>
      </c>
      <c r="K856" s="323">
        <f>$B856*'PERCENTAGE SHARING'!K650</f>
        <v>0</v>
      </c>
      <c r="L856" s="323">
        <f>$B856*'PERCENTAGE SHARING'!L650</f>
        <v>0</v>
      </c>
      <c r="M856" s="323">
        <f>$B856*'PERCENTAGE SHARING'!M650</f>
        <v>0</v>
      </c>
      <c r="N856" s="323">
        <f>$B856*'PERCENTAGE SHARING'!N650</f>
        <v>0</v>
      </c>
      <c r="O856" s="323">
        <f>$B856*'PERCENTAGE SHARING'!O650</f>
        <v>0</v>
      </c>
      <c r="P856" s="323">
        <f>$B856*'PERCENTAGE SHARING'!P650</f>
        <v>0</v>
      </c>
      <c r="Q856" s="323">
        <f>$B856*'PERCENTAGE SHARING'!Q650</f>
        <v>0</v>
      </c>
      <c r="R856" s="323">
        <f>$B856*'PERCENTAGE SHARING'!R650</f>
        <v>0</v>
      </c>
      <c r="S856" s="317"/>
      <c r="T856" s="317"/>
      <c r="U856" s="317"/>
      <c r="V856" s="317"/>
      <c r="W856" s="317"/>
      <c r="X856" s="317"/>
      <c r="Y856" s="317"/>
      <c r="Z856" s="317"/>
    </row>
    <row r="857" ht="15.75" customHeight="1">
      <c r="A857" s="325" t="str">
        <f>'PROP DAILY PNL'!A857</f>
        <v/>
      </c>
      <c r="B857" s="326" t="str">
        <f>'PROP DAILY PNL'!B857</f>
        <v/>
      </c>
      <c r="C857" s="323">
        <f>$B857*'PERCENTAGE SHARING'!C651</f>
        <v>0</v>
      </c>
      <c r="D857" s="323">
        <f>$B857*'PERCENTAGE SHARING'!D651</f>
        <v>0</v>
      </c>
      <c r="E857" s="323">
        <f>$B857*'PERCENTAGE SHARING'!E651</f>
        <v>0</v>
      </c>
      <c r="F857" s="323">
        <f>$B857*'PERCENTAGE SHARING'!F651</f>
        <v>0</v>
      </c>
      <c r="G857" s="323">
        <f>$B857*'PERCENTAGE SHARING'!G651</f>
        <v>0</v>
      </c>
      <c r="H857" s="323">
        <f>$B857*'PERCENTAGE SHARING'!H651</f>
        <v>0</v>
      </c>
      <c r="I857" s="323">
        <f>$B857*'PERCENTAGE SHARING'!I651</f>
        <v>0</v>
      </c>
      <c r="J857" s="323">
        <f>$B857*'PERCENTAGE SHARING'!J651</f>
        <v>0</v>
      </c>
      <c r="K857" s="323">
        <f>$B857*'PERCENTAGE SHARING'!K651</f>
        <v>0</v>
      </c>
      <c r="L857" s="323">
        <f>$B857*'PERCENTAGE SHARING'!L651</f>
        <v>0</v>
      </c>
      <c r="M857" s="323">
        <f>$B857*'PERCENTAGE SHARING'!M651</f>
        <v>0</v>
      </c>
      <c r="N857" s="323">
        <f>$B857*'PERCENTAGE SHARING'!N651</f>
        <v>0</v>
      </c>
      <c r="O857" s="323">
        <f>$B857*'PERCENTAGE SHARING'!O651</f>
        <v>0</v>
      </c>
      <c r="P857" s="323">
        <f>$B857*'PERCENTAGE SHARING'!P651</f>
        <v>0</v>
      </c>
      <c r="Q857" s="323">
        <f>$B857*'PERCENTAGE SHARING'!Q651</f>
        <v>0</v>
      </c>
      <c r="R857" s="323">
        <f>$B857*'PERCENTAGE SHARING'!R651</f>
        <v>0</v>
      </c>
      <c r="S857" s="317"/>
      <c r="T857" s="317"/>
      <c r="U857" s="317"/>
      <c r="V857" s="317"/>
      <c r="W857" s="317"/>
      <c r="X857" s="317"/>
      <c r="Y857" s="317"/>
      <c r="Z857" s="317"/>
    </row>
    <row r="858" ht="15.75" customHeight="1">
      <c r="A858" s="325" t="str">
        <f>'PROP DAILY PNL'!A858</f>
        <v/>
      </c>
      <c r="B858" s="326" t="str">
        <f>'PROP DAILY PNL'!B858</f>
        <v/>
      </c>
      <c r="C858" s="323">
        <f>$B858*'PERCENTAGE SHARING'!C652</f>
        <v>0</v>
      </c>
      <c r="D858" s="323">
        <f>$B858*'PERCENTAGE SHARING'!D652</f>
        <v>0</v>
      </c>
      <c r="E858" s="323">
        <f>$B858*'PERCENTAGE SHARING'!E652</f>
        <v>0</v>
      </c>
      <c r="F858" s="323">
        <f>$B858*'PERCENTAGE SHARING'!F652</f>
        <v>0</v>
      </c>
      <c r="G858" s="323">
        <f>$B858*'PERCENTAGE SHARING'!G652</f>
        <v>0</v>
      </c>
      <c r="H858" s="323">
        <f>$B858*'PERCENTAGE SHARING'!H652</f>
        <v>0</v>
      </c>
      <c r="I858" s="323">
        <f>$B858*'PERCENTAGE SHARING'!I652</f>
        <v>0</v>
      </c>
      <c r="J858" s="323">
        <f>$B858*'PERCENTAGE SHARING'!J652</f>
        <v>0</v>
      </c>
      <c r="K858" s="323">
        <f>$B858*'PERCENTAGE SHARING'!K652</f>
        <v>0</v>
      </c>
      <c r="L858" s="323">
        <f>$B858*'PERCENTAGE SHARING'!L652</f>
        <v>0</v>
      </c>
      <c r="M858" s="323">
        <f>$B858*'PERCENTAGE SHARING'!M652</f>
        <v>0</v>
      </c>
      <c r="N858" s="323">
        <f>$B858*'PERCENTAGE SHARING'!N652</f>
        <v>0</v>
      </c>
      <c r="O858" s="323">
        <f>$B858*'PERCENTAGE SHARING'!O652</f>
        <v>0</v>
      </c>
      <c r="P858" s="323">
        <f>$B858*'PERCENTAGE SHARING'!P652</f>
        <v>0</v>
      </c>
      <c r="Q858" s="323">
        <f>$B858*'PERCENTAGE SHARING'!Q652</f>
        <v>0</v>
      </c>
      <c r="R858" s="323">
        <f>$B858*'PERCENTAGE SHARING'!R652</f>
        <v>0</v>
      </c>
      <c r="S858" s="317"/>
      <c r="T858" s="317"/>
      <c r="U858" s="317"/>
      <c r="V858" s="317"/>
      <c r="W858" s="317"/>
      <c r="X858" s="317"/>
      <c r="Y858" s="317"/>
      <c r="Z858" s="317"/>
    </row>
    <row r="859" ht="15.75" customHeight="1">
      <c r="A859" s="325" t="str">
        <f>'PROP DAILY PNL'!A859</f>
        <v/>
      </c>
      <c r="B859" s="326" t="str">
        <f>'PROP DAILY PNL'!B859</f>
        <v/>
      </c>
      <c r="C859" s="323">
        <f>$B859*'PERCENTAGE SHARING'!C653</f>
        <v>0</v>
      </c>
      <c r="D859" s="323">
        <f>$B859*'PERCENTAGE SHARING'!D653</f>
        <v>0</v>
      </c>
      <c r="E859" s="323">
        <f>$B859*'PERCENTAGE SHARING'!E653</f>
        <v>0</v>
      </c>
      <c r="F859" s="323">
        <f>$B859*'PERCENTAGE SHARING'!F653</f>
        <v>0</v>
      </c>
      <c r="G859" s="323">
        <f>$B859*'PERCENTAGE SHARING'!G653</f>
        <v>0</v>
      </c>
      <c r="H859" s="323">
        <f>$B859*'PERCENTAGE SHARING'!H653</f>
        <v>0</v>
      </c>
      <c r="I859" s="323">
        <f>$B859*'PERCENTAGE SHARING'!I653</f>
        <v>0</v>
      </c>
      <c r="J859" s="323">
        <f>$B859*'PERCENTAGE SHARING'!J653</f>
        <v>0</v>
      </c>
      <c r="K859" s="323">
        <f>$B859*'PERCENTAGE SHARING'!K653</f>
        <v>0</v>
      </c>
      <c r="L859" s="323">
        <f>$B859*'PERCENTAGE SHARING'!L653</f>
        <v>0</v>
      </c>
      <c r="M859" s="323">
        <f>$B859*'PERCENTAGE SHARING'!M653</f>
        <v>0</v>
      </c>
      <c r="N859" s="323">
        <f>$B859*'PERCENTAGE SHARING'!N653</f>
        <v>0</v>
      </c>
      <c r="O859" s="323">
        <f>$B859*'PERCENTAGE SHARING'!O653</f>
        <v>0</v>
      </c>
      <c r="P859" s="323">
        <f>$B859*'PERCENTAGE SHARING'!P653</f>
        <v>0</v>
      </c>
      <c r="Q859" s="323">
        <f>$B859*'PERCENTAGE SHARING'!Q653</f>
        <v>0</v>
      </c>
      <c r="R859" s="323">
        <f>$B859*'PERCENTAGE SHARING'!R653</f>
        <v>0</v>
      </c>
      <c r="S859" s="317"/>
      <c r="T859" s="317"/>
      <c r="U859" s="317"/>
      <c r="V859" s="317"/>
      <c r="W859" s="317"/>
      <c r="X859" s="317"/>
      <c r="Y859" s="317"/>
      <c r="Z859" s="317"/>
    </row>
    <row r="860" ht="15.75" customHeight="1">
      <c r="A860" s="325" t="str">
        <f>'PROP DAILY PNL'!A860</f>
        <v/>
      </c>
      <c r="B860" s="326" t="str">
        <f>'PROP DAILY PNL'!B860</f>
        <v/>
      </c>
      <c r="C860" s="323">
        <f>$B860*'PERCENTAGE SHARING'!C654</f>
        <v>0</v>
      </c>
      <c r="D860" s="323">
        <f>$B860*'PERCENTAGE SHARING'!D654</f>
        <v>0</v>
      </c>
      <c r="E860" s="323">
        <f>$B860*'PERCENTAGE SHARING'!E654</f>
        <v>0</v>
      </c>
      <c r="F860" s="323">
        <f>$B860*'PERCENTAGE SHARING'!F654</f>
        <v>0</v>
      </c>
      <c r="G860" s="323">
        <f>$B860*'PERCENTAGE SHARING'!G654</f>
        <v>0</v>
      </c>
      <c r="H860" s="323">
        <f>$B860*'PERCENTAGE SHARING'!H654</f>
        <v>0</v>
      </c>
      <c r="I860" s="323">
        <f>$B860*'PERCENTAGE SHARING'!I654</f>
        <v>0</v>
      </c>
      <c r="J860" s="323">
        <f>$B860*'PERCENTAGE SHARING'!J654</f>
        <v>0</v>
      </c>
      <c r="K860" s="323">
        <f>$B860*'PERCENTAGE SHARING'!K654</f>
        <v>0</v>
      </c>
      <c r="L860" s="323">
        <f>$B860*'PERCENTAGE SHARING'!L654</f>
        <v>0</v>
      </c>
      <c r="M860" s="323">
        <f>$B860*'PERCENTAGE SHARING'!M654</f>
        <v>0</v>
      </c>
      <c r="N860" s="323">
        <f>$B860*'PERCENTAGE SHARING'!N654</f>
        <v>0</v>
      </c>
      <c r="O860" s="323">
        <f>$B860*'PERCENTAGE SHARING'!O654</f>
        <v>0</v>
      </c>
      <c r="P860" s="323">
        <f>$B860*'PERCENTAGE SHARING'!P654</f>
        <v>0</v>
      </c>
      <c r="Q860" s="323">
        <f>$B860*'PERCENTAGE SHARING'!Q654</f>
        <v>0</v>
      </c>
      <c r="R860" s="323">
        <f>$B860*'PERCENTAGE SHARING'!R654</f>
        <v>0</v>
      </c>
      <c r="S860" s="317"/>
      <c r="T860" s="317"/>
      <c r="U860" s="317"/>
      <c r="V860" s="317"/>
      <c r="W860" s="317"/>
      <c r="X860" s="317"/>
      <c r="Y860" s="317"/>
      <c r="Z860" s="317"/>
    </row>
    <row r="861" ht="15.75" customHeight="1">
      <c r="A861" s="325" t="str">
        <f>'PROP DAILY PNL'!A861</f>
        <v/>
      </c>
      <c r="B861" s="326" t="str">
        <f>'PROP DAILY PNL'!B861</f>
        <v/>
      </c>
      <c r="C861" s="323">
        <f>$B861*'PERCENTAGE SHARING'!C655</f>
        <v>0</v>
      </c>
      <c r="D861" s="323">
        <f>$B861*'PERCENTAGE SHARING'!D655</f>
        <v>0</v>
      </c>
      <c r="E861" s="323">
        <f>$B861*'PERCENTAGE SHARING'!E655</f>
        <v>0</v>
      </c>
      <c r="F861" s="323">
        <f>$B861*'PERCENTAGE SHARING'!F655</f>
        <v>0</v>
      </c>
      <c r="G861" s="323">
        <f>$B861*'PERCENTAGE SHARING'!G655</f>
        <v>0</v>
      </c>
      <c r="H861" s="323">
        <f>$B861*'PERCENTAGE SHARING'!H655</f>
        <v>0</v>
      </c>
      <c r="I861" s="323">
        <f>$B861*'PERCENTAGE SHARING'!I655</f>
        <v>0</v>
      </c>
      <c r="J861" s="323">
        <f>$B861*'PERCENTAGE SHARING'!J655</f>
        <v>0</v>
      </c>
      <c r="K861" s="323">
        <f>$B861*'PERCENTAGE SHARING'!K655</f>
        <v>0</v>
      </c>
      <c r="L861" s="323">
        <f>$B861*'PERCENTAGE SHARING'!L655</f>
        <v>0</v>
      </c>
      <c r="M861" s="323">
        <f>$B861*'PERCENTAGE SHARING'!M655</f>
        <v>0</v>
      </c>
      <c r="N861" s="323">
        <f>$B861*'PERCENTAGE SHARING'!N655</f>
        <v>0</v>
      </c>
      <c r="O861" s="323">
        <f>$B861*'PERCENTAGE SHARING'!O655</f>
        <v>0</v>
      </c>
      <c r="P861" s="323">
        <f>$B861*'PERCENTAGE SHARING'!P655</f>
        <v>0</v>
      </c>
      <c r="Q861" s="323">
        <f>$B861*'PERCENTAGE SHARING'!Q655</f>
        <v>0</v>
      </c>
      <c r="R861" s="323">
        <f>$B861*'PERCENTAGE SHARING'!R655</f>
        <v>0</v>
      </c>
      <c r="S861" s="317"/>
      <c r="T861" s="317"/>
      <c r="U861" s="317"/>
      <c r="V861" s="317"/>
      <c r="W861" s="317"/>
      <c r="X861" s="317"/>
      <c r="Y861" s="317"/>
      <c r="Z861" s="317"/>
    </row>
    <row r="862" ht="15.75" customHeight="1">
      <c r="A862" s="325" t="str">
        <f>'PROP DAILY PNL'!A862</f>
        <v/>
      </c>
      <c r="B862" s="326" t="str">
        <f>'PROP DAILY PNL'!B862</f>
        <v/>
      </c>
      <c r="C862" s="323">
        <f>$B862*'PERCENTAGE SHARING'!C656</f>
        <v>0</v>
      </c>
      <c r="D862" s="323">
        <f>$B862*'PERCENTAGE SHARING'!D656</f>
        <v>0</v>
      </c>
      <c r="E862" s="323">
        <f>$B862*'PERCENTAGE SHARING'!E656</f>
        <v>0</v>
      </c>
      <c r="F862" s="323">
        <f>$B862*'PERCENTAGE SHARING'!F656</f>
        <v>0</v>
      </c>
      <c r="G862" s="323">
        <f>$B862*'PERCENTAGE SHARING'!G656</f>
        <v>0</v>
      </c>
      <c r="H862" s="323">
        <f>$B862*'PERCENTAGE SHARING'!H656</f>
        <v>0</v>
      </c>
      <c r="I862" s="323">
        <f>$B862*'PERCENTAGE SHARING'!I656</f>
        <v>0</v>
      </c>
      <c r="J862" s="323">
        <f>$B862*'PERCENTAGE SHARING'!J656</f>
        <v>0</v>
      </c>
      <c r="K862" s="323">
        <f>$B862*'PERCENTAGE SHARING'!K656</f>
        <v>0</v>
      </c>
      <c r="L862" s="323">
        <f>$B862*'PERCENTAGE SHARING'!L656</f>
        <v>0</v>
      </c>
      <c r="M862" s="323">
        <f>$B862*'PERCENTAGE SHARING'!M656</f>
        <v>0</v>
      </c>
      <c r="N862" s="323">
        <f>$B862*'PERCENTAGE SHARING'!N656</f>
        <v>0</v>
      </c>
      <c r="O862" s="323">
        <f>$B862*'PERCENTAGE SHARING'!O656</f>
        <v>0</v>
      </c>
      <c r="P862" s="323">
        <f>$B862*'PERCENTAGE SHARING'!P656</f>
        <v>0</v>
      </c>
      <c r="Q862" s="323">
        <f>$B862*'PERCENTAGE SHARING'!Q656</f>
        <v>0</v>
      </c>
      <c r="R862" s="323">
        <f>$B862*'PERCENTAGE SHARING'!R656</f>
        <v>0</v>
      </c>
      <c r="S862" s="317"/>
      <c r="T862" s="317"/>
      <c r="U862" s="317"/>
      <c r="V862" s="317"/>
      <c r="W862" s="317"/>
      <c r="X862" s="317"/>
      <c r="Y862" s="317"/>
      <c r="Z862" s="317"/>
    </row>
    <row r="863" ht="15.75" customHeight="1">
      <c r="A863" s="325" t="str">
        <f>'PROP DAILY PNL'!A863</f>
        <v/>
      </c>
      <c r="B863" s="326" t="str">
        <f>'PROP DAILY PNL'!B863</f>
        <v/>
      </c>
      <c r="C863" s="323">
        <f>$B863*'PERCENTAGE SHARING'!C657</f>
        <v>0</v>
      </c>
      <c r="D863" s="323">
        <f>$B863*'PERCENTAGE SHARING'!D657</f>
        <v>0</v>
      </c>
      <c r="E863" s="323">
        <f>$B863*'PERCENTAGE SHARING'!E657</f>
        <v>0</v>
      </c>
      <c r="F863" s="323">
        <f>$B863*'PERCENTAGE SHARING'!F657</f>
        <v>0</v>
      </c>
      <c r="G863" s="323">
        <f>$B863*'PERCENTAGE SHARING'!G657</f>
        <v>0</v>
      </c>
      <c r="H863" s="323">
        <f>$B863*'PERCENTAGE SHARING'!H657</f>
        <v>0</v>
      </c>
      <c r="I863" s="323">
        <f>$B863*'PERCENTAGE SHARING'!I657</f>
        <v>0</v>
      </c>
      <c r="J863" s="323">
        <f>$B863*'PERCENTAGE SHARING'!J657</f>
        <v>0</v>
      </c>
      <c r="K863" s="323">
        <f>$B863*'PERCENTAGE SHARING'!K657</f>
        <v>0</v>
      </c>
      <c r="L863" s="323">
        <f>$B863*'PERCENTAGE SHARING'!L657</f>
        <v>0</v>
      </c>
      <c r="M863" s="323">
        <f>$B863*'PERCENTAGE SHARING'!M657</f>
        <v>0</v>
      </c>
      <c r="N863" s="323">
        <f>$B863*'PERCENTAGE SHARING'!N657</f>
        <v>0</v>
      </c>
      <c r="O863" s="323">
        <f>$B863*'PERCENTAGE SHARING'!O657</f>
        <v>0</v>
      </c>
      <c r="P863" s="323">
        <f>$B863*'PERCENTAGE SHARING'!P657</f>
        <v>0</v>
      </c>
      <c r="Q863" s="323">
        <f>$B863*'PERCENTAGE SHARING'!Q657</f>
        <v>0</v>
      </c>
      <c r="R863" s="323">
        <f>$B863*'PERCENTAGE SHARING'!R657</f>
        <v>0</v>
      </c>
      <c r="S863" s="317"/>
      <c r="T863" s="317"/>
      <c r="U863" s="317"/>
      <c r="V863" s="317"/>
      <c r="W863" s="317"/>
      <c r="X863" s="317"/>
      <c r="Y863" s="317"/>
      <c r="Z863" s="317"/>
    </row>
    <row r="864" ht="22.5" customHeight="1">
      <c r="A864" s="325" t="str">
        <f>'PROP DAILY PNL'!A864</f>
        <v/>
      </c>
      <c r="B864" s="326" t="str">
        <f>'PROP DAILY PNL'!B864</f>
        <v/>
      </c>
      <c r="C864" s="323">
        <f>$B864*'PERCENTAGE SHARING'!C658</f>
        <v>0</v>
      </c>
      <c r="D864" s="323">
        <f>$B864*'PERCENTAGE SHARING'!D658</f>
        <v>0</v>
      </c>
      <c r="E864" s="323">
        <f>$B864*'PERCENTAGE SHARING'!E658</f>
        <v>0</v>
      </c>
      <c r="F864" s="323">
        <f>$B864*'PERCENTAGE SHARING'!F658</f>
        <v>0</v>
      </c>
      <c r="G864" s="323">
        <f>$B864*'PERCENTAGE SHARING'!G658</f>
        <v>0</v>
      </c>
      <c r="H864" s="323">
        <f>$B864*'PERCENTAGE SHARING'!H658</f>
        <v>0</v>
      </c>
      <c r="I864" s="323">
        <f>$B864*'PERCENTAGE SHARING'!I658</f>
        <v>0</v>
      </c>
      <c r="J864" s="323">
        <f>$B864*'PERCENTAGE SHARING'!J658</f>
        <v>0</v>
      </c>
      <c r="K864" s="323">
        <f>$B864*'PERCENTAGE SHARING'!K658</f>
        <v>0</v>
      </c>
      <c r="L864" s="323">
        <f>$B864*'PERCENTAGE SHARING'!L658</f>
        <v>0</v>
      </c>
      <c r="M864" s="323">
        <f>$B864*'PERCENTAGE SHARING'!M658</f>
        <v>0</v>
      </c>
      <c r="N864" s="323">
        <f>$B864*'PERCENTAGE SHARING'!N658</f>
        <v>0</v>
      </c>
      <c r="O864" s="323">
        <f>$B864*'PERCENTAGE SHARING'!O658</f>
        <v>0</v>
      </c>
      <c r="P864" s="323">
        <f>$B864*'PERCENTAGE SHARING'!P658</f>
        <v>0</v>
      </c>
      <c r="Q864" s="323">
        <f>$B864*'PERCENTAGE SHARING'!Q658</f>
        <v>0</v>
      </c>
      <c r="R864" s="323">
        <f>$B864*'PERCENTAGE SHARING'!R658</f>
        <v>0</v>
      </c>
      <c r="S864" s="317"/>
      <c r="T864" s="317"/>
      <c r="U864" s="317"/>
      <c r="V864" s="317"/>
      <c r="W864" s="317"/>
      <c r="X864" s="317"/>
      <c r="Y864" s="317"/>
      <c r="Z864" s="317"/>
    </row>
    <row r="865" ht="22.5" customHeight="1">
      <c r="A865" s="325" t="str">
        <f>'PROP DAILY PNL'!A865</f>
        <v/>
      </c>
      <c r="B865" s="326" t="str">
        <f>'PROP DAILY PNL'!B865</f>
        <v/>
      </c>
      <c r="C865" s="323">
        <f>$B865*'PERCENTAGE SHARING'!C659</f>
        <v>0</v>
      </c>
      <c r="D865" s="323">
        <f>$B865*'PERCENTAGE SHARING'!D659</f>
        <v>0</v>
      </c>
      <c r="E865" s="323">
        <f>$B865*'PERCENTAGE SHARING'!E659</f>
        <v>0</v>
      </c>
      <c r="F865" s="323">
        <f>$B865*'PERCENTAGE SHARING'!F659</f>
        <v>0</v>
      </c>
      <c r="G865" s="323">
        <f>$B865*'PERCENTAGE SHARING'!G659</f>
        <v>0</v>
      </c>
      <c r="H865" s="323">
        <f>$B865*'PERCENTAGE SHARING'!H659</f>
        <v>0</v>
      </c>
      <c r="I865" s="323">
        <f>$B865*'PERCENTAGE SHARING'!I659</f>
        <v>0</v>
      </c>
      <c r="J865" s="323">
        <f>$B865*'PERCENTAGE SHARING'!J659</f>
        <v>0</v>
      </c>
      <c r="K865" s="323">
        <f>$B865*'PERCENTAGE SHARING'!K659</f>
        <v>0</v>
      </c>
      <c r="L865" s="323">
        <f>$B865*'PERCENTAGE SHARING'!L659</f>
        <v>0</v>
      </c>
      <c r="M865" s="323">
        <f>$B865*'PERCENTAGE SHARING'!M659</f>
        <v>0</v>
      </c>
      <c r="N865" s="323">
        <f>$B865*'PERCENTAGE SHARING'!N659</f>
        <v>0</v>
      </c>
      <c r="O865" s="323">
        <f>$B865*'PERCENTAGE SHARING'!O659</f>
        <v>0</v>
      </c>
      <c r="P865" s="323">
        <f>$B865*'PERCENTAGE SHARING'!P659</f>
        <v>0</v>
      </c>
      <c r="Q865" s="323">
        <f>$B865*'PERCENTAGE SHARING'!Q659</f>
        <v>0</v>
      </c>
      <c r="R865" s="323">
        <f>$B865*'PERCENTAGE SHARING'!R659</f>
        <v>0</v>
      </c>
      <c r="S865" s="317"/>
      <c r="T865" s="317"/>
      <c r="U865" s="317"/>
      <c r="V865" s="317"/>
      <c r="W865" s="317"/>
      <c r="X865" s="317"/>
      <c r="Y865" s="317"/>
      <c r="Z865" s="317"/>
    </row>
    <row r="866" ht="22.5" customHeight="1">
      <c r="A866" s="325" t="str">
        <f>'PROP DAILY PNL'!A866</f>
        <v/>
      </c>
      <c r="B866" s="326" t="str">
        <f>'PROP DAILY PNL'!B866</f>
        <v/>
      </c>
      <c r="C866" s="323">
        <f>$B866*'PERCENTAGE SHARING'!C660</f>
        <v>0</v>
      </c>
      <c r="D866" s="323">
        <f>$B866*'PERCENTAGE SHARING'!D660</f>
        <v>0</v>
      </c>
      <c r="E866" s="323">
        <f>$B866*'PERCENTAGE SHARING'!E660</f>
        <v>0</v>
      </c>
      <c r="F866" s="323">
        <f>$B866*'PERCENTAGE SHARING'!F660</f>
        <v>0</v>
      </c>
      <c r="G866" s="323">
        <f>$B866*'PERCENTAGE SHARING'!G660</f>
        <v>0</v>
      </c>
      <c r="H866" s="323">
        <f>$B866*'PERCENTAGE SHARING'!H660</f>
        <v>0</v>
      </c>
      <c r="I866" s="323">
        <f>$B866*'PERCENTAGE SHARING'!I660</f>
        <v>0</v>
      </c>
      <c r="J866" s="323">
        <f>$B866*'PERCENTAGE SHARING'!J660</f>
        <v>0</v>
      </c>
      <c r="K866" s="323">
        <f>$B866*'PERCENTAGE SHARING'!K660</f>
        <v>0</v>
      </c>
      <c r="L866" s="323">
        <f>$B866*'PERCENTAGE SHARING'!L660</f>
        <v>0</v>
      </c>
      <c r="M866" s="323">
        <f>$B866*'PERCENTAGE SHARING'!M660</f>
        <v>0</v>
      </c>
      <c r="N866" s="323">
        <f>$B866*'PERCENTAGE SHARING'!N660</f>
        <v>0</v>
      </c>
      <c r="O866" s="323">
        <f>$B866*'PERCENTAGE SHARING'!O660</f>
        <v>0</v>
      </c>
      <c r="P866" s="323">
        <f>$B866*'PERCENTAGE SHARING'!P660</f>
        <v>0</v>
      </c>
      <c r="Q866" s="323">
        <f>$B866*'PERCENTAGE SHARING'!Q660</f>
        <v>0</v>
      </c>
      <c r="R866" s="323">
        <f>$B866*'PERCENTAGE SHARING'!R660</f>
        <v>0</v>
      </c>
      <c r="S866" s="317"/>
      <c r="T866" s="317"/>
      <c r="U866" s="317"/>
      <c r="V866" s="317"/>
      <c r="W866" s="317"/>
      <c r="X866" s="317"/>
      <c r="Y866" s="317"/>
      <c r="Z866" s="317"/>
    </row>
    <row r="867" ht="22.5" customHeight="1">
      <c r="A867" s="325" t="str">
        <f>'PROP DAILY PNL'!A867</f>
        <v/>
      </c>
      <c r="B867" s="326" t="str">
        <f>'PROP DAILY PNL'!B867</f>
        <v/>
      </c>
      <c r="C867" s="323">
        <f>$B867*'PERCENTAGE SHARING'!C661</f>
        <v>0</v>
      </c>
      <c r="D867" s="323">
        <f>$B867*'PERCENTAGE SHARING'!D661</f>
        <v>0</v>
      </c>
      <c r="E867" s="323">
        <f>$B867*'PERCENTAGE SHARING'!E661</f>
        <v>0</v>
      </c>
      <c r="F867" s="323">
        <f>$B867*'PERCENTAGE SHARING'!F661</f>
        <v>0</v>
      </c>
      <c r="G867" s="323">
        <f>$B867*'PERCENTAGE SHARING'!G661</f>
        <v>0</v>
      </c>
      <c r="H867" s="323">
        <f>$B867*'PERCENTAGE SHARING'!H661</f>
        <v>0</v>
      </c>
      <c r="I867" s="323">
        <f>$B867*'PERCENTAGE SHARING'!I661</f>
        <v>0</v>
      </c>
      <c r="J867" s="323">
        <f>$B867*'PERCENTAGE SHARING'!J661</f>
        <v>0</v>
      </c>
      <c r="K867" s="323">
        <f>$B867*'PERCENTAGE SHARING'!K661</f>
        <v>0</v>
      </c>
      <c r="L867" s="323">
        <f>$B867*'PERCENTAGE SHARING'!L661</f>
        <v>0</v>
      </c>
      <c r="M867" s="323">
        <f>$B867*'PERCENTAGE SHARING'!M661</f>
        <v>0</v>
      </c>
      <c r="N867" s="323">
        <f>$B867*'PERCENTAGE SHARING'!N661</f>
        <v>0</v>
      </c>
      <c r="O867" s="323">
        <f>$B867*'PERCENTAGE SHARING'!O661</f>
        <v>0</v>
      </c>
      <c r="P867" s="323">
        <f>$B867*'PERCENTAGE SHARING'!P661</f>
        <v>0</v>
      </c>
      <c r="Q867" s="323">
        <f>$B867*'PERCENTAGE SHARING'!Q661</f>
        <v>0</v>
      </c>
      <c r="R867" s="323">
        <f>$B867*'PERCENTAGE SHARING'!R661</f>
        <v>0</v>
      </c>
      <c r="S867" s="317"/>
      <c r="T867" s="317"/>
      <c r="U867" s="317"/>
      <c r="V867" s="317"/>
      <c r="W867" s="317"/>
      <c r="X867" s="317"/>
      <c r="Y867" s="317"/>
      <c r="Z867" s="317"/>
    </row>
    <row r="868" ht="22.5" customHeight="1">
      <c r="A868" s="325" t="str">
        <f>'PROP DAILY PNL'!A868</f>
        <v/>
      </c>
      <c r="B868" s="326" t="str">
        <f>'PROP DAILY PNL'!B868</f>
        <v/>
      </c>
      <c r="C868" s="323">
        <f>$B868*'PERCENTAGE SHARING'!C662</f>
        <v>0</v>
      </c>
      <c r="D868" s="323">
        <f>$B868*'PERCENTAGE SHARING'!D662</f>
        <v>0</v>
      </c>
      <c r="E868" s="323">
        <f>$B868*'PERCENTAGE SHARING'!E662</f>
        <v>0</v>
      </c>
      <c r="F868" s="323">
        <f>$B868*'PERCENTAGE SHARING'!F662</f>
        <v>0</v>
      </c>
      <c r="G868" s="323">
        <f>$B868*'PERCENTAGE SHARING'!G662</f>
        <v>0</v>
      </c>
      <c r="H868" s="323">
        <f>$B868*'PERCENTAGE SHARING'!H662</f>
        <v>0</v>
      </c>
      <c r="I868" s="323">
        <f>$B868*'PERCENTAGE SHARING'!I662</f>
        <v>0</v>
      </c>
      <c r="J868" s="323">
        <f>$B868*'PERCENTAGE SHARING'!J662</f>
        <v>0</v>
      </c>
      <c r="K868" s="323">
        <f>$B868*'PERCENTAGE SHARING'!K662</f>
        <v>0</v>
      </c>
      <c r="L868" s="323">
        <f>$B868*'PERCENTAGE SHARING'!L662</f>
        <v>0</v>
      </c>
      <c r="M868" s="323">
        <f>$B868*'PERCENTAGE SHARING'!M662</f>
        <v>0</v>
      </c>
      <c r="N868" s="323">
        <f>$B868*'PERCENTAGE SHARING'!N662</f>
        <v>0</v>
      </c>
      <c r="O868" s="323">
        <f>$B868*'PERCENTAGE SHARING'!O662</f>
        <v>0</v>
      </c>
      <c r="P868" s="323">
        <f>$B868*'PERCENTAGE SHARING'!P662</f>
        <v>0</v>
      </c>
      <c r="Q868" s="323">
        <f>$B868*'PERCENTAGE SHARING'!Q662</f>
        <v>0</v>
      </c>
      <c r="R868" s="323">
        <f>$B868*'PERCENTAGE SHARING'!R662</f>
        <v>0</v>
      </c>
      <c r="S868" s="317"/>
      <c r="T868" s="317"/>
      <c r="U868" s="317"/>
      <c r="V868" s="317"/>
      <c r="W868" s="317"/>
      <c r="X868" s="317"/>
      <c r="Y868" s="317"/>
      <c r="Z868" s="317"/>
    </row>
    <row r="869" ht="22.5" customHeight="1">
      <c r="A869" s="325" t="str">
        <f>'PROP DAILY PNL'!A869</f>
        <v/>
      </c>
      <c r="B869" s="326" t="str">
        <f>'PROP DAILY PNL'!B869</f>
        <v/>
      </c>
      <c r="C869" s="323">
        <f>$B869*'PERCENTAGE SHARING'!C663</f>
        <v>0</v>
      </c>
      <c r="D869" s="323">
        <f>$B869*'PERCENTAGE SHARING'!D663</f>
        <v>0</v>
      </c>
      <c r="E869" s="323">
        <f>$B869*'PERCENTAGE SHARING'!E663</f>
        <v>0</v>
      </c>
      <c r="F869" s="323">
        <f>$B869*'PERCENTAGE SHARING'!F663</f>
        <v>0</v>
      </c>
      <c r="G869" s="323">
        <f>$B869*'PERCENTAGE SHARING'!G663</f>
        <v>0</v>
      </c>
      <c r="H869" s="323">
        <f>$B869*'PERCENTAGE SHARING'!H663</f>
        <v>0</v>
      </c>
      <c r="I869" s="323">
        <f>$B869*'PERCENTAGE SHARING'!I663</f>
        <v>0</v>
      </c>
      <c r="J869" s="323">
        <f>$B869*'PERCENTAGE SHARING'!J663</f>
        <v>0</v>
      </c>
      <c r="K869" s="323">
        <f>$B869*'PERCENTAGE SHARING'!K663</f>
        <v>0</v>
      </c>
      <c r="L869" s="323">
        <f>$B869*'PERCENTAGE SHARING'!L663</f>
        <v>0</v>
      </c>
      <c r="M869" s="323">
        <f>$B869*'PERCENTAGE SHARING'!M663</f>
        <v>0</v>
      </c>
      <c r="N869" s="323">
        <f>$B869*'PERCENTAGE SHARING'!N663</f>
        <v>0</v>
      </c>
      <c r="O869" s="323">
        <f>$B869*'PERCENTAGE SHARING'!O663</f>
        <v>0</v>
      </c>
      <c r="P869" s="323">
        <f>$B869*'PERCENTAGE SHARING'!P663</f>
        <v>0</v>
      </c>
      <c r="Q869" s="323">
        <f>$B869*'PERCENTAGE SHARING'!Q663</f>
        <v>0</v>
      </c>
      <c r="R869" s="323">
        <f>$B869*'PERCENTAGE SHARING'!R663</f>
        <v>0</v>
      </c>
      <c r="S869" s="317"/>
      <c r="T869" s="317"/>
      <c r="U869" s="317"/>
      <c r="V869" s="317"/>
      <c r="W869" s="317"/>
      <c r="X869" s="317"/>
      <c r="Y869" s="317"/>
      <c r="Z869" s="317"/>
    </row>
    <row r="870" ht="22.5" customHeight="1">
      <c r="A870" s="325" t="str">
        <f>'PROP DAILY PNL'!A870</f>
        <v/>
      </c>
      <c r="B870" s="326" t="str">
        <f>'PROP DAILY PNL'!B870</f>
        <v/>
      </c>
      <c r="C870" s="323">
        <f>$B870*'PERCENTAGE SHARING'!C664</f>
        <v>0</v>
      </c>
      <c r="D870" s="323">
        <f>$B870*'PERCENTAGE SHARING'!D664</f>
        <v>0</v>
      </c>
      <c r="E870" s="323">
        <f>$B870*'PERCENTAGE SHARING'!E664</f>
        <v>0</v>
      </c>
      <c r="F870" s="323">
        <f>$B870*'PERCENTAGE SHARING'!F664</f>
        <v>0</v>
      </c>
      <c r="G870" s="323">
        <f>$B870*'PERCENTAGE SHARING'!G664</f>
        <v>0</v>
      </c>
      <c r="H870" s="323">
        <f>$B870*'PERCENTAGE SHARING'!H664</f>
        <v>0</v>
      </c>
      <c r="I870" s="323">
        <f>$B870*'PERCENTAGE SHARING'!I664</f>
        <v>0</v>
      </c>
      <c r="J870" s="323">
        <f>$B870*'PERCENTAGE SHARING'!J664</f>
        <v>0</v>
      </c>
      <c r="K870" s="323">
        <f>$B870*'PERCENTAGE SHARING'!K664</f>
        <v>0</v>
      </c>
      <c r="L870" s="323">
        <f>$B870*'PERCENTAGE SHARING'!L664</f>
        <v>0</v>
      </c>
      <c r="M870" s="323">
        <f>$B870*'PERCENTAGE SHARING'!M664</f>
        <v>0</v>
      </c>
      <c r="N870" s="323">
        <f>$B870*'PERCENTAGE SHARING'!N664</f>
        <v>0</v>
      </c>
      <c r="O870" s="323">
        <f>$B870*'PERCENTAGE SHARING'!O664</f>
        <v>0</v>
      </c>
      <c r="P870" s="323">
        <f>$B870*'PERCENTAGE SHARING'!P664</f>
        <v>0</v>
      </c>
      <c r="Q870" s="323">
        <f>$B870*'PERCENTAGE SHARING'!Q664</f>
        <v>0</v>
      </c>
      <c r="R870" s="323">
        <f>$B870*'PERCENTAGE SHARING'!R664</f>
        <v>0</v>
      </c>
      <c r="S870" s="317"/>
      <c r="T870" s="317"/>
      <c r="U870" s="317"/>
      <c r="V870" s="317"/>
      <c r="W870" s="317"/>
      <c r="X870" s="317"/>
      <c r="Y870" s="317"/>
      <c r="Z870" s="317"/>
    </row>
    <row r="871" ht="22.5" customHeight="1">
      <c r="A871" s="325" t="str">
        <f>'PROP DAILY PNL'!A871</f>
        <v/>
      </c>
      <c r="B871" s="326" t="str">
        <f>'PROP DAILY PNL'!B871</f>
        <v/>
      </c>
      <c r="C871" s="323">
        <f>$B871*'PERCENTAGE SHARING'!C665</f>
        <v>0</v>
      </c>
      <c r="D871" s="323">
        <f>$B871*'PERCENTAGE SHARING'!D665</f>
        <v>0</v>
      </c>
      <c r="E871" s="323">
        <f>$B871*'PERCENTAGE SHARING'!E665</f>
        <v>0</v>
      </c>
      <c r="F871" s="323">
        <f>$B871*'PERCENTAGE SHARING'!F665</f>
        <v>0</v>
      </c>
      <c r="G871" s="323">
        <f>$B871*'PERCENTAGE SHARING'!G665</f>
        <v>0</v>
      </c>
      <c r="H871" s="323">
        <f>$B871*'PERCENTAGE SHARING'!H665</f>
        <v>0</v>
      </c>
      <c r="I871" s="323">
        <f>$B871*'PERCENTAGE SHARING'!I665</f>
        <v>0</v>
      </c>
      <c r="J871" s="323">
        <f>$B871*'PERCENTAGE SHARING'!J665</f>
        <v>0</v>
      </c>
      <c r="K871" s="323">
        <f>$B871*'PERCENTAGE SHARING'!K665</f>
        <v>0</v>
      </c>
      <c r="L871" s="323">
        <f>$B871*'PERCENTAGE SHARING'!L665</f>
        <v>0</v>
      </c>
      <c r="M871" s="323">
        <f>$B871*'PERCENTAGE SHARING'!M665</f>
        <v>0</v>
      </c>
      <c r="N871" s="323">
        <f>$B871*'PERCENTAGE SHARING'!N665</f>
        <v>0</v>
      </c>
      <c r="O871" s="323">
        <f>$B871*'PERCENTAGE SHARING'!O665</f>
        <v>0</v>
      </c>
      <c r="P871" s="323">
        <f>$B871*'PERCENTAGE SHARING'!P665</f>
        <v>0</v>
      </c>
      <c r="Q871" s="323">
        <f>$B871*'PERCENTAGE SHARING'!Q665</f>
        <v>0</v>
      </c>
      <c r="R871" s="323">
        <f>$B871*'PERCENTAGE SHARING'!R665</f>
        <v>0</v>
      </c>
      <c r="S871" s="317"/>
      <c r="T871" s="317"/>
      <c r="U871" s="317"/>
      <c r="V871" s="317"/>
      <c r="W871" s="317"/>
      <c r="X871" s="317"/>
      <c r="Y871" s="317"/>
      <c r="Z871" s="317"/>
    </row>
    <row r="872" ht="22.5" customHeight="1">
      <c r="A872" s="325" t="str">
        <f>'PROP DAILY PNL'!A872</f>
        <v/>
      </c>
      <c r="B872" s="326" t="str">
        <f>'PROP DAILY PNL'!B872</f>
        <v/>
      </c>
      <c r="C872" s="323">
        <f>$B872*'PERCENTAGE SHARING'!C666</f>
        <v>0</v>
      </c>
      <c r="D872" s="323">
        <f>$B872*'PERCENTAGE SHARING'!D666</f>
        <v>0</v>
      </c>
      <c r="E872" s="323">
        <f>$B872*'PERCENTAGE SHARING'!E666</f>
        <v>0</v>
      </c>
      <c r="F872" s="323">
        <f>$B872*'PERCENTAGE SHARING'!F666</f>
        <v>0</v>
      </c>
      <c r="G872" s="323">
        <f>$B872*'PERCENTAGE SHARING'!G666</f>
        <v>0</v>
      </c>
      <c r="H872" s="323">
        <f>$B872*'PERCENTAGE SHARING'!H666</f>
        <v>0</v>
      </c>
      <c r="I872" s="323">
        <f>$B872*'PERCENTAGE SHARING'!I666</f>
        <v>0</v>
      </c>
      <c r="J872" s="323">
        <f>$B872*'PERCENTAGE SHARING'!J666</f>
        <v>0</v>
      </c>
      <c r="K872" s="323">
        <f>$B872*'PERCENTAGE SHARING'!K666</f>
        <v>0</v>
      </c>
      <c r="L872" s="323">
        <f>$B872*'PERCENTAGE SHARING'!L666</f>
        <v>0</v>
      </c>
      <c r="M872" s="323">
        <f>$B872*'PERCENTAGE SHARING'!M666</f>
        <v>0</v>
      </c>
      <c r="N872" s="323">
        <f>$B872*'PERCENTAGE SHARING'!N666</f>
        <v>0</v>
      </c>
      <c r="O872" s="323">
        <f>$B872*'PERCENTAGE SHARING'!O666</f>
        <v>0</v>
      </c>
      <c r="P872" s="323">
        <f>$B872*'PERCENTAGE SHARING'!P666</f>
        <v>0</v>
      </c>
      <c r="Q872" s="323">
        <f>$B872*'PERCENTAGE SHARING'!Q666</f>
        <v>0</v>
      </c>
      <c r="R872" s="323">
        <f>$B872*'PERCENTAGE SHARING'!R666</f>
        <v>0</v>
      </c>
      <c r="S872" s="317"/>
      <c r="T872" s="317"/>
      <c r="U872" s="317"/>
      <c r="V872" s="317"/>
      <c r="W872" s="317"/>
      <c r="X872" s="317"/>
      <c r="Y872" s="317"/>
      <c r="Z872" s="317"/>
    </row>
    <row r="873" ht="22.5" customHeight="1">
      <c r="A873" s="325" t="str">
        <f>'PROP DAILY PNL'!A873</f>
        <v/>
      </c>
      <c r="B873" s="326" t="str">
        <f>'PROP DAILY PNL'!B873</f>
        <v/>
      </c>
      <c r="C873" s="323">
        <f>$B873*'PERCENTAGE SHARING'!C667</f>
        <v>0</v>
      </c>
      <c r="D873" s="323">
        <f>$B873*'PERCENTAGE SHARING'!D667</f>
        <v>0</v>
      </c>
      <c r="E873" s="323">
        <f>$B873*'PERCENTAGE SHARING'!E667</f>
        <v>0</v>
      </c>
      <c r="F873" s="323">
        <f>$B873*'PERCENTAGE SHARING'!F667</f>
        <v>0</v>
      </c>
      <c r="G873" s="323">
        <f>$B873*'PERCENTAGE SHARING'!G667</f>
        <v>0</v>
      </c>
      <c r="H873" s="323">
        <f>$B873*'PERCENTAGE SHARING'!H667</f>
        <v>0</v>
      </c>
      <c r="I873" s="323">
        <f>$B873*'PERCENTAGE SHARING'!I667</f>
        <v>0</v>
      </c>
      <c r="J873" s="323">
        <f>$B873*'PERCENTAGE SHARING'!J667</f>
        <v>0</v>
      </c>
      <c r="K873" s="323">
        <f>$B873*'PERCENTAGE SHARING'!K667</f>
        <v>0</v>
      </c>
      <c r="L873" s="323">
        <f>$B873*'PERCENTAGE SHARING'!L667</f>
        <v>0</v>
      </c>
      <c r="M873" s="323">
        <f>$B873*'PERCENTAGE SHARING'!M667</f>
        <v>0</v>
      </c>
      <c r="N873" s="323">
        <f>$B873*'PERCENTAGE SHARING'!N667</f>
        <v>0</v>
      </c>
      <c r="O873" s="323">
        <f>$B873*'PERCENTAGE SHARING'!O667</f>
        <v>0</v>
      </c>
      <c r="P873" s="323">
        <f>$B873*'PERCENTAGE SHARING'!P667</f>
        <v>0</v>
      </c>
      <c r="Q873" s="323">
        <f>$B873*'PERCENTAGE SHARING'!Q667</f>
        <v>0</v>
      </c>
      <c r="R873" s="323">
        <f>$B873*'PERCENTAGE SHARING'!R667</f>
        <v>0</v>
      </c>
      <c r="S873" s="317"/>
      <c r="T873" s="317"/>
      <c r="U873" s="317"/>
      <c r="V873" s="317"/>
      <c r="W873" s="317"/>
      <c r="X873" s="317"/>
      <c r="Y873" s="317"/>
      <c r="Z873" s="317"/>
    </row>
    <row r="874" ht="22.5" customHeight="1">
      <c r="A874" s="325" t="str">
        <f>'PROP DAILY PNL'!A874</f>
        <v/>
      </c>
      <c r="B874" s="326" t="str">
        <f>'PROP DAILY PNL'!B874</f>
        <v/>
      </c>
      <c r="C874" s="323">
        <f>$B874*'PERCENTAGE SHARING'!C668</f>
        <v>0</v>
      </c>
      <c r="D874" s="323">
        <f>$B874*'PERCENTAGE SHARING'!D668</f>
        <v>0</v>
      </c>
      <c r="E874" s="323">
        <f>$B874*'PERCENTAGE SHARING'!E668</f>
        <v>0</v>
      </c>
      <c r="F874" s="323">
        <f>$B874*'PERCENTAGE SHARING'!F668</f>
        <v>0</v>
      </c>
      <c r="G874" s="323">
        <f>$B874*'PERCENTAGE SHARING'!G668</f>
        <v>0</v>
      </c>
      <c r="H874" s="323">
        <f>$B874*'PERCENTAGE SHARING'!H668</f>
        <v>0</v>
      </c>
      <c r="I874" s="323">
        <f>$B874*'PERCENTAGE SHARING'!I668</f>
        <v>0</v>
      </c>
      <c r="J874" s="323">
        <f>$B874*'PERCENTAGE SHARING'!J668</f>
        <v>0</v>
      </c>
      <c r="K874" s="323">
        <f>$B874*'PERCENTAGE SHARING'!K668</f>
        <v>0</v>
      </c>
      <c r="L874" s="323">
        <f>$B874*'PERCENTAGE SHARING'!L668</f>
        <v>0</v>
      </c>
      <c r="M874" s="323">
        <f>$B874*'PERCENTAGE SHARING'!M668</f>
        <v>0</v>
      </c>
      <c r="N874" s="323">
        <f>$B874*'PERCENTAGE SHARING'!N668</f>
        <v>0</v>
      </c>
      <c r="O874" s="323">
        <f>$B874*'PERCENTAGE SHARING'!O668</f>
        <v>0</v>
      </c>
      <c r="P874" s="323">
        <f>$B874*'PERCENTAGE SHARING'!P668</f>
        <v>0</v>
      </c>
      <c r="Q874" s="323">
        <f>$B874*'PERCENTAGE SHARING'!Q668</f>
        <v>0</v>
      </c>
      <c r="R874" s="323">
        <f>$B874*'PERCENTAGE SHARING'!R668</f>
        <v>0</v>
      </c>
      <c r="S874" s="317"/>
      <c r="T874" s="317"/>
      <c r="U874" s="317"/>
      <c r="V874" s="317"/>
      <c r="W874" s="317"/>
      <c r="X874" s="317"/>
      <c r="Y874" s="317"/>
      <c r="Z874" s="317"/>
    </row>
    <row r="875" ht="22.5" customHeight="1">
      <c r="A875" s="325" t="str">
        <f>'PROP DAILY PNL'!A875</f>
        <v/>
      </c>
      <c r="B875" s="326" t="str">
        <f>'PROP DAILY PNL'!B875</f>
        <v/>
      </c>
      <c r="C875" s="323">
        <f>$B875*'PERCENTAGE SHARING'!C669</f>
        <v>0</v>
      </c>
      <c r="D875" s="323">
        <f>$B875*'PERCENTAGE SHARING'!D669</f>
        <v>0</v>
      </c>
      <c r="E875" s="323">
        <f>$B875*'PERCENTAGE SHARING'!E669</f>
        <v>0</v>
      </c>
      <c r="F875" s="323">
        <f>$B875*'PERCENTAGE SHARING'!F669</f>
        <v>0</v>
      </c>
      <c r="G875" s="323">
        <f>$B875*'PERCENTAGE SHARING'!G669</f>
        <v>0</v>
      </c>
      <c r="H875" s="323">
        <f>$B875*'PERCENTAGE SHARING'!H669</f>
        <v>0</v>
      </c>
      <c r="I875" s="323">
        <f>$B875*'PERCENTAGE SHARING'!I669</f>
        <v>0</v>
      </c>
      <c r="J875" s="323">
        <f>$B875*'PERCENTAGE SHARING'!J669</f>
        <v>0</v>
      </c>
      <c r="K875" s="323">
        <f>$B875*'PERCENTAGE SHARING'!K669</f>
        <v>0</v>
      </c>
      <c r="L875" s="323">
        <f>$B875*'PERCENTAGE SHARING'!L669</f>
        <v>0</v>
      </c>
      <c r="M875" s="323">
        <f>$B875*'PERCENTAGE SHARING'!M669</f>
        <v>0</v>
      </c>
      <c r="N875" s="323">
        <f>$B875*'PERCENTAGE SHARING'!N669</f>
        <v>0</v>
      </c>
      <c r="O875" s="323">
        <f>$B875*'PERCENTAGE SHARING'!O669</f>
        <v>0</v>
      </c>
      <c r="P875" s="323">
        <f>$B875*'PERCENTAGE SHARING'!P669</f>
        <v>0</v>
      </c>
      <c r="Q875" s="323">
        <f>$B875*'PERCENTAGE SHARING'!Q669</f>
        <v>0</v>
      </c>
      <c r="R875" s="323">
        <f>$B875*'PERCENTAGE SHARING'!R669</f>
        <v>0</v>
      </c>
      <c r="S875" s="317"/>
      <c r="T875" s="317"/>
      <c r="U875" s="317"/>
      <c r="V875" s="317"/>
      <c r="W875" s="317"/>
      <c r="X875" s="317"/>
      <c r="Y875" s="317"/>
      <c r="Z875" s="317"/>
    </row>
    <row r="876" ht="22.5" customHeight="1">
      <c r="A876" s="325" t="str">
        <f>'PROP DAILY PNL'!A876</f>
        <v/>
      </c>
      <c r="B876" s="326" t="str">
        <f>'PROP DAILY PNL'!B876</f>
        <v/>
      </c>
      <c r="C876" s="323">
        <f>$B876*'PERCENTAGE SHARING'!C670</f>
        <v>0</v>
      </c>
      <c r="D876" s="323">
        <f>$B876*'PERCENTAGE SHARING'!D670</f>
        <v>0</v>
      </c>
      <c r="E876" s="323">
        <f>$B876*'PERCENTAGE SHARING'!E670</f>
        <v>0</v>
      </c>
      <c r="F876" s="323">
        <f>$B876*'PERCENTAGE SHARING'!F670</f>
        <v>0</v>
      </c>
      <c r="G876" s="323">
        <f>$B876*'PERCENTAGE SHARING'!G670</f>
        <v>0</v>
      </c>
      <c r="H876" s="323">
        <f>$B876*'PERCENTAGE SHARING'!H670</f>
        <v>0</v>
      </c>
      <c r="I876" s="323">
        <f>$B876*'PERCENTAGE SHARING'!I670</f>
        <v>0</v>
      </c>
      <c r="J876" s="323">
        <f>$B876*'PERCENTAGE SHARING'!J670</f>
        <v>0</v>
      </c>
      <c r="K876" s="323">
        <f>$B876*'PERCENTAGE SHARING'!K670</f>
        <v>0</v>
      </c>
      <c r="L876" s="323">
        <f>$B876*'PERCENTAGE SHARING'!L670</f>
        <v>0</v>
      </c>
      <c r="M876" s="323">
        <f>$B876*'PERCENTAGE SHARING'!M670</f>
        <v>0</v>
      </c>
      <c r="N876" s="323">
        <f>$B876*'PERCENTAGE SHARING'!N670</f>
        <v>0</v>
      </c>
      <c r="O876" s="323">
        <f>$B876*'PERCENTAGE SHARING'!O670</f>
        <v>0</v>
      </c>
      <c r="P876" s="323">
        <f>$B876*'PERCENTAGE SHARING'!P670</f>
        <v>0</v>
      </c>
      <c r="Q876" s="323">
        <f>$B876*'PERCENTAGE SHARING'!Q670</f>
        <v>0</v>
      </c>
      <c r="R876" s="323">
        <f>$B876*'PERCENTAGE SHARING'!R670</f>
        <v>0</v>
      </c>
      <c r="S876" s="317"/>
      <c r="T876" s="317"/>
      <c r="U876" s="317"/>
      <c r="V876" s="317"/>
      <c r="W876" s="317"/>
      <c r="X876" s="317"/>
      <c r="Y876" s="317"/>
      <c r="Z876" s="317"/>
    </row>
    <row r="877" ht="22.5" customHeight="1">
      <c r="A877" s="325" t="str">
        <f>'PROP DAILY PNL'!A877</f>
        <v/>
      </c>
      <c r="B877" s="326" t="str">
        <f>'PROP DAILY PNL'!B877</f>
        <v/>
      </c>
      <c r="C877" s="323">
        <f>$B877*'PERCENTAGE SHARING'!C671</f>
        <v>0</v>
      </c>
      <c r="D877" s="323">
        <f>$B877*'PERCENTAGE SHARING'!D671</f>
        <v>0</v>
      </c>
      <c r="E877" s="323">
        <f>$B877*'PERCENTAGE SHARING'!E671</f>
        <v>0</v>
      </c>
      <c r="F877" s="323">
        <f>$B877*'PERCENTAGE SHARING'!F671</f>
        <v>0</v>
      </c>
      <c r="G877" s="323">
        <f>$B877*'PERCENTAGE SHARING'!G671</f>
        <v>0</v>
      </c>
      <c r="H877" s="323">
        <f>$B877*'PERCENTAGE SHARING'!H671</f>
        <v>0</v>
      </c>
      <c r="I877" s="323">
        <f>$B877*'PERCENTAGE SHARING'!I671</f>
        <v>0</v>
      </c>
      <c r="J877" s="323">
        <f>$B877*'PERCENTAGE SHARING'!J671</f>
        <v>0</v>
      </c>
      <c r="K877" s="323">
        <f>$B877*'PERCENTAGE SHARING'!K671</f>
        <v>0</v>
      </c>
      <c r="L877" s="323">
        <f>$B877*'PERCENTAGE SHARING'!L671</f>
        <v>0</v>
      </c>
      <c r="M877" s="323">
        <f>$B877*'PERCENTAGE SHARING'!M671</f>
        <v>0</v>
      </c>
      <c r="N877" s="323">
        <f>$B877*'PERCENTAGE SHARING'!N671</f>
        <v>0</v>
      </c>
      <c r="O877" s="323">
        <f>$B877*'PERCENTAGE SHARING'!O671</f>
        <v>0</v>
      </c>
      <c r="P877" s="323">
        <f>$B877*'PERCENTAGE SHARING'!P671</f>
        <v>0</v>
      </c>
      <c r="Q877" s="323">
        <f>$B877*'PERCENTAGE SHARING'!Q671</f>
        <v>0</v>
      </c>
      <c r="R877" s="323">
        <f>$B877*'PERCENTAGE SHARING'!R671</f>
        <v>0</v>
      </c>
      <c r="S877" s="317"/>
      <c r="T877" s="317"/>
      <c r="U877" s="317"/>
      <c r="V877" s="317"/>
      <c r="W877" s="317"/>
      <c r="X877" s="317"/>
      <c r="Y877" s="317"/>
      <c r="Z877" s="317"/>
    </row>
    <row r="878" ht="22.5" customHeight="1">
      <c r="A878" s="325" t="str">
        <f>'PROP DAILY PNL'!A878</f>
        <v/>
      </c>
      <c r="B878" s="326" t="str">
        <f>'PROP DAILY PNL'!B878</f>
        <v/>
      </c>
      <c r="C878" s="323">
        <f>$B878*'PERCENTAGE SHARING'!C672</f>
        <v>0</v>
      </c>
      <c r="D878" s="323">
        <f>$B878*'PERCENTAGE SHARING'!D672</f>
        <v>0</v>
      </c>
      <c r="E878" s="323">
        <f>$B878*'PERCENTAGE SHARING'!E672</f>
        <v>0</v>
      </c>
      <c r="F878" s="323">
        <f>$B878*'PERCENTAGE SHARING'!F672</f>
        <v>0</v>
      </c>
      <c r="G878" s="323">
        <f>$B878*'PERCENTAGE SHARING'!G672</f>
        <v>0</v>
      </c>
      <c r="H878" s="323">
        <f>$B878*'PERCENTAGE SHARING'!H672</f>
        <v>0</v>
      </c>
      <c r="I878" s="323">
        <f>$B878*'PERCENTAGE SHARING'!I672</f>
        <v>0</v>
      </c>
      <c r="J878" s="323">
        <f>$B878*'PERCENTAGE SHARING'!J672</f>
        <v>0</v>
      </c>
      <c r="K878" s="323">
        <f>$B878*'PERCENTAGE SHARING'!K672</f>
        <v>0</v>
      </c>
      <c r="L878" s="323">
        <f>$B878*'PERCENTAGE SHARING'!L672</f>
        <v>0</v>
      </c>
      <c r="M878" s="323">
        <f>$B878*'PERCENTAGE SHARING'!M672</f>
        <v>0</v>
      </c>
      <c r="N878" s="323">
        <f>$B878*'PERCENTAGE SHARING'!N672</f>
        <v>0</v>
      </c>
      <c r="O878" s="323">
        <f>$B878*'PERCENTAGE SHARING'!O672</f>
        <v>0</v>
      </c>
      <c r="P878" s="323">
        <f>$B878*'PERCENTAGE SHARING'!P672</f>
        <v>0</v>
      </c>
      <c r="Q878" s="323">
        <f>$B878*'PERCENTAGE SHARING'!Q672</f>
        <v>0</v>
      </c>
      <c r="R878" s="323">
        <f>$B878*'PERCENTAGE SHARING'!R672</f>
        <v>0</v>
      </c>
      <c r="S878" s="317"/>
      <c r="T878" s="317"/>
      <c r="U878" s="317"/>
      <c r="V878" s="317"/>
      <c r="W878" s="317"/>
      <c r="X878" s="317"/>
      <c r="Y878" s="317"/>
      <c r="Z878" s="317"/>
    </row>
    <row r="879" ht="22.5" customHeight="1">
      <c r="A879" s="325" t="str">
        <f>'PROP DAILY PNL'!A879</f>
        <v/>
      </c>
      <c r="B879" s="326" t="str">
        <f>'PROP DAILY PNL'!B879</f>
        <v/>
      </c>
      <c r="C879" s="323">
        <f>$B879*'PERCENTAGE SHARING'!C673</f>
        <v>0</v>
      </c>
      <c r="D879" s="323">
        <f>$B879*'PERCENTAGE SHARING'!D673</f>
        <v>0</v>
      </c>
      <c r="E879" s="323">
        <f>$B879*'PERCENTAGE SHARING'!E673</f>
        <v>0</v>
      </c>
      <c r="F879" s="323">
        <f>$B879*'PERCENTAGE SHARING'!F673</f>
        <v>0</v>
      </c>
      <c r="G879" s="323">
        <f>$B879*'PERCENTAGE SHARING'!G673</f>
        <v>0</v>
      </c>
      <c r="H879" s="323">
        <f>$B879*'PERCENTAGE SHARING'!H673</f>
        <v>0</v>
      </c>
      <c r="I879" s="323">
        <f>$B879*'PERCENTAGE SHARING'!I673</f>
        <v>0</v>
      </c>
      <c r="J879" s="323">
        <f>$B879*'PERCENTAGE SHARING'!J673</f>
        <v>0</v>
      </c>
      <c r="K879" s="323">
        <f>$B879*'PERCENTAGE SHARING'!K673</f>
        <v>0</v>
      </c>
      <c r="L879" s="323">
        <f>$B879*'PERCENTAGE SHARING'!L673</f>
        <v>0</v>
      </c>
      <c r="M879" s="323">
        <f>$B879*'PERCENTAGE SHARING'!M673</f>
        <v>0</v>
      </c>
      <c r="N879" s="323">
        <f>$B879*'PERCENTAGE SHARING'!N673</f>
        <v>0</v>
      </c>
      <c r="O879" s="323">
        <f>$B879*'PERCENTAGE SHARING'!O673</f>
        <v>0</v>
      </c>
      <c r="P879" s="323">
        <f>$B879*'PERCENTAGE SHARING'!P673</f>
        <v>0</v>
      </c>
      <c r="Q879" s="323">
        <f>$B879*'PERCENTAGE SHARING'!Q673</f>
        <v>0</v>
      </c>
      <c r="R879" s="323">
        <f>$B879*'PERCENTAGE SHARING'!R673</f>
        <v>0</v>
      </c>
      <c r="S879" s="317"/>
      <c r="T879" s="317"/>
      <c r="U879" s="317"/>
      <c r="V879" s="317"/>
      <c r="W879" s="317"/>
      <c r="X879" s="317"/>
      <c r="Y879" s="317"/>
      <c r="Z879" s="317"/>
    </row>
    <row r="880" ht="22.5" customHeight="1">
      <c r="A880" s="325" t="str">
        <f>'PROP DAILY PNL'!A880</f>
        <v/>
      </c>
      <c r="B880" s="326" t="str">
        <f>'PROP DAILY PNL'!B880</f>
        <v/>
      </c>
      <c r="C880" s="323">
        <f>$B880*'PERCENTAGE SHARING'!C674</f>
        <v>0</v>
      </c>
      <c r="D880" s="323">
        <f>$B880*'PERCENTAGE SHARING'!D674</f>
        <v>0</v>
      </c>
      <c r="E880" s="323">
        <f>$B880*'PERCENTAGE SHARING'!E674</f>
        <v>0</v>
      </c>
      <c r="F880" s="323">
        <f>$B880*'PERCENTAGE SHARING'!F674</f>
        <v>0</v>
      </c>
      <c r="G880" s="323">
        <f>$B880*'PERCENTAGE SHARING'!G674</f>
        <v>0</v>
      </c>
      <c r="H880" s="323">
        <f>$B880*'PERCENTAGE SHARING'!H674</f>
        <v>0</v>
      </c>
      <c r="I880" s="323">
        <f>$B880*'PERCENTAGE SHARING'!I674</f>
        <v>0</v>
      </c>
      <c r="J880" s="323">
        <f>$B880*'PERCENTAGE SHARING'!J674</f>
        <v>0</v>
      </c>
      <c r="K880" s="323">
        <f>$B880*'PERCENTAGE SHARING'!K674</f>
        <v>0</v>
      </c>
      <c r="L880" s="323">
        <f>$B880*'PERCENTAGE SHARING'!L674</f>
        <v>0</v>
      </c>
      <c r="M880" s="323">
        <f>$B880*'PERCENTAGE SHARING'!M674</f>
        <v>0</v>
      </c>
      <c r="N880" s="323">
        <f>$B880*'PERCENTAGE SHARING'!N674</f>
        <v>0</v>
      </c>
      <c r="O880" s="323">
        <f>$B880*'PERCENTAGE SHARING'!O674</f>
        <v>0</v>
      </c>
      <c r="P880" s="323">
        <f>$B880*'PERCENTAGE SHARING'!P674</f>
        <v>0</v>
      </c>
      <c r="Q880" s="323">
        <f>$B880*'PERCENTAGE SHARING'!Q674</f>
        <v>0</v>
      </c>
      <c r="R880" s="323">
        <f>$B880*'PERCENTAGE SHARING'!R674</f>
        <v>0</v>
      </c>
      <c r="S880" s="317"/>
      <c r="T880" s="317"/>
      <c r="U880" s="317"/>
      <c r="V880" s="317"/>
      <c r="W880" s="317"/>
      <c r="X880" s="317"/>
      <c r="Y880" s="317"/>
      <c r="Z880" s="317"/>
    </row>
    <row r="881" ht="22.5" customHeight="1">
      <c r="A881" s="325" t="str">
        <f>'PROP DAILY PNL'!A881</f>
        <v/>
      </c>
      <c r="B881" s="326" t="str">
        <f>'PROP DAILY PNL'!B881</f>
        <v/>
      </c>
      <c r="C881" s="323">
        <f>$B881*'PERCENTAGE SHARING'!C675</f>
        <v>0</v>
      </c>
      <c r="D881" s="323">
        <f>$B881*'PERCENTAGE SHARING'!D675</f>
        <v>0</v>
      </c>
      <c r="E881" s="323">
        <f>$B881*'PERCENTAGE SHARING'!E675</f>
        <v>0</v>
      </c>
      <c r="F881" s="323">
        <f>$B881*'PERCENTAGE SHARING'!F675</f>
        <v>0</v>
      </c>
      <c r="G881" s="323">
        <f>$B881*'PERCENTAGE SHARING'!G675</f>
        <v>0</v>
      </c>
      <c r="H881" s="323">
        <f>$B881*'PERCENTAGE SHARING'!H675</f>
        <v>0</v>
      </c>
      <c r="I881" s="323">
        <f>$B881*'PERCENTAGE SHARING'!I675</f>
        <v>0</v>
      </c>
      <c r="J881" s="323">
        <f>$B881*'PERCENTAGE SHARING'!J675</f>
        <v>0</v>
      </c>
      <c r="K881" s="323">
        <f>$B881*'PERCENTAGE SHARING'!K675</f>
        <v>0</v>
      </c>
      <c r="L881" s="323">
        <f>$B881*'PERCENTAGE SHARING'!L675</f>
        <v>0</v>
      </c>
      <c r="M881" s="323">
        <f>$B881*'PERCENTAGE SHARING'!M675</f>
        <v>0</v>
      </c>
      <c r="N881" s="323">
        <f>$B881*'PERCENTAGE SHARING'!N675</f>
        <v>0</v>
      </c>
      <c r="O881" s="323">
        <f>$B881*'PERCENTAGE SHARING'!O675</f>
        <v>0</v>
      </c>
      <c r="P881" s="323">
        <f>$B881*'PERCENTAGE SHARING'!P675</f>
        <v>0</v>
      </c>
      <c r="Q881" s="323">
        <f>$B881*'PERCENTAGE SHARING'!Q675</f>
        <v>0</v>
      </c>
      <c r="R881" s="323">
        <f>$B881*'PERCENTAGE SHARING'!R675</f>
        <v>0</v>
      </c>
      <c r="S881" s="317"/>
      <c r="T881" s="317"/>
      <c r="U881" s="317"/>
      <c r="V881" s="317"/>
      <c r="W881" s="317"/>
      <c r="X881" s="317"/>
      <c r="Y881" s="317"/>
      <c r="Z881" s="317"/>
    </row>
    <row r="882" ht="22.5" customHeight="1">
      <c r="A882" s="325" t="str">
        <f>'PROP DAILY PNL'!A882</f>
        <v/>
      </c>
      <c r="B882" s="326" t="str">
        <f>'PROP DAILY PNL'!B882</f>
        <v/>
      </c>
      <c r="C882" s="323">
        <f>$B882*'PERCENTAGE SHARING'!C676</f>
        <v>0</v>
      </c>
      <c r="D882" s="323">
        <f>$B882*'PERCENTAGE SHARING'!D676</f>
        <v>0</v>
      </c>
      <c r="E882" s="323">
        <f>$B882*'PERCENTAGE SHARING'!E676</f>
        <v>0</v>
      </c>
      <c r="F882" s="323">
        <f>$B882*'PERCENTAGE SHARING'!F676</f>
        <v>0</v>
      </c>
      <c r="G882" s="323">
        <f>$B882*'PERCENTAGE SHARING'!G676</f>
        <v>0</v>
      </c>
      <c r="H882" s="323">
        <f>$B882*'PERCENTAGE SHARING'!H676</f>
        <v>0</v>
      </c>
      <c r="I882" s="323">
        <f>$B882*'PERCENTAGE SHARING'!I676</f>
        <v>0</v>
      </c>
      <c r="J882" s="323">
        <f>$B882*'PERCENTAGE SHARING'!J676</f>
        <v>0</v>
      </c>
      <c r="K882" s="323">
        <f>$B882*'PERCENTAGE SHARING'!K676</f>
        <v>0</v>
      </c>
      <c r="L882" s="323">
        <f>$B882*'PERCENTAGE SHARING'!L676</f>
        <v>0</v>
      </c>
      <c r="M882" s="323">
        <f>$B882*'PERCENTAGE SHARING'!M676</f>
        <v>0</v>
      </c>
      <c r="N882" s="323">
        <f>$B882*'PERCENTAGE SHARING'!N676</f>
        <v>0</v>
      </c>
      <c r="O882" s="323">
        <f>$B882*'PERCENTAGE SHARING'!O676</f>
        <v>0</v>
      </c>
      <c r="P882" s="323">
        <f>$B882*'PERCENTAGE SHARING'!P676</f>
        <v>0</v>
      </c>
      <c r="Q882" s="323">
        <f>$B882*'PERCENTAGE SHARING'!Q676</f>
        <v>0</v>
      </c>
      <c r="R882" s="323">
        <f>$B882*'PERCENTAGE SHARING'!R676</f>
        <v>0</v>
      </c>
      <c r="S882" s="317"/>
      <c r="T882" s="317"/>
      <c r="U882" s="317"/>
      <c r="V882" s="317"/>
      <c r="W882" s="317"/>
      <c r="X882" s="317"/>
      <c r="Y882" s="317"/>
      <c r="Z882" s="317"/>
    </row>
    <row r="883" ht="22.5" customHeight="1">
      <c r="A883" s="325" t="str">
        <f>'PROP DAILY PNL'!A883</f>
        <v/>
      </c>
      <c r="B883" s="326" t="str">
        <f>'PROP DAILY PNL'!B883</f>
        <v/>
      </c>
      <c r="C883" s="323">
        <f>$B883*'PERCENTAGE SHARING'!C677</f>
        <v>0</v>
      </c>
      <c r="D883" s="323">
        <f>$B883*'PERCENTAGE SHARING'!D677</f>
        <v>0</v>
      </c>
      <c r="E883" s="323">
        <f>$B883*'PERCENTAGE SHARING'!E677</f>
        <v>0</v>
      </c>
      <c r="F883" s="323">
        <f>$B883*'PERCENTAGE SHARING'!F677</f>
        <v>0</v>
      </c>
      <c r="G883" s="323">
        <f>$B883*'PERCENTAGE SHARING'!G677</f>
        <v>0</v>
      </c>
      <c r="H883" s="323">
        <f>$B883*'PERCENTAGE SHARING'!H677</f>
        <v>0</v>
      </c>
      <c r="I883" s="323">
        <f>$B883*'PERCENTAGE SHARING'!I677</f>
        <v>0</v>
      </c>
      <c r="J883" s="323">
        <f>$B883*'PERCENTAGE SHARING'!J677</f>
        <v>0</v>
      </c>
      <c r="K883" s="323">
        <f>$B883*'PERCENTAGE SHARING'!K677</f>
        <v>0</v>
      </c>
      <c r="L883" s="323">
        <f>$B883*'PERCENTAGE SHARING'!L677</f>
        <v>0</v>
      </c>
      <c r="M883" s="323">
        <f>$B883*'PERCENTAGE SHARING'!M677</f>
        <v>0</v>
      </c>
      <c r="N883" s="323">
        <f>$B883*'PERCENTAGE SHARING'!N677</f>
        <v>0</v>
      </c>
      <c r="O883" s="323">
        <f>$B883*'PERCENTAGE SHARING'!O677</f>
        <v>0</v>
      </c>
      <c r="P883" s="323">
        <f>$B883*'PERCENTAGE SHARING'!P677</f>
        <v>0</v>
      </c>
      <c r="Q883" s="323">
        <f>$B883*'PERCENTAGE SHARING'!Q677</f>
        <v>0</v>
      </c>
      <c r="R883" s="323">
        <f>$B883*'PERCENTAGE SHARING'!R677</f>
        <v>0</v>
      </c>
      <c r="S883" s="317"/>
      <c r="T883" s="317"/>
      <c r="U883" s="317"/>
      <c r="V883" s="317"/>
      <c r="W883" s="317"/>
      <c r="X883" s="317"/>
      <c r="Y883" s="317"/>
      <c r="Z883" s="317"/>
    </row>
    <row r="884" ht="22.5" customHeight="1">
      <c r="A884" s="325" t="str">
        <f>'PROP DAILY PNL'!A884</f>
        <v/>
      </c>
      <c r="B884" s="326" t="str">
        <f>'PROP DAILY PNL'!B884</f>
        <v/>
      </c>
      <c r="C884" s="323">
        <f>$B884*'PERCENTAGE SHARING'!C678</f>
        <v>0</v>
      </c>
      <c r="D884" s="323">
        <f>$B884*'PERCENTAGE SHARING'!D678</f>
        <v>0</v>
      </c>
      <c r="E884" s="323">
        <f>$B884*'PERCENTAGE SHARING'!E678</f>
        <v>0</v>
      </c>
      <c r="F884" s="323">
        <f>$B884*'PERCENTAGE SHARING'!F678</f>
        <v>0</v>
      </c>
      <c r="G884" s="323">
        <f>$B884*'PERCENTAGE SHARING'!G678</f>
        <v>0</v>
      </c>
      <c r="H884" s="323">
        <f>$B884*'PERCENTAGE SHARING'!H678</f>
        <v>0</v>
      </c>
      <c r="I884" s="323">
        <f>$B884*'PERCENTAGE SHARING'!I678</f>
        <v>0</v>
      </c>
      <c r="J884" s="323">
        <f>$B884*'PERCENTAGE SHARING'!J678</f>
        <v>0</v>
      </c>
      <c r="K884" s="323">
        <f>$B884*'PERCENTAGE SHARING'!K678</f>
        <v>0</v>
      </c>
      <c r="L884" s="323">
        <f>$B884*'PERCENTAGE SHARING'!L678</f>
        <v>0</v>
      </c>
      <c r="M884" s="323">
        <f>$B884*'PERCENTAGE SHARING'!M678</f>
        <v>0</v>
      </c>
      <c r="N884" s="323">
        <f>$B884*'PERCENTAGE SHARING'!N678</f>
        <v>0</v>
      </c>
      <c r="O884" s="323">
        <f>$B884*'PERCENTAGE SHARING'!O678</f>
        <v>0</v>
      </c>
      <c r="P884" s="323">
        <f>$B884*'PERCENTAGE SHARING'!P678</f>
        <v>0</v>
      </c>
      <c r="Q884" s="323">
        <f>$B884*'PERCENTAGE SHARING'!Q678</f>
        <v>0</v>
      </c>
      <c r="R884" s="323">
        <f>$B884*'PERCENTAGE SHARING'!R678</f>
        <v>0</v>
      </c>
      <c r="S884" s="317"/>
      <c r="T884" s="317"/>
      <c r="U884" s="317"/>
      <c r="V884" s="317"/>
      <c r="W884" s="317"/>
      <c r="X884" s="317"/>
      <c r="Y884" s="317"/>
      <c r="Z884" s="317"/>
    </row>
    <row r="885" ht="22.5" customHeight="1">
      <c r="A885" s="325" t="str">
        <f>'PROP DAILY PNL'!A885</f>
        <v/>
      </c>
      <c r="B885" s="326" t="str">
        <f>'PROP DAILY PNL'!B885</f>
        <v/>
      </c>
      <c r="C885" s="323">
        <f>$B885*'PERCENTAGE SHARING'!C679</f>
        <v>0</v>
      </c>
      <c r="D885" s="323">
        <f>$B885*'PERCENTAGE SHARING'!D679</f>
        <v>0</v>
      </c>
      <c r="E885" s="323">
        <f>$B885*'PERCENTAGE SHARING'!E679</f>
        <v>0</v>
      </c>
      <c r="F885" s="323">
        <f>$B885*'PERCENTAGE SHARING'!F679</f>
        <v>0</v>
      </c>
      <c r="G885" s="323">
        <f>$B885*'PERCENTAGE SHARING'!G679</f>
        <v>0</v>
      </c>
      <c r="H885" s="323">
        <f>$B885*'PERCENTAGE SHARING'!H679</f>
        <v>0</v>
      </c>
      <c r="I885" s="323">
        <f>$B885*'PERCENTAGE SHARING'!I679</f>
        <v>0</v>
      </c>
      <c r="J885" s="323">
        <f>$B885*'PERCENTAGE SHARING'!J679</f>
        <v>0</v>
      </c>
      <c r="K885" s="323">
        <f>$B885*'PERCENTAGE SHARING'!K679</f>
        <v>0</v>
      </c>
      <c r="L885" s="323">
        <f>$B885*'PERCENTAGE SHARING'!L679</f>
        <v>0</v>
      </c>
      <c r="M885" s="323">
        <f>$B885*'PERCENTAGE SHARING'!M679</f>
        <v>0</v>
      </c>
      <c r="N885" s="323">
        <f>$B885*'PERCENTAGE SHARING'!N679</f>
        <v>0</v>
      </c>
      <c r="O885" s="323">
        <f>$B885*'PERCENTAGE SHARING'!O679</f>
        <v>0</v>
      </c>
      <c r="P885" s="323">
        <f>$B885*'PERCENTAGE SHARING'!P679</f>
        <v>0</v>
      </c>
      <c r="Q885" s="323">
        <f>$B885*'PERCENTAGE SHARING'!Q679</f>
        <v>0</v>
      </c>
      <c r="R885" s="323">
        <f>$B885*'PERCENTAGE SHARING'!R679</f>
        <v>0</v>
      </c>
      <c r="S885" s="317"/>
      <c r="T885" s="317"/>
      <c r="U885" s="317"/>
      <c r="V885" s="317"/>
      <c r="W885" s="317"/>
      <c r="X885" s="317"/>
      <c r="Y885" s="317"/>
      <c r="Z885" s="317"/>
    </row>
    <row r="886" ht="22.5" customHeight="1">
      <c r="A886" s="325" t="str">
        <f>'PROP DAILY PNL'!A886</f>
        <v/>
      </c>
      <c r="B886" s="326" t="str">
        <f>'PROP DAILY PNL'!B886</f>
        <v/>
      </c>
      <c r="C886" s="323">
        <f>$B886*'PERCENTAGE SHARING'!C680</f>
        <v>0</v>
      </c>
      <c r="D886" s="323">
        <f>$B886*'PERCENTAGE SHARING'!D680</f>
        <v>0</v>
      </c>
      <c r="E886" s="323">
        <f>$B886*'PERCENTAGE SHARING'!E680</f>
        <v>0</v>
      </c>
      <c r="F886" s="323">
        <f>$B886*'PERCENTAGE SHARING'!F680</f>
        <v>0</v>
      </c>
      <c r="G886" s="323">
        <f>$B886*'PERCENTAGE SHARING'!G680</f>
        <v>0</v>
      </c>
      <c r="H886" s="323">
        <f>$B886*'PERCENTAGE SHARING'!H680</f>
        <v>0</v>
      </c>
      <c r="I886" s="323">
        <f>$B886*'PERCENTAGE SHARING'!I680</f>
        <v>0</v>
      </c>
      <c r="J886" s="323">
        <f>$B886*'PERCENTAGE SHARING'!J680</f>
        <v>0</v>
      </c>
      <c r="K886" s="323">
        <f>$B886*'PERCENTAGE SHARING'!K680</f>
        <v>0</v>
      </c>
      <c r="L886" s="323">
        <f>$B886*'PERCENTAGE SHARING'!L680</f>
        <v>0</v>
      </c>
      <c r="M886" s="323">
        <f>$B886*'PERCENTAGE SHARING'!M680</f>
        <v>0</v>
      </c>
      <c r="N886" s="323">
        <f>$B886*'PERCENTAGE SHARING'!N680</f>
        <v>0</v>
      </c>
      <c r="O886" s="323">
        <f>$B886*'PERCENTAGE SHARING'!O680</f>
        <v>0</v>
      </c>
      <c r="P886" s="323">
        <f>$B886*'PERCENTAGE SHARING'!P680</f>
        <v>0</v>
      </c>
      <c r="Q886" s="323">
        <f>$B886*'PERCENTAGE SHARING'!Q680</f>
        <v>0</v>
      </c>
      <c r="R886" s="323">
        <f>$B886*'PERCENTAGE SHARING'!R680</f>
        <v>0</v>
      </c>
      <c r="S886" s="317"/>
      <c r="T886" s="317"/>
      <c r="U886" s="317"/>
      <c r="V886" s="317"/>
      <c r="W886" s="317"/>
      <c r="X886" s="317"/>
      <c r="Y886" s="317"/>
      <c r="Z886" s="317"/>
    </row>
    <row r="887" ht="22.5" customHeight="1">
      <c r="A887" s="325" t="str">
        <f>'PROP DAILY PNL'!A887</f>
        <v/>
      </c>
      <c r="B887" s="326" t="str">
        <f>'PROP DAILY PNL'!B887</f>
        <v/>
      </c>
      <c r="C887" s="323">
        <f>$B887*'PERCENTAGE SHARING'!C681</f>
        <v>0</v>
      </c>
      <c r="D887" s="323">
        <f>$B887*'PERCENTAGE SHARING'!D681</f>
        <v>0</v>
      </c>
      <c r="E887" s="323">
        <f>$B887*'PERCENTAGE SHARING'!E681</f>
        <v>0</v>
      </c>
      <c r="F887" s="323">
        <f>$B887*'PERCENTAGE SHARING'!F681</f>
        <v>0</v>
      </c>
      <c r="G887" s="323">
        <f>$B887*'PERCENTAGE SHARING'!G681</f>
        <v>0</v>
      </c>
      <c r="H887" s="323">
        <f>$B887*'PERCENTAGE SHARING'!H681</f>
        <v>0</v>
      </c>
      <c r="I887" s="323">
        <f>$B887*'PERCENTAGE SHARING'!I681</f>
        <v>0</v>
      </c>
      <c r="J887" s="323">
        <f>$B887*'PERCENTAGE SHARING'!J681</f>
        <v>0</v>
      </c>
      <c r="K887" s="323">
        <f>$B887*'PERCENTAGE SHARING'!K681</f>
        <v>0</v>
      </c>
      <c r="L887" s="323">
        <f>$B887*'PERCENTAGE SHARING'!L681</f>
        <v>0</v>
      </c>
      <c r="M887" s="323">
        <f>$B887*'PERCENTAGE SHARING'!M681</f>
        <v>0</v>
      </c>
      <c r="N887" s="323">
        <f>$B887*'PERCENTAGE SHARING'!N681</f>
        <v>0</v>
      </c>
      <c r="O887" s="323">
        <f>$B887*'PERCENTAGE SHARING'!O681</f>
        <v>0</v>
      </c>
      <c r="P887" s="323">
        <f>$B887*'PERCENTAGE SHARING'!P681</f>
        <v>0</v>
      </c>
      <c r="Q887" s="323">
        <f>$B887*'PERCENTAGE SHARING'!Q681</f>
        <v>0</v>
      </c>
      <c r="R887" s="323">
        <f>$B887*'PERCENTAGE SHARING'!R681</f>
        <v>0</v>
      </c>
      <c r="S887" s="317"/>
      <c r="T887" s="317"/>
      <c r="U887" s="317"/>
      <c r="V887" s="317"/>
      <c r="W887" s="317"/>
      <c r="X887" s="317"/>
      <c r="Y887" s="317"/>
      <c r="Z887" s="317"/>
    </row>
    <row r="888" ht="22.5" customHeight="1">
      <c r="A888" s="325" t="str">
        <f>'PROP DAILY PNL'!A888</f>
        <v/>
      </c>
      <c r="B888" s="326" t="str">
        <f>'PROP DAILY PNL'!B888</f>
        <v/>
      </c>
      <c r="C888" s="323">
        <f>$B888*'PERCENTAGE SHARING'!C682</f>
        <v>0</v>
      </c>
      <c r="D888" s="323">
        <f>$B888*'PERCENTAGE SHARING'!D682</f>
        <v>0</v>
      </c>
      <c r="E888" s="323">
        <f>$B888*'PERCENTAGE SHARING'!E682</f>
        <v>0</v>
      </c>
      <c r="F888" s="323">
        <f>$B888*'PERCENTAGE SHARING'!F682</f>
        <v>0</v>
      </c>
      <c r="G888" s="323">
        <f>$B888*'PERCENTAGE SHARING'!G682</f>
        <v>0</v>
      </c>
      <c r="H888" s="323">
        <f>$B888*'PERCENTAGE SHARING'!H682</f>
        <v>0</v>
      </c>
      <c r="I888" s="323">
        <f>$B888*'PERCENTAGE SHARING'!I682</f>
        <v>0</v>
      </c>
      <c r="J888" s="323">
        <f>$B888*'PERCENTAGE SHARING'!J682</f>
        <v>0</v>
      </c>
      <c r="K888" s="323">
        <f>$B888*'PERCENTAGE SHARING'!K682</f>
        <v>0</v>
      </c>
      <c r="L888" s="323">
        <f>$B888*'PERCENTAGE SHARING'!L682</f>
        <v>0</v>
      </c>
      <c r="M888" s="323">
        <f>$B888*'PERCENTAGE SHARING'!M682</f>
        <v>0</v>
      </c>
      <c r="N888" s="323">
        <f>$B888*'PERCENTAGE SHARING'!N682</f>
        <v>0</v>
      </c>
      <c r="O888" s="323">
        <f>$B888*'PERCENTAGE SHARING'!O682</f>
        <v>0</v>
      </c>
      <c r="P888" s="323">
        <f>$B888*'PERCENTAGE SHARING'!P682</f>
        <v>0</v>
      </c>
      <c r="Q888" s="323">
        <f>$B888*'PERCENTAGE SHARING'!Q682</f>
        <v>0</v>
      </c>
      <c r="R888" s="323">
        <f>$B888*'PERCENTAGE SHARING'!R682</f>
        <v>0</v>
      </c>
      <c r="S888" s="317"/>
      <c r="T888" s="317"/>
      <c r="U888" s="317"/>
      <c r="V888" s="317"/>
      <c r="W888" s="317"/>
      <c r="X888" s="317"/>
      <c r="Y888" s="317"/>
      <c r="Z888" s="317"/>
    </row>
    <row r="889" ht="22.5" customHeight="1">
      <c r="A889" s="325" t="str">
        <f>'PROP DAILY PNL'!A889</f>
        <v/>
      </c>
      <c r="B889" s="326" t="str">
        <f>'PROP DAILY PNL'!B889</f>
        <v/>
      </c>
      <c r="C889" s="323">
        <f>$B889*'PERCENTAGE SHARING'!C683</f>
        <v>0</v>
      </c>
      <c r="D889" s="323">
        <f>$B889*'PERCENTAGE SHARING'!D683</f>
        <v>0</v>
      </c>
      <c r="E889" s="323">
        <f>$B889*'PERCENTAGE SHARING'!E683</f>
        <v>0</v>
      </c>
      <c r="F889" s="323">
        <f>$B889*'PERCENTAGE SHARING'!F683</f>
        <v>0</v>
      </c>
      <c r="G889" s="323">
        <f>$B889*'PERCENTAGE SHARING'!G683</f>
        <v>0</v>
      </c>
      <c r="H889" s="323">
        <f>$B889*'PERCENTAGE SHARING'!H683</f>
        <v>0</v>
      </c>
      <c r="I889" s="323">
        <f>$B889*'PERCENTAGE SHARING'!I683</f>
        <v>0</v>
      </c>
      <c r="J889" s="323">
        <f>$B889*'PERCENTAGE SHARING'!J683</f>
        <v>0</v>
      </c>
      <c r="K889" s="323">
        <f>$B889*'PERCENTAGE SHARING'!K683</f>
        <v>0</v>
      </c>
      <c r="L889" s="323">
        <f>$B889*'PERCENTAGE SHARING'!L683</f>
        <v>0</v>
      </c>
      <c r="M889" s="323">
        <f>$B889*'PERCENTAGE SHARING'!M683</f>
        <v>0</v>
      </c>
      <c r="N889" s="323">
        <f>$B889*'PERCENTAGE SHARING'!N683</f>
        <v>0</v>
      </c>
      <c r="O889" s="323">
        <f>$B889*'PERCENTAGE SHARING'!O683</f>
        <v>0</v>
      </c>
      <c r="P889" s="323">
        <f>$B889*'PERCENTAGE SHARING'!P683</f>
        <v>0</v>
      </c>
      <c r="Q889" s="323">
        <f>$B889*'PERCENTAGE SHARING'!Q683</f>
        <v>0</v>
      </c>
      <c r="R889" s="323">
        <f>$B889*'PERCENTAGE SHARING'!R683</f>
        <v>0</v>
      </c>
      <c r="S889" s="317"/>
      <c r="T889" s="317"/>
      <c r="U889" s="317"/>
      <c r="V889" s="317"/>
      <c r="W889" s="317"/>
      <c r="X889" s="317"/>
      <c r="Y889" s="317"/>
      <c r="Z889" s="317"/>
    </row>
    <row r="890" ht="22.5" customHeight="1">
      <c r="A890" s="325" t="str">
        <f>'PROP DAILY PNL'!A890</f>
        <v/>
      </c>
      <c r="B890" s="326" t="str">
        <f>'PROP DAILY PNL'!B890</f>
        <v/>
      </c>
      <c r="C890" s="323">
        <f>$B890*'PERCENTAGE SHARING'!C684</f>
        <v>0</v>
      </c>
      <c r="D890" s="323">
        <f>$B890*'PERCENTAGE SHARING'!D684</f>
        <v>0</v>
      </c>
      <c r="E890" s="323">
        <f>$B890*'PERCENTAGE SHARING'!E684</f>
        <v>0</v>
      </c>
      <c r="F890" s="323">
        <f>$B890*'PERCENTAGE SHARING'!F684</f>
        <v>0</v>
      </c>
      <c r="G890" s="323">
        <f>$B890*'PERCENTAGE SHARING'!G684</f>
        <v>0</v>
      </c>
      <c r="H890" s="323">
        <f>$B890*'PERCENTAGE SHARING'!H684</f>
        <v>0</v>
      </c>
      <c r="I890" s="323">
        <f>$B890*'PERCENTAGE SHARING'!I684</f>
        <v>0</v>
      </c>
      <c r="J890" s="323">
        <f>$B890*'PERCENTAGE SHARING'!J684</f>
        <v>0</v>
      </c>
      <c r="K890" s="323">
        <f>$B890*'PERCENTAGE SHARING'!K684</f>
        <v>0</v>
      </c>
      <c r="L890" s="323">
        <f>$B890*'PERCENTAGE SHARING'!L684</f>
        <v>0</v>
      </c>
      <c r="M890" s="323">
        <f>$B890*'PERCENTAGE SHARING'!M684</f>
        <v>0</v>
      </c>
      <c r="N890" s="323">
        <f>$B890*'PERCENTAGE SHARING'!N684</f>
        <v>0</v>
      </c>
      <c r="O890" s="323">
        <f>$B890*'PERCENTAGE SHARING'!O684</f>
        <v>0</v>
      </c>
      <c r="P890" s="323">
        <f>$B890*'PERCENTAGE SHARING'!P684</f>
        <v>0</v>
      </c>
      <c r="Q890" s="323">
        <f>$B890*'PERCENTAGE SHARING'!Q684</f>
        <v>0</v>
      </c>
      <c r="R890" s="323">
        <f>$B890*'PERCENTAGE SHARING'!R684</f>
        <v>0</v>
      </c>
      <c r="S890" s="317"/>
      <c r="T890" s="317"/>
      <c r="U890" s="317"/>
      <c r="V890" s="317"/>
      <c r="W890" s="317"/>
      <c r="X890" s="317"/>
      <c r="Y890" s="317"/>
      <c r="Z890" s="317"/>
    </row>
    <row r="891" ht="22.5" customHeight="1">
      <c r="A891" s="325" t="str">
        <f>'PROP DAILY PNL'!A891</f>
        <v/>
      </c>
      <c r="B891" s="326" t="str">
        <f>'PROP DAILY PNL'!B891</f>
        <v/>
      </c>
      <c r="C891" s="323">
        <f>$B891*'PERCENTAGE SHARING'!C685</f>
        <v>0</v>
      </c>
      <c r="D891" s="323">
        <f>$B891*'PERCENTAGE SHARING'!D685</f>
        <v>0</v>
      </c>
      <c r="E891" s="323">
        <f>$B891*'PERCENTAGE SHARING'!E685</f>
        <v>0</v>
      </c>
      <c r="F891" s="323">
        <f>$B891*'PERCENTAGE SHARING'!F685</f>
        <v>0</v>
      </c>
      <c r="G891" s="323">
        <f>$B891*'PERCENTAGE SHARING'!G685</f>
        <v>0</v>
      </c>
      <c r="H891" s="323">
        <f>$B891*'PERCENTAGE SHARING'!H685</f>
        <v>0</v>
      </c>
      <c r="I891" s="323">
        <f>$B891*'PERCENTAGE SHARING'!I685</f>
        <v>0</v>
      </c>
      <c r="J891" s="323">
        <f>$B891*'PERCENTAGE SHARING'!J685</f>
        <v>0</v>
      </c>
      <c r="K891" s="323">
        <f>$B891*'PERCENTAGE SHARING'!K685</f>
        <v>0</v>
      </c>
      <c r="L891" s="323">
        <f>$B891*'PERCENTAGE SHARING'!L685</f>
        <v>0</v>
      </c>
      <c r="M891" s="323">
        <f>$B891*'PERCENTAGE SHARING'!M685</f>
        <v>0</v>
      </c>
      <c r="N891" s="323">
        <f>$B891*'PERCENTAGE SHARING'!N685</f>
        <v>0</v>
      </c>
      <c r="O891" s="323">
        <f>$B891*'PERCENTAGE SHARING'!O685</f>
        <v>0</v>
      </c>
      <c r="P891" s="323">
        <f>$B891*'PERCENTAGE SHARING'!P685</f>
        <v>0</v>
      </c>
      <c r="Q891" s="323">
        <f>$B891*'PERCENTAGE SHARING'!Q685</f>
        <v>0</v>
      </c>
      <c r="R891" s="323">
        <f>$B891*'PERCENTAGE SHARING'!R685</f>
        <v>0</v>
      </c>
      <c r="S891" s="317"/>
      <c r="T891" s="317"/>
      <c r="U891" s="317"/>
      <c r="V891" s="317"/>
      <c r="W891" s="317"/>
      <c r="X891" s="317"/>
      <c r="Y891" s="317"/>
      <c r="Z891" s="317"/>
    </row>
    <row r="892" ht="22.5" customHeight="1">
      <c r="A892" s="325" t="str">
        <f>'PROP DAILY PNL'!A892</f>
        <v/>
      </c>
      <c r="B892" s="326" t="str">
        <f>'PROP DAILY PNL'!B892</f>
        <v/>
      </c>
      <c r="C892" s="323">
        <f>$B892*'PERCENTAGE SHARING'!C686</f>
        <v>0</v>
      </c>
      <c r="D892" s="323">
        <f>$B892*'PERCENTAGE SHARING'!D686</f>
        <v>0</v>
      </c>
      <c r="E892" s="323">
        <f>$B892*'PERCENTAGE SHARING'!E686</f>
        <v>0</v>
      </c>
      <c r="F892" s="323">
        <f>$B892*'PERCENTAGE SHARING'!F686</f>
        <v>0</v>
      </c>
      <c r="G892" s="323">
        <f>$B892*'PERCENTAGE SHARING'!G686</f>
        <v>0</v>
      </c>
      <c r="H892" s="323">
        <f>$B892*'PERCENTAGE SHARING'!H686</f>
        <v>0</v>
      </c>
      <c r="I892" s="323">
        <f>$B892*'PERCENTAGE SHARING'!I686</f>
        <v>0</v>
      </c>
      <c r="J892" s="323">
        <f>$B892*'PERCENTAGE SHARING'!J686</f>
        <v>0</v>
      </c>
      <c r="K892" s="323">
        <f>$B892*'PERCENTAGE SHARING'!K686</f>
        <v>0</v>
      </c>
      <c r="L892" s="323">
        <f>$B892*'PERCENTAGE SHARING'!L686</f>
        <v>0</v>
      </c>
      <c r="M892" s="323">
        <f>$B892*'PERCENTAGE SHARING'!M686</f>
        <v>0</v>
      </c>
      <c r="N892" s="323">
        <f>$B892*'PERCENTAGE SHARING'!N686</f>
        <v>0</v>
      </c>
      <c r="O892" s="323">
        <f>$B892*'PERCENTAGE SHARING'!O686</f>
        <v>0</v>
      </c>
      <c r="P892" s="323">
        <f>$B892*'PERCENTAGE SHARING'!P686</f>
        <v>0</v>
      </c>
      <c r="Q892" s="323">
        <f>$B892*'PERCENTAGE SHARING'!Q686</f>
        <v>0</v>
      </c>
      <c r="R892" s="323">
        <f>$B892*'PERCENTAGE SHARING'!R686</f>
        <v>0</v>
      </c>
      <c r="S892" s="317"/>
      <c r="T892" s="317"/>
      <c r="U892" s="317"/>
      <c r="V892" s="317"/>
      <c r="W892" s="317"/>
      <c r="X892" s="317"/>
      <c r="Y892" s="317"/>
      <c r="Z892" s="317"/>
    </row>
    <row r="893" ht="22.5" customHeight="1">
      <c r="A893" s="325" t="str">
        <f>'PROP DAILY PNL'!A893</f>
        <v/>
      </c>
      <c r="B893" s="326" t="str">
        <f>'PROP DAILY PNL'!B893</f>
        <v/>
      </c>
      <c r="C893" s="323">
        <f>$B893*'PERCENTAGE SHARING'!C687</f>
        <v>0</v>
      </c>
      <c r="D893" s="323">
        <f>$B893*'PERCENTAGE SHARING'!D687</f>
        <v>0</v>
      </c>
      <c r="E893" s="323">
        <f>$B893*'PERCENTAGE SHARING'!E687</f>
        <v>0</v>
      </c>
      <c r="F893" s="323">
        <f>$B893*'PERCENTAGE SHARING'!F687</f>
        <v>0</v>
      </c>
      <c r="G893" s="323">
        <f>$B893*'PERCENTAGE SHARING'!G687</f>
        <v>0</v>
      </c>
      <c r="H893" s="323">
        <f>$B893*'PERCENTAGE SHARING'!H687</f>
        <v>0</v>
      </c>
      <c r="I893" s="323">
        <f>$B893*'PERCENTAGE SHARING'!I687</f>
        <v>0</v>
      </c>
      <c r="J893" s="323">
        <f>$B893*'PERCENTAGE SHARING'!J687</f>
        <v>0</v>
      </c>
      <c r="K893" s="323">
        <f>$B893*'PERCENTAGE SHARING'!K687</f>
        <v>0</v>
      </c>
      <c r="L893" s="323">
        <f>$B893*'PERCENTAGE SHARING'!L687</f>
        <v>0</v>
      </c>
      <c r="M893" s="323">
        <f>$B893*'PERCENTAGE SHARING'!M687</f>
        <v>0</v>
      </c>
      <c r="N893" s="323">
        <f>$B893*'PERCENTAGE SHARING'!N687</f>
        <v>0</v>
      </c>
      <c r="O893" s="323">
        <f>$B893*'PERCENTAGE SHARING'!O687</f>
        <v>0</v>
      </c>
      <c r="P893" s="323">
        <f>$B893*'PERCENTAGE SHARING'!P687</f>
        <v>0</v>
      </c>
      <c r="Q893" s="323">
        <f>$B893*'PERCENTAGE SHARING'!Q687</f>
        <v>0</v>
      </c>
      <c r="R893" s="323">
        <f>$B893*'PERCENTAGE SHARING'!R687</f>
        <v>0</v>
      </c>
      <c r="S893" s="317"/>
      <c r="T893" s="317"/>
      <c r="U893" s="317"/>
      <c r="V893" s="317"/>
      <c r="W893" s="317"/>
      <c r="X893" s="317"/>
      <c r="Y893" s="317"/>
      <c r="Z893" s="317"/>
    </row>
    <row r="894" ht="22.5" customHeight="1">
      <c r="A894" s="325" t="str">
        <f>'PROP DAILY PNL'!A894</f>
        <v/>
      </c>
      <c r="B894" s="326" t="str">
        <f>'PROP DAILY PNL'!B894</f>
        <v/>
      </c>
      <c r="C894" s="323">
        <f>$B894*'PERCENTAGE SHARING'!C688</f>
        <v>0</v>
      </c>
      <c r="D894" s="323">
        <f>$B894*'PERCENTAGE SHARING'!D688</f>
        <v>0</v>
      </c>
      <c r="E894" s="323">
        <f>$B894*'PERCENTAGE SHARING'!E688</f>
        <v>0</v>
      </c>
      <c r="F894" s="323">
        <f>$B894*'PERCENTAGE SHARING'!F688</f>
        <v>0</v>
      </c>
      <c r="G894" s="323">
        <f>$B894*'PERCENTAGE SHARING'!G688</f>
        <v>0</v>
      </c>
      <c r="H894" s="323">
        <f>$B894*'PERCENTAGE SHARING'!H688</f>
        <v>0</v>
      </c>
      <c r="I894" s="323">
        <f>$B894*'PERCENTAGE SHARING'!I688</f>
        <v>0</v>
      </c>
      <c r="J894" s="323">
        <f>$B894*'PERCENTAGE SHARING'!J688</f>
        <v>0</v>
      </c>
      <c r="K894" s="323">
        <f>$B894*'PERCENTAGE SHARING'!K688</f>
        <v>0</v>
      </c>
      <c r="L894" s="323">
        <f>$B894*'PERCENTAGE SHARING'!L688</f>
        <v>0</v>
      </c>
      <c r="M894" s="323">
        <f>$B894*'PERCENTAGE SHARING'!M688</f>
        <v>0</v>
      </c>
      <c r="N894" s="323">
        <f>$B894*'PERCENTAGE SHARING'!N688</f>
        <v>0</v>
      </c>
      <c r="O894" s="323">
        <f>$B894*'PERCENTAGE SHARING'!O688</f>
        <v>0</v>
      </c>
      <c r="P894" s="323">
        <f>$B894*'PERCENTAGE SHARING'!P688</f>
        <v>0</v>
      </c>
      <c r="Q894" s="323">
        <f>$B894*'PERCENTAGE SHARING'!Q688</f>
        <v>0</v>
      </c>
      <c r="R894" s="323">
        <f>$B894*'PERCENTAGE SHARING'!R688</f>
        <v>0</v>
      </c>
      <c r="S894" s="317"/>
      <c r="T894" s="317"/>
      <c r="U894" s="317"/>
      <c r="V894" s="317"/>
      <c r="W894" s="317"/>
      <c r="X894" s="317"/>
      <c r="Y894" s="317"/>
      <c r="Z894" s="317"/>
    </row>
    <row r="895" ht="22.5" customHeight="1">
      <c r="A895" s="325" t="str">
        <f>'PROP DAILY PNL'!A895</f>
        <v/>
      </c>
      <c r="B895" s="326" t="str">
        <f>'PROP DAILY PNL'!B895</f>
        <v/>
      </c>
      <c r="C895" s="323">
        <f>$B895*'PERCENTAGE SHARING'!C689</f>
        <v>0</v>
      </c>
      <c r="D895" s="323">
        <f>$B895*'PERCENTAGE SHARING'!D689</f>
        <v>0</v>
      </c>
      <c r="E895" s="323">
        <f>$B895*'PERCENTAGE SHARING'!E689</f>
        <v>0</v>
      </c>
      <c r="F895" s="323">
        <f>$B895*'PERCENTAGE SHARING'!F689</f>
        <v>0</v>
      </c>
      <c r="G895" s="323">
        <f>$B895*'PERCENTAGE SHARING'!G689</f>
        <v>0</v>
      </c>
      <c r="H895" s="323">
        <f>$B895*'PERCENTAGE SHARING'!H689</f>
        <v>0</v>
      </c>
      <c r="I895" s="323">
        <f>$B895*'PERCENTAGE SHARING'!I689</f>
        <v>0</v>
      </c>
      <c r="J895" s="323">
        <f>$B895*'PERCENTAGE SHARING'!J689</f>
        <v>0</v>
      </c>
      <c r="K895" s="323">
        <f>$B895*'PERCENTAGE SHARING'!K689</f>
        <v>0</v>
      </c>
      <c r="L895" s="323">
        <f>$B895*'PERCENTAGE SHARING'!L689</f>
        <v>0</v>
      </c>
      <c r="M895" s="323">
        <f>$B895*'PERCENTAGE SHARING'!M689</f>
        <v>0</v>
      </c>
      <c r="N895" s="323">
        <f>$B895*'PERCENTAGE SHARING'!N689</f>
        <v>0</v>
      </c>
      <c r="O895" s="323">
        <f>$B895*'PERCENTAGE SHARING'!O689</f>
        <v>0</v>
      </c>
      <c r="P895" s="323">
        <f>$B895*'PERCENTAGE SHARING'!P689</f>
        <v>0</v>
      </c>
      <c r="Q895" s="323">
        <f>$B895*'PERCENTAGE SHARING'!Q689</f>
        <v>0</v>
      </c>
      <c r="R895" s="323">
        <f>$B895*'PERCENTAGE SHARING'!R689</f>
        <v>0</v>
      </c>
      <c r="S895" s="317"/>
      <c r="T895" s="317"/>
      <c r="U895" s="317"/>
      <c r="V895" s="317"/>
      <c r="W895" s="317"/>
      <c r="X895" s="317"/>
      <c r="Y895" s="317"/>
      <c r="Z895" s="317"/>
    </row>
    <row r="896" ht="22.5" customHeight="1">
      <c r="A896" s="325" t="str">
        <f>'PROP DAILY PNL'!A896</f>
        <v/>
      </c>
      <c r="B896" s="326" t="str">
        <f>'PROP DAILY PNL'!B896</f>
        <v/>
      </c>
      <c r="C896" s="323">
        <f>$B896*'PERCENTAGE SHARING'!C690</f>
        <v>0</v>
      </c>
      <c r="D896" s="323">
        <f>$B896*'PERCENTAGE SHARING'!D690</f>
        <v>0</v>
      </c>
      <c r="E896" s="323">
        <f>$B896*'PERCENTAGE SHARING'!E690</f>
        <v>0</v>
      </c>
      <c r="F896" s="323">
        <f>$B896*'PERCENTAGE SHARING'!F690</f>
        <v>0</v>
      </c>
      <c r="G896" s="323">
        <f>$B896*'PERCENTAGE SHARING'!G690</f>
        <v>0</v>
      </c>
      <c r="H896" s="323">
        <f>$B896*'PERCENTAGE SHARING'!H690</f>
        <v>0</v>
      </c>
      <c r="I896" s="323">
        <f>$B896*'PERCENTAGE SHARING'!I690</f>
        <v>0</v>
      </c>
      <c r="J896" s="323">
        <f>$B896*'PERCENTAGE SHARING'!J690</f>
        <v>0</v>
      </c>
      <c r="K896" s="323">
        <f>$B896*'PERCENTAGE SHARING'!K690</f>
        <v>0</v>
      </c>
      <c r="L896" s="323">
        <f>$B896*'PERCENTAGE SHARING'!L690</f>
        <v>0</v>
      </c>
      <c r="M896" s="323">
        <f>$B896*'PERCENTAGE SHARING'!M690</f>
        <v>0</v>
      </c>
      <c r="N896" s="323">
        <f>$B896*'PERCENTAGE SHARING'!N690</f>
        <v>0</v>
      </c>
      <c r="O896" s="323">
        <f>$B896*'PERCENTAGE SHARING'!O690</f>
        <v>0</v>
      </c>
      <c r="P896" s="323">
        <f>$B896*'PERCENTAGE SHARING'!P690</f>
        <v>0</v>
      </c>
      <c r="Q896" s="323">
        <f>$B896*'PERCENTAGE SHARING'!Q690</f>
        <v>0</v>
      </c>
      <c r="R896" s="323">
        <f>$B896*'PERCENTAGE SHARING'!R690</f>
        <v>0</v>
      </c>
      <c r="S896" s="317"/>
      <c r="T896" s="317"/>
      <c r="U896" s="317"/>
      <c r="V896" s="317"/>
      <c r="W896" s="317"/>
      <c r="X896" s="317"/>
      <c r="Y896" s="317"/>
      <c r="Z896" s="317"/>
    </row>
    <row r="897" ht="22.5" customHeight="1">
      <c r="A897" s="325" t="str">
        <f>'PROP DAILY PNL'!A897</f>
        <v/>
      </c>
      <c r="B897" s="326" t="str">
        <f>'PROP DAILY PNL'!B897</f>
        <v/>
      </c>
      <c r="C897" s="323">
        <f>$B897*'PERCENTAGE SHARING'!C691</f>
        <v>0</v>
      </c>
      <c r="D897" s="323">
        <f>$B897*'PERCENTAGE SHARING'!D691</f>
        <v>0</v>
      </c>
      <c r="E897" s="323">
        <f>$B897*'PERCENTAGE SHARING'!E691</f>
        <v>0</v>
      </c>
      <c r="F897" s="323">
        <f>$B897*'PERCENTAGE SHARING'!F691</f>
        <v>0</v>
      </c>
      <c r="G897" s="323">
        <f>$B897*'PERCENTAGE SHARING'!G691</f>
        <v>0</v>
      </c>
      <c r="H897" s="323">
        <f>$B897*'PERCENTAGE SHARING'!H691</f>
        <v>0</v>
      </c>
      <c r="I897" s="323">
        <f>$B897*'PERCENTAGE SHARING'!I691</f>
        <v>0</v>
      </c>
      <c r="J897" s="323">
        <f>$B897*'PERCENTAGE SHARING'!J691</f>
        <v>0</v>
      </c>
      <c r="K897" s="323">
        <f>$B897*'PERCENTAGE SHARING'!K691</f>
        <v>0</v>
      </c>
      <c r="L897" s="323">
        <f>$B897*'PERCENTAGE SHARING'!L691</f>
        <v>0</v>
      </c>
      <c r="M897" s="323">
        <f>$B897*'PERCENTAGE SHARING'!M691</f>
        <v>0</v>
      </c>
      <c r="N897" s="323">
        <f>$B897*'PERCENTAGE SHARING'!N691</f>
        <v>0</v>
      </c>
      <c r="O897" s="323">
        <f>$B897*'PERCENTAGE SHARING'!O691</f>
        <v>0</v>
      </c>
      <c r="P897" s="323">
        <f>$B897*'PERCENTAGE SHARING'!P691</f>
        <v>0</v>
      </c>
      <c r="Q897" s="323">
        <f>$B897*'PERCENTAGE SHARING'!Q691</f>
        <v>0</v>
      </c>
      <c r="R897" s="323">
        <f>$B897*'PERCENTAGE SHARING'!R691</f>
        <v>0</v>
      </c>
      <c r="S897" s="317"/>
      <c r="T897" s="317"/>
      <c r="U897" s="317"/>
      <c r="V897" s="317"/>
      <c r="W897" s="317"/>
      <c r="X897" s="317"/>
      <c r="Y897" s="317"/>
      <c r="Z897" s="317"/>
    </row>
    <row r="898" ht="22.5" customHeight="1">
      <c r="A898" s="325" t="str">
        <f>'PROP DAILY PNL'!A898</f>
        <v/>
      </c>
      <c r="B898" s="326" t="str">
        <f>'PROP DAILY PNL'!B898</f>
        <v/>
      </c>
      <c r="C898" s="323">
        <f>$B898*'PERCENTAGE SHARING'!C692</f>
        <v>0</v>
      </c>
      <c r="D898" s="323">
        <f>$B898*'PERCENTAGE SHARING'!D692</f>
        <v>0</v>
      </c>
      <c r="E898" s="323">
        <f>$B898*'PERCENTAGE SHARING'!E692</f>
        <v>0</v>
      </c>
      <c r="F898" s="323">
        <f>$B898*'PERCENTAGE SHARING'!F692</f>
        <v>0</v>
      </c>
      <c r="G898" s="323">
        <f>$B898*'PERCENTAGE SHARING'!G692</f>
        <v>0</v>
      </c>
      <c r="H898" s="323">
        <f>$B898*'PERCENTAGE SHARING'!H692</f>
        <v>0</v>
      </c>
      <c r="I898" s="323">
        <f>$B898*'PERCENTAGE SHARING'!I692</f>
        <v>0</v>
      </c>
      <c r="J898" s="323">
        <f>$B898*'PERCENTAGE SHARING'!J692</f>
        <v>0</v>
      </c>
      <c r="K898" s="323">
        <f>$B898*'PERCENTAGE SHARING'!K692</f>
        <v>0</v>
      </c>
      <c r="L898" s="323">
        <f>$B898*'PERCENTAGE SHARING'!L692</f>
        <v>0</v>
      </c>
      <c r="M898" s="323">
        <f>$B898*'PERCENTAGE SHARING'!M692</f>
        <v>0</v>
      </c>
      <c r="N898" s="323">
        <f>$B898*'PERCENTAGE SHARING'!N692</f>
        <v>0</v>
      </c>
      <c r="O898" s="323">
        <f>$B898*'PERCENTAGE SHARING'!O692</f>
        <v>0</v>
      </c>
      <c r="P898" s="323">
        <f>$B898*'PERCENTAGE SHARING'!P692</f>
        <v>0</v>
      </c>
      <c r="Q898" s="323">
        <f>$B898*'PERCENTAGE SHARING'!Q692</f>
        <v>0</v>
      </c>
      <c r="R898" s="323">
        <f>$B898*'PERCENTAGE SHARING'!R692</f>
        <v>0</v>
      </c>
      <c r="S898" s="317"/>
      <c r="T898" s="317"/>
      <c r="U898" s="317"/>
      <c r="V898" s="317"/>
      <c r="W898" s="317"/>
      <c r="X898" s="317"/>
      <c r="Y898" s="317"/>
      <c r="Z898" s="317"/>
    </row>
    <row r="899" ht="22.5" customHeight="1">
      <c r="A899" s="325" t="str">
        <f>'PROP DAILY PNL'!A899</f>
        <v/>
      </c>
      <c r="B899" s="326" t="str">
        <f>'PROP DAILY PNL'!B899</f>
        <v/>
      </c>
      <c r="C899" s="323">
        <f>$B899*'PERCENTAGE SHARING'!C693</f>
        <v>0</v>
      </c>
      <c r="D899" s="323">
        <f>$B899*'PERCENTAGE SHARING'!D693</f>
        <v>0</v>
      </c>
      <c r="E899" s="323">
        <f>$B899*'PERCENTAGE SHARING'!E693</f>
        <v>0</v>
      </c>
      <c r="F899" s="323">
        <f>$B899*'PERCENTAGE SHARING'!F693</f>
        <v>0</v>
      </c>
      <c r="G899" s="323">
        <f>$B899*'PERCENTAGE SHARING'!G693</f>
        <v>0</v>
      </c>
      <c r="H899" s="323">
        <f>$B899*'PERCENTAGE SHARING'!H693</f>
        <v>0</v>
      </c>
      <c r="I899" s="323">
        <f>$B899*'PERCENTAGE SHARING'!I693</f>
        <v>0</v>
      </c>
      <c r="J899" s="323">
        <f>$B899*'PERCENTAGE SHARING'!J693</f>
        <v>0</v>
      </c>
      <c r="K899" s="323">
        <f>$B899*'PERCENTAGE SHARING'!K693</f>
        <v>0</v>
      </c>
      <c r="L899" s="323">
        <f>$B899*'PERCENTAGE SHARING'!L693</f>
        <v>0</v>
      </c>
      <c r="M899" s="323">
        <f>$B899*'PERCENTAGE SHARING'!M693</f>
        <v>0</v>
      </c>
      <c r="N899" s="323">
        <f>$B899*'PERCENTAGE SHARING'!N693</f>
        <v>0</v>
      </c>
      <c r="O899" s="323">
        <f>$B899*'PERCENTAGE SHARING'!O693</f>
        <v>0</v>
      </c>
      <c r="P899" s="323">
        <f>$B899*'PERCENTAGE SHARING'!P693</f>
        <v>0</v>
      </c>
      <c r="Q899" s="323">
        <f>$B899*'PERCENTAGE SHARING'!Q693</f>
        <v>0</v>
      </c>
      <c r="R899" s="323">
        <f>$B899*'PERCENTAGE SHARING'!R693</f>
        <v>0</v>
      </c>
      <c r="S899" s="317"/>
      <c r="T899" s="317"/>
      <c r="U899" s="317"/>
      <c r="V899" s="317"/>
      <c r="W899" s="317"/>
      <c r="X899" s="317"/>
      <c r="Y899" s="317"/>
      <c r="Z899" s="317"/>
    </row>
    <row r="900" ht="22.5" customHeight="1">
      <c r="A900" s="325" t="str">
        <f>'PROP DAILY PNL'!A900</f>
        <v/>
      </c>
      <c r="B900" s="326" t="str">
        <f>'PROP DAILY PNL'!B900</f>
        <v/>
      </c>
      <c r="C900" s="323">
        <f>$B900*'PERCENTAGE SHARING'!C694</f>
        <v>0</v>
      </c>
      <c r="D900" s="323">
        <f>$B900*'PERCENTAGE SHARING'!D694</f>
        <v>0</v>
      </c>
      <c r="E900" s="323">
        <f>$B900*'PERCENTAGE SHARING'!E694</f>
        <v>0</v>
      </c>
      <c r="F900" s="323">
        <f>$B900*'PERCENTAGE SHARING'!F694</f>
        <v>0</v>
      </c>
      <c r="G900" s="323">
        <f>$B900*'PERCENTAGE SHARING'!G694</f>
        <v>0</v>
      </c>
      <c r="H900" s="323">
        <f>$B900*'PERCENTAGE SHARING'!H694</f>
        <v>0</v>
      </c>
      <c r="I900" s="323">
        <f>$B900*'PERCENTAGE SHARING'!I694</f>
        <v>0</v>
      </c>
      <c r="J900" s="323">
        <f>$B900*'PERCENTAGE SHARING'!J694</f>
        <v>0</v>
      </c>
      <c r="K900" s="323">
        <f>$B900*'PERCENTAGE SHARING'!K694</f>
        <v>0</v>
      </c>
      <c r="L900" s="323">
        <f>$B900*'PERCENTAGE SHARING'!L694</f>
        <v>0</v>
      </c>
      <c r="M900" s="323">
        <f>$B900*'PERCENTAGE SHARING'!M694</f>
        <v>0</v>
      </c>
      <c r="N900" s="323">
        <f>$B900*'PERCENTAGE SHARING'!N694</f>
        <v>0</v>
      </c>
      <c r="O900" s="323">
        <f>$B900*'PERCENTAGE SHARING'!O694</f>
        <v>0</v>
      </c>
      <c r="P900" s="323">
        <f>$B900*'PERCENTAGE SHARING'!P694</f>
        <v>0</v>
      </c>
      <c r="Q900" s="323">
        <f>$B900*'PERCENTAGE SHARING'!Q694</f>
        <v>0</v>
      </c>
      <c r="R900" s="323">
        <f>$B900*'PERCENTAGE SHARING'!R694</f>
        <v>0</v>
      </c>
      <c r="S900" s="317"/>
      <c r="T900" s="317"/>
      <c r="U900" s="317"/>
      <c r="V900" s="317"/>
      <c r="W900" s="317"/>
      <c r="X900" s="317"/>
      <c r="Y900" s="317"/>
      <c r="Z900" s="317"/>
    </row>
    <row r="901" ht="22.5" customHeight="1">
      <c r="A901" s="325" t="str">
        <f>'PROP DAILY PNL'!A901</f>
        <v/>
      </c>
      <c r="B901" s="326" t="str">
        <f>'PROP DAILY PNL'!B901</f>
        <v/>
      </c>
      <c r="C901" s="323">
        <f>$B901*'PERCENTAGE SHARING'!C695</f>
        <v>0</v>
      </c>
      <c r="D901" s="323">
        <f>$B901*'PERCENTAGE SHARING'!D695</f>
        <v>0</v>
      </c>
      <c r="E901" s="323">
        <f>$B901*'PERCENTAGE SHARING'!E695</f>
        <v>0</v>
      </c>
      <c r="F901" s="323">
        <f>$B901*'PERCENTAGE SHARING'!F695</f>
        <v>0</v>
      </c>
      <c r="G901" s="323">
        <f>$B901*'PERCENTAGE SHARING'!G695</f>
        <v>0</v>
      </c>
      <c r="H901" s="323">
        <f>$B901*'PERCENTAGE SHARING'!H695</f>
        <v>0</v>
      </c>
      <c r="I901" s="323">
        <f>$B901*'PERCENTAGE SHARING'!I695</f>
        <v>0</v>
      </c>
      <c r="J901" s="323">
        <f>$B901*'PERCENTAGE SHARING'!J695</f>
        <v>0</v>
      </c>
      <c r="K901" s="323">
        <f>$B901*'PERCENTAGE SHARING'!K695</f>
        <v>0</v>
      </c>
      <c r="L901" s="323">
        <f>$B901*'PERCENTAGE SHARING'!L695</f>
        <v>0</v>
      </c>
      <c r="M901" s="323">
        <f>$B901*'PERCENTAGE SHARING'!M695</f>
        <v>0</v>
      </c>
      <c r="N901" s="323">
        <f>$B901*'PERCENTAGE SHARING'!N695</f>
        <v>0</v>
      </c>
      <c r="O901" s="323">
        <f>$B901*'PERCENTAGE SHARING'!O695</f>
        <v>0</v>
      </c>
      <c r="P901" s="323">
        <f>$B901*'PERCENTAGE SHARING'!P695</f>
        <v>0</v>
      </c>
      <c r="Q901" s="323">
        <f>$B901*'PERCENTAGE SHARING'!Q695</f>
        <v>0</v>
      </c>
      <c r="R901" s="323">
        <f>$B901*'PERCENTAGE SHARING'!R695</f>
        <v>0</v>
      </c>
      <c r="S901" s="317"/>
      <c r="T901" s="317"/>
      <c r="U901" s="317"/>
      <c r="V901" s="317"/>
      <c r="W901" s="317"/>
      <c r="X901" s="317"/>
      <c r="Y901" s="317"/>
      <c r="Z901" s="317"/>
    </row>
    <row r="902" ht="22.5" customHeight="1">
      <c r="A902" s="325" t="str">
        <f>'PROP DAILY PNL'!A902</f>
        <v/>
      </c>
      <c r="B902" s="326" t="str">
        <f>'PROP DAILY PNL'!B902</f>
        <v/>
      </c>
      <c r="C902" s="323">
        <f>$B902*'PERCENTAGE SHARING'!C696</f>
        <v>0</v>
      </c>
      <c r="D902" s="323">
        <f>$B902*'PERCENTAGE SHARING'!D696</f>
        <v>0</v>
      </c>
      <c r="E902" s="323">
        <f>$B902*'PERCENTAGE SHARING'!E696</f>
        <v>0</v>
      </c>
      <c r="F902" s="323">
        <f>$B902*'PERCENTAGE SHARING'!F696</f>
        <v>0</v>
      </c>
      <c r="G902" s="323">
        <f>$B902*'PERCENTAGE SHARING'!G696</f>
        <v>0</v>
      </c>
      <c r="H902" s="323">
        <f>$B902*'PERCENTAGE SHARING'!H696</f>
        <v>0</v>
      </c>
      <c r="I902" s="323">
        <f>$B902*'PERCENTAGE SHARING'!I696</f>
        <v>0</v>
      </c>
      <c r="J902" s="323">
        <f>$B902*'PERCENTAGE SHARING'!J696</f>
        <v>0</v>
      </c>
      <c r="K902" s="323">
        <f>$B902*'PERCENTAGE SHARING'!K696</f>
        <v>0</v>
      </c>
      <c r="L902" s="323">
        <f>$B902*'PERCENTAGE SHARING'!L696</f>
        <v>0</v>
      </c>
      <c r="M902" s="323">
        <f>$B902*'PERCENTAGE SHARING'!M696</f>
        <v>0</v>
      </c>
      <c r="N902" s="323">
        <f>$B902*'PERCENTAGE SHARING'!N696</f>
        <v>0</v>
      </c>
      <c r="O902" s="323">
        <f>$B902*'PERCENTAGE SHARING'!O696</f>
        <v>0</v>
      </c>
      <c r="P902" s="323">
        <f>$B902*'PERCENTAGE SHARING'!P696</f>
        <v>0</v>
      </c>
      <c r="Q902" s="323">
        <f>$B902*'PERCENTAGE SHARING'!Q696</f>
        <v>0</v>
      </c>
      <c r="R902" s="323">
        <f>$B902*'PERCENTAGE SHARING'!R696</f>
        <v>0</v>
      </c>
      <c r="S902" s="317"/>
      <c r="T902" s="317"/>
      <c r="U902" s="317"/>
      <c r="V902" s="317"/>
      <c r="W902" s="317"/>
      <c r="X902" s="317"/>
      <c r="Y902" s="317"/>
      <c r="Z902" s="317"/>
    </row>
    <row r="903" ht="22.5" customHeight="1">
      <c r="A903" s="325" t="str">
        <f>'PROP DAILY PNL'!A903</f>
        <v/>
      </c>
      <c r="B903" s="326" t="str">
        <f>'PROP DAILY PNL'!B903</f>
        <v/>
      </c>
      <c r="C903" s="323">
        <f>$B903*'PERCENTAGE SHARING'!C697</f>
        <v>0</v>
      </c>
      <c r="D903" s="323">
        <f>$B903*'PERCENTAGE SHARING'!D697</f>
        <v>0</v>
      </c>
      <c r="E903" s="323">
        <f>$B903*'PERCENTAGE SHARING'!E697</f>
        <v>0</v>
      </c>
      <c r="F903" s="323">
        <f>$B903*'PERCENTAGE SHARING'!F697</f>
        <v>0</v>
      </c>
      <c r="G903" s="323">
        <f>$B903*'PERCENTAGE SHARING'!G697</f>
        <v>0</v>
      </c>
      <c r="H903" s="323">
        <f>$B903*'PERCENTAGE SHARING'!H697</f>
        <v>0</v>
      </c>
      <c r="I903" s="323">
        <f>$B903*'PERCENTAGE SHARING'!I697</f>
        <v>0</v>
      </c>
      <c r="J903" s="323">
        <f>$B903*'PERCENTAGE SHARING'!J697</f>
        <v>0</v>
      </c>
      <c r="K903" s="323">
        <f>$B903*'PERCENTAGE SHARING'!K697</f>
        <v>0</v>
      </c>
      <c r="L903" s="323">
        <f>$B903*'PERCENTAGE SHARING'!L697</f>
        <v>0</v>
      </c>
      <c r="M903" s="323">
        <f>$B903*'PERCENTAGE SHARING'!M697</f>
        <v>0</v>
      </c>
      <c r="N903" s="323">
        <f>$B903*'PERCENTAGE SHARING'!N697</f>
        <v>0</v>
      </c>
      <c r="O903" s="323">
        <f>$B903*'PERCENTAGE SHARING'!O697</f>
        <v>0</v>
      </c>
      <c r="P903" s="323">
        <f>$B903*'PERCENTAGE SHARING'!P697</f>
        <v>0</v>
      </c>
      <c r="Q903" s="323">
        <f>$B903*'PERCENTAGE SHARING'!Q697</f>
        <v>0</v>
      </c>
      <c r="R903" s="323">
        <f>$B903*'PERCENTAGE SHARING'!R697</f>
        <v>0</v>
      </c>
      <c r="S903" s="317"/>
      <c r="T903" s="317"/>
      <c r="U903" s="317"/>
      <c r="V903" s="317"/>
      <c r="W903" s="317"/>
      <c r="X903" s="317"/>
      <c r="Y903" s="317"/>
      <c r="Z903" s="317"/>
    </row>
    <row r="904" ht="22.5" customHeight="1">
      <c r="A904" s="325" t="str">
        <f>'PROP DAILY PNL'!A904</f>
        <v/>
      </c>
      <c r="B904" s="326" t="str">
        <f>'PROP DAILY PNL'!B904</f>
        <v/>
      </c>
      <c r="C904" s="323">
        <f>$B904*'PERCENTAGE SHARING'!C698</f>
        <v>0</v>
      </c>
      <c r="D904" s="323">
        <f>$B904*'PERCENTAGE SHARING'!D698</f>
        <v>0</v>
      </c>
      <c r="E904" s="323">
        <f>$B904*'PERCENTAGE SHARING'!E698</f>
        <v>0</v>
      </c>
      <c r="F904" s="323">
        <f>$B904*'PERCENTAGE SHARING'!F698</f>
        <v>0</v>
      </c>
      <c r="G904" s="323">
        <f>$B904*'PERCENTAGE SHARING'!G698</f>
        <v>0</v>
      </c>
      <c r="H904" s="323">
        <f>$B904*'PERCENTAGE SHARING'!H698</f>
        <v>0</v>
      </c>
      <c r="I904" s="323">
        <f>$B904*'PERCENTAGE SHARING'!I698</f>
        <v>0</v>
      </c>
      <c r="J904" s="323">
        <f>$B904*'PERCENTAGE SHARING'!J698</f>
        <v>0</v>
      </c>
      <c r="K904" s="323">
        <f>$B904*'PERCENTAGE SHARING'!K698</f>
        <v>0</v>
      </c>
      <c r="L904" s="323">
        <f>$B904*'PERCENTAGE SHARING'!L698</f>
        <v>0</v>
      </c>
      <c r="M904" s="323">
        <f>$B904*'PERCENTAGE SHARING'!M698</f>
        <v>0</v>
      </c>
      <c r="N904" s="323">
        <f>$B904*'PERCENTAGE SHARING'!N698</f>
        <v>0</v>
      </c>
      <c r="O904" s="323">
        <f>$B904*'PERCENTAGE SHARING'!O698</f>
        <v>0</v>
      </c>
      <c r="P904" s="323">
        <f>$B904*'PERCENTAGE SHARING'!P698</f>
        <v>0</v>
      </c>
      <c r="Q904" s="323">
        <f>$B904*'PERCENTAGE SHARING'!Q698</f>
        <v>0</v>
      </c>
      <c r="R904" s="323">
        <f>$B904*'PERCENTAGE SHARING'!R698</f>
        <v>0</v>
      </c>
      <c r="S904" s="317"/>
      <c r="T904" s="317"/>
      <c r="U904" s="317"/>
      <c r="V904" s="317"/>
      <c r="W904" s="317"/>
      <c r="X904" s="317"/>
      <c r="Y904" s="317"/>
      <c r="Z904" s="317"/>
    </row>
    <row r="905" ht="22.5" customHeight="1">
      <c r="A905" s="325" t="str">
        <f>'PROP DAILY PNL'!A905</f>
        <v/>
      </c>
      <c r="B905" s="326" t="str">
        <f>'PROP DAILY PNL'!B905</f>
        <v/>
      </c>
      <c r="C905" s="323">
        <f>$B905*'PERCENTAGE SHARING'!C699</f>
        <v>0</v>
      </c>
      <c r="D905" s="323">
        <f>$B905*'PERCENTAGE SHARING'!D699</f>
        <v>0</v>
      </c>
      <c r="E905" s="323">
        <f>$B905*'PERCENTAGE SHARING'!E699</f>
        <v>0</v>
      </c>
      <c r="F905" s="323">
        <f>$B905*'PERCENTAGE SHARING'!F699</f>
        <v>0</v>
      </c>
      <c r="G905" s="323">
        <f>$B905*'PERCENTAGE SHARING'!G699</f>
        <v>0</v>
      </c>
      <c r="H905" s="323">
        <f>$B905*'PERCENTAGE SHARING'!H699</f>
        <v>0</v>
      </c>
      <c r="I905" s="323">
        <f>$B905*'PERCENTAGE SHARING'!I699</f>
        <v>0</v>
      </c>
      <c r="J905" s="323">
        <f>$B905*'PERCENTAGE SHARING'!J699</f>
        <v>0</v>
      </c>
      <c r="K905" s="323">
        <f>$B905*'PERCENTAGE SHARING'!K699</f>
        <v>0</v>
      </c>
      <c r="L905" s="323">
        <f>$B905*'PERCENTAGE SHARING'!L699</f>
        <v>0</v>
      </c>
      <c r="M905" s="323">
        <f>$B905*'PERCENTAGE SHARING'!M699</f>
        <v>0</v>
      </c>
      <c r="N905" s="323">
        <f>$B905*'PERCENTAGE SHARING'!N699</f>
        <v>0</v>
      </c>
      <c r="O905" s="323">
        <f>$B905*'PERCENTAGE SHARING'!O699</f>
        <v>0</v>
      </c>
      <c r="P905" s="323">
        <f>$B905*'PERCENTAGE SHARING'!P699</f>
        <v>0</v>
      </c>
      <c r="Q905" s="323">
        <f>$B905*'PERCENTAGE SHARING'!Q699</f>
        <v>0</v>
      </c>
      <c r="R905" s="323">
        <f>$B905*'PERCENTAGE SHARING'!R699</f>
        <v>0</v>
      </c>
      <c r="S905" s="317"/>
      <c r="T905" s="317"/>
      <c r="U905" s="317"/>
      <c r="V905" s="317"/>
      <c r="W905" s="317"/>
      <c r="X905" s="317"/>
      <c r="Y905" s="317"/>
      <c r="Z905" s="317"/>
    </row>
    <row r="906" ht="22.5" customHeight="1">
      <c r="A906" s="325" t="str">
        <f>'PROP DAILY PNL'!A906</f>
        <v/>
      </c>
      <c r="B906" s="326" t="str">
        <f>'PROP DAILY PNL'!B906</f>
        <v/>
      </c>
      <c r="C906" s="323">
        <f>$B906*'PERCENTAGE SHARING'!C700</f>
        <v>0</v>
      </c>
      <c r="D906" s="323">
        <f>$B906*'PERCENTAGE SHARING'!D700</f>
        <v>0</v>
      </c>
      <c r="E906" s="323">
        <f>$B906*'PERCENTAGE SHARING'!E700</f>
        <v>0</v>
      </c>
      <c r="F906" s="323">
        <f>$B906*'PERCENTAGE SHARING'!F700</f>
        <v>0</v>
      </c>
      <c r="G906" s="323">
        <f>$B906*'PERCENTAGE SHARING'!G700</f>
        <v>0</v>
      </c>
      <c r="H906" s="323">
        <f>$B906*'PERCENTAGE SHARING'!H700</f>
        <v>0</v>
      </c>
      <c r="I906" s="323">
        <f>$B906*'PERCENTAGE SHARING'!I700</f>
        <v>0</v>
      </c>
      <c r="J906" s="323">
        <f>$B906*'PERCENTAGE SHARING'!J700</f>
        <v>0</v>
      </c>
      <c r="K906" s="323">
        <f>$B906*'PERCENTAGE SHARING'!K700</f>
        <v>0</v>
      </c>
      <c r="L906" s="323">
        <f>$B906*'PERCENTAGE SHARING'!L700</f>
        <v>0</v>
      </c>
      <c r="M906" s="323">
        <f>$B906*'PERCENTAGE SHARING'!M700</f>
        <v>0</v>
      </c>
      <c r="N906" s="323">
        <f>$B906*'PERCENTAGE SHARING'!N700</f>
        <v>0</v>
      </c>
      <c r="O906" s="323">
        <f>$B906*'PERCENTAGE SHARING'!O700</f>
        <v>0</v>
      </c>
      <c r="P906" s="323">
        <f>$B906*'PERCENTAGE SHARING'!P700</f>
        <v>0</v>
      </c>
      <c r="Q906" s="323">
        <f>$B906*'PERCENTAGE SHARING'!Q700</f>
        <v>0</v>
      </c>
      <c r="R906" s="323">
        <f>$B906*'PERCENTAGE SHARING'!R700</f>
        <v>0</v>
      </c>
      <c r="S906" s="317"/>
      <c r="T906" s="317"/>
      <c r="U906" s="317"/>
      <c r="V906" s="317"/>
      <c r="W906" s="317"/>
      <c r="X906" s="317"/>
      <c r="Y906" s="317"/>
      <c r="Z906" s="317"/>
    </row>
    <row r="907" ht="22.5" customHeight="1">
      <c r="A907" s="325" t="str">
        <f>'PROP DAILY PNL'!A907</f>
        <v/>
      </c>
      <c r="B907" s="326" t="str">
        <f>'PROP DAILY PNL'!B907</f>
        <v/>
      </c>
      <c r="C907" s="323">
        <f>$B907*'PERCENTAGE SHARING'!C701</f>
        <v>0</v>
      </c>
      <c r="D907" s="323">
        <f>$B907*'PERCENTAGE SHARING'!D701</f>
        <v>0</v>
      </c>
      <c r="E907" s="323">
        <f>$B907*'PERCENTAGE SHARING'!E701</f>
        <v>0</v>
      </c>
      <c r="F907" s="323">
        <f>$B907*'PERCENTAGE SHARING'!F701</f>
        <v>0</v>
      </c>
      <c r="G907" s="323">
        <f>$B907*'PERCENTAGE SHARING'!G701</f>
        <v>0</v>
      </c>
      <c r="H907" s="323">
        <f>$B907*'PERCENTAGE SHARING'!H701</f>
        <v>0</v>
      </c>
      <c r="I907" s="323">
        <f>$B907*'PERCENTAGE SHARING'!I701</f>
        <v>0</v>
      </c>
      <c r="J907" s="323">
        <f>$B907*'PERCENTAGE SHARING'!J701</f>
        <v>0</v>
      </c>
      <c r="K907" s="323">
        <f>$B907*'PERCENTAGE SHARING'!K701</f>
        <v>0</v>
      </c>
      <c r="L907" s="323">
        <f>$B907*'PERCENTAGE SHARING'!L701</f>
        <v>0</v>
      </c>
      <c r="M907" s="323">
        <f>$B907*'PERCENTAGE SHARING'!M701</f>
        <v>0</v>
      </c>
      <c r="N907" s="323">
        <f>$B907*'PERCENTAGE SHARING'!N701</f>
        <v>0</v>
      </c>
      <c r="O907" s="323">
        <f>$B907*'PERCENTAGE SHARING'!O701</f>
        <v>0</v>
      </c>
      <c r="P907" s="323">
        <f>$B907*'PERCENTAGE SHARING'!P701</f>
        <v>0</v>
      </c>
      <c r="Q907" s="323">
        <f>$B907*'PERCENTAGE SHARING'!Q701</f>
        <v>0</v>
      </c>
      <c r="R907" s="323">
        <f>$B907*'PERCENTAGE SHARING'!R701</f>
        <v>0</v>
      </c>
      <c r="S907" s="317"/>
      <c r="T907" s="317"/>
      <c r="U907" s="317"/>
      <c r="V907" s="317"/>
      <c r="W907" s="317"/>
      <c r="X907" s="317"/>
      <c r="Y907" s="317"/>
      <c r="Z907" s="317"/>
    </row>
    <row r="908" ht="22.5" customHeight="1">
      <c r="A908" s="325" t="str">
        <f>'PROP DAILY PNL'!A908</f>
        <v/>
      </c>
      <c r="B908" s="326" t="str">
        <f>'PROP DAILY PNL'!B908</f>
        <v/>
      </c>
      <c r="C908" s="323">
        <f>$B908*'PERCENTAGE SHARING'!C702</f>
        <v>0</v>
      </c>
      <c r="D908" s="323">
        <f>$B908*'PERCENTAGE SHARING'!D702</f>
        <v>0</v>
      </c>
      <c r="E908" s="323">
        <f>$B908*'PERCENTAGE SHARING'!E702</f>
        <v>0</v>
      </c>
      <c r="F908" s="323">
        <f>$B908*'PERCENTAGE SHARING'!F702</f>
        <v>0</v>
      </c>
      <c r="G908" s="323">
        <f>$B908*'PERCENTAGE SHARING'!G702</f>
        <v>0</v>
      </c>
      <c r="H908" s="323">
        <f>$B908*'PERCENTAGE SHARING'!H702</f>
        <v>0</v>
      </c>
      <c r="I908" s="323">
        <f>$B908*'PERCENTAGE SHARING'!I702</f>
        <v>0</v>
      </c>
      <c r="J908" s="323">
        <f>$B908*'PERCENTAGE SHARING'!J702</f>
        <v>0</v>
      </c>
      <c r="K908" s="323">
        <f>$B908*'PERCENTAGE SHARING'!K702</f>
        <v>0</v>
      </c>
      <c r="L908" s="323">
        <f>$B908*'PERCENTAGE SHARING'!L702</f>
        <v>0</v>
      </c>
      <c r="M908" s="323">
        <f>$B908*'PERCENTAGE SHARING'!M702</f>
        <v>0</v>
      </c>
      <c r="N908" s="323">
        <f>$B908*'PERCENTAGE SHARING'!N702</f>
        <v>0</v>
      </c>
      <c r="O908" s="323">
        <f>$B908*'PERCENTAGE SHARING'!O702</f>
        <v>0</v>
      </c>
      <c r="P908" s="323">
        <f>$B908*'PERCENTAGE SHARING'!P702</f>
        <v>0</v>
      </c>
      <c r="Q908" s="323">
        <f>$B908*'PERCENTAGE SHARING'!Q702</f>
        <v>0</v>
      </c>
      <c r="R908" s="323">
        <f>$B908*'PERCENTAGE SHARING'!R702</f>
        <v>0</v>
      </c>
      <c r="S908" s="317"/>
      <c r="T908" s="317"/>
      <c r="U908" s="317"/>
      <c r="V908" s="317"/>
      <c r="W908" s="317"/>
      <c r="X908" s="317"/>
      <c r="Y908" s="317"/>
      <c r="Z908" s="317"/>
    </row>
    <row r="909" ht="22.5" customHeight="1">
      <c r="A909" s="325" t="str">
        <f>'PROP DAILY PNL'!A909</f>
        <v/>
      </c>
      <c r="B909" s="326" t="str">
        <f>'PROP DAILY PNL'!B909</f>
        <v/>
      </c>
      <c r="C909" s="323">
        <f>$B909*'PERCENTAGE SHARING'!C703</f>
        <v>0</v>
      </c>
      <c r="D909" s="323">
        <f>$B909*'PERCENTAGE SHARING'!D703</f>
        <v>0</v>
      </c>
      <c r="E909" s="323">
        <f>$B909*'PERCENTAGE SHARING'!E703</f>
        <v>0</v>
      </c>
      <c r="F909" s="323">
        <f>$B909*'PERCENTAGE SHARING'!F703</f>
        <v>0</v>
      </c>
      <c r="G909" s="323">
        <f>$B909*'PERCENTAGE SHARING'!G703</f>
        <v>0</v>
      </c>
      <c r="H909" s="323">
        <f>$B909*'PERCENTAGE SHARING'!H703</f>
        <v>0</v>
      </c>
      <c r="I909" s="323">
        <f>$B909*'PERCENTAGE SHARING'!I703</f>
        <v>0</v>
      </c>
      <c r="J909" s="323">
        <f>$B909*'PERCENTAGE SHARING'!J703</f>
        <v>0</v>
      </c>
      <c r="K909" s="323">
        <f>$B909*'PERCENTAGE SHARING'!K703</f>
        <v>0</v>
      </c>
      <c r="L909" s="323">
        <f>$B909*'PERCENTAGE SHARING'!L703</f>
        <v>0</v>
      </c>
      <c r="M909" s="323">
        <f>$B909*'PERCENTAGE SHARING'!M703</f>
        <v>0</v>
      </c>
      <c r="N909" s="323">
        <f>$B909*'PERCENTAGE SHARING'!N703</f>
        <v>0</v>
      </c>
      <c r="O909" s="323">
        <f>$B909*'PERCENTAGE SHARING'!O703</f>
        <v>0</v>
      </c>
      <c r="P909" s="323">
        <f>$B909*'PERCENTAGE SHARING'!P703</f>
        <v>0</v>
      </c>
      <c r="Q909" s="323">
        <f>$B909*'PERCENTAGE SHARING'!Q703</f>
        <v>0</v>
      </c>
      <c r="R909" s="323">
        <f>$B909*'PERCENTAGE SHARING'!R703</f>
        <v>0</v>
      </c>
      <c r="S909" s="317"/>
      <c r="T909" s="317"/>
      <c r="U909" s="317"/>
      <c r="V909" s="317"/>
      <c r="W909" s="317"/>
      <c r="X909" s="317"/>
      <c r="Y909" s="317"/>
      <c r="Z909" s="317"/>
    </row>
    <row r="910" ht="22.5" customHeight="1">
      <c r="A910" s="325" t="str">
        <f>'PROP DAILY PNL'!A910</f>
        <v/>
      </c>
      <c r="B910" s="326" t="str">
        <f>'PROP DAILY PNL'!B910</f>
        <v/>
      </c>
      <c r="C910" s="323">
        <f>$B910*'PERCENTAGE SHARING'!C704</f>
        <v>0</v>
      </c>
      <c r="D910" s="323">
        <f>$B910*'PERCENTAGE SHARING'!D704</f>
        <v>0</v>
      </c>
      <c r="E910" s="323">
        <f>$B910*'PERCENTAGE SHARING'!E704</f>
        <v>0</v>
      </c>
      <c r="F910" s="323">
        <f>$B910*'PERCENTAGE SHARING'!F704</f>
        <v>0</v>
      </c>
      <c r="G910" s="323">
        <f>$B910*'PERCENTAGE SHARING'!G704</f>
        <v>0</v>
      </c>
      <c r="H910" s="323">
        <f>$B910*'PERCENTAGE SHARING'!H704</f>
        <v>0</v>
      </c>
      <c r="I910" s="323">
        <f>$B910*'PERCENTAGE SHARING'!I704</f>
        <v>0</v>
      </c>
      <c r="J910" s="323">
        <f>$B910*'PERCENTAGE SHARING'!J704</f>
        <v>0</v>
      </c>
      <c r="K910" s="323">
        <f>$B910*'PERCENTAGE SHARING'!K704</f>
        <v>0</v>
      </c>
      <c r="L910" s="323">
        <f>$B910*'PERCENTAGE SHARING'!L704</f>
        <v>0</v>
      </c>
      <c r="M910" s="323">
        <f>$B910*'PERCENTAGE SHARING'!M704</f>
        <v>0</v>
      </c>
      <c r="N910" s="323">
        <f>$B910*'PERCENTAGE SHARING'!N704</f>
        <v>0</v>
      </c>
      <c r="O910" s="323">
        <f>$B910*'PERCENTAGE SHARING'!O704</f>
        <v>0</v>
      </c>
      <c r="P910" s="323">
        <f>$B910*'PERCENTAGE SHARING'!P704</f>
        <v>0</v>
      </c>
      <c r="Q910" s="323">
        <f>$B910*'PERCENTAGE SHARING'!Q704</f>
        <v>0</v>
      </c>
      <c r="R910" s="323">
        <f>$B910*'PERCENTAGE SHARING'!R704</f>
        <v>0</v>
      </c>
      <c r="S910" s="317"/>
      <c r="T910" s="317"/>
      <c r="U910" s="317"/>
      <c r="V910" s="317"/>
      <c r="W910" s="317"/>
      <c r="X910" s="317"/>
      <c r="Y910" s="317"/>
      <c r="Z910" s="317"/>
    </row>
    <row r="911" ht="22.5" customHeight="1">
      <c r="A911" s="325" t="str">
        <f>'PROP DAILY PNL'!A911</f>
        <v/>
      </c>
      <c r="B911" s="326" t="str">
        <f>'PROP DAILY PNL'!B911</f>
        <v/>
      </c>
      <c r="C911" s="323">
        <f>$B911*'PERCENTAGE SHARING'!C705</f>
        <v>0</v>
      </c>
      <c r="D911" s="323">
        <f>$B911*'PERCENTAGE SHARING'!D705</f>
        <v>0</v>
      </c>
      <c r="E911" s="323">
        <f>$B911*'PERCENTAGE SHARING'!E705</f>
        <v>0</v>
      </c>
      <c r="F911" s="323">
        <f>$B911*'PERCENTAGE SHARING'!F705</f>
        <v>0</v>
      </c>
      <c r="G911" s="323">
        <f>$B911*'PERCENTAGE SHARING'!G705</f>
        <v>0</v>
      </c>
      <c r="H911" s="323">
        <f>$B911*'PERCENTAGE SHARING'!H705</f>
        <v>0</v>
      </c>
      <c r="I911" s="323">
        <f>$B911*'PERCENTAGE SHARING'!I705</f>
        <v>0</v>
      </c>
      <c r="J911" s="323">
        <f>$B911*'PERCENTAGE SHARING'!J705</f>
        <v>0</v>
      </c>
      <c r="K911" s="323">
        <f>$B911*'PERCENTAGE SHARING'!K705</f>
        <v>0</v>
      </c>
      <c r="L911" s="323">
        <f>$B911*'PERCENTAGE SHARING'!L705</f>
        <v>0</v>
      </c>
      <c r="M911" s="323">
        <f>$B911*'PERCENTAGE SHARING'!M705</f>
        <v>0</v>
      </c>
      <c r="N911" s="323">
        <f>$B911*'PERCENTAGE SHARING'!N705</f>
        <v>0</v>
      </c>
      <c r="O911" s="323">
        <f>$B911*'PERCENTAGE SHARING'!O705</f>
        <v>0</v>
      </c>
      <c r="P911" s="323">
        <f>$B911*'PERCENTAGE SHARING'!P705</f>
        <v>0</v>
      </c>
      <c r="Q911" s="323">
        <f>$B911*'PERCENTAGE SHARING'!Q705</f>
        <v>0</v>
      </c>
      <c r="R911" s="323">
        <f>$B911*'PERCENTAGE SHARING'!R705</f>
        <v>0</v>
      </c>
      <c r="S911" s="317"/>
      <c r="T911" s="317"/>
      <c r="U911" s="317"/>
      <c r="V911" s="317"/>
      <c r="W911" s="317"/>
      <c r="X911" s="317"/>
      <c r="Y911" s="317"/>
      <c r="Z911" s="317"/>
    </row>
    <row r="912" ht="22.5" customHeight="1">
      <c r="A912" s="325" t="str">
        <f>'PROP DAILY PNL'!A912</f>
        <v/>
      </c>
      <c r="B912" s="326" t="str">
        <f>'PROP DAILY PNL'!B912</f>
        <v/>
      </c>
      <c r="C912" s="323">
        <f>$B912*'PERCENTAGE SHARING'!C706</f>
        <v>0</v>
      </c>
      <c r="D912" s="323">
        <f>$B912*'PERCENTAGE SHARING'!D706</f>
        <v>0</v>
      </c>
      <c r="E912" s="323">
        <f>$B912*'PERCENTAGE SHARING'!E706</f>
        <v>0</v>
      </c>
      <c r="F912" s="323">
        <f>$B912*'PERCENTAGE SHARING'!F706</f>
        <v>0</v>
      </c>
      <c r="G912" s="323">
        <f>$B912*'PERCENTAGE SHARING'!G706</f>
        <v>0</v>
      </c>
      <c r="H912" s="323">
        <f>$B912*'PERCENTAGE SHARING'!H706</f>
        <v>0</v>
      </c>
      <c r="I912" s="323">
        <f>$B912*'PERCENTAGE SHARING'!I706</f>
        <v>0</v>
      </c>
      <c r="J912" s="323">
        <f>$B912*'PERCENTAGE SHARING'!J706</f>
        <v>0</v>
      </c>
      <c r="K912" s="323">
        <f>$B912*'PERCENTAGE SHARING'!K706</f>
        <v>0</v>
      </c>
      <c r="L912" s="323">
        <f>$B912*'PERCENTAGE SHARING'!L706</f>
        <v>0</v>
      </c>
      <c r="M912" s="323">
        <f>$B912*'PERCENTAGE SHARING'!M706</f>
        <v>0</v>
      </c>
      <c r="N912" s="323">
        <f>$B912*'PERCENTAGE SHARING'!N706</f>
        <v>0</v>
      </c>
      <c r="O912" s="323">
        <f>$B912*'PERCENTAGE SHARING'!O706</f>
        <v>0</v>
      </c>
      <c r="P912" s="323">
        <f>$B912*'PERCENTAGE SHARING'!P706</f>
        <v>0</v>
      </c>
      <c r="Q912" s="323">
        <f>$B912*'PERCENTAGE SHARING'!Q706</f>
        <v>0</v>
      </c>
      <c r="R912" s="323">
        <f>$B912*'PERCENTAGE SHARING'!R706</f>
        <v>0</v>
      </c>
      <c r="S912" s="317"/>
      <c r="T912" s="317"/>
      <c r="U912" s="317"/>
      <c r="V912" s="317"/>
      <c r="W912" s="317"/>
      <c r="X912" s="317"/>
      <c r="Y912" s="317"/>
      <c r="Z912" s="317"/>
    </row>
    <row r="913" ht="22.5" customHeight="1">
      <c r="A913" s="325" t="str">
        <f>'PROP DAILY PNL'!A913</f>
        <v/>
      </c>
      <c r="B913" s="326" t="str">
        <f>'PROP DAILY PNL'!B913</f>
        <v/>
      </c>
      <c r="C913" s="323">
        <f>$B913*'PERCENTAGE SHARING'!C707</f>
        <v>0</v>
      </c>
      <c r="D913" s="323">
        <f>$B913*'PERCENTAGE SHARING'!D707</f>
        <v>0</v>
      </c>
      <c r="E913" s="323">
        <f>$B913*'PERCENTAGE SHARING'!E707</f>
        <v>0</v>
      </c>
      <c r="F913" s="323">
        <f>$B913*'PERCENTAGE SHARING'!F707</f>
        <v>0</v>
      </c>
      <c r="G913" s="323">
        <f>$B913*'PERCENTAGE SHARING'!G707</f>
        <v>0</v>
      </c>
      <c r="H913" s="323">
        <f>$B913*'PERCENTAGE SHARING'!H707</f>
        <v>0</v>
      </c>
      <c r="I913" s="323">
        <f>$B913*'PERCENTAGE SHARING'!I707</f>
        <v>0</v>
      </c>
      <c r="J913" s="323">
        <f>$B913*'PERCENTAGE SHARING'!J707</f>
        <v>0</v>
      </c>
      <c r="K913" s="323">
        <f>$B913*'PERCENTAGE SHARING'!K707</f>
        <v>0</v>
      </c>
      <c r="L913" s="323">
        <f>$B913*'PERCENTAGE SHARING'!L707</f>
        <v>0</v>
      </c>
      <c r="M913" s="323">
        <f>$B913*'PERCENTAGE SHARING'!M707</f>
        <v>0</v>
      </c>
      <c r="N913" s="323">
        <f>$B913*'PERCENTAGE SHARING'!N707</f>
        <v>0</v>
      </c>
      <c r="O913" s="323">
        <f>$B913*'PERCENTAGE SHARING'!O707</f>
        <v>0</v>
      </c>
      <c r="P913" s="323">
        <f>$B913*'PERCENTAGE SHARING'!P707</f>
        <v>0</v>
      </c>
      <c r="Q913" s="323">
        <f>$B913*'PERCENTAGE SHARING'!Q707</f>
        <v>0</v>
      </c>
      <c r="R913" s="323">
        <f>$B913*'PERCENTAGE SHARING'!R707</f>
        <v>0</v>
      </c>
      <c r="S913" s="317"/>
      <c r="T913" s="317"/>
      <c r="U913" s="317"/>
      <c r="V913" s="317"/>
      <c r="W913" s="317"/>
      <c r="X913" s="317"/>
      <c r="Y913" s="317"/>
      <c r="Z913" s="317"/>
    </row>
    <row r="914" ht="22.5" customHeight="1">
      <c r="A914" s="325" t="str">
        <f>'PROP DAILY PNL'!A914</f>
        <v/>
      </c>
      <c r="B914" s="326" t="str">
        <f>'PROP DAILY PNL'!B914</f>
        <v/>
      </c>
      <c r="C914" s="323">
        <f>$B914*'PERCENTAGE SHARING'!C708</f>
        <v>0</v>
      </c>
      <c r="D914" s="323">
        <f>$B914*'PERCENTAGE SHARING'!D708</f>
        <v>0</v>
      </c>
      <c r="E914" s="323">
        <f>$B914*'PERCENTAGE SHARING'!E708</f>
        <v>0</v>
      </c>
      <c r="F914" s="323">
        <f>$B914*'PERCENTAGE SHARING'!F708</f>
        <v>0</v>
      </c>
      <c r="G914" s="323">
        <f>$B914*'PERCENTAGE SHARING'!G708</f>
        <v>0</v>
      </c>
      <c r="H914" s="323">
        <f>$B914*'PERCENTAGE SHARING'!H708</f>
        <v>0</v>
      </c>
      <c r="I914" s="323">
        <f>$B914*'PERCENTAGE SHARING'!I708</f>
        <v>0</v>
      </c>
      <c r="J914" s="323">
        <f>$B914*'PERCENTAGE SHARING'!J708</f>
        <v>0</v>
      </c>
      <c r="K914" s="323">
        <f>$B914*'PERCENTAGE SHARING'!K708</f>
        <v>0</v>
      </c>
      <c r="L914" s="323">
        <f>$B914*'PERCENTAGE SHARING'!L708</f>
        <v>0</v>
      </c>
      <c r="M914" s="323">
        <f>$B914*'PERCENTAGE SHARING'!M708</f>
        <v>0</v>
      </c>
      <c r="N914" s="323">
        <f>$B914*'PERCENTAGE SHARING'!N708</f>
        <v>0</v>
      </c>
      <c r="O914" s="323">
        <f>$B914*'PERCENTAGE SHARING'!O708</f>
        <v>0</v>
      </c>
      <c r="P914" s="323">
        <f>$B914*'PERCENTAGE SHARING'!P708</f>
        <v>0</v>
      </c>
      <c r="Q914" s="323">
        <f>$B914*'PERCENTAGE SHARING'!Q708</f>
        <v>0</v>
      </c>
      <c r="R914" s="323">
        <f>$B914*'PERCENTAGE SHARING'!R708</f>
        <v>0</v>
      </c>
      <c r="S914" s="317"/>
      <c r="T914" s="317"/>
      <c r="U914" s="317"/>
      <c r="V914" s="317"/>
      <c r="W914" s="317"/>
      <c r="X914" s="317"/>
      <c r="Y914" s="317"/>
      <c r="Z914" s="317"/>
    </row>
    <row r="915" ht="22.5" customHeight="1">
      <c r="A915" s="325" t="str">
        <f>'PROP DAILY PNL'!A915</f>
        <v/>
      </c>
      <c r="B915" s="326" t="str">
        <f>'PROP DAILY PNL'!B915</f>
        <v/>
      </c>
      <c r="C915" s="323">
        <f>$B915*'PERCENTAGE SHARING'!C709</f>
        <v>0</v>
      </c>
      <c r="D915" s="323">
        <f>$B915*'PERCENTAGE SHARING'!D709</f>
        <v>0</v>
      </c>
      <c r="E915" s="323">
        <f>$B915*'PERCENTAGE SHARING'!E709</f>
        <v>0</v>
      </c>
      <c r="F915" s="323">
        <f>$B915*'PERCENTAGE SHARING'!F709</f>
        <v>0</v>
      </c>
      <c r="G915" s="323">
        <f>$B915*'PERCENTAGE SHARING'!G709</f>
        <v>0</v>
      </c>
      <c r="H915" s="323">
        <f>$B915*'PERCENTAGE SHARING'!H709</f>
        <v>0</v>
      </c>
      <c r="I915" s="323">
        <f>$B915*'PERCENTAGE SHARING'!I709</f>
        <v>0</v>
      </c>
      <c r="J915" s="323">
        <f>$B915*'PERCENTAGE SHARING'!J709</f>
        <v>0</v>
      </c>
      <c r="K915" s="323">
        <f>$B915*'PERCENTAGE SHARING'!K709</f>
        <v>0</v>
      </c>
      <c r="L915" s="323">
        <f>$B915*'PERCENTAGE SHARING'!L709</f>
        <v>0</v>
      </c>
      <c r="M915" s="323">
        <f>$B915*'PERCENTAGE SHARING'!M709</f>
        <v>0</v>
      </c>
      <c r="N915" s="323">
        <f>$B915*'PERCENTAGE SHARING'!N709</f>
        <v>0</v>
      </c>
      <c r="O915" s="323">
        <f>$B915*'PERCENTAGE SHARING'!O709</f>
        <v>0</v>
      </c>
      <c r="P915" s="323">
        <f>$B915*'PERCENTAGE SHARING'!P709</f>
        <v>0</v>
      </c>
      <c r="Q915" s="323">
        <f>$B915*'PERCENTAGE SHARING'!Q709</f>
        <v>0</v>
      </c>
      <c r="R915" s="323">
        <f>$B915*'PERCENTAGE SHARING'!R709</f>
        <v>0</v>
      </c>
      <c r="S915" s="317"/>
      <c r="T915" s="317"/>
      <c r="U915" s="317"/>
      <c r="V915" s="317"/>
      <c r="W915" s="317"/>
      <c r="X915" s="317"/>
      <c r="Y915" s="317"/>
      <c r="Z915" s="317"/>
    </row>
    <row r="916" ht="22.5" customHeight="1">
      <c r="A916" s="325" t="str">
        <f>'PROP DAILY PNL'!A916</f>
        <v/>
      </c>
      <c r="B916" s="326" t="str">
        <f>'PROP DAILY PNL'!B916</f>
        <v/>
      </c>
      <c r="C916" s="323">
        <f>$B916*'PERCENTAGE SHARING'!C710</f>
        <v>0</v>
      </c>
      <c r="D916" s="323">
        <f>$B916*'PERCENTAGE SHARING'!D710</f>
        <v>0</v>
      </c>
      <c r="E916" s="323">
        <f>$B916*'PERCENTAGE SHARING'!E710</f>
        <v>0</v>
      </c>
      <c r="F916" s="323">
        <f>$B916*'PERCENTAGE SHARING'!F710</f>
        <v>0</v>
      </c>
      <c r="G916" s="323">
        <f>$B916*'PERCENTAGE SHARING'!G710</f>
        <v>0</v>
      </c>
      <c r="H916" s="323">
        <f>$B916*'PERCENTAGE SHARING'!H710</f>
        <v>0</v>
      </c>
      <c r="I916" s="323">
        <f>$B916*'PERCENTAGE SHARING'!I710</f>
        <v>0</v>
      </c>
      <c r="J916" s="323">
        <f>$B916*'PERCENTAGE SHARING'!J710</f>
        <v>0</v>
      </c>
      <c r="K916" s="323">
        <f>$B916*'PERCENTAGE SHARING'!K710</f>
        <v>0</v>
      </c>
      <c r="L916" s="323">
        <f>$B916*'PERCENTAGE SHARING'!L710</f>
        <v>0</v>
      </c>
      <c r="M916" s="323">
        <f>$B916*'PERCENTAGE SHARING'!M710</f>
        <v>0</v>
      </c>
      <c r="N916" s="323">
        <f>$B916*'PERCENTAGE SHARING'!N710</f>
        <v>0</v>
      </c>
      <c r="O916" s="323">
        <f>$B916*'PERCENTAGE SHARING'!O710</f>
        <v>0</v>
      </c>
      <c r="P916" s="323">
        <f>$B916*'PERCENTAGE SHARING'!P710</f>
        <v>0</v>
      </c>
      <c r="Q916" s="323">
        <f>$B916*'PERCENTAGE SHARING'!Q710</f>
        <v>0</v>
      </c>
      <c r="R916" s="323">
        <f>$B916*'PERCENTAGE SHARING'!R710</f>
        <v>0</v>
      </c>
      <c r="S916" s="317"/>
      <c r="T916" s="317"/>
      <c r="U916" s="317"/>
      <c r="V916" s="317"/>
      <c r="W916" s="317"/>
      <c r="X916" s="317"/>
      <c r="Y916" s="317"/>
      <c r="Z916" s="317"/>
    </row>
    <row r="917" ht="22.5" customHeight="1">
      <c r="A917" s="325" t="str">
        <f>'PROP DAILY PNL'!A917</f>
        <v/>
      </c>
      <c r="B917" s="326" t="str">
        <f>'PROP DAILY PNL'!B917</f>
        <v/>
      </c>
      <c r="C917" s="323">
        <f>$B917*'PERCENTAGE SHARING'!C711</f>
        <v>0</v>
      </c>
      <c r="D917" s="323">
        <f>$B917*'PERCENTAGE SHARING'!D711</f>
        <v>0</v>
      </c>
      <c r="E917" s="323">
        <f>$B917*'PERCENTAGE SHARING'!E711</f>
        <v>0</v>
      </c>
      <c r="F917" s="323">
        <f>$B917*'PERCENTAGE SHARING'!F711</f>
        <v>0</v>
      </c>
      <c r="G917" s="323">
        <f>$B917*'PERCENTAGE SHARING'!G711</f>
        <v>0</v>
      </c>
      <c r="H917" s="323">
        <f>$B917*'PERCENTAGE SHARING'!H711</f>
        <v>0</v>
      </c>
      <c r="I917" s="323">
        <f>$B917*'PERCENTAGE SHARING'!I711</f>
        <v>0</v>
      </c>
      <c r="J917" s="323">
        <f>$B917*'PERCENTAGE SHARING'!J711</f>
        <v>0</v>
      </c>
      <c r="K917" s="323">
        <f>$B917*'PERCENTAGE SHARING'!K711</f>
        <v>0</v>
      </c>
      <c r="L917" s="323">
        <f>$B917*'PERCENTAGE SHARING'!L711</f>
        <v>0</v>
      </c>
      <c r="M917" s="323">
        <f>$B917*'PERCENTAGE SHARING'!M711</f>
        <v>0</v>
      </c>
      <c r="N917" s="323">
        <f>$B917*'PERCENTAGE SHARING'!N711</f>
        <v>0</v>
      </c>
      <c r="O917" s="323">
        <f>$B917*'PERCENTAGE SHARING'!O711</f>
        <v>0</v>
      </c>
      <c r="P917" s="323">
        <f>$B917*'PERCENTAGE SHARING'!P711</f>
        <v>0</v>
      </c>
      <c r="Q917" s="323">
        <f>$B917*'PERCENTAGE SHARING'!Q711</f>
        <v>0</v>
      </c>
      <c r="R917" s="323">
        <f>$B917*'PERCENTAGE SHARING'!R711</f>
        <v>0</v>
      </c>
      <c r="S917" s="317"/>
      <c r="T917" s="317"/>
      <c r="U917" s="317"/>
      <c r="V917" s="317"/>
      <c r="W917" s="317"/>
      <c r="X917" s="317"/>
      <c r="Y917" s="317"/>
      <c r="Z917" s="317"/>
    </row>
    <row r="918" ht="22.5" customHeight="1">
      <c r="A918" s="325" t="str">
        <f>'PROP DAILY PNL'!A918</f>
        <v/>
      </c>
      <c r="B918" s="326" t="str">
        <f>'PROP DAILY PNL'!B918</f>
        <v/>
      </c>
      <c r="C918" s="323">
        <f>$B918*'PERCENTAGE SHARING'!C712</f>
        <v>0</v>
      </c>
      <c r="D918" s="323">
        <f>$B918*'PERCENTAGE SHARING'!D712</f>
        <v>0</v>
      </c>
      <c r="E918" s="323">
        <f>$B918*'PERCENTAGE SHARING'!E712</f>
        <v>0</v>
      </c>
      <c r="F918" s="323">
        <f>$B918*'PERCENTAGE SHARING'!F712</f>
        <v>0</v>
      </c>
      <c r="G918" s="323">
        <f>$B918*'PERCENTAGE SHARING'!G712</f>
        <v>0</v>
      </c>
      <c r="H918" s="323">
        <f>$B918*'PERCENTAGE SHARING'!H712</f>
        <v>0</v>
      </c>
      <c r="I918" s="323">
        <f>$B918*'PERCENTAGE SHARING'!I712</f>
        <v>0</v>
      </c>
      <c r="J918" s="323">
        <f>$B918*'PERCENTAGE SHARING'!J712</f>
        <v>0</v>
      </c>
      <c r="K918" s="323">
        <f>$B918*'PERCENTAGE SHARING'!K712</f>
        <v>0</v>
      </c>
      <c r="L918" s="323">
        <f>$B918*'PERCENTAGE SHARING'!L712</f>
        <v>0</v>
      </c>
      <c r="M918" s="323">
        <f>$B918*'PERCENTAGE SHARING'!M712</f>
        <v>0</v>
      </c>
      <c r="N918" s="323">
        <f>$B918*'PERCENTAGE SHARING'!N712</f>
        <v>0</v>
      </c>
      <c r="O918" s="323">
        <f>$B918*'PERCENTAGE SHARING'!O712</f>
        <v>0</v>
      </c>
      <c r="P918" s="323">
        <f>$B918*'PERCENTAGE SHARING'!P712</f>
        <v>0</v>
      </c>
      <c r="Q918" s="323">
        <f>$B918*'PERCENTAGE SHARING'!Q712</f>
        <v>0</v>
      </c>
      <c r="R918" s="323">
        <f>$B918*'PERCENTAGE SHARING'!R712</f>
        <v>0</v>
      </c>
      <c r="S918" s="317"/>
      <c r="T918" s="317"/>
      <c r="U918" s="317"/>
      <c r="V918" s="317"/>
      <c r="W918" s="317"/>
      <c r="X918" s="317"/>
      <c r="Y918" s="317"/>
      <c r="Z918" s="317"/>
    </row>
    <row r="919" ht="22.5" customHeight="1">
      <c r="A919" s="325" t="str">
        <f>'PROP DAILY PNL'!A919</f>
        <v/>
      </c>
      <c r="B919" s="326" t="str">
        <f>'PROP DAILY PNL'!B919</f>
        <v/>
      </c>
      <c r="C919" s="323">
        <f>$B919*'PERCENTAGE SHARING'!C713</f>
        <v>0</v>
      </c>
      <c r="D919" s="323">
        <f>$B919*'PERCENTAGE SHARING'!D713</f>
        <v>0</v>
      </c>
      <c r="E919" s="323">
        <f>$B919*'PERCENTAGE SHARING'!E713</f>
        <v>0</v>
      </c>
      <c r="F919" s="323">
        <f>$B919*'PERCENTAGE SHARING'!F713</f>
        <v>0</v>
      </c>
      <c r="G919" s="323">
        <f>$B919*'PERCENTAGE SHARING'!G713</f>
        <v>0</v>
      </c>
      <c r="H919" s="323">
        <f>$B919*'PERCENTAGE SHARING'!H713</f>
        <v>0</v>
      </c>
      <c r="I919" s="323">
        <f>$B919*'PERCENTAGE SHARING'!I713</f>
        <v>0</v>
      </c>
      <c r="J919" s="323">
        <f>$B919*'PERCENTAGE SHARING'!J713</f>
        <v>0</v>
      </c>
      <c r="K919" s="323">
        <f>$B919*'PERCENTAGE SHARING'!K713</f>
        <v>0</v>
      </c>
      <c r="L919" s="323">
        <f>$B919*'PERCENTAGE SHARING'!L713</f>
        <v>0</v>
      </c>
      <c r="M919" s="323">
        <f>$B919*'PERCENTAGE SHARING'!M713</f>
        <v>0</v>
      </c>
      <c r="N919" s="323">
        <f>$B919*'PERCENTAGE SHARING'!N713</f>
        <v>0</v>
      </c>
      <c r="O919" s="323">
        <f>$B919*'PERCENTAGE SHARING'!O713</f>
        <v>0</v>
      </c>
      <c r="P919" s="323">
        <f>$B919*'PERCENTAGE SHARING'!P713</f>
        <v>0</v>
      </c>
      <c r="Q919" s="323">
        <f>$B919*'PERCENTAGE SHARING'!Q713</f>
        <v>0</v>
      </c>
      <c r="R919" s="323">
        <f>$B919*'PERCENTAGE SHARING'!R713</f>
        <v>0</v>
      </c>
      <c r="S919" s="317"/>
      <c r="T919" s="317"/>
      <c r="U919" s="317"/>
      <c r="V919" s="317"/>
      <c r="W919" s="317"/>
      <c r="X919" s="317"/>
      <c r="Y919" s="317"/>
      <c r="Z919" s="317"/>
    </row>
    <row r="920" ht="22.5" customHeight="1">
      <c r="A920" s="325" t="str">
        <f>'PROP DAILY PNL'!A920</f>
        <v/>
      </c>
      <c r="B920" s="326" t="str">
        <f>'PROP DAILY PNL'!B920</f>
        <v/>
      </c>
      <c r="C920" s="323">
        <f>$B920*'PERCENTAGE SHARING'!C714</f>
        <v>0</v>
      </c>
      <c r="D920" s="323">
        <f>$B920*'PERCENTAGE SHARING'!D714</f>
        <v>0</v>
      </c>
      <c r="E920" s="323">
        <f>$B920*'PERCENTAGE SHARING'!E714</f>
        <v>0</v>
      </c>
      <c r="F920" s="323">
        <f>$B920*'PERCENTAGE SHARING'!F714</f>
        <v>0</v>
      </c>
      <c r="G920" s="323">
        <f>$B920*'PERCENTAGE SHARING'!G714</f>
        <v>0</v>
      </c>
      <c r="H920" s="323">
        <f>$B920*'PERCENTAGE SHARING'!H714</f>
        <v>0</v>
      </c>
      <c r="I920" s="323">
        <f>$B920*'PERCENTAGE SHARING'!I714</f>
        <v>0</v>
      </c>
      <c r="J920" s="323">
        <f>$B920*'PERCENTAGE SHARING'!J714</f>
        <v>0</v>
      </c>
      <c r="K920" s="323">
        <f>$B920*'PERCENTAGE SHARING'!K714</f>
        <v>0</v>
      </c>
      <c r="L920" s="323">
        <f>$B920*'PERCENTAGE SHARING'!L714</f>
        <v>0</v>
      </c>
      <c r="M920" s="323">
        <f>$B920*'PERCENTAGE SHARING'!M714</f>
        <v>0</v>
      </c>
      <c r="N920" s="323">
        <f>$B920*'PERCENTAGE SHARING'!N714</f>
        <v>0</v>
      </c>
      <c r="O920" s="323">
        <f>$B920*'PERCENTAGE SHARING'!O714</f>
        <v>0</v>
      </c>
      <c r="P920" s="323">
        <f>$B920*'PERCENTAGE SHARING'!P714</f>
        <v>0</v>
      </c>
      <c r="Q920" s="323">
        <f>$B920*'PERCENTAGE SHARING'!Q714</f>
        <v>0</v>
      </c>
      <c r="R920" s="323">
        <f>$B920*'PERCENTAGE SHARING'!R714</f>
        <v>0</v>
      </c>
      <c r="S920" s="317"/>
      <c r="T920" s="317"/>
      <c r="U920" s="317"/>
      <c r="V920" s="317"/>
      <c r="W920" s="317"/>
      <c r="X920" s="317"/>
      <c r="Y920" s="317"/>
      <c r="Z920" s="317"/>
    </row>
    <row r="921" ht="22.5" customHeight="1">
      <c r="A921" s="325" t="str">
        <f>'PROP DAILY PNL'!A921</f>
        <v/>
      </c>
      <c r="B921" s="326" t="str">
        <f>'PROP DAILY PNL'!B921</f>
        <v/>
      </c>
      <c r="C921" s="323">
        <f>$B921*'PERCENTAGE SHARING'!C715</f>
        <v>0</v>
      </c>
      <c r="D921" s="323">
        <f>$B921*'PERCENTAGE SHARING'!D715</f>
        <v>0</v>
      </c>
      <c r="E921" s="323">
        <f>$B921*'PERCENTAGE SHARING'!E715</f>
        <v>0</v>
      </c>
      <c r="F921" s="323">
        <f>$B921*'PERCENTAGE SHARING'!F715</f>
        <v>0</v>
      </c>
      <c r="G921" s="323">
        <f>$B921*'PERCENTAGE SHARING'!G715</f>
        <v>0</v>
      </c>
      <c r="H921" s="323">
        <f>$B921*'PERCENTAGE SHARING'!H715</f>
        <v>0</v>
      </c>
      <c r="I921" s="323">
        <f>$B921*'PERCENTAGE SHARING'!I715</f>
        <v>0</v>
      </c>
      <c r="J921" s="323">
        <f>$B921*'PERCENTAGE SHARING'!J715</f>
        <v>0</v>
      </c>
      <c r="K921" s="323">
        <f>$B921*'PERCENTAGE SHARING'!K715</f>
        <v>0</v>
      </c>
      <c r="L921" s="323">
        <f>$B921*'PERCENTAGE SHARING'!L715</f>
        <v>0</v>
      </c>
      <c r="M921" s="323">
        <f>$B921*'PERCENTAGE SHARING'!M715</f>
        <v>0</v>
      </c>
      <c r="N921" s="323">
        <f>$B921*'PERCENTAGE SHARING'!N715</f>
        <v>0</v>
      </c>
      <c r="O921" s="323">
        <f>$B921*'PERCENTAGE SHARING'!O715</f>
        <v>0</v>
      </c>
      <c r="P921" s="323">
        <f>$B921*'PERCENTAGE SHARING'!P715</f>
        <v>0</v>
      </c>
      <c r="Q921" s="323">
        <f>$B921*'PERCENTAGE SHARING'!Q715</f>
        <v>0</v>
      </c>
      <c r="R921" s="323">
        <f>$B921*'PERCENTAGE SHARING'!R715</f>
        <v>0</v>
      </c>
      <c r="S921" s="317"/>
      <c r="T921" s="317"/>
      <c r="U921" s="317"/>
      <c r="V921" s="317"/>
      <c r="W921" s="317"/>
      <c r="X921" s="317"/>
      <c r="Y921" s="317"/>
      <c r="Z921" s="317"/>
    </row>
    <row r="922" ht="22.5" customHeight="1">
      <c r="A922" s="325" t="str">
        <f>'PROP DAILY PNL'!A922</f>
        <v/>
      </c>
      <c r="B922" s="326" t="str">
        <f>'PROP DAILY PNL'!B922</f>
        <v/>
      </c>
      <c r="C922" s="323">
        <f>$B922*'PERCENTAGE SHARING'!C716</f>
        <v>0</v>
      </c>
      <c r="D922" s="323">
        <f>$B922*'PERCENTAGE SHARING'!D716</f>
        <v>0</v>
      </c>
      <c r="E922" s="323">
        <f>$B922*'PERCENTAGE SHARING'!E716</f>
        <v>0</v>
      </c>
      <c r="F922" s="323">
        <f>$B922*'PERCENTAGE SHARING'!F716</f>
        <v>0</v>
      </c>
      <c r="G922" s="323">
        <f>$B922*'PERCENTAGE SHARING'!G716</f>
        <v>0</v>
      </c>
      <c r="H922" s="323">
        <f>$B922*'PERCENTAGE SHARING'!H716</f>
        <v>0</v>
      </c>
      <c r="I922" s="323">
        <f>$B922*'PERCENTAGE SHARING'!I716</f>
        <v>0</v>
      </c>
      <c r="J922" s="323">
        <f>$B922*'PERCENTAGE SHARING'!J716</f>
        <v>0</v>
      </c>
      <c r="K922" s="323">
        <f>$B922*'PERCENTAGE SHARING'!K716</f>
        <v>0</v>
      </c>
      <c r="L922" s="323">
        <f>$B922*'PERCENTAGE SHARING'!L716</f>
        <v>0</v>
      </c>
      <c r="M922" s="323">
        <f>$B922*'PERCENTAGE SHARING'!M716</f>
        <v>0</v>
      </c>
      <c r="N922" s="323">
        <f>$B922*'PERCENTAGE SHARING'!N716</f>
        <v>0</v>
      </c>
      <c r="O922" s="323">
        <f>$B922*'PERCENTAGE SHARING'!O716</f>
        <v>0</v>
      </c>
      <c r="P922" s="323">
        <f>$B922*'PERCENTAGE SHARING'!P716</f>
        <v>0</v>
      </c>
      <c r="Q922" s="323">
        <f>$B922*'PERCENTAGE SHARING'!Q716</f>
        <v>0</v>
      </c>
      <c r="R922" s="323">
        <f>$B922*'PERCENTAGE SHARING'!R716</f>
        <v>0</v>
      </c>
      <c r="S922" s="317"/>
      <c r="T922" s="317"/>
      <c r="U922" s="317"/>
      <c r="V922" s="317"/>
      <c r="W922" s="317"/>
      <c r="X922" s="317"/>
      <c r="Y922" s="317"/>
      <c r="Z922" s="317"/>
    </row>
    <row r="923" ht="22.5" customHeight="1">
      <c r="A923" s="325" t="str">
        <f>'PROP DAILY PNL'!A923</f>
        <v/>
      </c>
      <c r="B923" s="326" t="str">
        <f>'PROP DAILY PNL'!B923</f>
        <v/>
      </c>
      <c r="C923" s="323">
        <f>$B923*'PERCENTAGE SHARING'!C717</f>
        <v>0</v>
      </c>
      <c r="D923" s="323">
        <f>$B923*'PERCENTAGE SHARING'!D717</f>
        <v>0</v>
      </c>
      <c r="E923" s="323">
        <f>$B923*'PERCENTAGE SHARING'!E717</f>
        <v>0</v>
      </c>
      <c r="F923" s="323">
        <f>$B923*'PERCENTAGE SHARING'!F717</f>
        <v>0</v>
      </c>
      <c r="G923" s="323">
        <f>$B923*'PERCENTAGE SHARING'!G717</f>
        <v>0</v>
      </c>
      <c r="H923" s="323">
        <f>$B923*'PERCENTAGE SHARING'!H717</f>
        <v>0</v>
      </c>
      <c r="I923" s="323">
        <f>$B923*'PERCENTAGE SHARING'!I717</f>
        <v>0</v>
      </c>
      <c r="J923" s="323">
        <f>$B923*'PERCENTAGE SHARING'!J717</f>
        <v>0</v>
      </c>
      <c r="K923" s="323">
        <f>$B923*'PERCENTAGE SHARING'!K717</f>
        <v>0</v>
      </c>
      <c r="L923" s="323">
        <f>$B923*'PERCENTAGE SHARING'!L717</f>
        <v>0</v>
      </c>
      <c r="M923" s="323">
        <f>$B923*'PERCENTAGE SHARING'!M717</f>
        <v>0</v>
      </c>
      <c r="N923" s="323">
        <f>$B923*'PERCENTAGE SHARING'!N717</f>
        <v>0</v>
      </c>
      <c r="O923" s="323">
        <f>$B923*'PERCENTAGE SHARING'!O717</f>
        <v>0</v>
      </c>
      <c r="P923" s="323">
        <f>$B923*'PERCENTAGE SHARING'!P717</f>
        <v>0</v>
      </c>
      <c r="Q923" s="323">
        <f>$B923*'PERCENTAGE SHARING'!Q717</f>
        <v>0</v>
      </c>
      <c r="R923" s="323">
        <f>$B923*'PERCENTAGE SHARING'!R717</f>
        <v>0</v>
      </c>
      <c r="S923" s="317"/>
      <c r="T923" s="317"/>
      <c r="U923" s="317"/>
      <c r="V923" s="317"/>
      <c r="W923" s="317"/>
      <c r="X923" s="317"/>
      <c r="Y923" s="317"/>
      <c r="Z923" s="317"/>
    </row>
    <row r="924" ht="22.5" customHeight="1">
      <c r="A924" s="325" t="str">
        <f>'PROP DAILY PNL'!A924</f>
        <v/>
      </c>
      <c r="B924" s="326" t="str">
        <f>'PROP DAILY PNL'!B924</f>
        <v/>
      </c>
      <c r="C924" s="323">
        <f>$B924*'PERCENTAGE SHARING'!C718</f>
        <v>0</v>
      </c>
      <c r="D924" s="323">
        <f>$B924*'PERCENTAGE SHARING'!D718</f>
        <v>0</v>
      </c>
      <c r="E924" s="323">
        <f>$B924*'PERCENTAGE SHARING'!E718</f>
        <v>0</v>
      </c>
      <c r="F924" s="323">
        <f>$B924*'PERCENTAGE SHARING'!F718</f>
        <v>0</v>
      </c>
      <c r="G924" s="323">
        <f>$B924*'PERCENTAGE SHARING'!G718</f>
        <v>0</v>
      </c>
      <c r="H924" s="323">
        <f>$B924*'PERCENTAGE SHARING'!H718</f>
        <v>0</v>
      </c>
      <c r="I924" s="323">
        <f>$B924*'PERCENTAGE SHARING'!I718</f>
        <v>0</v>
      </c>
      <c r="J924" s="323">
        <f>$B924*'PERCENTAGE SHARING'!J718</f>
        <v>0</v>
      </c>
      <c r="K924" s="323">
        <f>$B924*'PERCENTAGE SHARING'!K718</f>
        <v>0</v>
      </c>
      <c r="L924" s="323">
        <f>$B924*'PERCENTAGE SHARING'!L718</f>
        <v>0</v>
      </c>
      <c r="M924" s="323">
        <f>$B924*'PERCENTAGE SHARING'!M718</f>
        <v>0</v>
      </c>
      <c r="N924" s="323">
        <f>$B924*'PERCENTAGE SHARING'!N718</f>
        <v>0</v>
      </c>
      <c r="O924" s="323">
        <f>$B924*'PERCENTAGE SHARING'!O718</f>
        <v>0</v>
      </c>
      <c r="P924" s="323">
        <f>$B924*'PERCENTAGE SHARING'!P718</f>
        <v>0</v>
      </c>
      <c r="Q924" s="323">
        <f>$B924*'PERCENTAGE SHARING'!Q718</f>
        <v>0</v>
      </c>
      <c r="R924" s="323">
        <f>$B924*'PERCENTAGE SHARING'!R718</f>
        <v>0</v>
      </c>
      <c r="S924" s="317"/>
      <c r="T924" s="317"/>
      <c r="U924" s="317"/>
      <c r="V924" s="317"/>
      <c r="W924" s="317"/>
      <c r="X924" s="317"/>
      <c r="Y924" s="317"/>
      <c r="Z924" s="317"/>
    </row>
    <row r="925" ht="22.5" customHeight="1">
      <c r="A925" s="325" t="str">
        <f>'PROP DAILY PNL'!A925</f>
        <v/>
      </c>
      <c r="B925" s="326" t="str">
        <f>'PROP DAILY PNL'!B925</f>
        <v/>
      </c>
      <c r="C925" s="323">
        <f>$B925*'PERCENTAGE SHARING'!C719</f>
        <v>0</v>
      </c>
      <c r="D925" s="323">
        <f>$B925*'PERCENTAGE SHARING'!D719</f>
        <v>0</v>
      </c>
      <c r="E925" s="323">
        <f>$B925*'PERCENTAGE SHARING'!E719</f>
        <v>0</v>
      </c>
      <c r="F925" s="323">
        <f>$B925*'PERCENTAGE SHARING'!F719</f>
        <v>0</v>
      </c>
      <c r="G925" s="323">
        <f>$B925*'PERCENTAGE SHARING'!G719</f>
        <v>0</v>
      </c>
      <c r="H925" s="323">
        <f>$B925*'PERCENTAGE SHARING'!H719</f>
        <v>0</v>
      </c>
      <c r="I925" s="323">
        <f>$B925*'PERCENTAGE SHARING'!I719</f>
        <v>0</v>
      </c>
      <c r="J925" s="323">
        <f>$B925*'PERCENTAGE SHARING'!J719</f>
        <v>0</v>
      </c>
      <c r="K925" s="323">
        <f>$B925*'PERCENTAGE SHARING'!K719</f>
        <v>0</v>
      </c>
      <c r="L925" s="323">
        <f>$B925*'PERCENTAGE SHARING'!L719</f>
        <v>0</v>
      </c>
      <c r="M925" s="323">
        <f>$B925*'PERCENTAGE SHARING'!M719</f>
        <v>0</v>
      </c>
      <c r="N925" s="323">
        <f>$B925*'PERCENTAGE SHARING'!N719</f>
        <v>0</v>
      </c>
      <c r="O925" s="323">
        <f>$B925*'PERCENTAGE SHARING'!O719</f>
        <v>0</v>
      </c>
      <c r="P925" s="323">
        <f>$B925*'PERCENTAGE SHARING'!P719</f>
        <v>0</v>
      </c>
      <c r="Q925" s="323">
        <f>$B925*'PERCENTAGE SHARING'!Q719</f>
        <v>0</v>
      </c>
      <c r="R925" s="323">
        <f>$B925*'PERCENTAGE SHARING'!R719</f>
        <v>0</v>
      </c>
      <c r="S925" s="317"/>
      <c r="T925" s="317"/>
      <c r="U925" s="317"/>
      <c r="V925" s="317"/>
      <c r="W925" s="317"/>
      <c r="X925" s="317"/>
      <c r="Y925" s="317"/>
      <c r="Z925" s="317"/>
    </row>
    <row r="926" ht="22.5" customHeight="1">
      <c r="A926" s="325" t="str">
        <f>'PROP DAILY PNL'!A926</f>
        <v/>
      </c>
      <c r="B926" s="326" t="str">
        <f>'PROP DAILY PNL'!B926</f>
        <v/>
      </c>
      <c r="C926" s="323">
        <f>$B926*'PERCENTAGE SHARING'!C720</f>
        <v>0</v>
      </c>
      <c r="D926" s="323">
        <f>$B926*'PERCENTAGE SHARING'!D720</f>
        <v>0</v>
      </c>
      <c r="E926" s="323">
        <f>$B926*'PERCENTAGE SHARING'!E720</f>
        <v>0</v>
      </c>
      <c r="F926" s="323">
        <f>$B926*'PERCENTAGE SHARING'!F720</f>
        <v>0</v>
      </c>
      <c r="G926" s="323">
        <f>$B926*'PERCENTAGE SHARING'!G720</f>
        <v>0</v>
      </c>
      <c r="H926" s="323">
        <f>$B926*'PERCENTAGE SHARING'!H720</f>
        <v>0</v>
      </c>
      <c r="I926" s="323">
        <f>$B926*'PERCENTAGE SHARING'!I720</f>
        <v>0</v>
      </c>
      <c r="J926" s="323">
        <f>$B926*'PERCENTAGE SHARING'!J720</f>
        <v>0</v>
      </c>
      <c r="K926" s="323">
        <f>$B926*'PERCENTAGE SHARING'!K720</f>
        <v>0</v>
      </c>
      <c r="L926" s="323">
        <f>$B926*'PERCENTAGE SHARING'!L720</f>
        <v>0</v>
      </c>
      <c r="M926" s="323">
        <f>$B926*'PERCENTAGE SHARING'!M720</f>
        <v>0</v>
      </c>
      <c r="N926" s="323">
        <f>$B926*'PERCENTAGE SHARING'!N720</f>
        <v>0</v>
      </c>
      <c r="O926" s="323">
        <f>$B926*'PERCENTAGE SHARING'!O720</f>
        <v>0</v>
      </c>
      <c r="P926" s="323">
        <f>$B926*'PERCENTAGE SHARING'!P720</f>
        <v>0</v>
      </c>
      <c r="Q926" s="323">
        <f>$B926*'PERCENTAGE SHARING'!Q720</f>
        <v>0</v>
      </c>
      <c r="R926" s="323">
        <f>$B926*'PERCENTAGE SHARING'!R720</f>
        <v>0</v>
      </c>
      <c r="S926" s="317"/>
      <c r="T926" s="317"/>
      <c r="U926" s="317"/>
      <c r="V926" s="317"/>
      <c r="W926" s="317"/>
      <c r="X926" s="317"/>
      <c r="Y926" s="317"/>
      <c r="Z926" s="317"/>
    </row>
    <row r="927" ht="22.5" customHeight="1">
      <c r="A927" s="325" t="str">
        <f>'PROP DAILY PNL'!A927</f>
        <v/>
      </c>
      <c r="B927" s="326" t="str">
        <f>'PROP DAILY PNL'!B927</f>
        <v/>
      </c>
      <c r="C927" s="323">
        <f>$B927*'PERCENTAGE SHARING'!C721</f>
        <v>0</v>
      </c>
      <c r="D927" s="323">
        <f>$B927*'PERCENTAGE SHARING'!D721</f>
        <v>0</v>
      </c>
      <c r="E927" s="323">
        <f>$B927*'PERCENTAGE SHARING'!E721</f>
        <v>0</v>
      </c>
      <c r="F927" s="323">
        <f>$B927*'PERCENTAGE SHARING'!F721</f>
        <v>0</v>
      </c>
      <c r="G927" s="323">
        <f>$B927*'PERCENTAGE SHARING'!G721</f>
        <v>0</v>
      </c>
      <c r="H927" s="323">
        <f>$B927*'PERCENTAGE SHARING'!H721</f>
        <v>0</v>
      </c>
      <c r="I927" s="323">
        <f>$B927*'PERCENTAGE SHARING'!I721</f>
        <v>0</v>
      </c>
      <c r="J927" s="323">
        <f>$B927*'PERCENTAGE SHARING'!J721</f>
        <v>0</v>
      </c>
      <c r="K927" s="323">
        <f>$B927*'PERCENTAGE SHARING'!K721</f>
        <v>0</v>
      </c>
      <c r="L927" s="323">
        <f>$B927*'PERCENTAGE SHARING'!L721</f>
        <v>0</v>
      </c>
      <c r="M927" s="323">
        <f>$B927*'PERCENTAGE SHARING'!M721</f>
        <v>0</v>
      </c>
      <c r="N927" s="323">
        <f>$B927*'PERCENTAGE SHARING'!N721</f>
        <v>0</v>
      </c>
      <c r="O927" s="323">
        <f>$B927*'PERCENTAGE SHARING'!O721</f>
        <v>0</v>
      </c>
      <c r="P927" s="323">
        <f>$B927*'PERCENTAGE SHARING'!P721</f>
        <v>0</v>
      </c>
      <c r="Q927" s="323">
        <f>$B927*'PERCENTAGE SHARING'!Q721</f>
        <v>0</v>
      </c>
      <c r="R927" s="323">
        <f>$B927*'PERCENTAGE SHARING'!R721</f>
        <v>0</v>
      </c>
      <c r="S927" s="317"/>
      <c r="T927" s="317"/>
      <c r="U927" s="317"/>
      <c r="V927" s="317"/>
      <c r="W927" s="317"/>
      <c r="X927" s="317"/>
      <c r="Y927" s="317"/>
      <c r="Z927" s="317"/>
    </row>
    <row r="928" ht="22.5" customHeight="1">
      <c r="A928" s="325" t="str">
        <f>'PROP DAILY PNL'!A928</f>
        <v/>
      </c>
      <c r="B928" s="326" t="str">
        <f>'PROP DAILY PNL'!B928</f>
        <v/>
      </c>
      <c r="C928" s="323">
        <f>$B928*'PERCENTAGE SHARING'!C722</f>
        <v>0</v>
      </c>
      <c r="D928" s="323">
        <f>$B928*'PERCENTAGE SHARING'!D722</f>
        <v>0</v>
      </c>
      <c r="E928" s="323">
        <f>$B928*'PERCENTAGE SHARING'!E722</f>
        <v>0</v>
      </c>
      <c r="F928" s="323">
        <f>$B928*'PERCENTAGE SHARING'!F722</f>
        <v>0</v>
      </c>
      <c r="G928" s="323">
        <f>$B928*'PERCENTAGE SHARING'!G722</f>
        <v>0</v>
      </c>
      <c r="H928" s="323">
        <f>$B928*'PERCENTAGE SHARING'!H722</f>
        <v>0</v>
      </c>
      <c r="I928" s="323">
        <f>$B928*'PERCENTAGE SHARING'!I722</f>
        <v>0</v>
      </c>
      <c r="J928" s="323">
        <f>$B928*'PERCENTAGE SHARING'!J722</f>
        <v>0</v>
      </c>
      <c r="K928" s="323">
        <f>$B928*'PERCENTAGE SHARING'!K722</f>
        <v>0</v>
      </c>
      <c r="L928" s="323">
        <f>$B928*'PERCENTAGE SHARING'!L722</f>
        <v>0</v>
      </c>
      <c r="M928" s="323">
        <f>$B928*'PERCENTAGE SHARING'!M722</f>
        <v>0</v>
      </c>
      <c r="N928" s="323">
        <f>$B928*'PERCENTAGE SHARING'!N722</f>
        <v>0</v>
      </c>
      <c r="O928" s="323">
        <f>$B928*'PERCENTAGE SHARING'!O722</f>
        <v>0</v>
      </c>
      <c r="P928" s="323">
        <f>$B928*'PERCENTAGE SHARING'!P722</f>
        <v>0</v>
      </c>
      <c r="Q928" s="323">
        <f>$B928*'PERCENTAGE SHARING'!Q722</f>
        <v>0</v>
      </c>
      <c r="R928" s="323">
        <f>$B928*'PERCENTAGE SHARING'!R722</f>
        <v>0</v>
      </c>
      <c r="S928" s="317"/>
      <c r="T928" s="317"/>
      <c r="U928" s="317"/>
      <c r="V928" s="317"/>
      <c r="W928" s="317"/>
      <c r="X928" s="317"/>
      <c r="Y928" s="317"/>
      <c r="Z928" s="317"/>
    </row>
    <row r="929" ht="22.5" customHeight="1">
      <c r="A929" s="325" t="str">
        <f>'PROP DAILY PNL'!A929</f>
        <v/>
      </c>
      <c r="B929" s="326" t="str">
        <f>'PROP DAILY PNL'!B929</f>
        <v/>
      </c>
      <c r="C929" s="323">
        <f>$B929*'PERCENTAGE SHARING'!C723</f>
        <v>0</v>
      </c>
      <c r="D929" s="323">
        <f>$B929*'PERCENTAGE SHARING'!D723</f>
        <v>0</v>
      </c>
      <c r="E929" s="323">
        <f>$B929*'PERCENTAGE SHARING'!E723</f>
        <v>0</v>
      </c>
      <c r="F929" s="323">
        <f>$B929*'PERCENTAGE SHARING'!F723</f>
        <v>0</v>
      </c>
      <c r="G929" s="323">
        <f>$B929*'PERCENTAGE SHARING'!G723</f>
        <v>0</v>
      </c>
      <c r="H929" s="323">
        <f>$B929*'PERCENTAGE SHARING'!H723</f>
        <v>0</v>
      </c>
      <c r="I929" s="323">
        <f>$B929*'PERCENTAGE SHARING'!I723</f>
        <v>0</v>
      </c>
      <c r="J929" s="323">
        <f>$B929*'PERCENTAGE SHARING'!J723</f>
        <v>0</v>
      </c>
      <c r="K929" s="323">
        <f>$B929*'PERCENTAGE SHARING'!K723</f>
        <v>0</v>
      </c>
      <c r="L929" s="323">
        <f>$B929*'PERCENTAGE SHARING'!L723</f>
        <v>0</v>
      </c>
      <c r="M929" s="323">
        <f>$B929*'PERCENTAGE SHARING'!M723</f>
        <v>0</v>
      </c>
      <c r="N929" s="323">
        <f>$B929*'PERCENTAGE SHARING'!N723</f>
        <v>0</v>
      </c>
      <c r="O929" s="323">
        <f>$B929*'PERCENTAGE SHARING'!O723</f>
        <v>0</v>
      </c>
      <c r="P929" s="323">
        <f>$B929*'PERCENTAGE SHARING'!P723</f>
        <v>0</v>
      </c>
      <c r="Q929" s="323">
        <f>$B929*'PERCENTAGE SHARING'!Q723</f>
        <v>0</v>
      </c>
      <c r="R929" s="323">
        <f>$B929*'PERCENTAGE SHARING'!R723</f>
        <v>0</v>
      </c>
      <c r="S929" s="317"/>
      <c r="T929" s="317"/>
      <c r="U929" s="317"/>
      <c r="V929" s="317"/>
      <c r="W929" s="317"/>
      <c r="X929" s="317"/>
      <c r="Y929" s="317"/>
      <c r="Z929" s="317"/>
    </row>
    <row r="930" ht="22.5" customHeight="1">
      <c r="A930" s="325" t="str">
        <f>'PROP DAILY PNL'!A930</f>
        <v/>
      </c>
      <c r="B930" s="326" t="str">
        <f>'PROP DAILY PNL'!B930</f>
        <v/>
      </c>
      <c r="C930" s="323">
        <f>$B930*'PERCENTAGE SHARING'!C724</f>
        <v>0</v>
      </c>
      <c r="D930" s="323">
        <f>$B930*'PERCENTAGE SHARING'!D724</f>
        <v>0</v>
      </c>
      <c r="E930" s="323">
        <f>$B930*'PERCENTAGE SHARING'!E724</f>
        <v>0</v>
      </c>
      <c r="F930" s="323">
        <f>$B930*'PERCENTAGE SHARING'!F724</f>
        <v>0</v>
      </c>
      <c r="G930" s="323">
        <f>$B930*'PERCENTAGE SHARING'!G724</f>
        <v>0</v>
      </c>
      <c r="H930" s="323">
        <f>$B930*'PERCENTAGE SHARING'!H724</f>
        <v>0</v>
      </c>
      <c r="I930" s="323">
        <f>$B930*'PERCENTAGE SHARING'!I724</f>
        <v>0</v>
      </c>
      <c r="J930" s="323">
        <f>$B930*'PERCENTAGE SHARING'!J724</f>
        <v>0</v>
      </c>
      <c r="K930" s="323">
        <f>$B930*'PERCENTAGE SHARING'!K724</f>
        <v>0</v>
      </c>
      <c r="L930" s="323">
        <f>$B930*'PERCENTAGE SHARING'!L724</f>
        <v>0</v>
      </c>
      <c r="M930" s="323">
        <f>$B930*'PERCENTAGE SHARING'!M724</f>
        <v>0</v>
      </c>
      <c r="N930" s="323">
        <f>$B930*'PERCENTAGE SHARING'!N724</f>
        <v>0</v>
      </c>
      <c r="O930" s="323">
        <f>$B930*'PERCENTAGE SHARING'!O724</f>
        <v>0</v>
      </c>
      <c r="P930" s="323">
        <f>$B930*'PERCENTAGE SHARING'!P724</f>
        <v>0</v>
      </c>
      <c r="Q930" s="323">
        <f>$B930*'PERCENTAGE SHARING'!Q724</f>
        <v>0</v>
      </c>
      <c r="R930" s="323">
        <f>$B930*'PERCENTAGE SHARING'!R724</f>
        <v>0</v>
      </c>
      <c r="S930" s="317"/>
      <c r="T930" s="317"/>
      <c r="U930" s="317"/>
      <c r="V930" s="317"/>
      <c r="W930" s="317"/>
      <c r="X930" s="317"/>
      <c r="Y930" s="317"/>
      <c r="Z930" s="317"/>
    </row>
    <row r="931" ht="22.5" customHeight="1">
      <c r="A931" s="325" t="str">
        <f>'PROP DAILY PNL'!A931</f>
        <v/>
      </c>
      <c r="B931" s="326" t="str">
        <f>'PROP DAILY PNL'!B931</f>
        <v/>
      </c>
      <c r="C931" s="323">
        <f>$B931*'PERCENTAGE SHARING'!C725</f>
        <v>0</v>
      </c>
      <c r="D931" s="323">
        <f>$B931*'PERCENTAGE SHARING'!D725</f>
        <v>0</v>
      </c>
      <c r="E931" s="323">
        <f>$B931*'PERCENTAGE SHARING'!E725</f>
        <v>0</v>
      </c>
      <c r="F931" s="323">
        <f>$B931*'PERCENTAGE SHARING'!F725</f>
        <v>0</v>
      </c>
      <c r="G931" s="323">
        <f>$B931*'PERCENTAGE SHARING'!G725</f>
        <v>0</v>
      </c>
      <c r="H931" s="323">
        <f>$B931*'PERCENTAGE SHARING'!H725</f>
        <v>0</v>
      </c>
      <c r="I931" s="323">
        <f>$B931*'PERCENTAGE SHARING'!I725</f>
        <v>0</v>
      </c>
      <c r="J931" s="323">
        <f>$B931*'PERCENTAGE SHARING'!J725</f>
        <v>0</v>
      </c>
      <c r="K931" s="323">
        <f>$B931*'PERCENTAGE SHARING'!K725</f>
        <v>0</v>
      </c>
      <c r="L931" s="323">
        <f>$B931*'PERCENTAGE SHARING'!L725</f>
        <v>0</v>
      </c>
      <c r="M931" s="323">
        <f>$B931*'PERCENTAGE SHARING'!M725</f>
        <v>0</v>
      </c>
      <c r="N931" s="323">
        <f>$B931*'PERCENTAGE SHARING'!N725</f>
        <v>0</v>
      </c>
      <c r="O931" s="323">
        <f>$B931*'PERCENTAGE SHARING'!O725</f>
        <v>0</v>
      </c>
      <c r="P931" s="323">
        <f>$B931*'PERCENTAGE SHARING'!P725</f>
        <v>0</v>
      </c>
      <c r="Q931" s="323">
        <f>$B931*'PERCENTAGE SHARING'!Q725</f>
        <v>0</v>
      </c>
      <c r="R931" s="323">
        <f>$B931*'PERCENTAGE SHARING'!R725</f>
        <v>0</v>
      </c>
      <c r="S931" s="317"/>
      <c r="T931" s="317"/>
      <c r="U931" s="317"/>
      <c r="V931" s="317"/>
      <c r="W931" s="317"/>
      <c r="X931" s="317"/>
      <c r="Y931" s="317"/>
      <c r="Z931" s="317"/>
    </row>
    <row r="932" ht="22.5" customHeight="1">
      <c r="A932" s="325" t="str">
        <f>'PROP DAILY PNL'!A932</f>
        <v/>
      </c>
      <c r="B932" s="326" t="str">
        <f>'PROP DAILY PNL'!B932</f>
        <v/>
      </c>
      <c r="C932" s="323">
        <f>$B932*'PERCENTAGE SHARING'!C726</f>
        <v>0</v>
      </c>
      <c r="D932" s="323">
        <f>$B932*'PERCENTAGE SHARING'!D726</f>
        <v>0</v>
      </c>
      <c r="E932" s="323">
        <f>$B932*'PERCENTAGE SHARING'!E726</f>
        <v>0</v>
      </c>
      <c r="F932" s="323">
        <f>$B932*'PERCENTAGE SHARING'!F726</f>
        <v>0</v>
      </c>
      <c r="G932" s="323">
        <f>$B932*'PERCENTAGE SHARING'!G726</f>
        <v>0</v>
      </c>
      <c r="H932" s="323">
        <f>$B932*'PERCENTAGE SHARING'!H726</f>
        <v>0</v>
      </c>
      <c r="I932" s="323">
        <f>$B932*'PERCENTAGE SHARING'!I726</f>
        <v>0</v>
      </c>
      <c r="J932" s="323">
        <f>$B932*'PERCENTAGE SHARING'!J726</f>
        <v>0</v>
      </c>
      <c r="K932" s="323">
        <f>$B932*'PERCENTAGE SHARING'!K726</f>
        <v>0</v>
      </c>
      <c r="L932" s="323">
        <f>$B932*'PERCENTAGE SHARING'!L726</f>
        <v>0</v>
      </c>
      <c r="M932" s="323">
        <f>$B932*'PERCENTAGE SHARING'!M726</f>
        <v>0</v>
      </c>
      <c r="N932" s="323">
        <f>$B932*'PERCENTAGE SHARING'!N726</f>
        <v>0</v>
      </c>
      <c r="O932" s="323">
        <f>$B932*'PERCENTAGE SHARING'!O726</f>
        <v>0</v>
      </c>
      <c r="P932" s="323">
        <f>$B932*'PERCENTAGE SHARING'!P726</f>
        <v>0</v>
      </c>
      <c r="Q932" s="323">
        <f>$B932*'PERCENTAGE SHARING'!Q726</f>
        <v>0</v>
      </c>
      <c r="R932" s="323">
        <f>$B932*'PERCENTAGE SHARING'!R726</f>
        <v>0</v>
      </c>
      <c r="S932" s="317"/>
      <c r="T932" s="317"/>
      <c r="U932" s="317"/>
      <c r="V932" s="317"/>
      <c r="W932" s="317"/>
      <c r="X932" s="317"/>
      <c r="Y932" s="317"/>
      <c r="Z932" s="317"/>
    </row>
    <row r="933" ht="22.5" customHeight="1">
      <c r="A933" s="325" t="str">
        <f>'PROP DAILY PNL'!A933</f>
        <v/>
      </c>
      <c r="B933" s="326" t="str">
        <f>'PROP DAILY PNL'!B933</f>
        <v/>
      </c>
      <c r="C933" s="323">
        <f>$B933*'PERCENTAGE SHARING'!C727</f>
        <v>0</v>
      </c>
      <c r="D933" s="323">
        <f>$B933*'PERCENTAGE SHARING'!D727</f>
        <v>0</v>
      </c>
      <c r="E933" s="323">
        <f>$B933*'PERCENTAGE SHARING'!E727</f>
        <v>0</v>
      </c>
      <c r="F933" s="323">
        <f>$B933*'PERCENTAGE SHARING'!F727</f>
        <v>0</v>
      </c>
      <c r="G933" s="323">
        <f>$B933*'PERCENTAGE SHARING'!G727</f>
        <v>0</v>
      </c>
      <c r="H933" s="323">
        <f>$B933*'PERCENTAGE SHARING'!H727</f>
        <v>0</v>
      </c>
      <c r="I933" s="323">
        <f>$B933*'PERCENTAGE SHARING'!I727</f>
        <v>0</v>
      </c>
      <c r="J933" s="323">
        <f>$B933*'PERCENTAGE SHARING'!J727</f>
        <v>0</v>
      </c>
      <c r="K933" s="323">
        <f>$B933*'PERCENTAGE SHARING'!K727</f>
        <v>0</v>
      </c>
      <c r="L933" s="323">
        <f>$B933*'PERCENTAGE SHARING'!L727</f>
        <v>0</v>
      </c>
      <c r="M933" s="323">
        <f>$B933*'PERCENTAGE SHARING'!M727</f>
        <v>0</v>
      </c>
      <c r="N933" s="323">
        <f>$B933*'PERCENTAGE SHARING'!N727</f>
        <v>0</v>
      </c>
      <c r="O933" s="323">
        <f>$B933*'PERCENTAGE SHARING'!O727</f>
        <v>0</v>
      </c>
      <c r="P933" s="323">
        <f>$B933*'PERCENTAGE SHARING'!P727</f>
        <v>0</v>
      </c>
      <c r="Q933" s="323">
        <f>$B933*'PERCENTAGE SHARING'!Q727</f>
        <v>0</v>
      </c>
      <c r="R933" s="323">
        <f>$B933*'PERCENTAGE SHARING'!R727</f>
        <v>0</v>
      </c>
      <c r="S933" s="317"/>
      <c r="T933" s="317"/>
      <c r="U933" s="317"/>
      <c r="V933" s="317"/>
      <c r="W933" s="317"/>
      <c r="X933" s="317"/>
      <c r="Y933" s="317"/>
      <c r="Z933" s="317"/>
    </row>
    <row r="934" ht="22.5" customHeight="1">
      <c r="A934" s="325" t="str">
        <f>'PROP DAILY PNL'!A934</f>
        <v/>
      </c>
      <c r="B934" s="326" t="str">
        <f>'PROP DAILY PNL'!B934</f>
        <v/>
      </c>
      <c r="C934" s="323">
        <f>$B934*'PERCENTAGE SHARING'!C728</f>
        <v>0</v>
      </c>
      <c r="D934" s="323">
        <f>$B934*'PERCENTAGE SHARING'!D728</f>
        <v>0</v>
      </c>
      <c r="E934" s="323">
        <f>$B934*'PERCENTAGE SHARING'!E728</f>
        <v>0</v>
      </c>
      <c r="F934" s="323">
        <f>$B934*'PERCENTAGE SHARING'!F728</f>
        <v>0</v>
      </c>
      <c r="G934" s="323">
        <f>$B934*'PERCENTAGE SHARING'!G728</f>
        <v>0</v>
      </c>
      <c r="H934" s="323">
        <f>$B934*'PERCENTAGE SHARING'!H728</f>
        <v>0</v>
      </c>
      <c r="I934" s="323">
        <f>$B934*'PERCENTAGE SHARING'!I728</f>
        <v>0</v>
      </c>
      <c r="J934" s="323">
        <f>$B934*'PERCENTAGE SHARING'!J728</f>
        <v>0</v>
      </c>
      <c r="K934" s="323">
        <f>$B934*'PERCENTAGE SHARING'!K728</f>
        <v>0</v>
      </c>
      <c r="L934" s="323">
        <f>$B934*'PERCENTAGE SHARING'!L728</f>
        <v>0</v>
      </c>
      <c r="M934" s="323">
        <f>$B934*'PERCENTAGE SHARING'!M728</f>
        <v>0</v>
      </c>
      <c r="N934" s="323">
        <f>$B934*'PERCENTAGE SHARING'!N728</f>
        <v>0</v>
      </c>
      <c r="O934" s="323">
        <f>$B934*'PERCENTAGE SHARING'!O728</f>
        <v>0</v>
      </c>
      <c r="P934" s="323">
        <f>$B934*'PERCENTAGE SHARING'!P728</f>
        <v>0</v>
      </c>
      <c r="Q934" s="323">
        <f>$B934*'PERCENTAGE SHARING'!Q728</f>
        <v>0</v>
      </c>
      <c r="R934" s="323">
        <f>$B934*'PERCENTAGE SHARING'!R728</f>
        <v>0</v>
      </c>
      <c r="S934" s="317"/>
      <c r="T934" s="317"/>
      <c r="U934" s="317"/>
      <c r="V934" s="317"/>
      <c r="W934" s="317"/>
      <c r="X934" s="317"/>
      <c r="Y934" s="317"/>
      <c r="Z934" s="317"/>
    </row>
    <row r="935" ht="22.5" customHeight="1">
      <c r="A935" s="325" t="str">
        <f>'PROP DAILY PNL'!A935</f>
        <v/>
      </c>
      <c r="B935" s="326" t="str">
        <f>'PROP DAILY PNL'!B935</f>
        <v/>
      </c>
      <c r="C935" s="323">
        <f>$B935*'PERCENTAGE SHARING'!C729</f>
        <v>0</v>
      </c>
      <c r="D935" s="323">
        <f>$B935*'PERCENTAGE SHARING'!D729</f>
        <v>0</v>
      </c>
      <c r="E935" s="323">
        <f>$B935*'PERCENTAGE SHARING'!E729</f>
        <v>0</v>
      </c>
      <c r="F935" s="323">
        <f>$B935*'PERCENTAGE SHARING'!F729</f>
        <v>0</v>
      </c>
      <c r="G935" s="323">
        <f>$B935*'PERCENTAGE SHARING'!G729</f>
        <v>0</v>
      </c>
      <c r="H935" s="323">
        <f>$B935*'PERCENTAGE SHARING'!H729</f>
        <v>0</v>
      </c>
      <c r="I935" s="323">
        <f>$B935*'PERCENTAGE SHARING'!I729</f>
        <v>0</v>
      </c>
      <c r="J935" s="323">
        <f>$B935*'PERCENTAGE SHARING'!J729</f>
        <v>0</v>
      </c>
      <c r="K935" s="323">
        <f>$B935*'PERCENTAGE SHARING'!K729</f>
        <v>0</v>
      </c>
      <c r="L935" s="323">
        <f>$B935*'PERCENTAGE SHARING'!L729</f>
        <v>0</v>
      </c>
      <c r="M935" s="323">
        <f>$B935*'PERCENTAGE SHARING'!M729</f>
        <v>0</v>
      </c>
      <c r="N935" s="323">
        <f>$B935*'PERCENTAGE SHARING'!N729</f>
        <v>0</v>
      </c>
      <c r="O935" s="323">
        <f>$B935*'PERCENTAGE SHARING'!O729</f>
        <v>0</v>
      </c>
      <c r="P935" s="323">
        <f>$B935*'PERCENTAGE SHARING'!P729</f>
        <v>0</v>
      </c>
      <c r="Q935" s="323">
        <f>$B935*'PERCENTAGE SHARING'!Q729</f>
        <v>0</v>
      </c>
      <c r="R935" s="323">
        <f>$B935*'PERCENTAGE SHARING'!R729</f>
        <v>0</v>
      </c>
      <c r="S935" s="317"/>
      <c r="T935" s="317"/>
      <c r="U935" s="317"/>
      <c r="V935" s="317"/>
      <c r="W935" s="317"/>
      <c r="X935" s="317"/>
      <c r="Y935" s="317"/>
      <c r="Z935" s="317"/>
    </row>
    <row r="936" ht="22.5" customHeight="1">
      <c r="A936" s="325" t="str">
        <f>'PROP DAILY PNL'!A936</f>
        <v/>
      </c>
      <c r="B936" s="326" t="str">
        <f>'PROP DAILY PNL'!B936</f>
        <v/>
      </c>
      <c r="C936" s="323">
        <f>$B936*'PERCENTAGE SHARING'!C730</f>
        <v>0</v>
      </c>
      <c r="D936" s="323">
        <f>$B936*'PERCENTAGE SHARING'!D730</f>
        <v>0</v>
      </c>
      <c r="E936" s="323">
        <f>$B936*'PERCENTAGE SHARING'!E730</f>
        <v>0</v>
      </c>
      <c r="F936" s="323">
        <f>$B936*'PERCENTAGE SHARING'!F730</f>
        <v>0</v>
      </c>
      <c r="G936" s="323">
        <f>$B936*'PERCENTAGE SHARING'!G730</f>
        <v>0</v>
      </c>
      <c r="H936" s="323">
        <f>$B936*'PERCENTAGE SHARING'!H730</f>
        <v>0</v>
      </c>
      <c r="I936" s="323">
        <f>$B936*'PERCENTAGE SHARING'!I730</f>
        <v>0</v>
      </c>
      <c r="J936" s="323">
        <f>$B936*'PERCENTAGE SHARING'!J730</f>
        <v>0</v>
      </c>
      <c r="K936" s="323">
        <f>$B936*'PERCENTAGE SHARING'!K730</f>
        <v>0</v>
      </c>
      <c r="L936" s="323">
        <f>$B936*'PERCENTAGE SHARING'!L730</f>
        <v>0</v>
      </c>
      <c r="M936" s="323">
        <f>$B936*'PERCENTAGE SHARING'!M730</f>
        <v>0</v>
      </c>
      <c r="N936" s="323">
        <f>$B936*'PERCENTAGE SHARING'!N730</f>
        <v>0</v>
      </c>
      <c r="O936" s="323">
        <f>$B936*'PERCENTAGE SHARING'!O730</f>
        <v>0</v>
      </c>
      <c r="P936" s="323">
        <f>$B936*'PERCENTAGE SHARING'!P730</f>
        <v>0</v>
      </c>
      <c r="Q936" s="323">
        <f>$B936*'PERCENTAGE SHARING'!Q730</f>
        <v>0</v>
      </c>
      <c r="R936" s="323">
        <f>$B936*'PERCENTAGE SHARING'!R730</f>
        <v>0</v>
      </c>
      <c r="S936" s="317"/>
      <c r="T936" s="317"/>
      <c r="U936" s="317"/>
      <c r="V936" s="317"/>
      <c r="W936" s="317"/>
      <c r="X936" s="317"/>
      <c r="Y936" s="317"/>
      <c r="Z936" s="317"/>
    </row>
    <row r="937" ht="22.5" customHeight="1">
      <c r="A937" s="325" t="str">
        <f>'PROP DAILY PNL'!A937</f>
        <v/>
      </c>
      <c r="B937" s="326" t="str">
        <f>'PROP DAILY PNL'!B937</f>
        <v/>
      </c>
      <c r="C937" s="323">
        <f>$B937*'PERCENTAGE SHARING'!C731</f>
        <v>0</v>
      </c>
      <c r="D937" s="323">
        <f>$B937*'PERCENTAGE SHARING'!D731</f>
        <v>0</v>
      </c>
      <c r="E937" s="323">
        <f>$B937*'PERCENTAGE SHARING'!E731</f>
        <v>0</v>
      </c>
      <c r="F937" s="323">
        <f>$B937*'PERCENTAGE SHARING'!F731</f>
        <v>0</v>
      </c>
      <c r="G937" s="323">
        <f>$B937*'PERCENTAGE SHARING'!G731</f>
        <v>0</v>
      </c>
      <c r="H937" s="323">
        <f>$B937*'PERCENTAGE SHARING'!H731</f>
        <v>0</v>
      </c>
      <c r="I937" s="323">
        <f>$B937*'PERCENTAGE SHARING'!I731</f>
        <v>0</v>
      </c>
      <c r="J937" s="323">
        <f>$B937*'PERCENTAGE SHARING'!J731</f>
        <v>0</v>
      </c>
      <c r="K937" s="323">
        <f>$B937*'PERCENTAGE SHARING'!K731</f>
        <v>0</v>
      </c>
      <c r="L937" s="323">
        <f>$B937*'PERCENTAGE SHARING'!L731</f>
        <v>0</v>
      </c>
      <c r="M937" s="323">
        <f>$B937*'PERCENTAGE SHARING'!M731</f>
        <v>0</v>
      </c>
      <c r="N937" s="323">
        <f>$B937*'PERCENTAGE SHARING'!N731</f>
        <v>0</v>
      </c>
      <c r="O937" s="323">
        <f>$B937*'PERCENTAGE SHARING'!O731</f>
        <v>0</v>
      </c>
      <c r="P937" s="323">
        <f>$B937*'PERCENTAGE SHARING'!P731</f>
        <v>0</v>
      </c>
      <c r="Q937" s="323">
        <f>$B937*'PERCENTAGE SHARING'!Q731</f>
        <v>0</v>
      </c>
      <c r="R937" s="323">
        <f>$B937*'PERCENTAGE SHARING'!R731</f>
        <v>0</v>
      </c>
      <c r="S937" s="317"/>
      <c r="T937" s="317"/>
      <c r="U937" s="317"/>
      <c r="V937" s="317"/>
      <c r="W937" s="317"/>
      <c r="X937" s="317"/>
      <c r="Y937" s="317"/>
      <c r="Z937" s="317"/>
    </row>
    <row r="938" ht="22.5" customHeight="1">
      <c r="A938" s="325" t="str">
        <f>'PROP DAILY PNL'!A938</f>
        <v/>
      </c>
      <c r="B938" s="326" t="str">
        <f>'PROP DAILY PNL'!B938</f>
        <v/>
      </c>
      <c r="C938" s="323">
        <f>$B938*'PERCENTAGE SHARING'!C732</f>
        <v>0</v>
      </c>
      <c r="D938" s="323">
        <f>$B938*'PERCENTAGE SHARING'!D732</f>
        <v>0</v>
      </c>
      <c r="E938" s="323">
        <f>$B938*'PERCENTAGE SHARING'!E732</f>
        <v>0</v>
      </c>
      <c r="F938" s="323">
        <f>$B938*'PERCENTAGE SHARING'!F732</f>
        <v>0</v>
      </c>
      <c r="G938" s="323">
        <f>$B938*'PERCENTAGE SHARING'!G732</f>
        <v>0</v>
      </c>
      <c r="H938" s="323">
        <f>$B938*'PERCENTAGE SHARING'!H732</f>
        <v>0</v>
      </c>
      <c r="I938" s="323">
        <f>$B938*'PERCENTAGE SHARING'!I732</f>
        <v>0</v>
      </c>
      <c r="J938" s="323">
        <f>$B938*'PERCENTAGE SHARING'!J732</f>
        <v>0</v>
      </c>
      <c r="K938" s="323">
        <f>$B938*'PERCENTAGE SHARING'!K732</f>
        <v>0</v>
      </c>
      <c r="L938" s="323">
        <f>$B938*'PERCENTAGE SHARING'!L732</f>
        <v>0</v>
      </c>
      <c r="M938" s="323">
        <f>$B938*'PERCENTAGE SHARING'!M732</f>
        <v>0</v>
      </c>
      <c r="N938" s="323">
        <f>$B938*'PERCENTAGE SHARING'!N732</f>
        <v>0</v>
      </c>
      <c r="O938" s="323">
        <f>$B938*'PERCENTAGE SHARING'!O732</f>
        <v>0</v>
      </c>
      <c r="P938" s="323">
        <f>$B938*'PERCENTAGE SHARING'!P732</f>
        <v>0</v>
      </c>
      <c r="Q938" s="323">
        <f>$B938*'PERCENTAGE SHARING'!Q732</f>
        <v>0</v>
      </c>
      <c r="R938" s="323">
        <f>$B938*'PERCENTAGE SHARING'!R732</f>
        <v>0</v>
      </c>
      <c r="S938" s="317"/>
      <c r="T938" s="317"/>
      <c r="U938" s="317"/>
      <c r="V938" s="317"/>
      <c r="W938" s="317"/>
      <c r="X938" s="317"/>
      <c r="Y938" s="317"/>
      <c r="Z938" s="317"/>
    </row>
    <row r="939" ht="22.5" customHeight="1">
      <c r="A939" s="325" t="str">
        <f>'PROP DAILY PNL'!A939</f>
        <v/>
      </c>
      <c r="B939" s="326" t="str">
        <f>'PROP DAILY PNL'!B939</f>
        <v/>
      </c>
      <c r="C939" s="323">
        <f>$B939*'PERCENTAGE SHARING'!C733</f>
        <v>0</v>
      </c>
      <c r="D939" s="323">
        <f>$B939*'PERCENTAGE SHARING'!D733</f>
        <v>0</v>
      </c>
      <c r="E939" s="323">
        <f>$B939*'PERCENTAGE SHARING'!E733</f>
        <v>0</v>
      </c>
      <c r="F939" s="323">
        <f>$B939*'PERCENTAGE SHARING'!F733</f>
        <v>0</v>
      </c>
      <c r="G939" s="323">
        <f>$B939*'PERCENTAGE SHARING'!G733</f>
        <v>0</v>
      </c>
      <c r="H939" s="323">
        <f>$B939*'PERCENTAGE SHARING'!H733</f>
        <v>0</v>
      </c>
      <c r="I939" s="323">
        <f>$B939*'PERCENTAGE SHARING'!I733</f>
        <v>0</v>
      </c>
      <c r="J939" s="323">
        <f>$B939*'PERCENTAGE SHARING'!J733</f>
        <v>0</v>
      </c>
      <c r="K939" s="323">
        <f>$B939*'PERCENTAGE SHARING'!K733</f>
        <v>0</v>
      </c>
      <c r="L939" s="323">
        <f>$B939*'PERCENTAGE SHARING'!L733</f>
        <v>0</v>
      </c>
      <c r="M939" s="323">
        <f>$B939*'PERCENTAGE SHARING'!M733</f>
        <v>0</v>
      </c>
      <c r="N939" s="323">
        <f>$B939*'PERCENTAGE SHARING'!N733</f>
        <v>0</v>
      </c>
      <c r="O939" s="323">
        <f>$B939*'PERCENTAGE SHARING'!O733</f>
        <v>0</v>
      </c>
      <c r="P939" s="323">
        <f>$B939*'PERCENTAGE SHARING'!P733</f>
        <v>0</v>
      </c>
      <c r="Q939" s="323">
        <f>$B939*'PERCENTAGE SHARING'!Q733</f>
        <v>0</v>
      </c>
      <c r="R939" s="323">
        <f>$B939*'PERCENTAGE SHARING'!R733</f>
        <v>0</v>
      </c>
      <c r="S939" s="317"/>
      <c r="T939" s="317"/>
      <c r="U939" s="317"/>
      <c r="V939" s="317"/>
      <c r="W939" s="317"/>
      <c r="X939" s="317"/>
      <c r="Y939" s="317"/>
      <c r="Z939" s="317"/>
    </row>
    <row r="940" ht="22.5" customHeight="1">
      <c r="A940" s="325" t="str">
        <f>'PROP DAILY PNL'!A940</f>
        <v/>
      </c>
      <c r="B940" s="326" t="str">
        <f>'PROP DAILY PNL'!B940</f>
        <v/>
      </c>
      <c r="C940" s="323">
        <f>$B940*'PERCENTAGE SHARING'!C734</f>
        <v>0</v>
      </c>
      <c r="D940" s="323">
        <f>$B940*'PERCENTAGE SHARING'!D734</f>
        <v>0</v>
      </c>
      <c r="E940" s="323">
        <f>$B940*'PERCENTAGE SHARING'!E734</f>
        <v>0</v>
      </c>
      <c r="F940" s="323">
        <f>$B940*'PERCENTAGE SHARING'!F734</f>
        <v>0</v>
      </c>
      <c r="G940" s="323">
        <f>$B940*'PERCENTAGE SHARING'!G734</f>
        <v>0</v>
      </c>
      <c r="H940" s="323">
        <f>$B940*'PERCENTAGE SHARING'!H734</f>
        <v>0</v>
      </c>
      <c r="I940" s="323">
        <f>$B940*'PERCENTAGE SHARING'!I734</f>
        <v>0</v>
      </c>
      <c r="J940" s="323">
        <f>$B940*'PERCENTAGE SHARING'!J734</f>
        <v>0</v>
      </c>
      <c r="K940" s="323">
        <f>$B940*'PERCENTAGE SHARING'!K734</f>
        <v>0</v>
      </c>
      <c r="L940" s="323">
        <f>$B940*'PERCENTAGE SHARING'!L734</f>
        <v>0</v>
      </c>
      <c r="M940" s="323">
        <f>$B940*'PERCENTAGE SHARING'!M734</f>
        <v>0</v>
      </c>
      <c r="N940" s="323">
        <f>$B940*'PERCENTAGE SHARING'!N734</f>
        <v>0</v>
      </c>
      <c r="O940" s="323">
        <f>$B940*'PERCENTAGE SHARING'!O734</f>
        <v>0</v>
      </c>
      <c r="P940" s="323">
        <f>$B940*'PERCENTAGE SHARING'!P734</f>
        <v>0</v>
      </c>
      <c r="Q940" s="323">
        <f>$B940*'PERCENTAGE SHARING'!Q734</f>
        <v>0</v>
      </c>
      <c r="R940" s="323">
        <f>$B940*'PERCENTAGE SHARING'!R734</f>
        <v>0</v>
      </c>
      <c r="S940" s="317"/>
      <c r="T940" s="317"/>
      <c r="U940" s="317"/>
      <c r="V940" s="317"/>
      <c r="W940" s="317"/>
      <c r="X940" s="317"/>
      <c r="Y940" s="317"/>
      <c r="Z940" s="317"/>
    </row>
    <row r="941" ht="22.5" customHeight="1">
      <c r="A941" s="325" t="str">
        <f>'PROP DAILY PNL'!A941</f>
        <v/>
      </c>
      <c r="B941" s="326" t="str">
        <f>'PROP DAILY PNL'!B941</f>
        <v/>
      </c>
      <c r="C941" s="323">
        <f>$B941*'PERCENTAGE SHARING'!C735</f>
        <v>0</v>
      </c>
      <c r="D941" s="323">
        <f>$B941*'PERCENTAGE SHARING'!D735</f>
        <v>0</v>
      </c>
      <c r="E941" s="323">
        <f>$B941*'PERCENTAGE SHARING'!E735</f>
        <v>0</v>
      </c>
      <c r="F941" s="323">
        <f>$B941*'PERCENTAGE SHARING'!F735</f>
        <v>0</v>
      </c>
      <c r="G941" s="323">
        <f>$B941*'PERCENTAGE SHARING'!G735</f>
        <v>0</v>
      </c>
      <c r="H941" s="323">
        <f>$B941*'PERCENTAGE SHARING'!H735</f>
        <v>0</v>
      </c>
      <c r="I941" s="323">
        <f>$B941*'PERCENTAGE SHARING'!I735</f>
        <v>0</v>
      </c>
      <c r="J941" s="323">
        <f>$B941*'PERCENTAGE SHARING'!J735</f>
        <v>0</v>
      </c>
      <c r="K941" s="323">
        <f>$B941*'PERCENTAGE SHARING'!K735</f>
        <v>0</v>
      </c>
      <c r="L941" s="323">
        <f>$B941*'PERCENTAGE SHARING'!L735</f>
        <v>0</v>
      </c>
      <c r="M941" s="323">
        <f>$B941*'PERCENTAGE SHARING'!M735</f>
        <v>0</v>
      </c>
      <c r="N941" s="323">
        <f>$B941*'PERCENTAGE SHARING'!N735</f>
        <v>0</v>
      </c>
      <c r="O941" s="323">
        <f>$B941*'PERCENTAGE SHARING'!O735</f>
        <v>0</v>
      </c>
      <c r="P941" s="323">
        <f>$B941*'PERCENTAGE SHARING'!P735</f>
        <v>0</v>
      </c>
      <c r="Q941" s="323">
        <f>$B941*'PERCENTAGE SHARING'!Q735</f>
        <v>0</v>
      </c>
      <c r="R941" s="323">
        <f>$B941*'PERCENTAGE SHARING'!R735</f>
        <v>0</v>
      </c>
      <c r="S941" s="317"/>
      <c r="T941" s="317"/>
      <c r="U941" s="317"/>
      <c r="V941" s="317"/>
      <c r="W941" s="317"/>
      <c r="X941" s="317"/>
      <c r="Y941" s="317"/>
      <c r="Z941" s="317"/>
    </row>
    <row r="942" ht="22.5" customHeight="1">
      <c r="A942" s="325" t="str">
        <f>'PROP DAILY PNL'!A942</f>
        <v/>
      </c>
      <c r="B942" s="326" t="str">
        <f>'PROP DAILY PNL'!B942</f>
        <v/>
      </c>
      <c r="C942" s="323">
        <f>$B942*'PERCENTAGE SHARING'!C736</f>
        <v>0</v>
      </c>
      <c r="D942" s="323">
        <f>$B942*'PERCENTAGE SHARING'!D736</f>
        <v>0</v>
      </c>
      <c r="E942" s="323">
        <f>$B942*'PERCENTAGE SHARING'!E736</f>
        <v>0</v>
      </c>
      <c r="F942" s="323">
        <f>$B942*'PERCENTAGE SHARING'!F736</f>
        <v>0</v>
      </c>
      <c r="G942" s="323">
        <f>$B942*'PERCENTAGE SHARING'!G736</f>
        <v>0</v>
      </c>
      <c r="H942" s="323">
        <f>$B942*'PERCENTAGE SHARING'!H736</f>
        <v>0</v>
      </c>
      <c r="I942" s="323">
        <f>$B942*'PERCENTAGE SHARING'!I736</f>
        <v>0</v>
      </c>
      <c r="J942" s="323">
        <f>$B942*'PERCENTAGE SHARING'!J736</f>
        <v>0</v>
      </c>
      <c r="K942" s="323">
        <f>$B942*'PERCENTAGE SHARING'!K736</f>
        <v>0</v>
      </c>
      <c r="L942" s="323">
        <f>$B942*'PERCENTAGE SHARING'!L736</f>
        <v>0</v>
      </c>
      <c r="M942" s="323">
        <f>$B942*'PERCENTAGE SHARING'!M736</f>
        <v>0</v>
      </c>
      <c r="N942" s="323">
        <f>$B942*'PERCENTAGE SHARING'!N736</f>
        <v>0</v>
      </c>
      <c r="O942" s="323">
        <f>$B942*'PERCENTAGE SHARING'!O736</f>
        <v>0</v>
      </c>
      <c r="P942" s="323">
        <f>$B942*'PERCENTAGE SHARING'!P736</f>
        <v>0</v>
      </c>
      <c r="Q942" s="323">
        <f>$B942*'PERCENTAGE SHARING'!Q736</f>
        <v>0</v>
      </c>
      <c r="R942" s="323">
        <f>$B942*'PERCENTAGE SHARING'!R736</f>
        <v>0</v>
      </c>
      <c r="S942" s="317"/>
      <c r="T942" s="317"/>
      <c r="U942" s="317"/>
      <c r="V942" s="317"/>
      <c r="W942" s="317"/>
      <c r="X942" s="317"/>
      <c r="Y942" s="317"/>
      <c r="Z942" s="317"/>
    </row>
    <row r="943" ht="22.5" customHeight="1">
      <c r="A943" s="325" t="str">
        <f>'PROP DAILY PNL'!A943</f>
        <v/>
      </c>
      <c r="B943" s="326" t="str">
        <f>'PROP DAILY PNL'!B943</f>
        <v/>
      </c>
      <c r="C943" s="323">
        <f>$B943*'PERCENTAGE SHARING'!C737</f>
        <v>0</v>
      </c>
      <c r="D943" s="323">
        <f>$B943*'PERCENTAGE SHARING'!D737</f>
        <v>0</v>
      </c>
      <c r="E943" s="323">
        <f>$B943*'PERCENTAGE SHARING'!E737</f>
        <v>0</v>
      </c>
      <c r="F943" s="323">
        <f>$B943*'PERCENTAGE SHARING'!F737</f>
        <v>0</v>
      </c>
      <c r="G943" s="323">
        <f>$B943*'PERCENTAGE SHARING'!G737</f>
        <v>0</v>
      </c>
      <c r="H943" s="323">
        <f>$B943*'PERCENTAGE SHARING'!H737</f>
        <v>0</v>
      </c>
      <c r="I943" s="323">
        <f>$B943*'PERCENTAGE SHARING'!I737</f>
        <v>0</v>
      </c>
      <c r="J943" s="323">
        <f>$B943*'PERCENTAGE SHARING'!J737</f>
        <v>0</v>
      </c>
      <c r="K943" s="323">
        <f>$B943*'PERCENTAGE SHARING'!K737</f>
        <v>0</v>
      </c>
      <c r="L943" s="323">
        <f>$B943*'PERCENTAGE SHARING'!L737</f>
        <v>0</v>
      </c>
      <c r="M943" s="323">
        <f>$B943*'PERCENTAGE SHARING'!M737</f>
        <v>0</v>
      </c>
      <c r="N943" s="323">
        <f>$B943*'PERCENTAGE SHARING'!N737</f>
        <v>0</v>
      </c>
      <c r="O943" s="323">
        <f>$B943*'PERCENTAGE SHARING'!O737</f>
        <v>0</v>
      </c>
      <c r="P943" s="323">
        <f>$B943*'PERCENTAGE SHARING'!P737</f>
        <v>0</v>
      </c>
      <c r="Q943" s="323">
        <f>$B943*'PERCENTAGE SHARING'!Q737</f>
        <v>0</v>
      </c>
      <c r="R943" s="323">
        <f>$B943*'PERCENTAGE SHARING'!R737</f>
        <v>0</v>
      </c>
      <c r="S943" s="317"/>
      <c r="T943" s="317"/>
      <c r="U943" s="317"/>
      <c r="V943" s="317"/>
      <c r="W943" s="317"/>
      <c r="X943" s="317"/>
      <c r="Y943" s="317"/>
      <c r="Z943" s="317"/>
    </row>
    <row r="944" ht="22.5" customHeight="1">
      <c r="A944" s="325" t="str">
        <f>'PROP DAILY PNL'!A944</f>
        <v/>
      </c>
      <c r="B944" s="326" t="str">
        <f>'PROP DAILY PNL'!B944</f>
        <v/>
      </c>
      <c r="C944" s="323">
        <f>$B944*'PERCENTAGE SHARING'!C738</f>
        <v>0</v>
      </c>
      <c r="D944" s="323">
        <f>$B944*'PERCENTAGE SHARING'!D738</f>
        <v>0</v>
      </c>
      <c r="E944" s="323">
        <f>$B944*'PERCENTAGE SHARING'!E738</f>
        <v>0</v>
      </c>
      <c r="F944" s="323">
        <f>$B944*'PERCENTAGE SHARING'!F738</f>
        <v>0</v>
      </c>
      <c r="G944" s="323">
        <f>$B944*'PERCENTAGE SHARING'!G738</f>
        <v>0</v>
      </c>
      <c r="H944" s="323">
        <f>$B944*'PERCENTAGE SHARING'!H738</f>
        <v>0</v>
      </c>
      <c r="I944" s="323">
        <f>$B944*'PERCENTAGE SHARING'!I738</f>
        <v>0</v>
      </c>
      <c r="J944" s="323">
        <f>$B944*'PERCENTAGE SHARING'!J738</f>
        <v>0</v>
      </c>
      <c r="K944" s="323">
        <f>$B944*'PERCENTAGE SHARING'!K738</f>
        <v>0</v>
      </c>
      <c r="L944" s="323">
        <f>$B944*'PERCENTAGE SHARING'!L738</f>
        <v>0</v>
      </c>
      <c r="M944" s="323">
        <f>$B944*'PERCENTAGE SHARING'!M738</f>
        <v>0</v>
      </c>
      <c r="N944" s="323">
        <f>$B944*'PERCENTAGE SHARING'!N738</f>
        <v>0</v>
      </c>
      <c r="O944" s="323">
        <f>$B944*'PERCENTAGE SHARING'!O738</f>
        <v>0</v>
      </c>
      <c r="P944" s="323">
        <f>$B944*'PERCENTAGE SHARING'!P738</f>
        <v>0</v>
      </c>
      <c r="Q944" s="323">
        <f>$B944*'PERCENTAGE SHARING'!Q738</f>
        <v>0</v>
      </c>
      <c r="R944" s="323">
        <f>$B944*'PERCENTAGE SHARING'!R738</f>
        <v>0</v>
      </c>
      <c r="S944" s="317"/>
      <c r="T944" s="317"/>
      <c r="U944" s="317"/>
      <c r="V944" s="317"/>
      <c r="W944" s="317"/>
      <c r="X944" s="317"/>
      <c r="Y944" s="317"/>
      <c r="Z944" s="317"/>
    </row>
    <row r="945" ht="22.5" customHeight="1">
      <c r="A945" s="325" t="str">
        <f>'PROP DAILY PNL'!A945</f>
        <v/>
      </c>
      <c r="B945" s="326" t="str">
        <f>'PROP DAILY PNL'!B945</f>
        <v/>
      </c>
      <c r="C945" s="323">
        <f>$B945*'PERCENTAGE SHARING'!C739</f>
        <v>0</v>
      </c>
      <c r="D945" s="323">
        <f>$B945*'PERCENTAGE SHARING'!D739</f>
        <v>0</v>
      </c>
      <c r="E945" s="323">
        <f>$B945*'PERCENTAGE SHARING'!E739</f>
        <v>0</v>
      </c>
      <c r="F945" s="323">
        <f>$B945*'PERCENTAGE SHARING'!F739</f>
        <v>0</v>
      </c>
      <c r="G945" s="323">
        <f>$B945*'PERCENTAGE SHARING'!G739</f>
        <v>0</v>
      </c>
      <c r="H945" s="323">
        <f>$B945*'PERCENTAGE SHARING'!H739</f>
        <v>0</v>
      </c>
      <c r="I945" s="323">
        <f>$B945*'PERCENTAGE SHARING'!I739</f>
        <v>0</v>
      </c>
      <c r="J945" s="323">
        <f>$B945*'PERCENTAGE SHARING'!J739</f>
        <v>0</v>
      </c>
      <c r="K945" s="323">
        <f>$B945*'PERCENTAGE SHARING'!K739</f>
        <v>0</v>
      </c>
      <c r="L945" s="323">
        <f>$B945*'PERCENTAGE SHARING'!L739</f>
        <v>0</v>
      </c>
      <c r="M945" s="323">
        <f>$B945*'PERCENTAGE SHARING'!M739</f>
        <v>0</v>
      </c>
      <c r="N945" s="323">
        <f>$B945*'PERCENTAGE SHARING'!N739</f>
        <v>0</v>
      </c>
      <c r="O945" s="323">
        <f>$B945*'PERCENTAGE SHARING'!O739</f>
        <v>0</v>
      </c>
      <c r="P945" s="323">
        <f>$B945*'PERCENTAGE SHARING'!P739</f>
        <v>0</v>
      </c>
      <c r="Q945" s="323">
        <f>$B945*'PERCENTAGE SHARING'!Q739</f>
        <v>0</v>
      </c>
      <c r="R945" s="323">
        <f>$B945*'PERCENTAGE SHARING'!R739</f>
        <v>0</v>
      </c>
      <c r="S945" s="317"/>
      <c r="T945" s="317"/>
      <c r="U945" s="317"/>
      <c r="V945" s="317"/>
      <c r="W945" s="317"/>
      <c r="X945" s="317"/>
      <c r="Y945" s="317"/>
      <c r="Z945" s="317"/>
    </row>
    <row r="946" ht="22.5" customHeight="1">
      <c r="A946" s="325" t="str">
        <f>'PROP DAILY PNL'!A946</f>
        <v/>
      </c>
      <c r="B946" s="326" t="str">
        <f>'PROP DAILY PNL'!B946</f>
        <v/>
      </c>
      <c r="C946" s="323">
        <f>$B946*'PERCENTAGE SHARING'!C740</f>
        <v>0</v>
      </c>
      <c r="D946" s="323">
        <f>$B946*'PERCENTAGE SHARING'!D740</f>
        <v>0</v>
      </c>
      <c r="E946" s="323">
        <f>$B946*'PERCENTAGE SHARING'!E740</f>
        <v>0</v>
      </c>
      <c r="F946" s="323">
        <f>$B946*'PERCENTAGE SHARING'!F740</f>
        <v>0</v>
      </c>
      <c r="G946" s="323">
        <f>$B946*'PERCENTAGE SHARING'!G740</f>
        <v>0</v>
      </c>
      <c r="H946" s="323">
        <f>$B946*'PERCENTAGE SHARING'!H740</f>
        <v>0</v>
      </c>
      <c r="I946" s="323">
        <f>$B946*'PERCENTAGE SHARING'!I740</f>
        <v>0</v>
      </c>
      <c r="J946" s="323">
        <f>$B946*'PERCENTAGE SHARING'!J740</f>
        <v>0</v>
      </c>
      <c r="K946" s="323">
        <f>$B946*'PERCENTAGE SHARING'!K740</f>
        <v>0</v>
      </c>
      <c r="L946" s="323">
        <f>$B946*'PERCENTAGE SHARING'!L740</f>
        <v>0</v>
      </c>
      <c r="M946" s="323">
        <f>$B946*'PERCENTAGE SHARING'!M740</f>
        <v>0</v>
      </c>
      <c r="N946" s="323">
        <f>$B946*'PERCENTAGE SHARING'!N740</f>
        <v>0</v>
      </c>
      <c r="O946" s="323">
        <f>$B946*'PERCENTAGE SHARING'!O740</f>
        <v>0</v>
      </c>
      <c r="P946" s="323">
        <f>$B946*'PERCENTAGE SHARING'!P740</f>
        <v>0</v>
      </c>
      <c r="Q946" s="323">
        <f>$B946*'PERCENTAGE SHARING'!Q740</f>
        <v>0</v>
      </c>
      <c r="R946" s="323">
        <f>$B946*'PERCENTAGE SHARING'!R740</f>
        <v>0</v>
      </c>
      <c r="S946" s="317"/>
      <c r="T946" s="317"/>
      <c r="U946" s="317"/>
      <c r="V946" s="317"/>
      <c r="W946" s="317"/>
      <c r="X946" s="317"/>
      <c r="Y946" s="317"/>
      <c r="Z946" s="317"/>
    </row>
    <row r="947" ht="22.5" customHeight="1">
      <c r="A947" s="325" t="str">
        <f>'PROP DAILY PNL'!A947</f>
        <v/>
      </c>
      <c r="B947" s="326" t="str">
        <f>'PROP DAILY PNL'!B947</f>
        <v/>
      </c>
      <c r="C947" s="323">
        <f>$B947*'PERCENTAGE SHARING'!C741</f>
        <v>0</v>
      </c>
      <c r="D947" s="323">
        <f>$B947*'PERCENTAGE SHARING'!D741</f>
        <v>0</v>
      </c>
      <c r="E947" s="323">
        <f>$B947*'PERCENTAGE SHARING'!E741</f>
        <v>0</v>
      </c>
      <c r="F947" s="323">
        <f>$B947*'PERCENTAGE SHARING'!F741</f>
        <v>0</v>
      </c>
      <c r="G947" s="323">
        <f>$B947*'PERCENTAGE SHARING'!G741</f>
        <v>0</v>
      </c>
      <c r="H947" s="323">
        <f>$B947*'PERCENTAGE SHARING'!H741</f>
        <v>0</v>
      </c>
      <c r="I947" s="323">
        <f>$B947*'PERCENTAGE SHARING'!I741</f>
        <v>0</v>
      </c>
      <c r="J947" s="323">
        <f>$B947*'PERCENTAGE SHARING'!J741</f>
        <v>0</v>
      </c>
      <c r="K947" s="323">
        <f>$B947*'PERCENTAGE SHARING'!K741</f>
        <v>0</v>
      </c>
      <c r="L947" s="323">
        <f>$B947*'PERCENTAGE SHARING'!L741</f>
        <v>0</v>
      </c>
      <c r="M947" s="323">
        <f>$B947*'PERCENTAGE SHARING'!M741</f>
        <v>0</v>
      </c>
      <c r="N947" s="323">
        <f>$B947*'PERCENTAGE SHARING'!N741</f>
        <v>0</v>
      </c>
      <c r="O947" s="323">
        <f>$B947*'PERCENTAGE SHARING'!O741</f>
        <v>0</v>
      </c>
      <c r="P947" s="323">
        <f>$B947*'PERCENTAGE SHARING'!P741</f>
        <v>0</v>
      </c>
      <c r="Q947" s="323">
        <f>$B947*'PERCENTAGE SHARING'!Q741</f>
        <v>0</v>
      </c>
      <c r="R947" s="323">
        <f>$B947*'PERCENTAGE SHARING'!R741</f>
        <v>0</v>
      </c>
      <c r="S947" s="317"/>
      <c r="T947" s="317"/>
      <c r="U947" s="317"/>
      <c r="V947" s="317"/>
      <c r="W947" s="317"/>
      <c r="X947" s="317"/>
      <c r="Y947" s="317"/>
      <c r="Z947" s="317"/>
    </row>
    <row r="948" ht="22.5" customHeight="1">
      <c r="A948" s="325" t="str">
        <f>'PROP DAILY PNL'!A948</f>
        <v/>
      </c>
      <c r="B948" s="326" t="str">
        <f>'PROP DAILY PNL'!B948</f>
        <v/>
      </c>
      <c r="C948" s="323">
        <f>$B948*'PERCENTAGE SHARING'!C742</f>
        <v>0</v>
      </c>
      <c r="D948" s="323">
        <f>$B948*'PERCENTAGE SHARING'!D742</f>
        <v>0</v>
      </c>
      <c r="E948" s="323">
        <f>$B948*'PERCENTAGE SHARING'!E742</f>
        <v>0</v>
      </c>
      <c r="F948" s="323">
        <f>$B948*'PERCENTAGE SHARING'!F742</f>
        <v>0</v>
      </c>
      <c r="G948" s="323">
        <f>$B948*'PERCENTAGE SHARING'!G742</f>
        <v>0</v>
      </c>
      <c r="H948" s="323">
        <f>$B948*'PERCENTAGE SHARING'!H742</f>
        <v>0</v>
      </c>
      <c r="I948" s="323">
        <f>$B948*'PERCENTAGE SHARING'!I742</f>
        <v>0</v>
      </c>
      <c r="J948" s="323">
        <f>$B948*'PERCENTAGE SHARING'!J742</f>
        <v>0</v>
      </c>
      <c r="K948" s="323">
        <f>$B948*'PERCENTAGE SHARING'!K742</f>
        <v>0</v>
      </c>
      <c r="L948" s="323">
        <f>$B948*'PERCENTAGE SHARING'!L742</f>
        <v>0</v>
      </c>
      <c r="M948" s="323">
        <f>$B948*'PERCENTAGE SHARING'!M742</f>
        <v>0</v>
      </c>
      <c r="N948" s="323">
        <f>$B948*'PERCENTAGE SHARING'!N742</f>
        <v>0</v>
      </c>
      <c r="O948" s="323">
        <f>$B948*'PERCENTAGE SHARING'!O742</f>
        <v>0</v>
      </c>
      <c r="P948" s="323">
        <f>$B948*'PERCENTAGE SHARING'!P742</f>
        <v>0</v>
      </c>
      <c r="Q948" s="323">
        <f>$B948*'PERCENTAGE SHARING'!Q742</f>
        <v>0</v>
      </c>
      <c r="R948" s="323">
        <f>$B948*'PERCENTAGE SHARING'!R742</f>
        <v>0</v>
      </c>
      <c r="S948" s="317"/>
      <c r="T948" s="317"/>
      <c r="U948" s="317"/>
      <c r="V948" s="317"/>
      <c r="W948" s="317"/>
      <c r="X948" s="317"/>
      <c r="Y948" s="317"/>
      <c r="Z948" s="317"/>
    </row>
    <row r="949" ht="22.5" customHeight="1">
      <c r="A949" s="325" t="str">
        <f>'PROP DAILY PNL'!A949</f>
        <v/>
      </c>
      <c r="B949" s="326" t="str">
        <f>'PROP DAILY PNL'!B949</f>
        <v/>
      </c>
      <c r="C949" s="323">
        <f>$B949*'PERCENTAGE SHARING'!C743</f>
        <v>0</v>
      </c>
      <c r="D949" s="323">
        <f>$B949*'PERCENTAGE SHARING'!D743</f>
        <v>0</v>
      </c>
      <c r="E949" s="323">
        <f>$B949*'PERCENTAGE SHARING'!E743</f>
        <v>0</v>
      </c>
      <c r="F949" s="323">
        <f>$B949*'PERCENTAGE SHARING'!F743</f>
        <v>0</v>
      </c>
      <c r="G949" s="323">
        <f>$B949*'PERCENTAGE SHARING'!G743</f>
        <v>0</v>
      </c>
      <c r="H949" s="323">
        <f>$B949*'PERCENTAGE SHARING'!H743</f>
        <v>0</v>
      </c>
      <c r="I949" s="323">
        <f>$B949*'PERCENTAGE SHARING'!I743</f>
        <v>0</v>
      </c>
      <c r="J949" s="323">
        <f>$B949*'PERCENTAGE SHARING'!J743</f>
        <v>0</v>
      </c>
      <c r="K949" s="323">
        <f>$B949*'PERCENTAGE SHARING'!K743</f>
        <v>0</v>
      </c>
      <c r="L949" s="323">
        <f>$B949*'PERCENTAGE SHARING'!L743</f>
        <v>0</v>
      </c>
      <c r="M949" s="323">
        <f>$B949*'PERCENTAGE SHARING'!M743</f>
        <v>0</v>
      </c>
      <c r="N949" s="323">
        <f>$B949*'PERCENTAGE SHARING'!N743</f>
        <v>0</v>
      </c>
      <c r="O949" s="323">
        <f>$B949*'PERCENTAGE SHARING'!O743</f>
        <v>0</v>
      </c>
      <c r="P949" s="323">
        <f>$B949*'PERCENTAGE SHARING'!P743</f>
        <v>0</v>
      </c>
      <c r="Q949" s="323">
        <f>$B949*'PERCENTAGE SHARING'!Q743</f>
        <v>0</v>
      </c>
      <c r="R949" s="323">
        <f>$B949*'PERCENTAGE SHARING'!R743</f>
        <v>0</v>
      </c>
      <c r="S949" s="317"/>
      <c r="T949" s="317"/>
      <c r="U949" s="317"/>
      <c r="V949" s="317"/>
      <c r="W949" s="317"/>
      <c r="X949" s="317"/>
      <c r="Y949" s="317"/>
      <c r="Z949" s="317"/>
    </row>
    <row r="950" ht="22.5" customHeight="1">
      <c r="A950" s="325" t="str">
        <f>'PROP DAILY PNL'!A950</f>
        <v/>
      </c>
      <c r="B950" s="326" t="str">
        <f>'PROP DAILY PNL'!B950</f>
        <v/>
      </c>
      <c r="C950" s="323">
        <f>$B950*'PERCENTAGE SHARING'!C744</f>
        <v>0</v>
      </c>
      <c r="D950" s="323">
        <f>$B950*'PERCENTAGE SHARING'!D744</f>
        <v>0</v>
      </c>
      <c r="E950" s="323">
        <f>$B950*'PERCENTAGE SHARING'!E744</f>
        <v>0</v>
      </c>
      <c r="F950" s="323">
        <f>$B950*'PERCENTAGE SHARING'!F744</f>
        <v>0</v>
      </c>
      <c r="G950" s="323">
        <f>$B950*'PERCENTAGE SHARING'!G744</f>
        <v>0</v>
      </c>
      <c r="H950" s="323">
        <f>$B950*'PERCENTAGE SHARING'!H744</f>
        <v>0</v>
      </c>
      <c r="I950" s="323">
        <f>$B950*'PERCENTAGE SHARING'!I744</f>
        <v>0</v>
      </c>
      <c r="J950" s="323">
        <f>$B950*'PERCENTAGE SHARING'!J744</f>
        <v>0</v>
      </c>
      <c r="K950" s="323">
        <f>$B950*'PERCENTAGE SHARING'!K744</f>
        <v>0</v>
      </c>
      <c r="L950" s="323">
        <f>$B950*'PERCENTAGE SHARING'!L744</f>
        <v>0</v>
      </c>
      <c r="M950" s="323">
        <f>$B950*'PERCENTAGE SHARING'!M744</f>
        <v>0</v>
      </c>
      <c r="N950" s="323">
        <f>$B950*'PERCENTAGE SHARING'!N744</f>
        <v>0</v>
      </c>
      <c r="O950" s="323">
        <f>$B950*'PERCENTAGE SHARING'!O744</f>
        <v>0</v>
      </c>
      <c r="P950" s="323">
        <f>$B950*'PERCENTAGE SHARING'!P744</f>
        <v>0</v>
      </c>
      <c r="Q950" s="323">
        <f>$B950*'PERCENTAGE SHARING'!Q744</f>
        <v>0</v>
      </c>
      <c r="R950" s="323">
        <f>$B950*'PERCENTAGE SHARING'!R744</f>
        <v>0</v>
      </c>
      <c r="S950" s="317"/>
      <c r="T950" s="317"/>
      <c r="U950" s="317"/>
      <c r="V950" s="317"/>
      <c r="W950" s="317"/>
      <c r="X950" s="317"/>
      <c r="Y950" s="317"/>
      <c r="Z950" s="317"/>
    </row>
    <row r="951" ht="22.5" customHeight="1">
      <c r="A951" s="325" t="str">
        <f>'PROP DAILY PNL'!A951</f>
        <v/>
      </c>
      <c r="B951" s="326" t="str">
        <f>'PROP DAILY PNL'!B951</f>
        <v/>
      </c>
      <c r="C951" s="323">
        <f>$B951*'PERCENTAGE SHARING'!C745</f>
        <v>0</v>
      </c>
      <c r="D951" s="323">
        <f>$B951*'PERCENTAGE SHARING'!D745</f>
        <v>0</v>
      </c>
      <c r="E951" s="323">
        <f>$B951*'PERCENTAGE SHARING'!E745</f>
        <v>0</v>
      </c>
      <c r="F951" s="323">
        <f>$B951*'PERCENTAGE SHARING'!F745</f>
        <v>0</v>
      </c>
      <c r="G951" s="323">
        <f>$B951*'PERCENTAGE SHARING'!G745</f>
        <v>0</v>
      </c>
      <c r="H951" s="323">
        <f>$B951*'PERCENTAGE SHARING'!H745</f>
        <v>0</v>
      </c>
      <c r="I951" s="323">
        <f>$B951*'PERCENTAGE SHARING'!I745</f>
        <v>0</v>
      </c>
      <c r="J951" s="323">
        <f>$B951*'PERCENTAGE SHARING'!J745</f>
        <v>0</v>
      </c>
      <c r="K951" s="323">
        <f>$B951*'PERCENTAGE SHARING'!K745</f>
        <v>0</v>
      </c>
      <c r="L951" s="323">
        <f>$B951*'PERCENTAGE SHARING'!L745</f>
        <v>0</v>
      </c>
      <c r="M951" s="323">
        <f>$B951*'PERCENTAGE SHARING'!M745</f>
        <v>0</v>
      </c>
      <c r="N951" s="323">
        <f>$B951*'PERCENTAGE SHARING'!N745</f>
        <v>0</v>
      </c>
      <c r="O951" s="323">
        <f>$B951*'PERCENTAGE SHARING'!O745</f>
        <v>0</v>
      </c>
      <c r="P951" s="323">
        <f>$B951*'PERCENTAGE SHARING'!P745</f>
        <v>0</v>
      </c>
      <c r="Q951" s="323">
        <f>$B951*'PERCENTAGE SHARING'!Q745</f>
        <v>0</v>
      </c>
      <c r="R951" s="323">
        <f>$B951*'PERCENTAGE SHARING'!R745</f>
        <v>0</v>
      </c>
      <c r="S951" s="317"/>
      <c r="T951" s="317"/>
      <c r="U951" s="317"/>
      <c r="V951" s="317"/>
      <c r="W951" s="317"/>
      <c r="X951" s="317"/>
      <c r="Y951" s="317"/>
      <c r="Z951" s="317"/>
    </row>
    <row r="952" ht="22.5" customHeight="1">
      <c r="A952" s="325" t="str">
        <f>'PROP DAILY PNL'!A952</f>
        <v/>
      </c>
      <c r="B952" s="326" t="str">
        <f>'PROP DAILY PNL'!B952</f>
        <v/>
      </c>
      <c r="C952" s="323">
        <f>$B952*'PERCENTAGE SHARING'!C746</f>
        <v>0</v>
      </c>
      <c r="D952" s="323">
        <f>$B952*'PERCENTAGE SHARING'!D746</f>
        <v>0</v>
      </c>
      <c r="E952" s="323">
        <f>$B952*'PERCENTAGE SHARING'!E746</f>
        <v>0</v>
      </c>
      <c r="F952" s="323">
        <f>$B952*'PERCENTAGE SHARING'!F746</f>
        <v>0</v>
      </c>
      <c r="G952" s="323">
        <f>$B952*'PERCENTAGE SHARING'!G746</f>
        <v>0</v>
      </c>
      <c r="H952" s="323">
        <f>$B952*'PERCENTAGE SHARING'!H746</f>
        <v>0</v>
      </c>
      <c r="I952" s="323">
        <f>$B952*'PERCENTAGE SHARING'!I746</f>
        <v>0</v>
      </c>
      <c r="J952" s="323">
        <f>$B952*'PERCENTAGE SHARING'!J746</f>
        <v>0</v>
      </c>
      <c r="K952" s="323">
        <f>$B952*'PERCENTAGE SHARING'!K746</f>
        <v>0</v>
      </c>
      <c r="L952" s="323">
        <f>$B952*'PERCENTAGE SHARING'!L746</f>
        <v>0</v>
      </c>
      <c r="M952" s="323">
        <f>$B952*'PERCENTAGE SHARING'!M746</f>
        <v>0</v>
      </c>
      <c r="N952" s="323">
        <f>$B952*'PERCENTAGE SHARING'!N746</f>
        <v>0</v>
      </c>
      <c r="O952" s="323">
        <f>$B952*'PERCENTAGE SHARING'!O746</f>
        <v>0</v>
      </c>
      <c r="P952" s="323">
        <f>$B952*'PERCENTAGE SHARING'!P746</f>
        <v>0</v>
      </c>
      <c r="Q952" s="323">
        <f>$B952*'PERCENTAGE SHARING'!Q746</f>
        <v>0</v>
      </c>
      <c r="R952" s="323">
        <f>$B952*'PERCENTAGE SHARING'!R746</f>
        <v>0</v>
      </c>
      <c r="S952" s="317"/>
      <c r="T952" s="317"/>
      <c r="U952" s="317"/>
      <c r="V952" s="317"/>
      <c r="W952" s="317"/>
      <c r="X952" s="317"/>
      <c r="Y952" s="317"/>
      <c r="Z952" s="317"/>
    </row>
    <row r="953" ht="22.5" customHeight="1">
      <c r="A953" s="325" t="str">
        <f>'PROP DAILY PNL'!A953</f>
        <v/>
      </c>
      <c r="B953" s="326" t="str">
        <f>'PROP DAILY PNL'!B953</f>
        <v/>
      </c>
      <c r="C953" s="323">
        <f>$B953*'PERCENTAGE SHARING'!C747</f>
        <v>0</v>
      </c>
      <c r="D953" s="323">
        <f>$B953*'PERCENTAGE SHARING'!D747</f>
        <v>0</v>
      </c>
      <c r="E953" s="323">
        <f>$B953*'PERCENTAGE SHARING'!E747</f>
        <v>0</v>
      </c>
      <c r="F953" s="323">
        <f>$B953*'PERCENTAGE SHARING'!F747</f>
        <v>0</v>
      </c>
      <c r="G953" s="323">
        <f>$B953*'PERCENTAGE SHARING'!G747</f>
        <v>0</v>
      </c>
      <c r="H953" s="323">
        <f>$B953*'PERCENTAGE SHARING'!H747</f>
        <v>0</v>
      </c>
      <c r="I953" s="323">
        <f>$B953*'PERCENTAGE SHARING'!I747</f>
        <v>0</v>
      </c>
      <c r="J953" s="323">
        <f>$B953*'PERCENTAGE SHARING'!J747</f>
        <v>0</v>
      </c>
      <c r="K953" s="323">
        <f>$B953*'PERCENTAGE SHARING'!K747</f>
        <v>0</v>
      </c>
      <c r="L953" s="323">
        <f>$B953*'PERCENTAGE SHARING'!L747</f>
        <v>0</v>
      </c>
      <c r="M953" s="323">
        <f>$B953*'PERCENTAGE SHARING'!M747</f>
        <v>0</v>
      </c>
      <c r="N953" s="323">
        <f>$B953*'PERCENTAGE SHARING'!N747</f>
        <v>0</v>
      </c>
      <c r="O953" s="323">
        <f>$B953*'PERCENTAGE SHARING'!O747</f>
        <v>0</v>
      </c>
      <c r="P953" s="323">
        <f>$B953*'PERCENTAGE SHARING'!P747</f>
        <v>0</v>
      </c>
      <c r="Q953" s="323">
        <f>$B953*'PERCENTAGE SHARING'!Q747</f>
        <v>0</v>
      </c>
      <c r="R953" s="323">
        <f>$B953*'PERCENTAGE SHARING'!R747</f>
        <v>0</v>
      </c>
      <c r="S953" s="317"/>
      <c r="T953" s="317"/>
      <c r="U953" s="317"/>
      <c r="V953" s="317"/>
      <c r="W953" s="317"/>
      <c r="X953" s="317"/>
      <c r="Y953" s="317"/>
      <c r="Z953" s="317"/>
    </row>
    <row r="954" ht="22.5" customHeight="1">
      <c r="A954" s="325" t="str">
        <f>'PROP DAILY PNL'!A954</f>
        <v/>
      </c>
      <c r="B954" s="326" t="str">
        <f>'PROP DAILY PNL'!B954</f>
        <v/>
      </c>
      <c r="C954" s="323">
        <f>$B954*'PERCENTAGE SHARING'!C748</f>
        <v>0</v>
      </c>
      <c r="D954" s="323">
        <f>$B954*'PERCENTAGE SHARING'!D748</f>
        <v>0</v>
      </c>
      <c r="E954" s="323">
        <f>$B954*'PERCENTAGE SHARING'!E748</f>
        <v>0</v>
      </c>
      <c r="F954" s="323">
        <f>$B954*'PERCENTAGE SHARING'!F748</f>
        <v>0</v>
      </c>
      <c r="G954" s="323">
        <f>$B954*'PERCENTAGE SHARING'!G748</f>
        <v>0</v>
      </c>
      <c r="H954" s="323">
        <f>$B954*'PERCENTAGE SHARING'!H748</f>
        <v>0</v>
      </c>
      <c r="I954" s="323">
        <f>$B954*'PERCENTAGE SHARING'!I748</f>
        <v>0</v>
      </c>
      <c r="J954" s="323">
        <f>$B954*'PERCENTAGE SHARING'!J748</f>
        <v>0</v>
      </c>
      <c r="K954" s="323">
        <f>$B954*'PERCENTAGE SHARING'!K748</f>
        <v>0</v>
      </c>
      <c r="L954" s="323">
        <f>$B954*'PERCENTAGE SHARING'!L748</f>
        <v>0</v>
      </c>
      <c r="M954" s="323">
        <f>$B954*'PERCENTAGE SHARING'!M748</f>
        <v>0</v>
      </c>
      <c r="N954" s="323">
        <f>$B954*'PERCENTAGE SHARING'!N748</f>
        <v>0</v>
      </c>
      <c r="O954" s="323">
        <f>$B954*'PERCENTAGE SHARING'!O748</f>
        <v>0</v>
      </c>
      <c r="P954" s="323">
        <f>$B954*'PERCENTAGE SHARING'!P748</f>
        <v>0</v>
      </c>
      <c r="Q954" s="323">
        <f>$B954*'PERCENTAGE SHARING'!Q748</f>
        <v>0</v>
      </c>
      <c r="R954" s="323">
        <f>$B954*'PERCENTAGE SHARING'!R748</f>
        <v>0</v>
      </c>
      <c r="S954" s="317"/>
      <c r="T954" s="317"/>
      <c r="U954" s="317"/>
      <c r="V954" s="317"/>
      <c r="W954" s="317"/>
      <c r="X954" s="317"/>
      <c r="Y954" s="317"/>
      <c r="Z954" s="317"/>
    </row>
    <row r="955" ht="22.5" customHeight="1">
      <c r="A955" s="325" t="str">
        <f>'PROP DAILY PNL'!A955</f>
        <v/>
      </c>
      <c r="B955" s="326" t="str">
        <f>'PROP DAILY PNL'!B955</f>
        <v/>
      </c>
      <c r="C955" s="323">
        <f>$B955*'PERCENTAGE SHARING'!C749</f>
        <v>0</v>
      </c>
      <c r="D955" s="323">
        <f>$B955*'PERCENTAGE SHARING'!D749</f>
        <v>0</v>
      </c>
      <c r="E955" s="323">
        <f>$B955*'PERCENTAGE SHARING'!E749</f>
        <v>0</v>
      </c>
      <c r="F955" s="323">
        <f>$B955*'PERCENTAGE SHARING'!F749</f>
        <v>0</v>
      </c>
      <c r="G955" s="323">
        <f>$B955*'PERCENTAGE SHARING'!G749</f>
        <v>0</v>
      </c>
      <c r="H955" s="323">
        <f>$B955*'PERCENTAGE SHARING'!H749</f>
        <v>0</v>
      </c>
      <c r="I955" s="323">
        <f>$B955*'PERCENTAGE SHARING'!I749</f>
        <v>0</v>
      </c>
      <c r="J955" s="323">
        <f>$B955*'PERCENTAGE SHARING'!J749</f>
        <v>0</v>
      </c>
      <c r="K955" s="323">
        <f>$B955*'PERCENTAGE SHARING'!K749</f>
        <v>0</v>
      </c>
      <c r="L955" s="323">
        <f>$B955*'PERCENTAGE SHARING'!L749</f>
        <v>0</v>
      </c>
      <c r="M955" s="323">
        <f>$B955*'PERCENTAGE SHARING'!M749</f>
        <v>0</v>
      </c>
      <c r="N955" s="323">
        <f>$B955*'PERCENTAGE SHARING'!N749</f>
        <v>0</v>
      </c>
      <c r="O955" s="323">
        <f>$B955*'PERCENTAGE SHARING'!O749</f>
        <v>0</v>
      </c>
      <c r="P955" s="323">
        <f>$B955*'PERCENTAGE SHARING'!P749</f>
        <v>0</v>
      </c>
      <c r="Q955" s="323">
        <f>$B955*'PERCENTAGE SHARING'!Q749</f>
        <v>0</v>
      </c>
      <c r="R955" s="323">
        <f>$B955*'PERCENTAGE SHARING'!R749</f>
        <v>0</v>
      </c>
      <c r="S955" s="317"/>
      <c r="T955" s="317"/>
      <c r="U955" s="317"/>
      <c r="V955" s="317"/>
      <c r="W955" s="317"/>
      <c r="X955" s="317"/>
      <c r="Y955" s="317"/>
      <c r="Z955" s="317"/>
    </row>
    <row r="956" ht="22.5" customHeight="1">
      <c r="A956" s="325" t="str">
        <f>'PROP DAILY PNL'!A956</f>
        <v/>
      </c>
      <c r="B956" s="326" t="str">
        <f>'PROP DAILY PNL'!B956</f>
        <v/>
      </c>
      <c r="C956" s="323">
        <f>$B956*'PERCENTAGE SHARING'!C750</f>
        <v>0</v>
      </c>
      <c r="D956" s="323">
        <f>$B956*'PERCENTAGE SHARING'!D750</f>
        <v>0</v>
      </c>
      <c r="E956" s="323">
        <f>$B956*'PERCENTAGE SHARING'!E750</f>
        <v>0</v>
      </c>
      <c r="F956" s="323">
        <f>$B956*'PERCENTAGE SHARING'!F750</f>
        <v>0</v>
      </c>
      <c r="G956" s="323">
        <f>$B956*'PERCENTAGE SHARING'!G750</f>
        <v>0</v>
      </c>
      <c r="H956" s="323">
        <f>$B956*'PERCENTAGE SHARING'!H750</f>
        <v>0</v>
      </c>
      <c r="I956" s="323">
        <f>$B956*'PERCENTAGE SHARING'!I750</f>
        <v>0</v>
      </c>
      <c r="J956" s="323">
        <f>$B956*'PERCENTAGE SHARING'!J750</f>
        <v>0</v>
      </c>
      <c r="K956" s="323">
        <f>$B956*'PERCENTAGE SHARING'!K750</f>
        <v>0</v>
      </c>
      <c r="L956" s="323">
        <f>$B956*'PERCENTAGE SHARING'!L750</f>
        <v>0</v>
      </c>
      <c r="M956" s="323">
        <f>$B956*'PERCENTAGE SHARING'!M750</f>
        <v>0</v>
      </c>
      <c r="N956" s="323">
        <f>$B956*'PERCENTAGE SHARING'!N750</f>
        <v>0</v>
      </c>
      <c r="O956" s="323">
        <f>$B956*'PERCENTAGE SHARING'!O750</f>
        <v>0</v>
      </c>
      <c r="P956" s="323">
        <f>$B956*'PERCENTAGE SHARING'!P750</f>
        <v>0</v>
      </c>
      <c r="Q956" s="323">
        <f>$B956*'PERCENTAGE SHARING'!Q750</f>
        <v>0</v>
      </c>
      <c r="R956" s="323">
        <f>$B956*'PERCENTAGE SHARING'!R750</f>
        <v>0</v>
      </c>
      <c r="S956" s="317"/>
      <c r="T956" s="317"/>
      <c r="U956" s="317"/>
      <c r="V956" s="317"/>
      <c r="W956" s="317"/>
      <c r="X956" s="317"/>
      <c r="Y956" s="317"/>
      <c r="Z956" s="317"/>
    </row>
    <row r="957" ht="22.5" customHeight="1">
      <c r="A957" s="325" t="str">
        <f>'PROP DAILY PNL'!A957</f>
        <v/>
      </c>
      <c r="B957" s="326" t="str">
        <f>'PROP DAILY PNL'!B957</f>
        <v/>
      </c>
      <c r="C957" s="323">
        <f>$B957*'PERCENTAGE SHARING'!C751</f>
        <v>0</v>
      </c>
      <c r="D957" s="323">
        <f>$B957*'PERCENTAGE SHARING'!D751</f>
        <v>0</v>
      </c>
      <c r="E957" s="323">
        <f>$B957*'PERCENTAGE SHARING'!E751</f>
        <v>0</v>
      </c>
      <c r="F957" s="323">
        <f>$B957*'PERCENTAGE SHARING'!F751</f>
        <v>0</v>
      </c>
      <c r="G957" s="323">
        <f>$B957*'PERCENTAGE SHARING'!G751</f>
        <v>0</v>
      </c>
      <c r="H957" s="323">
        <f>$B957*'PERCENTAGE SHARING'!H751</f>
        <v>0</v>
      </c>
      <c r="I957" s="323">
        <f>$B957*'PERCENTAGE SHARING'!I751</f>
        <v>0</v>
      </c>
      <c r="J957" s="323">
        <f>$B957*'PERCENTAGE SHARING'!J751</f>
        <v>0</v>
      </c>
      <c r="K957" s="323">
        <f>$B957*'PERCENTAGE SHARING'!K751</f>
        <v>0</v>
      </c>
      <c r="L957" s="323">
        <f>$B957*'PERCENTAGE SHARING'!L751</f>
        <v>0</v>
      </c>
      <c r="M957" s="323">
        <f>$B957*'PERCENTAGE SHARING'!M751</f>
        <v>0</v>
      </c>
      <c r="N957" s="323">
        <f>$B957*'PERCENTAGE SHARING'!N751</f>
        <v>0</v>
      </c>
      <c r="O957" s="323">
        <f>$B957*'PERCENTAGE SHARING'!O751</f>
        <v>0</v>
      </c>
      <c r="P957" s="323">
        <f>$B957*'PERCENTAGE SHARING'!P751</f>
        <v>0</v>
      </c>
      <c r="Q957" s="323">
        <f>$B957*'PERCENTAGE SHARING'!Q751</f>
        <v>0</v>
      </c>
      <c r="R957" s="323">
        <f>$B957*'PERCENTAGE SHARING'!R751</f>
        <v>0</v>
      </c>
      <c r="S957" s="317"/>
      <c r="T957" s="317"/>
      <c r="U957" s="317"/>
      <c r="V957" s="317"/>
      <c r="W957" s="317"/>
      <c r="X957" s="317"/>
      <c r="Y957" s="317"/>
      <c r="Z957" s="317"/>
    </row>
    <row r="958" ht="22.5" customHeight="1">
      <c r="A958" s="325" t="str">
        <f>'PROP DAILY PNL'!A958</f>
        <v/>
      </c>
      <c r="B958" s="326" t="str">
        <f>'PROP DAILY PNL'!B958</f>
        <v/>
      </c>
      <c r="C958" s="323">
        <f>$B958*'PERCENTAGE SHARING'!C752</f>
        <v>0</v>
      </c>
      <c r="D958" s="323">
        <f>$B958*'PERCENTAGE SHARING'!D752</f>
        <v>0</v>
      </c>
      <c r="E958" s="323">
        <f>$B958*'PERCENTAGE SHARING'!E752</f>
        <v>0</v>
      </c>
      <c r="F958" s="323">
        <f>$B958*'PERCENTAGE SHARING'!F752</f>
        <v>0</v>
      </c>
      <c r="G958" s="323">
        <f>$B958*'PERCENTAGE SHARING'!G752</f>
        <v>0</v>
      </c>
      <c r="H958" s="323">
        <f>$B958*'PERCENTAGE SHARING'!H752</f>
        <v>0</v>
      </c>
      <c r="I958" s="323">
        <f>$B958*'PERCENTAGE SHARING'!I752</f>
        <v>0</v>
      </c>
      <c r="J958" s="323">
        <f>$B958*'PERCENTAGE SHARING'!J752</f>
        <v>0</v>
      </c>
      <c r="K958" s="323">
        <f>$B958*'PERCENTAGE SHARING'!K752</f>
        <v>0</v>
      </c>
      <c r="L958" s="323">
        <f>$B958*'PERCENTAGE SHARING'!L752</f>
        <v>0</v>
      </c>
      <c r="M958" s="323">
        <f>$B958*'PERCENTAGE SHARING'!M752</f>
        <v>0</v>
      </c>
      <c r="N958" s="323">
        <f>$B958*'PERCENTAGE SHARING'!N752</f>
        <v>0</v>
      </c>
      <c r="O958" s="323">
        <f>$B958*'PERCENTAGE SHARING'!O752</f>
        <v>0</v>
      </c>
      <c r="P958" s="323">
        <f>$B958*'PERCENTAGE SHARING'!P752</f>
        <v>0</v>
      </c>
      <c r="Q958" s="323">
        <f>$B958*'PERCENTAGE SHARING'!Q752</f>
        <v>0</v>
      </c>
      <c r="R958" s="323">
        <f>$B958*'PERCENTAGE SHARING'!R752</f>
        <v>0</v>
      </c>
      <c r="S958" s="317"/>
      <c r="T958" s="317"/>
      <c r="U958" s="317"/>
      <c r="V958" s="317"/>
      <c r="W958" s="317"/>
      <c r="X958" s="317"/>
      <c r="Y958" s="317"/>
      <c r="Z958" s="317"/>
    </row>
    <row r="959" ht="22.5" customHeight="1">
      <c r="A959" s="325" t="str">
        <f>'PROP DAILY PNL'!A959</f>
        <v/>
      </c>
      <c r="B959" s="326" t="str">
        <f>'PROP DAILY PNL'!B959</f>
        <v/>
      </c>
      <c r="C959" s="323">
        <f>$B959*'PERCENTAGE SHARING'!C753</f>
        <v>0</v>
      </c>
      <c r="D959" s="323">
        <f>$B959*'PERCENTAGE SHARING'!D753</f>
        <v>0</v>
      </c>
      <c r="E959" s="323">
        <f>$B959*'PERCENTAGE SHARING'!E753</f>
        <v>0</v>
      </c>
      <c r="F959" s="323">
        <f>$B959*'PERCENTAGE SHARING'!F753</f>
        <v>0</v>
      </c>
      <c r="G959" s="323">
        <f>$B959*'PERCENTAGE SHARING'!G753</f>
        <v>0</v>
      </c>
      <c r="H959" s="323">
        <f>$B959*'PERCENTAGE SHARING'!H753</f>
        <v>0</v>
      </c>
      <c r="I959" s="323">
        <f>$B959*'PERCENTAGE SHARING'!I753</f>
        <v>0</v>
      </c>
      <c r="J959" s="323">
        <f>$B959*'PERCENTAGE SHARING'!J753</f>
        <v>0</v>
      </c>
      <c r="K959" s="323">
        <f>$B959*'PERCENTAGE SHARING'!K753</f>
        <v>0</v>
      </c>
      <c r="L959" s="323">
        <f>$B959*'PERCENTAGE SHARING'!L753</f>
        <v>0</v>
      </c>
      <c r="M959" s="323">
        <f>$B959*'PERCENTAGE SHARING'!M753</f>
        <v>0</v>
      </c>
      <c r="N959" s="323">
        <f>$B959*'PERCENTAGE SHARING'!N753</f>
        <v>0</v>
      </c>
      <c r="O959" s="323">
        <f>$B959*'PERCENTAGE SHARING'!O753</f>
        <v>0</v>
      </c>
      <c r="P959" s="323">
        <f>$B959*'PERCENTAGE SHARING'!P753</f>
        <v>0</v>
      </c>
      <c r="Q959" s="323">
        <f>$B959*'PERCENTAGE SHARING'!Q753</f>
        <v>0</v>
      </c>
      <c r="R959" s="323">
        <f>$B959*'PERCENTAGE SHARING'!R753</f>
        <v>0</v>
      </c>
      <c r="S959" s="317"/>
      <c r="T959" s="317"/>
      <c r="U959" s="317"/>
      <c r="V959" s="317"/>
      <c r="W959" s="317"/>
      <c r="X959" s="317"/>
      <c r="Y959" s="317"/>
      <c r="Z959" s="317"/>
    </row>
    <row r="960" ht="22.5" customHeight="1">
      <c r="A960" s="325" t="str">
        <f>'PROP DAILY PNL'!A960</f>
        <v/>
      </c>
      <c r="B960" s="326" t="str">
        <f>'PROP DAILY PNL'!B960</f>
        <v/>
      </c>
      <c r="C960" s="323">
        <f>$B960*'PERCENTAGE SHARING'!C754</f>
        <v>0</v>
      </c>
      <c r="D960" s="323">
        <f>$B960*'PERCENTAGE SHARING'!D754</f>
        <v>0</v>
      </c>
      <c r="E960" s="323">
        <f>$B960*'PERCENTAGE SHARING'!E754</f>
        <v>0</v>
      </c>
      <c r="F960" s="323">
        <f>$B960*'PERCENTAGE SHARING'!F754</f>
        <v>0</v>
      </c>
      <c r="G960" s="323">
        <f>$B960*'PERCENTAGE SHARING'!G754</f>
        <v>0</v>
      </c>
      <c r="H960" s="323">
        <f>$B960*'PERCENTAGE SHARING'!H754</f>
        <v>0</v>
      </c>
      <c r="I960" s="323">
        <f>$B960*'PERCENTAGE SHARING'!I754</f>
        <v>0</v>
      </c>
      <c r="J960" s="323">
        <f>$B960*'PERCENTAGE SHARING'!J754</f>
        <v>0</v>
      </c>
      <c r="K960" s="323">
        <f>$B960*'PERCENTAGE SHARING'!K754</f>
        <v>0</v>
      </c>
      <c r="L960" s="323">
        <f>$B960*'PERCENTAGE SHARING'!L754</f>
        <v>0</v>
      </c>
      <c r="M960" s="323">
        <f>$B960*'PERCENTAGE SHARING'!M754</f>
        <v>0</v>
      </c>
      <c r="N960" s="323">
        <f>$B960*'PERCENTAGE SHARING'!N754</f>
        <v>0</v>
      </c>
      <c r="O960" s="323">
        <f>$B960*'PERCENTAGE SHARING'!O754</f>
        <v>0</v>
      </c>
      <c r="P960" s="323">
        <f>$B960*'PERCENTAGE SHARING'!P754</f>
        <v>0</v>
      </c>
      <c r="Q960" s="323">
        <f>$B960*'PERCENTAGE SHARING'!Q754</f>
        <v>0</v>
      </c>
      <c r="R960" s="323">
        <f>$B960*'PERCENTAGE SHARING'!R754</f>
        <v>0</v>
      </c>
      <c r="S960" s="317"/>
      <c r="T960" s="317"/>
      <c r="U960" s="317"/>
      <c r="V960" s="317"/>
      <c r="W960" s="317"/>
      <c r="X960" s="317"/>
      <c r="Y960" s="317"/>
      <c r="Z960" s="317"/>
    </row>
    <row r="961" ht="22.5" customHeight="1">
      <c r="A961" s="325" t="str">
        <f>'PROP DAILY PNL'!A961</f>
        <v/>
      </c>
      <c r="B961" s="326" t="str">
        <f>'PROP DAILY PNL'!B961</f>
        <v/>
      </c>
      <c r="C961" s="323">
        <f>$B961*'PERCENTAGE SHARING'!C755</f>
        <v>0</v>
      </c>
      <c r="D961" s="323">
        <f>$B961*'PERCENTAGE SHARING'!D755</f>
        <v>0</v>
      </c>
      <c r="E961" s="323">
        <f>$B961*'PERCENTAGE SHARING'!E755</f>
        <v>0</v>
      </c>
      <c r="F961" s="323">
        <f>$B961*'PERCENTAGE SHARING'!F755</f>
        <v>0</v>
      </c>
      <c r="G961" s="323">
        <f>$B961*'PERCENTAGE SHARING'!G755</f>
        <v>0</v>
      </c>
      <c r="H961" s="323">
        <f>$B961*'PERCENTAGE SHARING'!H755</f>
        <v>0</v>
      </c>
      <c r="I961" s="323">
        <f>$B961*'PERCENTAGE SHARING'!I755</f>
        <v>0</v>
      </c>
      <c r="J961" s="323">
        <f>$B961*'PERCENTAGE SHARING'!J755</f>
        <v>0</v>
      </c>
      <c r="K961" s="323">
        <f>$B961*'PERCENTAGE SHARING'!K755</f>
        <v>0</v>
      </c>
      <c r="L961" s="323">
        <f>$B961*'PERCENTAGE SHARING'!L755</f>
        <v>0</v>
      </c>
      <c r="M961" s="323">
        <f>$B961*'PERCENTAGE SHARING'!M755</f>
        <v>0</v>
      </c>
      <c r="N961" s="323">
        <f>$B961*'PERCENTAGE SHARING'!N755</f>
        <v>0</v>
      </c>
      <c r="O961" s="323">
        <f>$B961*'PERCENTAGE SHARING'!O755</f>
        <v>0</v>
      </c>
      <c r="P961" s="323">
        <f>$B961*'PERCENTAGE SHARING'!P755</f>
        <v>0</v>
      </c>
      <c r="Q961" s="323">
        <f>$B961*'PERCENTAGE SHARING'!Q755</f>
        <v>0</v>
      </c>
      <c r="R961" s="323">
        <f>$B961*'PERCENTAGE SHARING'!R755</f>
        <v>0</v>
      </c>
      <c r="S961" s="317"/>
      <c r="T961" s="317"/>
      <c r="U961" s="317"/>
      <c r="V961" s="317"/>
      <c r="W961" s="317"/>
      <c r="X961" s="317"/>
      <c r="Y961" s="317"/>
      <c r="Z961" s="317"/>
    </row>
    <row r="962" ht="22.5" customHeight="1">
      <c r="A962" s="325" t="str">
        <f>'PROP DAILY PNL'!A962</f>
        <v/>
      </c>
      <c r="B962" s="326" t="str">
        <f>'PROP DAILY PNL'!B962</f>
        <v/>
      </c>
      <c r="C962" s="323">
        <f>$B962*'PERCENTAGE SHARING'!C756</f>
        <v>0</v>
      </c>
      <c r="D962" s="323">
        <f>$B962*'PERCENTAGE SHARING'!D756</f>
        <v>0</v>
      </c>
      <c r="E962" s="323">
        <f>$B962*'PERCENTAGE SHARING'!E756</f>
        <v>0</v>
      </c>
      <c r="F962" s="323">
        <f>$B962*'PERCENTAGE SHARING'!F756</f>
        <v>0</v>
      </c>
      <c r="G962" s="323">
        <f>$B962*'PERCENTAGE SHARING'!G756</f>
        <v>0</v>
      </c>
      <c r="H962" s="323">
        <f>$B962*'PERCENTAGE SHARING'!H756</f>
        <v>0</v>
      </c>
      <c r="I962" s="323">
        <f>$B962*'PERCENTAGE SHARING'!I756</f>
        <v>0</v>
      </c>
      <c r="J962" s="323">
        <f>$B962*'PERCENTAGE SHARING'!J756</f>
        <v>0</v>
      </c>
      <c r="K962" s="323">
        <f>$B962*'PERCENTAGE SHARING'!K756</f>
        <v>0</v>
      </c>
      <c r="L962" s="323">
        <f>$B962*'PERCENTAGE SHARING'!L756</f>
        <v>0</v>
      </c>
      <c r="M962" s="323">
        <f>$B962*'PERCENTAGE SHARING'!M756</f>
        <v>0</v>
      </c>
      <c r="N962" s="323">
        <f>$B962*'PERCENTAGE SHARING'!N756</f>
        <v>0</v>
      </c>
      <c r="O962" s="323">
        <f>$B962*'PERCENTAGE SHARING'!O756</f>
        <v>0</v>
      </c>
      <c r="P962" s="323">
        <f>$B962*'PERCENTAGE SHARING'!P756</f>
        <v>0</v>
      </c>
      <c r="Q962" s="323">
        <f>$B962*'PERCENTAGE SHARING'!Q756</f>
        <v>0</v>
      </c>
      <c r="R962" s="323">
        <f>$B962*'PERCENTAGE SHARING'!R756</f>
        <v>0</v>
      </c>
      <c r="S962" s="317"/>
      <c r="T962" s="317"/>
      <c r="U962" s="317"/>
      <c r="V962" s="317"/>
      <c r="W962" s="317"/>
      <c r="X962" s="317"/>
      <c r="Y962" s="317"/>
      <c r="Z962" s="317"/>
    </row>
    <row r="963" ht="22.5" customHeight="1">
      <c r="A963" s="325" t="str">
        <f>'PROP DAILY PNL'!A963</f>
        <v/>
      </c>
      <c r="B963" s="326" t="str">
        <f>'PROP DAILY PNL'!B963</f>
        <v/>
      </c>
      <c r="C963" s="323">
        <f>$B963*'PERCENTAGE SHARING'!C757</f>
        <v>0</v>
      </c>
      <c r="D963" s="323">
        <f>$B963*'PERCENTAGE SHARING'!D757</f>
        <v>0</v>
      </c>
      <c r="E963" s="323">
        <f>$B963*'PERCENTAGE SHARING'!E757</f>
        <v>0</v>
      </c>
      <c r="F963" s="323">
        <f>$B963*'PERCENTAGE SHARING'!F757</f>
        <v>0</v>
      </c>
      <c r="G963" s="323">
        <f>$B963*'PERCENTAGE SHARING'!G757</f>
        <v>0</v>
      </c>
      <c r="H963" s="323">
        <f>$B963*'PERCENTAGE SHARING'!H757</f>
        <v>0</v>
      </c>
      <c r="I963" s="323">
        <f>$B963*'PERCENTAGE SHARING'!I757</f>
        <v>0</v>
      </c>
      <c r="J963" s="323">
        <f>$B963*'PERCENTAGE SHARING'!J757</f>
        <v>0</v>
      </c>
      <c r="K963" s="323">
        <f>$B963*'PERCENTAGE SHARING'!K757</f>
        <v>0</v>
      </c>
      <c r="L963" s="323">
        <f>$B963*'PERCENTAGE SHARING'!L757</f>
        <v>0</v>
      </c>
      <c r="M963" s="323">
        <f>$B963*'PERCENTAGE SHARING'!M757</f>
        <v>0</v>
      </c>
      <c r="N963" s="323">
        <f>$B963*'PERCENTAGE SHARING'!N757</f>
        <v>0</v>
      </c>
      <c r="O963" s="323">
        <f>$B963*'PERCENTAGE SHARING'!O757</f>
        <v>0</v>
      </c>
      <c r="P963" s="323">
        <f>$B963*'PERCENTAGE SHARING'!P757</f>
        <v>0</v>
      </c>
      <c r="Q963" s="323">
        <f>$B963*'PERCENTAGE SHARING'!Q757</f>
        <v>0</v>
      </c>
      <c r="R963" s="323">
        <f>$B963*'PERCENTAGE SHARING'!R757</f>
        <v>0</v>
      </c>
      <c r="S963" s="317"/>
      <c r="T963" s="317"/>
      <c r="U963" s="317"/>
      <c r="V963" s="317"/>
      <c r="W963" s="317"/>
      <c r="X963" s="317"/>
      <c r="Y963" s="317"/>
      <c r="Z963" s="317"/>
    </row>
    <row r="964" ht="22.5" customHeight="1">
      <c r="A964" s="325" t="str">
        <f>'PROP DAILY PNL'!A964</f>
        <v/>
      </c>
      <c r="B964" s="326" t="str">
        <f>'PROP DAILY PNL'!B964</f>
        <v/>
      </c>
      <c r="C964" s="323">
        <f>$B964*'PERCENTAGE SHARING'!C758</f>
        <v>0</v>
      </c>
      <c r="D964" s="323">
        <f>$B964*'PERCENTAGE SHARING'!D758</f>
        <v>0</v>
      </c>
      <c r="E964" s="323">
        <f>$B964*'PERCENTAGE SHARING'!E758</f>
        <v>0</v>
      </c>
      <c r="F964" s="323">
        <f>$B964*'PERCENTAGE SHARING'!F758</f>
        <v>0</v>
      </c>
      <c r="G964" s="323">
        <f>$B964*'PERCENTAGE SHARING'!G758</f>
        <v>0</v>
      </c>
      <c r="H964" s="323">
        <f>$B964*'PERCENTAGE SHARING'!H758</f>
        <v>0</v>
      </c>
      <c r="I964" s="323">
        <f>$B964*'PERCENTAGE SHARING'!I758</f>
        <v>0</v>
      </c>
      <c r="J964" s="323">
        <f>$B964*'PERCENTAGE SHARING'!J758</f>
        <v>0</v>
      </c>
      <c r="K964" s="323">
        <f>$B964*'PERCENTAGE SHARING'!K758</f>
        <v>0</v>
      </c>
      <c r="L964" s="323">
        <f>$B964*'PERCENTAGE SHARING'!L758</f>
        <v>0</v>
      </c>
      <c r="M964" s="323">
        <f>$B964*'PERCENTAGE SHARING'!M758</f>
        <v>0</v>
      </c>
      <c r="N964" s="323">
        <f>$B964*'PERCENTAGE SHARING'!N758</f>
        <v>0</v>
      </c>
      <c r="O964" s="323">
        <f>$B964*'PERCENTAGE SHARING'!O758</f>
        <v>0</v>
      </c>
      <c r="P964" s="323">
        <f>$B964*'PERCENTAGE SHARING'!P758</f>
        <v>0</v>
      </c>
      <c r="Q964" s="323">
        <f>$B964*'PERCENTAGE SHARING'!Q758</f>
        <v>0</v>
      </c>
      <c r="R964" s="323">
        <f>$B964*'PERCENTAGE SHARING'!R758</f>
        <v>0</v>
      </c>
      <c r="S964" s="317"/>
      <c r="T964" s="317"/>
      <c r="U964" s="317"/>
      <c r="V964" s="317"/>
      <c r="W964" s="317"/>
      <c r="X964" s="317"/>
      <c r="Y964" s="317"/>
      <c r="Z964" s="317"/>
    </row>
    <row r="965" ht="22.5" customHeight="1">
      <c r="A965" s="325" t="str">
        <f>'PROP DAILY PNL'!A965</f>
        <v/>
      </c>
      <c r="B965" s="326" t="str">
        <f>'PROP DAILY PNL'!B965</f>
        <v/>
      </c>
      <c r="C965" s="323">
        <f>$B965*'PERCENTAGE SHARING'!C759</f>
        <v>0</v>
      </c>
      <c r="D965" s="323">
        <f>$B965*'PERCENTAGE SHARING'!D759</f>
        <v>0</v>
      </c>
      <c r="E965" s="323">
        <f>$B965*'PERCENTAGE SHARING'!E759</f>
        <v>0</v>
      </c>
      <c r="F965" s="323">
        <f>$B965*'PERCENTAGE SHARING'!F759</f>
        <v>0</v>
      </c>
      <c r="G965" s="323">
        <f>$B965*'PERCENTAGE SHARING'!G759</f>
        <v>0</v>
      </c>
      <c r="H965" s="323">
        <f>$B965*'PERCENTAGE SHARING'!H759</f>
        <v>0</v>
      </c>
      <c r="I965" s="323">
        <f>$B965*'PERCENTAGE SHARING'!I759</f>
        <v>0</v>
      </c>
      <c r="J965" s="323">
        <f>$B965*'PERCENTAGE SHARING'!J759</f>
        <v>0</v>
      </c>
      <c r="K965" s="323">
        <f>$B965*'PERCENTAGE SHARING'!K759</f>
        <v>0</v>
      </c>
      <c r="L965" s="323">
        <f>$B965*'PERCENTAGE SHARING'!L759</f>
        <v>0</v>
      </c>
      <c r="M965" s="323">
        <f>$B965*'PERCENTAGE SHARING'!M759</f>
        <v>0</v>
      </c>
      <c r="N965" s="323">
        <f>$B965*'PERCENTAGE SHARING'!N759</f>
        <v>0</v>
      </c>
      <c r="O965" s="323">
        <f>$B965*'PERCENTAGE SHARING'!O759</f>
        <v>0</v>
      </c>
      <c r="P965" s="323">
        <f>$B965*'PERCENTAGE SHARING'!P759</f>
        <v>0</v>
      </c>
      <c r="Q965" s="323">
        <f>$B965*'PERCENTAGE SHARING'!Q759</f>
        <v>0</v>
      </c>
      <c r="R965" s="323">
        <f>$B965*'PERCENTAGE SHARING'!R759</f>
        <v>0</v>
      </c>
      <c r="S965" s="317"/>
      <c r="T965" s="317"/>
      <c r="U965" s="317"/>
      <c r="V965" s="317"/>
      <c r="W965" s="317"/>
      <c r="X965" s="317"/>
      <c r="Y965" s="317"/>
      <c r="Z965" s="317"/>
    </row>
    <row r="966" ht="22.5" customHeight="1">
      <c r="A966" s="325" t="str">
        <f>'PROP DAILY PNL'!A966</f>
        <v/>
      </c>
      <c r="B966" s="326" t="str">
        <f>'PROP DAILY PNL'!B966</f>
        <v/>
      </c>
      <c r="C966" s="323">
        <f>$B966*'PERCENTAGE SHARING'!C760</f>
        <v>0</v>
      </c>
      <c r="D966" s="323">
        <f>$B966*'PERCENTAGE SHARING'!D760</f>
        <v>0</v>
      </c>
      <c r="E966" s="323">
        <f>$B966*'PERCENTAGE SHARING'!E760</f>
        <v>0</v>
      </c>
      <c r="F966" s="323">
        <f>$B966*'PERCENTAGE SHARING'!F760</f>
        <v>0</v>
      </c>
      <c r="G966" s="323">
        <f>$B966*'PERCENTAGE SHARING'!G760</f>
        <v>0</v>
      </c>
      <c r="H966" s="323">
        <f>$B966*'PERCENTAGE SHARING'!H760</f>
        <v>0</v>
      </c>
      <c r="I966" s="323">
        <f>$B966*'PERCENTAGE SHARING'!I760</f>
        <v>0</v>
      </c>
      <c r="J966" s="323">
        <f>$B966*'PERCENTAGE SHARING'!J760</f>
        <v>0</v>
      </c>
      <c r="K966" s="323">
        <f>$B966*'PERCENTAGE SHARING'!K760</f>
        <v>0</v>
      </c>
      <c r="L966" s="323">
        <f>$B966*'PERCENTAGE SHARING'!L760</f>
        <v>0</v>
      </c>
      <c r="M966" s="323">
        <f>$B966*'PERCENTAGE SHARING'!M760</f>
        <v>0</v>
      </c>
      <c r="N966" s="323">
        <f>$B966*'PERCENTAGE SHARING'!N760</f>
        <v>0</v>
      </c>
      <c r="O966" s="323">
        <f>$B966*'PERCENTAGE SHARING'!O760</f>
        <v>0</v>
      </c>
      <c r="P966" s="323">
        <f>$B966*'PERCENTAGE SHARING'!P760</f>
        <v>0</v>
      </c>
      <c r="Q966" s="323">
        <f>$B966*'PERCENTAGE SHARING'!Q760</f>
        <v>0</v>
      </c>
      <c r="R966" s="323">
        <f>$B966*'PERCENTAGE SHARING'!R760</f>
        <v>0</v>
      </c>
      <c r="S966" s="317"/>
      <c r="T966" s="317"/>
      <c r="U966" s="317"/>
      <c r="V966" s="317"/>
      <c r="W966" s="317"/>
      <c r="X966" s="317"/>
      <c r="Y966" s="317"/>
      <c r="Z966" s="317"/>
    </row>
    <row r="967" ht="22.5" customHeight="1">
      <c r="A967" s="325" t="str">
        <f>'PROP DAILY PNL'!A967</f>
        <v/>
      </c>
      <c r="B967" s="326" t="str">
        <f>'PROP DAILY PNL'!B967</f>
        <v/>
      </c>
      <c r="C967" s="323">
        <f>$B967*'PERCENTAGE SHARING'!C761</f>
        <v>0</v>
      </c>
      <c r="D967" s="323">
        <f>$B967*'PERCENTAGE SHARING'!D761</f>
        <v>0</v>
      </c>
      <c r="E967" s="323">
        <f>$B967*'PERCENTAGE SHARING'!E761</f>
        <v>0</v>
      </c>
      <c r="F967" s="323">
        <f>$B967*'PERCENTAGE SHARING'!F761</f>
        <v>0</v>
      </c>
      <c r="G967" s="323">
        <f>$B967*'PERCENTAGE SHARING'!G761</f>
        <v>0</v>
      </c>
      <c r="H967" s="323">
        <f>$B967*'PERCENTAGE SHARING'!H761</f>
        <v>0</v>
      </c>
      <c r="I967" s="323">
        <f>$B967*'PERCENTAGE SHARING'!I761</f>
        <v>0</v>
      </c>
      <c r="J967" s="323">
        <f>$B967*'PERCENTAGE SHARING'!J761</f>
        <v>0</v>
      </c>
      <c r="K967" s="323">
        <f>$B967*'PERCENTAGE SHARING'!K761</f>
        <v>0</v>
      </c>
      <c r="L967" s="323">
        <f>$B967*'PERCENTAGE SHARING'!L761</f>
        <v>0</v>
      </c>
      <c r="M967" s="323">
        <f>$B967*'PERCENTAGE SHARING'!M761</f>
        <v>0</v>
      </c>
      <c r="N967" s="323">
        <f>$B967*'PERCENTAGE SHARING'!N761</f>
        <v>0</v>
      </c>
      <c r="O967" s="323">
        <f>$B967*'PERCENTAGE SHARING'!O761</f>
        <v>0</v>
      </c>
      <c r="P967" s="323">
        <f>$B967*'PERCENTAGE SHARING'!P761</f>
        <v>0</v>
      </c>
      <c r="Q967" s="323">
        <f>$B967*'PERCENTAGE SHARING'!Q761</f>
        <v>0</v>
      </c>
      <c r="R967" s="323">
        <f>$B967*'PERCENTAGE SHARING'!R761</f>
        <v>0</v>
      </c>
      <c r="S967" s="317"/>
      <c r="T967" s="317"/>
      <c r="U967" s="317"/>
      <c r="V967" s="317"/>
      <c r="W967" s="317"/>
      <c r="X967" s="317"/>
      <c r="Y967" s="317"/>
      <c r="Z967" s="317"/>
    </row>
    <row r="968" ht="22.5" customHeight="1">
      <c r="A968" s="325" t="str">
        <f>'PROP DAILY PNL'!A968</f>
        <v/>
      </c>
      <c r="B968" s="326" t="str">
        <f>'PROP DAILY PNL'!B968</f>
        <v/>
      </c>
      <c r="C968" s="323">
        <f>$B968*'PERCENTAGE SHARING'!C762</f>
        <v>0</v>
      </c>
      <c r="D968" s="323">
        <f>$B968*'PERCENTAGE SHARING'!D762</f>
        <v>0</v>
      </c>
      <c r="E968" s="323">
        <f>$B968*'PERCENTAGE SHARING'!E762</f>
        <v>0</v>
      </c>
      <c r="F968" s="323">
        <f>$B968*'PERCENTAGE SHARING'!F762</f>
        <v>0</v>
      </c>
      <c r="G968" s="323">
        <f>$B968*'PERCENTAGE SHARING'!G762</f>
        <v>0</v>
      </c>
      <c r="H968" s="323">
        <f>$B968*'PERCENTAGE SHARING'!H762</f>
        <v>0</v>
      </c>
      <c r="I968" s="323">
        <f>$B968*'PERCENTAGE SHARING'!I762</f>
        <v>0</v>
      </c>
      <c r="J968" s="323">
        <f>$B968*'PERCENTAGE SHARING'!J762</f>
        <v>0</v>
      </c>
      <c r="K968" s="323">
        <f>$B968*'PERCENTAGE SHARING'!K762</f>
        <v>0</v>
      </c>
      <c r="L968" s="323">
        <f>$B968*'PERCENTAGE SHARING'!L762</f>
        <v>0</v>
      </c>
      <c r="M968" s="323">
        <f>$B968*'PERCENTAGE SHARING'!M762</f>
        <v>0</v>
      </c>
      <c r="N968" s="323">
        <f>$B968*'PERCENTAGE SHARING'!N762</f>
        <v>0</v>
      </c>
      <c r="O968" s="323">
        <f>$B968*'PERCENTAGE SHARING'!O762</f>
        <v>0</v>
      </c>
      <c r="P968" s="323">
        <f>$B968*'PERCENTAGE SHARING'!P762</f>
        <v>0</v>
      </c>
      <c r="Q968" s="323">
        <f>$B968*'PERCENTAGE SHARING'!Q762</f>
        <v>0</v>
      </c>
      <c r="R968" s="323">
        <f>$B968*'PERCENTAGE SHARING'!R762</f>
        <v>0</v>
      </c>
      <c r="S968" s="317"/>
      <c r="T968" s="317"/>
      <c r="U968" s="317"/>
      <c r="V968" s="317"/>
      <c r="W968" s="317"/>
      <c r="X968" s="317"/>
      <c r="Y968" s="317"/>
      <c r="Z968" s="317"/>
    </row>
    <row r="969" ht="22.5" customHeight="1">
      <c r="A969" s="325" t="str">
        <f>'PROP DAILY PNL'!A969</f>
        <v/>
      </c>
      <c r="B969" s="326" t="str">
        <f>'PROP DAILY PNL'!B969</f>
        <v/>
      </c>
      <c r="C969" s="323">
        <f>$B969*'PERCENTAGE SHARING'!C763</f>
        <v>0</v>
      </c>
      <c r="D969" s="323">
        <f>$B969*'PERCENTAGE SHARING'!D763</f>
        <v>0</v>
      </c>
      <c r="E969" s="323">
        <f>$B969*'PERCENTAGE SHARING'!E763</f>
        <v>0</v>
      </c>
      <c r="F969" s="323">
        <f>$B969*'PERCENTAGE SHARING'!F763</f>
        <v>0</v>
      </c>
      <c r="G969" s="323">
        <f>$B969*'PERCENTAGE SHARING'!G763</f>
        <v>0</v>
      </c>
      <c r="H969" s="323">
        <f>$B969*'PERCENTAGE SHARING'!H763</f>
        <v>0</v>
      </c>
      <c r="I969" s="323">
        <f>$B969*'PERCENTAGE SHARING'!I763</f>
        <v>0</v>
      </c>
      <c r="J969" s="323">
        <f>$B969*'PERCENTAGE SHARING'!J763</f>
        <v>0</v>
      </c>
      <c r="K969" s="323">
        <f>$B969*'PERCENTAGE SHARING'!K763</f>
        <v>0</v>
      </c>
      <c r="L969" s="323">
        <f>$B969*'PERCENTAGE SHARING'!L763</f>
        <v>0</v>
      </c>
      <c r="M969" s="323">
        <f>$B969*'PERCENTAGE SHARING'!M763</f>
        <v>0</v>
      </c>
      <c r="N969" s="323">
        <f>$B969*'PERCENTAGE SHARING'!N763</f>
        <v>0</v>
      </c>
      <c r="O969" s="323">
        <f>$B969*'PERCENTAGE SHARING'!O763</f>
        <v>0</v>
      </c>
      <c r="P969" s="323">
        <f>$B969*'PERCENTAGE SHARING'!P763</f>
        <v>0</v>
      </c>
      <c r="Q969" s="323">
        <f>$B969*'PERCENTAGE SHARING'!Q763</f>
        <v>0</v>
      </c>
      <c r="R969" s="323">
        <f>$B969*'PERCENTAGE SHARING'!R763</f>
        <v>0</v>
      </c>
      <c r="S969" s="317"/>
      <c r="T969" s="317"/>
      <c r="U969" s="317"/>
      <c r="V969" s="317"/>
      <c r="W969" s="317"/>
      <c r="X969" s="317"/>
      <c r="Y969" s="317"/>
      <c r="Z969" s="317"/>
    </row>
    <row r="970" ht="22.5" customHeight="1">
      <c r="A970" s="325" t="str">
        <f>'PROP DAILY PNL'!A970</f>
        <v/>
      </c>
      <c r="B970" s="326" t="str">
        <f>'PROP DAILY PNL'!B970</f>
        <v/>
      </c>
      <c r="C970" s="323">
        <f>$B970*'PERCENTAGE SHARING'!C764</f>
        <v>0</v>
      </c>
      <c r="D970" s="323">
        <f>$B970*'PERCENTAGE SHARING'!D764</f>
        <v>0</v>
      </c>
      <c r="E970" s="323">
        <f>$B970*'PERCENTAGE SHARING'!E764</f>
        <v>0</v>
      </c>
      <c r="F970" s="323">
        <f>$B970*'PERCENTAGE SHARING'!F764</f>
        <v>0</v>
      </c>
      <c r="G970" s="323">
        <f>$B970*'PERCENTAGE SHARING'!G764</f>
        <v>0</v>
      </c>
      <c r="H970" s="323">
        <f>$B970*'PERCENTAGE SHARING'!H764</f>
        <v>0</v>
      </c>
      <c r="I970" s="323">
        <f>$B970*'PERCENTAGE SHARING'!I764</f>
        <v>0</v>
      </c>
      <c r="J970" s="323">
        <f>$B970*'PERCENTAGE SHARING'!J764</f>
        <v>0</v>
      </c>
      <c r="K970" s="323">
        <f>$B970*'PERCENTAGE SHARING'!K764</f>
        <v>0</v>
      </c>
      <c r="L970" s="323">
        <f>$B970*'PERCENTAGE SHARING'!L764</f>
        <v>0</v>
      </c>
      <c r="M970" s="323">
        <f>$B970*'PERCENTAGE SHARING'!M764</f>
        <v>0</v>
      </c>
      <c r="N970" s="323">
        <f>$B970*'PERCENTAGE SHARING'!N764</f>
        <v>0</v>
      </c>
      <c r="O970" s="323">
        <f>$B970*'PERCENTAGE SHARING'!O764</f>
        <v>0</v>
      </c>
      <c r="P970" s="323">
        <f>$B970*'PERCENTAGE SHARING'!P764</f>
        <v>0</v>
      </c>
      <c r="Q970" s="323">
        <f>$B970*'PERCENTAGE SHARING'!Q764</f>
        <v>0</v>
      </c>
      <c r="R970" s="323">
        <f>$B970*'PERCENTAGE SHARING'!R764</f>
        <v>0</v>
      </c>
      <c r="S970" s="317"/>
      <c r="T970" s="317"/>
      <c r="U970" s="317"/>
      <c r="V970" s="317"/>
      <c r="W970" s="317"/>
      <c r="X970" s="317"/>
      <c r="Y970" s="317"/>
      <c r="Z970" s="317"/>
    </row>
    <row r="971" ht="22.5" customHeight="1">
      <c r="A971" s="325" t="str">
        <f>'PROP DAILY PNL'!A971</f>
        <v/>
      </c>
      <c r="B971" s="326" t="str">
        <f>'PROP DAILY PNL'!B971</f>
        <v/>
      </c>
      <c r="C971" s="323">
        <f>$B971*'PERCENTAGE SHARING'!C765</f>
        <v>0</v>
      </c>
      <c r="D971" s="323">
        <f>$B971*'PERCENTAGE SHARING'!D765</f>
        <v>0</v>
      </c>
      <c r="E971" s="323">
        <f>$B971*'PERCENTAGE SHARING'!E765</f>
        <v>0</v>
      </c>
      <c r="F971" s="323">
        <f>$B971*'PERCENTAGE SHARING'!F765</f>
        <v>0</v>
      </c>
      <c r="G971" s="323">
        <f>$B971*'PERCENTAGE SHARING'!G765</f>
        <v>0</v>
      </c>
      <c r="H971" s="323">
        <f>$B971*'PERCENTAGE SHARING'!H765</f>
        <v>0</v>
      </c>
      <c r="I971" s="323">
        <f>$B971*'PERCENTAGE SHARING'!I765</f>
        <v>0</v>
      </c>
      <c r="J971" s="323">
        <f>$B971*'PERCENTAGE SHARING'!J765</f>
        <v>0</v>
      </c>
      <c r="K971" s="323">
        <f>$B971*'PERCENTAGE SHARING'!K765</f>
        <v>0</v>
      </c>
      <c r="L971" s="323">
        <f>$B971*'PERCENTAGE SHARING'!L765</f>
        <v>0</v>
      </c>
      <c r="M971" s="323">
        <f>$B971*'PERCENTAGE SHARING'!M765</f>
        <v>0</v>
      </c>
      <c r="N971" s="323">
        <f>$B971*'PERCENTAGE SHARING'!N765</f>
        <v>0</v>
      </c>
      <c r="O971" s="323">
        <f>$B971*'PERCENTAGE SHARING'!O765</f>
        <v>0</v>
      </c>
      <c r="P971" s="323">
        <f>$B971*'PERCENTAGE SHARING'!P765</f>
        <v>0</v>
      </c>
      <c r="Q971" s="323">
        <f>$B971*'PERCENTAGE SHARING'!Q765</f>
        <v>0</v>
      </c>
      <c r="R971" s="323">
        <f>$B971*'PERCENTAGE SHARING'!R765</f>
        <v>0</v>
      </c>
      <c r="S971" s="317"/>
      <c r="T971" s="317"/>
      <c r="U971" s="317"/>
      <c r="V971" s="317"/>
      <c r="W971" s="317"/>
      <c r="X971" s="317"/>
      <c r="Y971" s="317"/>
      <c r="Z971" s="317"/>
    </row>
    <row r="972" ht="22.5" customHeight="1">
      <c r="A972" s="325" t="str">
        <f>'PROP DAILY PNL'!A972</f>
        <v/>
      </c>
      <c r="B972" s="326" t="str">
        <f>'PROP DAILY PNL'!B972</f>
        <v/>
      </c>
      <c r="C972" s="323">
        <f>$B972*'PERCENTAGE SHARING'!C766</f>
        <v>0</v>
      </c>
      <c r="D972" s="323">
        <f>$B972*'PERCENTAGE SHARING'!D766</f>
        <v>0</v>
      </c>
      <c r="E972" s="323">
        <f>$B972*'PERCENTAGE SHARING'!E766</f>
        <v>0</v>
      </c>
      <c r="F972" s="323">
        <f>$B972*'PERCENTAGE SHARING'!F766</f>
        <v>0</v>
      </c>
      <c r="G972" s="323">
        <f>$B972*'PERCENTAGE SHARING'!G766</f>
        <v>0</v>
      </c>
      <c r="H972" s="323">
        <f>$B972*'PERCENTAGE SHARING'!H766</f>
        <v>0</v>
      </c>
      <c r="I972" s="323">
        <f>$B972*'PERCENTAGE SHARING'!I766</f>
        <v>0</v>
      </c>
      <c r="J972" s="323">
        <f>$B972*'PERCENTAGE SHARING'!J766</f>
        <v>0</v>
      </c>
      <c r="K972" s="323">
        <f>$B972*'PERCENTAGE SHARING'!K766</f>
        <v>0</v>
      </c>
      <c r="L972" s="323">
        <f>$B972*'PERCENTAGE SHARING'!L766</f>
        <v>0</v>
      </c>
      <c r="M972" s="323">
        <f>$B972*'PERCENTAGE SHARING'!M766</f>
        <v>0</v>
      </c>
      <c r="N972" s="323">
        <f>$B972*'PERCENTAGE SHARING'!N766</f>
        <v>0</v>
      </c>
      <c r="O972" s="323">
        <f>$B972*'PERCENTAGE SHARING'!O766</f>
        <v>0</v>
      </c>
      <c r="P972" s="323">
        <f>$B972*'PERCENTAGE SHARING'!P766</f>
        <v>0</v>
      </c>
      <c r="Q972" s="323">
        <f>$B972*'PERCENTAGE SHARING'!Q766</f>
        <v>0</v>
      </c>
      <c r="R972" s="323">
        <f>$B972*'PERCENTAGE SHARING'!R766</f>
        <v>0</v>
      </c>
      <c r="S972" s="317"/>
      <c r="T972" s="317"/>
      <c r="U972" s="317"/>
      <c r="V972" s="317"/>
      <c r="W972" s="317"/>
      <c r="X972" s="317"/>
      <c r="Y972" s="317"/>
      <c r="Z972" s="317"/>
    </row>
    <row r="973" ht="22.5" customHeight="1">
      <c r="A973" s="325" t="str">
        <f>'PROP DAILY PNL'!A973</f>
        <v/>
      </c>
      <c r="B973" s="326" t="str">
        <f>'PROP DAILY PNL'!B973</f>
        <v/>
      </c>
      <c r="C973" s="323">
        <f>$B973*'PERCENTAGE SHARING'!C767</f>
        <v>0</v>
      </c>
      <c r="D973" s="323">
        <f>$B973*'PERCENTAGE SHARING'!D767</f>
        <v>0</v>
      </c>
      <c r="E973" s="323">
        <f>$B973*'PERCENTAGE SHARING'!E767</f>
        <v>0</v>
      </c>
      <c r="F973" s="323">
        <f>$B973*'PERCENTAGE SHARING'!F767</f>
        <v>0</v>
      </c>
      <c r="G973" s="323">
        <f>$B973*'PERCENTAGE SHARING'!G767</f>
        <v>0</v>
      </c>
      <c r="H973" s="323">
        <f>$B973*'PERCENTAGE SHARING'!H767</f>
        <v>0</v>
      </c>
      <c r="I973" s="323">
        <f>$B973*'PERCENTAGE SHARING'!I767</f>
        <v>0</v>
      </c>
      <c r="J973" s="323">
        <f>$B973*'PERCENTAGE SHARING'!J767</f>
        <v>0</v>
      </c>
      <c r="K973" s="323">
        <f>$B973*'PERCENTAGE SHARING'!K767</f>
        <v>0</v>
      </c>
      <c r="L973" s="323">
        <f>$B973*'PERCENTAGE SHARING'!L767</f>
        <v>0</v>
      </c>
      <c r="M973" s="323">
        <f>$B973*'PERCENTAGE SHARING'!M767</f>
        <v>0</v>
      </c>
      <c r="N973" s="323">
        <f>$B973*'PERCENTAGE SHARING'!N767</f>
        <v>0</v>
      </c>
      <c r="O973" s="323">
        <f>$B973*'PERCENTAGE SHARING'!O767</f>
        <v>0</v>
      </c>
      <c r="P973" s="323">
        <f>$B973*'PERCENTAGE SHARING'!P767</f>
        <v>0</v>
      </c>
      <c r="Q973" s="323">
        <f>$B973*'PERCENTAGE SHARING'!Q767</f>
        <v>0</v>
      </c>
      <c r="R973" s="323">
        <f>$B973*'PERCENTAGE SHARING'!R767</f>
        <v>0</v>
      </c>
      <c r="S973" s="317"/>
      <c r="T973" s="317"/>
      <c r="U973" s="317"/>
      <c r="V973" s="317"/>
      <c r="W973" s="317"/>
      <c r="X973" s="317"/>
      <c r="Y973" s="317"/>
      <c r="Z973" s="317"/>
    </row>
    <row r="974" ht="22.5" customHeight="1">
      <c r="A974" s="325" t="str">
        <f>'PROP DAILY PNL'!A974</f>
        <v/>
      </c>
      <c r="B974" s="326" t="str">
        <f>'PROP DAILY PNL'!B974</f>
        <v/>
      </c>
      <c r="C974" s="323">
        <f>$B974*'PERCENTAGE SHARING'!C768</f>
        <v>0</v>
      </c>
      <c r="D974" s="323">
        <f>$B974*'PERCENTAGE SHARING'!D768</f>
        <v>0</v>
      </c>
      <c r="E974" s="323">
        <f>$B974*'PERCENTAGE SHARING'!E768</f>
        <v>0</v>
      </c>
      <c r="F974" s="323">
        <f>$B974*'PERCENTAGE SHARING'!F768</f>
        <v>0</v>
      </c>
      <c r="G974" s="323">
        <f>$B974*'PERCENTAGE SHARING'!G768</f>
        <v>0</v>
      </c>
      <c r="H974" s="323">
        <f>$B974*'PERCENTAGE SHARING'!H768</f>
        <v>0</v>
      </c>
      <c r="I974" s="323">
        <f>$B974*'PERCENTAGE SHARING'!I768</f>
        <v>0</v>
      </c>
      <c r="J974" s="323">
        <f>$B974*'PERCENTAGE SHARING'!J768</f>
        <v>0</v>
      </c>
      <c r="K974" s="323">
        <f>$B974*'PERCENTAGE SHARING'!K768</f>
        <v>0</v>
      </c>
      <c r="L974" s="323">
        <f>$B974*'PERCENTAGE SHARING'!L768</f>
        <v>0</v>
      </c>
      <c r="M974" s="323">
        <f>$B974*'PERCENTAGE SHARING'!M768</f>
        <v>0</v>
      </c>
      <c r="N974" s="323">
        <f>$B974*'PERCENTAGE SHARING'!N768</f>
        <v>0</v>
      </c>
      <c r="O974" s="323">
        <f>$B974*'PERCENTAGE SHARING'!O768</f>
        <v>0</v>
      </c>
      <c r="P974" s="323">
        <f>$B974*'PERCENTAGE SHARING'!P768</f>
        <v>0</v>
      </c>
      <c r="Q974" s="323">
        <f>$B974*'PERCENTAGE SHARING'!Q768</f>
        <v>0</v>
      </c>
      <c r="R974" s="323">
        <f>$B974*'PERCENTAGE SHARING'!R768</f>
        <v>0</v>
      </c>
      <c r="S974" s="317"/>
      <c r="T974" s="317"/>
      <c r="U974" s="317"/>
      <c r="V974" s="317"/>
      <c r="W974" s="317"/>
      <c r="X974" s="317"/>
      <c r="Y974" s="317"/>
      <c r="Z974" s="317"/>
    </row>
    <row r="975" ht="22.5" customHeight="1">
      <c r="A975" s="325" t="str">
        <f>'PROP DAILY PNL'!A975</f>
        <v/>
      </c>
      <c r="B975" s="326" t="str">
        <f>'PROP DAILY PNL'!B975</f>
        <v/>
      </c>
      <c r="C975" s="323">
        <f>$B975*'PERCENTAGE SHARING'!C769</f>
        <v>0</v>
      </c>
      <c r="D975" s="323">
        <f>$B975*'PERCENTAGE SHARING'!D769</f>
        <v>0</v>
      </c>
      <c r="E975" s="323">
        <f>$B975*'PERCENTAGE SHARING'!E769</f>
        <v>0</v>
      </c>
      <c r="F975" s="323">
        <f>$B975*'PERCENTAGE SHARING'!F769</f>
        <v>0</v>
      </c>
      <c r="G975" s="323">
        <f>$B975*'PERCENTAGE SHARING'!G769</f>
        <v>0</v>
      </c>
      <c r="H975" s="323">
        <f>$B975*'PERCENTAGE SHARING'!H769</f>
        <v>0</v>
      </c>
      <c r="I975" s="323">
        <f>$B975*'PERCENTAGE SHARING'!I769</f>
        <v>0</v>
      </c>
      <c r="J975" s="323">
        <f>$B975*'PERCENTAGE SHARING'!J769</f>
        <v>0</v>
      </c>
      <c r="K975" s="323">
        <f>$B975*'PERCENTAGE SHARING'!K769</f>
        <v>0</v>
      </c>
      <c r="L975" s="323">
        <f>$B975*'PERCENTAGE SHARING'!L769</f>
        <v>0</v>
      </c>
      <c r="M975" s="323">
        <f>$B975*'PERCENTAGE SHARING'!M769</f>
        <v>0</v>
      </c>
      <c r="N975" s="323">
        <f>$B975*'PERCENTAGE SHARING'!N769</f>
        <v>0</v>
      </c>
      <c r="O975" s="323">
        <f>$B975*'PERCENTAGE SHARING'!O769</f>
        <v>0</v>
      </c>
      <c r="P975" s="323">
        <f>$B975*'PERCENTAGE SHARING'!P769</f>
        <v>0</v>
      </c>
      <c r="Q975" s="323">
        <f>$B975*'PERCENTAGE SHARING'!Q769</f>
        <v>0</v>
      </c>
      <c r="R975" s="323">
        <f>$B975*'PERCENTAGE SHARING'!R769</f>
        <v>0</v>
      </c>
      <c r="S975" s="317"/>
      <c r="T975" s="317"/>
      <c r="U975" s="317"/>
      <c r="V975" s="317"/>
      <c r="W975" s="317"/>
      <c r="X975" s="317"/>
      <c r="Y975" s="317"/>
      <c r="Z975" s="317"/>
    </row>
    <row r="976" ht="22.5" customHeight="1">
      <c r="A976" s="325" t="str">
        <f>'PROP DAILY PNL'!A976</f>
        <v/>
      </c>
      <c r="B976" s="326" t="str">
        <f>'PROP DAILY PNL'!B976</f>
        <v/>
      </c>
      <c r="C976" s="323">
        <f>$B976*'PERCENTAGE SHARING'!C770</f>
        <v>0</v>
      </c>
      <c r="D976" s="323">
        <f>$B976*'PERCENTAGE SHARING'!D770</f>
        <v>0</v>
      </c>
      <c r="E976" s="323">
        <f>$B976*'PERCENTAGE SHARING'!E770</f>
        <v>0</v>
      </c>
      <c r="F976" s="323">
        <f>$B976*'PERCENTAGE SHARING'!F770</f>
        <v>0</v>
      </c>
      <c r="G976" s="323">
        <f>$B976*'PERCENTAGE SHARING'!G770</f>
        <v>0</v>
      </c>
      <c r="H976" s="323">
        <f>$B976*'PERCENTAGE SHARING'!H770</f>
        <v>0</v>
      </c>
      <c r="I976" s="323">
        <f>$B976*'PERCENTAGE SHARING'!I770</f>
        <v>0</v>
      </c>
      <c r="J976" s="323">
        <f>$B976*'PERCENTAGE SHARING'!J770</f>
        <v>0</v>
      </c>
      <c r="K976" s="323">
        <f>$B976*'PERCENTAGE SHARING'!K770</f>
        <v>0</v>
      </c>
      <c r="L976" s="323">
        <f>$B976*'PERCENTAGE SHARING'!L770</f>
        <v>0</v>
      </c>
      <c r="M976" s="323">
        <f>$B976*'PERCENTAGE SHARING'!M770</f>
        <v>0</v>
      </c>
      <c r="N976" s="323">
        <f>$B976*'PERCENTAGE SHARING'!N770</f>
        <v>0</v>
      </c>
      <c r="O976" s="323">
        <f>$B976*'PERCENTAGE SHARING'!O770</f>
        <v>0</v>
      </c>
      <c r="P976" s="323">
        <f>$B976*'PERCENTAGE SHARING'!P770</f>
        <v>0</v>
      </c>
      <c r="Q976" s="323">
        <f>$B976*'PERCENTAGE SHARING'!Q770</f>
        <v>0</v>
      </c>
      <c r="R976" s="323">
        <f>$B976*'PERCENTAGE SHARING'!R770</f>
        <v>0</v>
      </c>
      <c r="S976" s="317"/>
      <c r="T976" s="317"/>
      <c r="U976" s="317"/>
      <c r="V976" s="317"/>
      <c r="W976" s="317"/>
      <c r="X976" s="317"/>
      <c r="Y976" s="317"/>
      <c r="Z976" s="317"/>
    </row>
    <row r="977" ht="22.5" customHeight="1">
      <c r="A977" s="325" t="str">
        <f>'PROP DAILY PNL'!A977</f>
        <v/>
      </c>
      <c r="B977" s="326" t="str">
        <f>'PROP DAILY PNL'!B977</f>
        <v/>
      </c>
      <c r="C977" s="323">
        <f>$B977*'PERCENTAGE SHARING'!C771</f>
        <v>0</v>
      </c>
      <c r="D977" s="323">
        <f>$B977*'PERCENTAGE SHARING'!D771</f>
        <v>0</v>
      </c>
      <c r="E977" s="323">
        <f>$B977*'PERCENTAGE SHARING'!E771</f>
        <v>0</v>
      </c>
      <c r="F977" s="323">
        <f>$B977*'PERCENTAGE SHARING'!F771</f>
        <v>0</v>
      </c>
      <c r="G977" s="323">
        <f>$B977*'PERCENTAGE SHARING'!G771</f>
        <v>0</v>
      </c>
      <c r="H977" s="323">
        <f>$B977*'PERCENTAGE SHARING'!H771</f>
        <v>0</v>
      </c>
      <c r="I977" s="323">
        <f>$B977*'PERCENTAGE SHARING'!I771</f>
        <v>0</v>
      </c>
      <c r="J977" s="323">
        <f>$B977*'PERCENTAGE SHARING'!J771</f>
        <v>0</v>
      </c>
      <c r="K977" s="323">
        <f>$B977*'PERCENTAGE SHARING'!K771</f>
        <v>0</v>
      </c>
      <c r="L977" s="323">
        <f>$B977*'PERCENTAGE SHARING'!L771</f>
        <v>0</v>
      </c>
      <c r="M977" s="323">
        <f>$B977*'PERCENTAGE SHARING'!M771</f>
        <v>0</v>
      </c>
      <c r="N977" s="323">
        <f>$B977*'PERCENTAGE SHARING'!N771</f>
        <v>0</v>
      </c>
      <c r="O977" s="323">
        <f>$B977*'PERCENTAGE SHARING'!O771</f>
        <v>0</v>
      </c>
      <c r="P977" s="323">
        <f>$B977*'PERCENTAGE SHARING'!P771</f>
        <v>0</v>
      </c>
      <c r="Q977" s="323">
        <f>$B977*'PERCENTAGE SHARING'!Q771</f>
        <v>0</v>
      </c>
      <c r="R977" s="323">
        <f>$B977*'PERCENTAGE SHARING'!R771</f>
        <v>0</v>
      </c>
      <c r="S977" s="317"/>
      <c r="T977" s="317"/>
      <c r="U977" s="317"/>
      <c r="V977" s="317"/>
      <c r="W977" s="317"/>
      <c r="X977" s="317"/>
      <c r="Y977" s="317"/>
      <c r="Z977" s="317"/>
    </row>
    <row r="978" ht="22.5" customHeight="1">
      <c r="A978" s="325" t="str">
        <f>'PROP DAILY PNL'!A978</f>
        <v/>
      </c>
      <c r="B978" s="326" t="str">
        <f>'PROP DAILY PNL'!B978</f>
        <v/>
      </c>
      <c r="C978" s="323">
        <f>$B978*'PERCENTAGE SHARING'!C772</f>
        <v>0</v>
      </c>
      <c r="D978" s="323">
        <f>$B978*'PERCENTAGE SHARING'!D772</f>
        <v>0</v>
      </c>
      <c r="E978" s="323">
        <f>$B978*'PERCENTAGE SHARING'!E772</f>
        <v>0</v>
      </c>
      <c r="F978" s="323">
        <f>$B978*'PERCENTAGE SHARING'!F772</f>
        <v>0</v>
      </c>
      <c r="G978" s="323">
        <f>$B978*'PERCENTAGE SHARING'!G772</f>
        <v>0</v>
      </c>
      <c r="H978" s="323">
        <f>$B978*'PERCENTAGE SHARING'!H772</f>
        <v>0</v>
      </c>
      <c r="I978" s="323">
        <f>$B978*'PERCENTAGE SHARING'!I772</f>
        <v>0</v>
      </c>
      <c r="J978" s="323">
        <f>$B978*'PERCENTAGE SHARING'!J772</f>
        <v>0</v>
      </c>
      <c r="K978" s="323">
        <f>$B978*'PERCENTAGE SHARING'!K772</f>
        <v>0</v>
      </c>
      <c r="L978" s="323">
        <f>$B978*'PERCENTAGE SHARING'!L772</f>
        <v>0</v>
      </c>
      <c r="M978" s="323">
        <f>$B978*'PERCENTAGE SHARING'!M772</f>
        <v>0</v>
      </c>
      <c r="N978" s="323">
        <f>$B978*'PERCENTAGE SHARING'!N772</f>
        <v>0</v>
      </c>
      <c r="O978" s="323">
        <f>$B978*'PERCENTAGE SHARING'!O772</f>
        <v>0</v>
      </c>
      <c r="P978" s="323">
        <f>$B978*'PERCENTAGE SHARING'!P772</f>
        <v>0</v>
      </c>
      <c r="Q978" s="323">
        <f>$B978*'PERCENTAGE SHARING'!Q772</f>
        <v>0</v>
      </c>
      <c r="R978" s="323">
        <f>$B978*'PERCENTAGE SHARING'!R772</f>
        <v>0</v>
      </c>
      <c r="S978" s="317"/>
      <c r="T978" s="317"/>
      <c r="U978" s="317"/>
      <c r="V978" s="317"/>
      <c r="W978" s="317"/>
      <c r="X978" s="317"/>
      <c r="Y978" s="317"/>
      <c r="Z978" s="317"/>
    </row>
    <row r="979" ht="22.5" customHeight="1">
      <c r="A979" s="325" t="str">
        <f>'PROP DAILY PNL'!A979</f>
        <v/>
      </c>
      <c r="B979" s="326" t="str">
        <f>'PROP DAILY PNL'!B979</f>
        <v/>
      </c>
      <c r="C979" s="323">
        <f>$B979*'PERCENTAGE SHARING'!C773</f>
        <v>0</v>
      </c>
      <c r="D979" s="323">
        <f>$B979*'PERCENTAGE SHARING'!D773</f>
        <v>0</v>
      </c>
      <c r="E979" s="323">
        <f>$B979*'PERCENTAGE SHARING'!E773</f>
        <v>0</v>
      </c>
      <c r="F979" s="323">
        <f>$B979*'PERCENTAGE SHARING'!F773</f>
        <v>0</v>
      </c>
      <c r="G979" s="323">
        <f>$B979*'PERCENTAGE SHARING'!G773</f>
        <v>0</v>
      </c>
      <c r="H979" s="323">
        <f>$B979*'PERCENTAGE SHARING'!H773</f>
        <v>0</v>
      </c>
      <c r="I979" s="323">
        <f>$B979*'PERCENTAGE SHARING'!I773</f>
        <v>0</v>
      </c>
      <c r="J979" s="323">
        <f>$B979*'PERCENTAGE SHARING'!J773</f>
        <v>0</v>
      </c>
      <c r="K979" s="323">
        <f>$B979*'PERCENTAGE SHARING'!K773</f>
        <v>0</v>
      </c>
      <c r="L979" s="323">
        <f>$B979*'PERCENTAGE SHARING'!L773</f>
        <v>0</v>
      </c>
      <c r="M979" s="323">
        <f>$B979*'PERCENTAGE SHARING'!M773</f>
        <v>0</v>
      </c>
      <c r="N979" s="323">
        <f>$B979*'PERCENTAGE SHARING'!N773</f>
        <v>0</v>
      </c>
      <c r="O979" s="323">
        <f>$B979*'PERCENTAGE SHARING'!O773</f>
        <v>0</v>
      </c>
      <c r="P979" s="323">
        <f>$B979*'PERCENTAGE SHARING'!P773</f>
        <v>0</v>
      </c>
      <c r="Q979" s="323">
        <f>$B979*'PERCENTAGE SHARING'!Q773</f>
        <v>0</v>
      </c>
      <c r="R979" s="323">
        <f>$B979*'PERCENTAGE SHARING'!R773</f>
        <v>0</v>
      </c>
      <c r="S979" s="317"/>
      <c r="T979" s="317"/>
      <c r="U979" s="317"/>
      <c r="V979" s="317"/>
      <c r="W979" s="317"/>
      <c r="X979" s="317"/>
      <c r="Y979" s="317"/>
      <c r="Z979" s="317"/>
    </row>
    <row r="980" ht="22.5" customHeight="1">
      <c r="A980" s="325" t="str">
        <f>'PROP DAILY PNL'!A980</f>
        <v/>
      </c>
      <c r="B980" s="326" t="str">
        <f>'PROP DAILY PNL'!B980</f>
        <v/>
      </c>
      <c r="C980" s="323" t="str">
        <f>$B980*'PERCENTAGE SHARING'!C774</f>
        <v>#DIV/0!</v>
      </c>
      <c r="D980" s="323">
        <f>$B980*'PERCENTAGE SHARING'!D774</f>
        <v>0</v>
      </c>
      <c r="E980" s="323" t="str">
        <f>$B980*'PERCENTAGE SHARING'!E774</f>
        <v>#DIV/0!</v>
      </c>
      <c r="F980" s="323" t="str">
        <f>$B980*'PERCENTAGE SHARING'!F774</f>
        <v>#DIV/0!</v>
      </c>
      <c r="G980" s="323" t="str">
        <f>$B980*'PERCENTAGE SHARING'!G774</f>
        <v>#DIV/0!</v>
      </c>
      <c r="H980" s="323" t="str">
        <f>$B980*'PERCENTAGE SHARING'!H774</f>
        <v>#DIV/0!</v>
      </c>
      <c r="I980" s="323" t="str">
        <f>$B980*'PERCENTAGE SHARING'!I774</f>
        <v>#DIV/0!</v>
      </c>
      <c r="J980" s="323" t="str">
        <f>$B980*'PERCENTAGE SHARING'!J774</f>
        <v>#DIV/0!</v>
      </c>
      <c r="K980" s="323" t="str">
        <f>$B980*'PERCENTAGE SHARING'!K774</f>
        <v>#DIV/0!</v>
      </c>
      <c r="L980" s="323">
        <f>$B980*'PERCENTAGE SHARING'!L774</f>
        <v>0</v>
      </c>
      <c r="M980" s="323">
        <f>$B980*'PERCENTAGE SHARING'!M774</f>
        <v>0</v>
      </c>
      <c r="N980" s="323">
        <f>$B980*'PERCENTAGE SHARING'!N774</f>
        <v>0</v>
      </c>
      <c r="O980" s="323">
        <f>$B980*'PERCENTAGE SHARING'!O774</f>
        <v>0</v>
      </c>
      <c r="P980" s="323">
        <f>$B980*'PERCENTAGE SHARING'!P774</f>
        <v>0</v>
      </c>
      <c r="Q980" s="323">
        <f>$B980*'PERCENTAGE SHARING'!Q774</f>
        <v>0</v>
      </c>
      <c r="R980" s="323">
        <f>$B980*'PERCENTAGE SHARING'!R774</f>
        <v>0</v>
      </c>
      <c r="S980" s="317"/>
      <c r="T980" s="317"/>
      <c r="U980" s="317"/>
      <c r="V980" s="317"/>
      <c r="W980" s="317"/>
      <c r="X980" s="317"/>
      <c r="Y980" s="317"/>
      <c r="Z980" s="317"/>
    </row>
    <row r="981" ht="22.5" customHeight="1">
      <c r="A981" s="325" t="str">
        <f>'PROP DAILY PNL'!A981</f>
        <v/>
      </c>
      <c r="B981" s="326" t="str">
        <f>'PROP DAILY PNL'!B981</f>
        <v/>
      </c>
      <c r="C981" s="323" t="str">
        <f>$B981*'PERCENTAGE SHARING'!C775</f>
        <v>#DIV/0!</v>
      </c>
      <c r="D981" s="323" t="str">
        <f>$B981*'PERCENTAGE SHARING'!D775</f>
        <v>#REF!</v>
      </c>
      <c r="E981" s="323" t="str">
        <f>$B981*'PERCENTAGE SHARING'!E775</f>
        <v>#DIV/0!</v>
      </c>
      <c r="F981" s="323" t="str">
        <f>$B981*'PERCENTAGE SHARING'!F775</f>
        <v>#DIV/0!</v>
      </c>
      <c r="G981" s="323" t="str">
        <f>$B981*'PERCENTAGE SHARING'!G775</f>
        <v>#DIV/0!</v>
      </c>
      <c r="H981" s="323" t="str">
        <f>$B981*'PERCENTAGE SHARING'!H775</f>
        <v>#DIV/0!</v>
      </c>
      <c r="I981" s="323" t="str">
        <f>$B981*'PERCENTAGE SHARING'!I775</f>
        <v>#DIV/0!</v>
      </c>
      <c r="J981" s="323" t="str">
        <f>$B981*'PERCENTAGE SHARING'!J775</f>
        <v>#DIV/0!</v>
      </c>
      <c r="K981" s="323" t="str">
        <f>$B981*'PERCENTAGE SHARING'!K775</f>
        <v>#DIV/0!</v>
      </c>
      <c r="L981" s="323" t="str">
        <f>$B981*'PERCENTAGE SHARING'!L775</f>
        <v>#REF!</v>
      </c>
      <c r="M981" s="323" t="str">
        <f>$B981*'PERCENTAGE SHARING'!M775</f>
        <v>#REF!</v>
      </c>
      <c r="N981" s="323" t="str">
        <f>$B981*'PERCENTAGE SHARING'!N775</f>
        <v>#REF!</v>
      </c>
      <c r="O981" s="323" t="str">
        <f>$B981*'PERCENTAGE SHARING'!O775</f>
        <v>#REF!</v>
      </c>
      <c r="P981" s="323" t="str">
        <f>$B981*'PERCENTAGE SHARING'!P775</f>
        <v>#REF!</v>
      </c>
      <c r="Q981" s="323" t="str">
        <f>$B981*'PERCENTAGE SHARING'!Q775</f>
        <v>#REF!</v>
      </c>
      <c r="R981" s="323" t="str">
        <f>$B981*'PERCENTAGE SHARING'!R775</f>
        <v>#REF!</v>
      </c>
      <c r="S981" s="317"/>
      <c r="T981" s="317"/>
      <c r="U981" s="317"/>
      <c r="V981" s="317"/>
      <c r="W981" s="317"/>
      <c r="X981" s="317"/>
      <c r="Y981" s="317"/>
      <c r="Z981" s="317"/>
    </row>
    <row r="982" ht="22.5" customHeight="1">
      <c r="A982" s="325" t="str">
        <f>'PROP DAILY PNL'!A982</f>
        <v/>
      </c>
      <c r="B982" s="326" t="str">
        <f>'PROP DAILY PNL'!B982</f>
        <v/>
      </c>
      <c r="C982" s="323" t="str">
        <f>$B982*'PERCENTAGE SHARING'!C776</f>
        <v>#DIV/0!</v>
      </c>
      <c r="D982" s="323" t="str">
        <f>$B982*'PERCENTAGE SHARING'!D776</f>
        <v>#REF!</v>
      </c>
      <c r="E982" s="323" t="str">
        <f>$B982*'PERCENTAGE SHARING'!E776</f>
        <v>#DIV/0!</v>
      </c>
      <c r="F982" s="323" t="str">
        <f>$B982*'PERCENTAGE SHARING'!F776</f>
        <v>#DIV/0!</v>
      </c>
      <c r="G982" s="323" t="str">
        <f>$B982*'PERCENTAGE SHARING'!G776</f>
        <v>#DIV/0!</v>
      </c>
      <c r="H982" s="323" t="str">
        <f>$B982*'PERCENTAGE SHARING'!H776</f>
        <v>#DIV/0!</v>
      </c>
      <c r="I982" s="323" t="str">
        <f>$B982*'PERCENTAGE SHARING'!I776</f>
        <v>#DIV/0!</v>
      </c>
      <c r="J982" s="323" t="str">
        <f>$B982*'PERCENTAGE SHARING'!J776</f>
        <v>#DIV/0!</v>
      </c>
      <c r="K982" s="323" t="str">
        <f>$B982*'PERCENTAGE SHARING'!K776</f>
        <v>#DIV/0!</v>
      </c>
      <c r="L982" s="323" t="str">
        <f>$B982*'PERCENTAGE SHARING'!L776</f>
        <v>#REF!</v>
      </c>
      <c r="M982" s="323" t="str">
        <f>$B982*'PERCENTAGE SHARING'!M776</f>
        <v>#REF!</v>
      </c>
      <c r="N982" s="323" t="str">
        <f>$B982*'PERCENTAGE SHARING'!N776</f>
        <v>#REF!</v>
      </c>
      <c r="O982" s="323" t="str">
        <f>$B982*'PERCENTAGE SHARING'!O776</f>
        <v>#REF!</v>
      </c>
      <c r="P982" s="323" t="str">
        <f>$B982*'PERCENTAGE SHARING'!P776</f>
        <v>#REF!</v>
      </c>
      <c r="Q982" s="323" t="str">
        <f>$B982*'PERCENTAGE SHARING'!Q776</f>
        <v>#REF!</v>
      </c>
      <c r="R982" s="323" t="str">
        <f>$B982*'PERCENTAGE SHARING'!R776</f>
        <v>#REF!</v>
      </c>
      <c r="S982" s="317"/>
      <c r="T982" s="317"/>
      <c r="U982" s="317"/>
      <c r="V982" s="317"/>
      <c r="W982" s="317"/>
      <c r="X982" s="317"/>
      <c r="Y982" s="317"/>
      <c r="Z982" s="317"/>
    </row>
    <row r="983" ht="22.5" customHeight="1">
      <c r="A983" s="325" t="str">
        <f>'PROP DAILY PNL'!A983</f>
        <v/>
      </c>
      <c r="B983" s="326" t="str">
        <f>'PROP DAILY PNL'!B983</f>
        <v/>
      </c>
      <c r="C983" s="323" t="str">
        <f>$B983*'PERCENTAGE SHARING'!C777</f>
        <v>#DIV/0!</v>
      </c>
      <c r="D983" s="323" t="str">
        <f>$B983*'PERCENTAGE SHARING'!D777</f>
        <v>#REF!</v>
      </c>
      <c r="E983" s="323" t="str">
        <f>$B983*'PERCENTAGE SHARING'!E777</f>
        <v>#DIV/0!</v>
      </c>
      <c r="F983" s="323" t="str">
        <f>$B983*'PERCENTAGE SHARING'!F777</f>
        <v>#DIV/0!</v>
      </c>
      <c r="G983" s="323" t="str">
        <f>$B983*'PERCENTAGE SHARING'!G777</f>
        <v>#DIV/0!</v>
      </c>
      <c r="H983" s="323" t="str">
        <f>$B983*'PERCENTAGE SHARING'!H777</f>
        <v>#DIV/0!</v>
      </c>
      <c r="I983" s="323" t="str">
        <f>$B983*'PERCENTAGE SHARING'!I777</f>
        <v>#DIV/0!</v>
      </c>
      <c r="J983" s="323" t="str">
        <f>$B983*'PERCENTAGE SHARING'!J777</f>
        <v>#DIV/0!</v>
      </c>
      <c r="K983" s="323" t="str">
        <f>$B983*'PERCENTAGE SHARING'!K777</f>
        <v>#DIV/0!</v>
      </c>
      <c r="L983" s="323" t="str">
        <f>$B983*'PERCENTAGE SHARING'!L777</f>
        <v>#REF!</v>
      </c>
      <c r="M983" s="323" t="str">
        <f>$B983*'PERCENTAGE SHARING'!M777</f>
        <v>#REF!</v>
      </c>
      <c r="N983" s="323" t="str">
        <f>$B983*'PERCENTAGE SHARING'!N777</f>
        <v>#REF!</v>
      </c>
      <c r="O983" s="323" t="str">
        <f>$B983*'PERCENTAGE SHARING'!O777</f>
        <v>#REF!</v>
      </c>
      <c r="P983" s="323" t="str">
        <f>$B983*'PERCENTAGE SHARING'!P777</f>
        <v>#REF!</v>
      </c>
      <c r="Q983" s="323" t="str">
        <f>$B983*'PERCENTAGE SHARING'!Q777</f>
        <v>#REF!</v>
      </c>
      <c r="R983" s="323" t="str">
        <f>$B983*'PERCENTAGE SHARING'!R777</f>
        <v>#REF!</v>
      </c>
      <c r="S983" s="317"/>
      <c r="T983" s="317"/>
      <c r="U983" s="317"/>
      <c r="V983" s="317"/>
      <c r="W983" s="317"/>
      <c r="X983" s="317"/>
      <c r="Y983" s="317"/>
      <c r="Z983" s="317"/>
    </row>
    <row r="984" ht="22.5" customHeight="1">
      <c r="A984" s="325" t="str">
        <f>'PROP DAILY PNL'!A984</f>
        <v/>
      </c>
      <c r="B984" s="326" t="str">
        <f>'PROP DAILY PNL'!B984</f>
        <v/>
      </c>
      <c r="C984" s="323" t="str">
        <f>$B984*'PERCENTAGE SHARING'!C778</f>
        <v>#DIV/0!</v>
      </c>
      <c r="D984" s="323" t="str">
        <f>$B984*'PERCENTAGE SHARING'!D778</f>
        <v>#DIV/0!</v>
      </c>
      <c r="E984" s="323" t="str">
        <f>$B984*'PERCENTAGE SHARING'!E778</f>
        <v>#DIV/0!</v>
      </c>
      <c r="F984" s="323" t="str">
        <f>$B984*'PERCENTAGE SHARING'!F778</f>
        <v>#DIV/0!</v>
      </c>
      <c r="G984" s="323" t="str">
        <f>$B984*'PERCENTAGE SHARING'!G778</f>
        <v>#DIV/0!</v>
      </c>
      <c r="H984" s="323" t="str">
        <f>$B984*'PERCENTAGE SHARING'!H778</f>
        <v>#DIV/0!</v>
      </c>
      <c r="I984" s="323" t="str">
        <f>$B984*'PERCENTAGE SHARING'!I778</f>
        <v>#DIV/0!</v>
      </c>
      <c r="J984" s="323" t="str">
        <f>$B984*'PERCENTAGE SHARING'!J778</f>
        <v>#DIV/0!</v>
      </c>
      <c r="K984" s="323" t="str">
        <f>$B984*'PERCENTAGE SHARING'!K778</f>
        <v>#DIV/0!</v>
      </c>
      <c r="L984" s="323" t="str">
        <f>$B984*'PERCENTAGE SHARING'!L778</f>
        <v>#DIV/0!</v>
      </c>
      <c r="M984" s="323" t="str">
        <f>$B984*'PERCENTAGE SHARING'!M778</f>
        <v>#DIV/0!</v>
      </c>
      <c r="N984" s="323" t="str">
        <f>$B984*'PERCENTAGE SHARING'!N778</f>
        <v>#DIV/0!</v>
      </c>
      <c r="O984" s="323" t="str">
        <f>$B984*'PERCENTAGE SHARING'!O778</f>
        <v>#DIV/0!</v>
      </c>
      <c r="P984" s="323" t="str">
        <f>$B984*'PERCENTAGE SHARING'!P778</f>
        <v>#DIV/0!</v>
      </c>
      <c r="Q984" s="323" t="str">
        <f>$B984*'PERCENTAGE SHARING'!Q778</f>
        <v>#DIV/0!</v>
      </c>
      <c r="R984" s="323" t="str">
        <f>$B984*'PERCENTAGE SHARING'!R778</f>
        <v>#DIV/0!</v>
      </c>
      <c r="S984" s="317"/>
      <c r="T984" s="317"/>
      <c r="U984" s="317"/>
      <c r="V984" s="317"/>
      <c r="W984" s="317"/>
      <c r="X984" s="317"/>
      <c r="Y984" s="317"/>
      <c r="Z984" s="317"/>
    </row>
    <row r="985" ht="22.5" customHeight="1">
      <c r="A985" s="325" t="str">
        <f>'PROP DAILY PNL'!A985</f>
        <v/>
      </c>
      <c r="B985" s="326" t="str">
        <f>'PROP DAILY PNL'!B985</f>
        <v/>
      </c>
      <c r="C985" s="323" t="str">
        <f>$B985*'PERCENTAGE SHARING'!C779</f>
        <v>#DIV/0!</v>
      </c>
      <c r="D985" s="323" t="str">
        <f>$B985*'PERCENTAGE SHARING'!D779</f>
        <v>#DIV/0!</v>
      </c>
      <c r="E985" s="323" t="str">
        <f>$B985*'PERCENTAGE SHARING'!E779</f>
        <v>#DIV/0!</v>
      </c>
      <c r="F985" s="323" t="str">
        <f>$B985*'PERCENTAGE SHARING'!F779</f>
        <v>#DIV/0!</v>
      </c>
      <c r="G985" s="323" t="str">
        <f>$B985*'PERCENTAGE SHARING'!G779</f>
        <v>#DIV/0!</v>
      </c>
      <c r="H985" s="323" t="str">
        <f>$B985*'PERCENTAGE SHARING'!H779</f>
        <v>#DIV/0!</v>
      </c>
      <c r="I985" s="323" t="str">
        <f>$B985*'PERCENTAGE SHARING'!I779</f>
        <v>#DIV/0!</v>
      </c>
      <c r="J985" s="323" t="str">
        <f>$B985*'PERCENTAGE SHARING'!J779</f>
        <v>#DIV/0!</v>
      </c>
      <c r="K985" s="323" t="str">
        <f>$B985*'PERCENTAGE SHARING'!K779</f>
        <v>#DIV/0!</v>
      </c>
      <c r="L985" s="323" t="str">
        <f>$B985*'PERCENTAGE SHARING'!L779</f>
        <v>#DIV/0!</v>
      </c>
      <c r="M985" s="323" t="str">
        <f>$B985*'PERCENTAGE SHARING'!M779</f>
        <v>#DIV/0!</v>
      </c>
      <c r="N985" s="323" t="str">
        <f>$B985*'PERCENTAGE SHARING'!N779</f>
        <v>#DIV/0!</v>
      </c>
      <c r="O985" s="323" t="str">
        <f>$B985*'PERCENTAGE SHARING'!O779</f>
        <v>#DIV/0!</v>
      </c>
      <c r="P985" s="323" t="str">
        <f>$B985*'PERCENTAGE SHARING'!P779</f>
        <v>#DIV/0!</v>
      </c>
      <c r="Q985" s="323" t="str">
        <f>$B985*'PERCENTAGE SHARING'!Q779</f>
        <v>#DIV/0!</v>
      </c>
      <c r="R985" s="323" t="str">
        <f>$B985*'PERCENTAGE SHARING'!R779</f>
        <v>#DIV/0!</v>
      </c>
      <c r="S985" s="317"/>
      <c r="T985" s="317"/>
      <c r="U985" s="317"/>
      <c r="V985" s="317"/>
      <c r="W985" s="317"/>
      <c r="X985" s="317"/>
      <c r="Y985" s="317"/>
      <c r="Z985" s="317"/>
    </row>
    <row r="986" ht="22.5" customHeight="1">
      <c r="A986" s="325" t="str">
        <f>'PROP DAILY PNL'!A986</f>
        <v/>
      </c>
      <c r="B986" s="326" t="str">
        <f>'PROP DAILY PNL'!B986</f>
        <v/>
      </c>
      <c r="C986" s="323" t="str">
        <f>$B986*'PERCENTAGE SHARING'!C780</f>
        <v>#DIV/0!</v>
      </c>
      <c r="D986" s="323" t="str">
        <f>$B986*'PERCENTAGE SHARING'!D780</f>
        <v>#DIV/0!</v>
      </c>
      <c r="E986" s="323" t="str">
        <f>$B986*'PERCENTAGE SHARING'!E780</f>
        <v>#DIV/0!</v>
      </c>
      <c r="F986" s="323" t="str">
        <f>$B986*'PERCENTAGE SHARING'!F780</f>
        <v>#DIV/0!</v>
      </c>
      <c r="G986" s="323" t="str">
        <f>$B986*'PERCENTAGE SHARING'!G780</f>
        <v>#DIV/0!</v>
      </c>
      <c r="H986" s="323" t="str">
        <f>$B986*'PERCENTAGE SHARING'!H780</f>
        <v>#DIV/0!</v>
      </c>
      <c r="I986" s="323" t="str">
        <f>$B986*'PERCENTAGE SHARING'!I780</f>
        <v>#DIV/0!</v>
      </c>
      <c r="J986" s="323" t="str">
        <f>$B986*'PERCENTAGE SHARING'!J780</f>
        <v>#DIV/0!</v>
      </c>
      <c r="K986" s="323" t="str">
        <f>$B986*'PERCENTAGE SHARING'!K780</f>
        <v>#DIV/0!</v>
      </c>
      <c r="L986" s="323" t="str">
        <f>$B986*'PERCENTAGE SHARING'!L780</f>
        <v>#DIV/0!</v>
      </c>
      <c r="M986" s="323" t="str">
        <f>$B986*'PERCENTAGE SHARING'!M780</f>
        <v>#DIV/0!</v>
      </c>
      <c r="N986" s="323" t="str">
        <f>$B986*'PERCENTAGE SHARING'!N780</f>
        <v>#DIV/0!</v>
      </c>
      <c r="O986" s="323" t="str">
        <f>$B986*'PERCENTAGE SHARING'!O780</f>
        <v>#DIV/0!</v>
      </c>
      <c r="P986" s="323" t="str">
        <f>$B986*'PERCENTAGE SHARING'!P780</f>
        <v>#DIV/0!</v>
      </c>
      <c r="Q986" s="323" t="str">
        <f>$B986*'PERCENTAGE SHARING'!Q780</f>
        <v>#DIV/0!</v>
      </c>
      <c r="R986" s="323" t="str">
        <f>$B986*'PERCENTAGE SHARING'!R780</f>
        <v>#DIV/0!</v>
      </c>
      <c r="S986" s="317"/>
      <c r="T986" s="317"/>
      <c r="U986" s="317"/>
      <c r="V986" s="317"/>
      <c r="W986" s="317"/>
      <c r="X986" s="317"/>
      <c r="Y986" s="317"/>
      <c r="Z986" s="317"/>
    </row>
    <row r="987" ht="22.5" customHeight="1">
      <c r="A987" s="325" t="str">
        <f>'PROP DAILY PNL'!A987</f>
        <v/>
      </c>
      <c r="B987" s="326" t="str">
        <f>'PROP DAILY PNL'!B987</f>
        <v/>
      </c>
      <c r="C987" s="323" t="str">
        <f>$B987*'PERCENTAGE SHARING'!C781</f>
        <v>#DIV/0!</v>
      </c>
      <c r="D987" s="323" t="str">
        <f>$B987*'PERCENTAGE SHARING'!D781</f>
        <v>#DIV/0!</v>
      </c>
      <c r="E987" s="323" t="str">
        <f>$B987*'PERCENTAGE SHARING'!E781</f>
        <v>#DIV/0!</v>
      </c>
      <c r="F987" s="323" t="str">
        <f>$B987*'PERCENTAGE SHARING'!F781</f>
        <v>#DIV/0!</v>
      </c>
      <c r="G987" s="323" t="str">
        <f>$B987*'PERCENTAGE SHARING'!G781</f>
        <v>#DIV/0!</v>
      </c>
      <c r="H987" s="323" t="str">
        <f>$B987*'PERCENTAGE SHARING'!H781</f>
        <v>#DIV/0!</v>
      </c>
      <c r="I987" s="323" t="str">
        <f>$B987*'PERCENTAGE SHARING'!I781</f>
        <v>#DIV/0!</v>
      </c>
      <c r="J987" s="323" t="str">
        <f>$B987*'PERCENTAGE SHARING'!J781</f>
        <v>#DIV/0!</v>
      </c>
      <c r="K987" s="323" t="str">
        <f>$B987*'PERCENTAGE SHARING'!K781</f>
        <v>#DIV/0!</v>
      </c>
      <c r="L987" s="323" t="str">
        <f>$B987*'PERCENTAGE SHARING'!L781</f>
        <v>#DIV/0!</v>
      </c>
      <c r="M987" s="323" t="str">
        <f>$B987*'PERCENTAGE SHARING'!M781</f>
        <v>#DIV/0!</v>
      </c>
      <c r="N987" s="323" t="str">
        <f>$B987*'PERCENTAGE SHARING'!N781</f>
        <v>#DIV/0!</v>
      </c>
      <c r="O987" s="323" t="str">
        <f>$B987*'PERCENTAGE SHARING'!O781</f>
        <v>#DIV/0!</v>
      </c>
      <c r="P987" s="323" t="str">
        <f>$B987*'PERCENTAGE SHARING'!P781</f>
        <v>#DIV/0!</v>
      </c>
      <c r="Q987" s="323" t="str">
        <f>$B987*'PERCENTAGE SHARING'!Q781</f>
        <v>#DIV/0!</v>
      </c>
      <c r="R987" s="323" t="str">
        <f>$B987*'PERCENTAGE SHARING'!R781</f>
        <v>#DIV/0!</v>
      </c>
      <c r="S987" s="317"/>
      <c r="T987" s="317"/>
      <c r="U987" s="317"/>
      <c r="V987" s="317"/>
      <c r="W987" s="317"/>
      <c r="X987" s="317"/>
      <c r="Y987" s="317"/>
      <c r="Z987" s="317"/>
    </row>
    <row r="988" ht="22.5" customHeight="1">
      <c r="A988" s="325" t="str">
        <f>'PROP DAILY PNL'!A988</f>
        <v/>
      </c>
      <c r="B988" s="326" t="str">
        <f>'PROP DAILY PNL'!B988</f>
        <v/>
      </c>
      <c r="C988" s="323" t="str">
        <f>$B988*'PERCENTAGE SHARING'!C782</f>
        <v>#DIV/0!</v>
      </c>
      <c r="D988" s="323" t="str">
        <f>$B988*'PERCENTAGE SHARING'!D782</f>
        <v>#DIV/0!</v>
      </c>
      <c r="E988" s="323" t="str">
        <f>$B988*'PERCENTAGE SHARING'!E782</f>
        <v>#DIV/0!</v>
      </c>
      <c r="F988" s="323" t="str">
        <f>$B988*'PERCENTAGE SHARING'!F782</f>
        <v>#DIV/0!</v>
      </c>
      <c r="G988" s="323" t="str">
        <f>$B988*'PERCENTAGE SHARING'!G782</f>
        <v>#DIV/0!</v>
      </c>
      <c r="H988" s="323" t="str">
        <f>$B988*'PERCENTAGE SHARING'!H782</f>
        <v>#DIV/0!</v>
      </c>
      <c r="I988" s="323" t="str">
        <f>$B988*'PERCENTAGE SHARING'!I782</f>
        <v>#DIV/0!</v>
      </c>
      <c r="J988" s="323" t="str">
        <f>$B988*'PERCENTAGE SHARING'!J782</f>
        <v>#DIV/0!</v>
      </c>
      <c r="K988" s="323" t="str">
        <f>$B988*'PERCENTAGE SHARING'!K782</f>
        <v>#DIV/0!</v>
      </c>
      <c r="L988" s="323" t="str">
        <f>$B988*'PERCENTAGE SHARING'!L782</f>
        <v>#DIV/0!</v>
      </c>
      <c r="M988" s="323" t="str">
        <f>$B988*'PERCENTAGE SHARING'!M782</f>
        <v>#DIV/0!</v>
      </c>
      <c r="N988" s="323" t="str">
        <f>$B988*'PERCENTAGE SHARING'!N782</f>
        <v>#DIV/0!</v>
      </c>
      <c r="O988" s="323" t="str">
        <f>$B988*'PERCENTAGE SHARING'!O782</f>
        <v>#DIV/0!</v>
      </c>
      <c r="P988" s="323" t="str">
        <f>$B988*'PERCENTAGE SHARING'!P782</f>
        <v>#DIV/0!</v>
      </c>
      <c r="Q988" s="323" t="str">
        <f>$B988*'PERCENTAGE SHARING'!Q782</f>
        <v>#DIV/0!</v>
      </c>
      <c r="R988" s="323" t="str">
        <f>$B988*'PERCENTAGE SHARING'!R782</f>
        <v>#DIV/0!</v>
      </c>
      <c r="S988" s="317"/>
      <c r="T988" s="317"/>
      <c r="U988" s="317"/>
      <c r="V988" s="317"/>
      <c r="W988" s="317"/>
      <c r="X988" s="317"/>
      <c r="Y988" s="317"/>
      <c r="Z988" s="317"/>
    </row>
    <row r="989" ht="22.5" customHeight="1">
      <c r="A989" s="325" t="str">
        <f>'PROP DAILY PNL'!A989</f>
        <v/>
      </c>
      <c r="B989" s="326" t="str">
        <f>'PROP DAILY PNL'!B989</f>
        <v/>
      </c>
      <c r="C989" s="323" t="str">
        <f>$B989*'PERCENTAGE SHARING'!C783</f>
        <v>#DIV/0!</v>
      </c>
      <c r="D989" s="323" t="str">
        <f>$B989*'PERCENTAGE SHARING'!D783</f>
        <v>#DIV/0!</v>
      </c>
      <c r="E989" s="323" t="str">
        <f>$B989*'PERCENTAGE SHARING'!E783</f>
        <v>#DIV/0!</v>
      </c>
      <c r="F989" s="323" t="str">
        <f>$B989*'PERCENTAGE SHARING'!F783</f>
        <v>#DIV/0!</v>
      </c>
      <c r="G989" s="323" t="str">
        <f>$B989*'PERCENTAGE SHARING'!G783</f>
        <v>#DIV/0!</v>
      </c>
      <c r="H989" s="323" t="str">
        <f>$B989*'PERCENTAGE SHARING'!H783</f>
        <v>#DIV/0!</v>
      </c>
      <c r="I989" s="323" t="str">
        <f>$B989*'PERCENTAGE SHARING'!I783</f>
        <v>#DIV/0!</v>
      </c>
      <c r="J989" s="323" t="str">
        <f>$B989*'PERCENTAGE SHARING'!J783</f>
        <v>#DIV/0!</v>
      </c>
      <c r="K989" s="323" t="str">
        <f>$B989*'PERCENTAGE SHARING'!K783</f>
        <v>#DIV/0!</v>
      </c>
      <c r="L989" s="323" t="str">
        <f>$B989*'PERCENTAGE SHARING'!L783</f>
        <v>#DIV/0!</v>
      </c>
      <c r="M989" s="323" t="str">
        <f>$B989*'PERCENTAGE SHARING'!M783</f>
        <v>#DIV/0!</v>
      </c>
      <c r="N989" s="323" t="str">
        <f>$B989*'PERCENTAGE SHARING'!N783</f>
        <v>#DIV/0!</v>
      </c>
      <c r="O989" s="323" t="str">
        <f>$B989*'PERCENTAGE SHARING'!O783</f>
        <v>#DIV/0!</v>
      </c>
      <c r="P989" s="323" t="str">
        <f>$B989*'PERCENTAGE SHARING'!P783</f>
        <v>#DIV/0!</v>
      </c>
      <c r="Q989" s="323" t="str">
        <f>$B989*'PERCENTAGE SHARING'!Q783</f>
        <v>#DIV/0!</v>
      </c>
      <c r="R989" s="323" t="str">
        <f>$B989*'PERCENTAGE SHARING'!R783</f>
        <v>#DIV/0!</v>
      </c>
      <c r="S989" s="317"/>
      <c r="T989" s="317"/>
      <c r="U989" s="317"/>
      <c r="V989" s="317"/>
      <c r="W989" s="317"/>
      <c r="X989" s="317"/>
      <c r="Y989" s="317"/>
      <c r="Z989" s="317"/>
    </row>
  </sheetData>
  <dataValidations>
    <dataValidation type="custom" allowBlank="1" showDropDown="1" sqref="A2:A989">
      <formula1>OR(NOT(ISERROR(DATEVALUE(A2))), AND(ISNUMBER(A2), LEFT(CELL("format", A2))="D"))</formula1>
    </dataValidation>
    <dataValidation type="custom" allowBlank="1" showDropDown="1" sqref="B2:B989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33"/>
  </cols>
  <sheetData>
    <row r="29">
      <c r="D29" s="327" t="s">
        <v>138</v>
      </c>
      <c r="E29" s="328"/>
      <c r="F29" s="328"/>
      <c r="G29" s="328"/>
      <c r="H29" s="328"/>
    </row>
    <row r="30">
      <c r="A30" s="329"/>
      <c r="B30" s="330"/>
    </row>
    <row r="31">
      <c r="A31" s="331" t="s">
        <v>139</v>
      </c>
      <c r="B31" s="330">
        <f>COUNT('PROP DAILY PNL'!B:B)</f>
        <v>391</v>
      </c>
    </row>
    <row r="32">
      <c r="A32" s="331" t="s">
        <v>140</v>
      </c>
      <c r="B32" s="330">
        <f>COUNTIF('PROP DAILY PNL'!B:B,"&gt;=0")</f>
        <v>219</v>
      </c>
    </row>
    <row r="33">
      <c r="A33" s="331" t="s">
        <v>141</v>
      </c>
      <c r="B33" s="330">
        <f>B31-B32</f>
        <v>172</v>
      </c>
    </row>
    <row r="34">
      <c r="A34" s="331" t="s">
        <v>142</v>
      </c>
      <c r="B34" s="330">
        <f>B32/B31*100</f>
        <v>56.01023018</v>
      </c>
    </row>
    <row r="35">
      <c r="A35" s="331" t="s">
        <v>143</v>
      </c>
      <c r="B35" s="330">
        <f>100-B34</f>
        <v>43.98976982</v>
      </c>
    </row>
    <row r="36">
      <c r="A36" s="331" t="s">
        <v>144</v>
      </c>
      <c r="B36" s="332">
        <f>MIN('PROP DAILY PNL'!C:C)</f>
        <v>-0.06007971251</v>
      </c>
    </row>
    <row r="37">
      <c r="A37" s="331" t="s">
        <v>145</v>
      </c>
      <c r="B37" s="332">
        <f>MAX('PROP DAILY PNL'!C:C)</f>
        <v>0.07873832804</v>
      </c>
    </row>
    <row r="38">
      <c r="A38" s="331" t="s">
        <v>6</v>
      </c>
      <c r="B38" s="332">
        <f>MIN('PROP DAILY PNL'!H:H)</f>
        <v>-0.0974799998</v>
      </c>
    </row>
    <row r="39">
      <c r="A39" s="331" t="s">
        <v>146</v>
      </c>
      <c r="B39" s="330">
        <f>AVERAGEIF('PROP DAILY PNL'!E:E,"&gt;=0")</f>
        <v>0.7559096588</v>
      </c>
    </row>
    <row r="40">
      <c r="A40" s="331" t="s">
        <v>147</v>
      </c>
      <c r="B40" s="330">
        <f>abs(AVERAGEIF('PROP DAILY PNL'!E:E,"&lt;=0"))</f>
        <v>0.5329107544</v>
      </c>
    </row>
    <row r="41">
      <c r="A41" s="331" t="s">
        <v>148</v>
      </c>
      <c r="B41" s="330">
        <f>B39/B40</f>
        <v>1.418454502</v>
      </c>
    </row>
    <row r="42">
      <c r="A42" s="331" t="s">
        <v>149</v>
      </c>
      <c r="B42" s="330">
        <f>(B41*B34-B35)/100</f>
        <v>0.3545819335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5" width="20.11"/>
    <col customWidth="1" hidden="1" min="6" max="6" width="20.11"/>
    <col customWidth="1" min="7" max="7" width="20.11"/>
    <col customWidth="1" hidden="1" min="8" max="9" width="13.78"/>
    <col customWidth="1" hidden="1" min="10" max="10" width="15.11"/>
    <col customWidth="1" hidden="1" min="11" max="11" width="16.22"/>
    <col customWidth="1" min="12" max="13" width="11.11"/>
    <col customWidth="1" min="14" max="14" width="16.56"/>
    <col hidden="1" min="18" max="18" width="11.22"/>
  </cols>
  <sheetData>
    <row r="1" ht="22.5" customHeight="1">
      <c r="A1" s="333" t="s">
        <v>150</v>
      </c>
      <c r="B1" s="333" t="s">
        <v>151</v>
      </c>
      <c r="C1" s="333" t="s">
        <v>152</v>
      </c>
      <c r="D1" s="333" t="s">
        <v>153</v>
      </c>
      <c r="E1" s="333" t="s">
        <v>76</v>
      </c>
      <c r="F1" s="333" t="s">
        <v>154</v>
      </c>
      <c r="G1" s="333" t="s">
        <v>155</v>
      </c>
      <c r="H1" s="157" t="s">
        <v>79</v>
      </c>
      <c r="I1" s="157" t="s">
        <v>80</v>
      </c>
      <c r="J1" s="157" t="s">
        <v>81</v>
      </c>
      <c r="K1" s="157" t="s">
        <v>82</v>
      </c>
      <c r="L1" s="157" t="s">
        <v>83</v>
      </c>
      <c r="M1" s="157" t="s">
        <v>84</v>
      </c>
      <c r="N1" s="157" t="s">
        <v>85</v>
      </c>
      <c r="O1" s="157" t="s">
        <v>86</v>
      </c>
      <c r="P1" s="157" t="s">
        <v>87</v>
      </c>
      <c r="Q1" s="157" t="s">
        <v>88</v>
      </c>
      <c r="R1" s="157" t="s">
        <v>89</v>
      </c>
      <c r="S1" s="134"/>
      <c r="T1" s="134"/>
      <c r="U1" s="134"/>
      <c r="V1" s="134"/>
      <c r="W1" s="134"/>
      <c r="X1" s="134"/>
      <c r="Y1" s="134"/>
      <c r="Z1" s="134"/>
      <c r="AA1" s="134"/>
    </row>
    <row r="2" ht="22.5" customHeight="1">
      <c r="A2" s="186">
        <f>'PROP DAILY PNL'!A208</f>
        <v>45748</v>
      </c>
      <c r="B2" s="334">
        <f t="shared" ref="B2:B989" si="1">SUM(C2:R2)</f>
        <v>1</v>
      </c>
      <c r="C2" s="334">
        <f>'Clients Balance'!C214/'Clients Balance'!$B214</f>
        <v>0.3664406575</v>
      </c>
      <c r="D2" s="334">
        <f>'Clients Balance'!D214/'Clients Balance'!$B214</f>
        <v>0.05850952551</v>
      </c>
      <c r="E2" s="334">
        <f>'Clients Balance'!E214/'Clients Balance'!$B214</f>
        <v>0.05698540302</v>
      </c>
      <c r="F2" s="334">
        <f>'Clients Balance'!F214/'Clients Balance'!$B214</f>
        <v>0</v>
      </c>
      <c r="G2" s="334">
        <f>'Clients Balance'!G214/'Clients Balance'!$B214</f>
        <v>0.0497957918</v>
      </c>
      <c r="H2" s="334">
        <f>'Clients Balance'!H214/'Clients Balance'!$B214</f>
        <v>0.23847485</v>
      </c>
      <c r="I2" s="334">
        <f>'Clients Balance'!I214/'Clients Balance'!$B214</f>
        <v>0.04447236984</v>
      </c>
      <c r="J2" s="334">
        <f>'Clients Balance'!J214/'Clients Balance'!$B214</f>
        <v>0.08894473969</v>
      </c>
      <c r="K2" s="334">
        <f>'Clients Balance'!K214/'Clients Balance'!$B214</f>
        <v>0.04447236984</v>
      </c>
      <c r="L2" s="334">
        <f>'Clients Balance'!L214/'Clients Balance'!$B214</f>
        <v>0.02595214643</v>
      </c>
      <c r="M2" s="334">
        <f>'Clients Balance'!M214/'Clients Balance'!$B214</f>
        <v>0.02595214643</v>
      </c>
      <c r="N2" s="334">
        <f>'Clients Balance'!N214/'Clients Balance'!$B214</f>
        <v>0</v>
      </c>
      <c r="O2" s="334">
        <f>'Clients Balance'!O214/'Clients Balance'!$B214</f>
        <v>0</v>
      </c>
      <c r="P2" s="334">
        <f>'Clients Balance'!P214/'Clients Balance'!$B214</f>
        <v>0</v>
      </c>
      <c r="Q2" s="334">
        <f>'Clients Balance'!Q214/'Clients Balance'!$B214</f>
        <v>0</v>
      </c>
      <c r="R2" s="334">
        <f>'Clients Balance'!R214/'Clients Balance'!$B214</f>
        <v>0</v>
      </c>
      <c r="S2" s="134"/>
      <c r="T2" s="134"/>
      <c r="U2" s="134"/>
      <c r="V2" s="134"/>
      <c r="W2" s="134"/>
      <c r="X2" s="134"/>
      <c r="Y2" s="134"/>
      <c r="Z2" s="134"/>
      <c r="AA2" s="134"/>
    </row>
    <row r="3" ht="22.5" customHeight="1">
      <c r="A3" s="186">
        <f>'PROP DAILY PNL'!A209</f>
        <v>45749</v>
      </c>
      <c r="B3" s="334">
        <f t="shared" si="1"/>
        <v>1</v>
      </c>
      <c r="C3" s="334">
        <f>'Clients Balance'!C215/'Clients Balance'!B215</f>
        <v>0.3504000089</v>
      </c>
      <c r="D3" s="334">
        <f>'Clients Balance'!D215/'Clients Balance'!$B215</f>
        <v>0.05594831752</v>
      </c>
      <c r="E3" s="334">
        <f>'Clients Balance'!E215/'Clients Balance'!$B215</f>
        <v>0.05449091228</v>
      </c>
      <c r="F3" s="334">
        <f>'Clients Balance'!F215/'Clients Balance'!$B215</f>
        <v>0</v>
      </c>
      <c r="G3" s="334">
        <f>'Clients Balance'!G215/'Clients Balance'!$B215</f>
        <v>0.04761602058</v>
      </c>
      <c r="H3" s="334">
        <f>'Clients Balance'!H215/'Clients Balance'!$B215</f>
        <v>0.2280358029</v>
      </c>
      <c r="I3" s="334">
        <f>'Clients Balance'!I215/'Clients Balance'!$B215</f>
        <v>0.04252562719</v>
      </c>
      <c r="J3" s="334">
        <f>'Clients Balance'!J215/'Clients Balance'!$B215</f>
        <v>0.08505125439</v>
      </c>
      <c r="K3" s="334">
        <f>'Clients Balance'!K215/'Clients Balance'!$B215</f>
        <v>0.04252562719</v>
      </c>
      <c r="L3" s="334">
        <f>'Clients Balance'!L215/'Clients Balance'!$B215</f>
        <v>0.02481611184</v>
      </c>
      <c r="M3" s="334">
        <f>'Clients Balance'!M215/'Clients Balance'!$B215</f>
        <v>0.02481611184</v>
      </c>
      <c r="N3" s="334">
        <f>'Clients Balance'!N215/'Clients Balance'!$B215</f>
        <v>0.04377420535</v>
      </c>
      <c r="O3" s="334">
        <f>'Clients Balance'!O215/'Clients Balance'!$B215</f>
        <v>0</v>
      </c>
      <c r="P3" s="334">
        <f>'Clients Balance'!P215/'Clients Balance'!$B215</f>
        <v>0</v>
      </c>
      <c r="Q3" s="334">
        <f>'Clients Balance'!Q215/'Clients Balance'!$B215</f>
        <v>0</v>
      </c>
      <c r="R3" s="334">
        <f>'Clients Balance'!R215/'Clients Balance'!$B215</f>
        <v>0</v>
      </c>
      <c r="S3" s="134"/>
      <c r="T3" s="134"/>
      <c r="U3" s="134"/>
      <c r="V3" s="134"/>
      <c r="W3" s="134"/>
      <c r="X3" s="134"/>
      <c r="Y3" s="134"/>
      <c r="Z3" s="134"/>
      <c r="AA3" s="134"/>
    </row>
    <row r="4" ht="22.5" customHeight="1">
      <c r="A4" s="186">
        <f>'PROP DAILY PNL'!A210</f>
        <v>45750</v>
      </c>
      <c r="B4" s="334">
        <f t="shared" si="1"/>
        <v>1</v>
      </c>
      <c r="C4" s="334">
        <f>'Clients Balance'!C216/'Clients Balance'!B216</f>
        <v>0.3504000089</v>
      </c>
      <c r="D4" s="334">
        <f>'Clients Balance'!D216/'Clients Balance'!$B216</f>
        <v>0.05594831752</v>
      </c>
      <c r="E4" s="334">
        <f>'Clients Balance'!E216/'Clients Balance'!$B216</f>
        <v>0.05449091228</v>
      </c>
      <c r="F4" s="334">
        <f>'Clients Balance'!F216/'Clients Balance'!$B216</f>
        <v>0</v>
      </c>
      <c r="G4" s="334">
        <f>'Clients Balance'!G216/'Clients Balance'!$B216</f>
        <v>0.04761602058</v>
      </c>
      <c r="H4" s="334">
        <f>'Clients Balance'!H216/'Clients Balance'!$B216</f>
        <v>0.2280358029</v>
      </c>
      <c r="I4" s="334">
        <f>'Clients Balance'!I216/'Clients Balance'!$B216</f>
        <v>0.04252562719</v>
      </c>
      <c r="J4" s="334">
        <f>'Clients Balance'!J216/'Clients Balance'!$B216</f>
        <v>0.08505125439</v>
      </c>
      <c r="K4" s="334">
        <f>'Clients Balance'!K216/'Clients Balance'!$B216</f>
        <v>0.04252562719</v>
      </c>
      <c r="L4" s="334">
        <f>'Clients Balance'!L216/'Clients Balance'!$B216</f>
        <v>0.02481611184</v>
      </c>
      <c r="M4" s="334">
        <f>'Clients Balance'!M216/'Clients Balance'!$B216</f>
        <v>0.02481611184</v>
      </c>
      <c r="N4" s="334">
        <f>'Clients Balance'!N216/'Clients Balance'!$B216</f>
        <v>0.04377420535</v>
      </c>
      <c r="O4" s="334">
        <f>'Clients Balance'!O216/'Clients Balance'!$B216</f>
        <v>0</v>
      </c>
      <c r="P4" s="334">
        <f>'Clients Balance'!P216/'Clients Balance'!$B216</f>
        <v>0</v>
      </c>
      <c r="Q4" s="334">
        <f>'Clients Balance'!Q216/'Clients Balance'!$B216</f>
        <v>0</v>
      </c>
      <c r="R4" s="334">
        <f>'Clients Balance'!R216/'Clients Balance'!$B216</f>
        <v>0</v>
      </c>
      <c r="S4" s="134"/>
      <c r="T4" s="134"/>
      <c r="U4" s="134"/>
      <c r="V4" s="134"/>
      <c r="W4" s="134"/>
      <c r="X4" s="134"/>
      <c r="Y4" s="134"/>
      <c r="Z4" s="134"/>
      <c r="AA4" s="134"/>
    </row>
    <row r="5" ht="22.5" customHeight="1">
      <c r="A5" s="186">
        <f>'PROP DAILY PNL'!A211</f>
        <v>45751</v>
      </c>
      <c r="B5" s="334">
        <f t="shared" si="1"/>
        <v>1</v>
      </c>
      <c r="C5" s="334">
        <f>'Clients Balance'!C217/'Clients Balance'!B217</f>
        <v>0.3504000089</v>
      </c>
      <c r="D5" s="334">
        <f>'Clients Balance'!D217/'Clients Balance'!$B217</f>
        <v>0.05594831752</v>
      </c>
      <c r="E5" s="334">
        <f>'Clients Balance'!E217/'Clients Balance'!$B217</f>
        <v>0.05449091228</v>
      </c>
      <c r="F5" s="334">
        <f>'Clients Balance'!F217/'Clients Balance'!$B217</f>
        <v>0</v>
      </c>
      <c r="G5" s="334">
        <f>'Clients Balance'!G217/'Clients Balance'!$B217</f>
        <v>0.04761602058</v>
      </c>
      <c r="H5" s="334">
        <f>'Clients Balance'!H217/'Clients Balance'!$B217</f>
        <v>0.2280358029</v>
      </c>
      <c r="I5" s="334">
        <f>'Clients Balance'!I217/'Clients Balance'!$B217</f>
        <v>0.04252562719</v>
      </c>
      <c r="J5" s="334">
        <f>'Clients Balance'!J217/'Clients Balance'!$B217</f>
        <v>0.08505125439</v>
      </c>
      <c r="K5" s="334">
        <f>'Clients Balance'!K217/'Clients Balance'!$B217</f>
        <v>0.04252562719</v>
      </c>
      <c r="L5" s="334">
        <f>'Clients Balance'!L217/'Clients Balance'!$B217</f>
        <v>0.02481611184</v>
      </c>
      <c r="M5" s="334">
        <f>'Clients Balance'!M217/'Clients Balance'!$B217</f>
        <v>0.02481611184</v>
      </c>
      <c r="N5" s="334">
        <f>'Clients Balance'!N217/'Clients Balance'!$B217</f>
        <v>0.04377420535</v>
      </c>
      <c r="O5" s="334">
        <f>'Clients Balance'!O217/'Clients Balance'!$B217</f>
        <v>0</v>
      </c>
      <c r="P5" s="334">
        <f>'Clients Balance'!P217/'Clients Balance'!$B217</f>
        <v>0</v>
      </c>
      <c r="Q5" s="334">
        <f>'Clients Balance'!Q217/'Clients Balance'!$B217</f>
        <v>0</v>
      </c>
      <c r="R5" s="334">
        <f>'Clients Balance'!R217/'Clients Balance'!$B217</f>
        <v>0</v>
      </c>
      <c r="S5" s="134"/>
      <c r="T5" s="134"/>
      <c r="U5" s="134"/>
      <c r="V5" s="134"/>
      <c r="W5" s="134"/>
      <c r="X5" s="134"/>
      <c r="Y5" s="134"/>
      <c r="Z5" s="134"/>
      <c r="AA5" s="134"/>
    </row>
    <row r="6" ht="22.5" customHeight="1">
      <c r="A6" s="186">
        <f>'PROP DAILY PNL'!A212</f>
        <v>45754</v>
      </c>
      <c r="B6" s="334">
        <f t="shared" si="1"/>
        <v>1</v>
      </c>
      <c r="C6" s="334">
        <f>'Clients Balance'!C218/'Clients Balance'!B218</f>
        <v>0.3504000089</v>
      </c>
      <c r="D6" s="334">
        <f>'Clients Balance'!D218/'Clients Balance'!$B218</f>
        <v>0.05594831752</v>
      </c>
      <c r="E6" s="334">
        <f>'Clients Balance'!E218/'Clients Balance'!$B218</f>
        <v>0.05449091228</v>
      </c>
      <c r="F6" s="334">
        <f>'Clients Balance'!F218/'Clients Balance'!$B218</f>
        <v>0</v>
      </c>
      <c r="G6" s="334">
        <f>'Clients Balance'!G218/'Clients Balance'!$B218</f>
        <v>0.04761602058</v>
      </c>
      <c r="H6" s="334">
        <f>'Clients Balance'!H218/'Clients Balance'!$B218</f>
        <v>0.2280358029</v>
      </c>
      <c r="I6" s="334">
        <f>'Clients Balance'!I218/'Clients Balance'!$B218</f>
        <v>0.04252562719</v>
      </c>
      <c r="J6" s="334">
        <f>'Clients Balance'!J218/'Clients Balance'!$B218</f>
        <v>0.08505125439</v>
      </c>
      <c r="K6" s="334">
        <f>'Clients Balance'!K218/'Clients Balance'!$B218</f>
        <v>0.04252562719</v>
      </c>
      <c r="L6" s="334">
        <f>'Clients Balance'!L218/'Clients Balance'!$B218</f>
        <v>0.02481611184</v>
      </c>
      <c r="M6" s="334">
        <f>'Clients Balance'!M218/'Clients Balance'!$B218</f>
        <v>0.02481611184</v>
      </c>
      <c r="N6" s="334">
        <f>'Clients Balance'!N218/'Clients Balance'!$B218</f>
        <v>0.04377420535</v>
      </c>
      <c r="O6" s="334">
        <f>'Clients Balance'!O218/'Clients Balance'!$B218</f>
        <v>0</v>
      </c>
      <c r="P6" s="334">
        <f>'Clients Balance'!P218/'Clients Balance'!$B218</f>
        <v>0</v>
      </c>
      <c r="Q6" s="334">
        <f>'Clients Balance'!Q218/'Clients Balance'!$B218</f>
        <v>0</v>
      </c>
      <c r="R6" s="334">
        <f>'Clients Balance'!R218/'Clients Balance'!$B218</f>
        <v>0</v>
      </c>
      <c r="S6" s="134"/>
      <c r="T6" s="134"/>
      <c r="U6" s="134"/>
      <c r="V6" s="134"/>
      <c r="W6" s="134"/>
      <c r="X6" s="134"/>
      <c r="Y6" s="134"/>
      <c r="Z6" s="134"/>
      <c r="AA6" s="134"/>
    </row>
    <row r="7" ht="22.5" customHeight="1">
      <c r="A7" s="186">
        <f>'PROP DAILY PNL'!A213</f>
        <v>45755</v>
      </c>
      <c r="B7" s="334">
        <f t="shared" si="1"/>
        <v>1</v>
      </c>
      <c r="C7" s="334">
        <f>'Clients Balance'!C219/'Clients Balance'!B219</f>
        <v>0.3416435117</v>
      </c>
      <c r="D7" s="334">
        <f>'Clients Balance'!D219/'Clients Balance'!$B219</f>
        <v>0.0545501689</v>
      </c>
      <c r="E7" s="334">
        <f>'Clients Balance'!E219/'Clients Balance'!$B219</f>
        <v>0.05312918423</v>
      </c>
      <c r="F7" s="334">
        <f>'Clients Balance'!F219/'Clients Balance'!$B219</f>
        <v>0</v>
      </c>
      <c r="G7" s="334">
        <f>'Clients Balance'!G219/'Clients Balance'!$B219</f>
        <v>0.04642609609</v>
      </c>
      <c r="H7" s="334">
        <f>'Clients Balance'!H219/'Clients Balance'!$B219</f>
        <v>0.2223371875</v>
      </c>
      <c r="I7" s="334">
        <f>'Clients Balance'!I219/'Clients Balance'!$B219</f>
        <v>0.04146291165</v>
      </c>
      <c r="J7" s="334">
        <f>'Clients Balance'!J219/'Clients Balance'!$B219</f>
        <v>0.08292582329</v>
      </c>
      <c r="K7" s="334">
        <f>'Clients Balance'!K219/'Clients Balance'!$B219</f>
        <v>0.04146291165</v>
      </c>
      <c r="L7" s="334">
        <f>'Clients Balance'!L219/'Clients Balance'!$B219</f>
        <v>0.02419595713</v>
      </c>
      <c r="M7" s="334">
        <f>'Clients Balance'!M219/'Clients Balance'!$B219</f>
        <v>0.02419595713</v>
      </c>
      <c r="N7" s="334">
        <f>'Clients Balance'!N219/'Clients Balance'!$B219</f>
        <v>0.04268028784</v>
      </c>
      <c r="O7" s="334">
        <f>'Clients Balance'!O219/'Clients Balance'!$B219</f>
        <v>0.02499000291</v>
      </c>
      <c r="P7" s="334">
        <f>'Clients Balance'!P219/'Clients Balance'!$B219</f>
        <v>0</v>
      </c>
      <c r="Q7" s="334">
        <f>'Clients Balance'!Q219/'Clients Balance'!$B219</f>
        <v>0</v>
      </c>
      <c r="R7" s="334">
        <f>'Clients Balance'!R219/'Clients Balance'!$B219</f>
        <v>0</v>
      </c>
      <c r="S7" s="134"/>
      <c r="T7" s="134"/>
      <c r="U7" s="134"/>
      <c r="V7" s="134"/>
      <c r="W7" s="134"/>
      <c r="X7" s="134"/>
      <c r="Y7" s="134"/>
      <c r="Z7" s="134"/>
      <c r="AA7" s="134"/>
    </row>
    <row r="8" ht="22.5" customHeight="1">
      <c r="A8" s="186">
        <f>'PROP DAILY PNL'!A214</f>
        <v>45756</v>
      </c>
      <c r="B8" s="334">
        <f t="shared" si="1"/>
        <v>1</v>
      </c>
      <c r="C8" s="334">
        <f>'Clients Balance'!C220/'Clients Balance'!B220</f>
        <v>0.3416435117</v>
      </c>
      <c r="D8" s="334">
        <f>'Clients Balance'!D220/'Clients Balance'!$B220</f>
        <v>0.0545501689</v>
      </c>
      <c r="E8" s="334">
        <f>'Clients Balance'!E220/'Clients Balance'!$B220</f>
        <v>0.05312918423</v>
      </c>
      <c r="F8" s="334">
        <f>'Clients Balance'!F220/'Clients Balance'!$B220</f>
        <v>0</v>
      </c>
      <c r="G8" s="334">
        <f>'Clients Balance'!G220/'Clients Balance'!$B220</f>
        <v>0.04642609609</v>
      </c>
      <c r="H8" s="334">
        <f>'Clients Balance'!H220/'Clients Balance'!$B220</f>
        <v>0.2223371875</v>
      </c>
      <c r="I8" s="334">
        <f>'Clients Balance'!I220/'Clients Balance'!$B220</f>
        <v>0.04146291165</v>
      </c>
      <c r="J8" s="334">
        <f>'Clients Balance'!J220/'Clients Balance'!$B220</f>
        <v>0.08292582329</v>
      </c>
      <c r="K8" s="334">
        <f>'Clients Balance'!K220/'Clients Balance'!$B220</f>
        <v>0.04146291165</v>
      </c>
      <c r="L8" s="334">
        <f>'Clients Balance'!L220/'Clients Balance'!$B220</f>
        <v>0.02419595713</v>
      </c>
      <c r="M8" s="334">
        <f>'Clients Balance'!M220/'Clients Balance'!$B220</f>
        <v>0.02419595713</v>
      </c>
      <c r="N8" s="334">
        <f>'Clients Balance'!N220/'Clients Balance'!$B220</f>
        <v>0.04268028784</v>
      </c>
      <c r="O8" s="334">
        <f>'Clients Balance'!O220/'Clients Balance'!$B220</f>
        <v>0.02499000291</v>
      </c>
      <c r="P8" s="334">
        <f>'Clients Balance'!P220/'Clients Balance'!$B220</f>
        <v>0</v>
      </c>
      <c r="Q8" s="334">
        <f>'Clients Balance'!Q220/'Clients Balance'!$B220</f>
        <v>0</v>
      </c>
      <c r="R8" s="334">
        <f>'Clients Balance'!R220/'Clients Balance'!$B220</f>
        <v>0</v>
      </c>
      <c r="S8" s="134"/>
      <c r="T8" s="134"/>
      <c r="U8" s="134"/>
      <c r="V8" s="134"/>
      <c r="W8" s="134"/>
      <c r="X8" s="134"/>
      <c r="Y8" s="134"/>
      <c r="Z8" s="134"/>
      <c r="AA8" s="134"/>
    </row>
    <row r="9" ht="22.5" customHeight="1">
      <c r="A9" s="186">
        <f>'PROP DAILY PNL'!A215</f>
        <v>45758</v>
      </c>
      <c r="B9" s="334">
        <f t="shared" si="1"/>
        <v>1</v>
      </c>
      <c r="C9" s="334">
        <f>'Clients Balance'!C221/'Clients Balance'!B221</f>
        <v>0.3416435117</v>
      </c>
      <c r="D9" s="334">
        <f>'Clients Balance'!D221/'Clients Balance'!$B221</f>
        <v>0.0545501689</v>
      </c>
      <c r="E9" s="334">
        <f>'Clients Balance'!E221/'Clients Balance'!$B221</f>
        <v>0.05312918423</v>
      </c>
      <c r="F9" s="334">
        <f>'Clients Balance'!F221/'Clients Balance'!$B221</f>
        <v>0</v>
      </c>
      <c r="G9" s="334">
        <f>'Clients Balance'!G221/'Clients Balance'!$B221</f>
        <v>0.04642609609</v>
      </c>
      <c r="H9" s="334">
        <f>'Clients Balance'!H221/'Clients Balance'!$B221</f>
        <v>0.2223371875</v>
      </c>
      <c r="I9" s="334">
        <f>'Clients Balance'!I221/'Clients Balance'!$B221</f>
        <v>0.04146291165</v>
      </c>
      <c r="J9" s="334">
        <f>'Clients Balance'!J221/'Clients Balance'!$B221</f>
        <v>0.08292582329</v>
      </c>
      <c r="K9" s="334">
        <f>'Clients Balance'!K221/'Clients Balance'!$B221</f>
        <v>0.04146291165</v>
      </c>
      <c r="L9" s="334">
        <f>'Clients Balance'!L221/'Clients Balance'!$B221</f>
        <v>0.02419595713</v>
      </c>
      <c r="M9" s="334">
        <f>'Clients Balance'!M221/'Clients Balance'!$B221</f>
        <v>0.02419595713</v>
      </c>
      <c r="N9" s="334">
        <f>'Clients Balance'!N221/'Clients Balance'!$B221</f>
        <v>0.04268028784</v>
      </c>
      <c r="O9" s="334">
        <f>'Clients Balance'!O221/'Clients Balance'!$B221</f>
        <v>0.02499000291</v>
      </c>
      <c r="P9" s="334">
        <f>'Clients Balance'!P221/'Clients Balance'!$B221</f>
        <v>0</v>
      </c>
      <c r="Q9" s="334">
        <f>'Clients Balance'!Q221/'Clients Balance'!$B221</f>
        <v>0</v>
      </c>
      <c r="R9" s="334">
        <f>'Clients Balance'!R221/'Clients Balance'!$B221</f>
        <v>0</v>
      </c>
      <c r="S9" s="134"/>
      <c r="T9" s="134"/>
      <c r="U9" s="134"/>
      <c r="V9" s="134"/>
      <c r="W9" s="134"/>
      <c r="X9" s="134"/>
      <c r="Y9" s="134"/>
      <c r="Z9" s="134"/>
      <c r="AA9" s="134"/>
    </row>
    <row r="10" ht="22.5" customHeight="1">
      <c r="A10" s="186">
        <f>'PROP DAILY PNL'!A216</f>
        <v>45762</v>
      </c>
      <c r="B10" s="334">
        <f t="shared" si="1"/>
        <v>1</v>
      </c>
      <c r="C10" s="334">
        <f>'Clients Balance'!C222/'Clients Balance'!B222</f>
        <v>0.3416435117</v>
      </c>
      <c r="D10" s="334">
        <f>'Clients Balance'!D222/'Clients Balance'!$B222</f>
        <v>0.0545501689</v>
      </c>
      <c r="E10" s="334">
        <f>'Clients Balance'!E222/'Clients Balance'!$B222</f>
        <v>0.05312918423</v>
      </c>
      <c r="F10" s="334">
        <f>'Clients Balance'!F222/'Clients Balance'!$B222</f>
        <v>0</v>
      </c>
      <c r="G10" s="334">
        <f>'Clients Balance'!G222/'Clients Balance'!$B222</f>
        <v>0.04642609609</v>
      </c>
      <c r="H10" s="334">
        <f>'Clients Balance'!H222/'Clients Balance'!$B222</f>
        <v>0.2223371875</v>
      </c>
      <c r="I10" s="334">
        <f>'Clients Balance'!I222/'Clients Balance'!$B222</f>
        <v>0.04146291165</v>
      </c>
      <c r="J10" s="334">
        <f>'Clients Balance'!J222/'Clients Balance'!$B222</f>
        <v>0.08292582329</v>
      </c>
      <c r="K10" s="334">
        <f>'Clients Balance'!K222/'Clients Balance'!$B222</f>
        <v>0.04146291165</v>
      </c>
      <c r="L10" s="334">
        <f>'Clients Balance'!L222/'Clients Balance'!$B222</f>
        <v>0.02419595713</v>
      </c>
      <c r="M10" s="334">
        <f>'Clients Balance'!M222/'Clients Balance'!$B222</f>
        <v>0.02419595713</v>
      </c>
      <c r="N10" s="334">
        <f>'Clients Balance'!N222/'Clients Balance'!$B222</f>
        <v>0.04268028784</v>
      </c>
      <c r="O10" s="334">
        <f>'Clients Balance'!O222/'Clients Balance'!$B222</f>
        <v>0.02499000291</v>
      </c>
      <c r="P10" s="334">
        <f>'Clients Balance'!P222/'Clients Balance'!$B222</f>
        <v>0</v>
      </c>
      <c r="Q10" s="334">
        <f>'Clients Balance'!Q222/'Clients Balance'!$B222</f>
        <v>0</v>
      </c>
      <c r="R10" s="334">
        <f>'Clients Balance'!R222/'Clients Balance'!$B222</f>
        <v>0</v>
      </c>
      <c r="S10" s="134"/>
      <c r="T10" s="134"/>
      <c r="U10" s="134"/>
      <c r="V10" s="134"/>
      <c r="W10" s="134"/>
      <c r="X10" s="134"/>
      <c r="Y10" s="134"/>
      <c r="Z10" s="134"/>
      <c r="AA10" s="134"/>
    </row>
    <row r="11" ht="22.5" customHeight="1">
      <c r="A11" s="186">
        <f>'PROP DAILY PNL'!A217</f>
        <v>45763</v>
      </c>
      <c r="B11" s="334">
        <f t="shared" si="1"/>
        <v>1</v>
      </c>
      <c r="C11" s="334">
        <f>'Clients Balance'!C223/'Clients Balance'!B223</f>
        <v>0.3416435117</v>
      </c>
      <c r="D11" s="334">
        <f>'Clients Balance'!D223/'Clients Balance'!$B223</f>
        <v>0.0545501689</v>
      </c>
      <c r="E11" s="334">
        <f>'Clients Balance'!E223/'Clients Balance'!$B223</f>
        <v>0.05312918423</v>
      </c>
      <c r="F11" s="334">
        <f>'Clients Balance'!F223/'Clients Balance'!$B223</f>
        <v>0</v>
      </c>
      <c r="G11" s="334">
        <f>'Clients Balance'!G223/'Clients Balance'!$B223</f>
        <v>0.04642609609</v>
      </c>
      <c r="H11" s="334">
        <f>'Clients Balance'!H223/'Clients Balance'!$B223</f>
        <v>0.2223371875</v>
      </c>
      <c r="I11" s="334">
        <f>'Clients Balance'!I223/'Clients Balance'!$B223</f>
        <v>0.04146291165</v>
      </c>
      <c r="J11" s="334">
        <f>'Clients Balance'!J223/'Clients Balance'!$B223</f>
        <v>0.08292582329</v>
      </c>
      <c r="K11" s="334">
        <f>'Clients Balance'!K223/'Clients Balance'!$B223</f>
        <v>0.04146291165</v>
      </c>
      <c r="L11" s="334">
        <f>'Clients Balance'!L223/'Clients Balance'!$B223</f>
        <v>0.02419595713</v>
      </c>
      <c r="M11" s="334">
        <f>'Clients Balance'!M223/'Clients Balance'!$B223</f>
        <v>0.02419595713</v>
      </c>
      <c r="N11" s="334">
        <f>'Clients Balance'!N223/'Clients Balance'!$B223</f>
        <v>0.04268028784</v>
      </c>
      <c r="O11" s="334">
        <f>'Clients Balance'!O223/'Clients Balance'!$B223</f>
        <v>0.02499000291</v>
      </c>
      <c r="P11" s="334">
        <f>'Clients Balance'!P223/'Clients Balance'!$B223</f>
        <v>0</v>
      </c>
      <c r="Q11" s="334">
        <f>'Clients Balance'!Q223/'Clients Balance'!$B223</f>
        <v>0</v>
      </c>
      <c r="R11" s="334">
        <f>'Clients Balance'!R223/'Clients Balance'!$B223</f>
        <v>0</v>
      </c>
      <c r="S11" s="134"/>
      <c r="T11" s="134"/>
      <c r="U11" s="134"/>
      <c r="V11" s="134"/>
      <c r="W11" s="134"/>
      <c r="X11" s="134"/>
      <c r="Y11" s="134"/>
      <c r="Z11" s="134"/>
      <c r="AA11" s="134"/>
    </row>
    <row r="12" ht="22.5" customHeight="1">
      <c r="A12" s="186">
        <f>'PROP DAILY PNL'!A218</f>
        <v>45764</v>
      </c>
      <c r="B12" s="334">
        <f t="shared" si="1"/>
        <v>1</v>
      </c>
      <c r="C12" s="334">
        <f>'Clients Balance'!C224/'Clients Balance'!B224</f>
        <v>0.3416435117</v>
      </c>
      <c r="D12" s="334">
        <f>'Clients Balance'!D224/'Clients Balance'!$B224</f>
        <v>0.0545501689</v>
      </c>
      <c r="E12" s="334">
        <f>'Clients Balance'!E224/'Clients Balance'!$B224</f>
        <v>0.05312918423</v>
      </c>
      <c r="F12" s="334">
        <f>'Clients Balance'!F224/'Clients Balance'!$B224</f>
        <v>0</v>
      </c>
      <c r="G12" s="334">
        <f>'Clients Balance'!G224/'Clients Balance'!$B224</f>
        <v>0.04642609609</v>
      </c>
      <c r="H12" s="334">
        <f>'Clients Balance'!H224/'Clients Balance'!$B224</f>
        <v>0.2223371875</v>
      </c>
      <c r="I12" s="334">
        <f>'Clients Balance'!I224/'Clients Balance'!$B224</f>
        <v>0.04146291165</v>
      </c>
      <c r="J12" s="334">
        <f>'Clients Balance'!J224/'Clients Balance'!$B224</f>
        <v>0.08292582329</v>
      </c>
      <c r="K12" s="334">
        <f>'Clients Balance'!K224/'Clients Balance'!$B224</f>
        <v>0.04146291165</v>
      </c>
      <c r="L12" s="334">
        <f>'Clients Balance'!L224/'Clients Balance'!$B224</f>
        <v>0.02419595713</v>
      </c>
      <c r="M12" s="334">
        <f>'Clients Balance'!M224/'Clients Balance'!$B224</f>
        <v>0.02419595713</v>
      </c>
      <c r="N12" s="334">
        <f>'Clients Balance'!N224/'Clients Balance'!$B224</f>
        <v>0.04268028784</v>
      </c>
      <c r="O12" s="334">
        <f>'Clients Balance'!O224/'Clients Balance'!$B224</f>
        <v>0.02499000291</v>
      </c>
      <c r="P12" s="334">
        <f>'Clients Balance'!P224/'Clients Balance'!$B224</f>
        <v>0</v>
      </c>
      <c r="Q12" s="334">
        <f>'Clients Balance'!Q224/'Clients Balance'!$B224</f>
        <v>0</v>
      </c>
      <c r="R12" s="334">
        <f>'Clients Balance'!R224/'Clients Balance'!$B224</f>
        <v>0</v>
      </c>
      <c r="S12" s="134"/>
      <c r="T12" s="134"/>
      <c r="U12" s="134"/>
      <c r="V12" s="134"/>
      <c r="W12" s="134"/>
      <c r="X12" s="134"/>
      <c r="Y12" s="134"/>
      <c r="Z12" s="134"/>
      <c r="AA12" s="134"/>
    </row>
    <row r="13" ht="22.5" customHeight="1">
      <c r="A13" s="186">
        <f>'PROP DAILY PNL'!A219</f>
        <v>45768</v>
      </c>
      <c r="B13" s="334">
        <f t="shared" si="1"/>
        <v>1</v>
      </c>
      <c r="C13" s="334">
        <f>'Clients Balance'!C225/'Clients Balance'!B225</f>
        <v>0.3416435117</v>
      </c>
      <c r="D13" s="334">
        <f>'Clients Balance'!D225/'Clients Balance'!$B225</f>
        <v>0.0545501689</v>
      </c>
      <c r="E13" s="334">
        <f>'Clients Balance'!E225/'Clients Balance'!$B225</f>
        <v>0.05312918423</v>
      </c>
      <c r="F13" s="334">
        <f>'Clients Balance'!F225/'Clients Balance'!$B225</f>
        <v>0</v>
      </c>
      <c r="G13" s="334">
        <f>'Clients Balance'!G225/'Clients Balance'!$B225</f>
        <v>0.04642609609</v>
      </c>
      <c r="H13" s="334">
        <f>'Clients Balance'!H225/'Clients Balance'!$B225</f>
        <v>0.2223371875</v>
      </c>
      <c r="I13" s="334">
        <f>'Clients Balance'!I225/'Clients Balance'!$B225</f>
        <v>0.04146291165</v>
      </c>
      <c r="J13" s="334">
        <f>'Clients Balance'!J225/'Clients Balance'!$B225</f>
        <v>0.08292582329</v>
      </c>
      <c r="K13" s="334">
        <f>'Clients Balance'!K225/'Clients Balance'!$B225</f>
        <v>0.04146291165</v>
      </c>
      <c r="L13" s="334">
        <f>'Clients Balance'!L225/'Clients Balance'!$B225</f>
        <v>0.02419595713</v>
      </c>
      <c r="M13" s="334">
        <f>'Clients Balance'!M225/'Clients Balance'!$B225</f>
        <v>0.02419595713</v>
      </c>
      <c r="N13" s="334">
        <f>'Clients Balance'!N225/'Clients Balance'!$B225</f>
        <v>0.04268028784</v>
      </c>
      <c r="O13" s="334">
        <f>'Clients Balance'!O225/'Clients Balance'!$B225</f>
        <v>0.02499000291</v>
      </c>
      <c r="P13" s="334">
        <f>'Clients Balance'!P225/'Clients Balance'!$B225</f>
        <v>0</v>
      </c>
      <c r="Q13" s="334">
        <f>'Clients Balance'!Q225/'Clients Balance'!$B225</f>
        <v>0</v>
      </c>
      <c r="R13" s="334">
        <f>'Clients Balance'!R225/'Clients Balance'!$B225</f>
        <v>0</v>
      </c>
      <c r="S13" s="134"/>
      <c r="T13" s="134"/>
      <c r="U13" s="134"/>
      <c r="V13" s="134"/>
      <c r="W13" s="134"/>
      <c r="X13" s="134"/>
      <c r="Y13" s="134"/>
      <c r="Z13" s="134"/>
      <c r="AA13" s="134"/>
    </row>
    <row r="14" ht="22.5" customHeight="1">
      <c r="A14" s="186">
        <f>'PROP DAILY PNL'!A220</f>
        <v>45769</v>
      </c>
      <c r="B14" s="334">
        <f t="shared" si="1"/>
        <v>1</v>
      </c>
      <c r="C14" s="334">
        <f>'Clients Balance'!C226/'Clients Balance'!B226</f>
        <v>0.3416435117</v>
      </c>
      <c r="D14" s="334">
        <f>'Clients Balance'!D226/'Clients Balance'!$B226</f>
        <v>0.0545501689</v>
      </c>
      <c r="E14" s="334">
        <f>'Clients Balance'!E226/'Clients Balance'!$B226</f>
        <v>0.05312918423</v>
      </c>
      <c r="F14" s="334">
        <f>'Clients Balance'!F226/'Clients Balance'!$B226</f>
        <v>0</v>
      </c>
      <c r="G14" s="334">
        <f>'Clients Balance'!G226/'Clients Balance'!$B226</f>
        <v>0.04642609609</v>
      </c>
      <c r="H14" s="334">
        <f>'Clients Balance'!H226/'Clients Balance'!$B226</f>
        <v>0.2223371875</v>
      </c>
      <c r="I14" s="334">
        <f>'Clients Balance'!I226/'Clients Balance'!$B226</f>
        <v>0.04146291165</v>
      </c>
      <c r="J14" s="334">
        <f>'Clients Balance'!J226/'Clients Balance'!$B226</f>
        <v>0.08292582329</v>
      </c>
      <c r="K14" s="334">
        <f>'Clients Balance'!K226/'Clients Balance'!$B226</f>
        <v>0.04146291165</v>
      </c>
      <c r="L14" s="334">
        <f>'Clients Balance'!L226/'Clients Balance'!$B226</f>
        <v>0.02419595713</v>
      </c>
      <c r="M14" s="334">
        <f>'Clients Balance'!M226/'Clients Balance'!$B226</f>
        <v>0.02419595713</v>
      </c>
      <c r="N14" s="334">
        <f>'Clients Balance'!N226/'Clients Balance'!$B226</f>
        <v>0.04268028784</v>
      </c>
      <c r="O14" s="334">
        <f>'Clients Balance'!O226/'Clients Balance'!$B226</f>
        <v>0.02499000291</v>
      </c>
      <c r="P14" s="334">
        <f>'Clients Balance'!P226/'Clients Balance'!$B226</f>
        <v>0</v>
      </c>
      <c r="Q14" s="334">
        <f>'Clients Balance'!Q226/'Clients Balance'!$B226</f>
        <v>0</v>
      </c>
      <c r="R14" s="334">
        <f>'Clients Balance'!R226/'Clients Balance'!$B226</f>
        <v>0</v>
      </c>
      <c r="S14" s="134"/>
      <c r="T14" s="134"/>
      <c r="U14" s="134"/>
      <c r="V14" s="134"/>
      <c r="W14" s="134"/>
      <c r="X14" s="134"/>
      <c r="Y14" s="134"/>
      <c r="Z14" s="134"/>
      <c r="AA14" s="134"/>
    </row>
    <row r="15" ht="22.5" customHeight="1">
      <c r="A15" s="186">
        <f>'PROP DAILY PNL'!A221</f>
        <v>45770</v>
      </c>
      <c r="B15" s="334">
        <f t="shared" si="1"/>
        <v>1</v>
      </c>
      <c r="C15" s="334">
        <f>'Clients Balance'!C227/'Clients Balance'!B227</f>
        <v>0.3416435117</v>
      </c>
      <c r="D15" s="334">
        <f>'Clients Balance'!D227/'Clients Balance'!$B227</f>
        <v>0.0545501689</v>
      </c>
      <c r="E15" s="334">
        <f>'Clients Balance'!E227/'Clients Balance'!$B227</f>
        <v>0.05312918423</v>
      </c>
      <c r="F15" s="334">
        <f>'Clients Balance'!F227/'Clients Balance'!$B227</f>
        <v>0</v>
      </c>
      <c r="G15" s="334">
        <f>'Clients Balance'!G227/'Clients Balance'!$B227</f>
        <v>0.04642609609</v>
      </c>
      <c r="H15" s="334">
        <f>'Clients Balance'!H227/'Clients Balance'!$B227</f>
        <v>0.2223371875</v>
      </c>
      <c r="I15" s="334">
        <f>'Clients Balance'!I227/'Clients Balance'!$B227</f>
        <v>0.04146291165</v>
      </c>
      <c r="J15" s="334">
        <f>'Clients Balance'!J227/'Clients Balance'!$B227</f>
        <v>0.08292582329</v>
      </c>
      <c r="K15" s="334">
        <f>'Clients Balance'!K227/'Clients Balance'!$B227</f>
        <v>0.04146291165</v>
      </c>
      <c r="L15" s="334">
        <f>'Clients Balance'!L227/'Clients Balance'!$B227</f>
        <v>0.02419595713</v>
      </c>
      <c r="M15" s="334">
        <f>'Clients Balance'!M227/'Clients Balance'!$B227</f>
        <v>0.02419595713</v>
      </c>
      <c r="N15" s="334">
        <f>'Clients Balance'!N227/'Clients Balance'!$B227</f>
        <v>0.04268028784</v>
      </c>
      <c r="O15" s="334">
        <f>'Clients Balance'!O227/'Clients Balance'!$B227</f>
        <v>0.02499000291</v>
      </c>
      <c r="P15" s="334">
        <f>'Clients Balance'!P227/'Clients Balance'!$B227</f>
        <v>0</v>
      </c>
      <c r="Q15" s="334">
        <f>'Clients Balance'!Q227/'Clients Balance'!$B227</f>
        <v>0</v>
      </c>
      <c r="R15" s="334">
        <f>'Clients Balance'!R227/'Clients Balance'!$B227</f>
        <v>0</v>
      </c>
      <c r="S15" s="134"/>
      <c r="T15" s="134"/>
      <c r="U15" s="134"/>
      <c r="V15" s="134"/>
      <c r="W15" s="134"/>
      <c r="X15" s="134"/>
      <c r="Y15" s="134"/>
      <c r="Z15" s="134"/>
      <c r="AA15" s="134"/>
    </row>
    <row r="16" ht="22.5" customHeight="1">
      <c r="A16" s="186">
        <f>'PROP DAILY PNL'!A222</f>
        <v>45771</v>
      </c>
      <c r="B16" s="334">
        <f t="shared" si="1"/>
        <v>1</v>
      </c>
      <c r="C16" s="334">
        <f>'Clients Balance'!C228/'Clients Balance'!B228</f>
        <v>0.3416435117</v>
      </c>
      <c r="D16" s="334">
        <f>'Clients Balance'!D228/'Clients Balance'!$B228</f>
        <v>0.0545501689</v>
      </c>
      <c r="E16" s="334">
        <f>'Clients Balance'!E228/'Clients Balance'!$B228</f>
        <v>0.05312918423</v>
      </c>
      <c r="F16" s="334">
        <f>'Clients Balance'!F228/'Clients Balance'!$B228</f>
        <v>0</v>
      </c>
      <c r="G16" s="334">
        <f>'Clients Balance'!G228/'Clients Balance'!$B228</f>
        <v>0.04642609609</v>
      </c>
      <c r="H16" s="334">
        <f>'Clients Balance'!H228/'Clients Balance'!$B228</f>
        <v>0.2223371875</v>
      </c>
      <c r="I16" s="334">
        <f>'Clients Balance'!I228/'Clients Balance'!$B228</f>
        <v>0.04146291165</v>
      </c>
      <c r="J16" s="334">
        <f>'Clients Balance'!J228/'Clients Balance'!$B228</f>
        <v>0.08292582329</v>
      </c>
      <c r="K16" s="334">
        <f>'Clients Balance'!K228/'Clients Balance'!$B228</f>
        <v>0.04146291165</v>
      </c>
      <c r="L16" s="334">
        <f>'Clients Balance'!L228/'Clients Balance'!$B228</f>
        <v>0.02419595713</v>
      </c>
      <c r="M16" s="334">
        <f>'Clients Balance'!M228/'Clients Balance'!$B228</f>
        <v>0.02419595713</v>
      </c>
      <c r="N16" s="334">
        <f>'Clients Balance'!N228/'Clients Balance'!$B228</f>
        <v>0.04268028784</v>
      </c>
      <c r="O16" s="334">
        <f>'Clients Balance'!O228/'Clients Balance'!$B228</f>
        <v>0.02499000291</v>
      </c>
      <c r="P16" s="334">
        <f>'Clients Balance'!P228/'Clients Balance'!$B228</f>
        <v>0</v>
      </c>
      <c r="Q16" s="334">
        <f>'Clients Balance'!Q228/'Clients Balance'!$B228</f>
        <v>0</v>
      </c>
      <c r="R16" s="334">
        <f>'Clients Balance'!R228/'Clients Balance'!$B228</f>
        <v>0</v>
      </c>
      <c r="S16" s="134"/>
      <c r="T16" s="134"/>
      <c r="U16" s="134"/>
      <c r="V16" s="134"/>
      <c r="W16" s="134"/>
      <c r="X16" s="134"/>
      <c r="Y16" s="134"/>
      <c r="Z16" s="134"/>
      <c r="AA16" s="134"/>
    </row>
    <row r="17" ht="22.5" customHeight="1">
      <c r="A17" s="186">
        <f>'PROP DAILY PNL'!A223</f>
        <v>45772</v>
      </c>
      <c r="B17" s="334">
        <f t="shared" si="1"/>
        <v>1</v>
      </c>
      <c r="C17" s="334">
        <f>'Clients Balance'!C229/'Clients Balance'!B229</f>
        <v>0.3416435117</v>
      </c>
      <c r="D17" s="334">
        <f>'Clients Balance'!D229/'Clients Balance'!$B229</f>
        <v>0.0545501689</v>
      </c>
      <c r="E17" s="334">
        <f>'Clients Balance'!E229/'Clients Balance'!$B229</f>
        <v>0.05312918423</v>
      </c>
      <c r="F17" s="334">
        <f>'Clients Balance'!F229/'Clients Balance'!$B229</f>
        <v>0</v>
      </c>
      <c r="G17" s="334">
        <f>'Clients Balance'!G229/'Clients Balance'!$B229</f>
        <v>0.04642609609</v>
      </c>
      <c r="H17" s="334">
        <f>'Clients Balance'!H229/'Clients Balance'!$B229</f>
        <v>0.2223371875</v>
      </c>
      <c r="I17" s="334">
        <f>'Clients Balance'!I229/'Clients Balance'!$B229</f>
        <v>0.04146291165</v>
      </c>
      <c r="J17" s="334">
        <f>'Clients Balance'!J229/'Clients Balance'!$B229</f>
        <v>0.08292582329</v>
      </c>
      <c r="K17" s="334">
        <f>'Clients Balance'!K229/'Clients Balance'!$B229</f>
        <v>0.04146291165</v>
      </c>
      <c r="L17" s="334">
        <f>'Clients Balance'!L229/'Clients Balance'!$B229</f>
        <v>0.02419595713</v>
      </c>
      <c r="M17" s="334">
        <f>'Clients Balance'!M229/'Clients Balance'!$B229</f>
        <v>0.02419595713</v>
      </c>
      <c r="N17" s="334">
        <f>'Clients Balance'!N229/'Clients Balance'!$B229</f>
        <v>0.04268028784</v>
      </c>
      <c r="O17" s="334">
        <f>'Clients Balance'!O229/'Clients Balance'!$B229</f>
        <v>0.02499000291</v>
      </c>
      <c r="P17" s="334">
        <f>'Clients Balance'!P229/'Clients Balance'!$B229</f>
        <v>0</v>
      </c>
      <c r="Q17" s="334">
        <f>'Clients Balance'!Q229/'Clients Balance'!$B229</f>
        <v>0</v>
      </c>
      <c r="R17" s="334">
        <f>'Clients Balance'!R229/'Clients Balance'!$B229</f>
        <v>0</v>
      </c>
      <c r="S17" s="134"/>
      <c r="T17" s="134"/>
      <c r="U17" s="134"/>
      <c r="V17" s="134"/>
      <c r="W17" s="134"/>
      <c r="X17" s="134"/>
      <c r="Y17" s="134"/>
      <c r="Z17" s="134"/>
      <c r="AA17" s="134"/>
    </row>
    <row r="18" ht="22.5" customHeight="1">
      <c r="A18" s="186">
        <f>'PROP DAILY PNL'!A224</f>
        <v>45775</v>
      </c>
      <c r="B18" s="334">
        <f t="shared" si="1"/>
        <v>1</v>
      </c>
      <c r="C18" s="334">
        <f>'Clients Balance'!C230/'Clients Balance'!B230</f>
        <v>0.3568750411</v>
      </c>
      <c r="D18" s="334">
        <f>'Clients Balance'!D230/'Clients Balance'!$B230</f>
        <v>0.05698218496</v>
      </c>
      <c r="E18" s="334">
        <f>'Clients Balance'!E230/'Clients Balance'!$B230</f>
        <v>0.05549784837</v>
      </c>
      <c r="F18" s="334">
        <f>'Clients Balance'!F230/'Clients Balance'!$B230</f>
        <v>0</v>
      </c>
      <c r="G18" s="334">
        <f>'Clients Balance'!G230/'Clients Balance'!$B230</f>
        <v>0.04849591573</v>
      </c>
      <c r="H18" s="334">
        <f>'Clients Balance'!H230/'Clients Balance'!$B230</f>
        <v>0.2322496703</v>
      </c>
      <c r="I18" s="334">
        <f>'Clients Balance'!I230/'Clients Balance'!$B230</f>
        <v>0.0433114571</v>
      </c>
      <c r="J18" s="334">
        <f>'Clients Balance'!J230/'Clients Balance'!$B230</f>
        <v>0.0866229142</v>
      </c>
      <c r="K18" s="334">
        <f>'Clients Balance'!K230/'Clients Balance'!$B230</f>
        <v>0.0433114571</v>
      </c>
      <c r="L18" s="334">
        <f>'Clients Balance'!L230/'Clients Balance'!$B230</f>
        <v>0.0252746881</v>
      </c>
      <c r="M18" s="334">
        <f>'Clients Balance'!M230/'Clients Balance'!$B230</f>
        <v>0.0252746881</v>
      </c>
      <c r="N18" s="334">
        <f>'Clients Balance'!N230/'Clients Balance'!$B230</f>
        <v>0</v>
      </c>
      <c r="O18" s="334">
        <f>'Clients Balance'!O230/'Clients Balance'!$B230</f>
        <v>0.0261041349</v>
      </c>
      <c r="P18" s="334">
        <f>'Clients Balance'!P230/'Clients Balance'!$B230</f>
        <v>0</v>
      </c>
      <c r="Q18" s="334">
        <f>'Clients Balance'!Q230/'Clients Balance'!$B230</f>
        <v>0</v>
      </c>
      <c r="R18" s="334">
        <f>'Clients Balance'!R230/'Clients Balance'!$B230</f>
        <v>0</v>
      </c>
      <c r="S18" s="134"/>
      <c r="T18" s="134"/>
      <c r="U18" s="134"/>
      <c r="V18" s="134"/>
      <c r="W18" s="134"/>
      <c r="X18" s="134"/>
      <c r="Y18" s="134"/>
      <c r="Z18" s="134"/>
      <c r="AA18" s="134"/>
    </row>
    <row r="19" ht="22.5" customHeight="1">
      <c r="A19" s="186">
        <f>'PROP DAILY PNL'!A225</f>
        <v>45776</v>
      </c>
      <c r="B19" s="334">
        <f t="shared" si="1"/>
        <v>1</v>
      </c>
      <c r="C19" s="334">
        <f>'Clients Balance'!C231/'Clients Balance'!B231</f>
        <v>0.3568750411</v>
      </c>
      <c r="D19" s="334">
        <f>'Clients Balance'!D231/'Clients Balance'!$B231</f>
        <v>0.05698218496</v>
      </c>
      <c r="E19" s="334">
        <f>'Clients Balance'!E231/'Clients Balance'!$B231</f>
        <v>0.05549784837</v>
      </c>
      <c r="F19" s="334">
        <f>'Clients Balance'!F231/'Clients Balance'!$B231</f>
        <v>0</v>
      </c>
      <c r="G19" s="334">
        <f>'Clients Balance'!G231/'Clients Balance'!$B231</f>
        <v>0.04849591573</v>
      </c>
      <c r="H19" s="334">
        <f>'Clients Balance'!H231/'Clients Balance'!$B231</f>
        <v>0.2322496703</v>
      </c>
      <c r="I19" s="334">
        <f>'Clients Balance'!I231/'Clients Balance'!$B231</f>
        <v>0.0433114571</v>
      </c>
      <c r="J19" s="334">
        <f>'Clients Balance'!J231/'Clients Balance'!$B231</f>
        <v>0.0866229142</v>
      </c>
      <c r="K19" s="334">
        <f>'Clients Balance'!K231/'Clients Balance'!$B231</f>
        <v>0.0433114571</v>
      </c>
      <c r="L19" s="334">
        <f>'Clients Balance'!L231/'Clients Balance'!$B231</f>
        <v>0.0252746881</v>
      </c>
      <c r="M19" s="334">
        <f>'Clients Balance'!M231/'Clients Balance'!$B231</f>
        <v>0.0252746881</v>
      </c>
      <c r="N19" s="334">
        <f>'Clients Balance'!N231/'Clients Balance'!$B231</f>
        <v>0</v>
      </c>
      <c r="O19" s="334">
        <f>'Clients Balance'!O231/'Clients Balance'!$B231</f>
        <v>0.0261041349</v>
      </c>
      <c r="P19" s="334">
        <f>'Clients Balance'!P231/'Clients Balance'!$B231</f>
        <v>0</v>
      </c>
      <c r="Q19" s="334">
        <f>'Clients Balance'!Q231/'Clients Balance'!$B231</f>
        <v>0</v>
      </c>
      <c r="R19" s="334">
        <f>'Clients Balance'!R231/'Clients Balance'!$B231</f>
        <v>0</v>
      </c>
      <c r="S19" s="134"/>
      <c r="T19" s="134"/>
      <c r="U19" s="134"/>
      <c r="V19" s="134"/>
      <c r="W19" s="134"/>
      <c r="X19" s="134"/>
      <c r="Y19" s="134"/>
      <c r="Z19" s="134"/>
      <c r="AA19" s="134"/>
    </row>
    <row r="20" ht="22.5" customHeight="1">
      <c r="A20" s="186">
        <f>'PROP DAILY PNL'!A226</f>
        <v>45777</v>
      </c>
      <c r="B20" s="334">
        <f t="shared" si="1"/>
        <v>1</v>
      </c>
      <c r="C20" s="334">
        <f>'Clients Balance'!C232/'Clients Balance'!B232</f>
        <v>0.3568750411</v>
      </c>
      <c r="D20" s="334">
        <f>'Clients Balance'!D232/'Clients Balance'!$B232</f>
        <v>0.05698218496</v>
      </c>
      <c r="E20" s="334">
        <f>'Clients Balance'!E232/'Clients Balance'!$B232</f>
        <v>0.05549784837</v>
      </c>
      <c r="F20" s="334">
        <f>'Clients Balance'!F232/'Clients Balance'!$B232</f>
        <v>0</v>
      </c>
      <c r="G20" s="334">
        <f>'Clients Balance'!G232/'Clients Balance'!$B232</f>
        <v>0.04849591573</v>
      </c>
      <c r="H20" s="334">
        <f>'Clients Balance'!H232/'Clients Balance'!$B232</f>
        <v>0.2322496703</v>
      </c>
      <c r="I20" s="334">
        <f>'Clients Balance'!I232/'Clients Balance'!$B232</f>
        <v>0.0433114571</v>
      </c>
      <c r="J20" s="334">
        <f>'Clients Balance'!J232/'Clients Balance'!$B232</f>
        <v>0.0866229142</v>
      </c>
      <c r="K20" s="334">
        <f>'Clients Balance'!K232/'Clients Balance'!$B232</f>
        <v>0.0433114571</v>
      </c>
      <c r="L20" s="334">
        <f>'Clients Balance'!L232/'Clients Balance'!$B232</f>
        <v>0.0252746881</v>
      </c>
      <c r="M20" s="334">
        <f>'Clients Balance'!M232/'Clients Balance'!$B232</f>
        <v>0.0252746881</v>
      </c>
      <c r="N20" s="334">
        <f>'Clients Balance'!N232/'Clients Balance'!$B232</f>
        <v>0</v>
      </c>
      <c r="O20" s="334">
        <f>'Clients Balance'!O232/'Clients Balance'!$B232</f>
        <v>0.0261041349</v>
      </c>
      <c r="P20" s="334">
        <f>'Clients Balance'!P232/'Clients Balance'!$B232</f>
        <v>0</v>
      </c>
      <c r="Q20" s="334">
        <f>'Clients Balance'!Q232/'Clients Balance'!$B232</f>
        <v>0</v>
      </c>
      <c r="R20" s="334">
        <f>'Clients Balance'!R232/'Clients Balance'!$B232</f>
        <v>0</v>
      </c>
      <c r="S20" s="134"/>
      <c r="T20" s="134"/>
      <c r="U20" s="134"/>
      <c r="V20" s="134"/>
      <c r="W20" s="134"/>
      <c r="X20" s="134"/>
      <c r="Y20" s="134"/>
      <c r="Z20" s="134"/>
      <c r="AA20" s="134"/>
    </row>
    <row r="21" ht="22.5" customHeight="1">
      <c r="A21" s="186">
        <f>'PROP DAILY PNL'!A227</f>
        <v>45779</v>
      </c>
      <c r="B21" s="334">
        <f t="shared" si="1"/>
        <v>1</v>
      </c>
      <c r="C21" s="334">
        <f>'Clients Balance'!C233/'Clients Balance'!B233</f>
        <v>0.3113928244</v>
      </c>
      <c r="D21" s="334">
        <f>'Clients Balance'!D233/'Clients Balance'!$B233</f>
        <v>0.06728957484</v>
      </c>
      <c r="E21" s="334">
        <f>'Clients Balance'!E233/'Clients Balance'!$B233</f>
        <v>0.05562216102</v>
      </c>
      <c r="F21" s="334">
        <f>'Clients Balance'!F233/'Clients Balance'!$B233</f>
        <v>0</v>
      </c>
      <c r="G21" s="334">
        <f>'Clients Balance'!G233/'Clients Balance'!$B233</f>
        <v>0.04256660766</v>
      </c>
      <c r="H21" s="334">
        <f>'Clients Balance'!H233/'Clients Balance'!$B233</f>
        <v>0.3036607374</v>
      </c>
      <c r="I21" s="334">
        <f>'Clients Balance'!I233/'Clients Balance'!$B233</f>
        <v>0.03801602204</v>
      </c>
      <c r="J21" s="334">
        <f>'Clients Balance'!J233/'Clients Balance'!$B233</f>
        <v>0.07603204409</v>
      </c>
      <c r="K21" s="334">
        <f>'Clients Balance'!K233/'Clients Balance'!$B233</f>
        <v>0.03801602204</v>
      </c>
      <c r="L21" s="334">
        <f>'Clients Balance'!L233/'Clients Balance'!$B233</f>
        <v>0.02218450184</v>
      </c>
      <c r="M21" s="334">
        <f>'Clients Balance'!M233/'Clients Balance'!$B233</f>
        <v>0.02218450184</v>
      </c>
      <c r="N21" s="334">
        <f>'Clients Balance'!N233/'Clients Balance'!$B233</f>
        <v>0</v>
      </c>
      <c r="O21" s="334">
        <f>'Clients Balance'!O233/'Clients Balance'!$B233</f>
        <v>0.02303500286</v>
      </c>
      <c r="P21" s="334">
        <f>'Clients Balance'!P233/'Clients Balance'!$B233</f>
        <v>0</v>
      </c>
      <c r="Q21" s="334">
        <f>'Clients Balance'!Q233/'Clients Balance'!$B233</f>
        <v>0</v>
      </c>
      <c r="R21" s="334">
        <f>'Clients Balance'!R233/'Clients Balance'!$B233</f>
        <v>0</v>
      </c>
      <c r="S21" s="134"/>
      <c r="T21" s="134"/>
      <c r="U21" s="134"/>
      <c r="V21" s="134"/>
      <c r="W21" s="134"/>
      <c r="X21" s="134"/>
      <c r="Y21" s="134"/>
      <c r="Z21" s="134"/>
      <c r="AA21" s="134"/>
    </row>
    <row r="22" ht="22.5" customHeight="1">
      <c r="A22" s="186">
        <f>'PROP DAILY PNL'!A228</f>
        <v>45782</v>
      </c>
      <c r="B22" s="334">
        <f t="shared" si="1"/>
        <v>1</v>
      </c>
      <c r="C22" s="334">
        <f>'Clients Balance'!C234/'Clients Balance'!B234</f>
        <v>0.2855213254</v>
      </c>
      <c r="D22" s="334">
        <f>'Clients Balance'!D234/'Clients Balance'!$B234</f>
        <v>0.06169894452</v>
      </c>
      <c r="E22" s="334">
        <f>'Clients Balance'!E234/'Clients Balance'!$B234</f>
        <v>0.05100089627</v>
      </c>
      <c r="F22" s="334">
        <f>'Clients Balance'!F234/'Clients Balance'!$B234</f>
        <v>0</v>
      </c>
      <c r="G22" s="334">
        <f>'Clients Balance'!G234/'Clients Balance'!$B234</f>
        <v>0.0390300395</v>
      </c>
      <c r="H22" s="334">
        <f>'Clients Balance'!H234/'Clients Balance'!$B234</f>
        <v>0.3488410955</v>
      </c>
      <c r="I22" s="334">
        <f>'Clients Balance'!I234/'Clients Balance'!$B234</f>
        <v>0.03485753091</v>
      </c>
      <c r="J22" s="334">
        <f>'Clients Balance'!J234/'Clients Balance'!$B234</f>
        <v>0.06971506182</v>
      </c>
      <c r="K22" s="334">
        <f>'Clients Balance'!K234/'Clients Balance'!$B234</f>
        <v>0.03485753091</v>
      </c>
      <c r="L22" s="334">
        <f>'Clients Balance'!L234/'Clients Balance'!$B234</f>
        <v>0.02034134339</v>
      </c>
      <c r="M22" s="334">
        <f>'Clients Balance'!M234/'Clients Balance'!$B234</f>
        <v>0.02034134339</v>
      </c>
      <c r="N22" s="334">
        <f>'Clients Balance'!N234/'Clients Balance'!$B234</f>
        <v>0</v>
      </c>
      <c r="O22" s="334">
        <f>'Clients Balance'!O234/'Clients Balance'!$B234</f>
        <v>0.02112118209</v>
      </c>
      <c r="P22" s="334">
        <f>'Clients Balance'!P234/'Clients Balance'!$B234</f>
        <v>0.01267370623</v>
      </c>
      <c r="Q22" s="334">
        <f>'Clients Balance'!Q234/'Clients Balance'!$B234</f>
        <v>0</v>
      </c>
      <c r="R22" s="334">
        <f>'Clients Balance'!R234/'Clients Balance'!$B234</f>
        <v>0</v>
      </c>
      <c r="S22" s="134"/>
      <c r="T22" s="134"/>
      <c r="U22" s="134"/>
      <c r="V22" s="134"/>
      <c r="W22" s="134"/>
      <c r="X22" s="134"/>
      <c r="Y22" s="134"/>
      <c r="Z22" s="134"/>
      <c r="AA22" s="134"/>
    </row>
    <row r="23" ht="22.5" customHeight="1">
      <c r="A23" s="186">
        <f>'PROP DAILY PNL'!A229</f>
        <v>45783</v>
      </c>
      <c r="B23" s="334">
        <f t="shared" si="1"/>
        <v>1</v>
      </c>
      <c r="C23" s="334">
        <f>'Clients Balance'!C235/'Clients Balance'!B235</f>
        <v>0.2855213254</v>
      </c>
      <c r="D23" s="334">
        <f>'Clients Balance'!D235/'Clients Balance'!$B235</f>
        <v>0.06169894452</v>
      </c>
      <c r="E23" s="334">
        <f>'Clients Balance'!E235/'Clients Balance'!$B235</f>
        <v>0.05100089627</v>
      </c>
      <c r="F23" s="334">
        <f>'Clients Balance'!F235/'Clients Balance'!$B235</f>
        <v>0</v>
      </c>
      <c r="G23" s="334">
        <f>'Clients Balance'!G235/'Clients Balance'!$B235</f>
        <v>0.0390300395</v>
      </c>
      <c r="H23" s="334">
        <f>'Clients Balance'!H235/'Clients Balance'!$B235</f>
        <v>0.3488410955</v>
      </c>
      <c r="I23" s="334">
        <f>'Clients Balance'!I235/'Clients Balance'!$B235</f>
        <v>0.03485753091</v>
      </c>
      <c r="J23" s="334">
        <f>'Clients Balance'!J235/'Clients Balance'!$B235</f>
        <v>0.06971506182</v>
      </c>
      <c r="K23" s="334">
        <f>'Clients Balance'!K235/'Clients Balance'!$B235</f>
        <v>0.03485753091</v>
      </c>
      <c r="L23" s="334">
        <f>'Clients Balance'!L235/'Clients Balance'!$B235</f>
        <v>0.02034134339</v>
      </c>
      <c r="M23" s="334">
        <f>'Clients Balance'!M235/'Clients Balance'!$B235</f>
        <v>0.02034134339</v>
      </c>
      <c r="N23" s="334">
        <f>'Clients Balance'!N235/'Clients Balance'!$B235</f>
        <v>0</v>
      </c>
      <c r="O23" s="334">
        <f>'Clients Balance'!O235/'Clients Balance'!$B235</f>
        <v>0.02112118209</v>
      </c>
      <c r="P23" s="334">
        <f>'Clients Balance'!P235/'Clients Balance'!$B235</f>
        <v>0.01267370623</v>
      </c>
      <c r="Q23" s="334">
        <f>'Clients Balance'!Q235/'Clients Balance'!$B235</f>
        <v>0</v>
      </c>
      <c r="R23" s="334">
        <f>'Clients Balance'!R235/'Clients Balance'!$B235</f>
        <v>0</v>
      </c>
      <c r="S23" s="134"/>
      <c r="T23" s="134"/>
      <c r="U23" s="134"/>
      <c r="V23" s="134"/>
      <c r="W23" s="134"/>
      <c r="X23" s="134"/>
      <c r="Y23" s="134"/>
      <c r="Z23" s="134"/>
      <c r="AA23" s="134"/>
    </row>
    <row r="24" ht="22.5" customHeight="1">
      <c r="A24" s="186">
        <f>'PROP DAILY PNL'!A230</f>
        <v>45784</v>
      </c>
      <c r="B24" s="334">
        <f t="shared" si="1"/>
        <v>1</v>
      </c>
      <c r="C24" s="334">
        <f>'Clients Balance'!C236/'Clients Balance'!B236</f>
        <v>0.2758235614</v>
      </c>
      <c r="D24" s="334">
        <f>'Clients Balance'!D236/'Clients Balance'!$B236</f>
        <v>0.0596033329</v>
      </c>
      <c r="E24" s="334">
        <f>'Clients Balance'!E236/'Clients Balance'!$B236</f>
        <v>0.04926864507</v>
      </c>
      <c r="F24" s="334">
        <f>'Clients Balance'!F236/'Clients Balance'!$B236</f>
        <v>0</v>
      </c>
      <c r="G24" s="334">
        <f>'Clients Balance'!G236/'Clients Balance'!$B236</f>
        <v>0.0377043798</v>
      </c>
      <c r="H24" s="334">
        <f>'Clients Balance'!H236/'Clients Balance'!$B236</f>
        <v>0.3369926683</v>
      </c>
      <c r="I24" s="334">
        <f>'Clients Balance'!I236/'Clients Balance'!$B236</f>
        <v>0.03367359094</v>
      </c>
      <c r="J24" s="334">
        <f>'Clients Balance'!J236/'Clients Balance'!$B236</f>
        <v>0.06734718187</v>
      </c>
      <c r="K24" s="334">
        <f>'Clients Balance'!K236/'Clients Balance'!$B236</f>
        <v>0.03367359094</v>
      </c>
      <c r="L24" s="334">
        <f>'Clients Balance'!L236/'Clients Balance'!$B236</f>
        <v>0.01965044736</v>
      </c>
      <c r="M24" s="334">
        <f>'Clients Balance'!M236/'Clients Balance'!$B236</f>
        <v>0.01965044736</v>
      </c>
      <c r="N24" s="334">
        <f>'Clients Balance'!N236/'Clients Balance'!$B236</f>
        <v>0</v>
      </c>
      <c r="O24" s="334">
        <f>'Clients Balance'!O236/'Clients Balance'!$B236</f>
        <v>0.02040379876</v>
      </c>
      <c r="P24" s="334">
        <f>'Clients Balance'!P236/'Clients Balance'!$B236</f>
        <v>0.01224324237</v>
      </c>
      <c r="Q24" s="334">
        <f>'Clients Balance'!Q236/'Clients Balance'!$B236</f>
        <v>0.03396511293</v>
      </c>
      <c r="R24" s="334">
        <f>'Clients Balance'!R236/'Clients Balance'!$B236</f>
        <v>0</v>
      </c>
      <c r="S24" s="134"/>
      <c r="T24" s="134"/>
      <c r="U24" s="134"/>
      <c r="V24" s="134"/>
      <c r="W24" s="134"/>
      <c r="X24" s="134"/>
      <c r="Y24" s="134"/>
      <c r="Z24" s="134"/>
      <c r="AA24" s="134"/>
    </row>
    <row r="25" ht="22.5" customHeight="1">
      <c r="A25" s="186">
        <f>'PROP DAILY PNL'!A231</f>
        <v>45785</v>
      </c>
      <c r="B25" s="334">
        <f t="shared" si="1"/>
        <v>1</v>
      </c>
      <c r="C25" s="334">
        <f>'Clients Balance'!C237/'Clients Balance'!B237</f>
        <v>0.2758235614</v>
      </c>
      <c r="D25" s="334">
        <f>'Clients Balance'!D237/'Clients Balance'!$B237</f>
        <v>0.0596033329</v>
      </c>
      <c r="E25" s="334">
        <f>'Clients Balance'!E237/'Clients Balance'!$B237</f>
        <v>0.04926864507</v>
      </c>
      <c r="F25" s="334">
        <f>'Clients Balance'!F237/'Clients Balance'!$B237</f>
        <v>0</v>
      </c>
      <c r="G25" s="334">
        <f>'Clients Balance'!G237/'Clients Balance'!$B237</f>
        <v>0.0377043798</v>
      </c>
      <c r="H25" s="334">
        <f>'Clients Balance'!H237/'Clients Balance'!$B237</f>
        <v>0.3369926683</v>
      </c>
      <c r="I25" s="334">
        <f>'Clients Balance'!I237/'Clients Balance'!$B237</f>
        <v>0.03367359094</v>
      </c>
      <c r="J25" s="334">
        <f>'Clients Balance'!J237/'Clients Balance'!$B237</f>
        <v>0.06734718187</v>
      </c>
      <c r="K25" s="334">
        <f>'Clients Balance'!K237/'Clients Balance'!$B237</f>
        <v>0.03367359094</v>
      </c>
      <c r="L25" s="334">
        <f>'Clients Balance'!L237/'Clients Balance'!$B237</f>
        <v>0.01965044736</v>
      </c>
      <c r="M25" s="334">
        <f>'Clients Balance'!M237/'Clients Balance'!$B237</f>
        <v>0.01965044736</v>
      </c>
      <c r="N25" s="334">
        <f>'Clients Balance'!N237/'Clients Balance'!$B237</f>
        <v>0</v>
      </c>
      <c r="O25" s="334">
        <f>'Clients Balance'!O237/'Clients Balance'!$B237</f>
        <v>0.02040379876</v>
      </c>
      <c r="P25" s="334">
        <f>'Clients Balance'!P237/'Clients Balance'!$B237</f>
        <v>0.01224324237</v>
      </c>
      <c r="Q25" s="334">
        <f>'Clients Balance'!Q237/'Clients Balance'!$B237</f>
        <v>0.03396511293</v>
      </c>
      <c r="R25" s="334">
        <f>'Clients Balance'!R237/'Clients Balance'!$B237</f>
        <v>0</v>
      </c>
      <c r="S25" s="134"/>
      <c r="T25" s="134"/>
      <c r="U25" s="134"/>
      <c r="V25" s="134"/>
      <c r="W25" s="134"/>
      <c r="X25" s="134"/>
      <c r="Y25" s="134"/>
      <c r="Z25" s="134"/>
      <c r="AA25" s="134"/>
    </row>
    <row r="26" ht="22.5" customHeight="1">
      <c r="A26" s="186">
        <f>'PROP DAILY PNL'!A232</f>
        <v>45786</v>
      </c>
      <c r="B26" s="334">
        <f t="shared" si="1"/>
        <v>1</v>
      </c>
      <c r="C26" s="334">
        <f>'Clients Balance'!C238/'Clients Balance'!B238</f>
        <v>0.2758235614</v>
      </c>
      <c r="D26" s="334">
        <f>'Clients Balance'!D238/'Clients Balance'!$B238</f>
        <v>0.0596033329</v>
      </c>
      <c r="E26" s="334">
        <f>'Clients Balance'!E238/'Clients Balance'!$B238</f>
        <v>0.04926864507</v>
      </c>
      <c r="F26" s="334">
        <f>'Clients Balance'!F238/'Clients Balance'!$B238</f>
        <v>0</v>
      </c>
      <c r="G26" s="334">
        <f>'Clients Balance'!G238/'Clients Balance'!$B238</f>
        <v>0.0377043798</v>
      </c>
      <c r="H26" s="334">
        <f>'Clients Balance'!H238/'Clients Balance'!$B238</f>
        <v>0.3369926683</v>
      </c>
      <c r="I26" s="334">
        <f>'Clients Balance'!I238/'Clients Balance'!$B238</f>
        <v>0.03367359094</v>
      </c>
      <c r="J26" s="334">
        <f>'Clients Balance'!J238/'Clients Balance'!$B238</f>
        <v>0.06734718187</v>
      </c>
      <c r="K26" s="334">
        <f>'Clients Balance'!K238/'Clients Balance'!$B238</f>
        <v>0.03367359094</v>
      </c>
      <c r="L26" s="334">
        <f>'Clients Balance'!L238/'Clients Balance'!$B238</f>
        <v>0.01965044736</v>
      </c>
      <c r="M26" s="334">
        <f>'Clients Balance'!M238/'Clients Balance'!$B238</f>
        <v>0.01965044736</v>
      </c>
      <c r="N26" s="334">
        <f>'Clients Balance'!N238/'Clients Balance'!$B238</f>
        <v>0</v>
      </c>
      <c r="O26" s="334">
        <f>'Clients Balance'!O238/'Clients Balance'!$B238</f>
        <v>0.02040379876</v>
      </c>
      <c r="P26" s="334">
        <f>'Clients Balance'!P238/'Clients Balance'!$B238</f>
        <v>0.01224324237</v>
      </c>
      <c r="Q26" s="334">
        <f>'Clients Balance'!Q238/'Clients Balance'!$B238</f>
        <v>0.03396511293</v>
      </c>
      <c r="R26" s="334">
        <f>'Clients Balance'!R238/'Clients Balance'!$B238</f>
        <v>0</v>
      </c>
      <c r="S26" s="134"/>
      <c r="T26" s="134"/>
      <c r="U26" s="134"/>
      <c r="V26" s="134"/>
      <c r="W26" s="134"/>
      <c r="X26" s="134"/>
      <c r="Y26" s="134"/>
      <c r="Z26" s="134"/>
      <c r="AA26" s="134"/>
    </row>
    <row r="27" ht="22.5" customHeight="1">
      <c r="A27" s="186">
        <f>'PROP DAILY PNL'!A233</f>
        <v>45789</v>
      </c>
      <c r="B27" s="334">
        <f t="shared" si="1"/>
        <v>1</v>
      </c>
      <c r="C27" s="334">
        <f>'Clients Balance'!C239/'Clients Balance'!B239</f>
        <v>0.2758235614</v>
      </c>
      <c r="D27" s="334">
        <f>'Clients Balance'!D239/'Clients Balance'!$B239</f>
        <v>0.0596033329</v>
      </c>
      <c r="E27" s="334">
        <f>'Clients Balance'!E239/'Clients Balance'!$B239</f>
        <v>0.04926864507</v>
      </c>
      <c r="F27" s="334">
        <f>'Clients Balance'!F239/'Clients Balance'!$B239</f>
        <v>0</v>
      </c>
      <c r="G27" s="334">
        <f>'Clients Balance'!G239/'Clients Balance'!$B239</f>
        <v>0.0377043798</v>
      </c>
      <c r="H27" s="334">
        <f>'Clients Balance'!H239/'Clients Balance'!$B239</f>
        <v>0.3369926683</v>
      </c>
      <c r="I27" s="334">
        <f>'Clients Balance'!I239/'Clients Balance'!$B239</f>
        <v>0.03367359094</v>
      </c>
      <c r="J27" s="334">
        <f>'Clients Balance'!J239/'Clients Balance'!$B239</f>
        <v>0.06734718187</v>
      </c>
      <c r="K27" s="334">
        <f>'Clients Balance'!K239/'Clients Balance'!$B239</f>
        <v>0.03367359094</v>
      </c>
      <c r="L27" s="334">
        <f>'Clients Balance'!L239/'Clients Balance'!$B239</f>
        <v>0.01965044736</v>
      </c>
      <c r="M27" s="334">
        <f>'Clients Balance'!M239/'Clients Balance'!$B239</f>
        <v>0.01965044736</v>
      </c>
      <c r="N27" s="334">
        <f>'Clients Balance'!N239/'Clients Balance'!$B239</f>
        <v>0</v>
      </c>
      <c r="O27" s="334">
        <f>'Clients Balance'!O239/'Clients Balance'!$B239</f>
        <v>0.02040379876</v>
      </c>
      <c r="P27" s="334">
        <f>'Clients Balance'!P239/'Clients Balance'!$B239</f>
        <v>0.01224324237</v>
      </c>
      <c r="Q27" s="334">
        <f>'Clients Balance'!Q239/'Clients Balance'!$B239</f>
        <v>0.03396511293</v>
      </c>
      <c r="R27" s="334">
        <f>'Clients Balance'!R239/'Clients Balance'!$B239</f>
        <v>0</v>
      </c>
      <c r="S27" s="134"/>
      <c r="T27" s="134"/>
      <c r="U27" s="134"/>
      <c r="V27" s="134"/>
      <c r="W27" s="134"/>
      <c r="X27" s="134"/>
      <c r="Y27" s="134"/>
      <c r="Z27" s="134"/>
      <c r="AA27" s="134"/>
    </row>
    <row r="28" ht="22.5" customHeight="1">
      <c r="A28" s="186">
        <f>'PROP DAILY PNL'!A234</f>
        <v>45790</v>
      </c>
      <c r="B28" s="334">
        <f t="shared" si="1"/>
        <v>1</v>
      </c>
      <c r="C28" s="334">
        <f>'Clients Balance'!C240/'Clients Balance'!B240</f>
        <v>0.2758235614</v>
      </c>
      <c r="D28" s="334">
        <f>'Clients Balance'!D240/'Clients Balance'!$B240</f>
        <v>0.0596033329</v>
      </c>
      <c r="E28" s="334">
        <f>'Clients Balance'!E240/'Clients Balance'!$B240</f>
        <v>0.04926864507</v>
      </c>
      <c r="F28" s="334">
        <f>'Clients Balance'!F240/'Clients Balance'!$B240</f>
        <v>0</v>
      </c>
      <c r="G28" s="334">
        <f>'Clients Balance'!G240/'Clients Balance'!$B240</f>
        <v>0.0377043798</v>
      </c>
      <c r="H28" s="334">
        <f>'Clients Balance'!H240/'Clients Balance'!$B240</f>
        <v>0.3369926683</v>
      </c>
      <c r="I28" s="334">
        <f>'Clients Balance'!I240/'Clients Balance'!$B240</f>
        <v>0.03367359094</v>
      </c>
      <c r="J28" s="334">
        <f>'Clients Balance'!J240/'Clients Balance'!$B240</f>
        <v>0.06734718187</v>
      </c>
      <c r="K28" s="334">
        <f>'Clients Balance'!K240/'Clients Balance'!$B240</f>
        <v>0.03367359094</v>
      </c>
      <c r="L28" s="334">
        <f>'Clients Balance'!L240/'Clients Balance'!$B240</f>
        <v>0.01965044736</v>
      </c>
      <c r="M28" s="334">
        <f>'Clients Balance'!M240/'Clients Balance'!$B240</f>
        <v>0.01965044736</v>
      </c>
      <c r="N28" s="334">
        <f>'Clients Balance'!N240/'Clients Balance'!$B240</f>
        <v>0</v>
      </c>
      <c r="O28" s="334">
        <f>'Clients Balance'!O240/'Clients Balance'!$B240</f>
        <v>0.02040379876</v>
      </c>
      <c r="P28" s="334">
        <f>'Clients Balance'!P240/'Clients Balance'!$B240</f>
        <v>0.01224324237</v>
      </c>
      <c r="Q28" s="334">
        <f>'Clients Balance'!Q240/'Clients Balance'!$B240</f>
        <v>0.03396511293</v>
      </c>
      <c r="R28" s="334">
        <f>'Clients Balance'!R240/'Clients Balance'!$B240</f>
        <v>0</v>
      </c>
      <c r="S28" s="134"/>
      <c r="T28" s="134"/>
      <c r="U28" s="134"/>
      <c r="V28" s="134"/>
      <c r="W28" s="134"/>
      <c r="X28" s="134"/>
      <c r="Y28" s="134"/>
      <c r="Z28" s="134"/>
      <c r="AA28" s="134"/>
    </row>
    <row r="29" ht="22.5" customHeight="1">
      <c r="A29" s="186">
        <f>'PROP DAILY PNL'!A235</f>
        <v>45791</v>
      </c>
      <c r="B29" s="334">
        <f t="shared" si="1"/>
        <v>1</v>
      </c>
      <c r="C29" s="334">
        <f>'Clients Balance'!C241/'Clients Balance'!B241</f>
        <v>0.2758235614</v>
      </c>
      <c r="D29" s="334">
        <f>'Clients Balance'!D241/'Clients Balance'!$B241</f>
        <v>0.0596033329</v>
      </c>
      <c r="E29" s="334">
        <f>'Clients Balance'!E241/'Clients Balance'!$B241</f>
        <v>0.04926864507</v>
      </c>
      <c r="F29" s="334">
        <f>'Clients Balance'!F241/'Clients Balance'!$B241</f>
        <v>0</v>
      </c>
      <c r="G29" s="334">
        <f>'Clients Balance'!G241/'Clients Balance'!$B241</f>
        <v>0.0377043798</v>
      </c>
      <c r="H29" s="334">
        <f>'Clients Balance'!H241/'Clients Balance'!$B241</f>
        <v>0.3369926683</v>
      </c>
      <c r="I29" s="334">
        <f>'Clients Balance'!I241/'Clients Balance'!$B241</f>
        <v>0.03367359094</v>
      </c>
      <c r="J29" s="334">
        <f>'Clients Balance'!J241/'Clients Balance'!$B241</f>
        <v>0.06734718187</v>
      </c>
      <c r="K29" s="334">
        <f>'Clients Balance'!K241/'Clients Balance'!$B241</f>
        <v>0.03367359094</v>
      </c>
      <c r="L29" s="334">
        <f>'Clients Balance'!L241/'Clients Balance'!$B241</f>
        <v>0.01965044736</v>
      </c>
      <c r="M29" s="334">
        <f>'Clients Balance'!M241/'Clients Balance'!$B241</f>
        <v>0.01965044736</v>
      </c>
      <c r="N29" s="334">
        <f>'Clients Balance'!N241/'Clients Balance'!$B241</f>
        <v>0</v>
      </c>
      <c r="O29" s="334">
        <f>'Clients Balance'!O241/'Clients Balance'!$B241</f>
        <v>0.02040379876</v>
      </c>
      <c r="P29" s="334">
        <f>'Clients Balance'!P241/'Clients Balance'!$B241</f>
        <v>0.01224324237</v>
      </c>
      <c r="Q29" s="334">
        <f>'Clients Balance'!Q241/'Clients Balance'!$B241</f>
        <v>0.03396511293</v>
      </c>
      <c r="R29" s="334">
        <f>'Clients Balance'!R241/'Clients Balance'!$B241</f>
        <v>0</v>
      </c>
      <c r="S29" s="134"/>
      <c r="T29" s="134"/>
      <c r="U29" s="134"/>
      <c r="V29" s="134"/>
      <c r="W29" s="134"/>
      <c r="X29" s="134"/>
      <c r="Y29" s="134"/>
      <c r="Z29" s="134"/>
      <c r="AA29" s="134"/>
    </row>
    <row r="30" ht="22.5" customHeight="1">
      <c r="A30" s="186">
        <f>'PROP DAILY PNL'!A236</f>
        <v>45792</v>
      </c>
      <c r="B30" s="334">
        <f t="shared" si="1"/>
        <v>1</v>
      </c>
      <c r="C30" s="334">
        <f>'Clients Balance'!C242/'Clients Balance'!B242</f>
        <v>0.2758235614</v>
      </c>
      <c r="D30" s="334">
        <f>'Clients Balance'!D242/'Clients Balance'!$B242</f>
        <v>0.0596033329</v>
      </c>
      <c r="E30" s="334">
        <f>'Clients Balance'!E242/'Clients Balance'!$B242</f>
        <v>0.04926864507</v>
      </c>
      <c r="F30" s="334">
        <f>'Clients Balance'!F242/'Clients Balance'!$B242</f>
        <v>0</v>
      </c>
      <c r="G30" s="334">
        <f>'Clients Balance'!G242/'Clients Balance'!$B242</f>
        <v>0.0377043798</v>
      </c>
      <c r="H30" s="334">
        <f>'Clients Balance'!H242/'Clients Balance'!$B242</f>
        <v>0.3369926683</v>
      </c>
      <c r="I30" s="334">
        <f>'Clients Balance'!I242/'Clients Balance'!$B242</f>
        <v>0.03367359094</v>
      </c>
      <c r="J30" s="334">
        <f>'Clients Balance'!J242/'Clients Balance'!$B242</f>
        <v>0.06734718187</v>
      </c>
      <c r="K30" s="334">
        <f>'Clients Balance'!K242/'Clients Balance'!$B242</f>
        <v>0.03367359094</v>
      </c>
      <c r="L30" s="334">
        <f>'Clients Balance'!L242/'Clients Balance'!$B242</f>
        <v>0.01965044736</v>
      </c>
      <c r="M30" s="334">
        <f>'Clients Balance'!M242/'Clients Balance'!$B242</f>
        <v>0.01965044736</v>
      </c>
      <c r="N30" s="334">
        <f>'Clients Balance'!N242/'Clients Balance'!$B242</f>
        <v>0</v>
      </c>
      <c r="O30" s="334">
        <f>'Clients Balance'!O242/'Clients Balance'!$B242</f>
        <v>0.02040379876</v>
      </c>
      <c r="P30" s="334">
        <f>'Clients Balance'!P242/'Clients Balance'!$B242</f>
        <v>0.01224324237</v>
      </c>
      <c r="Q30" s="334">
        <f>'Clients Balance'!Q242/'Clients Balance'!$B242</f>
        <v>0.03396511293</v>
      </c>
      <c r="R30" s="334">
        <f>'Clients Balance'!R242/'Clients Balance'!$B242</f>
        <v>0</v>
      </c>
      <c r="S30" s="134"/>
      <c r="T30" s="134"/>
      <c r="U30" s="134"/>
      <c r="V30" s="134"/>
      <c r="W30" s="134"/>
      <c r="X30" s="134"/>
      <c r="Y30" s="134"/>
      <c r="Z30" s="134"/>
      <c r="AA30" s="134"/>
    </row>
    <row r="31" ht="22.5" customHeight="1">
      <c r="A31" s="186">
        <f>'PROP DAILY PNL'!A237</f>
        <v>45793</v>
      </c>
      <c r="B31" s="334">
        <f t="shared" si="1"/>
        <v>1</v>
      </c>
      <c r="C31" s="334">
        <f>'Clients Balance'!C243/'Clients Balance'!B243</f>
        <v>0.2758235614</v>
      </c>
      <c r="D31" s="334">
        <f>'Clients Balance'!D243/'Clients Balance'!$B243</f>
        <v>0.0596033329</v>
      </c>
      <c r="E31" s="334">
        <f>'Clients Balance'!E243/'Clients Balance'!$B243</f>
        <v>0.04926864507</v>
      </c>
      <c r="F31" s="334">
        <f>'Clients Balance'!F243/'Clients Balance'!$B243</f>
        <v>0</v>
      </c>
      <c r="G31" s="334">
        <f>'Clients Balance'!G243/'Clients Balance'!$B243</f>
        <v>0.0377043798</v>
      </c>
      <c r="H31" s="334">
        <f>'Clients Balance'!H243/'Clients Balance'!$B243</f>
        <v>0.3369926683</v>
      </c>
      <c r="I31" s="334">
        <f>'Clients Balance'!I243/'Clients Balance'!$B243</f>
        <v>0.03367359094</v>
      </c>
      <c r="J31" s="334">
        <f>'Clients Balance'!J243/'Clients Balance'!$B243</f>
        <v>0.06734718187</v>
      </c>
      <c r="K31" s="334">
        <f>'Clients Balance'!K243/'Clients Balance'!$B243</f>
        <v>0.03367359094</v>
      </c>
      <c r="L31" s="334">
        <f>'Clients Balance'!L243/'Clients Balance'!$B243</f>
        <v>0.01965044736</v>
      </c>
      <c r="M31" s="334">
        <f>'Clients Balance'!M243/'Clients Balance'!$B243</f>
        <v>0.01965044736</v>
      </c>
      <c r="N31" s="334">
        <f>'Clients Balance'!N243/'Clients Balance'!$B243</f>
        <v>0</v>
      </c>
      <c r="O31" s="334">
        <f>'Clients Balance'!O243/'Clients Balance'!$B243</f>
        <v>0.02040379876</v>
      </c>
      <c r="P31" s="334">
        <f>'Clients Balance'!P243/'Clients Balance'!$B243</f>
        <v>0.01224324237</v>
      </c>
      <c r="Q31" s="334">
        <f>'Clients Balance'!Q243/'Clients Balance'!$B243</f>
        <v>0.03396511293</v>
      </c>
      <c r="R31" s="334">
        <f>'Clients Balance'!R243/'Clients Balance'!$B243</f>
        <v>0</v>
      </c>
      <c r="S31" s="134"/>
      <c r="T31" s="134"/>
      <c r="U31" s="134"/>
      <c r="V31" s="134"/>
      <c r="W31" s="134"/>
      <c r="X31" s="134"/>
      <c r="Y31" s="134"/>
      <c r="Z31" s="134"/>
      <c r="AA31" s="134"/>
    </row>
    <row r="32" ht="22.5" customHeight="1">
      <c r="A32" s="186">
        <f>'PROP DAILY PNL'!A238</f>
        <v>45796</v>
      </c>
      <c r="B32" s="334">
        <f t="shared" si="1"/>
        <v>1</v>
      </c>
      <c r="C32" s="334">
        <f>'Clients Balance'!C244/'Clients Balance'!B244</f>
        <v>0.2758235614</v>
      </c>
      <c r="D32" s="334">
        <f>'Clients Balance'!D244/'Clients Balance'!$B244</f>
        <v>0.0596033329</v>
      </c>
      <c r="E32" s="334">
        <f>'Clients Balance'!E244/'Clients Balance'!$B244</f>
        <v>0.04926864507</v>
      </c>
      <c r="F32" s="334">
        <f>'Clients Balance'!F244/'Clients Balance'!$B244</f>
        <v>0</v>
      </c>
      <c r="G32" s="334">
        <f>'Clients Balance'!G244/'Clients Balance'!$B244</f>
        <v>0.0377043798</v>
      </c>
      <c r="H32" s="334">
        <f>'Clients Balance'!H244/'Clients Balance'!$B244</f>
        <v>0.3369926683</v>
      </c>
      <c r="I32" s="334">
        <f>'Clients Balance'!I244/'Clients Balance'!$B244</f>
        <v>0.03367359094</v>
      </c>
      <c r="J32" s="334">
        <f>'Clients Balance'!J244/'Clients Balance'!$B244</f>
        <v>0.06734718187</v>
      </c>
      <c r="K32" s="334">
        <f>'Clients Balance'!K244/'Clients Balance'!$B244</f>
        <v>0.03367359094</v>
      </c>
      <c r="L32" s="334">
        <f>'Clients Balance'!L244/'Clients Balance'!$B244</f>
        <v>0.01965044736</v>
      </c>
      <c r="M32" s="334">
        <f>'Clients Balance'!M244/'Clients Balance'!$B244</f>
        <v>0.01965044736</v>
      </c>
      <c r="N32" s="334">
        <f>'Clients Balance'!N244/'Clients Balance'!$B244</f>
        <v>0</v>
      </c>
      <c r="O32" s="334">
        <f>'Clients Balance'!O244/'Clients Balance'!$B244</f>
        <v>0.02040379876</v>
      </c>
      <c r="P32" s="334">
        <f>'Clients Balance'!P244/'Clients Balance'!$B244</f>
        <v>0.01224324237</v>
      </c>
      <c r="Q32" s="334">
        <f>'Clients Balance'!Q244/'Clients Balance'!$B244</f>
        <v>0.03396511293</v>
      </c>
      <c r="R32" s="334">
        <f>'Clients Balance'!R244/'Clients Balance'!$B244</f>
        <v>0</v>
      </c>
      <c r="S32" s="134"/>
      <c r="T32" s="134"/>
      <c r="U32" s="134"/>
      <c r="V32" s="134"/>
      <c r="W32" s="134"/>
      <c r="X32" s="134"/>
      <c r="Y32" s="134"/>
      <c r="Z32" s="134"/>
      <c r="AA32" s="134"/>
    </row>
    <row r="33" ht="22.5" customHeight="1">
      <c r="A33" s="186">
        <f>'PROP DAILY PNL'!A239</f>
        <v>45797</v>
      </c>
      <c r="B33" s="334">
        <f t="shared" si="1"/>
        <v>1</v>
      </c>
      <c r="C33" s="334">
        <f>'Clients Balance'!C245/'Clients Balance'!B245</f>
        <v>0.2758235614</v>
      </c>
      <c r="D33" s="334">
        <f>'Clients Balance'!D245/'Clients Balance'!$B245</f>
        <v>0.0596033329</v>
      </c>
      <c r="E33" s="334">
        <f>'Clients Balance'!E245/'Clients Balance'!$B245</f>
        <v>0.04926864507</v>
      </c>
      <c r="F33" s="334">
        <f>'Clients Balance'!F245/'Clients Balance'!$B245</f>
        <v>0</v>
      </c>
      <c r="G33" s="334">
        <f>'Clients Balance'!G245/'Clients Balance'!$B245</f>
        <v>0.0377043798</v>
      </c>
      <c r="H33" s="334">
        <f>'Clients Balance'!H245/'Clients Balance'!$B245</f>
        <v>0.3369926683</v>
      </c>
      <c r="I33" s="334">
        <f>'Clients Balance'!I245/'Clients Balance'!$B245</f>
        <v>0.03367359094</v>
      </c>
      <c r="J33" s="334">
        <f>'Clients Balance'!J245/'Clients Balance'!$B245</f>
        <v>0.06734718187</v>
      </c>
      <c r="K33" s="334">
        <f>'Clients Balance'!K245/'Clients Balance'!$B245</f>
        <v>0.03367359094</v>
      </c>
      <c r="L33" s="334">
        <f>'Clients Balance'!L245/'Clients Balance'!$B245</f>
        <v>0.01965044736</v>
      </c>
      <c r="M33" s="334">
        <f>'Clients Balance'!M245/'Clients Balance'!$B245</f>
        <v>0.01965044736</v>
      </c>
      <c r="N33" s="334">
        <f>'Clients Balance'!N245/'Clients Balance'!$B245</f>
        <v>0</v>
      </c>
      <c r="O33" s="334">
        <f>'Clients Balance'!O245/'Clients Balance'!$B245</f>
        <v>0.02040379876</v>
      </c>
      <c r="P33" s="334">
        <f>'Clients Balance'!P245/'Clients Balance'!$B245</f>
        <v>0.01224324237</v>
      </c>
      <c r="Q33" s="334">
        <f>'Clients Balance'!Q245/'Clients Balance'!$B245</f>
        <v>0.03396511293</v>
      </c>
      <c r="R33" s="334">
        <f>'Clients Balance'!R245/'Clients Balance'!$B245</f>
        <v>0</v>
      </c>
      <c r="S33" s="134"/>
      <c r="T33" s="134"/>
      <c r="U33" s="134"/>
      <c r="V33" s="134"/>
      <c r="W33" s="134"/>
      <c r="X33" s="134"/>
      <c r="Y33" s="134"/>
      <c r="Z33" s="134"/>
      <c r="AA33" s="134"/>
    </row>
    <row r="34" ht="22.5" customHeight="1">
      <c r="A34" s="186">
        <f>'PROP DAILY PNL'!A240</f>
        <v>45798</v>
      </c>
      <c r="B34" s="334">
        <f t="shared" si="1"/>
        <v>1</v>
      </c>
      <c r="C34" s="334">
        <f>'Clients Balance'!C246/'Clients Balance'!B246</f>
        <v>0.2758235614</v>
      </c>
      <c r="D34" s="334">
        <f>'Clients Balance'!D246/'Clients Balance'!$B246</f>
        <v>0.0596033329</v>
      </c>
      <c r="E34" s="334">
        <f>'Clients Balance'!E246/'Clients Balance'!$B246</f>
        <v>0.04926864507</v>
      </c>
      <c r="F34" s="334">
        <f>'Clients Balance'!F246/'Clients Balance'!$B246</f>
        <v>0</v>
      </c>
      <c r="G34" s="334">
        <f>'Clients Balance'!G246/'Clients Balance'!$B246</f>
        <v>0.0377043798</v>
      </c>
      <c r="H34" s="334">
        <f>'Clients Balance'!H246/'Clients Balance'!$B246</f>
        <v>0.3369926683</v>
      </c>
      <c r="I34" s="334">
        <f>'Clients Balance'!I246/'Clients Balance'!$B246</f>
        <v>0.03367359094</v>
      </c>
      <c r="J34" s="334">
        <f>'Clients Balance'!J246/'Clients Balance'!$B246</f>
        <v>0.06734718187</v>
      </c>
      <c r="K34" s="334">
        <f>'Clients Balance'!K246/'Clients Balance'!$B246</f>
        <v>0.03367359094</v>
      </c>
      <c r="L34" s="334">
        <f>'Clients Balance'!L246/'Clients Balance'!$B246</f>
        <v>0.01965044736</v>
      </c>
      <c r="M34" s="334">
        <f>'Clients Balance'!M246/'Clients Balance'!$B246</f>
        <v>0.01965044736</v>
      </c>
      <c r="N34" s="334">
        <f>'Clients Balance'!N246/'Clients Balance'!$B246</f>
        <v>0</v>
      </c>
      <c r="O34" s="334">
        <f>'Clients Balance'!O246/'Clients Balance'!$B246</f>
        <v>0.02040379876</v>
      </c>
      <c r="P34" s="334">
        <f>'Clients Balance'!P246/'Clients Balance'!$B246</f>
        <v>0.01224324237</v>
      </c>
      <c r="Q34" s="334">
        <f>'Clients Balance'!Q246/'Clients Balance'!$B246</f>
        <v>0.03396511293</v>
      </c>
      <c r="R34" s="334">
        <f>'Clients Balance'!R246/'Clients Balance'!$B246</f>
        <v>0</v>
      </c>
      <c r="S34" s="134"/>
      <c r="T34" s="134"/>
      <c r="U34" s="134"/>
      <c r="V34" s="134"/>
      <c r="W34" s="134"/>
      <c r="X34" s="134"/>
      <c r="Y34" s="134"/>
      <c r="Z34" s="134"/>
      <c r="AA34" s="134"/>
    </row>
    <row r="35" ht="22.5" customHeight="1">
      <c r="A35" s="186">
        <f>'PROP DAILY PNL'!A241</f>
        <v>45799</v>
      </c>
      <c r="B35" s="334">
        <f t="shared" si="1"/>
        <v>1</v>
      </c>
      <c r="C35" s="334">
        <f>'Clients Balance'!C247/'Clients Balance'!B247</f>
        <v>0.2758235614</v>
      </c>
      <c r="D35" s="334">
        <f>'Clients Balance'!D247/'Clients Balance'!$B247</f>
        <v>0.0596033329</v>
      </c>
      <c r="E35" s="334">
        <f>'Clients Balance'!E247/'Clients Balance'!$B247</f>
        <v>0.04926864507</v>
      </c>
      <c r="F35" s="334">
        <f>'Clients Balance'!F247/'Clients Balance'!$B247</f>
        <v>0</v>
      </c>
      <c r="G35" s="334">
        <f>'Clients Balance'!G247/'Clients Balance'!$B247</f>
        <v>0.0377043798</v>
      </c>
      <c r="H35" s="334">
        <f>'Clients Balance'!H247/'Clients Balance'!$B247</f>
        <v>0.3369926683</v>
      </c>
      <c r="I35" s="334">
        <f>'Clients Balance'!I247/'Clients Balance'!$B247</f>
        <v>0.03367359094</v>
      </c>
      <c r="J35" s="334">
        <f>'Clients Balance'!J247/'Clients Balance'!$B247</f>
        <v>0.06734718187</v>
      </c>
      <c r="K35" s="334">
        <f>'Clients Balance'!K247/'Clients Balance'!$B247</f>
        <v>0.03367359094</v>
      </c>
      <c r="L35" s="334">
        <f>'Clients Balance'!L247/'Clients Balance'!$B247</f>
        <v>0.01965044736</v>
      </c>
      <c r="M35" s="334">
        <f>'Clients Balance'!M247/'Clients Balance'!$B247</f>
        <v>0.01965044736</v>
      </c>
      <c r="N35" s="334">
        <f>'Clients Balance'!N247/'Clients Balance'!$B247</f>
        <v>0</v>
      </c>
      <c r="O35" s="334">
        <f>'Clients Balance'!O247/'Clients Balance'!$B247</f>
        <v>0.02040379876</v>
      </c>
      <c r="P35" s="334">
        <f>'Clients Balance'!P247/'Clients Balance'!$B247</f>
        <v>0.01224324237</v>
      </c>
      <c r="Q35" s="334">
        <f>'Clients Balance'!Q247/'Clients Balance'!$B247</f>
        <v>0.03396511293</v>
      </c>
      <c r="R35" s="334">
        <f>'Clients Balance'!R247/'Clients Balance'!$B247</f>
        <v>0</v>
      </c>
      <c r="S35" s="134"/>
      <c r="T35" s="134"/>
      <c r="U35" s="134"/>
      <c r="V35" s="134"/>
      <c r="W35" s="134"/>
      <c r="X35" s="134"/>
      <c r="Y35" s="134"/>
      <c r="Z35" s="134"/>
      <c r="AA35" s="134"/>
    </row>
    <row r="36" ht="22.5" customHeight="1">
      <c r="A36" s="186">
        <f>'PROP DAILY PNL'!A242</f>
        <v>45800</v>
      </c>
      <c r="B36" s="334">
        <f t="shared" si="1"/>
        <v>1</v>
      </c>
      <c r="C36" s="334">
        <f>'Clients Balance'!C248/'Clients Balance'!B248</f>
        <v>0.2758235614</v>
      </c>
      <c r="D36" s="334">
        <f>'Clients Balance'!D248/'Clients Balance'!$B248</f>
        <v>0.0596033329</v>
      </c>
      <c r="E36" s="334">
        <f>'Clients Balance'!E248/'Clients Balance'!$B248</f>
        <v>0.04926864507</v>
      </c>
      <c r="F36" s="334">
        <f>'Clients Balance'!F248/'Clients Balance'!$B248</f>
        <v>0</v>
      </c>
      <c r="G36" s="334">
        <f>'Clients Balance'!G248/'Clients Balance'!$B248</f>
        <v>0.0377043798</v>
      </c>
      <c r="H36" s="334">
        <f>'Clients Balance'!H248/'Clients Balance'!$B248</f>
        <v>0.3369926683</v>
      </c>
      <c r="I36" s="334">
        <f>'Clients Balance'!I248/'Clients Balance'!$B248</f>
        <v>0.03367359094</v>
      </c>
      <c r="J36" s="334">
        <f>'Clients Balance'!J248/'Clients Balance'!$B248</f>
        <v>0.06734718187</v>
      </c>
      <c r="K36" s="334">
        <f>'Clients Balance'!K248/'Clients Balance'!$B248</f>
        <v>0.03367359094</v>
      </c>
      <c r="L36" s="334">
        <f>'Clients Balance'!L248/'Clients Balance'!$B248</f>
        <v>0.01965044736</v>
      </c>
      <c r="M36" s="334">
        <f>'Clients Balance'!M248/'Clients Balance'!$B248</f>
        <v>0.01965044736</v>
      </c>
      <c r="N36" s="334">
        <f>'Clients Balance'!N248/'Clients Balance'!$B248</f>
        <v>0</v>
      </c>
      <c r="O36" s="334">
        <f>'Clients Balance'!O248/'Clients Balance'!$B248</f>
        <v>0.02040379876</v>
      </c>
      <c r="P36" s="334">
        <f>'Clients Balance'!P248/'Clients Balance'!$B248</f>
        <v>0.01224324237</v>
      </c>
      <c r="Q36" s="334">
        <f>'Clients Balance'!Q248/'Clients Balance'!$B248</f>
        <v>0.03396511293</v>
      </c>
      <c r="R36" s="334">
        <f>'Clients Balance'!R248/'Clients Balance'!$B248</f>
        <v>0</v>
      </c>
      <c r="S36" s="134"/>
      <c r="T36" s="134"/>
      <c r="U36" s="134"/>
      <c r="V36" s="134"/>
      <c r="W36" s="134"/>
      <c r="X36" s="134"/>
      <c r="Y36" s="134"/>
      <c r="Z36" s="134"/>
      <c r="AA36" s="134"/>
    </row>
    <row r="37" ht="22.5" customHeight="1">
      <c r="A37" s="186">
        <f>'PROP DAILY PNL'!A243</f>
        <v>45803</v>
      </c>
      <c r="B37" s="334">
        <f t="shared" si="1"/>
        <v>1</v>
      </c>
      <c r="C37" s="334">
        <f>'Clients Balance'!C249/'Clients Balance'!B249</f>
        <v>0.2758235614</v>
      </c>
      <c r="D37" s="334">
        <f>'Clients Balance'!D249/'Clients Balance'!$B249</f>
        <v>0.0596033329</v>
      </c>
      <c r="E37" s="334">
        <f>'Clients Balance'!E249/'Clients Balance'!$B249</f>
        <v>0.04926864507</v>
      </c>
      <c r="F37" s="334">
        <f>'Clients Balance'!F249/'Clients Balance'!$B249</f>
        <v>0</v>
      </c>
      <c r="G37" s="334">
        <f>'Clients Balance'!G249/'Clients Balance'!$B249</f>
        <v>0.0377043798</v>
      </c>
      <c r="H37" s="334">
        <f>'Clients Balance'!H249/'Clients Balance'!$B249</f>
        <v>0.3369926683</v>
      </c>
      <c r="I37" s="334">
        <f>'Clients Balance'!I249/'Clients Balance'!$B249</f>
        <v>0.03367359094</v>
      </c>
      <c r="J37" s="334">
        <f>'Clients Balance'!J249/'Clients Balance'!$B249</f>
        <v>0.06734718187</v>
      </c>
      <c r="K37" s="334">
        <f>'Clients Balance'!K249/'Clients Balance'!$B249</f>
        <v>0.03367359094</v>
      </c>
      <c r="L37" s="334">
        <f>'Clients Balance'!L249/'Clients Balance'!$B249</f>
        <v>0.01965044736</v>
      </c>
      <c r="M37" s="334">
        <f>'Clients Balance'!M249/'Clients Balance'!$B249</f>
        <v>0.01965044736</v>
      </c>
      <c r="N37" s="334">
        <f>'Clients Balance'!N249/'Clients Balance'!$B249</f>
        <v>0</v>
      </c>
      <c r="O37" s="334">
        <f>'Clients Balance'!O249/'Clients Balance'!$B249</f>
        <v>0.02040379876</v>
      </c>
      <c r="P37" s="334">
        <f>'Clients Balance'!P249/'Clients Balance'!$B249</f>
        <v>0.01224324237</v>
      </c>
      <c r="Q37" s="334">
        <f>'Clients Balance'!Q249/'Clients Balance'!$B249</f>
        <v>0.03396511293</v>
      </c>
      <c r="R37" s="334">
        <f>'Clients Balance'!R249/'Clients Balance'!$B249</f>
        <v>0</v>
      </c>
      <c r="S37" s="134"/>
      <c r="T37" s="134"/>
      <c r="U37" s="134"/>
      <c r="V37" s="134"/>
      <c r="W37" s="134"/>
      <c r="X37" s="134"/>
      <c r="Y37" s="134"/>
      <c r="Z37" s="134"/>
      <c r="AA37" s="134"/>
    </row>
    <row r="38" ht="22.5" customHeight="1">
      <c r="A38" s="186">
        <f>'PROP DAILY PNL'!A244</f>
        <v>45804</v>
      </c>
      <c r="B38" s="334">
        <f t="shared" si="1"/>
        <v>1</v>
      </c>
      <c r="C38" s="334">
        <f>'Clients Balance'!C250/'Clients Balance'!B250</f>
        <v>0.2758235614</v>
      </c>
      <c r="D38" s="334">
        <f>'Clients Balance'!D250/'Clients Balance'!$B250</f>
        <v>0.0596033329</v>
      </c>
      <c r="E38" s="334">
        <f>'Clients Balance'!E250/'Clients Balance'!$B250</f>
        <v>0.04926864507</v>
      </c>
      <c r="F38" s="334">
        <f>'Clients Balance'!F250/'Clients Balance'!$B250</f>
        <v>0</v>
      </c>
      <c r="G38" s="334">
        <f>'Clients Balance'!G250/'Clients Balance'!$B250</f>
        <v>0.0377043798</v>
      </c>
      <c r="H38" s="334">
        <f>'Clients Balance'!H250/'Clients Balance'!$B250</f>
        <v>0.3369926683</v>
      </c>
      <c r="I38" s="334">
        <f>'Clients Balance'!I250/'Clients Balance'!$B250</f>
        <v>0.03367359094</v>
      </c>
      <c r="J38" s="334">
        <f>'Clients Balance'!J250/'Clients Balance'!$B250</f>
        <v>0.06734718187</v>
      </c>
      <c r="K38" s="334">
        <f>'Clients Balance'!K250/'Clients Balance'!$B250</f>
        <v>0.03367359094</v>
      </c>
      <c r="L38" s="334">
        <f>'Clients Balance'!L250/'Clients Balance'!$B250</f>
        <v>0.01965044736</v>
      </c>
      <c r="M38" s="334">
        <f>'Clients Balance'!M250/'Clients Balance'!$B250</f>
        <v>0.01965044736</v>
      </c>
      <c r="N38" s="334">
        <f>'Clients Balance'!N250/'Clients Balance'!$B250</f>
        <v>0</v>
      </c>
      <c r="O38" s="334">
        <f>'Clients Balance'!O250/'Clients Balance'!$B250</f>
        <v>0.02040379876</v>
      </c>
      <c r="P38" s="334">
        <f>'Clients Balance'!P250/'Clients Balance'!$B250</f>
        <v>0.01224324237</v>
      </c>
      <c r="Q38" s="334">
        <f>'Clients Balance'!Q250/'Clients Balance'!$B250</f>
        <v>0.03396511293</v>
      </c>
      <c r="R38" s="334">
        <f>'Clients Balance'!R250/'Clients Balance'!$B250</f>
        <v>0</v>
      </c>
      <c r="S38" s="134"/>
      <c r="T38" s="134"/>
      <c r="U38" s="134"/>
      <c r="V38" s="134"/>
      <c r="W38" s="134"/>
      <c r="X38" s="134"/>
      <c r="Y38" s="134"/>
      <c r="Z38" s="134"/>
      <c r="AA38" s="134"/>
    </row>
    <row r="39" ht="22.5" customHeight="1">
      <c r="A39" s="186">
        <f>'PROP DAILY PNL'!A245</f>
        <v>45805</v>
      </c>
      <c r="B39" s="334">
        <f t="shared" si="1"/>
        <v>1</v>
      </c>
      <c r="C39" s="334">
        <f>'Clients Balance'!C251/'Clients Balance'!B251</f>
        <v>0.2758235614</v>
      </c>
      <c r="D39" s="334">
        <f>'Clients Balance'!D251/'Clients Balance'!$B251</f>
        <v>0.0596033329</v>
      </c>
      <c r="E39" s="334">
        <f>'Clients Balance'!E251/'Clients Balance'!$B251</f>
        <v>0.04926864507</v>
      </c>
      <c r="F39" s="334">
        <f>'Clients Balance'!F251/'Clients Balance'!$B251</f>
        <v>0</v>
      </c>
      <c r="G39" s="334">
        <f>'Clients Balance'!G251/'Clients Balance'!$B251</f>
        <v>0.0377043798</v>
      </c>
      <c r="H39" s="334">
        <f>'Clients Balance'!H251/'Clients Balance'!$B251</f>
        <v>0.3369926683</v>
      </c>
      <c r="I39" s="334">
        <f>'Clients Balance'!I251/'Clients Balance'!$B251</f>
        <v>0.03367359094</v>
      </c>
      <c r="J39" s="334">
        <f>'Clients Balance'!J251/'Clients Balance'!$B251</f>
        <v>0.06734718187</v>
      </c>
      <c r="K39" s="334">
        <f>'Clients Balance'!K251/'Clients Balance'!$B251</f>
        <v>0.03367359094</v>
      </c>
      <c r="L39" s="334">
        <f>'Clients Balance'!L251/'Clients Balance'!$B251</f>
        <v>0.01965044736</v>
      </c>
      <c r="M39" s="334">
        <f>'Clients Balance'!M251/'Clients Balance'!$B251</f>
        <v>0.01965044736</v>
      </c>
      <c r="N39" s="334">
        <f>'Clients Balance'!N251/'Clients Balance'!$B251</f>
        <v>0</v>
      </c>
      <c r="O39" s="334">
        <f>'Clients Balance'!O251/'Clients Balance'!$B251</f>
        <v>0.02040379876</v>
      </c>
      <c r="P39" s="334">
        <f>'Clients Balance'!P251/'Clients Balance'!$B251</f>
        <v>0.01224324237</v>
      </c>
      <c r="Q39" s="334">
        <f>'Clients Balance'!Q251/'Clients Balance'!$B251</f>
        <v>0.03396511293</v>
      </c>
      <c r="R39" s="334">
        <f>'Clients Balance'!R251/'Clients Balance'!$B251</f>
        <v>0</v>
      </c>
      <c r="S39" s="134"/>
      <c r="T39" s="134"/>
      <c r="U39" s="134"/>
      <c r="V39" s="134"/>
      <c r="W39" s="134"/>
      <c r="X39" s="134"/>
      <c r="Y39" s="134"/>
      <c r="Z39" s="134"/>
      <c r="AA39" s="134"/>
    </row>
    <row r="40" ht="22.5" customHeight="1">
      <c r="A40" s="186">
        <f>'PROP DAILY PNL'!A246</f>
        <v>45806</v>
      </c>
      <c r="B40" s="334">
        <f t="shared" si="1"/>
        <v>1</v>
      </c>
      <c r="C40" s="334">
        <f>'Clients Balance'!C252/'Clients Balance'!B252</f>
        <v>0.2758235614</v>
      </c>
      <c r="D40" s="334">
        <f>'Clients Balance'!D252/'Clients Balance'!$B252</f>
        <v>0.0596033329</v>
      </c>
      <c r="E40" s="334">
        <f>'Clients Balance'!E252/'Clients Balance'!$B252</f>
        <v>0.04926864507</v>
      </c>
      <c r="F40" s="334">
        <f>'Clients Balance'!F252/'Clients Balance'!$B252</f>
        <v>0</v>
      </c>
      <c r="G40" s="334">
        <f>'Clients Balance'!G252/'Clients Balance'!$B252</f>
        <v>0.0377043798</v>
      </c>
      <c r="H40" s="334">
        <f>'Clients Balance'!H252/'Clients Balance'!$B252</f>
        <v>0.3369926683</v>
      </c>
      <c r="I40" s="334">
        <f>'Clients Balance'!I252/'Clients Balance'!$B252</f>
        <v>0.03367359094</v>
      </c>
      <c r="J40" s="334">
        <f>'Clients Balance'!J252/'Clients Balance'!$B252</f>
        <v>0.06734718187</v>
      </c>
      <c r="K40" s="334">
        <f>'Clients Balance'!K252/'Clients Balance'!$B252</f>
        <v>0.03367359094</v>
      </c>
      <c r="L40" s="334">
        <f>'Clients Balance'!L252/'Clients Balance'!$B252</f>
        <v>0.01965044736</v>
      </c>
      <c r="M40" s="334">
        <f>'Clients Balance'!M252/'Clients Balance'!$B252</f>
        <v>0.01965044736</v>
      </c>
      <c r="N40" s="334">
        <f>'Clients Balance'!N252/'Clients Balance'!$B252</f>
        <v>0</v>
      </c>
      <c r="O40" s="334">
        <f>'Clients Balance'!O252/'Clients Balance'!$B252</f>
        <v>0.02040379876</v>
      </c>
      <c r="P40" s="334">
        <f>'Clients Balance'!P252/'Clients Balance'!$B252</f>
        <v>0.01224324237</v>
      </c>
      <c r="Q40" s="334">
        <f>'Clients Balance'!Q252/'Clients Balance'!$B252</f>
        <v>0.03396511293</v>
      </c>
      <c r="R40" s="334">
        <f>'Clients Balance'!R252/'Clients Balance'!$B252</f>
        <v>0</v>
      </c>
      <c r="S40" s="134"/>
      <c r="T40" s="134"/>
      <c r="U40" s="134"/>
      <c r="V40" s="134"/>
      <c r="W40" s="134"/>
      <c r="X40" s="134"/>
      <c r="Y40" s="134"/>
      <c r="Z40" s="134"/>
      <c r="AA40" s="134"/>
    </row>
    <row r="41" ht="22.5" customHeight="1">
      <c r="A41" s="186">
        <f>'PROP DAILY PNL'!A247</f>
        <v>45807</v>
      </c>
      <c r="B41" s="334">
        <f t="shared" si="1"/>
        <v>1</v>
      </c>
      <c r="C41" s="334">
        <f>'Clients Balance'!C253/'Clients Balance'!B253</f>
        <v>0.2758235614</v>
      </c>
      <c r="D41" s="334">
        <f>'Clients Balance'!D253/'Clients Balance'!$B253</f>
        <v>0.0596033329</v>
      </c>
      <c r="E41" s="334">
        <f>'Clients Balance'!E253/'Clients Balance'!$B253</f>
        <v>0.04926864507</v>
      </c>
      <c r="F41" s="334">
        <f>'Clients Balance'!F253/'Clients Balance'!$B253</f>
        <v>0</v>
      </c>
      <c r="G41" s="334">
        <f>'Clients Balance'!G253/'Clients Balance'!$B253</f>
        <v>0.0377043798</v>
      </c>
      <c r="H41" s="334">
        <f>'Clients Balance'!H253/'Clients Balance'!$B253</f>
        <v>0.3369926683</v>
      </c>
      <c r="I41" s="334">
        <f>'Clients Balance'!I253/'Clients Balance'!$B253</f>
        <v>0.03367359094</v>
      </c>
      <c r="J41" s="334">
        <f>'Clients Balance'!J253/'Clients Balance'!$B253</f>
        <v>0.06734718187</v>
      </c>
      <c r="K41" s="334">
        <f>'Clients Balance'!K253/'Clients Balance'!$B253</f>
        <v>0.03367359094</v>
      </c>
      <c r="L41" s="334">
        <f>'Clients Balance'!L253/'Clients Balance'!$B253</f>
        <v>0.01965044736</v>
      </c>
      <c r="M41" s="334">
        <f>'Clients Balance'!M253/'Clients Balance'!$B253</f>
        <v>0.01965044736</v>
      </c>
      <c r="N41" s="334">
        <f>'Clients Balance'!N253/'Clients Balance'!$B253</f>
        <v>0</v>
      </c>
      <c r="O41" s="334">
        <f>'Clients Balance'!O253/'Clients Balance'!$B253</f>
        <v>0.02040379876</v>
      </c>
      <c r="P41" s="334">
        <f>'Clients Balance'!P253/'Clients Balance'!$B253</f>
        <v>0.01224324237</v>
      </c>
      <c r="Q41" s="334">
        <f>'Clients Balance'!Q253/'Clients Balance'!$B253</f>
        <v>0.03396511293</v>
      </c>
      <c r="R41" s="334">
        <f>'Clients Balance'!R253/'Clients Balance'!$B253</f>
        <v>0</v>
      </c>
      <c r="S41" s="134"/>
      <c r="T41" s="134"/>
      <c r="U41" s="134"/>
      <c r="V41" s="134"/>
      <c r="W41" s="134"/>
      <c r="X41" s="134"/>
      <c r="Y41" s="134"/>
      <c r="Z41" s="134"/>
      <c r="AA41" s="134"/>
    </row>
    <row r="42" ht="22.5" customHeight="1">
      <c r="A42" s="186">
        <f>'PROP DAILY PNL'!A248</f>
        <v>45810</v>
      </c>
      <c r="B42" s="334">
        <f t="shared" si="1"/>
        <v>1</v>
      </c>
      <c r="C42" s="334">
        <f>'Clients Balance'!C254/'Clients Balance'!B254</f>
        <v>0.2719810988</v>
      </c>
      <c r="D42" s="334">
        <f>'Clients Balance'!D254/'Clients Balance'!$B254</f>
        <v>0.05990275998</v>
      </c>
      <c r="E42" s="334">
        <f>'Clients Balance'!E254/'Clients Balance'!$B254</f>
        <v>0.04951615416</v>
      </c>
      <c r="F42" s="334">
        <f>'Clients Balance'!F254/'Clients Balance'!$B254</f>
        <v>0</v>
      </c>
      <c r="G42" s="334">
        <f>'Clients Balance'!G254/'Clients Balance'!$B254</f>
        <v>0.03789379392</v>
      </c>
      <c r="H42" s="334">
        <f>'Clients Balance'!H254/'Clients Balance'!$B254</f>
        <v>0.338764405</v>
      </c>
      <c r="I42" s="334">
        <f>'Clients Balance'!I254/'Clients Balance'!$B254</f>
        <v>0.03384275572</v>
      </c>
      <c r="J42" s="334">
        <f>'Clients Balance'!J254/'Clients Balance'!$B254</f>
        <v>0.06768551144</v>
      </c>
      <c r="K42" s="334">
        <f>'Clients Balance'!K254/'Clients Balance'!$B254</f>
        <v>0.03384275572</v>
      </c>
      <c r="L42" s="334">
        <f>'Clients Balance'!L254/'Clients Balance'!$B254</f>
        <v>0.01974916459</v>
      </c>
      <c r="M42" s="334">
        <f>'Clients Balance'!M254/'Clients Balance'!$B254</f>
        <v>0.01974916459</v>
      </c>
      <c r="N42" s="334">
        <f>'Clients Balance'!N254/'Clients Balance'!$B254</f>
        <v>0</v>
      </c>
      <c r="O42" s="334">
        <f>'Clients Balance'!O254/'Clients Balance'!$B254</f>
        <v>0.02050630058</v>
      </c>
      <c r="P42" s="334">
        <f>'Clients Balance'!P254/'Clients Balance'!$B254</f>
        <v>0.01231892688</v>
      </c>
      <c r="Q42" s="334">
        <f>'Clients Balance'!Q254/'Clients Balance'!$B254</f>
        <v>0.03424720858</v>
      </c>
      <c r="R42" s="334">
        <f>'Clients Balance'!R254/'Clients Balance'!$B254</f>
        <v>0</v>
      </c>
      <c r="S42" s="134"/>
      <c r="T42" s="134"/>
      <c r="U42" s="134"/>
      <c r="V42" s="134"/>
      <c r="W42" s="134"/>
      <c r="X42" s="134"/>
      <c r="Y42" s="134"/>
      <c r="Z42" s="134"/>
      <c r="AA42" s="134"/>
    </row>
    <row r="43" ht="22.5" customHeight="1">
      <c r="A43" s="186">
        <f>'PROP DAILY PNL'!A249</f>
        <v>45811</v>
      </c>
      <c r="B43" s="334">
        <f t="shared" si="1"/>
        <v>1</v>
      </c>
      <c r="C43" s="334">
        <f>'Clients Balance'!C255/'Clients Balance'!B255</f>
        <v>0.2719810988</v>
      </c>
      <c r="D43" s="334">
        <f>'Clients Balance'!D255/'Clients Balance'!$B255</f>
        <v>0.05990275998</v>
      </c>
      <c r="E43" s="334">
        <f>'Clients Balance'!E255/'Clients Balance'!$B255</f>
        <v>0.04951615416</v>
      </c>
      <c r="F43" s="334">
        <f>'Clients Balance'!F255/'Clients Balance'!$B255</f>
        <v>0</v>
      </c>
      <c r="G43" s="334">
        <f>'Clients Balance'!G255/'Clients Balance'!$B255</f>
        <v>0.03789379392</v>
      </c>
      <c r="H43" s="334">
        <f>'Clients Balance'!H255/'Clients Balance'!$B255</f>
        <v>0.338764405</v>
      </c>
      <c r="I43" s="334">
        <f>'Clients Balance'!I255/'Clients Balance'!$B255</f>
        <v>0.03384275572</v>
      </c>
      <c r="J43" s="334">
        <f>'Clients Balance'!J255/'Clients Balance'!$B255</f>
        <v>0.06768551144</v>
      </c>
      <c r="K43" s="334">
        <f>'Clients Balance'!K255/'Clients Balance'!$B255</f>
        <v>0.03384275572</v>
      </c>
      <c r="L43" s="334">
        <f>'Clients Balance'!L255/'Clients Balance'!$B255</f>
        <v>0.01974916459</v>
      </c>
      <c r="M43" s="334">
        <f>'Clients Balance'!M255/'Clients Balance'!$B255</f>
        <v>0.01974916459</v>
      </c>
      <c r="N43" s="334">
        <f>'Clients Balance'!N255/'Clients Balance'!$B255</f>
        <v>0</v>
      </c>
      <c r="O43" s="334">
        <f>'Clients Balance'!O255/'Clients Balance'!$B255</f>
        <v>0.02050630058</v>
      </c>
      <c r="P43" s="334">
        <f>'Clients Balance'!P255/'Clients Balance'!$B255</f>
        <v>0.01231892688</v>
      </c>
      <c r="Q43" s="334">
        <f>'Clients Balance'!Q255/'Clients Balance'!$B255</f>
        <v>0.03424720858</v>
      </c>
      <c r="R43" s="334">
        <f>'Clients Balance'!R255/'Clients Balance'!$B255</f>
        <v>0</v>
      </c>
      <c r="S43" s="134"/>
      <c r="T43" s="134"/>
      <c r="U43" s="134"/>
      <c r="V43" s="134"/>
      <c r="W43" s="134"/>
      <c r="X43" s="134"/>
      <c r="Y43" s="134"/>
      <c r="Z43" s="134"/>
      <c r="AA43" s="134"/>
    </row>
    <row r="44" ht="22.5" customHeight="1">
      <c r="A44" s="186">
        <f>'PROP DAILY PNL'!A250</f>
        <v>45812</v>
      </c>
      <c r="B44" s="334">
        <f t="shared" si="1"/>
        <v>1</v>
      </c>
      <c r="C44" s="334">
        <f>'Clients Balance'!C256/'Clients Balance'!B256</f>
        <v>0.2719810988</v>
      </c>
      <c r="D44" s="334">
        <f>'Clients Balance'!D256/'Clients Balance'!$B256</f>
        <v>0.05990275998</v>
      </c>
      <c r="E44" s="334">
        <f>'Clients Balance'!E256/'Clients Balance'!$B256</f>
        <v>0.04951615416</v>
      </c>
      <c r="F44" s="334">
        <f>'Clients Balance'!F256/'Clients Balance'!$B256</f>
        <v>0</v>
      </c>
      <c r="G44" s="334">
        <f>'Clients Balance'!G256/'Clients Balance'!$B256</f>
        <v>0.03789379392</v>
      </c>
      <c r="H44" s="334">
        <f>'Clients Balance'!H256/'Clients Balance'!$B256</f>
        <v>0.338764405</v>
      </c>
      <c r="I44" s="334">
        <f>'Clients Balance'!I256/'Clients Balance'!$B256</f>
        <v>0.03384275572</v>
      </c>
      <c r="J44" s="334">
        <f>'Clients Balance'!J256/'Clients Balance'!$B256</f>
        <v>0.06768551144</v>
      </c>
      <c r="K44" s="334">
        <f>'Clients Balance'!K256/'Clients Balance'!$B256</f>
        <v>0.03384275572</v>
      </c>
      <c r="L44" s="334">
        <f>'Clients Balance'!L256/'Clients Balance'!$B256</f>
        <v>0.01974916459</v>
      </c>
      <c r="M44" s="334">
        <f>'Clients Balance'!M256/'Clients Balance'!$B256</f>
        <v>0.01974916459</v>
      </c>
      <c r="N44" s="334">
        <f>'Clients Balance'!N256/'Clients Balance'!$B256</f>
        <v>0</v>
      </c>
      <c r="O44" s="334">
        <f>'Clients Balance'!O256/'Clients Balance'!$B256</f>
        <v>0.02050630058</v>
      </c>
      <c r="P44" s="334">
        <f>'Clients Balance'!P256/'Clients Balance'!$B256</f>
        <v>0.01231892688</v>
      </c>
      <c r="Q44" s="334">
        <f>'Clients Balance'!Q256/'Clients Balance'!$B256</f>
        <v>0.03424720858</v>
      </c>
      <c r="R44" s="334">
        <f>'Clients Balance'!R256/'Clients Balance'!$B256</f>
        <v>0</v>
      </c>
      <c r="S44" s="134"/>
      <c r="T44" s="134"/>
      <c r="U44" s="134"/>
      <c r="V44" s="134"/>
      <c r="W44" s="134"/>
      <c r="X44" s="134"/>
      <c r="Y44" s="134"/>
      <c r="Z44" s="134"/>
      <c r="AA44" s="134"/>
    </row>
    <row r="45" ht="22.5" customHeight="1">
      <c r="A45" s="186">
        <f>'PROP DAILY PNL'!A251</f>
        <v>45813</v>
      </c>
      <c r="B45" s="334">
        <f t="shared" si="1"/>
        <v>1</v>
      </c>
      <c r="C45" s="334">
        <f>'Clients Balance'!C257/'Clients Balance'!B257</f>
        <v>0.2719810988</v>
      </c>
      <c r="D45" s="334">
        <f>'Clients Balance'!D257/'Clients Balance'!$B257</f>
        <v>0.05990275998</v>
      </c>
      <c r="E45" s="334">
        <f>'Clients Balance'!E257/'Clients Balance'!$B257</f>
        <v>0.04951615416</v>
      </c>
      <c r="F45" s="334">
        <f>'Clients Balance'!F257/'Clients Balance'!$B257</f>
        <v>0</v>
      </c>
      <c r="G45" s="334">
        <f>'Clients Balance'!G257/'Clients Balance'!$B257</f>
        <v>0.03789379392</v>
      </c>
      <c r="H45" s="334">
        <f>'Clients Balance'!H257/'Clients Balance'!$B257</f>
        <v>0.338764405</v>
      </c>
      <c r="I45" s="334">
        <f>'Clients Balance'!I257/'Clients Balance'!$B257</f>
        <v>0.03384275572</v>
      </c>
      <c r="J45" s="334">
        <f>'Clients Balance'!J257/'Clients Balance'!$B257</f>
        <v>0.06768551144</v>
      </c>
      <c r="K45" s="334">
        <f>'Clients Balance'!K257/'Clients Balance'!$B257</f>
        <v>0.03384275572</v>
      </c>
      <c r="L45" s="334">
        <f>'Clients Balance'!L257/'Clients Balance'!$B257</f>
        <v>0.01974916459</v>
      </c>
      <c r="M45" s="334">
        <f>'Clients Balance'!M257/'Clients Balance'!$B257</f>
        <v>0.01974916459</v>
      </c>
      <c r="N45" s="334">
        <f>'Clients Balance'!N257/'Clients Balance'!$B257</f>
        <v>0</v>
      </c>
      <c r="O45" s="334">
        <f>'Clients Balance'!O257/'Clients Balance'!$B257</f>
        <v>0.02050630058</v>
      </c>
      <c r="P45" s="334">
        <f>'Clients Balance'!P257/'Clients Balance'!$B257</f>
        <v>0.01231892688</v>
      </c>
      <c r="Q45" s="334">
        <f>'Clients Balance'!Q257/'Clients Balance'!$B257</f>
        <v>0.03424720858</v>
      </c>
      <c r="R45" s="334">
        <f>'Clients Balance'!R257/'Clients Balance'!$B257</f>
        <v>0</v>
      </c>
      <c r="S45" s="134"/>
      <c r="T45" s="134"/>
      <c r="U45" s="134"/>
      <c r="V45" s="134"/>
      <c r="W45" s="134"/>
      <c r="X45" s="134"/>
      <c r="Y45" s="134"/>
      <c r="Z45" s="134"/>
      <c r="AA45" s="134"/>
    </row>
    <row r="46" ht="22.5" customHeight="1">
      <c r="A46" s="186">
        <f>'PROP DAILY PNL'!A252</f>
        <v>45814</v>
      </c>
      <c r="B46" s="334">
        <f t="shared" si="1"/>
        <v>1</v>
      </c>
      <c r="C46" s="334">
        <f>'Clients Balance'!C258/'Clients Balance'!B258</f>
        <v>0.2719810988</v>
      </c>
      <c r="D46" s="334">
        <f>'Clients Balance'!D258/'Clients Balance'!$B258</f>
        <v>0.05990275998</v>
      </c>
      <c r="E46" s="334">
        <f>'Clients Balance'!E258/'Clients Balance'!$B258</f>
        <v>0.04951615416</v>
      </c>
      <c r="F46" s="334">
        <f>'Clients Balance'!F258/'Clients Balance'!$B258</f>
        <v>0</v>
      </c>
      <c r="G46" s="334">
        <f>'Clients Balance'!G258/'Clients Balance'!$B258</f>
        <v>0.03789379392</v>
      </c>
      <c r="H46" s="334">
        <f>'Clients Balance'!H258/'Clients Balance'!$B258</f>
        <v>0.338764405</v>
      </c>
      <c r="I46" s="334">
        <f>'Clients Balance'!I258/'Clients Balance'!$B258</f>
        <v>0.03384275572</v>
      </c>
      <c r="J46" s="334">
        <f>'Clients Balance'!J258/'Clients Balance'!$B258</f>
        <v>0.06768551144</v>
      </c>
      <c r="K46" s="334">
        <f>'Clients Balance'!K258/'Clients Balance'!$B258</f>
        <v>0.03384275572</v>
      </c>
      <c r="L46" s="334">
        <f>'Clients Balance'!L258/'Clients Balance'!$B258</f>
        <v>0.01974916459</v>
      </c>
      <c r="M46" s="334">
        <f>'Clients Balance'!M258/'Clients Balance'!$B258</f>
        <v>0.01974916459</v>
      </c>
      <c r="N46" s="334">
        <f>'Clients Balance'!N258/'Clients Balance'!$B258</f>
        <v>0</v>
      </c>
      <c r="O46" s="334">
        <f>'Clients Balance'!O258/'Clients Balance'!$B258</f>
        <v>0.02050630058</v>
      </c>
      <c r="P46" s="334">
        <f>'Clients Balance'!P258/'Clients Balance'!$B258</f>
        <v>0.01231892688</v>
      </c>
      <c r="Q46" s="334">
        <f>'Clients Balance'!Q258/'Clients Balance'!$B258</f>
        <v>0.03424720858</v>
      </c>
      <c r="R46" s="334">
        <f>'Clients Balance'!R258/'Clients Balance'!$B258</f>
        <v>0</v>
      </c>
      <c r="S46" s="134"/>
      <c r="T46" s="134"/>
      <c r="U46" s="134"/>
      <c r="V46" s="134"/>
      <c r="W46" s="134"/>
      <c r="X46" s="134"/>
      <c r="Y46" s="134"/>
      <c r="Z46" s="134"/>
      <c r="AA46" s="134"/>
    </row>
    <row r="47" ht="22.5" customHeight="1">
      <c r="A47" s="186">
        <f>'PROP DAILY PNL'!A253</f>
        <v>45817</v>
      </c>
      <c r="B47" s="334">
        <f t="shared" si="1"/>
        <v>1</v>
      </c>
      <c r="C47" s="334">
        <f>'Clients Balance'!C259/'Clients Balance'!B259</f>
        <v>0.2719810988</v>
      </c>
      <c r="D47" s="334">
        <f>'Clients Balance'!D259/'Clients Balance'!$B259</f>
        <v>0.05990275998</v>
      </c>
      <c r="E47" s="334">
        <f>'Clients Balance'!E259/'Clients Balance'!$B259</f>
        <v>0.04951615416</v>
      </c>
      <c r="F47" s="334">
        <f>'Clients Balance'!F259/'Clients Balance'!$B259</f>
        <v>0</v>
      </c>
      <c r="G47" s="334">
        <f>'Clients Balance'!G259/'Clients Balance'!$B259</f>
        <v>0.03789379392</v>
      </c>
      <c r="H47" s="334">
        <f>'Clients Balance'!H259/'Clients Balance'!$B259</f>
        <v>0.338764405</v>
      </c>
      <c r="I47" s="334">
        <f>'Clients Balance'!I259/'Clients Balance'!$B259</f>
        <v>0.03384275572</v>
      </c>
      <c r="J47" s="334">
        <f>'Clients Balance'!J259/'Clients Balance'!$B259</f>
        <v>0.06768551144</v>
      </c>
      <c r="K47" s="334">
        <f>'Clients Balance'!K259/'Clients Balance'!$B259</f>
        <v>0.03384275572</v>
      </c>
      <c r="L47" s="334">
        <f>'Clients Balance'!L259/'Clients Balance'!$B259</f>
        <v>0.01974916459</v>
      </c>
      <c r="M47" s="334">
        <f>'Clients Balance'!M259/'Clients Balance'!$B259</f>
        <v>0.01974916459</v>
      </c>
      <c r="N47" s="334">
        <f>'Clients Balance'!N259/'Clients Balance'!$B259</f>
        <v>0</v>
      </c>
      <c r="O47" s="334">
        <f>'Clients Balance'!O259/'Clients Balance'!$B259</f>
        <v>0.02050630058</v>
      </c>
      <c r="P47" s="334">
        <f>'Clients Balance'!P259/'Clients Balance'!$B259</f>
        <v>0.01231892688</v>
      </c>
      <c r="Q47" s="334">
        <f>'Clients Balance'!Q259/'Clients Balance'!$B259</f>
        <v>0.03424720858</v>
      </c>
      <c r="R47" s="334">
        <f>'Clients Balance'!R259/'Clients Balance'!$B259</f>
        <v>0</v>
      </c>
      <c r="S47" s="134"/>
      <c r="T47" s="134"/>
      <c r="U47" s="134"/>
      <c r="V47" s="134"/>
      <c r="W47" s="134"/>
      <c r="X47" s="134"/>
      <c r="Y47" s="134"/>
      <c r="Z47" s="134"/>
      <c r="AA47" s="134"/>
    </row>
    <row r="48" ht="22.5" customHeight="1">
      <c r="A48" s="186">
        <f>'PROP DAILY PNL'!A254</f>
        <v>45818</v>
      </c>
      <c r="B48" s="334">
        <f t="shared" si="1"/>
        <v>1</v>
      </c>
      <c r="C48" s="334">
        <f>'Clients Balance'!C260/'Clients Balance'!B260</f>
        <v>0.2719810988</v>
      </c>
      <c r="D48" s="334">
        <f>'Clients Balance'!D260/'Clients Balance'!$B260</f>
        <v>0.05990275998</v>
      </c>
      <c r="E48" s="334">
        <f>'Clients Balance'!E260/'Clients Balance'!$B260</f>
        <v>0.04951615416</v>
      </c>
      <c r="F48" s="334">
        <f>'Clients Balance'!F260/'Clients Balance'!$B260</f>
        <v>0</v>
      </c>
      <c r="G48" s="334">
        <f>'Clients Balance'!G260/'Clients Balance'!$B260</f>
        <v>0.03789379392</v>
      </c>
      <c r="H48" s="334">
        <f>'Clients Balance'!H260/'Clients Balance'!$B260</f>
        <v>0.338764405</v>
      </c>
      <c r="I48" s="334">
        <f>'Clients Balance'!I260/'Clients Balance'!$B260</f>
        <v>0.03384275572</v>
      </c>
      <c r="J48" s="334">
        <f>'Clients Balance'!J260/'Clients Balance'!$B260</f>
        <v>0.06768551144</v>
      </c>
      <c r="K48" s="334">
        <f>'Clients Balance'!K260/'Clients Balance'!$B260</f>
        <v>0.03384275572</v>
      </c>
      <c r="L48" s="334">
        <f>'Clients Balance'!L260/'Clients Balance'!$B260</f>
        <v>0.01974916459</v>
      </c>
      <c r="M48" s="334">
        <f>'Clients Balance'!M260/'Clients Balance'!$B260</f>
        <v>0.01974916459</v>
      </c>
      <c r="N48" s="334">
        <f>'Clients Balance'!N260/'Clients Balance'!$B260</f>
        <v>0</v>
      </c>
      <c r="O48" s="334">
        <f>'Clients Balance'!O260/'Clients Balance'!$B260</f>
        <v>0.02050630058</v>
      </c>
      <c r="P48" s="334">
        <f>'Clients Balance'!P260/'Clients Balance'!$B260</f>
        <v>0.01231892688</v>
      </c>
      <c r="Q48" s="334">
        <f>'Clients Balance'!Q260/'Clients Balance'!$B260</f>
        <v>0.03424720858</v>
      </c>
      <c r="R48" s="334">
        <f>'Clients Balance'!R260/'Clients Balance'!$B260</f>
        <v>0</v>
      </c>
      <c r="S48" s="134"/>
      <c r="T48" s="134"/>
      <c r="U48" s="134"/>
      <c r="V48" s="134"/>
      <c r="W48" s="134"/>
      <c r="X48" s="134"/>
      <c r="Y48" s="134"/>
      <c r="Z48" s="134"/>
      <c r="AA48" s="134"/>
    </row>
    <row r="49" ht="22.5" customHeight="1">
      <c r="A49" s="186">
        <f>'PROP DAILY PNL'!A255</f>
        <v>45819</v>
      </c>
      <c r="B49" s="334">
        <f t="shared" si="1"/>
        <v>1</v>
      </c>
      <c r="C49" s="334">
        <f>'Clients Balance'!C261/'Clients Balance'!B261</f>
        <v>0.2719810988</v>
      </c>
      <c r="D49" s="334">
        <f>'Clients Balance'!D261/'Clients Balance'!$B261</f>
        <v>0.05990275998</v>
      </c>
      <c r="E49" s="334">
        <f>'Clients Balance'!E261/'Clients Balance'!$B261</f>
        <v>0.04951615416</v>
      </c>
      <c r="F49" s="334">
        <f>'Clients Balance'!F261/'Clients Balance'!$B261</f>
        <v>0</v>
      </c>
      <c r="G49" s="334">
        <f>'Clients Balance'!G261/'Clients Balance'!$B261</f>
        <v>0.03789379392</v>
      </c>
      <c r="H49" s="334">
        <f>'Clients Balance'!H261/'Clients Balance'!$B261</f>
        <v>0.338764405</v>
      </c>
      <c r="I49" s="334">
        <f>'Clients Balance'!I261/'Clients Balance'!$B261</f>
        <v>0.03384275572</v>
      </c>
      <c r="J49" s="334">
        <f>'Clients Balance'!J261/'Clients Balance'!$B261</f>
        <v>0.06768551144</v>
      </c>
      <c r="K49" s="334">
        <f>'Clients Balance'!K261/'Clients Balance'!$B261</f>
        <v>0.03384275572</v>
      </c>
      <c r="L49" s="334">
        <f>'Clients Balance'!L261/'Clients Balance'!$B261</f>
        <v>0.01974916459</v>
      </c>
      <c r="M49" s="334">
        <f>'Clients Balance'!M261/'Clients Balance'!$B261</f>
        <v>0.01974916459</v>
      </c>
      <c r="N49" s="334">
        <f>'Clients Balance'!N261/'Clients Balance'!$B261</f>
        <v>0</v>
      </c>
      <c r="O49" s="334">
        <f>'Clients Balance'!O261/'Clients Balance'!$B261</f>
        <v>0.02050630058</v>
      </c>
      <c r="P49" s="334">
        <f>'Clients Balance'!P261/'Clients Balance'!$B261</f>
        <v>0.01231892688</v>
      </c>
      <c r="Q49" s="334">
        <f>'Clients Balance'!Q261/'Clients Balance'!$B261</f>
        <v>0.03424720858</v>
      </c>
      <c r="R49" s="334">
        <f>'Clients Balance'!R261/'Clients Balance'!$B261</f>
        <v>0</v>
      </c>
      <c r="S49" s="134"/>
      <c r="T49" s="134"/>
      <c r="U49" s="134"/>
      <c r="V49" s="134"/>
      <c r="W49" s="134"/>
      <c r="X49" s="134"/>
      <c r="Y49" s="134"/>
      <c r="Z49" s="134"/>
      <c r="AA49" s="134"/>
    </row>
    <row r="50" ht="22.5" customHeight="1">
      <c r="A50" s="186">
        <f>'PROP DAILY PNL'!A256</f>
        <v>45820</v>
      </c>
      <c r="B50" s="334">
        <f t="shared" si="1"/>
        <v>1</v>
      </c>
      <c r="C50" s="334">
        <f>'Clients Balance'!C262/'Clients Balance'!B262</f>
        <v>0.2719810988</v>
      </c>
      <c r="D50" s="334">
        <f>'Clients Balance'!D262/'Clients Balance'!$B262</f>
        <v>0.05990275998</v>
      </c>
      <c r="E50" s="334">
        <f>'Clients Balance'!E262/'Clients Balance'!$B262</f>
        <v>0.04951615416</v>
      </c>
      <c r="F50" s="334">
        <f>'Clients Balance'!F262/'Clients Balance'!$B262</f>
        <v>0</v>
      </c>
      <c r="G50" s="334">
        <f>'Clients Balance'!G262/'Clients Balance'!$B262</f>
        <v>0.03789379392</v>
      </c>
      <c r="H50" s="334">
        <f>'Clients Balance'!H262/'Clients Balance'!$B262</f>
        <v>0.338764405</v>
      </c>
      <c r="I50" s="334">
        <f>'Clients Balance'!I262/'Clients Balance'!$B262</f>
        <v>0.03384275572</v>
      </c>
      <c r="J50" s="334">
        <f>'Clients Balance'!J262/'Clients Balance'!$B262</f>
        <v>0.06768551144</v>
      </c>
      <c r="K50" s="334">
        <f>'Clients Balance'!K262/'Clients Balance'!$B262</f>
        <v>0.03384275572</v>
      </c>
      <c r="L50" s="334">
        <f>'Clients Balance'!L262/'Clients Balance'!$B262</f>
        <v>0.01974916459</v>
      </c>
      <c r="M50" s="334">
        <f>'Clients Balance'!M262/'Clients Balance'!$B262</f>
        <v>0.01974916459</v>
      </c>
      <c r="N50" s="334">
        <f>'Clients Balance'!N262/'Clients Balance'!$B262</f>
        <v>0</v>
      </c>
      <c r="O50" s="334">
        <f>'Clients Balance'!O262/'Clients Balance'!$B262</f>
        <v>0.02050630058</v>
      </c>
      <c r="P50" s="334">
        <f>'Clients Balance'!P262/'Clients Balance'!$B262</f>
        <v>0.01231892688</v>
      </c>
      <c r="Q50" s="334">
        <f>'Clients Balance'!Q262/'Clients Balance'!$B262</f>
        <v>0.03424720858</v>
      </c>
      <c r="R50" s="334">
        <f>'Clients Balance'!R262/'Clients Balance'!$B262</f>
        <v>0</v>
      </c>
      <c r="S50" s="134"/>
      <c r="T50" s="134"/>
      <c r="U50" s="134"/>
      <c r="V50" s="134"/>
      <c r="W50" s="134"/>
      <c r="X50" s="134"/>
      <c r="Y50" s="134"/>
      <c r="Z50" s="134"/>
      <c r="AA50" s="134"/>
    </row>
    <row r="51" ht="22.5" customHeight="1">
      <c r="A51" s="186">
        <f>'PROP DAILY PNL'!A257</f>
        <v>45821</v>
      </c>
      <c r="B51" s="334">
        <f t="shared" si="1"/>
        <v>1</v>
      </c>
      <c r="C51" s="334">
        <f>'Clients Balance'!C263/'Clients Balance'!B263</f>
        <v>0.2719810988</v>
      </c>
      <c r="D51" s="334">
        <f>'Clients Balance'!D263/'Clients Balance'!$B263</f>
        <v>0.05990275998</v>
      </c>
      <c r="E51" s="334">
        <f>'Clients Balance'!E263/'Clients Balance'!$B263</f>
        <v>0.04951615416</v>
      </c>
      <c r="F51" s="334">
        <f>'Clients Balance'!F263/'Clients Balance'!$B263</f>
        <v>0</v>
      </c>
      <c r="G51" s="334">
        <f>'Clients Balance'!G263/'Clients Balance'!$B263</f>
        <v>0.03789379392</v>
      </c>
      <c r="H51" s="334">
        <f>'Clients Balance'!H263/'Clients Balance'!$B263</f>
        <v>0.338764405</v>
      </c>
      <c r="I51" s="334">
        <f>'Clients Balance'!I263/'Clients Balance'!$B263</f>
        <v>0.03384275572</v>
      </c>
      <c r="J51" s="334">
        <f>'Clients Balance'!J263/'Clients Balance'!$B263</f>
        <v>0.06768551144</v>
      </c>
      <c r="K51" s="334">
        <f>'Clients Balance'!K263/'Clients Balance'!$B263</f>
        <v>0.03384275572</v>
      </c>
      <c r="L51" s="334">
        <f>'Clients Balance'!L263/'Clients Balance'!$B263</f>
        <v>0.01974916459</v>
      </c>
      <c r="M51" s="334">
        <f>'Clients Balance'!M263/'Clients Balance'!$B263</f>
        <v>0.01974916459</v>
      </c>
      <c r="N51" s="334">
        <f>'Clients Balance'!N263/'Clients Balance'!$B263</f>
        <v>0</v>
      </c>
      <c r="O51" s="334">
        <f>'Clients Balance'!O263/'Clients Balance'!$B263</f>
        <v>0.02050630058</v>
      </c>
      <c r="P51" s="334">
        <f>'Clients Balance'!P263/'Clients Balance'!$B263</f>
        <v>0.01231892688</v>
      </c>
      <c r="Q51" s="334">
        <f>'Clients Balance'!Q263/'Clients Balance'!$B263</f>
        <v>0.03424720858</v>
      </c>
      <c r="R51" s="334">
        <f>'Clients Balance'!R263/'Clients Balance'!$B263</f>
        <v>0</v>
      </c>
      <c r="S51" s="134"/>
      <c r="T51" s="134"/>
      <c r="U51" s="134"/>
      <c r="V51" s="134"/>
      <c r="W51" s="134"/>
      <c r="X51" s="134"/>
      <c r="Y51" s="134"/>
      <c r="Z51" s="134"/>
      <c r="AA51" s="134"/>
    </row>
    <row r="52" ht="22.5" customHeight="1">
      <c r="A52" s="186">
        <f>'PROP DAILY PNL'!A258</f>
        <v>45824</v>
      </c>
      <c r="B52" s="334">
        <f t="shared" si="1"/>
        <v>1</v>
      </c>
      <c r="C52" s="334">
        <f>'Clients Balance'!C264/'Clients Balance'!B264</f>
        <v>0.2719810988</v>
      </c>
      <c r="D52" s="334">
        <f>'Clients Balance'!D264/'Clients Balance'!$B264</f>
        <v>0.05990275998</v>
      </c>
      <c r="E52" s="334">
        <f>'Clients Balance'!E264/'Clients Balance'!$B264</f>
        <v>0.04951615416</v>
      </c>
      <c r="F52" s="334">
        <f>'Clients Balance'!F264/'Clients Balance'!$B264</f>
        <v>0</v>
      </c>
      <c r="G52" s="334">
        <f>'Clients Balance'!G264/'Clients Balance'!$B264</f>
        <v>0.03789379392</v>
      </c>
      <c r="H52" s="334">
        <f>'Clients Balance'!H264/'Clients Balance'!$B264</f>
        <v>0.338764405</v>
      </c>
      <c r="I52" s="334">
        <f>'Clients Balance'!I264/'Clients Balance'!$B264</f>
        <v>0.03384275572</v>
      </c>
      <c r="J52" s="334">
        <f>'Clients Balance'!J264/'Clients Balance'!$B264</f>
        <v>0.06768551144</v>
      </c>
      <c r="K52" s="334">
        <f>'Clients Balance'!K264/'Clients Balance'!$B264</f>
        <v>0.03384275572</v>
      </c>
      <c r="L52" s="334">
        <f>'Clients Balance'!L264/'Clients Balance'!$B264</f>
        <v>0.01974916459</v>
      </c>
      <c r="M52" s="334">
        <f>'Clients Balance'!M264/'Clients Balance'!$B264</f>
        <v>0.01974916459</v>
      </c>
      <c r="N52" s="334">
        <f>'Clients Balance'!N264/'Clients Balance'!$B264</f>
        <v>0</v>
      </c>
      <c r="O52" s="334">
        <f>'Clients Balance'!O264/'Clients Balance'!$B264</f>
        <v>0.02050630058</v>
      </c>
      <c r="P52" s="334">
        <f>'Clients Balance'!P264/'Clients Balance'!$B264</f>
        <v>0.01231892688</v>
      </c>
      <c r="Q52" s="334">
        <f>'Clients Balance'!Q264/'Clients Balance'!$B264</f>
        <v>0.03424720858</v>
      </c>
      <c r="R52" s="334">
        <f>'Clients Balance'!R264/'Clients Balance'!$B264</f>
        <v>0</v>
      </c>
      <c r="S52" s="134"/>
      <c r="T52" s="134"/>
      <c r="U52" s="134"/>
      <c r="V52" s="134"/>
      <c r="W52" s="134"/>
      <c r="X52" s="134"/>
      <c r="Y52" s="134"/>
      <c r="Z52" s="134"/>
      <c r="AA52" s="134"/>
    </row>
    <row r="53" ht="22.5" customHeight="1">
      <c r="A53" s="186">
        <f>'PROP DAILY PNL'!A259</f>
        <v>45825</v>
      </c>
      <c r="B53" s="334">
        <f t="shared" si="1"/>
        <v>1</v>
      </c>
      <c r="C53" s="334">
        <f>'Clients Balance'!C265/'Clients Balance'!B265</f>
        <v>0.2719810988</v>
      </c>
      <c r="D53" s="334">
        <f>'Clients Balance'!D265/'Clients Balance'!$B265</f>
        <v>0.05990275998</v>
      </c>
      <c r="E53" s="334">
        <f>'Clients Balance'!E265/'Clients Balance'!$B265</f>
        <v>0.04951615416</v>
      </c>
      <c r="F53" s="334">
        <f>'Clients Balance'!F265/'Clients Balance'!$B265</f>
        <v>0</v>
      </c>
      <c r="G53" s="334">
        <f>'Clients Balance'!G265/'Clients Balance'!$B265</f>
        <v>0.03789379392</v>
      </c>
      <c r="H53" s="334">
        <f>'Clients Balance'!H265/'Clients Balance'!$B265</f>
        <v>0.338764405</v>
      </c>
      <c r="I53" s="334">
        <f>'Clients Balance'!I265/'Clients Balance'!$B265</f>
        <v>0.03384275572</v>
      </c>
      <c r="J53" s="334">
        <f>'Clients Balance'!J265/'Clients Balance'!$B265</f>
        <v>0.06768551144</v>
      </c>
      <c r="K53" s="334">
        <f>'Clients Balance'!K265/'Clients Balance'!$B265</f>
        <v>0.03384275572</v>
      </c>
      <c r="L53" s="334">
        <f>'Clients Balance'!L265/'Clients Balance'!$B265</f>
        <v>0.01974916459</v>
      </c>
      <c r="M53" s="334">
        <f>'Clients Balance'!M265/'Clients Balance'!$B265</f>
        <v>0.01974916459</v>
      </c>
      <c r="N53" s="334">
        <f>'Clients Balance'!N265/'Clients Balance'!$B265</f>
        <v>0</v>
      </c>
      <c r="O53" s="334">
        <f>'Clients Balance'!O265/'Clients Balance'!$B265</f>
        <v>0.02050630058</v>
      </c>
      <c r="P53" s="334">
        <f>'Clients Balance'!P265/'Clients Balance'!$B265</f>
        <v>0.01231892688</v>
      </c>
      <c r="Q53" s="334">
        <f>'Clients Balance'!Q265/'Clients Balance'!$B265</f>
        <v>0.03424720858</v>
      </c>
      <c r="R53" s="334">
        <f>'Clients Balance'!R265/'Clients Balance'!$B265</f>
        <v>0</v>
      </c>
      <c r="S53" s="134"/>
      <c r="T53" s="134"/>
      <c r="U53" s="134"/>
      <c r="V53" s="134"/>
      <c r="W53" s="134"/>
      <c r="X53" s="134"/>
      <c r="Y53" s="134"/>
      <c r="Z53" s="134"/>
      <c r="AA53" s="134"/>
    </row>
    <row r="54" ht="22.5" customHeight="1">
      <c r="A54" s="186">
        <f>'PROP DAILY PNL'!A260</f>
        <v>45826</v>
      </c>
      <c r="B54" s="334">
        <f t="shared" si="1"/>
        <v>1</v>
      </c>
      <c r="C54" s="334">
        <f>'Clients Balance'!C266/'Clients Balance'!B266</f>
        <v>0.2719810988</v>
      </c>
      <c r="D54" s="334">
        <f>'Clients Balance'!D266/'Clients Balance'!$B266</f>
        <v>0.05990275998</v>
      </c>
      <c r="E54" s="334">
        <f>'Clients Balance'!E266/'Clients Balance'!$B266</f>
        <v>0.04951615416</v>
      </c>
      <c r="F54" s="334">
        <f>'Clients Balance'!F266/'Clients Balance'!$B266</f>
        <v>0</v>
      </c>
      <c r="G54" s="334">
        <f>'Clients Balance'!G266/'Clients Balance'!$B266</f>
        <v>0.03789379392</v>
      </c>
      <c r="H54" s="334">
        <f>'Clients Balance'!H266/'Clients Balance'!$B266</f>
        <v>0.338764405</v>
      </c>
      <c r="I54" s="334">
        <f>'Clients Balance'!I266/'Clients Balance'!$B266</f>
        <v>0.03384275572</v>
      </c>
      <c r="J54" s="334">
        <f>'Clients Balance'!J266/'Clients Balance'!$B266</f>
        <v>0.06768551144</v>
      </c>
      <c r="K54" s="334">
        <f>'Clients Balance'!K266/'Clients Balance'!$B266</f>
        <v>0.03384275572</v>
      </c>
      <c r="L54" s="334">
        <f>'Clients Balance'!L266/'Clients Balance'!$B266</f>
        <v>0.01974916459</v>
      </c>
      <c r="M54" s="334">
        <f>'Clients Balance'!M266/'Clients Balance'!$B266</f>
        <v>0.01974916459</v>
      </c>
      <c r="N54" s="334">
        <f>'Clients Balance'!N266/'Clients Balance'!$B266</f>
        <v>0</v>
      </c>
      <c r="O54" s="334">
        <f>'Clients Balance'!O266/'Clients Balance'!$B266</f>
        <v>0.02050630058</v>
      </c>
      <c r="P54" s="334">
        <f>'Clients Balance'!P266/'Clients Balance'!$B266</f>
        <v>0.01231892688</v>
      </c>
      <c r="Q54" s="334">
        <f>'Clients Balance'!Q266/'Clients Balance'!$B266</f>
        <v>0.03424720858</v>
      </c>
      <c r="R54" s="334">
        <f>'Clients Balance'!R266/'Clients Balance'!$B266</f>
        <v>0</v>
      </c>
      <c r="S54" s="134"/>
      <c r="T54" s="134"/>
      <c r="U54" s="134"/>
      <c r="V54" s="134"/>
      <c r="W54" s="134"/>
      <c r="X54" s="134"/>
      <c r="Y54" s="134"/>
      <c r="Z54" s="134"/>
      <c r="AA54" s="134"/>
    </row>
    <row r="55" ht="22.5" customHeight="1">
      <c r="A55" s="186">
        <f>'PROP DAILY PNL'!A261</f>
        <v>45827</v>
      </c>
      <c r="B55" s="334">
        <f t="shared" si="1"/>
        <v>1</v>
      </c>
      <c r="C55" s="334">
        <f>'Clients Balance'!C267/'Clients Balance'!B267</f>
        <v>0.2719810988</v>
      </c>
      <c r="D55" s="334">
        <f>'Clients Balance'!D267/'Clients Balance'!$B267</f>
        <v>0.05990275998</v>
      </c>
      <c r="E55" s="334">
        <f>'Clients Balance'!E267/'Clients Balance'!$B267</f>
        <v>0.04951615416</v>
      </c>
      <c r="F55" s="334">
        <f>'Clients Balance'!F267/'Clients Balance'!$B267</f>
        <v>0</v>
      </c>
      <c r="G55" s="334">
        <f>'Clients Balance'!G267/'Clients Balance'!$B267</f>
        <v>0.03789379392</v>
      </c>
      <c r="H55" s="334">
        <f>'Clients Balance'!H267/'Clients Balance'!$B267</f>
        <v>0.338764405</v>
      </c>
      <c r="I55" s="334">
        <f>'Clients Balance'!I267/'Clients Balance'!$B267</f>
        <v>0.03384275572</v>
      </c>
      <c r="J55" s="334">
        <f>'Clients Balance'!J267/'Clients Balance'!$B267</f>
        <v>0.06768551144</v>
      </c>
      <c r="K55" s="334">
        <f>'Clients Balance'!K267/'Clients Balance'!$B267</f>
        <v>0.03384275572</v>
      </c>
      <c r="L55" s="334">
        <f>'Clients Balance'!L267/'Clients Balance'!$B267</f>
        <v>0.01974916459</v>
      </c>
      <c r="M55" s="334">
        <f>'Clients Balance'!M267/'Clients Balance'!$B267</f>
        <v>0.01974916459</v>
      </c>
      <c r="N55" s="334">
        <f>'Clients Balance'!N267/'Clients Balance'!$B267</f>
        <v>0</v>
      </c>
      <c r="O55" s="334">
        <f>'Clients Balance'!O267/'Clients Balance'!$B267</f>
        <v>0.02050630058</v>
      </c>
      <c r="P55" s="334">
        <f>'Clients Balance'!P267/'Clients Balance'!$B267</f>
        <v>0.01231892688</v>
      </c>
      <c r="Q55" s="334">
        <f>'Clients Balance'!Q267/'Clients Balance'!$B267</f>
        <v>0.03424720858</v>
      </c>
      <c r="R55" s="334">
        <f>'Clients Balance'!R267/'Clients Balance'!$B267</f>
        <v>0</v>
      </c>
      <c r="S55" s="134"/>
      <c r="T55" s="134"/>
      <c r="U55" s="134"/>
      <c r="V55" s="134"/>
      <c r="W55" s="134"/>
      <c r="X55" s="134"/>
      <c r="Y55" s="134"/>
      <c r="Z55" s="134"/>
      <c r="AA55" s="134"/>
    </row>
    <row r="56" ht="22.5" customHeight="1">
      <c r="A56" s="186">
        <f>'PROP DAILY PNL'!A262</f>
        <v>45828</v>
      </c>
      <c r="B56" s="334">
        <f t="shared" si="1"/>
        <v>1</v>
      </c>
      <c r="C56" s="334">
        <f>'Clients Balance'!C268/'Clients Balance'!B268</f>
        <v>0.2719810988</v>
      </c>
      <c r="D56" s="334">
        <f>'Clients Balance'!D268/'Clients Balance'!$B268</f>
        <v>0.05990275998</v>
      </c>
      <c r="E56" s="334">
        <f>'Clients Balance'!E268/'Clients Balance'!$B268</f>
        <v>0.04951615416</v>
      </c>
      <c r="F56" s="334">
        <f>'Clients Balance'!F268/'Clients Balance'!$B268</f>
        <v>0</v>
      </c>
      <c r="G56" s="334">
        <f>'Clients Balance'!G268/'Clients Balance'!$B268</f>
        <v>0.03789379392</v>
      </c>
      <c r="H56" s="334">
        <f>'Clients Balance'!H268/'Clients Balance'!$B268</f>
        <v>0.338764405</v>
      </c>
      <c r="I56" s="334">
        <f>'Clients Balance'!I268/'Clients Balance'!$B268</f>
        <v>0.03384275572</v>
      </c>
      <c r="J56" s="334">
        <f>'Clients Balance'!J268/'Clients Balance'!$B268</f>
        <v>0.06768551144</v>
      </c>
      <c r="K56" s="334">
        <f>'Clients Balance'!K268/'Clients Balance'!$B268</f>
        <v>0.03384275572</v>
      </c>
      <c r="L56" s="334">
        <f>'Clients Balance'!L268/'Clients Balance'!$B268</f>
        <v>0.01974916459</v>
      </c>
      <c r="M56" s="334">
        <f>'Clients Balance'!M268/'Clients Balance'!$B268</f>
        <v>0.01974916459</v>
      </c>
      <c r="N56" s="334">
        <f>'Clients Balance'!N268/'Clients Balance'!$B268</f>
        <v>0</v>
      </c>
      <c r="O56" s="334">
        <f>'Clients Balance'!O268/'Clients Balance'!$B268</f>
        <v>0.02050630058</v>
      </c>
      <c r="P56" s="334">
        <f>'Clients Balance'!P268/'Clients Balance'!$B268</f>
        <v>0.01231892688</v>
      </c>
      <c r="Q56" s="334">
        <f>'Clients Balance'!Q268/'Clients Balance'!$B268</f>
        <v>0.03424720858</v>
      </c>
      <c r="R56" s="334">
        <f>'Clients Balance'!R268/'Clients Balance'!$B268</f>
        <v>0</v>
      </c>
      <c r="S56" s="134"/>
      <c r="T56" s="134"/>
      <c r="U56" s="134"/>
      <c r="V56" s="134"/>
      <c r="W56" s="134"/>
      <c r="X56" s="134"/>
      <c r="Y56" s="134"/>
      <c r="Z56" s="134"/>
      <c r="AA56" s="134"/>
    </row>
    <row r="57" ht="22.5" customHeight="1">
      <c r="A57" s="186">
        <f>'PROP DAILY PNL'!A263</f>
        <v>45831</v>
      </c>
      <c r="B57" s="334">
        <f t="shared" si="1"/>
        <v>1</v>
      </c>
      <c r="C57" s="334">
        <f>'Clients Balance'!C269/'Clients Balance'!B269</f>
        <v>0.2719810988</v>
      </c>
      <c r="D57" s="334">
        <f>'Clients Balance'!D269/'Clients Balance'!$B269</f>
        <v>0.05990275998</v>
      </c>
      <c r="E57" s="334">
        <f>'Clients Balance'!E269/'Clients Balance'!$B269</f>
        <v>0.04951615416</v>
      </c>
      <c r="F57" s="334">
        <f>'Clients Balance'!F269/'Clients Balance'!$B269</f>
        <v>0</v>
      </c>
      <c r="G57" s="334">
        <f>'Clients Balance'!G269/'Clients Balance'!$B269</f>
        <v>0.03789379392</v>
      </c>
      <c r="H57" s="334">
        <f>'Clients Balance'!H269/'Clients Balance'!$B269</f>
        <v>0.338764405</v>
      </c>
      <c r="I57" s="334">
        <f>'Clients Balance'!I269/'Clients Balance'!$B269</f>
        <v>0.03384275572</v>
      </c>
      <c r="J57" s="334">
        <f>'Clients Balance'!J269/'Clients Balance'!$B269</f>
        <v>0.06768551144</v>
      </c>
      <c r="K57" s="334">
        <f>'Clients Balance'!K269/'Clients Balance'!$B269</f>
        <v>0.03384275572</v>
      </c>
      <c r="L57" s="334">
        <f>'Clients Balance'!L269/'Clients Balance'!$B269</f>
        <v>0.01974916459</v>
      </c>
      <c r="M57" s="334">
        <f>'Clients Balance'!M269/'Clients Balance'!$B269</f>
        <v>0.01974916459</v>
      </c>
      <c r="N57" s="334">
        <f>'Clients Balance'!N269/'Clients Balance'!$B269</f>
        <v>0</v>
      </c>
      <c r="O57" s="334">
        <f>'Clients Balance'!O269/'Clients Balance'!$B269</f>
        <v>0.02050630058</v>
      </c>
      <c r="P57" s="334">
        <f>'Clients Balance'!P269/'Clients Balance'!$B269</f>
        <v>0.01231892688</v>
      </c>
      <c r="Q57" s="334">
        <f>'Clients Balance'!Q269/'Clients Balance'!$B269</f>
        <v>0.03424720858</v>
      </c>
      <c r="R57" s="334">
        <f>'Clients Balance'!R269/'Clients Balance'!$B269</f>
        <v>0</v>
      </c>
      <c r="S57" s="134"/>
      <c r="T57" s="134"/>
      <c r="U57" s="134"/>
      <c r="V57" s="134"/>
      <c r="W57" s="134"/>
      <c r="X57" s="134"/>
      <c r="Y57" s="134"/>
      <c r="Z57" s="134"/>
      <c r="AA57" s="134"/>
    </row>
    <row r="58" ht="22.5" customHeight="1">
      <c r="A58" s="186">
        <f>'PROP DAILY PNL'!A264</f>
        <v>45832</v>
      </c>
      <c r="B58" s="334">
        <f t="shared" si="1"/>
        <v>1</v>
      </c>
      <c r="C58" s="334">
        <f>'Clients Balance'!C270/'Clients Balance'!B270</f>
        <v>0.2719810988</v>
      </c>
      <c r="D58" s="334">
        <f>'Clients Balance'!D270/'Clients Balance'!$B270</f>
        <v>0.05990275998</v>
      </c>
      <c r="E58" s="334">
        <f>'Clients Balance'!E270/'Clients Balance'!$B270</f>
        <v>0.04951615416</v>
      </c>
      <c r="F58" s="334">
        <f>'Clients Balance'!F270/'Clients Balance'!$B270</f>
        <v>0</v>
      </c>
      <c r="G58" s="334">
        <f>'Clients Balance'!G270/'Clients Balance'!$B270</f>
        <v>0.03789379392</v>
      </c>
      <c r="H58" s="334">
        <f>'Clients Balance'!H270/'Clients Balance'!$B270</f>
        <v>0.338764405</v>
      </c>
      <c r="I58" s="334">
        <f>'Clients Balance'!I270/'Clients Balance'!$B270</f>
        <v>0.03384275572</v>
      </c>
      <c r="J58" s="334">
        <f>'Clients Balance'!J270/'Clients Balance'!$B270</f>
        <v>0.06768551144</v>
      </c>
      <c r="K58" s="334">
        <f>'Clients Balance'!K270/'Clients Balance'!$B270</f>
        <v>0.03384275572</v>
      </c>
      <c r="L58" s="334">
        <f>'Clients Balance'!L270/'Clients Balance'!$B270</f>
        <v>0.01974916459</v>
      </c>
      <c r="M58" s="334">
        <f>'Clients Balance'!M270/'Clients Balance'!$B270</f>
        <v>0.01974916459</v>
      </c>
      <c r="N58" s="334">
        <f>'Clients Balance'!N270/'Clients Balance'!$B270</f>
        <v>0</v>
      </c>
      <c r="O58" s="334">
        <f>'Clients Balance'!O270/'Clients Balance'!$B270</f>
        <v>0.02050630058</v>
      </c>
      <c r="P58" s="334">
        <f>'Clients Balance'!P270/'Clients Balance'!$B270</f>
        <v>0.01231892688</v>
      </c>
      <c r="Q58" s="334">
        <f>'Clients Balance'!Q270/'Clients Balance'!$B270</f>
        <v>0.03424720858</v>
      </c>
      <c r="R58" s="334">
        <f>'Clients Balance'!R270/'Clients Balance'!$B270</f>
        <v>0</v>
      </c>
      <c r="S58" s="134"/>
      <c r="T58" s="134"/>
      <c r="U58" s="134"/>
      <c r="V58" s="134"/>
      <c r="W58" s="134"/>
      <c r="X58" s="134"/>
      <c r="Y58" s="134"/>
      <c r="Z58" s="134"/>
      <c r="AA58" s="134"/>
    </row>
    <row r="59" ht="22.5" customHeight="1">
      <c r="A59" s="186">
        <f>'PROP DAILY PNL'!A265</f>
        <v>45833</v>
      </c>
      <c r="B59" s="334">
        <f t="shared" si="1"/>
        <v>1</v>
      </c>
      <c r="C59" s="334">
        <f>'Clients Balance'!C271/'Clients Balance'!B271</f>
        <v>0.2719810988</v>
      </c>
      <c r="D59" s="334">
        <f>'Clients Balance'!D271/'Clients Balance'!$B271</f>
        <v>0.05990275998</v>
      </c>
      <c r="E59" s="334">
        <f>'Clients Balance'!E271/'Clients Balance'!$B271</f>
        <v>0.04951615416</v>
      </c>
      <c r="F59" s="334">
        <f>'Clients Balance'!F271/'Clients Balance'!$B271</f>
        <v>0</v>
      </c>
      <c r="G59" s="334">
        <f>'Clients Balance'!G271/'Clients Balance'!$B271</f>
        <v>0.03789379392</v>
      </c>
      <c r="H59" s="334">
        <f>'Clients Balance'!H271/'Clients Balance'!$B271</f>
        <v>0.338764405</v>
      </c>
      <c r="I59" s="334">
        <f>'Clients Balance'!I271/'Clients Balance'!$B271</f>
        <v>0.03384275572</v>
      </c>
      <c r="J59" s="334">
        <f>'Clients Balance'!J271/'Clients Balance'!$B271</f>
        <v>0.06768551144</v>
      </c>
      <c r="K59" s="334">
        <f>'Clients Balance'!K271/'Clients Balance'!$B271</f>
        <v>0.03384275572</v>
      </c>
      <c r="L59" s="334">
        <f>'Clients Balance'!L271/'Clients Balance'!$B271</f>
        <v>0.01974916459</v>
      </c>
      <c r="M59" s="334">
        <f>'Clients Balance'!M271/'Clients Balance'!$B271</f>
        <v>0.01974916459</v>
      </c>
      <c r="N59" s="334">
        <f>'Clients Balance'!N271/'Clients Balance'!$B271</f>
        <v>0</v>
      </c>
      <c r="O59" s="334">
        <f>'Clients Balance'!O271/'Clients Balance'!$B271</f>
        <v>0.02050630058</v>
      </c>
      <c r="P59" s="334">
        <f>'Clients Balance'!P271/'Clients Balance'!$B271</f>
        <v>0.01231892688</v>
      </c>
      <c r="Q59" s="334">
        <f>'Clients Balance'!Q271/'Clients Balance'!$B271</f>
        <v>0.03424720858</v>
      </c>
      <c r="R59" s="334">
        <f>'Clients Balance'!R271/'Clients Balance'!$B271</f>
        <v>0</v>
      </c>
      <c r="S59" s="134"/>
      <c r="T59" s="134"/>
      <c r="U59" s="134"/>
      <c r="V59" s="134"/>
      <c r="W59" s="134"/>
      <c r="X59" s="134"/>
      <c r="Y59" s="134"/>
      <c r="Z59" s="134"/>
      <c r="AA59" s="134"/>
    </row>
    <row r="60" ht="22.5" customHeight="1">
      <c r="A60" s="186">
        <f>'PROP DAILY PNL'!A266</f>
        <v>45834</v>
      </c>
      <c r="B60" s="334">
        <f t="shared" si="1"/>
        <v>1</v>
      </c>
      <c r="C60" s="334">
        <f>'Clients Balance'!C272/'Clients Balance'!B272</f>
        <v>0.2719810988</v>
      </c>
      <c r="D60" s="334">
        <f>'Clients Balance'!D272/'Clients Balance'!$B272</f>
        <v>0.05990275998</v>
      </c>
      <c r="E60" s="334">
        <f>'Clients Balance'!E272/'Clients Balance'!$B272</f>
        <v>0.04951615416</v>
      </c>
      <c r="F60" s="334">
        <f>'Clients Balance'!F272/'Clients Balance'!$B272</f>
        <v>0</v>
      </c>
      <c r="G60" s="334">
        <f>'Clients Balance'!G272/'Clients Balance'!$B272</f>
        <v>0.03789379392</v>
      </c>
      <c r="H60" s="334">
        <f>'Clients Balance'!H272/'Clients Balance'!$B272</f>
        <v>0.338764405</v>
      </c>
      <c r="I60" s="334">
        <f>'Clients Balance'!I272/'Clients Balance'!$B272</f>
        <v>0.03384275572</v>
      </c>
      <c r="J60" s="334">
        <f>'Clients Balance'!J272/'Clients Balance'!$B272</f>
        <v>0.06768551144</v>
      </c>
      <c r="K60" s="334">
        <f>'Clients Balance'!K272/'Clients Balance'!$B272</f>
        <v>0.03384275572</v>
      </c>
      <c r="L60" s="334">
        <f>'Clients Balance'!L272/'Clients Balance'!$B272</f>
        <v>0.01974916459</v>
      </c>
      <c r="M60" s="334">
        <f>'Clients Balance'!M272/'Clients Balance'!$B272</f>
        <v>0.01974916459</v>
      </c>
      <c r="N60" s="334">
        <f>'Clients Balance'!N272/'Clients Balance'!$B272</f>
        <v>0</v>
      </c>
      <c r="O60" s="334">
        <f>'Clients Balance'!O272/'Clients Balance'!$B272</f>
        <v>0.02050630058</v>
      </c>
      <c r="P60" s="334">
        <f>'Clients Balance'!P272/'Clients Balance'!$B272</f>
        <v>0.01231892688</v>
      </c>
      <c r="Q60" s="334">
        <f>'Clients Balance'!Q272/'Clients Balance'!$B272</f>
        <v>0.03424720858</v>
      </c>
      <c r="R60" s="334">
        <f>'Clients Balance'!R272/'Clients Balance'!$B272</f>
        <v>0</v>
      </c>
      <c r="S60" s="134"/>
      <c r="T60" s="134"/>
      <c r="U60" s="134"/>
      <c r="V60" s="134"/>
      <c r="W60" s="134"/>
      <c r="X60" s="134"/>
      <c r="Y60" s="134"/>
      <c r="Z60" s="134"/>
      <c r="AA60" s="134"/>
    </row>
    <row r="61" ht="22.5" customHeight="1">
      <c r="A61" s="186">
        <f>'PROP DAILY PNL'!A267</f>
        <v>45835</v>
      </c>
      <c r="B61" s="334">
        <f t="shared" si="1"/>
        <v>1</v>
      </c>
      <c r="C61" s="334">
        <f>'Clients Balance'!C273/'Clients Balance'!B273</f>
        <v>0.2719810988</v>
      </c>
      <c r="D61" s="334">
        <f>'Clients Balance'!D273/'Clients Balance'!$B273</f>
        <v>0.05990275998</v>
      </c>
      <c r="E61" s="334">
        <f>'Clients Balance'!E273/'Clients Balance'!$B273</f>
        <v>0.04951615416</v>
      </c>
      <c r="F61" s="334">
        <f>'Clients Balance'!F273/'Clients Balance'!$B273</f>
        <v>0</v>
      </c>
      <c r="G61" s="334">
        <f>'Clients Balance'!G273/'Clients Balance'!$B273</f>
        <v>0.03789379392</v>
      </c>
      <c r="H61" s="334">
        <f>'Clients Balance'!H273/'Clients Balance'!$B273</f>
        <v>0.338764405</v>
      </c>
      <c r="I61" s="334">
        <f>'Clients Balance'!I273/'Clients Balance'!$B273</f>
        <v>0.03384275572</v>
      </c>
      <c r="J61" s="334">
        <f>'Clients Balance'!J273/'Clients Balance'!$B273</f>
        <v>0.06768551144</v>
      </c>
      <c r="K61" s="334">
        <f>'Clients Balance'!K273/'Clients Balance'!$B273</f>
        <v>0.03384275572</v>
      </c>
      <c r="L61" s="334">
        <f>'Clients Balance'!L273/'Clients Balance'!$B273</f>
        <v>0.01974916459</v>
      </c>
      <c r="M61" s="334">
        <f>'Clients Balance'!M273/'Clients Balance'!$B273</f>
        <v>0.01974916459</v>
      </c>
      <c r="N61" s="334">
        <f>'Clients Balance'!N273/'Clients Balance'!$B273</f>
        <v>0</v>
      </c>
      <c r="O61" s="334">
        <f>'Clients Balance'!O273/'Clients Balance'!$B273</f>
        <v>0.02050630058</v>
      </c>
      <c r="P61" s="334">
        <f>'Clients Balance'!P273/'Clients Balance'!$B273</f>
        <v>0.01231892688</v>
      </c>
      <c r="Q61" s="334">
        <f>'Clients Balance'!Q273/'Clients Balance'!$B273</f>
        <v>0.03424720858</v>
      </c>
      <c r="R61" s="334">
        <f>'Clients Balance'!R273/'Clients Balance'!$B273</f>
        <v>0</v>
      </c>
      <c r="S61" s="134"/>
      <c r="T61" s="134"/>
      <c r="U61" s="134"/>
      <c r="V61" s="134"/>
      <c r="W61" s="134"/>
      <c r="X61" s="134"/>
      <c r="Y61" s="134"/>
      <c r="Z61" s="134"/>
      <c r="AA61" s="134"/>
    </row>
    <row r="62" ht="22.5" customHeight="1">
      <c r="A62" s="186">
        <f>'PROP DAILY PNL'!A268</f>
        <v>45838</v>
      </c>
      <c r="B62" s="334">
        <f t="shared" si="1"/>
        <v>1</v>
      </c>
      <c r="C62" s="334">
        <f>'Clients Balance'!C274/'Clients Balance'!B274</f>
        <v>0.2719810988</v>
      </c>
      <c r="D62" s="334">
        <f>'Clients Balance'!D274/'Clients Balance'!$B274</f>
        <v>0.05990275998</v>
      </c>
      <c r="E62" s="334">
        <f>'Clients Balance'!E274/'Clients Balance'!$B274</f>
        <v>0.04951615416</v>
      </c>
      <c r="F62" s="334">
        <f>'Clients Balance'!F274/'Clients Balance'!$B274</f>
        <v>0</v>
      </c>
      <c r="G62" s="334">
        <f>'Clients Balance'!G274/'Clients Balance'!$B274</f>
        <v>0.03789379392</v>
      </c>
      <c r="H62" s="334">
        <f>'Clients Balance'!H274/'Clients Balance'!$B274</f>
        <v>0.338764405</v>
      </c>
      <c r="I62" s="334">
        <f>'Clients Balance'!I274/'Clients Balance'!$B274</f>
        <v>0.03384275572</v>
      </c>
      <c r="J62" s="334">
        <f>'Clients Balance'!J274/'Clients Balance'!$B274</f>
        <v>0.06768551144</v>
      </c>
      <c r="K62" s="334">
        <f>'Clients Balance'!K274/'Clients Balance'!$B274</f>
        <v>0.03384275572</v>
      </c>
      <c r="L62" s="334">
        <f>'Clients Balance'!L274/'Clients Balance'!$B274</f>
        <v>0.01974916459</v>
      </c>
      <c r="M62" s="334">
        <f>'Clients Balance'!M274/'Clients Balance'!$B274</f>
        <v>0.01974916459</v>
      </c>
      <c r="N62" s="334">
        <f>'Clients Balance'!N274/'Clients Balance'!$B274</f>
        <v>0</v>
      </c>
      <c r="O62" s="334">
        <f>'Clients Balance'!O274/'Clients Balance'!$B274</f>
        <v>0.02050630058</v>
      </c>
      <c r="P62" s="334">
        <f>'Clients Balance'!P274/'Clients Balance'!$B274</f>
        <v>0.01231892688</v>
      </c>
      <c r="Q62" s="334">
        <f>'Clients Balance'!Q274/'Clients Balance'!$B274</f>
        <v>0.03424720858</v>
      </c>
      <c r="R62" s="334">
        <f>'Clients Balance'!R274/'Clients Balance'!$B274</f>
        <v>0</v>
      </c>
      <c r="S62" s="134"/>
      <c r="T62" s="134"/>
      <c r="U62" s="134"/>
      <c r="V62" s="134"/>
      <c r="W62" s="134"/>
      <c r="X62" s="134"/>
      <c r="Y62" s="134"/>
      <c r="Z62" s="134"/>
      <c r="AA62" s="134"/>
    </row>
    <row r="63" ht="22.5" customHeight="1">
      <c r="A63" s="186">
        <f>'PROP DAILY PNL'!A269</f>
        <v>45839</v>
      </c>
      <c r="B63" s="334">
        <f t="shared" si="1"/>
        <v>1</v>
      </c>
      <c r="C63" s="334">
        <f>'Clients Balance'!C275/'Clients Balance'!B275</f>
        <v>0.2727786968</v>
      </c>
      <c r="D63" s="334">
        <f>'Clients Balance'!D275/'Clients Balance'!$B275</f>
        <v>0.05971751346</v>
      </c>
      <c r="E63" s="334">
        <f>'Clients Balance'!E275/'Clients Balance'!$B275</f>
        <v>0.04936303082</v>
      </c>
      <c r="F63" s="334">
        <f>'Clients Balance'!F275/'Clients Balance'!$B275</f>
        <v>0</v>
      </c>
      <c r="G63" s="334">
        <f>'Clients Balance'!G275/'Clients Balance'!$B275</f>
        <v>0.03759841202</v>
      </c>
      <c r="H63" s="334">
        <f>'Clients Balance'!H275/'Clients Balance'!$B275</f>
        <v>0.3377953925</v>
      </c>
      <c r="I63" s="334">
        <f>'Clients Balance'!I275/'Clients Balance'!$B275</f>
        <v>0</v>
      </c>
      <c r="J63" s="334">
        <f>'Clients Balance'!J275/'Clients Balance'!$B275</f>
        <v>0.0670648221</v>
      </c>
      <c r="K63" s="334">
        <f>'Clients Balance'!K275/'Clients Balance'!$B275</f>
        <v>0.03353241105</v>
      </c>
      <c r="L63" s="334">
        <f>'Clients Balance'!L275/'Clients Balance'!$B275</f>
        <v>0.0196044323</v>
      </c>
      <c r="M63" s="334">
        <f>'Clients Balance'!M275/'Clients Balance'!$B275</f>
        <v>0.0196044323</v>
      </c>
      <c r="N63" s="334">
        <f>'Clients Balance'!N275/'Clients Balance'!$B275</f>
        <v>0</v>
      </c>
      <c r="O63" s="334">
        <f>'Clients Balance'!O275/'Clients Balance'!$B275</f>
        <v>0.02044288765</v>
      </c>
      <c r="P63" s="334">
        <f>'Clients Balance'!P275/'Clients Balance'!$B275</f>
        <v>0.01228083085</v>
      </c>
      <c r="Q63" s="334">
        <f>'Clients Balance'!Q275/'Clients Balance'!$B275</f>
        <v>0.03393835778</v>
      </c>
      <c r="R63" s="334">
        <f>'Clients Balance'!R275/'Clients Balance'!$B275</f>
        <v>0.03627878032</v>
      </c>
      <c r="S63" s="134"/>
      <c r="T63" s="134"/>
      <c r="U63" s="134"/>
      <c r="V63" s="134"/>
      <c r="W63" s="134"/>
      <c r="X63" s="134"/>
      <c r="Y63" s="134"/>
      <c r="Z63" s="134"/>
      <c r="AA63" s="134"/>
    </row>
    <row r="64" ht="22.5" customHeight="1">
      <c r="A64" s="186">
        <f>'PROP DAILY PNL'!A270</f>
        <v>45840</v>
      </c>
      <c r="B64" s="334">
        <f t="shared" si="1"/>
        <v>1</v>
      </c>
      <c r="C64" s="334">
        <f>'Clients Balance'!C276/'Clients Balance'!B276</f>
        <v>0.2682174813</v>
      </c>
      <c r="D64" s="334">
        <f>'Clients Balance'!D276/'Clients Balance'!$B276</f>
        <v>0.06009206856</v>
      </c>
      <c r="E64" s="334">
        <f>'Clients Balance'!E276/'Clients Balance'!$B276</f>
        <v>0.04967264142</v>
      </c>
      <c r="F64" s="334">
        <f>'Clients Balance'!F276/'Clients Balance'!$B276</f>
        <v>0</v>
      </c>
      <c r="G64" s="334">
        <f>'Clients Balance'!G276/'Clients Balance'!$B276</f>
        <v>0.03783423357</v>
      </c>
      <c r="H64" s="334">
        <f>'Clients Balance'!H276/'Clients Balance'!$B276</f>
        <v>0.339914084</v>
      </c>
      <c r="I64" s="334">
        <f>'Clients Balance'!I276/'Clients Balance'!$B276</f>
        <v>0</v>
      </c>
      <c r="J64" s="334">
        <f>'Clients Balance'!J276/'Clients Balance'!$B276</f>
        <v>0.06748546036</v>
      </c>
      <c r="K64" s="334">
        <f>'Clients Balance'!K276/'Clients Balance'!$B276</f>
        <v>0.03374273018</v>
      </c>
      <c r="L64" s="334">
        <f>'Clients Balance'!L276/'Clients Balance'!$B276</f>
        <v>0.01972739355</v>
      </c>
      <c r="M64" s="334">
        <f>'Clients Balance'!M276/'Clients Balance'!$B276</f>
        <v>0.01972739355</v>
      </c>
      <c r="N64" s="334">
        <f>'Clients Balance'!N276/'Clients Balance'!$B276</f>
        <v>0</v>
      </c>
      <c r="O64" s="334">
        <f>'Clients Balance'!O276/'Clients Balance'!$B276</f>
        <v>0.02057110779</v>
      </c>
      <c r="P64" s="334">
        <f>'Clients Balance'!P276/'Clients Balance'!$B276</f>
        <v>0.01235785763</v>
      </c>
      <c r="Q64" s="334">
        <f>'Clients Balance'!Q276/'Clients Balance'!$B276</f>
        <v>0.03415122306</v>
      </c>
      <c r="R64" s="334">
        <f>'Clients Balance'!R276/'Clients Balance'!$B276</f>
        <v>0.03650632499</v>
      </c>
      <c r="S64" s="134"/>
      <c r="T64" s="134"/>
      <c r="U64" s="134"/>
      <c r="V64" s="134"/>
      <c r="W64" s="134"/>
      <c r="X64" s="134"/>
      <c r="Y64" s="134"/>
      <c r="Z64" s="134"/>
      <c r="AA64" s="134"/>
    </row>
    <row r="65" ht="22.5" customHeight="1">
      <c r="A65" s="186">
        <f>'PROP DAILY PNL'!A271</f>
        <v>45841</v>
      </c>
      <c r="B65" s="334">
        <f t="shared" si="1"/>
        <v>1</v>
      </c>
      <c r="C65" s="334">
        <f>'Clients Balance'!C277/'Clients Balance'!B277</f>
        <v>0.2682174813</v>
      </c>
      <c r="D65" s="334">
        <f>'Clients Balance'!D277/'Clients Balance'!$B277</f>
        <v>0.06009206856</v>
      </c>
      <c r="E65" s="334">
        <f>'Clients Balance'!E277/'Clients Balance'!$B277</f>
        <v>0.04967264142</v>
      </c>
      <c r="F65" s="334">
        <f>'Clients Balance'!F277/'Clients Balance'!$B277</f>
        <v>0</v>
      </c>
      <c r="G65" s="334">
        <f>'Clients Balance'!G277/'Clients Balance'!$B277</f>
        <v>0.03783423357</v>
      </c>
      <c r="H65" s="334">
        <f>'Clients Balance'!H277/'Clients Balance'!$B277</f>
        <v>0.339914084</v>
      </c>
      <c r="I65" s="334">
        <f>'Clients Balance'!I277/'Clients Balance'!$B277</f>
        <v>0</v>
      </c>
      <c r="J65" s="334">
        <f>'Clients Balance'!J277/'Clients Balance'!$B277</f>
        <v>0.06748546036</v>
      </c>
      <c r="K65" s="334">
        <f>'Clients Balance'!K277/'Clients Balance'!$B277</f>
        <v>0.03374273018</v>
      </c>
      <c r="L65" s="334">
        <f>'Clients Balance'!L277/'Clients Balance'!$B277</f>
        <v>0.01972739355</v>
      </c>
      <c r="M65" s="334">
        <f>'Clients Balance'!M277/'Clients Balance'!$B277</f>
        <v>0.01972739355</v>
      </c>
      <c r="N65" s="334">
        <f>'Clients Balance'!N277/'Clients Balance'!$B277</f>
        <v>0</v>
      </c>
      <c r="O65" s="334">
        <f>'Clients Balance'!O277/'Clients Balance'!$B277</f>
        <v>0.02057110779</v>
      </c>
      <c r="P65" s="334">
        <f>'Clients Balance'!P277/'Clients Balance'!$B277</f>
        <v>0.01235785763</v>
      </c>
      <c r="Q65" s="334">
        <f>'Clients Balance'!Q277/'Clients Balance'!$B277</f>
        <v>0.03415122306</v>
      </c>
      <c r="R65" s="334">
        <f>'Clients Balance'!R277/'Clients Balance'!$B277</f>
        <v>0.03650632499</v>
      </c>
      <c r="S65" s="134"/>
      <c r="T65" s="134"/>
      <c r="U65" s="134"/>
      <c r="V65" s="134"/>
      <c r="W65" s="134"/>
      <c r="X65" s="134"/>
      <c r="Y65" s="134"/>
      <c r="Z65" s="134"/>
      <c r="AA65" s="134"/>
    </row>
    <row r="66" ht="22.5" customHeight="1">
      <c r="A66" s="186">
        <f>'PROP DAILY PNL'!A272</f>
        <v>45842</v>
      </c>
      <c r="B66" s="334">
        <f t="shared" si="1"/>
        <v>1</v>
      </c>
      <c r="C66" s="334">
        <f>'Clients Balance'!C278/'Clients Balance'!B278</f>
        <v>0.2682174813</v>
      </c>
      <c r="D66" s="334">
        <f>'Clients Balance'!D278/'Clients Balance'!$B278</f>
        <v>0.06009206856</v>
      </c>
      <c r="E66" s="334">
        <f>'Clients Balance'!E278/'Clients Balance'!$B278</f>
        <v>0.04967264142</v>
      </c>
      <c r="F66" s="334">
        <f>'Clients Balance'!F278/'Clients Balance'!$B278</f>
        <v>0</v>
      </c>
      <c r="G66" s="334">
        <f>'Clients Balance'!G278/'Clients Balance'!$B278</f>
        <v>0.03783423357</v>
      </c>
      <c r="H66" s="334">
        <f>'Clients Balance'!H278/'Clients Balance'!$B278</f>
        <v>0.339914084</v>
      </c>
      <c r="I66" s="334">
        <f>'Clients Balance'!I278/'Clients Balance'!$B278</f>
        <v>0</v>
      </c>
      <c r="J66" s="334">
        <f>'Clients Balance'!J278/'Clients Balance'!$B278</f>
        <v>0.06748546036</v>
      </c>
      <c r="K66" s="334">
        <f>'Clients Balance'!K278/'Clients Balance'!$B278</f>
        <v>0.03374273018</v>
      </c>
      <c r="L66" s="334">
        <f>'Clients Balance'!L278/'Clients Balance'!$B278</f>
        <v>0.01972739355</v>
      </c>
      <c r="M66" s="334">
        <f>'Clients Balance'!M278/'Clients Balance'!$B278</f>
        <v>0.01972739355</v>
      </c>
      <c r="N66" s="334">
        <f>'Clients Balance'!N278/'Clients Balance'!$B278</f>
        <v>0</v>
      </c>
      <c r="O66" s="334">
        <f>'Clients Balance'!O278/'Clients Balance'!$B278</f>
        <v>0.02057110779</v>
      </c>
      <c r="P66" s="334">
        <f>'Clients Balance'!P278/'Clients Balance'!$B278</f>
        <v>0.01235785763</v>
      </c>
      <c r="Q66" s="334">
        <f>'Clients Balance'!Q278/'Clients Balance'!$B278</f>
        <v>0.03415122306</v>
      </c>
      <c r="R66" s="334">
        <f>'Clients Balance'!R278/'Clients Balance'!$B278</f>
        <v>0.03650632499</v>
      </c>
      <c r="S66" s="134"/>
      <c r="T66" s="134"/>
      <c r="U66" s="134"/>
      <c r="V66" s="134"/>
      <c r="W66" s="134"/>
      <c r="X66" s="134"/>
      <c r="Y66" s="134"/>
      <c r="Z66" s="134"/>
      <c r="AA66" s="134"/>
    </row>
    <row r="67" ht="22.5" customHeight="1">
      <c r="A67" s="186">
        <f>'PROP DAILY PNL'!A273</f>
        <v>45845</v>
      </c>
      <c r="B67" s="334">
        <f t="shared" si="1"/>
        <v>1</v>
      </c>
      <c r="C67" s="334">
        <f>'Clients Balance'!C279/'Clients Balance'!B279</f>
        <v>0.2682174813</v>
      </c>
      <c r="D67" s="334">
        <f>'Clients Balance'!D279/'Clients Balance'!$B279</f>
        <v>0.06009206856</v>
      </c>
      <c r="E67" s="334">
        <f>'Clients Balance'!E279/'Clients Balance'!$B279</f>
        <v>0.04967264142</v>
      </c>
      <c r="F67" s="334">
        <f>'Clients Balance'!F279/'Clients Balance'!$B279</f>
        <v>0</v>
      </c>
      <c r="G67" s="334">
        <f>'Clients Balance'!G279/'Clients Balance'!$B279</f>
        <v>0.03783423357</v>
      </c>
      <c r="H67" s="334">
        <f>'Clients Balance'!H279/'Clients Balance'!$B279</f>
        <v>0.339914084</v>
      </c>
      <c r="I67" s="334">
        <f>'Clients Balance'!I279/'Clients Balance'!$B279</f>
        <v>0</v>
      </c>
      <c r="J67" s="334">
        <f>'Clients Balance'!J279/'Clients Balance'!$B279</f>
        <v>0.06748546036</v>
      </c>
      <c r="K67" s="334">
        <f>'Clients Balance'!K279/'Clients Balance'!$B279</f>
        <v>0.03374273018</v>
      </c>
      <c r="L67" s="334">
        <f>'Clients Balance'!L279/'Clients Balance'!$B279</f>
        <v>0.01972739355</v>
      </c>
      <c r="M67" s="334">
        <f>'Clients Balance'!M279/'Clients Balance'!$B279</f>
        <v>0.01972739355</v>
      </c>
      <c r="N67" s="334">
        <f>'Clients Balance'!N279/'Clients Balance'!$B279</f>
        <v>0</v>
      </c>
      <c r="O67" s="334">
        <f>'Clients Balance'!O279/'Clients Balance'!$B279</f>
        <v>0.02057110779</v>
      </c>
      <c r="P67" s="334">
        <f>'Clients Balance'!P279/'Clients Balance'!$B279</f>
        <v>0.01235785763</v>
      </c>
      <c r="Q67" s="334">
        <f>'Clients Balance'!Q279/'Clients Balance'!$B279</f>
        <v>0.03415122306</v>
      </c>
      <c r="R67" s="334">
        <f>'Clients Balance'!R279/'Clients Balance'!$B279</f>
        <v>0.03650632499</v>
      </c>
      <c r="S67" s="134"/>
      <c r="T67" s="134"/>
      <c r="U67" s="134"/>
      <c r="V67" s="134"/>
      <c r="W67" s="134"/>
      <c r="X67" s="134"/>
      <c r="Y67" s="134"/>
      <c r="Z67" s="134"/>
      <c r="AA67" s="134"/>
    </row>
    <row r="68" ht="22.5" customHeight="1">
      <c r="A68" s="186">
        <f>'PROP DAILY PNL'!A274</f>
        <v>45846</v>
      </c>
      <c r="B68" s="334">
        <f t="shared" si="1"/>
        <v>1</v>
      </c>
      <c r="C68" s="334">
        <f>'Clients Balance'!C280/'Clients Balance'!B280</f>
        <v>0.2682174813</v>
      </c>
      <c r="D68" s="334">
        <f>'Clients Balance'!D280/'Clients Balance'!$B280</f>
        <v>0.06009206856</v>
      </c>
      <c r="E68" s="334">
        <f>'Clients Balance'!E280/'Clients Balance'!$B280</f>
        <v>0.04967264142</v>
      </c>
      <c r="F68" s="334">
        <f>'Clients Balance'!F280/'Clients Balance'!$B280</f>
        <v>0</v>
      </c>
      <c r="G68" s="334">
        <f>'Clients Balance'!G280/'Clients Balance'!$B280</f>
        <v>0.03783423357</v>
      </c>
      <c r="H68" s="334">
        <f>'Clients Balance'!H280/'Clients Balance'!$B280</f>
        <v>0.339914084</v>
      </c>
      <c r="I68" s="334">
        <f>'Clients Balance'!I280/'Clients Balance'!$B280</f>
        <v>0</v>
      </c>
      <c r="J68" s="334">
        <f>'Clients Balance'!J280/'Clients Balance'!$B280</f>
        <v>0.06748546036</v>
      </c>
      <c r="K68" s="334">
        <f>'Clients Balance'!K280/'Clients Balance'!$B280</f>
        <v>0.03374273018</v>
      </c>
      <c r="L68" s="334">
        <f>'Clients Balance'!L280/'Clients Balance'!$B280</f>
        <v>0.01972739355</v>
      </c>
      <c r="M68" s="334">
        <f>'Clients Balance'!M280/'Clients Balance'!$B280</f>
        <v>0.01972739355</v>
      </c>
      <c r="N68" s="334">
        <f>'Clients Balance'!N280/'Clients Balance'!$B280</f>
        <v>0</v>
      </c>
      <c r="O68" s="334">
        <f>'Clients Balance'!O280/'Clients Balance'!$B280</f>
        <v>0.02057110779</v>
      </c>
      <c r="P68" s="334">
        <f>'Clients Balance'!P280/'Clients Balance'!$B280</f>
        <v>0.01235785763</v>
      </c>
      <c r="Q68" s="334">
        <f>'Clients Balance'!Q280/'Clients Balance'!$B280</f>
        <v>0.03415122306</v>
      </c>
      <c r="R68" s="334">
        <f>'Clients Balance'!R280/'Clients Balance'!$B280</f>
        <v>0.03650632499</v>
      </c>
      <c r="S68" s="134"/>
      <c r="T68" s="134"/>
      <c r="U68" s="134"/>
      <c r="V68" s="134"/>
      <c r="W68" s="134"/>
      <c r="X68" s="134"/>
      <c r="Y68" s="134"/>
      <c r="Z68" s="134"/>
      <c r="AA68" s="134"/>
    </row>
    <row r="69" ht="22.5" customHeight="1">
      <c r="A69" s="186">
        <f>'PROP DAILY PNL'!A275</f>
        <v>45847</v>
      </c>
      <c r="B69" s="334">
        <f t="shared" si="1"/>
        <v>1</v>
      </c>
      <c r="C69" s="334">
        <f>'Clients Balance'!C281/'Clients Balance'!B281</f>
        <v>0.2682174813</v>
      </c>
      <c r="D69" s="334">
        <f>'Clients Balance'!D281/'Clients Balance'!$B281</f>
        <v>0.06009206856</v>
      </c>
      <c r="E69" s="334">
        <f>'Clients Balance'!E281/'Clients Balance'!$B281</f>
        <v>0.04967264142</v>
      </c>
      <c r="F69" s="334">
        <f>'Clients Balance'!F281/'Clients Balance'!$B281</f>
        <v>0</v>
      </c>
      <c r="G69" s="334">
        <f>'Clients Balance'!G281/'Clients Balance'!$B281</f>
        <v>0.03783423357</v>
      </c>
      <c r="H69" s="334">
        <f>'Clients Balance'!H281/'Clients Balance'!$B281</f>
        <v>0.339914084</v>
      </c>
      <c r="I69" s="334">
        <f>'Clients Balance'!I281/'Clients Balance'!$B281</f>
        <v>0</v>
      </c>
      <c r="J69" s="334">
        <f>'Clients Balance'!J281/'Clients Balance'!$B281</f>
        <v>0.06748546036</v>
      </c>
      <c r="K69" s="334">
        <f>'Clients Balance'!K281/'Clients Balance'!$B281</f>
        <v>0.03374273018</v>
      </c>
      <c r="L69" s="334">
        <f>'Clients Balance'!L281/'Clients Balance'!$B281</f>
        <v>0.01972739355</v>
      </c>
      <c r="M69" s="334">
        <f>'Clients Balance'!M281/'Clients Balance'!$B281</f>
        <v>0.01972739355</v>
      </c>
      <c r="N69" s="334">
        <f>'Clients Balance'!N281/'Clients Balance'!$B281</f>
        <v>0</v>
      </c>
      <c r="O69" s="334">
        <f>'Clients Balance'!O281/'Clients Balance'!$B281</f>
        <v>0.02057110779</v>
      </c>
      <c r="P69" s="334">
        <f>'Clients Balance'!P281/'Clients Balance'!$B281</f>
        <v>0.01235785763</v>
      </c>
      <c r="Q69" s="334">
        <f>'Clients Balance'!Q281/'Clients Balance'!$B281</f>
        <v>0.03415122306</v>
      </c>
      <c r="R69" s="334">
        <f>'Clients Balance'!R281/'Clients Balance'!$B281</f>
        <v>0.03650632499</v>
      </c>
      <c r="S69" s="134"/>
      <c r="T69" s="134"/>
      <c r="U69" s="134"/>
      <c r="V69" s="134"/>
      <c r="W69" s="134"/>
      <c r="X69" s="134"/>
      <c r="Y69" s="134"/>
      <c r="Z69" s="134"/>
      <c r="AA69" s="134"/>
    </row>
    <row r="70" ht="22.5" customHeight="1">
      <c r="A70" s="186">
        <f>'PROP DAILY PNL'!A276</f>
        <v>45848</v>
      </c>
      <c r="B70" s="334">
        <f t="shared" si="1"/>
        <v>1</v>
      </c>
      <c r="C70" s="334">
        <f>'Clients Balance'!C282/'Clients Balance'!B282</f>
        <v>0.4282276672</v>
      </c>
      <c r="D70" s="334">
        <f>'Clients Balance'!D282/'Clients Balance'!$B282</f>
        <v>0.09594112289</v>
      </c>
      <c r="E70" s="334">
        <f>'Clients Balance'!E282/'Clients Balance'!$B282</f>
        <v>0.07930579041</v>
      </c>
      <c r="F70" s="334">
        <f>'Clients Balance'!F282/'Clients Balance'!$B282</f>
        <v>0</v>
      </c>
      <c r="G70" s="334">
        <f>'Clients Balance'!G282/'Clients Balance'!$B282</f>
        <v>0.06040495759</v>
      </c>
      <c r="H70" s="334">
        <f>'Clients Balance'!H282/'Clients Balance'!$B282</f>
        <v>0</v>
      </c>
      <c r="I70" s="334">
        <f>'Clients Balance'!I282/'Clients Balance'!$B282</f>
        <v>0</v>
      </c>
      <c r="J70" s="334">
        <f>'Clients Balance'!J282/'Clients Balance'!$B282</f>
        <v>0.1077451817</v>
      </c>
      <c r="K70" s="334">
        <f>'Clients Balance'!K282/'Clients Balance'!$B282</f>
        <v>0</v>
      </c>
      <c r="L70" s="334">
        <f>'Clients Balance'!L282/'Clients Balance'!$B282</f>
        <v>0.03149614141</v>
      </c>
      <c r="M70" s="334">
        <f>'Clients Balance'!M282/'Clients Balance'!$B282</f>
        <v>0.03149614141</v>
      </c>
      <c r="N70" s="334">
        <f>'Clients Balance'!N282/'Clients Balance'!$B282</f>
        <v>0</v>
      </c>
      <c r="O70" s="334">
        <f>'Clients Balance'!O282/'Clients Balance'!$B282</f>
        <v>0.03284318926</v>
      </c>
      <c r="P70" s="334">
        <f>'Clients Balance'!P282/'Clients Balance'!$B282</f>
        <v>0.01973017016</v>
      </c>
      <c r="Q70" s="334">
        <f>'Clients Balance'!Q282/'Clients Balance'!$B282</f>
        <v>0.05452477784</v>
      </c>
      <c r="R70" s="334">
        <f>'Clients Balance'!R282/'Clients Balance'!$B282</f>
        <v>0.05828486016</v>
      </c>
      <c r="S70" s="134"/>
      <c r="T70" s="134"/>
      <c r="U70" s="134"/>
      <c r="V70" s="134"/>
      <c r="W70" s="134"/>
      <c r="X70" s="134"/>
      <c r="Y70" s="134"/>
      <c r="Z70" s="134"/>
      <c r="AA70" s="134"/>
    </row>
    <row r="71" ht="22.5" customHeight="1">
      <c r="A71" s="186">
        <f>'PROP DAILY PNL'!A277</f>
        <v>45849</v>
      </c>
      <c r="B71" s="334">
        <f t="shared" si="1"/>
        <v>1</v>
      </c>
      <c r="C71" s="334">
        <f>'Clients Balance'!C283/'Clients Balance'!B283</f>
        <v>0.4282276672</v>
      </c>
      <c r="D71" s="334">
        <f>'Clients Balance'!D283/'Clients Balance'!$B283</f>
        <v>0.09594112289</v>
      </c>
      <c r="E71" s="334">
        <f>'Clients Balance'!E283/'Clients Balance'!$B283</f>
        <v>0.07930579041</v>
      </c>
      <c r="F71" s="334">
        <f>'Clients Balance'!F283/'Clients Balance'!$B283</f>
        <v>0</v>
      </c>
      <c r="G71" s="334">
        <f>'Clients Balance'!G283/'Clients Balance'!$B283</f>
        <v>0.06040495759</v>
      </c>
      <c r="H71" s="334">
        <f>'Clients Balance'!H283/'Clients Balance'!$B283</f>
        <v>0</v>
      </c>
      <c r="I71" s="334">
        <f>'Clients Balance'!I283/'Clients Balance'!$B283</f>
        <v>0</v>
      </c>
      <c r="J71" s="334">
        <f>'Clients Balance'!J283/'Clients Balance'!$B283</f>
        <v>0.1077451817</v>
      </c>
      <c r="K71" s="334">
        <f>'Clients Balance'!K283/'Clients Balance'!$B283</f>
        <v>0</v>
      </c>
      <c r="L71" s="334">
        <f>'Clients Balance'!L283/'Clients Balance'!$B283</f>
        <v>0.03149614141</v>
      </c>
      <c r="M71" s="334">
        <f>'Clients Balance'!M283/'Clients Balance'!$B283</f>
        <v>0.03149614141</v>
      </c>
      <c r="N71" s="334">
        <f>'Clients Balance'!N283/'Clients Balance'!$B283</f>
        <v>0</v>
      </c>
      <c r="O71" s="334">
        <f>'Clients Balance'!O283/'Clients Balance'!$B283</f>
        <v>0.03284318926</v>
      </c>
      <c r="P71" s="334">
        <f>'Clients Balance'!P283/'Clients Balance'!$B283</f>
        <v>0.01973017016</v>
      </c>
      <c r="Q71" s="334">
        <f>'Clients Balance'!Q283/'Clients Balance'!$B283</f>
        <v>0.05452477784</v>
      </c>
      <c r="R71" s="334">
        <f>'Clients Balance'!R283/'Clients Balance'!$B283</f>
        <v>0.05828486016</v>
      </c>
      <c r="S71" s="134"/>
      <c r="T71" s="134"/>
      <c r="U71" s="134"/>
      <c r="V71" s="134"/>
      <c r="W71" s="134"/>
      <c r="X71" s="134"/>
      <c r="Y71" s="134"/>
      <c r="Z71" s="134"/>
      <c r="AA71" s="134"/>
    </row>
    <row r="72" ht="22.5" customHeight="1">
      <c r="A72" s="186">
        <f>'PROP DAILY PNL'!A278</f>
        <v>45852</v>
      </c>
      <c r="B72" s="334">
        <f t="shared" si="1"/>
        <v>1</v>
      </c>
      <c r="C72" s="334">
        <f>'Clients Balance'!C284/'Clients Balance'!B284</f>
        <v>0.4282276672</v>
      </c>
      <c r="D72" s="334">
        <f>'Clients Balance'!D284/'Clients Balance'!$B284</f>
        <v>0.09594112289</v>
      </c>
      <c r="E72" s="334">
        <f>'Clients Balance'!E284/'Clients Balance'!$B284</f>
        <v>0.07930579041</v>
      </c>
      <c r="F72" s="334">
        <f>'Clients Balance'!F284/'Clients Balance'!$B284</f>
        <v>0</v>
      </c>
      <c r="G72" s="334">
        <f>'Clients Balance'!G284/'Clients Balance'!$B284</f>
        <v>0.06040495759</v>
      </c>
      <c r="H72" s="334">
        <f>'Clients Balance'!H284/'Clients Balance'!$B284</f>
        <v>0</v>
      </c>
      <c r="I72" s="334">
        <f>'Clients Balance'!I284/'Clients Balance'!$B284</f>
        <v>0</v>
      </c>
      <c r="J72" s="334">
        <f>'Clients Balance'!J284/'Clients Balance'!$B284</f>
        <v>0.1077451817</v>
      </c>
      <c r="K72" s="334">
        <f>'Clients Balance'!K284/'Clients Balance'!$B284</f>
        <v>0</v>
      </c>
      <c r="L72" s="334">
        <f>'Clients Balance'!L284/'Clients Balance'!$B284</f>
        <v>0.03149614141</v>
      </c>
      <c r="M72" s="334">
        <f>'Clients Balance'!M284/'Clients Balance'!$B284</f>
        <v>0.03149614141</v>
      </c>
      <c r="N72" s="334">
        <f>'Clients Balance'!N284/'Clients Balance'!$B284</f>
        <v>0</v>
      </c>
      <c r="O72" s="334">
        <f>'Clients Balance'!O284/'Clients Balance'!$B284</f>
        <v>0.03284318926</v>
      </c>
      <c r="P72" s="334">
        <f>'Clients Balance'!P284/'Clients Balance'!$B284</f>
        <v>0.01973017016</v>
      </c>
      <c r="Q72" s="334">
        <f>'Clients Balance'!Q284/'Clients Balance'!$B284</f>
        <v>0.05452477784</v>
      </c>
      <c r="R72" s="334">
        <f>'Clients Balance'!R284/'Clients Balance'!$B284</f>
        <v>0.05828486016</v>
      </c>
      <c r="S72" s="134"/>
      <c r="T72" s="134"/>
      <c r="U72" s="134"/>
      <c r="V72" s="134"/>
      <c r="W72" s="134"/>
      <c r="X72" s="134"/>
      <c r="Y72" s="134"/>
      <c r="Z72" s="134"/>
      <c r="AA72" s="134"/>
    </row>
    <row r="73" ht="22.5" customHeight="1">
      <c r="A73" s="186">
        <f>'PROP DAILY PNL'!A279</f>
        <v>45853</v>
      </c>
      <c r="B73" s="334">
        <f t="shared" si="1"/>
        <v>1</v>
      </c>
      <c r="C73" s="334">
        <f>'Clients Balance'!C285/'Clients Balance'!B285</f>
        <v>0.4282276672</v>
      </c>
      <c r="D73" s="334">
        <f>'Clients Balance'!D285/'Clients Balance'!$B285</f>
        <v>0.09594112289</v>
      </c>
      <c r="E73" s="334">
        <f>'Clients Balance'!E285/'Clients Balance'!$B285</f>
        <v>0.07930579041</v>
      </c>
      <c r="F73" s="334">
        <f>'Clients Balance'!F285/'Clients Balance'!$B285</f>
        <v>0</v>
      </c>
      <c r="G73" s="334">
        <f>'Clients Balance'!G285/'Clients Balance'!$B285</f>
        <v>0.06040495759</v>
      </c>
      <c r="H73" s="334">
        <f>'Clients Balance'!H285/'Clients Balance'!$B285</f>
        <v>0</v>
      </c>
      <c r="I73" s="334">
        <f>'Clients Balance'!I285/'Clients Balance'!$B285</f>
        <v>0</v>
      </c>
      <c r="J73" s="334">
        <f>'Clients Balance'!J285/'Clients Balance'!$B285</f>
        <v>0.1077451817</v>
      </c>
      <c r="K73" s="334">
        <f>'Clients Balance'!K285/'Clients Balance'!$B285</f>
        <v>0</v>
      </c>
      <c r="L73" s="334">
        <f>'Clients Balance'!L285/'Clients Balance'!$B285</f>
        <v>0.03149614141</v>
      </c>
      <c r="M73" s="334">
        <f>'Clients Balance'!M285/'Clients Balance'!$B285</f>
        <v>0.03149614141</v>
      </c>
      <c r="N73" s="334">
        <f>'Clients Balance'!N285/'Clients Balance'!$B285</f>
        <v>0</v>
      </c>
      <c r="O73" s="334">
        <f>'Clients Balance'!O285/'Clients Balance'!$B285</f>
        <v>0.03284318926</v>
      </c>
      <c r="P73" s="334">
        <f>'Clients Balance'!P285/'Clients Balance'!$B285</f>
        <v>0.01973017016</v>
      </c>
      <c r="Q73" s="334">
        <f>'Clients Balance'!Q285/'Clients Balance'!$B285</f>
        <v>0.05452477784</v>
      </c>
      <c r="R73" s="334">
        <f>'Clients Balance'!R285/'Clients Balance'!$B285</f>
        <v>0.05828486016</v>
      </c>
      <c r="S73" s="134"/>
      <c r="T73" s="134"/>
      <c r="U73" s="134"/>
      <c r="V73" s="134"/>
      <c r="W73" s="134"/>
      <c r="X73" s="134"/>
      <c r="Y73" s="134"/>
      <c r="Z73" s="134"/>
      <c r="AA73" s="134"/>
    </row>
    <row r="74" ht="22.5" customHeight="1">
      <c r="A74" s="186">
        <f>'PROP DAILY PNL'!A280</f>
        <v>45854</v>
      </c>
      <c r="B74" s="334">
        <f t="shared" si="1"/>
        <v>1</v>
      </c>
      <c r="C74" s="334">
        <f>'Clients Balance'!C286/'Clients Balance'!B286</f>
        <v>0.4282276672</v>
      </c>
      <c r="D74" s="334">
        <f>'Clients Balance'!D286/'Clients Balance'!$B286</f>
        <v>0.09594112289</v>
      </c>
      <c r="E74" s="334">
        <f>'Clients Balance'!E286/'Clients Balance'!$B286</f>
        <v>0.07930579041</v>
      </c>
      <c r="F74" s="334">
        <f>'Clients Balance'!F286/'Clients Balance'!$B286</f>
        <v>0</v>
      </c>
      <c r="G74" s="334">
        <f>'Clients Balance'!G286/'Clients Balance'!$B286</f>
        <v>0.06040495759</v>
      </c>
      <c r="H74" s="334">
        <f>'Clients Balance'!H286/'Clients Balance'!$B286</f>
        <v>0</v>
      </c>
      <c r="I74" s="334">
        <f>'Clients Balance'!I286/'Clients Balance'!$B286</f>
        <v>0</v>
      </c>
      <c r="J74" s="334">
        <f>'Clients Balance'!J286/'Clients Balance'!$B286</f>
        <v>0.1077451817</v>
      </c>
      <c r="K74" s="334">
        <f>'Clients Balance'!K286/'Clients Balance'!$B286</f>
        <v>0</v>
      </c>
      <c r="L74" s="334">
        <f>'Clients Balance'!L286/'Clients Balance'!$B286</f>
        <v>0.03149614141</v>
      </c>
      <c r="M74" s="334">
        <f>'Clients Balance'!M286/'Clients Balance'!$B286</f>
        <v>0.03149614141</v>
      </c>
      <c r="N74" s="334">
        <f>'Clients Balance'!N286/'Clients Balance'!$B286</f>
        <v>0</v>
      </c>
      <c r="O74" s="334">
        <f>'Clients Balance'!O286/'Clients Balance'!$B286</f>
        <v>0.03284318926</v>
      </c>
      <c r="P74" s="334">
        <f>'Clients Balance'!P286/'Clients Balance'!$B286</f>
        <v>0.01973017016</v>
      </c>
      <c r="Q74" s="334">
        <f>'Clients Balance'!Q286/'Clients Balance'!$B286</f>
        <v>0.05452477784</v>
      </c>
      <c r="R74" s="334">
        <f>'Clients Balance'!R286/'Clients Balance'!$B286</f>
        <v>0.05828486016</v>
      </c>
      <c r="S74" s="134"/>
      <c r="T74" s="134"/>
      <c r="U74" s="134"/>
      <c r="V74" s="134"/>
      <c r="W74" s="134"/>
      <c r="X74" s="134"/>
      <c r="Y74" s="134"/>
      <c r="Z74" s="134"/>
      <c r="AA74" s="134"/>
    </row>
    <row r="75" ht="22.5" customHeight="1">
      <c r="A75" s="186">
        <f>'PROP DAILY PNL'!A281</f>
        <v>45855</v>
      </c>
      <c r="B75" s="334">
        <f t="shared" si="1"/>
        <v>1</v>
      </c>
      <c r="C75" s="334">
        <f>'Clients Balance'!C287/'Clients Balance'!B287</f>
        <v>0.4282276672</v>
      </c>
      <c r="D75" s="334">
        <f>'Clients Balance'!D287/'Clients Balance'!$B287</f>
        <v>0.09594112289</v>
      </c>
      <c r="E75" s="334">
        <f>'Clients Balance'!E287/'Clients Balance'!$B287</f>
        <v>0.07930579041</v>
      </c>
      <c r="F75" s="334">
        <f>'Clients Balance'!F287/'Clients Balance'!$B287</f>
        <v>0</v>
      </c>
      <c r="G75" s="334">
        <f>'Clients Balance'!G287/'Clients Balance'!$B287</f>
        <v>0.06040495759</v>
      </c>
      <c r="H75" s="334">
        <f>'Clients Balance'!H287/'Clients Balance'!$B287</f>
        <v>0</v>
      </c>
      <c r="I75" s="334">
        <f>'Clients Balance'!I287/'Clients Balance'!$B287</f>
        <v>0</v>
      </c>
      <c r="J75" s="334">
        <f>'Clients Balance'!J287/'Clients Balance'!$B287</f>
        <v>0.1077451817</v>
      </c>
      <c r="K75" s="334">
        <f>'Clients Balance'!K287/'Clients Balance'!$B287</f>
        <v>0</v>
      </c>
      <c r="L75" s="334">
        <f>'Clients Balance'!L287/'Clients Balance'!$B287</f>
        <v>0.03149614141</v>
      </c>
      <c r="M75" s="334">
        <f>'Clients Balance'!M287/'Clients Balance'!$B287</f>
        <v>0.03149614141</v>
      </c>
      <c r="N75" s="334">
        <f>'Clients Balance'!N287/'Clients Balance'!$B287</f>
        <v>0</v>
      </c>
      <c r="O75" s="334">
        <f>'Clients Balance'!O287/'Clients Balance'!$B287</f>
        <v>0.03284318926</v>
      </c>
      <c r="P75" s="334">
        <f>'Clients Balance'!P287/'Clients Balance'!$B287</f>
        <v>0.01973017016</v>
      </c>
      <c r="Q75" s="334">
        <f>'Clients Balance'!Q287/'Clients Balance'!$B287</f>
        <v>0.05452477784</v>
      </c>
      <c r="R75" s="334">
        <f>'Clients Balance'!R287/'Clients Balance'!$B287</f>
        <v>0.05828486016</v>
      </c>
      <c r="S75" s="134"/>
      <c r="T75" s="134"/>
      <c r="U75" s="134"/>
      <c r="V75" s="134"/>
      <c r="W75" s="134"/>
      <c r="X75" s="134"/>
      <c r="Y75" s="134"/>
      <c r="Z75" s="134"/>
      <c r="AA75" s="134"/>
    </row>
    <row r="76" ht="22.5" customHeight="1">
      <c r="A76" s="186">
        <f>'PROP DAILY PNL'!A282</f>
        <v>45856</v>
      </c>
      <c r="B76" s="334">
        <f t="shared" si="1"/>
        <v>1</v>
      </c>
      <c r="C76" s="334">
        <f>'Clients Balance'!C288/'Clients Balance'!B288</f>
        <v>0.4282276672</v>
      </c>
      <c r="D76" s="334">
        <f>'Clients Balance'!D288/'Clients Balance'!$B288</f>
        <v>0.09594112289</v>
      </c>
      <c r="E76" s="334">
        <f>'Clients Balance'!E288/'Clients Balance'!$B288</f>
        <v>0.07930579041</v>
      </c>
      <c r="F76" s="334">
        <f>'Clients Balance'!F288/'Clients Balance'!$B288</f>
        <v>0</v>
      </c>
      <c r="G76" s="334">
        <f>'Clients Balance'!G288/'Clients Balance'!$B288</f>
        <v>0.06040495759</v>
      </c>
      <c r="H76" s="334">
        <f>'Clients Balance'!H288/'Clients Balance'!$B288</f>
        <v>0</v>
      </c>
      <c r="I76" s="334">
        <f>'Clients Balance'!I288/'Clients Balance'!$B288</f>
        <v>0</v>
      </c>
      <c r="J76" s="334">
        <f>'Clients Balance'!J288/'Clients Balance'!$B288</f>
        <v>0.1077451817</v>
      </c>
      <c r="K76" s="334">
        <f>'Clients Balance'!K288/'Clients Balance'!$B288</f>
        <v>0</v>
      </c>
      <c r="L76" s="334">
        <f>'Clients Balance'!L288/'Clients Balance'!$B288</f>
        <v>0.03149614141</v>
      </c>
      <c r="M76" s="334">
        <f>'Clients Balance'!M288/'Clients Balance'!$B288</f>
        <v>0.03149614141</v>
      </c>
      <c r="N76" s="334">
        <f>'Clients Balance'!N288/'Clients Balance'!$B288</f>
        <v>0</v>
      </c>
      <c r="O76" s="334">
        <f>'Clients Balance'!O288/'Clients Balance'!$B288</f>
        <v>0.03284318926</v>
      </c>
      <c r="P76" s="334">
        <f>'Clients Balance'!P288/'Clients Balance'!$B288</f>
        <v>0.01973017016</v>
      </c>
      <c r="Q76" s="334">
        <f>'Clients Balance'!Q288/'Clients Balance'!$B288</f>
        <v>0.05452477784</v>
      </c>
      <c r="R76" s="334">
        <f>'Clients Balance'!R288/'Clients Balance'!$B288</f>
        <v>0.05828486016</v>
      </c>
      <c r="S76" s="134"/>
      <c r="T76" s="134"/>
      <c r="U76" s="134"/>
      <c r="V76" s="134"/>
      <c r="W76" s="134"/>
      <c r="X76" s="134"/>
      <c r="Y76" s="134"/>
      <c r="Z76" s="134"/>
      <c r="AA76" s="134"/>
    </row>
    <row r="77" ht="22.5" customHeight="1">
      <c r="A77" s="186">
        <f>'PROP DAILY PNL'!A283</f>
        <v>45859</v>
      </c>
      <c r="B77" s="334">
        <f t="shared" si="1"/>
        <v>1</v>
      </c>
      <c r="C77" s="334">
        <f>'Clients Balance'!C289/'Clients Balance'!B289</f>
        <v>0.4282276672</v>
      </c>
      <c r="D77" s="334">
        <f>'Clients Balance'!D289/'Clients Balance'!$B289</f>
        <v>0.09594112289</v>
      </c>
      <c r="E77" s="334">
        <f>'Clients Balance'!E289/'Clients Balance'!$B289</f>
        <v>0.07930579041</v>
      </c>
      <c r="F77" s="334">
        <f>'Clients Balance'!F289/'Clients Balance'!$B289</f>
        <v>0</v>
      </c>
      <c r="G77" s="334">
        <f>'Clients Balance'!G289/'Clients Balance'!$B289</f>
        <v>0.06040495759</v>
      </c>
      <c r="H77" s="334">
        <f>'Clients Balance'!H289/'Clients Balance'!$B289</f>
        <v>0</v>
      </c>
      <c r="I77" s="334">
        <f>'Clients Balance'!I289/'Clients Balance'!$B289</f>
        <v>0</v>
      </c>
      <c r="J77" s="334">
        <f>'Clients Balance'!J289/'Clients Balance'!$B289</f>
        <v>0.1077451817</v>
      </c>
      <c r="K77" s="334">
        <f>'Clients Balance'!K289/'Clients Balance'!$B289</f>
        <v>0</v>
      </c>
      <c r="L77" s="334">
        <f>'Clients Balance'!L289/'Clients Balance'!$B289</f>
        <v>0.03149614141</v>
      </c>
      <c r="M77" s="334">
        <f>'Clients Balance'!M289/'Clients Balance'!$B289</f>
        <v>0.03149614141</v>
      </c>
      <c r="N77" s="334">
        <f>'Clients Balance'!N289/'Clients Balance'!$B289</f>
        <v>0</v>
      </c>
      <c r="O77" s="334">
        <f>'Clients Balance'!O289/'Clients Balance'!$B289</f>
        <v>0.03284318926</v>
      </c>
      <c r="P77" s="334">
        <f>'Clients Balance'!P289/'Clients Balance'!$B289</f>
        <v>0.01973017016</v>
      </c>
      <c r="Q77" s="334">
        <f>'Clients Balance'!Q289/'Clients Balance'!$B289</f>
        <v>0.05452477784</v>
      </c>
      <c r="R77" s="334">
        <f>'Clients Balance'!R289/'Clients Balance'!$B289</f>
        <v>0.05828486016</v>
      </c>
      <c r="S77" s="134"/>
      <c r="T77" s="134"/>
      <c r="U77" s="134"/>
      <c r="V77" s="134"/>
      <c r="W77" s="134"/>
      <c r="X77" s="134"/>
      <c r="Y77" s="134"/>
      <c r="Z77" s="134"/>
      <c r="AA77" s="134"/>
    </row>
    <row r="78" ht="22.5" customHeight="1">
      <c r="A78" s="186">
        <f>'PROP DAILY PNL'!A284</f>
        <v>45860</v>
      </c>
      <c r="B78" s="334">
        <f t="shared" si="1"/>
        <v>1</v>
      </c>
      <c r="C78" s="334">
        <f>'Clients Balance'!C290/'Clients Balance'!B290</f>
        <v>0.4282276672</v>
      </c>
      <c r="D78" s="334">
        <f>'Clients Balance'!D290/'Clients Balance'!$B290</f>
        <v>0.09594112289</v>
      </c>
      <c r="E78" s="334">
        <f>'Clients Balance'!E290/'Clients Balance'!$B290</f>
        <v>0.07930579041</v>
      </c>
      <c r="F78" s="334">
        <f>'Clients Balance'!F290/'Clients Balance'!$B290</f>
        <v>0</v>
      </c>
      <c r="G78" s="334">
        <f>'Clients Balance'!G290/'Clients Balance'!$B290</f>
        <v>0.06040495759</v>
      </c>
      <c r="H78" s="334">
        <f>'Clients Balance'!H290/'Clients Balance'!$B290</f>
        <v>0</v>
      </c>
      <c r="I78" s="334">
        <f>'Clients Balance'!I290/'Clients Balance'!$B290</f>
        <v>0</v>
      </c>
      <c r="J78" s="334">
        <f>'Clients Balance'!J290/'Clients Balance'!$B290</f>
        <v>0.1077451817</v>
      </c>
      <c r="K78" s="334">
        <f>'Clients Balance'!K290/'Clients Balance'!$B290</f>
        <v>0</v>
      </c>
      <c r="L78" s="334">
        <f>'Clients Balance'!L290/'Clients Balance'!$B290</f>
        <v>0.03149614141</v>
      </c>
      <c r="M78" s="334">
        <f>'Clients Balance'!M290/'Clients Balance'!$B290</f>
        <v>0.03149614141</v>
      </c>
      <c r="N78" s="334">
        <f>'Clients Balance'!N290/'Clients Balance'!$B290</f>
        <v>0</v>
      </c>
      <c r="O78" s="334">
        <f>'Clients Balance'!O290/'Clients Balance'!$B290</f>
        <v>0.03284318926</v>
      </c>
      <c r="P78" s="334">
        <f>'Clients Balance'!P290/'Clients Balance'!$B290</f>
        <v>0.01973017016</v>
      </c>
      <c r="Q78" s="334">
        <f>'Clients Balance'!Q290/'Clients Balance'!$B290</f>
        <v>0.05452477784</v>
      </c>
      <c r="R78" s="334">
        <f>'Clients Balance'!R290/'Clients Balance'!$B290</f>
        <v>0.05828486016</v>
      </c>
      <c r="S78" s="134"/>
      <c r="T78" s="134"/>
      <c r="U78" s="134"/>
      <c r="V78" s="134"/>
      <c r="W78" s="134"/>
      <c r="X78" s="134"/>
      <c r="Y78" s="134"/>
      <c r="Z78" s="134"/>
      <c r="AA78" s="134"/>
    </row>
    <row r="79" ht="22.5" customHeight="1">
      <c r="A79" s="186">
        <f>'PROP DAILY PNL'!A285</f>
        <v>45861</v>
      </c>
      <c r="B79" s="334">
        <f t="shared" si="1"/>
        <v>1</v>
      </c>
      <c r="C79" s="334">
        <f>'Clients Balance'!C291/'Clients Balance'!B291</f>
        <v>0.4282276672</v>
      </c>
      <c r="D79" s="334">
        <f>'Clients Balance'!D291/'Clients Balance'!$B291</f>
        <v>0.09594112289</v>
      </c>
      <c r="E79" s="334">
        <f>'Clients Balance'!E291/'Clients Balance'!$B291</f>
        <v>0.07930579041</v>
      </c>
      <c r="F79" s="334">
        <f>'Clients Balance'!F291/'Clients Balance'!$B291</f>
        <v>0</v>
      </c>
      <c r="G79" s="334">
        <f>'Clients Balance'!G291/'Clients Balance'!$B291</f>
        <v>0.06040495759</v>
      </c>
      <c r="H79" s="334">
        <f>'Clients Balance'!H291/'Clients Balance'!$B291</f>
        <v>0</v>
      </c>
      <c r="I79" s="334">
        <f>'Clients Balance'!I291/'Clients Balance'!$B291</f>
        <v>0</v>
      </c>
      <c r="J79" s="334">
        <f>'Clients Balance'!J291/'Clients Balance'!$B291</f>
        <v>0.1077451817</v>
      </c>
      <c r="K79" s="334">
        <f>'Clients Balance'!K291/'Clients Balance'!$B291</f>
        <v>0</v>
      </c>
      <c r="L79" s="334">
        <f>'Clients Balance'!L291/'Clients Balance'!$B291</f>
        <v>0.03149614141</v>
      </c>
      <c r="M79" s="334">
        <f>'Clients Balance'!M291/'Clients Balance'!$B291</f>
        <v>0.03149614141</v>
      </c>
      <c r="N79" s="334">
        <f>'Clients Balance'!N291/'Clients Balance'!$B291</f>
        <v>0</v>
      </c>
      <c r="O79" s="334">
        <f>'Clients Balance'!O291/'Clients Balance'!$B291</f>
        <v>0.03284318926</v>
      </c>
      <c r="P79" s="334">
        <f>'Clients Balance'!P291/'Clients Balance'!$B291</f>
        <v>0.01973017016</v>
      </c>
      <c r="Q79" s="334">
        <f>'Clients Balance'!Q291/'Clients Balance'!$B291</f>
        <v>0.05452477784</v>
      </c>
      <c r="R79" s="334">
        <f>'Clients Balance'!R291/'Clients Balance'!$B291</f>
        <v>0.05828486016</v>
      </c>
      <c r="S79" s="134"/>
      <c r="T79" s="134"/>
      <c r="U79" s="134"/>
      <c r="V79" s="134"/>
      <c r="W79" s="134"/>
      <c r="X79" s="134"/>
      <c r="Y79" s="134"/>
      <c r="Z79" s="134"/>
      <c r="AA79" s="134"/>
    </row>
    <row r="80" ht="22.5" customHeight="1">
      <c r="A80" s="186">
        <f>'PROP DAILY PNL'!A286</f>
        <v>45862</v>
      </c>
      <c r="B80" s="334">
        <f t="shared" si="1"/>
        <v>1</v>
      </c>
      <c r="C80" s="334">
        <f>'Clients Balance'!C292/'Clients Balance'!B292</f>
        <v>0.4282276672</v>
      </c>
      <c r="D80" s="334">
        <f>'Clients Balance'!D292/'Clients Balance'!$B292</f>
        <v>0.09594112289</v>
      </c>
      <c r="E80" s="334">
        <f>'Clients Balance'!E292/'Clients Balance'!$B292</f>
        <v>0.07930579041</v>
      </c>
      <c r="F80" s="334">
        <f>'Clients Balance'!F292/'Clients Balance'!$B292</f>
        <v>0</v>
      </c>
      <c r="G80" s="334">
        <f>'Clients Balance'!G292/'Clients Balance'!$B292</f>
        <v>0.06040495759</v>
      </c>
      <c r="H80" s="334">
        <f>'Clients Balance'!H292/'Clients Balance'!$B292</f>
        <v>0</v>
      </c>
      <c r="I80" s="334">
        <f>'Clients Balance'!I292/'Clients Balance'!$B292</f>
        <v>0</v>
      </c>
      <c r="J80" s="334">
        <f>'Clients Balance'!J292/'Clients Balance'!$B292</f>
        <v>0.1077451817</v>
      </c>
      <c r="K80" s="334">
        <f>'Clients Balance'!K292/'Clients Balance'!$B292</f>
        <v>0</v>
      </c>
      <c r="L80" s="334">
        <f>'Clients Balance'!L292/'Clients Balance'!$B292</f>
        <v>0.03149614141</v>
      </c>
      <c r="M80" s="334">
        <f>'Clients Balance'!M292/'Clients Balance'!$B292</f>
        <v>0.03149614141</v>
      </c>
      <c r="N80" s="334">
        <f>'Clients Balance'!N292/'Clients Balance'!$B292</f>
        <v>0</v>
      </c>
      <c r="O80" s="334">
        <f>'Clients Balance'!O292/'Clients Balance'!$B292</f>
        <v>0.03284318926</v>
      </c>
      <c r="P80" s="334">
        <f>'Clients Balance'!P292/'Clients Balance'!$B292</f>
        <v>0.01973017016</v>
      </c>
      <c r="Q80" s="334">
        <f>'Clients Balance'!Q292/'Clients Balance'!$B292</f>
        <v>0.05452477784</v>
      </c>
      <c r="R80" s="334">
        <f>'Clients Balance'!R292/'Clients Balance'!$B292</f>
        <v>0.05828486016</v>
      </c>
      <c r="S80" s="134"/>
      <c r="T80" s="134"/>
      <c r="U80" s="134"/>
      <c r="V80" s="134"/>
      <c r="W80" s="134"/>
      <c r="X80" s="134"/>
      <c r="Y80" s="134"/>
      <c r="Z80" s="134"/>
      <c r="AA80" s="134"/>
    </row>
    <row r="81" ht="22.5" customHeight="1">
      <c r="A81" s="186">
        <f>'PROP DAILY PNL'!A287</f>
        <v>45863</v>
      </c>
      <c r="B81" s="334">
        <f t="shared" si="1"/>
        <v>1</v>
      </c>
      <c r="C81" s="334">
        <f>'Clients Balance'!C293/'Clients Balance'!B293</f>
        <v>0.4282276672</v>
      </c>
      <c r="D81" s="334">
        <f>'Clients Balance'!D293/'Clients Balance'!$B293</f>
        <v>0.09594112289</v>
      </c>
      <c r="E81" s="334">
        <f>'Clients Balance'!E293/'Clients Balance'!$B293</f>
        <v>0.07930579041</v>
      </c>
      <c r="F81" s="334">
        <f>'Clients Balance'!F293/'Clients Balance'!$B293</f>
        <v>0</v>
      </c>
      <c r="G81" s="334">
        <f>'Clients Balance'!G293/'Clients Balance'!$B293</f>
        <v>0.06040495759</v>
      </c>
      <c r="H81" s="334">
        <f>'Clients Balance'!H293/'Clients Balance'!$B293</f>
        <v>0</v>
      </c>
      <c r="I81" s="334">
        <f>'Clients Balance'!I293/'Clients Balance'!$B293</f>
        <v>0</v>
      </c>
      <c r="J81" s="334">
        <f>'Clients Balance'!J293/'Clients Balance'!$B293</f>
        <v>0.1077451817</v>
      </c>
      <c r="K81" s="334">
        <f>'Clients Balance'!K293/'Clients Balance'!$B293</f>
        <v>0</v>
      </c>
      <c r="L81" s="334">
        <f>'Clients Balance'!L293/'Clients Balance'!$B293</f>
        <v>0.03149614141</v>
      </c>
      <c r="M81" s="334">
        <f>'Clients Balance'!M293/'Clients Balance'!$B293</f>
        <v>0.03149614141</v>
      </c>
      <c r="N81" s="334">
        <f>'Clients Balance'!N293/'Clients Balance'!$B293</f>
        <v>0</v>
      </c>
      <c r="O81" s="334">
        <f>'Clients Balance'!O293/'Clients Balance'!$B293</f>
        <v>0.03284318926</v>
      </c>
      <c r="P81" s="334">
        <f>'Clients Balance'!P293/'Clients Balance'!$B293</f>
        <v>0.01973017016</v>
      </c>
      <c r="Q81" s="334">
        <f>'Clients Balance'!Q293/'Clients Balance'!$B293</f>
        <v>0.05452477784</v>
      </c>
      <c r="R81" s="334">
        <f>'Clients Balance'!R293/'Clients Balance'!$B293</f>
        <v>0.05828486016</v>
      </c>
      <c r="S81" s="134"/>
      <c r="T81" s="134"/>
      <c r="U81" s="134"/>
      <c r="V81" s="134"/>
      <c r="W81" s="134"/>
      <c r="X81" s="134"/>
      <c r="Y81" s="134"/>
      <c r="Z81" s="134"/>
      <c r="AA81" s="134"/>
    </row>
    <row r="82" ht="22.5" customHeight="1">
      <c r="A82" s="186">
        <f>'PROP DAILY PNL'!A288</f>
        <v>45866</v>
      </c>
      <c r="B82" s="334">
        <f t="shared" si="1"/>
        <v>1</v>
      </c>
      <c r="C82" s="334">
        <f>'Clients Balance'!C294/'Clients Balance'!B294</f>
        <v>0.4282276672</v>
      </c>
      <c r="D82" s="334">
        <f>'Clients Balance'!D294/'Clients Balance'!$B294</f>
        <v>0.09594112289</v>
      </c>
      <c r="E82" s="334">
        <f>'Clients Balance'!E294/'Clients Balance'!$B294</f>
        <v>0.07930579041</v>
      </c>
      <c r="F82" s="334">
        <f>'Clients Balance'!F294/'Clients Balance'!$B294</f>
        <v>0</v>
      </c>
      <c r="G82" s="334">
        <f>'Clients Balance'!G294/'Clients Balance'!$B294</f>
        <v>0.06040495759</v>
      </c>
      <c r="H82" s="334">
        <f>'Clients Balance'!H294/'Clients Balance'!$B294</f>
        <v>0</v>
      </c>
      <c r="I82" s="334">
        <f>'Clients Balance'!I294/'Clients Balance'!$B294</f>
        <v>0</v>
      </c>
      <c r="J82" s="334">
        <f>'Clients Balance'!J294/'Clients Balance'!$B294</f>
        <v>0.1077451817</v>
      </c>
      <c r="K82" s="334">
        <f>'Clients Balance'!K294/'Clients Balance'!$B294</f>
        <v>0</v>
      </c>
      <c r="L82" s="334">
        <f>'Clients Balance'!L294/'Clients Balance'!$B294</f>
        <v>0.03149614141</v>
      </c>
      <c r="M82" s="334">
        <f>'Clients Balance'!M294/'Clients Balance'!$B294</f>
        <v>0.03149614141</v>
      </c>
      <c r="N82" s="334">
        <f>'Clients Balance'!N294/'Clients Balance'!$B294</f>
        <v>0</v>
      </c>
      <c r="O82" s="334">
        <f>'Clients Balance'!O294/'Clients Balance'!$B294</f>
        <v>0.03284318926</v>
      </c>
      <c r="P82" s="334">
        <f>'Clients Balance'!P294/'Clients Balance'!$B294</f>
        <v>0.01973017016</v>
      </c>
      <c r="Q82" s="334">
        <f>'Clients Balance'!Q294/'Clients Balance'!$B294</f>
        <v>0.05452477784</v>
      </c>
      <c r="R82" s="334">
        <f>'Clients Balance'!R294/'Clients Balance'!$B294</f>
        <v>0.05828486016</v>
      </c>
      <c r="S82" s="134"/>
      <c r="T82" s="134"/>
      <c r="U82" s="134"/>
      <c r="V82" s="134"/>
      <c r="W82" s="134"/>
      <c r="X82" s="134"/>
      <c r="Y82" s="134"/>
      <c r="Z82" s="134"/>
      <c r="AA82" s="134"/>
    </row>
    <row r="83" ht="22.5" customHeight="1">
      <c r="A83" s="186">
        <f>'PROP DAILY PNL'!A289</f>
        <v>45867</v>
      </c>
      <c r="B83" s="334">
        <f t="shared" si="1"/>
        <v>1</v>
      </c>
      <c r="C83" s="334">
        <f>'Clients Balance'!C295/'Clients Balance'!B295</f>
        <v>0.4282276672</v>
      </c>
      <c r="D83" s="334">
        <f>'Clients Balance'!D295/'Clients Balance'!$B295</f>
        <v>0.09594112289</v>
      </c>
      <c r="E83" s="334">
        <f>'Clients Balance'!E295/'Clients Balance'!$B295</f>
        <v>0.07930579041</v>
      </c>
      <c r="F83" s="334">
        <f>'Clients Balance'!F295/'Clients Balance'!$B295</f>
        <v>0</v>
      </c>
      <c r="G83" s="334">
        <f>'Clients Balance'!G295/'Clients Balance'!$B295</f>
        <v>0.06040495759</v>
      </c>
      <c r="H83" s="334">
        <f>'Clients Balance'!H295/'Clients Balance'!$B295</f>
        <v>0</v>
      </c>
      <c r="I83" s="334">
        <f>'Clients Balance'!I295/'Clients Balance'!$B295</f>
        <v>0</v>
      </c>
      <c r="J83" s="334">
        <f>'Clients Balance'!J295/'Clients Balance'!$B295</f>
        <v>0.1077451817</v>
      </c>
      <c r="K83" s="334">
        <f>'Clients Balance'!K295/'Clients Balance'!$B295</f>
        <v>0</v>
      </c>
      <c r="L83" s="334">
        <f>'Clients Balance'!L295/'Clients Balance'!$B295</f>
        <v>0.03149614141</v>
      </c>
      <c r="M83" s="334">
        <f>'Clients Balance'!M295/'Clients Balance'!$B295</f>
        <v>0.03149614141</v>
      </c>
      <c r="N83" s="334">
        <f>'Clients Balance'!N295/'Clients Balance'!$B295</f>
        <v>0</v>
      </c>
      <c r="O83" s="334">
        <f>'Clients Balance'!O295/'Clients Balance'!$B295</f>
        <v>0.03284318926</v>
      </c>
      <c r="P83" s="334">
        <f>'Clients Balance'!P295/'Clients Balance'!$B295</f>
        <v>0.01973017016</v>
      </c>
      <c r="Q83" s="334">
        <f>'Clients Balance'!Q295/'Clients Balance'!$B295</f>
        <v>0.05452477784</v>
      </c>
      <c r="R83" s="334">
        <f>'Clients Balance'!R295/'Clients Balance'!$B295</f>
        <v>0.05828486016</v>
      </c>
      <c r="S83" s="134"/>
      <c r="T83" s="134"/>
      <c r="U83" s="134"/>
      <c r="V83" s="134"/>
      <c r="W83" s="134"/>
      <c r="X83" s="134"/>
      <c r="Y83" s="134"/>
      <c r="Z83" s="134"/>
      <c r="AA83" s="134"/>
    </row>
    <row r="84" ht="22.5" customHeight="1">
      <c r="A84" s="186">
        <f>'PROP DAILY PNL'!A290</f>
        <v>45868</v>
      </c>
      <c r="B84" s="334">
        <f t="shared" si="1"/>
        <v>1</v>
      </c>
      <c r="C84" s="334">
        <f>'Clients Balance'!C296/'Clients Balance'!B296</f>
        <v>0.4282276672</v>
      </c>
      <c r="D84" s="334">
        <f>'Clients Balance'!D296/'Clients Balance'!$B296</f>
        <v>0.09594112289</v>
      </c>
      <c r="E84" s="334">
        <f>'Clients Balance'!E296/'Clients Balance'!$B296</f>
        <v>0.07930579041</v>
      </c>
      <c r="F84" s="334">
        <f>'Clients Balance'!F296/'Clients Balance'!$B296</f>
        <v>0</v>
      </c>
      <c r="G84" s="334">
        <f>'Clients Balance'!G296/'Clients Balance'!$B296</f>
        <v>0.06040495759</v>
      </c>
      <c r="H84" s="334">
        <f>'Clients Balance'!H296/'Clients Balance'!$B296</f>
        <v>0</v>
      </c>
      <c r="I84" s="334">
        <f>'Clients Balance'!I296/'Clients Balance'!$B296</f>
        <v>0</v>
      </c>
      <c r="J84" s="334">
        <f>'Clients Balance'!J296/'Clients Balance'!$B296</f>
        <v>0.1077451817</v>
      </c>
      <c r="K84" s="334">
        <f>'Clients Balance'!K296/'Clients Balance'!$B296</f>
        <v>0</v>
      </c>
      <c r="L84" s="334">
        <f>'Clients Balance'!L296/'Clients Balance'!$B296</f>
        <v>0.03149614141</v>
      </c>
      <c r="M84" s="334">
        <f>'Clients Balance'!M296/'Clients Balance'!$B296</f>
        <v>0.03149614141</v>
      </c>
      <c r="N84" s="334">
        <f>'Clients Balance'!N296/'Clients Balance'!$B296</f>
        <v>0</v>
      </c>
      <c r="O84" s="334">
        <f>'Clients Balance'!O296/'Clients Balance'!$B296</f>
        <v>0.03284318926</v>
      </c>
      <c r="P84" s="334">
        <f>'Clients Balance'!P296/'Clients Balance'!$B296</f>
        <v>0.01973017016</v>
      </c>
      <c r="Q84" s="334">
        <f>'Clients Balance'!Q296/'Clients Balance'!$B296</f>
        <v>0.05452477784</v>
      </c>
      <c r="R84" s="334">
        <f>'Clients Balance'!R296/'Clients Balance'!$B296</f>
        <v>0.05828486016</v>
      </c>
      <c r="S84" s="134"/>
      <c r="T84" s="134"/>
      <c r="U84" s="134"/>
      <c r="V84" s="134"/>
      <c r="W84" s="134"/>
      <c r="X84" s="134"/>
      <c r="Y84" s="134"/>
      <c r="Z84" s="134"/>
      <c r="AA84" s="134"/>
    </row>
    <row r="85" ht="22.5" customHeight="1">
      <c r="A85" s="186">
        <f>'PROP DAILY PNL'!A291</f>
        <v>45869</v>
      </c>
      <c r="B85" s="334">
        <f t="shared" si="1"/>
        <v>1</v>
      </c>
      <c r="C85" s="334">
        <f>'Clients Balance'!C297/'Clients Balance'!B297</f>
        <v>0.4282276672</v>
      </c>
      <c r="D85" s="334">
        <f>'Clients Balance'!D297/'Clients Balance'!$B297</f>
        <v>0.09594112289</v>
      </c>
      <c r="E85" s="334">
        <f>'Clients Balance'!E297/'Clients Balance'!$B297</f>
        <v>0.07930579041</v>
      </c>
      <c r="F85" s="334">
        <f>'Clients Balance'!F297/'Clients Balance'!$B297</f>
        <v>0</v>
      </c>
      <c r="G85" s="334">
        <f>'Clients Balance'!G297/'Clients Balance'!$B297</f>
        <v>0.06040495759</v>
      </c>
      <c r="H85" s="334">
        <f>'Clients Balance'!H297/'Clients Balance'!$B297</f>
        <v>0</v>
      </c>
      <c r="I85" s="334">
        <f>'Clients Balance'!I297/'Clients Balance'!$B297</f>
        <v>0</v>
      </c>
      <c r="J85" s="334">
        <f>'Clients Balance'!J297/'Clients Balance'!$B297</f>
        <v>0.1077451817</v>
      </c>
      <c r="K85" s="334">
        <f>'Clients Balance'!K297/'Clients Balance'!$B297</f>
        <v>0</v>
      </c>
      <c r="L85" s="334">
        <f>'Clients Balance'!L297/'Clients Balance'!$B297</f>
        <v>0.03149614141</v>
      </c>
      <c r="M85" s="334">
        <f>'Clients Balance'!M297/'Clients Balance'!$B297</f>
        <v>0.03149614141</v>
      </c>
      <c r="N85" s="334">
        <f>'Clients Balance'!N297/'Clients Balance'!$B297</f>
        <v>0</v>
      </c>
      <c r="O85" s="334">
        <f>'Clients Balance'!O297/'Clients Balance'!$B297</f>
        <v>0.03284318926</v>
      </c>
      <c r="P85" s="334">
        <f>'Clients Balance'!P297/'Clients Balance'!$B297</f>
        <v>0.01973017016</v>
      </c>
      <c r="Q85" s="334">
        <f>'Clients Balance'!Q297/'Clients Balance'!$B297</f>
        <v>0.05452477784</v>
      </c>
      <c r="R85" s="334">
        <f>'Clients Balance'!R297/'Clients Balance'!$B297</f>
        <v>0.05828486016</v>
      </c>
      <c r="S85" s="134"/>
      <c r="T85" s="134"/>
      <c r="U85" s="134"/>
      <c r="V85" s="134"/>
      <c r="W85" s="134"/>
      <c r="X85" s="134"/>
      <c r="Y85" s="134"/>
      <c r="Z85" s="134"/>
      <c r="AA85" s="134"/>
    </row>
    <row r="86" ht="22.5" customHeight="1">
      <c r="A86" s="186">
        <f>'PROP DAILY PNL'!A292</f>
        <v>45870</v>
      </c>
      <c r="B86" s="334">
        <f t="shared" si="1"/>
        <v>1</v>
      </c>
      <c r="C86" s="334">
        <f>'Clients Balance'!C298/'Clients Balance'!B298</f>
        <v>0.475150041</v>
      </c>
      <c r="D86" s="334">
        <f>'Clients Balance'!D298/'Clients Balance'!$B298</f>
        <v>0.1085950667</v>
      </c>
      <c r="E86" s="334">
        <f>'Clients Balance'!E298/'Clients Balance'!$B298</f>
        <v>0.08976561715</v>
      </c>
      <c r="F86" s="334">
        <f>'Clients Balance'!F298/'Clients Balance'!$B298</f>
        <v>0</v>
      </c>
      <c r="G86" s="334">
        <f>'Clients Balance'!G298/'Clients Balance'!$B298</f>
        <v>0.0681266173</v>
      </c>
      <c r="H86" s="334">
        <f>'Clients Balance'!H298/'Clients Balance'!$B298</f>
        <v>0</v>
      </c>
      <c r="I86" s="334">
        <f>'Clients Balance'!I298/'Clients Balance'!$B298</f>
        <v>0</v>
      </c>
      <c r="J86" s="334">
        <f>'Clients Balance'!J298/'Clients Balance'!$B298</f>
        <v>0</v>
      </c>
      <c r="K86" s="334">
        <f>'Clients Balance'!K298/'Clients Balance'!$B298</f>
        <v>0</v>
      </c>
      <c r="L86" s="334">
        <f>'Clients Balance'!L298/'Clients Balance'!$B298</f>
        <v>0.06871899428</v>
      </c>
      <c r="M86" s="334">
        <f>'Clients Balance'!M298/'Clients Balance'!$B298</f>
        <v>0.06871899428</v>
      </c>
      <c r="N86" s="334">
        <f>'Clients Balance'!N298/'Clients Balance'!$B298</f>
        <v>0</v>
      </c>
      <c r="O86" s="334">
        <f>'Clients Balance'!O298/'Clients Balance'!$B298</f>
        <v>0.03717497995</v>
      </c>
      <c r="P86" s="334">
        <f>'Clients Balance'!P298/'Clients Balance'!$B298</f>
        <v>0.0223324289</v>
      </c>
      <c r="Q86" s="334">
        <f>'Clients Balance'!Q298/'Clients Balance'!$B298</f>
        <v>0.06141726041</v>
      </c>
      <c r="R86" s="334">
        <f>'Clients Balance'!R298/'Clients Balance'!$B298</f>
        <v>0</v>
      </c>
      <c r="S86" s="134"/>
      <c r="T86" s="134"/>
      <c r="U86" s="134"/>
      <c r="V86" s="134"/>
      <c r="W86" s="134"/>
      <c r="X86" s="134"/>
      <c r="Y86" s="134"/>
      <c r="Z86" s="134"/>
      <c r="AA86" s="134"/>
    </row>
    <row r="87" ht="22.5" customHeight="1">
      <c r="A87" s="186">
        <f>'PROP DAILY PNL'!A293</f>
        <v>45873</v>
      </c>
      <c r="B87" s="334">
        <f t="shared" si="1"/>
        <v>1</v>
      </c>
      <c r="C87" s="334">
        <f>'Clients Balance'!C299/'Clients Balance'!B299</f>
        <v>0.475150041</v>
      </c>
      <c r="D87" s="334">
        <f>'Clients Balance'!D299/'Clients Balance'!$B299</f>
        <v>0.1085950667</v>
      </c>
      <c r="E87" s="334">
        <f>'Clients Balance'!E299/'Clients Balance'!$B299</f>
        <v>0.08976561715</v>
      </c>
      <c r="F87" s="334">
        <f>'Clients Balance'!F299/'Clients Balance'!$B299</f>
        <v>0</v>
      </c>
      <c r="G87" s="334">
        <f>'Clients Balance'!G299/'Clients Balance'!$B299</f>
        <v>0.0681266173</v>
      </c>
      <c r="H87" s="334">
        <f>'Clients Balance'!H299/'Clients Balance'!$B299</f>
        <v>0</v>
      </c>
      <c r="I87" s="334">
        <f>'Clients Balance'!I299/'Clients Balance'!$B299</f>
        <v>0</v>
      </c>
      <c r="J87" s="334">
        <f>'Clients Balance'!J299/'Clients Balance'!$B299</f>
        <v>0</v>
      </c>
      <c r="K87" s="334">
        <f>'Clients Balance'!K299/'Clients Balance'!$B299</f>
        <v>0</v>
      </c>
      <c r="L87" s="334">
        <f>'Clients Balance'!L299/'Clients Balance'!$B299</f>
        <v>0.06871899428</v>
      </c>
      <c r="M87" s="334">
        <f>'Clients Balance'!M299/'Clients Balance'!$B299</f>
        <v>0.06871899428</v>
      </c>
      <c r="N87" s="334">
        <f>'Clients Balance'!N299/'Clients Balance'!$B299</f>
        <v>0</v>
      </c>
      <c r="O87" s="334">
        <f>'Clients Balance'!O299/'Clients Balance'!$B299</f>
        <v>0.03717497995</v>
      </c>
      <c r="P87" s="334">
        <f>'Clients Balance'!P299/'Clients Balance'!$B299</f>
        <v>0.0223324289</v>
      </c>
      <c r="Q87" s="334">
        <f>'Clients Balance'!Q299/'Clients Balance'!$B299</f>
        <v>0.06141726041</v>
      </c>
      <c r="R87" s="334">
        <f>'Clients Balance'!R299/'Clients Balance'!$B299</f>
        <v>0</v>
      </c>
      <c r="S87" s="134"/>
      <c r="T87" s="134"/>
      <c r="U87" s="134"/>
      <c r="V87" s="134"/>
      <c r="W87" s="134"/>
      <c r="X87" s="134"/>
      <c r="Y87" s="134"/>
      <c r="Z87" s="134"/>
      <c r="AA87" s="134"/>
    </row>
    <row r="88" ht="22.5" customHeight="1">
      <c r="A88" s="186">
        <f>'PROP DAILY PNL'!A294</f>
        <v>45874</v>
      </c>
      <c r="B88" s="334">
        <f t="shared" si="1"/>
        <v>1</v>
      </c>
      <c r="C88" s="334">
        <f>'Clients Balance'!C300/'Clients Balance'!B300</f>
        <v>0.475150041</v>
      </c>
      <c r="D88" s="334">
        <f>'Clients Balance'!D300/'Clients Balance'!$B300</f>
        <v>0.1085950667</v>
      </c>
      <c r="E88" s="334">
        <f>'Clients Balance'!E300/'Clients Balance'!$B300</f>
        <v>0.08976561715</v>
      </c>
      <c r="F88" s="334">
        <f>'Clients Balance'!F300/'Clients Balance'!$B300</f>
        <v>0</v>
      </c>
      <c r="G88" s="334">
        <f>'Clients Balance'!G300/'Clients Balance'!$B300</f>
        <v>0.0681266173</v>
      </c>
      <c r="H88" s="334">
        <f>'Clients Balance'!H300/'Clients Balance'!$B300</f>
        <v>0</v>
      </c>
      <c r="I88" s="334">
        <f>'Clients Balance'!I300/'Clients Balance'!$B300</f>
        <v>0</v>
      </c>
      <c r="J88" s="334">
        <f>'Clients Balance'!J300/'Clients Balance'!$B300</f>
        <v>0</v>
      </c>
      <c r="K88" s="334">
        <f>'Clients Balance'!K300/'Clients Balance'!$B300</f>
        <v>0</v>
      </c>
      <c r="L88" s="334">
        <f>'Clients Balance'!L300/'Clients Balance'!$B300</f>
        <v>0.06871899428</v>
      </c>
      <c r="M88" s="334">
        <f>'Clients Balance'!M300/'Clients Balance'!$B300</f>
        <v>0.06871899428</v>
      </c>
      <c r="N88" s="334">
        <f>'Clients Balance'!N300/'Clients Balance'!$B300</f>
        <v>0</v>
      </c>
      <c r="O88" s="334">
        <f>'Clients Balance'!O300/'Clients Balance'!$B300</f>
        <v>0.03717497995</v>
      </c>
      <c r="P88" s="334">
        <f>'Clients Balance'!P300/'Clients Balance'!$B300</f>
        <v>0.0223324289</v>
      </c>
      <c r="Q88" s="334">
        <f>'Clients Balance'!Q300/'Clients Balance'!$B300</f>
        <v>0.06141726041</v>
      </c>
      <c r="R88" s="334">
        <f>'Clients Balance'!R300/'Clients Balance'!$B300</f>
        <v>0</v>
      </c>
      <c r="S88" s="134"/>
      <c r="T88" s="134"/>
      <c r="U88" s="134"/>
      <c r="V88" s="134"/>
      <c r="W88" s="134"/>
      <c r="X88" s="134"/>
      <c r="Y88" s="134"/>
      <c r="Z88" s="134"/>
      <c r="AA88" s="134"/>
    </row>
    <row r="89" ht="22.5" customHeight="1">
      <c r="A89" s="186">
        <f>'PROP DAILY PNL'!A295</f>
        <v>45875</v>
      </c>
      <c r="B89" s="334">
        <f t="shared" si="1"/>
        <v>1</v>
      </c>
      <c r="C89" s="334">
        <f>'Clients Balance'!C301/'Clients Balance'!B301</f>
        <v>0.475150041</v>
      </c>
      <c r="D89" s="334">
        <f>'Clients Balance'!D301/'Clients Balance'!$B301</f>
        <v>0.1085950667</v>
      </c>
      <c r="E89" s="334">
        <f>'Clients Balance'!E301/'Clients Balance'!$B301</f>
        <v>0.08976561715</v>
      </c>
      <c r="F89" s="334">
        <f>'Clients Balance'!F301/'Clients Balance'!$B301</f>
        <v>0</v>
      </c>
      <c r="G89" s="334">
        <f>'Clients Balance'!G301/'Clients Balance'!$B301</f>
        <v>0.0681266173</v>
      </c>
      <c r="H89" s="334">
        <f>'Clients Balance'!H301/'Clients Balance'!$B301</f>
        <v>0</v>
      </c>
      <c r="I89" s="334">
        <f>'Clients Balance'!I301/'Clients Balance'!$B301</f>
        <v>0</v>
      </c>
      <c r="J89" s="334">
        <f>'Clients Balance'!J301/'Clients Balance'!$B301</f>
        <v>0</v>
      </c>
      <c r="K89" s="334">
        <f>'Clients Balance'!K301/'Clients Balance'!$B301</f>
        <v>0</v>
      </c>
      <c r="L89" s="334">
        <f>'Clients Balance'!L301/'Clients Balance'!$B301</f>
        <v>0.06871899428</v>
      </c>
      <c r="M89" s="334">
        <f>'Clients Balance'!M301/'Clients Balance'!$B301</f>
        <v>0.06871899428</v>
      </c>
      <c r="N89" s="334">
        <f>'Clients Balance'!N301/'Clients Balance'!$B301</f>
        <v>0</v>
      </c>
      <c r="O89" s="334">
        <f>'Clients Balance'!O301/'Clients Balance'!$B301</f>
        <v>0.03717497995</v>
      </c>
      <c r="P89" s="334">
        <f>'Clients Balance'!P301/'Clients Balance'!$B301</f>
        <v>0.0223324289</v>
      </c>
      <c r="Q89" s="334">
        <f>'Clients Balance'!Q301/'Clients Balance'!$B301</f>
        <v>0.06141726041</v>
      </c>
      <c r="R89" s="334">
        <f>'Clients Balance'!R301/'Clients Balance'!$B301</f>
        <v>0</v>
      </c>
      <c r="S89" s="134"/>
      <c r="T89" s="134"/>
      <c r="U89" s="134"/>
      <c r="V89" s="134"/>
      <c r="W89" s="134"/>
      <c r="X89" s="134"/>
      <c r="Y89" s="134"/>
      <c r="Z89" s="134"/>
      <c r="AA89" s="134"/>
    </row>
    <row r="90" ht="22.5" customHeight="1">
      <c r="A90" s="186">
        <f>'PROP DAILY PNL'!A296</f>
        <v>45876</v>
      </c>
      <c r="B90" s="334">
        <f t="shared" si="1"/>
        <v>1</v>
      </c>
      <c r="C90" s="334">
        <f>'Clients Balance'!C302/'Clients Balance'!B302</f>
        <v>0.475150041</v>
      </c>
      <c r="D90" s="334">
        <f>'Clients Balance'!D302/'Clients Balance'!$B302</f>
        <v>0.1085950667</v>
      </c>
      <c r="E90" s="334">
        <f>'Clients Balance'!E302/'Clients Balance'!$B302</f>
        <v>0.08976561715</v>
      </c>
      <c r="F90" s="334">
        <f>'Clients Balance'!F302/'Clients Balance'!$B302</f>
        <v>0</v>
      </c>
      <c r="G90" s="334">
        <f>'Clients Balance'!G302/'Clients Balance'!$B302</f>
        <v>0.0681266173</v>
      </c>
      <c r="H90" s="334">
        <f>'Clients Balance'!H302/'Clients Balance'!$B302</f>
        <v>0</v>
      </c>
      <c r="I90" s="334">
        <f>'Clients Balance'!I302/'Clients Balance'!$B302</f>
        <v>0</v>
      </c>
      <c r="J90" s="334">
        <f>'Clients Balance'!J302/'Clients Balance'!$B302</f>
        <v>0</v>
      </c>
      <c r="K90" s="334">
        <f>'Clients Balance'!K302/'Clients Balance'!$B302</f>
        <v>0</v>
      </c>
      <c r="L90" s="334">
        <f>'Clients Balance'!L302/'Clients Balance'!$B302</f>
        <v>0.06871899428</v>
      </c>
      <c r="M90" s="334">
        <f>'Clients Balance'!M302/'Clients Balance'!$B302</f>
        <v>0.06871899428</v>
      </c>
      <c r="N90" s="334">
        <f>'Clients Balance'!N302/'Clients Balance'!$B302</f>
        <v>0</v>
      </c>
      <c r="O90" s="334">
        <f>'Clients Balance'!O302/'Clients Balance'!$B302</f>
        <v>0.03717497995</v>
      </c>
      <c r="P90" s="334">
        <f>'Clients Balance'!P302/'Clients Balance'!$B302</f>
        <v>0.0223324289</v>
      </c>
      <c r="Q90" s="334">
        <f>'Clients Balance'!Q302/'Clients Balance'!$B302</f>
        <v>0.06141726041</v>
      </c>
      <c r="R90" s="334">
        <f>'Clients Balance'!R302/'Clients Balance'!$B302</f>
        <v>0</v>
      </c>
      <c r="S90" s="134"/>
      <c r="T90" s="134"/>
      <c r="U90" s="134"/>
      <c r="V90" s="134"/>
      <c r="W90" s="134"/>
      <c r="X90" s="134"/>
      <c r="Y90" s="134"/>
      <c r="Z90" s="134"/>
      <c r="AA90" s="134"/>
    </row>
    <row r="91" ht="22.5" customHeight="1">
      <c r="A91" s="186">
        <f>'PROP DAILY PNL'!A297</f>
        <v>45877</v>
      </c>
      <c r="B91" s="334">
        <f t="shared" si="1"/>
        <v>1</v>
      </c>
      <c r="C91" s="334">
        <f>'Clients Balance'!C303/'Clients Balance'!B303</f>
        <v>0.475150041</v>
      </c>
      <c r="D91" s="334">
        <f>'Clients Balance'!D303/'Clients Balance'!$B303</f>
        <v>0.1085950667</v>
      </c>
      <c r="E91" s="334">
        <f>'Clients Balance'!E303/'Clients Balance'!$B303</f>
        <v>0.08976561715</v>
      </c>
      <c r="F91" s="334">
        <f>'Clients Balance'!F303/'Clients Balance'!$B303</f>
        <v>0</v>
      </c>
      <c r="G91" s="334">
        <f>'Clients Balance'!G303/'Clients Balance'!$B303</f>
        <v>0.0681266173</v>
      </c>
      <c r="H91" s="334">
        <f>'Clients Balance'!H303/'Clients Balance'!$B303</f>
        <v>0</v>
      </c>
      <c r="I91" s="334">
        <f>'Clients Balance'!I303/'Clients Balance'!$B303</f>
        <v>0</v>
      </c>
      <c r="J91" s="334">
        <f>'Clients Balance'!J303/'Clients Balance'!$B303</f>
        <v>0</v>
      </c>
      <c r="K91" s="334">
        <f>'Clients Balance'!K303/'Clients Balance'!$B303</f>
        <v>0</v>
      </c>
      <c r="L91" s="334">
        <f>'Clients Balance'!L303/'Clients Balance'!$B303</f>
        <v>0.06871899428</v>
      </c>
      <c r="M91" s="334">
        <f>'Clients Balance'!M303/'Clients Balance'!$B303</f>
        <v>0.06871899428</v>
      </c>
      <c r="N91" s="334">
        <f>'Clients Balance'!N303/'Clients Balance'!$B303</f>
        <v>0</v>
      </c>
      <c r="O91" s="334">
        <f>'Clients Balance'!O303/'Clients Balance'!$B303</f>
        <v>0.03717497995</v>
      </c>
      <c r="P91" s="334">
        <f>'Clients Balance'!P303/'Clients Balance'!$B303</f>
        <v>0.0223324289</v>
      </c>
      <c r="Q91" s="334">
        <f>'Clients Balance'!Q303/'Clients Balance'!$B303</f>
        <v>0.06141726041</v>
      </c>
      <c r="R91" s="334">
        <f>'Clients Balance'!R303/'Clients Balance'!$B303</f>
        <v>0</v>
      </c>
      <c r="S91" s="134"/>
      <c r="T91" s="134"/>
      <c r="U91" s="134"/>
      <c r="V91" s="134"/>
      <c r="W91" s="134"/>
      <c r="X91" s="134"/>
      <c r="Y91" s="134"/>
      <c r="Z91" s="134"/>
      <c r="AA91" s="134"/>
    </row>
    <row r="92" ht="22.5" customHeight="1">
      <c r="A92" s="186">
        <f>'PROP DAILY PNL'!A298</f>
        <v>45880</v>
      </c>
      <c r="B92" s="334">
        <f t="shared" si="1"/>
        <v>1</v>
      </c>
      <c r="C92" s="334">
        <f>'Clients Balance'!C304/'Clients Balance'!B304</f>
        <v>0.475150041</v>
      </c>
      <c r="D92" s="334">
        <f>'Clients Balance'!D304/'Clients Balance'!$B304</f>
        <v>0.1085950667</v>
      </c>
      <c r="E92" s="334">
        <f>'Clients Balance'!E304/'Clients Balance'!$B304</f>
        <v>0.08976561715</v>
      </c>
      <c r="F92" s="334">
        <f>'Clients Balance'!F304/'Clients Balance'!$B304</f>
        <v>0</v>
      </c>
      <c r="G92" s="334">
        <f>'Clients Balance'!G304/'Clients Balance'!$B304</f>
        <v>0.0681266173</v>
      </c>
      <c r="H92" s="334">
        <f>'Clients Balance'!H304/'Clients Balance'!$B304</f>
        <v>0</v>
      </c>
      <c r="I92" s="334">
        <f>'Clients Balance'!I304/'Clients Balance'!$B304</f>
        <v>0</v>
      </c>
      <c r="J92" s="334">
        <f>'Clients Balance'!J304/'Clients Balance'!$B304</f>
        <v>0</v>
      </c>
      <c r="K92" s="334">
        <f>'Clients Balance'!K304/'Clients Balance'!$B304</f>
        <v>0</v>
      </c>
      <c r="L92" s="334">
        <f>'Clients Balance'!L304/'Clients Balance'!$B304</f>
        <v>0.06871899428</v>
      </c>
      <c r="M92" s="334">
        <f>'Clients Balance'!M304/'Clients Balance'!$B304</f>
        <v>0.06871899428</v>
      </c>
      <c r="N92" s="334">
        <f>'Clients Balance'!N304/'Clients Balance'!$B304</f>
        <v>0</v>
      </c>
      <c r="O92" s="334">
        <f>'Clients Balance'!O304/'Clients Balance'!$B304</f>
        <v>0.03717497995</v>
      </c>
      <c r="P92" s="334">
        <f>'Clients Balance'!P304/'Clients Balance'!$B304</f>
        <v>0.0223324289</v>
      </c>
      <c r="Q92" s="334">
        <f>'Clients Balance'!Q304/'Clients Balance'!$B304</f>
        <v>0.06141726041</v>
      </c>
      <c r="R92" s="334">
        <f>'Clients Balance'!R304/'Clients Balance'!$B304</f>
        <v>0</v>
      </c>
      <c r="S92" s="134"/>
      <c r="T92" s="134"/>
      <c r="U92" s="134"/>
      <c r="V92" s="134"/>
      <c r="W92" s="134"/>
      <c r="X92" s="134"/>
      <c r="Y92" s="134"/>
      <c r="Z92" s="134"/>
      <c r="AA92" s="134"/>
    </row>
    <row r="93" ht="22.5" customHeight="1">
      <c r="A93" s="186">
        <f>'PROP DAILY PNL'!A299</f>
        <v>45881</v>
      </c>
      <c r="B93" s="334">
        <f t="shared" si="1"/>
        <v>1</v>
      </c>
      <c r="C93" s="334">
        <f>'Clients Balance'!C305/'Clients Balance'!B305</f>
        <v>0.475150041</v>
      </c>
      <c r="D93" s="334">
        <f>'Clients Balance'!D305/'Clients Balance'!$B305</f>
        <v>0.1085950667</v>
      </c>
      <c r="E93" s="334">
        <f>'Clients Balance'!E305/'Clients Balance'!$B305</f>
        <v>0.08976561715</v>
      </c>
      <c r="F93" s="334">
        <f>'Clients Balance'!F305/'Clients Balance'!$B305</f>
        <v>0</v>
      </c>
      <c r="G93" s="334">
        <f>'Clients Balance'!G305/'Clients Balance'!$B305</f>
        <v>0.0681266173</v>
      </c>
      <c r="H93" s="334">
        <f>'Clients Balance'!H305/'Clients Balance'!$B305</f>
        <v>0</v>
      </c>
      <c r="I93" s="334">
        <f>'Clients Balance'!I305/'Clients Balance'!$B305</f>
        <v>0</v>
      </c>
      <c r="J93" s="334">
        <f>'Clients Balance'!J305/'Clients Balance'!$B305</f>
        <v>0</v>
      </c>
      <c r="K93" s="334">
        <f>'Clients Balance'!K305/'Clients Balance'!$B305</f>
        <v>0</v>
      </c>
      <c r="L93" s="334">
        <f>'Clients Balance'!L305/'Clients Balance'!$B305</f>
        <v>0.06871899428</v>
      </c>
      <c r="M93" s="334">
        <f>'Clients Balance'!M305/'Clients Balance'!$B305</f>
        <v>0.06871899428</v>
      </c>
      <c r="N93" s="334">
        <f>'Clients Balance'!N305/'Clients Balance'!$B305</f>
        <v>0</v>
      </c>
      <c r="O93" s="334">
        <f>'Clients Balance'!O305/'Clients Balance'!$B305</f>
        <v>0.03717497995</v>
      </c>
      <c r="P93" s="334">
        <f>'Clients Balance'!P305/'Clients Balance'!$B305</f>
        <v>0.0223324289</v>
      </c>
      <c r="Q93" s="334">
        <f>'Clients Balance'!Q305/'Clients Balance'!$B305</f>
        <v>0.06141726041</v>
      </c>
      <c r="R93" s="334">
        <f>'Clients Balance'!R305/'Clients Balance'!$B305</f>
        <v>0</v>
      </c>
      <c r="S93" s="134"/>
      <c r="T93" s="134"/>
      <c r="U93" s="134"/>
      <c r="V93" s="134"/>
      <c r="W93" s="134"/>
      <c r="X93" s="134"/>
      <c r="Y93" s="134"/>
      <c r="Z93" s="134"/>
      <c r="AA93" s="134"/>
    </row>
    <row r="94" ht="22.5" customHeight="1">
      <c r="A94" s="186">
        <f>'PROP DAILY PNL'!A300</f>
        <v>45882</v>
      </c>
      <c r="B94" s="334">
        <f t="shared" si="1"/>
        <v>1</v>
      </c>
      <c r="C94" s="334">
        <f>'Clients Balance'!C306/'Clients Balance'!B306</f>
        <v>0.475150041</v>
      </c>
      <c r="D94" s="334">
        <f>'Clients Balance'!D306/'Clients Balance'!$B306</f>
        <v>0.1085950667</v>
      </c>
      <c r="E94" s="334">
        <f>'Clients Balance'!E306/'Clients Balance'!$B306</f>
        <v>0.08976561715</v>
      </c>
      <c r="F94" s="334">
        <f>'Clients Balance'!F306/'Clients Balance'!$B306</f>
        <v>0</v>
      </c>
      <c r="G94" s="334">
        <f>'Clients Balance'!G306/'Clients Balance'!$B306</f>
        <v>0.0681266173</v>
      </c>
      <c r="H94" s="334">
        <f>'Clients Balance'!H306/'Clients Balance'!$B306</f>
        <v>0</v>
      </c>
      <c r="I94" s="334">
        <f>'Clients Balance'!I306/'Clients Balance'!$B306</f>
        <v>0</v>
      </c>
      <c r="J94" s="334">
        <f>'Clients Balance'!J306/'Clients Balance'!$B306</f>
        <v>0</v>
      </c>
      <c r="K94" s="334">
        <f>'Clients Balance'!K306/'Clients Balance'!$B306</f>
        <v>0</v>
      </c>
      <c r="L94" s="334">
        <f>'Clients Balance'!L306/'Clients Balance'!$B306</f>
        <v>0.06871899428</v>
      </c>
      <c r="M94" s="334">
        <f>'Clients Balance'!M306/'Clients Balance'!$B306</f>
        <v>0.06871899428</v>
      </c>
      <c r="N94" s="334">
        <f>'Clients Balance'!N306/'Clients Balance'!$B306</f>
        <v>0</v>
      </c>
      <c r="O94" s="334">
        <f>'Clients Balance'!O306/'Clients Balance'!$B306</f>
        <v>0.03717497995</v>
      </c>
      <c r="P94" s="334">
        <f>'Clients Balance'!P306/'Clients Balance'!$B306</f>
        <v>0.0223324289</v>
      </c>
      <c r="Q94" s="334">
        <f>'Clients Balance'!Q306/'Clients Balance'!$B306</f>
        <v>0.06141726041</v>
      </c>
      <c r="R94" s="334">
        <f>'Clients Balance'!R306/'Clients Balance'!$B306</f>
        <v>0</v>
      </c>
      <c r="S94" s="134"/>
      <c r="T94" s="134"/>
      <c r="U94" s="134"/>
      <c r="V94" s="134"/>
      <c r="W94" s="134"/>
      <c r="X94" s="134"/>
      <c r="Y94" s="134"/>
      <c r="Z94" s="134"/>
      <c r="AA94" s="134"/>
    </row>
    <row r="95" ht="22.5" customHeight="1">
      <c r="A95" s="186">
        <f>'PROP DAILY PNL'!A301</f>
        <v>45883</v>
      </c>
      <c r="B95" s="334">
        <f t="shared" si="1"/>
        <v>1</v>
      </c>
      <c r="C95" s="334">
        <f>'Clients Balance'!C307/'Clients Balance'!B307</f>
        <v>0.475150041</v>
      </c>
      <c r="D95" s="334">
        <f>'Clients Balance'!D307/'Clients Balance'!$B307</f>
        <v>0.1085950667</v>
      </c>
      <c r="E95" s="334">
        <f>'Clients Balance'!E307/'Clients Balance'!$B307</f>
        <v>0.08976561715</v>
      </c>
      <c r="F95" s="334">
        <f>'Clients Balance'!F307/'Clients Balance'!$B307</f>
        <v>0</v>
      </c>
      <c r="G95" s="334">
        <f>'Clients Balance'!G307/'Clients Balance'!$B307</f>
        <v>0.0681266173</v>
      </c>
      <c r="H95" s="334">
        <f>'Clients Balance'!H307/'Clients Balance'!$B307</f>
        <v>0</v>
      </c>
      <c r="I95" s="334">
        <f>'Clients Balance'!I307/'Clients Balance'!$B307</f>
        <v>0</v>
      </c>
      <c r="J95" s="334">
        <f>'Clients Balance'!J307/'Clients Balance'!$B307</f>
        <v>0</v>
      </c>
      <c r="K95" s="334">
        <f>'Clients Balance'!K307/'Clients Balance'!$B307</f>
        <v>0</v>
      </c>
      <c r="L95" s="334">
        <f>'Clients Balance'!L307/'Clients Balance'!$B307</f>
        <v>0.06871899428</v>
      </c>
      <c r="M95" s="334">
        <f>'Clients Balance'!M307/'Clients Balance'!$B307</f>
        <v>0.06871899428</v>
      </c>
      <c r="N95" s="334">
        <f>'Clients Balance'!N307/'Clients Balance'!$B307</f>
        <v>0</v>
      </c>
      <c r="O95" s="334">
        <f>'Clients Balance'!O307/'Clients Balance'!$B307</f>
        <v>0.03717497995</v>
      </c>
      <c r="P95" s="334">
        <f>'Clients Balance'!P307/'Clients Balance'!$B307</f>
        <v>0.0223324289</v>
      </c>
      <c r="Q95" s="334">
        <f>'Clients Balance'!Q307/'Clients Balance'!$B307</f>
        <v>0.06141726041</v>
      </c>
      <c r="R95" s="334">
        <f>'Clients Balance'!R307/'Clients Balance'!$B307</f>
        <v>0</v>
      </c>
      <c r="S95" s="134"/>
      <c r="T95" s="134"/>
      <c r="U95" s="134"/>
      <c r="V95" s="134"/>
      <c r="W95" s="134"/>
      <c r="X95" s="134"/>
      <c r="Y95" s="134"/>
      <c r="Z95" s="134"/>
      <c r="AA95" s="134"/>
    </row>
    <row r="96" ht="22.5" customHeight="1">
      <c r="A96" s="186">
        <f>'PROP DAILY PNL'!A302</f>
        <v>45887</v>
      </c>
      <c r="B96" s="334">
        <f t="shared" si="1"/>
        <v>1</v>
      </c>
      <c r="C96" s="334">
        <f>'Clients Balance'!C308/'Clients Balance'!B308</f>
        <v>0.475150041</v>
      </c>
      <c r="D96" s="334">
        <f>'Clients Balance'!D308/'Clients Balance'!$B308</f>
        <v>0.1085950667</v>
      </c>
      <c r="E96" s="334">
        <f>'Clients Balance'!E308/'Clients Balance'!$B308</f>
        <v>0.08976561715</v>
      </c>
      <c r="F96" s="334">
        <f>'Clients Balance'!F308/'Clients Balance'!$B308</f>
        <v>0</v>
      </c>
      <c r="G96" s="334">
        <f>'Clients Balance'!G308/'Clients Balance'!$B308</f>
        <v>0.0681266173</v>
      </c>
      <c r="H96" s="334">
        <f>'Clients Balance'!H308/'Clients Balance'!$B308</f>
        <v>0</v>
      </c>
      <c r="I96" s="334">
        <f>'Clients Balance'!I308/'Clients Balance'!$B308</f>
        <v>0</v>
      </c>
      <c r="J96" s="334">
        <f>'Clients Balance'!J308/'Clients Balance'!$B308</f>
        <v>0</v>
      </c>
      <c r="K96" s="334">
        <f>'Clients Balance'!K308/'Clients Balance'!$B308</f>
        <v>0</v>
      </c>
      <c r="L96" s="334">
        <f>'Clients Balance'!L308/'Clients Balance'!$B308</f>
        <v>0.06871899428</v>
      </c>
      <c r="M96" s="334">
        <f>'Clients Balance'!M308/'Clients Balance'!$B308</f>
        <v>0.06871899428</v>
      </c>
      <c r="N96" s="334">
        <f>'Clients Balance'!N308/'Clients Balance'!$B308</f>
        <v>0</v>
      </c>
      <c r="O96" s="334">
        <f>'Clients Balance'!O308/'Clients Balance'!$B308</f>
        <v>0.03717497995</v>
      </c>
      <c r="P96" s="334">
        <f>'Clients Balance'!P308/'Clients Balance'!$B308</f>
        <v>0.0223324289</v>
      </c>
      <c r="Q96" s="334">
        <f>'Clients Balance'!Q308/'Clients Balance'!$B308</f>
        <v>0.06141726041</v>
      </c>
      <c r="R96" s="334">
        <f>'Clients Balance'!R308/'Clients Balance'!$B308</f>
        <v>0</v>
      </c>
      <c r="S96" s="134"/>
      <c r="T96" s="134"/>
      <c r="U96" s="134"/>
      <c r="V96" s="134"/>
      <c r="W96" s="134"/>
      <c r="X96" s="134"/>
      <c r="Y96" s="134"/>
      <c r="Z96" s="134"/>
      <c r="AA96" s="134"/>
    </row>
    <row r="97" ht="22.5" customHeight="1">
      <c r="A97" s="186">
        <f>'PROP DAILY PNL'!A303</f>
        <v>45888</v>
      </c>
      <c r="B97" s="334">
        <f t="shared" si="1"/>
        <v>1</v>
      </c>
      <c r="C97" s="334">
        <f>'Clients Balance'!C309/'Clients Balance'!B309</f>
        <v>0.475150041</v>
      </c>
      <c r="D97" s="334">
        <f>'Clients Balance'!D309/'Clients Balance'!$B309</f>
        <v>0.1085950667</v>
      </c>
      <c r="E97" s="334">
        <f>'Clients Balance'!E309/'Clients Balance'!$B309</f>
        <v>0.08976561715</v>
      </c>
      <c r="F97" s="334">
        <f>'Clients Balance'!F309/'Clients Balance'!$B309</f>
        <v>0</v>
      </c>
      <c r="G97" s="334">
        <f>'Clients Balance'!G309/'Clients Balance'!$B309</f>
        <v>0.0681266173</v>
      </c>
      <c r="H97" s="334">
        <f>'Clients Balance'!H309/'Clients Balance'!$B309</f>
        <v>0</v>
      </c>
      <c r="I97" s="334">
        <f>'Clients Balance'!I309/'Clients Balance'!$B309</f>
        <v>0</v>
      </c>
      <c r="J97" s="334">
        <f>'Clients Balance'!J309/'Clients Balance'!$B309</f>
        <v>0</v>
      </c>
      <c r="K97" s="334">
        <f>'Clients Balance'!K309/'Clients Balance'!$B309</f>
        <v>0</v>
      </c>
      <c r="L97" s="334">
        <f>'Clients Balance'!L309/'Clients Balance'!$B309</f>
        <v>0.06871899428</v>
      </c>
      <c r="M97" s="334">
        <f>'Clients Balance'!M309/'Clients Balance'!$B309</f>
        <v>0.06871899428</v>
      </c>
      <c r="N97" s="334">
        <f>'Clients Balance'!N309/'Clients Balance'!$B309</f>
        <v>0</v>
      </c>
      <c r="O97" s="334">
        <f>'Clients Balance'!O309/'Clients Balance'!$B309</f>
        <v>0.03717497995</v>
      </c>
      <c r="P97" s="334">
        <f>'Clients Balance'!P309/'Clients Balance'!$B309</f>
        <v>0.0223324289</v>
      </c>
      <c r="Q97" s="334">
        <f>'Clients Balance'!Q309/'Clients Balance'!$B309</f>
        <v>0.06141726041</v>
      </c>
      <c r="R97" s="334">
        <f>'Clients Balance'!R309/'Clients Balance'!$B309</f>
        <v>0</v>
      </c>
      <c r="S97" s="134"/>
      <c r="T97" s="134"/>
      <c r="U97" s="134"/>
      <c r="V97" s="134"/>
      <c r="W97" s="134"/>
      <c r="X97" s="134"/>
      <c r="Y97" s="134"/>
      <c r="Z97" s="134"/>
      <c r="AA97" s="134"/>
    </row>
    <row r="98" ht="22.5" customHeight="1">
      <c r="A98" s="186">
        <f>'PROP DAILY PNL'!A304</f>
        <v>45889</v>
      </c>
      <c r="B98" s="334">
        <f t="shared" si="1"/>
        <v>1</v>
      </c>
      <c r="C98" s="334">
        <f>'Clients Balance'!C310/'Clients Balance'!B310</f>
        <v>0.475150041</v>
      </c>
      <c r="D98" s="334">
        <f>'Clients Balance'!D310/'Clients Balance'!$B310</f>
        <v>0.1085950667</v>
      </c>
      <c r="E98" s="334">
        <f>'Clients Balance'!E310/'Clients Balance'!$B310</f>
        <v>0.08976561715</v>
      </c>
      <c r="F98" s="334">
        <f>'Clients Balance'!F310/'Clients Balance'!$B310</f>
        <v>0</v>
      </c>
      <c r="G98" s="334">
        <f>'Clients Balance'!G310/'Clients Balance'!$B310</f>
        <v>0.0681266173</v>
      </c>
      <c r="H98" s="334">
        <f>'Clients Balance'!H310/'Clients Balance'!$B310</f>
        <v>0</v>
      </c>
      <c r="I98" s="334">
        <f>'Clients Balance'!I310/'Clients Balance'!$B310</f>
        <v>0</v>
      </c>
      <c r="J98" s="334">
        <f>'Clients Balance'!J310/'Clients Balance'!$B310</f>
        <v>0</v>
      </c>
      <c r="K98" s="334">
        <f>'Clients Balance'!K310/'Clients Balance'!$B310</f>
        <v>0</v>
      </c>
      <c r="L98" s="334">
        <f>'Clients Balance'!L310/'Clients Balance'!$B310</f>
        <v>0.06871899428</v>
      </c>
      <c r="M98" s="334">
        <f>'Clients Balance'!M310/'Clients Balance'!$B310</f>
        <v>0.06871899428</v>
      </c>
      <c r="N98" s="334">
        <f>'Clients Balance'!N310/'Clients Balance'!$B310</f>
        <v>0</v>
      </c>
      <c r="O98" s="334">
        <f>'Clients Balance'!O310/'Clients Balance'!$B310</f>
        <v>0.03717497995</v>
      </c>
      <c r="P98" s="334">
        <f>'Clients Balance'!P310/'Clients Balance'!$B310</f>
        <v>0.0223324289</v>
      </c>
      <c r="Q98" s="334">
        <f>'Clients Balance'!Q310/'Clients Balance'!$B310</f>
        <v>0.06141726041</v>
      </c>
      <c r="R98" s="334">
        <f>'Clients Balance'!R310/'Clients Balance'!$B310</f>
        <v>0</v>
      </c>
      <c r="S98" s="134"/>
      <c r="T98" s="134"/>
      <c r="U98" s="134"/>
      <c r="V98" s="134"/>
      <c r="W98" s="134"/>
      <c r="X98" s="134"/>
      <c r="Y98" s="134"/>
      <c r="Z98" s="134"/>
      <c r="AA98" s="134"/>
    </row>
    <row r="99" ht="22.5" customHeight="1">
      <c r="A99" s="186">
        <f>'PROP DAILY PNL'!A305</f>
        <v>45890</v>
      </c>
      <c r="B99" s="334">
        <f t="shared" si="1"/>
        <v>1</v>
      </c>
      <c r="C99" s="334">
        <f>'Clients Balance'!C311/'Clients Balance'!B311</f>
        <v>0.475150041</v>
      </c>
      <c r="D99" s="334">
        <f>'Clients Balance'!D311/'Clients Balance'!$B311</f>
        <v>0.1085950667</v>
      </c>
      <c r="E99" s="334">
        <f>'Clients Balance'!E311/'Clients Balance'!$B311</f>
        <v>0.08976561715</v>
      </c>
      <c r="F99" s="334">
        <f>'Clients Balance'!F311/'Clients Balance'!$B311</f>
        <v>0</v>
      </c>
      <c r="G99" s="334">
        <f>'Clients Balance'!G311/'Clients Balance'!$B311</f>
        <v>0.0681266173</v>
      </c>
      <c r="H99" s="334">
        <f>'Clients Balance'!H311/'Clients Balance'!$B311</f>
        <v>0</v>
      </c>
      <c r="I99" s="334">
        <f>'Clients Balance'!I311/'Clients Balance'!$B311</f>
        <v>0</v>
      </c>
      <c r="J99" s="334">
        <f>'Clients Balance'!J311/'Clients Balance'!$B311</f>
        <v>0</v>
      </c>
      <c r="K99" s="334">
        <f>'Clients Balance'!K311/'Clients Balance'!$B311</f>
        <v>0</v>
      </c>
      <c r="L99" s="334">
        <f>'Clients Balance'!L311/'Clients Balance'!$B311</f>
        <v>0.06871899428</v>
      </c>
      <c r="M99" s="334">
        <f>'Clients Balance'!M311/'Clients Balance'!$B311</f>
        <v>0.06871899428</v>
      </c>
      <c r="N99" s="334">
        <f>'Clients Balance'!N311/'Clients Balance'!$B311</f>
        <v>0</v>
      </c>
      <c r="O99" s="334">
        <f>'Clients Balance'!O311/'Clients Balance'!$B311</f>
        <v>0.03717497995</v>
      </c>
      <c r="P99" s="334">
        <f>'Clients Balance'!P311/'Clients Balance'!$B311</f>
        <v>0.0223324289</v>
      </c>
      <c r="Q99" s="334">
        <f>'Clients Balance'!Q311/'Clients Balance'!$B311</f>
        <v>0.06141726041</v>
      </c>
      <c r="R99" s="334">
        <f>'Clients Balance'!R311/'Clients Balance'!$B311</f>
        <v>0</v>
      </c>
      <c r="S99" s="134"/>
      <c r="T99" s="134"/>
      <c r="U99" s="134"/>
      <c r="V99" s="134"/>
      <c r="W99" s="134"/>
      <c r="X99" s="134"/>
      <c r="Y99" s="134"/>
      <c r="Z99" s="134"/>
      <c r="AA99" s="134"/>
    </row>
    <row r="100" ht="22.5" customHeight="1">
      <c r="A100" s="186">
        <f>'PROP DAILY PNL'!A306</f>
        <v>45891</v>
      </c>
      <c r="B100" s="334">
        <f t="shared" si="1"/>
        <v>1</v>
      </c>
      <c r="C100" s="334">
        <f>'Clients Balance'!C312/'Clients Balance'!B312</f>
        <v>0.475150041</v>
      </c>
      <c r="D100" s="334">
        <f>'Clients Balance'!D312/'Clients Balance'!$B312</f>
        <v>0.1085950667</v>
      </c>
      <c r="E100" s="334">
        <f>'Clients Balance'!E312/'Clients Balance'!$B312</f>
        <v>0.08976561715</v>
      </c>
      <c r="F100" s="334">
        <f>'Clients Balance'!F312/'Clients Balance'!$B312</f>
        <v>0</v>
      </c>
      <c r="G100" s="334">
        <f>'Clients Balance'!G312/'Clients Balance'!$B312</f>
        <v>0.0681266173</v>
      </c>
      <c r="H100" s="334">
        <f>'Clients Balance'!H312/'Clients Balance'!$B312</f>
        <v>0</v>
      </c>
      <c r="I100" s="334">
        <f>'Clients Balance'!I312/'Clients Balance'!$B312</f>
        <v>0</v>
      </c>
      <c r="J100" s="334">
        <f>'Clients Balance'!J312/'Clients Balance'!$B312</f>
        <v>0</v>
      </c>
      <c r="K100" s="334">
        <f>'Clients Balance'!K312/'Clients Balance'!$B312</f>
        <v>0</v>
      </c>
      <c r="L100" s="334">
        <f>'Clients Balance'!L312/'Clients Balance'!$B312</f>
        <v>0.06871899428</v>
      </c>
      <c r="M100" s="334">
        <f>'Clients Balance'!M312/'Clients Balance'!$B312</f>
        <v>0.06871899428</v>
      </c>
      <c r="N100" s="334">
        <f>'Clients Balance'!N312/'Clients Balance'!$B312</f>
        <v>0</v>
      </c>
      <c r="O100" s="334">
        <f>'Clients Balance'!O312/'Clients Balance'!$B312</f>
        <v>0.03717497995</v>
      </c>
      <c r="P100" s="334">
        <f>'Clients Balance'!P312/'Clients Balance'!$B312</f>
        <v>0.0223324289</v>
      </c>
      <c r="Q100" s="334">
        <f>'Clients Balance'!Q312/'Clients Balance'!$B312</f>
        <v>0.06141726041</v>
      </c>
      <c r="R100" s="334">
        <f>'Clients Balance'!R312/'Clients Balance'!$B312</f>
        <v>0</v>
      </c>
      <c r="S100" s="134"/>
      <c r="T100" s="134"/>
      <c r="U100" s="134"/>
      <c r="V100" s="134"/>
      <c r="W100" s="134"/>
      <c r="X100" s="134"/>
      <c r="Y100" s="134"/>
      <c r="Z100" s="134"/>
      <c r="AA100" s="134"/>
    </row>
    <row r="101" ht="22.5" customHeight="1">
      <c r="A101" s="186">
        <f>'PROP DAILY PNL'!A307</f>
        <v>45894</v>
      </c>
      <c r="B101" s="334">
        <f t="shared" si="1"/>
        <v>1</v>
      </c>
      <c r="C101" s="334">
        <f>'Clients Balance'!C313/'Clients Balance'!B313</f>
        <v>0.475150041</v>
      </c>
      <c r="D101" s="334">
        <f>'Clients Balance'!D313/'Clients Balance'!$B313</f>
        <v>0.1085950667</v>
      </c>
      <c r="E101" s="334">
        <f>'Clients Balance'!E313/'Clients Balance'!$B313</f>
        <v>0.08976561715</v>
      </c>
      <c r="F101" s="334">
        <f>'Clients Balance'!F313/'Clients Balance'!$B313</f>
        <v>0</v>
      </c>
      <c r="G101" s="334">
        <f>'Clients Balance'!G313/'Clients Balance'!$B313</f>
        <v>0.0681266173</v>
      </c>
      <c r="H101" s="334">
        <f>'Clients Balance'!H313/'Clients Balance'!$B313</f>
        <v>0</v>
      </c>
      <c r="I101" s="334">
        <f>'Clients Balance'!I313/'Clients Balance'!$B313</f>
        <v>0</v>
      </c>
      <c r="J101" s="334">
        <f>'Clients Balance'!J313/'Clients Balance'!$B313</f>
        <v>0</v>
      </c>
      <c r="K101" s="334">
        <f>'Clients Balance'!K313/'Clients Balance'!$B313</f>
        <v>0</v>
      </c>
      <c r="L101" s="334">
        <f>'Clients Balance'!L313/'Clients Balance'!$B313</f>
        <v>0.06871899428</v>
      </c>
      <c r="M101" s="334">
        <f>'Clients Balance'!M313/'Clients Balance'!$B313</f>
        <v>0.06871899428</v>
      </c>
      <c r="N101" s="334">
        <f>'Clients Balance'!N313/'Clients Balance'!$B313</f>
        <v>0</v>
      </c>
      <c r="O101" s="334">
        <f>'Clients Balance'!O313/'Clients Balance'!$B313</f>
        <v>0.03717497995</v>
      </c>
      <c r="P101" s="334">
        <f>'Clients Balance'!P313/'Clients Balance'!$B313</f>
        <v>0.0223324289</v>
      </c>
      <c r="Q101" s="334">
        <f>'Clients Balance'!Q313/'Clients Balance'!$B313</f>
        <v>0.06141726041</v>
      </c>
      <c r="R101" s="334">
        <f>'Clients Balance'!R313/'Clients Balance'!$B313</f>
        <v>0</v>
      </c>
      <c r="S101" s="134"/>
      <c r="T101" s="134"/>
      <c r="U101" s="134"/>
      <c r="V101" s="134"/>
      <c r="W101" s="134"/>
      <c r="X101" s="134"/>
      <c r="Y101" s="134"/>
      <c r="Z101" s="134"/>
      <c r="AA101" s="134"/>
    </row>
    <row r="102" ht="22.5" customHeight="1">
      <c r="A102" s="186">
        <f>'PROP DAILY PNL'!A308</f>
        <v>45895</v>
      </c>
      <c r="B102" s="334">
        <f t="shared" si="1"/>
        <v>1</v>
      </c>
      <c r="C102" s="334">
        <f>'Clients Balance'!C314/'Clients Balance'!B314</f>
        <v>0.475150041</v>
      </c>
      <c r="D102" s="334">
        <f>'Clients Balance'!D314/'Clients Balance'!$B314</f>
        <v>0.1085950667</v>
      </c>
      <c r="E102" s="334">
        <f>'Clients Balance'!E314/'Clients Balance'!$B314</f>
        <v>0.08976561715</v>
      </c>
      <c r="F102" s="334">
        <f>'Clients Balance'!F314/'Clients Balance'!$B314</f>
        <v>0</v>
      </c>
      <c r="G102" s="334">
        <f>'Clients Balance'!G314/'Clients Balance'!$B314</f>
        <v>0.0681266173</v>
      </c>
      <c r="H102" s="334">
        <f>'Clients Balance'!H314/'Clients Balance'!$B314</f>
        <v>0</v>
      </c>
      <c r="I102" s="334">
        <f>'Clients Balance'!I314/'Clients Balance'!$B314</f>
        <v>0</v>
      </c>
      <c r="J102" s="334">
        <f>'Clients Balance'!J314/'Clients Balance'!$B314</f>
        <v>0</v>
      </c>
      <c r="K102" s="334">
        <f>'Clients Balance'!K314/'Clients Balance'!$B314</f>
        <v>0</v>
      </c>
      <c r="L102" s="334">
        <f>'Clients Balance'!L314/'Clients Balance'!$B314</f>
        <v>0.06871899428</v>
      </c>
      <c r="M102" s="334">
        <f>'Clients Balance'!M314/'Clients Balance'!$B314</f>
        <v>0.06871899428</v>
      </c>
      <c r="N102" s="334">
        <f>'Clients Balance'!N314/'Clients Balance'!$B314</f>
        <v>0</v>
      </c>
      <c r="O102" s="334">
        <f>'Clients Balance'!O314/'Clients Balance'!$B314</f>
        <v>0.03717497995</v>
      </c>
      <c r="P102" s="334">
        <f>'Clients Balance'!P314/'Clients Balance'!$B314</f>
        <v>0.0223324289</v>
      </c>
      <c r="Q102" s="334">
        <f>'Clients Balance'!Q314/'Clients Balance'!$B314</f>
        <v>0.06141726041</v>
      </c>
      <c r="R102" s="334">
        <f>'Clients Balance'!R314/'Clients Balance'!$B314</f>
        <v>0</v>
      </c>
      <c r="S102" s="134"/>
      <c r="T102" s="134"/>
      <c r="U102" s="134"/>
      <c r="V102" s="134"/>
      <c r="W102" s="134"/>
      <c r="X102" s="134"/>
      <c r="Y102" s="134"/>
      <c r="Z102" s="134"/>
      <c r="AA102" s="134"/>
    </row>
    <row r="103" ht="22.5" customHeight="1">
      <c r="A103" s="186">
        <f>'PROP DAILY PNL'!A309</f>
        <v>45897</v>
      </c>
      <c r="B103" s="334">
        <f t="shared" si="1"/>
        <v>1</v>
      </c>
      <c r="C103" s="334">
        <f>'Clients Balance'!C315/'Clients Balance'!B315</f>
        <v>0.475150041</v>
      </c>
      <c r="D103" s="334">
        <f>'Clients Balance'!D315/'Clients Balance'!$B315</f>
        <v>0.1085950667</v>
      </c>
      <c r="E103" s="334">
        <f>'Clients Balance'!E315/'Clients Balance'!$B315</f>
        <v>0.08976561715</v>
      </c>
      <c r="F103" s="334">
        <f>'Clients Balance'!F315/'Clients Balance'!$B315</f>
        <v>0</v>
      </c>
      <c r="G103" s="334">
        <f>'Clients Balance'!G315/'Clients Balance'!$B315</f>
        <v>0.0681266173</v>
      </c>
      <c r="H103" s="334">
        <f>'Clients Balance'!H315/'Clients Balance'!$B315</f>
        <v>0</v>
      </c>
      <c r="I103" s="334">
        <f>'Clients Balance'!I315/'Clients Balance'!$B315</f>
        <v>0</v>
      </c>
      <c r="J103" s="334">
        <f>'Clients Balance'!J315/'Clients Balance'!$B315</f>
        <v>0</v>
      </c>
      <c r="K103" s="334">
        <f>'Clients Balance'!K315/'Clients Balance'!$B315</f>
        <v>0</v>
      </c>
      <c r="L103" s="334">
        <f>'Clients Balance'!L315/'Clients Balance'!$B315</f>
        <v>0.06871899428</v>
      </c>
      <c r="M103" s="334">
        <f>'Clients Balance'!M315/'Clients Balance'!$B315</f>
        <v>0.06871899428</v>
      </c>
      <c r="N103" s="334">
        <f>'Clients Balance'!N315/'Clients Balance'!$B315</f>
        <v>0</v>
      </c>
      <c r="O103" s="334">
        <f>'Clients Balance'!O315/'Clients Balance'!$B315</f>
        <v>0.03717497995</v>
      </c>
      <c r="P103" s="334">
        <f>'Clients Balance'!P315/'Clients Balance'!$B315</f>
        <v>0.0223324289</v>
      </c>
      <c r="Q103" s="334">
        <f>'Clients Balance'!Q315/'Clients Balance'!$B315</f>
        <v>0.06141726041</v>
      </c>
      <c r="R103" s="334">
        <f>'Clients Balance'!R315/'Clients Balance'!$B315</f>
        <v>0</v>
      </c>
      <c r="S103" s="134"/>
      <c r="T103" s="134"/>
      <c r="U103" s="134"/>
      <c r="V103" s="134"/>
      <c r="W103" s="134"/>
      <c r="X103" s="134"/>
      <c r="Y103" s="134"/>
      <c r="Z103" s="134"/>
      <c r="AA103" s="134"/>
    </row>
    <row r="104" ht="22.5" customHeight="1">
      <c r="A104" s="186">
        <f>'PROP DAILY PNL'!A310</f>
        <v>45898</v>
      </c>
      <c r="B104" s="334">
        <f t="shared" si="1"/>
        <v>1</v>
      </c>
      <c r="C104" s="334">
        <f>'Clients Balance'!C316/'Clients Balance'!B316</f>
        <v>0.475150041</v>
      </c>
      <c r="D104" s="334">
        <f>'Clients Balance'!D316/'Clients Balance'!$B316</f>
        <v>0.1085950667</v>
      </c>
      <c r="E104" s="334">
        <f>'Clients Balance'!E316/'Clients Balance'!$B316</f>
        <v>0.08976561715</v>
      </c>
      <c r="F104" s="334">
        <f>'Clients Balance'!F316/'Clients Balance'!$B316</f>
        <v>0</v>
      </c>
      <c r="G104" s="334">
        <f>'Clients Balance'!G316/'Clients Balance'!$B316</f>
        <v>0.0681266173</v>
      </c>
      <c r="H104" s="334">
        <f>'Clients Balance'!H316/'Clients Balance'!$B316</f>
        <v>0</v>
      </c>
      <c r="I104" s="334">
        <f>'Clients Balance'!I316/'Clients Balance'!$B316</f>
        <v>0</v>
      </c>
      <c r="J104" s="334">
        <f>'Clients Balance'!J316/'Clients Balance'!$B316</f>
        <v>0</v>
      </c>
      <c r="K104" s="334">
        <f>'Clients Balance'!K316/'Clients Balance'!$B316</f>
        <v>0</v>
      </c>
      <c r="L104" s="334">
        <f>'Clients Balance'!L316/'Clients Balance'!$B316</f>
        <v>0.06871899428</v>
      </c>
      <c r="M104" s="334">
        <f>'Clients Balance'!M316/'Clients Balance'!$B316</f>
        <v>0.06871899428</v>
      </c>
      <c r="N104" s="334">
        <f>'Clients Balance'!N316/'Clients Balance'!$B316</f>
        <v>0</v>
      </c>
      <c r="O104" s="334">
        <f>'Clients Balance'!O316/'Clients Balance'!$B316</f>
        <v>0.03717497995</v>
      </c>
      <c r="P104" s="334">
        <f>'Clients Balance'!P316/'Clients Balance'!$B316</f>
        <v>0.0223324289</v>
      </c>
      <c r="Q104" s="334">
        <f>'Clients Balance'!Q316/'Clients Balance'!$B316</f>
        <v>0.06141726041</v>
      </c>
      <c r="R104" s="334">
        <f>'Clients Balance'!R316/'Clients Balance'!$B316</f>
        <v>0</v>
      </c>
      <c r="S104" s="134"/>
      <c r="T104" s="134"/>
      <c r="U104" s="134"/>
      <c r="V104" s="134"/>
      <c r="W104" s="134"/>
      <c r="X104" s="134"/>
      <c r="Y104" s="134"/>
      <c r="Z104" s="134"/>
      <c r="AA104" s="134"/>
    </row>
    <row r="105" ht="22.5" customHeight="1">
      <c r="A105" s="186">
        <f>'PROP DAILY PNL'!A311</f>
        <v>45901</v>
      </c>
      <c r="B105" s="334">
        <f t="shared" si="1"/>
        <v>1</v>
      </c>
      <c r="C105" s="334">
        <f>'Clients Balance'!C317/'Clients Balance'!B317</f>
        <v>0.4721569195</v>
      </c>
      <c r="D105" s="334">
        <f>'Clients Balance'!D317/'Clients Balance'!$B317</f>
        <v>0.1094298262</v>
      </c>
      <c r="E105" s="334">
        <f>'Clients Balance'!E317/'Clients Balance'!$B317</f>
        <v>0.09045566868</v>
      </c>
      <c r="F105" s="334">
        <f>'Clients Balance'!F317/'Clients Balance'!$B317</f>
        <v>0</v>
      </c>
      <c r="G105" s="334">
        <f>'Clients Balance'!G317/'Clients Balance'!$B317</f>
        <v>0.06840105429</v>
      </c>
      <c r="H105" s="334">
        <f>'Clients Balance'!H317/'Clients Balance'!$B317</f>
        <v>0</v>
      </c>
      <c r="I105" s="334">
        <f>'Clients Balance'!I317/'Clients Balance'!$B317</f>
        <v>0</v>
      </c>
      <c r="J105" s="334">
        <f>'Clients Balance'!J317/'Clients Balance'!$B317</f>
        <v>0</v>
      </c>
      <c r="K105" s="334">
        <f>'Clients Balance'!K317/'Clients Balance'!$B317</f>
        <v>0</v>
      </c>
      <c r="L105" s="334">
        <f>'Clients Balance'!L317/'Clients Balance'!$B317</f>
        <v>0.06900273744</v>
      </c>
      <c r="M105" s="334">
        <f>'Clients Balance'!M317/'Clients Balance'!$B317</f>
        <v>0.06900273744</v>
      </c>
      <c r="N105" s="334">
        <f>'Clients Balance'!N317/'Clients Balance'!$B317</f>
        <v>0</v>
      </c>
      <c r="O105" s="334">
        <f>'Clients Balance'!O317/'Clients Balance'!$B317</f>
        <v>0.03746073502</v>
      </c>
      <c r="P105" s="334">
        <f>'Clients Balance'!P317/'Clients Balance'!$B317</f>
        <v>0.02250410231</v>
      </c>
      <c r="Q105" s="334">
        <f>'Clients Balance'!Q317/'Clients Balance'!$B317</f>
        <v>0.06158621918</v>
      </c>
      <c r="R105" s="334">
        <f>'Clients Balance'!R317/'Clients Balance'!$B317</f>
        <v>0</v>
      </c>
      <c r="S105" s="134"/>
      <c r="T105" s="134"/>
      <c r="U105" s="134"/>
      <c r="V105" s="134"/>
      <c r="W105" s="134"/>
      <c r="X105" s="134"/>
      <c r="Y105" s="134"/>
      <c r="Z105" s="134"/>
      <c r="AA105" s="134"/>
    </row>
    <row r="106" ht="22.5" customHeight="1">
      <c r="A106" s="186">
        <f>'PROP DAILY PNL'!A312</f>
        <v>45902</v>
      </c>
      <c r="B106" s="334">
        <f t="shared" si="1"/>
        <v>1</v>
      </c>
      <c r="C106" s="334">
        <f>'Clients Balance'!C318/'Clients Balance'!B318</f>
        <v>0.4721569195</v>
      </c>
      <c r="D106" s="334">
        <f>'Clients Balance'!D318/'Clients Balance'!$B318</f>
        <v>0.1094298262</v>
      </c>
      <c r="E106" s="334">
        <f>'Clients Balance'!E318/'Clients Balance'!$B318</f>
        <v>0.09045566868</v>
      </c>
      <c r="F106" s="334">
        <f>'Clients Balance'!F318/'Clients Balance'!$B318</f>
        <v>0</v>
      </c>
      <c r="G106" s="334">
        <f>'Clients Balance'!G318/'Clients Balance'!$B318</f>
        <v>0.06840105429</v>
      </c>
      <c r="H106" s="334">
        <f>'Clients Balance'!H318/'Clients Balance'!$B318</f>
        <v>0</v>
      </c>
      <c r="I106" s="334">
        <f>'Clients Balance'!I318/'Clients Balance'!$B318</f>
        <v>0</v>
      </c>
      <c r="J106" s="334">
        <f>'Clients Balance'!J318/'Clients Balance'!$B318</f>
        <v>0</v>
      </c>
      <c r="K106" s="334">
        <f>'Clients Balance'!K318/'Clients Balance'!$B318</f>
        <v>0</v>
      </c>
      <c r="L106" s="334">
        <f>'Clients Balance'!L318/'Clients Balance'!$B318</f>
        <v>0.06900273744</v>
      </c>
      <c r="M106" s="334">
        <f>'Clients Balance'!M318/'Clients Balance'!$B318</f>
        <v>0.06900273744</v>
      </c>
      <c r="N106" s="334">
        <f>'Clients Balance'!N318/'Clients Balance'!$B318</f>
        <v>0</v>
      </c>
      <c r="O106" s="334">
        <f>'Clients Balance'!O318/'Clients Balance'!$B318</f>
        <v>0.03746073502</v>
      </c>
      <c r="P106" s="334">
        <f>'Clients Balance'!P318/'Clients Balance'!$B318</f>
        <v>0.02250410231</v>
      </c>
      <c r="Q106" s="334">
        <f>'Clients Balance'!Q318/'Clients Balance'!$B318</f>
        <v>0.06158621918</v>
      </c>
      <c r="R106" s="334">
        <f>'Clients Balance'!R318/'Clients Balance'!$B318</f>
        <v>0</v>
      </c>
      <c r="S106" s="134"/>
      <c r="T106" s="134"/>
      <c r="U106" s="134"/>
      <c r="V106" s="134"/>
      <c r="W106" s="134"/>
      <c r="X106" s="134"/>
      <c r="Y106" s="134"/>
      <c r="Z106" s="134"/>
      <c r="AA106" s="134"/>
    </row>
    <row r="107" ht="22.5" customHeight="1">
      <c r="A107" s="186">
        <f>'PROP DAILY PNL'!A313</f>
        <v>45903</v>
      </c>
      <c r="B107" s="334">
        <f t="shared" si="1"/>
        <v>1</v>
      </c>
      <c r="C107" s="334">
        <f>'Clients Balance'!C319/'Clients Balance'!B319</f>
        <v>0.4721569195</v>
      </c>
      <c r="D107" s="334">
        <f>'Clients Balance'!D319/'Clients Balance'!$B319</f>
        <v>0.1094298262</v>
      </c>
      <c r="E107" s="334">
        <f>'Clients Balance'!E319/'Clients Balance'!$B319</f>
        <v>0.09045566868</v>
      </c>
      <c r="F107" s="334">
        <f>'Clients Balance'!F319/'Clients Balance'!$B319</f>
        <v>0</v>
      </c>
      <c r="G107" s="334">
        <f>'Clients Balance'!G319/'Clients Balance'!$B319</f>
        <v>0.06840105429</v>
      </c>
      <c r="H107" s="334">
        <f>'Clients Balance'!H319/'Clients Balance'!$B319</f>
        <v>0</v>
      </c>
      <c r="I107" s="334">
        <f>'Clients Balance'!I319/'Clients Balance'!$B319</f>
        <v>0</v>
      </c>
      <c r="J107" s="334">
        <f>'Clients Balance'!J319/'Clients Balance'!$B319</f>
        <v>0</v>
      </c>
      <c r="K107" s="334">
        <f>'Clients Balance'!K319/'Clients Balance'!$B319</f>
        <v>0</v>
      </c>
      <c r="L107" s="334">
        <f>'Clients Balance'!L319/'Clients Balance'!$B319</f>
        <v>0.06900273744</v>
      </c>
      <c r="M107" s="334">
        <f>'Clients Balance'!M319/'Clients Balance'!$B319</f>
        <v>0.06900273744</v>
      </c>
      <c r="N107" s="334">
        <f>'Clients Balance'!N319/'Clients Balance'!$B319</f>
        <v>0</v>
      </c>
      <c r="O107" s="334">
        <f>'Clients Balance'!O319/'Clients Balance'!$B319</f>
        <v>0.03746073502</v>
      </c>
      <c r="P107" s="334">
        <f>'Clients Balance'!P319/'Clients Balance'!$B319</f>
        <v>0.02250410231</v>
      </c>
      <c r="Q107" s="334">
        <f>'Clients Balance'!Q319/'Clients Balance'!$B319</f>
        <v>0.06158621918</v>
      </c>
      <c r="R107" s="334">
        <f>'Clients Balance'!R319/'Clients Balance'!$B319</f>
        <v>0</v>
      </c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ht="22.5" customHeight="1">
      <c r="A108" s="186">
        <f>'PROP DAILY PNL'!A314</f>
        <v>45904</v>
      </c>
      <c r="B108" s="334">
        <f t="shared" si="1"/>
        <v>1</v>
      </c>
      <c r="C108" s="334">
        <f>'Clients Balance'!C320/'Clients Balance'!B320</f>
        <v>0.4721569195</v>
      </c>
      <c r="D108" s="334">
        <f>'Clients Balance'!D320/'Clients Balance'!$B320</f>
        <v>0.1094298262</v>
      </c>
      <c r="E108" s="334">
        <f>'Clients Balance'!E320/'Clients Balance'!$B320</f>
        <v>0.09045566868</v>
      </c>
      <c r="F108" s="334">
        <f>'Clients Balance'!F320/'Clients Balance'!$B320</f>
        <v>0</v>
      </c>
      <c r="G108" s="334">
        <f>'Clients Balance'!G320/'Clients Balance'!$B320</f>
        <v>0.06840105429</v>
      </c>
      <c r="H108" s="334">
        <f>'Clients Balance'!H320/'Clients Balance'!$B320</f>
        <v>0</v>
      </c>
      <c r="I108" s="334">
        <f>'Clients Balance'!I320/'Clients Balance'!$B320</f>
        <v>0</v>
      </c>
      <c r="J108" s="334">
        <f>'Clients Balance'!J320/'Clients Balance'!$B320</f>
        <v>0</v>
      </c>
      <c r="K108" s="334">
        <f>'Clients Balance'!K320/'Clients Balance'!$B320</f>
        <v>0</v>
      </c>
      <c r="L108" s="334">
        <f>'Clients Balance'!L320/'Clients Balance'!$B320</f>
        <v>0.06900273744</v>
      </c>
      <c r="M108" s="334">
        <f>'Clients Balance'!M320/'Clients Balance'!$B320</f>
        <v>0.06900273744</v>
      </c>
      <c r="N108" s="334">
        <f>'Clients Balance'!N320/'Clients Balance'!$B320</f>
        <v>0</v>
      </c>
      <c r="O108" s="334">
        <f>'Clients Balance'!O320/'Clients Balance'!$B320</f>
        <v>0.03746073502</v>
      </c>
      <c r="P108" s="334">
        <f>'Clients Balance'!P320/'Clients Balance'!$B320</f>
        <v>0.02250410231</v>
      </c>
      <c r="Q108" s="334">
        <f>'Clients Balance'!Q320/'Clients Balance'!$B320</f>
        <v>0.06158621918</v>
      </c>
      <c r="R108" s="334">
        <f>'Clients Balance'!R320/'Clients Balance'!$B320</f>
        <v>0</v>
      </c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ht="22.5" customHeight="1">
      <c r="A109" s="186">
        <f>'PROP DAILY PNL'!A315</f>
        <v>45905</v>
      </c>
      <c r="B109" s="334">
        <f t="shared" si="1"/>
        <v>1</v>
      </c>
      <c r="C109" s="334">
        <f>'Clients Balance'!C321/'Clients Balance'!B321</f>
        <v>0.4721569195</v>
      </c>
      <c r="D109" s="334">
        <f>'Clients Balance'!D321/'Clients Balance'!$B321</f>
        <v>0.1094298262</v>
      </c>
      <c r="E109" s="334">
        <f>'Clients Balance'!E321/'Clients Balance'!$B321</f>
        <v>0.09045566868</v>
      </c>
      <c r="F109" s="334">
        <f>'Clients Balance'!F321/'Clients Balance'!$B321</f>
        <v>0</v>
      </c>
      <c r="G109" s="334">
        <f>'Clients Balance'!G321/'Clients Balance'!$B321</f>
        <v>0.06840105429</v>
      </c>
      <c r="H109" s="334">
        <f>'Clients Balance'!H321/'Clients Balance'!$B321</f>
        <v>0</v>
      </c>
      <c r="I109" s="334">
        <f>'Clients Balance'!I321/'Clients Balance'!$B321</f>
        <v>0</v>
      </c>
      <c r="J109" s="334">
        <f>'Clients Balance'!J321/'Clients Balance'!$B321</f>
        <v>0</v>
      </c>
      <c r="K109" s="334">
        <f>'Clients Balance'!K321/'Clients Balance'!$B321</f>
        <v>0</v>
      </c>
      <c r="L109" s="334">
        <f>'Clients Balance'!L321/'Clients Balance'!$B321</f>
        <v>0.06900273744</v>
      </c>
      <c r="M109" s="334">
        <f>'Clients Balance'!M321/'Clients Balance'!$B321</f>
        <v>0.06900273744</v>
      </c>
      <c r="N109" s="334">
        <f>'Clients Balance'!N321/'Clients Balance'!$B321</f>
        <v>0</v>
      </c>
      <c r="O109" s="334">
        <f>'Clients Balance'!O321/'Clients Balance'!$B321</f>
        <v>0.03746073502</v>
      </c>
      <c r="P109" s="334">
        <f>'Clients Balance'!P321/'Clients Balance'!$B321</f>
        <v>0.02250410231</v>
      </c>
      <c r="Q109" s="334">
        <f>'Clients Balance'!Q321/'Clients Balance'!$B321</f>
        <v>0.06158621918</v>
      </c>
      <c r="R109" s="334">
        <f>'Clients Balance'!R321/'Clients Balance'!$B321</f>
        <v>0</v>
      </c>
      <c r="S109" s="134"/>
      <c r="T109" s="134"/>
      <c r="U109" s="134"/>
      <c r="V109" s="134"/>
      <c r="W109" s="134"/>
      <c r="X109" s="134"/>
      <c r="Y109" s="134"/>
      <c r="Z109" s="134"/>
      <c r="AA109" s="134"/>
    </row>
    <row r="110" ht="22.5" customHeight="1">
      <c r="A110" s="186">
        <f>'PROP DAILY PNL'!A316</f>
        <v>45908</v>
      </c>
      <c r="B110" s="334">
        <f t="shared" si="1"/>
        <v>1</v>
      </c>
      <c r="C110" s="334">
        <f>'Clients Balance'!C322/'Clients Balance'!B322</f>
        <v>0.4721569195</v>
      </c>
      <c r="D110" s="334">
        <f>'Clients Balance'!D322/'Clients Balance'!$B322</f>
        <v>0.1094298262</v>
      </c>
      <c r="E110" s="334">
        <f>'Clients Balance'!E322/'Clients Balance'!$B322</f>
        <v>0.09045566868</v>
      </c>
      <c r="F110" s="334">
        <f>'Clients Balance'!F322/'Clients Balance'!$B322</f>
        <v>0</v>
      </c>
      <c r="G110" s="334">
        <f>'Clients Balance'!G322/'Clients Balance'!$B322</f>
        <v>0.06840105429</v>
      </c>
      <c r="H110" s="334">
        <f>'Clients Balance'!H322/'Clients Balance'!$B322</f>
        <v>0</v>
      </c>
      <c r="I110" s="334">
        <f>'Clients Balance'!I322/'Clients Balance'!$B322</f>
        <v>0</v>
      </c>
      <c r="J110" s="334">
        <f>'Clients Balance'!J322/'Clients Balance'!$B322</f>
        <v>0</v>
      </c>
      <c r="K110" s="334">
        <f>'Clients Balance'!K322/'Clients Balance'!$B322</f>
        <v>0</v>
      </c>
      <c r="L110" s="334">
        <f>'Clients Balance'!L322/'Clients Balance'!$B322</f>
        <v>0.06900273744</v>
      </c>
      <c r="M110" s="334">
        <f>'Clients Balance'!M322/'Clients Balance'!$B322</f>
        <v>0.06900273744</v>
      </c>
      <c r="N110" s="334">
        <f>'Clients Balance'!N322/'Clients Balance'!$B322</f>
        <v>0</v>
      </c>
      <c r="O110" s="334">
        <f>'Clients Balance'!O322/'Clients Balance'!$B322</f>
        <v>0.03746073502</v>
      </c>
      <c r="P110" s="334">
        <f>'Clients Balance'!P322/'Clients Balance'!$B322</f>
        <v>0.02250410231</v>
      </c>
      <c r="Q110" s="334">
        <f>'Clients Balance'!Q322/'Clients Balance'!$B322</f>
        <v>0.06158621918</v>
      </c>
      <c r="R110" s="334">
        <f>'Clients Balance'!R322/'Clients Balance'!$B322</f>
        <v>0</v>
      </c>
      <c r="S110" s="134"/>
      <c r="T110" s="134"/>
      <c r="U110" s="134"/>
      <c r="V110" s="134"/>
      <c r="W110" s="134"/>
      <c r="X110" s="134"/>
      <c r="Y110" s="134"/>
      <c r="Z110" s="134"/>
      <c r="AA110" s="134"/>
    </row>
    <row r="111" ht="22.5" customHeight="1">
      <c r="A111" s="186">
        <f>'PROP DAILY PNL'!A317</f>
        <v>45909</v>
      </c>
      <c r="B111" s="334">
        <f t="shared" si="1"/>
        <v>1</v>
      </c>
      <c r="C111" s="334">
        <f>'Clients Balance'!C323/'Clients Balance'!B323</f>
        <v>0.4721569195</v>
      </c>
      <c r="D111" s="334">
        <f>'Clients Balance'!D323/'Clients Balance'!$B323</f>
        <v>0.1094298262</v>
      </c>
      <c r="E111" s="334">
        <f>'Clients Balance'!E323/'Clients Balance'!$B323</f>
        <v>0.09045566868</v>
      </c>
      <c r="F111" s="334">
        <f>'Clients Balance'!F323/'Clients Balance'!$B323</f>
        <v>0</v>
      </c>
      <c r="G111" s="334">
        <f>'Clients Balance'!G323/'Clients Balance'!$B323</f>
        <v>0.06840105429</v>
      </c>
      <c r="H111" s="334">
        <f>'Clients Balance'!H323/'Clients Balance'!$B323</f>
        <v>0</v>
      </c>
      <c r="I111" s="334">
        <f>'Clients Balance'!I323/'Clients Balance'!$B323</f>
        <v>0</v>
      </c>
      <c r="J111" s="334">
        <f>'Clients Balance'!J323/'Clients Balance'!$B323</f>
        <v>0</v>
      </c>
      <c r="K111" s="334">
        <f>'Clients Balance'!K323/'Clients Balance'!$B323</f>
        <v>0</v>
      </c>
      <c r="L111" s="334">
        <f>'Clients Balance'!L323/'Clients Balance'!$B323</f>
        <v>0.06900273744</v>
      </c>
      <c r="M111" s="334">
        <f>'Clients Balance'!M323/'Clients Balance'!$B323</f>
        <v>0.06900273744</v>
      </c>
      <c r="N111" s="334">
        <f>'Clients Balance'!N323/'Clients Balance'!$B323</f>
        <v>0</v>
      </c>
      <c r="O111" s="334">
        <f>'Clients Balance'!O323/'Clients Balance'!$B323</f>
        <v>0.03746073502</v>
      </c>
      <c r="P111" s="334">
        <f>'Clients Balance'!P323/'Clients Balance'!$B323</f>
        <v>0.02250410231</v>
      </c>
      <c r="Q111" s="334">
        <f>'Clients Balance'!Q323/'Clients Balance'!$B323</f>
        <v>0.06158621918</v>
      </c>
      <c r="R111" s="334">
        <f>'Clients Balance'!R323/'Clients Balance'!$B323</f>
        <v>0</v>
      </c>
      <c r="S111" s="134"/>
      <c r="T111" s="134"/>
      <c r="U111" s="134"/>
      <c r="V111" s="134"/>
      <c r="W111" s="134"/>
      <c r="X111" s="134"/>
      <c r="Y111" s="134"/>
      <c r="Z111" s="134"/>
      <c r="AA111" s="134"/>
    </row>
    <row r="112" ht="22.5" customHeight="1">
      <c r="A112" s="186">
        <f>'PROP DAILY PNL'!A318</f>
        <v>45910</v>
      </c>
      <c r="B112" s="334">
        <f t="shared" si="1"/>
        <v>1</v>
      </c>
      <c r="C112" s="334">
        <f>'Clients Balance'!C324/'Clients Balance'!B324</f>
        <v>0.4721569195</v>
      </c>
      <c r="D112" s="334">
        <f>'Clients Balance'!D324/'Clients Balance'!$B324</f>
        <v>0.1094298262</v>
      </c>
      <c r="E112" s="334">
        <f>'Clients Balance'!E324/'Clients Balance'!$B324</f>
        <v>0.09045566868</v>
      </c>
      <c r="F112" s="334">
        <f>'Clients Balance'!F324/'Clients Balance'!$B324</f>
        <v>0</v>
      </c>
      <c r="G112" s="334">
        <f>'Clients Balance'!G324/'Clients Balance'!$B324</f>
        <v>0.06840105429</v>
      </c>
      <c r="H112" s="334">
        <f>'Clients Balance'!H324/'Clients Balance'!$B324</f>
        <v>0</v>
      </c>
      <c r="I112" s="334">
        <f>'Clients Balance'!I324/'Clients Balance'!$B324</f>
        <v>0</v>
      </c>
      <c r="J112" s="334">
        <f>'Clients Balance'!J324/'Clients Balance'!$B324</f>
        <v>0</v>
      </c>
      <c r="K112" s="334">
        <f>'Clients Balance'!K324/'Clients Balance'!$B324</f>
        <v>0</v>
      </c>
      <c r="L112" s="334">
        <f>'Clients Balance'!L324/'Clients Balance'!$B324</f>
        <v>0.06900273744</v>
      </c>
      <c r="M112" s="334">
        <f>'Clients Balance'!M324/'Clients Balance'!$B324</f>
        <v>0.06900273744</v>
      </c>
      <c r="N112" s="334">
        <f>'Clients Balance'!N324/'Clients Balance'!$B324</f>
        <v>0</v>
      </c>
      <c r="O112" s="334">
        <f>'Clients Balance'!O324/'Clients Balance'!$B324</f>
        <v>0.03746073502</v>
      </c>
      <c r="P112" s="334">
        <f>'Clients Balance'!P324/'Clients Balance'!$B324</f>
        <v>0.02250410231</v>
      </c>
      <c r="Q112" s="334">
        <f>'Clients Balance'!Q324/'Clients Balance'!$B324</f>
        <v>0.06158621918</v>
      </c>
      <c r="R112" s="334">
        <f>'Clients Balance'!R324/'Clients Balance'!$B324</f>
        <v>0</v>
      </c>
      <c r="S112" s="134"/>
      <c r="T112" s="134"/>
      <c r="U112" s="134"/>
      <c r="V112" s="134"/>
      <c r="W112" s="134"/>
      <c r="X112" s="134"/>
      <c r="Y112" s="134"/>
      <c r="Z112" s="134"/>
      <c r="AA112" s="134"/>
    </row>
    <row r="113" ht="22.5" customHeight="1">
      <c r="A113" s="186">
        <f>'PROP DAILY PNL'!A319</f>
        <v>45911</v>
      </c>
      <c r="B113" s="334">
        <f t="shared" si="1"/>
        <v>1</v>
      </c>
      <c r="C113" s="334">
        <f>'Clients Balance'!C325/'Clients Balance'!B325</f>
        <v>0.4721569195</v>
      </c>
      <c r="D113" s="334">
        <f>'Clients Balance'!D325/'Clients Balance'!$B325</f>
        <v>0.1094298262</v>
      </c>
      <c r="E113" s="334">
        <f>'Clients Balance'!E325/'Clients Balance'!$B325</f>
        <v>0.09045566868</v>
      </c>
      <c r="F113" s="334">
        <f>'Clients Balance'!F325/'Clients Balance'!$B325</f>
        <v>0</v>
      </c>
      <c r="G113" s="334">
        <f>'Clients Balance'!G325/'Clients Balance'!$B325</f>
        <v>0.06840105429</v>
      </c>
      <c r="H113" s="334">
        <f>'Clients Balance'!H325/'Clients Balance'!$B325</f>
        <v>0</v>
      </c>
      <c r="I113" s="334">
        <f>'Clients Balance'!I325/'Clients Balance'!$B325</f>
        <v>0</v>
      </c>
      <c r="J113" s="334">
        <f>'Clients Balance'!J325/'Clients Balance'!$B325</f>
        <v>0</v>
      </c>
      <c r="K113" s="334">
        <f>'Clients Balance'!K325/'Clients Balance'!$B325</f>
        <v>0</v>
      </c>
      <c r="L113" s="334">
        <f>'Clients Balance'!L325/'Clients Balance'!$B325</f>
        <v>0.06900273744</v>
      </c>
      <c r="M113" s="334">
        <f>'Clients Balance'!M325/'Clients Balance'!$B325</f>
        <v>0.06900273744</v>
      </c>
      <c r="N113" s="334">
        <f>'Clients Balance'!N325/'Clients Balance'!$B325</f>
        <v>0</v>
      </c>
      <c r="O113" s="334">
        <f>'Clients Balance'!O325/'Clients Balance'!$B325</f>
        <v>0.03746073502</v>
      </c>
      <c r="P113" s="334">
        <f>'Clients Balance'!P325/'Clients Balance'!$B325</f>
        <v>0.02250410231</v>
      </c>
      <c r="Q113" s="334">
        <f>'Clients Balance'!Q325/'Clients Balance'!$B325</f>
        <v>0.06158621918</v>
      </c>
      <c r="R113" s="334">
        <f>'Clients Balance'!R325/'Clients Balance'!$B325</f>
        <v>0</v>
      </c>
      <c r="S113" s="134"/>
      <c r="T113" s="134"/>
      <c r="U113" s="134"/>
      <c r="V113" s="134"/>
      <c r="W113" s="134"/>
      <c r="X113" s="134"/>
      <c r="Y113" s="134"/>
      <c r="Z113" s="134"/>
      <c r="AA113" s="134"/>
    </row>
    <row r="114" ht="22.5" customHeight="1">
      <c r="A114" s="186">
        <f>'PROP DAILY PNL'!A320</f>
        <v>45912</v>
      </c>
      <c r="B114" s="334">
        <f t="shared" si="1"/>
        <v>1</v>
      </c>
      <c r="C114" s="334">
        <f>'Clients Balance'!C326/'Clients Balance'!B326</f>
        <v>0.4721569195</v>
      </c>
      <c r="D114" s="334">
        <f>'Clients Balance'!D326/'Clients Balance'!$B326</f>
        <v>0.1094298262</v>
      </c>
      <c r="E114" s="334">
        <f>'Clients Balance'!E326/'Clients Balance'!$B326</f>
        <v>0.09045566868</v>
      </c>
      <c r="F114" s="334">
        <f>'Clients Balance'!F326/'Clients Balance'!$B326</f>
        <v>0</v>
      </c>
      <c r="G114" s="334">
        <f>'Clients Balance'!G326/'Clients Balance'!$B326</f>
        <v>0.06840105429</v>
      </c>
      <c r="H114" s="334">
        <f>'Clients Balance'!H326/'Clients Balance'!$B326</f>
        <v>0</v>
      </c>
      <c r="I114" s="334">
        <f>'Clients Balance'!I326/'Clients Balance'!$B326</f>
        <v>0</v>
      </c>
      <c r="J114" s="334">
        <f>'Clients Balance'!J326/'Clients Balance'!$B326</f>
        <v>0</v>
      </c>
      <c r="K114" s="334">
        <f>'Clients Balance'!K326/'Clients Balance'!$B326</f>
        <v>0</v>
      </c>
      <c r="L114" s="334">
        <f>'Clients Balance'!L326/'Clients Balance'!$B326</f>
        <v>0.06900273744</v>
      </c>
      <c r="M114" s="334">
        <f>'Clients Balance'!M326/'Clients Balance'!$B326</f>
        <v>0.06900273744</v>
      </c>
      <c r="N114" s="334">
        <f>'Clients Balance'!N326/'Clients Balance'!$B326</f>
        <v>0</v>
      </c>
      <c r="O114" s="334">
        <f>'Clients Balance'!O326/'Clients Balance'!$B326</f>
        <v>0.03746073502</v>
      </c>
      <c r="P114" s="334">
        <f>'Clients Balance'!P326/'Clients Balance'!$B326</f>
        <v>0.02250410231</v>
      </c>
      <c r="Q114" s="334">
        <f>'Clients Balance'!Q326/'Clients Balance'!$B326</f>
        <v>0.06158621918</v>
      </c>
      <c r="R114" s="334">
        <f>'Clients Balance'!R326/'Clients Balance'!$B326</f>
        <v>0</v>
      </c>
      <c r="S114" s="134"/>
      <c r="T114" s="134"/>
      <c r="U114" s="134"/>
      <c r="V114" s="134"/>
      <c r="W114" s="134"/>
      <c r="X114" s="134"/>
      <c r="Y114" s="134"/>
      <c r="Z114" s="134"/>
      <c r="AA114" s="134"/>
    </row>
    <row r="115" ht="22.5" customHeight="1">
      <c r="A115" s="186">
        <f>'PROP DAILY PNL'!A321</f>
        <v>45915</v>
      </c>
      <c r="B115" s="334">
        <f t="shared" si="1"/>
        <v>1</v>
      </c>
      <c r="C115" s="334">
        <f>'Clients Balance'!C327/'Clients Balance'!B327</f>
        <v>0.4721569195</v>
      </c>
      <c r="D115" s="334">
        <f>'Clients Balance'!D327/'Clients Balance'!$B327</f>
        <v>0.1094298262</v>
      </c>
      <c r="E115" s="334">
        <f>'Clients Balance'!E327/'Clients Balance'!$B327</f>
        <v>0.09045566868</v>
      </c>
      <c r="F115" s="334">
        <f>'Clients Balance'!F327/'Clients Balance'!$B327</f>
        <v>0</v>
      </c>
      <c r="G115" s="334">
        <f>'Clients Balance'!G327/'Clients Balance'!$B327</f>
        <v>0.06840105429</v>
      </c>
      <c r="H115" s="334">
        <f>'Clients Balance'!H327/'Clients Balance'!$B327</f>
        <v>0</v>
      </c>
      <c r="I115" s="334">
        <f>'Clients Balance'!I327/'Clients Balance'!$B327</f>
        <v>0</v>
      </c>
      <c r="J115" s="334">
        <f>'Clients Balance'!J327/'Clients Balance'!$B327</f>
        <v>0</v>
      </c>
      <c r="K115" s="334">
        <f>'Clients Balance'!K327/'Clients Balance'!$B327</f>
        <v>0</v>
      </c>
      <c r="L115" s="334">
        <f>'Clients Balance'!L327/'Clients Balance'!$B327</f>
        <v>0.06900273744</v>
      </c>
      <c r="M115" s="334">
        <f>'Clients Balance'!M327/'Clients Balance'!$B327</f>
        <v>0.06900273744</v>
      </c>
      <c r="N115" s="334">
        <f>'Clients Balance'!N327/'Clients Balance'!$B327</f>
        <v>0</v>
      </c>
      <c r="O115" s="334">
        <f>'Clients Balance'!O327/'Clients Balance'!$B327</f>
        <v>0.03746073502</v>
      </c>
      <c r="P115" s="334">
        <f>'Clients Balance'!P327/'Clients Balance'!$B327</f>
        <v>0.02250410231</v>
      </c>
      <c r="Q115" s="334">
        <f>'Clients Balance'!Q327/'Clients Balance'!$B327</f>
        <v>0.06158621918</v>
      </c>
      <c r="R115" s="334">
        <f>'Clients Balance'!R327/'Clients Balance'!$B327</f>
        <v>0</v>
      </c>
      <c r="S115" s="134"/>
      <c r="T115" s="134"/>
      <c r="U115" s="134"/>
      <c r="V115" s="134"/>
      <c r="W115" s="134"/>
      <c r="X115" s="134"/>
      <c r="Y115" s="134"/>
      <c r="Z115" s="134"/>
      <c r="AA115" s="134"/>
    </row>
    <row r="116" ht="22.5" customHeight="1">
      <c r="A116" s="186">
        <f>'PROP DAILY PNL'!A322</f>
        <v>45916</v>
      </c>
      <c r="B116" s="334">
        <f t="shared" si="1"/>
        <v>1</v>
      </c>
      <c r="C116" s="334">
        <f>'Clients Balance'!C328/'Clients Balance'!B328</f>
        <v>0.4721569195</v>
      </c>
      <c r="D116" s="334">
        <f>'Clients Balance'!D328/'Clients Balance'!$B328</f>
        <v>0.1094298262</v>
      </c>
      <c r="E116" s="334">
        <f>'Clients Balance'!E328/'Clients Balance'!$B328</f>
        <v>0.09045566868</v>
      </c>
      <c r="F116" s="334">
        <f>'Clients Balance'!F328/'Clients Balance'!$B328</f>
        <v>0</v>
      </c>
      <c r="G116" s="334">
        <f>'Clients Balance'!G328/'Clients Balance'!$B328</f>
        <v>0.06840105429</v>
      </c>
      <c r="H116" s="334">
        <f>'Clients Balance'!H328/'Clients Balance'!$B328</f>
        <v>0</v>
      </c>
      <c r="I116" s="334">
        <f>'Clients Balance'!I328/'Clients Balance'!$B328</f>
        <v>0</v>
      </c>
      <c r="J116" s="334">
        <f>'Clients Balance'!J328/'Clients Balance'!$B328</f>
        <v>0</v>
      </c>
      <c r="K116" s="334">
        <f>'Clients Balance'!K328/'Clients Balance'!$B328</f>
        <v>0</v>
      </c>
      <c r="L116" s="334">
        <f>'Clients Balance'!L328/'Clients Balance'!$B328</f>
        <v>0.06900273744</v>
      </c>
      <c r="M116" s="334">
        <f>'Clients Balance'!M328/'Clients Balance'!$B328</f>
        <v>0.06900273744</v>
      </c>
      <c r="N116" s="334">
        <f>'Clients Balance'!N328/'Clients Balance'!$B328</f>
        <v>0</v>
      </c>
      <c r="O116" s="334">
        <f>'Clients Balance'!O328/'Clients Balance'!$B328</f>
        <v>0.03746073502</v>
      </c>
      <c r="P116" s="334">
        <f>'Clients Balance'!P328/'Clients Balance'!$B328</f>
        <v>0.02250410231</v>
      </c>
      <c r="Q116" s="334">
        <f>'Clients Balance'!Q328/'Clients Balance'!$B328</f>
        <v>0.06158621918</v>
      </c>
      <c r="R116" s="334">
        <f>'Clients Balance'!R328/'Clients Balance'!$B328</f>
        <v>0</v>
      </c>
      <c r="S116" s="134"/>
      <c r="T116" s="134"/>
      <c r="U116" s="134"/>
      <c r="V116" s="134"/>
      <c r="W116" s="134"/>
      <c r="X116" s="134"/>
      <c r="Y116" s="134"/>
      <c r="Z116" s="134"/>
      <c r="AA116" s="134"/>
    </row>
    <row r="117" ht="22.5" customHeight="1">
      <c r="A117" s="186">
        <f>'PROP DAILY PNL'!A323</f>
        <v>45917</v>
      </c>
      <c r="B117" s="334">
        <f t="shared" si="1"/>
        <v>1</v>
      </c>
      <c r="C117" s="334">
        <f>'Clients Balance'!C329/'Clients Balance'!B329</f>
        <v>0.4721569195</v>
      </c>
      <c r="D117" s="334">
        <f>'Clients Balance'!D329/'Clients Balance'!$B329</f>
        <v>0.1094298262</v>
      </c>
      <c r="E117" s="334">
        <f>'Clients Balance'!E329/'Clients Balance'!$B329</f>
        <v>0.09045566868</v>
      </c>
      <c r="F117" s="334">
        <f>'Clients Balance'!F329/'Clients Balance'!$B329</f>
        <v>0</v>
      </c>
      <c r="G117" s="334">
        <f>'Clients Balance'!G329/'Clients Balance'!$B329</f>
        <v>0.06840105429</v>
      </c>
      <c r="H117" s="334">
        <f>'Clients Balance'!H329/'Clients Balance'!$B329</f>
        <v>0</v>
      </c>
      <c r="I117" s="334">
        <f>'Clients Balance'!I329/'Clients Balance'!$B329</f>
        <v>0</v>
      </c>
      <c r="J117" s="334">
        <f>'Clients Balance'!J329/'Clients Balance'!$B329</f>
        <v>0</v>
      </c>
      <c r="K117" s="334">
        <f>'Clients Balance'!K329/'Clients Balance'!$B329</f>
        <v>0</v>
      </c>
      <c r="L117" s="334">
        <f>'Clients Balance'!L329/'Clients Balance'!$B329</f>
        <v>0.06900273744</v>
      </c>
      <c r="M117" s="334">
        <f>'Clients Balance'!M329/'Clients Balance'!$B329</f>
        <v>0.06900273744</v>
      </c>
      <c r="N117" s="334">
        <f>'Clients Balance'!N329/'Clients Balance'!$B329</f>
        <v>0</v>
      </c>
      <c r="O117" s="334">
        <f>'Clients Balance'!O329/'Clients Balance'!$B329</f>
        <v>0.03746073502</v>
      </c>
      <c r="P117" s="334">
        <f>'Clients Balance'!P329/'Clients Balance'!$B329</f>
        <v>0.02250410231</v>
      </c>
      <c r="Q117" s="334">
        <f>'Clients Balance'!Q329/'Clients Balance'!$B329</f>
        <v>0.06158621918</v>
      </c>
      <c r="R117" s="334">
        <f>'Clients Balance'!R329/'Clients Balance'!$B329</f>
        <v>0</v>
      </c>
      <c r="S117" s="134"/>
      <c r="T117" s="134"/>
      <c r="U117" s="134"/>
      <c r="V117" s="134"/>
      <c r="W117" s="134"/>
      <c r="X117" s="134"/>
      <c r="Y117" s="134"/>
      <c r="Z117" s="134"/>
      <c r="AA117" s="134"/>
    </row>
    <row r="118" ht="22.5" customHeight="1">
      <c r="A118" s="186">
        <f>'PROP DAILY PNL'!A324</f>
        <v>45918</v>
      </c>
      <c r="B118" s="334">
        <f t="shared" si="1"/>
        <v>1</v>
      </c>
      <c r="C118" s="334">
        <f>'Clients Balance'!C330/'Clients Balance'!B330</f>
        <v>0.4721569195</v>
      </c>
      <c r="D118" s="334">
        <f>'Clients Balance'!D330/'Clients Balance'!$B330</f>
        <v>0.1094298262</v>
      </c>
      <c r="E118" s="334">
        <f>'Clients Balance'!E330/'Clients Balance'!$B330</f>
        <v>0.09045566868</v>
      </c>
      <c r="F118" s="334">
        <f>'Clients Balance'!F330/'Clients Balance'!$B330</f>
        <v>0</v>
      </c>
      <c r="G118" s="334">
        <f>'Clients Balance'!G330/'Clients Balance'!$B330</f>
        <v>0.06840105429</v>
      </c>
      <c r="H118" s="334">
        <f>'Clients Balance'!H330/'Clients Balance'!$B330</f>
        <v>0</v>
      </c>
      <c r="I118" s="334">
        <f>'Clients Balance'!I330/'Clients Balance'!$B330</f>
        <v>0</v>
      </c>
      <c r="J118" s="334">
        <f>'Clients Balance'!J330/'Clients Balance'!$B330</f>
        <v>0</v>
      </c>
      <c r="K118" s="334">
        <f>'Clients Balance'!K330/'Clients Balance'!$B330</f>
        <v>0</v>
      </c>
      <c r="L118" s="334">
        <f>'Clients Balance'!L330/'Clients Balance'!$B330</f>
        <v>0.06900273744</v>
      </c>
      <c r="M118" s="334">
        <f>'Clients Balance'!M330/'Clients Balance'!$B330</f>
        <v>0.06900273744</v>
      </c>
      <c r="N118" s="334">
        <f>'Clients Balance'!N330/'Clients Balance'!$B330</f>
        <v>0</v>
      </c>
      <c r="O118" s="334">
        <f>'Clients Balance'!O330/'Clients Balance'!$B330</f>
        <v>0.03746073502</v>
      </c>
      <c r="P118" s="334">
        <f>'Clients Balance'!P330/'Clients Balance'!$B330</f>
        <v>0.02250410231</v>
      </c>
      <c r="Q118" s="334">
        <f>'Clients Balance'!Q330/'Clients Balance'!$B330</f>
        <v>0.06158621918</v>
      </c>
      <c r="R118" s="334">
        <f>'Clients Balance'!R330/'Clients Balance'!$B330</f>
        <v>0</v>
      </c>
      <c r="S118" s="134"/>
      <c r="T118" s="134"/>
      <c r="U118" s="134"/>
      <c r="V118" s="134"/>
      <c r="W118" s="134"/>
      <c r="X118" s="134"/>
      <c r="Y118" s="134"/>
      <c r="Z118" s="134"/>
      <c r="AA118" s="134"/>
    </row>
    <row r="119" ht="22.5" customHeight="1">
      <c r="A119" s="186">
        <f>'PROP DAILY PNL'!A325</f>
        <v>45919</v>
      </c>
      <c r="B119" s="334">
        <f t="shared" si="1"/>
        <v>1</v>
      </c>
      <c r="C119" s="334">
        <f>'Clients Balance'!C331/'Clients Balance'!B331</f>
        <v>0.4721569195</v>
      </c>
      <c r="D119" s="334">
        <f>'Clients Balance'!D331/'Clients Balance'!$B331</f>
        <v>0.1094298262</v>
      </c>
      <c r="E119" s="334">
        <f>'Clients Balance'!E331/'Clients Balance'!$B331</f>
        <v>0.09045566868</v>
      </c>
      <c r="F119" s="334">
        <f>'Clients Balance'!F331/'Clients Balance'!$B331</f>
        <v>0</v>
      </c>
      <c r="G119" s="334">
        <f>'Clients Balance'!G331/'Clients Balance'!$B331</f>
        <v>0.06840105429</v>
      </c>
      <c r="H119" s="334">
        <f>'Clients Balance'!H331/'Clients Balance'!$B331</f>
        <v>0</v>
      </c>
      <c r="I119" s="334">
        <f>'Clients Balance'!I331/'Clients Balance'!$B331</f>
        <v>0</v>
      </c>
      <c r="J119" s="334">
        <f>'Clients Balance'!J331/'Clients Balance'!$B331</f>
        <v>0</v>
      </c>
      <c r="K119" s="334">
        <f>'Clients Balance'!K331/'Clients Balance'!$B331</f>
        <v>0</v>
      </c>
      <c r="L119" s="334">
        <f>'Clients Balance'!L331/'Clients Balance'!$B331</f>
        <v>0.06900273744</v>
      </c>
      <c r="M119" s="334">
        <f>'Clients Balance'!M331/'Clients Balance'!$B331</f>
        <v>0.06900273744</v>
      </c>
      <c r="N119" s="334">
        <f>'Clients Balance'!N331/'Clients Balance'!$B331</f>
        <v>0</v>
      </c>
      <c r="O119" s="334">
        <f>'Clients Balance'!O331/'Clients Balance'!$B331</f>
        <v>0.03746073502</v>
      </c>
      <c r="P119" s="334">
        <f>'Clients Balance'!P331/'Clients Balance'!$B331</f>
        <v>0.02250410231</v>
      </c>
      <c r="Q119" s="334">
        <f>'Clients Balance'!Q331/'Clients Balance'!$B331</f>
        <v>0.06158621918</v>
      </c>
      <c r="R119" s="334">
        <f>'Clients Balance'!R331/'Clients Balance'!$B331</f>
        <v>0</v>
      </c>
      <c r="S119" s="134"/>
      <c r="T119" s="134"/>
      <c r="U119" s="134"/>
      <c r="V119" s="134"/>
      <c r="W119" s="134"/>
      <c r="X119" s="134"/>
      <c r="Y119" s="134"/>
      <c r="Z119" s="134"/>
      <c r="AA119" s="134"/>
    </row>
    <row r="120" ht="22.5" customHeight="1">
      <c r="A120" s="186">
        <f>'PROP DAILY PNL'!A326</f>
        <v>45922</v>
      </c>
      <c r="B120" s="334">
        <f t="shared" si="1"/>
        <v>1</v>
      </c>
      <c r="C120" s="334">
        <f>'Clients Balance'!C332/'Clients Balance'!B332</f>
        <v>0.4721569195</v>
      </c>
      <c r="D120" s="334">
        <f>'Clients Balance'!D332/'Clients Balance'!$B332</f>
        <v>0.1094298262</v>
      </c>
      <c r="E120" s="334">
        <f>'Clients Balance'!E332/'Clients Balance'!$B332</f>
        <v>0.09045566868</v>
      </c>
      <c r="F120" s="334">
        <f>'Clients Balance'!F332/'Clients Balance'!$B332</f>
        <v>0</v>
      </c>
      <c r="G120" s="334">
        <f>'Clients Balance'!G332/'Clients Balance'!$B332</f>
        <v>0.06840105429</v>
      </c>
      <c r="H120" s="334">
        <f>'Clients Balance'!H332/'Clients Balance'!$B332</f>
        <v>0</v>
      </c>
      <c r="I120" s="334">
        <f>'Clients Balance'!I332/'Clients Balance'!$B332</f>
        <v>0</v>
      </c>
      <c r="J120" s="334">
        <f>'Clients Balance'!J332/'Clients Balance'!$B332</f>
        <v>0</v>
      </c>
      <c r="K120" s="334">
        <f>'Clients Balance'!K332/'Clients Balance'!$B332</f>
        <v>0</v>
      </c>
      <c r="L120" s="334">
        <f>'Clients Balance'!L332/'Clients Balance'!$B332</f>
        <v>0.06900273744</v>
      </c>
      <c r="M120" s="334">
        <f>'Clients Balance'!M332/'Clients Balance'!$B332</f>
        <v>0.06900273744</v>
      </c>
      <c r="N120" s="334">
        <f>'Clients Balance'!N332/'Clients Balance'!$B332</f>
        <v>0</v>
      </c>
      <c r="O120" s="334">
        <f>'Clients Balance'!O332/'Clients Balance'!$B332</f>
        <v>0.03746073502</v>
      </c>
      <c r="P120" s="334">
        <f>'Clients Balance'!P332/'Clients Balance'!$B332</f>
        <v>0.02250410231</v>
      </c>
      <c r="Q120" s="334">
        <f>'Clients Balance'!Q332/'Clients Balance'!$B332</f>
        <v>0.06158621918</v>
      </c>
      <c r="R120" s="334">
        <f>'Clients Balance'!R332/'Clients Balance'!$B332</f>
        <v>0</v>
      </c>
      <c r="S120" s="134"/>
      <c r="T120" s="134"/>
      <c r="U120" s="134"/>
      <c r="V120" s="134"/>
      <c r="W120" s="134"/>
      <c r="X120" s="134"/>
      <c r="Y120" s="134"/>
      <c r="Z120" s="134"/>
      <c r="AA120" s="134"/>
    </row>
    <row r="121" ht="22.5" customHeight="1">
      <c r="A121" s="186">
        <f>'PROP DAILY PNL'!A327</f>
        <v>45923</v>
      </c>
      <c r="B121" s="334">
        <f t="shared" si="1"/>
        <v>1</v>
      </c>
      <c r="C121" s="334">
        <f>'Clients Balance'!C333/'Clients Balance'!B333</f>
        <v>0.4721569195</v>
      </c>
      <c r="D121" s="334">
        <f>'Clients Balance'!D333/'Clients Balance'!$B333</f>
        <v>0.1094298262</v>
      </c>
      <c r="E121" s="334">
        <f>'Clients Balance'!E333/'Clients Balance'!$B333</f>
        <v>0.09045566868</v>
      </c>
      <c r="F121" s="334">
        <f>'Clients Balance'!F333/'Clients Balance'!$B333</f>
        <v>0</v>
      </c>
      <c r="G121" s="334">
        <f>'Clients Balance'!G333/'Clients Balance'!$B333</f>
        <v>0.06840105429</v>
      </c>
      <c r="H121" s="334">
        <f>'Clients Balance'!H333/'Clients Balance'!$B333</f>
        <v>0</v>
      </c>
      <c r="I121" s="334">
        <f>'Clients Balance'!I333/'Clients Balance'!$B333</f>
        <v>0</v>
      </c>
      <c r="J121" s="334">
        <f>'Clients Balance'!J333/'Clients Balance'!$B333</f>
        <v>0</v>
      </c>
      <c r="K121" s="334">
        <f>'Clients Balance'!K333/'Clients Balance'!$B333</f>
        <v>0</v>
      </c>
      <c r="L121" s="334">
        <f>'Clients Balance'!L333/'Clients Balance'!$B333</f>
        <v>0.06900273744</v>
      </c>
      <c r="M121" s="334">
        <f>'Clients Balance'!M333/'Clients Balance'!$B333</f>
        <v>0.06900273744</v>
      </c>
      <c r="N121" s="334">
        <f>'Clients Balance'!N333/'Clients Balance'!$B333</f>
        <v>0</v>
      </c>
      <c r="O121" s="334">
        <f>'Clients Balance'!O333/'Clients Balance'!$B333</f>
        <v>0.03746073502</v>
      </c>
      <c r="P121" s="334">
        <f>'Clients Balance'!P333/'Clients Balance'!$B333</f>
        <v>0.02250410231</v>
      </c>
      <c r="Q121" s="334">
        <f>'Clients Balance'!Q333/'Clients Balance'!$B333</f>
        <v>0.06158621918</v>
      </c>
      <c r="R121" s="334">
        <f>'Clients Balance'!R333/'Clients Balance'!$B333</f>
        <v>0</v>
      </c>
      <c r="S121" s="134"/>
      <c r="T121" s="134"/>
      <c r="U121" s="134"/>
      <c r="V121" s="134"/>
      <c r="W121" s="134"/>
      <c r="X121" s="134"/>
      <c r="Y121" s="134"/>
      <c r="Z121" s="134"/>
      <c r="AA121" s="134"/>
    </row>
    <row r="122" ht="22.5" customHeight="1">
      <c r="A122" s="186">
        <f>'PROP DAILY PNL'!A328</f>
        <v>45924</v>
      </c>
      <c r="B122" s="334">
        <f t="shared" si="1"/>
        <v>1</v>
      </c>
      <c r="C122" s="334">
        <f>'Clients Balance'!C334/'Clients Balance'!B334</f>
        <v>0.4721569195</v>
      </c>
      <c r="D122" s="334">
        <f>'Clients Balance'!D334/'Clients Balance'!$B334</f>
        <v>0.1094298262</v>
      </c>
      <c r="E122" s="334">
        <f>'Clients Balance'!E334/'Clients Balance'!$B334</f>
        <v>0.09045566868</v>
      </c>
      <c r="F122" s="334">
        <f>'Clients Balance'!F334/'Clients Balance'!$B334</f>
        <v>0</v>
      </c>
      <c r="G122" s="334">
        <f>'Clients Balance'!G334/'Clients Balance'!$B334</f>
        <v>0.06840105429</v>
      </c>
      <c r="H122" s="334">
        <f>'Clients Balance'!H334/'Clients Balance'!$B334</f>
        <v>0</v>
      </c>
      <c r="I122" s="334">
        <f>'Clients Balance'!I334/'Clients Balance'!$B334</f>
        <v>0</v>
      </c>
      <c r="J122" s="334">
        <f>'Clients Balance'!J334/'Clients Balance'!$B334</f>
        <v>0</v>
      </c>
      <c r="K122" s="334">
        <f>'Clients Balance'!K334/'Clients Balance'!$B334</f>
        <v>0</v>
      </c>
      <c r="L122" s="334">
        <f>'Clients Balance'!L334/'Clients Balance'!$B334</f>
        <v>0.06900273744</v>
      </c>
      <c r="M122" s="334">
        <f>'Clients Balance'!M334/'Clients Balance'!$B334</f>
        <v>0.06900273744</v>
      </c>
      <c r="N122" s="334">
        <f>'Clients Balance'!N334/'Clients Balance'!$B334</f>
        <v>0</v>
      </c>
      <c r="O122" s="334">
        <f>'Clients Balance'!O334/'Clients Balance'!$B334</f>
        <v>0.03746073502</v>
      </c>
      <c r="P122" s="334">
        <f>'Clients Balance'!P334/'Clients Balance'!$B334</f>
        <v>0.02250410231</v>
      </c>
      <c r="Q122" s="334">
        <f>'Clients Balance'!Q334/'Clients Balance'!$B334</f>
        <v>0.06158621918</v>
      </c>
      <c r="R122" s="334">
        <f>'Clients Balance'!R334/'Clients Balance'!$B334</f>
        <v>0</v>
      </c>
      <c r="S122" s="134"/>
      <c r="T122" s="134"/>
      <c r="U122" s="134"/>
      <c r="V122" s="134"/>
      <c r="W122" s="134"/>
      <c r="X122" s="134"/>
      <c r="Y122" s="134"/>
      <c r="Z122" s="134"/>
      <c r="AA122" s="134"/>
    </row>
    <row r="123" ht="22.5" customHeight="1">
      <c r="A123" s="186">
        <f>'PROP DAILY PNL'!A329</f>
        <v>45925</v>
      </c>
      <c r="B123" s="334">
        <f t="shared" si="1"/>
        <v>1</v>
      </c>
      <c r="C123" s="334">
        <f>'Clients Balance'!C335/'Clients Balance'!B335</f>
        <v>0.4721569195</v>
      </c>
      <c r="D123" s="334">
        <f>'Clients Balance'!D335/'Clients Balance'!$B335</f>
        <v>0.1094298262</v>
      </c>
      <c r="E123" s="334">
        <f>'Clients Balance'!E335/'Clients Balance'!$B335</f>
        <v>0.09045566868</v>
      </c>
      <c r="F123" s="334">
        <f>'Clients Balance'!F335/'Clients Balance'!$B335</f>
        <v>0</v>
      </c>
      <c r="G123" s="334">
        <f>'Clients Balance'!G335/'Clients Balance'!$B335</f>
        <v>0.06840105429</v>
      </c>
      <c r="H123" s="334">
        <f>'Clients Balance'!H335/'Clients Balance'!$B335</f>
        <v>0</v>
      </c>
      <c r="I123" s="334">
        <f>'Clients Balance'!I335/'Clients Balance'!$B335</f>
        <v>0</v>
      </c>
      <c r="J123" s="334">
        <f>'Clients Balance'!J335/'Clients Balance'!$B335</f>
        <v>0</v>
      </c>
      <c r="K123" s="334">
        <f>'Clients Balance'!K335/'Clients Balance'!$B335</f>
        <v>0</v>
      </c>
      <c r="L123" s="334">
        <f>'Clients Balance'!L335/'Clients Balance'!$B335</f>
        <v>0.06900273744</v>
      </c>
      <c r="M123" s="334">
        <f>'Clients Balance'!M335/'Clients Balance'!$B335</f>
        <v>0.06900273744</v>
      </c>
      <c r="N123" s="334">
        <f>'Clients Balance'!N335/'Clients Balance'!$B335</f>
        <v>0</v>
      </c>
      <c r="O123" s="334">
        <f>'Clients Balance'!O335/'Clients Balance'!$B335</f>
        <v>0.03746073502</v>
      </c>
      <c r="P123" s="334">
        <f>'Clients Balance'!P335/'Clients Balance'!$B335</f>
        <v>0.02250410231</v>
      </c>
      <c r="Q123" s="334">
        <f>'Clients Balance'!Q335/'Clients Balance'!$B335</f>
        <v>0.06158621918</v>
      </c>
      <c r="R123" s="334">
        <f>'Clients Balance'!R335/'Clients Balance'!$B335</f>
        <v>0</v>
      </c>
      <c r="S123" s="134"/>
      <c r="T123" s="134"/>
      <c r="U123" s="134"/>
      <c r="V123" s="134"/>
      <c r="W123" s="134"/>
      <c r="X123" s="134"/>
      <c r="Y123" s="134"/>
      <c r="Z123" s="134"/>
      <c r="AA123" s="134"/>
    </row>
    <row r="124" ht="22.5" customHeight="1">
      <c r="A124" s="186">
        <f>'PROP DAILY PNL'!A330</f>
        <v>45926</v>
      </c>
      <c r="B124" s="334">
        <f t="shared" si="1"/>
        <v>1</v>
      </c>
      <c r="C124" s="334">
        <f>'Clients Balance'!C336/'Clients Balance'!B336</f>
        <v>0.4721569195</v>
      </c>
      <c r="D124" s="334">
        <f>'Clients Balance'!D336/'Clients Balance'!$B336</f>
        <v>0.1094298262</v>
      </c>
      <c r="E124" s="334">
        <f>'Clients Balance'!E336/'Clients Balance'!$B336</f>
        <v>0.09045566868</v>
      </c>
      <c r="F124" s="334">
        <f>'Clients Balance'!F336/'Clients Balance'!$B336</f>
        <v>0</v>
      </c>
      <c r="G124" s="334">
        <f>'Clients Balance'!G336/'Clients Balance'!$B336</f>
        <v>0.06840105429</v>
      </c>
      <c r="H124" s="334">
        <f>'Clients Balance'!H336/'Clients Balance'!$B336</f>
        <v>0</v>
      </c>
      <c r="I124" s="334">
        <f>'Clients Balance'!I336/'Clients Balance'!$B336</f>
        <v>0</v>
      </c>
      <c r="J124" s="334">
        <f>'Clients Balance'!J336/'Clients Balance'!$B336</f>
        <v>0</v>
      </c>
      <c r="K124" s="334">
        <f>'Clients Balance'!K336/'Clients Balance'!$B336</f>
        <v>0</v>
      </c>
      <c r="L124" s="334">
        <f>'Clients Balance'!L336/'Clients Balance'!$B336</f>
        <v>0.06900273744</v>
      </c>
      <c r="M124" s="334">
        <f>'Clients Balance'!M336/'Clients Balance'!$B336</f>
        <v>0.06900273744</v>
      </c>
      <c r="N124" s="334">
        <f>'Clients Balance'!N336/'Clients Balance'!$B336</f>
        <v>0</v>
      </c>
      <c r="O124" s="334">
        <f>'Clients Balance'!O336/'Clients Balance'!$B336</f>
        <v>0.03746073502</v>
      </c>
      <c r="P124" s="334">
        <f>'Clients Balance'!P336/'Clients Balance'!$B336</f>
        <v>0.02250410231</v>
      </c>
      <c r="Q124" s="334">
        <f>'Clients Balance'!Q336/'Clients Balance'!$B336</f>
        <v>0.06158621918</v>
      </c>
      <c r="R124" s="334">
        <f>'Clients Balance'!R336/'Clients Balance'!$B336</f>
        <v>0</v>
      </c>
      <c r="S124" s="134"/>
      <c r="T124" s="134"/>
      <c r="U124" s="134"/>
      <c r="V124" s="134"/>
      <c r="W124" s="134"/>
      <c r="X124" s="134"/>
      <c r="Y124" s="134"/>
      <c r="Z124" s="134"/>
      <c r="AA124" s="134"/>
    </row>
    <row r="125" ht="22.5" customHeight="1">
      <c r="A125" s="186">
        <f>'PROP DAILY PNL'!A331</f>
        <v>45929</v>
      </c>
      <c r="B125" s="334">
        <f t="shared" si="1"/>
        <v>1</v>
      </c>
      <c r="C125" s="334">
        <f>'Clients Balance'!C337/'Clients Balance'!B337</f>
        <v>0.4721569195</v>
      </c>
      <c r="D125" s="334">
        <f>'Clients Balance'!D337/'Clients Balance'!$B337</f>
        <v>0.1094298262</v>
      </c>
      <c r="E125" s="334">
        <f>'Clients Balance'!E337/'Clients Balance'!$B337</f>
        <v>0.09045566868</v>
      </c>
      <c r="F125" s="334">
        <f>'Clients Balance'!F337/'Clients Balance'!$B337</f>
        <v>0</v>
      </c>
      <c r="G125" s="334">
        <f>'Clients Balance'!G337/'Clients Balance'!$B337</f>
        <v>0.06840105429</v>
      </c>
      <c r="H125" s="334">
        <f>'Clients Balance'!H337/'Clients Balance'!$B337</f>
        <v>0</v>
      </c>
      <c r="I125" s="334">
        <f>'Clients Balance'!I337/'Clients Balance'!$B337</f>
        <v>0</v>
      </c>
      <c r="J125" s="334">
        <f>'Clients Balance'!J337/'Clients Balance'!$B337</f>
        <v>0</v>
      </c>
      <c r="K125" s="334">
        <f>'Clients Balance'!K337/'Clients Balance'!$B337</f>
        <v>0</v>
      </c>
      <c r="L125" s="334">
        <f>'Clients Balance'!L337/'Clients Balance'!$B337</f>
        <v>0.06900273744</v>
      </c>
      <c r="M125" s="334">
        <f>'Clients Balance'!M337/'Clients Balance'!$B337</f>
        <v>0.06900273744</v>
      </c>
      <c r="N125" s="334">
        <f>'Clients Balance'!N337/'Clients Balance'!$B337</f>
        <v>0</v>
      </c>
      <c r="O125" s="334">
        <f>'Clients Balance'!O337/'Clients Balance'!$B337</f>
        <v>0.03746073502</v>
      </c>
      <c r="P125" s="334">
        <f>'Clients Balance'!P337/'Clients Balance'!$B337</f>
        <v>0.02250410231</v>
      </c>
      <c r="Q125" s="334">
        <f>'Clients Balance'!Q337/'Clients Balance'!$B337</f>
        <v>0.06158621918</v>
      </c>
      <c r="R125" s="334">
        <f>'Clients Balance'!R337/'Clients Balance'!$B337</f>
        <v>0</v>
      </c>
      <c r="S125" s="134"/>
      <c r="T125" s="134"/>
      <c r="U125" s="134"/>
      <c r="V125" s="134"/>
      <c r="W125" s="134"/>
      <c r="X125" s="134"/>
      <c r="Y125" s="134"/>
      <c r="Z125" s="134"/>
      <c r="AA125" s="134"/>
    </row>
    <row r="126" ht="22.5" customHeight="1">
      <c r="A126" s="186">
        <f>'PROP DAILY PNL'!A332</f>
        <v>45930</v>
      </c>
      <c r="B126" s="334">
        <f t="shared" si="1"/>
        <v>1</v>
      </c>
      <c r="C126" s="334">
        <f>'Clients Balance'!C338/'Clients Balance'!B338</f>
        <v>0.4721569195</v>
      </c>
      <c r="D126" s="334">
        <f>'Clients Balance'!D338/'Clients Balance'!$B338</f>
        <v>0.1094298262</v>
      </c>
      <c r="E126" s="334">
        <f>'Clients Balance'!E338/'Clients Balance'!$B338</f>
        <v>0.09045566868</v>
      </c>
      <c r="F126" s="334">
        <f>'Clients Balance'!F338/'Clients Balance'!$B338</f>
        <v>0</v>
      </c>
      <c r="G126" s="334">
        <f>'Clients Balance'!G338/'Clients Balance'!$B338</f>
        <v>0.06840105429</v>
      </c>
      <c r="H126" s="334">
        <f>'Clients Balance'!H338/'Clients Balance'!$B338</f>
        <v>0</v>
      </c>
      <c r="I126" s="334">
        <f>'Clients Balance'!I338/'Clients Balance'!$B338</f>
        <v>0</v>
      </c>
      <c r="J126" s="334">
        <f>'Clients Balance'!J338/'Clients Balance'!$B338</f>
        <v>0</v>
      </c>
      <c r="K126" s="334">
        <f>'Clients Balance'!K338/'Clients Balance'!$B338</f>
        <v>0</v>
      </c>
      <c r="L126" s="334">
        <f>'Clients Balance'!L338/'Clients Balance'!$B338</f>
        <v>0.06900273744</v>
      </c>
      <c r="M126" s="334">
        <f>'Clients Balance'!M338/'Clients Balance'!$B338</f>
        <v>0.06900273744</v>
      </c>
      <c r="N126" s="334">
        <f>'Clients Balance'!N338/'Clients Balance'!$B338</f>
        <v>0</v>
      </c>
      <c r="O126" s="334">
        <f>'Clients Balance'!O338/'Clients Balance'!$B338</f>
        <v>0.03746073502</v>
      </c>
      <c r="P126" s="334">
        <f>'Clients Balance'!P338/'Clients Balance'!$B338</f>
        <v>0.02250410231</v>
      </c>
      <c r="Q126" s="334">
        <f>'Clients Balance'!Q338/'Clients Balance'!$B338</f>
        <v>0.06158621918</v>
      </c>
      <c r="R126" s="334">
        <f>'Clients Balance'!R338/'Clients Balance'!$B338</f>
        <v>0</v>
      </c>
      <c r="S126" s="134"/>
      <c r="T126" s="134"/>
      <c r="U126" s="134"/>
      <c r="V126" s="134"/>
      <c r="W126" s="134"/>
      <c r="X126" s="134"/>
      <c r="Y126" s="134"/>
      <c r="Z126" s="134"/>
      <c r="AA126" s="134"/>
    </row>
    <row r="127" ht="22.5" customHeight="1">
      <c r="A127" s="186">
        <f>'PROP DAILY PNL'!A333</f>
        <v>45931</v>
      </c>
      <c r="B127" s="334">
        <f t="shared" si="1"/>
        <v>1</v>
      </c>
      <c r="C127" s="334">
        <f>'Clients Balance'!C339/'Clients Balance'!B339</f>
        <v>0.473306301</v>
      </c>
      <c r="D127" s="334">
        <f>'Clients Balance'!D339/'Clients Balance'!$B339</f>
        <v>0.1094519879</v>
      </c>
      <c r="E127" s="334">
        <f>'Clients Balance'!E339/'Clients Balance'!$B339</f>
        <v>0.09047268693</v>
      </c>
      <c r="F127" s="334">
        <f>'Clients Balance'!F339/'Clients Balance'!$B339</f>
        <v>0</v>
      </c>
      <c r="G127" s="334">
        <f>'Clients Balance'!G339/'Clients Balance'!$B339</f>
        <v>0.06811517093</v>
      </c>
      <c r="H127" s="334">
        <f>'Clients Balance'!H339/'Clients Balance'!$B339</f>
        <v>0</v>
      </c>
      <c r="I127" s="334">
        <f>'Clients Balance'!I339/'Clients Balance'!$B339</f>
        <v>0</v>
      </c>
      <c r="J127" s="334">
        <f>'Clients Balance'!J339/'Clients Balance'!$B339</f>
        <v>0</v>
      </c>
      <c r="K127" s="334">
        <f>'Clients Balance'!K339/'Clients Balance'!$B339</f>
        <v>0</v>
      </c>
      <c r="L127" s="334">
        <f>'Clients Balance'!L339/'Clients Balance'!$B339</f>
        <v>0.06872296</v>
      </c>
      <c r="M127" s="334">
        <f>'Clients Balance'!M339/'Clients Balance'!$B339</f>
        <v>0.06872296</v>
      </c>
      <c r="N127" s="334">
        <f>'Clients Balance'!N339/'Clients Balance'!$B339</f>
        <v>0</v>
      </c>
      <c r="O127" s="334">
        <f>'Clients Balance'!O339/'Clients Balance'!$B339</f>
        <v>0.03746779321</v>
      </c>
      <c r="P127" s="334">
        <f>'Clients Balance'!P339/'Clients Balance'!$B339</f>
        <v>0.0225089618</v>
      </c>
      <c r="Q127" s="334">
        <f>'Clients Balance'!Q339/'Clients Balance'!$B339</f>
        <v>0.06123117831</v>
      </c>
      <c r="R127" s="334">
        <f>'Clients Balance'!R339/'Clients Balance'!$B339</f>
        <v>0</v>
      </c>
      <c r="S127" s="134"/>
      <c r="T127" s="134"/>
      <c r="U127" s="134"/>
      <c r="V127" s="134"/>
      <c r="W127" s="134"/>
      <c r="X127" s="134"/>
      <c r="Y127" s="134"/>
      <c r="Z127" s="134"/>
      <c r="AA127" s="134"/>
    </row>
    <row r="128" ht="22.5" customHeight="1">
      <c r="A128" s="186">
        <f>'PROP DAILY PNL'!A334</f>
        <v>45932</v>
      </c>
      <c r="B128" s="334">
        <f t="shared" si="1"/>
        <v>1</v>
      </c>
      <c r="C128" s="334">
        <f>'Clients Balance'!C340/'Clients Balance'!B340</f>
        <v>0.473306301</v>
      </c>
      <c r="D128" s="334">
        <f>'Clients Balance'!D340/'Clients Balance'!$B340</f>
        <v>0.1094519879</v>
      </c>
      <c r="E128" s="334">
        <f>'Clients Balance'!E340/'Clients Balance'!$B340</f>
        <v>0.09047268693</v>
      </c>
      <c r="F128" s="334">
        <f>'Clients Balance'!F340/'Clients Balance'!$B340</f>
        <v>0</v>
      </c>
      <c r="G128" s="334">
        <f>'Clients Balance'!G340/'Clients Balance'!$B340</f>
        <v>0.06811517093</v>
      </c>
      <c r="H128" s="334">
        <f>'Clients Balance'!H340/'Clients Balance'!$B340</f>
        <v>0</v>
      </c>
      <c r="I128" s="334">
        <f>'Clients Balance'!I340/'Clients Balance'!$B340</f>
        <v>0</v>
      </c>
      <c r="J128" s="334">
        <f>'Clients Balance'!J340/'Clients Balance'!$B340</f>
        <v>0</v>
      </c>
      <c r="K128" s="334">
        <f>'Clients Balance'!K340/'Clients Balance'!$B340</f>
        <v>0</v>
      </c>
      <c r="L128" s="334">
        <f>'Clients Balance'!L340/'Clients Balance'!$B340</f>
        <v>0.06872296</v>
      </c>
      <c r="M128" s="334">
        <f>'Clients Balance'!M340/'Clients Balance'!$B340</f>
        <v>0.06872296</v>
      </c>
      <c r="N128" s="334">
        <f>'Clients Balance'!N340/'Clients Balance'!$B340</f>
        <v>0</v>
      </c>
      <c r="O128" s="334">
        <f>'Clients Balance'!O340/'Clients Balance'!$B340</f>
        <v>0.03746779321</v>
      </c>
      <c r="P128" s="334">
        <f>'Clients Balance'!P340/'Clients Balance'!$B340</f>
        <v>0.0225089618</v>
      </c>
      <c r="Q128" s="334">
        <f>'Clients Balance'!Q340/'Clients Balance'!$B340</f>
        <v>0.06123117831</v>
      </c>
      <c r="R128" s="334">
        <f>'Clients Balance'!R340/'Clients Balance'!$B340</f>
        <v>0</v>
      </c>
      <c r="S128" s="134"/>
      <c r="T128" s="134"/>
      <c r="U128" s="134"/>
      <c r="V128" s="134"/>
      <c r="W128" s="134"/>
      <c r="X128" s="134"/>
      <c r="Y128" s="134"/>
      <c r="Z128" s="134"/>
      <c r="AA128" s="134"/>
    </row>
    <row r="129" ht="22.5" customHeight="1">
      <c r="A129" s="186">
        <f>'PROP DAILY PNL'!A335</f>
        <v>45933</v>
      </c>
      <c r="B129" s="334">
        <f t="shared" si="1"/>
        <v>1</v>
      </c>
      <c r="C129" s="334">
        <f>'Clients Balance'!C341/'Clients Balance'!B341</f>
        <v>0.473306301</v>
      </c>
      <c r="D129" s="334">
        <f>'Clients Balance'!D341/'Clients Balance'!$B341</f>
        <v>0.1094519879</v>
      </c>
      <c r="E129" s="334">
        <f>'Clients Balance'!E341/'Clients Balance'!$B341</f>
        <v>0.09047268693</v>
      </c>
      <c r="F129" s="334">
        <f>'Clients Balance'!F341/'Clients Balance'!$B341</f>
        <v>0</v>
      </c>
      <c r="G129" s="334">
        <f>'Clients Balance'!G341/'Clients Balance'!$B341</f>
        <v>0.06811517093</v>
      </c>
      <c r="H129" s="334">
        <f>'Clients Balance'!H341/'Clients Balance'!$B341</f>
        <v>0</v>
      </c>
      <c r="I129" s="334">
        <f>'Clients Balance'!I341/'Clients Balance'!$B341</f>
        <v>0</v>
      </c>
      <c r="J129" s="334">
        <f>'Clients Balance'!J341/'Clients Balance'!$B341</f>
        <v>0</v>
      </c>
      <c r="K129" s="334">
        <f>'Clients Balance'!K341/'Clients Balance'!$B341</f>
        <v>0</v>
      </c>
      <c r="L129" s="334">
        <f>'Clients Balance'!L341/'Clients Balance'!$B341</f>
        <v>0.06872296</v>
      </c>
      <c r="M129" s="334">
        <f>'Clients Balance'!M341/'Clients Balance'!$B341</f>
        <v>0.06872296</v>
      </c>
      <c r="N129" s="334">
        <f>'Clients Balance'!N341/'Clients Balance'!$B341</f>
        <v>0</v>
      </c>
      <c r="O129" s="334">
        <f>'Clients Balance'!O341/'Clients Balance'!$B341</f>
        <v>0.03746779321</v>
      </c>
      <c r="P129" s="334">
        <f>'Clients Balance'!P341/'Clients Balance'!$B341</f>
        <v>0.0225089618</v>
      </c>
      <c r="Q129" s="334">
        <f>'Clients Balance'!Q341/'Clients Balance'!$B341</f>
        <v>0.06123117831</v>
      </c>
      <c r="R129" s="334">
        <f>'Clients Balance'!R341/'Clients Balance'!$B341</f>
        <v>0</v>
      </c>
      <c r="S129" s="134"/>
      <c r="T129" s="134"/>
      <c r="U129" s="134"/>
      <c r="V129" s="134"/>
      <c r="W129" s="134"/>
      <c r="X129" s="134"/>
      <c r="Y129" s="134"/>
      <c r="Z129" s="134"/>
      <c r="AA129" s="134"/>
    </row>
    <row r="130" ht="22.5" customHeight="1">
      <c r="A130" s="186">
        <f>'PROP DAILY PNL'!A336</f>
        <v>45936</v>
      </c>
      <c r="B130" s="334">
        <f t="shared" si="1"/>
        <v>1</v>
      </c>
      <c r="C130" s="334">
        <f>'Clients Balance'!C342/'Clients Balance'!B342</f>
        <v>0.473306301</v>
      </c>
      <c r="D130" s="334">
        <f>'Clients Balance'!D342/'Clients Balance'!$B342</f>
        <v>0.1094519879</v>
      </c>
      <c r="E130" s="334">
        <f>'Clients Balance'!E342/'Clients Balance'!$B342</f>
        <v>0.09047268693</v>
      </c>
      <c r="F130" s="334">
        <f>'Clients Balance'!F342/'Clients Balance'!$B342</f>
        <v>0</v>
      </c>
      <c r="G130" s="334">
        <f>'Clients Balance'!G342/'Clients Balance'!$B342</f>
        <v>0.06811517093</v>
      </c>
      <c r="H130" s="334">
        <f>'Clients Balance'!H342/'Clients Balance'!$B342</f>
        <v>0</v>
      </c>
      <c r="I130" s="334">
        <f>'Clients Balance'!I342/'Clients Balance'!$B342</f>
        <v>0</v>
      </c>
      <c r="J130" s="334">
        <f>'Clients Balance'!J342/'Clients Balance'!$B342</f>
        <v>0</v>
      </c>
      <c r="K130" s="334">
        <f>'Clients Balance'!K342/'Clients Balance'!$B342</f>
        <v>0</v>
      </c>
      <c r="L130" s="334">
        <f>'Clients Balance'!L342/'Clients Balance'!$B342</f>
        <v>0.06872296</v>
      </c>
      <c r="M130" s="334">
        <f>'Clients Balance'!M342/'Clients Balance'!$B342</f>
        <v>0.06872296</v>
      </c>
      <c r="N130" s="334">
        <f>'Clients Balance'!N342/'Clients Balance'!$B342</f>
        <v>0</v>
      </c>
      <c r="O130" s="334">
        <f>'Clients Balance'!O342/'Clients Balance'!$B342</f>
        <v>0.03746779321</v>
      </c>
      <c r="P130" s="334">
        <f>'Clients Balance'!P342/'Clients Balance'!$B342</f>
        <v>0.0225089618</v>
      </c>
      <c r="Q130" s="334">
        <f>'Clients Balance'!Q342/'Clients Balance'!$B342</f>
        <v>0.06123117831</v>
      </c>
      <c r="R130" s="334">
        <f>'Clients Balance'!R342/'Clients Balance'!$B342</f>
        <v>0</v>
      </c>
      <c r="S130" s="134"/>
      <c r="T130" s="134"/>
      <c r="U130" s="134"/>
      <c r="V130" s="134"/>
      <c r="W130" s="134"/>
      <c r="X130" s="134"/>
      <c r="Y130" s="134"/>
      <c r="Z130" s="134"/>
      <c r="AA130" s="134"/>
    </row>
    <row r="131" ht="22.5" customHeight="1">
      <c r="A131" s="186">
        <f>'PROP DAILY PNL'!A337</f>
        <v>45937</v>
      </c>
      <c r="B131" s="334">
        <f t="shared" si="1"/>
        <v>1</v>
      </c>
      <c r="C131" s="334">
        <f>'Clients Balance'!C343/'Clients Balance'!B343</f>
        <v>0.473306301</v>
      </c>
      <c r="D131" s="334">
        <f>'Clients Balance'!D343/'Clients Balance'!$B343</f>
        <v>0.1094519879</v>
      </c>
      <c r="E131" s="334">
        <f>'Clients Balance'!E343/'Clients Balance'!$B343</f>
        <v>0.09047268693</v>
      </c>
      <c r="F131" s="334">
        <f>'Clients Balance'!F343/'Clients Balance'!$B343</f>
        <v>0</v>
      </c>
      <c r="G131" s="334">
        <f>'Clients Balance'!G343/'Clients Balance'!$B343</f>
        <v>0.06811517093</v>
      </c>
      <c r="H131" s="334">
        <f>'Clients Balance'!H343/'Clients Balance'!$B343</f>
        <v>0</v>
      </c>
      <c r="I131" s="334">
        <f>'Clients Balance'!I343/'Clients Balance'!$B343</f>
        <v>0</v>
      </c>
      <c r="J131" s="334">
        <f>'Clients Balance'!J343/'Clients Balance'!$B343</f>
        <v>0</v>
      </c>
      <c r="K131" s="334">
        <f>'Clients Balance'!K343/'Clients Balance'!$B343</f>
        <v>0</v>
      </c>
      <c r="L131" s="334">
        <f>'Clients Balance'!L343/'Clients Balance'!$B343</f>
        <v>0.06872296</v>
      </c>
      <c r="M131" s="334">
        <f>'Clients Balance'!M343/'Clients Balance'!$B343</f>
        <v>0.06872296</v>
      </c>
      <c r="N131" s="334">
        <f>'Clients Balance'!N343/'Clients Balance'!$B343</f>
        <v>0</v>
      </c>
      <c r="O131" s="334">
        <f>'Clients Balance'!O343/'Clients Balance'!$B343</f>
        <v>0.03746779321</v>
      </c>
      <c r="P131" s="334">
        <f>'Clients Balance'!P343/'Clients Balance'!$B343</f>
        <v>0.0225089618</v>
      </c>
      <c r="Q131" s="334">
        <f>'Clients Balance'!Q343/'Clients Balance'!$B343</f>
        <v>0.06123117831</v>
      </c>
      <c r="R131" s="334">
        <f>'Clients Balance'!R343/'Clients Balance'!$B343</f>
        <v>0</v>
      </c>
      <c r="S131" s="134"/>
      <c r="T131" s="134"/>
      <c r="U131" s="134"/>
      <c r="V131" s="134"/>
      <c r="W131" s="134"/>
      <c r="X131" s="134"/>
      <c r="Y131" s="134"/>
      <c r="Z131" s="134"/>
      <c r="AA131" s="134"/>
    </row>
    <row r="132" ht="22.5" customHeight="1">
      <c r="A132" s="186">
        <f>'PROP DAILY PNL'!A338</f>
        <v>45938</v>
      </c>
      <c r="B132" s="334">
        <f t="shared" si="1"/>
        <v>1</v>
      </c>
      <c r="C132" s="334">
        <f>'Clients Balance'!C344/'Clients Balance'!B344</f>
        <v>0.473306301</v>
      </c>
      <c r="D132" s="334">
        <f>'Clients Balance'!D344/'Clients Balance'!$B344</f>
        <v>0.1094519879</v>
      </c>
      <c r="E132" s="334">
        <f>'Clients Balance'!E344/'Clients Balance'!$B344</f>
        <v>0.09047268693</v>
      </c>
      <c r="F132" s="334">
        <f>'Clients Balance'!F344/'Clients Balance'!$B344</f>
        <v>0</v>
      </c>
      <c r="G132" s="334">
        <f>'Clients Balance'!G344/'Clients Balance'!$B344</f>
        <v>0.06811517093</v>
      </c>
      <c r="H132" s="334">
        <f>'Clients Balance'!H344/'Clients Balance'!$B344</f>
        <v>0</v>
      </c>
      <c r="I132" s="334">
        <f>'Clients Balance'!I344/'Clients Balance'!$B344</f>
        <v>0</v>
      </c>
      <c r="J132" s="334">
        <f>'Clients Balance'!J344/'Clients Balance'!$B344</f>
        <v>0</v>
      </c>
      <c r="K132" s="334">
        <f>'Clients Balance'!K344/'Clients Balance'!$B344</f>
        <v>0</v>
      </c>
      <c r="L132" s="334">
        <f>'Clients Balance'!L344/'Clients Balance'!$B344</f>
        <v>0.06872296</v>
      </c>
      <c r="M132" s="334">
        <f>'Clients Balance'!M344/'Clients Balance'!$B344</f>
        <v>0.06872296</v>
      </c>
      <c r="N132" s="334">
        <f>'Clients Balance'!N344/'Clients Balance'!$B344</f>
        <v>0</v>
      </c>
      <c r="O132" s="334">
        <f>'Clients Balance'!O344/'Clients Balance'!$B344</f>
        <v>0.03746779321</v>
      </c>
      <c r="P132" s="334">
        <f>'Clients Balance'!P344/'Clients Balance'!$B344</f>
        <v>0.0225089618</v>
      </c>
      <c r="Q132" s="334">
        <f>'Clients Balance'!Q344/'Clients Balance'!$B344</f>
        <v>0.06123117831</v>
      </c>
      <c r="R132" s="334">
        <f>'Clients Balance'!R344/'Clients Balance'!$B344</f>
        <v>0</v>
      </c>
      <c r="S132" s="134"/>
      <c r="T132" s="134"/>
      <c r="U132" s="134"/>
      <c r="V132" s="134"/>
      <c r="W132" s="134"/>
      <c r="X132" s="134"/>
      <c r="Y132" s="134"/>
      <c r="Z132" s="134"/>
      <c r="AA132" s="134"/>
    </row>
    <row r="133" ht="22.5" customHeight="1">
      <c r="A133" s="186">
        <f>'PROP DAILY PNL'!A339</f>
        <v>45939</v>
      </c>
      <c r="B133" s="334">
        <f t="shared" si="1"/>
        <v>1</v>
      </c>
      <c r="C133" s="334">
        <f>'Clients Balance'!C345/'Clients Balance'!B345</f>
        <v>0.473306301</v>
      </c>
      <c r="D133" s="334">
        <f>'Clients Balance'!D345/'Clients Balance'!$B345</f>
        <v>0.1094519879</v>
      </c>
      <c r="E133" s="334">
        <f>'Clients Balance'!E345/'Clients Balance'!$B345</f>
        <v>0.09047268693</v>
      </c>
      <c r="F133" s="334">
        <f>'Clients Balance'!F345/'Clients Balance'!$B345</f>
        <v>0</v>
      </c>
      <c r="G133" s="334">
        <f>'Clients Balance'!G345/'Clients Balance'!$B345</f>
        <v>0.06811517093</v>
      </c>
      <c r="H133" s="334">
        <f>'Clients Balance'!H345/'Clients Balance'!$B345</f>
        <v>0</v>
      </c>
      <c r="I133" s="334">
        <f>'Clients Balance'!I345/'Clients Balance'!$B345</f>
        <v>0</v>
      </c>
      <c r="J133" s="334">
        <f>'Clients Balance'!J345/'Clients Balance'!$B345</f>
        <v>0</v>
      </c>
      <c r="K133" s="334">
        <f>'Clients Balance'!K345/'Clients Balance'!$B345</f>
        <v>0</v>
      </c>
      <c r="L133" s="334">
        <f>'Clients Balance'!L345/'Clients Balance'!$B345</f>
        <v>0.06872296</v>
      </c>
      <c r="M133" s="334">
        <f>'Clients Balance'!M345/'Clients Balance'!$B345</f>
        <v>0.06872296</v>
      </c>
      <c r="N133" s="334">
        <f>'Clients Balance'!N345/'Clients Balance'!$B345</f>
        <v>0</v>
      </c>
      <c r="O133" s="334">
        <f>'Clients Balance'!O345/'Clients Balance'!$B345</f>
        <v>0.03746779321</v>
      </c>
      <c r="P133" s="334">
        <f>'Clients Balance'!P345/'Clients Balance'!$B345</f>
        <v>0.0225089618</v>
      </c>
      <c r="Q133" s="334">
        <f>'Clients Balance'!Q345/'Clients Balance'!$B345</f>
        <v>0.06123117831</v>
      </c>
      <c r="R133" s="334">
        <f>'Clients Balance'!R345/'Clients Balance'!$B345</f>
        <v>0</v>
      </c>
      <c r="S133" s="134"/>
      <c r="T133" s="134"/>
      <c r="U133" s="134"/>
      <c r="V133" s="134"/>
      <c r="W133" s="134"/>
      <c r="X133" s="134"/>
      <c r="Y133" s="134"/>
      <c r="Z133" s="134"/>
      <c r="AA133" s="134"/>
    </row>
    <row r="134" ht="22.5" customHeight="1">
      <c r="A134" s="186">
        <f>'PROP DAILY PNL'!A340</f>
        <v>45940</v>
      </c>
      <c r="B134" s="334">
        <f t="shared" si="1"/>
        <v>1</v>
      </c>
      <c r="C134" s="334">
        <f>'Clients Balance'!C346/'Clients Balance'!B346</f>
        <v>0.473306301</v>
      </c>
      <c r="D134" s="334">
        <f>'Clients Balance'!D346/'Clients Balance'!$B346</f>
        <v>0.1094519879</v>
      </c>
      <c r="E134" s="334">
        <f>'Clients Balance'!E346/'Clients Balance'!$B346</f>
        <v>0.09047268693</v>
      </c>
      <c r="F134" s="334">
        <f>'Clients Balance'!F346/'Clients Balance'!$B346</f>
        <v>0</v>
      </c>
      <c r="G134" s="334">
        <f>'Clients Balance'!G346/'Clients Balance'!$B346</f>
        <v>0.06811517093</v>
      </c>
      <c r="H134" s="334">
        <f>'Clients Balance'!H346/'Clients Balance'!$B346</f>
        <v>0</v>
      </c>
      <c r="I134" s="334">
        <f>'Clients Balance'!I346/'Clients Balance'!$B346</f>
        <v>0</v>
      </c>
      <c r="J134" s="334">
        <f>'Clients Balance'!J346/'Clients Balance'!$B346</f>
        <v>0</v>
      </c>
      <c r="K134" s="334">
        <f>'Clients Balance'!K346/'Clients Balance'!$B346</f>
        <v>0</v>
      </c>
      <c r="L134" s="334">
        <f>'Clients Balance'!L346/'Clients Balance'!$B346</f>
        <v>0.06872296</v>
      </c>
      <c r="M134" s="334">
        <f>'Clients Balance'!M346/'Clients Balance'!$B346</f>
        <v>0.06872296</v>
      </c>
      <c r="N134" s="334">
        <f>'Clients Balance'!N346/'Clients Balance'!$B346</f>
        <v>0</v>
      </c>
      <c r="O134" s="334">
        <f>'Clients Balance'!O346/'Clients Balance'!$B346</f>
        <v>0.03746779321</v>
      </c>
      <c r="P134" s="334">
        <f>'Clients Balance'!P346/'Clients Balance'!$B346</f>
        <v>0.0225089618</v>
      </c>
      <c r="Q134" s="334">
        <f>'Clients Balance'!Q346/'Clients Balance'!$B346</f>
        <v>0.06123117831</v>
      </c>
      <c r="R134" s="334">
        <f>'Clients Balance'!R346/'Clients Balance'!$B346</f>
        <v>0</v>
      </c>
      <c r="S134" s="134"/>
      <c r="T134" s="134"/>
      <c r="U134" s="134"/>
      <c r="V134" s="134"/>
      <c r="W134" s="134"/>
      <c r="X134" s="134"/>
      <c r="Y134" s="134"/>
      <c r="Z134" s="134"/>
      <c r="AA134" s="134"/>
    </row>
    <row r="135" ht="22.5" customHeight="1">
      <c r="A135" s="186">
        <f>'PROP DAILY PNL'!A341</f>
        <v>45943</v>
      </c>
      <c r="B135" s="334">
        <f t="shared" si="1"/>
        <v>1</v>
      </c>
      <c r="C135" s="334">
        <f>'Clients Balance'!C347/'Clients Balance'!B347</f>
        <v>0.473306301</v>
      </c>
      <c r="D135" s="334">
        <f>'Clients Balance'!D347/'Clients Balance'!$B347</f>
        <v>0.1094519879</v>
      </c>
      <c r="E135" s="334">
        <f>'Clients Balance'!E347/'Clients Balance'!$B347</f>
        <v>0.09047268693</v>
      </c>
      <c r="F135" s="334">
        <f>'Clients Balance'!F347/'Clients Balance'!$B347</f>
        <v>0</v>
      </c>
      <c r="G135" s="334">
        <f>'Clients Balance'!G347/'Clients Balance'!$B347</f>
        <v>0.06811517093</v>
      </c>
      <c r="H135" s="334">
        <f>'Clients Balance'!H347/'Clients Balance'!$B347</f>
        <v>0</v>
      </c>
      <c r="I135" s="334">
        <f>'Clients Balance'!I347/'Clients Balance'!$B347</f>
        <v>0</v>
      </c>
      <c r="J135" s="334">
        <f>'Clients Balance'!J347/'Clients Balance'!$B347</f>
        <v>0</v>
      </c>
      <c r="K135" s="334">
        <f>'Clients Balance'!K347/'Clients Balance'!$B347</f>
        <v>0</v>
      </c>
      <c r="L135" s="334">
        <f>'Clients Balance'!L347/'Clients Balance'!$B347</f>
        <v>0.06872296</v>
      </c>
      <c r="M135" s="334">
        <f>'Clients Balance'!M347/'Clients Balance'!$B347</f>
        <v>0.06872296</v>
      </c>
      <c r="N135" s="334">
        <f>'Clients Balance'!N347/'Clients Balance'!$B347</f>
        <v>0</v>
      </c>
      <c r="O135" s="334">
        <f>'Clients Balance'!O347/'Clients Balance'!$B347</f>
        <v>0.03746779321</v>
      </c>
      <c r="P135" s="334">
        <f>'Clients Balance'!P347/'Clients Balance'!$B347</f>
        <v>0.0225089618</v>
      </c>
      <c r="Q135" s="334">
        <f>'Clients Balance'!Q347/'Clients Balance'!$B347</f>
        <v>0.06123117831</v>
      </c>
      <c r="R135" s="334">
        <f>'Clients Balance'!R347/'Clients Balance'!$B347</f>
        <v>0</v>
      </c>
      <c r="S135" s="134"/>
      <c r="T135" s="134"/>
      <c r="U135" s="134"/>
      <c r="V135" s="134"/>
      <c r="W135" s="134"/>
      <c r="X135" s="134"/>
      <c r="Y135" s="134"/>
      <c r="Z135" s="134"/>
      <c r="AA135" s="134"/>
    </row>
    <row r="136" ht="22.5" customHeight="1">
      <c r="A136" s="186">
        <f>'PROP DAILY PNL'!A342</f>
        <v>45944</v>
      </c>
      <c r="B136" s="334">
        <f t="shared" si="1"/>
        <v>1</v>
      </c>
      <c r="C136" s="334">
        <f>'Clients Balance'!C348/'Clients Balance'!B348</f>
        <v>0.473306301</v>
      </c>
      <c r="D136" s="334">
        <f>'Clients Balance'!D348/'Clients Balance'!$B348</f>
        <v>0.1094519879</v>
      </c>
      <c r="E136" s="334">
        <f>'Clients Balance'!E348/'Clients Balance'!$B348</f>
        <v>0.09047268693</v>
      </c>
      <c r="F136" s="334">
        <f>'Clients Balance'!F348/'Clients Balance'!$B348</f>
        <v>0</v>
      </c>
      <c r="G136" s="334">
        <f>'Clients Balance'!G348/'Clients Balance'!$B348</f>
        <v>0.06811517093</v>
      </c>
      <c r="H136" s="334">
        <f>'Clients Balance'!H348/'Clients Balance'!$B348</f>
        <v>0</v>
      </c>
      <c r="I136" s="334">
        <f>'Clients Balance'!I348/'Clients Balance'!$B348</f>
        <v>0</v>
      </c>
      <c r="J136" s="334">
        <f>'Clients Balance'!J348/'Clients Balance'!$B348</f>
        <v>0</v>
      </c>
      <c r="K136" s="334">
        <f>'Clients Balance'!K348/'Clients Balance'!$B348</f>
        <v>0</v>
      </c>
      <c r="L136" s="334">
        <f>'Clients Balance'!L348/'Clients Balance'!$B348</f>
        <v>0.06872296</v>
      </c>
      <c r="M136" s="334">
        <f>'Clients Balance'!M348/'Clients Balance'!$B348</f>
        <v>0.06872296</v>
      </c>
      <c r="N136" s="334">
        <f>'Clients Balance'!N348/'Clients Balance'!$B348</f>
        <v>0</v>
      </c>
      <c r="O136" s="334">
        <f>'Clients Balance'!O348/'Clients Balance'!$B348</f>
        <v>0.03746779321</v>
      </c>
      <c r="P136" s="334">
        <f>'Clients Balance'!P348/'Clients Balance'!$B348</f>
        <v>0.0225089618</v>
      </c>
      <c r="Q136" s="334">
        <f>'Clients Balance'!Q348/'Clients Balance'!$B348</f>
        <v>0.06123117831</v>
      </c>
      <c r="R136" s="334">
        <f>'Clients Balance'!R348/'Clients Balance'!$B348</f>
        <v>0</v>
      </c>
      <c r="S136" s="134"/>
      <c r="T136" s="134"/>
      <c r="U136" s="134"/>
      <c r="V136" s="134"/>
      <c r="W136" s="134"/>
      <c r="X136" s="134"/>
      <c r="Y136" s="134"/>
      <c r="Z136" s="134"/>
      <c r="AA136" s="134"/>
    </row>
    <row r="137" ht="22.5" customHeight="1">
      <c r="A137" s="186">
        <f>'PROP DAILY PNL'!A343</f>
        <v>45945</v>
      </c>
      <c r="B137" s="334">
        <f t="shared" si="1"/>
        <v>1</v>
      </c>
      <c r="C137" s="334">
        <f>'Clients Balance'!C349/'Clients Balance'!B349</f>
        <v>0.473306301</v>
      </c>
      <c r="D137" s="334">
        <f>'Clients Balance'!D349/'Clients Balance'!$B349</f>
        <v>0.1094519879</v>
      </c>
      <c r="E137" s="334">
        <f>'Clients Balance'!E349/'Clients Balance'!$B349</f>
        <v>0.09047268693</v>
      </c>
      <c r="F137" s="334">
        <f>'Clients Balance'!F349/'Clients Balance'!$B349</f>
        <v>0</v>
      </c>
      <c r="G137" s="334">
        <f>'Clients Balance'!G349/'Clients Balance'!$B349</f>
        <v>0.06811517093</v>
      </c>
      <c r="H137" s="334">
        <f>'Clients Balance'!H349/'Clients Balance'!$B349</f>
        <v>0</v>
      </c>
      <c r="I137" s="334">
        <f>'Clients Balance'!I349/'Clients Balance'!$B349</f>
        <v>0</v>
      </c>
      <c r="J137" s="334">
        <f>'Clients Balance'!J349/'Clients Balance'!$B349</f>
        <v>0</v>
      </c>
      <c r="K137" s="334">
        <f>'Clients Balance'!K349/'Clients Balance'!$B349</f>
        <v>0</v>
      </c>
      <c r="L137" s="334">
        <f>'Clients Balance'!L349/'Clients Balance'!$B349</f>
        <v>0.06872296</v>
      </c>
      <c r="M137" s="334">
        <f>'Clients Balance'!M349/'Clients Balance'!$B349</f>
        <v>0.06872296</v>
      </c>
      <c r="N137" s="334">
        <f>'Clients Balance'!N349/'Clients Balance'!$B349</f>
        <v>0</v>
      </c>
      <c r="O137" s="334">
        <f>'Clients Balance'!O349/'Clients Balance'!$B349</f>
        <v>0.03746779321</v>
      </c>
      <c r="P137" s="334">
        <f>'Clients Balance'!P349/'Clients Balance'!$B349</f>
        <v>0.0225089618</v>
      </c>
      <c r="Q137" s="334">
        <f>'Clients Balance'!Q349/'Clients Balance'!$B349</f>
        <v>0.06123117831</v>
      </c>
      <c r="R137" s="334">
        <f>'Clients Balance'!R349/'Clients Balance'!$B349</f>
        <v>0</v>
      </c>
      <c r="S137" s="134"/>
      <c r="T137" s="134"/>
      <c r="U137" s="134"/>
      <c r="V137" s="134"/>
      <c r="W137" s="134"/>
      <c r="X137" s="134"/>
      <c r="Y137" s="134"/>
      <c r="Z137" s="134"/>
      <c r="AA137" s="134"/>
    </row>
    <row r="138" ht="22.5" customHeight="1">
      <c r="A138" s="186">
        <f>'PROP DAILY PNL'!A344</f>
        <v>45946</v>
      </c>
      <c r="B138" s="334">
        <f t="shared" si="1"/>
        <v>1</v>
      </c>
      <c r="C138" s="334">
        <f>'Clients Balance'!C350/'Clients Balance'!B350</f>
        <v>0.473306301</v>
      </c>
      <c r="D138" s="334">
        <f>'Clients Balance'!D350/'Clients Balance'!$B350</f>
        <v>0.1094519879</v>
      </c>
      <c r="E138" s="334">
        <f>'Clients Balance'!E350/'Clients Balance'!$B350</f>
        <v>0.09047268693</v>
      </c>
      <c r="F138" s="334">
        <f>'Clients Balance'!F350/'Clients Balance'!$B350</f>
        <v>0</v>
      </c>
      <c r="G138" s="334">
        <f>'Clients Balance'!G350/'Clients Balance'!$B350</f>
        <v>0.06811517093</v>
      </c>
      <c r="H138" s="334">
        <f>'Clients Balance'!H350/'Clients Balance'!$B350</f>
        <v>0</v>
      </c>
      <c r="I138" s="334">
        <f>'Clients Balance'!I350/'Clients Balance'!$B350</f>
        <v>0</v>
      </c>
      <c r="J138" s="334">
        <f>'Clients Balance'!J350/'Clients Balance'!$B350</f>
        <v>0</v>
      </c>
      <c r="K138" s="334">
        <f>'Clients Balance'!K350/'Clients Balance'!$B350</f>
        <v>0</v>
      </c>
      <c r="L138" s="334">
        <f>'Clients Balance'!L350/'Clients Balance'!$B350</f>
        <v>0.06872296</v>
      </c>
      <c r="M138" s="334">
        <f>'Clients Balance'!M350/'Clients Balance'!$B350</f>
        <v>0.06872296</v>
      </c>
      <c r="N138" s="334">
        <f>'Clients Balance'!N350/'Clients Balance'!$B350</f>
        <v>0</v>
      </c>
      <c r="O138" s="334">
        <f>'Clients Balance'!O350/'Clients Balance'!$B350</f>
        <v>0.03746779321</v>
      </c>
      <c r="P138" s="334">
        <f>'Clients Balance'!P350/'Clients Balance'!$B350</f>
        <v>0.0225089618</v>
      </c>
      <c r="Q138" s="334">
        <f>'Clients Balance'!Q350/'Clients Balance'!$B350</f>
        <v>0.06123117831</v>
      </c>
      <c r="R138" s="334">
        <f>'Clients Balance'!R350/'Clients Balance'!$B350</f>
        <v>0</v>
      </c>
      <c r="S138" s="134"/>
      <c r="T138" s="134"/>
      <c r="U138" s="134"/>
      <c r="V138" s="134"/>
      <c r="W138" s="134"/>
      <c r="X138" s="134"/>
      <c r="Y138" s="134"/>
      <c r="Z138" s="134"/>
      <c r="AA138" s="134"/>
    </row>
    <row r="139" ht="22.5" customHeight="1">
      <c r="A139" s="186">
        <f>'PROP DAILY PNL'!A345</f>
        <v>45947</v>
      </c>
      <c r="B139" s="334">
        <f t="shared" si="1"/>
        <v>1</v>
      </c>
      <c r="C139" s="334">
        <f>'Clients Balance'!C351/'Clients Balance'!B351</f>
        <v>0.473306301</v>
      </c>
      <c r="D139" s="334">
        <f>'Clients Balance'!D351/'Clients Balance'!$B351</f>
        <v>0.1094519879</v>
      </c>
      <c r="E139" s="334">
        <f>'Clients Balance'!E351/'Clients Balance'!$B351</f>
        <v>0.09047268693</v>
      </c>
      <c r="F139" s="334">
        <f>'Clients Balance'!F351/'Clients Balance'!$B351</f>
        <v>0</v>
      </c>
      <c r="G139" s="334">
        <f>'Clients Balance'!G351/'Clients Balance'!$B351</f>
        <v>0.06811517093</v>
      </c>
      <c r="H139" s="334">
        <f>'Clients Balance'!H351/'Clients Balance'!$B351</f>
        <v>0</v>
      </c>
      <c r="I139" s="334">
        <f>'Clients Balance'!I351/'Clients Balance'!$B351</f>
        <v>0</v>
      </c>
      <c r="J139" s="334">
        <f>'Clients Balance'!J351/'Clients Balance'!$B351</f>
        <v>0</v>
      </c>
      <c r="K139" s="334">
        <f>'Clients Balance'!K351/'Clients Balance'!$B351</f>
        <v>0</v>
      </c>
      <c r="L139" s="334">
        <f>'Clients Balance'!L351/'Clients Balance'!$B351</f>
        <v>0.06872296</v>
      </c>
      <c r="M139" s="334">
        <f>'Clients Balance'!M351/'Clients Balance'!$B351</f>
        <v>0.06872296</v>
      </c>
      <c r="N139" s="334">
        <f>'Clients Balance'!N351/'Clients Balance'!$B351</f>
        <v>0</v>
      </c>
      <c r="O139" s="334">
        <f>'Clients Balance'!O351/'Clients Balance'!$B351</f>
        <v>0.03746779321</v>
      </c>
      <c r="P139" s="334">
        <f>'Clients Balance'!P351/'Clients Balance'!$B351</f>
        <v>0.0225089618</v>
      </c>
      <c r="Q139" s="334">
        <f>'Clients Balance'!Q351/'Clients Balance'!$B351</f>
        <v>0.06123117831</v>
      </c>
      <c r="R139" s="334">
        <f>'Clients Balance'!R351/'Clients Balance'!$B351</f>
        <v>0</v>
      </c>
      <c r="S139" s="134"/>
      <c r="T139" s="134"/>
      <c r="U139" s="134"/>
      <c r="V139" s="134"/>
      <c r="W139" s="134"/>
      <c r="X139" s="134"/>
      <c r="Y139" s="134"/>
      <c r="Z139" s="134"/>
      <c r="AA139" s="134"/>
    </row>
    <row r="140" ht="22.5" customHeight="1">
      <c r="A140" s="186">
        <f>'PROP DAILY PNL'!A346</f>
        <v>45950</v>
      </c>
      <c r="B140" s="334">
        <f t="shared" si="1"/>
        <v>1</v>
      </c>
      <c r="C140" s="334">
        <f>'Clients Balance'!C352/'Clients Balance'!B352</f>
        <v>0.5487265227</v>
      </c>
      <c r="D140" s="334">
        <f>'Clients Balance'!D352/'Clients Balance'!$B352</f>
        <v>0.1268928991</v>
      </c>
      <c r="E140" s="334">
        <f>'Clients Balance'!E352/'Clients Balance'!$B352</f>
        <v>0.1048892922</v>
      </c>
      <c r="F140" s="334">
        <f>'Clients Balance'!F352/'Clients Balance'!$B352</f>
        <v>0</v>
      </c>
      <c r="G140" s="334">
        <f>'Clients Balance'!G352/'Clients Balance'!$B352</f>
        <v>0.07896915974</v>
      </c>
      <c r="H140" s="334">
        <f>'Clients Balance'!H352/'Clients Balance'!$B352</f>
        <v>0</v>
      </c>
      <c r="I140" s="334">
        <f>'Clients Balance'!I352/'Clients Balance'!$B352</f>
        <v>0</v>
      </c>
      <c r="J140" s="334">
        <f>'Clients Balance'!J352/'Clients Balance'!$B352</f>
        <v>0</v>
      </c>
      <c r="K140" s="334">
        <f>'Clients Balance'!K352/'Clients Balance'!$B352</f>
        <v>0</v>
      </c>
      <c r="L140" s="334">
        <f>'Clients Balance'!L352/'Clients Balance'!$B352</f>
        <v>0</v>
      </c>
      <c r="M140" s="334">
        <f>'Clients Balance'!M352/'Clients Balance'!$B352</f>
        <v>0</v>
      </c>
      <c r="N140" s="334">
        <f>'Clients Balance'!N352/'Clients Balance'!$B352</f>
        <v>0</v>
      </c>
      <c r="O140" s="334">
        <f>'Clients Balance'!O352/'Clients Balance'!$B352</f>
        <v>0.04343819603</v>
      </c>
      <c r="P140" s="334">
        <f>'Clients Balance'!P352/'Clients Balance'!$B352</f>
        <v>0.02609571078</v>
      </c>
      <c r="Q140" s="334">
        <f>'Clients Balance'!Q352/'Clients Balance'!$B352</f>
        <v>0.07098821944</v>
      </c>
      <c r="R140" s="334">
        <f>'Clients Balance'!R352/'Clients Balance'!$B352</f>
        <v>0</v>
      </c>
      <c r="S140" s="134"/>
      <c r="T140" s="134"/>
      <c r="U140" s="134"/>
      <c r="V140" s="134"/>
      <c r="W140" s="134"/>
      <c r="X140" s="134"/>
      <c r="Y140" s="134"/>
      <c r="Z140" s="134"/>
      <c r="AA140" s="134"/>
    </row>
    <row r="141" ht="22.5" customHeight="1">
      <c r="A141" s="186">
        <f>'PROP DAILY PNL'!A347</f>
        <v>45951</v>
      </c>
      <c r="B141" s="334">
        <f t="shared" si="1"/>
        <v>1</v>
      </c>
      <c r="C141" s="334">
        <f>'Clients Balance'!C353/'Clients Balance'!B353</f>
        <v>0.5487265227</v>
      </c>
      <c r="D141" s="334">
        <f>'Clients Balance'!D353/'Clients Balance'!$B353</f>
        <v>0.1268928991</v>
      </c>
      <c r="E141" s="334">
        <f>'Clients Balance'!E353/'Clients Balance'!$B353</f>
        <v>0.1048892922</v>
      </c>
      <c r="F141" s="334">
        <f>'Clients Balance'!F353/'Clients Balance'!$B353</f>
        <v>0</v>
      </c>
      <c r="G141" s="334">
        <f>'Clients Balance'!G353/'Clients Balance'!$B353</f>
        <v>0.07896915974</v>
      </c>
      <c r="H141" s="334">
        <f>'Clients Balance'!H353/'Clients Balance'!$B353</f>
        <v>0</v>
      </c>
      <c r="I141" s="334">
        <f>'Clients Balance'!I353/'Clients Balance'!$B353</f>
        <v>0</v>
      </c>
      <c r="J141" s="334">
        <f>'Clients Balance'!J353/'Clients Balance'!$B353</f>
        <v>0</v>
      </c>
      <c r="K141" s="334">
        <f>'Clients Balance'!K353/'Clients Balance'!$B353</f>
        <v>0</v>
      </c>
      <c r="L141" s="334">
        <f>'Clients Balance'!L353/'Clients Balance'!$B353</f>
        <v>0</v>
      </c>
      <c r="M141" s="334">
        <f>'Clients Balance'!M353/'Clients Balance'!$B353</f>
        <v>0</v>
      </c>
      <c r="N141" s="334">
        <f>'Clients Balance'!N353/'Clients Balance'!$B353</f>
        <v>0</v>
      </c>
      <c r="O141" s="334">
        <f>'Clients Balance'!O353/'Clients Balance'!$B353</f>
        <v>0.04343819603</v>
      </c>
      <c r="P141" s="334">
        <f>'Clients Balance'!P353/'Clients Balance'!$B353</f>
        <v>0.02609571078</v>
      </c>
      <c r="Q141" s="334">
        <f>'Clients Balance'!Q353/'Clients Balance'!$B353</f>
        <v>0.07098821944</v>
      </c>
      <c r="R141" s="334">
        <f>'Clients Balance'!R353/'Clients Balance'!$B353</f>
        <v>0</v>
      </c>
      <c r="S141" s="134"/>
      <c r="T141" s="134"/>
      <c r="U141" s="134"/>
      <c r="V141" s="134"/>
      <c r="W141" s="134"/>
      <c r="X141" s="134"/>
      <c r="Y141" s="134"/>
      <c r="Z141" s="134"/>
      <c r="AA141" s="134"/>
    </row>
    <row r="142" ht="22.5" customHeight="1">
      <c r="A142" s="186">
        <f>'PROP DAILY PNL'!A348</f>
        <v>45952</v>
      </c>
      <c r="B142" s="334">
        <f t="shared" si="1"/>
        <v>1</v>
      </c>
      <c r="C142" s="334">
        <f>'Clients Balance'!C354/'Clients Balance'!B354</f>
        <v>0.5487265227</v>
      </c>
      <c r="D142" s="334">
        <f>'Clients Balance'!D354/'Clients Balance'!$B354</f>
        <v>0.1268928991</v>
      </c>
      <c r="E142" s="334">
        <f>'Clients Balance'!E354/'Clients Balance'!$B354</f>
        <v>0.1048892922</v>
      </c>
      <c r="F142" s="334">
        <f>'Clients Balance'!F354/'Clients Balance'!$B354</f>
        <v>0</v>
      </c>
      <c r="G142" s="334">
        <f>'Clients Balance'!G354/'Clients Balance'!$B354</f>
        <v>0.07896915974</v>
      </c>
      <c r="H142" s="334">
        <f>'Clients Balance'!H354/'Clients Balance'!$B354</f>
        <v>0</v>
      </c>
      <c r="I142" s="334">
        <f>'Clients Balance'!I354/'Clients Balance'!$B354</f>
        <v>0</v>
      </c>
      <c r="J142" s="334">
        <f>'Clients Balance'!J354/'Clients Balance'!$B354</f>
        <v>0</v>
      </c>
      <c r="K142" s="334">
        <f>'Clients Balance'!K354/'Clients Balance'!$B354</f>
        <v>0</v>
      </c>
      <c r="L142" s="334">
        <f>'Clients Balance'!L354/'Clients Balance'!$B354</f>
        <v>0</v>
      </c>
      <c r="M142" s="334">
        <f>'Clients Balance'!M354/'Clients Balance'!$B354</f>
        <v>0</v>
      </c>
      <c r="N142" s="334">
        <f>'Clients Balance'!N354/'Clients Balance'!$B354</f>
        <v>0</v>
      </c>
      <c r="O142" s="334">
        <f>'Clients Balance'!O354/'Clients Balance'!$B354</f>
        <v>0.04343819603</v>
      </c>
      <c r="P142" s="334">
        <f>'Clients Balance'!P354/'Clients Balance'!$B354</f>
        <v>0.02609571078</v>
      </c>
      <c r="Q142" s="334">
        <f>'Clients Balance'!Q354/'Clients Balance'!$B354</f>
        <v>0.07098821944</v>
      </c>
      <c r="R142" s="334">
        <f>'Clients Balance'!R354/'Clients Balance'!$B354</f>
        <v>0</v>
      </c>
      <c r="S142" s="134"/>
      <c r="T142" s="134"/>
      <c r="U142" s="134"/>
      <c r="V142" s="134"/>
      <c r="W142" s="134"/>
      <c r="X142" s="134"/>
      <c r="Y142" s="134"/>
      <c r="Z142" s="134"/>
      <c r="AA142" s="134"/>
    </row>
    <row r="143" ht="22.5" customHeight="1">
      <c r="A143" s="186">
        <f>'PROP DAILY PNL'!A349</f>
        <v>45953</v>
      </c>
      <c r="B143" s="334">
        <f t="shared" si="1"/>
        <v>1</v>
      </c>
      <c r="C143" s="334">
        <f>'Clients Balance'!C355/'Clients Balance'!B355</f>
        <v>0.5487265227</v>
      </c>
      <c r="D143" s="334">
        <f>'Clients Balance'!D355/'Clients Balance'!$B355</f>
        <v>0.1268928991</v>
      </c>
      <c r="E143" s="334">
        <f>'Clients Balance'!E355/'Clients Balance'!$B355</f>
        <v>0.1048892922</v>
      </c>
      <c r="F143" s="334">
        <f>'Clients Balance'!F355/'Clients Balance'!$B355</f>
        <v>0</v>
      </c>
      <c r="G143" s="334">
        <f>'Clients Balance'!G355/'Clients Balance'!$B355</f>
        <v>0.07896915974</v>
      </c>
      <c r="H143" s="334">
        <f>'Clients Balance'!H355/'Clients Balance'!$B355</f>
        <v>0</v>
      </c>
      <c r="I143" s="334">
        <f>'Clients Balance'!I355/'Clients Balance'!$B355</f>
        <v>0</v>
      </c>
      <c r="J143" s="334">
        <f>'Clients Balance'!J355/'Clients Balance'!$B355</f>
        <v>0</v>
      </c>
      <c r="K143" s="334">
        <f>'Clients Balance'!K355/'Clients Balance'!$B355</f>
        <v>0</v>
      </c>
      <c r="L143" s="334">
        <f>'Clients Balance'!L355/'Clients Balance'!$B355</f>
        <v>0</v>
      </c>
      <c r="M143" s="334">
        <f>'Clients Balance'!M355/'Clients Balance'!$B355</f>
        <v>0</v>
      </c>
      <c r="N143" s="334">
        <f>'Clients Balance'!N355/'Clients Balance'!$B355</f>
        <v>0</v>
      </c>
      <c r="O143" s="334">
        <f>'Clients Balance'!O355/'Clients Balance'!$B355</f>
        <v>0.04343819603</v>
      </c>
      <c r="P143" s="334">
        <f>'Clients Balance'!P355/'Clients Balance'!$B355</f>
        <v>0.02609571078</v>
      </c>
      <c r="Q143" s="334">
        <f>'Clients Balance'!Q355/'Clients Balance'!$B355</f>
        <v>0.07098821944</v>
      </c>
      <c r="R143" s="334">
        <f>'Clients Balance'!R355/'Clients Balance'!$B355</f>
        <v>0</v>
      </c>
      <c r="S143" s="134"/>
      <c r="T143" s="134"/>
      <c r="U143" s="134"/>
      <c r="V143" s="134"/>
      <c r="W143" s="134"/>
      <c r="X143" s="134"/>
      <c r="Y143" s="134"/>
      <c r="Z143" s="134"/>
      <c r="AA143" s="134"/>
    </row>
    <row r="144" ht="22.5" customHeight="1">
      <c r="A144" s="186">
        <f>'PROP DAILY PNL'!A350</f>
        <v>45954</v>
      </c>
      <c r="B144" s="334">
        <f t="shared" si="1"/>
        <v>1</v>
      </c>
      <c r="C144" s="334">
        <f>'Clients Balance'!C356/'Clients Balance'!B356</f>
        <v>0.5487265227</v>
      </c>
      <c r="D144" s="334">
        <f>'Clients Balance'!D356/'Clients Balance'!$B356</f>
        <v>0.1268928991</v>
      </c>
      <c r="E144" s="334">
        <f>'Clients Balance'!E356/'Clients Balance'!$B356</f>
        <v>0.1048892922</v>
      </c>
      <c r="F144" s="334">
        <f>'Clients Balance'!F356/'Clients Balance'!$B356</f>
        <v>0</v>
      </c>
      <c r="G144" s="334">
        <f>'Clients Balance'!G356/'Clients Balance'!$B356</f>
        <v>0.07896915974</v>
      </c>
      <c r="H144" s="334">
        <f>'Clients Balance'!H356/'Clients Balance'!$B356</f>
        <v>0</v>
      </c>
      <c r="I144" s="334">
        <f>'Clients Balance'!I356/'Clients Balance'!$B356</f>
        <v>0</v>
      </c>
      <c r="J144" s="334">
        <f>'Clients Balance'!J356/'Clients Balance'!$B356</f>
        <v>0</v>
      </c>
      <c r="K144" s="334">
        <f>'Clients Balance'!K356/'Clients Balance'!$B356</f>
        <v>0</v>
      </c>
      <c r="L144" s="334">
        <f>'Clients Balance'!L356/'Clients Balance'!$B356</f>
        <v>0</v>
      </c>
      <c r="M144" s="334">
        <f>'Clients Balance'!M356/'Clients Balance'!$B356</f>
        <v>0</v>
      </c>
      <c r="N144" s="334">
        <f>'Clients Balance'!N356/'Clients Balance'!$B356</f>
        <v>0</v>
      </c>
      <c r="O144" s="334">
        <f>'Clients Balance'!O356/'Clients Balance'!$B356</f>
        <v>0.04343819603</v>
      </c>
      <c r="P144" s="334">
        <f>'Clients Balance'!P356/'Clients Balance'!$B356</f>
        <v>0.02609571078</v>
      </c>
      <c r="Q144" s="334">
        <f>'Clients Balance'!Q356/'Clients Balance'!$B356</f>
        <v>0.07098821944</v>
      </c>
      <c r="R144" s="334">
        <f>'Clients Balance'!R356/'Clients Balance'!$B356</f>
        <v>0</v>
      </c>
      <c r="S144" s="134"/>
      <c r="T144" s="134"/>
      <c r="U144" s="134"/>
      <c r="V144" s="134"/>
      <c r="W144" s="134"/>
      <c r="X144" s="134"/>
      <c r="Y144" s="134"/>
      <c r="Z144" s="134"/>
      <c r="AA144" s="134"/>
    </row>
    <row r="145" ht="22.5" customHeight="1">
      <c r="A145" s="186">
        <f>'PROP DAILY PNL'!A351</f>
        <v>45957</v>
      </c>
      <c r="B145" s="334">
        <f t="shared" si="1"/>
        <v>1</v>
      </c>
      <c r="C145" s="334">
        <f>'Clients Balance'!C357/'Clients Balance'!B357</f>
        <v>0.5487265227</v>
      </c>
      <c r="D145" s="334">
        <f>'Clients Balance'!D357/'Clients Balance'!$B357</f>
        <v>0.1268928991</v>
      </c>
      <c r="E145" s="334">
        <f>'Clients Balance'!E357/'Clients Balance'!$B357</f>
        <v>0.1048892922</v>
      </c>
      <c r="F145" s="334">
        <f>'Clients Balance'!F357/'Clients Balance'!$B357</f>
        <v>0</v>
      </c>
      <c r="G145" s="334">
        <f>'Clients Balance'!G357/'Clients Balance'!$B357</f>
        <v>0.07896915974</v>
      </c>
      <c r="H145" s="334">
        <f>'Clients Balance'!H357/'Clients Balance'!$B357</f>
        <v>0</v>
      </c>
      <c r="I145" s="334">
        <f>'Clients Balance'!I357/'Clients Balance'!$B357</f>
        <v>0</v>
      </c>
      <c r="J145" s="334">
        <f>'Clients Balance'!J357/'Clients Balance'!$B357</f>
        <v>0</v>
      </c>
      <c r="K145" s="334">
        <f>'Clients Balance'!K357/'Clients Balance'!$B357</f>
        <v>0</v>
      </c>
      <c r="L145" s="334">
        <f>'Clients Balance'!L357/'Clients Balance'!$B357</f>
        <v>0</v>
      </c>
      <c r="M145" s="334">
        <f>'Clients Balance'!M357/'Clients Balance'!$B357</f>
        <v>0</v>
      </c>
      <c r="N145" s="334">
        <f>'Clients Balance'!N357/'Clients Balance'!$B357</f>
        <v>0</v>
      </c>
      <c r="O145" s="334">
        <f>'Clients Balance'!O357/'Clients Balance'!$B357</f>
        <v>0.04343819603</v>
      </c>
      <c r="P145" s="334">
        <f>'Clients Balance'!P357/'Clients Balance'!$B357</f>
        <v>0.02609571078</v>
      </c>
      <c r="Q145" s="334">
        <f>'Clients Balance'!Q357/'Clients Balance'!$B357</f>
        <v>0.07098821944</v>
      </c>
      <c r="R145" s="334">
        <f>'Clients Balance'!R357/'Clients Balance'!$B357</f>
        <v>0</v>
      </c>
      <c r="S145" s="134"/>
      <c r="T145" s="134"/>
      <c r="U145" s="134"/>
      <c r="V145" s="134"/>
      <c r="W145" s="134"/>
      <c r="X145" s="134"/>
      <c r="Y145" s="134"/>
      <c r="Z145" s="134"/>
      <c r="AA145" s="134"/>
    </row>
    <row r="146" ht="22.5" customHeight="1">
      <c r="A146" s="186">
        <f>'PROP DAILY PNL'!A352</f>
        <v>45958</v>
      </c>
      <c r="B146" s="334">
        <f t="shared" si="1"/>
        <v>1</v>
      </c>
      <c r="C146" s="334">
        <f>'Clients Balance'!C358/'Clients Balance'!B358</f>
        <v>0.5487265227</v>
      </c>
      <c r="D146" s="334">
        <f>'Clients Balance'!D358/'Clients Balance'!$B358</f>
        <v>0.1268928991</v>
      </c>
      <c r="E146" s="334">
        <f>'Clients Balance'!E358/'Clients Balance'!$B358</f>
        <v>0.1048892922</v>
      </c>
      <c r="F146" s="334">
        <f>'Clients Balance'!F358/'Clients Balance'!$B358</f>
        <v>0</v>
      </c>
      <c r="G146" s="334">
        <f>'Clients Balance'!G358/'Clients Balance'!$B358</f>
        <v>0.07896915974</v>
      </c>
      <c r="H146" s="334">
        <f>'Clients Balance'!H358/'Clients Balance'!$B358</f>
        <v>0</v>
      </c>
      <c r="I146" s="334">
        <f>'Clients Balance'!I358/'Clients Balance'!$B358</f>
        <v>0</v>
      </c>
      <c r="J146" s="334">
        <f>'Clients Balance'!J358/'Clients Balance'!$B358</f>
        <v>0</v>
      </c>
      <c r="K146" s="334">
        <f>'Clients Balance'!K358/'Clients Balance'!$B358</f>
        <v>0</v>
      </c>
      <c r="L146" s="334">
        <f>'Clients Balance'!L358/'Clients Balance'!$B358</f>
        <v>0</v>
      </c>
      <c r="M146" s="334">
        <f>'Clients Balance'!M358/'Clients Balance'!$B358</f>
        <v>0</v>
      </c>
      <c r="N146" s="334">
        <f>'Clients Balance'!N358/'Clients Balance'!$B358</f>
        <v>0</v>
      </c>
      <c r="O146" s="334">
        <f>'Clients Balance'!O358/'Clients Balance'!$B358</f>
        <v>0.04343819603</v>
      </c>
      <c r="P146" s="334">
        <f>'Clients Balance'!P358/'Clients Balance'!$B358</f>
        <v>0.02609571078</v>
      </c>
      <c r="Q146" s="334">
        <f>'Clients Balance'!Q358/'Clients Balance'!$B358</f>
        <v>0.07098821944</v>
      </c>
      <c r="R146" s="334">
        <f>'Clients Balance'!R358/'Clients Balance'!$B358</f>
        <v>0</v>
      </c>
      <c r="S146" s="134"/>
      <c r="T146" s="134"/>
      <c r="U146" s="134"/>
      <c r="V146" s="134"/>
      <c r="W146" s="134"/>
      <c r="X146" s="134"/>
      <c r="Y146" s="134"/>
      <c r="Z146" s="134"/>
      <c r="AA146" s="134"/>
    </row>
    <row r="147" ht="22.5" customHeight="1">
      <c r="A147" s="186">
        <f>'PROP DAILY PNL'!A353</f>
        <v>45959</v>
      </c>
      <c r="B147" s="334">
        <f t="shared" si="1"/>
        <v>1</v>
      </c>
      <c r="C147" s="334">
        <f>'Clients Balance'!C359/'Clients Balance'!B359</f>
        <v>0.5487265227</v>
      </c>
      <c r="D147" s="334">
        <f>'Clients Balance'!D359/'Clients Balance'!$B359</f>
        <v>0.1268928991</v>
      </c>
      <c r="E147" s="334">
        <f>'Clients Balance'!E359/'Clients Balance'!$B359</f>
        <v>0.1048892922</v>
      </c>
      <c r="F147" s="334">
        <f>'Clients Balance'!F359/'Clients Balance'!$B359</f>
        <v>0</v>
      </c>
      <c r="G147" s="334">
        <f>'Clients Balance'!G359/'Clients Balance'!$B359</f>
        <v>0.07896915974</v>
      </c>
      <c r="H147" s="334">
        <f>'Clients Balance'!H359/'Clients Balance'!$B359</f>
        <v>0</v>
      </c>
      <c r="I147" s="334">
        <f>'Clients Balance'!I359/'Clients Balance'!$B359</f>
        <v>0</v>
      </c>
      <c r="J147" s="334">
        <f>'Clients Balance'!J359/'Clients Balance'!$B359</f>
        <v>0</v>
      </c>
      <c r="K147" s="334">
        <f>'Clients Balance'!K359/'Clients Balance'!$B359</f>
        <v>0</v>
      </c>
      <c r="L147" s="334">
        <f>'Clients Balance'!L359/'Clients Balance'!$B359</f>
        <v>0</v>
      </c>
      <c r="M147" s="334">
        <f>'Clients Balance'!M359/'Clients Balance'!$B359</f>
        <v>0</v>
      </c>
      <c r="N147" s="334">
        <f>'Clients Balance'!N359/'Clients Balance'!$B359</f>
        <v>0</v>
      </c>
      <c r="O147" s="334">
        <f>'Clients Balance'!O359/'Clients Balance'!$B359</f>
        <v>0.04343819603</v>
      </c>
      <c r="P147" s="334">
        <f>'Clients Balance'!P359/'Clients Balance'!$B359</f>
        <v>0.02609571078</v>
      </c>
      <c r="Q147" s="334">
        <f>'Clients Balance'!Q359/'Clients Balance'!$B359</f>
        <v>0.07098821944</v>
      </c>
      <c r="R147" s="334">
        <f>'Clients Balance'!R359/'Clients Balance'!$B359</f>
        <v>0</v>
      </c>
      <c r="S147" s="134"/>
      <c r="T147" s="134"/>
      <c r="U147" s="134"/>
      <c r="V147" s="134"/>
      <c r="W147" s="134"/>
      <c r="X147" s="134"/>
      <c r="Y147" s="134"/>
      <c r="Z147" s="134"/>
      <c r="AA147" s="134"/>
    </row>
    <row r="148" ht="22.5" customHeight="1">
      <c r="A148" s="186">
        <f>'PROP DAILY PNL'!A354</f>
        <v>45960</v>
      </c>
      <c r="B148" s="334">
        <f t="shared" si="1"/>
        <v>1</v>
      </c>
      <c r="C148" s="334">
        <f>'Clients Balance'!C360/'Clients Balance'!B360</f>
        <v>0.5487265227</v>
      </c>
      <c r="D148" s="334">
        <f>'Clients Balance'!D360/'Clients Balance'!$B360</f>
        <v>0.1268928991</v>
      </c>
      <c r="E148" s="334">
        <f>'Clients Balance'!E360/'Clients Balance'!$B360</f>
        <v>0.1048892922</v>
      </c>
      <c r="F148" s="334">
        <f>'Clients Balance'!F360/'Clients Balance'!$B360</f>
        <v>0</v>
      </c>
      <c r="G148" s="334">
        <f>'Clients Balance'!G360/'Clients Balance'!$B360</f>
        <v>0.07896915974</v>
      </c>
      <c r="H148" s="334">
        <f>'Clients Balance'!H360/'Clients Balance'!$B360</f>
        <v>0</v>
      </c>
      <c r="I148" s="334">
        <f>'Clients Balance'!I360/'Clients Balance'!$B360</f>
        <v>0</v>
      </c>
      <c r="J148" s="334">
        <f>'Clients Balance'!J360/'Clients Balance'!$B360</f>
        <v>0</v>
      </c>
      <c r="K148" s="334">
        <f>'Clients Balance'!K360/'Clients Balance'!$B360</f>
        <v>0</v>
      </c>
      <c r="L148" s="334">
        <f>'Clients Balance'!L360/'Clients Balance'!$B360</f>
        <v>0</v>
      </c>
      <c r="M148" s="334">
        <f>'Clients Balance'!M360/'Clients Balance'!$B360</f>
        <v>0</v>
      </c>
      <c r="N148" s="334">
        <f>'Clients Balance'!N360/'Clients Balance'!$B360</f>
        <v>0</v>
      </c>
      <c r="O148" s="334">
        <f>'Clients Balance'!O360/'Clients Balance'!$B360</f>
        <v>0.04343819603</v>
      </c>
      <c r="P148" s="334">
        <f>'Clients Balance'!P360/'Clients Balance'!$B360</f>
        <v>0.02609571078</v>
      </c>
      <c r="Q148" s="334">
        <f>'Clients Balance'!Q360/'Clients Balance'!$B360</f>
        <v>0.07098821944</v>
      </c>
      <c r="R148" s="334">
        <f>'Clients Balance'!R360/'Clients Balance'!$B360</f>
        <v>0</v>
      </c>
      <c r="S148" s="134"/>
      <c r="T148" s="134"/>
      <c r="U148" s="134"/>
      <c r="V148" s="134"/>
      <c r="W148" s="134"/>
      <c r="X148" s="134"/>
      <c r="Y148" s="134"/>
      <c r="Z148" s="134"/>
      <c r="AA148" s="134"/>
    </row>
    <row r="149" ht="22.5" customHeight="1">
      <c r="A149" s="186">
        <f>'PROP DAILY PNL'!A355</f>
        <v>45961</v>
      </c>
      <c r="B149" s="334">
        <f t="shared" si="1"/>
        <v>1</v>
      </c>
      <c r="C149" s="334">
        <f>'Clients Balance'!C361/'Clients Balance'!B361</f>
        <v>0.5487265227</v>
      </c>
      <c r="D149" s="334">
        <f>'Clients Balance'!D361/'Clients Balance'!$B361</f>
        <v>0.1268928991</v>
      </c>
      <c r="E149" s="334">
        <f>'Clients Balance'!E361/'Clients Balance'!$B361</f>
        <v>0.1048892922</v>
      </c>
      <c r="F149" s="334">
        <f>'Clients Balance'!F361/'Clients Balance'!$B361</f>
        <v>0</v>
      </c>
      <c r="G149" s="334">
        <f>'Clients Balance'!G361/'Clients Balance'!$B361</f>
        <v>0.07896915974</v>
      </c>
      <c r="H149" s="334">
        <f>'Clients Balance'!H361/'Clients Balance'!$B361</f>
        <v>0</v>
      </c>
      <c r="I149" s="334">
        <f>'Clients Balance'!I361/'Clients Balance'!$B361</f>
        <v>0</v>
      </c>
      <c r="J149" s="334">
        <f>'Clients Balance'!J361/'Clients Balance'!$B361</f>
        <v>0</v>
      </c>
      <c r="K149" s="334">
        <f>'Clients Balance'!K361/'Clients Balance'!$B361</f>
        <v>0</v>
      </c>
      <c r="L149" s="334">
        <f>'Clients Balance'!L361/'Clients Balance'!$B361</f>
        <v>0</v>
      </c>
      <c r="M149" s="334">
        <f>'Clients Balance'!M361/'Clients Balance'!$B361</f>
        <v>0</v>
      </c>
      <c r="N149" s="334">
        <f>'Clients Balance'!N361/'Clients Balance'!$B361</f>
        <v>0</v>
      </c>
      <c r="O149" s="334">
        <f>'Clients Balance'!O361/'Clients Balance'!$B361</f>
        <v>0.04343819603</v>
      </c>
      <c r="P149" s="334">
        <f>'Clients Balance'!P361/'Clients Balance'!$B361</f>
        <v>0.02609571078</v>
      </c>
      <c r="Q149" s="334">
        <f>'Clients Balance'!Q361/'Clients Balance'!$B361</f>
        <v>0.07098821944</v>
      </c>
      <c r="R149" s="334">
        <f>'Clients Balance'!R361/'Clients Balance'!$B361</f>
        <v>0</v>
      </c>
      <c r="S149" s="134"/>
      <c r="T149" s="134"/>
      <c r="U149" s="134"/>
      <c r="V149" s="134"/>
      <c r="W149" s="134"/>
      <c r="X149" s="134"/>
      <c r="Y149" s="134"/>
      <c r="Z149" s="134"/>
      <c r="AA149" s="134"/>
    </row>
    <row r="150" ht="22.5" customHeight="1">
      <c r="A150" s="186">
        <f>'PROP DAILY PNL'!A356</f>
        <v>45964</v>
      </c>
      <c r="B150" s="334">
        <f t="shared" si="1"/>
        <v>1</v>
      </c>
      <c r="C150" s="334">
        <f>'Clients Balance'!C362/'Clients Balance'!B362</f>
        <v>0.5886208658</v>
      </c>
      <c r="D150" s="334">
        <f>'Clients Balance'!D362/'Clients Balance'!$B362</f>
        <v>0.1404729427</v>
      </c>
      <c r="E150" s="334">
        <f>'Clients Balance'!E362/'Clients Balance'!$B362</f>
        <v>0.1161949462</v>
      </c>
      <c r="F150" s="334">
        <f>'Clients Balance'!F362/'Clients Balance'!$B362</f>
        <v>0</v>
      </c>
      <c r="G150" s="334">
        <f>'Clients Balance'!G362/'Clients Balance'!$B362</f>
        <v>0</v>
      </c>
      <c r="H150" s="334">
        <f>'Clients Balance'!H362/'Clients Balance'!$B362</f>
        <v>0</v>
      </c>
      <c r="I150" s="334">
        <f>'Clients Balance'!I362/'Clients Balance'!$B362</f>
        <v>0</v>
      </c>
      <c r="J150" s="334">
        <f>'Clients Balance'!J362/'Clients Balance'!$B362</f>
        <v>0</v>
      </c>
      <c r="K150" s="334">
        <f>'Clients Balance'!K362/'Clients Balance'!$B362</f>
        <v>0</v>
      </c>
      <c r="L150" s="334">
        <f>'Clients Balance'!L362/'Clients Balance'!$B362</f>
        <v>0</v>
      </c>
      <c r="M150" s="334">
        <f>'Clients Balance'!M362/'Clients Balance'!$B362</f>
        <v>0</v>
      </c>
      <c r="N150" s="334">
        <f>'Clients Balance'!N362/'Clients Balance'!$B362</f>
        <v>0</v>
      </c>
      <c r="O150" s="334">
        <f>'Clients Balance'!O362/'Clients Balance'!$B362</f>
        <v>0.04797523271</v>
      </c>
      <c r="P150" s="334">
        <f>'Clients Balance'!P362/'Clients Balance'!$B362</f>
        <v>0.0288448692</v>
      </c>
      <c r="Q150" s="334">
        <f>'Clients Balance'!Q362/'Clients Balance'!$B362</f>
        <v>0.07789114344</v>
      </c>
      <c r="R150" s="334">
        <f>'Clients Balance'!R362/'Clients Balance'!$B362</f>
        <v>0</v>
      </c>
      <c r="S150" s="134"/>
      <c r="T150" s="134"/>
      <c r="U150" s="134"/>
      <c r="V150" s="134"/>
      <c r="W150" s="134"/>
      <c r="X150" s="134"/>
      <c r="Y150" s="134"/>
      <c r="Z150" s="134"/>
      <c r="AA150" s="134"/>
    </row>
    <row r="151" ht="22.5" customHeight="1">
      <c r="A151" s="186">
        <f>'PROP DAILY PNL'!A357</f>
        <v>45965</v>
      </c>
      <c r="B151" s="334">
        <f t="shared" si="1"/>
        <v>1</v>
      </c>
      <c r="C151" s="334">
        <f>'Clients Balance'!C363/'Clients Balance'!B363</f>
        <v>0.5886208658</v>
      </c>
      <c r="D151" s="334">
        <f>'Clients Balance'!D363/'Clients Balance'!$B363</f>
        <v>0.1404729427</v>
      </c>
      <c r="E151" s="334">
        <f>'Clients Balance'!E363/'Clients Balance'!$B363</f>
        <v>0.1161949462</v>
      </c>
      <c r="F151" s="334">
        <f>'Clients Balance'!F363/'Clients Balance'!$B363</f>
        <v>0</v>
      </c>
      <c r="G151" s="334">
        <f>'Clients Balance'!G363/'Clients Balance'!$B363</f>
        <v>0</v>
      </c>
      <c r="H151" s="334">
        <f>'Clients Balance'!H363/'Clients Balance'!$B363</f>
        <v>0</v>
      </c>
      <c r="I151" s="334">
        <f>'Clients Balance'!I363/'Clients Balance'!$B363</f>
        <v>0</v>
      </c>
      <c r="J151" s="334">
        <f>'Clients Balance'!J363/'Clients Balance'!$B363</f>
        <v>0</v>
      </c>
      <c r="K151" s="334">
        <f>'Clients Balance'!K363/'Clients Balance'!$B363</f>
        <v>0</v>
      </c>
      <c r="L151" s="334">
        <f>'Clients Balance'!L363/'Clients Balance'!$B363</f>
        <v>0</v>
      </c>
      <c r="M151" s="334">
        <f>'Clients Balance'!M363/'Clients Balance'!$B363</f>
        <v>0</v>
      </c>
      <c r="N151" s="334">
        <f>'Clients Balance'!N363/'Clients Balance'!$B363</f>
        <v>0</v>
      </c>
      <c r="O151" s="334">
        <f>'Clients Balance'!O363/'Clients Balance'!$B363</f>
        <v>0.04797523271</v>
      </c>
      <c r="P151" s="334">
        <f>'Clients Balance'!P363/'Clients Balance'!$B363</f>
        <v>0.0288448692</v>
      </c>
      <c r="Q151" s="334">
        <f>'Clients Balance'!Q363/'Clients Balance'!$B363</f>
        <v>0.07789114344</v>
      </c>
      <c r="R151" s="334">
        <f>'Clients Balance'!R363/'Clients Balance'!$B363</f>
        <v>0</v>
      </c>
      <c r="S151" s="134"/>
      <c r="T151" s="134"/>
      <c r="U151" s="134"/>
      <c r="V151" s="134"/>
      <c r="W151" s="134"/>
      <c r="X151" s="134"/>
      <c r="Y151" s="134"/>
      <c r="Z151" s="134"/>
      <c r="AA151" s="134"/>
    </row>
    <row r="152" ht="22.5" customHeight="1">
      <c r="A152" s="186">
        <f>'PROP DAILY PNL'!A358</f>
        <v>45966</v>
      </c>
      <c r="B152" s="334">
        <f t="shared" si="1"/>
        <v>1</v>
      </c>
      <c r="C152" s="334">
        <f>'Clients Balance'!C364/'Clients Balance'!B364</f>
        <v>0.5886208658</v>
      </c>
      <c r="D152" s="334">
        <f>'Clients Balance'!D364/'Clients Balance'!$B364</f>
        <v>0.1404729427</v>
      </c>
      <c r="E152" s="334">
        <f>'Clients Balance'!E364/'Clients Balance'!$B364</f>
        <v>0.1161949462</v>
      </c>
      <c r="F152" s="334">
        <f>'Clients Balance'!F364/'Clients Balance'!$B364</f>
        <v>0</v>
      </c>
      <c r="G152" s="334">
        <f>'Clients Balance'!G364/'Clients Balance'!$B364</f>
        <v>0</v>
      </c>
      <c r="H152" s="334">
        <f>'Clients Balance'!H364/'Clients Balance'!$B364</f>
        <v>0</v>
      </c>
      <c r="I152" s="334">
        <f>'Clients Balance'!I364/'Clients Balance'!$B364</f>
        <v>0</v>
      </c>
      <c r="J152" s="334">
        <f>'Clients Balance'!J364/'Clients Balance'!$B364</f>
        <v>0</v>
      </c>
      <c r="K152" s="334">
        <f>'Clients Balance'!K364/'Clients Balance'!$B364</f>
        <v>0</v>
      </c>
      <c r="L152" s="334">
        <f>'Clients Balance'!L364/'Clients Balance'!$B364</f>
        <v>0</v>
      </c>
      <c r="M152" s="334">
        <f>'Clients Balance'!M364/'Clients Balance'!$B364</f>
        <v>0</v>
      </c>
      <c r="N152" s="334">
        <f>'Clients Balance'!N364/'Clients Balance'!$B364</f>
        <v>0</v>
      </c>
      <c r="O152" s="334">
        <f>'Clients Balance'!O364/'Clients Balance'!$B364</f>
        <v>0.04797523271</v>
      </c>
      <c r="P152" s="334">
        <f>'Clients Balance'!P364/'Clients Balance'!$B364</f>
        <v>0.0288448692</v>
      </c>
      <c r="Q152" s="334">
        <f>'Clients Balance'!Q364/'Clients Balance'!$B364</f>
        <v>0.07789114344</v>
      </c>
      <c r="R152" s="334">
        <f>'Clients Balance'!R364/'Clients Balance'!$B364</f>
        <v>0</v>
      </c>
      <c r="S152" s="134"/>
      <c r="T152" s="134"/>
      <c r="U152" s="134"/>
      <c r="V152" s="134"/>
      <c r="W152" s="134"/>
      <c r="X152" s="134"/>
      <c r="Y152" s="134"/>
      <c r="Z152" s="134"/>
      <c r="AA152" s="134"/>
    </row>
    <row r="153" ht="22.5" customHeight="1">
      <c r="A153" s="186">
        <f>'PROP DAILY PNL'!A359</f>
        <v>45967</v>
      </c>
      <c r="B153" s="334">
        <f t="shared" si="1"/>
        <v>1</v>
      </c>
      <c r="C153" s="334">
        <f>'Clients Balance'!C365/'Clients Balance'!B365</f>
        <v>0.5886208658</v>
      </c>
      <c r="D153" s="334">
        <f>'Clients Balance'!D365/'Clients Balance'!$B365</f>
        <v>0.1404729427</v>
      </c>
      <c r="E153" s="334">
        <f>'Clients Balance'!E365/'Clients Balance'!$B365</f>
        <v>0.1161949462</v>
      </c>
      <c r="F153" s="334">
        <f>'Clients Balance'!F365/'Clients Balance'!$B365</f>
        <v>0</v>
      </c>
      <c r="G153" s="334">
        <f>'Clients Balance'!G365/'Clients Balance'!$B365</f>
        <v>0</v>
      </c>
      <c r="H153" s="334">
        <f>'Clients Balance'!H365/'Clients Balance'!$B365</f>
        <v>0</v>
      </c>
      <c r="I153" s="334">
        <f>'Clients Balance'!I365/'Clients Balance'!$B365</f>
        <v>0</v>
      </c>
      <c r="J153" s="334">
        <f>'Clients Balance'!J365/'Clients Balance'!$B365</f>
        <v>0</v>
      </c>
      <c r="K153" s="334">
        <f>'Clients Balance'!K365/'Clients Balance'!$B365</f>
        <v>0</v>
      </c>
      <c r="L153" s="334">
        <f>'Clients Balance'!L365/'Clients Balance'!$B365</f>
        <v>0</v>
      </c>
      <c r="M153" s="334">
        <f>'Clients Balance'!M365/'Clients Balance'!$B365</f>
        <v>0</v>
      </c>
      <c r="N153" s="334">
        <f>'Clients Balance'!N365/'Clients Balance'!$B365</f>
        <v>0</v>
      </c>
      <c r="O153" s="334">
        <f>'Clients Balance'!O365/'Clients Balance'!$B365</f>
        <v>0.04797523271</v>
      </c>
      <c r="P153" s="334">
        <f>'Clients Balance'!P365/'Clients Balance'!$B365</f>
        <v>0.0288448692</v>
      </c>
      <c r="Q153" s="334">
        <f>'Clients Balance'!Q365/'Clients Balance'!$B365</f>
        <v>0.07789114344</v>
      </c>
      <c r="R153" s="334">
        <f>'Clients Balance'!R365/'Clients Balance'!$B365</f>
        <v>0</v>
      </c>
      <c r="S153" s="134"/>
      <c r="T153" s="134"/>
      <c r="U153" s="134"/>
      <c r="V153" s="134"/>
      <c r="W153" s="134"/>
      <c r="X153" s="134"/>
      <c r="Y153" s="134"/>
      <c r="Z153" s="134"/>
      <c r="AA153" s="134"/>
    </row>
    <row r="154" ht="22.5" customHeight="1">
      <c r="A154" s="186">
        <f>'PROP DAILY PNL'!A360</f>
        <v>45968</v>
      </c>
      <c r="B154" s="334">
        <f t="shared" si="1"/>
        <v>1</v>
      </c>
      <c r="C154" s="334">
        <f>'Clients Balance'!C366/'Clients Balance'!B366</f>
        <v>0.5886208658</v>
      </c>
      <c r="D154" s="334">
        <f>'Clients Balance'!D366/'Clients Balance'!$B366</f>
        <v>0.1404729427</v>
      </c>
      <c r="E154" s="334">
        <f>'Clients Balance'!E366/'Clients Balance'!$B366</f>
        <v>0.1161949462</v>
      </c>
      <c r="F154" s="334">
        <f>'Clients Balance'!F366/'Clients Balance'!$B366</f>
        <v>0</v>
      </c>
      <c r="G154" s="334">
        <f>'Clients Balance'!G366/'Clients Balance'!$B366</f>
        <v>0</v>
      </c>
      <c r="H154" s="334">
        <f>'Clients Balance'!H366/'Clients Balance'!$B366</f>
        <v>0</v>
      </c>
      <c r="I154" s="334">
        <f>'Clients Balance'!I366/'Clients Balance'!$B366</f>
        <v>0</v>
      </c>
      <c r="J154" s="334">
        <f>'Clients Balance'!J366/'Clients Balance'!$B366</f>
        <v>0</v>
      </c>
      <c r="K154" s="334">
        <f>'Clients Balance'!K366/'Clients Balance'!$B366</f>
        <v>0</v>
      </c>
      <c r="L154" s="334">
        <f>'Clients Balance'!L366/'Clients Balance'!$B366</f>
        <v>0</v>
      </c>
      <c r="M154" s="334">
        <f>'Clients Balance'!M366/'Clients Balance'!$B366</f>
        <v>0</v>
      </c>
      <c r="N154" s="334">
        <f>'Clients Balance'!N366/'Clients Balance'!$B366</f>
        <v>0</v>
      </c>
      <c r="O154" s="334">
        <f>'Clients Balance'!O366/'Clients Balance'!$B366</f>
        <v>0.04797523271</v>
      </c>
      <c r="P154" s="334">
        <f>'Clients Balance'!P366/'Clients Balance'!$B366</f>
        <v>0.0288448692</v>
      </c>
      <c r="Q154" s="334">
        <f>'Clients Balance'!Q366/'Clients Balance'!$B366</f>
        <v>0.07789114344</v>
      </c>
      <c r="R154" s="334">
        <f>'Clients Balance'!R366/'Clients Balance'!$B366</f>
        <v>0</v>
      </c>
      <c r="S154" s="134"/>
      <c r="T154" s="134"/>
      <c r="U154" s="134"/>
      <c r="V154" s="134"/>
      <c r="W154" s="134"/>
      <c r="X154" s="134"/>
      <c r="Y154" s="134"/>
      <c r="Z154" s="134"/>
      <c r="AA154" s="134"/>
    </row>
    <row r="155" ht="22.5" customHeight="1">
      <c r="A155" s="186">
        <f>'PROP DAILY PNL'!A361</f>
        <v>45971</v>
      </c>
      <c r="B155" s="334">
        <f t="shared" si="1"/>
        <v>1</v>
      </c>
      <c r="C155" s="334">
        <f>'Clients Balance'!C367/'Clients Balance'!B367</f>
        <v>0.5886208658</v>
      </c>
      <c r="D155" s="334">
        <f>'Clients Balance'!D367/'Clients Balance'!$B367</f>
        <v>0.1404729427</v>
      </c>
      <c r="E155" s="334">
        <f>'Clients Balance'!E367/'Clients Balance'!$B367</f>
        <v>0.1161949462</v>
      </c>
      <c r="F155" s="334">
        <f>'Clients Balance'!F367/'Clients Balance'!$B367</f>
        <v>0</v>
      </c>
      <c r="G155" s="334">
        <f>'Clients Balance'!G367/'Clients Balance'!$B367</f>
        <v>0</v>
      </c>
      <c r="H155" s="334">
        <f>'Clients Balance'!H367/'Clients Balance'!$B367</f>
        <v>0</v>
      </c>
      <c r="I155" s="334">
        <f>'Clients Balance'!I367/'Clients Balance'!$B367</f>
        <v>0</v>
      </c>
      <c r="J155" s="334">
        <f>'Clients Balance'!J367/'Clients Balance'!$B367</f>
        <v>0</v>
      </c>
      <c r="K155" s="334">
        <f>'Clients Balance'!K367/'Clients Balance'!$B367</f>
        <v>0</v>
      </c>
      <c r="L155" s="334">
        <f>'Clients Balance'!L367/'Clients Balance'!$B367</f>
        <v>0</v>
      </c>
      <c r="M155" s="334">
        <f>'Clients Balance'!M367/'Clients Balance'!$B367</f>
        <v>0</v>
      </c>
      <c r="N155" s="334">
        <f>'Clients Balance'!N367/'Clients Balance'!$B367</f>
        <v>0</v>
      </c>
      <c r="O155" s="334">
        <f>'Clients Balance'!O367/'Clients Balance'!$B367</f>
        <v>0.04797523271</v>
      </c>
      <c r="P155" s="334">
        <f>'Clients Balance'!P367/'Clients Balance'!$B367</f>
        <v>0.0288448692</v>
      </c>
      <c r="Q155" s="334">
        <f>'Clients Balance'!Q367/'Clients Balance'!$B367</f>
        <v>0.07789114344</v>
      </c>
      <c r="R155" s="334">
        <f>'Clients Balance'!R367/'Clients Balance'!$B367</f>
        <v>0</v>
      </c>
      <c r="S155" s="134"/>
      <c r="T155" s="134"/>
      <c r="U155" s="134"/>
      <c r="V155" s="134"/>
      <c r="W155" s="134"/>
      <c r="X155" s="134"/>
      <c r="Y155" s="134"/>
      <c r="Z155" s="134"/>
      <c r="AA155" s="134"/>
    </row>
    <row r="156" ht="22.5" customHeight="1">
      <c r="A156" s="186">
        <f>'PROP DAILY PNL'!A362</f>
        <v>45972</v>
      </c>
      <c r="B156" s="334">
        <f t="shared" si="1"/>
        <v>1</v>
      </c>
      <c r="C156" s="334">
        <f>'Clients Balance'!C368/'Clients Balance'!B368</f>
        <v>0.5886208658</v>
      </c>
      <c r="D156" s="334">
        <f>'Clients Balance'!D368/'Clients Balance'!$B368</f>
        <v>0.1404729427</v>
      </c>
      <c r="E156" s="334">
        <f>'Clients Balance'!E368/'Clients Balance'!$B368</f>
        <v>0.1161949462</v>
      </c>
      <c r="F156" s="334">
        <f>'Clients Balance'!F368/'Clients Balance'!$B368</f>
        <v>0</v>
      </c>
      <c r="G156" s="334">
        <f>'Clients Balance'!G368/'Clients Balance'!$B368</f>
        <v>0</v>
      </c>
      <c r="H156" s="334">
        <f>'Clients Balance'!H368/'Clients Balance'!$B368</f>
        <v>0</v>
      </c>
      <c r="I156" s="334">
        <f>'Clients Balance'!I368/'Clients Balance'!$B368</f>
        <v>0</v>
      </c>
      <c r="J156" s="334">
        <f>'Clients Balance'!J368/'Clients Balance'!$B368</f>
        <v>0</v>
      </c>
      <c r="K156" s="334">
        <f>'Clients Balance'!K368/'Clients Balance'!$B368</f>
        <v>0</v>
      </c>
      <c r="L156" s="334">
        <f>'Clients Balance'!L368/'Clients Balance'!$B368</f>
        <v>0</v>
      </c>
      <c r="M156" s="334">
        <f>'Clients Balance'!M368/'Clients Balance'!$B368</f>
        <v>0</v>
      </c>
      <c r="N156" s="334">
        <f>'Clients Balance'!N368/'Clients Balance'!$B368</f>
        <v>0</v>
      </c>
      <c r="O156" s="334">
        <f>'Clients Balance'!O368/'Clients Balance'!$B368</f>
        <v>0.04797523271</v>
      </c>
      <c r="P156" s="334">
        <f>'Clients Balance'!P368/'Clients Balance'!$B368</f>
        <v>0.0288448692</v>
      </c>
      <c r="Q156" s="334">
        <f>'Clients Balance'!Q368/'Clients Balance'!$B368</f>
        <v>0.07789114344</v>
      </c>
      <c r="R156" s="334">
        <f>'Clients Balance'!R368/'Clients Balance'!$B368</f>
        <v>0</v>
      </c>
      <c r="S156" s="134"/>
      <c r="T156" s="134"/>
      <c r="U156" s="134"/>
      <c r="V156" s="134"/>
      <c r="W156" s="134"/>
      <c r="X156" s="134"/>
      <c r="Y156" s="134"/>
      <c r="Z156" s="134"/>
      <c r="AA156" s="134"/>
    </row>
    <row r="157" ht="22.5" customHeight="1">
      <c r="A157" s="186">
        <f>'PROP DAILY PNL'!A363</f>
        <v>45973</v>
      </c>
      <c r="B157" s="334">
        <f t="shared" si="1"/>
        <v>1</v>
      </c>
      <c r="C157" s="334">
        <f>'Clients Balance'!C369/'Clients Balance'!B369</f>
        <v>0.5886208658</v>
      </c>
      <c r="D157" s="334">
        <f>'Clients Balance'!D369/'Clients Balance'!$B369</f>
        <v>0.1404729427</v>
      </c>
      <c r="E157" s="334">
        <f>'Clients Balance'!E369/'Clients Balance'!$B369</f>
        <v>0.1161949462</v>
      </c>
      <c r="F157" s="334">
        <f>'Clients Balance'!F369/'Clients Balance'!$B369</f>
        <v>0</v>
      </c>
      <c r="G157" s="334">
        <f>'Clients Balance'!G369/'Clients Balance'!$B369</f>
        <v>0</v>
      </c>
      <c r="H157" s="334">
        <f>'Clients Balance'!H369/'Clients Balance'!$B369</f>
        <v>0</v>
      </c>
      <c r="I157" s="334">
        <f>'Clients Balance'!I369/'Clients Balance'!$B369</f>
        <v>0</v>
      </c>
      <c r="J157" s="334">
        <f>'Clients Balance'!J369/'Clients Balance'!$B369</f>
        <v>0</v>
      </c>
      <c r="K157" s="334">
        <f>'Clients Balance'!K369/'Clients Balance'!$B369</f>
        <v>0</v>
      </c>
      <c r="L157" s="334">
        <f>'Clients Balance'!L369/'Clients Balance'!$B369</f>
        <v>0</v>
      </c>
      <c r="M157" s="334">
        <f>'Clients Balance'!M369/'Clients Balance'!$B369</f>
        <v>0</v>
      </c>
      <c r="N157" s="334">
        <f>'Clients Balance'!N369/'Clients Balance'!$B369</f>
        <v>0</v>
      </c>
      <c r="O157" s="334">
        <f>'Clients Balance'!O369/'Clients Balance'!$B369</f>
        <v>0.04797523271</v>
      </c>
      <c r="P157" s="334">
        <f>'Clients Balance'!P369/'Clients Balance'!$B369</f>
        <v>0.0288448692</v>
      </c>
      <c r="Q157" s="334">
        <f>'Clients Balance'!Q369/'Clients Balance'!$B369</f>
        <v>0.07789114344</v>
      </c>
      <c r="R157" s="334">
        <f>'Clients Balance'!R369/'Clients Balance'!$B369</f>
        <v>0</v>
      </c>
      <c r="S157" s="134"/>
      <c r="T157" s="134"/>
      <c r="U157" s="134"/>
      <c r="V157" s="134"/>
      <c r="W157" s="134"/>
      <c r="X157" s="134"/>
      <c r="Y157" s="134"/>
      <c r="Z157" s="134"/>
      <c r="AA157" s="134"/>
    </row>
    <row r="158" ht="22.5" customHeight="1">
      <c r="A158" s="186">
        <f>'PROP DAILY PNL'!A364</f>
        <v>45974</v>
      </c>
      <c r="B158" s="334">
        <f t="shared" si="1"/>
        <v>1</v>
      </c>
      <c r="C158" s="334">
        <f>'Clients Balance'!C370/'Clients Balance'!B370</f>
        <v>0.5886208658</v>
      </c>
      <c r="D158" s="334">
        <f>'Clients Balance'!D370/'Clients Balance'!$B370</f>
        <v>0.1404729427</v>
      </c>
      <c r="E158" s="334">
        <f>'Clients Balance'!E370/'Clients Balance'!$B370</f>
        <v>0.1161949462</v>
      </c>
      <c r="F158" s="334">
        <f>'Clients Balance'!F370/'Clients Balance'!$B370</f>
        <v>0</v>
      </c>
      <c r="G158" s="334">
        <f>'Clients Balance'!G370/'Clients Balance'!$B370</f>
        <v>0</v>
      </c>
      <c r="H158" s="334">
        <f>'Clients Balance'!H370/'Clients Balance'!$B370</f>
        <v>0</v>
      </c>
      <c r="I158" s="334">
        <f>'Clients Balance'!I370/'Clients Balance'!$B370</f>
        <v>0</v>
      </c>
      <c r="J158" s="334">
        <f>'Clients Balance'!J370/'Clients Balance'!$B370</f>
        <v>0</v>
      </c>
      <c r="K158" s="334">
        <f>'Clients Balance'!K370/'Clients Balance'!$B370</f>
        <v>0</v>
      </c>
      <c r="L158" s="334">
        <f>'Clients Balance'!L370/'Clients Balance'!$B370</f>
        <v>0</v>
      </c>
      <c r="M158" s="334">
        <f>'Clients Balance'!M370/'Clients Balance'!$B370</f>
        <v>0</v>
      </c>
      <c r="N158" s="334">
        <f>'Clients Balance'!N370/'Clients Balance'!$B370</f>
        <v>0</v>
      </c>
      <c r="O158" s="334">
        <f>'Clients Balance'!O370/'Clients Balance'!$B370</f>
        <v>0.04797523271</v>
      </c>
      <c r="P158" s="334">
        <f>'Clients Balance'!P370/'Clients Balance'!$B370</f>
        <v>0.0288448692</v>
      </c>
      <c r="Q158" s="334">
        <f>'Clients Balance'!Q370/'Clients Balance'!$B370</f>
        <v>0.07789114344</v>
      </c>
      <c r="R158" s="334">
        <f>'Clients Balance'!R370/'Clients Balance'!$B370</f>
        <v>0</v>
      </c>
      <c r="S158" s="134"/>
      <c r="T158" s="134"/>
      <c r="U158" s="134"/>
      <c r="V158" s="134"/>
      <c r="W158" s="134"/>
      <c r="X158" s="134"/>
      <c r="Y158" s="134"/>
      <c r="Z158" s="134"/>
      <c r="AA158" s="134"/>
    </row>
    <row r="159" ht="22.5" customHeight="1">
      <c r="A159" s="186">
        <f>'PROP DAILY PNL'!A365</f>
        <v>45975</v>
      </c>
      <c r="B159" s="334">
        <f t="shared" si="1"/>
        <v>1</v>
      </c>
      <c r="C159" s="334">
        <f>'Clients Balance'!C371/'Clients Balance'!B371</f>
        <v>0.5886208658</v>
      </c>
      <c r="D159" s="334">
        <f>'Clients Balance'!D371/'Clients Balance'!$B371</f>
        <v>0.1404729427</v>
      </c>
      <c r="E159" s="334">
        <f>'Clients Balance'!E371/'Clients Balance'!$B371</f>
        <v>0.1161949462</v>
      </c>
      <c r="F159" s="334">
        <f>'Clients Balance'!F371/'Clients Balance'!$B371</f>
        <v>0</v>
      </c>
      <c r="G159" s="334">
        <f>'Clients Balance'!G371/'Clients Balance'!$B371</f>
        <v>0</v>
      </c>
      <c r="H159" s="334">
        <f>'Clients Balance'!H371/'Clients Balance'!$B371</f>
        <v>0</v>
      </c>
      <c r="I159" s="334">
        <f>'Clients Balance'!I371/'Clients Balance'!$B371</f>
        <v>0</v>
      </c>
      <c r="J159" s="334">
        <f>'Clients Balance'!J371/'Clients Balance'!$B371</f>
        <v>0</v>
      </c>
      <c r="K159" s="334">
        <f>'Clients Balance'!K371/'Clients Balance'!$B371</f>
        <v>0</v>
      </c>
      <c r="L159" s="334">
        <f>'Clients Balance'!L371/'Clients Balance'!$B371</f>
        <v>0</v>
      </c>
      <c r="M159" s="334">
        <f>'Clients Balance'!M371/'Clients Balance'!$B371</f>
        <v>0</v>
      </c>
      <c r="N159" s="334">
        <f>'Clients Balance'!N371/'Clients Balance'!$B371</f>
        <v>0</v>
      </c>
      <c r="O159" s="334">
        <f>'Clients Balance'!O371/'Clients Balance'!$B371</f>
        <v>0.04797523271</v>
      </c>
      <c r="P159" s="334">
        <f>'Clients Balance'!P371/'Clients Balance'!$B371</f>
        <v>0.0288448692</v>
      </c>
      <c r="Q159" s="334">
        <f>'Clients Balance'!Q371/'Clients Balance'!$B371</f>
        <v>0.07789114344</v>
      </c>
      <c r="R159" s="334">
        <f>'Clients Balance'!R371/'Clients Balance'!$B371</f>
        <v>0</v>
      </c>
      <c r="S159" s="134"/>
      <c r="T159" s="134"/>
      <c r="U159" s="134"/>
      <c r="V159" s="134"/>
      <c r="W159" s="134"/>
      <c r="X159" s="134"/>
      <c r="Y159" s="134"/>
      <c r="Z159" s="134"/>
      <c r="AA159" s="134"/>
    </row>
    <row r="160" ht="22.5" customHeight="1">
      <c r="A160" s="186">
        <f>'PROP DAILY PNL'!A366</f>
        <v>45978</v>
      </c>
      <c r="B160" s="334">
        <f t="shared" si="1"/>
        <v>1</v>
      </c>
      <c r="C160" s="334">
        <f>'Clients Balance'!C372/'Clients Balance'!B372</f>
        <v>0.5886208658</v>
      </c>
      <c r="D160" s="334">
        <f>'Clients Balance'!D372/'Clients Balance'!$B372</f>
        <v>0.1404729427</v>
      </c>
      <c r="E160" s="334">
        <f>'Clients Balance'!E372/'Clients Balance'!$B372</f>
        <v>0.1161949462</v>
      </c>
      <c r="F160" s="334">
        <f>'Clients Balance'!F372/'Clients Balance'!$B372</f>
        <v>0</v>
      </c>
      <c r="G160" s="334">
        <f>'Clients Balance'!G372/'Clients Balance'!$B372</f>
        <v>0</v>
      </c>
      <c r="H160" s="334">
        <f>'Clients Balance'!H372/'Clients Balance'!$B372</f>
        <v>0</v>
      </c>
      <c r="I160" s="334">
        <f>'Clients Balance'!I372/'Clients Balance'!$B372</f>
        <v>0</v>
      </c>
      <c r="J160" s="334">
        <f>'Clients Balance'!J372/'Clients Balance'!$B372</f>
        <v>0</v>
      </c>
      <c r="K160" s="334">
        <f>'Clients Balance'!K372/'Clients Balance'!$B372</f>
        <v>0</v>
      </c>
      <c r="L160" s="334">
        <f>'Clients Balance'!L372/'Clients Balance'!$B372</f>
        <v>0</v>
      </c>
      <c r="M160" s="334">
        <f>'Clients Balance'!M372/'Clients Balance'!$B372</f>
        <v>0</v>
      </c>
      <c r="N160" s="334">
        <f>'Clients Balance'!N372/'Clients Balance'!$B372</f>
        <v>0</v>
      </c>
      <c r="O160" s="334">
        <f>'Clients Balance'!O372/'Clients Balance'!$B372</f>
        <v>0.04797523271</v>
      </c>
      <c r="P160" s="334">
        <f>'Clients Balance'!P372/'Clients Balance'!$B372</f>
        <v>0.0288448692</v>
      </c>
      <c r="Q160" s="334">
        <f>'Clients Balance'!Q372/'Clients Balance'!$B372</f>
        <v>0.07789114344</v>
      </c>
      <c r="R160" s="334">
        <f>'Clients Balance'!R372/'Clients Balance'!$B372</f>
        <v>0</v>
      </c>
      <c r="S160" s="134"/>
      <c r="T160" s="134"/>
      <c r="U160" s="134"/>
      <c r="V160" s="134"/>
      <c r="W160" s="134"/>
      <c r="X160" s="134"/>
      <c r="Y160" s="134"/>
      <c r="Z160" s="134"/>
      <c r="AA160" s="134"/>
    </row>
    <row r="161" ht="22.5" customHeight="1">
      <c r="A161" s="186">
        <f>'PROP DAILY PNL'!A367</f>
        <v>45979</v>
      </c>
      <c r="B161" s="334">
        <f t="shared" si="1"/>
        <v>1</v>
      </c>
      <c r="C161" s="334">
        <f>'Clients Balance'!C373/'Clients Balance'!B373</f>
        <v>0.5886208658</v>
      </c>
      <c r="D161" s="334">
        <f>'Clients Balance'!D373/'Clients Balance'!$B373</f>
        <v>0.1404729427</v>
      </c>
      <c r="E161" s="334">
        <f>'Clients Balance'!E373/'Clients Balance'!$B373</f>
        <v>0.1161949462</v>
      </c>
      <c r="F161" s="334">
        <f>'Clients Balance'!F373/'Clients Balance'!$B373</f>
        <v>0</v>
      </c>
      <c r="G161" s="334">
        <f>'Clients Balance'!G373/'Clients Balance'!$B373</f>
        <v>0</v>
      </c>
      <c r="H161" s="334">
        <f>'Clients Balance'!H373/'Clients Balance'!$B373</f>
        <v>0</v>
      </c>
      <c r="I161" s="334">
        <f>'Clients Balance'!I373/'Clients Balance'!$B373</f>
        <v>0</v>
      </c>
      <c r="J161" s="334">
        <f>'Clients Balance'!J373/'Clients Balance'!$B373</f>
        <v>0</v>
      </c>
      <c r="K161" s="334">
        <f>'Clients Balance'!K373/'Clients Balance'!$B373</f>
        <v>0</v>
      </c>
      <c r="L161" s="334">
        <f>'Clients Balance'!L373/'Clients Balance'!$B373</f>
        <v>0</v>
      </c>
      <c r="M161" s="334">
        <f>'Clients Balance'!M373/'Clients Balance'!$B373</f>
        <v>0</v>
      </c>
      <c r="N161" s="334">
        <f>'Clients Balance'!N373/'Clients Balance'!$B373</f>
        <v>0</v>
      </c>
      <c r="O161" s="334">
        <f>'Clients Balance'!O373/'Clients Balance'!$B373</f>
        <v>0.04797523271</v>
      </c>
      <c r="P161" s="334">
        <f>'Clients Balance'!P373/'Clients Balance'!$B373</f>
        <v>0.0288448692</v>
      </c>
      <c r="Q161" s="334">
        <f>'Clients Balance'!Q373/'Clients Balance'!$B373</f>
        <v>0.07789114344</v>
      </c>
      <c r="R161" s="334">
        <f>'Clients Balance'!R373/'Clients Balance'!$B373</f>
        <v>0</v>
      </c>
      <c r="S161" s="134"/>
      <c r="T161" s="134"/>
      <c r="U161" s="134"/>
      <c r="V161" s="134"/>
      <c r="W161" s="134"/>
      <c r="X161" s="134"/>
      <c r="Y161" s="134"/>
      <c r="Z161" s="134"/>
      <c r="AA161" s="134"/>
    </row>
    <row r="162" ht="22.5" customHeight="1">
      <c r="A162" s="186">
        <f>'PROP DAILY PNL'!A368</f>
        <v>45980</v>
      </c>
      <c r="B162" s="334">
        <f t="shared" si="1"/>
        <v>1</v>
      </c>
      <c r="C162" s="334">
        <f>'Clients Balance'!C374/'Clients Balance'!B374</f>
        <v>0.5886208658</v>
      </c>
      <c r="D162" s="334">
        <f>'Clients Balance'!D374/'Clients Balance'!$B374</f>
        <v>0.1404729427</v>
      </c>
      <c r="E162" s="334">
        <f>'Clients Balance'!E374/'Clients Balance'!$B374</f>
        <v>0.1161949462</v>
      </c>
      <c r="F162" s="334">
        <f>'Clients Balance'!F374/'Clients Balance'!$B374</f>
        <v>0</v>
      </c>
      <c r="G162" s="334">
        <f>'Clients Balance'!G374/'Clients Balance'!$B374</f>
        <v>0</v>
      </c>
      <c r="H162" s="334">
        <f>'Clients Balance'!H374/'Clients Balance'!$B374</f>
        <v>0</v>
      </c>
      <c r="I162" s="334">
        <f>'Clients Balance'!I374/'Clients Balance'!$B374</f>
        <v>0</v>
      </c>
      <c r="J162" s="334">
        <f>'Clients Balance'!J374/'Clients Balance'!$B374</f>
        <v>0</v>
      </c>
      <c r="K162" s="334">
        <f>'Clients Balance'!K374/'Clients Balance'!$B374</f>
        <v>0</v>
      </c>
      <c r="L162" s="334">
        <f>'Clients Balance'!L374/'Clients Balance'!$B374</f>
        <v>0</v>
      </c>
      <c r="M162" s="334">
        <f>'Clients Balance'!M374/'Clients Balance'!$B374</f>
        <v>0</v>
      </c>
      <c r="N162" s="334">
        <f>'Clients Balance'!N374/'Clients Balance'!$B374</f>
        <v>0</v>
      </c>
      <c r="O162" s="334">
        <f>'Clients Balance'!O374/'Clients Balance'!$B374</f>
        <v>0.04797523271</v>
      </c>
      <c r="P162" s="334">
        <f>'Clients Balance'!P374/'Clients Balance'!$B374</f>
        <v>0.0288448692</v>
      </c>
      <c r="Q162" s="334">
        <f>'Clients Balance'!Q374/'Clients Balance'!$B374</f>
        <v>0.07789114344</v>
      </c>
      <c r="R162" s="334">
        <f>'Clients Balance'!R374/'Clients Balance'!$B374</f>
        <v>0</v>
      </c>
      <c r="S162" s="134"/>
      <c r="T162" s="134"/>
      <c r="U162" s="134"/>
      <c r="V162" s="134"/>
      <c r="W162" s="134"/>
      <c r="X162" s="134"/>
      <c r="Y162" s="134"/>
      <c r="Z162" s="134"/>
      <c r="AA162" s="134"/>
    </row>
    <row r="163" ht="22.5" customHeight="1">
      <c r="A163" s="186">
        <f>'PROP DAILY PNL'!A369</f>
        <v>45981</v>
      </c>
      <c r="B163" s="334">
        <f t="shared" si="1"/>
        <v>1</v>
      </c>
      <c r="C163" s="334">
        <f>'Clients Balance'!C375/'Clients Balance'!B375</f>
        <v>0.5886208658</v>
      </c>
      <c r="D163" s="334">
        <f>'Clients Balance'!D375/'Clients Balance'!$B375</f>
        <v>0.1404729427</v>
      </c>
      <c r="E163" s="334">
        <f>'Clients Balance'!E375/'Clients Balance'!$B375</f>
        <v>0.1161949462</v>
      </c>
      <c r="F163" s="334">
        <f>'Clients Balance'!F375/'Clients Balance'!$B375</f>
        <v>0</v>
      </c>
      <c r="G163" s="334">
        <f>'Clients Balance'!G375/'Clients Balance'!$B375</f>
        <v>0</v>
      </c>
      <c r="H163" s="334">
        <f>'Clients Balance'!H375/'Clients Balance'!$B375</f>
        <v>0</v>
      </c>
      <c r="I163" s="334">
        <f>'Clients Balance'!I375/'Clients Balance'!$B375</f>
        <v>0</v>
      </c>
      <c r="J163" s="334">
        <f>'Clients Balance'!J375/'Clients Balance'!$B375</f>
        <v>0</v>
      </c>
      <c r="K163" s="334">
        <f>'Clients Balance'!K375/'Clients Balance'!$B375</f>
        <v>0</v>
      </c>
      <c r="L163" s="334">
        <f>'Clients Balance'!L375/'Clients Balance'!$B375</f>
        <v>0</v>
      </c>
      <c r="M163" s="334">
        <f>'Clients Balance'!M375/'Clients Balance'!$B375</f>
        <v>0</v>
      </c>
      <c r="N163" s="334">
        <f>'Clients Balance'!N375/'Clients Balance'!$B375</f>
        <v>0</v>
      </c>
      <c r="O163" s="334">
        <f>'Clients Balance'!O375/'Clients Balance'!$B375</f>
        <v>0.04797523271</v>
      </c>
      <c r="P163" s="334">
        <f>'Clients Balance'!P375/'Clients Balance'!$B375</f>
        <v>0.0288448692</v>
      </c>
      <c r="Q163" s="334">
        <f>'Clients Balance'!Q375/'Clients Balance'!$B375</f>
        <v>0.07789114344</v>
      </c>
      <c r="R163" s="334">
        <f>'Clients Balance'!R375/'Clients Balance'!$B375</f>
        <v>0</v>
      </c>
      <c r="S163" s="134"/>
      <c r="T163" s="134"/>
      <c r="U163" s="134"/>
      <c r="V163" s="134"/>
      <c r="W163" s="134"/>
      <c r="X163" s="134"/>
      <c r="Y163" s="134"/>
      <c r="Z163" s="134"/>
      <c r="AA163" s="134"/>
    </row>
    <row r="164" ht="22.5" customHeight="1">
      <c r="A164" s="186">
        <f>'PROP DAILY PNL'!A370</f>
        <v>45982</v>
      </c>
      <c r="B164" s="334">
        <f t="shared" si="1"/>
        <v>1</v>
      </c>
      <c r="C164" s="334">
        <f>'Clients Balance'!C376/'Clients Balance'!B376</f>
        <v>0.5886208658</v>
      </c>
      <c r="D164" s="334">
        <f>'Clients Balance'!D376/'Clients Balance'!$B376</f>
        <v>0.1404729427</v>
      </c>
      <c r="E164" s="334">
        <f>'Clients Balance'!E376/'Clients Balance'!$B376</f>
        <v>0.1161949462</v>
      </c>
      <c r="F164" s="334">
        <f>'Clients Balance'!F376/'Clients Balance'!$B376</f>
        <v>0</v>
      </c>
      <c r="G164" s="334">
        <f>'Clients Balance'!G376/'Clients Balance'!$B376</f>
        <v>0</v>
      </c>
      <c r="H164" s="334">
        <f>'Clients Balance'!H376/'Clients Balance'!$B376</f>
        <v>0</v>
      </c>
      <c r="I164" s="334">
        <f>'Clients Balance'!I376/'Clients Balance'!$B376</f>
        <v>0</v>
      </c>
      <c r="J164" s="334">
        <f>'Clients Balance'!J376/'Clients Balance'!$B376</f>
        <v>0</v>
      </c>
      <c r="K164" s="334">
        <f>'Clients Balance'!K376/'Clients Balance'!$B376</f>
        <v>0</v>
      </c>
      <c r="L164" s="334">
        <f>'Clients Balance'!L376/'Clients Balance'!$B376</f>
        <v>0</v>
      </c>
      <c r="M164" s="334">
        <f>'Clients Balance'!M376/'Clients Balance'!$B376</f>
        <v>0</v>
      </c>
      <c r="N164" s="334">
        <f>'Clients Balance'!N376/'Clients Balance'!$B376</f>
        <v>0</v>
      </c>
      <c r="O164" s="334">
        <f>'Clients Balance'!O376/'Clients Balance'!$B376</f>
        <v>0.04797523271</v>
      </c>
      <c r="P164" s="334">
        <f>'Clients Balance'!P376/'Clients Balance'!$B376</f>
        <v>0.0288448692</v>
      </c>
      <c r="Q164" s="334">
        <f>'Clients Balance'!Q376/'Clients Balance'!$B376</f>
        <v>0.07789114344</v>
      </c>
      <c r="R164" s="334">
        <f>'Clients Balance'!R376/'Clients Balance'!$B376</f>
        <v>0</v>
      </c>
      <c r="S164" s="134"/>
      <c r="T164" s="134"/>
      <c r="U164" s="134"/>
      <c r="V164" s="134"/>
      <c r="W164" s="134"/>
      <c r="X164" s="134"/>
      <c r="Y164" s="134"/>
      <c r="Z164" s="134"/>
      <c r="AA164" s="134"/>
    </row>
    <row r="165" ht="22.5" customHeight="1">
      <c r="A165" s="186">
        <f>'PROP DAILY PNL'!A371</f>
        <v>45985</v>
      </c>
      <c r="B165" s="334">
        <f t="shared" si="1"/>
        <v>1</v>
      </c>
      <c r="C165" s="334">
        <f>'Clients Balance'!C377/'Clients Balance'!B377</f>
        <v>0.5886208658</v>
      </c>
      <c r="D165" s="334">
        <f>'Clients Balance'!D377/'Clients Balance'!$B377</f>
        <v>0.1404729427</v>
      </c>
      <c r="E165" s="334">
        <f>'Clients Balance'!E377/'Clients Balance'!$B377</f>
        <v>0.1161949462</v>
      </c>
      <c r="F165" s="334">
        <f>'Clients Balance'!F377/'Clients Balance'!$B377</f>
        <v>0</v>
      </c>
      <c r="G165" s="334">
        <f>'Clients Balance'!G377/'Clients Balance'!$B377</f>
        <v>0</v>
      </c>
      <c r="H165" s="334">
        <f>'Clients Balance'!H377/'Clients Balance'!$B377</f>
        <v>0</v>
      </c>
      <c r="I165" s="334">
        <f>'Clients Balance'!I377/'Clients Balance'!$B377</f>
        <v>0</v>
      </c>
      <c r="J165" s="334">
        <f>'Clients Balance'!J377/'Clients Balance'!$B377</f>
        <v>0</v>
      </c>
      <c r="K165" s="334">
        <f>'Clients Balance'!K377/'Clients Balance'!$B377</f>
        <v>0</v>
      </c>
      <c r="L165" s="334">
        <f>'Clients Balance'!L377/'Clients Balance'!$B377</f>
        <v>0</v>
      </c>
      <c r="M165" s="334">
        <f>'Clients Balance'!M377/'Clients Balance'!$B377</f>
        <v>0</v>
      </c>
      <c r="N165" s="334">
        <f>'Clients Balance'!N377/'Clients Balance'!$B377</f>
        <v>0</v>
      </c>
      <c r="O165" s="334">
        <f>'Clients Balance'!O377/'Clients Balance'!$B377</f>
        <v>0.04797523271</v>
      </c>
      <c r="P165" s="334">
        <f>'Clients Balance'!P377/'Clients Balance'!$B377</f>
        <v>0.0288448692</v>
      </c>
      <c r="Q165" s="334">
        <f>'Clients Balance'!Q377/'Clients Balance'!$B377</f>
        <v>0.07789114344</v>
      </c>
      <c r="R165" s="334">
        <f>'Clients Balance'!R377/'Clients Balance'!$B377</f>
        <v>0</v>
      </c>
      <c r="S165" s="134"/>
      <c r="T165" s="134"/>
      <c r="U165" s="134"/>
      <c r="V165" s="134"/>
      <c r="W165" s="134"/>
      <c r="X165" s="134"/>
      <c r="Y165" s="134"/>
      <c r="Z165" s="134"/>
      <c r="AA165" s="134"/>
    </row>
    <row r="166" ht="22.5" customHeight="1">
      <c r="A166" s="186">
        <f>'PROP DAILY PNL'!A372</f>
        <v>45986</v>
      </c>
      <c r="B166" s="334">
        <f t="shared" si="1"/>
        <v>1</v>
      </c>
      <c r="C166" s="334">
        <f>'Clients Balance'!C378/'Clients Balance'!B378</f>
        <v>0.5886208658</v>
      </c>
      <c r="D166" s="334">
        <f>'Clients Balance'!D378/'Clients Balance'!$B378</f>
        <v>0.1404729427</v>
      </c>
      <c r="E166" s="334">
        <f>'Clients Balance'!E378/'Clients Balance'!$B378</f>
        <v>0.1161949462</v>
      </c>
      <c r="F166" s="334">
        <f>'Clients Balance'!F378/'Clients Balance'!$B378</f>
        <v>0</v>
      </c>
      <c r="G166" s="334">
        <f>'Clients Balance'!G378/'Clients Balance'!$B378</f>
        <v>0</v>
      </c>
      <c r="H166" s="334">
        <f>'Clients Balance'!H378/'Clients Balance'!$B378</f>
        <v>0</v>
      </c>
      <c r="I166" s="334">
        <f>'Clients Balance'!I378/'Clients Balance'!$B378</f>
        <v>0</v>
      </c>
      <c r="J166" s="334">
        <f>'Clients Balance'!J378/'Clients Balance'!$B378</f>
        <v>0</v>
      </c>
      <c r="K166" s="334">
        <f>'Clients Balance'!K378/'Clients Balance'!$B378</f>
        <v>0</v>
      </c>
      <c r="L166" s="334">
        <f>'Clients Balance'!L378/'Clients Balance'!$B378</f>
        <v>0</v>
      </c>
      <c r="M166" s="334">
        <f>'Clients Balance'!M378/'Clients Balance'!$B378</f>
        <v>0</v>
      </c>
      <c r="N166" s="334">
        <f>'Clients Balance'!N378/'Clients Balance'!$B378</f>
        <v>0</v>
      </c>
      <c r="O166" s="334">
        <f>'Clients Balance'!O378/'Clients Balance'!$B378</f>
        <v>0.04797523271</v>
      </c>
      <c r="P166" s="334">
        <f>'Clients Balance'!P378/'Clients Balance'!$B378</f>
        <v>0.0288448692</v>
      </c>
      <c r="Q166" s="334">
        <f>'Clients Balance'!Q378/'Clients Balance'!$B378</f>
        <v>0.07789114344</v>
      </c>
      <c r="R166" s="334">
        <f>'Clients Balance'!R378/'Clients Balance'!$B378</f>
        <v>0</v>
      </c>
      <c r="S166" s="134"/>
      <c r="T166" s="134"/>
      <c r="U166" s="134"/>
      <c r="V166" s="134"/>
      <c r="W166" s="134"/>
      <c r="X166" s="134"/>
      <c r="Y166" s="134"/>
      <c r="Z166" s="134"/>
      <c r="AA166" s="134"/>
    </row>
    <row r="167" ht="22.5" customHeight="1">
      <c r="A167" s="186">
        <f>'PROP DAILY PNL'!A373</f>
        <v>45987</v>
      </c>
      <c r="B167" s="334">
        <f t="shared" si="1"/>
        <v>1</v>
      </c>
      <c r="C167" s="334">
        <f>'Clients Balance'!C379/'Clients Balance'!B379</f>
        <v>0.5886208658</v>
      </c>
      <c r="D167" s="334">
        <f>'Clients Balance'!D379/'Clients Balance'!$B379</f>
        <v>0.1404729427</v>
      </c>
      <c r="E167" s="334">
        <f>'Clients Balance'!E379/'Clients Balance'!$B379</f>
        <v>0.1161949462</v>
      </c>
      <c r="F167" s="334">
        <f>'Clients Balance'!F379/'Clients Balance'!$B379</f>
        <v>0</v>
      </c>
      <c r="G167" s="334">
        <f>'Clients Balance'!G379/'Clients Balance'!$B379</f>
        <v>0</v>
      </c>
      <c r="H167" s="334">
        <f>'Clients Balance'!H379/'Clients Balance'!$B379</f>
        <v>0</v>
      </c>
      <c r="I167" s="334">
        <f>'Clients Balance'!I379/'Clients Balance'!$B379</f>
        <v>0</v>
      </c>
      <c r="J167" s="334">
        <f>'Clients Balance'!J379/'Clients Balance'!$B379</f>
        <v>0</v>
      </c>
      <c r="K167" s="334">
        <f>'Clients Balance'!K379/'Clients Balance'!$B379</f>
        <v>0</v>
      </c>
      <c r="L167" s="334">
        <f>'Clients Balance'!L379/'Clients Balance'!$B379</f>
        <v>0</v>
      </c>
      <c r="M167" s="334">
        <f>'Clients Balance'!M379/'Clients Balance'!$B379</f>
        <v>0</v>
      </c>
      <c r="N167" s="334">
        <f>'Clients Balance'!N379/'Clients Balance'!$B379</f>
        <v>0</v>
      </c>
      <c r="O167" s="334">
        <f>'Clients Balance'!O379/'Clients Balance'!$B379</f>
        <v>0.04797523271</v>
      </c>
      <c r="P167" s="334">
        <f>'Clients Balance'!P379/'Clients Balance'!$B379</f>
        <v>0.0288448692</v>
      </c>
      <c r="Q167" s="334">
        <f>'Clients Balance'!Q379/'Clients Balance'!$B379</f>
        <v>0.07789114344</v>
      </c>
      <c r="R167" s="334">
        <f>'Clients Balance'!R379/'Clients Balance'!$B379</f>
        <v>0</v>
      </c>
      <c r="S167" s="134"/>
      <c r="T167" s="134"/>
      <c r="U167" s="134"/>
      <c r="V167" s="134"/>
      <c r="W167" s="134"/>
      <c r="X167" s="134"/>
      <c r="Y167" s="134"/>
      <c r="Z167" s="134"/>
      <c r="AA167" s="134"/>
    </row>
    <row r="168" ht="22.5" customHeight="1">
      <c r="A168" s="186">
        <f>'PROP DAILY PNL'!A374</f>
        <v>45988</v>
      </c>
      <c r="B168" s="334">
        <f t="shared" si="1"/>
        <v>1</v>
      </c>
      <c r="C168" s="334">
        <f>'Clients Balance'!C380/'Clients Balance'!B380</f>
        <v>0.5886208658</v>
      </c>
      <c r="D168" s="334">
        <f>'Clients Balance'!D380/'Clients Balance'!$B380</f>
        <v>0.1404729427</v>
      </c>
      <c r="E168" s="334">
        <f>'Clients Balance'!E380/'Clients Balance'!$B380</f>
        <v>0.1161949462</v>
      </c>
      <c r="F168" s="334">
        <f>'Clients Balance'!F380/'Clients Balance'!$B380</f>
        <v>0</v>
      </c>
      <c r="G168" s="334">
        <f>'Clients Balance'!G380/'Clients Balance'!$B380</f>
        <v>0</v>
      </c>
      <c r="H168" s="334">
        <f>'Clients Balance'!H380/'Clients Balance'!$B380</f>
        <v>0</v>
      </c>
      <c r="I168" s="334">
        <f>'Clients Balance'!I380/'Clients Balance'!$B380</f>
        <v>0</v>
      </c>
      <c r="J168" s="334">
        <f>'Clients Balance'!J380/'Clients Balance'!$B380</f>
        <v>0</v>
      </c>
      <c r="K168" s="334">
        <f>'Clients Balance'!K380/'Clients Balance'!$B380</f>
        <v>0</v>
      </c>
      <c r="L168" s="334">
        <f>'Clients Balance'!L380/'Clients Balance'!$B380</f>
        <v>0</v>
      </c>
      <c r="M168" s="334">
        <f>'Clients Balance'!M380/'Clients Balance'!$B380</f>
        <v>0</v>
      </c>
      <c r="N168" s="334">
        <f>'Clients Balance'!N380/'Clients Balance'!$B380</f>
        <v>0</v>
      </c>
      <c r="O168" s="334">
        <f>'Clients Balance'!O380/'Clients Balance'!$B380</f>
        <v>0.04797523271</v>
      </c>
      <c r="P168" s="334">
        <f>'Clients Balance'!P380/'Clients Balance'!$B380</f>
        <v>0.0288448692</v>
      </c>
      <c r="Q168" s="334">
        <f>'Clients Balance'!Q380/'Clients Balance'!$B380</f>
        <v>0.07789114344</v>
      </c>
      <c r="R168" s="334">
        <f>'Clients Balance'!R380/'Clients Balance'!$B380</f>
        <v>0</v>
      </c>
      <c r="S168" s="134"/>
      <c r="T168" s="134"/>
      <c r="U168" s="134"/>
      <c r="V168" s="134"/>
      <c r="W168" s="134"/>
      <c r="X168" s="134"/>
      <c r="Y168" s="134"/>
      <c r="Z168" s="134"/>
      <c r="AA168" s="134"/>
    </row>
    <row r="169" ht="22.5" customHeight="1">
      <c r="A169" s="186">
        <f>'PROP DAILY PNL'!A375</f>
        <v>45989</v>
      </c>
      <c r="B169" s="334">
        <f t="shared" si="1"/>
        <v>1</v>
      </c>
      <c r="C169" s="334">
        <f>'Clients Balance'!C381/'Clients Balance'!B381</f>
        <v>0.5886208658</v>
      </c>
      <c r="D169" s="334">
        <f>'Clients Balance'!D381/'Clients Balance'!$B381</f>
        <v>0.1404729427</v>
      </c>
      <c r="E169" s="334">
        <f>'Clients Balance'!E381/'Clients Balance'!$B381</f>
        <v>0.1161949462</v>
      </c>
      <c r="F169" s="334">
        <f>'Clients Balance'!F381/'Clients Balance'!$B381</f>
        <v>0</v>
      </c>
      <c r="G169" s="334">
        <f>'Clients Balance'!G381/'Clients Balance'!$B381</f>
        <v>0</v>
      </c>
      <c r="H169" s="334">
        <f>'Clients Balance'!H381/'Clients Balance'!$B381</f>
        <v>0</v>
      </c>
      <c r="I169" s="334">
        <f>'Clients Balance'!I381/'Clients Balance'!$B381</f>
        <v>0</v>
      </c>
      <c r="J169" s="334">
        <f>'Clients Balance'!J381/'Clients Balance'!$B381</f>
        <v>0</v>
      </c>
      <c r="K169" s="334">
        <f>'Clients Balance'!K381/'Clients Balance'!$B381</f>
        <v>0</v>
      </c>
      <c r="L169" s="334">
        <f>'Clients Balance'!L381/'Clients Balance'!$B381</f>
        <v>0</v>
      </c>
      <c r="M169" s="334">
        <f>'Clients Balance'!M381/'Clients Balance'!$B381</f>
        <v>0</v>
      </c>
      <c r="N169" s="334">
        <f>'Clients Balance'!N381/'Clients Balance'!$B381</f>
        <v>0</v>
      </c>
      <c r="O169" s="334">
        <f>'Clients Balance'!O381/'Clients Balance'!$B381</f>
        <v>0.04797523271</v>
      </c>
      <c r="P169" s="334">
        <f>'Clients Balance'!P381/'Clients Balance'!$B381</f>
        <v>0.0288448692</v>
      </c>
      <c r="Q169" s="334">
        <f>'Clients Balance'!Q381/'Clients Balance'!$B381</f>
        <v>0.07789114344</v>
      </c>
      <c r="R169" s="334">
        <f>'Clients Balance'!R381/'Clients Balance'!$B381</f>
        <v>0</v>
      </c>
      <c r="S169" s="134"/>
      <c r="T169" s="134"/>
      <c r="U169" s="134"/>
      <c r="V169" s="134"/>
      <c r="W169" s="134"/>
      <c r="X169" s="134"/>
      <c r="Y169" s="134"/>
      <c r="Z169" s="134"/>
      <c r="AA169" s="134"/>
    </row>
    <row r="170" ht="22.5" customHeight="1">
      <c r="A170" s="186">
        <f>'PROP DAILY PNL'!A376</f>
        <v>45992</v>
      </c>
      <c r="B170" s="334">
        <f t="shared" si="1"/>
        <v>1</v>
      </c>
      <c r="C170" s="334">
        <f>'Clients Balance'!C382/'Clients Balance'!B382</f>
        <v>0.5886574678</v>
      </c>
      <c r="D170" s="334">
        <f>'Clients Balance'!D382/'Clients Balance'!$B382</f>
        <v>0.1441470854</v>
      </c>
      <c r="E170" s="334">
        <f>'Clients Balance'!E382/'Clients Balance'!$B382</f>
        <v>0.1089946972</v>
      </c>
      <c r="F170" s="334">
        <f>'Clients Balance'!F382/'Clients Balance'!$B382</f>
        <v>0</v>
      </c>
      <c r="G170" s="334">
        <f>'Clients Balance'!G382/'Clients Balance'!$B382</f>
        <v>0</v>
      </c>
      <c r="H170" s="334">
        <f>'Clients Balance'!H382/'Clients Balance'!$B382</f>
        <v>0</v>
      </c>
      <c r="I170" s="334">
        <f>'Clients Balance'!I382/'Clients Balance'!$B382</f>
        <v>0</v>
      </c>
      <c r="J170" s="334">
        <f>'Clients Balance'!J382/'Clients Balance'!$B382</f>
        <v>0</v>
      </c>
      <c r="K170" s="334">
        <f>'Clients Balance'!K382/'Clients Balance'!$B382</f>
        <v>0</v>
      </c>
      <c r="L170" s="334">
        <f>'Clients Balance'!L382/'Clients Balance'!$B382</f>
        <v>0</v>
      </c>
      <c r="M170" s="334">
        <f>'Clients Balance'!M382/'Clients Balance'!$B382</f>
        <v>0</v>
      </c>
      <c r="N170" s="334">
        <f>'Clients Balance'!N382/'Clients Balance'!$B382</f>
        <v>0</v>
      </c>
      <c r="O170" s="334">
        <f>'Clients Balance'!O382/'Clients Balance'!$B382</f>
        <v>0.04923004982</v>
      </c>
      <c r="P170" s="334">
        <f>'Clients Balance'!P382/'Clients Balance'!$B382</f>
        <v>0.02959932172</v>
      </c>
      <c r="Q170" s="334">
        <f>'Clients Balance'!Q382/'Clients Balance'!$B382</f>
        <v>0.07937137812</v>
      </c>
      <c r="R170" s="334">
        <f>'Clients Balance'!R382/'Clients Balance'!$B382</f>
        <v>0</v>
      </c>
      <c r="S170" s="134"/>
      <c r="T170" s="134"/>
      <c r="U170" s="134"/>
      <c r="V170" s="134"/>
      <c r="W170" s="134"/>
      <c r="X170" s="134"/>
      <c r="Y170" s="134"/>
      <c r="Z170" s="134"/>
      <c r="AA170" s="134"/>
    </row>
    <row r="171" ht="22.5" customHeight="1">
      <c r="A171" s="186">
        <f>'PROP DAILY PNL'!A377</f>
        <v>45993</v>
      </c>
      <c r="B171" s="334">
        <f t="shared" si="1"/>
        <v>1</v>
      </c>
      <c r="C171" s="334">
        <f>'Clients Balance'!C383/'Clients Balance'!B383</f>
        <v>0.5886574678</v>
      </c>
      <c r="D171" s="334">
        <f>'Clients Balance'!D383/'Clients Balance'!$B383</f>
        <v>0.1441470854</v>
      </c>
      <c r="E171" s="334">
        <f>'Clients Balance'!E383/'Clients Balance'!$B383</f>
        <v>0.1089946972</v>
      </c>
      <c r="F171" s="334">
        <f>'Clients Balance'!F383/'Clients Balance'!$B383</f>
        <v>0</v>
      </c>
      <c r="G171" s="334">
        <f>'Clients Balance'!G383/'Clients Balance'!$B383</f>
        <v>0</v>
      </c>
      <c r="H171" s="334">
        <f>'Clients Balance'!H383/'Clients Balance'!$B383</f>
        <v>0</v>
      </c>
      <c r="I171" s="334">
        <f>'Clients Balance'!I383/'Clients Balance'!$B383</f>
        <v>0</v>
      </c>
      <c r="J171" s="334">
        <f>'Clients Balance'!J383/'Clients Balance'!$B383</f>
        <v>0</v>
      </c>
      <c r="K171" s="334">
        <f>'Clients Balance'!K383/'Clients Balance'!$B383</f>
        <v>0</v>
      </c>
      <c r="L171" s="334">
        <f>'Clients Balance'!L383/'Clients Balance'!$B383</f>
        <v>0</v>
      </c>
      <c r="M171" s="334">
        <f>'Clients Balance'!M383/'Clients Balance'!$B383</f>
        <v>0</v>
      </c>
      <c r="N171" s="334">
        <f>'Clients Balance'!N383/'Clients Balance'!$B383</f>
        <v>0</v>
      </c>
      <c r="O171" s="334">
        <f>'Clients Balance'!O383/'Clients Balance'!$B383</f>
        <v>0.04923004982</v>
      </c>
      <c r="P171" s="334">
        <f>'Clients Balance'!P383/'Clients Balance'!$B383</f>
        <v>0.02959932172</v>
      </c>
      <c r="Q171" s="334">
        <f>'Clients Balance'!Q383/'Clients Balance'!$B383</f>
        <v>0.07937137812</v>
      </c>
      <c r="R171" s="334">
        <f>'Clients Balance'!R383/'Clients Balance'!$B383</f>
        <v>0</v>
      </c>
      <c r="S171" s="134"/>
      <c r="T171" s="134"/>
      <c r="U171" s="134"/>
      <c r="V171" s="134"/>
      <c r="W171" s="134"/>
      <c r="X171" s="134"/>
      <c r="Y171" s="134"/>
      <c r="Z171" s="134"/>
      <c r="AA171" s="134"/>
    </row>
    <row r="172" ht="22.5" customHeight="1">
      <c r="A172" s="186">
        <f>'PROP DAILY PNL'!A378</f>
        <v>45994</v>
      </c>
      <c r="B172" s="334">
        <f t="shared" si="1"/>
        <v>1</v>
      </c>
      <c r="C172" s="334">
        <f>'Clients Balance'!C384/'Clients Balance'!B384</f>
        <v>0.5886574678</v>
      </c>
      <c r="D172" s="334">
        <f>'Clients Balance'!D384/'Clients Balance'!$B384</f>
        <v>0.1441470854</v>
      </c>
      <c r="E172" s="334">
        <f>'Clients Balance'!E384/'Clients Balance'!$B384</f>
        <v>0.1089946972</v>
      </c>
      <c r="F172" s="334">
        <f>'Clients Balance'!F384/'Clients Balance'!$B384</f>
        <v>0</v>
      </c>
      <c r="G172" s="334">
        <f>'Clients Balance'!G384/'Clients Balance'!$B384</f>
        <v>0</v>
      </c>
      <c r="H172" s="334">
        <f>'Clients Balance'!H384/'Clients Balance'!$B384</f>
        <v>0</v>
      </c>
      <c r="I172" s="334">
        <f>'Clients Balance'!I384/'Clients Balance'!$B384</f>
        <v>0</v>
      </c>
      <c r="J172" s="334">
        <f>'Clients Balance'!J384/'Clients Balance'!$B384</f>
        <v>0</v>
      </c>
      <c r="K172" s="334">
        <f>'Clients Balance'!K384/'Clients Balance'!$B384</f>
        <v>0</v>
      </c>
      <c r="L172" s="334">
        <f>'Clients Balance'!L384/'Clients Balance'!$B384</f>
        <v>0</v>
      </c>
      <c r="M172" s="334">
        <f>'Clients Balance'!M384/'Clients Balance'!$B384</f>
        <v>0</v>
      </c>
      <c r="N172" s="334">
        <f>'Clients Balance'!N384/'Clients Balance'!$B384</f>
        <v>0</v>
      </c>
      <c r="O172" s="334">
        <f>'Clients Balance'!O384/'Clients Balance'!$B384</f>
        <v>0.04923004982</v>
      </c>
      <c r="P172" s="334">
        <f>'Clients Balance'!P384/'Clients Balance'!$B384</f>
        <v>0.02959932172</v>
      </c>
      <c r="Q172" s="334">
        <f>'Clients Balance'!Q384/'Clients Balance'!$B384</f>
        <v>0.07937137812</v>
      </c>
      <c r="R172" s="334">
        <f>'Clients Balance'!R384/'Clients Balance'!$B384</f>
        <v>0</v>
      </c>
      <c r="S172" s="134"/>
      <c r="T172" s="134"/>
      <c r="U172" s="134"/>
      <c r="V172" s="134"/>
      <c r="W172" s="134"/>
      <c r="X172" s="134"/>
      <c r="Y172" s="134"/>
      <c r="Z172" s="134"/>
      <c r="AA172" s="134"/>
    </row>
    <row r="173" ht="22.5" customHeight="1">
      <c r="A173" s="186">
        <f>'PROP DAILY PNL'!A379</f>
        <v>45995</v>
      </c>
      <c r="B173" s="334">
        <f t="shared" si="1"/>
        <v>1</v>
      </c>
      <c r="C173" s="334">
        <f>'Clients Balance'!C385/'Clients Balance'!B385</f>
        <v>0.5886574678</v>
      </c>
      <c r="D173" s="334">
        <f>'Clients Balance'!D385/'Clients Balance'!$B385</f>
        <v>0.1441470854</v>
      </c>
      <c r="E173" s="334">
        <f>'Clients Balance'!E385/'Clients Balance'!$B385</f>
        <v>0.1089946972</v>
      </c>
      <c r="F173" s="334">
        <f>'Clients Balance'!F385/'Clients Balance'!$B385</f>
        <v>0</v>
      </c>
      <c r="G173" s="334">
        <f>'Clients Balance'!G385/'Clients Balance'!$B385</f>
        <v>0</v>
      </c>
      <c r="H173" s="334">
        <f>'Clients Balance'!H385/'Clients Balance'!$B385</f>
        <v>0</v>
      </c>
      <c r="I173" s="334">
        <f>'Clients Balance'!I385/'Clients Balance'!$B385</f>
        <v>0</v>
      </c>
      <c r="J173" s="334">
        <f>'Clients Balance'!J385/'Clients Balance'!$B385</f>
        <v>0</v>
      </c>
      <c r="K173" s="334">
        <f>'Clients Balance'!K385/'Clients Balance'!$B385</f>
        <v>0</v>
      </c>
      <c r="L173" s="334">
        <f>'Clients Balance'!L385/'Clients Balance'!$B385</f>
        <v>0</v>
      </c>
      <c r="M173" s="334">
        <f>'Clients Balance'!M385/'Clients Balance'!$B385</f>
        <v>0</v>
      </c>
      <c r="N173" s="334">
        <f>'Clients Balance'!N385/'Clients Balance'!$B385</f>
        <v>0</v>
      </c>
      <c r="O173" s="334">
        <f>'Clients Balance'!O385/'Clients Balance'!$B385</f>
        <v>0.04923004982</v>
      </c>
      <c r="P173" s="334">
        <f>'Clients Balance'!P385/'Clients Balance'!$B385</f>
        <v>0.02959932172</v>
      </c>
      <c r="Q173" s="334">
        <f>'Clients Balance'!Q385/'Clients Balance'!$B385</f>
        <v>0.07937137812</v>
      </c>
      <c r="R173" s="334">
        <f>'Clients Balance'!R385/'Clients Balance'!$B385</f>
        <v>0</v>
      </c>
      <c r="S173" s="134"/>
      <c r="T173" s="134"/>
      <c r="U173" s="134"/>
      <c r="V173" s="134"/>
      <c r="W173" s="134"/>
      <c r="X173" s="134"/>
      <c r="Y173" s="134"/>
      <c r="Z173" s="134"/>
      <c r="AA173" s="134"/>
    </row>
    <row r="174" ht="22.5" customHeight="1">
      <c r="A174" s="186">
        <f>'PROP DAILY PNL'!A380</f>
        <v>45996</v>
      </c>
      <c r="B174" s="334">
        <f t="shared" si="1"/>
        <v>1</v>
      </c>
      <c r="C174" s="334">
        <f>'Clients Balance'!C386/'Clients Balance'!B386</f>
        <v>0.5886574678</v>
      </c>
      <c r="D174" s="334">
        <f>'Clients Balance'!D386/'Clients Balance'!$B386</f>
        <v>0.1441470854</v>
      </c>
      <c r="E174" s="334">
        <f>'Clients Balance'!E386/'Clients Balance'!$B386</f>
        <v>0.1089946972</v>
      </c>
      <c r="F174" s="334">
        <f>'Clients Balance'!F386/'Clients Balance'!$B386</f>
        <v>0</v>
      </c>
      <c r="G174" s="334">
        <f>'Clients Balance'!G386/'Clients Balance'!$B386</f>
        <v>0</v>
      </c>
      <c r="H174" s="334">
        <f>'Clients Balance'!H386/'Clients Balance'!$B386</f>
        <v>0</v>
      </c>
      <c r="I174" s="334">
        <f>'Clients Balance'!I386/'Clients Balance'!$B386</f>
        <v>0</v>
      </c>
      <c r="J174" s="334">
        <f>'Clients Balance'!J386/'Clients Balance'!$B386</f>
        <v>0</v>
      </c>
      <c r="K174" s="334">
        <f>'Clients Balance'!K386/'Clients Balance'!$B386</f>
        <v>0</v>
      </c>
      <c r="L174" s="334">
        <f>'Clients Balance'!L386/'Clients Balance'!$B386</f>
        <v>0</v>
      </c>
      <c r="M174" s="334">
        <f>'Clients Balance'!M386/'Clients Balance'!$B386</f>
        <v>0</v>
      </c>
      <c r="N174" s="334">
        <f>'Clients Balance'!N386/'Clients Balance'!$B386</f>
        <v>0</v>
      </c>
      <c r="O174" s="334">
        <f>'Clients Balance'!O386/'Clients Balance'!$B386</f>
        <v>0.04923004982</v>
      </c>
      <c r="P174" s="334">
        <f>'Clients Balance'!P386/'Clients Balance'!$B386</f>
        <v>0.02959932172</v>
      </c>
      <c r="Q174" s="334">
        <f>'Clients Balance'!Q386/'Clients Balance'!$B386</f>
        <v>0.07937137812</v>
      </c>
      <c r="R174" s="334">
        <f>'Clients Balance'!R386/'Clients Balance'!$B386</f>
        <v>0</v>
      </c>
      <c r="S174" s="134"/>
      <c r="T174" s="134"/>
      <c r="U174" s="134"/>
      <c r="V174" s="134"/>
      <c r="W174" s="134"/>
      <c r="X174" s="134"/>
      <c r="Y174" s="134"/>
      <c r="Z174" s="134"/>
      <c r="AA174" s="134"/>
    </row>
    <row r="175" ht="22.5" customHeight="1">
      <c r="A175" s="186">
        <f>'PROP DAILY PNL'!A381</f>
        <v>45999</v>
      </c>
      <c r="B175" s="334">
        <f t="shared" si="1"/>
        <v>1</v>
      </c>
      <c r="C175" s="334">
        <f>'Clients Balance'!C387/'Clients Balance'!B387</f>
        <v>0.5886574678</v>
      </c>
      <c r="D175" s="334">
        <f>'Clients Balance'!D387/'Clients Balance'!$B387</f>
        <v>0.1441470854</v>
      </c>
      <c r="E175" s="334">
        <f>'Clients Balance'!E387/'Clients Balance'!$B387</f>
        <v>0.1089946972</v>
      </c>
      <c r="F175" s="334">
        <f>'Clients Balance'!F387/'Clients Balance'!$B387</f>
        <v>0</v>
      </c>
      <c r="G175" s="334">
        <f>'Clients Balance'!G387/'Clients Balance'!$B387</f>
        <v>0</v>
      </c>
      <c r="H175" s="334">
        <f>'Clients Balance'!H387/'Clients Balance'!$B387</f>
        <v>0</v>
      </c>
      <c r="I175" s="334">
        <f>'Clients Balance'!I387/'Clients Balance'!$B387</f>
        <v>0</v>
      </c>
      <c r="J175" s="334">
        <f>'Clients Balance'!J387/'Clients Balance'!$B387</f>
        <v>0</v>
      </c>
      <c r="K175" s="334">
        <f>'Clients Balance'!K387/'Clients Balance'!$B387</f>
        <v>0</v>
      </c>
      <c r="L175" s="334">
        <f>'Clients Balance'!L387/'Clients Balance'!$B387</f>
        <v>0</v>
      </c>
      <c r="M175" s="334">
        <f>'Clients Balance'!M387/'Clients Balance'!$B387</f>
        <v>0</v>
      </c>
      <c r="N175" s="334">
        <f>'Clients Balance'!N387/'Clients Balance'!$B387</f>
        <v>0</v>
      </c>
      <c r="O175" s="334">
        <f>'Clients Balance'!O387/'Clients Balance'!$B387</f>
        <v>0.04923004982</v>
      </c>
      <c r="P175" s="334">
        <f>'Clients Balance'!P387/'Clients Balance'!$B387</f>
        <v>0.02959932172</v>
      </c>
      <c r="Q175" s="334">
        <f>'Clients Balance'!Q387/'Clients Balance'!$B387</f>
        <v>0.07937137812</v>
      </c>
      <c r="R175" s="334">
        <f>'Clients Balance'!R387/'Clients Balance'!$B387</f>
        <v>0</v>
      </c>
      <c r="S175" s="134"/>
      <c r="T175" s="134"/>
      <c r="U175" s="134"/>
      <c r="V175" s="134"/>
      <c r="W175" s="134"/>
      <c r="X175" s="134"/>
      <c r="Y175" s="134"/>
      <c r="Z175" s="134"/>
      <c r="AA175" s="134"/>
    </row>
    <row r="176" ht="22.5" customHeight="1">
      <c r="A176" s="186">
        <f>'PROP DAILY PNL'!A382</f>
        <v>46000</v>
      </c>
      <c r="B176" s="334">
        <f t="shared" si="1"/>
        <v>1</v>
      </c>
      <c r="C176" s="334">
        <f>'Clients Balance'!C388/'Clients Balance'!B388</f>
        <v>0.5886574678</v>
      </c>
      <c r="D176" s="334">
        <f>'Clients Balance'!D388/'Clients Balance'!$B388</f>
        <v>0.1441470854</v>
      </c>
      <c r="E176" s="334">
        <f>'Clients Balance'!E388/'Clients Balance'!$B388</f>
        <v>0.1089946972</v>
      </c>
      <c r="F176" s="334">
        <f>'Clients Balance'!F388/'Clients Balance'!$B388</f>
        <v>0</v>
      </c>
      <c r="G176" s="334">
        <f>'Clients Balance'!G388/'Clients Balance'!$B388</f>
        <v>0</v>
      </c>
      <c r="H176" s="334">
        <f>'Clients Balance'!H388/'Clients Balance'!$B388</f>
        <v>0</v>
      </c>
      <c r="I176" s="334">
        <f>'Clients Balance'!I388/'Clients Balance'!$B388</f>
        <v>0</v>
      </c>
      <c r="J176" s="334">
        <f>'Clients Balance'!J388/'Clients Balance'!$B388</f>
        <v>0</v>
      </c>
      <c r="K176" s="334">
        <f>'Clients Balance'!K388/'Clients Balance'!$B388</f>
        <v>0</v>
      </c>
      <c r="L176" s="334">
        <f>'Clients Balance'!L388/'Clients Balance'!$B388</f>
        <v>0</v>
      </c>
      <c r="M176" s="334">
        <f>'Clients Balance'!M388/'Clients Balance'!$B388</f>
        <v>0</v>
      </c>
      <c r="N176" s="334">
        <f>'Clients Balance'!N388/'Clients Balance'!$B388</f>
        <v>0</v>
      </c>
      <c r="O176" s="334">
        <f>'Clients Balance'!O388/'Clients Balance'!$B388</f>
        <v>0.04923004982</v>
      </c>
      <c r="P176" s="334">
        <f>'Clients Balance'!P388/'Clients Balance'!$B388</f>
        <v>0.02959932172</v>
      </c>
      <c r="Q176" s="334">
        <f>'Clients Balance'!Q388/'Clients Balance'!$B388</f>
        <v>0.07937137812</v>
      </c>
      <c r="R176" s="334">
        <f>'Clients Balance'!R388/'Clients Balance'!$B388</f>
        <v>0</v>
      </c>
      <c r="S176" s="134"/>
      <c r="T176" s="134"/>
      <c r="U176" s="134"/>
      <c r="V176" s="134"/>
      <c r="W176" s="134"/>
      <c r="X176" s="134"/>
      <c r="Y176" s="134"/>
      <c r="Z176" s="134"/>
      <c r="AA176" s="134"/>
    </row>
    <row r="177" ht="22.5" customHeight="1">
      <c r="A177" s="186">
        <f>'PROP DAILY PNL'!A383</f>
        <v>46001</v>
      </c>
      <c r="B177" s="334">
        <f t="shared" si="1"/>
        <v>1</v>
      </c>
      <c r="C177" s="334">
        <f>'Clients Balance'!C389/'Clients Balance'!B389</f>
        <v>0.5886574678</v>
      </c>
      <c r="D177" s="334">
        <f>'Clients Balance'!D389/'Clients Balance'!$B389</f>
        <v>0.1441470854</v>
      </c>
      <c r="E177" s="334">
        <f>'Clients Balance'!E389/'Clients Balance'!$B389</f>
        <v>0.1089946972</v>
      </c>
      <c r="F177" s="334">
        <f>'Clients Balance'!F389/'Clients Balance'!$B389</f>
        <v>0</v>
      </c>
      <c r="G177" s="334">
        <f>'Clients Balance'!G389/'Clients Balance'!$B389</f>
        <v>0</v>
      </c>
      <c r="H177" s="334">
        <f>'Clients Balance'!H389/'Clients Balance'!$B389</f>
        <v>0</v>
      </c>
      <c r="I177" s="334">
        <f>'Clients Balance'!I389/'Clients Balance'!$B389</f>
        <v>0</v>
      </c>
      <c r="J177" s="334">
        <f>'Clients Balance'!J389/'Clients Balance'!$B389</f>
        <v>0</v>
      </c>
      <c r="K177" s="334">
        <f>'Clients Balance'!K389/'Clients Balance'!$B389</f>
        <v>0</v>
      </c>
      <c r="L177" s="334">
        <f>'Clients Balance'!L389/'Clients Balance'!$B389</f>
        <v>0</v>
      </c>
      <c r="M177" s="334">
        <f>'Clients Balance'!M389/'Clients Balance'!$B389</f>
        <v>0</v>
      </c>
      <c r="N177" s="334">
        <f>'Clients Balance'!N389/'Clients Balance'!$B389</f>
        <v>0</v>
      </c>
      <c r="O177" s="334">
        <f>'Clients Balance'!O389/'Clients Balance'!$B389</f>
        <v>0.04923004982</v>
      </c>
      <c r="P177" s="334">
        <f>'Clients Balance'!P389/'Clients Balance'!$B389</f>
        <v>0.02959932172</v>
      </c>
      <c r="Q177" s="334">
        <f>'Clients Balance'!Q389/'Clients Balance'!$B389</f>
        <v>0.07937137812</v>
      </c>
      <c r="R177" s="334">
        <f>'Clients Balance'!R389/'Clients Balance'!$B389</f>
        <v>0</v>
      </c>
      <c r="S177" s="134"/>
      <c r="T177" s="134"/>
      <c r="U177" s="134"/>
      <c r="V177" s="134"/>
      <c r="W177" s="134"/>
      <c r="X177" s="134"/>
      <c r="Y177" s="134"/>
      <c r="Z177" s="134"/>
      <c r="AA177" s="134"/>
    </row>
    <row r="178" ht="22.5" customHeight="1">
      <c r="A178" s="186">
        <f>'PROP DAILY PNL'!A384</f>
        <v>46002</v>
      </c>
      <c r="B178" s="334">
        <f t="shared" si="1"/>
        <v>1</v>
      </c>
      <c r="C178" s="334">
        <f>'Clients Balance'!C390/'Clients Balance'!B390</f>
        <v>0.5886574678</v>
      </c>
      <c r="D178" s="334">
        <f>'Clients Balance'!D390/'Clients Balance'!$B390</f>
        <v>0.1441470854</v>
      </c>
      <c r="E178" s="334">
        <f>'Clients Balance'!E390/'Clients Balance'!$B390</f>
        <v>0.1089946972</v>
      </c>
      <c r="F178" s="334">
        <f>'Clients Balance'!F390/'Clients Balance'!$B390</f>
        <v>0</v>
      </c>
      <c r="G178" s="334">
        <f>'Clients Balance'!G390/'Clients Balance'!$B390</f>
        <v>0</v>
      </c>
      <c r="H178" s="334">
        <f>'Clients Balance'!H390/'Clients Balance'!$B390</f>
        <v>0</v>
      </c>
      <c r="I178" s="334">
        <f>'Clients Balance'!I390/'Clients Balance'!$B390</f>
        <v>0</v>
      </c>
      <c r="J178" s="334">
        <f>'Clients Balance'!J390/'Clients Balance'!$B390</f>
        <v>0</v>
      </c>
      <c r="K178" s="334">
        <f>'Clients Balance'!K390/'Clients Balance'!$B390</f>
        <v>0</v>
      </c>
      <c r="L178" s="334">
        <f>'Clients Balance'!L390/'Clients Balance'!$B390</f>
        <v>0</v>
      </c>
      <c r="M178" s="334">
        <f>'Clients Balance'!M390/'Clients Balance'!$B390</f>
        <v>0</v>
      </c>
      <c r="N178" s="334">
        <f>'Clients Balance'!N390/'Clients Balance'!$B390</f>
        <v>0</v>
      </c>
      <c r="O178" s="334">
        <f>'Clients Balance'!O390/'Clients Balance'!$B390</f>
        <v>0.04923004982</v>
      </c>
      <c r="P178" s="334">
        <f>'Clients Balance'!P390/'Clients Balance'!$B390</f>
        <v>0.02959932172</v>
      </c>
      <c r="Q178" s="334">
        <f>'Clients Balance'!Q390/'Clients Balance'!$B390</f>
        <v>0.07937137812</v>
      </c>
      <c r="R178" s="334">
        <f>'Clients Balance'!R390/'Clients Balance'!$B390</f>
        <v>0</v>
      </c>
      <c r="S178" s="134"/>
      <c r="T178" s="134"/>
      <c r="U178" s="134"/>
      <c r="V178" s="134"/>
      <c r="W178" s="134"/>
      <c r="X178" s="134"/>
      <c r="Y178" s="134"/>
      <c r="Z178" s="134"/>
      <c r="AA178" s="134"/>
    </row>
    <row r="179" ht="22.5" customHeight="1">
      <c r="A179" s="186">
        <f>'PROP DAILY PNL'!A385</f>
        <v>46003</v>
      </c>
      <c r="B179" s="334">
        <f t="shared" si="1"/>
        <v>1</v>
      </c>
      <c r="C179" s="334">
        <f>'Clients Balance'!C391/'Clients Balance'!B391</f>
        <v>0.5886574678</v>
      </c>
      <c r="D179" s="334">
        <f>'Clients Balance'!D391/'Clients Balance'!$B391</f>
        <v>0.1441470854</v>
      </c>
      <c r="E179" s="334">
        <f>'Clients Balance'!E391/'Clients Balance'!$B391</f>
        <v>0.1089946972</v>
      </c>
      <c r="F179" s="334">
        <f>'Clients Balance'!F391/'Clients Balance'!$B391</f>
        <v>0</v>
      </c>
      <c r="G179" s="334">
        <f>'Clients Balance'!G391/'Clients Balance'!$B391</f>
        <v>0</v>
      </c>
      <c r="H179" s="334">
        <f>'Clients Balance'!H391/'Clients Balance'!$B391</f>
        <v>0</v>
      </c>
      <c r="I179" s="334">
        <f>'Clients Balance'!I391/'Clients Balance'!$B391</f>
        <v>0</v>
      </c>
      <c r="J179" s="334">
        <f>'Clients Balance'!J391/'Clients Balance'!$B391</f>
        <v>0</v>
      </c>
      <c r="K179" s="334">
        <f>'Clients Balance'!K391/'Clients Balance'!$B391</f>
        <v>0</v>
      </c>
      <c r="L179" s="334">
        <f>'Clients Balance'!L391/'Clients Balance'!$B391</f>
        <v>0</v>
      </c>
      <c r="M179" s="334">
        <f>'Clients Balance'!M391/'Clients Balance'!$B391</f>
        <v>0</v>
      </c>
      <c r="N179" s="334">
        <f>'Clients Balance'!N391/'Clients Balance'!$B391</f>
        <v>0</v>
      </c>
      <c r="O179" s="334">
        <f>'Clients Balance'!O391/'Clients Balance'!$B391</f>
        <v>0.04923004982</v>
      </c>
      <c r="P179" s="334">
        <f>'Clients Balance'!P391/'Clients Balance'!$B391</f>
        <v>0.02959932172</v>
      </c>
      <c r="Q179" s="334">
        <f>'Clients Balance'!Q391/'Clients Balance'!$B391</f>
        <v>0.07937137812</v>
      </c>
      <c r="R179" s="334">
        <f>'Clients Balance'!R391/'Clients Balance'!$B391</f>
        <v>0</v>
      </c>
      <c r="S179" s="134"/>
      <c r="T179" s="134"/>
      <c r="U179" s="134"/>
      <c r="V179" s="134"/>
      <c r="W179" s="134"/>
      <c r="X179" s="134"/>
      <c r="Y179" s="134"/>
      <c r="Z179" s="134"/>
      <c r="AA179" s="134"/>
    </row>
    <row r="180" ht="22.5" customHeight="1">
      <c r="A180" s="186">
        <f>'PROP DAILY PNL'!A386</f>
        <v>46006</v>
      </c>
      <c r="B180" s="334">
        <f t="shared" si="1"/>
        <v>1</v>
      </c>
      <c r="C180" s="334">
        <f>'Clients Balance'!C392/'Clients Balance'!B392</f>
        <v>0.5886574678</v>
      </c>
      <c r="D180" s="334">
        <f>'Clients Balance'!D392/'Clients Balance'!$B392</f>
        <v>0.1441470854</v>
      </c>
      <c r="E180" s="334">
        <f>'Clients Balance'!E392/'Clients Balance'!$B392</f>
        <v>0.1089946972</v>
      </c>
      <c r="F180" s="334">
        <f>'Clients Balance'!F392/'Clients Balance'!$B392</f>
        <v>0</v>
      </c>
      <c r="G180" s="334">
        <f>'Clients Balance'!G392/'Clients Balance'!$B392</f>
        <v>0</v>
      </c>
      <c r="H180" s="334">
        <f>'Clients Balance'!H392/'Clients Balance'!$B392</f>
        <v>0</v>
      </c>
      <c r="I180" s="334">
        <f>'Clients Balance'!I392/'Clients Balance'!$B392</f>
        <v>0</v>
      </c>
      <c r="J180" s="334">
        <f>'Clients Balance'!J392/'Clients Balance'!$B392</f>
        <v>0</v>
      </c>
      <c r="K180" s="334">
        <f>'Clients Balance'!K392/'Clients Balance'!$B392</f>
        <v>0</v>
      </c>
      <c r="L180" s="334">
        <f>'Clients Balance'!L392/'Clients Balance'!$B392</f>
        <v>0</v>
      </c>
      <c r="M180" s="334">
        <f>'Clients Balance'!M392/'Clients Balance'!$B392</f>
        <v>0</v>
      </c>
      <c r="N180" s="334">
        <f>'Clients Balance'!N392/'Clients Balance'!$B392</f>
        <v>0</v>
      </c>
      <c r="O180" s="334">
        <f>'Clients Balance'!O392/'Clients Balance'!$B392</f>
        <v>0.04923004982</v>
      </c>
      <c r="P180" s="334">
        <f>'Clients Balance'!P392/'Clients Balance'!$B392</f>
        <v>0.02959932172</v>
      </c>
      <c r="Q180" s="334">
        <f>'Clients Balance'!Q392/'Clients Balance'!$B392</f>
        <v>0.07937137812</v>
      </c>
      <c r="R180" s="334">
        <f>'Clients Balance'!R392/'Clients Balance'!$B392</f>
        <v>0</v>
      </c>
      <c r="S180" s="134"/>
      <c r="T180" s="134"/>
      <c r="U180" s="134"/>
      <c r="V180" s="134"/>
      <c r="W180" s="134"/>
      <c r="X180" s="134"/>
      <c r="Y180" s="134"/>
      <c r="Z180" s="134"/>
      <c r="AA180" s="134"/>
    </row>
    <row r="181" ht="22.5" customHeight="1">
      <c r="A181" s="186">
        <f>'PROP DAILY PNL'!A387</f>
        <v>46007</v>
      </c>
      <c r="B181" s="334">
        <f t="shared" si="1"/>
        <v>1</v>
      </c>
      <c r="C181" s="334">
        <f>'Clients Balance'!C393/'Clients Balance'!B393</f>
        <v>0.5886574678</v>
      </c>
      <c r="D181" s="334">
        <f>'Clients Balance'!D393/'Clients Balance'!$B393</f>
        <v>0.1441470854</v>
      </c>
      <c r="E181" s="334">
        <f>'Clients Balance'!E393/'Clients Balance'!$B393</f>
        <v>0.1089946972</v>
      </c>
      <c r="F181" s="334">
        <f>'Clients Balance'!F393/'Clients Balance'!$B393</f>
        <v>0</v>
      </c>
      <c r="G181" s="334">
        <f>'Clients Balance'!G393/'Clients Balance'!$B393</f>
        <v>0</v>
      </c>
      <c r="H181" s="334">
        <f>'Clients Balance'!H393/'Clients Balance'!$B393</f>
        <v>0</v>
      </c>
      <c r="I181" s="334">
        <f>'Clients Balance'!I393/'Clients Balance'!$B393</f>
        <v>0</v>
      </c>
      <c r="J181" s="334">
        <f>'Clients Balance'!J393/'Clients Balance'!$B393</f>
        <v>0</v>
      </c>
      <c r="K181" s="334">
        <f>'Clients Balance'!K393/'Clients Balance'!$B393</f>
        <v>0</v>
      </c>
      <c r="L181" s="334">
        <f>'Clients Balance'!L393/'Clients Balance'!$B393</f>
        <v>0</v>
      </c>
      <c r="M181" s="334">
        <f>'Clients Balance'!M393/'Clients Balance'!$B393</f>
        <v>0</v>
      </c>
      <c r="N181" s="334">
        <f>'Clients Balance'!N393/'Clients Balance'!$B393</f>
        <v>0</v>
      </c>
      <c r="O181" s="334">
        <f>'Clients Balance'!O393/'Clients Balance'!$B393</f>
        <v>0.04923004982</v>
      </c>
      <c r="P181" s="334">
        <f>'Clients Balance'!P393/'Clients Balance'!$B393</f>
        <v>0.02959932172</v>
      </c>
      <c r="Q181" s="334">
        <f>'Clients Balance'!Q393/'Clients Balance'!$B393</f>
        <v>0.07937137812</v>
      </c>
      <c r="R181" s="334">
        <f>'Clients Balance'!R393/'Clients Balance'!$B393</f>
        <v>0</v>
      </c>
      <c r="S181" s="134"/>
      <c r="T181" s="134"/>
      <c r="U181" s="134"/>
      <c r="V181" s="134"/>
      <c r="W181" s="134"/>
      <c r="X181" s="134"/>
      <c r="Y181" s="134"/>
      <c r="Z181" s="134"/>
      <c r="AA181" s="134"/>
    </row>
    <row r="182" ht="22.5" customHeight="1">
      <c r="A182" s="186">
        <f>'PROP DAILY PNL'!A388</f>
        <v>46008</v>
      </c>
      <c r="B182" s="334">
        <f t="shared" si="1"/>
        <v>1</v>
      </c>
      <c r="C182" s="334">
        <f>'Clients Balance'!C394/'Clients Balance'!B394</f>
        <v>0.5886574678</v>
      </c>
      <c r="D182" s="334">
        <f>'Clients Balance'!D394/'Clients Balance'!$B394</f>
        <v>0.1441470854</v>
      </c>
      <c r="E182" s="334">
        <f>'Clients Balance'!E394/'Clients Balance'!$B394</f>
        <v>0.1089946972</v>
      </c>
      <c r="F182" s="334">
        <f>'Clients Balance'!F394/'Clients Balance'!$B394</f>
        <v>0</v>
      </c>
      <c r="G182" s="334">
        <f>'Clients Balance'!G394/'Clients Balance'!$B394</f>
        <v>0</v>
      </c>
      <c r="H182" s="334">
        <f>'Clients Balance'!H394/'Clients Balance'!$B394</f>
        <v>0</v>
      </c>
      <c r="I182" s="334">
        <f>'Clients Balance'!I394/'Clients Balance'!$B394</f>
        <v>0</v>
      </c>
      <c r="J182" s="334">
        <f>'Clients Balance'!J394/'Clients Balance'!$B394</f>
        <v>0</v>
      </c>
      <c r="K182" s="334">
        <f>'Clients Balance'!K394/'Clients Balance'!$B394</f>
        <v>0</v>
      </c>
      <c r="L182" s="334">
        <f>'Clients Balance'!L394/'Clients Balance'!$B394</f>
        <v>0</v>
      </c>
      <c r="M182" s="334">
        <f>'Clients Balance'!M394/'Clients Balance'!$B394</f>
        <v>0</v>
      </c>
      <c r="N182" s="334">
        <f>'Clients Balance'!N394/'Clients Balance'!$B394</f>
        <v>0</v>
      </c>
      <c r="O182" s="334">
        <f>'Clients Balance'!O394/'Clients Balance'!$B394</f>
        <v>0.04923004982</v>
      </c>
      <c r="P182" s="334">
        <f>'Clients Balance'!P394/'Clients Balance'!$B394</f>
        <v>0.02959932172</v>
      </c>
      <c r="Q182" s="334">
        <f>'Clients Balance'!Q394/'Clients Balance'!$B394</f>
        <v>0.07937137812</v>
      </c>
      <c r="R182" s="334">
        <f>'Clients Balance'!R394/'Clients Balance'!$B394</f>
        <v>0</v>
      </c>
      <c r="S182" s="134"/>
      <c r="T182" s="134"/>
      <c r="U182" s="134"/>
      <c r="V182" s="134"/>
      <c r="W182" s="134"/>
      <c r="X182" s="134"/>
      <c r="Y182" s="134"/>
      <c r="Z182" s="134"/>
      <c r="AA182" s="134"/>
    </row>
    <row r="183" ht="22.5" customHeight="1">
      <c r="A183" s="186">
        <f>'PROP DAILY PNL'!A389</f>
        <v>46009</v>
      </c>
      <c r="B183" s="334">
        <f t="shared" si="1"/>
        <v>1</v>
      </c>
      <c r="C183" s="334">
        <f>'Clients Balance'!C395/'Clients Balance'!B395</f>
        <v>0.5886574678</v>
      </c>
      <c r="D183" s="334">
        <f>'Clients Balance'!D395/'Clients Balance'!$B395</f>
        <v>0.1441470854</v>
      </c>
      <c r="E183" s="334">
        <f>'Clients Balance'!E395/'Clients Balance'!$B395</f>
        <v>0.1089946972</v>
      </c>
      <c r="F183" s="334">
        <f>'Clients Balance'!F395/'Clients Balance'!$B395</f>
        <v>0</v>
      </c>
      <c r="G183" s="334">
        <f>'Clients Balance'!G395/'Clients Balance'!$B395</f>
        <v>0</v>
      </c>
      <c r="H183" s="334">
        <f>'Clients Balance'!H395/'Clients Balance'!$B395</f>
        <v>0</v>
      </c>
      <c r="I183" s="334">
        <f>'Clients Balance'!I395/'Clients Balance'!$B395</f>
        <v>0</v>
      </c>
      <c r="J183" s="334">
        <f>'Clients Balance'!J395/'Clients Balance'!$B395</f>
        <v>0</v>
      </c>
      <c r="K183" s="334">
        <f>'Clients Balance'!K395/'Clients Balance'!$B395</f>
        <v>0</v>
      </c>
      <c r="L183" s="334">
        <f>'Clients Balance'!L395/'Clients Balance'!$B395</f>
        <v>0</v>
      </c>
      <c r="M183" s="334">
        <f>'Clients Balance'!M395/'Clients Balance'!$B395</f>
        <v>0</v>
      </c>
      <c r="N183" s="334">
        <f>'Clients Balance'!N395/'Clients Balance'!$B395</f>
        <v>0</v>
      </c>
      <c r="O183" s="334">
        <f>'Clients Balance'!O395/'Clients Balance'!$B395</f>
        <v>0.04923004982</v>
      </c>
      <c r="P183" s="334">
        <f>'Clients Balance'!P395/'Clients Balance'!$B395</f>
        <v>0.02959932172</v>
      </c>
      <c r="Q183" s="334">
        <f>'Clients Balance'!Q395/'Clients Balance'!$B395</f>
        <v>0.07937137812</v>
      </c>
      <c r="R183" s="334">
        <f>'Clients Balance'!R395/'Clients Balance'!$B395</f>
        <v>0</v>
      </c>
      <c r="S183" s="134"/>
      <c r="T183" s="134"/>
      <c r="U183" s="134"/>
      <c r="V183" s="134"/>
      <c r="W183" s="134"/>
      <c r="X183" s="134"/>
      <c r="Y183" s="134"/>
      <c r="Z183" s="134"/>
      <c r="AA183" s="134"/>
    </row>
    <row r="184" ht="22.5" customHeight="1">
      <c r="A184" s="186">
        <f>'PROP DAILY PNL'!A390</f>
        <v>46010</v>
      </c>
      <c r="B184" s="334">
        <f t="shared" si="1"/>
        <v>1</v>
      </c>
      <c r="C184" s="334">
        <f>'Clients Balance'!C396/'Clients Balance'!B396</f>
        <v>0.5886574678</v>
      </c>
      <c r="D184" s="334">
        <f>'Clients Balance'!D396/'Clients Balance'!$B396</f>
        <v>0.1441470854</v>
      </c>
      <c r="E184" s="334">
        <f>'Clients Balance'!E396/'Clients Balance'!$B396</f>
        <v>0.1089946972</v>
      </c>
      <c r="F184" s="334">
        <f>'Clients Balance'!F396/'Clients Balance'!$B396</f>
        <v>0</v>
      </c>
      <c r="G184" s="334">
        <f>'Clients Balance'!G396/'Clients Balance'!$B396</f>
        <v>0</v>
      </c>
      <c r="H184" s="334">
        <f>'Clients Balance'!H396/'Clients Balance'!$B396</f>
        <v>0</v>
      </c>
      <c r="I184" s="334">
        <f>'Clients Balance'!I396/'Clients Balance'!$B396</f>
        <v>0</v>
      </c>
      <c r="J184" s="334">
        <f>'Clients Balance'!J396/'Clients Balance'!$B396</f>
        <v>0</v>
      </c>
      <c r="K184" s="334">
        <f>'Clients Balance'!K396/'Clients Balance'!$B396</f>
        <v>0</v>
      </c>
      <c r="L184" s="334">
        <f>'Clients Balance'!L396/'Clients Balance'!$B396</f>
        <v>0</v>
      </c>
      <c r="M184" s="334">
        <f>'Clients Balance'!M396/'Clients Balance'!$B396</f>
        <v>0</v>
      </c>
      <c r="N184" s="334">
        <f>'Clients Balance'!N396/'Clients Balance'!$B396</f>
        <v>0</v>
      </c>
      <c r="O184" s="334">
        <f>'Clients Balance'!O396/'Clients Balance'!$B396</f>
        <v>0.04923004982</v>
      </c>
      <c r="P184" s="334">
        <f>'Clients Balance'!P396/'Clients Balance'!$B396</f>
        <v>0.02959932172</v>
      </c>
      <c r="Q184" s="334">
        <f>'Clients Balance'!Q396/'Clients Balance'!$B396</f>
        <v>0.07937137812</v>
      </c>
      <c r="R184" s="334">
        <f>'Clients Balance'!R396/'Clients Balance'!$B396</f>
        <v>0</v>
      </c>
      <c r="S184" s="134"/>
      <c r="T184" s="134"/>
      <c r="U184" s="134"/>
      <c r="V184" s="134"/>
      <c r="W184" s="134"/>
      <c r="X184" s="134"/>
      <c r="Y184" s="134"/>
      <c r="Z184" s="134"/>
      <c r="AA184" s="134"/>
    </row>
    <row r="185" ht="22.5" customHeight="1">
      <c r="A185" s="186">
        <f>'PROP DAILY PNL'!A391</f>
        <v>46013</v>
      </c>
      <c r="B185" s="334">
        <f t="shared" si="1"/>
        <v>1</v>
      </c>
      <c r="C185" s="334">
        <f>'Clients Balance'!C397/'Clients Balance'!B397</f>
        <v>0.5886574678</v>
      </c>
      <c r="D185" s="334">
        <f>'Clients Balance'!D397/'Clients Balance'!$B397</f>
        <v>0.1441470854</v>
      </c>
      <c r="E185" s="334">
        <f>'Clients Balance'!E397/'Clients Balance'!$B397</f>
        <v>0.1089946972</v>
      </c>
      <c r="F185" s="334">
        <f>'Clients Balance'!F397/'Clients Balance'!$B397</f>
        <v>0</v>
      </c>
      <c r="G185" s="334">
        <f>'Clients Balance'!G397/'Clients Balance'!$B397</f>
        <v>0</v>
      </c>
      <c r="H185" s="334">
        <f>'Clients Balance'!H397/'Clients Balance'!$B397</f>
        <v>0</v>
      </c>
      <c r="I185" s="334">
        <f>'Clients Balance'!I397/'Clients Balance'!$B397</f>
        <v>0</v>
      </c>
      <c r="J185" s="334">
        <f>'Clients Balance'!J397/'Clients Balance'!$B397</f>
        <v>0</v>
      </c>
      <c r="K185" s="334">
        <f>'Clients Balance'!K397/'Clients Balance'!$B397</f>
        <v>0</v>
      </c>
      <c r="L185" s="334">
        <f>'Clients Balance'!L397/'Clients Balance'!$B397</f>
        <v>0</v>
      </c>
      <c r="M185" s="334">
        <f>'Clients Balance'!M397/'Clients Balance'!$B397</f>
        <v>0</v>
      </c>
      <c r="N185" s="334">
        <f>'Clients Balance'!N397/'Clients Balance'!$B397</f>
        <v>0</v>
      </c>
      <c r="O185" s="334">
        <f>'Clients Balance'!O397/'Clients Balance'!$B397</f>
        <v>0.04923004982</v>
      </c>
      <c r="P185" s="334">
        <f>'Clients Balance'!P397/'Clients Balance'!$B397</f>
        <v>0.02959932172</v>
      </c>
      <c r="Q185" s="334">
        <f>'Clients Balance'!Q397/'Clients Balance'!$B397</f>
        <v>0.07937137812</v>
      </c>
      <c r="R185" s="334">
        <f>'Clients Balance'!R397/'Clients Balance'!$B397</f>
        <v>0</v>
      </c>
      <c r="S185" s="134"/>
      <c r="T185" s="134"/>
      <c r="U185" s="134"/>
      <c r="V185" s="134"/>
      <c r="W185" s="134"/>
      <c r="X185" s="134"/>
      <c r="Y185" s="134"/>
      <c r="Z185" s="134"/>
      <c r="AA185" s="134"/>
    </row>
    <row r="186" ht="22.5" customHeight="1">
      <c r="A186" s="186">
        <f>'PROP DAILY PNL'!A392</f>
        <v>46014</v>
      </c>
      <c r="B186" s="334">
        <f t="shared" si="1"/>
        <v>1</v>
      </c>
      <c r="C186" s="334">
        <f>'Clients Balance'!C398/'Clients Balance'!B398</f>
        <v>0.5886574678</v>
      </c>
      <c r="D186" s="334">
        <f>'Clients Balance'!D398/'Clients Balance'!$B398</f>
        <v>0.1441470854</v>
      </c>
      <c r="E186" s="334">
        <f>'Clients Balance'!E398/'Clients Balance'!$B398</f>
        <v>0.1089946972</v>
      </c>
      <c r="F186" s="334">
        <f>'Clients Balance'!F398/'Clients Balance'!$B398</f>
        <v>0</v>
      </c>
      <c r="G186" s="334">
        <f>'Clients Balance'!G398/'Clients Balance'!$B398</f>
        <v>0</v>
      </c>
      <c r="H186" s="334">
        <f>'Clients Balance'!H398/'Clients Balance'!$B398</f>
        <v>0</v>
      </c>
      <c r="I186" s="334">
        <f>'Clients Balance'!I398/'Clients Balance'!$B398</f>
        <v>0</v>
      </c>
      <c r="J186" s="334">
        <f>'Clients Balance'!J398/'Clients Balance'!$B398</f>
        <v>0</v>
      </c>
      <c r="K186" s="334">
        <f>'Clients Balance'!K398/'Clients Balance'!$B398</f>
        <v>0</v>
      </c>
      <c r="L186" s="334">
        <f>'Clients Balance'!L398/'Clients Balance'!$B398</f>
        <v>0</v>
      </c>
      <c r="M186" s="334">
        <f>'Clients Balance'!M398/'Clients Balance'!$B398</f>
        <v>0</v>
      </c>
      <c r="N186" s="334">
        <f>'Clients Balance'!N398/'Clients Balance'!$B398</f>
        <v>0</v>
      </c>
      <c r="O186" s="334">
        <f>'Clients Balance'!O398/'Clients Balance'!$B398</f>
        <v>0.04923004982</v>
      </c>
      <c r="P186" s="334">
        <f>'Clients Balance'!P398/'Clients Balance'!$B398</f>
        <v>0.02959932172</v>
      </c>
      <c r="Q186" s="334">
        <f>'Clients Balance'!Q398/'Clients Balance'!$B398</f>
        <v>0.07937137812</v>
      </c>
      <c r="R186" s="334">
        <f>'Clients Balance'!R398/'Clients Balance'!$B398</f>
        <v>0</v>
      </c>
      <c r="S186" s="134"/>
      <c r="T186" s="134"/>
      <c r="U186" s="134"/>
      <c r="V186" s="134"/>
      <c r="W186" s="134"/>
      <c r="X186" s="134"/>
      <c r="Y186" s="134"/>
      <c r="Z186" s="134"/>
      <c r="AA186" s="134"/>
    </row>
    <row r="187" ht="22.5" customHeight="1">
      <c r="A187" s="186">
        <f>'PROP DAILY PNL'!A393</f>
        <v>46015</v>
      </c>
      <c r="B187" s="334">
        <f t="shared" si="1"/>
        <v>1</v>
      </c>
      <c r="C187" s="334">
        <f>'Clients Balance'!C399/'Clients Balance'!B399</f>
        <v>0.5886574678</v>
      </c>
      <c r="D187" s="334">
        <f>'Clients Balance'!D399/'Clients Balance'!$B399</f>
        <v>0.1441470854</v>
      </c>
      <c r="E187" s="334">
        <f>'Clients Balance'!E399/'Clients Balance'!$B399</f>
        <v>0.1089946972</v>
      </c>
      <c r="F187" s="334">
        <f>'Clients Balance'!F399/'Clients Balance'!$B399</f>
        <v>0</v>
      </c>
      <c r="G187" s="334">
        <f>'Clients Balance'!G399/'Clients Balance'!$B399</f>
        <v>0</v>
      </c>
      <c r="H187" s="334">
        <f>'Clients Balance'!H399/'Clients Balance'!$B399</f>
        <v>0</v>
      </c>
      <c r="I187" s="334">
        <f>'Clients Balance'!I399/'Clients Balance'!$B399</f>
        <v>0</v>
      </c>
      <c r="J187" s="334">
        <f>'Clients Balance'!J399/'Clients Balance'!$B399</f>
        <v>0</v>
      </c>
      <c r="K187" s="334">
        <f>'Clients Balance'!K399/'Clients Balance'!$B399</f>
        <v>0</v>
      </c>
      <c r="L187" s="334">
        <f>'Clients Balance'!L399/'Clients Balance'!$B399</f>
        <v>0</v>
      </c>
      <c r="M187" s="334">
        <f>'Clients Balance'!M399/'Clients Balance'!$B399</f>
        <v>0</v>
      </c>
      <c r="N187" s="334">
        <f>'Clients Balance'!N399/'Clients Balance'!$B399</f>
        <v>0</v>
      </c>
      <c r="O187" s="334">
        <f>'Clients Balance'!O399/'Clients Balance'!$B399</f>
        <v>0.04923004982</v>
      </c>
      <c r="P187" s="334">
        <f>'Clients Balance'!P399/'Clients Balance'!$B399</f>
        <v>0.02959932172</v>
      </c>
      <c r="Q187" s="334">
        <f>'Clients Balance'!Q399/'Clients Balance'!$B399</f>
        <v>0.07937137812</v>
      </c>
      <c r="R187" s="334">
        <f>'Clients Balance'!R399/'Clients Balance'!$B399</f>
        <v>0</v>
      </c>
      <c r="S187" s="134"/>
      <c r="T187" s="134"/>
      <c r="U187" s="134"/>
      <c r="V187" s="134"/>
      <c r="W187" s="134"/>
      <c r="X187" s="134"/>
      <c r="Y187" s="134"/>
      <c r="Z187" s="134"/>
      <c r="AA187" s="134"/>
    </row>
    <row r="188" ht="22.5" customHeight="1">
      <c r="A188" s="186">
        <f>'PROP DAILY PNL'!A394</f>
        <v>46016</v>
      </c>
      <c r="B188" s="334">
        <f t="shared" si="1"/>
        <v>1</v>
      </c>
      <c r="C188" s="334">
        <f>'Clients Balance'!C400/'Clients Balance'!B400</f>
        <v>0.5886574678</v>
      </c>
      <c r="D188" s="334">
        <f>'Clients Balance'!D400/'Clients Balance'!$B400</f>
        <v>0.1441470854</v>
      </c>
      <c r="E188" s="334">
        <f>'Clients Balance'!E400/'Clients Balance'!$B400</f>
        <v>0.1089946972</v>
      </c>
      <c r="F188" s="334">
        <f>'Clients Balance'!F400/'Clients Balance'!$B400</f>
        <v>0</v>
      </c>
      <c r="G188" s="334">
        <f>'Clients Balance'!G400/'Clients Balance'!$B400</f>
        <v>0</v>
      </c>
      <c r="H188" s="334">
        <f>'Clients Balance'!H400/'Clients Balance'!$B400</f>
        <v>0</v>
      </c>
      <c r="I188" s="334">
        <f>'Clients Balance'!I400/'Clients Balance'!$B400</f>
        <v>0</v>
      </c>
      <c r="J188" s="334">
        <f>'Clients Balance'!J400/'Clients Balance'!$B400</f>
        <v>0</v>
      </c>
      <c r="K188" s="334">
        <f>'Clients Balance'!K400/'Clients Balance'!$B400</f>
        <v>0</v>
      </c>
      <c r="L188" s="334">
        <f>'Clients Balance'!L400/'Clients Balance'!$B400</f>
        <v>0</v>
      </c>
      <c r="M188" s="334">
        <f>'Clients Balance'!M400/'Clients Balance'!$B400</f>
        <v>0</v>
      </c>
      <c r="N188" s="334">
        <f>'Clients Balance'!N400/'Clients Balance'!$B400</f>
        <v>0</v>
      </c>
      <c r="O188" s="334">
        <f>'Clients Balance'!O400/'Clients Balance'!$B400</f>
        <v>0.04923004982</v>
      </c>
      <c r="P188" s="334">
        <f>'Clients Balance'!P400/'Clients Balance'!$B400</f>
        <v>0.02959932172</v>
      </c>
      <c r="Q188" s="334">
        <f>'Clients Balance'!Q400/'Clients Balance'!$B400</f>
        <v>0.07937137812</v>
      </c>
      <c r="R188" s="334">
        <f>'Clients Balance'!R400/'Clients Balance'!$B400</f>
        <v>0</v>
      </c>
      <c r="S188" s="134"/>
      <c r="T188" s="134"/>
      <c r="U188" s="134"/>
      <c r="V188" s="134"/>
      <c r="W188" s="134"/>
      <c r="X188" s="134"/>
      <c r="Y188" s="134"/>
      <c r="Z188" s="134"/>
      <c r="AA188" s="134"/>
    </row>
    <row r="189" ht="22.5" customHeight="1">
      <c r="A189" s="186">
        <f>'PROP DAILY PNL'!A395</f>
        <v>46017</v>
      </c>
      <c r="B189" s="334">
        <f t="shared" si="1"/>
        <v>1</v>
      </c>
      <c r="C189" s="334">
        <f>'Clients Balance'!C401/'Clients Balance'!B401</f>
        <v>0.5886574678</v>
      </c>
      <c r="D189" s="334">
        <f>'Clients Balance'!D401/'Clients Balance'!$B401</f>
        <v>0.1441470854</v>
      </c>
      <c r="E189" s="334">
        <f>'Clients Balance'!E401/'Clients Balance'!$B401</f>
        <v>0.1089946972</v>
      </c>
      <c r="F189" s="334">
        <f>'Clients Balance'!F401/'Clients Balance'!$B401</f>
        <v>0</v>
      </c>
      <c r="G189" s="334">
        <f>'Clients Balance'!G401/'Clients Balance'!$B401</f>
        <v>0</v>
      </c>
      <c r="H189" s="334">
        <f>'Clients Balance'!H401/'Clients Balance'!$B401</f>
        <v>0</v>
      </c>
      <c r="I189" s="334">
        <f>'Clients Balance'!I401/'Clients Balance'!$B401</f>
        <v>0</v>
      </c>
      <c r="J189" s="334">
        <f>'Clients Balance'!J401/'Clients Balance'!$B401</f>
        <v>0</v>
      </c>
      <c r="K189" s="334">
        <f>'Clients Balance'!K401/'Clients Balance'!$B401</f>
        <v>0</v>
      </c>
      <c r="L189" s="334">
        <f>'Clients Balance'!L401/'Clients Balance'!$B401</f>
        <v>0</v>
      </c>
      <c r="M189" s="334">
        <f>'Clients Balance'!M401/'Clients Balance'!$B401</f>
        <v>0</v>
      </c>
      <c r="N189" s="334">
        <f>'Clients Balance'!N401/'Clients Balance'!$B401</f>
        <v>0</v>
      </c>
      <c r="O189" s="334">
        <f>'Clients Balance'!O401/'Clients Balance'!$B401</f>
        <v>0.04923004982</v>
      </c>
      <c r="P189" s="334">
        <f>'Clients Balance'!P401/'Clients Balance'!$B401</f>
        <v>0.02959932172</v>
      </c>
      <c r="Q189" s="334">
        <f>'Clients Balance'!Q401/'Clients Balance'!$B401</f>
        <v>0.07937137812</v>
      </c>
      <c r="R189" s="334">
        <f>'Clients Balance'!R401/'Clients Balance'!$B401</f>
        <v>0</v>
      </c>
      <c r="S189" s="134"/>
      <c r="T189" s="134"/>
      <c r="U189" s="134"/>
      <c r="V189" s="134"/>
      <c r="W189" s="134"/>
      <c r="X189" s="134"/>
      <c r="Y189" s="134"/>
      <c r="Z189" s="134"/>
      <c r="AA189" s="134"/>
    </row>
    <row r="190" ht="22.5" customHeight="1">
      <c r="A190" s="186">
        <f>'PROP DAILY PNL'!A396</f>
        <v>46020</v>
      </c>
      <c r="B190" s="334">
        <f t="shared" si="1"/>
        <v>1</v>
      </c>
      <c r="C190" s="334">
        <f>'Clients Balance'!C402/'Clients Balance'!B402</f>
        <v>0.5886574678</v>
      </c>
      <c r="D190" s="334">
        <f>'Clients Balance'!D402/'Clients Balance'!$B402</f>
        <v>0.1441470854</v>
      </c>
      <c r="E190" s="334">
        <f>'Clients Balance'!E402/'Clients Balance'!$B402</f>
        <v>0.1089946972</v>
      </c>
      <c r="F190" s="334">
        <f>'Clients Balance'!F402/'Clients Balance'!$B402</f>
        <v>0</v>
      </c>
      <c r="G190" s="334">
        <f>'Clients Balance'!G402/'Clients Balance'!$B402</f>
        <v>0</v>
      </c>
      <c r="H190" s="334">
        <f>'Clients Balance'!H402/'Clients Balance'!$B402</f>
        <v>0</v>
      </c>
      <c r="I190" s="334">
        <f>'Clients Balance'!I402/'Clients Balance'!$B402</f>
        <v>0</v>
      </c>
      <c r="J190" s="334">
        <f>'Clients Balance'!J402/'Clients Balance'!$B402</f>
        <v>0</v>
      </c>
      <c r="K190" s="334">
        <f>'Clients Balance'!K402/'Clients Balance'!$B402</f>
        <v>0</v>
      </c>
      <c r="L190" s="334">
        <f>'Clients Balance'!L402/'Clients Balance'!$B402</f>
        <v>0</v>
      </c>
      <c r="M190" s="334">
        <f>'Clients Balance'!M402/'Clients Balance'!$B402</f>
        <v>0</v>
      </c>
      <c r="N190" s="334">
        <f>'Clients Balance'!N402/'Clients Balance'!$B402</f>
        <v>0</v>
      </c>
      <c r="O190" s="334">
        <f>'Clients Balance'!O402/'Clients Balance'!$B402</f>
        <v>0.04923004982</v>
      </c>
      <c r="P190" s="334">
        <f>'Clients Balance'!P402/'Clients Balance'!$B402</f>
        <v>0.02959932172</v>
      </c>
      <c r="Q190" s="334">
        <f>'Clients Balance'!Q402/'Clients Balance'!$B402</f>
        <v>0.07937137812</v>
      </c>
      <c r="R190" s="334">
        <f>'Clients Balance'!R402/'Clients Balance'!$B402</f>
        <v>0</v>
      </c>
      <c r="S190" s="134"/>
      <c r="T190" s="134"/>
      <c r="U190" s="134"/>
      <c r="V190" s="134"/>
      <c r="W190" s="134"/>
      <c r="X190" s="134"/>
      <c r="Y190" s="134"/>
      <c r="Z190" s="134"/>
      <c r="AA190" s="134"/>
    </row>
    <row r="191" ht="22.5" customHeight="1">
      <c r="A191" s="186">
        <f>'PROP DAILY PNL'!A397</f>
        <v>46021</v>
      </c>
      <c r="B191" s="334">
        <f t="shared" si="1"/>
        <v>1</v>
      </c>
      <c r="C191" s="334">
        <f>'Clients Balance'!C403/'Clients Balance'!B403</f>
        <v>0.5886574678</v>
      </c>
      <c r="D191" s="334">
        <f>'Clients Balance'!D403/'Clients Balance'!$B403</f>
        <v>0.1441470854</v>
      </c>
      <c r="E191" s="334">
        <f>'Clients Balance'!E403/'Clients Balance'!$B403</f>
        <v>0.1089946972</v>
      </c>
      <c r="F191" s="334">
        <f>'Clients Balance'!F403/'Clients Balance'!$B403</f>
        <v>0</v>
      </c>
      <c r="G191" s="334">
        <f>'Clients Balance'!G403/'Clients Balance'!$B403</f>
        <v>0</v>
      </c>
      <c r="H191" s="334">
        <f>'Clients Balance'!H403/'Clients Balance'!$B403</f>
        <v>0</v>
      </c>
      <c r="I191" s="334">
        <f>'Clients Balance'!I403/'Clients Balance'!$B403</f>
        <v>0</v>
      </c>
      <c r="J191" s="334">
        <f>'Clients Balance'!J403/'Clients Balance'!$B403</f>
        <v>0</v>
      </c>
      <c r="K191" s="334">
        <f>'Clients Balance'!K403/'Clients Balance'!$B403</f>
        <v>0</v>
      </c>
      <c r="L191" s="334">
        <f>'Clients Balance'!L403/'Clients Balance'!$B403</f>
        <v>0</v>
      </c>
      <c r="M191" s="334">
        <f>'Clients Balance'!M403/'Clients Balance'!$B403</f>
        <v>0</v>
      </c>
      <c r="N191" s="334">
        <f>'Clients Balance'!N403/'Clients Balance'!$B403</f>
        <v>0</v>
      </c>
      <c r="O191" s="334">
        <f>'Clients Balance'!O403/'Clients Balance'!$B403</f>
        <v>0.04923004982</v>
      </c>
      <c r="P191" s="334">
        <f>'Clients Balance'!P403/'Clients Balance'!$B403</f>
        <v>0.02959932172</v>
      </c>
      <c r="Q191" s="334">
        <f>'Clients Balance'!Q403/'Clients Balance'!$B403</f>
        <v>0.07937137812</v>
      </c>
      <c r="R191" s="334">
        <f>'Clients Balance'!R403/'Clients Balance'!$B403</f>
        <v>0</v>
      </c>
      <c r="S191" s="134"/>
      <c r="T191" s="134"/>
      <c r="U191" s="134"/>
      <c r="V191" s="134"/>
      <c r="W191" s="134"/>
      <c r="X191" s="134"/>
      <c r="Y191" s="134"/>
      <c r="Z191" s="134"/>
      <c r="AA191" s="134"/>
    </row>
    <row r="192" ht="22.5" customHeight="1">
      <c r="A192" s="186">
        <f>'PROP DAILY PNL'!A398</f>
        <v>46022</v>
      </c>
      <c r="B192" s="334">
        <f t="shared" si="1"/>
        <v>1</v>
      </c>
      <c r="C192" s="334">
        <f>'Clients Balance'!C404/'Clients Balance'!B404</f>
        <v>0.5886574678</v>
      </c>
      <c r="D192" s="334">
        <f>'Clients Balance'!D404/'Clients Balance'!$B404</f>
        <v>0.1441470854</v>
      </c>
      <c r="E192" s="334">
        <f>'Clients Balance'!E404/'Clients Balance'!$B404</f>
        <v>0.1089946972</v>
      </c>
      <c r="F192" s="334">
        <f>'Clients Balance'!F404/'Clients Balance'!$B404</f>
        <v>0</v>
      </c>
      <c r="G192" s="334">
        <f>'Clients Balance'!G404/'Clients Balance'!$B404</f>
        <v>0</v>
      </c>
      <c r="H192" s="334">
        <f>'Clients Balance'!H404/'Clients Balance'!$B404</f>
        <v>0</v>
      </c>
      <c r="I192" s="334">
        <f>'Clients Balance'!I404/'Clients Balance'!$B404</f>
        <v>0</v>
      </c>
      <c r="J192" s="334">
        <f>'Clients Balance'!J404/'Clients Balance'!$B404</f>
        <v>0</v>
      </c>
      <c r="K192" s="334">
        <f>'Clients Balance'!K404/'Clients Balance'!$B404</f>
        <v>0</v>
      </c>
      <c r="L192" s="334">
        <f>'Clients Balance'!L404/'Clients Balance'!$B404</f>
        <v>0</v>
      </c>
      <c r="M192" s="334">
        <f>'Clients Balance'!M404/'Clients Balance'!$B404</f>
        <v>0</v>
      </c>
      <c r="N192" s="334">
        <f>'Clients Balance'!N404/'Clients Balance'!$B404</f>
        <v>0</v>
      </c>
      <c r="O192" s="334">
        <f>'Clients Balance'!O404/'Clients Balance'!$B404</f>
        <v>0.04923004982</v>
      </c>
      <c r="P192" s="334">
        <f>'Clients Balance'!P404/'Clients Balance'!$B404</f>
        <v>0.02959932172</v>
      </c>
      <c r="Q192" s="334">
        <f>'Clients Balance'!Q404/'Clients Balance'!$B404</f>
        <v>0.07937137812</v>
      </c>
      <c r="R192" s="334">
        <f>'Clients Balance'!R404/'Clients Balance'!$B404</f>
        <v>0</v>
      </c>
      <c r="S192" s="134"/>
      <c r="T192" s="134"/>
      <c r="U192" s="134"/>
      <c r="V192" s="134"/>
      <c r="W192" s="134"/>
      <c r="X192" s="134"/>
      <c r="Y192" s="134"/>
      <c r="Z192" s="134"/>
      <c r="AA192" s="134"/>
    </row>
    <row r="193" ht="22.5" customHeight="1">
      <c r="A193" s="186">
        <f>'PROP DAILY PNL'!A399</f>
        <v>46023</v>
      </c>
      <c r="B193" s="334">
        <f t="shared" si="1"/>
        <v>1</v>
      </c>
      <c r="C193" s="334">
        <f>'Clients Balance'!C405/'Clients Balance'!B405</f>
        <v>0.5886574678</v>
      </c>
      <c r="D193" s="334">
        <f>'Clients Balance'!D405/'Clients Balance'!$B405</f>
        <v>0.1441470854</v>
      </c>
      <c r="E193" s="334">
        <f>'Clients Balance'!E405/'Clients Balance'!$B405</f>
        <v>0.1089946972</v>
      </c>
      <c r="F193" s="334">
        <f>'Clients Balance'!F405/'Clients Balance'!$B405</f>
        <v>0</v>
      </c>
      <c r="G193" s="334">
        <f>'Clients Balance'!G405/'Clients Balance'!$B405</f>
        <v>0</v>
      </c>
      <c r="H193" s="334">
        <f>'Clients Balance'!H405/'Clients Balance'!$B405</f>
        <v>0</v>
      </c>
      <c r="I193" s="334">
        <f>'Clients Balance'!I405/'Clients Balance'!$B405</f>
        <v>0</v>
      </c>
      <c r="J193" s="334">
        <f>'Clients Balance'!J405/'Clients Balance'!$B405</f>
        <v>0</v>
      </c>
      <c r="K193" s="334">
        <f>'Clients Balance'!K405/'Clients Balance'!$B405</f>
        <v>0</v>
      </c>
      <c r="L193" s="334">
        <f>'Clients Balance'!L405/'Clients Balance'!$B405</f>
        <v>0</v>
      </c>
      <c r="M193" s="334">
        <f>'Clients Balance'!M405/'Clients Balance'!$B405</f>
        <v>0</v>
      </c>
      <c r="N193" s="334">
        <f>'Clients Balance'!N405/'Clients Balance'!$B405</f>
        <v>0</v>
      </c>
      <c r="O193" s="334">
        <f>'Clients Balance'!O405/'Clients Balance'!$B405</f>
        <v>0.04923004982</v>
      </c>
      <c r="P193" s="334">
        <f>'Clients Balance'!P405/'Clients Balance'!$B405</f>
        <v>0.02959932172</v>
      </c>
      <c r="Q193" s="334">
        <f>'Clients Balance'!Q405/'Clients Balance'!$B405</f>
        <v>0.07937137812</v>
      </c>
      <c r="R193" s="334">
        <f>'Clients Balance'!R405/'Clients Balance'!$B405</f>
        <v>0</v>
      </c>
      <c r="S193" s="134"/>
      <c r="T193" s="134"/>
      <c r="U193" s="134"/>
      <c r="V193" s="134"/>
      <c r="W193" s="134"/>
      <c r="X193" s="134"/>
      <c r="Y193" s="134"/>
      <c r="Z193" s="134"/>
      <c r="AA193" s="134"/>
    </row>
    <row r="194" ht="22.5" customHeight="1">
      <c r="A194" s="186" t="str">
        <f>'PROP DAILY PNL'!A400</f>
        <v/>
      </c>
      <c r="B194" s="334">
        <f t="shared" si="1"/>
        <v>1</v>
      </c>
      <c r="C194" s="334">
        <f>'Clients Balance'!C406/'Clients Balance'!B406</f>
        <v>0.5886574678</v>
      </c>
      <c r="D194" s="334">
        <f>'Clients Balance'!D406/'Clients Balance'!$B406</f>
        <v>0.1441470854</v>
      </c>
      <c r="E194" s="334">
        <f>'Clients Balance'!E406/'Clients Balance'!$B406</f>
        <v>0.1089946972</v>
      </c>
      <c r="F194" s="334">
        <f>'Clients Balance'!F406/'Clients Balance'!$B406</f>
        <v>0</v>
      </c>
      <c r="G194" s="334">
        <f>'Clients Balance'!G406/'Clients Balance'!$B406</f>
        <v>0</v>
      </c>
      <c r="H194" s="334">
        <f>'Clients Balance'!H406/'Clients Balance'!$B406</f>
        <v>0</v>
      </c>
      <c r="I194" s="334">
        <f>'Clients Balance'!I406/'Clients Balance'!$B406</f>
        <v>0</v>
      </c>
      <c r="J194" s="334">
        <f>'Clients Balance'!J406/'Clients Balance'!$B406</f>
        <v>0</v>
      </c>
      <c r="K194" s="334">
        <f>'Clients Balance'!K406/'Clients Balance'!$B406</f>
        <v>0</v>
      </c>
      <c r="L194" s="334">
        <f>'Clients Balance'!L406/'Clients Balance'!$B406</f>
        <v>0</v>
      </c>
      <c r="M194" s="334">
        <f>'Clients Balance'!M406/'Clients Balance'!$B406</f>
        <v>0</v>
      </c>
      <c r="N194" s="334">
        <f>'Clients Balance'!N406/'Clients Balance'!$B406</f>
        <v>0</v>
      </c>
      <c r="O194" s="334">
        <f>'Clients Balance'!O406/'Clients Balance'!$B406</f>
        <v>0.04923004982</v>
      </c>
      <c r="P194" s="334">
        <f>'Clients Balance'!P406/'Clients Balance'!$B406</f>
        <v>0.02959932172</v>
      </c>
      <c r="Q194" s="334">
        <f>'Clients Balance'!Q406/'Clients Balance'!$B406</f>
        <v>0.07937137812</v>
      </c>
      <c r="R194" s="334">
        <f>'Clients Balance'!R406/'Clients Balance'!$B406</f>
        <v>0</v>
      </c>
      <c r="S194" s="134"/>
      <c r="T194" s="134"/>
      <c r="U194" s="134"/>
      <c r="V194" s="134"/>
      <c r="W194" s="134"/>
      <c r="X194" s="134"/>
      <c r="Y194" s="134"/>
      <c r="Z194" s="134"/>
      <c r="AA194" s="134"/>
    </row>
    <row r="195" ht="22.5" customHeight="1">
      <c r="A195" s="186" t="str">
        <f>'PROP DAILY PNL'!A401</f>
        <v/>
      </c>
      <c r="B195" s="334">
        <f t="shared" si="1"/>
        <v>1</v>
      </c>
      <c r="C195" s="334">
        <f>'Clients Balance'!C407/'Clients Balance'!B407</f>
        <v>0.5886574678</v>
      </c>
      <c r="D195" s="334">
        <f>'Clients Balance'!D407/'Clients Balance'!$B407</f>
        <v>0.1441470854</v>
      </c>
      <c r="E195" s="334">
        <f>'Clients Balance'!E407/'Clients Balance'!$B407</f>
        <v>0.1089946972</v>
      </c>
      <c r="F195" s="334">
        <f>'Clients Balance'!F407/'Clients Balance'!$B407</f>
        <v>0</v>
      </c>
      <c r="G195" s="334">
        <f>'Clients Balance'!G407/'Clients Balance'!$B407</f>
        <v>0</v>
      </c>
      <c r="H195" s="334">
        <f>'Clients Balance'!H407/'Clients Balance'!$B407</f>
        <v>0</v>
      </c>
      <c r="I195" s="334">
        <f>'Clients Balance'!I407/'Clients Balance'!$B407</f>
        <v>0</v>
      </c>
      <c r="J195" s="334">
        <f>'Clients Balance'!J407/'Clients Balance'!$B407</f>
        <v>0</v>
      </c>
      <c r="K195" s="334">
        <f>'Clients Balance'!K407/'Clients Balance'!$B407</f>
        <v>0</v>
      </c>
      <c r="L195" s="334">
        <f>'Clients Balance'!L407/'Clients Balance'!$B407</f>
        <v>0</v>
      </c>
      <c r="M195" s="334">
        <f>'Clients Balance'!M407/'Clients Balance'!$B407</f>
        <v>0</v>
      </c>
      <c r="N195" s="334">
        <f>'Clients Balance'!N407/'Clients Balance'!$B407</f>
        <v>0</v>
      </c>
      <c r="O195" s="334">
        <f>'Clients Balance'!O407/'Clients Balance'!$B407</f>
        <v>0.04923004982</v>
      </c>
      <c r="P195" s="334">
        <f>'Clients Balance'!P407/'Clients Balance'!$B407</f>
        <v>0.02959932172</v>
      </c>
      <c r="Q195" s="334">
        <f>'Clients Balance'!Q407/'Clients Balance'!$B407</f>
        <v>0.07937137812</v>
      </c>
      <c r="R195" s="334">
        <f>'Clients Balance'!R407/'Clients Balance'!$B407</f>
        <v>0</v>
      </c>
      <c r="S195" s="134"/>
      <c r="T195" s="134"/>
      <c r="U195" s="134"/>
      <c r="V195" s="134"/>
      <c r="W195" s="134"/>
      <c r="X195" s="134"/>
      <c r="Y195" s="134"/>
      <c r="Z195" s="134"/>
      <c r="AA195" s="134"/>
    </row>
    <row r="196" ht="22.5" customHeight="1">
      <c r="A196" s="186" t="str">
        <f>'PROP DAILY PNL'!A402</f>
        <v/>
      </c>
      <c r="B196" s="334">
        <f t="shared" si="1"/>
        <v>1</v>
      </c>
      <c r="C196" s="334">
        <f>'Clients Balance'!C408/'Clients Balance'!B408</f>
        <v>0.5886574678</v>
      </c>
      <c r="D196" s="334">
        <f>'Clients Balance'!D408/'Clients Balance'!$B408</f>
        <v>0.1441470854</v>
      </c>
      <c r="E196" s="334">
        <f>'Clients Balance'!E408/'Clients Balance'!$B408</f>
        <v>0.1089946972</v>
      </c>
      <c r="F196" s="334">
        <f>'Clients Balance'!F408/'Clients Balance'!$B408</f>
        <v>0</v>
      </c>
      <c r="G196" s="334">
        <f>'Clients Balance'!G408/'Clients Balance'!$B408</f>
        <v>0</v>
      </c>
      <c r="H196" s="334">
        <f>'Clients Balance'!H408/'Clients Balance'!$B408</f>
        <v>0</v>
      </c>
      <c r="I196" s="334">
        <f>'Clients Balance'!I408/'Clients Balance'!$B408</f>
        <v>0</v>
      </c>
      <c r="J196" s="334">
        <f>'Clients Balance'!J408/'Clients Balance'!$B408</f>
        <v>0</v>
      </c>
      <c r="K196" s="334">
        <f>'Clients Balance'!K408/'Clients Balance'!$B408</f>
        <v>0</v>
      </c>
      <c r="L196" s="334">
        <f>'Clients Balance'!L408/'Clients Balance'!$B408</f>
        <v>0</v>
      </c>
      <c r="M196" s="334">
        <f>'Clients Balance'!M408/'Clients Balance'!$B408</f>
        <v>0</v>
      </c>
      <c r="N196" s="334">
        <f>'Clients Balance'!N408/'Clients Balance'!$B408</f>
        <v>0</v>
      </c>
      <c r="O196" s="334">
        <f>'Clients Balance'!O408/'Clients Balance'!$B408</f>
        <v>0.04923004982</v>
      </c>
      <c r="P196" s="334">
        <f>'Clients Balance'!P408/'Clients Balance'!$B408</f>
        <v>0.02959932172</v>
      </c>
      <c r="Q196" s="334">
        <f>'Clients Balance'!Q408/'Clients Balance'!$B408</f>
        <v>0.07937137812</v>
      </c>
      <c r="R196" s="334">
        <f>'Clients Balance'!R408/'Clients Balance'!$B408</f>
        <v>0</v>
      </c>
      <c r="S196" s="134"/>
      <c r="T196" s="134"/>
      <c r="U196" s="134"/>
      <c r="V196" s="134"/>
      <c r="W196" s="134"/>
      <c r="X196" s="134"/>
      <c r="Y196" s="134"/>
      <c r="Z196" s="134"/>
      <c r="AA196" s="134"/>
    </row>
    <row r="197" ht="22.5" customHeight="1">
      <c r="A197" s="186" t="str">
        <f>'PROP DAILY PNL'!A403</f>
        <v/>
      </c>
      <c r="B197" s="334">
        <f t="shared" si="1"/>
        <v>1</v>
      </c>
      <c r="C197" s="334">
        <f>'Clients Balance'!C409/'Clients Balance'!B409</f>
        <v>0.5886574678</v>
      </c>
      <c r="D197" s="334">
        <f>'Clients Balance'!D409/'Clients Balance'!$B409</f>
        <v>0.1441470854</v>
      </c>
      <c r="E197" s="334">
        <f>'Clients Balance'!E409/'Clients Balance'!$B409</f>
        <v>0.1089946972</v>
      </c>
      <c r="F197" s="334">
        <f>'Clients Balance'!F409/'Clients Balance'!$B409</f>
        <v>0</v>
      </c>
      <c r="G197" s="334">
        <f>'Clients Balance'!G409/'Clients Balance'!$B409</f>
        <v>0</v>
      </c>
      <c r="H197" s="334">
        <f>'Clients Balance'!H409/'Clients Balance'!$B409</f>
        <v>0</v>
      </c>
      <c r="I197" s="334">
        <f>'Clients Balance'!I409/'Clients Balance'!$B409</f>
        <v>0</v>
      </c>
      <c r="J197" s="334">
        <f>'Clients Balance'!J409/'Clients Balance'!$B409</f>
        <v>0</v>
      </c>
      <c r="K197" s="334">
        <f>'Clients Balance'!K409/'Clients Balance'!$B409</f>
        <v>0</v>
      </c>
      <c r="L197" s="334">
        <f>'Clients Balance'!L409/'Clients Balance'!$B409</f>
        <v>0</v>
      </c>
      <c r="M197" s="334">
        <f>'Clients Balance'!M409/'Clients Balance'!$B409</f>
        <v>0</v>
      </c>
      <c r="N197" s="334">
        <f>'Clients Balance'!N409/'Clients Balance'!$B409</f>
        <v>0</v>
      </c>
      <c r="O197" s="334">
        <f>'Clients Balance'!O409/'Clients Balance'!$B409</f>
        <v>0.04923004982</v>
      </c>
      <c r="P197" s="334">
        <f>'Clients Balance'!P409/'Clients Balance'!$B409</f>
        <v>0.02959932172</v>
      </c>
      <c r="Q197" s="334">
        <f>'Clients Balance'!Q409/'Clients Balance'!$B409</f>
        <v>0.07937137812</v>
      </c>
      <c r="R197" s="334">
        <f>'Clients Balance'!R409/'Clients Balance'!$B409</f>
        <v>0</v>
      </c>
      <c r="S197" s="134"/>
      <c r="T197" s="134"/>
      <c r="U197" s="134"/>
      <c r="V197" s="134"/>
      <c r="W197" s="134"/>
      <c r="X197" s="134"/>
      <c r="Y197" s="134"/>
      <c r="Z197" s="134"/>
      <c r="AA197" s="134"/>
    </row>
    <row r="198" ht="22.5" customHeight="1">
      <c r="A198" s="186" t="str">
        <f>'PROP DAILY PNL'!A404</f>
        <v/>
      </c>
      <c r="B198" s="334">
        <f t="shared" si="1"/>
        <v>1</v>
      </c>
      <c r="C198" s="334">
        <f>'Clients Balance'!C410/'Clients Balance'!B410</f>
        <v>0.5886574678</v>
      </c>
      <c r="D198" s="334">
        <f>'Clients Balance'!D410/'Clients Balance'!$B410</f>
        <v>0.1441470854</v>
      </c>
      <c r="E198" s="334">
        <f>'Clients Balance'!E410/'Clients Balance'!$B410</f>
        <v>0.1089946972</v>
      </c>
      <c r="F198" s="334">
        <f>'Clients Balance'!F410/'Clients Balance'!$B410</f>
        <v>0</v>
      </c>
      <c r="G198" s="334">
        <f>'Clients Balance'!G410/'Clients Balance'!$B410</f>
        <v>0</v>
      </c>
      <c r="H198" s="334">
        <f>'Clients Balance'!H410/'Clients Balance'!$B410</f>
        <v>0</v>
      </c>
      <c r="I198" s="334">
        <f>'Clients Balance'!I410/'Clients Balance'!$B410</f>
        <v>0</v>
      </c>
      <c r="J198" s="334">
        <f>'Clients Balance'!J410/'Clients Balance'!$B410</f>
        <v>0</v>
      </c>
      <c r="K198" s="334">
        <f>'Clients Balance'!K410/'Clients Balance'!$B410</f>
        <v>0</v>
      </c>
      <c r="L198" s="334">
        <f>'Clients Balance'!L410/'Clients Balance'!$B410</f>
        <v>0</v>
      </c>
      <c r="M198" s="334">
        <f>'Clients Balance'!M410/'Clients Balance'!$B410</f>
        <v>0</v>
      </c>
      <c r="N198" s="334">
        <f>'Clients Balance'!N410/'Clients Balance'!$B410</f>
        <v>0</v>
      </c>
      <c r="O198" s="334">
        <f>'Clients Balance'!O410/'Clients Balance'!$B410</f>
        <v>0.04923004982</v>
      </c>
      <c r="P198" s="334">
        <f>'Clients Balance'!P410/'Clients Balance'!$B410</f>
        <v>0.02959932172</v>
      </c>
      <c r="Q198" s="334">
        <f>'Clients Balance'!Q410/'Clients Balance'!$B410</f>
        <v>0.07937137812</v>
      </c>
      <c r="R198" s="334">
        <f>'Clients Balance'!R410/'Clients Balance'!$B410</f>
        <v>0</v>
      </c>
      <c r="S198" s="134"/>
      <c r="T198" s="134"/>
      <c r="U198" s="134"/>
      <c r="V198" s="134"/>
      <c r="W198" s="134"/>
      <c r="X198" s="134"/>
      <c r="Y198" s="134"/>
      <c r="Z198" s="134"/>
      <c r="AA198" s="134"/>
    </row>
    <row r="199" ht="22.5" customHeight="1">
      <c r="A199" s="186" t="str">
        <f>'PROP DAILY PNL'!A405</f>
        <v/>
      </c>
      <c r="B199" s="334">
        <f t="shared" si="1"/>
        <v>1</v>
      </c>
      <c r="C199" s="334">
        <f>'Clients Balance'!C411/'Clients Balance'!B411</f>
        <v>0.5886574678</v>
      </c>
      <c r="D199" s="334">
        <f>'Clients Balance'!D411/'Clients Balance'!$B411</f>
        <v>0.1441470854</v>
      </c>
      <c r="E199" s="334">
        <f>'Clients Balance'!E411/'Clients Balance'!$B411</f>
        <v>0.1089946972</v>
      </c>
      <c r="F199" s="334">
        <f>'Clients Balance'!F411/'Clients Balance'!$B411</f>
        <v>0</v>
      </c>
      <c r="G199" s="334">
        <f>'Clients Balance'!G411/'Clients Balance'!$B411</f>
        <v>0</v>
      </c>
      <c r="H199" s="334">
        <f>'Clients Balance'!H411/'Clients Balance'!$B411</f>
        <v>0</v>
      </c>
      <c r="I199" s="334">
        <f>'Clients Balance'!I411/'Clients Balance'!$B411</f>
        <v>0</v>
      </c>
      <c r="J199" s="334">
        <f>'Clients Balance'!J411/'Clients Balance'!$B411</f>
        <v>0</v>
      </c>
      <c r="K199" s="334">
        <f>'Clients Balance'!K411/'Clients Balance'!$B411</f>
        <v>0</v>
      </c>
      <c r="L199" s="334">
        <f>'Clients Balance'!L411/'Clients Balance'!$B411</f>
        <v>0</v>
      </c>
      <c r="M199" s="334">
        <f>'Clients Balance'!M411/'Clients Balance'!$B411</f>
        <v>0</v>
      </c>
      <c r="N199" s="334">
        <f>'Clients Balance'!N411/'Clients Balance'!$B411</f>
        <v>0</v>
      </c>
      <c r="O199" s="334">
        <f>'Clients Balance'!O411/'Clients Balance'!$B411</f>
        <v>0.04923004982</v>
      </c>
      <c r="P199" s="334">
        <f>'Clients Balance'!P411/'Clients Balance'!$B411</f>
        <v>0.02959932172</v>
      </c>
      <c r="Q199" s="334">
        <f>'Clients Balance'!Q411/'Clients Balance'!$B411</f>
        <v>0.07937137812</v>
      </c>
      <c r="R199" s="334">
        <f>'Clients Balance'!R411/'Clients Balance'!$B411</f>
        <v>0</v>
      </c>
      <c r="S199" s="134"/>
      <c r="T199" s="134"/>
      <c r="U199" s="134"/>
      <c r="V199" s="134"/>
      <c r="W199" s="134"/>
      <c r="X199" s="134"/>
      <c r="Y199" s="134"/>
      <c r="Z199" s="134"/>
      <c r="AA199" s="134"/>
    </row>
    <row r="200" ht="22.5" customHeight="1">
      <c r="A200" s="186" t="str">
        <f>'PROP DAILY PNL'!A406</f>
        <v/>
      </c>
      <c r="B200" s="334">
        <f t="shared" si="1"/>
        <v>1</v>
      </c>
      <c r="C200" s="334">
        <f>'Clients Balance'!C412/'Clients Balance'!B412</f>
        <v>0.5886574678</v>
      </c>
      <c r="D200" s="334">
        <f>'Clients Balance'!D412/'Clients Balance'!$B412</f>
        <v>0.1441470854</v>
      </c>
      <c r="E200" s="334">
        <f>'Clients Balance'!E412/'Clients Balance'!$B412</f>
        <v>0.1089946972</v>
      </c>
      <c r="F200" s="334">
        <f>'Clients Balance'!F412/'Clients Balance'!$B412</f>
        <v>0</v>
      </c>
      <c r="G200" s="334">
        <f>'Clients Balance'!G412/'Clients Balance'!$B412</f>
        <v>0</v>
      </c>
      <c r="H200" s="334">
        <f>'Clients Balance'!H412/'Clients Balance'!$B412</f>
        <v>0</v>
      </c>
      <c r="I200" s="334">
        <f>'Clients Balance'!I412/'Clients Balance'!$B412</f>
        <v>0</v>
      </c>
      <c r="J200" s="334">
        <f>'Clients Balance'!J412/'Clients Balance'!$B412</f>
        <v>0</v>
      </c>
      <c r="K200" s="334">
        <f>'Clients Balance'!K412/'Clients Balance'!$B412</f>
        <v>0</v>
      </c>
      <c r="L200" s="334">
        <f>'Clients Balance'!L412/'Clients Balance'!$B412</f>
        <v>0</v>
      </c>
      <c r="M200" s="334">
        <f>'Clients Balance'!M412/'Clients Balance'!$B412</f>
        <v>0</v>
      </c>
      <c r="N200" s="334">
        <f>'Clients Balance'!N412/'Clients Balance'!$B412</f>
        <v>0</v>
      </c>
      <c r="O200" s="334">
        <f>'Clients Balance'!O412/'Clients Balance'!$B412</f>
        <v>0.04923004982</v>
      </c>
      <c r="P200" s="334">
        <f>'Clients Balance'!P412/'Clients Balance'!$B412</f>
        <v>0.02959932172</v>
      </c>
      <c r="Q200" s="334">
        <f>'Clients Balance'!Q412/'Clients Balance'!$B412</f>
        <v>0.07937137812</v>
      </c>
      <c r="R200" s="334">
        <f>'Clients Balance'!R412/'Clients Balance'!$B412</f>
        <v>0</v>
      </c>
      <c r="S200" s="134"/>
      <c r="T200" s="134"/>
      <c r="U200" s="134"/>
      <c r="V200" s="134"/>
      <c r="W200" s="134"/>
      <c r="X200" s="134"/>
      <c r="Y200" s="134"/>
      <c r="Z200" s="134"/>
      <c r="AA200" s="134"/>
    </row>
    <row r="201" ht="22.5" customHeight="1">
      <c r="A201" s="186" t="str">
        <f>'PROP DAILY PNL'!A407</f>
        <v/>
      </c>
      <c r="B201" s="334">
        <f t="shared" si="1"/>
        <v>1</v>
      </c>
      <c r="C201" s="334">
        <f>'Clients Balance'!C413/'Clients Balance'!B413</f>
        <v>0.5886574678</v>
      </c>
      <c r="D201" s="334">
        <f>'Clients Balance'!D413/'Clients Balance'!$B413</f>
        <v>0.1441470854</v>
      </c>
      <c r="E201" s="334">
        <f>'Clients Balance'!E413/'Clients Balance'!$B413</f>
        <v>0.1089946972</v>
      </c>
      <c r="F201" s="334">
        <f>'Clients Balance'!F413/'Clients Balance'!$B413</f>
        <v>0</v>
      </c>
      <c r="G201" s="334">
        <f>'Clients Balance'!G413/'Clients Balance'!$B413</f>
        <v>0</v>
      </c>
      <c r="H201" s="334">
        <f>'Clients Balance'!H413/'Clients Balance'!$B413</f>
        <v>0</v>
      </c>
      <c r="I201" s="334">
        <f>'Clients Balance'!I413/'Clients Balance'!$B413</f>
        <v>0</v>
      </c>
      <c r="J201" s="334">
        <f>'Clients Balance'!J413/'Clients Balance'!$B413</f>
        <v>0</v>
      </c>
      <c r="K201" s="334">
        <f>'Clients Balance'!K413/'Clients Balance'!$B413</f>
        <v>0</v>
      </c>
      <c r="L201" s="334">
        <f>'Clients Balance'!L413/'Clients Balance'!$B413</f>
        <v>0</v>
      </c>
      <c r="M201" s="334">
        <f>'Clients Balance'!M413/'Clients Balance'!$B413</f>
        <v>0</v>
      </c>
      <c r="N201" s="334">
        <f>'Clients Balance'!N413/'Clients Balance'!$B413</f>
        <v>0</v>
      </c>
      <c r="O201" s="334">
        <f>'Clients Balance'!O413/'Clients Balance'!$B413</f>
        <v>0.04923004982</v>
      </c>
      <c r="P201" s="334">
        <f>'Clients Balance'!P413/'Clients Balance'!$B413</f>
        <v>0.02959932172</v>
      </c>
      <c r="Q201" s="334">
        <f>'Clients Balance'!Q413/'Clients Balance'!$B413</f>
        <v>0.07937137812</v>
      </c>
      <c r="R201" s="334">
        <f>'Clients Balance'!R413/'Clients Balance'!$B413</f>
        <v>0</v>
      </c>
      <c r="S201" s="134"/>
      <c r="T201" s="134"/>
      <c r="U201" s="134"/>
      <c r="V201" s="134"/>
      <c r="W201" s="134"/>
      <c r="X201" s="134"/>
      <c r="Y201" s="134"/>
      <c r="Z201" s="134"/>
      <c r="AA201" s="134"/>
    </row>
    <row r="202" ht="22.5" customHeight="1">
      <c r="A202" s="186" t="str">
        <f>'PROP DAILY PNL'!A408</f>
        <v/>
      </c>
      <c r="B202" s="334">
        <f t="shared" si="1"/>
        <v>1</v>
      </c>
      <c r="C202" s="334">
        <f>'Clients Balance'!C414/'Clients Balance'!B414</f>
        <v>0.5886574678</v>
      </c>
      <c r="D202" s="334">
        <f>'Clients Balance'!D414/'Clients Balance'!$B414</f>
        <v>0.1441470854</v>
      </c>
      <c r="E202" s="334">
        <f>'Clients Balance'!E414/'Clients Balance'!$B414</f>
        <v>0.1089946972</v>
      </c>
      <c r="F202" s="334">
        <f>'Clients Balance'!F414/'Clients Balance'!$B414</f>
        <v>0</v>
      </c>
      <c r="G202" s="334">
        <f>'Clients Balance'!G414/'Clients Balance'!$B414</f>
        <v>0</v>
      </c>
      <c r="H202" s="334">
        <f>'Clients Balance'!H414/'Clients Balance'!$B414</f>
        <v>0</v>
      </c>
      <c r="I202" s="334">
        <f>'Clients Balance'!I414/'Clients Balance'!$B414</f>
        <v>0</v>
      </c>
      <c r="J202" s="334">
        <f>'Clients Balance'!J414/'Clients Balance'!$B414</f>
        <v>0</v>
      </c>
      <c r="K202" s="334">
        <f>'Clients Balance'!K414/'Clients Balance'!$B414</f>
        <v>0</v>
      </c>
      <c r="L202" s="334">
        <f>'Clients Balance'!L414/'Clients Balance'!$B414</f>
        <v>0</v>
      </c>
      <c r="M202" s="334">
        <f>'Clients Balance'!M414/'Clients Balance'!$B414</f>
        <v>0</v>
      </c>
      <c r="N202" s="334">
        <f>'Clients Balance'!N414/'Clients Balance'!$B414</f>
        <v>0</v>
      </c>
      <c r="O202" s="334">
        <f>'Clients Balance'!O414/'Clients Balance'!$B414</f>
        <v>0.04923004982</v>
      </c>
      <c r="P202" s="334">
        <f>'Clients Balance'!P414/'Clients Balance'!$B414</f>
        <v>0.02959932172</v>
      </c>
      <c r="Q202" s="334">
        <f>'Clients Balance'!Q414/'Clients Balance'!$B414</f>
        <v>0.07937137812</v>
      </c>
      <c r="R202" s="334">
        <f>'Clients Balance'!R414/'Clients Balance'!$B414</f>
        <v>0</v>
      </c>
      <c r="S202" s="134"/>
      <c r="T202" s="134"/>
      <c r="U202" s="134"/>
      <c r="V202" s="134"/>
      <c r="W202" s="134"/>
      <c r="X202" s="134"/>
      <c r="Y202" s="134"/>
      <c r="Z202" s="134"/>
      <c r="AA202" s="134"/>
    </row>
    <row r="203" ht="22.5" customHeight="1">
      <c r="A203" s="186" t="str">
        <f>'PROP DAILY PNL'!A409</f>
        <v/>
      </c>
      <c r="B203" s="334">
        <f t="shared" si="1"/>
        <v>1</v>
      </c>
      <c r="C203" s="334">
        <f>'Clients Balance'!C415/'Clients Balance'!B415</f>
        <v>0.5886574678</v>
      </c>
      <c r="D203" s="334">
        <f>'Clients Balance'!D415/'Clients Balance'!$B415</f>
        <v>0.1441470854</v>
      </c>
      <c r="E203" s="334">
        <f>'Clients Balance'!E415/'Clients Balance'!$B415</f>
        <v>0.1089946972</v>
      </c>
      <c r="F203" s="334">
        <f>'Clients Balance'!F415/'Clients Balance'!$B415</f>
        <v>0</v>
      </c>
      <c r="G203" s="334">
        <f>'Clients Balance'!G415/'Clients Balance'!$B415</f>
        <v>0</v>
      </c>
      <c r="H203" s="334">
        <f>'Clients Balance'!H415/'Clients Balance'!$B415</f>
        <v>0</v>
      </c>
      <c r="I203" s="334">
        <f>'Clients Balance'!I415/'Clients Balance'!$B415</f>
        <v>0</v>
      </c>
      <c r="J203" s="334">
        <f>'Clients Balance'!J415/'Clients Balance'!$B415</f>
        <v>0</v>
      </c>
      <c r="K203" s="334">
        <f>'Clients Balance'!K415/'Clients Balance'!$B415</f>
        <v>0</v>
      </c>
      <c r="L203" s="334">
        <f>'Clients Balance'!L415/'Clients Balance'!$B415</f>
        <v>0</v>
      </c>
      <c r="M203" s="334">
        <f>'Clients Balance'!M415/'Clients Balance'!$B415</f>
        <v>0</v>
      </c>
      <c r="N203" s="334">
        <f>'Clients Balance'!N415/'Clients Balance'!$B415</f>
        <v>0</v>
      </c>
      <c r="O203" s="334">
        <f>'Clients Balance'!O415/'Clients Balance'!$B415</f>
        <v>0.04923004982</v>
      </c>
      <c r="P203" s="334">
        <f>'Clients Balance'!P415/'Clients Balance'!$B415</f>
        <v>0.02959932172</v>
      </c>
      <c r="Q203" s="334">
        <f>'Clients Balance'!Q415/'Clients Balance'!$B415</f>
        <v>0.07937137812</v>
      </c>
      <c r="R203" s="334">
        <f>'Clients Balance'!R415/'Clients Balance'!$B415</f>
        <v>0</v>
      </c>
      <c r="S203" s="134"/>
      <c r="T203" s="134"/>
      <c r="U203" s="134"/>
      <c r="V203" s="134"/>
      <c r="W203" s="134"/>
      <c r="X203" s="134"/>
      <c r="Y203" s="134"/>
      <c r="Z203" s="134"/>
      <c r="AA203" s="134"/>
    </row>
    <row r="204" ht="22.5" customHeight="1">
      <c r="A204" s="186" t="str">
        <f>'PROP DAILY PNL'!A410</f>
        <v/>
      </c>
      <c r="B204" s="334">
        <f t="shared" si="1"/>
        <v>1</v>
      </c>
      <c r="C204" s="334">
        <f>'Clients Balance'!C416/'Clients Balance'!B416</f>
        <v>0.5886574678</v>
      </c>
      <c r="D204" s="334">
        <f>'Clients Balance'!D416/'Clients Balance'!$B416</f>
        <v>0.1441470854</v>
      </c>
      <c r="E204" s="334">
        <f>'Clients Balance'!E416/'Clients Balance'!$B416</f>
        <v>0.1089946972</v>
      </c>
      <c r="F204" s="334">
        <f>'Clients Balance'!F416/'Clients Balance'!$B416</f>
        <v>0</v>
      </c>
      <c r="G204" s="334">
        <f>'Clients Balance'!G416/'Clients Balance'!$B416</f>
        <v>0</v>
      </c>
      <c r="H204" s="334">
        <f>'Clients Balance'!H416/'Clients Balance'!$B416</f>
        <v>0</v>
      </c>
      <c r="I204" s="334">
        <f>'Clients Balance'!I416/'Clients Balance'!$B416</f>
        <v>0</v>
      </c>
      <c r="J204" s="334">
        <f>'Clients Balance'!J416/'Clients Balance'!$B416</f>
        <v>0</v>
      </c>
      <c r="K204" s="334">
        <f>'Clients Balance'!K416/'Clients Balance'!$B416</f>
        <v>0</v>
      </c>
      <c r="L204" s="334">
        <f>'Clients Balance'!L416/'Clients Balance'!$B416</f>
        <v>0</v>
      </c>
      <c r="M204" s="334">
        <f>'Clients Balance'!M416/'Clients Balance'!$B416</f>
        <v>0</v>
      </c>
      <c r="N204" s="334">
        <f>'Clients Balance'!N416/'Clients Balance'!$B416</f>
        <v>0</v>
      </c>
      <c r="O204" s="334">
        <f>'Clients Balance'!O416/'Clients Balance'!$B416</f>
        <v>0.04923004982</v>
      </c>
      <c r="P204" s="334">
        <f>'Clients Balance'!P416/'Clients Balance'!$B416</f>
        <v>0.02959932172</v>
      </c>
      <c r="Q204" s="334">
        <f>'Clients Balance'!Q416/'Clients Balance'!$B416</f>
        <v>0.07937137812</v>
      </c>
      <c r="R204" s="334">
        <f>'Clients Balance'!R416/'Clients Balance'!$B416</f>
        <v>0</v>
      </c>
      <c r="S204" s="134"/>
      <c r="T204" s="134"/>
      <c r="U204" s="134"/>
      <c r="V204" s="134"/>
      <c r="W204" s="134"/>
      <c r="X204" s="134"/>
      <c r="Y204" s="134"/>
      <c r="Z204" s="134"/>
      <c r="AA204" s="134"/>
    </row>
    <row r="205" ht="22.5" customHeight="1">
      <c r="A205" s="186" t="str">
        <f>'PROP DAILY PNL'!A411</f>
        <v/>
      </c>
      <c r="B205" s="334">
        <f t="shared" si="1"/>
        <v>1</v>
      </c>
      <c r="C205" s="334">
        <f>'Clients Balance'!C417/'Clients Balance'!B417</f>
        <v>0.5886574678</v>
      </c>
      <c r="D205" s="334">
        <f>'Clients Balance'!D417/'Clients Balance'!$B417</f>
        <v>0.1441470854</v>
      </c>
      <c r="E205" s="334">
        <f>'Clients Balance'!E417/'Clients Balance'!$B417</f>
        <v>0.1089946972</v>
      </c>
      <c r="F205" s="334">
        <f>'Clients Balance'!F417/'Clients Balance'!$B417</f>
        <v>0</v>
      </c>
      <c r="G205" s="334">
        <f>'Clients Balance'!G417/'Clients Balance'!$B417</f>
        <v>0</v>
      </c>
      <c r="H205" s="334">
        <f>'Clients Balance'!H417/'Clients Balance'!$B417</f>
        <v>0</v>
      </c>
      <c r="I205" s="334">
        <f>'Clients Balance'!I417/'Clients Balance'!$B417</f>
        <v>0</v>
      </c>
      <c r="J205" s="334">
        <f>'Clients Balance'!J417/'Clients Balance'!$B417</f>
        <v>0</v>
      </c>
      <c r="K205" s="334">
        <f>'Clients Balance'!K417/'Clients Balance'!$B417</f>
        <v>0</v>
      </c>
      <c r="L205" s="334">
        <f>'Clients Balance'!L417/'Clients Balance'!$B417</f>
        <v>0</v>
      </c>
      <c r="M205" s="334">
        <f>'Clients Balance'!M417/'Clients Balance'!$B417</f>
        <v>0</v>
      </c>
      <c r="N205" s="334">
        <f>'Clients Balance'!N417/'Clients Balance'!$B417</f>
        <v>0</v>
      </c>
      <c r="O205" s="334">
        <f>'Clients Balance'!O417/'Clients Balance'!$B417</f>
        <v>0.04923004982</v>
      </c>
      <c r="P205" s="334">
        <f>'Clients Balance'!P417/'Clients Balance'!$B417</f>
        <v>0.02959932172</v>
      </c>
      <c r="Q205" s="334">
        <f>'Clients Balance'!Q417/'Clients Balance'!$B417</f>
        <v>0.07937137812</v>
      </c>
      <c r="R205" s="334">
        <f>'Clients Balance'!R417/'Clients Balance'!$B417</f>
        <v>0</v>
      </c>
      <c r="S205" s="134"/>
      <c r="T205" s="134"/>
      <c r="U205" s="134"/>
      <c r="V205" s="134"/>
      <c r="W205" s="134"/>
      <c r="X205" s="134"/>
      <c r="Y205" s="134"/>
      <c r="Z205" s="134"/>
      <c r="AA205" s="134"/>
    </row>
    <row r="206" ht="22.5" customHeight="1">
      <c r="A206" s="186" t="str">
        <f>'PROP DAILY PNL'!A412</f>
        <v/>
      </c>
      <c r="B206" s="334">
        <f t="shared" si="1"/>
        <v>1</v>
      </c>
      <c r="C206" s="334">
        <f>'Clients Balance'!C418/'Clients Balance'!B418</f>
        <v>0.5886574678</v>
      </c>
      <c r="D206" s="334">
        <f>'Clients Balance'!D418/'Clients Balance'!$B418</f>
        <v>0.1441470854</v>
      </c>
      <c r="E206" s="334">
        <f>'Clients Balance'!E418/'Clients Balance'!$B418</f>
        <v>0.1089946972</v>
      </c>
      <c r="F206" s="334">
        <f>'Clients Balance'!F418/'Clients Balance'!$B418</f>
        <v>0</v>
      </c>
      <c r="G206" s="334">
        <f>'Clients Balance'!G418/'Clients Balance'!$B418</f>
        <v>0</v>
      </c>
      <c r="H206" s="334">
        <f>'Clients Balance'!H418/'Clients Balance'!$B418</f>
        <v>0</v>
      </c>
      <c r="I206" s="334">
        <f>'Clients Balance'!I418/'Clients Balance'!$B418</f>
        <v>0</v>
      </c>
      <c r="J206" s="334">
        <f>'Clients Balance'!J418/'Clients Balance'!$B418</f>
        <v>0</v>
      </c>
      <c r="K206" s="334">
        <f>'Clients Balance'!K418/'Clients Balance'!$B418</f>
        <v>0</v>
      </c>
      <c r="L206" s="334">
        <f>'Clients Balance'!L418/'Clients Balance'!$B418</f>
        <v>0</v>
      </c>
      <c r="M206" s="334">
        <f>'Clients Balance'!M418/'Clients Balance'!$B418</f>
        <v>0</v>
      </c>
      <c r="N206" s="334">
        <f>'Clients Balance'!N418/'Clients Balance'!$B418</f>
        <v>0</v>
      </c>
      <c r="O206" s="334">
        <f>'Clients Balance'!O418/'Clients Balance'!$B418</f>
        <v>0.04923004982</v>
      </c>
      <c r="P206" s="334">
        <f>'Clients Balance'!P418/'Clients Balance'!$B418</f>
        <v>0.02959932172</v>
      </c>
      <c r="Q206" s="334">
        <f>'Clients Balance'!Q418/'Clients Balance'!$B418</f>
        <v>0.07937137812</v>
      </c>
      <c r="R206" s="334">
        <f>'Clients Balance'!R418/'Clients Balance'!$B418</f>
        <v>0</v>
      </c>
      <c r="S206" s="134"/>
      <c r="T206" s="134"/>
      <c r="U206" s="134"/>
      <c r="V206" s="134"/>
      <c r="W206" s="134"/>
      <c r="X206" s="134"/>
      <c r="Y206" s="134"/>
      <c r="Z206" s="134"/>
      <c r="AA206" s="134"/>
    </row>
    <row r="207" ht="22.5" customHeight="1">
      <c r="A207" s="186" t="str">
        <f>'PROP DAILY PNL'!A413</f>
        <v/>
      </c>
      <c r="B207" s="334">
        <f t="shared" si="1"/>
        <v>1</v>
      </c>
      <c r="C207" s="334">
        <f>'Clients Balance'!C419/'Clients Balance'!B419</f>
        <v>0.5886574678</v>
      </c>
      <c r="D207" s="334">
        <f>'Clients Balance'!D419/'Clients Balance'!$B419</f>
        <v>0.1441470854</v>
      </c>
      <c r="E207" s="334">
        <f>'Clients Balance'!E419/'Clients Balance'!$B419</f>
        <v>0.1089946972</v>
      </c>
      <c r="F207" s="334">
        <f>'Clients Balance'!F419/'Clients Balance'!$B419</f>
        <v>0</v>
      </c>
      <c r="G207" s="334">
        <f>'Clients Balance'!G419/'Clients Balance'!$B419</f>
        <v>0</v>
      </c>
      <c r="H207" s="334">
        <f>'Clients Balance'!H419/'Clients Balance'!$B419</f>
        <v>0</v>
      </c>
      <c r="I207" s="334">
        <f>'Clients Balance'!I419/'Clients Balance'!$B419</f>
        <v>0</v>
      </c>
      <c r="J207" s="334">
        <f>'Clients Balance'!J419/'Clients Balance'!$B419</f>
        <v>0</v>
      </c>
      <c r="K207" s="334">
        <f>'Clients Balance'!K419/'Clients Balance'!$B419</f>
        <v>0</v>
      </c>
      <c r="L207" s="334">
        <f>'Clients Balance'!L419/'Clients Balance'!$B419</f>
        <v>0</v>
      </c>
      <c r="M207" s="334">
        <f>'Clients Balance'!M419/'Clients Balance'!$B419</f>
        <v>0</v>
      </c>
      <c r="N207" s="334">
        <f>'Clients Balance'!N419/'Clients Balance'!$B419</f>
        <v>0</v>
      </c>
      <c r="O207" s="334">
        <f>'Clients Balance'!O419/'Clients Balance'!$B419</f>
        <v>0.04923004982</v>
      </c>
      <c r="P207" s="334">
        <f>'Clients Balance'!P419/'Clients Balance'!$B419</f>
        <v>0.02959932172</v>
      </c>
      <c r="Q207" s="334">
        <f>'Clients Balance'!Q419/'Clients Balance'!$B419</f>
        <v>0.07937137812</v>
      </c>
      <c r="R207" s="334">
        <f>'Clients Balance'!R419/'Clients Balance'!$B419</f>
        <v>0</v>
      </c>
      <c r="S207" s="134"/>
      <c r="T207" s="134"/>
      <c r="U207" s="134"/>
      <c r="V207" s="134"/>
      <c r="W207" s="134"/>
      <c r="X207" s="134"/>
      <c r="Y207" s="134"/>
      <c r="Z207" s="134"/>
      <c r="AA207" s="134"/>
    </row>
    <row r="208" ht="22.5" customHeight="1">
      <c r="A208" s="186" t="str">
        <f>'PROP DAILY PNL'!A414</f>
        <v/>
      </c>
      <c r="B208" s="334">
        <f t="shared" si="1"/>
        <v>1</v>
      </c>
      <c r="C208" s="334">
        <f>'Clients Balance'!C420/'Clients Balance'!B420</f>
        <v>0.5886574678</v>
      </c>
      <c r="D208" s="334">
        <f>'Clients Balance'!D420/'Clients Balance'!$B420</f>
        <v>0.1441470854</v>
      </c>
      <c r="E208" s="334">
        <f>'Clients Balance'!E420/'Clients Balance'!$B420</f>
        <v>0.1089946972</v>
      </c>
      <c r="F208" s="334">
        <f>'Clients Balance'!F420/'Clients Balance'!$B420</f>
        <v>0</v>
      </c>
      <c r="G208" s="334">
        <f>'Clients Balance'!G420/'Clients Balance'!$B420</f>
        <v>0</v>
      </c>
      <c r="H208" s="334">
        <f>'Clients Balance'!H420/'Clients Balance'!$B420</f>
        <v>0</v>
      </c>
      <c r="I208" s="334">
        <f>'Clients Balance'!I420/'Clients Balance'!$B420</f>
        <v>0</v>
      </c>
      <c r="J208" s="334">
        <f>'Clients Balance'!J420/'Clients Balance'!$B420</f>
        <v>0</v>
      </c>
      <c r="K208" s="334">
        <f>'Clients Balance'!K420/'Clients Balance'!$B420</f>
        <v>0</v>
      </c>
      <c r="L208" s="334">
        <f>'Clients Balance'!L420/'Clients Balance'!$B420</f>
        <v>0</v>
      </c>
      <c r="M208" s="334">
        <f>'Clients Balance'!M420/'Clients Balance'!$B420</f>
        <v>0</v>
      </c>
      <c r="N208" s="334">
        <f>'Clients Balance'!N420/'Clients Balance'!$B420</f>
        <v>0</v>
      </c>
      <c r="O208" s="334">
        <f>'Clients Balance'!O420/'Clients Balance'!$B420</f>
        <v>0.04923004982</v>
      </c>
      <c r="P208" s="334">
        <f>'Clients Balance'!P420/'Clients Balance'!$B420</f>
        <v>0.02959932172</v>
      </c>
      <c r="Q208" s="334">
        <f>'Clients Balance'!Q420/'Clients Balance'!$B420</f>
        <v>0.07937137812</v>
      </c>
      <c r="R208" s="334">
        <f>'Clients Balance'!R420/'Clients Balance'!$B420</f>
        <v>0</v>
      </c>
      <c r="S208" s="134"/>
      <c r="T208" s="134"/>
      <c r="U208" s="134"/>
      <c r="V208" s="134"/>
      <c r="W208" s="134"/>
      <c r="X208" s="134"/>
      <c r="Y208" s="134"/>
      <c r="Z208" s="134"/>
      <c r="AA208" s="134"/>
    </row>
    <row r="209" ht="22.5" customHeight="1">
      <c r="A209" s="186" t="str">
        <f>'PROP DAILY PNL'!A415</f>
        <v/>
      </c>
      <c r="B209" s="334">
        <f t="shared" si="1"/>
        <v>1</v>
      </c>
      <c r="C209" s="334">
        <f>'Clients Balance'!C421/'Clients Balance'!B421</f>
        <v>0.5886574678</v>
      </c>
      <c r="D209" s="334">
        <f>'Clients Balance'!D421/'Clients Balance'!$B421</f>
        <v>0.1441470854</v>
      </c>
      <c r="E209" s="334">
        <f>'Clients Balance'!E421/'Clients Balance'!$B421</f>
        <v>0.1089946972</v>
      </c>
      <c r="F209" s="334">
        <f>'Clients Balance'!F421/'Clients Balance'!$B421</f>
        <v>0</v>
      </c>
      <c r="G209" s="334">
        <f>'Clients Balance'!G421/'Clients Balance'!$B421</f>
        <v>0</v>
      </c>
      <c r="H209" s="334">
        <f>'Clients Balance'!H421/'Clients Balance'!$B421</f>
        <v>0</v>
      </c>
      <c r="I209" s="334">
        <f>'Clients Balance'!I421/'Clients Balance'!$B421</f>
        <v>0</v>
      </c>
      <c r="J209" s="334">
        <f>'Clients Balance'!J421/'Clients Balance'!$B421</f>
        <v>0</v>
      </c>
      <c r="K209" s="334">
        <f>'Clients Balance'!K421/'Clients Balance'!$B421</f>
        <v>0</v>
      </c>
      <c r="L209" s="334">
        <f>'Clients Balance'!L421/'Clients Balance'!$B421</f>
        <v>0</v>
      </c>
      <c r="M209" s="334">
        <f>'Clients Balance'!M421/'Clients Balance'!$B421</f>
        <v>0</v>
      </c>
      <c r="N209" s="334">
        <f>'Clients Balance'!N421/'Clients Balance'!$B421</f>
        <v>0</v>
      </c>
      <c r="O209" s="334">
        <f>'Clients Balance'!O421/'Clients Balance'!$B421</f>
        <v>0.04923004982</v>
      </c>
      <c r="P209" s="334">
        <f>'Clients Balance'!P421/'Clients Balance'!$B421</f>
        <v>0.02959932172</v>
      </c>
      <c r="Q209" s="334">
        <f>'Clients Balance'!Q421/'Clients Balance'!$B421</f>
        <v>0.07937137812</v>
      </c>
      <c r="R209" s="334">
        <f>'Clients Balance'!R421/'Clients Balance'!$B421</f>
        <v>0</v>
      </c>
      <c r="S209" s="134"/>
      <c r="T209" s="134"/>
      <c r="U209" s="134"/>
      <c r="V209" s="134"/>
      <c r="W209" s="134"/>
      <c r="X209" s="134"/>
      <c r="Y209" s="134"/>
      <c r="Z209" s="134"/>
      <c r="AA209" s="134"/>
    </row>
    <row r="210" ht="22.5" customHeight="1">
      <c r="A210" s="186" t="str">
        <f>'PROP DAILY PNL'!A416</f>
        <v/>
      </c>
      <c r="B210" s="334">
        <f t="shared" si="1"/>
        <v>1</v>
      </c>
      <c r="C210" s="334">
        <f>'Clients Balance'!C422/'Clients Balance'!B422</f>
        <v>0.5886574678</v>
      </c>
      <c r="D210" s="334">
        <f>'Clients Balance'!D422/'Clients Balance'!$B422</f>
        <v>0.1441470854</v>
      </c>
      <c r="E210" s="334">
        <f>'Clients Balance'!E422/'Clients Balance'!$B422</f>
        <v>0.1089946972</v>
      </c>
      <c r="F210" s="334">
        <f>'Clients Balance'!F422/'Clients Balance'!$B422</f>
        <v>0</v>
      </c>
      <c r="G210" s="334">
        <f>'Clients Balance'!G422/'Clients Balance'!$B422</f>
        <v>0</v>
      </c>
      <c r="H210" s="334">
        <f>'Clients Balance'!H422/'Clients Balance'!$B422</f>
        <v>0</v>
      </c>
      <c r="I210" s="334">
        <f>'Clients Balance'!I422/'Clients Balance'!$B422</f>
        <v>0</v>
      </c>
      <c r="J210" s="334">
        <f>'Clients Balance'!J422/'Clients Balance'!$B422</f>
        <v>0</v>
      </c>
      <c r="K210" s="334">
        <f>'Clients Balance'!K422/'Clients Balance'!$B422</f>
        <v>0</v>
      </c>
      <c r="L210" s="334">
        <f>'Clients Balance'!L422/'Clients Balance'!$B422</f>
        <v>0</v>
      </c>
      <c r="M210" s="334">
        <f>'Clients Balance'!M422/'Clients Balance'!$B422</f>
        <v>0</v>
      </c>
      <c r="N210" s="334">
        <f>'Clients Balance'!N422/'Clients Balance'!$B422</f>
        <v>0</v>
      </c>
      <c r="O210" s="334">
        <f>'Clients Balance'!O422/'Clients Balance'!$B422</f>
        <v>0.04923004982</v>
      </c>
      <c r="P210" s="334">
        <f>'Clients Balance'!P422/'Clients Balance'!$B422</f>
        <v>0.02959932172</v>
      </c>
      <c r="Q210" s="334">
        <f>'Clients Balance'!Q422/'Clients Balance'!$B422</f>
        <v>0.07937137812</v>
      </c>
      <c r="R210" s="334">
        <f>'Clients Balance'!R422/'Clients Balance'!$B422</f>
        <v>0</v>
      </c>
      <c r="S210" s="134"/>
      <c r="T210" s="134"/>
      <c r="U210" s="134"/>
      <c r="V210" s="134"/>
      <c r="W210" s="134"/>
      <c r="X210" s="134"/>
      <c r="Y210" s="134"/>
      <c r="Z210" s="134"/>
      <c r="AA210" s="134"/>
    </row>
    <row r="211" ht="22.5" customHeight="1">
      <c r="A211" s="186" t="str">
        <f>'PROP DAILY PNL'!A417</f>
        <v/>
      </c>
      <c r="B211" s="334">
        <f t="shared" si="1"/>
        <v>1</v>
      </c>
      <c r="C211" s="334">
        <f>'Clients Balance'!C423/'Clients Balance'!B423</f>
        <v>0.5886574678</v>
      </c>
      <c r="D211" s="334">
        <f>'Clients Balance'!D423/'Clients Balance'!$B423</f>
        <v>0.1441470854</v>
      </c>
      <c r="E211" s="334">
        <f>'Clients Balance'!E423/'Clients Balance'!$B423</f>
        <v>0.1089946972</v>
      </c>
      <c r="F211" s="334">
        <f>'Clients Balance'!F423/'Clients Balance'!$B423</f>
        <v>0</v>
      </c>
      <c r="G211" s="334">
        <f>'Clients Balance'!G423/'Clients Balance'!$B423</f>
        <v>0</v>
      </c>
      <c r="H211" s="334">
        <f>'Clients Balance'!H423/'Clients Balance'!$B423</f>
        <v>0</v>
      </c>
      <c r="I211" s="334">
        <f>'Clients Balance'!I423/'Clients Balance'!$B423</f>
        <v>0</v>
      </c>
      <c r="J211" s="334">
        <f>'Clients Balance'!J423/'Clients Balance'!$B423</f>
        <v>0</v>
      </c>
      <c r="K211" s="334">
        <f>'Clients Balance'!K423/'Clients Balance'!$B423</f>
        <v>0</v>
      </c>
      <c r="L211" s="334">
        <f>'Clients Balance'!L423/'Clients Balance'!$B423</f>
        <v>0</v>
      </c>
      <c r="M211" s="334">
        <f>'Clients Balance'!M423/'Clients Balance'!$B423</f>
        <v>0</v>
      </c>
      <c r="N211" s="334">
        <f>'Clients Balance'!N423/'Clients Balance'!$B423</f>
        <v>0</v>
      </c>
      <c r="O211" s="334">
        <f>'Clients Balance'!O423/'Clients Balance'!$B423</f>
        <v>0.04923004982</v>
      </c>
      <c r="P211" s="334">
        <f>'Clients Balance'!P423/'Clients Balance'!$B423</f>
        <v>0.02959932172</v>
      </c>
      <c r="Q211" s="334">
        <f>'Clients Balance'!Q423/'Clients Balance'!$B423</f>
        <v>0.07937137812</v>
      </c>
      <c r="R211" s="334">
        <f>'Clients Balance'!R423/'Clients Balance'!$B423</f>
        <v>0</v>
      </c>
      <c r="S211" s="134"/>
      <c r="T211" s="134"/>
      <c r="U211" s="134"/>
      <c r="V211" s="134"/>
      <c r="W211" s="134"/>
      <c r="X211" s="134"/>
      <c r="Y211" s="134"/>
      <c r="Z211" s="134"/>
      <c r="AA211" s="134"/>
    </row>
    <row r="212" ht="22.5" customHeight="1">
      <c r="A212" s="186" t="str">
        <f>'PROP DAILY PNL'!A418</f>
        <v/>
      </c>
      <c r="B212" s="334">
        <f t="shared" si="1"/>
        <v>1</v>
      </c>
      <c r="C212" s="334">
        <f>'Clients Balance'!C424/'Clients Balance'!B424</f>
        <v>0.5886574678</v>
      </c>
      <c r="D212" s="334">
        <f>'Clients Balance'!D424/'Clients Balance'!$B424</f>
        <v>0.1441470854</v>
      </c>
      <c r="E212" s="334">
        <f>'Clients Balance'!E424/'Clients Balance'!$B424</f>
        <v>0.1089946972</v>
      </c>
      <c r="F212" s="334">
        <f>'Clients Balance'!F424/'Clients Balance'!$B424</f>
        <v>0</v>
      </c>
      <c r="G212" s="334">
        <f>'Clients Balance'!G424/'Clients Balance'!$B424</f>
        <v>0</v>
      </c>
      <c r="H212" s="334">
        <f>'Clients Balance'!H424/'Clients Balance'!$B424</f>
        <v>0</v>
      </c>
      <c r="I212" s="334">
        <f>'Clients Balance'!I424/'Clients Balance'!$B424</f>
        <v>0</v>
      </c>
      <c r="J212" s="334">
        <f>'Clients Balance'!J424/'Clients Balance'!$B424</f>
        <v>0</v>
      </c>
      <c r="K212" s="334">
        <f>'Clients Balance'!K424/'Clients Balance'!$B424</f>
        <v>0</v>
      </c>
      <c r="L212" s="334">
        <f>'Clients Balance'!L424/'Clients Balance'!$B424</f>
        <v>0</v>
      </c>
      <c r="M212" s="334">
        <f>'Clients Balance'!M424/'Clients Balance'!$B424</f>
        <v>0</v>
      </c>
      <c r="N212" s="334">
        <f>'Clients Balance'!N424/'Clients Balance'!$B424</f>
        <v>0</v>
      </c>
      <c r="O212" s="334">
        <f>'Clients Balance'!O424/'Clients Balance'!$B424</f>
        <v>0.04923004982</v>
      </c>
      <c r="P212" s="334">
        <f>'Clients Balance'!P424/'Clients Balance'!$B424</f>
        <v>0.02959932172</v>
      </c>
      <c r="Q212" s="334">
        <f>'Clients Balance'!Q424/'Clients Balance'!$B424</f>
        <v>0.07937137812</v>
      </c>
      <c r="R212" s="334">
        <f>'Clients Balance'!R424/'Clients Balance'!$B424</f>
        <v>0</v>
      </c>
      <c r="S212" s="134"/>
      <c r="T212" s="134"/>
      <c r="U212" s="134"/>
      <c r="V212" s="134"/>
      <c r="W212" s="134"/>
      <c r="X212" s="134"/>
      <c r="Y212" s="134"/>
      <c r="Z212" s="134"/>
      <c r="AA212" s="134"/>
    </row>
    <row r="213" ht="22.5" customHeight="1">
      <c r="A213" s="186" t="str">
        <f>'PROP DAILY PNL'!A419</f>
        <v/>
      </c>
      <c r="B213" s="334">
        <f t="shared" si="1"/>
        <v>1</v>
      </c>
      <c r="C213" s="334">
        <f>'Clients Balance'!C425/'Clients Balance'!B425</f>
        <v>0.5886574678</v>
      </c>
      <c r="D213" s="334">
        <f>'Clients Balance'!D425/'Clients Balance'!$B425</f>
        <v>0.1441470854</v>
      </c>
      <c r="E213" s="334">
        <f>'Clients Balance'!E425/'Clients Balance'!$B425</f>
        <v>0.1089946972</v>
      </c>
      <c r="F213" s="334">
        <f>'Clients Balance'!F425/'Clients Balance'!$B425</f>
        <v>0</v>
      </c>
      <c r="G213" s="334">
        <f>'Clients Balance'!G425/'Clients Balance'!$B425</f>
        <v>0</v>
      </c>
      <c r="H213" s="334">
        <f>'Clients Balance'!H425/'Clients Balance'!$B425</f>
        <v>0</v>
      </c>
      <c r="I213" s="334">
        <f>'Clients Balance'!I425/'Clients Balance'!$B425</f>
        <v>0</v>
      </c>
      <c r="J213" s="334">
        <f>'Clients Balance'!J425/'Clients Balance'!$B425</f>
        <v>0</v>
      </c>
      <c r="K213" s="334">
        <f>'Clients Balance'!K425/'Clients Balance'!$B425</f>
        <v>0</v>
      </c>
      <c r="L213" s="334">
        <f>'Clients Balance'!L425/'Clients Balance'!$B425</f>
        <v>0</v>
      </c>
      <c r="M213" s="334">
        <f>'Clients Balance'!M425/'Clients Balance'!$B425</f>
        <v>0</v>
      </c>
      <c r="N213" s="334">
        <f>'Clients Balance'!N425/'Clients Balance'!$B425</f>
        <v>0</v>
      </c>
      <c r="O213" s="334">
        <f>'Clients Balance'!O425/'Clients Balance'!$B425</f>
        <v>0.04923004982</v>
      </c>
      <c r="P213" s="334">
        <f>'Clients Balance'!P425/'Clients Balance'!$B425</f>
        <v>0.02959932172</v>
      </c>
      <c r="Q213" s="334">
        <f>'Clients Balance'!Q425/'Clients Balance'!$B425</f>
        <v>0.07937137812</v>
      </c>
      <c r="R213" s="334">
        <f>'Clients Balance'!R425/'Clients Balance'!$B425</f>
        <v>0</v>
      </c>
      <c r="S213" s="134"/>
      <c r="T213" s="134"/>
      <c r="U213" s="134"/>
      <c r="V213" s="134"/>
      <c r="W213" s="134"/>
      <c r="X213" s="134"/>
      <c r="Y213" s="134"/>
      <c r="Z213" s="134"/>
      <c r="AA213" s="134"/>
    </row>
    <row r="214" ht="22.5" customHeight="1">
      <c r="A214" s="186" t="str">
        <f>'PROP DAILY PNL'!A420</f>
        <v/>
      </c>
      <c r="B214" s="334">
        <f t="shared" si="1"/>
        <v>1</v>
      </c>
      <c r="C214" s="334">
        <f>'Clients Balance'!C426/'Clients Balance'!B426</f>
        <v>0.5886574678</v>
      </c>
      <c r="D214" s="334">
        <f>'Clients Balance'!D426/'Clients Balance'!$B426</f>
        <v>0.1441470854</v>
      </c>
      <c r="E214" s="334">
        <f>'Clients Balance'!E426/'Clients Balance'!$B426</f>
        <v>0.1089946972</v>
      </c>
      <c r="F214" s="334">
        <f>'Clients Balance'!F426/'Clients Balance'!$B426</f>
        <v>0</v>
      </c>
      <c r="G214" s="334">
        <f>'Clients Balance'!G426/'Clients Balance'!$B426</f>
        <v>0</v>
      </c>
      <c r="H214" s="334">
        <f>'Clients Balance'!H426/'Clients Balance'!$B426</f>
        <v>0</v>
      </c>
      <c r="I214" s="334">
        <f>'Clients Balance'!I426/'Clients Balance'!$B426</f>
        <v>0</v>
      </c>
      <c r="J214" s="334">
        <f>'Clients Balance'!J426/'Clients Balance'!$B426</f>
        <v>0</v>
      </c>
      <c r="K214" s="334">
        <f>'Clients Balance'!K426/'Clients Balance'!$B426</f>
        <v>0</v>
      </c>
      <c r="L214" s="334">
        <f>'Clients Balance'!L426/'Clients Balance'!$B426</f>
        <v>0</v>
      </c>
      <c r="M214" s="334">
        <f>'Clients Balance'!M426/'Clients Balance'!$B426</f>
        <v>0</v>
      </c>
      <c r="N214" s="334">
        <f>'Clients Balance'!N426/'Clients Balance'!$B426</f>
        <v>0</v>
      </c>
      <c r="O214" s="334">
        <f>'Clients Balance'!O426/'Clients Balance'!$B426</f>
        <v>0.04923004982</v>
      </c>
      <c r="P214" s="334">
        <f>'Clients Balance'!P426/'Clients Balance'!$B426</f>
        <v>0.02959932172</v>
      </c>
      <c r="Q214" s="334">
        <f>'Clients Balance'!Q426/'Clients Balance'!$B426</f>
        <v>0.07937137812</v>
      </c>
      <c r="R214" s="334">
        <f>'Clients Balance'!R426/'Clients Balance'!$B426</f>
        <v>0</v>
      </c>
      <c r="S214" s="134"/>
      <c r="T214" s="134"/>
      <c r="U214" s="134"/>
      <c r="V214" s="134"/>
      <c r="W214" s="134"/>
      <c r="X214" s="134"/>
      <c r="Y214" s="134"/>
      <c r="Z214" s="134"/>
      <c r="AA214" s="134"/>
    </row>
    <row r="215" ht="22.5" customHeight="1">
      <c r="A215" s="186" t="str">
        <f>'PROP DAILY PNL'!A421</f>
        <v/>
      </c>
      <c r="B215" s="334">
        <f t="shared" si="1"/>
        <v>1</v>
      </c>
      <c r="C215" s="334">
        <f>'Clients Balance'!C427/'Clients Balance'!B427</f>
        <v>0.5886574678</v>
      </c>
      <c r="D215" s="334">
        <f>'Clients Balance'!D427/'Clients Balance'!$B427</f>
        <v>0.1441470854</v>
      </c>
      <c r="E215" s="334">
        <f>'Clients Balance'!E427/'Clients Balance'!$B427</f>
        <v>0.1089946972</v>
      </c>
      <c r="F215" s="334">
        <f>'Clients Balance'!F427/'Clients Balance'!$B427</f>
        <v>0</v>
      </c>
      <c r="G215" s="334">
        <f>'Clients Balance'!G427/'Clients Balance'!$B427</f>
        <v>0</v>
      </c>
      <c r="H215" s="334">
        <f>'Clients Balance'!H427/'Clients Balance'!$B427</f>
        <v>0</v>
      </c>
      <c r="I215" s="334">
        <f>'Clients Balance'!I427/'Clients Balance'!$B427</f>
        <v>0</v>
      </c>
      <c r="J215" s="334">
        <f>'Clients Balance'!J427/'Clients Balance'!$B427</f>
        <v>0</v>
      </c>
      <c r="K215" s="334">
        <f>'Clients Balance'!K427/'Clients Balance'!$B427</f>
        <v>0</v>
      </c>
      <c r="L215" s="334">
        <f>'Clients Balance'!L427/'Clients Balance'!$B427</f>
        <v>0</v>
      </c>
      <c r="M215" s="334">
        <f>'Clients Balance'!M427/'Clients Balance'!$B427</f>
        <v>0</v>
      </c>
      <c r="N215" s="334">
        <f>'Clients Balance'!N427/'Clients Balance'!$B427</f>
        <v>0</v>
      </c>
      <c r="O215" s="334">
        <f>'Clients Balance'!O427/'Clients Balance'!$B427</f>
        <v>0.04923004982</v>
      </c>
      <c r="P215" s="334">
        <f>'Clients Balance'!P427/'Clients Balance'!$B427</f>
        <v>0.02959932172</v>
      </c>
      <c r="Q215" s="334">
        <f>'Clients Balance'!Q427/'Clients Balance'!$B427</f>
        <v>0.07937137812</v>
      </c>
      <c r="R215" s="334">
        <f>'Clients Balance'!R427/'Clients Balance'!$B427</f>
        <v>0</v>
      </c>
      <c r="S215" s="134"/>
      <c r="T215" s="134"/>
      <c r="U215" s="134"/>
      <c r="V215" s="134"/>
      <c r="W215" s="134"/>
      <c r="X215" s="134"/>
      <c r="Y215" s="134"/>
      <c r="Z215" s="134"/>
      <c r="AA215" s="134"/>
    </row>
    <row r="216" ht="22.5" customHeight="1">
      <c r="A216" s="186" t="str">
        <f>'PROP DAILY PNL'!A422</f>
        <v/>
      </c>
      <c r="B216" s="334">
        <f t="shared" si="1"/>
        <v>1</v>
      </c>
      <c r="C216" s="334">
        <f>'Clients Balance'!C428/'Clients Balance'!B428</f>
        <v>0.5886574678</v>
      </c>
      <c r="D216" s="334">
        <f>'Clients Balance'!D428/'Clients Balance'!$B428</f>
        <v>0.1441470854</v>
      </c>
      <c r="E216" s="334">
        <f>'Clients Balance'!E428/'Clients Balance'!$B428</f>
        <v>0.1089946972</v>
      </c>
      <c r="F216" s="334">
        <f>'Clients Balance'!F428/'Clients Balance'!$B428</f>
        <v>0</v>
      </c>
      <c r="G216" s="334">
        <f>'Clients Balance'!G428/'Clients Balance'!$B428</f>
        <v>0</v>
      </c>
      <c r="H216" s="334">
        <f>'Clients Balance'!H428/'Clients Balance'!$B428</f>
        <v>0</v>
      </c>
      <c r="I216" s="334">
        <f>'Clients Balance'!I428/'Clients Balance'!$B428</f>
        <v>0</v>
      </c>
      <c r="J216" s="334">
        <f>'Clients Balance'!J428/'Clients Balance'!$B428</f>
        <v>0</v>
      </c>
      <c r="K216" s="334">
        <f>'Clients Balance'!K428/'Clients Balance'!$B428</f>
        <v>0</v>
      </c>
      <c r="L216" s="334">
        <f>'Clients Balance'!L428/'Clients Balance'!$B428</f>
        <v>0</v>
      </c>
      <c r="M216" s="334">
        <f>'Clients Balance'!M428/'Clients Balance'!$B428</f>
        <v>0</v>
      </c>
      <c r="N216" s="334">
        <f>'Clients Balance'!N428/'Clients Balance'!$B428</f>
        <v>0</v>
      </c>
      <c r="O216" s="334">
        <f>'Clients Balance'!O428/'Clients Balance'!$B428</f>
        <v>0.04923004982</v>
      </c>
      <c r="P216" s="334">
        <f>'Clients Balance'!P428/'Clients Balance'!$B428</f>
        <v>0.02959932172</v>
      </c>
      <c r="Q216" s="334">
        <f>'Clients Balance'!Q428/'Clients Balance'!$B428</f>
        <v>0.07937137812</v>
      </c>
      <c r="R216" s="334">
        <f>'Clients Balance'!R428/'Clients Balance'!$B428</f>
        <v>0</v>
      </c>
      <c r="S216" s="134"/>
      <c r="T216" s="134"/>
      <c r="U216" s="134"/>
      <c r="V216" s="134"/>
      <c r="W216" s="134"/>
      <c r="X216" s="134"/>
      <c r="Y216" s="134"/>
      <c r="Z216" s="134"/>
      <c r="AA216" s="134"/>
    </row>
    <row r="217" ht="22.5" customHeight="1">
      <c r="A217" s="186" t="str">
        <f>'PROP DAILY PNL'!A423</f>
        <v/>
      </c>
      <c r="B217" s="334">
        <f t="shared" si="1"/>
        <v>1</v>
      </c>
      <c r="C217" s="334">
        <f>'Clients Balance'!C429/'Clients Balance'!B429</f>
        <v>0.5886574678</v>
      </c>
      <c r="D217" s="334">
        <f>'Clients Balance'!D429/'Clients Balance'!$B429</f>
        <v>0.1441470854</v>
      </c>
      <c r="E217" s="334">
        <f>'Clients Balance'!E429/'Clients Balance'!$B429</f>
        <v>0.1089946972</v>
      </c>
      <c r="F217" s="334">
        <f>'Clients Balance'!F429/'Clients Balance'!$B429</f>
        <v>0</v>
      </c>
      <c r="G217" s="334">
        <f>'Clients Balance'!G429/'Clients Balance'!$B429</f>
        <v>0</v>
      </c>
      <c r="H217" s="334">
        <f>'Clients Balance'!H429/'Clients Balance'!$B429</f>
        <v>0</v>
      </c>
      <c r="I217" s="334">
        <f>'Clients Balance'!I429/'Clients Balance'!$B429</f>
        <v>0</v>
      </c>
      <c r="J217" s="334">
        <f>'Clients Balance'!J429/'Clients Balance'!$B429</f>
        <v>0</v>
      </c>
      <c r="K217" s="334">
        <f>'Clients Balance'!K429/'Clients Balance'!$B429</f>
        <v>0</v>
      </c>
      <c r="L217" s="334">
        <f>'Clients Balance'!L429/'Clients Balance'!$B429</f>
        <v>0</v>
      </c>
      <c r="M217" s="334">
        <f>'Clients Balance'!M429/'Clients Balance'!$B429</f>
        <v>0</v>
      </c>
      <c r="N217" s="334">
        <f>'Clients Balance'!N429/'Clients Balance'!$B429</f>
        <v>0</v>
      </c>
      <c r="O217" s="334">
        <f>'Clients Balance'!O429/'Clients Balance'!$B429</f>
        <v>0.04923004982</v>
      </c>
      <c r="P217" s="334">
        <f>'Clients Balance'!P429/'Clients Balance'!$B429</f>
        <v>0.02959932172</v>
      </c>
      <c r="Q217" s="334">
        <f>'Clients Balance'!Q429/'Clients Balance'!$B429</f>
        <v>0.07937137812</v>
      </c>
      <c r="R217" s="334">
        <f>'Clients Balance'!R429/'Clients Balance'!$B429</f>
        <v>0</v>
      </c>
      <c r="S217" s="134"/>
      <c r="T217" s="134"/>
      <c r="U217" s="134"/>
      <c r="V217" s="134"/>
      <c r="W217" s="134"/>
      <c r="X217" s="134"/>
      <c r="Y217" s="134"/>
      <c r="Z217" s="134"/>
      <c r="AA217" s="134"/>
    </row>
    <row r="218" ht="22.5" customHeight="1">
      <c r="A218" s="186" t="str">
        <f>'PROP DAILY PNL'!A424</f>
        <v/>
      </c>
      <c r="B218" s="334">
        <f t="shared" si="1"/>
        <v>1</v>
      </c>
      <c r="C218" s="334">
        <f>'Clients Balance'!C430/'Clients Balance'!B430</f>
        <v>0.5886574678</v>
      </c>
      <c r="D218" s="334">
        <f>'Clients Balance'!D430/'Clients Balance'!$B430</f>
        <v>0.1441470854</v>
      </c>
      <c r="E218" s="334">
        <f>'Clients Balance'!E430/'Clients Balance'!$B430</f>
        <v>0.1089946972</v>
      </c>
      <c r="F218" s="334">
        <f>'Clients Balance'!F430/'Clients Balance'!$B430</f>
        <v>0</v>
      </c>
      <c r="G218" s="334">
        <f>'Clients Balance'!G430/'Clients Balance'!$B430</f>
        <v>0</v>
      </c>
      <c r="H218" s="334">
        <f>'Clients Balance'!H430/'Clients Balance'!$B430</f>
        <v>0</v>
      </c>
      <c r="I218" s="334">
        <f>'Clients Balance'!I430/'Clients Balance'!$B430</f>
        <v>0</v>
      </c>
      <c r="J218" s="334">
        <f>'Clients Balance'!J430/'Clients Balance'!$B430</f>
        <v>0</v>
      </c>
      <c r="K218" s="334">
        <f>'Clients Balance'!K430/'Clients Balance'!$B430</f>
        <v>0</v>
      </c>
      <c r="L218" s="334">
        <f>'Clients Balance'!L430/'Clients Balance'!$B430</f>
        <v>0</v>
      </c>
      <c r="M218" s="334">
        <f>'Clients Balance'!M430/'Clients Balance'!$B430</f>
        <v>0</v>
      </c>
      <c r="N218" s="334">
        <f>'Clients Balance'!N430/'Clients Balance'!$B430</f>
        <v>0</v>
      </c>
      <c r="O218" s="334">
        <f>'Clients Balance'!O430/'Clients Balance'!$B430</f>
        <v>0.04923004982</v>
      </c>
      <c r="P218" s="334">
        <f>'Clients Balance'!P430/'Clients Balance'!$B430</f>
        <v>0.02959932172</v>
      </c>
      <c r="Q218" s="334">
        <f>'Clients Balance'!Q430/'Clients Balance'!$B430</f>
        <v>0.07937137812</v>
      </c>
      <c r="R218" s="334">
        <f>'Clients Balance'!R430/'Clients Balance'!$B430</f>
        <v>0</v>
      </c>
      <c r="S218" s="134"/>
      <c r="T218" s="134"/>
      <c r="U218" s="134"/>
      <c r="V218" s="134"/>
      <c r="W218" s="134"/>
      <c r="X218" s="134"/>
      <c r="Y218" s="134"/>
      <c r="Z218" s="134"/>
      <c r="AA218" s="134"/>
    </row>
    <row r="219" ht="22.5" customHeight="1">
      <c r="A219" s="186" t="str">
        <f>'PROP DAILY PNL'!A425</f>
        <v/>
      </c>
      <c r="B219" s="334">
        <f t="shared" si="1"/>
        <v>1</v>
      </c>
      <c r="C219" s="334">
        <f>'Clients Balance'!C431/'Clients Balance'!B431</f>
        <v>0.5886574678</v>
      </c>
      <c r="D219" s="334">
        <f>'Clients Balance'!D431/'Clients Balance'!$B431</f>
        <v>0.1441470854</v>
      </c>
      <c r="E219" s="334">
        <f>'Clients Balance'!E431/'Clients Balance'!$B431</f>
        <v>0.1089946972</v>
      </c>
      <c r="F219" s="334">
        <f>'Clients Balance'!F431/'Clients Balance'!$B431</f>
        <v>0</v>
      </c>
      <c r="G219" s="334">
        <f>'Clients Balance'!G431/'Clients Balance'!$B431</f>
        <v>0</v>
      </c>
      <c r="H219" s="334">
        <f>'Clients Balance'!H431/'Clients Balance'!$B431</f>
        <v>0</v>
      </c>
      <c r="I219" s="334">
        <f>'Clients Balance'!I431/'Clients Balance'!$B431</f>
        <v>0</v>
      </c>
      <c r="J219" s="334">
        <f>'Clients Balance'!J431/'Clients Balance'!$B431</f>
        <v>0</v>
      </c>
      <c r="K219" s="334">
        <f>'Clients Balance'!K431/'Clients Balance'!$B431</f>
        <v>0</v>
      </c>
      <c r="L219" s="334">
        <f>'Clients Balance'!L431/'Clients Balance'!$B431</f>
        <v>0</v>
      </c>
      <c r="M219" s="334">
        <f>'Clients Balance'!M431/'Clients Balance'!$B431</f>
        <v>0</v>
      </c>
      <c r="N219" s="334">
        <f>'Clients Balance'!N431/'Clients Balance'!$B431</f>
        <v>0</v>
      </c>
      <c r="O219" s="334">
        <f>'Clients Balance'!O431/'Clients Balance'!$B431</f>
        <v>0.04923004982</v>
      </c>
      <c r="P219" s="334">
        <f>'Clients Balance'!P431/'Clients Balance'!$B431</f>
        <v>0.02959932172</v>
      </c>
      <c r="Q219" s="334">
        <f>'Clients Balance'!Q431/'Clients Balance'!$B431</f>
        <v>0.07937137812</v>
      </c>
      <c r="R219" s="334">
        <f>'Clients Balance'!R431/'Clients Balance'!$B431</f>
        <v>0</v>
      </c>
      <c r="S219" s="134"/>
      <c r="T219" s="134"/>
      <c r="U219" s="134"/>
      <c r="V219" s="134"/>
      <c r="W219" s="134"/>
      <c r="X219" s="134"/>
      <c r="Y219" s="134"/>
      <c r="Z219" s="134"/>
      <c r="AA219" s="134"/>
    </row>
    <row r="220" ht="22.5" customHeight="1">
      <c r="A220" s="186" t="str">
        <f>'PROP DAILY PNL'!A426</f>
        <v/>
      </c>
      <c r="B220" s="334">
        <f t="shared" si="1"/>
        <v>1</v>
      </c>
      <c r="C220" s="334">
        <f>'Clients Balance'!C432/'Clients Balance'!B432</f>
        <v>0.5886574678</v>
      </c>
      <c r="D220" s="334">
        <f>'Clients Balance'!D432/'Clients Balance'!$B432</f>
        <v>0.1441470854</v>
      </c>
      <c r="E220" s="334">
        <f>'Clients Balance'!E432/'Clients Balance'!$B432</f>
        <v>0.1089946972</v>
      </c>
      <c r="F220" s="334">
        <f>'Clients Balance'!F432/'Clients Balance'!$B432</f>
        <v>0</v>
      </c>
      <c r="G220" s="334">
        <f>'Clients Balance'!G432/'Clients Balance'!$B432</f>
        <v>0</v>
      </c>
      <c r="H220" s="334">
        <f>'Clients Balance'!H432/'Clients Balance'!$B432</f>
        <v>0</v>
      </c>
      <c r="I220" s="334">
        <f>'Clients Balance'!I432/'Clients Balance'!$B432</f>
        <v>0</v>
      </c>
      <c r="J220" s="334">
        <f>'Clients Balance'!J432/'Clients Balance'!$B432</f>
        <v>0</v>
      </c>
      <c r="K220" s="334">
        <f>'Clients Balance'!K432/'Clients Balance'!$B432</f>
        <v>0</v>
      </c>
      <c r="L220" s="334">
        <f>'Clients Balance'!L432/'Clients Balance'!$B432</f>
        <v>0</v>
      </c>
      <c r="M220" s="334">
        <f>'Clients Balance'!M432/'Clients Balance'!$B432</f>
        <v>0</v>
      </c>
      <c r="N220" s="334">
        <f>'Clients Balance'!N432/'Clients Balance'!$B432</f>
        <v>0</v>
      </c>
      <c r="O220" s="334">
        <f>'Clients Balance'!O432/'Clients Balance'!$B432</f>
        <v>0.04923004982</v>
      </c>
      <c r="P220" s="334">
        <f>'Clients Balance'!P432/'Clients Balance'!$B432</f>
        <v>0.02959932172</v>
      </c>
      <c r="Q220" s="334">
        <f>'Clients Balance'!Q432/'Clients Balance'!$B432</f>
        <v>0.07937137812</v>
      </c>
      <c r="R220" s="334">
        <f>'Clients Balance'!R432/'Clients Balance'!$B432</f>
        <v>0</v>
      </c>
      <c r="S220" s="134"/>
      <c r="T220" s="134"/>
      <c r="U220" s="134"/>
      <c r="V220" s="134"/>
      <c r="W220" s="134"/>
      <c r="X220" s="134"/>
      <c r="Y220" s="134"/>
      <c r="Z220" s="134"/>
      <c r="AA220" s="134"/>
    </row>
    <row r="221" ht="22.5" customHeight="1">
      <c r="A221" s="186" t="str">
        <f>'PROP DAILY PNL'!A427</f>
        <v/>
      </c>
      <c r="B221" s="334">
        <f t="shared" si="1"/>
        <v>1</v>
      </c>
      <c r="C221" s="334">
        <f>'Clients Balance'!C433/'Clients Balance'!B433</f>
        <v>0.5886574678</v>
      </c>
      <c r="D221" s="334">
        <f>'Clients Balance'!D433/'Clients Balance'!$B433</f>
        <v>0.1441470854</v>
      </c>
      <c r="E221" s="334">
        <f>'Clients Balance'!E433/'Clients Balance'!$B433</f>
        <v>0.1089946972</v>
      </c>
      <c r="F221" s="334">
        <f>'Clients Balance'!F433/'Clients Balance'!$B433</f>
        <v>0</v>
      </c>
      <c r="G221" s="334">
        <f>'Clients Balance'!G433/'Clients Balance'!$B433</f>
        <v>0</v>
      </c>
      <c r="H221" s="334">
        <f>'Clients Balance'!H433/'Clients Balance'!$B433</f>
        <v>0</v>
      </c>
      <c r="I221" s="334">
        <f>'Clients Balance'!I433/'Clients Balance'!$B433</f>
        <v>0</v>
      </c>
      <c r="J221" s="334">
        <f>'Clients Balance'!J433/'Clients Balance'!$B433</f>
        <v>0</v>
      </c>
      <c r="K221" s="334">
        <f>'Clients Balance'!K433/'Clients Balance'!$B433</f>
        <v>0</v>
      </c>
      <c r="L221" s="334">
        <f>'Clients Balance'!L433/'Clients Balance'!$B433</f>
        <v>0</v>
      </c>
      <c r="M221" s="334">
        <f>'Clients Balance'!M433/'Clients Balance'!$B433</f>
        <v>0</v>
      </c>
      <c r="N221" s="334">
        <f>'Clients Balance'!N433/'Clients Balance'!$B433</f>
        <v>0</v>
      </c>
      <c r="O221" s="334">
        <f>'Clients Balance'!O433/'Clients Balance'!$B433</f>
        <v>0.04923004982</v>
      </c>
      <c r="P221" s="334">
        <f>'Clients Balance'!P433/'Clients Balance'!$B433</f>
        <v>0.02959932172</v>
      </c>
      <c r="Q221" s="334">
        <f>'Clients Balance'!Q433/'Clients Balance'!$B433</f>
        <v>0.07937137812</v>
      </c>
      <c r="R221" s="334">
        <f>'Clients Balance'!R433/'Clients Balance'!$B433</f>
        <v>0</v>
      </c>
      <c r="S221" s="134"/>
      <c r="T221" s="134"/>
      <c r="U221" s="134"/>
      <c r="V221" s="134"/>
      <c r="W221" s="134"/>
      <c r="X221" s="134"/>
      <c r="Y221" s="134"/>
      <c r="Z221" s="134"/>
      <c r="AA221" s="134"/>
    </row>
    <row r="222" ht="22.5" customHeight="1">
      <c r="A222" s="186" t="str">
        <f>'PROP DAILY PNL'!A428</f>
        <v/>
      </c>
      <c r="B222" s="334">
        <f t="shared" si="1"/>
        <v>1</v>
      </c>
      <c r="C222" s="334">
        <f>'Clients Balance'!C434/'Clients Balance'!B434</f>
        <v>0.5886574678</v>
      </c>
      <c r="D222" s="334">
        <f>'Clients Balance'!D434/'Clients Balance'!$B434</f>
        <v>0.1441470854</v>
      </c>
      <c r="E222" s="334">
        <f>'Clients Balance'!E434/'Clients Balance'!$B434</f>
        <v>0.1089946972</v>
      </c>
      <c r="F222" s="334">
        <f>'Clients Balance'!F434/'Clients Balance'!$B434</f>
        <v>0</v>
      </c>
      <c r="G222" s="334">
        <f>'Clients Balance'!G434/'Clients Balance'!$B434</f>
        <v>0</v>
      </c>
      <c r="H222" s="334">
        <f>'Clients Balance'!H434/'Clients Balance'!$B434</f>
        <v>0</v>
      </c>
      <c r="I222" s="334">
        <f>'Clients Balance'!I434/'Clients Balance'!$B434</f>
        <v>0</v>
      </c>
      <c r="J222" s="334">
        <f>'Clients Balance'!J434/'Clients Balance'!$B434</f>
        <v>0</v>
      </c>
      <c r="K222" s="334">
        <f>'Clients Balance'!K434/'Clients Balance'!$B434</f>
        <v>0</v>
      </c>
      <c r="L222" s="334">
        <f>'Clients Balance'!L434/'Clients Balance'!$B434</f>
        <v>0</v>
      </c>
      <c r="M222" s="334">
        <f>'Clients Balance'!M434/'Clients Balance'!$B434</f>
        <v>0</v>
      </c>
      <c r="N222" s="334">
        <f>'Clients Balance'!N434/'Clients Balance'!$B434</f>
        <v>0</v>
      </c>
      <c r="O222" s="334">
        <f>'Clients Balance'!O434/'Clients Balance'!$B434</f>
        <v>0.04923004982</v>
      </c>
      <c r="P222" s="334">
        <f>'Clients Balance'!P434/'Clients Balance'!$B434</f>
        <v>0.02959932172</v>
      </c>
      <c r="Q222" s="334">
        <f>'Clients Balance'!Q434/'Clients Balance'!$B434</f>
        <v>0.07937137812</v>
      </c>
      <c r="R222" s="334">
        <f>'Clients Balance'!R434/'Clients Balance'!$B434</f>
        <v>0</v>
      </c>
      <c r="S222" s="134"/>
      <c r="T222" s="134"/>
      <c r="U222" s="134"/>
      <c r="V222" s="134"/>
      <c r="W222" s="134"/>
      <c r="X222" s="134"/>
      <c r="Y222" s="134"/>
      <c r="Z222" s="134"/>
      <c r="AA222" s="134"/>
    </row>
    <row r="223" ht="22.5" customHeight="1">
      <c r="A223" s="186" t="str">
        <f>'PROP DAILY PNL'!A429</f>
        <v/>
      </c>
      <c r="B223" s="334">
        <f t="shared" si="1"/>
        <v>1</v>
      </c>
      <c r="C223" s="334">
        <f>'Clients Balance'!C435/'Clients Balance'!B435</f>
        <v>0.5886574678</v>
      </c>
      <c r="D223" s="334">
        <f>'Clients Balance'!D435/'Clients Balance'!$B435</f>
        <v>0.1441470854</v>
      </c>
      <c r="E223" s="334">
        <f>'Clients Balance'!E435/'Clients Balance'!$B435</f>
        <v>0.1089946972</v>
      </c>
      <c r="F223" s="334">
        <f>'Clients Balance'!F435/'Clients Balance'!$B435</f>
        <v>0</v>
      </c>
      <c r="G223" s="334">
        <f>'Clients Balance'!G435/'Clients Balance'!$B435</f>
        <v>0</v>
      </c>
      <c r="H223" s="334">
        <f>'Clients Balance'!H435/'Clients Balance'!$B435</f>
        <v>0</v>
      </c>
      <c r="I223" s="334">
        <f>'Clients Balance'!I435/'Clients Balance'!$B435</f>
        <v>0</v>
      </c>
      <c r="J223" s="334">
        <f>'Clients Balance'!J435/'Clients Balance'!$B435</f>
        <v>0</v>
      </c>
      <c r="K223" s="334">
        <f>'Clients Balance'!K435/'Clients Balance'!$B435</f>
        <v>0</v>
      </c>
      <c r="L223" s="334">
        <f>'Clients Balance'!L435/'Clients Balance'!$B435</f>
        <v>0</v>
      </c>
      <c r="M223" s="334">
        <f>'Clients Balance'!M435/'Clients Balance'!$B435</f>
        <v>0</v>
      </c>
      <c r="N223" s="334">
        <f>'Clients Balance'!N435/'Clients Balance'!$B435</f>
        <v>0</v>
      </c>
      <c r="O223" s="334">
        <f>'Clients Balance'!O435/'Clients Balance'!$B435</f>
        <v>0.04923004982</v>
      </c>
      <c r="P223" s="334">
        <f>'Clients Balance'!P435/'Clients Balance'!$B435</f>
        <v>0.02959932172</v>
      </c>
      <c r="Q223" s="334">
        <f>'Clients Balance'!Q435/'Clients Balance'!$B435</f>
        <v>0.07937137812</v>
      </c>
      <c r="R223" s="334">
        <f>'Clients Balance'!R435/'Clients Balance'!$B435</f>
        <v>0</v>
      </c>
      <c r="S223" s="134"/>
      <c r="T223" s="134"/>
      <c r="U223" s="134"/>
      <c r="V223" s="134"/>
      <c r="W223" s="134"/>
      <c r="X223" s="134"/>
      <c r="Y223" s="134"/>
      <c r="Z223" s="134"/>
      <c r="AA223" s="134"/>
    </row>
    <row r="224" ht="22.5" customHeight="1">
      <c r="A224" s="186" t="str">
        <f>'PROP DAILY PNL'!A430</f>
        <v/>
      </c>
      <c r="B224" s="334">
        <f t="shared" si="1"/>
        <v>1</v>
      </c>
      <c r="C224" s="334">
        <f>'Clients Balance'!C436/'Clients Balance'!B436</f>
        <v>0.5886574678</v>
      </c>
      <c r="D224" s="334">
        <f>'Clients Balance'!D436/'Clients Balance'!$B436</f>
        <v>0.1441470854</v>
      </c>
      <c r="E224" s="334">
        <f>'Clients Balance'!E436/'Clients Balance'!$B436</f>
        <v>0.1089946972</v>
      </c>
      <c r="F224" s="334">
        <f>'Clients Balance'!F436/'Clients Balance'!$B436</f>
        <v>0</v>
      </c>
      <c r="G224" s="334">
        <f>'Clients Balance'!G436/'Clients Balance'!$B436</f>
        <v>0</v>
      </c>
      <c r="H224" s="334">
        <f>'Clients Balance'!H436/'Clients Balance'!$B436</f>
        <v>0</v>
      </c>
      <c r="I224" s="334">
        <f>'Clients Balance'!I436/'Clients Balance'!$B436</f>
        <v>0</v>
      </c>
      <c r="J224" s="334">
        <f>'Clients Balance'!J436/'Clients Balance'!$B436</f>
        <v>0</v>
      </c>
      <c r="K224" s="334">
        <f>'Clients Balance'!K436/'Clients Balance'!$B436</f>
        <v>0</v>
      </c>
      <c r="L224" s="334">
        <f>'Clients Balance'!L436/'Clients Balance'!$B436</f>
        <v>0</v>
      </c>
      <c r="M224" s="334">
        <f>'Clients Balance'!M436/'Clients Balance'!$B436</f>
        <v>0</v>
      </c>
      <c r="N224" s="334">
        <f>'Clients Balance'!N436/'Clients Balance'!$B436</f>
        <v>0</v>
      </c>
      <c r="O224" s="334">
        <f>'Clients Balance'!O436/'Clients Balance'!$B436</f>
        <v>0.04923004982</v>
      </c>
      <c r="P224" s="334">
        <f>'Clients Balance'!P436/'Clients Balance'!$B436</f>
        <v>0.02959932172</v>
      </c>
      <c r="Q224" s="334">
        <f>'Clients Balance'!Q436/'Clients Balance'!$B436</f>
        <v>0.07937137812</v>
      </c>
      <c r="R224" s="334">
        <f>'Clients Balance'!R436/'Clients Balance'!$B436</f>
        <v>0</v>
      </c>
      <c r="S224" s="134"/>
      <c r="T224" s="134"/>
      <c r="U224" s="134"/>
      <c r="V224" s="134"/>
      <c r="W224" s="134"/>
      <c r="X224" s="134"/>
      <c r="Y224" s="134"/>
      <c r="Z224" s="134"/>
      <c r="AA224" s="134"/>
    </row>
    <row r="225" ht="22.5" customHeight="1">
      <c r="A225" s="186" t="str">
        <f>'PROP DAILY PNL'!A431</f>
        <v/>
      </c>
      <c r="B225" s="334">
        <f t="shared" si="1"/>
        <v>1</v>
      </c>
      <c r="C225" s="334">
        <f>'Clients Balance'!C437/'Clients Balance'!B437</f>
        <v>0.5886574678</v>
      </c>
      <c r="D225" s="334">
        <f>'Clients Balance'!D437/'Clients Balance'!$B437</f>
        <v>0.1441470854</v>
      </c>
      <c r="E225" s="334">
        <f>'Clients Balance'!E437/'Clients Balance'!$B437</f>
        <v>0.1089946972</v>
      </c>
      <c r="F225" s="334">
        <f>'Clients Balance'!F437/'Clients Balance'!$B437</f>
        <v>0</v>
      </c>
      <c r="G225" s="334">
        <f>'Clients Balance'!G437/'Clients Balance'!$B437</f>
        <v>0</v>
      </c>
      <c r="H225" s="334">
        <f>'Clients Balance'!H437/'Clients Balance'!$B437</f>
        <v>0</v>
      </c>
      <c r="I225" s="334">
        <f>'Clients Balance'!I437/'Clients Balance'!$B437</f>
        <v>0</v>
      </c>
      <c r="J225" s="334">
        <f>'Clients Balance'!J437/'Clients Balance'!$B437</f>
        <v>0</v>
      </c>
      <c r="K225" s="334">
        <f>'Clients Balance'!K437/'Clients Balance'!$B437</f>
        <v>0</v>
      </c>
      <c r="L225" s="334">
        <f>'Clients Balance'!L437/'Clients Balance'!$B437</f>
        <v>0</v>
      </c>
      <c r="M225" s="334">
        <f>'Clients Balance'!M437/'Clients Balance'!$B437</f>
        <v>0</v>
      </c>
      <c r="N225" s="334">
        <f>'Clients Balance'!N437/'Clients Balance'!$B437</f>
        <v>0</v>
      </c>
      <c r="O225" s="334">
        <f>'Clients Balance'!O437/'Clients Balance'!$B437</f>
        <v>0.04923004982</v>
      </c>
      <c r="P225" s="334">
        <f>'Clients Balance'!P437/'Clients Balance'!$B437</f>
        <v>0.02959932172</v>
      </c>
      <c r="Q225" s="334">
        <f>'Clients Balance'!Q437/'Clients Balance'!$B437</f>
        <v>0.07937137812</v>
      </c>
      <c r="R225" s="334">
        <f>'Clients Balance'!R437/'Clients Balance'!$B437</f>
        <v>0</v>
      </c>
      <c r="S225" s="134"/>
      <c r="T225" s="134"/>
      <c r="U225" s="134"/>
      <c r="V225" s="134"/>
      <c r="W225" s="134"/>
      <c r="X225" s="134"/>
      <c r="Y225" s="134"/>
      <c r="Z225" s="134"/>
      <c r="AA225" s="134"/>
    </row>
    <row r="226" ht="22.5" customHeight="1">
      <c r="A226" s="186" t="str">
        <f>'PROP DAILY PNL'!A432</f>
        <v/>
      </c>
      <c r="B226" s="334">
        <f t="shared" si="1"/>
        <v>1</v>
      </c>
      <c r="C226" s="334">
        <f>'Clients Balance'!C438/'Clients Balance'!B438</f>
        <v>0.5886574678</v>
      </c>
      <c r="D226" s="334">
        <f>'Clients Balance'!D438/'Clients Balance'!$B438</f>
        <v>0.1441470854</v>
      </c>
      <c r="E226" s="334">
        <f>'Clients Balance'!E438/'Clients Balance'!$B438</f>
        <v>0.1089946972</v>
      </c>
      <c r="F226" s="334">
        <f>'Clients Balance'!F438/'Clients Balance'!$B438</f>
        <v>0</v>
      </c>
      <c r="G226" s="334">
        <f>'Clients Balance'!G438/'Clients Balance'!$B438</f>
        <v>0</v>
      </c>
      <c r="H226" s="334">
        <f>'Clients Balance'!H438/'Clients Balance'!$B438</f>
        <v>0</v>
      </c>
      <c r="I226" s="334">
        <f>'Clients Balance'!I438/'Clients Balance'!$B438</f>
        <v>0</v>
      </c>
      <c r="J226" s="334">
        <f>'Clients Balance'!J438/'Clients Balance'!$B438</f>
        <v>0</v>
      </c>
      <c r="K226" s="334">
        <f>'Clients Balance'!K438/'Clients Balance'!$B438</f>
        <v>0</v>
      </c>
      <c r="L226" s="334">
        <f>'Clients Balance'!L438/'Clients Balance'!$B438</f>
        <v>0</v>
      </c>
      <c r="M226" s="334">
        <f>'Clients Balance'!M438/'Clients Balance'!$B438</f>
        <v>0</v>
      </c>
      <c r="N226" s="334">
        <f>'Clients Balance'!N438/'Clients Balance'!$B438</f>
        <v>0</v>
      </c>
      <c r="O226" s="334">
        <f>'Clients Balance'!O438/'Clients Balance'!$B438</f>
        <v>0.04923004982</v>
      </c>
      <c r="P226" s="334">
        <f>'Clients Balance'!P438/'Clients Balance'!$B438</f>
        <v>0.02959932172</v>
      </c>
      <c r="Q226" s="334">
        <f>'Clients Balance'!Q438/'Clients Balance'!$B438</f>
        <v>0.07937137812</v>
      </c>
      <c r="R226" s="334">
        <f>'Clients Balance'!R438/'Clients Balance'!$B438</f>
        <v>0</v>
      </c>
      <c r="S226" s="134"/>
      <c r="T226" s="134"/>
      <c r="U226" s="134"/>
      <c r="V226" s="134"/>
      <c r="W226" s="134"/>
      <c r="X226" s="134"/>
      <c r="Y226" s="134"/>
      <c r="Z226" s="134"/>
      <c r="AA226" s="134"/>
    </row>
    <row r="227" ht="22.5" customHeight="1">
      <c r="A227" s="186" t="str">
        <f>'PROP DAILY PNL'!A433</f>
        <v/>
      </c>
      <c r="B227" s="334">
        <f t="shared" si="1"/>
        <v>1</v>
      </c>
      <c r="C227" s="334">
        <f>'Clients Balance'!C439/'Clients Balance'!B439</f>
        <v>0.5886574678</v>
      </c>
      <c r="D227" s="334">
        <f>'Clients Balance'!D439/'Clients Balance'!$B439</f>
        <v>0.1441470854</v>
      </c>
      <c r="E227" s="334">
        <f>'Clients Balance'!E439/'Clients Balance'!$B439</f>
        <v>0.1089946972</v>
      </c>
      <c r="F227" s="334">
        <f>'Clients Balance'!F439/'Clients Balance'!$B439</f>
        <v>0</v>
      </c>
      <c r="G227" s="334">
        <f>'Clients Balance'!G439/'Clients Balance'!$B439</f>
        <v>0</v>
      </c>
      <c r="H227" s="334">
        <f>'Clients Balance'!H439/'Clients Balance'!$B439</f>
        <v>0</v>
      </c>
      <c r="I227" s="334">
        <f>'Clients Balance'!I439/'Clients Balance'!$B439</f>
        <v>0</v>
      </c>
      <c r="J227" s="334">
        <f>'Clients Balance'!J439/'Clients Balance'!$B439</f>
        <v>0</v>
      </c>
      <c r="K227" s="334">
        <f>'Clients Balance'!K439/'Clients Balance'!$B439</f>
        <v>0</v>
      </c>
      <c r="L227" s="334">
        <f>'Clients Balance'!L439/'Clients Balance'!$B439</f>
        <v>0</v>
      </c>
      <c r="M227" s="334">
        <f>'Clients Balance'!M439/'Clients Balance'!$B439</f>
        <v>0</v>
      </c>
      <c r="N227" s="334">
        <f>'Clients Balance'!N439/'Clients Balance'!$B439</f>
        <v>0</v>
      </c>
      <c r="O227" s="334">
        <f>'Clients Balance'!O439/'Clients Balance'!$B439</f>
        <v>0.04923004982</v>
      </c>
      <c r="P227" s="334">
        <f>'Clients Balance'!P439/'Clients Balance'!$B439</f>
        <v>0.02959932172</v>
      </c>
      <c r="Q227" s="334">
        <f>'Clients Balance'!Q439/'Clients Balance'!$B439</f>
        <v>0.07937137812</v>
      </c>
      <c r="R227" s="334">
        <f>'Clients Balance'!R439/'Clients Balance'!$B439</f>
        <v>0</v>
      </c>
      <c r="S227" s="134"/>
      <c r="T227" s="134"/>
      <c r="U227" s="134"/>
      <c r="V227" s="134"/>
      <c r="W227" s="134"/>
      <c r="X227" s="134"/>
      <c r="Y227" s="134"/>
      <c r="Z227" s="134"/>
      <c r="AA227" s="134"/>
    </row>
    <row r="228" ht="22.5" customHeight="1">
      <c r="A228" s="186" t="str">
        <f>'PROP DAILY PNL'!A434</f>
        <v/>
      </c>
      <c r="B228" s="334">
        <f t="shared" si="1"/>
        <v>1</v>
      </c>
      <c r="C228" s="334">
        <f>'Clients Balance'!C440/'Clients Balance'!B440</f>
        <v>0.5886574678</v>
      </c>
      <c r="D228" s="334">
        <f>'Clients Balance'!D440/'Clients Balance'!$B440</f>
        <v>0.1441470854</v>
      </c>
      <c r="E228" s="334">
        <f>'Clients Balance'!E440/'Clients Balance'!$B440</f>
        <v>0.1089946972</v>
      </c>
      <c r="F228" s="334">
        <f>'Clients Balance'!F440/'Clients Balance'!$B440</f>
        <v>0</v>
      </c>
      <c r="G228" s="334">
        <f>'Clients Balance'!G440/'Clients Balance'!$B440</f>
        <v>0</v>
      </c>
      <c r="H228" s="334">
        <f>'Clients Balance'!H440/'Clients Balance'!$B440</f>
        <v>0</v>
      </c>
      <c r="I228" s="334">
        <f>'Clients Balance'!I440/'Clients Balance'!$B440</f>
        <v>0</v>
      </c>
      <c r="J228" s="334">
        <f>'Clients Balance'!J440/'Clients Balance'!$B440</f>
        <v>0</v>
      </c>
      <c r="K228" s="334">
        <f>'Clients Balance'!K440/'Clients Balance'!$B440</f>
        <v>0</v>
      </c>
      <c r="L228" s="334">
        <f>'Clients Balance'!L440/'Clients Balance'!$B440</f>
        <v>0</v>
      </c>
      <c r="M228" s="334">
        <f>'Clients Balance'!M440/'Clients Balance'!$B440</f>
        <v>0</v>
      </c>
      <c r="N228" s="334">
        <f>'Clients Balance'!N440/'Clients Balance'!$B440</f>
        <v>0</v>
      </c>
      <c r="O228" s="334">
        <f>'Clients Balance'!O440/'Clients Balance'!$B440</f>
        <v>0.04923004982</v>
      </c>
      <c r="P228" s="334">
        <f>'Clients Balance'!P440/'Clients Balance'!$B440</f>
        <v>0.02959932172</v>
      </c>
      <c r="Q228" s="334">
        <f>'Clients Balance'!Q440/'Clients Balance'!$B440</f>
        <v>0.07937137812</v>
      </c>
      <c r="R228" s="334">
        <f>'Clients Balance'!R440/'Clients Balance'!$B440</f>
        <v>0</v>
      </c>
      <c r="S228" s="134"/>
      <c r="T228" s="134"/>
      <c r="U228" s="134"/>
      <c r="V228" s="134"/>
      <c r="W228" s="134"/>
      <c r="X228" s="134"/>
      <c r="Y228" s="134"/>
      <c r="Z228" s="134"/>
      <c r="AA228" s="134"/>
    </row>
    <row r="229" ht="22.5" customHeight="1">
      <c r="A229" s="186" t="str">
        <f>'PROP DAILY PNL'!A435</f>
        <v/>
      </c>
      <c r="B229" s="334">
        <f t="shared" si="1"/>
        <v>1</v>
      </c>
      <c r="C229" s="334">
        <f>'Clients Balance'!C441/'Clients Balance'!B441</f>
        <v>0.5886574678</v>
      </c>
      <c r="D229" s="334">
        <f>'Clients Balance'!D441/'Clients Balance'!$B441</f>
        <v>0.1441470854</v>
      </c>
      <c r="E229" s="334">
        <f>'Clients Balance'!E441/'Clients Balance'!$B441</f>
        <v>0.1089946972</v>
      </c>
      <c r="F229" s="334">
        <f>'Clients Balance'!F441/'Clients Balance'!$B441</f>
        <v>0</v>
      </c>
      <c r="G229" s="334">
        <f>'Clients Balance'!G441/'Clients Balance'!$B441</f>
        <v>0</v>
      </c>
      <c r="H229" s="334">
        <f>'Clients Balance'!H441/'Clients Balance'!$B441</f>
        <v>0</v>
      </c>
      <c r="I229" s="334">
        <f>'Clients Balance'!I441/'Clients Balance'!$B441</f>
        <v>0</v>
      </c>
      <c r="J229" s="334">
        <f>'Clients Balance'!J441/'Clients Balance'!$B441</f>
        <v>0</v>
      </c>
      <c r="K229" s="334">
        <f>'Clients Balance'!K441/'Clients Balance'!$B441</f>
        <v>0</v>
      </c>
      <c r="L229" s="334">
        <f>'Clients Balance'!L441/'Clients Balance'!$B441</f>
        <v>0</v>
      </c>
      <c r="M229" s="334">
        <f>'Clients Balance'!M441/'Clients Balance'!$B441</f>
        <v>0</v>
      </c>
      <c r="N229" s="334">
        <f>'Clients Balance'!N441/'Clients Balance'!$B441</f>
        <v>0</v>
      </c>
      <c r="O229" s="334">
        <f>'Clients Balance'!O441/'Clients Balance'!$B441</f>
        <v>0.04923004982</v>
      </c>
      <c r="P229" s="334">
        <f>'Clients Balance'!P441/'Clients Balance'!$B441</f>
        <v>0.02959932172</v>
      </c>
      <c r="Q229" s="334">
        <f>'Clients Balance'!Q441/'Clients Balance'!$B441</f>
        <v>0.07937137812</v>
      </c>
      <c r="R229" s="334">
        <f>'Clients Balance'!R441/'Clients Balance'!$B441</f>
        <v>0</v>
      </c>
      <c r="S229" s="134"/>
      <c r="T229" s="134"/>
      <c r="U229" s="134"/>
      <c r="V229" s="134"/>
      <c r="W229" s="134"/>
      <c r="X229" s="134"/>
      <c r="Y229" s="134"/>
      <c r="Z229" s="134"/>
      <c r="AA229" s="134"/>
    </row>
    <row r="230" ht="22.5" customHeight="1">
      <c r="A230" s="186" t="str">
        <f>'PROP DAILY PNL'!A436</f>
        <v/>
      </c>
      <c r="B230" s="334">
        <f t="shared" si="1"/>
        <v>1</v>
      </c>
      <c r="C230" s="334">
        <f>'Clients Balance'!C442/'Clients Balance'!B442</f>
        <v>0.5886574678</v>
      </c>
      <c r="D230" s="334">
        <f>'Clients Balance'!D442/'Clients Balance'!$B442</f>
        <v>0.1441470854</v>
      </c>
      <c r="E230" s="334">
        <f>'Clients Balance'!E442/'Clients Balance'!$B442</f>
        <v>0.1089946972</v>
      </c>
      <c r="F230" s="334">
        <f>'Clients Balance'!F442/'Clients Balance'!$B442</f>
        <v>0</v>
      </c>
      <c r="G230" s="334">
        <f>'Clients Balance'!G442/'Clients Balance'!$B442</f>
        <v>0</v>
      </c>
      <c r="H230" s="334">
        <f>'Clients Balance'!H442/'Clients Balance'!$B442</f>
        <v>0</v>
      </c>
      <c r="I230" s="334">
        <f>'Clients Balance'!I442/'Clients Balance'!$B442</f>
        <v>0</v>
      </c>
      <c r="J230" s="334">
        <f>'Clients Balance'!J442/'Clients Balance'!$B442</f>
        <v>0</v>
      </c>
      <c r="K230" s="334">
        <f>'Clients Balance'!K442/'Clients Balance'!$B442</f>
        <v>0</v>
      </c>
      <c r="L230" s="334">
        <f>'Clients Balance'!L442/'Clients Balance'!$B442</f>
        <v>0</v>
      </c>
      <c r="M230" s="334">
        <f>'Clients Balance'!M442/'Clients Balance'!$B442</f>
        <v>0</v>
      </c>
      <c r="N230" s="334">
        <f>'Clients Balance'!N442/'Clients Balance'!$B442</f>
        <v>0</v>
      </c>
      <c r="O230" s="334">
        <f>'Clients Balance'!O442/'Clients Balance'!$B442</f>
        <v>0.04923004982</v>
      </c>
      <c r="P230" s="334">
        <f>'Clients Balance'!P442/'Clients Balance'!$B442</f>
        <v>0.02959932172</v>
      </c>
      <c r="Q230" s="334">
        <f>'Clients Balance'!Q442/'Clients Balance'!$B442</f>
        <v>0.07937137812</v>
      </c>
      <c r="R230" s="334">
        <f>'Clients Balance'!R442/'Clients Balance'!$B442</f>
        <v>0</v>
      </c>
      <c r="S230" s="134"/>
      <c r="T230" s="134"/>
      <c r="U230" s="134"/>
      <c r="V230" s="134"/>
      <c r="W230" s="134"/>
      <c r="X230" s="134"/>
      <c r="Y230" s="134"/>
      <c r="Z230" s="134"/>
      <c r="AA230" s="134"/>
    </row>
    <row r="231" ht="22.5" customHeight="1">
      <c r="A231" s="186" t="str">
        <f>'PROP DAILY PNL'!A437</f>
        <v/>
      </c>
      <c r="B231" s="334">
        <f t="shared" si="1"/>
        <v>1</v>
      </c>
      <c r="C231" s="334">
        <f>'Clients Balance'!C443/'Clients Balance'!B443</f>
        <v>0.5886574678</v>
      </c>
      <c r="D231" s="334">
        <f>'Clients Balance'!D443/'Clients Balance'!$B443</f>
        <v>0.1441470854</v>
      </c>
      <c r="E231" s="334">
        <f>'Clients Balance'!E443/'Clients Balance'!$B443</f>
        <v>0.1089946972</v>
      </c>
      <c r="F231" s="334">
        <f>'Clients Balance'!F443/'Clients Balance'!$B443</f>
        <v>0</v>
      </c>
      <c r="G231" s="334">
        <f>'Clients Balance'!G443/'Clients Balance'!$B443</f>
        <v>0</v>
      </c>
      <c r="H231" s="334">
        <f>'Clients Balance'!H443/'Clients Balance'!$B443</f>
        <v>0</v>
      </c>
      <c r="I231" s="334">
        <f>'Clients Balance'!I443/'Clients Balance'!$B443</f>
        <v>0</v>
      </c>
      <c r="J231" s="334">
        <f>'Clients Balance'!J443/'Clients Balance'!$B443</f>
        <v>0</v>
      </c>
      <c r="K231" s="334">
        <f>'Clients Balance'!K443/'Clients Balance'!$B443</f>
        <v>0</v>
      </c>
      <c r="L231" s="334">
        <f>'Clients Balance'!L443/'Clients Balance'!$B443</f>
        <v>0</v>
      </c>
      <c r="M231" s="334">
        <f>'Clients Balance'!M443/'Clients Balance'!$B443</f>
        <v>0</v>
      </c>
      <c r="N231" s="334">
        <f>'Clients Balance'!N443/'Clients Balance'!$B443</f>
        <v>0</v>
      </c>
      <c r="O231" s="334">
        <f>'Clients Balance'!O443/'Clients Balance'!$B443</f>
        <v>0.04923004982</v>
      </c>
      <c r="P231" s="334">
        <f>'Clients Balance'!P443/'Clients Balance'!$B443</f>
        <v>0.02959932172</v>
      </c>
      <c r="Q231" s="334">
        <f>'Clients Balance'!Q443/'Clients Balance'!$B443</f>
        <v>0.07937137812</v>
      </c>
      <c r="R231" s="334">
        <f>'Clients Balance'!R443/'Clients Balance'!$B443</f>
        <v>0</v>
      </c>
      <c r="S231" s="134"/>
      <c r="T231" s="134"/>
      <c r="U231" s="134"/>
      <c r="V231" s="134"/>
      <c r="W231" s="134"/>
      <c r="X231" s="134"/>
      <c r="Y231" s="134"/>
      <c r="Z231" s="134"/>
      <c r="AA231" s="134"/>
    </row>
    <row r="232" ht="22.5" customHeight="1">
      <c r="A232" s="186" t="str">
        <f>'PROP DAILY PNL'!A438</f>
        <v/>
      </c>
      <c r="B232" s="334">
        <f t="shared" si="1"/>
        <v>1</v>
      </c>
      <c r="C232" s="334">
        <f>'Clients Balance'!C444/'Clients Balance'!B444</f>
        <v>0.5886574678</v>
      </c>
      <c r="D232" s="334">
        <f>'Clients Balance'!D444/'Clients Balance'!$B444</f>
        <v>0.1441470854</v>
      </c>
      <c r="E232" s="334">
        <f>'Clients Balance'!E444/'Clients Balance'!$B444</f>
        <v>0.1089946972</v>
      </c>
      <c r="F232" s="334">
        <f>'Clients Balance'!F444/'Clients Balance'!$B444</f>
        <v>0</v>
      </c>
      <c r="G232" s="334">
        <f>'Clients Balance'!G444/'Clients Balance'!$B444</f>
        <v>0</v>
      </c>
      <c r="H232" s="334">
        <f>'Clients Balance'!H444/'Clients Balance'!$B444</f>
        <v>0</v>
      </c>
      <c r="I232" s="334">
        <f>'Clients Balance'!I444/'Clients Balance'!$B444</f>
        <v>0</v>
      </c>
      <c r="J232" s="334">
        <f>'Clients Balance'!J444/'Clients Balance'!$B444</f>
        <v>0</v>
      </c>
      <c r="K232" s="334">
        <f>'Clients Balance'!K444/'Clients Balance'!$B444</f>
        <v>0</v>
      </c>
      <c r="L232" s="334">
        <f>'Clients Balance'!L444/'Clients Balance'!$B444</f>
        <v>0</v>
      </c>
      <c r="M232" s="334">
        <f>'Clients Balance'!M444/'Clients Balance'!$B444</f>
        <v>0</v>
      </c>
      <c r="N232" s="334">
        <f>'Clients Balance'!N444/'Clients Balance'!$B444</f>
        <v>0</v>
      </c>
      <c r="O232" s="334">
        <f>'Clients Balance'!O444/'Clients Balance'!$B444</f>
        <v>0.04923004982</v>
      </c>
      <c r="P232" s="334">
        <f>'Clients Balance'!P444/'Clients Balance'!$B444</f>
        <v>0.02959932172</v>
      </c>
      <c r="Q232" s="334">
        <f>'Clients Balance'!Q444/'Clients Balance'!$B444</f>
        <v>0.07937137812</v>
      </c>
      <c r="R232" s="334">
        <f>'Clients Balance'!R444/'Clients Balance'!$B444</f>
        <v>0</v>
      </c>
      <c r="S232" s="134"/>
      <c r="T232" s="134"/>
      <c r="U232" s="134"/>
      <c r="V232" s="134"/>
      <c r="W232" s="134"/>
      <c r="X232" s="134"/>
      <c r="Y232" s="134"/>
      <c r="Z232" s="134"/>
      <c r="AA232" s="134"/>
    </row>
    <row r="233" ht="22.5" customHeight="1">
      <c r="A233" s="186" t="str">
        <f>'PROP DAILY PNL'!A439</f>
        <v/>
      </c>
      <c r="B233" s="334">
        <f t="shared" si="1"/>
        <v>1</v>
      </c>
      <c r="C233" s="334">
        <f>'Clients Balance'!C445/'Clients Balance'!B445</f>
        <v>0.5886574678</v>
      </c>
      <c r="D233" s="334">
        <f>'Clients Balance'!D445/'Clients Balance'!$B445</f>
        <v>0.1441470854</v>
      </c>
      <c r="E233" s="334">
        <f>'Clients Balance'!E445/'Clients Balance'!$B445</f>
        <v>0.1089946972</v>
      </c>
      <c r="F233" s="334">
        <f>'Clients Balance'!F445/'Clients Balance'!$B445</f>
        <v>0</v>
      </c>
      <c r="G233" s="334">
        <f>'Clients Balance'!G445/'Clients Balance'!$B445</f>
        <v>0</v>
      </c>
      <c r="H233" s="334">
        <f>'Clients Balance'!H445/'Clients Balance'!$B445</f>
        <v>0</v>
      </c>
      <c r="I233" s="334">
        <f>'Clients Balance'!I445/'Clients Balance'!$B445</f>
        <v>0</v>
      </c>
      <c r="J233" s="334">
        <f>'Clients Balance'!J445/'Clients Balance'!$B445</f>
        <v>0</v>
      </c>
      <c r="K233" s="334">
        <f>'Clients Balance'!K445/'Clients Balance'!$B445</f>
        <v>0</v>
      </c>
      <c r="L233" s="334">
        <f>'Clients Balance'!L445/'Clients Balance'!$B445</f>
        <v>0</v>
      </c>
      <c r="M233" s="334">
        <f>'Clients Balance'!M445/'Clients Balance'!$B445</f>
        <v>0</v>
      </c>
      <c r="N233" s="334">
        <f>'Clients Balance'!N445/'Clients Balance'!$B445</f>
        <v>0</v>
      </c>
      <c r="O233" s="334">
        <f>'Clients Balance'!O445/'Clients Balance'!$B445</f>
        <v>0.04923004982</v>
      </c>
      <c r="P233" s="334">
        <f>'Clients Balance'!P445/'Clients Balance'!$B445</f>
        <v>0.02959932172</v>
      </c>
      <c r="Q233" s="334">
        <f>'Clients Balance'!Q445/'Clients Balance'!$B445</f>
        <v>0.07937137812</v>
      </c>
      <c r="R233" s="334">
        <f>'Clients Balance'!R445/'Clients Balance'!$B445</f>
        <v>0</v>
      </c>
      <c r="S233" s="134"/>
      <c r="T233" s="134"/>
      <c r="U233" s="134"/>
      <c r="V233" s="134"/>
      <c r="W233" s="134"/>
      <c r="X233" s="134"/>
      <c r="Y233" s="134"/>
      <c r="Z233" s="134"/>
      <c r="AA233" s="134"/>
    </row>
    <row r="234" ht="22.5" customHeight="1">
      <c r="A234" s="186" t="str">
        <f>'PROP DAILY PNL'!A440</f>
        <v/>
      </c>
      <c r="B234" s="334">
        <f t="shared" si="1"/>
        <v>1</v>
      </c>
      <c r="C234" s="334">
        <f>'Clients Balance'!C446/'Clients Balance'!B446</f>
        <v>0.5886574678</v>
      </c>
      <c r="D234" s="334">
        <f>'Clients Balance'!D446/'Clients Balance'!$B446</f>
        <v>0.1441470854</v>
      </c>
      <c r="E234" s="334">
        <f>'Clients Balance'!E446/'Clients Balance'!$B446</f>
        <v>0.1089946972</v>
      </c>
      <c r="F234" s="334">
        <f>'Clients Balance'!F446/'Clients Balance'!$B446</f>
        <v>0</v>
      </c>
      <c r="G234" s="334">
        <f>'Clients Balance'!G446/'Clients Balance'!$B446</f>
        <v>0</v>
      </c>
      <c r="H234" s="334">
        <f>'Clients Balance'!H446/'Clients Balance'!$B446</f>
        <v>0</v>
      </c>
      <c r="I234" s="334">
        <f>'Clients Balance'!I446/'Clients Balance'!$B446</f>
        <v>0</v>
      </c>
      <c r="J234" s="334">
        <f>'Clients Balance'!J446/'Clients Balance'!$B446</f>
        <v>0</v>
      </c>
      <c r="K234" s="334">
        <f>'Clients Balance'!K446/'Clients Balance'!$B446</f>
        <v>0</v>
      </c>
      <c r="L234" s="334">
        <f>'Clients Balance'!L446/'Clients Balance'!$B446</f>
        <v>0</v>
      </c>
      <c r="M234" s="334">
        <f>'Clients Balance'!M446/'Clients Balance'!$B446</f>
        <v>0</v>
      </c>
      <c r="N234" s="334">
        <f>'Clients Balance'!N446/'Clients Balance'!$B446</f>
        <v>0</v>
      </c>
      <c r="O234" s="334">
        <f>'Clients Balance'!O446/'Clients Balance'!$B446</f>
        <v>0.04923004982</v>
      </c>
      <c r="P234" s="334">
        <f>'Clients Balance'!P446/'Clients Balance'!$B446</f>
        <v>0.02959932172</v>
      </c>
      <c r="Q234" s="334">
        <f>'Clients Balance'!Q446/'Clients Balance'!$B446</f>
        <v>0.07937137812</v>
      </c>
      <c r="R234" s="334">
        <f>'Clients Balance'!R446/'Clients Balance'!$B446</f>
        <v>0</v>
      </c>
      <c r="S234" s="134"/>
      <c r="T234" s="134"/>
      <c r="U234" s="134"/>
      <c r="V234" s="134"/>
      <c r="W234" s="134"/>
      <c r="X234" s="134"/>
      <c r="Y234" s="134"/>
      <c r="Z234" s="134"/>
      <c r="AA234" s="134"/>
    </row>
    <row r="235" ht="22.5" customHeight="1">
      <c r="A235" s="186" t="str">
        <f>'PROP DAILY PNL'!A441</f>
        <v/>
      </c>
      <c r="B235" s="334">
        <f t="shared" si="1"/>
        <v>1</v>
      </c>
      <c r="C235" s="334">
        <f>'Clients Balance'!C447/'Clients Balance'!B447</f>
        <v>0.5886574678</v>
      </c>
      <c r="D235" s="334">
        <f>'Clients Balance'!D447/'Clients Balance'!$B447</f>
        <v>0.1441470854</v>
      </c>
      <c r="E235" s="334">
        <f>'Clients Balance'!E447/'Clients Balance'!$B447</f>
        <v>0.1089946972</v>
      </c>
      <c r="F235" s="334">
        <f>'Clients Balance'!F447/'Clients Balance'!$B447</f>
        <v>0</v>
      </c>
      <c r="G235" s="334">
        <f>'Clients Balance'!G447/'Clients Balance'!$B447</f>
        <v>0</v>
      </c>
      <c r="H235" s="334">
        <f>'Clients Balance'!H447/'Clients Balance'!$B447</f>
        <v>0</v>
      </c>
      <c r="I235" s="334">
        <f>'Clients Balance'!I447/'Clients Balance'!$B447</f>
        <v>0</v>
      </c>
      <c r="J235" s="334">
        <f>'Clients Balance'!J447/'Clients Balance'!$B447</f>
        <v>0</v>
      </c>
      <c r="K235" s="334">
        <f>'Clients Balance'!K447/'Clients Balance'!$B447</f>
        <v>0</v>
      </c>
      <c r="L235" s="334">
        <f>'Clients Balance'!L447/'Clients Balance'!$B447</f>
        <v>0</v>
      </c>
      <c r="M235" s="334">
        <f>'Clients Balance'!M447/'Clients Balance'!$B447</f>
        <v>0</v>
      </c>
      <c r="N235" s="334">
        <f>'Clients Balance'!N447/'Clients Balance'!$B447</f>
        <v>0</v>
      </c>
      <c r="O235" s="334">
        <f>'Clients Balance'!O447/'Clients Balance'!$B447</f>
        <v>0.04923004982</v>
      </c>
      <c r="P235" s="334">
        <f>'Clients Balance'!P447/'Clients Balance'!$B447</f>
        <v>0.02959932172</v>
      </c>
      <c r="Q235" s="334">
        <f>'Clients Balance'!Q447/'Clients Balance'!$B447</f>
        <v>0.07937137812</v>
      </c>
      <c r="R235" s="334">
        <f>'Clients Balance'!R447/'Clients Balance'!$B447</f>
        <v>0</v>
      </c>
      <c r="S235" s="134"/>
      <c r="T235" s="134"/>
      <c r="U235" s="134"/>
      <c r="V235" s="134"/>
      <c r="W235" s="134"/>
      <c r="X235" s="134"/>
      <c r="Y235" s="134"/>
      <c r="Z235" s="134"/>
      <c r="AA235" s="134"/>
    </row>
    <row r="236" ht="22.5" customHeight="1">
      <c r="A236" s="186" t="str">
        <f>'PROP DAILY PNL'!A442</f>
        <v/>
      </c>
      <c r="B236" s="334">
        <f t="shared" si="1"/>
        <v>1</v>
      </c>
      <c r="C236" s="334">
        <f>'Clients Balance'!C448/'Clients Balance'!B448</f>
        <v>0.5886574678</v>
      </c>
      <c r="D236" s="334">
        <f>'Clients Balance'!D448/'Clients Balance'!$B448</f>
        <v>0.1441470854</v>
      </c>
      <c r="E236" s="334">
        <f>'Clients Balance'!E448/'Clients Balance'!$B448</f>
        <v>0.1089946972</v>
      </c>
      <c r="F236" s="334">
        <f>'Clients Balance'!F448/'Clients Balance'!$B448</f>
        <v>0</v>
      </c>
      <c r="G236" s="334">
        <f>'Clients Balance'!G448/'Clients Balance'!$B448</f>
        <v>0</v>
      </c>
      <c r="H236" s="334">
        <f>'Clients Balance'!H448/'Clients Balance'!$B448</f>
        <v>0</v>
      </c>
      <c r="I236" s="334">
        <f>'Clients Balance'!I448/'Clients Balance'!$B448</f>
        <v>0</v>
      </c>
      <c r="J236" s="334">
        <f>'Clients Balance'!J448/'Clients Balance'!$B448</f>
        <v>0</v>
      </c>
      <c r="K236" s="334">
        <f>'Clients Balance'!K448/'Clients Balance'!$B448</f>
        <v>0</v>
      </c>
      <c r="L236" s="334">
        <f>'Clients Balance'!L448/'Clients Balance'!$B448</f>
        <v>0</v>
      </c>
      <c r="M236" s="334">
        <f>'Clients Balance'!M448/'Clients Balance'!$B448</f>
        <v>0</v>
      </c>
      <c r="N236" s="334">
        <f>'Clients Balance'!N448/'Clients Balance'!$B448</f>
        <v>0</v>
      </c>
      <c r="O236" s="334">
        <f>'Clients Balance'!O448/'Clients Balance'!$B448</f>
        <v>0.04923004982</v>
      </c>
      <c r="P236" s="334">
        <f>'Clients Balance'!P448/'Clients Balance'!$B448</f>
        <v>0.02959932172</v>
      </c>
      <c r="Q236" s="334">
        <f>'Clients Balance'!Q448/'Clients Balance'!$B448</f>
        <v>0.07937137812</v>
      </c>
      <c r="R236" s="334">
        <f>'Clients Balance'!R448/'Clients Balance'!$B448</f>
        <v>0</v>
      </c>
      <c r="S236" s="134"/>
      <c r="T236" s="134"/>
      <c r="U236" s="134"/>
      <c r="V236" s="134"/>
      <c r="W236" s="134"/>
      <c r="X236" s="134"/>
      <c r="Y236" s="134"/>
      <c r="Z236" s="134"/>
      <c r="AA236" s="134"/>
    </row>
    <row r="237" ht="22.5" customHeight="1">
      <c r="A237" s="186" t="str">
        <f>'PROP DAILY PNL'!A443</f>
        <v/>
      </c>
      <c r="B237" s="334">
        <f t="shared" si="1"/>
        <v>1</v>
      </c>
      <c r="C237" s="334">
        <f>'Clients Balance'!C449/'Clients Balance'!B449</f>
        <v>0.5886574678</v>
      </c>
      <c r="D237" s="334">
        <f>'Clients Balance'!D449/'Clients Balance'!$B449</f>
        <v>0.1441470854</v>
      </c>
      <c r="E237" s="334">
        <f>'Clients Balance'!E449/'Clients Balance'!$B449</f>
        <v>0.1089946972</v>
      </c>
      <c r="F237" s="334">
        <f>'Clients Balance'!F449/'Clients Balance'!$B449</f>
        <v>0</v>
      </c>
      <c r="G237" s="334">
        <f>'Clients Balance'!G449/'Clients Balance'!$B449</f>
        <v>0</v>
      </c>
      <c r="H237" s="334">
        <f>'Clients Balance'!H449/'Clients Balance'!$B449</f>
        <v>0</v>
      </c>
      <c r="I237" s="334">
        <f>'Clients Balance'!I449/'Clients Balance'!$B449</f>
        <v>0</v>
      </c>
      <c r="J237" s="334">
        <f>'Clients Balance'!J449/'Clients Balance'!$B449</f>
        <v>0</v>
      </c>
      <c r="K237" s="334">
        <f>'Clients Balance'!K449/'Clients Balance'!$B449</f>
        <v>0</v>
      </c>
      <c r="L237" s="334">
        <f>'Clients Balance'!L449/'Clients Balance'!$B449</f>
        <v>0</v>
      </c>
      <c r="M237" s="334">
        <f>'Clients Balance'!M449/'Clients Balance'!$B449</f>
        <v>0</v>
      </c>
      <c r="N237" s="334">
        <f>'Clients Balance'!N449/'Clients Balance'!$B449</f>
        <v>0</v>
      </c>
      <c r="O237" s="334">
        <f>'Clients Balance'!O449/'Clients Balance'!$B449</f>
        <v>0.04923004982</v>
      </c>
      <c r="P237" s="334">
        <f>'Clients Balance'!P449/'Clients Balance'!$B449</f>
        <v>0.02959932172</v>
      </c>
      <c r="Q237" s="334">
        <f>'Clients Balance'!Q449/'Clients Balance'!$B449</f>
        <v>0.07937137812</v>
      </c>
      <c r="R237" s="334">
        <f>'Clients Balance'!R449/'Clients Balance'!$B449</f>
        <v>0</v>
      </c>
      <c r="S237" s="134"/>
      <c r="T237" s="134"/>
      <c r="U237" s="134"/>
      <c r="V237" s="134"/>
      <c r="W237" s="134"/>
      <c r="X237" s="134"/>
      <c r="Y237" s="134"/>
      <c r="Z237" s="134"/>
      <c r="AA237" s="134"/>
    </row>
    <row r="238" ht="22.5" customHeight="1">
      <c r="A238" s="186" t="str">
        <f>'PROP DAILY PNL'!A444</f>
        <v/>
      </c>
      <c r="B238" s="334">
        <f t="shared" si="1"/>
        <v>1</v>
      </c>
      <c r="C238" s="334">
        <f>'Clients Balance'!C450/'Clients Balance'!B450</f>
        <v>0.5886574678</v>
      </c>
      <c r="D238" s="334">
        <f>'Clients Balance'!D450/'Clients Balance'!$B450</f>
        <v>0.1441470854</v>
      </c>
      <c r="E238" s="334">
        <f>'Clients Balance'!E450/'Clients Balance'!$B450</f>
        <v>0.1089946972</v>
      </c>
      <c r="F238" s="334">
        <f>'Clients Balance'!F450/'Clients Balance'!$B450</f>
        <v>0</v>
      </c>
      <c r="G238" s="334">
        <f>'Clients Balance'!G450/'Clients Balance'!$B450</f>
        <v>0</v>
      </c>
      <c r="H238" s="334">
        <f>'Clients Balance'!H450/'Clients Balance'!$B450</f>
        <v>0</v>
      </c>
      <c r="I238" s="334">
        <f>'Clients Balance'!I450/'Clients Balance'!$B450</f>
        <v>0</v>
      </c>
      <c r="J238" s="334">
        <f>'Clients Balance'!J450/'Clients Balance'!$B450</f>
        <v>0</v>
      </c>
      <c r="K238" s="334">
        <f>'Clients Balance'!K450/'Clients Balance'!$B450</f>
        <v>0</v>
      </c>
      <c r="L238" s="334">
        <f>'Clients Balance'!L450/'Clients Balance'!$B450</f>
        <v>0</v>
      </c>
      <c r="M238" s="334">
        <f>'Clients Balance'!M450/'Clients Balance'!$B450</f>
        <v>0</v>
      </c>
      <c r="N238" s="334">
        <f>'Clients Balance'!N450/'Clients Balance'!$B450</f>
        <v>0</v>
      </c>
      <c r="O238" s="334">
        <f>'Clients Balance'!O450/'Clients Balance'!$B450</f>
        <v>0.04923004982</v>
      </c>
      <c r="P238" s="334">
        <f>'Clients Balance'!P450/'Clients Balance'!$B450</f>
        <v>0.02959932172</v>
      </c>
      <c r="Q238" s="334">
        <f>'Clients Balance'!Q450/'Clients Balance'!$B450</f>
        <v>0.07937137812</v>
      </c>
      <c r="R238" s="334">
        <f>'Clients Balance'!R450/'Clients Balance'!$B450</f>
        <v>0</v>
      </c>
      <c r="S238" s="134"/>
      <c r="T238" s="134"/>
      <c r="U238" s="134"/>
      <c r="V238" s="134"/>
      <c r="W238" s="134"/>
      <c r="X238" s="134"/>
      <c r="Y238" s="134"/>
      <c r="Z238" s="134"/>
      <c r="AA238" s="134"/>
    </row>
    <row r="239" ht="22.5" customHeight="1">
      <c r="A239" s="186" t="str">
        <f>'PROP DAILY PNL'!A445</f>
        <v/>
      </c>
      <c r="B239" s="334">
        <f t="shared" si="1"/>
        <v>1</v>
      </c>
      <c r="C239" s="334">
        <f>'Clients Balance'!C451/'Clients Balance'!B451</f>
        <v>0.5886574678</v>
      </c>
      <c r="D239" s="334">
        <f>'Clients Balance'!D451/'Clients Balance'!$B451</f>
        <v>0.1441470854</v>
      </c>
      <c r="E239" s="334">
        <f>'Clients Balance'!E451/'Clients Balance'!$B451</f>
        <v>0.1089946972</v>
      </c>
      <c r="F239" s="334">
        <f>'Clients Balance'!F451/'Clients Balance'!$B451</f>
        <v>0</v>
      </c>
      <c r="G239" s="334">
        <f>'Clients Balance'!G451/'Clients Balance'!$B451</f>
        <v>0</v>
      </c>
      <c r="H239" s="334">
        <f>'Clients Balance'!H451/'Clients Balance'!$B451</f>
        <v>0</v>
      </c>
      <c r="I239" s="334">
        <f>'Clients Balance'!I451/'Clients Balance'!$B451</f>
        <v>0</v>
      </c>
      <c r="J239" s="334">
        <f>'Clients Balance'!J451/'Clients Balance'!$B451</f>
        <v>0</v>
      </c>
      <c r="K239" s="334">
        <f>'Clients Balance'!K451/'Clients Balance'!$B451</f>
        <v>0</v>
      </c>
      <c r="L239" s="334">
        <f>'Clients Balance'!L451/'Clients Balance'!$B451</f>
        <v>0</v>
      </c>
      <c r="M239" s="334">
        <f>'Clients Balance'!M451/'Clients Balance'!$B451</f>
        <v>0</v>
      </c>
      <c r="N239" s="334">
        <f>'Clients Balance'!N451/'Clients Balance'!$B451</f>
        <v>0</v>
      </c>
      <c r="O239" s="334">
        <f>'Clients Balance'!O451/'Clients Balance'!$B451</f>
        <v>0.04923004982</v>
      </c>
      <c r="P239" s="334">
        <f>'Clients Balance'!P451/'Clients Balance'!$B451</f>
        <v>0.02959932172</v>
      </c>
      <c r="Q239" s="334">
        <f>'Clients Balance'!Q451/'Clients Balance'!$B451</f>
        <v>0.07937137812</v>
      </c>
      <c r="R239" s="334">
        <f>'Clients Balance'!R451/'Clients Balance'!$B451</f>
        <v>0</v>
      </c>
      <c r="S239" s="134"/>
      <c r="T239" s="134"/>
      <c r="U239" s="134"/>
      <c r="V239" s="134"/>
      <c r="W239" s="134"/>
      <c r="X239" s="134"/>
      <c r="Y239" s="134"/>
      <c r="Z239" s="134"/>
      <c r="AA239" s="134"/>
    </row>
    <row r="240" ht="22.5" customHeight="1">
      <c r="A240" s="186" t="str">
        <f>'PROP DAILY PNL'!A446</f>
        <v/>
      </c>
      <c r="B240" s="334">
        <f t="shared" si="1"/>
        <v>1</v>
      </c>
      <c r="C240" s="334">
        <f>'Clients Balance'!C452/'Clients Balance'!B452</f>
        <v>0.5886574678</v>
      </c>
      <c r="D240" s="334">
        <f>'Clients Balance'!D452/'Clients Balance'!$B452</f>
        <v>0.1441470854</v>
      </c>
      <c r="E240" s="334">
        <f>'Clients Balance'!E452/'Clients Balance'!$B452</f>
        <v>0.1089946972</v>
      </c>
      <c r="F240" s="334">
        <f>'Clients Balance'!F452/'Clients Balance'!$B452</f>
        <v>0</v>
      </c>
      <c r="G240" s="334">
        <f>'Clients Balance'!G452/'Clients Balance'!$B452</f>
        <v>0</v>
      </c>
      <c r="H240" s="334">
        <f>'Clients Balance'!H452/'Clients Balance'!$B452</f>
        <v>0</v>
      </c>
      <c r="I240" s="334">
        <f>'Clients Balance'!I452/'Clients Balance'!$B452</f>
        <v>0</v>
      </c>
      <c r="J240" s="334">
        <f>'Clients Balance'!J452/'Clients Balance'!$B452</f>
        <v>0</v>
      </c>
      <c r="K240" s="334">
        <f>'Clients Balance'!K452/'Clients Balance'!$B452</f>
        <v>0</v>
      </c>
      <c r="L240" s="334">
        <f>'Clients Balance'!L452/'Clients Balance'!$B452</f>
        <v>0</v>
      </c>
      <c r="M240" s="334">
        <f>'Clients Balance'!M452/'Clients Balance'!$B452</f>
        <v>0</v>
      </c>
      <c r="N240" s="334">
        <f>'Clients Balance'!N452/'Clients Balance'!$B452</f>
        <v>0</v>
      </c>
      <c r="O240" s="334">
        <f>'Clients Balance'!O452/'Clients Balance'!$B452</f>
        <v>0.04923004982</v>
      </c>
      <c r="P240" s="334">
        <f>'Clients Balance'!P452/'Clients Balance'!$B452</f>
        <v>0.02959932172</v>
      </c>
      <c r="Q240" s="334">
        <f>'Clients Balance'!Q452/'Clients Balance'!$B452</f>
        <v>0.07937137812</v>
      </c>
      <c r="R240" s="334">
        <f>'Clients Balance'!R452/'Clients Balance'!$B452</f>
        <v>0</v>
      </c>
      <c r="S240" s="134"/>
      <c r="T240" s="134"/>
      <c r="U240" s="134"/>
      <c r="V240" s="134"/>
      <c r="W240" s="134"/>
      <c r="X240" s="134"/>
      <c r="Y240" s="134"/>
      <c r="Z240" s="134"/>
      <c r="AA240" s="134"/>
    </row>
    <row r="241" ht="22.5" customHeight="1">
      <c r="A241" s="186" t="str">
        <f>'PROP DAILY PNL'!A447</f>
        <v/>
      </c>
      <c r="B241" s="334">
        <f t="shared" si="1"/>
        <v>1</v>
      </c>
      <c r="C241" s="334">
        <f>'Clients Balance'!C453/'Clients Balance'!B453</f>
        <v>0.5886574678</v>
      </c>
      <c r="D241" s="334">
        <f>'Clients Balance'!D453/'Clients Balance'!$B453</f>
        <v>0.1441470854</v>
      </c>
      <c r="E241" s="334">
        <f>'Clients Balance'!E453/'Clients Balance'!$B453</f>
        <v>0.1089946972</v>
      </c>
      <c r="F241" s="334">
        <f>'Clients Balance'!F453/'Clients Balance'!$B453</f>
        <v>0</v>
      </c>
      <c r="G241" s="334">
        <f>'Clients Balance'!G453/'Clients Balance'!$B453</f>
        <v>0</v>
      </c>
      <c r="H241" s="334">
        <f>'Clients Balance'!H453/'Clients Balance'!$B453</f>
        <v>0</v>
      </c>
      <c r="I241" s="334">
        <f>'Clients Balance'!I453/'Clients Balance'!$B453</f>
        <v>0</v>
      </c>
      <c r="J241" s="334">
        <f>'Clients Balance'!J453/'Clients Balance'!$B453</f>
        <v>0</v>
      </c>
      <c r="K241" s="334">
        <f>'Clients Balance'!K453/'Clients Balance'!$B453</f>
        <v>0</v>
      </c>
      <c r="L241" s="334">
        <f>'Clients Balance'!L453/'Clients Balance'!$B453</f>
        <v>0</v>
      </c>
      <c r="M241" s="334">
        <f>'Clients Balance'!M453/'Clients Balance'!$B453</f>
        <v>0</v>
      </c>
      <c r="N241" s="334">
        <f>'Clients Balance'!N453/'Clients Balance'!$B453</f>
        <v>0</v>
      </c>
      <c r="O241" s="334">
        <f>'Clients Balance'!O453/'Clients Balance'!$B453</f>
        <v>0.04923004982</v>
      </c>
      <c r="P241" s="334">
        <f>'Clients Balance'!P453/'Clients Balance'!$B453</f>
        <v>0.02959932172</v>
      </c>
      <c r="Q241" s="334">
        <f>'Clients Balance'!Q453/'Clients Balance'!$B453</f>
        <v>0.07937137812</v>
      </c>
      <c r="R241" s="334">
        <f>'Clients Balance'!R453/'Clients Balance'!$B453</f>
        <v>0</v>
      </c>
      <c r="S241" s="134"/>
      <c r="T241" s="134"/>
      <c r="U241" s="134"/>
      <c r="V241" s="134"/>
      <c r="W241" s="134"/>
      <c r="X241" s="134"/>
      <c r="Y241" s="134"/>
      <c r="Z241" s="134"/>
      <c r="AA241" s="134"/>
    </row>
    <row r="242" ht="22.5" customHeight="1">
      <c r="A242" s="186" t="str">
        <f>'PROP DAILY PNL'!A448</f>
        <v/>
      </c>
      <c r="B242" s="334">
        <f t="shared" si="1"/>
        <v>1</v>
      </c>
      <c r="C242" s="334">
        <f>'Clients Balance'!C454/'Clients Balance'!B454</f>
        <v>0.5886574678</v>
      </c>
      <c r="D242" s="334">
        <f>'Clients Balance'!D454/'Clients Balance'!$B454</f>
        <v>0.1441470854</v>
      </c>
      <c r="E242" s="334">
        <f>'Clients Balance'!E454/'Clients Balance'!$B454</f>
        <v>0.1089946972</v>
      </c>
      <c r="F242" s="334">
        <f>'Clients Balance'!F454/'Clients Balance'!$B454</f>
        <v>0</v>
      </c>
      <c r="G242" s="334">
        <f>'Clients Balance'!G454/'Clients Balance'!$B454</f>
        <v>0</v>
      </c>
      <c r="H242" s="334">
        <f>'Clients Balance'!H454/'Clients Balance'!$B454</f>
        <v>0</v>
      </c>
      <c r="I242" s="334">
        <f>'Clients Balance'!I454/'Clients Balance'!$B454</f>
        <v>0</v>
      </c>
      <c r="J242" s="334">
        <f>'Clients Balance'!J454/'Clients Balance'!$B454</f>
        <v>0</v>
      </c>
      <c r="K242" s="334">
        <f>'Clients Balance'!K454/'Clients Balance'!$B454</f>
        <v>0</v>
      </c>
      <c r="L242" s="334">
        <f>'Clients Balance'!L454/'Clients Balance'!$B454</f>
        <v>0</v>
      </c>
      <c r="M242" s="334">
        <f>'Clients Balance'!M454/'Clients Balance'!$B454</f>
        <v>0</v>
      </c>
      <c r="N242" s="334">
        <f>'Clients Balance'!N454/'Clients Balance'!$B454</f>
        <v>0</v>
      </c>
      <c r="O242" s="334">
        <f>'Clients Balance'!O454/'Clients Balance'!$B454</f>
        <v>0.04923004982</v>
      </c>
      <c r="P242" s="334">
        <f>'Clients Balance'!P454/'Clients Balance'!$B454</f>
        <v>0.02959932172</v>
      </c>
      <c r="Q242" s="334">
        <f>'Clients Balance'!Q454/'Clients Balance'!$B454</f>
        <v>0.07937137812</v>
      </c>
      <c r="R242" s="334">
        <f>'Clients Balance'!R454/'Clients Balance'!$B454</f>
        <v>0</v>
      </c>
      <c r="S242" s="134"/>
      <c r="T242" s="134"/>
      <c r="U242" s="134"/>
      <c r="V242" s="134"/>
      <c r="W242" s="134"/>
      <c r="X242" s="134"/>
      <c r="Y242" s="134"/>
      <c r="Z242" s="134"/>
      <c r="AA242" s="134"/>
    </row>
    <row r="243" ht="22.5" customHeight="1">
      <c r="A243" s="186" t="str">
        <f>'PROP DAILY PNL'!A449</f>
        <v/>
      </c>
      <c r="B243" s="334">
        <f t="shared" si="1"/>
        <v>1</v>
      </c>
      <c r="C243" s="334">
        <f>'Clients Balance'!C455/'Clients Balance'!B455</f>
        <v>0.5886574678</v>
      </c>
      <c r="D243" s="334">
        <f>'Clients Balance'!D455/'Clients Balance'!$B455</f>
        <v>0.1441470854</v>
      </c>
      <c r="E243" s="334">
        <f>'Clients Balance'!E455/'Clients Balance'!$B455</f>
        <v>0.1089946972</v>
      </c>
      <c r="F243" s="334">
        <f>'Clients Balance'!F455/'Clients Balance'!$B455</f>
        <v>0</v>
      </c>
      <c r="G243" s="334">
        <f>'Clients Balance'!G455/'Clients Balance'!$B455</f>
        <v>0</v>
      </c>
      <c r="H243" s="334">
        <f>'Clients Balance'!H455/'Clients Balance'!$B455</f>
        <v>0</v>
      </c>
      <c r="I243" s="334">
        <f>'Clients Balance'!I455/'Clients Balance'!$B455</f>
        <v>0</v>
      </c>
      <c r="J243" s="334">
        <f>'Clients Balance'!J455/'Clients Balance'!$B455</f>
        <v>0</v>
      </c>
      <c r="K243" s="334">
        <f>'Clients Balance'!K455/'Clients Balance'!$B455</f>
        <v>0</v>
      </c>
      <c r="L243" s="334">
        <f>'Clients Balance'!L455/'Clients Balance'!$B455</f>
        <v>0</v>
      </c>
      <c r="M243" s="334">
        <f>'Clients Balance'!M455/'Clients Balance'!$B455</f>
        <v>0</v>
      </c>
      <c r="N243" s="334">
        <f>'Clients Balance'!N455/'Clients Balance'!$B455</f>
        <v>0</v>
      </c>
      <c r="O243" s="334">
        <f>'Clients Balance'!O455/'Clients Balance'!$B455</f>
        <v>0.04923004982</v>
      </c>
      <c r="P243" s="334">
        <f>'Clients Balance'!P455/'Clients Balance'!$B455</f>
        <v>0.02959932172</v>
      </c>
      <c r="Q243" s="334">
        <f>'Clients Balance'!Q455/'Clients Balance'!$B455</f>
        <v>0.07937137812</v>
      </c>
      <c r="R243" s="334">
        <f>'Clients Balance'!R455/'Clients Balance'!$B455</f>
        <v>0</v>
      </c>
      <c r="S243" s="134"/>
      <c r="T243" s="134"/>
      <c r="U243" s="134"/>
      <c r="V243" s="134"/>
      <c r="W243" s="134"/>
      <c r="X243" s="134"/>
      <c r="Y243" s="134"/>
      <c r="Z243" s="134"/>
      <c r="AA243" s="134"/>
    </row>
    <row r="244" ht="22.5" customHeight="1">
      <c r="A244" s="186" t="str">
        <f>'PROP DAILY PNL'!A450</f>
        <v/>
      </c>
      <c r="B244" s="334">
        <f t="shared" si="1"/>
        <v>1</v>
      </c>
      <c r="C244" s="334">
        <f>'Clients Balance'!C456/'Clients Balance'!B456</f>
        <v>0.5886574678</v>
      </c>
      <c r="D244" s="334">
        <f>'Clients Balance'!D456/'Clients Balance'!$B456</f>
        <v>0.1441470854</v>
      </c>
      <c r="E244" s="334">
        <f>'Clients Balance'!E456/'Clients Balance'!$B456</f>
        <v>0.1089946972</v>
      </c>
      <c r="F244" s="334">
        <f>'Clients Balance'!F456/'Clients Balance'!$B456</f>
        <v>0</v>
      </c>
      <c r="G244" s="334">
        <f>'Clients Balance'!G456/'Clients Balance'!$B456</f>
        <v>0</v>
      </c>
      <c r="H244" s="334">
        <f>'Clients Balance'!H456/'Clients Balance'!$B456</f>
        <v>0</v>
      </c>
      <c r="I244" s="334">
        <f>'Clients Balance'!I456/'Clients Balance'!$B456</f>
        <v>0</v>
      </c>
      <c r="J244" s="334">
        <f>'Clients Balance'!J456/'Clients Balance'!$B456</f>
        <v>0</v>
      </c>
      <c r="K244" s="334">
        <f>'Clients Balance'!K456/'Clients Balance'!$B456</f>
        <v>0</v>
      </c>
      <c r="L244" s="334">
        <f>'Clients Balance'!L456/'Clients Balance'!$B456</f>
        <v>0</v>
      </c>
      <c r="M244" s="334">
        <f>'Clients Balance'!M456/'Clients Balance'!$B456</f>
        <v>0</v>
      </c>
      <c r="N244" s="334">
        <f>'Clients Balance'!N456/'Clients Balance'!$B456</f>
        <v>0</v>
      </c>
      <c r="O244" s="334">
        <f>'Clients Balance'!O456/'Clients Balance'!$B456</f>
        <v>0.04923004982</v>
      </c>
      <c r="P244" s="334">
        <f>'Clients Balance'!P456/'Clients Balance'!$B456</f>
        <v>0.02959932172</v>
      </c>
      <c r="Q244" s="334">
        <f>'Clients Balance'!Q456/'Clients Balance'!$B456</f>
        <v>0.07937137812</v>
      </c>
      <c r="R244" s="334">
        <f>'Clients Balance'!R456/'Clients Balance'!$B456</f>
        <v>0</v>
      </c>
      <c r="S244" s="134"/>
      <c r="T244" s="134"/>
      <c r="U244" s="134"/>
      <c r="V244" s="134"/>
      <c r="W244" s="134"/>
      <c r="X244" s="134"/>
      <c r="Y244" s="134"/>
      <c r="Z244" s="134"/>
      <c r="AA244" s="134"/>
    </row>
    <row r="245" ht="22.5" customHeight="1">
      <c r="A245" s="186" t="str">
        <f>'PROP DAILY PNL'!A451</f>
        <v/>
      </c>
      <c r="B245" s="334">
        <f t="shared" si="1"/>
        <v>1</v>
      </c>
      <c r="C245" s="334">
        <f>'Clients Balance'!C457/'Clients Balance'!B457</f>
        <v>0.5886574678</v>
      </c>
      <c r="D245" s="334">
        <f>'Clients Balance'!D457/'Clients Balance'!$B457</f>
        <v>0.1441470854</v>
      </c>
      <c r="E245" s="334">
        <f>'Clients Balance'!E457/'Clients Balance'!$B457</f>
        <v>0.1089946972</v>
      </c>
      <c r="F245" s="334">
        <f>'Clients Balance'!F457/'Clients Balance'!$B457</f>
        <v>0</v>
      </c>
      <c r="G245" s="334">
        <f>'Clients Balance'!G457/'Clients Balance'!$B457</f>
        <v>0</v>
      </c>
      <c r="H245" s="334">
        <f>'Clients Balance'!H457/'Clients Balance'!$B457</f>
        <v>0</v>
      </c>
      <c r="I245" s="334">
        <f>'Clients Balance'!I457/'Clients Balance'!$B457</f>
        <v>0</v>
      </c>
      <c r="J245" s="334">
        <f>'Clients Balance'!J457/'Clients Balance'!$B457</f>
        <v>0</v>
      </c>
      <c r="K245" s="334">
        <f>'Clients Balance'!K457/'Clients Balance'!$B457</f>
        <v>0</v>
      </c>
      <c r="L245" s="334">
        <f>'Clients Balance'!L457/'Clients Balance'!$B457</f>
        <v>0</v>
      </c>
      <c r="M245" s="334">
        <f>'Clients Balance'!M457/'Clients Balance'!$B457</f>
        <v>0</v>
      </c>
      <c r="N245" s="334">
        <f>'Clients Balance'!N457/'Clients Balance'!$B457</f>
        <v>0</v>
      </c>
      <c r="O245" s="334">
        <f>'Clients Balance'!O457/'Clients Balance'!$B457</f>
        <v>0.04923004982</v>
      </c>
      <c r="P245" s="334">
        <f>'Clients Balance'!P457/'Clients Balance'!$B457</f>
        <v>0.02959932172</v>
      </c>
      <c r="Q245" s="334">
        <f>'Clients Balance'!Q457/'Clients Balance'!$B457</f>
        <v>0.07937137812</v>
      </c>
      <c r="R245" s="334">
        <f>'Clients Balance'!R457/'Clients Balance'!$B457</f>
        <v>0</v>
      </c>
      <c r="S245" s="134"/>
      <c r="T245" s="134"/>
      <c r="U245" s="134"/>
      <c r="V245" s="134"/>
      <c r="W245" s="134"/>
      <c r="X245" s="134"/>
      <c r="Y245" s="134"/>
      <c r="Z245" s="134"/>
      <c r="AA245" s="134"/>
    </row>
    <row r="246" ht="22.5" customHeight="1">
      <c r="A246" s="186" t="str">
        <f>'PROP DAILY PNL'!A452</f>
        <v/>
      </c>
      <c r="B246" s="334">
        <f t="shared" si="1"/>
        <v>1</v>
      </c>
      <c r="C246" s="334">
        <f>'Clients Balance'!C458/'Clients Balance'!B458</f>
        <v>0.5886574678</v>
      </c>
      <c r="D246" s="334">
        <f>'Clients Balance'!D458/'Clients Balance'!$B458</f>
        <v>0.1441470854</v>
      </c>
      <c r="E246" s="334">
        <f>'Clients Balance'!E458/'Clients Balance'!$B458</f>
        <v>0.1089946972</v>
      </c>
      <c r="F246" s="334">
        <f>'Clients Balance'!F458/'Clients Balance'!$B458</f>
        <v>0</v>
      </c>
      <c r="G246" s="334">
        <f>'Clients Balance'!G458/'Clients Balance'!$B458</f>
        <v>0</v>
      </c>
      <c r="H246" s="334">
        <f>'Clients Balance'!H458/'Clients Balance'!$B458</f>
        <v>0</v>
      </c>
      <c r="I246" s="334">
        <f>'Clients Balance'!I458/'Clients Balance'!$B458</f>
        <v>0</v>
      </c>
      <c r="J246" s="334">
        <f>'Clients Balance'!J458/'Clients Balance'!$B458</f>
        <v>0</v>
      </c>
      <c r="K246" s="334">
        <f>'Clients Balance'!K458/'Clients Balance'!$B458</f>
        <v>0</v>
      </c>
      <c r="L246" s="334">
        <f>'Clients Balance'!L458/'Clients Balance'!$B458</f>
        <v>0</v>
      </c>
      <c r="M246" s="334">
        <f>'Clients Balance'!M458/'Clients Balance'!$B458</f>
        <v>0</v>
      </c>
      <c r="N246" s="334">
        <f>'Clients Balance'!N458/'Clients Balance'!$B458</f>
        <v>0</v>
      </c>
      <c r="O246" s="334">
        <f>'Clients Balance'!O458/'Clients Balance'!$B458</f>
        <v>0.04923004982</v>
      </c>
      <c r="P246" s="334">
        <f>'Clients Balance'!P458/'Clients Balance'!$B458</f>
        <v>0.02959932172</v>
      </c>
      <c r="Q246" s="334">
        <f>'Clients Balance'!Q458/'Clients Balance'!$B458</f>
        <v>0.07937137812</v>
      </c>
      <c r="R246" s="334">
        <f>'Clients Balance'!R458/'Clients Balance'!$B458</f>
        <v>0</v>
      </c>
      <c r="S246" s="134"/>
      <c r="T246" s="134"/>
      <c r="U246" s="134"/>
      <c r="V246" s="134"/>
      <c r="W246" s="134"/>
      <c r="X246" s="134"/>
      <c r="Y246" s="134"/>
      <c r="Z246" s="134"/>
      <c r="AA246" s="134"/>
    </row>
    <row r="247" ht="22.5" customHeight="1">
      <c r="A247" s="186" t="str">
        <f>'PROP DAILY PNL'!A453</f>
        <v/>
      </c>
      <c r="B247" s="334">
        <f t="shared" si="1"/>
        <v>1</v>
      </c>
      <c r="C247" s="334">
        <f>'Clients Balance'!C459/'Clients Balance'!B459</f>
        <v>0.5886574678</v>
      </c>
      <c r="D247" s="334">
        <f>'Clients Balance'!D459/'Clients Balance'!$B459</f>
        <v>0.1441470854</v>
      </c>
      <c r="E247" s="334">
        <f>'Clients Balance'!E459/'Clients Balance'!$B459</f>
        <v>0.1089946972</v>
      </c>
      <c r="F247" s="334">
        <f>'Clients Balance'!F459/'Clients Balance'!$B459</f>
        <v>0</v>
      </c>
      <c r="G247" s="334">
        <f>'Clients Balance'!G459/'Clients Balance'!$B459</f>
        <v>0</v>
      </c>
      <c r="H247" s="334">
        <f>'Clients Balance'!H459/'Clients Balance'!$B459</f>
        <v>0</v>
      </c>
      <c r="I247" s="334">
        <f>'Clients Balance'!I459/'Clients Balance'!$B459</f>
        <v>0</v>
      </c>
      <c r="J247" s="334">
        <f>'Clients Balance'!J459/'Clients Balance'!$B459</f>
        <v>0</v>
      </c>
      <c r="K247" s="334">
        <f>'Clients Balance'!K459/'Clients Balance'!$B459</f>
        <v>0</v>
      </c>
      <c r="L247" s="334">
        <f>'Clients Balance'!L459/'Clients Balance'!$B459</f>
        <v>0</v>
      </c>
      <c r="M247" s="334">
        <f>'Clients Balance'!M459/'Clients Balance'!$B459</f>
        <v>0</v>
      </c>
      <c r="N247" s="334">
        <f>'Clients Balance'!N459/'Clients Balance'!$B459</f>
        <v>0</v>
      </c>
      <c r="O247" s="334">
        <f>'Clients Balance'!O459/'Clients Balance'!$B459</f>
        <v>0.04923004982</v>
      </c>
      <c r="P247" s="334">
        <f>'Clients Balance'!P459/'Clients Balance'!$B459</f>
        <v>0.02959932172</v>
      </c>
      <c r="Q247" s="334">
        <f>'Clients Balance'!Q459/'Clients Balance'!$B459</f>
        <v>0.07937137812</v>
      </c>
      <c r="R247" s="334">
        <f>'Clients Balance'!R459/'Clients Balance'!$B459</f>
        <v>0</v>
      </c>
      <c r="S247" s="134"/>
      <c r="T247" s="134"/>
      <c r="U247" s="134"/>
      <c r="V247" s="134"/>
      <c r="W247" s="134"/>
      <c r="X247" s="134"/>
      <c r="Y247" s="134"/>
      <c r="Z247" s="134"/>
      <c r="AA247" s="134"/>
    </row>
    <row r="248" ht="22.5" customHeight="1">
      <c r="A248" s="186" t="str">
        <f>'PROP DAILY PNL'!A454</f>
        <v/>
      </c>
      <c r="B248" s="334">
        <f t="shared" si="1"/>
        <v>1</v>
      </c>
      <c r="C248" s="334">
        <f>'Clients Balance'!C460/'Clients Balance'!B460</f>
        <v>0.5886574678</v>
      </c>
      <c r="D248" s="334">
        <f>'Clients Balance'!D460/'Clients Balance'!$B460</f>
        <v>0.1441470854</v>
      </c>
      <c r="E248" s="334">
        <f>'Clients Balance'!E460/'Clients Balance'!$B460</f>
        <v>0.1089946972</v>
      </c>
      <c r="F248" s="334">
        <f>'Clients Balance'!F460/'Clients Balance'!$B460</f>
        <v>0</v>
      </c>
      <c r="G248" s="334">
        <f>'Clients Balance'!G460/'Clients Balance'!$B460</f>
        <v>0</v>
      </c>
      <c r="H248" s="334">
        <f>'Clients Balance'!H460/'Clients Balance'!$B460</f>
        <v>0</v>
      </c>
      <c r="I248" s="334">
        <f>'Clients Balance'!I460/'Clients Balance'!$B460</f>
        <v>0</v>
      </c>
      <c r="J248" s="334">
        <f>'Clients Balance'!J460/'Clients Balance'!$B460</f>
        <v>0</v>
      </c>
      <c r="K248" s="334">
        <f>'Clients Balance'!K460/'Clients Balance'!$B460</f>
        <v>0</v>
      </c>
      <c r="L248" s="334">
        <f>'Clients Balance'!L460/'Clients Balance'!$B460</f>
        <v>0</v>
      </c>
      <c r="M248" s="334">
        <f>'Clients Balance'!M460/'Clients Balance'!$B460</f>
        <v>0</v>
      </c>
      <c r="N248" s="334">
        <f>'Clients Balance'!N460/'Clients Balance'!$B460</f>
        <v>0</v>
      </c>
      <c r="O248" s="334">
        <f>'Clients Balance'!O460/'Clients Balance'!$B460</f>
        <v>0.04923004982</v>
      </c>
      <c r="P248" s="334">
        <f>'Clients Balance'!P460/'Clients Balance'!$B460</f>
        <v>0.02959932172</v>
      </c>
      <c r="Q248" s="334">
        <f>'Clients Balance'!Q460/'Clients Balance'!$B460</f>
        <v>0.07937137812</v>
      </c>
      <c r="R248" s="334">
        <f>'Clients Balance'!R460/'Clients Balance'!$B460</f>
        <v>0</v>
      </c>
      <c r="S248" s="134"/>
      <c r="T248" s="134"/>
      <c r="U248" s="134"/>
      <c r="V248" s="134"/>
      <c r="W248" s="134"/>
      <c r="X248" s="134"/>
      <c r="Y248" s="134"/>
      <c r="Z248" s="134"/>
      <c r="AA248" s="134"/>
    </row>
    <row r="249" ht="22.5" customHeight="1">
      <c r="A249" s="186" t="str">
        <f>'PROP DAILY PNL'!A455</f>
        <v/>
      </c>
      <c r="B249" s="334">
        <f t="shared" si="1"/>
        <v>1</v>
      </c>
      <c r="C249" s="334">
        <f>'Clients Balance'!C461/'Clients Balance'!B461</f>
        <v>0.5886574678</v>
      </c>
      <c r="D249" s="334">
        <f>'Clients Balance'!D461/'Clients Balance'!$B461</f>
        <v>0.1441470854</v>
      </c>
      <c r="E249" s="334">
        <f>'Clients Balance'!E461/'Clients Balance'!$B461</f>
        <v>0.1089946972</v>
      </c>
      <c r="F249" s="334">
        <f>'Clients Balance'!F461/'Clients Balance'!$B461</f>
        <v>0</v>
      </c>
      <c r="G249" s="334">
        <f>'Clients Balance'!G461/'Clients Balance'!$B461</f>
        <v>0</v>
      </c>
      <c r="H249" s="334">
        <f>'Clients Balance'!H461/'Clients Balance'!$B461</f>
        <v>0</v>
      </c>
      <c r="I249" s="334">
        <f>'Clients Balance'!I461/'Clients Balance'!$B461</f>
        <v>0</v>
      </c>
      <c r="J249" s="334">
        <f>'Clients Balance'!J461/'Clients Balance'!$B461</f>
        <v>0</v>
      </c>
      <c r="K249" s="334">
        <f>'Clients Balance'!K461/'Clients Balance'!$B461</f>
        <v>0</v>
      </c>
      <c r="L249" s="334">
        <f>'Clients Balance'!L461/'Clients Balance'!$B461</f>
        <v>0</v>
      </c>
      <c r="M249" s="334">
        <f>'Clients Balance'!M461/'Clients Balance'!$B461</f>
        <v>0</v>
      </c>
      <c r="N249" s="334">
        <f>'Clients Balance'!N461/'Clients Balance'!$B461</f>
        <v>0</v>
      </c>
      <c r="O249" s="334">
        <f>'Clients Balance'!O461/'Clients Balance'!$B461</f>
        <v>0.04923004982</v>
      </c>
      <c r="P249" s="334">
        <f>'Clients Balance'!P461/'Clients Balance'!$B461</f>
        <v>0.02959932172</v>
      </c>
      <c r="Q249" s="334">
        <f>'Clients Balance'!Q461/'Clients Balance'!$B461</f>
        <v>0.07937137812</v>
      </c>
      <c r="R249" s="334">
        <f>'Clients Balance'!R461/'Clients Balance'!$B461</f>
        <v>0</v>
      </c>
      <c r="S249" s="134"/>
      <c r="T249" s="134"/>
      <c r="U249" s="134"/>
      <c r="V249" s="134"/>
      <c r="W249" s="134"/>
      <c r="X249" s="134"/>
      <c r="Y249" s="134"/>
      <c r="Z249" s="134"/>
      <c r="AA249" s="134"/>
    </row>
    <row r="250" ht="22.5" customHeight="1">
      <c r="A250" s="186" t="str">
        <f>'PROP DAILY PNL'!A456</f>
        <v/>
      </c>
      <c r="B250" s="334">
        <f t="shared" si="1"/>
        <v>1</v>
      </c>
      <c r="C250" s="334">
        <f>'Clients Balance'!C462/'Clients Balance'!B462</f>
        <v>0.5886574678</v>
      </c>
      <c r="D250" s="334">
        <f>'Clients Balance'!D462/'Clients Balance'!$B462</f>
        <v>0.1441470854</v>
      </c>
      <c r="E250" s="334">
        <f>'Clients Balance'!E462/'Clients Balance'!$B462</f>
        <v>0.1089946972</v>
      </c>
      <c r="F250" s="334">
        <f>'Clients Balance'!F462/'Clients Balance'!$B462</f>
        <v>0</v>
      </c>
      <c r="G250" s="334">
        <f>'Clients Balance'!G462/'Clients Balance'!$B462</f>
        <v>0</v>
      </c>
      <c r="H250" s="334">
        <f>'Clients Balance'!H462/'Clients Balance'!$B462</f>
        <v>0</v>
      </c>
      <c r="I250" s="334">
        <f>'Clients Balance'!I462/'Clients Balance'!$B462</f>
        <v>0</v>
      </c>
      <c r="J250" s="334">
        <f>'Clients Balance'!J462/'Clients Balance'!$B462</f>
        <v>0</v>
      </c>
      <c r="K250" s="334">
        <f>'Clients Balance'!K462/'Clients Balance'!$B462</f>
        <v>0</v>
      </c>
      <c r="L250" s="334">
        <f>'Clients Balance'!L462/'Clients Balance'!$B462</f>
        <v>0</v>
      </c>
      <c r="M250" s="334">
        <f>'Clients Balance'!M462/'Clients Balance'!$B462</f>
        <v>0</v>
      </c>
      <c r="N250" s="334">
        <f>'Clients Balance'!N462/'Clients Balance'!$B462</f>
        <v>0</v>
      </c>
      <c r="O250" s="334">
        <f>'Clients Balance'!O462/'Clients Balance'!$B462</f>
        <v>0.04923004982</v>
      </c>
      <c r="P250" s="334">
        <f>'Clients Balance'!P462/'Clients Balance'!$B462</f>
        <v>0.02959932172</v>
      </c>
      <c r="Q250" s="334">
        <f>'Clients Balance'!Q462/'Clients Balance'!$B462</f>
        <v>0.07937137812</v>
      </c>
      <c r="R250" s="334">
        <f>'Clients Balance'!R462/'Clients Balance'!$B462</f>
        <v>0</v>
      </c>
      <c r="S250" s="134"/>
      <c r="T250" s="134"/>
      <c r="U250" s="134"/>
      <c r="V250" s="134"/>
      <c r="W250" s="134"/>
      <c r="X250" s="134"/>
      <c r="Y250" s="134"/>
      <c r="Z250" s="134"/>
      <c r="AA250" s="134"/>
    </row>
    <row r="251" ht="22.5" customHeight="1">
      <c r="A251" s="186" t="str">
        <f>'PROP DAILY PNL'!A457</f>
        <v/>
      </c>
      <c r="B251" s="334">
        <f t="shared" si="1"/>
        <v>1</v>
      </c>
      <c r="C251" s="334">
        <f>'Clients Balance'!C463/'Clients Balance'!B463</f>
        <v>0.5886574678</v>
      </c>
      <c r="D251" s="334">
        <f>'Clients Balance'!D463/'Clients Balance'!$B463</f>
        <v>0.1441470854</v>
      </c>
      <c r="E251" s="334">
        <f>'Clients Balance'!E463/'Clients Balance'!$B463</f>
        <v>0.1089946972</v>
      </c>
      <c r="F251" s="334">
        <f>'Clients Balance'!F463/'Clients Balance'!$B463</f>
        <v>0</v>
      </c>
      <c r="G251" s="334">
        <f>'Clients Balance'!G463/'Clients Balance'!$B463</f>
        <v>0</v>
      </c>
      <c r="H251" s="334">
        <f>'Clients Balance'!H463/'Clients Balance'!$B463</f>
        <v>0</v>
      </c>
      <c r="I251" s="334">
        <f>'Clients Balance'!I463/'Clients Balance'!$B463</f>
        <v>0</v>
      </c>
      <c r="J251" s="334">
        <f>'Clients Balance'!J463/'Clients Balance'!$B463</f>
        <v>0</v>
      </c>
      <c r="K251" s="334">
        <f>'Clients Balance'!K463/'Clients Balance'!$B463</f>
        <v>0</v>
      </c>
      <c r="L251" s="334">
        <f>'Clients Balance'!L463/'Clients Balance'!$B463</f>
        <v>0</v>
      </c>
      <c r="M251" s="334">
        <f>'Clients Balance'!M463/'Clients Balance'!$B463</f>
        <v>0</v>
      </c>
      <c r="N251" s="334">
        <f>'Clients Balance'!N463/'Clients Balance'!$B463</f>
        <v>0</v>
      </c>
      <c r="O251" s="334">
        <f>'Clients Balance'!O463/'Clients Balance'!$B463</f>
        <v>0.04923004982</v>
      </c>
      <c r="P251" s="334">
        <f>'Clients Balance'!P463/'Clients Balance'!$B463</f>
        <v>0.02959932172</v>
      </c>
      <c r="Q251" s="334">
        <f>'Clients Balance'!Q463/'Clients Balance'!$B463</f>
        <v>0.07937137812</v>
      </c>
      <c r="R251" s="334">
        <f>'Clients Balance'!R463/'Clients Balance'!$B463</f>
        <v>0</v>
      </c>
      <c r="S251" s="134"/>
      <c r="T251" s="134"/>
      <c r="U251" s="134"/>
      <c r="V251" s="134"/>
      <c r="W251" s="134"/>
      <c r="X251" s="134"/>
      <c r="Y251" s="134"/>
      <c r="Z251" s="134"/>
      <c r="AA251" s="134"/>
    </row>
    <row r="252" ht="22.5" customHeight="1">
      <c r="A252" s="186" t="str">
        <f>'PROP DAILY PNL'!A458</f>
        <v/>
      </c>
      <c r="B252" s="334">
        <f t="shared" si="1"/>
        <v>1</v>
      </c>
      <c r="C252" s="334">
        <f>'Clients Balance'!C464/'Clients Balance'!B464</f>
        <v>0.5886574678</v>
      </c>
      <c r="D252" s="334">
        <f>'Clients Balance'!D464/'Clients Balance'!$B464</f>
        <v>0.1441470854</v>
      </c>
      <c r="E252" s="334">
        <f>'Clients Balance'!E464/'Clients Balance'!$B464</f>
        <v>0.1089946972</v>
      </c>
      <c r="F252" s="334">
        <f>'Clients Balance'!F464/'Clients Balance'!$B464</f>
        <v>0</v>
      </c>
      <c r="G252" s="334">
        <f>'Clients Balance'!G464/'Clients Balance'!$B464</f>
        <v>0</v>
      </c>
      <c r="H252" s="334">
        <f>'Clients Balance'!H464/'Clients Balance'!$B464</f>
        <v>0</v>
      </c>
      <c r="I252" s="334">
        <f>'Clients Balance'!I464/'Clients Balance'!$B464</f>
        <v>0</v>
      </c>
      <c r="J252" s="334">
        <f>'Clients Balance'!J464/'Clients Balance'!$B464</f>
        <v>0</v>
      </c>
      <c r="K252" s="334">
        <f>'Clients Balance'!K464/'Clients Balance'!$B464</f>
        <v>0</v>
      </c>
      <c r="L252" s="334">
        <f>'Clients Balance'!L464/'Clients Balance'!$B464</f>
        <v>0</v>
      </c>
      <c r="M252" s="334">
        <f>'Clients Balance'!M464/'Clients Balance'!$B464</f>
        <v>0</v>
      </c>
      <c r="N252" s="334">
        <f>'Clients Balance'!N464/'Clients Balance'!$B464</f>
        <v>0</v>
      </c>
      <c r="O252" s="334">
        <f>'Clients Balance'!O464/'Clients Balance'!$B464</f>
        <v>0.04923004982</v>
      </c>
      <c r="P252" s="334">
        <f>'Clients Balance'!P464/'Clients Balance'!$B464</f>
        <v>0.02959932172</v>
      </c>
      <c r="Q252" s="334">
        <f>'Clients Balance'!Q464/'Clients Balance'!$B464</f>
        <v>0.07937137812</v>
      </c>
      <c r="R252" s="334">
        <f>'Clients Balance'!R464/'Clients Balance'!$B464</f>
        <v>0</v>
      </c>
      <c r="S252" s="134"/>
      <c r="T252" s="134"/>
      <c r="U252" s="134"/>
      <c r="V252" s="134"/>
      <c r="W252" s="134"/>
      <c r="X252" s="134"/>
      <c r="Y252" s="134"/>
      <c r="Z252" s="134"/>
      <c r="AA252" s="134"/>
    </row>
    <row r="253" ht="22.5" customHeight="1">
      <c r="A253" s="186" t="str">
        <f>'PROP DAILY PNL'!A459</f>
        <v/>
      </c>
      <c r="B253" s="334">
        <f t="shared" si="1"/>
        <v>1</v>
      </c>
      <c r="C253" s="334">
        <f>'Clients Balance'!C465/'Clients Balance'!B465</f>
        <v>0.5886574678</v>
      </c>
      <c r="D253" s="334">
        <f>'Clients Balance'!D465/'Clients Balance'!$B465</f>
        <v>0.1441470854</v>
      </c>
      <c r="E253" s="334">
        <f>'Clients Balance'!E465/'Clients Balance'!$B465</f>
        <v>0.1089946972</v>
      </c>
      <c r="F253" s="334">
        <f>'Clients Balance'!F465/'Clients Balance'!$B465</f>
        <v>0</v>
      </c>
      <c r="G253" s="334">
        <f>'Clients Balance'!G465/'Clients Balance'!$B465</f>
        <v>0</v>
      </c>
      <c r="H253" s="334">
        <f>'Clients Balance'!H465/'Clients Balance'!$B465</f>
        <v>0</v>
      </c>
      <c r="I253" s="334">
        <f>'Clients Balance'!I465/'Clients Balance'!$B465</f>
        <v>0</v>
      </c>
      <c r="J253" s="334">
        <f>'Clients Balance'!J465/'Clients Balance'!$B465</f>
        <v>0</v>
      </c>
      <c r="K253" s="334">
        <f>'Clients Balance'!K465/'Clients Balance'!$B465</f>
        <v>0</v>
      </c>
      <c r="L253" s="334">
        <f>'Clients Balance'!L465/'Clients Balance'!$B465</f>
        <v>0</v>
      </c>
      <c r="M253" s="334">
        <f>'Clients Balance'!M465/'Clients Balance'!$B465</f>
        <v>0</v>
      </c>
      <c r="N253" s="334">
        <f>'Clients Balance'!N465/'Clients Balance'!$B465</f>
        <v>0</v>
      </c>
      <c r="O253" s="334">
        <f>'Clients Balance'!O465/'Clients Balance'!$B465</f>
        <v>0.04923004982</v>
      </c>
      <c r="P253" s="334">
        <f>'Clients Balance'!P465/'Clients Balance'!$B465</f>
        <v>0.02959932172</v>
      </c>
      <c r="Q253" s="334">
        <f>'Clients Balance'!Q465/'Clients Balance'!$B465</f>
        <v>0.07937137812</v>
      </c>
      <c r="R253" s="334">
        <f>'Clients Balance'!R465/'Clients Balance'!$B465</f>
        <v>0</v>
      </c>
      <c r="S253" s="134"/>
      <c r="T253" s="134"/>
      <c r="U253" s="134"/>
      <c r="V253" s="134"/>
      <c r="W253" s="134"/>
      <c r="X253" s="134"/>
      <c r="Y253" s="134"/>
      <c r="Z253" s="134"/>
      <c r="AA253" s="134"/>
    </row>
    <row r="254" ht="22.5" customHeight="1">
      <c r="A254" s="186" t="str">
        <f>'PROP DAILY PNL'!A460</f>
        <v/>
      </c>
      <c r="B254" s="334">
        <f t="shared" si="1"/>
        <v>1</v>
      </c>
      <c r="C254" s="334">
        <f>'Clients Balance'!C466/'Clients Balance'!B466</f>
        <v>0.5886574678</v>
      </c>
      <c r="D254" s="334">
        <f>'Clients Balance'!D466/'Clients Balance'!$B466</f>
        <v>0.1441470854</v>
      </c>
      <c r="E254" s="334">
        <f>'Clients Balance'!E466/'Clients Balance'!$B466</f>
        <v>0.1089946972</v>
      </c>
      <c r="F254" s="334">
        <f>'Clients Balance'!F466/'Clients Balance'!$B466</f>
        <v>0</v>
      </c>
      <c r="G254" s="334">
        <f>'Clients Balance'!G466/'Clients Balance'!$B466</f>
        <v>0</v>
      </c>
      <c r="H254" s="334">
        <f>'Clients Balance'!H466/'Clients Balance'!$B466</f>
        <v>0</v>
      </c>
      <c r="I254" s="334">
        <f>'Clients Balance'!I466/'Clients Balance'!$B466</f>
        <v>0</v>
      </c>
      <c r="J254" s="334">
        <f>'Clients Balance'!J466/'Clients Balance'!$B466</f>
        <v>0</v>
      </c>
      <c r="K254" s="334">
        <f>'Clients Balance'!K466/'Clients Balance'!$B466</f>
        <v>0</v>
      </c>
      <c r="L254" s="334">
        <f>'Clients Balance'!L466/'Clients Balance'!$B466</f>
        <v>0</v>
      </c>
      <c r="M254" s="334">
        <f>'Clients Balance'!M466/'Clients Balance'!$B466</f>
        <v>0</v>
      </c>
      <c r="N254" s="334">
        <f>'Clients Balance'!N466/'Clients Balance'!$B466</f>
        <v>0</v>
      </c>
      <c r="O254" s="334">
        <f>'Clients Balance'!O466/'Clients Balance'!$B466</f>
        <v>0.04923004982</v>
      </c>
      <c r="P254" s="334">
        <f>'Clients Balance'!P466/'Clients Balance'!$B466</f>
        <v>0.02959932172</v>
      </c>
      <c r="Q254" s="334">
        <f>'Clients Balance'!Q466/'Clients Balance'!$B466</f>
        <v>0.07937137812</v>
      </c>
      <c r="R254" s="334">
        <f>'Clients Balance'!R466/'Clients Balance'!$B466</f>
        <v>0</v>
      </c>
      <c r="S254" s="134"/>
      <c r="T254" s="134"/>
      <c r="U254" s="134"/>
      <c r="V254" s="134"/>
      <c r="W254" s="134"/>
      <c r="X254" s="134"/>
      <c r="Y254" s="134"/>
      <c r="Z254" s="134"/>
      <c r="AA254" s="134"/>
    </row>
    <row r="255" ht="22.5" customHeight="1">
      <c r="A255" s="186" t="str">
        <f>'PROP DAILY PNL'!A461</f>
        <v/>
      </c>
      <c r="B255" s="334">
        <f t="shared" si="1"/>
        <v>1</v>
      </c>
      <c r="C255" s="334">
        <f>'Clients Balance'!C467/'Clients Balance'!B467</f>
        <v>0.5886574678</v>
      </c>
      <c r="D255" s="334">
        <f>'Clients Balance'!D467/'Clients Balance'!$B467</f>
        <v>0.1441470854</v>
      </c>
      <c r="E255" s="334">
        <f>'Clients Balance'!E467/'Clients Balance'!$B467</f>
        <v>0.1089946972</v>
      </c>
      <c r="F255" s="334">
        <f>'Clients Balance'!F467/'Clients Balance'!$B467</f>
        <v>0</v>
      </c>
      <c r="G255" s="334">
        <f>'Clients Balance'!G467/'Clients Balance'!$B467</f>
        <v>0</v>
      </c>
      <c r="H255" s="334">
        <f>'Clients Balance'!H467/'Clients Balance'!$B467</f>
        <v>0</v>
      </c>
      <c r="I255" s="334">
        <f>'Clients Balance'!I467/'Clients Balance'!$B467</f>
        <v>0</v>
      </c>
      <c r="J255" s="334">
        <f>'Clients Balance'!J467/'Clients Balance'!$B467</f>
        <v>0</v>
      </c>
      <c r="K255" s="334">
        <f>'Clients Balance'!K467/'Clients Balance'!$B467</f>
        <v>0</v>
      </c>
      <c r="L255" s="334">
        <f>'Clients Balance'!L467/'Clients Balance'!$B467</f>
        <v>0</v>
      </c>
      <c r="M255" s="334">
        <f>'Clients Balance'!M467/'Clients Balance'!$B467</f>
        <v>0</v>
      </c>
      <c r="N255" s="334">
        <f>'Clients Balance'!N467/'Clients Balance'!$B467</f>
        <v>0</v>
      </c>
      <c r="O255" s="334">
        <f>'Clients Balance'!O467/'Clients Balance'!$B467</f>
        <v>0.04923004982</v>
      </c>
      <c r="P255" s="334">
        <f>'Clients Balance'!P467/'Clients Balance'!$B467</f>
        <v>0.02959932172</v>
      </c>
      <c r="Q255" s="334">
        <f>'Clients Balance'!Q467/'Clients Balance'!$B467</f>
        <v>0.07937137812</v>
      </c>
      <c r="R255" s="334">
        <f>'Clients Balance'!R467/'Clients Balance'!$B467</f>
        <v>0</v>
      </c>
      <c r="S255" s="134"/>
      <c r="T255" s="134"/>
      <c r="U255" s="134"/>
      <c r="V255" s="134"/>
      <c r="W255" s="134"/>
      <c r="X255" s="134"/>
      <c r="Y255" s="134"/>
      <c r="Z255" s="134"/>
      <c r="AA255" s="134"/>
    </row>
    <row r="256" ht="22.5" customHeight="1">
      <c r="A256" s="186" t="str">
        <f>'PROP DAILY PNL'!A462</f>
        <v/>
      </c>
      <c r="B256" s="334">
        <f t="shared" si="1"/>
        <v>1</v>
      </c>
      <c r="C256" s="334">
        <f>'Clients Balance'!C468/'Clients Balance'!B468</f>
        <v>0.5886574678</v>
      </c>
      <c r="D256" s="334">
        <f>'Clients Balance'!D468/'Clients Balance'!$B468</f>
        <v>0.1441470854</v>
      </c>
      <c r="E256" s="334">
        <f>'Clients Balance'!E468/'Clients Balance'!$B468</f>
        <v>0.1089946972</v>
      </c>
      <c r="F256" s="334">
        <f>'Clients Balance'!F468/'Clients Balance'!$B468</f>
        <v>0</v>
      </c>
      <c r="G256" s="334">
        <f>'Clients Balance'!G468/'Clients Balance'!$B468</f>
        <v>0</v>
      </c>
      <c r="H256" s="334">
        <f>'Clients Balance'!H468/'Clients Balance'!$B468</f>
        <v>0</v>
      </c>
      <c r="I256" s="334">
        <f>'Clients Balance'!I468/'Clients Balance'!$B468</f>
        <v>0</v>
      </c>
      <c r="J256" s="334">
        <f>'Clients Balance'!J468/'Clients Balance'!$B468</f>
        <v>0</v>
      </c>
      <c r="K256" s="334">
        <f>'Clients Balance'!K468/'Clients Balance'!$B468</f>
        <v>0</v>
      </c>
      <c r="L256" s="334">
        <f>'Clients Balance'!L468/'Clients Balance'!$B468</f>
        <v>0</v>
      </c>
      <c r="M256" s="334">
        <f>'Clients Balance'!M468/'Clients Balance'!$B468</f>
        <v>0</v>
      </c>
      <c r="N256" s="334">
        <f>'Clients Balance'!N468/'Clients Balance'!$B468</f>
        <v>0</v>
      </c>
      <c r="O256" s="334">
        <f>'Clients Balance'!O468/'Clients Balance'!$B468</f>
        <v>0.04923004982</v>
      </c>
      <c r="P256" s="334">
        <f>'Clients Balance'!P468/'Clients Balance'!$B468</f>
        <v>0.02959932172</v>
      </c>
      <c r="Q256" s="334">
        <f>'Clients Balance'!Q468/'Clients Balance'!$B468</f>
        <v>0.07937137812</v>
      </c>
      <c r="R256" s="334">
        <f>'Clients Balance'!R468/'Clients Balance'!$B468</f>
        <v>0</v>
      </c>
      <c r="S256" s="134"/>
      <c r="T256" s="134"/>
      <c r="U256" s="134"/>
      <c r="V256" s="134"/>
      <c r="W256" s="134"/>
      <c r="X256" s="134"/>
      <c r="Y256" s="134"/>
      <c r="Z256" s="134"/>
      <c r="AA256" s="134"/>
    </row>
    <row r="257" ht="22.5" customHeight="1">
      <c r="A257" s="186" t="str">
        <f>'PROP DAILY PNL'!A463</f>
        <v/>
      </c>
      <c r="B257" s="334">
        <f t="shared" si="1"/>
        <v>1</v>
      </c>
      <c r="C257" s="334">
        <f>'Clients Balance'!C469/'Clients Balance'!B469</f>
        <v>0.5886574678</v>
      </c>
      <c r="D257" s="334">
        <f>'Clients Balance'!D469/'Clients Balance'!$B469</f>
        <v>0.1441470854</v>
      </c>
      <c r="E257" s="334">
        <f>'Clients Balance'!E469/'Clients Balance'!$B469</f>
        <v>0.1089946972</v>
      </c>
      <c r="F257" s="334">
        <f>'Clients Balance'!F469/'Clients Balance'!$B469</f>
        <v>0</v>
      </c>
      <c r="G257" s="334">
        <f>'Clients Balance'!G469/'Clients Balance'!$B469</f>
        <v>0</v>
      </c>
      <c r="H257" s="334">
        <f>'Clients Balance'!H469/'Clients Balance'!$B469</f>
        <v>0</v>
      </c>
      <c r="I257" s="334">
        <f>'Clients Balance'!I469/'Clients Balance'!$B469</f>
        <v>0</v>
      </c>
      <c r="J257" s="334">
        <f>'Clients Balance'!J469/'Clients Balance'!$B469</f>
        <v>0</v>
      </c>
      <c r="K257" s="334">
        <f>'Clients Balance'!K469/'Clients Balance'!$B469</f>
        <v>0</v>
      </c>
      <c r="L257" s="334">
        <f>'Clients Balance'!L469/'Clients Balance'!$B469</f>
        <v>0</v>
      </c>
      <c r="M257" s="334">
        <f>'Clients Balance'!M469/'Clients Balance'!$B469</f>
        <v>0</v>
      </c>
      <c r="N257" s="334">
        <f>'Clients Balance'!N469/'Clients Balance'!$B469</f>
        <v>0</v>
      </c>
      <c r="O257" s="334">
        <f>'Clients Balance'!O469/'Clients Balance'!$B469</f>
        <v>0.04923004982</v>
      </c>
      <c r="P257" s="334">
        <f>'Clients Balance'!P469/'Clients Balance'!$B469</f>
        <v>0.02959932172</v>
      </c>
      <c r="Q257" s="334">
        <f>'Clients Balance'!Q469/'Clients Balance'!$B469</f>
        <v>0.07937137812</v>
      </c>
      <c r="R257" s="334">
        <f>'Clients Balance'!R469/'Clients Balance'!$B469</f>
        <v>0</v>
      </c>
      <c r="S257" s="134"/>
      <c r="T257" s="134"/>
      <c r="U257" s="134"/>
      <c r="V257" s="134"/>
      <c r="W257" s="134"/>
      <c r="X257" s="134"/>
      <c r="Y257" s="134"/>
      <c r="Z257" s="134"/>
      <c r="AA257" s="134"/>
    </row>
    <row r="258" ht="22.5" customHeight="1">
      <c r="A258" s="186" t="str">
        <f>'PROP DAILY PNL'!A464</f>
        <v/>
      </c>
      <c r="B258" s="334">
        <f t="shared" si="1"/>
        <v>1</v>
      </c>
      <c r="C258" s="334">
        <f>'Clients Balance'!C470/'Clients Balance'!B470</f>
        <v>0.5886574678</v>
      </c>
      <c r="D258" s="334">
        <f>'Clients Balance'!D470/'Clients Balance'!$B470</f>
        <v>0.1441470854</v>
      </c>
      <c r="E258" s="334">
        <f>'Clients Balance'!E470/'Clients Balance'!$B470</f>
        <v>0.1089946972</v>
      </c>
      <c r="F258" s="334">
        <f>'Clients Balance'!F470/'Clients Balance'!$B470</f>
        <v>0</v>
      </c>
      <c r="G258" s="334">
        <f>'Clients Balance'!G470/'Clients Balance'!$B470</f>
        <v>0</v>
      </c>
      <c r="H258" s="334">
        <f>'Clients Balance'!H470/'Clients Balance'!$B470</f>
        <v>0</v>
      </c>
      <c r="I258" s="334">
        <f>'Clients Balance'!I470/'Clients Balance'!$B470</f>
        <v>0</v>
      </c>
      <c r="J258" s="334">
        <f>'Clients Balance'!J470/'Clients Balance'!$B470</f>
        <v>0</v>
      </c>
      <c r="K258" s="334">
        <f>'Clients Balance'!K470/'Clients Balance'!$B470</f>
        <v>0</v>
      </c>
      <c r="L258" s="334">
        <f>'Clients Balance'!L470/'Clients Balance'!$B470</f>
        <v>0</v>
      </c>
      <c r="M258" s="334">
        <f>'Clients Balance'!M470/'Clients Balance'!$B470</f>
        <v>0</v>
      </c>
      <c r="N258" s="334">
        <f>'Clients Balance'!N470/'Clients Balance'!$B470</f>
        <v>0</v>
      </c>
      <c r="O258" s="334">
        <f>'Clients Balance'!O470/'Clients Balance'!$B470</f>
        <v>0.04923004982</v>
      </c>
      <c r="P258" s="334">
        <f>'Clients Balance'!P470/'Clients Balance'!$B470</f>
        <v>0.02959932172</v>
      </c>
      <c r="Q258" s="334">
        <f>'Clients Balance'!Q470/'Clients Balance'!$B470</f>
        <v>0.07937137812</v>
      </c>
      <c r="R258" s="334">
        <f>'Clients Balance'!R470/'Clients Balance'!$B470</f>
        <v>0</v>
      </c>
      <c r="S258" s="134"/>
      <c r="T258" s="134"/>
      <c r="U258" s="134"/>
      <c r="V258" s="134"/>
      <c r="W258" s="134"/>
      <c r="X258" s="134"/>
      <c r="Y258" s="134"/>
      <c r="Z258" s="134"/>
      <c r="AA258" s="134"/>
    </row>
    <row r="259" ht="22.5" customHeight="1">
      <c r="A259" s="186" t="str">
        <f>'PROP DAILY PNL'!A465</f>
        <v/>
      </c>
      <c r="B259" s="334">
        <f t="shared" si="1"/>
        <v>1</v>
      </c>
      <c r="C259" s="334">
        <f>'Clients Balance'!C471/'Clients Balance'!B471</f>
        <v>0.5886574678</v>
      </c>
      <c r="D259" s="334">
        <f>'Clients Balance'!D471/'Clients Balance'!$B471</f>
        <v>0.1441470854</v>
      </c>
      <c r="E259" s="334">
        <f>'Clients Balance'!E471/'Clients Balance'!$B471</f>
        <v>0.1089946972</v>
      </c>
      <c r="F259" s="334">
        <f>'Clients Balance'!F471/'Clients Balance'!$B471</f>
        <v>0</v>
      </c>
      <c r="G259" s="334">
        <f>'Clients Balance'!G471/'Clients Balance'!$B471</f>
        <v>0</v>
      </c>
      <c r="H259" s="334">
        <f>'Clients Balance'!H471/'Clients Balance'!$B471</f>
        <v>0</v>
      </c>
      <c r="I259" s="334">
        <f>'Clients Balance'!I471/'Clients Balance'!$B471</f>
        <v>0</v>
      </c>
      <c r="J259" s="334">
        <f>'Clients Balance'!J471/'Clients Balance'!$B471</f>
        <v>0</v>
      </c>
      <c r="K259" s="334">
        <f>'Clients Balance'!K471/'Clients Balance'!$B471</f>
        <v>0</v>
      </c>
      <c r="L259" s="334">
        <f>'Clients Balance'!L471/'Clients Balance'!$B471</f>
        <v>0</v>
      </c>
      <c r="M259" s="334">
        <f>'Clients Balance'!M471/'Clients Balance'!$B471</f>
        <v>0</v>
      </c>
      <c r="N259" s="334">
        <f>'Clients Balance'!N471/'Clients Balance'!$B471</f>
        <v>0</v>
      </c>
      <c r="O259" s="334">
        <f>'Clients Balance'!O471/'Clients Balance'!$B471</f>
        <v>0.04923004982</v>
      </c>
      <c r="P259" s="334">
        <f>'Clients Balance'!P471/'Clients Balance'!$B471</f>
        <v>0.02959932172</v>
      </c>
      <c r="Q259" s="334">
        <f>'Clients Balance'!Q471/'Clients Balance'!$B471</f>
        <v>0.07937137812</v>
      </c>
      <c r="R259" s="334">
        <f>'Clients Balance'!R471/'Clients Balance'!$B471</f>
        <v>0</v>
      </c>
      <c r="S259" s="134"/>
      <c r="T259" s="134"/>
      <c r="U259" s="134"/>
      <c r="V259" s="134"/>
      <c r="W259" s="134"/>
      <c r="X259" s="134"/>
      <c r="Y259" s="134"/>
      <c r="Z259" s="134"/>
      <c r="AA259" s="134"/>
    </row>
    <row r="260" ht="22.5" customHeight="1">
      <c r="A260" s="186" t="str">
        <f>'PROP DAILY PNL'!A466</f>
        <v/>
      </c>
      <c r="B260" s="334">
        <f t="shared" si="1"/>
        <v>1</v>
      </c>
      <c r="C260" s="334">
        <f>'Clients Balance'!C472/'Clients Balance'!B472</f>
        <v>0.5886574678</v>
      </c>
      <c r="D260" s="334">
        <f>'Clients Balance'!D472/'Clients Balance'!$B472</f>
        <v>0.1441470854</v>
      </c>
      <c r="E260" s="334">
        <f>'Clients Balance'!E472/'Clients Balance'!$B472</f>
        <v>0.1089946972</v>
      </c>
      <c r="F260" s="334">
        <f>'Clients Balance'!F472/'Clients Balance'!$B472</f>
        <v>0</v>
      </c>
      <c r="G260" s="334">
        <f>'Clients Balance'!G472/'Clients Balance'!$B472</f>
        <v>0</v>
      </c>
      <c r="H260" s="334">
        <f>'Clients Balance'!H472/'Clients Balance'!$B472</f>
        <v>0</v>
      </c>
      <c r="I260" s="334">
        <f>'Clients Balance'!I472/'Clients Balance'!$B472</f>
        <v>0</v>
      </c>
      <c r="J260" s="334">
        <f>'Clients Balance'!J472/'Clients Balance'!$B472</f>
        <v>0</v>
      </c>
      <c r="K260" s="334">
        <f>'Clients Balance'!K472/'Clients Balance'!$B472</f>
        <v>0</v>
      </c>
      <c r="L260" s="334">
        <f>'Clients Balance'!L472/'Clients Balance'!$B472</f>
        <v>0</v>
      </c>
      <c r="M260" s="334">
        <f>'Clients Balance'!M472/'Clients Balance'!$B472</f>
        <v>0</v>
      </c>
      <c r="N260" s="334">
        <f>'Clients Balance'!N472/'Clients Balance'!$B472</f>
        <v>0</v>
      </c>
      <c r="O260" s="334">
        <f>'Clients Balance'!O472/'Clients Balance'!$B472</f>
        <v>0.04923004982</v>
      </c>
      <c r="P260" s="334">
        <f>'Clients Balance'!P472/'Clients Balance'!$B472</f>
        <v>0.02959932172</v>
      </c>
      <c r="Q260" s="334">
        <f>'Clients Balance'!Q472/'Clients Balance'!$B472</f>
        <v>0.07937137812</v>
      </c>
      <c r="R260" s="334">
        <f>'Clients Balance'!R472/'Clients Balance'!$B472</f>
        <v>0</v>
      </c>
      <c r="S260" s="134"/>
      <c r="T260" s="134"/>
      <c r="U260" s="134"/>
      <c r="V260" s="134"/>
      <c r="W260" s="134"/>
      <c r="X260" s="134"/>
      <c r="Y260" s="134"/>
      <c r="Z260" s="134"/>
      <c r="AA260" s="134"/>
    </row>
    <row r="261" ht="22.5" customHeight="1">
      <c r="A261" s="186" t="str">
        <f>'PROP DAILY PNL'!A467</f>
        <v/>
      </c>
      <c r="B261" s="334">
        <f t="shared" si="1"/>
        <v>1</v>
      </c>
      <c r="C261" s="334">
        <f>'Clients Balance'!C473/'Clients Balance'!B473</f>
        <v>0.5886574678</v>
      </c>
      <c r="D261" s="334">
        <f>'Clients Balance'!D473/'Clients Balance'!$B473</f>
        <v>0.1441470854</v>
      </c>
      <c r="E261" s="334">
        <f>'Clients Balance'!E473/'Clients Balance'!$B473</f>
        <v>0.1089946972</v>
      </c>
      <c r="F261" s="334">
        <f>'Clients Balance'!F473/'Clients Balance'!$B473</f>
        <v>0</v>
      </c>
      <c r="G261" s="334">
        <f>'Clients Balance'!G473/'Clients Balance'!$B473</f>
        <v>0</v>
      </c>
      <c r="H261" s="334">
        <f>'Clients Balance'!H473/'Clients Balance'!$B473</f>
        <v>0</v>
      </c>
      <c r="I261" s="334">
        <f>'Clients Balance'!I473/'Clients Balance'!$B473</f>
        <v>0</v>
      </c>
      <c r="J261" s="334">
        <f>'Clients Balance'!J473/'Clients Balance'!$B473</f>
        <v>0</v>
      </c>
      <c r="K261" s="334">
        <f>'Clients Balance'!K473/'Clients Balance'!$B473</f>
        <v>0</v>
      </c>
      <c r="L261" s="334">
        <f>'Clients Balance'!L473/'Clients Balance'!$B473</f>
        <v>0</v>
      </c>
      <c r="M261" s="334">
        <f>'Clients Balance'!M473/'Clients Balance'!$B473</f>
        <v>0</v>
      </c>
      <c r="N261" s="334">
        <f>'Clients Balance'!N473/'Clients Balance'!$B473</f>
        <v>0</v>
      </c>
      <c r="O261" s="334">
        <f>'Clients Balance'!O473/'Clients Balance'!$B473</f>
        <v>0.04923004982</v>
      </c>
      <c r="P261" s="334">
        <f>'Clients Balance'!P473/'Clients Balance'!$B473</f>
        <v>0.02959932172</v>
      </c>
      <c r="Q261" s="334">
        <f>'Clients Balance'!Q473/'Clients Balance'!$B473</f>
        <v>0.07937137812</v>
      </c>
      <c r="R261" s="334">
        <f>'Clients Balance'!R473/'Clients Balance'!$B473</f>
        <v>0</v>
      </c>
      <c r="S261" s="134"/>
      <c r="T261" s="134"/>
      <c r="U261" s="134"/>
      <c r="V261" s="134"/>
      <c r="W261" s="134"/>
      <c r="X261" s="134"/>
      <c r="Y261" s="134"/>
      <c r="Z261" s="134"/>
      <c r="AA261" s="134"/>
    </row>
    <row r="262" ht="22.5" customHeight="1">
      <c r="A262" s="186" t="str">
        <f>'PROP DAILY PNL'!A468</f>
        <v/>
      </c>
      <c r="B262" s="334">
        <f t="shared" si="1"/>
        <v>1</v>
      </c>
      <c r="C262" s="334">
        <f>'Clients Balance'!C474/'Clients Balance'!B474</f>
        <v>0.5886574678</v>
      </c>
      <c r="D262" s="334">
        <f>'Clients Balance'!D474/'Clients Balance'!$B474</f>
        <v>0.1441470854</v>
      </c>
      <c r="E262" s="334">
        <f>'Clients Balance'!E474/'Clients Balance'!$B474</f>
        <v>0.1089946972</v>
      </c>
      <c r="F262" s="334">
        <f>'Clients Balance'!F474/'Clients Balance'!$B474</f>
        <v>0</v>
      </c>
      <c r="G262" s="334">
        <f>'Clients Balance'!G474/'Clients Balance'!$B474</f>
        <v>0</v>
      </c>
      <c r="H262" s="334">
        <f>'Clients Balance'!H474/'Clients Balance'!$B474</f>
        <v>0</v>
      </c>
      <c r="I262" s="334">
        <f>'Clients Balance'!I474/'Clients Balance'!$B474</f>
        <v>0</v>
      </c>
      <c r="J262" s="334">
        <f>'Clients Balance'!J474/'Clients Balance'!$B474</f>
        <v>0</v>
      </c>
      <c r="K262" s="334">
        <f>'Clients Balance'!K474/'Clients Balance'!$B474</f>
        <v>0</v>
      </c>
      <c r="L262" s="334">
        <f>'Clients Balance'!L474/'Clients Balance'!$B474</f>
        <v>0</v>
      </c>
      <c r="M262" s="334">
        <f>'Clients Balance'!M474/'Clients Balance'!$B474</f>
        <v>0</v>
      </c>
      <c r="N262" s="334">
        <f>'Clients Balance'!N474/'Clients Balance'!$B474</f>
        <v>0</v>
      </c>
      <c r="O262" s="334">
        <f>'Clients Balance'!O474/'Clients Balance'!$B474</f>
        <v>0.04923004982</v>
      </c>
      <c r="P262" s="334">
        <f>'Clients Balance'!P474/'Clients Balance'!$B474</f>
        <v>0.02959932172</v>
      </c>
      <c r="Q262" s="334">
        <f>'Clients Balance'!Q474/'Clients Balance'!$B474</f>
        <v>0.07937137812</v>
      </c>
      <c r="R262" s="334">
        <f>'Clients Balance'!R474/'Clients Balance'!$B474</f>
        <v>0</v>
      </c>
      <c r="S262" s="134"/>
      <c r="T262" s="134"/>
      <c r="U262" s="134"/>
      <c r="V262" s="134"/>
      <c r="W262" s="134"/>
      <c r="X262" s="134"/>
      <c r="Y262" s="134"/>
      <c r="Z262" s="134"/>
      <c r="AA262" s="134"/>
    </row>
    <row r="263" ht="22.5" customHeight="1">
      <c r="A263" s="186" t="str">
        <f>'PROP DAILY PNL'!A469</f>
        <v/>
      </c>
      <c r="B263" s="334">
        <f t="shared" si="1"/>
        <v>1</v>
      </c>
      <c r="C263" s="334">
        <f>'Clients Balance'!C475/'Clients Balance'!B475</f>
        <v>0.5886574678</v>
      </c>
      <c r="D263" s="334">
        <f>'Clients Balance'!D475/'Clients Balance'!$B475</f>
        <v>0.1441470854</v>
      </c>
      <c r="E263" s="334">
        <f>'Clients Balance'!E475/'Clients Balance'!$B475</f>
        <v>0.1089946972</v>
      </c>
      <c r="F263" s="334">
        <f>'Clients Balance'!F475/'Clients Balance'!$B475</f>
        <v>0</v>
      </c>
      <c r="G263" s="334">
        <f>'Clients Balance'!G475/'Clients Balance'!$B475</f>
        <v>0</v>
      </c>
      <c r="H263" s="334">
        <f>'Clients Balance'!H475/'Clients Balance'!$B475</f>
        <v>0</v>
      </c>
      <c r="I263" s="334">
        <f>'Clients Balance'!I475/'Clients Balance'!$B475</f>
        <v>0</v>
      </c>
      <c r="J263" s="334">
        <f>'Clients Balance'!J475/'Clients Balance'!$B475</f>
        <v>0</v>
      </c>
      <c r="K263" s="334">
        <f>'Clients Balance'!K475/'Clients Balance'!$B475</f>
        <v>0</v>
      </c>
      <c r="L263" s="334">
        <f>'Clients Balance'!L475/'Clients Balance'!$B475</f>
        <v>0</v>
      </c>
      <c r="M263" s="334">
        <f>'Clients Balance'!M475/'Clients Balance'!$B475</f>
        <v>0</v>
      </c>
      <c r="N263" s="334">
        <f>'Clients Balance'!N475/'Clients Balance'!$B475</f>
        <v>0</v>
      </c>
      <c r="O263" s="334">
        <f>'Clients Balance'!O475/'Clients Balance'!$B475</f>
        <v>0.04923004982</v>
      </c>
      <c r="P263" s="334">
        <f>'Clients Balance'!P475/'Clients Balance'!$B475</f>
        <v>0.02959932172</v>
      </c>
      <c r="Q263" s="334">
        <f>'Clients Balance'!Q475/'Clients Balance'!$B475</f>
        <v>0.07937137812</v>
      </c>
      <c r="R263" s="334">
        <f>'Clients Balance'!R475/'Clients Balance'!$B475</f>
        <v>0</v>
      </c>
      <c r="S263" s="134"/>
      <c r="T263" s="134"/>
      <c r="U263" s="134"/>
      <c r="V263" s="134"/>
      <c r="W263" s="134"/>
      <c r="X263" s="134"/>
      <c r="Y263" s="134"/>
      <c r="Z263" s="134"/>
      <c r="AA263" s="134"/>
    </row>
    <row r="264" ht="22.5" customHeight="1">
      <c r="A264" s="186" t="str">
        <f>'PROP DAILY PNL'!A470</f>
        <v/>
      </c>
      <c r="B264" s="334">
        <f t="shared" si="1"/>
        <v>1</v>
      </c>
      <c r="C264" s="334">
        <f>'Clients Balance'!C476/'Clients Balance'!B476</f>
        <v>0.5886574678</v>
      </c>
      <c r="D264" s="334">
        <f>'Clients Balance'!D476/'Clients Balance'!$B476</f>
        <v>0.1441470854</v>
      </c>
      <c r="E264" s="334">
        <f>'Clients Balance'!E476/'Clients Balance'!$B476</f>
        <v>0.1089946972</v>
      </c>
      <c r="F264" s="334">
        <f>'Clients Balance'!F476/'Clients Balance'!$B476</f>
        <v>0</v>
      </c>
      <c r="G264" s="334">
        <f>'Clients Balance'!G476/'Clients Balance'!$B476</f>
        <v>0</v>
      </c>
      <c r="H264" s="334">
        <f>'Clients Balance'!H476/'Clients Balance'!$B476</f>
        <v>0</v>
      </c>
      <c r="I264" s="334">
        <f>'Clients Balance'!I476/'Clients Balance'!$B476</f>
        <v>0</v>
      </c>
      <c r="J264" s="334">
        <f>'Clients Balance'!J476/'Clients Balance'!$B476</f>
        <v>0</v>
      </c>
      <c r="K264" s="334">
        <f>'Clients Balance'!K476/'Clients Balance'!$B476</f>
        <v>0</v>
      </c>
      <c r="L264" s="334">
        <f>'Clients Balance'!L476/'Clients Balance'!$B476</f>
        <v>0</v>
      </c>
      <c r="M264" s="334">
        <f>'Clients Balance'!M476/'Clients Balance'!$B476</f>
        <v>0</v>
      </c>
      <c r="N264" s="334">
        <f>'Clients Balance'!N476/'Clients Balance'!$B476</f>
        <v>0</v>
      </c>
      <c r="O264" s="334">
        <f>'Clients Balance'!O476/'Clients Balance'!$B476</f>
        <v>0.04923004982</v>
      </c>
      <c r="P264" s="334">
        <f>'Clients Balance'!P476/'Clients Balance'!$B476</f>
        <v>0.02959932172</v>
      </c>
      <c r="Q264" s="334">
        <f>'Clients Balance'!Q476/'Clients Balance'!$B476</f>
        <v>0.07937137812</v>
      </c>
      <c r="R264" s="334">
        <f>'Clients Balance'!R476/'Clients Balance'!$B476</f>
        <v>0</v>
      </c>
      <c r="S264" s="134"/>
      <c r="T264" s="134"/>
      <c r="U264" s="134"/>
      <c r="V264" s="134"/>
      <c r="W264" s="134"/>
      <c r="X264" s="134"/>
      <c r="Y264" s="134"/>
      <c r="Z264" s="134"/>
      <c r="AA264" s="134"/>
    </row>
    <row r="265" ht="22.5" customHeight="1">
      <c r="A265" s="186" t="str">
        <f>'PROP DAILY PNL'!A471</f>
        <v/>
      </c>
      <c r="B265" s="334">
        <f t="shared" si="1"/>
        <v>1</v>
      </c>
      <c r="C265" s="334">
        <f>'Clients Balance'!C477/'Clients Balance'!B477</f>
        <v>0.5886574678</v>
      </c>
      <c r="D265" s="334">
        <f>'Clients Balance'!D477/'Clients Balance'!$B477</f>
        <v>0.1441470854</v>
      </c>
      <c r="E265" s="334">
        <f>'Clients Balance'!E477/'Clients Balance'!$B477</f>
        <v>0.1089946972</v>
      </c>
      <c r="F265" s="334">
        <f>'Clients Balance'!F477/'Clients Balance'!$B477</f>
        <v>0</v>
      </c>
      <c r="G265" s="334">
        <f>'Clients Balance'!G477/'Clients Balance'!$B477</f>
        <v>0</v>
      </c>
      <c r="H265" s="334">
        <f>'Clients Balance'!H477/'Clients Balance'!$B477</f>
        <v>0</v>
      </c>
      <c r="I265" s="334">
        <f>'Clients Balance'!I477/'Clients Balance'!$B477</f>
        <v>0</v>
      </c>
      <c r="J265" s="334">
        <f>'Clients Balance'!J477/'Clients Balance'!$B477</f>
        <v>0</v>
      </c>
      <c r="K265" s="334">
        <f>'Clients Balance'!K477/'Clients Balance'!$B477</f>
        <v>0</v>
      </c>
      <c r="L265" s="334">
        <f>'Clients Balance'!L477/'Clients Balance'!$B477</f>
        <v>0</v>
      </c>
      <c r="M265" s="334">
        <f>'Clients Balance'!M477/'Clients Balance'!$B477</f>
        <v>0</v>
      </c>
      <c r="N265" s="334">
        <f>'Clients Balance'!N477/'Clients Balance'!$B477</f>
        <v>0</v>
      </c>
      <c r="O265" s="334">
        <f>'Clients Balance'!O477/'Clients Balance'!$B477</f>
        <v>0.04923004982</v>
      </c>
      <c r="P265" s="334">
        <f>'Clients Balance'!P477/'Clients Balance'!$B477</f>
        <v>0.02959932172</v>
      </c>
      <c r="Q265" s="334">
        <f>'Clients Balance'!Q477/'Clients Balance'!$B477</f>
        <v>0.07937137812</v>
      </c>
      <c r="R265" s="334">
        <f>'Clients Balance'!R477/'Clients Balance'!$B477</f>
        <v>0</v>
      </c>
      <c r="S265" s="134"/>
      <c r="T265" s="134"/>
      <c r="U265" s="134"/>
      <c r="V265" s="134"/>
      <c r="W265" s="134"/>
      <c r="X265" s="134"/>
      <c r="Y265" s="134"/>
      <c r="Z265" s="134"/>
      <c r="AA265" s="134"/>
    </row>
    <row r="266" ht="22.5" customHeight="1">
      <c r="A266" s="186" t="str">
        <f>'PROP DAILY PNL'!A472</f>
        <v/>
      </c>
      <c r="B266" s="334">
        <f t="shared" si="1"/>
        <v>1</v>
      </c>
      <c r="C266" s="334">
        <f>'Clients Balance'!C478/'Clients Balance'!B478</f>
        <v>0.5886574678</v>
      </c>
      <c r="D266" s="334">
        <f>'Clients Balance'!D478/'Clients Balance'!$B478</f>
        <v>0.1441470854</v>
      </c>
      <c r="E266" s="334">
        <f>'Clients Balance'!E478/'Clients Balance'!$B478</f>
        <v>0.1089946972</v>
      </c>
      <c r="F266" s="334">
        <f>'Clients Balance'!F478/'Clients Balance'!$B478</f>
        <v>0</v>
      </c>
      <c r="G266" s="334">
        <f>'Clients Balance'!G478/'Clients Balance'!$B478</f>
        <v>0</v>
      </c>
      <c r="H266" s="334">
        <f>'Clients Balance'!H478/'Clients Balance'!$B478</f>
        <v>0</v>
      </c>
      <c r="I266" s="334">
        <f>'Clients Balance'!I478/'Clients Balance'!$B478</f>
        <v>0</v>
      </c>
      <c r="J266" s="334">
        <f>'Clients Balance'!J478/'Clients Balance'!$B478</f>
        <v>0</v>
      </c>
      <c r="K266" s="334">
        <f>'Clients Balance'!K478/'Clients Balance'!$B478</f>
        <v>0</v>
      </c>
      <c r="L266" s="334">
        <f>'Clients Balance'!L478/'Clients Balance'!$B478</f>
        <v>0</v>
      </c>
      <c r="M266" s="334">
        <f>'Clients Balance'!M478/'Clients Balance'!$B478</f>
        <v>0</v>
      </c>
      <c r="N266" s="334">
        <f>'Clients Balance'!N478/'Clients Balance'!$B478</f>
        <v>0</v>
      </c>
      <c r="O266" s="334">
        <f>'Clients Balance'!O478/'Clients Balance'!$B478</f>
        <v>0.04923004982</v>
      </c>
      <c r="P266" s="334">
        <f>'Clients Balance'!P478/'Clients Balance'!$B478</f>
        <v>0.02959932172</v>
      </c>
      <c r="Q266" s="334">
        <f>'Clients Balance'!Q478/'Clients Balance'!$B478</f>
        <v>0.07937137812</v>
      </c>
      <c r="R266" s="334">
        <f>'Clients Balance'!R478/'Clients Balance'!$B478</f>
        <v>0</v>
      </c>
      <c r="S266" s="134"/>
      <c r="T266" s="134"/>
      <c r="U266" s="134"/>
      <c r="V266" s="134"/>
      <c r="W266" s="134"/>
      <c r="X266" s="134"/>
      <c r="Y266" s="134"/>
      <c r="Z266" s="134"/>
      <c r="AA266" s="134"/>
    </row>
    <row r="267" ht="22.5" customHeight="1">
      <c r="A267" s="186" t="str">
        <f>'PROP DAILY PNL'!A473</f>
        <v/>
      </c>
      <c r="B267" s="334">
        <f t="shared" si="1"/>
        <v>1</v>
      </c>
      <c r="C267" s="334">
        <f>'Clients Balance'!C479/'Clients Balance'!B479</f>
        <v>0.5886574678</v>
      </c>
      <c r="D267" s="334">
        <f>'Clients Balance'!D479/'Clients Balance'!$B479</f>
        <v>0.1441470854</v>
      </c>
      <c r="E267" s="334">
        <f>'Clients Balance'!E479/'Clients Balance'!$B479</f>
        <v>0.1089946972</v>
      </c>
      <c r="F267" s="334">
        <f>'Clients Balance'!F479/'Clients Balance'!$B479</f>
        <v>0</v>
      </c>
      <c r="G267" s="334">
        <f>'Clients Balance'!G479/'Clients Balance'!$B479</f>
        <v>0</v>
      </c>
      <c r="H267" s="334">
        <f>'Clients Balance'!H479/'Clients Balance'!$B479</f>
        <v>0</v>
      </c>
      <c r="I267" s="334">
        <f>'Clients Balance'!I479/'Clients Balance'!$B479</f>
        <v>0</v>
      </c>
      <c r="J267" s="334">
        <f>'Clients Balance'!J479/'Clients Balance'!$B479</f>
        <v>0</v>
      </c>
      <c r="K267" s="334">
        <f>'Clients Balance'!K479/'Clients Balance'!$B479</f>
        <v>0</v>
      </c>
      <c r="L267" s="334">
        <f>'Clients Balance'!L479/'Clients Balance'!$B479</f>
        <v>0</v>
      </c>
      <c r="M267" s="334">
        <f>'Clients Balance'!M479/'Clients Balance'!$B479</f>
        <v>0</v>
      </c>
      <c r="N267" s="334">
        <f>'Clients Balance'!N479/'Clients Balance'!$B479</f>
        <v>0</v>
      </c>
      <c r="O267" s="334">
        <f>'Clients Balance'!O479/'Clients Balance'!$B479</f>
        <v>0.04923004982</v>
      </c>
      <c r="P267" s="334">
        <f>'Clients Balance'!P479/'Clients Balance'!$B479</f>
        <v>0.02959932172</v>
      </c>
      <c r="Q267" s="334">
        <f>'Clients Balance'!Q479/'Clients Balance'!$B479</f>
        <v>0.07937137812</v>
      </c>
      <c r="R267" s="334">
        <f>'Clients Balance'!R479/'Clients Balance'!$B479</f>
        <v>0</v>
      </c>
      <c r="S267" s="134"/>
      <c r="T267" s="134"/>
      <c r="U267" s="134"/>
      <c r="V267" s="134"/>
      <c r="W267" s="134"/>
      <c r="X267" s="134"/>
      <c r="Y267" s="134"/>
      <c r="Z267" s="134"/>
      <c r="AA267" s="134"/>
    </row>
    <row r="268" ht="22.5" customHeight="1">
      <c r="A268" s="186" t="str">
        <f>'PROP DAILY PNL'!A474</f>
        <v/>
      </c>
      <c r="B268" s="334">
        <f t="shared" si="1"/>
        <v>1</v>
      </c>
      <c r="C268" s="334">
        <f>'Clients Balance'!C480/'Clients Balance'!B480</f>
        <v>0.5886574678</v>
      </c>
      <c r="D268" s="334">
        <f>'Clients Balance'!D480/'Clients Balance'!$B480</f>
        <v>0.1441470854</v>
      </c>
      <c r="E268" s="334">
        <f>'Clients Balance'!E480/'Clients Balance'!$B480</f>
        <v>0.1089946972</v>
      </c>
      <c r="F268" s="334">
        <f>'Clients Balance'!F480/'Clients Balance'!$B480</f>
        <v>0</v>
      </c>
      <c r="G268" s="334">
        <f>'Clients Balance'!G480/'Clients Balance'!$B480</f>
        <v>0</v>
      </c>
      <c r="H268" s="334">
        <f>'Clients Balance'!H480/'Clients Balance'!$B480</f>
        <v>0</v>
      </c>
      <c r="I268" s="334">
        <f>'Clients Balance'!I480/'Clients Balance'!$B480</f>
        <v>0</v>
      </c>
      <c r="J268" s="334">
        <f>'Clients Balance'!J480/'Clients Balance'!$B480</f>
        <v>0</v>
      </c>
      <c r="K268" s="334">
        <f>'Clients Balance'!K480/'Clients Balance'!$B480</f>
        <v>0</v>
      </c>
      <c r="L268" s="334">
        <f>'Clients Balance'!L480/'Clients Balance'!$B480</f>
        <v>0</v>
      </c>
      <c r="M268" s="334">
        <f>'Clients Balance'!M480/'Clients Balance'!$B480</f>
        <v>0</v>
      </c>
      <c r="N268" s="334">
        <f>'Clients Balance'!N480/'Clients Balance'!$B480</f>
        <v>0</v>
      </c>
      <c r="O268" s="334">
        <f>'Clients Balance'!O480/'Clients Balance'!$B480</f>
        <v>0.04923004982</v>
      </c>
      <c r="P268" s="334">
        <f>'Clients Balance'!P480/'Clients Balance'!$B480</f>
        <v>0.02959932172</v>
      </c>
      <c r="Q268" s="334">
        <f>'Clients Balance'!Q480/'Clients Balance'!$B480</f>
        <v>0.07937137812</v>
      </c>
      <c r="R268" s="334">
        <f>'Clients Balance'!R480/'Clients Balance'!$B480</f>
        <v>0</v>
      </c>
      <c r="S268" s="134"/>
      <c r="T268" s="134"/>
      <c r="U268" s="134"/>
      <c r="V268" s="134"/>
      <c r="W268" s="134"/>
      <c r="X268" s="134"/>
      <c r="Y268" s="134"/>
      <c r="Z268" s="134"/>
      <c r="AA268" s="134"/>
    </row>
    <row r="269" ht="22.5" customHeight="1">
      <c r="A269" s="186" t="str">
        <f>'PROP DAILY PNL'!A475</f>
        <v/>
      </c>
      <c r="B269" s="334">
        <f t="shared" si="1"/>
        <v>1</v>
      </c>
      <c r="C269" s="334">
        <f>'Clients Balance'!C481/'Clients Balance'!B481</f>
        <v>0.5886574678</v>
      </c>
      <c r="D269" s="334">
        <f>'Clients Balance'!D481/'Clients Balance'!$B481</f>
        <v>0.1441470854</v>
      </c>
      <c r="E269" s="334">
        <f>'Clients Balance'!E481/'Clients Balance'!$B481</f>
        <v>0.1089946972</v>
      </c>
      <c r="F269" s="334">
        <f>'Clients Balance'!F481/'Clients Balance'!$B481</f>
        <v>0</v>
      </c>
      <c r="G269" s="334">
        <f>'Clients Balance'!G481/'Clients Balance'!$B481</f>
        <v>0</v>
      </c>
      <c r="H269" s="334">
        <f>'Clients Balance'!H481/'Clients Balance'!$B481</f>
        <v>0</v>
      </c>
      <c r="I269" s="334">
        <f>'Clients Balance'!I481/'Clients Balance'!$B481</f>
        <v>0</v>
      </c>
      <c r="J269" s="334">
        <f>'Clients Balance'!J481/'Clients Balance'!$B481</f>
        <v>0</v>
      </c>
      <c r="K269" s="334">
        <f>'Clients Balance'!K481/'Clients Balance'!$B481</f>
        <v>0</v>
      </c>
      <c r="L269" s="334">
        <f>'Clients Balance'!L481/'Clients Balance'!$B481</f>
        <v>0</v>
      </c>
      <c r="M269" s="334">
        <f>'Clients Balance'!M481/'Clients Balance'!$B481</f>
        <v>0</v>
      </c>
      <c r="N269" s="334">
        <f>'Clients Balance'!N481/'Clients Balance'!$B481</f>
        <v>0</v>
      </c>
      <c r="O269" s="334">
        <f>'Clients Balance'!O481/'Clients Balance'!$B481</f>
        <v>0.04923004982</v>
      </c>
      <c r="P269" s="334">
        <f>'Clients Balance'!P481/'Clients Balance'!$B481</f>
        <v>0.02959932172</v>
      </c>
      <c r="Q269" s="334">
        <f>'Clients Balance'!Q481/'Clients Balance'!$B481</f>
        <v>0.07937137812</v>
      </c>
      <c r="R269" s="334">
        <f>'Clients Balance'!R481/'Clients Balance'!$B481</f>
        <v>0</v>
      </c>
      <c r="S269" s="134"/>
      <c r="T269" s="134"/>
      <c r="U269" s="134"/>
      <c r="V269" s="134"/>
      <c r="W269" s="134"/>
      <c r="X269" s="134"/>
      <c r="Y269" s="134"/>
      <c r="Z269" s="134"/>
      <c r="AA269" s="134"/>
    </row>
    <row r="270" ht="22.5" customHeight="1">
      <c r="A270" s="186" t="str">
        <f>'PROP DAILY PNL'!A476</f>
        <v/>
      </c>
      <c r="B270" s="334">
        <f t="shared" si="1"/>
        <v>1</v>
      </c>
      <c r="C270" s="334">
        <f>'Clients Balance'!C482/'Clients Balance'!B482</f>
        <v>0.5886574678</v>
      </c>
      <c r="D270" s="334">
        <f>'Clients Balance'!D482/'Clients Balance'!$B482</f>
        <v>0.1441470854</v>
      </c>
      <c r="E270" s="334">
        <f>'Clients Balance'!E482/'Clients Balance'!$B482</f>
        <v>0.1089946972</v>
      </c>
      <c r="F270" s="334">
        <f>'Clients Balance'!F482/'Clients Balance'!$B482</f>
        <v>0</v>
      </c>
      <c r="G270" s="334">
        <f>'Clients Balance'!G482/'Clients Balance'!$B482</f>
        <v>0</v>
      </c>
      <c r="H270" s="334">
        <f>'Clients Balance'!H482/'Clients Balance'!$B482</f>
        <v>0</v>
      </c>
      <c r="I270" s="334">
        <f>'Clients Balance'!I482/'Clients Balance'!$B482</f>
        <v>0</v>
      </c>
      <c r="J270" s="334">
        <f>'Clients Balance'!J482/'Clients Balance'!$B482</f>
        <v>0</v>
      </c>
      <c r="K270" s="334">
        <f>'Clients Balance'!K482/'Clients Balance'!$B482</f>
        <v>0</v>
      </c>
      <c r="L270" s="334">
        <f>'Clients Balance'!L482/'Clients Balance'!$B482</f>
        <v>0</v>
      </c>
      <c r="M270" s="334">
        <f>'Clients Balance'!M482/'Clients Balance'!$B482</f>
        <v>0</v>
      </c>
      <c r="N270" s="334">
        <f>'Clients Balance'!N482/'Clients Balance'!$B482</f>
        <v>0</v>
      </c>
      <c r="O270" s="334">
        <f>'Clients Balance'!O482/'Clients Balance'!$B482</f>
        <v>0.04923004982</v>
      </c>
      <c r="P270" s="334">
        <f>'Clients Balance'!P482/'Clients Balance'!$B482</f>
        <v>0.02959932172</v>
      </c>
      <c r="Q270" s="334">
        <f>'Clients Balance'!Q482/'Clients Balance'!$B482</f>
        <v>0.07937137812</v>
      </c>
      <c r="R270" s="334">
        <f>'Clients Balance'!R482/'Clients Balance'!$B482</f>
        <v>0</v>
      </c>
      <c r="S270" s="134"/>
      <c r="T270" s="134"/>
      <c r="U270" s="134"/>
      <c r="V270" s="134"/>
      <c r="W270" s="134"/>
      <c r="X270" s="134"/>
      <c r="Y270" s="134"/>
      <c r="Z270" s="134"/>
      <c r="AA270" s="134"/>
    </row>
    <row r="271" ht="22.5" customHeight="1">
      <c r="A271" s="186" t="str">
        <f>'PROP DAILY PNL'!A477</f>
        <v/>
      </c>
      <c r="B271" s="334">
        <f t="shared" si="1"/>
        <v>1</v>
      </c>
      <c r="C271" s="334">
        <f>'Clients Balance'!C483/'Clients Balance'!B483</f>
        <v>0.5886574678</v>
      </c>
      <c r="D271" s="334">
        <f>'Clients Balance'!D483/'Clients Balance'!$B483</f>
        <v>0.1441470854</v>
      </c>
      <c r="E271" s="334">
        <f>'Clients Balance'!E483/'Clients Balance'!$B483</f>
        <v>0.1089946972</v>
      </c>
      <c r="F271" s="334">
        <f>'Clients Balance'!F483/'Clients Balance'!$B483</f>
        <v>0</v>
      </c>
      <c r="G271" s="334">
        <f>'Clients Balance'!G483/'Clients Balance'!$B483</f>
        <v>0</v>
      </c>
      <c r="H271" s="334">
        <f>'Clients Balance'!H483/'Clients Balance'!$B483</f>
        <v>0</v>
      </c>
      <c r="I271" s="334">
        <f>'Clients Balance'!I483/'Clients Balance'!$B483</f>
        <v>0</v>
      </c>
      <c r="J271" s="334">
        <f>'Clients Balance'!J483/'Clients Balance'!$B483</f>
        <v>0</v>
      </c>
      <c r="K271" s="334">
        <f>'Clients Balance'!K483/'Clients Balance'!$B483</f>
        <v>0</v>
      </c>
      <c r="L271" s="334">
        <f>'Clients Balance'!L483/'Clients Balance'!$B483</f>
        <v>0</v>
      </c>
      <c r="M271" s="334">
        <f>'Clients Balance'!M483/'Clients Balance'!$B483</f>
        <v>0</v>
      </c>
      <c r="N271" s="334">
        <f>'Clients Balance'!N483/'Clients Balance'!$B483</f>
        <v>0</v>
      </c>
      <c r="O271" s="334">
        <f>'Clients Balance'!O483/'Clients Balance'!$B483</f>
        <v>0.04923004982</v>
      </c>
      <c r="P271" s="334">
        <f>'Clients Balance'!P483/'Clients Balance'!$B483</f>
        <v>0.02959932172</v>
      </c>
      <c r="Q271" s="334">
        <f>'Clients Balance'!Q483/'Clients Balance'!$B483</f>
        <v>0.07937137812</v>
      </c>
      <c r="R271" s="334">
        <f>'Clients Balance'!R483/'Clients Balance'!$B483</f>
        <v>0</v>
      </c>
      <c r="S271" s="134"/>
      <c r="T271" s="134"/>
      <c r="U271" s="134"/>
      <c r="V271" s="134"/>
      <c r="W271" s="134"/>
      <c r="X271" s="134"/>
      <c r="Y271" s="134"/>
      <c r="Z271" s="134"/>
      <c r="AA271" s="134"/>
    </row>
    <row r="272" ht="22.5" customHeight="1">
      <c r="A272" s="186" t="str">
        <f>'PROP DAILY PNL'!A478</f>
        <v/>
      </c>
      <c r="B272" s="334">
        <f t="shared" si="1"/>
        <v>1</v>
      </c>
      <c r="C272" s="334">
        <f>'Clients Balance'!C484/'Clients Balance'!B484</f>
        <v>0.5886574678</v>
      </c>
      <c r="D272" s="334">
        <f>'Clients Balance'!D484/'Clients Balance'!$B484</f>
        <v>0.1441470854</v>
      </c>
      <c r="E272" s="334">
        <f>'Clients Balance'!E484/'Clients Balance'!$B484</f>
        <v>0.1089946972</v>
      </c>
      <c r="F272" s="334">
        <f>'Clients Balance'!F484/'Clients Balance'!$B484</f>
        <v>0</v>
      </c>
      <c r="G272" s="334">
        <f>'Clients Balance'!G484/'Clients Balance'!$B484</f>
        <v>0</v>
      </c>
      <c r="H272" s="334">
        <f>'Clients Balance'!H484/'Clients Balance'!$B484</f>
        <v>0</v>
      </c>
      <c r="I272" s="334">
        <f>'Clients Balance'!I484/'Clients Balance'!$B484</f>
        <v>0</v>
      </c>
      <c r="J272" s="334">
        <f>'Clients Balance'!J484/'Clients Balance'!$B484</f>
        <v>0</v>
      </c>
      <c r="K272" s="334">
        <f>'Clients Balance'!K484/'Clients Balance'!$B484</f>
        <v>0</v>
      </c>
      <c r="L272" s="334">
        <f>'Clients Balance'!L484/'Clients Balance'!$B484</f>
        <v>0</v>
      </c>
      <c r="M272" s="334">
        <f>'Clients Balance'!M484/'Clients Balance'!$B484</f>
        <v>0</v>
      </c>
      <c r="N272" s="334">
        <f>'Clients Balance'!N484/'Clients Balance'!$B484</f>
        <v>0</v>
      </c>
      <c r="O272" s="334">
        <f>'Clients Balance'!O484/'Clients Balance'!$B484</f>
        <v>0.04923004982</v>
      </c>
      <c r="P272" s="334">
        <f>'Clients Balance'!P484/'Clients Balance'!$B484</f>
        <v>0.02959932172</v>
      </c>
      <c r="Q272" s="334">
        <f>'Clients Balance'!Q484/'Clients Balance'!$B484</f>
        <v>0.07937137812</v>
      </c>
      <c r="R272" s="334">
        <f>'Clients Balance'!R484/'Clients Balance'!$B484</f>
        <v>0</v>
      </c>
      <c r="S272" s="134"/>
      <c r="T272" s="134"/>
      <c r="U272" s="134"/>
      <c r="V272" s="134"/>
      <c r="W272" s="134"/>
      <c r="X272" s="134"/>
      <c r="Y272" s="134"/>
      <c r="Z272" s="134"/>
      <c r="AA272" s="134"/>
    </row>
    <row r="273" ht="22.5" customHeight="1">
      <c r="A273" s="186" t="str">
        <f>'PROP DAILY PNL'!A479</f>
        <v/>
      </c>
      <c r="B273" s="334">
        <f t="shared" si="1"/>
        <v>1</v>
      </c>
      <c r="C273" s="334">
        <f>'Clients Balance'!C485/'Clients Balance'!B485</f>
        <v>0.5886574678</v>
      </c>
      <c r="D273" s="334">
        <f>'Clients Balance'!D485/'Clients Balance'!$B485</f>
        <v>0.1441470854</v>
      </c>
      <c r="E273" s="334">
        <f>'Clients Balance'!E485/'Clients Balance'!$B485</f>
        <v>0.1089946972</v>
      </c>
      <c r="F273" s="334">
        <f>'Clients Balance'!F485/'Clients Balance'!$B485</f>
        <v>0</v>
      </c>
      <c r="G273" s="334">
        <f>'Clients Balance'!G485/'Clients Balance'!$B485</f>
        <v>0</v>
      </c>
      <c r="H273" s="334">
        <f>'Clients Balance'!H485/'Clients Balance'!$B485</f>
        <v>0</v>
      </c>
      <c r="I273" s="334">
        <f>'Clients Balance'!I485/'Clients Balance'!$B485</f>
        <v>0</v>
      </c>
      <c r="J273" s="334">
        <f>'Clients Balance'!J485/'Clients Balance'!$B485</f>
        <v>0</v>
      </c>
      <c r="K273" s="334">
        <f>'Clients Balance'!K485/'Clients Balance'!$B485</f>
        <v>0</v>
      </c>
      <c r="L273" s="334">
        <f>'Clients Balance'!L485/'Clients Balance'!$B485</f>
        <v>0</v>
      </c>
      <c r="M273" s="334">
        <f>'Clients Balance'!M485/'Clients Balance'!$B485</f>
        <v>0</v>
      </c>
      <c r="N273" s="334">
        <f>'Clients Balance'!N485/'Clients Balance'!$B485</f>
        <v>0</v>
      </c>
      <c r="O273" s="334">
        <f>'Clients Balance'!O485/'Clients Balance'!$B485</f>
        <v>0.04923004982</v>
      </c>
      <c r="P273" s="334">
        <f>'Clients Balance'!P485/'Clients Balance'!$B485</f>
        <v>0.02959932172</v>
      </c>
      <c r="Q273" s="334">
        <f>'Clients Balance'!Q485/'Clients Balance'!$B485</f>
        <v>0.07937137812</v>
      </c>
      <c r="R273" s="334">
        <f>'Clients Balance'!R485/'Clients Balance'!$B485</f>
        <v>0</v>
      </c>
      <c r="S273" s="134"/>
      <c r="T273" s="134"/>
      <c r="U273" s="134"/>
      <c r="V273" s="134"/>
      <c r="W273" s="134"/>
      <c r="X273" s="134"/>
      <c r="Y273" s="134"/>
      <c r="Z273" s="134"/>
      <c r="AA273" s="134"/>
    </row>
    <row r="274" ht="22.5" customHeight="1">
      <c r="A274" s="186" t="str">
        <f>'PROP DAILY PNL'!A480</f>
        <v/>
      </c>
      <c r="B274" s="334">
        <f t="shared" si="1"/>
        <v>1</v>
      </c>
      <c r="C274" s="334">
        <f>'Clients Balance'!C486/'Clients Balance'!B486</f>
        <v>0.5886574678</v>
      </c>
      <c r="D274" s="334">
        <f>'Clients Balance'!D486/'Clients Balance'!$B486</f>
        <v>0.1441470854</v>
      </c>
      <c r="E274" s="334">
        <f>'Clients Balance'!E486/'Clients Balance'!$B486</f>
        <v>0.1089946972</v>
      </c>
      <c r="F274" s="334">
        <f>'Clients Balance'!F486/'Clients Balance'!$B486</f>
        <v>0</v>
      </c>
      <c r="G274" s="334">
        <f>'Clients Balance'!G486/'Clients Balance'!$B486</f>
        <v>0</v>
      </c>
      <c r="H274" s="334">
        <f>'Clients Balance'!H486/'Clients Balance'!$B486</f>
        <v>0</v>
      </c>
      <c r="I274" s="334">
        <f>'Clients Balance'!I486/'Clients Balance'!$B486</f>
        <v>0</v>
      </c>
      <c r="J274" s="334">
        <f>'Clients Balance'!J486/'Clients Balance'!$B486</f>
        <v>0</v>
      </c>
      <c r="K274" s="334">
        <f>'Clients Balance'!K486/'Clients Balance'!$B486</f>
        <v>0</v>
      </c>
      <c r="L274" s="334">
        <f>'Clients Balance'!L486/'Clients Balance'!$B486</f>
        <v>0</v>
      </c>
      <c r="M274" s="334">
        <f>'Clients Balance'!M486/'Clients Balance'!$B486</f>
        <v>0</v>
      </c>
      <c r="N274" s="334">
        <f>'Clients Balance'!N486/'Clients Balance'!$B486</f>
        <v>0</v>
      </c>
      <c r="O274" s="334">
        <f>'Clients Balance'!O486/'Clients Balance'!$B486</f>
        <v>0.04923004982</v>
      </c>
      <c r="P274" s="334">
        <f>'Clients Balance'!P486/'Clients Balance'!$B486</f>
        <v>0.02959932172</v>
      </c>
      <c r="Q274" s="334">
        <f>'Clients Balance'!Q486/'Clients Balance'!$B486</f>
        <v>0.07937137812</v>
      </c>
      <c r="R274" s="334">
        <f>'Clients Balance'!R486/'Clients Balance'!$B486</f>
        <v>0</v>
      </c>
      <c r="S274" s="134"/>
      <c r="T274" s="134"/>
      <c r="U274" s="134"/>
      <c r="V274" s="134"/>
      <c r="W274" s="134"/>
      <c r="X274" s="134"/>
      <c r="Y274" s="134"/>
      <c r="Z274" s="134"/>
      <c r="AA274" s="134"/>
    </row>
    <row r="275" ht="22.5" customHeight="1">
      <c r="A275" s="186" t="str">
        <f>'PROP DAILY PNL'!A481</f>
        <v/>
      </c>
      <c r="B275" s="334">
        <f t="shared" si="1"/>
        <v>1</v>
      </c>
      <c r="C275" s="334">
        <f>'Clients Balance'!C487/'Clients Balance'!B487</f>
        <v>0.5886574678</v>
      </c>
      <c r="D275" s="334">
        <f>'Clients Balance'!D487/'Clients Balance'!$B487</f>
        <v>0.1441470854</v>
      </c>
      <c r="E275" s="334">
        <f>'Clients Balance'!E487/'Clients Balance'!$B487</f>
        <v>0.1089946972</v>
      </c>
      <c r="F275" s="334">
        <f>'Clients Balance'!F487/'Clients Balance'!$B487</f>
        <v>0</v>
      </c>
      <c r="G275" s="334">
        <f>'Clients Balance'!G487/'Clients Balance'!$B487</f>
        <v>0</v>
      </c>
      <c r="H275" s="334">
        <f>'Clients Balance'!H487/'Clients Balance'!$B487</f>
        <v>0</v>
      </c>
      <c r="I275" s="334">
        <f>'Clients Balance'!I487/'Clients Balance'!$B487</f>
        <v>0</v>
      </c>
      <c r="J275" s="334">
        <f>'Clients Balance'!J487/'Clients Balance'!$B487</f>
        <v>0</v>
      </c>
      <c r="K275" s="334">
        <f>'Clients Balance'!K487/'Clients Balance'!$B487</f>
        <v>0</v>
      </c>
      <c r="L275" s="334">
        <f>'Clients Balance'!L487/'Clients Balance'!$B487</f>
        <v>0</v>
      </c>
      <c r="M275" s="334">
        <f>'Clients Balance'!M487/'Clients Balance'!$B487</f>
        <v>0</v>
      </c>
      <c r="N275" s="334">
        <f>'Clients Balance'!N487/'Clients Balance'!$B487</f>
        <v>0</v>
      </c>
      <c r="O275" s="334">
        <f>'Clients Balance'!O487/'Clients Balance'!$B487</f>
        <v>0.04923004982</v>
      </c>
      <c r="P275" s="334">
        <f>'Clients Balance'!P487/'Clients Balance'!$B487</f>
        <v>0.02959932172</v>
      </c>
      <c r="Q275" s="334">
        <f>'Clients Balance'!Q487/'Clients Balance'!$B487</f>
        <v>0.07937137812</v>
      </c>
      <c r="R275" s="334">
        <f>'Clients Balance'!R487/'Clients Balance'!$B487</f>
        <v>0</v>
      </c>
      <c r="S275" s="134"/>
      <c r="T275" s="134"/>
      <c r="U275" s="134"/>
      <c r="V275" s="134"/>
      <c r="W275" s="134"/>
      <c r="X275" s="134"/>
      <c r="Y275" s="134"/>
      <c r="Z275" s="134"/>
      <c r="AA275" s="134"/>
    </row>
    <row r="276" ht="22.5" customHeight="1">
      <c r="A276" s="186" t="str">
        <f>'PROP DAILY PNL'!A482</f>
        <v/>
      </c>
      <c r="B276" s="334">
        <f t="shared" si="1"/>
        <v>1</v>
      </c>
      <c r="C276" s="334">
        <f>'Clients Balance'!C488/'Clients Balance'!B488</f>
        <v>0.5886574678</v>
      </c>
      <c r="D276" s="334">
        <f>'Clients Balance'!D488/'Clients Balance'!$B488</f>
        <v>0.1441470854</v>
      </c>
      <c r="E276" s="334">
        <f>'Clients Balance'!E488/'Clients Balance'!$B488</f>
        <v>0.1089946972</v>
      </c>
      <c r="F276" s="334">
        <f>'Clients Balance'!F488/'Clients Balance'!$B488</f>
        <v>0</v>
      </c>
      <c r="G276" s="334">
        <f>'Clients Balance'!G488/'Clients Balance'!$B488</f>
        <v>0</v>
      </c>
      <c r="H276" s="334">
        <f>'Clients Balance'!H488/'Clients Balance'!$B488</f>
        <v>0</v>
      </c>
      <c r="I276" s="334">
        <f>'Clients Balance'!I488/'Clients Balance'!$B488</f>
        <v>0</v>
      </c>
      <c r="J276" s="334">
        <f>'Clients Balance'!J488/'Clients Balance'!$B488</f>
        <v>0</v>
      </c>
      <c r="K276" s="334">
        <f>'Clients Balance'!K488/'Clients Balance'!$B488</f>
        <v>0</v>
      </c>
      <c r="L276" s="334">
        <f>'Clients Balance'!L488/'Clients Balance'!$B488</f>
        <v>0</v>
      </c>
      <c r="M276" s="334">
        <f>'Clients Balance'!M488/'Clients Balance'!$B488</f>
        <v>0</v>
      </c>
      <c r="N276" s="334">
        <f>'Clients Balance'!N488/'Clients Balance'!$B488</f>
        <v>0</v>
      </c>
      <c r="O276" s="334">
        <f>'Clients Balance'!O488/'Clients Balance'!$B488</f>
        <v>0.04923004982</v>
      </c>
      <c r="P276" s="334">
        <f>'Clients Balance'!P488/'Clients Balance'!$B488</f>
        <v>0.02959932172</v>
      </c>
      <c r="Q276" s="334">
        <f>'Clients Balance'!Q488/'Clients Balance'!$B488</f>
        <v>0.07937137812</v>
      </c>
      <c r="R276" s="334">
        <f>'Clients Balance'!R488/'Clients Balance'!$B488</f>
        <v>0</v>
      </c>
      <c r="S276" s="134"/>
      <c r="T276" s="134"/>
      <c r="U276" s="134"/>
      <c r="V276" s="134"/>
      <c r="W276" s="134"/>
      <c r="X276" s="134"/>
      <c r="Y276" s="134"/>
      <c r="Z276" s="134"/>
      <c r="AA276" s="134"/>
    </row>
    <row r="277" ht="22.5" customHeight="1">
      <c r="A277" s="186" t="str">
        <f>'PROP DAILY PNL'!A483</f>
        <v/>
      </c>
      <c r="B277" s="334">
        <f t="shared" si="1"/>
        <v>1</v>
      </c>
      <c r="C277" s="334">
        <f>'Clients Balance'!C489/'Clients Balance'!B489</f>
        <v>0.5886574678</v>
      </c>
      <c r="D277" s="334">
        <f>'Clients Balance'!D489/'Clients Balance'!$B489</f>
        <v>0.1441470854</v>
      </c>
      <c r="E277" s="334">
        <f>'Clients Balance'!E489/'Clients Balance'!$B489</f>
        <v>0.1089946972</v>
      </c>
      <c r="F277" s="334">
        <f>'Clients Balance'!F489/'Clients Balance'!$B489</f>
        <v>0</v>
      </c>
      <c r="G277" s="334">
        <f>'Clients Balance'!G489/'Clients Balance'!$B489</f>
        <v>0</v>
      </c>
      <c r="H277" s="334">
        <f>'Clients Balance'!H489/'Clients Balance'!$B489</f>
        <v>0</v>
      </c>
      <c r="I277" s="334">
        <f>'Clients Balance'!I489/'Clients Balance'!$B489</f>
        <v>0</v>
      </c>
      <c r="J277" s="334">
        <f>'Clients Balance'!J489/'Clients Balance'!$B489</f>
        <v>0</v>
      </c>
      <c r="K277" s="334">
        <f>'Clients Balance'!K489/'Clients Balance'!$B489</f>
        <v>0</v>
      </c>
      <c r="L277" s="334">
        <f>'Clients Balance'!L489/'Clients Balance'!$B489</f>
        <v>0</v>
      </c>
      <c r="M277" s="334">
        <f>'Clients Balance'!M489/'Clients Balance'!$B489</f>
        <v>0</v>
      </c>
      <c r="N277" s="334">
        <f>'Clients Balance'!N489/'Clients Balance'!$B489</f>
        <v>0</v>
      </c>
      <c r="O277" s="334">
        <f>'Clients Balance'!O489/'Clients Balance'!$B489</f>
        <v>0.04923004982</v>
      </c>
      <c r="P277" s="334">
        <f>'Clients Balance'!P489/'Clients Balance'!$B489</f>
        <v>0.02959932172</v>
      </c>
      <c r="Q277" s="334">
        <f>'Clients Balance'!Q489/'Clients Balance'!$B489</f>
        <v>0.07937137812</v>
      </c>
      <c r="R277" s="334">
        <f>'Clients Balance'!R489/'Clients Balance'!$B489</f>
        <v>0</v>
      </c>
      <c r="S277" s="134"/>
      <c r="T277" s="134"/>
      <c r="U277" s="134"/>
      <c r="V277" s="134"/>
      <c r="W277" s="134"/>
      <c r="X277" s="134"/>
      <c r="Y277" s="134"/>
      <c r="Z277" s="134"/>
      <c r="AA277" s="134"/>
    </row>
    <row r="278" ht="22.5" customHeight="1">
      <c r="A278" s="186" t="str">
        <f>'PROP DAILY PNL'!A484</f>
        <v/>
      </c>
      <c r="B278" s="334">
        <f t="shared" si="1"/>
        <v>1</v>
      </c>
      <c r="C278" s="334">
        <f>'Clients Balance'!C490/'Clients Balance'!B490</f>
        <v>0.5886574678</v>
      </c>
      <c r="D278" s="334">
        <f>'Clients Balance'!D490/'Clients Balance'!$B490</f>
        <v>0.1441470854</v>
      </c>
      <c r="E278" s="334">
        <f>'Clients Balance'!E490/'Clients Balance'!$B490</f>
        <v>0.1089946972</v>
      </c>
      <c r="F278" s="334">
        <f>'Clients Balance'!F490/'Clients Balance'!$B490</f>
        <v>0</v>
      </c>
      <c r="G278" s="334">
        <f>'Clients Balance'!G490/'Clients Balance'!$B490</f>
        <v>0</v>
      </c>
      <c r="H278" s="334">
        <f>'Clients Balance'!H490/'Clients Balance'!$B490</f>
        <v>0</v>
      </c>
      <c r="I278" s="334">
        <f>'Clients Balance'!I490/'Clients Balance'!$B490</f>
        <v>0</v>
      </c>
      <c r="J278" s="334">
        <f>'Clients Balance'!J490/'Clients Balance'!$B490</f>
        <v>0</v>
      </c>
      <c r="K278" s="334">
        <f>'Clients Balance'!K490/'Clients Balance'!$B490</f>
        <v>0</v>
      </c>
      <c r="L278" s="334">
        <f>'Clients Balance'!L490/'Clients Balance'!$B490</f>
        <v>0</v>
      </c>
      <c r="M278" s="334">
        <f>'Clients Balance'!M490/'Clients Balance'!$B490</f>
        <v>0</v>
      </c>
      <c r="N278" s="334">
        <f>'Clients Balance'!N490/'Clients Balance'!$B490</f>
        <v>0</v>
      </c>
      <c r="O278" s="334">
        <f>'Clients Balance'!O490/'Clients Balance'!$B490</f>
        <v>0.04923004982</v>
      </c>
      <c r="P278" s="334">
        <f>'Clients Balance'!P490/'Clients Balance'!$B490</f>
        <v>0.02959932172</v>
      </c>
      <c r="Q278" s="334">
        <f>'Clients Balance'!Q490/'Clients Balance'!$B490</f>
        <v>0.07937137812</v>
      </c>
      <c r="R278" s="334">
        <f>'Clients Balance'!R490/'Clients Balance'!$B490</f>
        <v>0</v>
      </c>
      <c r="S278" s="134"/>
      <c r="T278" s="134"/>
      <c r="U278" s="134"/>
      <c r="V278" s="134"/>
      <c r="W278" s="134"/>
      <c r="X278" s="134"/>
      <c r="Y278" s="134"/>
      <c r="Z278" s="134"/>
      <c r="AA278" s="134"/>
    </row>
    <row r="279" ht="22.5" customHeight="1">
      <c r="A279" s="186" t="str">
        <f>'PROP DAILY PNL'!A485</f>
        <v/>
      </c>
      <c r="B279" s="334">
        <f t="shared" si="1"/>
        <v>1</v>
      </c>
      <c r="C279" s="334">
        <f>'Clients Balance'!C491/'Clients Balance'!B491</f>
        <v>0.5886574678</v>
      </c>
      <c r="D279" s="334">
        <f>'Clients Balance'!D491/'Clients Balance'!$B491</f>
        <v>0.1441470854</v>
      </c>
      <c r="E279" s="334">
        <f>'Clients Balance'!E491/'Clients Balance'!$B491</f>
        <v>0.1089946972</v>
      </c>
      <c r="F279" s="334">
        <f>'Clients Balance'!F491/'Clients Balance'!$B491</f>
        <v>0</v>
      </c>
      <c r="G279" s="334">
        <f>'Clients Balance'!G491/'Clients Balance'!$B491</f>
        <v>0</v>
      </c>
      <c r="H279" s="334">
        <f>'Clients Balance'!H491/'Clients Balance'!$B491</f>
        <v>0</v>
      </c>
      <c r="I279" s="334">
        <f>'Clients Balance'!I491/'Clients Balance'!$B491</f>
        <v>0</v>
      </c>
      <c r="J279" s="334">
        <f>'Clients Balance'!J491/'Clients Balance'!$B491</f>
        <v>0</v>
      </c>
      <c r="K279" s="334">
        <f>'Clients Balance'!K491/'Clients Balance'!$B491</f>
        <v>0</v>
      </c>
      <c r="L279" s="334">
        <f>'Clients Balance'!L491/'Clients Balance'!$B491</f>
        <v>0</v>
      </c>
      <c r="M279" s="334">
        <f>'Clients Balance'!M491/'Clients Balance'!$B491</f>
        <v>0</v>
      </c>
      <c r="N279" s="334">
        <f>'Clients Balance'!N491/'Clients Balance'!$B491</f>
        <v>0</v>
      </c>
      <c r="O279" s="334">
        <f>'Clients Balance'!O491/'Clients Balance'!$B491</f>
        <v>0.04923004982</v>
      </c>
      <c r="P279" s="334">
        <f>'Clients Balance'!P491/'Clients Balance'!$B491</f>
        <v>0.02959932172</v>
      </c>
      <c r="Q279" s="334">
        <f>'Clients Balance'!Q491/'Clients Balance'!$B491</f>
        <v>0.07937137812</v>
      </c>
      <c r="R279" s="334">
        <f>'Clients Balance'!R491/'Clients Balance'!$B491</f>
        <v>0</v>
      </c>
      <c r="S279" s="134"/>
      <c r="T279" s="134"/>
      <c r="U279" s="134"/>
      <c r="V279" s="134"/>
      <c r="W279" s="134"/>
      <c r="X279" s="134"/>
      <c r="Y279" s="134"/>
      <c r="Z279" s="134"/>
      <c r="AA279" s="134"/>
    </row>
    <row r="280" ht="22.5" customHeight="1">
      <c r="A280" s="186" t="str">
        <f>'PROP DAILY PNL'!A486</f>
        <v/>
      </c>
      <c r="B280" s="334">
        <f t="shared" si="1"/>
        <v>1</v>
      </c>
      <c r="C280" s="334">
        <f>'Clients Balance'!C492/'Clients Balance'!B492</f>
        <v>0.5886574678</v>
      </c>
      <c r="D280" s="334">
        <f>'Clients Balance'!D492/'Clients Balance'!$B492</f>
        <v>0.1441470854</v>
      </c>
      <c r="E280" s="334">
        <f>'Clients Balance'!E492/'Clients Balance'!$B492</f>
        <v>0.1089946972</v>
      </c>
      <c r="F280" s="334">
        <f>'Clients Balance'!F492/'Clients Balance'!$B492</f>
        <v>0</v>
      </c>
      <c r="G280" s="334">
        <f>'Clients Balance'!G492/'Clients Balance'!$B492</f>
        <v>0</v>
      </c>
      <c r="H280" s="334">
        <f>'Clients Balance'!H492/'Clients Balance'!$B492</f>
        <v>0</v>
      </c>
      <c r="I280" s="334">
        <f>'Clients Balance'!I492/'Clients Balance'!$B492</f>
        <v>0</v>
      </c>
      <c r="J280" s="334">
        <f>'Clients Balance'!J492/'Clients Balance'!$B492</f>
        <v>0</v>
      </c>
      <c r="K280" s="334">
        <f>'Clients Balance'!K492/'Clients Balance'!$B492</f>
        <v>0</v>
      </c>
      <c r="L280" s="334">
        <f>'Clients Balance'!L492/'Clients Balance'!$B492</f>
        <v>0</v>
      </c>
      <c r="M280" s="334">
        <f>'Clients Balance'!M492/'Clients Balance'!$B492</f>
        <v>0</v>
      </c>
      <c r="N280" s="334">
        <f>'Clients Balance'!N492/'Clients Balance'!$B492</f>
        <v>0</v>
      </c>
      <c r="O280" s="334">
        <f>'Clients Balance'!O492/'Clients Balance'!$B492</f>
        <v>0.04923004982</v>
      </c>
      <c r="P280" s="334">
        <f>'Clients Balance'!P492/'Clients Balance'!$B492</f>
        <v>0.02959932172</v>
      </c>
      <c r="Q280" s="334">
        <f>'Clients Balance'!Q492/'Clients Balance'!$B492</f>
        <v>0.07937137812</v>
      </c>
      <c r="R280" s="334">
        <f>'Clients Balance'!R492/'Clients Balance'!$B492</f>
        <v>0</v>
      </c>
      <c r="S280" s="134"/>
      <c r="T280" s="134"/>
      <c r="U280" s="134"/>
      <c r="V280" s="134"/>
      <c r="W280" s="134"/>
      <c r="X280" s="134"/>
      <c r="Y280" s="134"/>
      <c r="Z280" s="134"/>
      <c r="AA280" s="134"/>
    </row>
    <row r="281" ht="22.5" customHeight="1">
      <c r="A281" s="186" t="str">
        <f>'PROP DAILY PNL'!A487</f>
        <v/>
      </c>
      <c r="B281" s="334">
        <f t="shared" si="1"/>
        <v>1</v>
      </c>
      <c r="C281" s="334">
        <f>'Clients Balance'!C493/'Clients Balance'!B493</f>
        <v>0.5886574678</v>
      </c>
      <c r="D281" s="334">
        <f>'Clients Balance'!D493/'Clients Balance'!$B493</f>
        <v>0.1441470854</v>
      </c>
      <c r="E281" s="334">
        <f>'Clients Balance'!E493/'Clients Balance'!$B493</f>
        <v>0.1089946972</v>
      </c>
      <c r="F281" s="334">
        <f>'Clients Balance'!F493/'Clients Balance'!$B493</f>
        <v>0</v>
      </c>
      <c r="G281" s="334">
        <f>'Clients Balance'!G493/'Clients Balance'!$B493</f>
        <v>0</v>
      </c>
      <c r="H281" s="334">
        <f>'Clients Balance'!H493/'Clients Balance'!$B493</f>
        <v>0</v>
      </c>
      <c r="I281" s="334">
        <f>'Clients Balance'!I493/'Clients Balance'!$B493</f>
        <v>0</v>
      </c>
      <c r="J281" s="334">
        <f>'Clients Balance'!J493/'Clients Balance'!$B493</f>
        <v>0</v>
      </c>
      <c r="K281" s="334">
        <f>'Clients Balance'!K493/'Clients Balance'!$B493</f>
        <v>0</v>
      </c>
      <c r="L281" s="334">
        <f>'Clients Balance'!L493/'Clients Balance'!$B493</f>
        <v>0</v>
      </c>
      <c r="M281" s="334">
        <f>'Clients Balance'!M493/'Clients Balance'!$B493</f>
        <v>0</v>
      </c>
      <c r="N281" s="334">
        <f>'Clients Balance'!N493/'Clients Balance'!$B493</f>
        <v>0</v>
      </c>
      <c r="O281" s="334">
        <f>'Clients Balance'!O493/'Clients Balance'!$B493</f>
        <v>0.04923004982</v>
      </c>
      <c r="P281" s="334">
        <f>'Clients Balance'!P493/'Clients Balance'!$B493</f>
        <v>0.02959932172</v>
      </c>
      <c r="Q281" s="334">
        <f>'Clients Balance'!Q493/'Clients Balance'!$B493</f>
        <v>0.07937137812</v>
      </c>
      <c r="R281" s="334">
        <f>'Clients Balance'!R493/'Clients Balance'!$B493</f>
        <v>0</v>
      </c>
      <c r="S281" s="134"/>
      <c r="T281" s="134"/>
      <c r="U281" s="134"/>
      <c r="V281" s="134"/>
      <c r="W281" s="134"/>
      <c r="X281" s="134"/>
      <c r="Y281" s="134"/>
      <c r="Z281" s="134"/>
      <c r="AA281" s="134"/>
    </row>
    <row r="282" ht="22.5" customHeight="1">
      <c r="A282" s="186" t="str">
        <f>'PROP DAILY PNL'!A488</f>
        <v/>
      </c>
      <c r="B282" s="334">
        <f t="shared" si="1"/>
        <v>1</v>
      </c>
      <c r="C282" s="334">
        <f>'Clients Balance'!C494/'Clients Balance'!B494</f>
        <v>0.5886574678</v>
      </c>
      <c r="D282" s="334">
        <f>'Clients Balance'!D494/'Clients Balance'!$B494</f>
        <v>0.1441470854</v>
      </c>
      <c r="E282" s="334">
        <f>'Clients Balance'!E494/'Clients Balance'!$B494</f>
        <v>0.1089946972</v>
      </c>
      <c r="F282" s="334">
        <f>'Clients Balance'!F494/'Clients Balance'!$B494</f>
        <v>0</v>
      </c>
      <c r="G282" s="334">
        <f>'Clients Balance'!G494/'Clients Balance'!$B494</f>
        <v>0</v>
      </c>
      <c r="H282" s="334">
        <f>'Clients Balance'!H494/'Clients Balance'!$B494</f>
        <v>0</v>
      </c>
      <c r="I282" s="334">
        <f>'Clients Balance'!I494/'Clients Balance'!$B494</f>
        <v>0</v>
      </c>
      <c r="J282" s="334">
        <f>'Clients Balance'!J494/'Clients Balance'!$B494</f>
        <v>0</v>
      </c>
      <c r="K282" s="334">
        <f>'Clients Balance'!K494/'Clients Balance'!$B494</f>
        <v>0</v>
      </c>
      <c r="L282" s="334">
        <f>'Clients Balance'!L494/'Clients Balance'!$B494</f>
        <v>0</v>
      </c>
      <c r="M282" s="334">
        <f>'Clients Balance'!M494/'Clients Balance'!$B494</f>
        <v>0</v>
      </c>
      <c r="N282" s="334">
        <f>'Clients Balance'!N494/'Clients Balance'!$B494</f>
        <v>0</v>
      </c>
      <c r="O282" s="334">
        <f>'Clients Balance'!O494/'Clients Balance'!$B494</f>
        <v>0.04923004982</v>
      </c>
      <c r="P282" s="334">
        <f>'Clients Balance'!P494/'Clients Balance'!$B494</f>
        <v>0.02959932172</v>
      </c>
      <c r="Q282" s="334">
        <f>'Clients Balance'!Q494/'Clients Balance'!$B494</f>
        <v>0.07937137812</v>
      </c>
      <c r="R282" s="334">
        <f>'Clients Balance'!R494/'Clients Balance'!$B494</f>
        <v>0</v>
      </c>
      <c r="S282" s="134"/>
      <c r="T282" s="134"/>
      <c r="U282" s="134"/>
      <c r="V282" s="134"/>
      <c r="W282" s="134"/>
      <c r="X282" s="134"/>
      <c r="Y282" s="134"/>
      <c r="Z282" s="134"/>
      <c r="AA282" s="134"/>
    </row>
    <row r="283" ht="22.5" customHeight="1">
      <c r="A283" s="186" t="str">
        <f>'PROP DAILY PNL'!A489</f>
        <v/>
      </c>
      <c r="B283" s="334">
        <f t="shared" si="1"/>
        <v>1</v>
      </c>
      <c r="C283" s="334">
        <f>'Clients Balance'!C495/'Clients Balance'!B495</f>
        <v>0.5886574678</v>
      </c>
      <c r="D283" s="334">
        <f>'Clients Balance'!D495/'Clients Balance'!$B495</f>
        <v>0.1441470854</v>
      </c>
      <c r="E283" s="334">
        <f>'Clients Balance'!E495/'Clients Balance'!$B495</f>
        <v>0.1089946972</v>
      </c>
      <c r="F283" s="334">
        <f>'Clients Balance'!F495/'Clients Balance'!$B495</f>
        <v>0</v>
      </c>
      <c r="G283" s="334">
        <f>'Clients Balance'!G495/'Clients Balance'!$B495</f>
        <v>0</v>
      </c>
      <c r="H283" s="334">
        <f>'Clients Balance'!H495/'Clients Balance'!$B495</f>
        <v>0</v>
      </c>
      <c r="I283" s="334">
        <f>'Clients Balance'!I495/'Clients Balance'!$B495</f>
        <v>0</v>
      </c>
      <c r="J283" s="334">
        <f>'Clients Balance'!J495/'Clients Balance'!$B495</f>
        <v>0</v>
      </c>
      <c r="K283" s="334">
        <f>'Clients Balance'!K495/'Clients Balance'!$B495</f>
        <v>0</v>
      </c>
      <c r="L283" s="334">
        <f>'Clients Balance'!L495/'Clients Balance'!$B495</f>
        <v>0</v>
      </c>
      <c r="M283" s="334">
        <f>'Clients Balance'!M495/'Clients Balance'!$B495</f>
        <v>0</v>
      </c>
      <c r="N283" s="334">
        <f>'Clients Balance'!N495/'Clients Balance'!$B495</f>
        <v>0</v>
      </c>
      <c r="O283" s="334">
        <f>'Clients Balance'!O495/'Clients Balance'!$B495</f>
        <v>0.04923004982</v>
      </c>
      <c r="P283" s="334">
        <f>'Clients Balance'!P495/'Clients Balance'!$B495</f>
        <v>0.02959932172</v>
      </c>
      <c r="Q283" s="334">
        <f>'Clients Balance'!Q495/'Clients Balance'!$B495</f>
        <v>0.07937137812</v>
      </c>
      <c r="R283" s="334">
        <f>'Clients Balance'!R495/'Clients Balance'!$B495</f>
        <v>0</v>
      </c>
      <c r="S283" s="134"/>
      <c r="T283" s="134"/>
      <c r="U283" s="134"/>
      <c r="V283" s="134"/>
      <c r="W283" s="134"/>
      <c r="X283" s="134"/>
      <c r="Y283" s="134"/>
      <c r="Z283" s="134"/>
      <c r="AA283" s="134"/>
    </row>
    <row r="284" ht="22.5" customHeight="1">
      <c r="A284" s="186" t="str">
        <f>'PROP DAILY PNL'!A490</f>
        <v/>
      </c>
      <c r="B284" s="334">
        <f t="shared" si="1"/>
        <v>1</v>
      </c>
      <c r="C284" s="334">
        <f>'Clients Balance'!C496/'Clients Balance'!B496</f>
        <v>0.5886574678</v>
      </c>
      <c r="D284" s="334">
        <f>'Clients Balance'!D496/'Clients Balance'!$B496</f>
        <v>0.1441470854</v>
      </c>
      <c r="E284" s="334">
        <f>'Clients Balance'!E496/'Clients Balance'!$B496</f>
        <v>0.1089946972</v>
      </c>
      <c r="F284" s="334">
        <f>'Clients Balance'!F496/'Clients Balance'!$B496</f>
        <v>0</v>
      </c>
      <c r="G284" s="334">
        <f>'Clients Balance'!G496/'Clients Balance'!$B496</f>
        <v>0</v>
      </c>
      <c r="H284" s="334">
        <f>'Clients Balance'!H496/'Clients Balance'!$B496</f>
        <v>0</v>
      </c>
      <c r="I284" s="334">
        <f>'Clients Balance'!I496/'Clients Balance'!$B496</f>
        <v>0</v>
      </c>
      <c r="J284" s="334">
        <f>'Clients Balance'!J496/'Clients Balance'!$B496</f>
        <v>0</v>
      </c>
      <c r="K284" s="334">
        <f>'Clients Balance'!K496/'Clients Balance'!$B496</f>
        <v>0</v>
      </c>
      <c r="L284" s="334">
        <f>'Clients Balance'!L496/'Clients Balance'!$B496</f>
        <v>0</v>
      </c>
      <c r="M284" s="334">
        <f>'Clients Balance'!M496/'Clients Balance'!$B496</f>
        <v>0</v>
      </c>
      <c r="N284" s="334">
        <f>'Clients Balance'!N496/'Clients Balance'!$B496</f>
        <v>0</v>
      </c>
      <c r="O284" s="334">
        <f>'Clients Balance'!O496/'Clients Balance'!$B496</f>
        <v>0.04923004982</v>
      </c>
      <c r="P284" s="334">
        <f>'Clients Balance'!P496/'Clients Balance'!$B496</f>
        <v>0.02959932172</v>
      </c>
      <c r="Q284" s="334">
        <f>'Clients Balance'!Q496/'Clients Balance'!$B496</f>
        <v>0.07937137812</v>
      </c>
      <c r="R284" s="334">
        <f>'Clients Balance'!R496/'Clients Balance'!$B496</f>
        <v>0</v>
      </c>
      <c r="S284" s="134"/>
      <c r="T284" s="134"/>
      <c r="U284" s="134"/>
      <c r="V284" s="134"/>
      <c r="W284" s="134"/>
      <c r="X284" s="134"/>
      <c r="Y284" s="134"/>
      <c r="Z284" s="134"/>
      <c r="AA284" s="134"/>
    </row>
    <row r="285" ht="22.5" customHeight="1">
      <c r="A285" s="186" t="str">
        <f>'PROP DAILY PNL'!A491</f>
        <v/>
      </c>
      <c r="B285" s="334">
        <f t="shared" si="1"/>
        <v>1</v>
      </c>
      <c r="C285" s="334">
        <f>'Clients Balance'!C497/'Clients Balance'!B497</f>
        <v>0.5886574678</v>
      </c>
      <c r="D285" s="334">
        <f>'Clients Balance'!D497/'Clients Balance'!$B497</f>
        <v>0.1441470854</v>
      </c>
      <c r="E285" s="334">
        <f>'Clients Balance'!E497/'Clients Balance'!$B497</f>
        <v>0.1089946972</v>
      </c>
      <c r="F285" s="334">
        <f>'Clients Balance'!F497/'Clients Balance'!$B497</f>
        <v>0</v>
      </c>
      <c r="G285" s="334">
        <f>'Clients Balance'!G497/'Clients Balance'!$B497</f>
        <v>0</v>
      </c>
      <c r="H285" s="334">
        <f>'Clients Balance'!H497/'Clients Balance'!$B497</f>
        <v>0</v>
      </c>
      <c r="I285" s="334">
        <f>'Clients Balance'!I497/'Clients Balance'!$B497</f>
        <v>0</v>
      </c>
      <c r="J285" s="334">
        <f>'Clients Balance'!J497/'Clients Balance'!$B497</f>
        <v>0</v>
      </c>
      <c r="K285" s="334">
        <f>'Clients Balance'!K497/'Clients Balance'!$B497</f>
        <v>0</v>
      </c>
      <c r="L285" s="334">
        <f>'Clients Balance'!L497/'Clients Balance'!$B497</f>
        <v>0</v>
      </c>
      <c r="M285" s="334">
        <f>'Clients Balance'!M497/'Clients Balance'!$B497</f>
        <v>0</v>
      </c>
      <c r="N285" s="334">
        <f>'Clients Balance'!N497/'Clients Balance'!$B497</f>
        <v>0</v>
      </c>
      <c r="O285" s="334">
        <f>'Clients Balance'!O497/'Clients Balance'!$B497</f>
        <v>0.04923004982</v>
      </c>
      <c r="P285" s="334">
        <f>'Clients Balance'!P497/'Clients Balance'!$B497</f>
        <v>0.02959932172</v>
      </c>
      <c r="Q285" s="334">
        <f>'Clients Balance'!Q497/'Clients Balance'!$B497</f>
        <v>0.07937137812</v>
      </c>
      <c r="R285" s="334">
        <f>'Clients Balance'!R497/'Clients Balance'!$B497</f>
        <v>0</v>
      </c>
      <c r="S285" s="134"/>
      <c r="T285" s="134"/>
      <c r="U285" s="134"/>
      <c r="V285" s="134"/>
      <c r="W285" s="134"/>
      <c r="X285" s="134"/>
      <c r="Y285" s="134"/>
      <c r="Z285" s="134"/>
      <c r="AA285" s="134"/>
    </row>
    <row r="286" ht="22.5" customHeight="1">
      <c r="A286" s="186" t="str">
        <f>'PROP DAILY PNL'!A492</f>
        <v/>
      </c>
      <c r="B286" s="334">
        <f t="shared" si="1"/>
        <v>1</v>
      </c>
      <c r="C286" s="334">
        <f>'Clients Balance'!C498/'Clients Balance'!B498</f>
        <v>0.5886574678</v>
      </c>
      <c r="D286" s="334">
        <f>'Clients Balance'!D498/'Clients Balance'!$B498</f>
        <v>0.1441470854</v>
      </c>
      <c r="E286" s="334">
        <f>'Clients Balance'!E498/'Clients Balance'!$B498</f>
        <v>0.1089946972</v>
      </c>
      <c r="F286" s="334">
        <f>'Clients Balance'!F498/'Clients Balance'!$B498</f>
        <v>0</v>
      </c>
      <c r="G286" s="334">
        <f>'Clients Balance'!G498/'Clients Balance'!$B498</f>
        <v>0</v>
      </c>
      <c r="H286" s="334">
        <f>'Clients Balance'!H498/'Clients Balance'!$B498</f>
        <v>0</v>
      </c>
      <c r="I286" s="334">
        <f>'Clients Balance'!I498/'Clients Balance'!$B498</f>
        <v>0</v>
      </c>
      <c r="J286" s="334">
        <f>'Clients Balance'!J498/'Clients Balance'!$B498</f>
        <v>0</v>
      </c>
      <c r="K286" s="334">
        <f>'Clients Balance'!K498/'Clients Balance'!$B498</f>
        <v>0</v>
      </c>
      <c r="L286" s="334">
        <f>'Clients Balance'!L498/'Clients Balance'!$B498</f>
        <v>0</v>
      </c>
      <c r="M286" s="334">
        <f>'Clients Balance'!M498/'Clients Balance'!$B498</f>
        <v>0</v>
      </c>
      <c r="N286" s="334">
        <f>'Clients Balance'!N498/'Clients Balance'!$B498</f>
        <v>0</v>
      </c>
      <c r="O286" s="334">
        <f>'Clients Balance'!O498/'Clients Balance'!$B498</f>
        <v>0.04923004982</v>
      </c>
      <c r="P286" s="334">
        <f>'Clients Balance'!P498/'Clients Balance'!$B498</f>
        <v>0.02959932172</v>
      </c>
      <c r="Q286" s="334">
        <f>'Clients Balance'!Q498/'Clients Balance'!$B498</f>
        <v>0.07937137812</v>
      </c>
      <c r="R286" s="334">
        <f>'Clients Balance'!R498/'Clients Balance'!$B498</f>
        <v>0</v>
      </c>
      <c r="S286" s="134"/>
      <c r="T286" s="134"/>
      <c r="U286" s="134"/>
      <c r="V286" s="134"/>
      <c r="W286" s="134"/>
      <c r="X286" s="134"/>
      <c r="Y286" s="134"/>
      <c r="Z286" s="134"/>
      <c r="AA286" s="134"/>
    </row>
    <row r="287" ht="22.5" customHeight="1">
      <c r="A287" s="186" t="str">
        <f>'PROP DAILY PNL'!A493</f>
        <v/>
      </c>
      <c r="B287" s="334">
        <f t="shared" si="1"/>
        <v>1</v>
      </c>
      <c r="C287" s="334">
        <f>'Clients Balance'!C499/'Clients Balance'!B499</f>
        <v>0.5886574678</v>
      </c>
      <c r="D287" s="334">
        <f>'Clients Balance'!D499/'Clients Balance'!$B499</f>
        <v>0.1441470854</v>
      </c>
      <c r="E287" s="334">
        <f>'Clients Balance'!E499/'Clients Balance'!$B499</f>
        <v>0.1089946972</v>
      </c>
      <c r="F287" s="334">
        <f>'Clients Balance'!F499/'Clients Balance'!$B499</f>
        <v>0</v>
      </c>
      <c r="G287" s="334">
        <f>'Clients Balance'!G499/'Clients Balance'!$B499</f>
        <v>0</v>
      </c>
      <c r="H287" s="334">
        <f>'Clients Balance'!H499/'Clients Balance'!$B499</f>
        <v>0</v>
      </c>
      <c r="I287" s="334">
        <f>'Clients Balance'!I499/'Clients Balance'!$B499</f>
        <v>0</v>
      </c>
      <c r="J287" s="334">
        <f>'Clients Balance'!J499/'Clients Balance'!$B499</f>
        <v>0</v>
      </c>
      <c r="K287" s="334">
        <f>'Clients Balance'!K499/'Clients Balance'!$B499</f>
        <v>0</v>
      </c>
      <c r="L287" s="334">
        <f>'Clients Balance'!L499/'Clients Balance'!$B499</f>
        <v>0</v>
      </c>
      <c r="M287" s="334">
        <f>'Clients Balance'!M499/'Clients Balance'!$B499</f>
        <v>0</v>
      </c>
      <c r="N287" s="334">
        <f>'Clients Balance'!N499/'Clients Balance'!$B499</f>
        <v>0</v>
      </c>
      <c r="O287" s="334">
        <f>'Clients Balance'!O499/'Clients Balance'!$B499</f>
        <v>0.04923004982</v>
      </c>
      <c r="P287" s="334">
        <f>'Clients Balance'!P499/'Clients Balance'!$B499</f>
        <v>0.02959932172</v>
      </c>
      <c r="Q287" s="334">
        <f>'Clients Balance'!Q499/'Clients Balance'!$B499</f>
        <v>0.07937137812</v>
      </c>
      <c r="R287" s="334">
        <f>'Clients Balance'!R499/'Clients Balance'!$B499</f>
        <v>0</v>
      </c>
      <c r="S287" s="134"/>
      <c r="T287" s="134"/>
      <c r="U287" s="134"/>
      <c r="V287" s="134"/>
      <c r="W287" s="134"/>
      <c r="X287" s="134"/>
      <c r="Y287" s="134"/>
      <c r="Z287" s="134"/>
      <c r="AA287" s="134"/>
    </row>
    <row r="288" ht="22.5" customHeight="1">
      <c r="A288" s="186" t="str">
        <f>'PROP DAILY PNL'!A494</f>
        <v/>
      </c>
      <c r="B288" s="334">
        <f t="shared" si="1"/>
        <v>1</v>
      </c>
      <c r="C288" s="334">
        <f>'Clients Balance'!C500/'Clients Balance'!B500</f>
        <v>0.5886574678</v>
      </c>
      <c r="D288" s="334">
        <f>'Clients Balance'!D500/'Clients Balance'!$B500</f>
        <v>0.1441470854</v>
      </c>
      <c r="E288" s="334">
        <f>'Clients Balance'!E500/'Clients Balance'!$B500</f>
        <v>0.1089946972</v>
      </c>
      <c r="F288" s="334">
        <f>'Clients Balance'!F500/'Clients Balance'!$B500</f>
        <v>0</v>
      </c>
      <c r="G288" s="334">
        <f>'Clients Balance'!G500/'Clients Balance'!$B500</f>
        <v>0</v>
      </c>
      <c r="H288" s="334">
        <f>'Clients Balance'!H500/'Clients Balance'!$B500</f>
        <v>0</v>
      </c>
      <c r="I288" s="334">
        <f>'Clients Balance'!I500/'Clients Balance'!$B500</f>
        <v>0</v>
      </c>
      <c r="J288" s="334">
        <f>'Clients Balance'!J500/'Clients Balance'!$B500</f>
        <v>0</v>
      </c>
      <c r="K288" s="334">
        <f>'Clients Balance'!K500/'Clients Balance'!$B500</f>
        <v>0</v>
      </c>
      <c r="L288" s="334">
        <f>'Clients Balance'!L500/'Clients Balance'!$B500</f>
        <v>0</v>
      </c>
      <c r="M288" s="334">
        <f>'Clients Balance'!M500/'Clients Balance'!$B500</f>
        <v>0</v>
      </c>
      <c r="N288" s="334">
        <f>'Clients Balance'!N500/'Clients Balance'!$B500</f>
        <v>0</v>
      </c>
      <c r="O288" s="334">
        <f>'Clients Balance'!O500/'Clients Balance'!$B500</f>
        <v>0.04923004982</v>
      </c>
      <c r="P288" s="334">
        <f>'Clients Balance'!P500/'Clients Balance'!$B500</f>
        <v>0.02959932172</v>
      </c>
      <c r="Q288" s="334">
        <f>'Clients Balance'!Q500/'Clients Balance'!$B500</f>
        <v>0.07937137812</v>
      </c>
      <c r="R288" s="334">
        <f>'Clients Balance'!R500/'Clients Balance'!$B500</f>
        <v>0</v>
      </c>
      <c r="S288" s="134"/>
      <c r="T288" s="134"/>
      <c r="U288" s="134"/>
      <c r="V288" s="134"/>
      <c r="W288" s="134"/>
      <c r="X288" s="134"/>
      <c r="Y288" s="134"/>
      <c r="Z288" s="134"/>
      <c r="AA288" s="134"/>
    </row>
    <row r="289" ht="22.5" customHeight="1">
      <c r="A289" s="186" t="str">
        <f>'PROP DAILY PNL'!A495</f>
        <v/>
      </c>
      <c r="B289" s="334">
        <f t="shared" si="1"/>
        <v>1</v>
      </c>
      <c r="C289" s="334">
        <f>'Clients Balance'!C501/'Clients Balance'!B501</f>
        <v>0.5886574678</v>
      </c>
      <c r="D289" s="334">
        <f>'Clients Balance'!D501/'Clients Balance'!$B501</f>
        <v>0.1441470854</v>
      </c>
      <c r="E289" s="334">
        <f>'Clients Balance'!E501/'Clients Balance'!$B501</f>
        <v>0.1089946972</v>
      </c>
      <c r="F289" s="334">
        <f>'Clients Balance'!F501/'Clients Balance'!$B501</f>
        <v>0</v>
      </c>
      <c r="G289" s="334">
        <f>'Clients Balance'!G501/'Clients Balance'!$B501</f>
        <v>0</v>
      </c>
      <c r="H289" s="334">
        <f>'Clients Balance'!H501/'Clients Balance'!$B501</f>
        <v>0</v>
      </c>
      <c r="I289" s="334">
        <f>'Clients Balance'!I501/'Clients Balance'!$B501</f>
        <v>0</v>
      </c>
      <c r="J289" s="334">
        <f>'Clients Balance'!J501/'Clients Balance'!$B501</f>
        <v>0</v>
      </c>
      <c r="K289" s="334">
        <f>'Clients Balance'!K501/'Clients Balance'!$B501</f>
        <v>0</v>
      </c>
      <c r="L289" s="334">
        <f>'Clients Balance'!L501/'Clients Balance'!$B501</f>
        <v>0</v>
      </c>
      <c r="M289" s="334">
        <f>'Clients Balance'!M501/'Clients Balance'!$B501</f>
        <v>0</v>
      </c>
      <c r="N289" s="334">
        <f>'Clients Balance'!N501/'Clients Balance'!$B501</f>
        <v>0</v>
      </c>
      <c r="O289" s="334">
        <f>'Clients Balance'!O501/'Clients Balance'!$B501</f>
        <v>0.04923004982</v>
      </c>
      <c r="P289" s="334">
        <f>'Clients Balance'!P501/'Clients Balance'!$B501</f>
        <v>0.02959932172</v>
      </c>
      <c r="Q289" s="334">
        <f>'Clients Balance'!Q501/'Clients Balance'!$B501</f>
        <v>0.07937137812</v>
      </c>
      <c r="R289" s="334">
        <f>'Clients Balance'!R501/'Clients Balance'!$B501</f>
        <v>0</v>
      </c>
      <c r="S289" s="134"/>
      <c r="T289" s="134"/>
      <c r="U289" s="134"/>
      <c r="V289" s="134"/>
      <c r="W289" s="134"/>
      <c r="X289" s="134"/>
      <c r="Y289" s="134"/>
      <c r="Z289" s="134"/>
      <c r="AA289" s="134"/>
    </row>
    <row r="290" ht="22.5" customHeight="1">
      <c r="A290" s="186" t="str">
        <f>'PROP DAILY PNL'!A496</f>
        <v/>
      </c>
      <c r="B290" s="334">
        <f t="shared" si="1"/>
        <v>1</v>
      </c>
      <c r="C290" s="334">
        <f>'Clients Balance'!C502/'Clients Balance'!B502</f>
        <v>0.5886574678</v>
      </c>
      <c r="D290" s="334">
        <f>'Clients Balance'!D502/'Clients Balance'!$B502</f>
        <v>0.1441470854</v>
      </c>
      <c r="E290" s="334">
        <f>'Clients Balance'!E502/'Clients Balance'!$B502</f>
        <v>0.1089946972</v>
      </c>
      <c r="F290" s="334">
        <f>'Clients Balance'!F502/'Clients Balance'!$B502</f>
        <v>0</v>
      </c>
      <c r="G290" s="334">
        <f>'Clients Balance'!G502/'Clients Balance'!$B502</f>
        <v>0</v>
      </c>
      <c r="H290" s="334">
        <f>'Clients Balance'!H502/'Clients Balance'!$B502</f>
        <v>0</v>
      </c>
      <c r="I290" s="334">
        <f>'Clients Balance'!I502/'Clients Balance'!$B502</f>
        <v>0</v>
      </c>
      <c r="J290" s="334">
        <f>'Clients Balance'!J502/'Clients Balance'!$B502</f>
        <v>0</v>
      </c>
      <c r="K290" s="334">
        <f>'Clients Balance'!K502/'Clients Balance'!$B502</f>
        <v>0</v>
      </c>
      <c r="L290" s="334">
        <f>'Clients Balance'!L502/'Clients Balance'!$B502</f>
        <v>0</v>
      </c>
      <c r="M290" s="334">
        <f>'Clients Balance'!M502/'Clients Balance'!$B502</f>
        <v>0</v>
      </c>
      <c r="N290" s="334">
        <f>'Clients Balance'!N502/'Clients Balance'!$B502</f>
        <v>0</v>
      </c>
      <c r="O290" s="334">
        <f>'Clients Balance'!O502/'Clients Balance'!$B502</f>
        <v>0.04923004982</v>
      </c>
      <c r="P290" s="334">
        <f>'Clients Balance'!P502/'Clients Balance'!$B502</f>
        <v>0.02959932172</v>
      </c>
      <c r="Q290" s="334">
        <f>'Clients Balance'!Q502/'Clients Balance'!$B502</f>
        <v>0.07937137812</v>
      </c>
      <c r="R290" s="334">
        <f>'Clients Balance'!R502/'Clients Balance'!$B502</f>
        <v>0</v>
      </c>
      <c r="S290" s="134"/>
      <c r="T290" s="134"/>
      <c r="U290" s="134"/>
      <c r="V290" s="134"/>
      <c r="W290" s="134"/>
      <c r="X290" s="134"/>
      <c r="Y290" s="134"/>
      <c r="Z290" s="134"/>
      <c r="AA290" s="134"/>
    </row>
    <row r="291" ht="22.5" customHeight="1">
      <c r="A291" s="186" t="str">
        <f>'PROP DAILY PNL'!A497</f>
        <v/>
      </c>
      <c r="B291" s="334">
        <f t="shared" si="1"/>
        <v>1</v>
      </c>
      <c r="C291" s="334">
        <f>'Clients Balance'!C503/'Clients Balance'!B503</f>
        <v>0.5886574678</v>
      </c>
      <c r="D291" s="334">
        <f>'Clients Balance'!D503/'Clients Balance'!$B503</f>
        <v>0.1441470854</v>
      </c>
      <c r="E291" s="334">
        <f>'Clients Balance'!E503/'Clients Balance'!$B503</f>
        <v>0.1089946972</v>
      </c>
      <c r="F291" s="334">
        <f>'Clients Balance'!F503/'Clients Balance'!$B503</f>
        <v>0</v>
      </c>
      <c r="G291" s="334">
        <f>'Clients Balance'!G503/'Clients Balance'!$B503</f>
        <v>0</v>
      </c>
      <c r="H291" s="334">
        <f>'Clients Balance'!H503/'Clients Balance'!$B503</f>
        <v>0</v>
      </c>
      <c r="I291" s="334">
        <f>'Clients Balance'!I503/'Clients Balance'!$B503</f>
        <v>0</v>
      </c>
      <c r="J291" s="334">
        <f>'Clients Balance'!J503/'Clients Balance'!$B503</f>
        <v>0</v>
      </c>
      <c r="K291" s="334">
        <f>'Clients Balance'!K503/'Clients Balance'!$B503</f>
        <v>0</v>
      </c>
      <c r="L291" s="334">
        <f>'Clients Balance'!L503/'Clients Balance'!$B503</f>
        <v>0</v>
      </c>
      <c r="M291" s="334">
        <f>'Clients Balance'!M503/'Clients Balance'!$B503</f>
        <v>0</v>
      </c>
      <c r="N291" s="334">
        <f>'Clients Balance'!N503/'Clients Balance'!$B503</f>
        <v>0</v>
      </c>
      <c r="O291" s="334">
        <f>'Clients Balance'!O503/'Clients Balance'!$B503</f>
        <v>0.04923004982</v>
      </c>
      <c r="P291" s="334">
        <f>'Clients Balance'!P503/'Clients Balance'!$B503</f>
        <v>0.02959932172</v>
      </c>
      <c r="Q291" s="334">
        <f>'Clients Balance'!Q503/'Clients Balance'!$B503</f>
        <v>0.07937137812</v>
      </c>
      <c r="R291" s="334">
        <f>'Clients Balance'!R503/'Clients Balance'!$B503</f>
        <v>0</v>
      </c>
      <c r="S291" s="134"/>
      <c r="T291" s="134"/>
      <c r="U291" s="134"/>
      <c r="V291" s="134"/>
      <c r="W291" s="134"/>
      <c r="X291" s="134"/>
      <c r="Y291" s="134"/>
      <c r="Z291" s="134"/>
      <c r="AA291" s="134"/>
    </row>
    <row r="292" ht="22.5" customHeight="1">
      <c r="A292" s="186" t="str">
        <f>'PROP DAILY PNL'!A498</f>
        <v/>
      </c>
      <c r="B292" s="334">
        <f t="shared" si="1"/>
        <v>1</v>
      </c>
      <c r="C292" s="334">
        <f>'Clients Balance'!C504/'Clients Balance'!B504</f>
        <v>0.5886574678</v>
      </c>
      <c r="D292" s="334">
        <f>'Clients Balance'!D504/'Clients Balance'!$B504</f>
        <v>0.1441470854</v>
      </c>
      <c r="E292" s="334">
        <f>'Clients Balance'!E504/'Clients Balance'!$B504</f>
        <v>0.1089946972</v>
      </c>
      <c r="F292" s="334">
        <f>'Clients Balance'!F504/'Clients Balance'!$B504</f>
        <v>0</v>
      </c>
      <c r="G292" s="334">
        <f>'Clients Balance'!G504/'Clients Balance'!$B504</f>
        <v>0</v>
      </c>
      <c r="H292" s="334">
        <f>'Clients Balance'!H504/'Clients Balance'!$B504</f>
        <v>0</v>
      </c>
      <c r="I292" s="334">
        <f>'Clients Balance'!I504/'Clients Balance'!$B504</f>
        <v>0</v>
      </c>
      <c r="J292" s="334">
        <f>'Clients Balance'!J504/'Clients Balance'!$B504</f>
        <v>0</v>
      </c>
      <c r="K292" s="334">
        <f>'Clients Balance'!K504/'Clients Balance'!$B504</f>
        <v>0</v>
      </c>
      <c r="L292" s="334">
        <f>'Clients Balance'!L504/'Clients Balance'!$B504</f>
        <v>0</v>
      </c>
      <c r="M292" s="334">
        <f>'Clients Balance'!M504/'Clients Balance'!$B504</f>
        <v>0</v>
      </c>
      <c r="N292" s="334">
        <f>'Clients Balance'!N504/'Clients Balance'!$B504</f>
        <v>0</v>
      </c>
      <c r="O292" s="334">
        <f>'Clients Balance'!O504/'Clients Balance'!$B504</f>
        <v>0.04923004982</v>
      </c>
      <c r="P292" s="334">
        <f>'Clients Balance'!P504/'Clients Balance'!$B504</f>
        <v>0.02959932172</v>
      </c>
      <c r="Q292" s="334">
        <f>'Clients Balance'!Q504/'Clients Balance'!$B504</f>
        <v>0.07937137812</v>
      </c>
      <c r="R292" s="334">
        <f>'Clients Balance'!R504/'Clients Balance'!$B504</f>
        <v>0</v>
      </c>
      <c r="S292" s="134"/>
      <c r="T292" s="134"/>
      <c r="U292" s="134"/>
      <c r="V292" s="134"/>
      <c r="W292" s="134"/>
      <c r="X292" s="134"/>
      <c r="Y292" s="134"/>
      <c r="Z292" s="134"/>
      <c r="AA292" s="134"/>
    </row>
    <row r="293" ht="22.5" customHeight="1">
      <c r="A293" s="186" t="str">
        <f>'PROP DAILY PNL'!A499</f>
        <v/>
      </c>
      <c r="B293" s="334">
        <f t="shared" si="1"/>
        <v>1</v>
      </c>
      <c r="C293" s="334">
        <f>'Clients Balance'!C505/'Clients Balance'!B505</f>
        <v>0.5886574678</v>
      </c>
      <c r="D293" s="334">
        <f>'Clients Balance'!D505/'Clients Balance'!$B505</f>
        <v>0.1441470854</v>
      </c>
      <c r="E293" s="334">
        <f>'Clients Balance'!E505/'Clients Balance'!$B505</f>
        <v>0.1089946972</v>
      </c>
      <c r="F293" s="334">
        <f>'Clients Balance'!F505/'Clients Balance'!$B505</f>
        <v>0</v>
      </c>
      <c r="G293" s="334">
        <f>'Clients Balance'!G505/'Clients Balance'!$B505</f>
        <v>0</v>
      </c>
      <c r="H293" s="334">
        <f>'Clients Balance'!H505/'Clients Balance'!$B505</f>
        <v>0</v>
      </c>
      <c r="I293" s="334">
        <f>'Clients Balance'!I505/'Clients Balance'!$B505</f>
        <v>0</v>
      </c>
      <c r="J293" s="334">
        <f>'Clients Balance'!J505/'Clients Balance'!$B505</f>
        <v>0</v>
      </c>
      <c r="K293" s="334">
        <f>'Clients Balance'!K505/'Clients Balance'!$B505</f>
        <v>0</v>
      </c>
      <c r="L293" s="334">
        <f>'Clients Balance'!L505/'Clients Balance'!$B505</f>
        <v>0</v>
      </c>
      <c r="M293" s="334">
        <f>'Clients Balance'!M505/'Clients Balance'!$B505</f>
        <v>0</v>
      </c>
      <c r="N293" s="334">
        <f>'Clients Balance'!N505/'Clients Balance'!$B505</f>
        <v>0</v>
      </c>
      <c r="O293" s="334">
        <f>'Clients Balance'!O505/'Clients Balance'!$B505</f>
        <v>0.04923004982</v>
      </c>
      <c r="P293" s="334">
        <f>'Clients Balance'!P505/'Clients Balance'!$B505</f>
        <v>0.02959932172</v>
      </c>
      <c r="Q293" s="334">
        <f>'Clients Balance'!Q505/'Clients Balance'!$B505</f>
        <v>0.07937137812</v>
      </c>
      <c r="R293" s="334">
        <f>'Clients Balance'!R505/'Clients Balance'!$B505</f>
        <v>0</v>
      </c>
      <c r="S293" s="134"/>
      <c r="T293" s="134"/>
      <c r="U293" s="134"/>
      <c r="V293" s="134"/>
      <c r="W293" s="134"/>
      <c r="X293" s="134"/>
      <c r="Y293" s="134"/>
      <c r="Z293" s="134"/>
      <c r="AA293" s="134"/>
    </row>
    <row r="294" ht="22.5" customHeight="1">
      <c r="A294" s="186" t="str">
        <f>'PROP DAILY PNL'!A500</f>
        <v/>
      </c>
      <c r="B294" s="334">
        <f t="shared" si="1"/>
        <v>1</v>
      </c>
      <c r="C294" s="334">
        <f>'Clients Balance'!C506/'Clients Balance'!B506</f>
        <v>0.5886574678</v>
      </c>
      <c r="D294" s="334">
        <f>'Clients Balance'!D506/'Clients Balance'!$B506</f>
        <v>0.1441470854</v>
      </c>
      <c r="E294" s="334">
        <f>'Clients Balance'!E506/'Clients Balance'!$B506</f>
        <v>0.1089946972</v>
      </c>
      <c r="F294" s="334">
        <f>'Clients Balance'!F506/'Clients Balance'!$B506</f>
        <v>0</v>
      </c>
      <c r="G294" s="334">
        <f>'Clients Balance'!G506/'Clients Balance'!$B506</f>
        <v>0</v>
      </c>
      <c r="H294" s="334">
        <f>'Clients Balance'!H506/'Clients Balance'!$B506</f>
        <v>0</v>
      </c>
      <c r="I294" s="334">
        <f>'Clients Balance'!I506/'Clients Balance'!$B506</f>
        <v>0</v>
      </c>
      <c r="J294" s="334">
        <f>'Clients Balance'!J506/'Clients Balance'!$B506</f>
        <v>0</v>
      </c>
      <c r="K294" s="334">
        <f>'Clients Balance'!K506/'Clients Balance'!$B506</f>
        <v>0</v>
      </c>
      <c r="L294" s="334">
        <f>'Clients Balance'!L506/'Clients Balance'!$B506</f>
        <v>0</v>
      </c>
      <c r="M294" s="334">
        <f>'Clients Balance'!M506/'Clients Balance'!$B506</f>
        <v>0</v>
      </c>
      <c r="N294" s="334">
        <f>'Clients Balance'!N506/'Clients Balance'!$B506</f>
        <v>0</v>
      </c>
      <c r="O294" s="334">
        <f>'Clients Balance'!O506/'Clients Balance'!$B506</f>
        <v>0.04923004982</v>
      </c>
      <c r="P294" s="334">
        <f>'Clients Balance'!P506/'Clients Balance'!$B506</f>
        <v>0.02959932172</v>
      </c>
      <c r="Q294" s="334">
        <f>'Clients Balance'!Q506/'Clients Balance'!$B506</f>
        <v>0.07937137812</v>
      </c>
      <c r="R294" s="334">
        <f>'Clients Balance'!R506/'Clients Balance'!$B506</f>
        <v>0</v>
      </c>
      <c r="S294" s="134"/>
      <c r="T294" s="134"/>
      <c r="U294" s="134"/>
      <c r="V294" s="134"/>
      <c r="W294" s="134"/>
      <c r="X294" s="134"/>
      <c r="Y294" s="134"/>
      <c r="Z294" s="134"/>
      <c r="AA294" s="134"/>
    </row>
    <row r="295" ht="22.5" customHeight="1">
      <c r="A295" s="186" t="str">
        <f>'PROP DAILY PNL'!A501</f>
        <v/>
      </c>
      <c r="B295" s="334">
        <f t="shared" si="1"/>
        <v>1</v>
      </c>
      <c r="C295" s="334">
        <f>'Clients Balance'!C507/'Clients Balance'!B507</f>
        <v>0.5886574678</v>
      </c>
      <c r="D295" s="334">
        <f>'Clients Balance'!D507/'Clients Balance'!$B507</f>
        <v>0.1441470854</v>
      </c>
      <c r="E295" s="334">
        <f>'Clients Balance'!E507/'Clients Balance'!$B507</f>
        <v>0.1089946972</v>
      </c>
      <c r="F295" s="334">
        <f>'Clients Balance'!F507/'Clients Balance'!$B507</f>
        <v>0</v>
      </c>
      <c r="G295" s="334">
        <f>'Clients Balance'!G507/'Clients Balance'!$B507</f>
        <v>0</v>
      </c>
      <c r="H295" s="334">
        <f>'Clients Balance'!H507/'Clients Balance'!$B507</f>
        <v>0</v>
      </c>
      <c r="I295" s="334">
        <f>'Clients Balance'!I507/'Clients Balance'!$B507</f>
        <v>0</v>
      </c>
      <c r="J295" s="334">
        <f>'Clients Balance'!J507/'Clients Balance'!$B507</f>
        <v>0</v>
      </c>
      <c r="K295" s="334">
        <f>'Clients Balance'!K507/'Clients Balance'!$B507</f>
        <v>0</v>
      </c>
      <c r="L295" s="334">
        <f>'Clients Balance'!L507/'Clients Balance'!$B507</f>
        <v>0</v>
      </c>
      <c r="M295" s="334">
        <f>'Clients Balance'!M507/'Clients Balance'!$B507</f>
        <v>0</v>
      </c>
      <c r="N295" s="334">
        <f>'Clients Balance'!N507/'Clients Balance'!$B507</f>
        <v>0</v>
      </c>
      <c r="O295" s="334">
        <f>'Clients Balance'!O507/'Clients Balance'!$B507</f>
        <v>0.04923004982</v>
      </c>
      <c r="P295" s="334">
        <f>'Clients Balance'!P507/'Clients Balance'!$B507</f>
        <v>0.02959932172</v>
      </c>
      <c r="Q295" s="334">
        <f>'Clients Balance'!Q507/'Clients Balance'!$B507</f>
        <v>0.07937137812</v>
      </c>
      <c r="R295" s="334">
        <f>'Clients Balance'!R507/'Clients Balance'!$B507</f>
        <v>0</v>
      </c>
      <c r="S295" s="134"/>
      <c r="T295" s="134"/>
      <c r="U295" s="134"/>
      <c r="V295" s="134"/>
      <c r="W295" s="134"/>
      <c r="X295" s="134"/>
      <c r="Y295" s="134"/>
      <c r="Z295" s="134"/>
      <c r="AA295" s="134"/>
    </row>
    <row r="296" ht="22.5" customHeight="1">
      <c r="A296" s="186" t="str">
        <f>'PROP DAILY PNL'!A502</f>
        <v/>
      </c>
      <c r="B296" s="334">
        <f t="shared" si="1"/>
        <v>1</v>
      </c>
      <c r="C296" s="334">
        <f>'Clients Balance'!C508/'Clients Balance'!B508</f>
        <v>0.5886574678</v>
      </c>
      <c r="D296" s="334">
        <f>'Clients Balance'!D508/'Clients Balance'!$B508</f>
        <v>0.1441470854</v>
      </c>
      <c r="E296" s="334">
        <f>'Clients Balance'!E508/'Clients Balance'!$B508</f>
        <v>0.1089946972</v>
      </c>
      <c r="F296" s="334">
        <f>'Clients Balance'!F508/'Clients Balance'!$B508</f>
        <v>0</v>
      </c>
      <c r="G296" s="334">
        <f>'Clients Balance'!G508/'Clients Balance'!$B508</f>
        <v>0</v>
      </c>
      <c r="H296" s="334">
        <f>'Clients Balance'!H508/'Clients Balance'!$B508</f>
        <v>0</v>
      </c>
      <c r="I296" s="334">
        <f>'Clients Balance'!I508/'Clients Balance'!$B508</f>
        <v>0</v>
      </c>
      <c r="J296" s="334">
        <f>'Clients Balance'!J508/'Clients Balance'!$B508</f>
        <v>0</v>
      </c>
      <c r="K296" s="334">
        <f>'Clients Balance'!K508/'Clients Balance'!$B508</f>
        <v>0</v>
      </c>
      <c r="L296" s="334">
        <f>'Clients Balance'!L508/'Clients Balance'!$B508</f>
        <v>0</v>
      </c>
      <c r="M296" s="334">
        <f>'Clients Balance'!M508/'Clients Balance'!$B508</f>
        <v>0</v>
      </c>
      <c r="N296" s="334">
        <f>'Clients Balance'!N508/'Clients Balance'!$B508</f>
        <v>0</v>
      </c>
      <c r="O296" s="334">
        <f>'Clients Balance'!O508/'Clients Balance'!$B508</f>
        <v>0.04923004982</v>
      </c>
      <c r="P296" s="334">
        <f>'Clients Balance'!P508/'Clients Balance'!$B508</f>
        <v>0.02959932172</v>
      </c>
      <c r="Q296" s="334">
        <f>'Clients Balance'!Q508/'Clients Balance'!$B508</f>
        <v>0.07937137812</v>
      </c>
      <c r="R296" s="334">
        <f>'Clients Balance'!R508/'Clients Balance'!$B508</f>
        <v>0</v>
      </c>
      <c r="S296" s="134"/>
      <c r="T296" s="134"/>
      <c r="U296" s="134"/>
      <c r="V296" s="134"/>
      <c r="W296" s="134"/>
      <c r="X296" s="134"/>
      <c r="Y296" s="134"/>
      <c r="Z296" s="134"/>
      <c r="AA296" s="134"/>
    </row>
    <row r="297" ht="22.5" customHeight="1">
      <c r="A297" s="186" t="str">
        <f>'PROP DAILY PNL'!A503</f>
        <v/>
      </c>
      <c r="B297" s="334">
        <f t="shared" si="1"/>
        <v>1</v>
      </c>
      <c r="C297" s="334">
        <f>'Clients Balance'!C509/'Clients Balance'!B509</f>
        <v>0.5886574678</v>
      </c>
      <c r="D297" s="334">
        <f>'Clients Balance'!D509/'Clients Balance'!$B509</f>
        <v>0.1441470854</v>
      </c>
      <c r="E297" s="334">
        <f>'Clients Balance'!E509/'Clients Balance'!$B509</f>
        <v>0.1089946972</v>
      </c>
      <c r="F297" s="334">
        <f>'Clients Balance'!F509/'Clients Balance'!$B509</f>
        <v>0</v>
      </c>
      <c r="G297" s="334">
        <f>'Clients Balance'!G509/'Clients Balance'!$B509</f>
        <v>0</v>
      </c>
      <c r="H297" s="334">
        <f>'Clients Balance'!H509/'Clients Balance'!$B509</f>
        <v>0</v>
      </c>
      <c r="I297" s="334">
        <f>'Clients Balance'!I509/'Clients Balance'!$B509</f>
        <v>0</v>
      </c>
      <c r="J297" s="334">
        <f>'Clients Balance'!J509/'Clients Balance'!$B509</f>
        <v>0</v>
      </c>
      <c r="K297" s="334">
        <f>'Clients Balance'!K509/'Clients Balance'!$B509</f>
        <v>0</v>
      </c>
      <c r="L297" s="334">
        <f>'Clients Balance'!L509/'Clients Balance'!$B509</f>
        <v>0</v>
      </c>
      <c r="M297" s="334">
        <f>'Clients Balance'!M509/'Clients Balance'!$B509</f>
        <v>0</v>
      </c>
      <c r="N297" s="334">
        <f>'Clients Balance'!N509/'Clients Balance'!$B509</f>
        <v>0</v>
      </c>
      <c r="O297" s="334">
        <f>'Clients Balance'!O509/'Clients Balance'!$B509</f>
        <v>0.04923004982</v>
      </c>
      <c r="P297" s="334">
        <f>'Clients Balance'!P509/'Clients Balance'!$B509</f>
        <v>0.02959932172</v>
      </c>
      <c r="Q297" s="334">
        <f>'Clients Balance'!Q509/'Clients Balance'!$B509</f>
        <v>0.07937137812</v>
      </c>
      <c r="R297" s="334">
        <f>'Clients Balance'!R509/'Clients Balance'!$B509</f>
        <v>0</v>
      </c>
      <c r="S297" s="134"/>
      <c r="T297" s="134"/>
      <c r="U297" s="134"/>
      <c r="V297" s="134"/>
      <c r="W297" s="134"/>
      <c r="X297" s="134"/>
      <c r="Y297" s="134"/>
      <c r="Z297" s="134"/>
      <c r="AA297" s="134"/>
    </row>
    <row r="298" ht="22.5" customHeight="1">
      <c r="A298" s="186" t="str">
        <f>'PROP DAILY PNL'!A504</f>
        <v/>
      </c>
      <c r="B298" s="334">
        <f t="shared" si="1"/>
        <v>1</v>
      </c>
      <c r="C298" s="334">
        <f>'Clients Balance'!C510/'Clients Balance'!B510</f>
        <v>0.5886574678</v>
      </c>
      <c r="D298" s="334">
        <f>'Clients Balance'!D510/'Clients Balance'!$B510</f>
        <v>0.1441470854</v>
      </c>
      <c r="E298" s="334">
        <f>'Clients Balance'!E510/'Clients Balance'!$B510</f>
        <v>0.1089946972</v>
      </c>
      <c r="F298" s="334">
        <f>'Clients Balance'!F510/'Clients Balance'!$B510</f>
        <v>0</v>
      </c>
      <c r="G298" s="334">
        <f>'Clients Balance'!G510/'Clients Balance'!$B510</f>
        <v>0</v>
      </c>
      <c r="H298" s="334">
        <f>'Clients Balance'!H510/'Clients Balance'!$B510</f>
        <v>0</v>
      </c>
      <c r="I298" s="334">
        <f>'Clients Balance'!I510/'Clients Balance'!$B510</f>
        <v>0</v>
      </c>
      <c r="J298" s="334">
        <f>'Clients Balance'!J510/'Clients Balance'!$B510</f>
        <v>0</v>
      </c>
      <c r="K298" s="334">
        <f>'Clients Balance'!K510/'Clients Balance'!$B510</f>
        <v>0</v>
      </c>
      <c r="L298" s="334">
        <f>'Clients Balance'!L510/'Clients Balance'!$B510</f>
        <v>0</v>
      </c>
      <c r="M298" s="334">
        <f>'Clients Balance'!M510/'Clients Balance'!$B510</f>
        <v>0</v>
      </c>
      <c r="N298" s="334">
        <f>'Clients Balance'!N510/'Clients Balance'!$B510</f>
        <v>0</v>
      </c>
      <c r="O298" s="334">
        <f>'Clients Balance'!O510/'Clients Balance'!$B510</f>
        <v>0.04923004982</v>
      </c>
      <c r="P298" s="334">
        <f>'Clients Balance'!P510/'Clients Balance'!$B510</f>
        <v>0.02959932172</v>
      </c>
      <c r="Q298" s="334">
        <f>'Clients Balance'!Q510/'Clients Balance'!$B510</f>
        <v>0.07937137812</v>
      </c>
      <c r="R298" s="334">
        <f>'Clients Balance'!R510/'Clients Balance'!$B510</f>
        <v>0</v>
      </c>
      <c r="S298" s="134"/>
      <c r="T298" s="134"/>
      <c r="U298" s="134"/>
      <c r="V298" s="134"/>
      <c r="W298" s="134"/>
      <c r="X298" s="134"/>
      <c r="Y298" s="134"/>
      <c r="Z298" s="134"/>
      <c r="AA298" s="134"/>
    </row>
    <row r="299" ht="22.5" customHeight="1">
      <c r="A299" s="186" t="str">
        <f>'PROP DAILY PNL'!A505</f>
        <v/>
      </c>
      <c r="B299" s="334">
        <f t="shared" si="1"/>
        <v>1</v>
      </c>
      <c r="C299" s="334">
        <f>'Clients Balance'!C511/'Clients Balance'!B511</f>
        <v>0.5886574678</v>
      </c>
      <c r="D299" s="334">
        <f>'Clients Balance'!D511/'Clients Balance'!$B511</f>
        <v>0.1441470854</v>
      </c>
      <c r="E299" s="334">
        <f>'Clients Balance'!E511/'Clients Balance'!$B511</f>
        <v>0.1089946972</v>
      </c>
      <c r="F299" s="334">
        <f>'Clients Balance'!F511/'Clients Balance'!$B511</f>
        <v>0</v>
      </c>
      <c r="G299" s="334">
        <f>'Clients Balance'!G511/'Clients Balance'!$B511</f>
        <v>0</v>
      </c>
      <c r="H299" s="334">
        <f>'Clients Balance'!H511/'Clients Balance'!$B511</f>
        <v>0</v>
      </c>
      <c r="I299" s="334">
        <f>'Clients Balance'!I511/'Clients Balance'!$B511</f>
        <v>0</v>
      </c>
      <c r="J299" s="334">
        <f>'Clients Balance'!J511/'Clients Balance'!$B511</f>
        <v>0</v>
      </c>
      <c r="K299" s="334">
        <f>'Clients Balance'!K511/'Clients Balance'!$B511</f>
        <v>0</v>
      </c>
      <c r="L299" s="334">
        <f>'Clients Balance'!L511/'Clients Balance'!$B511</f>
        <v>0</v>
      </c>
      <c r="M299" s="334">
        <f>'Clients Balance'!M511/'Clients Balance'!$B511</f>
        <v>0</v>
      </c>
      <c r="N299" s="334">
        <f>'Clients Balance'!N511/'Clients Balance'!$B511</f>
        <v>0</v>
      </c>
      <c r="O299" s="334">
        <f>'Clients Balance'!O511/'Clients Balance'!$B511</f>
        <v>0.04923004982</v>
      </c>
      <c r="P299" s="334">
        <f>'Clients Balance'!P511/'Clients Balance'!$B511</f>
        <v>0.02959932172</v>
      </c>
      <c r="Q299" s="334">
        <f>'Clients Balance'!Q511/'Clients Balance'!$B511</f>
        <v>0.07937137812</v>
      </c>
      <c r="R299" s="334">
        <f>'Clients Balance'!R511/'Clients Balance'!$B511</f>
        <v>0</v>
      </c>
      <c r="S299" s="134"/>
      <c r="T299" s="134"/>
      <c r="U299" s="134"/>
      <c r="V299" s="134"/>
      <c r="W299" s="134"/>
      <c r="X299" s="134"/>
      <c r="Y299" s="134"/>
      <c r="Z299" s="134"/>
      <c r="AA299" s="134"/>
    </row>
    <row r="300" ht="22.5" customHeight="1">
      <c r="A300" s="186" t="str">
        <f>'PROP DAILY PNL'!A506</f>
        <v/>
      </c>
      <c r="B300" s="334">
        <f t="shared" si="1"/>
        <v>1</v>
      </c>
      <c r="C300" s="334">
        <f>'Clients Balance'!C512/'Clients Balance'!B512</f>
        <v>0.5886574678</v>
      </c>
      <c r="D300" s="334">
        <f>'Clients Balance'!D512/'Clients Balance'!$B512</f>
        <v>0.1441470854</v>
      </c>
      <c r="E300" s="334">
        <f>'Clients Balance'!E512/'Clients Balance'!$B512</f>
        <v>0.1089946972</v>
      </c>
      <c r="F300" s="334">
        <f>'Clients Balance'!F512/'Clients Balance'!$B512</f>
        <v>0</v>
      </c>
      <c r="G300" s="334">
        <f>'Clients Balance'!G512/'Clients Balance'!$B512</f>
        <v>0</v>
      </c>
      <c r="H300" s="334">
        <f>'Clients Balance'!H512/'Clients Balance'!$B512</f>
        <v>0</v>
      </c>
      <c r="I300" s="334">
        <f>'Clients Balance'!I512/'Clients Balance'!$B512</f>
        <v>0</v>
      </c>
      <c r="J300" s="334">
        <f>'Clients Balance'!J512/'Clients Balance'!$B512</f>
        <v>0</v>
      </c>
      <c r="K300" s="334">
        <f>'Clients Balance'!K512/'Clients Balance'!$B512</f>
        <v>0</v>
      </c>
      <c r="L300" s="334">
        <f>'Clients Balance'!L512/'Clients Balance'!$B512</f>
        <v>0</v>
      </c>
      <c r="M300" s="334">
        <f>'Clients Balance'!M512/'Clients Balance'!$B512</f>
        <v>0</v>
      </c>
      <c r="N300" s="334">
        <f>'Clients Balance'!N512/'Clients Balance'!$B512</f>
        <v>0</v>
      </c>
      <c r="O300" s="334">
        <f>'Clients Balance'!O512/'Clients Balance'!$B512</f>
        <v>0.04923004982</v>
      </c>
      <c r="P300" s="334">
        <f>'Clients Balance'!P512/'Clients Balance'!$B512</f>
        <v>0.02959932172</v>
      </c>
      <c r="Q300" s="334">
        <f>'Clients Balance'!Q512/'Clients Balance'!$B512</f>
        <v>0.07937137812</v>
      </c>
      <c r="R300" s="334">
        <f>'Clients Balance'!R512/'Clients Balance'!$B512</f>
        <v>0</v>
      </c>
      <c r="S300" s="134"/>
      <c r="T300" s="134"/>
      <c r="U300" s="134"/>
      <c r="V300" s="134"/>
      <c r="W300" s="134"/>
      <c r="X300" s="134"/>
      <c r="Y300" s="134"/>
      <c r="Z300" s="134"/>
      <c r="AA300" s="134"/>
    </row>
    <row r="301" ht="22.5" customHeight="1">
      <c r="A301" s="186" t="str">
        <f>'PROP DAILY PNL'!A507</f>
        <v/>
      </c>
      <c r="B301" s="334">
        <f t="shared" si="1"/>
        <v>1</v>
      </c>
      <c r="C301" s="334">
        <f>'Clients Balance'!C513/'Clients Balance'!B513</f>
        <v>0.5886574678</v>
      </c>
      <c r="D301" s="334">
        <f>'Clients Balance'!D513/'Clients Balance'!$B513</f>
        <v>0.1441470854</v>
      </c>
      <c r="E301" s="334">
        <f>'Clients Balance'!E513/'Clients Balance'!$B513</f>
        <v>0.1089946972</v>
      </c>
      <c r="F301" s="334">
        <f>'Clients Balance'!F513/'Clients Balance'!$B513</f>
        <v>0</v>
      </c>
      <c r="G301" s="334">
        <f>'Clients Balance'!G513/'Clients Balance'!$B513</f>
        <v>0</v>
      </c>
      <c r="H301" s="334">
        <f>'Clients Balance'!H513/'Clients Balance'!$B513</f>
        <v>0</v>
      </c>
      <c r="I301" s="334">
        <f>'Clients Balance'!I513/'Clients Balance'!$B513</f>
        <v>0</v>
      </c>
      <c r="J301" s="334">
        <f>'Clients Balance'!J513/'Clients Balance'!$B513</f>
        <v>0</v>
      </c>
      <c r="K301" s="334">
        <f>'Clients Balance'!K513/'Clients Balance'!$B513</f>
        <v>0</v>
      </c>
      <c r="L301" s="334">
        <f>'Clients Balance'!L513/'Clients Balance'!$B513</f>
        <v>0</v>
      </c>
      <c r="M301" s="334">
        <f>'Clients Balance'!M513/'Clients Balance'!$B513</f>
        <v>0</v>
      </c>
      <c r="N301" s="334">
        <f>'Clients Balance'!N513/'Clients Balance'!$B513</f>
        <v>0</v>
      </c>
      <c r="O301" s="334">
        <f>'Clients Balance'!O513/'Clients Balance'!$B513</f>
        <v>0.04923004982</v>
      </c>
      <c r="P301" s="334">
        <f>'Clients Balance'!P513/'Clients Balance'!$B513</f>
        <v>0.02959932172</v>
      </c>
      <c r="Q301" s="334">
        <f>'Clients Balance'!Q513/'Clients Balance'!$B513</f>
        <v>0.07937137812</v>
      </c>
      <c r="R301" s="334">
        <f>'Clients Balance'!R513/'Clients Balance'!$B513</f>
        <v>0</v>
      </c>
      <c r="S301" s="134"/>
      <c r="T301" s="134"/>
      <c r="U301" s="134"/>
      <c r="V301" s="134"/>
      <c r="W301" s="134"/>
      <c r="X301" s="134"/>
      <c r="Y301" s="134"/>
      <c r="Z301" s="134"/>
      <c r="AA301" s="134"/>
    </row>
    <row r="302" ht="22.5" customHeight="1">
      <c r="A302" s="186" t="str">
        <f>'PROP DAILY PNL'!A508</f>
        <v/>
      </c>
      <c r="B302" s="334">
        <f t="shared" si="1"/>
        <v>1</v>
      </c>
      <c r="C302" s="334">
        <f>'Clients Balance'!C514/'Clients Balance'!B514</f>
        <v>0.5886574678</v>
      </c>
      <c r="D302" s="334">
        <f>'Clients Balance'!D514/'Clients Balance'!$B514</f>
        <v>0.1441470854</v>
      </c>
      <c r="E302" s="334">
        <f>'Clients Balance'!E514/'Clients Balance'!$B514</f>
        <v>0.1089946972</v>
      </c>
      <c r="F302" s="334">
        <f>'Clients Balance'!F514/'Clients Balance'!$B514</f>
        <v>0</v>
      </c>
      <c r="G302" s="334">
        <f>'Clients Balance'!G514/'Clients Balance'!$B514</f>
        <v>0</v>
      </c>
      <c r="H302" s="334">
        <f>'Clients Balance'!H514/'Clients Balance'!$B514</f>
        <v>0</v>
      </c>
      <c r="I302" s="334">
        <f>'Clients Balance'!I514/'Clients Balance'!$B514</f>
        <v>0</v>
      </c>
      <c r="J302" s="334">
        <f>'Clients Balance'!J514/'Clients Balance'!$B514</f>
        <v>0</v>
      </c>
      <c r="K302" s="334">
        <f>'Clients Balance'!K514/'Clients Balance'!$B514</f>
        <v>0</v>
      </c>
      <c r="L302" s="334">
        <f>'Clients Balance'!L514/'Clients Balance'!$B514</f>
        <v>0</v>
      </c>
      <c r="M302" s="334">
        <f>'Clients Balance'!M514/'Clients Balance'!$B514</f>
        <v>0</v>
      </c>
      <c r="N302" s="334">
        <f>'Clients Balance'!N514/'Clients Balance'!$B514</f>
        <v>0</v>
      </c>
      <c r="O302" s="334">
        <f>'Clients Balance'!O514/'Clients Balance'!$B514</f>
        <v>0.04923004982</v>
      </c>
      <c r="P302" s="334">
        <f>'Clients Balance'!P514/'Clients Balance'!$B514</f>
        <v>0.02959932172</v>
      </c>
      <c r="Q302" s="334">
        <f>'Clients Balance'!Q514/'Clients Balance'!$B514</f>
        <v>0.07937137812</v>
      </c>
      <c r="R302" s="334">
        <f>'Clients Balance'!R514/'Clients Balance'!$B514</f>
        <v>0</v>
      </c>
      <c r="S302" s="134"/>
      <c r="T302" s="134"/>
      <c r="U302" s="134"/>
      <c r="V302" s="134"/>
      <c r="W302" s="134"/>
      <c r="X302" s="134"/>
      <c r="Y302" s="134"/>
      <c r="Z302" s="134"/>
      <c r="AA302" s="134"/>
    </row>
    <row r="303" ht="22.5" customHeight="1">
      <c r="A303" s="186" t="str">
        <f>'PROP DAILY PNL'!A509</f>
        <v/>
      </c>
      <c r="B303" s="334">
        <f t="shared" si="1"/>
        <v>1</v>
      </c>
      <c r="C303" s="334">
        <f>'Clients Balance'!C515/'Clients Balance'!B515</f>
        <v>0.5886574678</v>
      </c>
      <c r="D303" s="334">
        <f>'Clients Balance'!D515/'Clients Balance'!$B515</f>
        <v>0.1441470854</v>
      </c>
      <c r="E303" s="334">
        <f>'Clients Balance'!E515/'Clients Balance'!$B515</f>
        <v>0.1089946972</v>
      </c>
      <c r="F303" s="334">
        <f>'Clients Balance'!F515/'Clients Balance'!$B515</f>
        <v>0</v>
      </c>
      <c r="G303" s="334">
        <f>'Clients Balance'!G515/'Clients Balance'!$B515</f>
        <v>0</v>
      </c>
      <c r="H303" s="334">
        <f>'Clients Balance'!H515/'Clients Balance'!$B515</f>
        <v>0</v>
      </c>
      <c r="I303" s="334">
        <f>'Clients Balance'!I515/'Clients Balance'!$B515</f>
        <v>0</v>
      </c>
      <c r="J303" s="334">
        <f>'Clients Balance'!J515/'Clients Balance'!$B515</f>
        <v>0</v>
      </c>
      <c r="K303" s="334">
        <f>'Clients Balance'!K515/'Clients Balance'!$B515</f>
        <v>0</v>
      </c>
      <c r="L303" s="334">
        <f>'Clients Balance'!L515/'Clients Balance'!$B515</f>
        <v>0</v>
      </c>
      <c r="M303" s="334">
        <f>'Clients Balance'!M515/'Clients Balance'!$B515</f>
        <v>0</v>
      </c>
      <c r="N303" s="334">
        <f>'Clients Balance'!N515/'Clients Balance'!$B515</f>
        <v>0</v>
      </c>
      <c r="O303" s="334">
        <f>'Clients Balance'!O515/'Clients Balance'!$B515</f>
        <v>0.04923004982</v>
      </c>
      <c r="P303" s="334">
        <f>'Clients Balance'!P515/'Clients Balance'!$B515</f>
        <v>0.02959932172</v>
      </c>
      <c r="Q303" s="334">
        <f>'Clients Balance'!Q515/'Clients Balance'!$B515</f>
        <v>0.07937137812</v>
      </c>
      <c r="R303" s="334">
        <f>'Clients Balance'!R515/'Clients Balance'!$B515</f>
        <v>0</v>
      </c>
      <c r="S303" s="134"/>
      <c r="T303" s="134"/>
      <c r="U303" s="134"/>
      <c r="V303" s="134"/>
      <c r="W303" s="134"/>
      <c r="X303" s="134"/>
      <c r="Y303" s="134"/>
      <c r="Z303" s="134"/>
      <c r="AA303" s="134"/>
    </row>
    <row r="304" ht="22.5" customHeight="1">
      <c r="A304" s="186" t="str">
        <f>'PROP DAILY PNL'!A510</f>
        <v/>
      </c>
      <c r="B304" s="334">
        <f t="shared" si="1"/>
        <v>1</v>
      </c>
      <c r="C304" s="334">
        <f>'Clients Balance'!C516/'Clients Balance'!B516</f>
        <v>0.5886574678</v>
      </c>
      <c r="D304" s="334">
        <f>'Clients Balance'!D516/'Clients Balance'!$B516</f>
        <v>0.1441470854</v>
      </c>
      <c r="E304" s="334">
        <f>'Clients Balance'!E516/'Clients Balance'!$B516</f>
        <v>0.1089946972</v>
      </c>
      <c r="F304" s="334">
        <f>'Clients Balance'!F516/'Clients Balance'!$B516</f>
        <v>0</v>
      </c>
      <c r="G304" s="334">
        <f>'Clients Balance'!G516/'Clients Balance'!$B516</f>
        <v>0</v>
      </c>
      <c r="H304" s="334">
        <f>'Clients Balance'!H516/'Clients Balance'!$B516</f>
        <v>0</v>
      </c>
      <c r="I304" s="334">
        <f>'Clients Balance'!I516/'Clients Balance'!$B516</f>
        <v>0</v>
      </c>
      <c r="J304" s="334">
        <f>'Clients Balance'!J516/'Clients Balance'!$B516</f>
        <v>0</v>
      </c>
      <c r="K304" s="334">
        <f>'Clients Balance'!K516/'Clients Balance'!$B516</f>
        <v>0</v>
      </c>
      <c r="L304" s="334">
        <f>'Clients Balance'!L516/'Clients Balance'!$B516</f>
        <v>0</v>
      </c>
      <c r="M304" s="334">
        <f>'Clients Balance'!M516/'Clients Balance'!$B516</f>
        <v>0</v>
      </c>
      <c r="N304" s="334">
        <f>'Clients Balance'!N516/'Clients Balance'!$B516</f>
        <v>0</v>
      </c>
      <c r="O304" s="334">
        <f>'Clients Balance'!O516/'Clients Balance'!$B516</f>
        <v>0.04923004982</v>
      </c>
      <c r="P304" s="334">
        <f>'Clients Balance'!P516/'Clients Balance'!$B516</f>
        <v>0.02959932172</v>
      </c>
      <c r="Q304" s="334">
        <f>'Clients Balance'!Q516/'Clients Balance'!$B516</f>
        <v>0.07937137812</v>
      </c>
      <c r="R304" s="334">
        <f>'Clients Balance'!R516/'Clients Balance'!$B516</f>
        <v>0</v>
      </c>
      <c r="S304" s="134"/>
      <c r="T304" s="134"/>
      <c r="U304" s="134"/>
      <c r="V304" s="134"/>
      <c r="W304" s="134"/>
      <c r="X304" s="134"/>
      <c r="Y304" s="134"/>
      <c r="Z304" s="134"/>
      <c r="AA304" s="134"/>
    </row>
    <row r="305" ht="22.5" customHeight="1">
      <c r="A305" s="186" t="str">
        <f>'PROP DAILY PNL'!A511</f>
        <v/>
      </c>
      <c r="B305" s="334">
        <f t="shared" si="1"/>
        <v>1</v>
      </c>
      <c r="C305" s="334">
        <f>'Clients Balance'!C517/'Clients Balance'!B517</f>
        <v>0.5886574678</v>
      </c>
      <c r="D305" s="334">
        <f>'Clients Balance'!D517/'Clients Balance'!$B517</f>
        <v>0.1441470854</v>
      </c>
      <c r="E305" s="334">
        <f>'Clients Balance'!E517/'Clients Balance'!$B517</f>
        <v>0.1089946972</v>
      </c>
      <c r="F305" s="334">
        <f>'Clients Balance'!F517/'Clients Balance'!$B517</f>
        <v>0</v>
      </c>
      <c r="G305" s="334">
        <f>'Clients Balance'!G517/'Clients Balance'!$B517</f>
        <v>0</v>
      </c>
      <c r="H305" s="334">
        <f>'Clients Balance'!H517/'Clients Balance'!$B517</f>
        <v>0</v>
      </c>
      <c r="I305" s="334">
        <f>'Clients Balance'!I517/'Clients Balance'!$B517</f>
        <v>0</v>
      </c>
      <c r="J305" s="334">
        <f>'Clients Balance'!J517/'Clients Balance'!$B517</f>
        <v>0</v>
      </c>
      <c r="K305" s="334">
        <f>'Clients Balance'!K517/'Clients Balance'!$B517</f>
        <v>0</v>
      </c>
      <c r="L305" s="334">
        <f>'Clients Balance'!L517/'Clients Balance'!$B517</f>
        <v>0</v>
      </c>
      <c r="M305" s="334">
        <f>'Clients Balance'!M517/'Clients Balance'!$B517</f>
        <v>0</v>
      </c>
      <c r="N305" s="334">
        <f>'Clients Balance'!N517/'Clients Balance'!$B517</f>
        <v>0</v>
      </c>
      <c r="O305" s="334">
        <f>'Clients Balance'!O517/'Clients Balance'!$B517</f>
        <v>0.04923004982</v>
      </c>
      <c r="P305" s="334">
        <f>'Clients Balance'!P517/'Clients Balance'!$B517</f>
        <v>0.02959932172</v>
      </c>
      <c r="Q305" s="334">
        <f>'Clients Balance'!Q517/'Clients Balance'!$B517</f>
        <v>0.07937137812</v>
      </c>
      <c r="R305" s="334">
        <f>'Clients Balance'!R517/'Clients Balance'!$B517</f>
        <v>0</v>
      </c>
      <c r="S305" s="134"/>
      <c r="T305" s="134"/>
      <c r="U305" s="134"/>
      <c r="V305" s="134"/>
      <c r="W305" s="134"/>
      <c r="X305" s="134"/>
      <c r="Y305" s="134"/>
      <c r="Z305" s="134"/>
      <c r="AA305" s="134"/>
    </row>
    <row r="306" ht="22.5" customHeight="1">
      <c r="A306" s="186" t="str">
        <f>'PROP DAILY PNL'!A512</f>
        <v/>
      </c>
      <c r="B306" s="334">
        <f t="shared" si="1"/>
        <v>1</v>
      </c>
      <c r="C306" s="334">
        <f>'Clients Balance'!C518/'Clients Balance'!B518</f>
        <v>0.5886574678</v>
      </c>
      <c r="D306" s="334">
        <f>'Clients Balance'!D518/'Clients Balance'!$B518</f>
        <v>0.1441470854</v>
      </c>
      <c r="E306" s="334">
        <f>'Clients Balance'!E518/'Clients Balance'!$B518</f>
        <v>0.1089946972</v>
      </c>
      <c r="F306" s="334">
        <f>'Clients Balance'!F518/'Clients Balance'!$B518</f>
        <v>0</v>
      </c>
      <c r="G306" s="334">
        <f>'Clients Balance'!G518/'Clients Balance'!$B518</f>
        <v>0</v>
      </c>
      <c r="H306" s="334">
        <f>'Clients Balance'!H518/'Clients Balance'!$B518</f>
        <v>0</v>
      </c>
      <c r="I306" s="334">
        <f>'Clients Balance'!I518/'Clients Balance'!$B518</f>
        <v>0</v>
      </c>
      <c r="J306" s="334">
        <f>'Clients Balance'!J518/'Clients Balance'!$B518</f>
        <v>0</v>
      </c>
      <c r="K306" s="334">
        <f>'Clients Balance'!K518/'Clients Balance'!$B518</f>
        <v>0</v>
      </c>
      <c r="L306" s="334">
        <f>'Clients Balance'!L518/'Clients Balance'!$B518</f>
        <v>0</v>
      </c>
      <c r="M306" s="334">
        <f>'Clients Balance'!M518/'Clients Balance'!$B518</f>
        <v>0</v>
      </c>
      <c r="N306" s="334">
        <f>'Clients Balance'!N518/'Clients Balance'!$B518</f>
        <v>0</v>
      </c>
      <c r="O306" s="334">
        <f>'Clients Balance'!O518/'Clients Balance'!$B518</f>
        <v>0.04923004982</v>
      </c>
      <c r="P306" s="334">
        <f>'Clients Balance'!P518/'Clients Balance'!$B518</f>
        <v>0.02959932172</v>
      </c>
      <c r="Q306" s="334">
        <f>'Clients Balance'!Q518/'Clients Balance'!$B518</f>
        <v>0.07937137812</v>
      </c>
      <c r="R306" s="334">
        <f>'Clients Balance'!R518/'Clients Balance'!$B518</f>
        <v>0</v>
      </c>
      <c r="S306" s="134"/>
      <c r="T306" s="134"/>
      <c r="U306" s="134"/>
      <c r="V306" s="134"/>
      <c r="W306" s="134"/>
      <c r="X306" s="134"/>
      <c r="Y306" s="134"/>
      <c r="Z306" s="134"/>
      <c r="AA306" s="134"/>
    </row>
    <row r="307" ht="22.5" customHeight="1">
      <c r="A307" s="186" t="str">
        <f>'PROP DAILY PNL'!A513</f>
        <v/>
      </c>
      <c r="B307" s="334">
        <f t="shared" si="1"/>
        <v>1</v>
      </c>
      <c r="C307" s="334">
        <f>'Clients Balance'!C519/'Clients Balance'!B519</f>
        <v>0.5886574678</v>
      </c>
      <c r="D307" s="334">
        <f>'Clients Balance'!D519/'Clients Balance'!$B519</f>
        <v>0.1441470854</v>
      </c>
      <c r="E307" s="334">
        <f>'Clients Balance'!E519/'Clients Balance'!$B519</f>
        <v>0.1089946972</v>
      </c>
      <c r="F307" s="334">
        <f>'Clients Balance'!F519/'Clients Balance'!$B519</f>
        <v>0</v>
      </c>
      <c r="G307" s="334">
        <f>'Clients Balance'!G519/'Clients Balance'!$B519</f>
        <v>0</v>
      </c>
      <c r="H307" s="334">
        <f>'Clients Balance'!H519/'Clients Balance'!$B519</f>
        <v>0</v>
      </c>
      <c r="I307" s="334">
        <f>'Clients Balance'!I519/'Clients Balance'!$B519</f>
        <v>0</v>
      </c>
      <c r="J307" s="334">
        <f>'Clients Balance'!J519/'Clients Balance'!$B519</f>
        <v>0</v>
      </c>
      <c r="K307" s="334">
        <f>'Clients Balance'!K519/'Clients Balance'!$B519</f>
        <v>0</v>
      </c>
      <c r="L307" s="334">
        <f>'Clients Balance'!L519/'Clients Balance'!$B519</f>
        <v>0</v>
      </c>
      <c r="M307" s="334">
        <f>'Clients Balance'!M519/'Clients Balance'!$B519</f>
        <v>0</v>
      </c>
      <c r="N307" s="334">
        <f>'Clients Balance'!N519/'Clients Balance'!$B519</f>
        <v>0</v>
      </c>
      <c r="O307" s="334">
        <f>'Clients Balance'!O519/'Clients Balance'!$B519</f>
        <v>0.04923004982</v>
      </c>
      <c r="P307" s="334">
        <f>'Clients Balance'!P519/'Clients Balance'!$B519</f>
        <v>0.02959932172</v>
      </c>
      <c r="Q307" s="334">
        <f>'Clients Balance'!Q519/'Clients Balance'!$B519</f>
        <v>0.07937137812</v>
      </c>
      <c r="R307" s="334">
        <f>'Clients Balance'!R519/'Clients Balance'!$B519</f>
        <v>0</v>
      </c>
      <c r="S307" s="134"/>
      <c r="T307" s="134"/>
      <c r="U307" s="134"/>
      <c r="V307" s="134"/>
      <c r="W307" s="134"/>
      <c r="X307" s="134"/>
      <c r="Y307" s="134"/>
      <c r="Z307" s="134"/>
      <c r="AA307" s="134"/>
    </row>
    <row r="308" ht="22.5" customHeight="1">
      <c r="A308" s="186" t="str">
        <f>'PROP DAILY PNL'!A514</f>
        <v/>
      </c>
      <c r="B308" s="334">
        <f t="shared" si="1"/>
        <v>1</v>
      </c>
      <c r="C308" s="334">
        <f>'Clients Balance'!C520/'Clients Balance'!B520</f>
        <v>0.5886574678</v>
      </c>
      <c r="D308" s="334">
        <f>'Clients Balance'!D520/'Clients Balance'!$B520</f>
        <v>0.1441470854</v>
      </c>
      <c r="E308" s="334">
        <f>'Clients Balance'!E520/'Clients Balance'!$B520</f>
        <v>0.1089946972</v>
      </c>
      <c r="F308" s="334">
        <f>'Clients Balance'!F520/'Clients Balance'!$B520</f>
        <v>0</v>
      </c>
      <c r="G308" s="334">
        <f>'Clients Balance'!G520/'Clients Balance'!$B520</f>
        <v>0</v>
      </c>
      <c r="H308" s="334">
        <f>'Clients Balance'!H520/'Clients Balance'!$B520</f>
        <v>0</v>
      </c>
      <c r="I308" s="334">
        <f>'Clients Balance'!I520/'Clients Balance'!$B520</f>
        <v>0</v>
      </c>
      <c r="J308" s="334">
        <f>'Clients Balance'!J520/'Clients Balance'!$B520</f>
        <v>0</v>
      </c>
      <c r="K308" s="334">
        <f>'Clients Balance'!K520/'Clients Balance'!$B520</f>
        <v>0</v>
      </c>
      <c r="L308" s="334">
        <f>'Clients Balance'!L520/'Clients Balance'!$B520</f>
        <v>0</v>
      </c>
      <c r="M308" s="334">
        <f>'Clients Balance'!M520/'Clients Balance'!$B520</f>
        <v>0</v>
      </c>
      <c r="N308" s="334">
        <f>'Clients Balance'!N520/'Clients Balance'!$B520</f>
        <v>0</v>
      </c>
      <c r="O308" s="334">
        <f>'Clients Balance'!O520/'Clients Balance'!$B520</f>
        <v>0.04923004982</v>
      </c>
      <c r="P308" s="334">
        <f>'Clients Balance'!P520/'Clients Balance'!$B520</f>
        <v>0.02959932172</v>
      </c>
      <c r="Q308" s="334">
        <f>'Clients Balance'!Q520/'Clients Balance'!$B520</f>
        <v>0.07937137812</v>
      </c>
      <c r="R308" s="334">
        <f>'Clients Balance'!R520/'Clients Balance'!$B520</f>
        <v>0</v>
      </c>
      <c r="S308" s="134"/>
      <c r="T308" s="134"/>
      <c r="U308" s="134"/>
      <c r="V308" s="134"/>
      <c r="W308" s="134"/>
      <c r="X308" s="134"/>
      <c r="Y308" s="134"/>
      <c r="Z308" s="134"/>
      <c r="AA308" s="134"/>
    </row>
    <row r="309" ht="22.5" customHeight="1">
      <c r="A309" s="186" t="str">
        <f>'PROP DAILY PNL'!A515</f>
        <v/>
      </c>
      <c r="B309" s="334">
        <f t="shared" si="1"/>
        <v>1</v>
      </c>
      <c r="C309" s="334">
        <f>'Clients Balance'!C521/'Clients Balance'!B521</f>
        <v>0.5886574678</v>
      </c>
      <c r="D309" s="334">
        <f>'Clients Balance'!D521/'Clients Balance'!$B521</f>
        <v>0.1441470854</v>
      </c>
      <c r="E309" s="334">
        <f>'Clients Balance'!E521/'Clients Balance'!$B521</f>
        <v>0.1089946972</v>
      </c>
      <c r="F309" s="334">
        <f>'Clients Balance'!F521/'Clients Balance'!$B521</f>
        <v>0</v>
      </c>
      <c r="G309" s="334">
        <f>'Clients Balance'!G521/'Clients Balance'!$B521</f>
        <v>0</v>
      </c>
      <c r="H309" s="334">
        <f>'Clients Balance'!H521/'Clients Balance'!$B521</f>
        <v>0</v>
      </c>
      <c r="I309" s="334">
        <f>'Clients Balance'!I521/'Clients Balance'!$B521</f>
        <v>0</v>
      </c>
      <c r="J309" s="334">
        <f>'Clients Balance'!J521/'Clients Balance'!$B521</f>
        <v>0</v>
      </c>
      <c r="K309" s="334">
        <f>'Clients Balance'!K521/'Clients Balance'!$B521</f>
        <v>0</v>
      </c>
      <c r="L309" s="334">
        <f>'Clients Balance'!L521/'Clients Balance'!$B521</f>
        <v>0</v>
      </c>
      <c r="M309" s="334">
        <f>'Clients Balance'!M521/'Clients Balance'!$B521</f>
        <v>0</v>
      </c>
      <c r="N309" s="334">
        <f>'Clients Balance'!N521/'Clients Balance'!$B521</f>
        <v>0</v>
      </c>
      <c r="O309" s="334">
        <f>'Clients Balance'!O521/'Clients Balance'!$B521</f>
        <v>0.04923004982</v>
      </c>
      <c r="P309" s="334">
        <f>'Clients Balance'!P521/'Clients Balance'!$B521</f>
        <v>0.02959932172</v>
      </c>
      <c r="Q309" s="334">
        <f>'Clients Balance'!Q521/'Clients Balance'!$B521</f>
        <v>0.07937137812</v>
      </c>
      <c r="R309" s="334">
        <f>'Clients Balance'!R521/'Clients Balance'!$B521</f>
        <v>0</v>
      </c>
      <c r="S309" s="134"/>
      <c r="T309" s="134"/>
      <c r="U309" s="134"/>
      <c r="V309" s="134"/>
      <c r="W309" s="134"/>
      <c r="X309" s="134"/>
      <c r="Y309" s="134"/>
      <c r="Z309" s="134"/>
      <c r="AA309" s="134"/>
    </row>
    <row r="310" ht="22.5" customHeight="1">
      <c r="A310" s="186" t="str">
        <f>'PROP DAILY PNL'!A516</f>
        <v/>
      </c>
      <c r="B310" s="334">
        <f t="shared" si="1"/>
        <v>1</v>
      </c>
      <c r="C310" s="334">
        <f>'Clients Balance'!C522/'Clients Balance'!B522</f>
        <v>0.5886574678</v>
      </c>
      <c r="D310" s="334">
        <f>'Clients Balance'!D522/'Clients Balance'!$B522</f>
        <v>0.1441470854</v>
      </c>
      <c r="E310" s="334">
        <f>'Clients Balance'!E522/'Clients Balance'!$B522</f>
        <v>0.1089946972</v>
      </c>
      <c r="F310" s="334">
        <f>'Clients Balance'!F522/'Clients Balance'!$B522</f>
        <v>0</v>
      </c>
      <c r="G310" s="334">
        <f>'Clients Balance'!G522/'Clients Balance'!$B522</f>
        <v>0</v>
      </c>
      <c r="H310" s="334">
        <f>'Clients Balance'!H522/'Clients Balance'!$B522</f>
        <v>0</v>
      </c>
      <c r="I310" s="334">
        <f>'Clients Balance'!I522/'Clients Balance'!$B522</f>
        <v>0</v>
      </c>
      <c r="J310" s="334">
        <f>'Clients Balance'!J522/'Clients Balance'!$B522</f>
        <v>0</v>
      </c>
      <c r="K310" s="334">
        <f>'Clients Balance'!K522/'Clients Balance'!$B522</f>
        <v>0</v>
      </c>
      <c r="L310" s="334">
        <f>'Clients Balance'!L522/'Clients Balance'!$B522</f>
        <v>0</v>
      </c>
      <c r="M310" s="334">
        <f>'Clients Balance'!M522/'Clients Balance'!$B522</f>
        <v>0</v>
      </c>
      <c r="N310" s="334">
        <f>'Clients Balance'!N522/'Clients Balance'!$B522</f>
        <v>0</v>
      </c>
      <c r="O310" s="334">
        <f>'Clients Balance'!O522/'Clients Balance'!$B522</f>
        <v>0.04923004982</v>
      </c>
      <c r="P310" s="334">
        <f>'Clients Balance'!P522/'Clients Balance'!$B522</f>
        <v>0.02959932172</v>
      </c>
      <c r="Q310" s="334">
        <f>'Clients Balance'!Q522/'Clients Balance'!$B522</f>
        <v>0.07937137812</v>
      </c>
      <c r="R310" s="334">
        <f>'Clients Balance'!R522/'Clients Balance'!$B522</f>
        <v>0</v>
      </c>
      <c r="S310" s="134"/>
      <c r="T310" s="134"/>
      <c r="U310" s="134"/>
      <c r="V310" s="134"/>
      <c r="W310" s="134"/>
      <c r="X310" s="134"/>
      <c r="Y310" s="134"/>
      <c r="Z310" s="134"/>
      <c r="AA310" s="134"/>
    </row>
    <row r="311" ht="22.5" customHeight="1">
      <c r="A311" s="186" t="str">
        <f>'PROP DAILY PNL'!A517</f>
        <v/>
      </c>
      <c r="B311" s="334">
        <f t="shared" si="1"/>
        <v>1</v>
      </c>
      <c r="C311" s="334">
        <f>'Clients Balance'!C523/'Clients Balance'!B523</f>
        <v>0.5886574678</v>
      </c>
      <c r="D311" s="334">
        <f>'Clients Balance'!D523/'Clients Balance'!$B523</f>
        <v>0.1441470854</v>
      </c>
      <c r="E311" s="334">
        <f>'Clients Balance'!E523/'Clients Balance'!$B523</f>
        <v>0.1089946972</v>
      </c>
      <c r="F311" s="334">
        <f>'Clients Balance'!F523/'Clients Balance'!$B523</f>
        <v>0</v>
      </c>
      <c r="G311" s="334">
        <f>'Clients Balance'!G523/'Clients Balance'!$B523</f>
        <v>0</v>
      </c>
      <c r="H311" s="334">
        <f>'Clients Balance'!H523/'Clients Balance'!$B523</f>
        <v>0</v>
      </c>
      <c r="I311" s="334">
        <f>'Clients Balance'!I523/'Clients Balance'!$B523</f>
        <v>0</v>
      </c>
      <c r="J311" s="334">
        <f>'Clients Balance'!J523/'Clients Balance'!$B523</f>
        <v>0</v>
      </c>
      <c r="K311" s="334">
        <f>'Clients Balance'!K523/'Clients Balance'!$B523</f>
        <v>0</v>
      </c>
      <c r="L311" s="334">
        <f>'Clients Balance'!L523/'Clients Balance'!$B523</f>
        <v>0</v>
      </c>
      <c r="M311" s="334">
        <f>'Clients Balance'!M523/'Clients Balance'!$B523</f>
        <v>0</v>
      </c>
      <c r="N311" s="334">
        <f>'Clients Balance'!N523/'Clients Balance'!$B523</f>
        <v>0</v>
      </c>
      <c r="O311" s="334">
        <f>'Clients Balance'!O523/'Clients Balance'!$B523</f>
        <v>0.04923004982</v>
      </c>
      <c r="P311" s="334">
        <f>'Clients Balance'!P523/'Clients Balance'!$B523</f>
        <v>0.02959932172</v>
      </c>
      <c r="Q311" s="334">
        <f>'Clients Balance'!Q523/'Clients Balance'!$B523</f>
        <v>0.07937137812</v>
      </c>
      <c r="R311" s="334">
        <f>'Clients Balance'!R523/'Clients Balance'!$B523</f>
        <v>0</v>
      </c>
      <c r="S311" s="134"/>
      <c r="T311" s="134"/>
      <c r="U311" s="134"/>
      <c r="V311" s="134"/>
      <c r="W311" s="134"/>
      <c r="X311" s="134"/>
      <c r="Y311" s="134"/>
      <c r="Z311" s="134"/>
      <c r="AA311" s="134"/>
    </row>
    <row r="312" ht="22.5" customHeight="1">
      <c r="A312" s="186" t="str">
        <f>'PROP DAILY PNL'!A518</f>
        <v/>
      </c>
      <c r="B312" s="334">
        <f t="shared" si="1"/>
        <v>1</v>
      </c>
      <c r="C312" s="334">
        <f>'Clients Balance'!C524/'Clients Balance'!B524</f>
        <v>0.5886574678</v>
      </c>
      <c r="D312" s="334">
        <f>'Clients Balance'!D524/'Clients Balance'!$B524</f>
        <v>0.1441470854</v>
      </c>
      <c r="E312" s="334">
        <f>'Clients Balance'!E524/'Clients Balance'!$B524</f>
        <v>0.1089946972</v>
      </c>
      <c r="F312" s="334">
        <f>'Clients Balance'!F524/'Clients Balance'!$B524</f>
        <v>0</v>
      </c>
      <c r="G312" s="334">
        <f>'Clients Balance'!G524/'Clients Balance'!$B524</f>
        <v>0</v>
      </c>
      <c r="H312" s="334">
        <f>'Clients Balance'!H524/'Clients Balance'!$B524</f>
        <v>0</v>
      </c>
      <c r="I312" s="334">
        <f>'Clients Balance'!I524/'Clients Balance'!$B524</f>
        <v>0</v>
      </c>
      <c r="J312" s="334">
        <f>'Clients Balance'!J524/'Clients Balance'!$B524</f>
        <v>0</v>
      </c>
      <c r="K312" s="334">
        <f>'Clients Balance'!K524/'Clients Balance'!$B524</f>
        <v>0</v>
      </c>
      <c r="L312" s="334">
        <f>'Clients Balance'!L524/'Clients Balance'!$B524</f>
        <v>0</v>
      </c>
      <c r="M312" s="334">
        <f>'Clients Balance'!M524/'Clients Balance'!$B524</f>
        <v>0</v>
      </c>
      <c r="N312" s="334">
        <f>'Clients Balance'!N524/'Clients Balance'!$B524</f>
        <v>0</v>
      </c>
      <c r="O312" s="334">
        <f>'Clients Balance'!O524/'Clients Balance'!$B524</f>
        <v>0.04923004982</v>
      </c>
      <c r="P312" s="334">
        <f>'Clients Balance'!P524/'Clients Balance'!$B524</f>
        <v>0.02959932172</v>
      </c>
      <c r="Q312" s="334">
        <f>'Clients Balance'!Q524/'Clients Balance'!$B524</f>
        <v>0.07937137812</v>
      </c>
      <c r="R312" s="334">
        <f>'Clients Balance'!R524/'Clients Balance'!$B524</f>
        <v>0</v>
      </c>
      <c r="S312" s="134"/>
      <c r="T312" s="134"/>
      <c r="U312" s="134"/>
      <c r="V312" s="134"/>
      <c r="W312" s="134"/>
      <c r="X312" s="134"/>
      <c r="Y312" s="134"/>
      <c r="Z312" s="134"/>
      <c r="AA312" s="134"/>
    </row>
    <row r="313" ht="22.5" customHeight="1">
      <c r="A313" s="186" t="str">
        <f>'PROP DAILY PNL'!A519</f>
        <v/>
      </c>
      <c r="B313" s="334">
        <f t="shared" si="1"/>
        <v>1</v>
      </c>
      <c r="C313" s="334">
        <f>'Clients Balance'!C525/'Clients Balance'!B525</f>
        <v>0.5886574678</v>
      </c>
      <c r="D313" s="334">
        <f>'Clients Balance'!D525/'Clients Balance'!$B525</f>
        <v>0.1441470854</v>
      </c>
      <c r="E313" s="334">
        <f>'Clients Balance'!E525/'Clients Balance'!$B525</f>
        <v>0.1089946972</v>
      </c>
      <c r="F313" s="334">
        <f>'Clients Balance'!F525/'Clients Balance'!$B525</f>
        <v>0</v>
      </c>
      <c r="G313" s="334">
        <f>'Clients Balance'!G525/'Clients Balance'!$B525</f>
        <v>0</v>
      </c>
      <c r="H313" s="334">
        <f>'Clients Balance'!H525/'Clients Balance'!$B525</f>
        <v>0</v>
      </c>
      <c r="I313" s="334">
        <f>'Clients Balance'!I525/'Clients Balance'!$B525</f>
        <v>0</v>
      </c>
      <c r="J313" s="334">
        <f>'Clients Balance'!J525/'Clients Balance'!$B525</f>
        <v>0</v>
      </c>
      <c r="K313" s="334">
        <f>'Clients Balance'!K525/'Clients Balance'!$B525</f>
        <v>0</v>
      </c>
      <c r="L313" s="334">
        <f>'Clients Balance'!L525/'Clients Balance'!$B525</f>
        <v>0</v>
      </c>
      <c r="M313" s="334">
        <f>'Clients Balance'!M525/'Clients Balance'!$B525</f>
        <v>0</v>
      </c>
      <c r="N313" s="334">
        <f>'Clients Balance'!N525/'Clients Balance'!$B525</f>
        <v>0</v>
      </c>
      <c r="O313" s="334">
        <f>'Clients Balance'!O525/'Clients Balance'!$B525</f>
        <v>0.04923004982</v>
      </c>
      <c r="P313" s="334">
        <f>'Clients Balance'!P525/'Clients Balance'!$B525</f>
        <v>0.02959932172</v>
      </c>
      <c r="Q313" s="334">
        <f>'Clients Balance'!Q525/'Clients Balance'!$B525</f>
        <v>0.07937137812</v>
      </c>
      <c r="R313" s="334">
        <f>'Clients Balance'!R525/'Clients Balance'!$B525</f>
        <v>0</v>
      </c>
      <c r="S313" s="134"/>
      <c r="T313" s="134"/>
      <c r="U313" s="134"/>
      <c r="V313" s="134"/>
      <c r="W313" s="134"/>
      <c r="X313" s="134"/>
      <c r="Y313" s="134"/>
      <c r="Z313" s="134"/>
      <c r="AA313" s="134"/>
    </row>
    <row r="314" ht="22.5" customHeight="1">
      <c r="A314" s="186" t="str">
        <f>'PROP DAILY PNL'!A520</f>
        <v/>
      </c>
      <c r="B314" s="334">
        <f t="shared" si="1"/>
        <v>1</v>
      </c>
      <c r="C314" s="334">
        <f>'Clients Balance'!C526/'Clients Balance'!B526</f>
        <v>0.5886574678</v>
      </c>
      <c r="D314" s="334">
        <f>'Clients Balance'!D526/'Clients Balance'!$B526</f>
        <v>0.1441470854</v>
      </c>
      <c r="E314" s="334">
        <f>'Clients Balance'!E526/'Clients Balance'!$B526</f>
        <v>0.1089946972</v>
      </c>
      <c r="F314" s="334">
        <f>'Clients Balance'!F526/'Clients Balance'!$B526</f>
        <v>0</v>
      </c>
      <c r="G314" s="334">
        <f>'Clients Balance'!G526/'Clients Balance'!$B526</f>
        <v>0</v>
      </c>
      <c r="H314" s="334">
        <f>'Clients Balance'!H526/'Clients Balance'!$B526</f>
        <v>0</v>
      </c>
      <c r="I314" s="334">
        <f>'Clients Balance'!I526/'Clients Balance'!$B526</f>
        <v>0</v>
      </c>
      <c r="J314" s="334">
        <f>'Clients Balance'!J526/'Clients Balance'!$B526</f>
        <v>0</v>
      </c>
      <c r="K314" s="334">
        <f>'Clients Balance'!K526/'Clients Balance'!$B526</f>
        <v>0</v>
      </c>
      <c r="L314" s="334">
        <f>'Clients Balance'!L526/'Clients Balance'!$B526</f>
        <v>0</v>
      </c>
      <c r="M314" s="334">
        <f>'Clients Balance'!M526/'Clients Balance'!$B526</f>
        <v>0</v>
      </c>
      <c r="N314" s="334">
        <f>'Clients Balance'!N526/'Clients Balance'!$B526</f>
        <v>0</v>
      </c>
      <c r="O314" s="334">
        <f>'Clients Balance'!O526/'Clients Balance'!$B526</f>
        <v>0.04923004982</v>
      </c>
      <c r="P314" s="334">
        <f>'Clients Balance'!P526/'Clients Balance'!$B526</f>
        <v>0.02959932172</v>
      </c>
      <c r="Q314" s="334">
        <f>'Clients Balance'!Q526/'Clients Balance'!$B526</f>
        <v>0.07937137812</v>
      </c>
      <c r="R314" s="334">
        <f>'Clients Balance'!R526/'Clients Balance'!$B526</f>
        <v>0</v>
      </c>
      <c r="S314" s="134"/>
      <c r="T314" s="134"/>
      <c r="U314" s="134"/>
      <c r="V314" s="134"/>
      <c r="W314" s="134"/>
      <c r="X314" s="134"/>
      <c r="Y314" s="134"/>
      <c r="Z314" s="134"/>
      <c r="AA314" s="134"/>
    </row>
    <row r="315" ht="22.5" customHeight="1">
      <c r="A315" s="186" t="str">
        <f>'PROP DAILY PNL'!A521</f>
        <v/>
      </c>
      <c r="B315" s="334">
        <f t="shared" si="1"/>
        <v>1</v>
      </c>
      <c r="C315" s="334">
        <f>'Clients Balance'!C527/'Clients Balance'!B527</f>
        <v>0.5886574678</v>
      </c>
      <c r="D315" s="334">
        <f>'Clients Balance'!D527/'Clients Balance'!$B527</f>
        <v>0.1441470854</v>
      </c>
      <c r="E315" s="334">
        <f>'Clients Balance'!E527/'Clients Balance'!$B527</f>
        <v>0.1089946972</v>
      </c>
      <c r="F315" s="334">
        <f>'Clients Balance'!F527/'Clients Balance'!$B527</f>
        <v>0</v>
      </c>
      <c r="G315" s="334">
        <f>'Clients Balance'!G527/'Clients Balance'!$B527</f>
        <v>0</v>
      </c>
      <c r="H315" s="334">
        <f>'Clients Balance'!H527/'Clients Balance'!$B527</f>
        <v>0</v>
      </c>
      <c r="I315" s="334">
        <f>'Clients Balance'!I527/'Clients Balance'!$B527</f>
        <v>0</v>
      </c>
      <c r="J315" s="334">
        <f>'Clients Balance'!J527/'Clients Balance'!$B527</f>
        <v>0</v>
      </c>
      <c r="K315" s="334">
        <f>'Clients Balance'!K527/'Clients Balance'!$B527</f>
        <v>0</v>
      </c>
      <c r="L315" s="334">
        <f>'Clients Balance'!L527/'Clients Balance'!$B527</f>
        <v>0</v>
      </c>
      <c r="M315" s="334">
        <f>'Clients Balance'!M527/'Clients Balance'!$B527</f>
        <v>0</v>
      </c>
      <c r="N315" s="334">
        <f>'Clients Balance'!N527/'Clients Balance'!$B527</f>
        <v>0</v>
      </c>
      <c r="O315" s="334">
        <f>'Clients Balance'!O527/'Clients Balance'!$B527</f>
        <v>0.04923004982</v>
      </c>
      <c r="P315" s="334">
        <f>'Clients Balance'!P527/'Clients Balance'!$B527</f>
        <v>0.02959932172</v>
      </c>
      <c r="Q315" s="334">
        <f>'Clients Balance'!Q527/'Clients Balance'!$B527</f>
        <v>0.07937137812</v>
      </c>
      <c r="R315" s="334">
        <f>'Clients Balance'!R527/'Clients Balance'!$B527</f>
        <v>0</v>
      </c>
      <c r="S315" s="134"/>
      <c r="T315" s="134"/>
      <c r="U315" s="134"/>
      <c r="V315" s="134"/>
      <c r="W315" s="134"/>
      <c r="X315" s="134"/>
      <c r="Y315" s="134"/>
      <c r="Z315" s="134"/>
      <c r="AA315" s="134"/>
    </row>
    <row r="316" ht="22.5" customHeight="1">
      <c r="A316" s="186" t="str">
        <f>'PROP DAILY PNL'!A522</f>
        <v/>
      </c>
      <c r="B316" s="334">
        <f t="shared" si="1"/>
        <v>1</v>
      </c>
      <c r="C316" s="334">
        <f>'Clients Balance'!C528/'Clients Balance'!B528</f>
        <v>0.5886574678</v>
      </c>
      <c r="D316" s="334">
        <f>'Clients Balance'!D528/'Clients Balance'!$B528</f>
        <v>0.1441470854</v>
      </c>
      <c r="E316" s="334">
        <f>'Clients Balance'!E528/'Clients Balance'!$B528</f>
        <v>0.1089946972</v>
      </c>
      <c r="F316" s="334">
        <f>'Clients Balance'!F528/'Clients Balance'!$B528</f>
        <v>0</v>
      </c>
      <c r="G316" s="334">
        <f>'Clients Balance'!G528/'Clients Balance'!$B528</f>
        <v>0</v>
      </c>
      <c r="H316" s="334">
        <f>'Clients Balance'!H528/'Clients Balance'!$B528</f>
        <v>0</v>
      </c>
      <c r="I316" s="334">
        <f>'Clients Balance'!I528/'Clients Balance'!$B528</f>
        <v>0</v>
      </c>
      <c r="J316" s="334">
        <f>'Clients Balance'!J528/'Clients Balance'!$B528</f>
        <v>0</v>
      </c>
      <c r="K316" s="334">
        <f>'Clients Balance'!K528/'Clients Balance'!$B528</f>
        <v>0</v>
      </c>
      <c r="L316" s="334">
        <f>'Clients Balance'!L528/'Clients Balance'!$B528</f>
        <v>0</v>
      </c>
      <c r="M316" s="334">
        <f>'Clients Balance'!M528/'Clients Balance'!$B528</f>
        <v>0</v>
      </c>
      <c r="N316" s="334">
        <f>'Clients Balance'!N528/'Clients Balance'!$B528</f>
        <v>0</v>
      </c>
      <c r="O316" s="334">
        <f>'Clients Balance'!O528/'Clients Balance'!$B528</f>
        <v>0.04923004982</v>
      </c>
      <c r="P316" s="334">
        <f>'Clients Balance'!P528/'Clients Balance'!$B528</f>
        <v>0.02959932172</v>
      </c>
      <c r="Q316" s="334">
        <f>'Clients Balance'!Q528/'Clients Balance'!$B528</f>
        <v>0.07937137812</v>
      </c>
      <c r="R316" s="334">
        <f>'Clients Balance'!R528/'Clients Balance'!$B528</f>
        <v>0</v>
      </c>
      <c r="S316" s="134"/>
      <c r="T316" s="134"/>
      <c r="U316" s="134"/>
      <c r="V316" s="134"/>
      <c r="W316" s="134"/>
      <c r="X316" s="134"/>
      <c r="Y316" s="134"/>
      <c r="Z316" s="134"/>
      <c r="AA316" s="134"/>
    </row>
    <row r="317" ht="22.5" customHeight="1">
      <c r="A317" s="186" t="str">
        <f>'PROP DAILY PNL'!A523</f>
        <v/>
      </c>
      <c r="B317" s="334">
        <f t="shared" si="1"/>
        <v>1</v>
      </c>
      <c r="C317" s="334">
        <f>'Clients Balance'!C529/'Clients Balance'!B529</f>
        <v>0.5886574678</v>
      </c>
      <c r="D317" s="334">
        <f>'Clients Balance'!D529/'Clients Balance'!$B529</f>
        <v>0.1441470854</v>
      </c>
      <c r="E317" s="334">
        <f>'Clients Balance'!E529/'Clients Balance'!$B529</f>
        <v>0.1089946972</v>
      </c>
      <c r="F317" s="334">
        <f>'Clients Balance'!F529/'Clients Balance'!$B529</f>
        <v>0</v>
      </c>
      <c r="G317" s="334">
        <f>'Clients Balance'!G529/'Clients Balance'!$B529</f>
        <v>0</v>
      </c>
      <c r="H317" s="334">
        <f>'Clients Balance'!H529/'Clients Balance'!$B529</f>
        <v>0</v>
      </c>
      <c r="I317" s="334">
        <f>'Clients Balance'!I529/'Clients Balance'!$B529</f>
        <v>0</v>
      </c>
      <c r="J317" s="334">
        <f>'Clients Balance'!J529/'Clients Balance'!$B529</f>
        <v>0</v>
      </c>
      <c r="K317" s="334">
        <f>'Clients Balance'!K529/'Clients Balance'!$B529</f>
        <v>0</v>
      </c>
      <c r="L317" s="334">
        <f>'Clients Balance'!L529/'Clients Balance'!$B529</f>
        <v>0</v>
      </c>
      <c r="M317" s="334">
        <f>'Clients Balance'!M529/'Clients Balance'!$B529</f>
        <v>0</v>
      </c>
      <c r="N317" s="334">
        <f>'Clients Balance'!N529/'Clients Balance'!$B529</f>
        <v>0</v>
      </c>
      <c r="O317" s="334">
        <f>'Clients Balance'!O529/'Clients Balance'!$B529</f>
        <v>0.04923004982</v>
      </c>
      <c r="P317" s="334">
        <f>'Clients Balance'!P529/'Clients Balance'!$B529</f>
        <v>0.02959932172</v>
      </c>
      <c r="Q317" s="334">
        <f>'Clients Balance'!Q529/'Clients Balance'!$B529</f>
        <v>0.07937137812</v>
      </c>
      <c r="R317" s="334">
        <f>'Clients Balance'!R529/'Clients Balance'!$B529</f>
        <v>0</v>
      </c>
      <c r="S317" s="134"/>
      <c r="T317" s="134"/>
      <c r="U317" s="134"/>
      <c r="V317" s="134"/>
      <c r="W317" s="134"/>
      <c r="X317" s="134"/>
      <c r="Y317" s="134"/>
      <c r="Z317" s="134"/>
      <c r="AA317" s="134"/>
    </row>
    <row r="318" ht="22.5" customHeight="1">
      <c r="A318" s="186" t="str">
        <f>'PROP DAILY PNL'!A524</f>
        <v/>
      </c>
      <c r="B318" s="334">
        <f t="shared" si="1"/>
        <v>1</v>
      </c>
      <c r="C318" s="334">
        <f>'Clients Balance'!C530/'Clients Balance'!B530</f>
        <v>0.5886574678</v>
      </c>
      <c r="D318" s="334">
        <f>'Clients Balance'!D530/'Clients Balance'!$B530</f>
        <v>0.1441470854</v>
      </c>
      <c r="E318" s="334">
        <f>'Clients Balance'!E530/'Clients Balance'!$B530</f>
        <v>0.1089946972</v>
      </c>
      <c r="F318" s="334">
        <f>'Clients Balance'!F530/'Clients Balance'!$B530</f>
        <v>0</v>
      </c>
      <c r="G318" s="334">
        <f>'Clients Balance'!G530/'Clients Balance'!$B530</f>
        <v>0</v>
      </c>
      <c r="H318" s="334">
        <f>'Clients Balance'!H530/'Clients Balance'!$B530</f>
        <v>0</v>
      </c>
      <c r="I318" s="334">
        <f>'Clients Balance'!I530/'Clients Balance'!$B530</f>
        <v>0</v>
      </c>
      <c r="J318" s="334">
        <f>'Clients Balance'!J530/'Clients Balance'!$B530</f>
        <v>0</v>
      </c>
      <c r="K318" s="334">
        <f>'Clients Balance'!K530/'Clients Balance'!$B530</f>
        <v>0</v>
      </c>
      <c r="L318" s="334">
        <f>'Clients Balance'!L530/'Clients Balance'!$B530</f>
        <v>0</v>
      </c>
      <c r="M318" s="334">
        <f>'Clients Balance'!M530/'Clients Balance'!$B530</f>
        <v>0</v>
      </c>
      <c r="N318" s="334">
        <f>'Clients Balance'!N530/'Clients Balance'!$B530</f>
        <v>0</v>
      </c>
      <c r="O318" s="334">
        <f>'Clients Balance'!O530/'Clients Balance'!$B530</f>
        <v>0.04923004982</v>
      </c>
      <c r="P318" s="334">
        <f>'Clients Balance'!P530/'Clients Balance'!$B530</f>
        <v>0.02959932172</v>
      </c>
      <c r="Q318" s="334">
        <f>'Clients Balance'!Q530/'Clients Balance'!$B530</f>
        <v>0.07937137812</v>
      </c>
      <c r="R318" s="334">
        <f>'Clients Balance'!R530/'Clients Balance'!$B530</f>
        <v>0</v>
      </c>
      <c r="S318" s="134"/>
      <c r="T318" s="134"/>
      <c r="U318" s="134"/>
      <c r="V318" s="134"/>
      <c r="W318" s="134"/>
      <c r="X318" s="134"/>
      <c r="Y318" s="134"/>
      <c r="Z318" s="134"/>
      <c r="AA318" s="134"/>
    </row>
    <row r="319" ht="22.5" customHeight="1">
      <c r="A319" s="186" t="str">
        <f>'PROP DAILY PNL'!A525</f>
        <v/>
      </c>
      <c r="B319" s="334">
        <f t="shared" si="1"/>
        <v>1</v>
      </c>
      <c r="C319" s="334">
        <f>'Clients Balance'!C531/'Clients Balance'!B531</f>
        <v>0.5886574678</v>
      </c>
      <c r="D319" s="334">
        <f>'Clients Balance'!D531/'Clients Balance'!$B531</f>
        <v>0.1441470854</v>
      </c>
      <c r="E319" s="334">
        <f>'Clients Balance'!E531/'Clients Balance'!$B531</f>
        <v>0.1089946972</v>
      </c>
      <c r="F319" s="334">
        <f>'Clients Balance'!F531/'Clients Balance'!$B531</f>
        <v>0</v>
      </c>
      <c r="G319" s="334">
        <f>'Clients Balance'!G531/'Clients Balance'!$B531</f>
        <v>0</v>
      </c>
      <c r="H319" s="334">
        <f>'Clients Balance'!H531/'Clients Balance'!$B531</f>
        <v>0</v>
      </c>
      <c r="I319" s="334">
        <f>'Clients Balance'!I531/'Clients Balance'!$B531</f>
        <v>0</v>
      </c>
      <c r="J319" s="334">
        <f>'Clients Balance'!J531/'Clients Balance'!$B531</f>
        <v>0</v>
      </c>
      <c r="K319" s="334">
        <f>'Clients Balance'!K531/'Clients Balance'!$B531</f>
        <v>0</v>
      </c>
      <c r="L319" s="334">
        <f>'Clients Balance'!L531/'Clients Balance'!$B531</f>
        <v>0</v>
      </c>
      <c r="M319" s="334">
        <f>'Clients Balance'!M531/'Clients Balance'!$B531</f>
        <v>0</v>
      </c>
      <c r="N319" s="334">
        <f>'Clients Balance'!N531/'Clients Balance'!$B531</f>
        <v>0</v>
      </c>
      <c r="O319" s="334">
        <f>'Clients Balance'!O531/'Clients Balance'!$B531</f>
        <v>0.04923004982</v>
      </c>
      <c r="P319" s="334">
        <f>'Clients Balance'!P531/'Clients Balance'!$B531</f>
        <v>0.02959932172</v>
      </c>
      <c r="Q319" s="334">
        <f>'Clients Balance'!Q531/'Clients Balance'!$B531</f>
        <v>0.07937137812</v>
      </c>
      <c r="R319" s="334">
        <f>'Clients Balance'!R531/'Clients Balance'!$B531</f>
        <v>0</v>
      </c>
      <c r="S319" s="134"/>
      <c r="T319" s="134"/>
      <c r="U319" s="134"/>
      <c r="V319" s="134"/>
      <c r="W319" s="134"/>
      <c r="X319" s="134"/>
      <c r="Y319" s="134"/>
      <c r="Z319" s="134"/>
      <c r="AA319" s="134"/>
    </row>
    <row r="320" ht="22.5" customHeight="1">
      <c r="A320" s="186" t="str">
        <f>'PROP DAILY PNL'!A526</f>
        <v/>
      </c>
      <c r="B320" s="334">
        <f t="shared" si="1"/>
        <v>1</v>
      </c>
      <c r="C320" s="334">
        <f>'Clients Balance'!C532/'Clients Balance'!B532</f>
        <v>0.5886574678</v>
      </c>
      <c r="D320" s="334">
        <f>'Clients Balance'!D532/'Clients Balance'!$B532</f>
        <v>0.1441470854</v>
      </c>
      <c r="E320" s="334">
        <f>'Clients Balance'!E532/'Clients Balance'!$B532</f>
        <v>0.1089946972</v>
      </c>
      <c r="F320" s="334">
        <f>'Clients Balance'!F532/'Clients Balance'!$B532</f>
        <v>0</v>
      </c>
      <c r="G320" s="334">
        <f>'Clients Balance'!G532/'Clients Balance'!$B532</f>
        <v>0</v>
      </c>
      <c r="H320" s="334">
        <f>'Clients Balance'!H532/'Clients Balance'!$B532</f>
        <v>0</v>
      </c>
      <c r="I320" s="334">
        <f>'Clients Balance'!I532/'Clients Balance'!$B532</f>
        <v>0</v>
      </c>
      <c r="J320" s="334">
        <f>'Clients Balance'!J532/'Clients Balance'!$B532</f>
        <v>0</v>
      </c>
      <c r="K320" s="334">
        <f>'Clients Balance'!K532/'Clients Balance'!$B532</f>
        <v>0</v>
      </c>
      <c r="L320" s="334">
        <f>'Clients Balance'!L532/'Clients Balance'!$B532</f>
        <v>0</v>
      </c>
      <c r="M320" s="334">
        <f>'Clients Balance'!M532/'Clients Balance'!$B532</f>
        <v>0</v>
      </c>
      <c r="N320" s="334">
        <f>'Clients Balance'!N532/'Clients Balance'!$B532</f>
        <v>0</v>
      </c>
      <c r="O320" s="334">
        <f>'Clients Balance'!O532/'Clients Balance'!$B532</f>
        <v>0.04923004982</v>
      </c>
      <c r="P320" s="334">
        <f>'Clients Balance'!P532/'Clients Balance'!$B532</f>
        <v>0.02959932172</v>
      </c>
      <c r="Q320" s="334">
        <f>'Clients Balance'!Q532/'Clients Balance'!$B532</f>
        <v>0.07937137812</v>
      </c>
      <c r="R320" s="334">
        <f>'Clients Balance'!R532/'Clients Balance'!$B532</f>
        <v>0</v>
      </c>
      <c r="S320" s="134"/>
      <c r="T320" s="134"/>
      <c r="U320" s="134"/>
      <c r="V320" s="134"/>
      <c r="W320" s="134"/>
      <c r="X320" s="134"/>
      <c r="Y320" s="134"/>
      <c r="Z320" s="134"/>
      <c r="AA320" s="134"/>
    </row>
    <row r="321" ht="22.5" customHeight="1">
      <c r="A321" s="186" t="str">
        <f>'PROP DAILY PNL'!A527</f>
        <v/>
      </c>
      <c r="B321" s="334">
        <f t="shared" si="1"/>
        <v>1</v>
      </c>
      <c r="C321" s="334">
        <f>'Clients Balance'!C533/'Clients Balance'!B533</f>
        <v>0.5886574678</v>
      </c>
      <c r="D321" s="334">
        <f>'Clients Balance'!D533/'Clients Balance'!$B533</f>
        <v>0.1441470854</v>
      </c>
      <c r="E321" s="334">
        <f>'Clients Balance'!E533/'Clients Balance'!$B533</f>
        <v>0.1089946972</v>
      </c>
      <c r="F321" s="334">
        <f>'Clients Balance'!F533/'Clients Balance'!$B533</f>
        <v>0</v>
      </c>
      <c r="G321" s="334">
        <f>'Clients Balance'!G533/'Clients Balance'!$B533</f>
        <v>0</v>
      </c>
      <c r="H321" s="334">
        <f>'Clients Balance'!H533/'Clients Balance'!$B533</f>
        <v>0</v>
      </c>
      <c r="I321" s="334">
        <f>'Clients Balance'!I533/'Clients Balance'!$B533</f>
        <v>0</v>
      </c>
      <c r="J321" s="334">
        <f>'Clients Balance'!J533/'Clients Balance'!$B533</f>
        <v>0</v>
      </c>
      <c r="K321" s="334">
        <f>'Clients Balance'!K533/'Clients Balance'!$B533</f>
        <v>0</v>
      </c>
      <c r="L321" s="334">
        <f>'Clients Balance'!L533/'Clients Balance'!$B533</f>
        <v>0</v>
      </c>
      <c r="M321" s="334">
        <f>'Clients Balance'!M533/'Clients Balance'!$B533</f>
        <v>0</v>
      </c>
      <c r="N321" s="334">
        <f>'Clients Balance'!N533/'Clients Balance'!$B533</f>
        <v>0</v>
      </c>
      <c r="O321" s="334">
        <f>'Clients Balance'!O533/'Clients Balance'!$B533</f>
        <v>0.04923004982</v>
      </c>
      <c r="P321" s="334">
        <f>'Clients Balance'!P533/'Clients Balance'!$B533</f>
        <v>0.02959932172</v>
      </c>
      <c r="Q321" s="334">
        <f>'Clients Balance'!Q533/'Clients Balance'!$B533</f>
        <v>0.07937137812</v>
      </c>
      <c r="R321" s="334">
        <f>'Clients Balance'!R533/'Clients Balance'!$B533</f>
        <v>0</v>
      </c>
      <c r="S321" s="134"/>
      <c r="T321" s="134"/>
      <c r="U321" s="134"/>
      <c r="V321" s="134"/>
      <c r="W321" s="134"/>
      <c r="X321" s="134"/>
      <c r="Y321" s="134"/>
      <c r="Z321" s="134"/>
      <c r="AA321" s="134"/>
    </row>
    <row r="322" ht="22.5" customHeight="1">
      <c r="A322" s="186" t="str">
        <f>'PROP DAILY PNL'!A528</f>
        <v/>
      </c>
      <c r="B322" s="334">
        <f t="shared" si="1"/>
        <v>1</v>
      </c>
      <c r="C322" s="334">
        <f>'Clients Balance'!C534/'Clients Balance'!B534</f>
        <v>0.5886574678</v>
      </c>
      <c r="D322" s="334">
        <f>'Clients Balance'!D534/'Clients Balance'!$B534</f>
        <v>0.1441470854</v>
      </c>
      <c r="E322" s="334">
        <f>'Clients Balance'!E534/'Clients Balance'!$B534</f>
        <v>0.1089946972</v>
      </c>
      <c r="F322" s="334">
        <f>'Clients Balance'!F534/'Clients Balance'!$B534</f>
        <v>0</v>
      </c>
      <c r="G322" s="334">
        <f>'Clients Balance'!G534/'Clients Balance'!$B534</f>
        <v>0</v>
      </c>
      <c r="H322" s="334">
        <f>'Clients Balance'!H534/'Clients Balance'!$B534</f>
        <v>0</v>
      </c>
      <c r="I322" s="334">
        <f>'Clients Balance'!I534/'Clients Balance'!$B534</f>
        <v>0</v>
      </c>
      <c r="J322" s="334">
        <f>'Clients Balance'!J534/'Clients Balance'!$B534</f>
        <v>0</v>
      </c>
      <c r="K322" s="334">
        <f>'Clients Balance'!K534/'Clients Balance'!$B534</f>
        <v>0</v>
      </c>
      <c r="L322" s="334">
        <f>'Clients Balance'!L534/'Clients Balance'!$B534</f>
        <v>0</v>
      </c>
      <c r="M322" s="334">
        <f>'Clients Balance'!M534/'Clients Balance'!$B534</f>
        <v>0</v>
      </c>
      <c r="N322" s="334">
        <f>'Clients Balance'!N534/'Clients Balance'!$B534</f>
        <v>0</v>
      </c>
      <c r="O322" s="334">
        <f>'Clients Balance'!O534/'Clients Balance'!$B534</f>
        <v>0.04923004982</v>
      </c>
      <c r="P322" s="334">
        <f>'Clients Balance'!P534/'Clients Balance'!$B534</f>
        <v>0.02959932172</v>
      </c>
      <c r="Q322" s="334">
        <f>'Clients Balance'!Q534/'Clients Balance'!$B534</f>
        <v>0.07937137812</v>
      </c>
      <c r="R322" s="334">
        <f>'Clients Balance'!R534/'Clients Balance'!$B534</f>
        <v>0</v>
      </c>
      <c r="S322" s="134"/>
      <c r="T322" s="134"/>
      <c r="U322" s="134"/>
      <c r="V322" s="134"/>
      <c r="W322" s="134"/>
      <c r="X322" s="134"/>
      <c r="Y322" s="134"/>
      <c r="Z322" s="134"/>
      <c r="AA322" s="134"/>
    </row>
    <row r="323" ht="22.5" customHeight="1">
      <c r="A323" s="186" t="str">
        <f>'PROP DAILY PNL'!A529</f>
        <v/>
      </c>
      <c r="B323" s="334">
        <f t="shared" si="1"/>
        <v>1</v>
      </c>
      <c r="C323" s="334">
        <f>'Clients Balance'!C535/'Clients Balance'!B535</f>
        <v>0.5886574678</v>
      </c>
      <c r="D323" s="334">
        <f>'Clients Balance'!D535/'Clients Balance'!$B535</f>
        <v>0.1441470854</v>
      </c>
      <c r="E323" s="334">
        <f>'Clients Balance'!E535/'Clients Balance'!$B535</f>
        <v>0.1089946972</v>
      </c>
      <c r="F323" s="334">
        <f>'Clients Balance'!F535/'Clients Balance'!$B535</f>
        <v>0</v>
      </c>
      <c r="G323" s="334">
        <f>'Clients Balance'!G535/'Clients Balance'!$B535</f>
        <v>0</v>
      </c>
      <c r="H323" s="334">
        <f>'Clients Balance'!H535/'Clients Balance'!$B535</f>
        <v>0</v>
      </c>
      <c r="I323" s="334">
        <f>'Clients Balance'!I535/'Clients Balance'!$B535</f>
        <v>0</v>
      </c>
      <c r="J323" s="334">
        <f>'Clients Balance'!J535/'Clients Balance'!$B535</f>
        <v>0</v>
      </c>
      <c r="K323" s="334">
        <f>'Clients Balance'!K535/'Clients Balance'!$B535</f>
        <v>0</v>
      </c>
      <c r="L323" s="334">
        <f>'Clients Balance'!L535/'Clients Balance'!$B535</f>
        <v>0</v>
      </c>
      <c r="M323" s="334">
        <f>'Clients Balance'!M535/'Clients Balance'!$B535</f>
        <v>0</v>
      </c>
      <c r="N323" s="334">
        <f>'Clients Balance'!N535/'Clients Balance'!$B535</f>
        <v>0</v>
      </c>
      <c r="O323" s="334">
        <f>'Clients Balance'!O535/'Clients Balance'!$B535</f>
        <v>0.04923004982</v>
      </c>
      <c r="P323" s="334">
        <f>'Clients Balance'!P535/'Clients Balance'!$B535</f>
        <v>0.02959932172</v>
      </c>
      <c r="Q323" s="334">
        <f>'Clients Balance'!Q535/'Clients Balance'!$B535</f>
        <v>0.07937137812</v>
      </c>
      <c r="R323" s="334">
        <f>'Clients Balance'!R535/'Clients Balance'!$B535</f>
        <v>0</v>
      </c>
      <c r="S323" s="134"/>
      <c r="T323" s="134"/>
      <c r="U323" s="134"/>
      <c r="V323" s="134"/>
      <c r="W323" s="134"/>
      <c r="X323" s="134"/>
      <c r="Y323" s="134"/>
      <c r="Z323" s="134"/>
      <c r="AA323" s="134"/>
    </row>
    <row r="324" ht="22.5" customHeight="1">
      <c r="A324" s="186" t="str">
        <f>'PROP DAILY PNL'!A530</f>
        <v/>
      </c>
      <c r="B324" s="334">
        <f t="shared" si="1"/>
        <v>1</v>
      </c>
      <c r="C324" s="334">
        <f>'Clients Balance'!C536/'Clients Balance'!B536</f>
        <v>0.5886574678</v>
      </c>
      <c r="D324" s="334">
        <f>'Clients Balance'!D536/'Clients Balance'!$B536</f>
        <v>0.1441470854</v>
      </c>
      <c r="E324" s="334">
        <f>'Clients Balance'!E536/'Clients Balance'!$B536</f>
        <v>0.1089946972</v>
      </c>
      <c r="F324" s="334">
        <f>'Clients Balance'!F536/'Clients Balance'!$B536</f>
        <v>0</v>
      </c>
      <c r="G324" s="334">
        <f>'Clients Balance'!G536/'Clients Balance'!$B536</f>
        <v>0</v>
      </c>
      <c r="H324" s="334">
        <f>'Clients Balance'!H536/'Clients Balance'!$B536</f>
        <v>0</v>
      </c>
      <c r="I324" s="334">
        <f>'Clients Balance'!I536/'Clients Balance'!$B536</f>
        <v>0</v>
      </c>
      <c r="J324" s="334">
        <f>'Clients Balance'!J536/'Clients Balance'!$B536</f>
        <v>0</v>
      </c>
      <c r="K324" s="334">
        <f>'Clients Balance'!K536/'Clients Balance'!$B536</f>
        <v>0</v>
      </c>
      <c r="L324" s="334">
        <f>'Clients Balance'!L536/'Clients Balance'!$B536</f>
        <v>0</v>
      </c>
      <c r="M324" s="334">
        <f>'Clients Balance'!M536/'Clients Balance'!$B536</f>
        <v>0</v>
      </c>
      <c r="N324" s="334">
        <f>'Clients Balance'!N536/'Clients Balance'!$B536</f>
        <v>0</v>
      </c>
      <c r="O324" s="334">
        <f>'Clients Balance'!O536/'Clients Balance'!$B536</f>
        <v>0.04923004982</v>
      </c>
      <c r="P324" s="334">
        <f>'Clients Balance'!P536/'Clients Balance'!$B536</f>
        <v>0.02959932172</v>
      </c>
      <c r="Q324" s="334">
        <f>'Clients Balance'!Q536/'Clients Balance'!$B536</f>
        <v>0.07937137812</v>
      </c>
      <c r="R324" s="334">
        <f>'Clients Balance'!R536/'Clients Balance'!$B536</f>
        <v>0</v>
      </c>
      <c r="S324" s="134"/>
      <c r="T324" s="134"/>
      <c r="U324" s="134"/>
      <c r="V324" s="134"/>
      <c r="W324" s="134"/>
      <c r="X324" s="134"/>
      <c r="Y324" s="134"/>
      <c r="Z324" s="134"/>
      <c r="AA324" s="134"/>
    </row>
    <row r="325" ht="22.5" customHeight="1">
      <c r="A325" s="186" t="str">
        <f>'PROP DAILY PNL'!A531</f>
        <v/>
      </c>
      <c r="B325" s="334">
        <f t="shared" si="1"/>
        <v>1</v>
      </c>
      <c r="C325" s="334">
        <f>'Clients Balance'!C537/'Clients Balance'!B537</f>
        <v>0.5886574678</v>
      </c>
      <c r="D325" s="334">
        <f>'Clients Balance'!D537/'Clients Balance'!$B537</f>
        <v>0.1441470854</v>
      </c>
      <c r="E325" s="334">
        <f>'Clients Balance'!E537/'Clients Balance'!$B537</f>
        <v>0.1089946972</v>
      </c>
      <c r="F325" s="334">
        <f>'Clients Balance'!F537/'Clients Balance'!$B537</f>
        <v>0</v>
      </c>
      <c r="G325" s="334">
        <f>'Clients Balance'!G537/'Clients Balance'!$B537</f>
        <v>0</v>
      </c>
      <c r="H325" s="334">
        <f>'Clients Balance'!H537/'Clients Balance'!$B537</f>
        <v>0</v>
      </c>
      <c r="I325" s="334">
        <f>'Clients Balance'!I537/'Clients Balance'!$B537</f>
        <v>0</v>
      </c>
      <c r="J325" s="334">
        <f>'Clients Balance'!J537/'Clients Balance'!$B537</f>
        <v>0</v>
      </c>
      <c r="K325" s="334">
        <f>'Clients Balance'!K537/'Clients Balance'!$B537</f>
        <v>0</v>
      </c>
      <c r="L325" s="334">
        <f>'Clients Balance'!L537/'Clients Balance'!$B537</f>
        <v>0</v>
      </c>
      <c r="M325" s="334">
        <f>'Clients Balance'!M537/'Clients Balance'!$B537</f>
        <v>0</v>
      </c>
      <c r="N325" s="334">
        <f>'Clients Balance'!N537/'Clients Balance'!$B537</f>
        <v>0</v>
      </c>
      <c r="O325" s="334">
        <f>'Clients Balance'!O537/'Clients Balance'!$B537</f>
        <v>0.04923004982</v>
      </c>
      <c r="P325" s="334">
        <f>'Clients Balance'!P537/'Clients Balance'!$B537</f>
        <v>0.02959932172</v>
      </c>
      <c r="Q325" s="334">
        <f>'Clients Balance'!Q537/'Clients Balance'!$B537</f>
        <v>0.07937137812</v>
      </c>
      <c r="R325" s="334">
        <f>'Clients Balance'!R537/'Clients Balance'!$B537</f>
        <v>0</v>
      </c>
      <c r="S325" s="134"/>
      <c r="T325" s="134"/>
      <c r="U325" s="134"/>
      <c r="V325" s="134"/>
      <c r="W325" s="134"/>
      <c r="X325" s="134"/>
      <c r="Y325" s="134"/>
      <c r="Z325" s="134"/>
      <c r="AA325" s="134"/>
    </row>
    <row r="326" ht="22.5" customHeight="1">
      <c r="A326" s="186" t="str">
        <f>'PROP DAILY PNL'!A532</f>
        <v/>
      </c>
      <c r="B326" s="334">
        <f t="shared" si="1"/>
        <v>1</v>
      </c>
      <c r="C326" s="334">
        <f>'Clients Balance'!C538/'Clients Balance'!B538</f>
        <v>0.5886574678</v>
      </c>
      <c r="D326" s="334">
        <f>'Clients Balance'!D538/'Clients Balance'!$B538</f>
        <v>0.1441470854</v>
      </c>
      <c r="E326" s="334">
        <f>'Clients Balance'!E538/'Clients Balance'!$B538</f>
        <v>0.1089946972</v>
      </c>
      <c r="F326" s="334">
        <f>'Clients Balance'!F538/'Clients Balance'!$B538</f>
        <v>0</v>
      </c>
      <c r="G326" s="334">
        <f>'Clients Balance'!G538/'Clients Balance'!$B538</f>
        <v>0</v>
      </c>
      <c r="H326" s="334">
        <f>'Clients Balance'!H538/'Clients Balance'!$B538</f>
        <v>0</v>
      </c>
      <c r="I326" s="334">
        <f>'Clients Balance'!I538/'Clients Balance'!$B538</f>
        <v>0</v>
      </c>
      <c r="J326" s="334">
        <f>'Clients Balance'!J538/'Clients Balance'!$B538</f>
        <v>0</v>
      </c>
      <c r="K326" s="334">
        <f>'Clients Balance'!K538/'Clients Balance'!$B538</f>
        <v>0</v>
      </c>
      <c r="L326" s="334">
        <f>'Clients Balance'!L538/'Clients Balance'!$B538</f>
        <v>0</v>
      </c>
      <c r="M326" s="334">
        <f>'Clients Balance'!M538/'Clients Balance'!$B538</f>
        <v>0</v>
      </c>
      <c r="N326" s="334">
        <f>'Clients Balance'!N538/'Clients Balance'!$B538</f>
        <v>0</v>
      </c>
      <c r="O326" s="334">
        <f>'Clients Balance'!O538/'Clients Balance'!$B538</f>
        <v>0.04923004982</v>
      </c>
      <c r="P326" s="334">
        <f>'Clients Balance'!P538/'Clients Balance'!$B538</f>
        <v>0.02959932172</v>
      </c>
      <c r="Q326" s="334">
        <f>'Clients Balance'!Q538/'Clients Balance'!$B538</f>
        <v>0.07937137812</v>
      </c>
      <c r="R326" s="334">
        <f>'Clients Balance'!R538/'Clients Balance'!$B538</f>
        <v>0</v>
      </c>
      <c r="S326" s="134"/>
      <c r="T326" s="134"/>
      <c r="U326" s="134"/>
      <c r="V326" s="134"/>
      <c r="W326" s="134"/>
      <c r="X326" s="134"/>
      <c r="Y326" s="134"/>
      <c r="Z326" s="134"/>
      <c r="AA326" s="134"/>
    </row>
    <row r="327" ht="22.5" customHeight="1">
      <c r="A327" s="186" t="str">
        <f>'PROP DAILY PNL'!A533</f>
        <v/>
      </c>
      <c r="B327" s="334">
        <f t="shared" si="1"/>
        <v>1</v>
      </c>
      <c r="C327" s="334">
        <f>'Clients Balance'!C539/'Clients Balance'!B539</f>
        <v>0.5886574678</v>
      </c>
      <c r="D327" s="334">
        <f>'Clients Balance'!D539/'Clients Balance'!$B539</f>
        <v>0.1441470854</v>
      </c>
      <c r="E327" s="334">
        <f>'Clients Balance'!E539/'Clients Balance'!$B539</f>
        <v>0.1089946972</v>
      </c>
      <c r="F327" s="334">
        <f>'Clients Balance'!F539/'Clients Balance'!$B539</f>
        <v>0</v>
      </c>
      <c r="G327" s="334">
        <f>'Clients Balance'!G539/'Clients Balance'!$B539</f>
        <v>0</v>
      </c>
      <c r="H327" s="334">
        <f>'Clients Balance'!H539/'Clients Balance'!$B539</f>
        <v>0</v>
      </c>
      <c r="I327" s="334">
        <f>'Clients Balance'!I539/'Clients Balance'!$B539</f>
        <v>0</v>
      </c>
      <c r="J327" s="334">
        <f>'Clients Balance'!J539/'Clients Balance'!$B539</f>
        <v>0</v>
      </c>
      <c r="K327" s="334">
        <f>'Clients Balance'!K539/'Clients Balance'!$B539</f>
        <v>0</v>
      </c>
      <c r="L327" s="334">
        <f>'Clients Balance'!L539/'Clients Balance'!$B539</f>
        <v>0</v>
      </c>
      <c r="M327" s="334">
        <f>'Clients Balance'!M539/'Clients Balance'!$B539</f>
        <v>0</v>
      </c>
      <c r="N327" s="334">
        <f>'Clients Balance'!N539/'Clients Balance'!$B539</f>
        <v>0</v>
      </c>
      <c r="O327" s="334">
        <f>'Clients Balance'!O539/'Clients Balance'!$B539</f>
        <v>0.04923004982</v>
      </c>
      <c r="P327" s="334">
        <f>'Clients Balance'!P539/'Clients Balance'!$B539</f>
        <v>0.02959932172</v>
      </c>
      <c r="Q327" s="334">
        <f>'Clients Balance'!Q539/'Clients Balance'!$B539</f>
        <v>0.07937137812</v>
      </c>
      <c r="R327" s="334">
        <f>'Clients Balance'!R539/'Clients Balance'!$B539</f>
        <v>0</v>
      </c>
      <c r="S327" s="134"/>
      <c r="T327" s="134"/>
      <c r="U327" s="134"/>
      <c r="V327" s="134"/>
      <c r="W327" s="134"/>
      <c r="X327" s="134"/>
      <c r="Y327" s="134"/>
      <c r="Z327" s="134"/>
      <c r="AA327" s="134"/>
    </row>
    <row r="328" ht="22.5" customHeight="1">
      <c r="A328" s="186" t="str">
        <f>'PROP DAILY PNL'!A534</f>
        <v/>
      </c>
      <c r="B328" s="334">
        <f t="shared" si="1"/>
        <v>1</v>
      </c>
      <c r="C328" s="334">
        <f>'Clients Balance'!C540/'Clients Balance'!B540</f>
        <v>0.5886574678</v>
      </c>
      <c r="D328" s="334">
        <f>'Clients Balance'!D540/'Clients Balance'!$B540</f>
        <v>0.1441470854</v>
      </c>
      <c r="E328" s="334">
        <f>'Clients Balance'!E540/'Clients Balance'!$B540</f>
        <v>0.1089946972</v>
      </c>
      <c r="F328" s="334">
        <f>'Clients Balance'!F540/'Clients Balance'!$B540</f>
        <v>0</v>
      </c>
      <c r="G328" s="334">
        <f>'Clients Balance'!G540/'Clients Balance'!$B540</f>
        <v>0</v>
      </c>
      <c r="H328" s="334">
        <f>'Clients Balance'!H540/'Clients Balance'!$B540</f>
        <v>0</v>
      </c>
      <c r="I328" s="334">
        <f>'Clients Balance'!I540/'Clients Balance'!$B540</f>
        <v>0</v>
      </c>
      <c r="J328" s="334">
        <f>'Clients Balance'!J540/'Clients Balance'!$B540</f>
        <v>0</v>
      </c>
      <c r="K328" s="334">
        <f>'Clients Balance'!K540/'Clients Balance'!$B540</f>
        <v>0</v>
      </c>
      <c r="L328" s="334">
        <f>'Clients Balance'!L540/'Clients Balance'!$B540</f>
        <v>0</v>
      </c>
      <c r="M328" s="334">
        <f>'Clients Balance'!M540/'Clients Balance'!$B540</f>
        <v>0</v>
      </c>
      <c r="N328" s="334">
        <f>'Clients Balance'!N540/'Clients Balance'!$B540</f>
        <v>0</v>
      </c>
      <c r="O328" s="334">
        <f>'Clients Balance'!O540/'Clients Balance'!$B540</f>
        <v>0.04923004982</v>
      </c>
      <c r="P328" s="334">
        <f>'Clients Balance'!P540/'Clients Balance'!$B540</f>
        <v>0.02959932172</v>
      </c>
      <c r="Q328" s="334">
        <f>'Clients Balance'!Q540/'Clients Balance'!$B540</f>
        <v>0.07937137812</v>
      </c>
      <c r="R328" s="334">
        <f>'Clients Balance'!R540/'Clients Balance'!$B540</f>
        <v>0</v>
      </c>
      <c r="S328" s="134"/>
      <c r="T328" s="134"/>
      <c r="U328" s="134"/>
      <c r="V328" s="134"/>
      <c r="W328" s="134"/>
      <c r="X328" s="134"/>
      <c r="Y328" s="134"/>
      <c r="Z328" s="134"/>
      <c r="AA328" s="134"/>
    </row>
    <row r="329" ht="22.5" customHeight="1">
      <c r="A329" s="186" t="str">
        <f>'PROP DAILY PNL'!A535</f>
        <v/>
      </c>
      <c r="B329" s="334">
        <f t="shared" si="1"/>
        <v>1</v>
      </c>
      <c r="C329" s="334">
        <f>'Clients Balance'!C541/'Clients Balance'!B541</f>
        <v>0.5886574678</v>
      </c>
      <c r="D329" s="334">
        <f>'Clients Balance'!D541/'Clients Balance'!$B541</f>
        <v>0.1441470854</v>
      </c>
      <c r="E329" s="334">
        <f>'Clients Balance'!E541/'Clients Balance'!$B541</f>
        <v>0.1089946972</v>
      </c>
      <c r="F329" s="334">
        <f>'Clients Balance'!F541/'Clients Balance'!$B541</f>
        <v>0</v>
      </c>
      <c r="G329" s="334">
        <f>'Clients Balance'!G541/'Clients Balance'!$B541</f>
        <v>0</v>
      </c>
      <c r="H329" s="334">
        <f>'Clients Balance'!H541/'Clients Balance'!$B541</f>
        <v>0</v>
      </c>
      <c r="I329" s="334">
        <f>'Clients Balance'!I541/'Clients Balance'!$B541</f>
        <v>0</v>
      </c>
      <c r="J329" s="334">
        <f>'Clients Balance'!J541/'Clients Balance'!$B541</f>
        <v>0</v>
      </c>
      <c r="K329" s="334">
        <f>'Clients Balance'!K541/'Clients Balance'!$B541</f>
        <v>0</v>
      </c>
      <c r="L329" s="334">
        <f>'Clients Balance'!L541/'Clients Balance'!$B541</f>
        <v>0</v>
      </c>
      <c r="M329" s="334">
        <f>'Clients Balance'!M541/'Clients Balance'!$B541</f>
        <v>0</v>
      </c>
      <c r="N329" s="334">
        <f>'Clients Balance'!N541/'Clients Balance'!$B541</f>
        <v>0</v>
      </c>
      <c r="O329" s="334">
        <f>'Clients Balance'!O541/'Clients Balance'!$B541</f>
        <v>0.04923004982</v>
      </c>
      <c r="P329" s="334">
        <f>'Clients Balance'!P541/'Clients Balance'!$B541</f>
        <v>0.02959932172</v>
      </c>
      <c r="Q329" s="334">
        <f>'Clients Balance'!Q541/'Clients Balance'!$B541</f>
        <v>0.07937137812</v>
      </c>
      <c r="R329" s="334">
        <f>'Clients Balance'!R541/'Clients Balance'!$B541</f>
        <v>0</v>
      </c>
      <c r="S329" s="134"/>
      <c r="T329" s="134"/>
      <c r="U329" s="134"/>
      <c r="V329" s="134"/>
      <c r="W329" s="134"/>
      <c r="X329" s="134"/>
      <c r="Y329" s="134"/>
      <c r="Z329" s="134"/>
      <c r="AA329" s="134"/>
    </row>
    <row r="330" ht="22.5" customHeight="1">
      <c r="A330" s="186" t="str">
        <f>'PROP DAILY PNL'!A536</f>
        <v/>
      </c>
      <c r="B330" s="334">
        <f t="shared" si="1"/>
        <v>1</v>
      </c>
      <c r="C330" s="334">
        <f>'Clients Balance'!C542/'Clients Balance'!B542</f>
        <v>0.5886574678</v>
      </c>
      <c r="D330" s="334">
        <f>'Clients Balance'!D542/'Clients Balance'!$B542</f>
        <v>0.1441470854</v>
      </c>
      <c r="E330" s="334">
        <f>'Clients Balance'!E542/'Clients Balance'!$B542</f>
        <v>0.1089946972</v>
      </c>
      <c r="F330" s="334">
        <f>'Clients Balance'!F542/'Clients Balance'!$B542</f>
        <v>0</v>
      </c>
      <c r="G330" s="334">
        <f>'Clients Balance'!G542/'Clients Balance'!$B542</f>
        <v>0</v>
      </c>
      <c r="H330" s="334">
        <f>'Clients Balance'!H542/'Clients Balance'!$B542</f>
        <v>0</v>
      </c>
      <c r="I330" s="334">
        <f>'Clients Balance'!I542/'Clients Balance'!$B542</f>
        <v>0</v>
      </c>
      <c r="J330" s="334">
        <f>'Clients Balance'!J542/'Clients Balance'!$B542</f>
        <v>0</v>
      </c>
      <c r="K330" s="334">
        <f>'Clients Balance'!K542/'Clients Balance'!$B542</f>
        <v>0</v>
      </c>
      <c r="L330" s="334">
        <f>'Clients Balance'!L542/'Clients Balance'!$B542</f>
        <v>0</v>
      </c>
      <c r="M330" s="334">
        <f>'Clients Balance'!M542/'Clients Balance'!$B542</f>
        <v>0</v>
      </c>
      <c r="N330" s="334">
        <f>'Clients Balance'!N542/'Clients Balance'!$B542</f>
        <v>0</v>
      </c>
      <c r="O330" s="334">
        <f>'Clients Balance'!O542/'Clients Balance'!$B542</f>
        <v>0.04923004982</v>
      </c>
      <c r="P330" s="334">
        <f>'Clients Balance'!P542/'Clients Balance'!$B542</f>
        <v>0.02959932172</v>
      </c>
      <c r="Q330" s="334">
        <f>'Clients Balance'!Q542/'Clients Balance'!$B542</f>
        <v>0.07937137812</v>
      </c>
      <c r="R330" s="334">
        <f>'Clients Balance'!R542/'Clients Balance'!$B542</f>
        <v>0</v>
      </c>
      <c r="S330" s="134"/>
      <c r="T330" s="134"/>
      <c r="U330" s="134"/>
      <c r="V330" s="134"/>
      <c r="W330" s="134"/>
      <c r="X330" s="134"/>
      <c r="Y330" s="134"/>
      <c r="Z330" s="134"/>
      <c r="AA330" s="134"/>
    </row>
    <row r="331" ht="22.5" customHeight="1">
      <c r="A331" s="186" t="str">
        <f>'PROP DAILY PNL'!A537</f>
        <v/>
      </c>
      <c r="B331" s="334">
        <f t="shared" si="1"/>
        <v>1</v>
      </c>
      <c r="C331" s="334">
        <f>'Clients Balance'!C543/'Clients Balance'!B543</f>
        <v>0.5886574678</v>
      </c>
      <c r="D331" s="334">
        <f>'Clients Balance'!D543/'Clients Balance'!$B543</f>
        <v>0.1441470854</v>
      </c>
      <c r="E331" s="334">
        <f>'Clients Balance'!E543/'Clients Balance'!$B543</f>
        <v>0.1089946972</v>
      </c>
      <c r="F331" s="334">
        <f>'Clients Balance'!F543/'Clients Balance'!$B543</f>
        <v>0</v>
      </c>
      <c r="G331" s="334">
        <f>'Clients Balance'!G543/'Clients Balance'!$B543</f>
        <v>0</v>
      </c>
      <c r="H331" s="334">
        <f>'Clients Balance'!H543/'Clients Balance'!$B543</f>
        <v>0</v>
      </c>
      <c r="I331" s="334">
        <f>'Clients Balance'!I543/'Clients Balance'!$B543</f>
        <v>0</v>
      </c>
      <c r="J331" s="334">
        <f>'Clients Balance'!J543/'Clients Balance'!$B543</f>
        <v>0</v>
      </c>
      <c r="K331" s="334">
        <f>'Clients Balance'!K543/'Clients Balance'!$B543</f>
        <v>0</v>
      </c>
      <c r="L331" s="334">
        <f>'Clients Balance'!L543/'Clients Balance'!$B543</f>
        <v>0</v>
      </c>
      <c r="M331" s="334">
        <f>'Clients Balance'!M543/'Clients Balance'!$B543</f>
        <v>0</v>
      </c>
      <c r="N331" s="334">
        <f>'Clients Balance'!N543/'Clients Balance'!$B543</f>
        <v>0</v>
      </c>
      <c r="O331" s="334">
        <f>'Clients Balance'!O543/'Clients Balance'!$B543</f>
        <v>0.04923004982</v>
      </c>
      <c r="P331" s="334">
        <f>'Clients Balance'!P543/'Clients Balance'!$B543</f>
        <v>0.02959932172</v>
      </c>
      <c r="Q331" s="334">
        <f>'Clients Balance'!Q543/'Clients Balance'!$B543</f>
        <v>0.07937137812</v>
      </c>
      <c r="R331" s="334">
        <f>'Clients Balance'!R543/'Clients Balance'!$B543</f>
        <v>0</v>
      </c>
      <c r="S331" s="134"/>
      <c r="T331" s="134"/>
      <c r="U331" s="134"/>
      <c r="V331" s="134"/>
      <c r="W331" s="134"/>
      <c r="X331" s="134"/>
      <c r="Y331" s="134"/>
      <c r="Z331" s="134"/>
      <c r="AA331" s="134"/>
    </row>
    <row r="332" ht="22.5" customHeight="1">
      <c r="A332" s="186" t="str">
        <f>'PROP DAILY PNL'!A538</f>
        <v/>
      </c>
      <c r="B332" s="334">
        <f t="shared" si="1"/>
        <v>1</v>
      </c>
      <c r="C332" s="334">
        <f>'Clients Balance'!C544/'Clients Balance'!B544</f>
        <v>0.5886574678</v>
      </c>
      <c r="D332" s="334">
        <f>'Clients Balance'!D544/'Clients Balance'!$B544</f>
        <v>0.1441470854</v>
      </c>
      <c r="E332" s="334">
        <f>'Clients Balance'!E544/'Clients Balance'!$B544</f>
        <v>0.1089946972</v>
      </c>
      <c r="F332" s="334">
        <f>'Clients Balance'!F544/'Clients Balance'!$B544</f>
        <v>0</v>
      </c>
      <c r="G332" s="334">
        <f>'Clients Balance'!G544/'Clients Balance'!$B544</f>
        <v>0</v>
      </c>
      <c r="H332" s="334">
        <f>'Clients Balance'!H544/'Clients Balance'!$B544</f>
        <v>0</v>
      </c>
      <c r="I332" s="334">
        <f>'Clients Balance'!I544/'Clients Balance'!$B544</f>
        <v>0</v>
      </c>
      <c r="J332" s="334">
        <f>'Clients Balance'!J544/'Clients Balance'!$B544</f>
        <v>0</v>
      </c>
      <c r="K332" s="334">
        <f>'Clients Balance'!K544/'Clients Balance'!$B544</f>
        <v>0</v>
      </c>
      <c r="L332" s="334">
        <f>'Clients Balance'!L544/'Clients Balance'!$B544</f>
        <v>0</v>
      </c>
      <c r="M332" s="334">
        <f>'Clients Balance'!M544/'Clients Balance'!$B544</f>
        <v>0</v>
      </c>
      <c r="N332" s="334">
        <f>'Clients Balance'!N544/'Clients Balance'!$B544</f>
        <v>0</v>
      </c>
      <c r="O332" s="334">
        <f>'Clients Balance'!O544/'Clients Balance'!$B544</f>
        <v>0.04923004982</v>
      </c>
      <c r="P332" s="334">
        <f>'Clients Balance'!P544/'Clients Balance'!$B544</f>
        <v>0.02959932172</v>
      </c>
      <c r="Q332" s="334">
        <f>'Clients Balance'!Q544/'Clients Balance'!$B544</f>
        <v>0.07937137812</v>
      </c>
      <c r="R332" s="334">
        <f>'Clients Balance'!R544/'Clients Balance'!$B544</f>
        <v>0</v>
      </c>
      <c r="S332" s="134"/>
      <c r="T332" s="134"/>
      <c r="U332" s="134"/>
      <c r="V332" s="134"/>
      <c r="W332" s="134"/>
      <c r="X332" s="134"/>
      <c r="Y332" s="134"/>
      <c r="Z332" s="134"/>
      <c r="AA332" s="134"/>
    </row>
    <row r="333" ht="22.5" customHeight="1">
      <c r="A333" s="186" t="str">
        <f>'PROP DAILY PNL'!A539</f>
        <v/>
      </c>
      <c r="B333" s="334">
        <f t="shared" si="1"/>
        <v>1</v>
      </c>
      <c r="C333" s="334">
        <f>'Clients Balance'!C545/'Clients Balance'!B545</f>
        <v>0.5886574678</v>
      </c>
      <c r="D333" s="334">
        <f>'Clients Balance'!D545/'Clients Balance'!$B545</f>
        <v>0.1441470854</v>
      </c>
      <c r="E333" s="334">
        <f>'Clients Balance'!E545/'Clients Balance'!$B545</f>
        <v>0.1089946972</v>
      </c>
      <c r="F333" s="334">
        <f>'Clients Balance'!F545/'Clients Balance'!$B545</f>
        <v>0</v>
      </c>
      <c r="G333" s="334">
        <f>'Clients Balance'!G545/'Clients Balance'!$B545</f>
        <v>0</v>
      </c>
      <c r="H333" s="334">
        <f>'Clients Balance'!H545/'Clients Balance'!$B545</f>
        <v>0</v>
      </c>
      <c r="I333" s="334">
        <f>'Clients Balance'!I545/'Clients Balance'!$B545</f>
        <v>0</v>
      </c>
      <c r="J333" s="334">
        <f>'Clients Balance'!J545/'Clients Balance'!$B545</f>
        <v>0</v>
      </c>
      <c r="K333" s="334">
        <f>'Clients Balance'!K545/'Clients Balance'!$B545</f>
        <v>0</v>
      </c>
      <c r="L333" s="334">
        <f>'Clients Balance'!L545/'Clients Balance'!$B545</f>
        <v>0</v>
      </c>
      <c r="M333" s="334">
        <f>'Clients Balance'!M545/'Clients Balance'!$B545</f>
        <v>0</v>
      </c>
      <c r="N333" s="334">
        <f>'Clients Balance'!N545/'Clients Balance'!$B545</f>
        <v>0</v>
      </c>
      <c r="O333" s="334">
        <f>'Clients Balance'!O545/'Clients Balance'!$B545</f>
        <v>0.04923004982</v>
      </c>
      <c r="P333" s="334">
        <f>'Clients Balance'!P545/'Clients Balance'!$B545</f>
        <v>0.02959932172</v>
      </c>
      <c r="Q333" s="334">
        <f>'Clients Balance'!Q545/'Clients Balance'!$B545</f>
        <v>0.07937137812</v>
      </c>
      <c r="R333" s="334">
        <f>'Clients Balance'!R545/'Clients Balance'!$B545</f>
        <v>0</v>
      </c>
      <c r="S333" s="134"/>
      <c r="T333" s="134"/>
      <c r="U333" s="134"/>
      <c r="V333" s="134"/>
      <c r="W333" s="134"/>
      <c r="X333" s="134"/>
      <c r="Y333" s="134"/>
      <c r="Z333" s="134"/>
      <c r="AA333" s="134"/>
    </row>
    <row r="334" ht="22.5" customHeight="1">
      <c r="A334" s="186" t="str">
        <f>'PROP DAILY PNL'!A540</f>
        <v/>
      </c>
      <c r="B334" s="334">
        <f t="shared" si="1"/>
        <v>1</v>
      </c>
      <c r="C334" s="334">
        <f>'Clients Balance'!C546/'Clients Balance'!B546</f>
        <v>0.5886574678</v>
      </c>
      <c r="D334" s="334">
        <f>'Clients Balance'!D546/'Clients Balance'!$B546</f>
        <v>0.1441470854</v>
      </c>
      <c r="E334" s="334">
        <f>'Clients Balance'!E546/'Clients Balance'!$B546</f>
        <v>0.1089946972</v>
      </c>
      <c r="F334" s="334">
        <f>'Clients Balance'!F546/'Clients Balance'!$B546</f>
        <v>0</v>
      </c>
      <c r="G334" s="334">
        <f>'Clients Balance'!G546/'Clients Balance'!$B546</f>
        <v>0</v>
      </c>
      <c r="H334" s="334">
        <f>'Clients Balance'!H546/'Clients Balance'!$B546</f>
        <v>0</v>
      </c>
      <c r="I334" s="334">
        <f>'Clients Balance'!I546/'Clients Balance'!$B546</f>
        <v>0</v>
      </c>
      <c r="J334" s="334">
        <f>'Clients Balance'!J546/'Clients Balance'!$B546</f>
        <v>0</v>
      </c>
      <c r="K334" s="334">
        <f>'Clients Balance'!K546/'Clients Balance'!$B546</f>
        <v>0</v>
      </c>
      <c r="L334" s="334">
        <f>'Clients Balance'!L546/'Clients Balance'!$B546</f>
        <v>0</v>
      </c>
      <c r="M334" s="334">
        <f>'Clients Balance'!M546/'Clients Balance'!$B546</f>
        <v>0</v>
      </c>
      <c r="N334" s="334">
        <f>'Clients Balance'!N546/'Clients Balance'!$B546</f>
        <v>0</v>
      </c>
      <c r="O334" s="334">
        <f>'Clients Balance'!O546/'Clients Balance'!$B546</f>
        <v>0.04923004982</v>
      </c>
      <c r="P334" s="334">
        <f>'Clients Balance'!P546/'Clients Balance'!$B546</f>
        <v>0.02959932172</v>
      </c>
      <c r="Q334" s="334">
        <f>'Clients Balance'!Q546/'Clients Balance'!$B546</f>
        <v>0.07937137812</v>
      </c>
      <c r="R334" s="334">
        <f>'Clients Balance'!R546/'Clients Balance'!$B546</f>
        <v>0</v>
      </c>
      <c r="S334" s="134"/>
      <c r="T334" s="134"/>
      <c r="U334" s="134"/>
      <c r="V334" s="134"/>
      <c r="W334" s="134"/>
      <c r="X334" s="134"/>
      <c r="Y334" s="134"/>
      <c r="Z334" s="134"/>
      <c r="AA334" s="134"/>
    </row>
    <row r="335" ht="22.5" customHeight="1">
      <c r="A335" s="186" t="str">
        <f>'PROP DAILY PNL'!A541</f>
        <v/>
      </c>
      <c r="B335" s="334">
        <f t="shared" si="1"/>
        <v>1</v>
      </c>
      <c r="C335" s="334">
        <f>'Clients Balance'!C547/'Clients Balance'!B547</f>
        <v>0.5886574678</v>
      </c>
      <c r="D335" s="334">
        <f>'Clients Balance'!D547/'Clients Balance'!$B547</f>
        <v>0.1441470854</v>
      </c>
      <c r="E335" s="334">
        <f>'Clients Balance'!E547/'Clients Balance'!$B547</f>
        <v>0.1089946972</v>
      </c>
      <c r="F335" s="334">
        <f>'Clients Balance'!F547/'Clients Balance'!$B547</f>
        <v>0</v>
      </c>
      <c r="G335" s="334">
        <f>'Clients Balance'!G547/'Clients Balance'!$B547</f>
        <v>0</v>
      </c>
      <c r="H335" s="334">
        <f>'Clients Balance'!H547/'Clients Balance'!$B547</f>
        <v>0</v>
      </c>
      <c r="I335" s="334">
        <f>'Clients Balance'!I547/'Clients Balance'!$B547</f>
        <v>0</v>
      </c>
      <c r="J335" s="334">
        <f>'Clients Balance'!J547/'Clients Balance'!$B547</f>
        <v>0</v>
      </c>
      <c r="K335" s="334">
        <f>'Clients Balance'!K547/'Clients Balance'!$B547</f>
        <v>0</v>
      </c>
      <c r="L335" s="334">
        <f>'Clients Balance'!L547/'Clients Balance'!$B547</f>
        <v>0</v>
      </c>
      <c r="M335" s="334">
        <f>'Clients Balance'!M547/'Clients Balance'!$B547</f>
        <v>0</v>
      </c>
      <c r="N335" s="334">
        <f>'Clients Balance'!N547/'Clients Balance'!$B547</f>
        <v>0</v>
      </c>
      <c r="O335" s="334">
        <f>'Clients Balance'!O547/'Clients Balance'!$B547</f>
        <v>0.04923004982</v>
      </c>
      <c r="P335" s="334">
        <f>'Clients Balance'!P547/'Clients Balance'!$B547</f>
        <v>0.02959932172</v>
      </c>
      <c r="Q335" s="334">
        <f>'Clients Balance'!Q547/'Clients Balance'!$B547</f>
        <v>0.07937137812</v>
      </c>
      <c r="R335" s="334">
        <f>'Clients Balance'!R547/'Clients Balance'!$B547</f>
        <v>0</v>
      </c>
      <c r="S335" s="134"/>
      <c r="T335" s="134"/>
      <c r="U335" s="134"/>
      <c r="V335" s="134"/>
      <c r="W335" s="134"/>
      <c r="X335" s="134"/>
      <c r="Y335" s="134"/>
      <c r="Z335" s="134"/>
      <c r="AA335" s="134"/>
    </row>
    <row r="336" ht="22.5" customHeight="1">
      <c r="A336" s="186" t="str">
        <f>'PROP DAILY PNL'!A542</f>
        <v/>
      </c>
      <c r="B336" s="334">
        <f t="shared" si="1"/>
        <v>1</v>
      </c>
      <c r="C336" s="334">
        <f>'Clients Balance'!C548/'Clients Balance'!B548</f>
        <v>0.5886574678</v>
      </c>
      <c r="D336" s="334">
        <f>'Clients Balance'!D548/'Clients Balance'!$B548</f>
        <v>0.1441470854</v>
      </c>
      <c r="E336" s="334">
        <f>'Clients Balance'!E548/'Clients Balance'!$B548</f>
        <v>0.1089946972</v>
      </c>
      <c r="F336" s="334">
        <f>'Clients Balance'!F548/'Clients Balance'!$B548</f>
        <v>0</v>
      </c>
      <c r="G336" s="334">
        <f>'Clients Balance'!G548/'Clients Balance'!$B548</f>
        <v>0</v>
      </c>
      <c r="H336" s="334">
        <f>'Clients Balance'!H548/'Clients Balance'!$B548</f>
        <v>0</v>
      </c>
      <c r="I336" s="334">
        <f>'Clients Balance'!I548/'Clients Balance'!$B548</f>
        <v>0</v>
      </c>
      <c r="J336" s="334">
        <f>'Clients Balance'!J548/'Clients Balance'!$B548</f>
        <v>0</v>
      </c>
      <c r="K336" s="334">
        <f>'Clients Balance'!K548/'Clients Balance'!$B548</f>
        <v>0</v>
      </c>
      <c r="L336" s="334">
        <f>'Clients Balance'!L548/'Clients Balance'!$B548</f>
        <v>0</v>
      </c>
      <c r="M336" s="334">
        <f>'Clients Balance'!M548/'Clients Balance'!$B548</f>
        <v>0</v>
      </c>
      <c r="N336" s="334">
        <f>'Clients Balance'!N548/'Clients Balance'!$B548</f>
        <v>0</v>
      </c>
      <c r="O336" s="334">
        <f>'Clients Balance'!O548/'Clients Balance'!$B548</f>
        <v>0.04923004982</v>
      </c>
      <c r="P336" s="334">
        <f>'Clients Balance'!P548/'Clients Balance'!$B548</f>
        <v>0.02959932172</v>
      </c>
      <c r="Q336" s="334">
        <f>'Clients Balance'!Q548/'Clients Balance'!$B548</f>
        <v>0.07937137812</v>
      </c>
      <c r="R336" s="334">
        <f>'Clients Balance'!R548/'Clients Balance'!$B548</f>
        <v>0</v>
      </c>
      <c r="S336" s="134"/>
      <c r="T336" s="134"/>
      <c r="U336" s="134"/>
      <c r="V336" s="134"/>
      <c r="W336" s="134"/>
      <c r="X336" s="134"/>
      <c r="Y336" s="134"/>
      <c r="Z336" s="134"/>
      <c r="AA336" s="134"/>
    </row>
    <row r="337" ht="22.5" customHeight="1">
      <c r="A337" s="186" t="str">
        <f>'PROP DAILY PNL'!A543</f>
        <v/>
      </c>
      <c r="B337" s="334">
        <f t="shared" si="1"/>
        <v>1</v>
      </c>
      <c r="C337" s="334">
        <f>'Clients Balance'!C549/'Clients Balance'!B549</f>
        <v>0.5886574678</v>
      </c>
      <c r="D337" s="334">
        <f>'Clients Balance'!D549/'Clients Balance'!$B549</f>
        <v>0.1441470854</v>
      </c>
      <c r="E337" s="334">
        <f>'Clients Balance'!E549/'Clients Balance'!$B549</f>
        <v>0.1089946972</v>
      </c>
      <c r="F337" s="334">
        <f>'Clients Balance'!F549/'Clients Balance'!$B549</f>
        <v>0</v>
      </c>
      <c r="G337" s="334">
        <f>'Clients Balance'!G549/'Clients Balance'!$B549</f>
        <v>0</v>
      </c>
      <c r="H337" s="334">
        <f>'Clients Balance'!H549/'Clients Balance'!$B549</f>
        <v>0</v>
      </c>
      <c r="I337" s="334">
        <f>'Clients Balance'!I549/'Clients Balance'!$B549</f>
        <v>0</v>
      </c>
      <c r="J337" s="334">
        <f>'Clients Balance'!J549/'Clients Balance'!$B549</f>
        <v>0</v>
      </c>
      <c r="K337" s="334">
        <f>'Clients Balance'!K549/'Clients Balance'!$B549</f>
        <v>0</v>
      </c>
      <c r="L337" s="334">
        <f>'Clients Balance'!L549/'Clients Balance'!$B549</f>
        <v>0</v>
      </c>
      <c r="M337" s="334">
        <f>'Clients Balance'!M549/'Clients Balance'!$B549</f>
        <v>0</v>
      </c>
      <c r="N337" s="334">
        <f>'Clients Balance'!N549/'Clients Balance'!$B549</f>
        <v>0</v>
      </c>
      <c r="O337" s="334">
        <f>'Clients Balance'!O549/'Clients Balance'!$B549</f>
        <v>0.04923004982</v>
      </c>
      <c r="P337" s="334">
        <f>'Clients Balance'!P549/'Clients Balance'!$B549</f>
        <v>0.02959932172</v>
      </c>
      <c r="Q337" s="334">
        <f>'Clients Balance'!Q549/'Clients Balance'!$B549</f>
        <v>0.07937137812</v>
      </c>
      <c r="R337" s="334">
        <f>'Clients Balance'!R549/'Clients Balance'!$B549</f>
        <v>0</v>
      </c>
      <c r="S337" s="134"/>
      <c r="T337" s="134"/>
      <c r="U337" s="134"/>
      <c r="V337" s="134"/>
      <c r="W337" s="134"/>
      <c r="X337" s="134"/>
      <c r="Y337" s="134"/>
      <c r="Z337" s="134"/>
      <c r="AA337" s="134"/>
    </row>
    <row r="338" ht="22.5" customHeight="1">
      <c r="A338" s="186" t="str">
        <f>'PROP DAILY PNL'!A544</f>
        <v/>
      </c>
      <c r="B338" s="334">
        <f t="shared" si="1"/>
        <v>1</v>
      </c>
      <c r="C338" s="334">
        <f>'Clients Balance'!C550/'Clients Balance'!B550</f>
        <v>0.5886574678</v>
      </c>
      <c r="D338" s="334">
        <f>'Clients Balance'!D550/'Clients Balance'!$B550</f>
        <v>0.1441470854</v>
      </c>
      <c r="E338" s="334">
        <f>'Clients Balance'!E550/'Clients Balance'!$B550</f>
        <v>0.1089946972</v>
      </c>
      <c r="F338" s="334">
        <f>'Clients Balance'!F550/'Clients Balance'!$B550</f>
        <v>0</v>
      </c>
      <c r="G338" s="334">
        <f>'Clients Balance'!G550/'Clients Balance'!$B550</f>
        <v>0</v>
      </c>
      <c r="H338" s="334">
        <f>'Clients Balance'!H550/'Clients Balance'!$B550</f>
        <v>0</v>
      </c>
      <c r="I338" s="334">
        <f>'Clients Balance'!I550/'Clients Balance'!$B550</f>
        <v>0</v>
      </c>
      <c r="J338" s="334">
        <f>'Clients Balance'!J550/'Clients Balance'!$B550</f>
        <v>0</v>
      </c>
      <c r="K338" s="334">
        <f>'Clients Balance'!K550/'Clients Balance'!$B550</f>
        <v>0</v>
      </c>
      <c r="L338" s="334">
        <f>'Clients Balance'!L550/'Clients Balance'!$B550</f>
        <v>0</v>
      </c>
      <c r="M338" s="334">
        <f>'Clients Balance'!M550/'Clients Balance'!$B550</f>
        <v>0</v>
      </c>
      <c r="N338" s="334">
        <f>'Clients Balance'!N550/'Clients Balance'!$B550</f>
        <v>0</v>
      </c>
      <c r="O338" s="334">
        <f>'Clients Balance'!O550/'Clients Balance'!$B550</f>
        <v>0.04923004982</v>
      </c>
      <c r="P338" s="334">
        <f>'Clients Balance'!P550/'Clients Balance'!$B550</f>
        <v>0.02959932172</v>
      </c>
      <c r="Q338" s="334">
        <f>'Clients Balance'!Q550/'Clients Balance'!$B550</f>
        <v>0.07937137812</v>
      </c>
      <c r="R338" s="334">
        <f>'Clients Balance'!R550/'Clients Balance'!$B550</f>
        <v>0</v>
      </c>
      <c r="S338" s="134"/>
      <c r="T338" s="134"/>
      <c r="U338" s="134"/>
      <c r="V338" s="134"/>
      <c r="W338" s="134"/>
      <c r="X338" s="134"/>
      <c r="Y338" s="134"/>
      <c r="Z338" s="134"/>
      <c r="AA338" s="134"/>
    </row>
    <row r="339" ht="22.5" customHeight="1">
      <c r="A339" s="186" t="str">
        <f>'PROP DAILY PNL'!A545</f>
        <v/>
      </c>
      <c r="B339" s="334">
        <f t="shared" si="1"/>
        <v>1</v>
      </c>
      <c r="C339" s="334">
        <f>'Clients Balance'!C551/'Clients Balance'!B551</f>
        <v>0.5886574678</v>
      </c>
      <c r="D339" s="334">
        <f>'Clients Balance'!D551/'Clients Balance'!$B551</f>
        <v>0.1441470854</v>
      </c>
      <c r="E339" s="334">
        <f>'Clients Balance'!E551/'Clients Balance'!$B551</f>
        <v>0.1089946972</v>
      </c>
      <c r="F339" s="334">
        <f>'Clients Balance'!F551/'Clients Balance'!$B551</f>
        <v>0</v>
      </c>
      <c r="G339" s="334">
        <f>'Clients Balance'!G551/'Clients Balance'!$B551</f>
        <v>0</v>
      </c>
      <c r="H339" s="334">
        <f>'Clients Balance'!H551/'Clients Balance'!$B551</f>
        <v>0</v>
      </c>
      <c r="I339" s="334">
        <f>'Clients Balance'!I551/'Clients Balance'!$B551</f>
        <v>0</v>
      </c>
      <c r="J339" s="334">
        <f>'Clients Balance'!J551/'Clients Balance'!$B551</f>
        <v>0</v>
      </c>
      <c r="K339" s="334">
        <f>'Clients Balance'!K551/'Clients Balance'!$B551</f>
        <v>0</v>
      </c>
      <c r="L339" s="334">
        <f>'Clients Balance'!L551/'Clients Balance'!$B551</f>
        <v>0</v>
      </c>
      <c r="M339" s="334">
        <f>'Clients Balance'!M551/'Clients Balance'!$B551</f>
        <v>0</v>
      </c>
      <c r="N339" s="334">
        <f>'Clients Balance'!N551/'Clients Balance'!$B551</f>
        <v>0</v>
      </c>
      <c r="O339" s="334">
        <f>'Clients Balance'!O551/'Clients Balance'!$B551</f>
        <v>0.04923004982</v>
      </c>
      <c r="P339" s="334">
        <f>'Clients Balance'!P551/'Clients Balance'!$B551</f>
        <v>0.02959932172</v>
      </c>
      <c r="Q339" s="334">
        <f>'Clients Balance'!Q551/'Clients Balance'!$B551</f>
        <v>0.07937137812</v>
      </c>
      <c r="R339" s="334">
        <f>'Clients Balance'!R551/'Clients Balance'!$B551</f>
        <v>0</v>
      </c>
      <c r="S339" s="134"/>
      <c r="T339" s="134"/>
      <c r="U339" s="134"/>
      <c r="V339" s="134"/>
      <c r="W339" s="134"/>
      <c r="X339" s="134"/>
      <c r="Y339" s="134"/>
      <c r="Z339" s="134"/>
      <c r="AA339" s="134"/>
    </row>
    <row r="340" ht="22.5" customHeight="1">
      <c r="A340" s="186" t="str">
        <f>'PROP DAILY PNL'!A546</f>
        <v/>
      </c>
      <c r="B340" s="334">
        <f t="shared" si="1"/>
        <v>1</v>
      </c>
      <c r="C340" s="334">
        <f>'Clients Balance'!C552/'Clients Balance'!B552</f>
        <v>0.5886574678</v>
      </c>
      <c r="D340" s="334">
        <f>'Clients Balance'!D552/'Clients Balance'!$B552</f>
        <v>0.1441470854</v>
      </c>
      <c r="E340" s="334">
        <f>'Clients Balance'!E552/'Clients Balance'!$B552</f>
        <v>0.1089946972</v>
      </c>
      <c r="F340" s="334">
        <f>'Clients Balance'!F552/'Clients Balance'!$B552</f>
        <v>0</v>
      </c>
      <c r="G340" s="334">
        <f>'Clients Balance'!G552/'Clients Balance'!$B552</f>
        <v>0</v>
      </c>
      <c r="H340" s="334">
        <f>'Clients Balance'!H552/'Clients Balance'!$B552</f>
        <v>0</v>
      </c>
      <c r="I340" s="334">
        <f>'Clients Balance'!I552/'Clients Balance'!$B552</f>
        <v>0</v>
      </c>
      <c r="J340" s="334">
        <f>'Clients Balance'!J552/'Clients Balance'!$B552</f>
        <v>0</v>
      </c>
      <c r="K340" s="334">
        <f>'Clients Balance'!K552/'Clients Balance'!$B552</f>
        <v>0</v>
      </c>
      <c r="L340" s="334">
        <f>'Clients Balance'!L552/'Clients Balance'!$B552</f>
        <v>0</v>
      </c>
      <c r="M340" s="334">
        <f>'Clients Balance'!M552/'Clients Balance'!$B552</f>
        <v>0</v>
      </c>
      <c r="N340" s="334">
        <f>'Clients Balance'!N552/'Clients Balance'!$B552</f>
        <v>0</v>
      </c>
      <c r="O340" s="334">
        <f>'Clients Balance'!O552/'Clients Balance'!$B552</f>
        <v>0.04923004982</v>
      </c>
      <c r="P340" s="334">
        <f>'Clients Balance'!P552/'Clients Balance'!$B552</f>
        <v>0.02959932172</v>
      </c>
      <c r="Q340" s="334">
        <f>'Clients Balance'!Q552/'Clients Balance'!$B552</f>
        <v>0.07937137812</v>
      </c>
      <c r="R340" s="334">
        <f>'Clients Balance'!R552/'Clients Balance'!$B552</f>
        <v>0</v>
      </c>
      <c r="S340" s="134"/>
      <c r="T340" s="134"/>
      <c r="U340" s="134"/>
      <c r="V340" s="134"/>
      <c r="W340" s="134"/>
      <c r="X340" s="134"/>
      <c r="Y340" s="134"/>
      <c r="Z340" s="134"/>
      <c r="AA340" s="134"/>
    </row>
    <row r="341" ht="22.5" customHeight="1">
      <c r="A341" s="186" t="str">
        <f>'PROP DAILY PNL'!A547</f>
        <v/>
      </c>
      <c r="B341" s="334">
        <f t="shared" si="1"/>
        <v>1</v>
      </c>
      <c r="C341" s="334">
        <f>'Clients Balance'!C553/'Clients Balance'!B553</f>
        <v>0.5886574678</v>
      </c>
      <c r="D341" s="334">
        <f>'Clients Balance'!D553/'Clients Balance'!$B553</f>
        <v>0.1441470854</v>
      </c>
      <c r="E341" s="334">
        <f>'Clients Balance'!E553/'Clients Balance'!$B553</f>
        <v>0.1089946972</v>
      </c>
      <c r="F341" s="334">
        <f>'Clients Balance'!F553/'Clients Balance'!$B553</f>
        <v>0</v>
      </c>
      <c r="G341" s="334">
        <f>'Clients Balance'!G553/'Clients Balance'!$B553</f>
        <v>0</v>
      </c>
      <c r="H341" s="334">
        <f>'Clients Balance'!H553/'Clients Balance'!$B553</f>
        <v>0</v>
      </c>
      <c r="I341" s="334">
        <f>'Clients Balance'!I553/'Clients Balance'!$B553</f>
        <v>0</v>
      </c>
      <c r="J341" s="334">
        <f>'Clients Balance'!J553/'Clients Balance'!$B553</f>
        <v>0</v>
      </c>
      <c r="K341" s="334">
        <f>'Clients Balance'!K553/'Clients Balance'!$B553</f>
        <v>0</v>
      </c>
      <c r="L341" s="334">
        <f>'Clients Balance'!L553/'Clients Balance'!$B553</f>
        <v>0</v>
      </c>
      <c r="M341" s="334">
        <f>'Clients Balance'!M553/'Clients Balance'!$B553</f>
        <v>0</v>
      </c>
      <c r="N341" s="334">
        <f>'Clients Balance'!N553/'Clients Balance'!$B553</f>
        <v>0</v>
      </c>
      <c r="O341" s="334">
        <f>'Clients Balance'!O553/'Clients Balance'!$B553</f>
        <v>0.04923004982</v>
      </c>
      <c r="P341" s="334">
        <f>'Clients Balance'!P553/'Clients Balance'!$B553</f>
        <v>0.02959932172</v>
      </c>
      <c r="Q341" s="334">
        <f>'Clients Balance'!Q553/'Clients Balance'!$B553</f>
        <v>0.07937137812</v>
      </c>
      <c r="R341" s="334">
        <f>'Clients Balance'!R553/'Clients Balance'!$B553</f>
        <v>0</v>
      </c>
      <c r="S341" s="134"/>
      <c r="T341" s="134"/>
      <c r="U341" s="134"/>
      <c r="V341" s="134"/>
      <c r="W341" s="134"/>
      <c r="X341" s="134"/>
      <c r="Y341" s="134"/>
      <c r="Z341" s="134"/>
      <c r="AA341" s="134"/>
    </row>
    <row r="342" ht="22.5" customHeight="1">
      <c r="A342" s="186" t="str">
        <f>'PROP DAILY PNL'!A548</f>
        <v/>
      </c>
      <c r="B342" s="334">
        <f t="shared" si="1"/>
        <v>1</v>
      </c>
      <c r="C342" s="334">
        <f>'Clients Balance'!C554/'Clients Balance'!B554</f>
        <v>0.5886574678</v>
      </c>
      <c r="D342" s="334">
        <f>'Clients Balance'!D554/'Clients Balance'!$B554</f>
        <v>0.1441470854</v>
      </c>
      <c r="E342" s="334">
        <f>'Clients Balance'!E554/'Clients Balance'!$B554</f>
        <v>0.1089946972</v>
      </c>
      <c r="F342" s="334">
        <f>'Clients Balance'!F554/'Clients Balance'!$B554</f>
        <v>0</v>
      </c>
      <c r="G342" s="334">
        <f>'Clients Balance'!G554/'Clients Balance'!$B554</f>
        <v>0</v>
      </c>
      <c r="H342" s="334">
        <f>'Clients Balance'!H554/'Clients Balance'!$B554</f>
        <v>0</v>
      </c>
      <c r="I342" s="334">
        <f>'Clients Balance'!I554/'Clients Balance'!$B554</f>
        <v>0</v>
      </c>
      <c r="J342" s="334">
        <f>'Clients Balance'!J554/'Clients Balance'!$B554</f>
        <v>0</v>
      </c>
      <c r="K342" s="334">
        <f>'Clients Balance'!K554/'Clients Balance'!$B554</f>
        <v>0</v>
      </c>
      <c r="L342" s="334">
        <f>'Clients Balance'!L554/'Clients Balance'!$B554</f>
        <v>0</v>
      </c>
      <c r="M342" s="334">
        <f>'Clients Balance'!M554/'Clients Balance'!$B554</f>
        <v>0</v>
      </c>
      <c r="N342" s="334">
        <f>'Clients Balance'!N554/'Clients Balance'!$B554</f>
        <v>0</v>
      </c>
      <c r="O342" s="334">
        <f>'Clients Balance'!O554/'Clients Balance'!$B554</f>
        <v>0.04923004982</v>
      </c>
      <c r="P342" s="334">
        <f>'Clients Balance'!P554/'Clients Balance'!$B554</f>
        <v>0.02959932172</v>
      </c>
      <c r="Q342" s="334">
        <f>'Clients Balance'!Q554/'Clients Balance'!$B554</f>
        <v>0.07937137812</v>
      </c>
      <c r="R342" s="334">
        <f>'Clients Balance'!R554/'Clients Balance'!$B554</f>
        <v>0</v>
      </c>
      <c r="S342" s="134"/>
      <c r="T342" s="134"/>
      <c r="U342" s="134"/>
      <c r="V342" s="134"/>
      <c r="W342" s="134"/>
      <c r="X342" s="134"/>
      <c r="Y342" s="134"/>
      <c r="Z342" s="134"/>
      <c r="AA342" s="134"/>
    </row>
    <row r="343" ht="22.5" customHeight="1">
      <c r="A343" s="186" t="str">
        <f>'PROP DAILY PNL'!A549</f>
        <v/>
      </c>
      <c r="B343" s="334">
        <f t="shared" si="1"/>
        <v>1</v>
      </c>
      <c r="C343" s="334">
        <f>'Clients Balance'!C555/'Clients Balance'!B555</f>
        <v>0.5886574678</v>
      </c>
      <c r="D343" s="334">
        <f>'Clients Balance'!D555/'Clients Balance'!$B555</f>
        <v>0.1441470854</v>
      </c>
      <c r="E343" s="334">
        <f>'Clients Balance'!E555/'Clients Balance'!$B555</f>
        <v>0.1089946972</v>
      </c>
      <c r="F343" s="334">
        <f>'Clients Balance'!F555/'Clients Balance'!$B555</f>
        <v>0</v>
      </c>
      <c r="G343" s="334">
        <f>'Clients Balance'!G555/'Clients Balance'!$B555</f>
        <v>0</v>
      </c>
      <c r="H343" s="334">
        <f>'Clients Balance'!H555/'Clients Balance'!$B555</f>
        <v>0</v>
      </c>
      <c r="I343" s="334">
        <f>'Clients Balance'!I555/'Clients Balance'!$B555</f>
        <v>0</v>
      </c>
      <c r="J343" s="334">
        <f>'Clients Balance'!J555/'Clients Balance'!$B555</f>
        <v>0</v>
      </c>
      <c r="K343" s="334">
        <f>'Clients Balance'!K555/'Clients Balance'!$B555</f>
        <v>0</v>
      </c>
      <c r="L343" s="334">
        <f>'Clients Balance'!L555/'Clients Balance'!$B555</f>
        <v>0</v>
      </c>
      <c r="M343" s="334">
        <f>'Clients Balance'!M555/'Clients Balance'!$B555</f>
        <v>0</v>
      </c>
      <c r="N343" s="334">
        <f>'Clients Balance'!N555/'Clients Balance'!$B555</f>
        <v>0</v>
      </c>
      <c r="O343" s="334">
        <f>'Clients Balance'!O555/'Clients Balance'!$B555</f>
        <v>0.04923004982</v>
      </c>
      <c r="P343" s="334">
        <f>'Clients Balance'!P555/'Clients Balance'!$B555</f>
        <v>0.02959932172</v>
      </c>
      <c r="Q343" s="334">
        <f>'Clients Balance'!Q555/'Clients Balance'!$B555</f>
        <v>0.07937137812</v>
      </c>
      <c r="R343" s="334">
        <f>'Clients Balance'!R555/'Clients Balance'!$B555</f>
        <v>0</v>
      </c>
      <c r="S343" s="134"/>
      <c r="T343" s="134"/>
      <c r="U343" s="134"/>
      <c r="V343" s="134"/>
      <c r="W343" s="134"/>
      <c r="X343" s="134"/>
      <c r="Y343" s="134"/>
      <c r="Z343" s="134"/>
      <c r="AA343" s="134"/>
    </row>
    <row r="344" ht="22.5" customHeight="1">
      <c r="A344" s="186" t="str">
        <f>'PROP DAILY PNL'!A550</f>
        <v/>
      </c>
      <c r="B344" s="334">
        <f t="shared" si="1"/>
        <v>1</v>
      </c>
      <c r="C344" s="334">
        <f>'Clients Balance'!C556/'Clients Balance'!B556</f>
        <v>0.5886574678</v>
      </c>
      <c r="D344" s="334">
        <f>'Clients Balance'!D556/'Clients Balance'!$B556</f>
        <v>0.1441470854</v>
      </c>
      <c r="E344" s="334">
        <f>'Clients Balance'!E556/'Clients Balance'!$B556</f>
        <v>0.1089946972</v>
      </c>
      <c r="F344" s="334">
        <f>'Clients Balance'!F556/'Clients Balance'!$B556</f>
        <v>0</v>
      </c>
      <c r="G344" s="334">
        <f>'Clients Balance'!G556/'Clients Balance'!$B556</f>
        <v>0</v>
      </c>
      <c r="H344" s="334">
        <f>'Clients Balance'!H556/'Clients Balance'!$B556</f>
        <v>0</v>
      </c>
      <c r="I344" s="334">
        <f>'Clients Balance'!I556/'Clients Balance'!$B556</f>
        <v>0</v>
      </c>
      <c r="J344" s="334">
        <f>'Clients Balance'!J556/'Clients Balance'!$B556</f>
        <v>0</v>
      </c>
      <c r="K344" s="334">
        <f>'Clients Balance'!K556/'Clients Balance'!$B556</f>
        <v>0</v>
      </c>
      <c r="L344" s="334">
        <f>'Clients Balance'!L556/'Clients Balance'!$B556</f>
        <v>0</v>
      </c>
      <c r="M344" s="334">
        <f>'Clients Balance'!M556/'Clients Balance'!$B556</f>
        <v>0</v>
      </c>
      <c r="N344" s="334">
        <f>'Clients Balance'!N556/'Clients Balance'!$B556</f>
        <v>0</v>
      </c>
      <c r="O344" s="334">
        <f>'Clients Balance'!O556/'Clients Balance'!$B556</f>
        <v>0.04923004982</v>
      </c>
      <c r="P344" s="334">
        <f>'Clients Balance'!P556/'Clients Balance'!$B556</f>
        <v>0.02959932172</v>
      </c>
      <c r="Q344" s="334">
        <f>'Clients Balance'!Q556/'Clients Balance'!$B556</f>
        <v>0.07937137812</v>
      </c>
      <c r="R344" s="334">
        <f>'Clients Balance'!R556/'Clients Balance'!$B556</f>
        <v>0</v>
      </c>
      <c r="S344" s="134"/>
      <c r="T344" s="134"/>
      <c r="U344" s="134"/>
      <c r="V344" s="134"/>
      <c r="W344" s="134"/>
      <c r="X344" s="134"/>
      <c r="Y344" s="134"/>
      <c r="Z344" s="134"/>
      <c r="AA344" s="134"/>
    </row>
    <row r="345" ht="22.5" customHeight="1">
      <c r="A345" s="186" t="str">
        <f>'PROP DAILY PNL'!A551</f>
        <v/>
      </c>
      <c r="B345" s="334">
        <f t="shared" si="1"/>
        <v>1</v>
      </c>
      <c r="C345" s="334">
        <f>'Clients Balance'!C557/'Clients Balance'!B557</f>
        <v>0.5886574678</v>
      </c>
      <c r="D345" s="334">
        <f>'Clients Balance'!D557/'Clients Balance'!$B557</f>
        <v>0.1441470854</v>
      </c>
      <c r="E345" s="334">
        <f>'Clients Balance'!E557/'Clients Balance'!$B557</f>
        <v>0.1089946972</v>
      </c>
      <c r="F345" s="334">
        <f>'Clients Balance'!F557/'Clients Balance'!$B557</f>
        <v>0</v>
      </c>
      <c r="G345" s="334">
        <f>'Clients Balance'!G557/'Clients Balance'!$B557</f>
        <v>0</v>
      </c>
      <c r="H345" s="334">
        <f>'Clients Balance'!H557/'Clients Balance'!$B557</f>
        <v>0</v>
      </c>
      <c r="I345" s="334">
        <f>'Clients Balance'!I557/'Clients Balance'!$B557</f>
        <v>0</v>
      </c>
      <c r="J345" s="334">
        <f>'Clients Balance'!J557/'Clients Balance'!$B557</f>
        <v>0</v>
      </c>
      <c r="K345" s="334">
        <f>'Clients Balance'!K557/'Clients Balance'!$B557</f>
        <v>0</v>
      </c>
      <c r="L345" s="334">
        <f>'Clients Balance'!L557/'Clients Balance'!$B557</f>
        <v>0</v>
      </c>
      <c r="M345" s="334">
        <f>'Clients Balance'!M557/'Clients Balance'!$B557</f>
        <v>0</v>
      </c>
      <c r="N345" s="334">
        <f>'Clients Balance'!N557/'Clients Balance'!$B557</f>
        <v>0</v>
      </c>
      <c r="O345" s="334">
        <f>'Clients Balance'!O557/'Clients Balance'!$B557</f>
        <v>0.04923004982</v>
      </c>
      <c r="P345" s="334">
        <f>'Clients Balance'!P557/'Clients Balance'!$B557</f>
        <v>0.02959932172</v>
      </c>
      <c r="Q345" s="334">
        <f>'Clients Balance'!Q557/'Clients Balance'!$B557</f>
        <v>0.07937137812</v>
      </c>
      <c r="R345" s="334">
        <f>'Clients Balance'!R557/'Clients Balance'!$B557</f>
        <v>0</v>
      </c>
      <c r="S345" s="134"/>
      <c r="T345" s="134"/>
      <c r="U345" s="134"/>
      <c r="V345" s="134"/>
      <c r="W345" s="134"/>
      <c r="X345" s="134"/>
      <c r="Y345" s="134"/>
      <c r="Z345" s="134"/>
      <c r="AA345" s="134"/>
    </row>
    <row r="346" ht="22.5" customHeight="1">
      <c r="A346" s="186" t="str">
        <f>'PROP DAILY PNL'!A552</f>
        <v/>
      </c>
      <c r="B346" s="334">
        <f t="shared" si="1"/>
        <v>1</v>
      </c>
      <c r="C346" s="334">
        <f>'Clients Balance'!C558/'Clients Balance'!B558</f>
        <v>0.5886574678</v>
      </c>
      <c r="D346" s="334">
        <f>'Clients Balance'!D558/'Clients Balance'!$B558</f>
        <v>0.1441470854</v>
      </c>
      <c r="E346" s="334">
        <f>'Clients Balance'!E558/'Clients Balance'!$B558</f>
        <v>0.1089946972</v>
      </c>
      <c r="F346" s="334">
        <f>'Clients Balance'!F558/'Clients Balance'!$B558</f>
        <v>0</v>
      </c>
      <c r="G346" s="334">
        <f>'Clients Balance'!G558/'Clients Balance'!$B558</f>
        <v>0</v>
      </c>
      <c r="H346" s="334">
        <f>'Clients Balance'!H558/'Clients Balance'!$B558</f>
        <v>0</v>
      </c>
      <c r="I346" s="334">
        <f>'Clients Balance'!I558/'Clients Balance'!$B558</f>
        <v>0</v>
      </c>
      <c r="J346" s="334">
        <f>'Clients Balance'!J558/'Clients Balance'!$B558</f>
        <v>0</v>
      </c>
      <c r="K346" s="334">
        <f>'Clients Balance'!K558/'Clients Balance'!$B558</f>
        <v>0</v>
      </c>
      <c r="L346" s="334">
        <f>'Clients Balance'!L558/'Clients Balance'!$B558</f>
        <v>0</v>
      </c>
      <c r="M346" s="334">
        <f>'Clients Balance'!M558/'Clients Balance'!$B558</f>
        <v>0</v>
      </c>
      <c r="N346" s="334">
        <f>'Clients Balance'!N558/'Clients Balance'!$B558</f>
        <v>0</v>
      </c>
      <c r="O346" s="334">
        <f>'Clients Balance'!O558/'Clients Balance'!$B558</f>
        <v>0.04923004982</v>
      </c>
      <c r="P346" s="334">
        <f>'Clients Balance'!P558/'Clients Balance'!$B558</f>
        <v>0.02959932172</v>
      </c>
      <c r="Q346" s="334">
        <f>'Clients Balance'!Q558/'Clients Balance'!$B558</f>
        <v>0.07937137812</v>
      </c>
      <c r="R346" s="334">
        <f>'Clients Balance'!R558/'Clients Balance'!$B558</f>
        <v>0</v>
      </c>
      <c r="S346" s="134"/>
      <c r="T346" s="134"/>
      <c r="U346" s="134"/>
      <c r="V346" s="134"/>
      <c r="W346" s="134"/>
      <c r="X346" s="134"/>
      <c r="Y346" s="134"/>
      <c r="Z346" s="134"/>
      <c r="AA346" s="134"/>
    </row>
    <row r="347" ht="22.5" customHeight="1">
      <c r="A347" s="186" t="str">
        <f>'PROP DAILY PNL'!A553</f>
        <v/>
      </c>
      <c r="B347" s="334">
        <f t="shared" si="1"/>
        <v>1</v>
      </c>
      <c r="C347" s="334">
        <f>'Clients Balance'!C559/'Clients Balance'!B559</f>
        <v>0.5886574678</v>
      </c>
      <c r="D347" s="334">
        <f>'Clients Balance'!D559/'Clients Balance'!$B559</f>
        <v>0.1441470854</v>
      </c>
      <c r="E347" s="334">
        <f>'Clients Balance'!E559/'Clients Balance'!$B559</f>
        <v>0.1089946972</v>
      </c>
      <c r="F347" s="334">
        <f>'Clients Balance'!F559/'Clients Balance'!$B559</f>
        <v>0</v>
      </c>
      <c r="G347" s="334">
        <f>'Clients Balance'!G559/'Clients Balance'!$B559</f>
        <v>0</v>
      </c>
      <c r="H347" s="334">
        <f>'Clients Balance'!H559/'Clients Balance'!$B559</f>
        <v>0</v>
      </c>
      <c r="I347" s="334">
        <f>'Clients Balance'!I559/'Clients Balance'!$B559</f>
        <v>0</v>
      </c>
      <c r="J347" s="334">
        <f>'Clients Balance'!J559/'Clients Balance'!$B559</f>
        <v>0</v>
      </c>
      <c r="K347" s="334">
        <f>'Clients Balance'!K559/'Clients Balance'!$B559</f>
        <v>0</v>
      </c>
      <c r="L347" s="334">
        <f>'Clients Balance'!L559/'Clients Balance'!$B559</f>
        <v>0</v>
      </c>
      <c r="M347" s="334">
        <f>'Clients Balance'!M559/'Clients Balance'!$B559</f>
        <v>0</v>
      </c>
      <c r="N347" s="334">
        <f>'Clients Balance'!N559/'Clients Balance'!$B559</f>
        <v>0</v>
      </c>
      <c r="O347" s="334">
        <f>'Clients Balance'!O559/'Clients Balance'!$B559</f>
        <v>0.04923004982</v>
      </c>
      <c r="P347" s="334">
        <f>'Clients Balance'!P559/'Clients Balance'!$B559</f>
        <v>0.02959932172</v>
      </c>
      <c r="Q347" s="334">
        <f>'Clients Balance'!Q559/'Clients Balance'!$B559</f>
        <v>0.07937137812</v>
      </c>
      <c r="R347" s="334">
        <f>'Clients Balance'!R559/'Clients Balance'!$B559</f>
        <v>0</v>
      </c>
      <c r="S347" s="134"/>
      <c r="T347" s="134"/>
      <c r="U347" s="134"/>
      <c r="V347" s="134"/>
      <c r="W347" s="134"/>
      <c r="X347" s="134"/>
      <c r="Y347" s="134"/>
      <c r="Z347" s="134"/>
      <c r="AA347" s="134"/>
    </row>
    <row r="348" ht="22.5" customHeight="1">
      <c r="A348" s="186" t="str">
        <f>'PROP DAILY PNL'!A554</f>
        <v/>
      </c>
      <c r="B348" s="334">
        <f t="shared" si="1"/>
        <v>1</v>
      </c>
      <c r="C348" s="334">
        <f>'Clients Balance'!C560/'Clients Balance'!B560</f>
        <v>0.5886574678</v>
      </c>
      <c r="D348" s="334">
        <f>'Clients Balance'!D560/'Clients Balance'!$B560</f>
        <v>0.1441470854</v>
      </c>
      <c r="E348" s="334">
        <f>'Clients Balance'!E560/'Clients Balance'!$B560</f>
        <v>0.1089946972</v>
      </c>
      <c r="F348" s="334">
        <f>'Clients Balance'!F560/'Clients Balance'!$B560</f>
        <v>0</v>
      </c>
      <c r="G348" s="334">
        <f>'Clients Balance'!G560/'Clients Balance'!$B560</f>
        <v>0</v>
      </c>
      <c r="H348" s="334">
        <f>'Clients Balance'!H560/'Clients Balance'!$B560</f>
        <v>0</v>
      </c>
      <c r="I348" s="334">
        <f>'Clients Balance'!I560/'Clients Balance'!$B560</f>
        <v>0</v>
      </c>
      <c r="J348" s="334">
        <f>'Clients Balance'!J560/'Clients Balance'!$B560</f>
        <v>0</v>
      </c>
      <c r="K348" s="334">
        <f>'Clients Balance'!K560/'Clients Balance'!$B560</f>
        <v>0</v>
      </c>
      <c r="L348" s="334">
        <f>'Clients Balance'!L560/'Clients Balance'!$B560</f>
        <v>0</v>
      </c>
      <c r="M348" s="334">
        <f>'Clients Balance'!M560/'Clients Balance'!$B560</f>
        <v>0</v>
      </c>
      <c r="N348" s="334">
        <f>'Clients Balance'!N560/'Clients Balance'!$B560</f>
        <v>0</v>
      </c>
      <c r="O348" s="334">
        <f>'Clients Balance'!O560/'Clients Balance'!$B560</f>
        <v>0.04923004982</v>
      </c>
      <c r="P348" s="334">
        <f>'Clients Balance'!P560/'Clients Balance'!$B560</f>
        <v>0.02959932172</v>
      </c>
      <c r="Q348" s="334">
        <f>'Clients Balance'!Q560/'Clients Balance'!$B560</f>
        <v>0.07937137812</v>
      </c>
      <c r="R348" s="334">
        <f>'Clients Balance'!R560/'Clients Balance'!$B560</f>
        <v>0</v>
      </c>
      <c r="S348" s="134"/>
      <c r="T348" s="134"/>
      <c r="U348" s="134"/>
      <c r="V348" s="134"/>
      <c r="W348" s="134"/>
      <c r="X348" s="134"/>
      <c r="Y348" s="134"/>
      <c r="Z348" s="134"/>
      <c r="AA348" s="134"/>
    </row>
    <row r="349" ht="22.5" customHeight="1">
      <c r="A349" s="186" t="str">
        <f>'PROP DAILY PNL'!A555</f>
        <v/>
      </c>
      <c r="B349" s="334">
        <f t="shared" si="1"/>
        <v>1</v>
      </c>
      <c r="C349" s="334">
        <f>'Clients Balance'!C561/'Clients Balance'!B561</f>
        <v>0.5886574678</v>
      </c>
      <c r="D349" s="334">
        <f>'Clients Balance'!D561/'Clients Balance'!$B561</f>
        <v>0.1441470854</v>
      </c>
      <c r="E349" s="334">
        <f>'Clients Balance'!E561/'Clients Balance'!$B561</f>
        <v>0.1089946972</v>
      </c>
      <c r="F349" s="334">
        <f>'Clients Balance'!F561/'Clients Balance'!$B561</f>
        <v>0</v>
      </c>
      <c r="G349" s="334">
        <f>'Clients Balance'!G561/'Clients Balance'!$B561</f>
        <v>0</v>
      </c>
      <c r="H349" s="334">
        <f>'Clients Balance'!H561/'Clients Balance'!$B561</f>
        <v>0</v>
      </c>
      <c r="I349" s="334">
        <f>'Clients Balance'!I561/'Clients Balance'!$B561</f>
        <v>0</v>
      </c>
      <c r="J349" s="334">
        <f>'Clients Balance'!J561/'Clients Balance'!$B561</f>
        <v>0</v>
      </c>
      <c r="K349" s="334">
        <f>'Clients Balance'!K561/'Clients Balance'!$B561</f>
        <v>0</v>
      </c>
      <c r="L349" s="334">
        <f>'Clients Balance'!L561/'Clients Balance'!$B561</f>
        <v>0</v>
      </c>
      <c r="M349" s="334">
        <f>'Clients Balance'!M561/'Clients Balance'!$B561</f>
        <v>0</v>
      </c>
      <c r="N349" s="334">
        <f>'Clients Balance'!N561/'Clients Balance'!$B561</f>
        <v>0</v>
      </c>
      <c r="O349" s="334">
        <f>'Clients Balance'!O561/'Clients Balance'!$B561</f>
        <v>0.04923004982</v>
      </c>
      <c r="P349" s="334">
        <f>'Clients Balance'!P561/'Clients Balance'!$B561</f>
        <v>0.02959932172</v>
      </c>
      <c r="Q349" s="334">
        <f>'Clients Balance'!Q561/'Clients Balance'!$B561</f>
        <v>0.07937137812</v>
      </c>
      <c r="R349" s="334">
        <f>'Clients Balance'!R561/'Clients Balance'!$B561</f>
        <v>0</v>
      </c>
      <c r="S349" s="134"/>
      <c r="T349" s="134"/>
      <c r="U349" s="134"/>
      <c r="V349" s="134"/>
      <c r="W349" s="134"/>
      <c r="X349" s="134"/>
      <c r="Y349" s="134"/>
      <c r="Z349" s="134"/>
      <c r="AA349" s="134"/>
    </row>
    <row r="350" ht="22.5" customHeight="1">
      <c r="A350" s="186" t="str">
        <f>'PROP DAILY PNL'!A556</f>
        <v/>
      </c>
      <c r="B350" s="334">
        <f t="shared" si="1"/>
        <v>1</v>
      </c>
      <c r="C350" s="334">
        <f>'Clients Balance'!C562/'Clients Balance'!B562</f>
        <v>0.5886574678</v>
      </c>
      <c r="D350" s="334">
        <f>'Clients Balance'!D562/'Clients Balance'!$B562</f>
        <v>0.1441470854</v>
      </c>
      <c r="E350" s="334">
        <f>'Clients Balance'!E562/'Clients Balance'!$B562</f>
        <v>0.1089946972</v>
      </c>
      <c r="F350" s="334">
        <f>'Clients Balance'!F562/'Clients Balance'!$B562</f>
        <v>0</v>
      </c>
      <c r="G350" s="334">
        <f>'Clients Balance'!G562/'Clients Balance'!$B562</f>
        <v>0</v>
      </c>
      <c r="H350" s="334">
        <f>'Clients Balance'!H562/'Clients Balance'!$B562</f>
        <v>0</v>
      </c>
      <c r="I350" s="334">
        <f>'Clients Balance'!I562/'Clients Balance'!$B562</f>
        <v>0</v>
      </c>
      <c r="J350" s="334">
        <f>'Clients Balance'!J562/'Clients Balance'!$B562</f>
        <v>0</v>
      </c>
      <c r="K350" s="334">
        <f>'Clients Balance'!K562/'Clients Balance'!$B562</f>
        <v>0</v>
      </c>
      <c r="L350" s="334">
        <f>'Clients Balance'!L562/'Clients Balance'!$B562</f>
        <v>0</v>
      </c>
      <c r="M350" s="334">
        <f>'Clients Balance'!M562/'Clients Balance'!$B562</f>
        <v>0</v>
      </c>
      <c r="N350" s="334">
        <f>'Clients Balance'!N562/'Clients Balance'!$B562</f>
        <v>0</v>
      </c>
      <c r="O350" s="334">
        <f>'Clients Balance'!O562/'Clients Balance'!$B562</f>
        <v>0.04923004982</v>
      </c>
      <c r="P350" s="334">
        <f>'Clients Balance'!P562/'Clients Balance'!$B562</f>
        <v>0.02959932172</v>
      </c>
      <c r="Q350" s="334">
        <f>'Clients Balance'!Q562/'Clients Balance'!$B562</f>
        <v>0.07937137812</v>
      </c>
      <c r="R350" s="334">
        <f>'Clients Balance'!R562/'Clients Balance'!$B562</f>
        <v>0</v>
      </c>
      <c r="S350" s="134"/>
      <c r="T350" s="134"/>
      <c r="U350" s="134"/>
      <c r="V350" s="134"/>
      <c r="W350" s="134"/>
      <c r="X350" s="134"/>
      <c r="Y350" s="134"/>
      <c r="Z350" s="134"/>
      <c r="AA350" s="134"/>
    </row>
    <row r="351" ht="22.5" customHeight="1">
      <c r="A351" s="186" t="str">
        <f>'PROP DAILY PNL'!A557</f>
        <v/>
      </c>
      <c r="B351" s="334">
        <f t="shared" si="1"/>
        <v>1</v>
      </c>
      <c r="C351" s="334">
        <f>'Clients Balance'!C563/'Clients Balance'!B563</f>
        <v>0.5886574678</v>
      </c>
      <c r="D351" s="334">
        <f>'Clients Balance'!D563/'Clients Balance'!$B563</f>
        <v>0.1441470854</v>
      </c>
      <c r="E351" s="334">
        <f>'Clients Balance'!E563/'Clients Balance'!$B563</f>
        <v>0.1089946972</v>
      </c>
      <c r="F351" s="334">
        <f>'Clients Balance'!F563/'Clients Balance'!$B563</f>
        <v>0</v>
      </c>
      <c r="G351" s="334">
        <f>'Clients Balance'!G563/'Clients Balance'!$B563</f>
        <v>0</v>
      </c>
      <c r="H351" s="334">
        <f>'Clients Balance'!H563/'Clients Balance'!$B563</f>
        <v>0</v>
      </c>
      <c r="I351" s="334">
        <f>'Clients Balance'!I563/'Clients Balance'!$B563</f>
        <v>0</v>
      </c>
      <c r="J351" s="334">
        <f>'Clients Balance'!J563/'Clients Balance'!$B563</f>
        <v>0</v>
      </c>
      <c r="K351" s="334">
        <f>'Clients Balance'!K563/'Clients Balance'!$B563</f>
        <v>0</v>
      </c>
      <c r="L351" s="334">
        <f>'Clients Balance'!L563/'Clients Balance'!$B563</f>
        <v>0</v>
      </c>
      <c r="M351" s="334">
        <f>'Clients Balance'!M563/'Clients Balance'!$B563</f>
        <v>0</v>
      </c>
      <c r="N351" s="334">
        <f>'Clients Balance'!N563/'Clients Balance'!$B563</f>
        <v>0</v>
      </c>
      <c r="O351" s="334">
        <f>'Clients Balance'!O563/'Clients Balance'!$B563</f>
        <v>0.04923004982</v>
      </c>
      <c r="P351" s="334">
        <f>'Clients Balance'!P563/'Clients Balance'!$B563</f>
        <v>0.02959932172</v>
      </c>
      <c r="Q351" s="334">
        <f>'Clients Balance'!Q563/'Clients Balance'!$B563</f>
        <v>0.07937137812</v>
      </c>
      <c r="R351" s="334">
        <f>'Clients Balance'!R563/'Clients Balance'!$B563</f>
        <v>0</v>
      </c>
      <c r="S351" s="134"/>
      <c r="T351" s="134"/>
      <c r="U351" s="134"/>
      <c r="V351" s="134"/>
      <c r="W351" s="134"/>
      <c r="X351" s="134"/>
      <c r="Y351" s="134"/>
      <c r="Z351" s="134"/>
      <c r="AA351" s="134"/>
    </row>
    <row r="352" ht="22.5" customHeight="1">
      <c r="A352" s="186" t="str">
        <f>'PROP DAILY PNL'!A558</f>
        <v/>
      </c>
      <c r="B352" s="334">
        <f t="shared" si="1"/>
        <v>1</v>
      </c>
      <c r="C352" s="334">
        <f>'Clients Balance'!C564/'Clients Balance'!B564</f>
        <v>0.5886574678</v>
      </c>
      <c r="D352" s="334">
        <f>'Clients Balance'!D564/'Clients Balance'!$B564</f>
        <v>0.1441470854</v>
      </c>
      <c r="E352" s="334">
        <f>'Clients Balance'!E564/'Clients Balance'!$B564</f>
        <v>0.1089946972</v>
      </c>
      <c r="F352" s="334">
        <f>'Clients Balance'!F564/'Clients Balance'!$B564</f>
        <v>0</v>
      </c>
      <c r="G352" s="334">
        <f>'Clients Balance'!G564/'Clients Balance'!$B564</f>
        <v>0</v>
      </c>
      <c r="H352" s="334">
        <f>'Clients Balance'!H564/'Clients Balance'!$B564</f>
        <v>0</v>
      </c>
      <c r="I352" s="334">
        <f>'Clients Balance'!I564/'Clients Balance'!$B564</f>
        <v>0</v>
      </c>
      <c r="J352" s="334">
        <f>'Clients Balance'!J564/'Clients Balance'!$B564</f>
        <v>0</v>
      </c>
      <c r="K352" s="334">
        <f>'Clients Balance'!K564/'Clients Balance'!$B564</f>
        <v>0</v>
      </c>
      <c r="L352" s="334">
        <f>'Clients Balance'!L564/'Clients Balance'!$B564</f>
        <v>0</v>
      </c>
      <c r="M352" s="334">
        <f>'Clients Balance'!M564/'Clients Balance'!$B564</f>
        <v>0</v>
      </c>
      <c r="N352" s="334">
        <f>'Clients Balance'!N564/'Clients Balance'!$B564</f>
        <v>0</v>
      </c>
      <c r="O352" s="334">
        <f>'Clients Balance'!O564/'Clients Balance'!$B564</f>
        <v>0.04923004982</v>
      </c>
      <c r="P352" s="334">
        <f>'Clients Balance'!P564/'Clients Balance'!$B564</f>
        <v>0.02959932172</v>
      </c>
      <c r="Q352" s="334">
        <f>'Clients Balance'!Q564/'Clients Balance'!$B564</f>
        <v>0.07937137812</v>
      </c>
      <c r="R352" s="334">
        <f>'Clients Balance'!R564/'Clients Balance'!$B564</f>
        <v>0</v>
      </c>
      <c r="S352" s="134"/>
      <c r="T352" s="134"/>
      <c r="U352" s="134"/>
      <c r="V352" s="134"/>
      <c r="W352" s="134"/>
      <c r="X352" s="134"/>
      <c r="Y352" s="134"/>
      <c r="Z352" s="134"/>
      <c r="AA352" s="134"/>
    </row>
    <row r="353" ht="22.5" customHeight="1">
      <c r="A353" s="186" t="str">
        <f>'PROP DAILY PNL'!A559</f>
        <v/>
      </c>
      <c r="B353" s="334">
        <f t="shared" si="1"/>
        <v>1</v>
      </c>
      <c r="C353" s="334">
        <f>'Clients Balance'!C565/'Clients Balance'!B565</f>
        <v>0.5886574678</v>
      </c>
      <c r="D353" s="334">
        <f>'Clients Balance'!D565/'Clients Balance'!$B565</f>
        <v>0.1441470854</v>
      </c>
      <c r="E353" s="334">
        <f>'Clients Balance'!E565/'Clients Balance'!$B565</f>
        <v>0.1089946972</v>
      </c>
      <c r="F353" s="334">
        <f>'Clients Balance'!F565/'Clients Balance'!$B565</f>
        <v>0</v>
      </c>
      <c r="G353" s="334">
        <f>'Clients Balance'!G565/'Clients Balance'!$B565</f>
        <v>0</v>
      </c>
      <c r="H353" s="334">
        <f>'Clients Balance'!H565/'Clients Balance'!$B565</f>
        <v>0</v>
      </c>
      <c r="I353" s="334">
        <f>'Clients Balance'!I565/'Clients Balance'!$B565</f>
        <v>0</v>
      </c>
      <c r="J353" s="334">
        <f>'Clients Balance'!J565/'Clients Balance'!$B565</f>
        <v>0</v>
      </c>
      <c r="K353" s="334">
        <f>'Clients Balance'!K565/'Clients Balance'!$B565</f>
        <v>0</v>
      </c>
      <c r="L353" s="334">
        <f>'Clients Balance'!L565/'Clients Balance'!$B565</f>
        <v>0</v>
      </c>
      <c r="M353" s="334">
        <f>'Clients Balance'!M565/'Clients Balance'!$B565</f>
        <v>0</v>
      </c>
      <c r="N353" s="334">
        <f>'Clients Balance'!N565/'Clients Balance'!$B565</f>
        <v>0</v>
      </c>
      <c r="O353" s="334">
        <f>'Clients Balance'!O565/'Clients Balance'!$B565</f>
        <v>0.04923004982</v>
      </c>
      <c r="P353" s="334">
        <f>'Clients Balance'!P565/'Clients Balance'!$B565</f>
        <v>0.02959932172</v>
      </c>
      <c r="Q353" s="334">
        <f>'Clients Balance'!Q565/'Clients Balance'!$B565</f>
        <v>0.07937137812</v>
      </c>
      <c r="R353" s="334">
        <f>'Clients Balance'!R565/'Clients Balance'!$B565</f>
        <v>0</v>
      </c>
      <c r="S353" s="134"/>
      <c r="T353" s="134"/>
      <c r="U353" s="134"/>
      <c r="V353" s="134"/>
      <c r="W353" s="134"/>
      <c r="X353" s="134"/>
      <c r="Y353" s="134"/>
      <c r="Z353" s="134"/>
      <c r="AA353" s="134"/>
    </row>
    <row r="354" ht="22.5" customHeight="1">
      <c r="A354" s="186" t="str">
        <f>'PROP DAILY PNL'!A560</f>
        <v/>
      </c>
      <c r="B354" s="334">
        <f t="shared" si="1"/>
        <v>1</v>
      </c>
      <c r="C354" s="334">
        <f>'Clients Balance'!C566/'Clients Balance'!B566</f>
        <v>0.5886574678</v>
      </c>
      <c r="D354" s="334">
        <f>'Clients Balance'!D566/'Clients Balance'!$B566</f>
        <v>0.1441470854</v>
      </c>
      <c r="E354" s="334">
        <f>'Clients Balance'!E566/'Clients Balance'!$B566</f>
        <v>0.1089946972</v>
      </c>
      <c r="F354" s="334">
        <f>'Clients Balance'!F566/'Clients Balance'!$B566</f>
        <v>0</v>
      </c>
      <c r="G354" s="334">
        <f>'Clients Balance'!G566/'Clients Balance'!$B566</f>
        <v>0</v>
      </c>
      <c r="H354" s="334">
        <f>'Clients Balance'!H566/'Clients Balance'!$B566</f>
        <v>0</v>
      </c>
      <c r="I354" s="334">
        <f>'Clients Balance'!I566/'Clients Balance'!$B566</f>
        <v>0</v>
      </c>
      <c r="J354" s="334">
        <f>'Clients Balance'!J566/'Clients Balance'!$B566</f>
        <v>0</v>
      </c>
      <c r="K354" s="334">
        <f>'Clients Balance'!K566/'Clients Balance'!$B566</f>
        <v>0</v>
      </c>
      <c r="L354" s="334">
        <f>'Clients Balance'!L566/'Clients Balance'!$B566</f>
        <v>0</v>
      </c>
      <c r="M354" s="334">
        <f>'Clients Balance'!M566/'Clients Balance'!$B566</f>
        <v>0</v>
      </c>
      <c r="N354" s="334">
        <f>'Clients Balance'!N566/'Clients Balance'!$B566</f>
        <v>0</v>
      </c>
      <c r="O354" s="334">
        <f>'Clients Balance'!O566/'Clients Balance'!$B566</f>
        <v>0.04923004982</v>
      </c>
      <c r="P354" s="334">
        <f>'Clients Balance'!P566/'Clients Balance'!$B566</f>
        <v>0.02959932172</v>
      </c>
      <c r="Q354" s="334">
        <f>'Clients Balance'!Q566/'Clients Balance'!$B566</f>
        <v>0.07937137812</v>
      </c>
      <c r="R354" s="334">
        <f>'Clients Balance'!R566/'Clients Balance'!$B566</f>
        <v>0</v>
      </c>
      <c r="S354" s="134"/>
      <c r="T354" s="134"/>
      <c r="U354" s="134"/>
      <c r="V354" s="134"/>
      <c r="W354" s="134"/>
      <c r="X354" s="134"/>
      <c r="Y354" s="134"/>
      <c r="Z354" s="134"/>
      <c r="AA354" s="134"/>
    </row>
    <row r="355" ht="22.5" customHeight="1">
      <c r="A355" s="186" t="str">
        <f>'PROP DAILY PNL'!A561</f>
        <v/>
      </c>
      <c r="B355" s="334">
        <f t="shared" si="1"/>
        <v>1</v>
      </c>
      <c r="C355" s="334">
        <f>'Clients Balance'!C567/'Clients Balance'!B567</f>
        <v>0.5886574678</v>
      </c>
      <c r="D355" s="334">
        <f>'Clients Balance'!D567/'Clients Balance'!$B567</f>
        <v>0.1441470854</v>
      </c>
      <c r="E355" s="334">
        <f>'Clients Balance'!E567/'Clients Balance'!$B567</f>
        <v>0.1089946972</v>
      </c>
      <c r="F355" s="334">
        <f>'Clients Balance'!F567/'Clients Balance'!$B567</f>
        <v>0</v>
      </c>
      <c r="G355" s="334">
        <f>'Clients Balance'!G567/'Clients Balance'!$B567</f>
        <v>0</v>
      </c>
      <c r="H355" s="334">
        <f>'Clients Balance'!H567/'Clients Balance'!$B567</f>
        <v>0</v>
      </c>
      <c r="I355" s="334">
        <f>'Clients Balance'!I567/'Clients Balance'!$B567</f>
        <v>0</v>
      </c>
      <c r="J355" s="334">
        <f>'Clients Balance'!J567/'Clients Balance'!$B567</f>
        <v>0</v>
      </c>
      <c r="K355" s="334">
        <f>'Clients Balance'!K567/'Clients Balance'!$B567</f>
        <v>0</v>
      </c>
      <c r="L355" s="334">
        <f>'Clients Balance'!L567/'Clients Balance'!$B567</f>
        <v>0</v>
      </c>
      <c r="M355" s="334">
        <f>'Clients Balance'!M567/'Clients Balance'!$B567</f>
        <v>0</v>
      </c>
      <c r="N355" s="334">
        <f>'Clients Balance'!N567/'Clients Balance'!$B567</f>
        <v>0</v>
      </c>
      <c r="O355" s="334">
        <f>'Clients Balance'!O567/'Clients Balance'!$B567</f>
        <v>0.04923004982</v>
      </c>
      <c r="P355" s="334">
        <f>'Clients Balance'!P567/'Clients Balance'!$B567</f>
        <v>0.02959932172</v>
      </c>
      <c r="Q355" s="334">
        <f>'Clients Balance'!Q567/'Clients Balance'!$B567</f>
        <v>0.07937137812</v>
      </c>
      <c r="R355" s="334">
        <f>'Clients Balance'!R567/'Clients Balance'!$B567</f>
        <v>0</v>
      </c>
      <c r="S355" s="134"/>
      <c r="T355" s="134"/>
      <c r="U355" s="134"/>
      <c r="V355" s="134"/>
      <c r="W355" s="134"/>
      <c r="X355" s="134"/>
      <c r="Y355" s="134"/>
      <c r="Z355" s="134"/>
      <c r="AA355" s="134"/>
    </row>
    <row r="356" ht="22.5" customHeight="1">
      <c r="A356" s="186" t="str">
        <f>'PROP DAILY PNL'!A562</f>
        <v/>
      </c>
      <c r="B356" s="334">
        <f t="shared" si="1"/>
        <v>1</v>
      </c>
      <c r="C356" s="334">
        <f>'Clients Balance'!C568/'Clients Balance'!B568</f>
        <v>0.5886574678</v>
      </c>
      <c r="D356" s="334">
        <f>'Clients Balance'!D568/'Clients Balance'!$B568</f>
        <v>0.1441470854</v>
      </c>
      <c r="E356" s="334">
        <f>'Clients Balance'!E568/'Clients Balance'!$B568</f>
        <v>0.1089946972</v>
      </c>
      <c r="F356" s="334">
        <f>'Clients Balance'!F568/'Clients Balance'!$B568</f>
        <v>0</v>
      </c>
      <c r="G356" s="334">
        <f>'Clients Balance'!G568/'Clients Balance'!$B568</f>
        <v>0</v>
      </c>
      <c r="H356" s="334">
        <f>'Clients Balance'!H568/'Clients Balance'!$B568</f>
        <v>0</v>
      </c>
      <c r="I356" s="334">
        <f>'Clients Balance'!I568/'Clients Balance'!$B568</f>
        <v>0</v>
      </c>
      <c r="J356" s="334">
        <f>'Clients Balance'!J568/'Clients Balance'!$B568</f>
        <v>0</v>
      </c>
      <c r="K356" s="334">
        <f>'Clients Balance'!K568/'Clients Balance'!$B568</f>
        <v>0</v>
      </c>
      <c r="L356" s="334">
        <f>'Clients Balance'!L568/'Clients Balance'!$B568</f>
        <v>0</v>
      </c>
      <c r="M356" s="334">
        <f>'Clients Balance'!M568/'Clients Balance'!$B568</f>
        <v>0</v>
      </c>
      <c r="N356" s="334">
        <f>'Clients Balance'!N568/'Clients Balance'!$B568</f>
        <v>0</v>
      </c>
      <c r="O356" s="334">
        <f>'Clients Balance'!O568/'Clients Balance'!$B568</f>
        <v>0.04923004982</v>
      </c>
      <c r="P356" s="334">
        <f>'Clients Balance'!P568/'Clients Balance'!$B568</f>
        <v>0.02959932172</v>
      </c>
      <c r="Q356" s="334">
        <f>'Clients Balance'!Q568/'Clients Balance'!$B568</f>
        <v>0.07937137812</v>
      </c>
      <c r="R356" s="334">
        <f>'Clients Balance'!R568/'Clients Balance'!$B568</f>
        <v>0</v>
      </c>
      <c r="S356" s="134"/>
      <c r="T356" s="134"/>
      <c r="U356" s="134"/>
      <c r="V356" s="134"/>
      <c r="W356" s="134"/>
      <c r="X356" s="134"/>
      <c r="Y356" s="134"/>
      <c r="Z356" s="134"/>
      <c r="AA356" s="134"/>
    </row>
    <row r="357" ht="22.5" customHeight="1">
      <c r="A357" s="186" t="str">
        <f>'PROP DAILY PNL'!A563</f>
        <v/>
      </c>
      <c r="B357" s="334">
        <f t="shared" si="1"/>
        <v>1</v>
      </c>
      <c r="C357" s="334">
        <f>'Clients Balance'!C569/'Clients Balance'!B569</f>
        <v>0.5886574678</v>
      </c>
      <c r="D357" s="334">
        <f>'Clients Balance'!D569/'Clients Balance'!$B569</f>
        <v>0.1441470854</v>
      </c>
      <c r="E357" s="334">
        <f>'Clients Balance'!E569/'Clients Balance'!$B569</f>
        <v>0.1089946972</v>
      </c>
      <c r="F357" s="334">
        <f>'Clients Balance'!F569/'Clients Balance'!$B569</f>
        <v>0</v>
      </c>
      <c r="G357" s="334">
        <f>'Clients Balance'!G569/'Clients Balance'!$B569</f>
        <v>0</v>
      </c>
      <c r="H357" s="334">
        <f>'Clients Balance'!H569/'Clients Balance'!$B569</f>
        <v>0</v>
      </c>
      <c r="I357" s="334">
        <f>'Clients Balance'!I569/'Clients Balance'!$B569</f>
        <v>0</v>
      </c>
      <c r="J357" s="334">
        <f>'Clients Balance'!J569/'Clients Balance'!$B569</f>
        <v>0</v>
      </c>
      <c r="K357" s="334">
        <f>'Clients Balance'!K569/'Clients Balance'!$B569</f>
        <v>0</v>
      </c>
      <c r="L357" s="334">
        <f>'Clients Balance'!L569/'Clients Balance'!$B569</f>
        <v>0</v>
      </c>
      <c r="M357" s="334">
        <f>'Clients Balance'!M569/'Clients Balance'!$B569</f>
        <v>0</v>
      </c>
      <c r="N357" s="334">
        <f>'Clients Balance'!N569/'Clients Balance'!$B569</f>
        <v>0</v>
      </c>
      <c r="O357" s="334">
        <f>'Clients Balance'!O569/'Clients Balance'!$B569</f>
        <v>0.04923004982</v>
      </c>
      <c r="P357" s="334">
        <f>'Clients Balance'!P569/'Clients Balance'!$B569</f>
        <v>0.02959932172</v>
      </c>
      <c r="Q357" s="334">
        <f>'Clients Balance'!Q569/'Clients Balance'!$B569</f>
        <v>0.07937137812</v>
      </c>
      <c r="R357" s="334">
        <f>'Clients Balance'!R569/'Clients Balance'!$B569</f>
        <v>0</v>
      </c>
      <c r="S357" s="134"/>
      <c r="T357" s="134"/>
      <c r="U357" s="134"/>
      <c r="V357" s="134"/>
      <c r="W357" s="134"/>
      <c r="X357" s="134"/>
      <c r="Y357" s="134"/>
      <c r="Z357" s="134"/>
      <c r="AA357" s="134"/>
    </row>
    <row r="358" ht="22.5" customHeight="1">
      <c r="A358" s="186" t="str">
        <f>'PROP DAILY PNL'!A564</f>
        <v/>
      </c>
      <c r="B358" s="334">
        <f t="shared" si="1"/>
        <v>1</v>
      </c>
      <c r="C358" s="334">
        <f>'Clients Balance'!C570/'Clients Balance'!B570</f>
        <v>0.5886574678</v>
      </c>
      <c r="D358" s="334">
        <f>'Clients Balance'!D570/'Clients Balance'!$B570</f>
        <v>0.1441470854</v>
      </c>
      <c r="E358" s="334">
        <f>'Clients Balance'!E570/'Clients Balance'!$B570</f>
        <v>0.1089946972</v>
      </c>
      <c r="F358" s="334">
        <f>'Clients Balance'!F570/'Clients Balance'!$B570</f>
        <v>0</v>
      </c>
      <c r="G358" s="334">
        <f>'Clients Balance'!G570/'Clients Balance'!$B570</f>
        <v>0</v>
      </c>
      <c r="H358" s="334">
        <f>'Clients Balance'!H570/'Clients Balance'!$B570</f>
        <v>0</v>
      </c>
      <c r="I358" s="334">
        <f>'Clients Balance'!I570/'Clients Balance'!$B570</f>
        <v>0</v>
      </c>
      <c r="J358" s="334">
        <f>'Clients Balance'!J570/'Clients Balance'!$B570</f>
        <v>0</v>
      </c>
      <c r="K358" s="334">
        <f>'Clients Balance'!K570/'Clients Balance'!$B570</f>
        <v>0</v>
      </c>
      <c r="L358" s="334">
        <f>'Clients Balance'!L570/'Clients Balance'!$B570</f>
        <v>0</v>
      </c>
      <c r="M358" s="334">
        <f>'Clients Balance'!M570/'Clients Balance'!$B570</f>
        <v>0</v>
      </c>
      <c r="N358" s="334">
        <f>'Clients Balance'!N570/'Clients Balance'!$B570</f>
        <v>0</v>
      </c>
      <c r="O358" s="334">
        <f>'Clients Balance'!O570/'Clients Balance'!$B570</f>
        <v>0.04923004982</v>
      </c>
      <c r="P358" s="334">
        <f>'Clients Balance'!P570/'Clients Balance'!$B570</f>
        <v>0.02959932172</v>
      </c>
      <c r="Q358" s="334">
        <f>'Clients Balance'!Q570/'Clients Balance'!$B570</f>
        <v>0.07937137812</v>
      </c>
      <c r="R358" s="334">
        <f>'Clients Balance'!R570/'Clients Balance'!$B570</f>
        <v>0</v>
      </c>
      <c r="S358" s="134"/>
      <c r="T358" s="134"/>
      <c r="U358" s="134"/>
      <c r="V358" s="134"/>
      <c r="W358" s="134"/>
      <c r="X358" s="134"/>
      <c r="Y358" s="134"/>
      <c r="Z358" s="134"/>
      <c r="AA358" s="134"/>
    </row>
    <row r="359" ht="22.5" customHeight="1">
      <c r="A359" s="186" t="str">
        <f>'PROP DAILY PNL'!A565</f>
        <v/>
      </c>
      <c r="B359" s="334">
        <f t="shared" si="1"/>
        <v>1</v>
      </c>
      <c r="C359" s="334">
        <f>'Clients Balance'!C571/'Clients Balance'!B571</f>
        <v>0.5886574678</v>
      </c>
      <c r="D359" s="334">
        <f>'Clients Balance'!D571/'Clients Balance'!$B571</f>
        <v>0.1441470854</v>
      </c>
      <c r="E359" s="334">
        <f>'Clients Balance'!E571/'Clients Balance'!$B571</f>
        <v>0.1089946972</v>
      </c>
      <c r="F359" s="334">
        <f>'Clients Balance'!F571/'Clients Balance'!$B571</f>
        <v>0</v>
      </c>
      <c r="G359" s="334">
        <f>'Clients Balance'!G571/'Clients Balance'!$B571</f>
        <v>0</v>
      </c>
      <c r="H359" s="334">
        <f>'Clients Balance'!H571/'Clients Balance'!$B571</f>
        <v>0</v>
      </c>
      <c r="I359" s="334">
        <f>'Clients Balance'!I571/'Clients Balance'!$B571</f>
        <v>0</v>
      </c>
      <c r="J359" s="334">
        <f>'Clients Balance'!J571/'Clients Balance'!$B571</f>
        <v>0</v>
      </c>
      <c r="K359" s="334">
        <f>'Clients Balance'!K571/'Clients Balance'!$B571</f>
        <v>0</v>
      </c>
      <c r="L359" s="334">
        <f>'Clients Balance'!L571/'Clients Balance'!$B571</f>
        <v>0</v>
      </c>
      <c r="M359" s="334">
        <f>'Clients Balance'!M571/'Clients Balance'!$B571</f>
        <v>0</v>
      </c>
      <c r="N359" s="334">
        <f>'Clients Balance'!N571/'Clients Balance'!$B571</f>
        <v>0</v>
      </c>
      <c r="O359" s="334">
        <f>'Clients Balance'!O571/'Clients Balance'!$B571</f>
        <v>0.04923004982</v>
      </c>
      <c r="P359" s="334">
        <f>'Clients Balance'!P571/'Clients Balance'!$B571</f>
        <v>0.02959932172</v>
      </c>
      <c r="Q359" s="334">
        <f>'Clients Balance'!Q571/'Clients Balance'!$B571</f>
        <v>0.07937137812</v>
      </c>
      <c r="R359" s="334">
        <f>'Clients Balance'!R571/'Clients Balance'!$B571</f>
        <v>0</v>
      </c>
      <c r="S359" s="134"/>
      <c r="T359" s="134"/>
      <c r="U359" s="134"/>
      <c r="V359" s="134"/>
      <c r="W359" s="134"/>
      <c r="X359" s="134"/>
      <c r="Y359" s="134"/>
      <c r="Z359" s="134"/>
      <c r="AA359" s="134"/>
    </row>
    <row r="360" ht="22.5" customHeight="1">
      <c r="A360" s="186" t="str">
        <f>'PROP DAILY PNL'!A566</f>
        <v/>
      </c>
      <c r="B360" s="334">
        <f t="shared" si="1"/>
        <v>1</v>
      </c>
      <c r="C360" s="334">
        <f>'Clients Balance'!C572/'Clients Balance'!B572</f>
        <v>0.5886574678</v>
      </c>
      <c r="D360" s="334">
        <f>'Clients Balance'!D572/'Clients Balance'!$B572</f>
        <v>0.1441470854</v>
      </c>
      <c r="E360" s="334">
        <f>'Clients Balance'!E572/'Clients Balance'!$B572</f>
        <v>0.1089946972</v>
      </c>
      <c r="F360" s="334">
        <f>'Clients Balance'!F572/'Clients Balance'!$B572</f>
        <v>0</v>
      </c>
      <c r="G360" s="334">
        <f>'Clients Balance'!G572/'Clients Balance'!$B572</f>
        <v>0</v>
      </c>
      <c r="H360" s="334">
        <f>'Clients Balance'!H572/'Clients Balance'!$B572</f>
        <v>0</v>
      </c>
      <c r="I360" s="334">
        <f>'Clients Balance'!I572/'Clients Balance'!$B572</f>
        <v>0</v>
      </c>
      <c r="J360" s="334">
        <f>'Clients Balance'!J572/'Clients Balance'!$B572</f>
        <v>0</v>
      </c>
      <c r="K360" s="334">
        <f>'Clients Balance'!K572/'Clients Balance'!$B572</f>
        <v>0</v>
      </c>
      <c r="L360" s="334">
        <f>'Clients Balance'!L572/'Clients Balance'!$B572</f>
        <v>0</v>
      </c>
      <c r="M360" s="334">
        <f>'Clients Balance'!M572/'Clients Balance'!$B572</f>
        <v>0</v>
      </c>
      <c r="N360" s="334">
        <f>'Clients Balance'!N572/'Clients Balance'!$B572</f>
        <v>0</v>
      </c>
      <c r="O360" s="334">
        <f>'Clients Balance'!O572/'Clients Balance'!$B572</f>
        <v>0.04923004982</v>
      </c>
      <c r="P360" s="334">
        <f>'Clients Balance'!P572/'Clients Balance'!$B572</f>
        <v>0.02959932172</v>
      </c>
      <c r="Q360" s="334">
        <f>'Clients Balance'!Q572/'Clients Balance'!$B572</f>
        <v>0.07937137812</v>
      </c>
      <c r="R360" s="334">
        <f>'Clients Balance'!R572/'Clients Balance'!$B572</f>
        <v>0</v>
      </c>
      <c r="S360" s="134"/>
      <c r="T360" s="134"/>
      <c r="U360" s="134"/>
      <c r="V360" s="134"/>
      <c r="W360" s="134"/>
      <c r="X360" s="134"/>
      <c r="Y360" s="134"/>
      <c r="Z360" s="134"/>
      <c r="AA360" s="134"/>
    </row>
    <row r="361" ht="22.5" customHeight="1">
      <c r="A361" s="186" t="str">
        <f>'PROP DAILY PNL'!A567</f>
        <v/>
      </c>
      <c r="B361" s="334">
        <f t="shared" si="1"/>
        <v>1</v>
      </c>
      <c r="C361" s="334">
        <f>'Clients Balance'!C573/'Clients Balance'!B573</f>
        <v>0.5886574678</v>
      </c>
      <c r="D361" s="334">
        <f>'Clients Balance'!D573/'Clients Balance'!$B573</f>
        <v>0.1441470854</v>
      </c>
      <c r="E361" s="334">
        <f>'Clients Balance'!E573/'Clients Balance'!$B573</f>
        <v>0.1089946972</v>
      </c>
      <c r="F361" s="334">
        <f>'Clients Balance'!F573/'Clients Balance'!$B573</f>
        <v>0</v>
      </c>
      <c r="G361" s="334">
        <f>'Clients Balance'!G573/'Clients Balance'!$B573</f>
        <v>0</v>
      </c>
      <c r="H361" s="334">
        <f>'Clients Balance'!H573/'Clients Balance'!$B573</f>
        <v>0</v>
      </c>
      <c r="I361" s="334">
        <f>'Clients Balance'!I573/'Clients Balance'!$B573</f>
        <v>0</v>
      </c>
      <c r="J361" s="334">
        <f>'Clients Balance'!J573/'Clients Balance'!$B573</f>
        <v>0</v>
      </c>
      <c r="K361" s="334">
        <f>'Clients Balance'!K573/'Clients Balance'!$B573</f>
        <v>0</v>
      </c>
      <c r="L361" s="334">
        <f>'Clients Balance'!L573/'Clients Balance'!$B573</f>
        <v>0</v>
      </c>
      <c r="M361" s="334">
        <f>'Clients Balance'!M573/'Clients Balance'!$B573</f>
        <v>0</v>
      </c>
      <c r="N361" s="334">
        <f>'Clients Balance'!N573/'Clients Balance'!$B573</f>
        <v>0</v>
      </c>
      <c r="O361" s="334">
        <f>'Clients Balance'!O573/'Clients Balance'!$B573</f>
        <v>0.04923004982</v>
      </c>
      <c r="P361" s="334">
        <f>'Clients Balance'!P573/'Clients Balance'!$B573</f>
        <v>0.02959932172</v>
      </c>
      <c r="Q361" s="334">
        <f>'Clients Balance'!Q573/'Clients Balance'!$B573</f>
        <v>0.07937137812</v>
      </c>
      <c r="R361" s="334">
        <f>'Clients Balance'!R573/'Clients Balance'!$B573</f>
        <v>0</v>
      </c>
      <c r="S361" s="134"/>
      <c r="T361" s="134"/>
      <c r="U361" s="134"/>
      <c r="V361" s="134"/>
      <c r="W361" s="134"/>
      <c r="X361" s="134"/>
      <c r="Y361" s="134"/>
      <c r="Z361" s="134"/>
      <c r="AA361" s="134"/>
    </row>
    <row r="362" ht="22.5" customHeight="1">
      <c r="A362" s="186" t="str">
        <f>'PROP DAILY PNL'!A568</f>
        <v/>
      </c>
      <c r="B362" s="334">
        <f t="shared" si="1"/>
        <v>1</v>
      </c>
      <c r="C362" s="334">
        <f>'Clients Balance'!C574/'Clients Balance'!B574</f>
        <v>0.5886574678</v>
      </c>
      <c r="D362" s="334">
        <f>'Clients Balance'!D574/'Clients Balance'!$B574</f>
        <v>0.1441470854</v>
      </c>
      <c r="E362" s="334">
        <f>'Clients Balance'!E574/'Clients Balance'!$B574</f>
        <v>0.1089946972</v>
      </c>
      <c r="F362" s="334">
        <f>'Clients Balance'!F574/'Clients Balance'!$B574</f>
        <v>0</v>
      </c>
      <c r="G362" s="334">
        <f>'Clients Balance'!G574/'Clients Balance'!$B574</f>
        <v>0</v>
      </c>
      <c r="H362" s="334">
        <f>'Clients Balance'!H574/'Clients Balance'!$B574</f>
        <v>0</v>
      </c>
      <c r="I362" s="334">
        <f>'Clients Balance'!I574/'Clients Balance'!$B574</f>
        <v>0</v>
      </c>
      <c r="J362" s="334">
        <f>'Clients Balance'!J574/'Clients Balance'!$B574</f>
        <v>0</v>
      </c>
      <c r="K362" s="334">
        <f>'Clients Balance'!K574/'Clients Balance'!$B574</f>
        <v>0</v>
      </c>
      <c r="L362" s="334">
        <f>'Clients Balance'!L574/'Clients Balance'!$B574</f>
        <v>0</v>
      </c>
      <c r="M362" s="334">
        <f>'Clients Balance'!M574/'Clients Balance'!$B574</f>
        <v>0</v>
      </c>
      <c r="N362" s="334">
        <f>'Clients Balance'!N574/'Clients Balance'!$B574</f>
        <v>0</v>
      </c>
      <c r="O362" s="334">
        <f>'Clients Balance'!O574/'Clients Balance'!$B574</f>
        <v>0.04923004982</v>
      </c>
      <c r="P362" s="334">
        <f>'Clients Balance'!P574/'Clients Balance'!$B574</f>
        <v>0.02959932172</v>
      </c>
      <c r="Q362" s="334">
        <f>'Clients Balance'!Q574/'Clients Balance'!$B574</f>
        <v>0.07937137812</v>
      </c>
      <c r="R362" s="334">
        <f>'Clients Balance'!R574/'Clients Balance'!$B574</f>
        <v>0</v>
      </c>
      <c r="S362" s="134"/>
      <c r="T362" s="134"/>
      <c r="U362" s="134"/>
      <c r="V362" s="134"/>
      <c r="W362" s="134"/>
      <c r="X362" s="134"/>
      <c r="Y362" s="134"/>
      <c r="Z362" s="134"/>
      <c r="AA362" s="134"/>
    </row>
    <row r="363" ht="22.5" customHeight="1">
      <c r="A363" s="186" t="str">
        <f>'PROP DAILY PNL'!A569</f>
        <v/>
      </c>
      <c r="B363" s="334">
        <f t="shared" si="1"/>
        <v>1</v>
      </c>
      <c r="C363" s="334">
        <f>'Clients Balance'!C575/'Clients Balance'!B575</f>
        <v>0.5886574678</v>
      </c>
      <c r="D363" s="334">
        <f>'Clients Balance'!D575/'Clients Balance'!$B575</f>
        <v>0.1441470854</v>
      </c>
      <c r="E363" s="334">
        <f>'Clients Balance'!E575/'Clients Balance'!$B575</f>
        <v>0.1089946972</v>
      </c>
      <c r="F363" s="334">
        <f>'Clients Balance'!F575/'Clients Balance'!$B575</f>
        <v>0</v>
      </c>
      <c r="G363" s="334">
        <f>'Clients Balance'!G575/'Clients Balance'!$B575</f>
        <v>0</v>
      </c>
      <c r="H363" s="334">
        <f>'Clients Balance'!H575/'Clients Balance'!$B575</f>
        <v>0</v>
      </c>
      <c r="I363" s="334">
        <f>'Clients Balance'!I575/'Clients Balance'!$B575</f>
        <v>0</v>
      </c>
      <c r="J363" s="334">
        <f>'Clients Balance'!J575/'Clients Balance'!$B575</f>
        <v>0</v>
      </c>
      <c r="K363" s="334">
        <f>'Clients Balance'!K575/'Clients Balance'!$B575</f>
        <v>0</v>
      </c>
      <c r="L363" s="334">
        <f>'Clients Balance'!L575/'Clients Balance'!$B575</f>
        <v>0</v>
      </c>
      <c r="M363" s="334">
        <f>'Clients Balance'!M575/'Clients Balance'!$B575</f>
        <v>0</v>
      </c>
      <c r="N363" s="334">
        <f>'Clients Balance'!N575/'Clients Balance'!$B575</f>
        <v>0</v>
      </c>
      <c r="O363" s="334">
        <f>'Clients Balance'!O575/'Clients Balance'!$B575</f>
        <v>0.04923004982</v>
      </c>
      <c r="P363" s="334">
        <f>'Clients Balance'!P575/'Clients Balance'!$B575</f>
        <v>0.02959932172</v>
      </c>
      <c r="Q363" s="334">
        <f>'Clients Balance'!Q575/'Clients Balance'!$B575</f>
        <v>0.07937137812</v>
      </c>
      <c r="R363" s="334">
        <f>'Clients Balance'!R575/'Clients Balance'!$B575</f>
        <v>0</v>
      </c>
      <c r="S363" s="134"/>
      <c r="T363" s="134"/>
      <c r="U363" s="134"/>
      <c r="V363" s="134"/>
      <c r="W363" s="134"/>
      <c r="X363" s="134"/>
      <c r="Y363" s="134"/>
      <c r="Z363" s="134"/>
      <c r="AA363" s="134"/>
    </row>
    <row r="364" ht="22.5" customHeight="1">
      <c r="A364" s="186" t="str">
        <f>'PROP DAILY PNL'!A570</f>
        <v/>
      </c>
      <c r="B364" s="334">
        <f t="shared" si="1"/>
        <v>1</v>
      </c>
      <c r="C364" s="334">
        <f>'Clients Balance'!C576/'Clients Balance'!B576</f>
        <v>0.5886574678</v>
      </c>
      <c r="D364" s="334">
        <f>'Clients Balance'!D576/'Clients Balance'!$B576</f>
        <v>0.1441470854</v>
      </c>
      <c r="E364" s="334">
        <f>'Clients Balance'!E576/'Clients Balance'!$B576</f>
        <v>0.1089946972</v>
      </c>
      <c r="F364" s="334">
        <f>'Clients Balance'!F576/'Clients Balance'!$B576</f>
        <v>0</v>
      </c>
      <c r="G364" s="334">
        <f>'Clients Balance'!G576/'Clients Balance'!$B576</f>
        <v>0</v>
      </c>
      <c r="H364" s="334">
        <f>'Clients Balance'!H576/'Clients Balance'!$B576</f>
        <v>0</v>
      </c>
      <c r="I364" s="334">
        <f>'Clients Balance'!I576/'Clients Balance'!$B576</f>
        <v>0</v>
      </c>
      <c r="J364" s="334">
        <f>'Clients Balance'!J576/'Clients Balance'!$B576</f>
        <v>0</v>
      </c>
      <c r="K364" s="334">
        <f>'Clients Balance'!K576/'Clients Balance'!$B576</f>
        <v>0</v>
      </c>
      <c r="L364" s="334">
        <f>'Clients Balance'!L576/'Clients Balance'!$B576</f>
        <v>0</v>
      </c>
      <c r="M364" s="334">
        <f>'Clients Balance'!M576/'Clients Balance'!$B576</f>
        <v>0</v>
      </c>
      <c r="N364" s="334">
        <f>'Clients Balance'!N576/'Clients Balance'!$B576</f>
        <v>0</v>
      </c>
      <c r="O364" s="334">
        <f>'Clients Balance'!O576/'Clients Balance'!$B576</f>
        <v>0.04923004982</v>
      </c>
      <c r="P364" s="334">
        <f>'Clients Balance'!P576/'Clients Balance'!$B576</f>
        <v>0.02959932172</v>
      </c>
      <c r="Q364" s="334">
        <f>'Clients Balance'!Q576/'Clients Balance'!$B576</f>
        <v>0.07937137812</v>
      </c>
      <c r="R364" s="334">
        <f>'Clients Balance'!R576/'Clients Balance'!$B576</f>
        <v>0</v>
      </c>
      <c r="S364" s="134"/>
      <c r="T364" s="134"/>
      <c r="U364" s="134"/>
      <c r="V364" s="134"/>
      <c r="W364" s="134"/>
      <c r="X364" s="134"/>
      <c r="Y364" s="134"/>
      <c r="Z364" s="134"/>
      <c r="AA364" s="134"/>
    </row>
    <row r="365" ht="22.5" customHeight="1">
      <c r="A365" s="186" t="str">
        <f>'PROP DAILY PNL'!A571</f>
        <v/>
      </c>
      <c r="B365" s="334">
        <f t="shared" si="1"/>
        <v>1</v>
      </c>
      <c r="C365" s="334">
        <f>'Clients Balance'!C577/'Clients Balance'!B577</f>
        <v>0.5886574678</v>
      </c>
      <c r="D365" s="334">
        <f>'Clients Balance'!D577/'Clients Balance'!$B577</f>
        <v>0.1441470854</v>
      </c>
      <c r="E365" s="334">
        <f>'Clients Balance'!E577/'Clients Balance'!$B577</f>
        <v>0.1089946972</v>
      </c>
      <c r="F365" s="334">
        <f>'Clients Balance'!F577/'Clients Balance'!$B577</f>
        <v>0</v>
      </c>
      <c r="G365" s="334">
        <f>'Clients Balance'!G577/'Clients Balance'!$B577</f>
        <v>0</v>
      </c>
      <c r="H365" s="334">
        <f>'Clients Balance'!H577/'Clients Balance'!$B577</f>
        <v>0</v>
      </c>
      <c r="I365" s="334">
        <f>'Clients Balance'!I577/'Clients Balance'!$B577</f>
        <v>0</v>
      </c>
      <c r="J365" s="334">
        <f>'Clients Balance'!J577/'Clients Balance'!$B577</f>
        <v>0</v>
      </c>
      <c r="K365" s="334">
        <f>'Clients Balance'!K577/'Clients Balance'!$B577</f>
        <v>0</v>
      </c>
      <c r="L365" s="334">
        <f>'Clients Balance'!L577/'Clients Balance'!$B577</f>
        <v>0</v>
      </c>
      <c r="M365" s="334">
        <f>'Clients Balance'!M577/'Clients Balance'!$B577</f>
        <v>0</v>
      </c>
      <c r="N365" s="334">
        <f>'Clients Balance'!N577/'Clients Balance'!$B577</f>
        <v>0</v>
      </c>
      <c r="O365" s="334">
        <f>'Clients Balance'!O577/'Clients Balance'!$B577</f>
        <v>0.04923004982</v>
      </c>
      <c r="P365" s="334">
        <f>'Clients Balance'!P577/'Clients Balance'!$B577</f>
        <v>0.02959932172</v>
      </c>
      <c r="Q365" s="334">
        <f>'Clients Balance'!Q577/'Clients Balance'!$B577</f>
        <v>0.07937137812</v>
      </c>
      <c r="R365" s="334">
        <f>'Clients Balance'!R577/'Clients Balance'!$B577</f>
        <v>0</v>
      </c>
      <c r="S365" s="134"/>
      <c r="T365" s="134"/>
      <c r="U365" s="134"/>
      <c r="V365" s="134"/>
      <c r="W365" s="134"/>
      <c r="X365" s="134"/>
      <c r="Y365" s="134"/>
      <c r="Z365" s="134"/>
      <c r="AA365" s="134"/>
    </row>
    <row r="366" ht="22.5" customHeight="1">
      <c r="A366" s="186" t="str">
        <f>'PROP DAILY PNL'!A572</f>
        <v/>
      </c>
      <c r="B366" s="334">
        <f t="shared" si="1"/>
        <v>1</v>
      </c>
      <c r="C366" s="334">
        <f>'Clients Balance'!C578/'Clients Balance'!B578</f>
        <v>0.5886574678</v>
      </c>
      <c r="D366" s="334">
        <f>'Clients Balance'!D578/'Clients Balance'!$B578</f>
        <v>0.1441470854</v>
      </c>
      <c r="E366" s="334">
        <f>'Clients Balance'!E578/'Clients Balance'!$B578</f>
        <v>0.1089946972</v>
      </c>
      <c r="F366" s="334">
        <f>'Clients Balance'!F578/'Clients Balance'!$B578</f>
        <v>0</v>
      </c>
      <c r="G366" s="334">
        <f>'Clients Balance'!G578/'Clients Balance'!$B578</f>
        <v>0</v>
      </c>
      <c r="H366" s="334">
        <f>'Clients Balance'!H578/'Clients Balance'!$B578</f>
        <v>0</v>
      </c>
      <c r="I366" s="334">
        <f>'Clients Balance'!I578/'Clients Balance'!$B578</f>
        <v>0</v>
      </c>
      <c r="J366" s="334">
        <f>'Clients Balance'!J578/'Clients Balance'!$B578</f>
        <v>0</v>
      </c>
      <c r="K366" s="334">
        <f>'Clients Balance'!K578/'Clients Balance'!$B578</f>
        <v>0</v>
      </c>
      <c r="L366" s="334">
        <f>'Clients Balance'!L578/'Clients Balance'!$B578</f>
        <v>0</v>
      </c>
      <c r="M366" s="334">
        <f>'Clients Balance'!M578/'Clients Balance'!$B578</f>
        <v>0</v>
      </c>
      <c r="N366" s="334">
        <f>'Clients Balance'!N578/'Clients Balance'!$B578</f>
        <v>0</v>
      </c>
      <c r="O366" s="334">
        <f>'Clients Balance'!O578/'Clients Balance'!$B578</f>
        <v>0.04923004982</v>
      </c>
      <c r="P366" s="334">
        <f>'Clients Balance'!P578/'Clients Balance'!$B578</f>
        <v>0.02959932172</v>
      </c>
      <c r="Q366" s="334">
        <f>'Clients Balance'!Q578/'Clients Balance'!$B578</f>
        <v>0.07937137812</v>
      </c>
      <c r="R366" s="334">
        <f>'Clients Balance'!R578/'Clients Balance'!$B578</f>
        <v>0</v>
      </c>
      <c r="S366" s="134"/>
      <c r="T366" s="134"/>
      <c r="U366" s="134"/>
      <c r="V366" s="134"/>
      <c r="W366" s="134"/>
      <c r="X366" s="134"/>
      <c r="Y366" s="134"/>
      <c r="Z366" s="134"/>
      <c r="AA366" s="134"/>
    </row>
    <row r="367" ht="22.5" customHeight="1">
      <c r="A367" s="186" t="str">
        <f>'PROP DAILY PNL'!A573</f>
        <v/>
      </c>
      <c r="B367" s="334">
        <f t="shared" si="1"/>
        <v>1</v>
      </c>
      <c r="C367" s="334">
        <f>'Clients Balance'!C579/'Clients Balance'!B579</f>
        <v>0.5886574678</v>
      </c>
      <c r="D367" s="334">
        <f>'Clients Balance'!D579/'Clients Balance'!$B579</f>
        <v>0.1441470854</v>
      </c>
      <c r="E367" s="334">
        <f>'Clients Balance'!E579/'Clients Balance'!$B579</f>
        <v>0.1089946972</v>
      </c>
      <c r="F367" s="334">
        <f>'Clients Balance'!F579/'Clients Balance'!$B579</f>
        <v>0</v>
      </c>
      <c r="G367" s="334">
        <f>'Clients Balance'!G579/'Clients Balance'!$B579</f>
        <v>0</v>
      </c>
      <c r="H367" s="334">
        <f>'Clients Balance'!H579/'Clients Balance'!$B579</f>
        <v>0</v>
      </c>
      <c r="I367" s="334">
        <f>'Clients Balance'!I579/'Clients Balance'!$B579</f>
        <v>0</v>
      </c>
      <c r="J367" s="334">
        <f>'Clients Balance'!J579/'Clients Balance'!$B579</f>
        <v>0</v>
      </c>
      <c r="K367" s="334">
        <f>'Clients Balance'!K579/'Clients Balance'!$B579</f>
        <v>0</v>
      </c>
      <c r="L367" s="334">
        <f>'Clients Balance'!L579/'Clients Balance'!$B579</f>
        <v>0</v>
      </c>
      <c r="M367" s="334">
        <f>'Clients Balance'!M579/'Clients Balance'!$B579</f>
        <v>0</v>
      </c>
      <c r="N367" s="334">
        <f>'Clients Balance'!N579/'Clients Balance'!$B579</f>
        <v>0</v>
      </c>
      <c r="O367" s="334">
        <f>'Clients Balance'!O579/'Clients Balance'!$B579</f>
        <v>0.04923004982</v>
      </c>
      <c r="P367" s="334">
        <f>'Clients Balance'!P579/'Clients Balance'!$B579</f>
        <v>0.02959932172</v>
      </c>
      <c r="Q367" s="334">
        <f>'Clients Balance'!Q579/'Clients Balance'!$B579</f>
        <v>0.07937137812</v>
      </c>
      <c r="R367" s="334">
        <f>'Clients Balance'!R579/'Clients Balance'!$B579</f>
        <v>0</v>
      </c>
      <c r="S367" s="134"/>
      <c r="T367" s="134"/>
      <c r="U367" s="134"/>
      <c r="V367" s="134"/>
      <c r="W367" s="134"/>
      <c r="X367" s="134"/>
      <c r="Y367" s="134"/>
      <c r="Z367" s="134"/>
      <c r="AA367" s="134"/>
    </row>
    <row r="368" ht="22.5" customHeight="1">
      <c r="A368" s="186" t="str">
        <f>'PROP DAILY PNL'!A574</f>
        <v/>
      </c>
      <c r="B368" s="334">
        <f t="shared" si="1"/>
        <v>1</v>
      </c>
      <c r="C368" s="334">
        <f>'Clients Balance'!C580/'Clients Balance'!B580</f>
        <v>0.5886574678</v>
      </c>
      <c r="D368" s="334">
        <f>'Clients Balance'!D580/'Clients Balance'!$B580</f>
        <v>0.1441470854</v>
      </c>
      <c r="E368" s="334">
        <f>'Clients Balance'!E580/'Clients Balance'!$B580</f>
        <v>0.1089946972</v>
      </c>
      <c r="F368" s="334">
        <f>'Clients Balance'!F580/'Clients Balance'!$B580</f>
        <v>0</v>
      </c>
      <c r="G368" s="334">
        <f>'Clients Balance'!G580/'Clients Balance'!$B580</f>
        <v>0</v>
      </c>
      <c r="H368" s="334">
        <f>'Clients Balance'!H580/'Clients Balance'!$B580</f>
        <v>0</v>
      </c>
      <c r="I368" s="334">
        <f>'Clients Balance'!I580/'Clients Balance'!$B580</f>
        <v>0</v>
      </c>
      <c r="J368" s="334">
        <f>'Clients Balance'!J580/'Clients Balance'!$B580</f>
        <v>0</v>
      </c>
      <c r="K368" s="334">
        <f>'Clients Balance'!K580/'Clients Balance'!$B580</f>
        <v>0</v>
      </c>
      <c r="L368" s="334">
        <f>'Clients Balance'!L580/'Clients Balance'!$B580</f>
        <v>0</v>
      </c>
      <c r="M368" s="334">
        <f>'Clients Balance'!M580/'Clients Balance'!$B580</f>
        <v>0</v>
      </c>
      <c r="N368" s="334">
        <f>'Clients Balance'!N580/'Clients Balance'!$B580</f>
        <v>0</v>
      </c>
      <c r="O368" s="334">
        <f>'Clients Balance'!O580/'Clients Balance'!$B580</f>
        <v>0.04923004982</v>
      </c>
      <c r="P368" s="334">
        <f>'Clients Balance'!P580/'Clients Balance'!$B580</f>
        <v>0.02959932172</v>
      </c>
      <c r="Q368" s="334">
        <f>'Clients Balance'!Q580/'Clients Balance'!$B580</f>
        <v>0.07937137812</v>
      </c>
      <c r="R368" s="334">
        <f>'Clients Balance'!R580/'Clients Balance'!$B580</f>
        <v>0</v>
      </c>
      <c r="S368" s="134"/>
      <c r="T368" s="134"/>
      <c r="U368" s="134"/>
      <c r="V368" s="134"/>
      <c r="W368" s="134"/>
      <c r="X368" s="134"/>
      <c r="Y368" s="134"/>
      <c r="Z368" s="134"/>
      <c r="AA368" s="134"/>
    </row>
    <row r="369" ht="22.5" customHeight="1">
      <c r="A369" s="186" t="str">
        <f>'PROP DAILY PNL'!A575</f>
        <v/>
      </c>
      <c r="B369" s="334">
        <f t="shared" si="1"/>
        <v>1</v>
      </c>
      <c r="C369" s="334">
        <f>'Clients Balance'!C581/'Clients Balance'!B581</f>
        <v>0.5886574678</v>
      </c>
      <c r="D369" s="334">
        <f>'Clients Balance'!D581/'Clients Balance'!$B581</f>
        <v>0.1441470854</v>
      </c>
      <c r="E369" s="334">
        <f>'Clients Balance'!E581/'Clients Balance'!$B581</f>
        <v>0.1089946972</v>
      </c>
      <c r="F369" s="334">
        <f>'Clients Balance'!F581/'Clients Balance'!$B581</f>
        <v>0</v>
      </c>
      <c r="G369" s="334">
        <f>'Clients Balance'!G581/'Clients Balance'!$B581</f>
        <v>0</v>
      </c>
      <c r="H369" s="334">
        <f>'Clients Balance'!H581/'Clients Balance'!$B581</f>
        <v>0</v>
      </c>
      <c r="I369" s="334">
        <f>'Clients Balance'!I581/'Clients Balance'!$B581</f>
        <v>0</v>
      </c>
      <c r="J369" s="334">
        <f>'Clients Balance'!J581/'Clients Balance'!$B581</f>
        <v>0</v>
      </c>
      <c r="K369" s="334">
        <f>'Clients Balance'!K581/'Clients Balance'!$B581</f>
        <v>0</v>
      </c>
      <c r="L369" s="334">
        <f>'Clients Balance'!L581/'Clients Balance'!$B581</f>
        <v>0</v>
      </c>
      <c r="M369" s="334">
        <f>'Clients Balance'!M581/'Clients Balance'!$B581</f>
        <v>0</v>
      </c>
      <c r="N369" s="334">
        <f>'Clients Balance'!N581/'Clients Balance'!$B581</f>
        <v>0</v>
      </c>
      <c r="O369" s="334">
        <f>'Clients Balance'!O581/'Clients Balance'!$B581</f>
        <v>0.04923004982</v>
      </c>
      <c r="P369" s="334">
        <f>'Clients Balance'!P581/'Clients Balance'!$B581</f>
        <v>0.02959932172</v>
      </c>
      <c r="Q369" s="334">
        <f>'Clients Balance'!Q581/'Clients Balance'!$B581</f>
        <v>0.07937137812</v>
      </c>
      <c r="R369" s="334">
        <f>'Clients Balance'!R581/'Clients Balance'!$B581</f>
        <v>0</v>
      </c>
      <c r="S369" s="134"/>
      <c r="T369" s="134"/>
      <c r="U369" s="134"/>
      <c r="V369" s="134"/>
      <c r="W369" s="134"/>
      <c r="X369" s="134"/>
      <c r="Y369" s="134"/>
      <c r="Z369" s="134"/>
      <c r="AA369" s="134"/>
    </row>
    <row r="370" ht="22.5" customHeight="1">
      <c r="A370" s="186" t="str">
        <f>'PROP DAILY PNL'!A576</f>
        <v/>
      </c>
      <c r="B370" s="334">
        <f t="shared" si="1"/>
        <v>1</v>
      </c>
      <c r="C370" s="334">
        <f>'Clients Balance'!C582/'Clients Balance'!B582</f>
        <v>0.5886574678</v>
      </c>
      <c r="D370" s="334">
        <f>'Clients Balance'!D582/'Clients Balance'!$B582</f>
        <v>0.1441470854</v>
      </c>
      <c r="E370" s="334">
        <f>'Clients Balance'!E582/'Clients Balance'!$B582</f>
        <v>0.1089946972</v>
      </c>
      <c r="F370" s="334">
        <f>'Clients Balance'!F582/'Clients Balance'!$B582</f>
        <v>0</v>
      </c>
      <c r="G370" s="334">
        <f>'Clients Balance'!G582/'Clients Balance'!$B582</f>
        <v>0</v>
      </c>
      <c r="H370" s="334">
        <f>'Clients Balance'!H582/'Clients Balance'!$B582</f>
        <v>0</v>
      </c>
      <c r="I370" s="334">
        <f>'Clients Balance'!I582/'Clients Balance'!$B582</f>
        <v>0</v>
      </c>
      <c r="J370" s="334">
        <f>'Clients Balance'!J582/'Clients Balance'!$B582</f>
        <v>0</v>
      </c>
      <c r="K370" s="334">
        <f>'Clients Balance'!K582/'Clients Balance'!$B582</f>
        <v>0</v>
      </c>
      <c r="L370" s="334">
        <f>'Clients Balance'!L582/'Clients Balance'!$B582</f>
        <v>0</v>
      </c>
      <c r="M370" s="334">
        <f>'Clients Balance'!M582/'Clients Balance'!$B582</f>
        <v>0</v>
      </c>
      <c r="N370" s="334">
        <f>'Clients Balance'!N582/'Clients Balance'!$B582</f>
        <v>0</v>
      </c>
      <c r="O370" s="334">
        <f>'Clients Balance'!O582/'Clients Balance'!$B582</f>
        <v>0.04923004982</v>
      </c>
      <c r="P370" s="334">
        <f>'Clients Balance'!P582/'Clients Balance'!$B582</f>
        <v>0.02959932172</v>
      </c>
      <c r="Q370" s="334">
        <f>'Clients Balance'!Q582/'Clients Balance'!$B582</f>
        <v>0.07937137812</v>
      </c>
      <c r="R370" s="334">
        <f>'Clients Balance'!R582/'Clients Balance'!$B582</f>
        <v>0</v>
      </c>
      <c r="S370" s="134"/>
      <c r="T370" s="134"/>
      <c r="U370" s="134"/>
      <c r="V370" s="134"/>
      <c r="W370" s="134"/>
      <c r="X370" s="134"/>
      <c r="Y370" s="134"/>
      <c r="Z370" s="134"/>
      <c r="AA370" s="134"/>
    </row>
    <row r="371" ht="22.5" customHeight="1">
      <c r="A371" s="186" t="str">
        <f>'PROP DAILY PNL'!A577</f>
        <v/>
      </c>
      <c r="B371" s="334">
        <f t="shared" si="1"/>
        <v>1</v>
      </c>
      <c r="C371" s="334">
        <f>'Clients Balance'!C583/'Clients Balance'!B583</f>
        <v>0.5886574678</v>
      </c>
      <c r="D371" s="334">
        <f>'Clients Balance'!D583/'Clients Balance'!$B583</f>
        <v>0.1441470854</v>
      </c>
      <c r="E371" s="334">
        <f>'Clients Balance'!E583/'Clients Balance'!$B583</f>
        <v>0.1089946972</v>
      </c>
      <c r="F371" s="334">
        <f>'Clients Balance'!F583/'Clients Balance'!$B583</f>
        <v>0</v>
      </c>
      <c r="G371" s="334">
        <f>'Clients Balance'!G583/'Clients Balance'!$B583</f>
        <v>0</v>
      </c>
      <c r="H371" s="334">
        <f>'Clients Balance'!H583/'Clients Balance'!$B583</f>
        <v>0</v>
      </c>
      <c r="I371" s="334">
        <f>'Clients Balance'!I583/'Clients Balance'!$B583</f>
        <v>0</v>
      </c>
      <c r="J371" s="334">
        <f>'Clients Balance'!J583/'Clients Balance'!$B583</f>
        <v>0</v>
      </c>
      <c r="K371" s="334">
        <f>'Clients Balance'!K583/'Clients Balance'!$B583</f>
        <v>0</v>
      </c>
      <c r="L371" s="334">
        <f>'Clients Balance'!L583/'Clients Balance'!$B583</f>
        <v>0</v>
      </c>
      <c r="M371" s="334">
        <f>'Clients Balance'!M583/'Clients Balance'!$B583</f>
        <v>0</v>
      </c>
      <c r="N371" s="334">
        <f>'Clients Balance'!N583/'Clients Balance'!$B583</f>
        <v>0</v>
      </c>
      <c r="O371" s="334">
        <f>'Clients Balance'!O583/'Clients Balance'!$B583</f>
        <v>0.04923004982</v>
      </c>
      <c r="P371" s="334">
        <f>'Clients Balance'!P583/'Clients Balance'!$B583</f>
        <v>0.02959932172</v>
      </c>
      <c r="Q371" s="334">
        <f>'Clients Balance'!Q583/'Clients Balance'!$B583</f>
        <v>0.07937137812</v>
      </c>
      <c r="R371" s="334">
        <f>'Clients Balance'!R583/'Clients Balance'!$B583</f>
        <v>0</v>
      </c>
      <c r="S371" s="134"/>
      <c r="T371" s="134"/>
      <c r="U371" s="134"/>
      <c r="V371" s="134"/>
      <c r="W371" s="134"/>
      <c r="X371" s="134"/>
      <c r="Y371" s="134"/>
      <c r="Z371" s="134"/>
      <c r="AA371" s="134"/>
    </row>
    <row r="372" ht="22.5" customHeight="1">
      <c r="A372" s="186" t="str">
        <f>'PROP DAILY PNL'!A578</f>
        <v/>
      </c>
      <c r="B372" s="334">
        <f t="shared" si="1"/>
        <v>1</v>
      </c>
      <c r="C372" s="334">
        <f>'Clients Balance'!C584/'Clients Balance'!B584</f>
        <v>0.5886574678</v>
      </c>
      <c r="D372" s="334">
        <f>'Clients Balance'!D584/'Clients Balance'!$B584</f>
        <v>0.1441470854</v>
      </c>
      <c r="E372" s="334">
        <f>'Clients Balance'!E584/'Clients Balance'!$B584</f>
        <v>0.1089946972</v>
      </c>
      <c r="F372" s="334">
        <f>'Clients Balance'!F584/'Clients Balance'!$B584</f>
        <v>0</v>
      </c>
      <c r="G372" s="334">
        <f>'Clients Balance'!G584/'Clients Balance'!$B584</f>
        <v>0</v>
      </c>
      <c r="H372" s="334">
        <f>'Clients Balance'!H584/'Clients Balance'!$B584</f>
        <v>0</v>
      </c>
      <c r="I372" s="334">
        <f>'Clients Balance'!I584/'Clients Balance'!$B584</f>
        <v>0</v>
      </c>
      <c r="J372" s="334">
        <f>'Clients Balance'!J584/'Clients Balance'!$B584</f>
        <v>0</v>
      </c>
      <c r="K372" s="334">
        <f>'Clients Balance'!K584/'Clients Balance'!$B584</f>
        <v>0</v>
      </c>
      <c r="L372" s="334">
        <f>'Clients Balance'!L584/'Clients Balance'!$B584</f>
        <v>0</v>
      </c>
      <c r="M372" s="334">
        <f>'Clients Balance'!M584/'Clients Balance'!$B584</f>
        <v>0</v>
      </c>
      <c r="N372" s="334">
        <f>'Clients Balance'!N584/'Clients Balance'!$B584</f>
        <v>0</v>
      </c>
      <c r="O372" s="334">
        <f>'Clients Balance'!O584/'Clients Balance'!$B584</f>
        <v>0.04923004982</v>
      </c>
      <c r="P372" s="334">
        <f>'Clients Balance'!P584/'Clients Balance'!$B584</f>
        <v>0.02959932172</v>
      </c>
      <c r="Q372" s="334">
        <f>'Clients Balance'!Q584/'Clients Balance'!$B584</f>
        <v>0.07937137812</v>
      </c>
      <c r="R372" s="334">
        <f>'Clients Balance'!R584/'Clients Balance'!$B584</f>
        <v>0</v>
      </c>
      <c r="S372" s="134"/>
      <c r="T372" s="134"/>
      <c r="U372" s="134"/>
      <c r="V372" s="134"/>
      <c r="W372" s="134"/>
      <c r="X372" s="134"/>
      <c r="Y372" s="134"/>
      <c r="Z372" s="134"/>
      <c r="AA372" s="134"/>
    </row>
    <row r="373" ht="22.5" customHeight="1">
      <c r="A373" s="186" t="str">
        <f>'PROP DAILY PNL'!A579</f>
        <v/>
      </c>
      <c r="B373" s="334">
        <f t="shared" si="1"/>
        <v>1</v>
      </c>
      <c r="C373" s="334">
        <f>'Clients Balance'!C585/'Clients Balance'!B585</f>
        <v>0.5886574678</v>
      </c>
      <c r="D373" s="334">
        <f>'Clients Balance'!D585/'Clients Balance'!$B585</f>
        <v>0.1441470854</v>
      </c>
      <c r="E373" s="334">
        <f>'Clients Balance'!E585/'Clients Balance'!$B585</f>
        <v>0.1089946972</v>
      </c>
      <c r="F373" s="334">
        <f>'Clients Balance'!F585/'Clients Balance'!$B585</f>
        <v>0</v>
      </c>
      <c r="G373" s="334">
        <f>'Clients Balance'!G585/'Clients Balance'!$B585</f>
        <v>0</v>
      </c>
      <c r="H373" s="334">
        <f>'Clients Balance'!H585/'Clients Balance'!$B585</f>
        <v>0</v>
      </c>
      <c r="I373" s="334">
        <f>'Clients Balance'!I585/'Clients Balance'!$B585</f>
        <v>0</v>
      </c>
      <c r="J373" s="334">
        <f>'Clients Balance'!J585/'Clients Balance'!$B585</f>
        <v>0</v>
      </c>
      <c r="K373" s="334">
        <f>'Clients Balance'!K585/'Clients Balance'!$B585</f>
        <v>0</v>
      </c>
      <c r="L373" s="334">
        <f>'Clients Balance'!L585/'Clients Balance'!$B585</f>
        <v>0</v>
      </c>
      <c r="M373" s="334">
        <f>'Clients Balance'!M585/'Clients Balance'!$B585</f>
        <v>0</v>
      </c>
      <c r="N373" s="334">
        <f>'Clients Balance'!N585/'Clients Balance'!$B585</f>
        <v>0</v>
      </c>
      <c r="O373" s="334">
        <f>'Clients Balance'!O585/'Clients Balance'!$B585</f>
        <v>0.04923004982</v>
      </c>
      <c r="P373" s="334">
        <f>'Clients Balance'!P585/'Clients Balance'!$B585</f>
        <v>0.02959932172</v>
      </c>
      <c r="Q373" s="334">
        <f>'Clients Balance'!Q585/'Clients Balance'!$B585</f>
        <v>0.07937137812</v>
      </c>
      <c r="R373" s="334">
        <f>'Clients Balance'!R585/'Clients Balance'!$B585</f>
        <v>0</v>
      </c>
      <c r="S373" s="134"/>
      <c r="T373" s="134"/>
      <c r="U373" s="134"/>
      <c r="V373" s="134"/>
      <c r="W373" s="134"/>
      <c r="X373" s="134"/>
      <c r="Y373" s="134"/>
      <c r="Z373" s="134"/>
      <c r="AA373" s="134"/>
    </row>
    <row r="374" ht="22.5" customHeight="1">
      <c r="A374" s="186" t="str">
        <f>'PROP DAILY PNL'!A580</f>
        <v/>
      </c>
      <c r="B374" s="334">
        <f t="shared" si="1"/>
        <v>1</v>
      </c>
      <c r="C374" s="334">
        <f>'Clients Balance'!C586/'Clients Balance'!B586</f>
        <v>0.5886574678</v>
      </c>
      <c r="D374" s="334">
        <f>'Clients Balance'!D586/'Clients Balance'!$B586</f>
        <v>0.1441470854</v>
      </c>
      <c r="E374" s="334">
        <f>'Clients Balance'!E586/'Clients Balance'!$B586</f>
        <v>0.1089946972</v>
      </c>
      <c r="F374" s="334">
        <f>'Clients Balance'!F586/'Clients Balance'!$B586</f>
        <v>0</v>
      </c>
      <c r="G374" s="334">
        <f>'Clients Balance'!G586/'Clients Balance'!$B586</f>
        <v>0</v>
      </c>
      <c r="H374" s="334">
        <f>'Clients Balance'!H586/'Clients Balance'!$B586</f>
        <v>0</v>
      </c>
      <c r="I374" s="334">
        <f>'Clients Balance'!I586/'Clients Balance'!$B586</f>
        <v>0</v>
      </c>
      <c r="J374" s="334">
        <f>'Clients Balance'!J586/'Clients Balance'!$B586</f>
        <v>0</v>
      </c>
      <c r="K374" s="334">
        <f>'Clients Balance'!K586/'Clients Balance'!$B586</f>
        <v>0</v>
      </c>
      <c r="L374" s="334">
        <f>'Clients Balance'!L586/'Clients Balance'!$B586</f>
        <v>0</v>
      </c>
      <c r="M374" s="334">
        <f>'Clients Balance'!M586/'Clients Balance'!$B586</f>
        <v>0</v>
      </c>
      <c r="N374" s="334">
        <f>'Clients Balance'!N586/'Clients Balance'!$B586</f>
        <v>0</v>
      </c>
      <c r="O374" s="334">
        <f>'Clients Balance'!O586/'Clients Balance'!$B586</f>
        <v>0.04923004982</v>
      </c>
      <c r="P374" s="334">
        <f>'Clients Balance'!P586/'Clients Balance'!$B586</f>
        <v>0.02959932172</v>
      </c>
      <c r="Q374" s="334">
        <f>'Clients Balance'!Q586/'Clients Balance'!$B586</f>
        <v>0.07937137812</v>
      </c>
      <c r="R374" s="334">
        <f>'Clients Balance'!R586/'Clients Balance'!$B586</f>
        <v>0</v>
      </c>
      <c r="S374" s="134"/>
      <c r="T374" s="134"/>
      <c r="U374" s="134"/>
      <c r="V374" s="134"/>
      <c r="W374" s="134"/>
      <c r="X374" s="134"/>
      <c r="Y374" s="134"/>
      <c r="Z374" s="134"/>
      <c r="AA374" s="134"/>
    </row>
    <row r="375" ht="22.5" customHeight="1">
      <c r="A375" s="186" t="str">
        <f>'PROP DAILY PNL'!A581</f>
        <v/>
      </c>
      <c r="B375" s="334">
        <f t="shared" si="1"/>
        <v>1</v>
      </c>
      <c r="C375" s="334">
        <f>'Clients Balance'!C587/'Clients Balance'!B587</f>
        <v>0.5886574678</v>
      </c>
      <c r="D375" s="334">
        <f>'Clients Balance'!D587/'Clients Balance'!$B587</f>
        <v>0.1441470854</v>
      </c>
      <c r="E375" s="334">
        <f>'Clients Balance'!E587/'Clients Balance'!$B587</f>
        <v>0.1089946972</v>
      </c>
      <c r="F375" s="334">
        <f>'Clients Balance'!F587/'Clients Balance'!$B587</f>
        <v>0</v>
      </c>
      <c r="G375" s="334">
        <f>'Clients Balance'!G587/'Clients Balance'!$B587</f>
        <v>0</v>
      </c>
      <c r="H375" s="334">
        <f>'Clients Balance'!H587/'Clients Balance'!$B587</f>
        <v>0</v>
      </c>
      <c r="I375" s="334">
        <f>'Clients Balance'!I587/'Clients Balance'!$B587</f>
        <v>0</v>
      </c>
      <c r="J375" s="334">
        <f>'Clients Balance'!J587/'Clients Balance'!$B587</f>
        <v>0</v>
      </c>
      <c r="K375" s="334">
        <f>'Clients Balance'!K587/'Clients Balance'!$B587</f>
        <v>0</v>
      </c>
      <c r="L375" s="334">
        <f>'Clients Balance'!L587/'Clients Balance'!$B587</f>
        <v>0</v>
      </c>
      <c r="M375" s="334">
        <f>'Clients Balance'!M587/'Clients Balance'!$B587</f>
        <v>0</v>
      </c>
      <c r="N375" s="334">
        <f>'Clients Balance'!N587/'Clients Balance'!$B587</f>
        <v>0</v>
      </c>
      <c r="O375" s="334">
        <f>'Clients Balance'!O587/'Clients Balance'!$B587</f>
        <v>0.04923004982</v>
      </c>
      <c r="P375" s="334">
        <f>'Clients Balance'!P587/'Clients Balance'!$B587</f>
        <v>0.02959932172</v>
      </c>
      <c r="Q375" s="334">
        <f>'Clients Balance'!Q587/'Clients Balance'!$B587</f>
        <v>0.07937137812</v>
      </c>
      <c r="R375" s="334">
        <f>'Clients Balance'!R587/'Clients Balance'!$B587</f>
        <v>0</v>
      </c>
      <c r="S375" s="134"/>
      <c r="T375" s="134"/>
      <c r="U375" s="134"/>
      <c r="V375" s="134"/>
      <c r="W375" s="134"/>
      <c r="X375" s="134"/>
      <c r="Y375" s="134"/>
      <c r="Z375" s="134"/>
      <c r="AA375" s="134"/>
    </row>
    <row r="376" ht="22.5" customHeight="1">
      <c r="A376" s="186" t="str">
        <f>'PROP DAILY PNL'!A582</f>
        <v/>
      </c>
      <c r="B376" s="334">
        <f t="shared" si="1"/>
        <v>1</v>
      </c>
      <c r="C376" s="334">
        <f>'Clients Balance'!C588/'Clients Balance'!B588</f>
        <v>0.5886574678</v>
      </c>
      <c r="D376" s="334">
        <f>'Clients Balance'!D588/'Clients Balance'!$B588</f>
        <v>0.1441470854</v>
      </c>
      <c r="E376" s="334">
        <f>'Clients Balance'!E588/'Clients Balance'!$B588</f>
        <v>0.1089946972</v>
      </c>
      <c r="F376" s="334">
        <f>'Clients Balance'!F588/'Clients Balance'!$B588</f>
        <v>0</v>
      </c>
      <c r="G376" s="334">
        <f>'Clients Balance'!G588/'Clients Balance'!$B588</f>
        <v>0</v>
      </c>
      <c r="H376" s="334">
        <f>'Clients Balance'!H588/'Clients Balance'!$B588</f>
        <v>0</v>
      </c>
      <c r="I376" s="334">
        <f>'Clients Balance'!I588/'Clients Balance'!$B588</f>
        <v>0</v>
      </c>
      <c r="J376" s="334">
        <f>'Clients Balance'!J588/'Clients Balance'!$B588</f>
        <v>0</v>
      </c>
      <c r="K376" s="334">
        <f>'Clients Balance'!K588/'Clients Balance'!$B588</f>
        <v>0</v>
      </c>
      <c r="L376" s="334">
        <f>'Clients Balance'!L588/'Clients Balance'!$B588</f>
        <v>0</v>
      </c>
      <c r="M376" s="334">
        <f>'Clients Balance'!M588/'Clients Balance'!$B588</f>
        <v>0</v>
      </c>
      <c r="N376" s="334">
        <f>'Clients Balance'!N588/'Clients Balance'!$B588</f>
        <v>0</v>
      </c>
      <c r="O376" s="334">
        <f>'Clients Balance'!O588/'Clients Balance'!$B588</f>
        <v>0.04923004982</v>
      </c>
      <c r="P376" s="334">
        <f>'Clients Balance'!P588/'Clients Balance'!$B588</f>
        <v>0.02959932172</v>
      </c>
      <c r="Q376" s="334">
        <f>'Clients Balance'!Q588/'Clients Balance'!$B588</f>
        <v>0.07937137812</v>
      </c>
      <c r="R376" s="334">
        <f>'Clients Balance'!R588/'Clients Balance'!$B588</f>
        <v>0</v>
      </c>
      <c r="S376" s="134"/>
      <c r="T376" s="134"/>
      <c r="U376" s="134"/>
      <c r="V376" s="134"/>
      <c r="W376" s="134"/>
      <c r="X376" s="134"/>
      <c r="Y376" s="134"/>
      <c r="Z376" s="134"/>
      <c r="AA376" s="134"/>
    </row>
    <row r="377" ht="22.5" customHeight="1">
      <c r="A377" s="186" t="str">
        <f>'PROP DAILY PNL'!A583</f>
        <v/>
      </c>
      <c r="B377" s="334">
        <f t="shared" si="1"/>
        <v>1</v>
      </c>
      <c r="C377" s="334">
        <f>'Clients Balance'!C589/'Clients Balance'!B589</f>
        <v>0.5886574678</v>
      </c>
      <c r="D377" s="334">
        <f>'Clients Balance'!D589/'Clients Balance'!$B589</f>
        <v>0.1441470854</v>
      </c>
      <c r="E377" s="334">
        <f>'Clients Balance'!E589/'Clients Balance'!$B589</f>
        <v>0.1089946972</v>
      </c>
      <c r="F377" s="334">
        <f>'Clients Balance'!F589/'Clients Balance'!$B589</f>
        <v>0</v>
      </c>
      <c r="G377" s="334">
        <f>'Clients Balance'!G589/'Clients Balance'!$B589</f>
        <v>0</v>
      </c>
      <c r="H377" s="334">
        <f>'Clients Balance'!H589/'Clients Balance'!$B589</f>
        <v>0</v>
      </c>
      <c r="I377" s="334">
        <f>'Clients Balance'!I589/'Clients Balance'!$B589</f>
        <v>0</v>
      </c>
      <c r="J377" s="334">
        <f>'Clients Balance'!J589/'Clients Balance'!$B589</f>
        <v>0</v>
      </c>
      <c r="K377" s="334">
        <f>'Clients Balance'!K589/'Clients Balance'!$B589</f>
        <v>0</v>
      </c>
      <c r="L377" s="334">
        <f>'Clients Balance'!L589/'Clients Balance'!$B589</f>
        <v>0</v>
      </c>
      <c r="M377" s="334">
        <f>'Clients Balance'!M589/'Clients Balance'!$B589</f>
        <v>0</v>
      </c>
      <c r="N377" s="334">
        <f>'Clients Balance'!N589/'Clients Balance'!$B589</f>
        <v>0</v>
      </c>
      <c r="O377" s="334">
        <f>'Clients Balance'!O589/'Clients Balance'!$B589</f>
        <v>0.04923004982</v>
      </c>
      <c r="P377" s="334">
        <f>'Clients Balance'!P589/'Clients Balance'!$B589</f>
        <v>0.02959932172</v>
      </c>
      <c r="Q377" s="334">
        <f>'Clients Balance'!Q589/'Clients Balance'!$B589</f>
        <v>0.07937137812</v>
      </c>
      <c r="R377" s="334">
        <f>'Clients Balance'!R589/'Clients Balance'!$B589</f>
        <v>0</v>
      </c>
      <c r="S377" s="134"/>
      <c r="T377" s="134"/>
      <c r="U377" s="134"/>
      <c r="V377" s="134"/>
      <c r="W377" s="134"/>
      <c r="X377" s="134"/>
      <c r="Y377" s="134"/>
      <c r="Z377" s="134"/>
      <c r="AA377" s="134"/>
    </row>
    <row r="378" ht="22.5" customHeight="1">
      <c r="A378" s="186" t="str">
        <f>'PROP DAILY PNL'!A584</f>
        <v/>
      </c>
      <c r="B378" s="334">
        <f t="shared" si="1"/>
        <v>1</v>
      </c>
      <c r="C378" s="334">
        <f>'Clients Balance'!C590/'Clients Balance'!B590</f>
        <v>0.5886574678</v>
      </c>
      <c r="D378" s="334">
        <f>'Clients Balance'!D590/'Clients Balance'!$B590</f>
        <v>0.1441470854</v>
      </c>
      <c r="E378" s="334">
        <f>'Clients Balance'!E590/'Clients Balance'!$B590</f>
        <v>0.1089946972</v>
      </c>
      <c r="F378" s="334">
        <f>'Clients Balance'!F590/'Clients Balance'!$B590</f>
        <v>0</v>
      </c>
      <c r="G378" s="334">
        <f>'Clients Balance'!G590/'Clients Balance'!$B590</f>
        <v>0</v>
      </c>
      <c r="H378" s="334">
        <f>'Clients Balance'!H590/'Clients Balance'!$B590</f>
        <v>0</v>
      </c>
      <c r="I378" s="334">
        <f>'Clients Balance'!I590/'Clients Balance'!$B590</f>
        <v>0</v>
      </c>
      <c r="J378" s="334">
        <f>'Clients Balance'!J590/'Clients Balance'!$B590</f>
        <v>0</v>
      </c>
      <c r="K378" s="334">
        <f>'Clients Balance'!K590/'Clients Balance'!$B590</f>
        <v>0</v>
      </c>
      <c r="L378" s="334">
        <f>'Clients Balance'!L590/'Clients Balance'!$B590</f>
        <v>0</v>
      </c>
      <c r="M378" s="334">
        <f>'Clients Balance'!M590/'Clients Balance'!$B590</f>
        <v>0</v>
      </c>
      <c r="N378" s="334">
        <f>'Clients Balance'!N590/'Clients Balance'!$B590</f>
        <v>0</v>
      </c>
      <c r="O378" s="334">
        <f>'Clients Balance'!O590/'Clients Balance'!$B590</f>
        <v>0.04923004982</v>
      </c>
      <c r="P378" s="334">
        <f>'Clients Balance'!P590/'Clients Balance'!$B590</f>
        <v>0.02959932172</v>
      </c>
      <c r="Q378" s="334">
        <f>'Clients Balance'!Q590/'Clients Balance'!$B590</f>
        <v>0.07937137812</v>
      </c>
      <c r="R378" s="334">
        <f>'Clients Balance'!R590/'Clients Balance'!$B590</f>
        <v>0</v>
      </c>
      <c r="S378" s="134"/>
      <c r="T378" s="134"/>
      <c r="U378" s="134"/>
      <c r="V378" s="134"/>
      <c r="W378" s="134"/>
      <c r="X378" s="134"/>
      <c r="Y378" s="134"/>
      <c r="Z378" s="134"/>
      <c r="AA378" s="134"/>
    </row>
    <row r="379" ht="22.5" customHeight="1">
      <c r="A379" s="186" t="str">
        <f>'PROP DAILY PNL'!A585</f>
        <v/>
      </c>
      <c r="B379" s="334">
        <f t="shared" si="1"/>
        <v>1</v>
      </c>
      <c r="C379" s="334">
        <f>'Clients Balance'!C591/'Clients Balance'!B591</f>
        <v>0.5886574678</v>
      </c>
      <c r="D379" s="334">
        <f>'Clients Balance'!D591/'Clients Balance'!$B591</f>
        <v>0.1441470854</v>
      </c>
      <c r="E379" s="334">
        <f>'Clients Balance'!E591/'Clients Balance'!$B591</f>
        <v>0.1089946972</v>
      </c>
      <c r="F379" s="334">
        <f>'Clients Balance'!F591/'Clients Balance'!$B591</f>
        <v>0</v>
      </c>
      <c r="G379" s="334">
        <f>'Clients Balance'!G591/'Clients Balance'!$B591</f>
        <v>0</v>
      </c>
      <c r="H379" s="334">
        <f>'Clients Balance'!H591/'Clients Balance'!$B591</f>
        <v>0</v>
      </c>
      <c r="I379" s="334">
        <f>'Clients Balance'!I591/'Clients Balance'!$B591</f>
        <v>0</v>
      </c>
      <c r="J379" s="334">
        <f>'Clients Balance'!J591/'Clients Balance'!$B591</f>
        <v>0</v>
      </c>
      <c r="K379" s="334">
        <f>'Clients Balance'!K591/'Clients Balance'!$B591</f>
        <v>0</v>
      </c>
      <c r="L379" s="334">
        <f>'Clients Balance'!L591/'Clients Balance'!$B591</f>
        <v>0</v>
      </c>
      <c r="M379" s="334">
        <f>'Clients Balance'!M591/'Clients Balance'!$B591</f>
        <v>0</v>
      </c>
      <c r="N379" s="334">
        <f>'Clients Balance'!N591/'Clients Balance'!$B591</f>
        <v>0</v>
      </c>
      <c r="O379" s="334">
        <f>'Clients Balance'!O591/'Clients Balance'!$B591</f>
        <v>0.04923004982</v>
      </c>
      <c r="P379" s="334">
        <f>'Clients Balance'!P591/'Clients Balance'!$B591</f>
        <v>0.02959932172</v>
      </c>
      <c r="Q379" s="334">
        <f>'Clients Balance'!Q591/'Clients Balance'!$B591</f>
        <v>0.07937137812</v>
      </c>
      <c r="R379" s="334">
        <f>'Clients Balance'!R591/'Clients Balance'!$B591</f>
        <v>0</v>
      </c>
      <c r="S379" s="134"/>
      <c r="T379" s="134"/>
      <c r="U379" s="134"/>
      <c r="V379" s="134"/>
      <c r="W379" s="134"/>
      <c r="X379" s="134"/>
      <c r="Y379" s="134"/>
      <c r="Z379" s="134"/>
      <c r="AA379" s="134"/>
    </row>
    <row r="380" ht="22.5" customHeight="1">
      <c r="A380" s="186" t="str">
        <f>'PROP DAILY PNL'!A586</f>
        <v/>
      </c>
      <c r="B380" s="334">
        <f t="shared" si="1"/>
        <v>1</v>
      </c>
      <c r="C380" s="334">
        <f>'Clients Balance'!C592/'Clients Balance'!B592</f>
        <v>0.5886574678</v>
      </c>
      <c r="D380" s="334">
        <f>'Clients Balance'!D592/'Clients Balance'!$B592</f>
        <v>0.1441470854</v>
      </c>
      <c r="E380" s="334">
        <f>'Clients Balance'!E592/'Clients Balance'!$B592</f>
        <v>0.1089946972</v>
      </c>
      <c r="F380" s="334">
        <f>'Clients Balance'!F592/'Clients Balance'!$B592</f>
        <v>0</v>
      </c>
      <c r="G380" s="334">
        <f>'Clients Balance'!G592/'Clients Balance'!$B592</f>
        <v>0</v>
      </c>
      <c r="H380" s="334">
        <f>'Clients Balance'!H592/'Clients Balance'!$B592</f>
        <v>0</v>
      </c>
      <c r="I380" s="334">
        <f>'Clients Balance'!I592/'Clients Balance'!$B592</f>
        <v>0</v>
      </c>
      <c r="J380" s="334">
        <f>'Clients Balance'!J592/'Clients Balance'!$B592</f>
        <v>0</v>
      </c>
      <c r="K380" s="334">
        <f>'Clients Balance'!K592/'Clients Balance'!$B592</f>
        <v>0</v>
      </c>
      <c r="L380" s="334">
        <f>'Clients Balance'!L592/'Clients Balance'!$B592</f>
        <v>0</v>
      </c>
      <c r="M380" s="334">
        <f>'Clients Balance'!M592/'Clients Balance'!$B592</f>
        <v>0</v>
      </c>
      <c r="N380" s="334">
        <f>'Clients Balance'!N592/'Clients Balance'!$B592</f>
        <v>0</v>
      </c>
      <c r="O380" s="334">
        <f>'Clients Balance'!O592/'Clients Balance'!$B592</f>
        <v>0.04923004982</v>
      </c>
      <c r="P380" s="334">
        <f>'Clients Balance'!P592/'Clients Balance'!$B592</f>
        <v>0.02959932172</v>
      </c>
      <c r="Q380" s="334">
        <f>'Clients Balance'!Q592/'Clients Balance'!$B592</f>
        <v>0.07937137812</v>
      </c>
      <c r="R380" s="334">
        <f>'Clients Balance'!R592/'Clients Balance'!$B592</f>
        <v>0</v>
      </c>
      <c r="S380" s="134"/>
      <c r="T380" s="134"/>
      <c r="U380" s="134"/>
      <c r="V380" s="134"/>
      <c r="W380" s="134"/>
      <c r="X380" s="134"/>
      <c r="Y380" s="134"/>
      <c r="Z380" s="134"/>
      <c r="AA380" s="134"/>
    </row>
    <row r="381" ht="22.5" customHeight="1">
      <c r="A381" s="186" t="str">
        <f>'PROP DAILY PNL'!A587</f>
        <v/>
      </c>
      <c r="B381" s="334">
        <f t="shared" si="1"/>
        <v>1</v>
      </c>
      <c r="C381" s="334">
        <f>'Clients Balance'!C593/'Clients Balance'!B593</f>
        <v>0.5886574678</v>
      </c>
      <c r="D381" s="334">
        <f>'Clients Balance'!D593/'Clients Balance'!$B593</f>
        <v>0.1441470854</v>
      </c>
      <c r="E381" s="334">
        <f>'Clients Balance'!E593/'Clients Balance'!$B593</f>
        <v>0.1089946972</v>
      </c>
      <c r="F381" s="334">
        <f>'Clients Balance'!F593/'Clients Balance'!$B593</f>
        <v>0</v>
      </c>
      <c r="G381" s="334">
        <f>'Clients Balance'!G593/'Clients Balance'!$B593</f>
        <v>0</v>
      </c>
      <c r="H381" s="334">
        <f>'Clients Balance'!H593/'Clients Balance'!$B593</f>
        <v>0</v>
      </c>
      <c r="I381" s="334">
        <f>'Clients Balance'!I593/'Clients Balance'!$B593</f>
        <v>0</v>
      </c>
      <c r="J381" s="334">
        <f>'Clients Balance'!J593/'Clients Balance'!$B593</f>
        <v>0</v>
      </c>
      <c r="K381" s="334">
        <f>'Clients Balance'!K593/'Clients Balance'!$B593</f>
        <v>0</v>
      </c>
      <c r="L381" s="334">
        <f>'Clients Balance'!L593/'Clients Balance'!$B593</f>
        <v>0</v>
      </c>
      <c r="M381" s="334">
        <f>'Clients Balance'!M593/'Clients Balance'!$B593</f>
        <v>0</v>
      </c>
      <c r="N381" s="334">
        <f>'Clients Balance'!N593/'Clients Balance'!$B593</f>
        <v>0</v>
      </c>
      <c r="O381" s="334">
        <f>'Clients Balance'!O593/'Clients Balance'!$B593</f>
        <v>0.04923004982</v>
      </c>
      <c r="P381" s="334">
        <f>'Clients Balance'!P593/'Clients Balance'!$B593</f>
        <v>0.02959932172</v>
      </c>
      <c r="Q381" s="334">
        <f>'Clients Balance'!Q593/'Clients Balance'!$B593</f>
        <v>0.07937137812</v>
      </c>
      <c r="R381" s="334">
        <f>'Clients Balance'!R593/'Clients Balance'!$B593</f>
        <v>0</v>
      </c>
      <c r="S381" s="134"/>
      <c r="T381" s="134"/>
      <c r="U381" s="134"/>
      <c r="V381" s="134"/>
      <c r="W381" s="134"/>
      <c r="X381" s="134"/>
      <c r="Y381" s="134"/>
      <c r="Z381" s="134"/>
      <c r="AA381" s="134"/>
    </row>
    <row r="382" ht="22.5" customHeight="1">
      <c r="A382" s="186" t="str">
        <f>'PROP DAILY PNL'!A588</f>
        <v/>
      </c>
      <c r="B382" s="334">
        <f t="shared" si="1"/>
        <v>1</v>
      </c>
      <c r="C382" s="334">
        <f>'Clients Balance'!C594/'Clients Balance'!B594</f>
        <v>0.5886574678</v>
      </c>
      <c r="D382" s="334">
        <f>'Clients Balance'!D594/'Clients Balance'!$B594</f>
        <v>0.1441470854</v>
      </c>
      <c r="E382" s="334">
        <f>'Clients Balance'!E594/'Clients Balance'!$B594</f>
        <v>0.1089946972</v>
      </c>
      <c r="F382" s="334">
        <f>'Clients Balance'!F594/'Clients Balance'!$B594</f>
        <v>0</v>
      </c>
      <c r="G382" s="334">
        <f>'Clients Balance'!G594/'Clients Balance'!$B594</f>
        <v>0</v>
      </c>
      <c r="H382" s="334">
        <f>'Clients Balance'!H594/'Clients Balance'!$B594</f>
        <v>0</v>
      </c>
      <c r="I382" s="334">
        <f>'Clients Balance'!I594/'Clients Balance'!$B594</f>
        <v>0</v>
      </c>
      <c r="J382" s="334">
        <f>'Clients Balance'!J594/'Clients Balance'!$B594</f>
        <v>0</v>
      </c>
      <c r="K382" s="334">
        <f>'Clients Balance'!K594/'Clients Balance'!$B594</f>
        <v>0</v>
      </c>
      <c r="L382" s="334">
        <f>'Clients Balance'!L594/'Clients Balance'!$B594</f>
        <v>0</v>
      </c>
      <c r="M382" s="334">
        <f>'Clients Balance'!M594/'Clients Balance'!$B594</f>
        <v>0</v>
      </c>
      <c r="N382" s="334">
        <f>'Clients Balance'!N594/'Clients Balance'!$B594</f>
        <v>0</v>
      </c>
      <c r="O382" s="334">
        <f>'Clients Balance'!O594/'Clients Balance'!$B594</f>
        <v>0.04923004982</v>
      </c>
      <c r="P382" s="334">
        <f>'Clients Balance'!P594/'Clients Balance'!$B594</f>
        <v>0.02959932172</v>
      </c>
      <c r="Q382" s="334">
        <f>'Clients Balance'!Q594/'Clients Balance'!$B594</f>
        <v>0.07937137812</v>
      </c>
      <c r="R382" s="334">
        <f>'Clients Balance'!R594/'Clients Balance'!$B594</f>
        <v>0</v>
      </c>
      <c r="S382" s="134"/>
      <c r="T382" s="134"/>
      <c r="U382" s="134"/>
      <c r="V382" s="134"/>
      <c r="W382" s="134"/>
      <c r="X382" s="134"/>
      <c r="Y382" s="134"/>
      <c r="Z382" s="134"/>
      <c r="AA382" s="134"/>
    </row>
    <row r="383" ht="22.5" customHeight="1">
      <c r="A383" s="186" t="str">
        <f>'PROP DAILY PNL'!A589</f>
        <v/>
      </c>
      <c r="B383" s="334">
        <f t="shared" si="1"/>
        <v>1</v>
      </c>
      <c r="C383" s="334">
        <f>'Clients Balance'!C595/'Clients Balance'!B595</f>
        <v>0.5886574678</v>
      </c>
      <c r="D383" s="334">
        <f>'Clients Balance'!D595/'Clients Balance'!$B595</f>
        <v>0.1441470854</v>
      </c>
      <c r="E383" s="334">
        <f>'Clients Balance'!E595/'Clients Balance'!$B595</f>
        <v>0.1089946972</v>
      </c>
      <c r="F383" s="334">
        <f>'Clients Balance'!F595/'Clients Balance'!$B595</f>
        <v>0</v>
      </c>
      <c r="G383" s="334">
        <f>'Clients Balance'!G595/'Clients Balance'!$B595</f>
        <v>0</v>
      </c>
      <c r="H383" s="334">
        <f>'Clients Balance'!H595/'Clients Balance'!$B595</f>
        <v>0</v>
      </c>
      <c r="I383" s="334">
        <f>'Clients Balance'!I595/'Clients Balance'!$B595</f>
        <v>0</v>
      </c>
      <c r="J383" s="334">
        <f>'Clients Balance'!J595/'Clients Balance'!$B595</f>
        <v>0</v>
      </c>
      <c r="K383" s="334">
        <f>'Clients Balance'!K595/'Clients Balance'!$B595</f>
        <v>0</v>
      </c>
      <c r="L383" s="334">
        <f>'Clients Balance'!L595/'Clients Balance'!$B595</f>
        <v>0</v>
      </c>
      <c r="M383" s="334">
        <f>'Clients Balance'!M595/'Clients Balance'!$B595</f>
        <v>0</v>
      </c>
      <c r="N383" s="334">
        <f>'Clients Balance'!N595/'Clients Balance'!$B595</f>
        <v>0</v>
      </c>
      <c r="O383" s="334">
        <f>'Clients Balance'!O595/'Clients Balance'!$B595</f>
        <v>0.04923004982</v>
      </c>
      <c r="P383" s="334">
        <f>'Clients Balance'!P595/'Clients Balance'!$B595</f>
        <v>0.02959932172</v>
      </c>
      <c r="Q383" s="334">
        <f>'Clients Balance'!Q595/'Clients Balance'!$B595</f>
        <v>0.07937137812</v>
      </c>
      <c r="R383" s="334">
        <f>'Clients Balance'!R595/'Clients Balance'!$B595</f>
        <v>0</v>
      </c>
      <c r="S383" s="134"/>
      <c r="T383" s="134"/>
      <c r="U383" s="134"/>
      <c r="V383" s="134"/>
      <c r="W383" s="134"/>
      <c r="X383" s="134"/>
      <c r="Y383" s="134"/>
      <c r="Z383" s="134"/>
      <c r="AA383" s="134"/>
    </row>
    <row r="384" ht="22.5" customHeight="1">
      <c r="A384" s="186" t="str">
        <f>'PROP DAILY PNL'!A590</f>
        <v/>
      </c>
      <c r="B384" s="334">
        <f t="shared" si="1"/>
        <v>1</v>
      </c>
      <c r="C384" s="334">
        <f>'Clients Balance'!C596/'Clients Balance'!B596</f>
        <v>0.5886574678</v>
      </c>
      <c r="D384" s="334">
        <f>'Clients Balance'!D596/'Clients Balance'!$B596</f>
        <v>0.1441470854</v>
      </c>
      <c r="E384" s="334">
        <f>'Clients Balance'!E596/'Clients Balance'!$B596</f>
        <v>0.1089946972</v>
      </c>
      <c r="F384" s="334">
        <f>'Clients Balance'!F596/'Clients Balance'!$B596</f>
        <v>0</v>
      </c>
      <c r="G384" s="334">
        <f>'Clients Balance'!G596/'Clients Balance'!$B596</f>
        <v>0</v>
      </c>
      <c r="H384" s="334">
        <f>'Clients Balance'!H596/'Clients Balance'!$B596</f>
        <v>0</v>
      </c>
      <c r="I384" s="334">
        <f>'Clients Balance'!I596/'Clients Balance'!$B596</f>
        <v>0</v>
      </c>
      <c r="J384" s="334">
        <f>'Clients Balance'!J596/'Clients Balance'!$B596</f>
        <v>0</v>
      </c>
      <c r="K384" s="334">
        <f>'Clients Balance'!K596/'Clients Balance'!$B596</f>
        <v>0</v>
      </c>
      <c r="L384" s="334">
        <f>'Clients Balance'!L596/'Clients Balance'!$B596</f>
        <v>0</v>
      </c>
      <c r="M384" s="334">
        <f>'Clients Balance'!M596/'Clients Balance'!$B596</f>
        <v>0</v>
      </c>
      <c r="N384" s="334">
        <f>'Clients Balance'!N596/'Clients Balance'!$B596</f>
        <v>0</v>
      </c>
      <c r="O384" s="334">
        <f>'Clients Balance'!O596/'Clients Balance'!$B596</f>
        <v>0.04923004982</v>
      </c>
      <c r="P384" s="334">
        <f>'Clients Balance'!P596/'Clients Balance'!$B596</f>
        <v>0.02959932172</v>
      </c>
      <c r="Q384" s="334">
        <f>'Clients Balance'!Q596/'Clients Balance'!$B596</f>
        <v>0.07937137812</v>
      </c>
      <c r="R384" s="334">
        <f>'Clients Balance'!R596/'Clients Balance'!$B596</f>
        <v>0</v>
      </c>
      <c r="S384" s="134"/>
      <c r="T384" s="134"/>
      <c r="U384" s="134"/>
      <c r="V384" s="134"/>
      <c r="W384" s="134"/>
      <c r="X384" s="134"/>
      <c r="Y384" s="134"/>
      <c r="Z384" s="134"/>
      <c r="AA384" s="134"/>
    </row>
    <row r="385" ht="22.5" customHeight="1">
      <c r="A385" s="186" t="str">
        <f>'PROP DAILY PNL'!A591</f>
        <v/>
      </c>
      <c r="B385" s="334">
        <f t="shared" si="1"/>
        <v>1</v>
      </c>
      <c r="C385" s="334">
        <f>'Clients Balance'!C597/'Clients Balance'!B597</f>
        <v>0.5886574678</v>
      </c>
      <c r="D385" s="334">
        <f>'Clients Balance'!D597/'Clients Balance'!$B597</f>
        <v>0.1441470854</v>
      </c>
      <c r="E385" s="334">
        <f>'Clients Balance'!E597/'Clients Balance'!$B597</f>
        <v>0.1089946972</v>
      </c>
      <c r="F385" s="334">
        <f>'Clients Balance'!F597/'Clients Balance'!$B597</f>
        <v>0</v>
      </c>
      <c r="G385" s="334">
        <f>'Clients Balance'!G597/'Clients Balance'!$B597</f>
        <v>0</v>
      </c>
      <c r="H385" s="334">
        <f>'Clients Balance'!H597/'Clients Balance'!$B597</f>
        <v>0</v>
      </c>
      <c r="I385" s="334">
        <f>'Clients Balance'!I597/'Clients Balance'!$B597</f>
        <v>0</v>
      </c>
      <c r="J385" s="334">
        <f>'Clients Balance'!J597/'Clients Balance'!$B597</f>
        <v>0</v>
      </c>
      <c r="K385" s="334">
        <f>'Clients Balance'!K597/'Clients Balance'!$B597</f>
        <v>0</v>
      </c>
      <c r="L385" s="334">
        <f>'Clients Balance'!L597/'Clients Balance'!$B597</f>
        <v>0</v>
      </c>
      <c r="M385" s="334">
        <f>'Clients Balance'!M597/'Clients Balance'!$B597</f>
        <v>0</v>
      </c>
      <c r="N385" s="334">
        <f>'Clients Balance'!N597/'Clients Balance'!$B597</f>
        <v>0</v>
      </c>
      <c r="O385" s="334">
        <f>'Clients Balance'!O597/'Clients Balance'!$B597</f>
        <v>0.04923004982</v>
      </c>
      <c r="P385" s="334">
        <f>'Clients Balance'!P597/'Clients Balance'!$B597</f>
        <v>0.02959932172</v>
      </c>
      <c r="Q385" s="334">
        <f>'Clients Balance'!Q597/'Clients Balance'!$B597</f>
        <v>0.07937137812</v>
      </c>
      <c r="R385" s="334">
        <f>'Clients Balance'!R597/'Clients Balance'!$B597</f>
        <v>0</v>
      </c>
      <c r="S385" s="134"/>
      <c r="T385" s="134"/>
      <c r="U385" s="134"/>
      <c r="V385" s="134"/>
      <c r="W385" s="134"/>
      <c r="X385" s="134"/>
      <c r="Y385" s="134"/>
      <c r="Z385" s="134"/>
      <c r="AA385" s="134"/>
    </row>
    <row r="386" ht="22.5" customHeight="1">
      <c r="A386" s="186" t="str">
        <f>'PROP DAILY PNL'!A592</f>
        <v/>
      </c>
      <c r="B386" s="334">
        <f t="shared" si="1"/>
        <v>1</v>
      </c>
      <c r="C386" s="334">
        <f>'Clients Balance'!C598/'Clients Balance'!B598</f>
        <v>0.5886574678</v>
      </c>
      <c r="D386" s="334">
        <f>'Clients Balance'!D598/'Clients Balance'!$B598</f>
        <v>0.1441470854</v>
      </c>
      <c r="E386" s="334">
        <f>'Clients Balance'!E598/'Clients Balance'!$B598</f>
        <v>0.1089946972</v>
      </c>
      <c r="F386" s="334">
        <f>'Clients Balance'!F598/'Clients Balance'!$B598</f>
        <v>0</v>
      </c>
      <c r="G386" s="334">
        <f>'Clients Balance'!G598/'Clients Balance'!$B598</f>
        <v>0</v>
      </c>
      <c r="H386" s="334">
        <f>'Clients Balance'!H598/'Clients Balance'!$B598</f>
        <v>0</v>
      </c>
      <c r="I386" s="334">
        <f>'Clients Balance'!I598/'Clients Balance'!$B598</f>
        <v>0</v>
      </c>
      <c r="J386" s="334">
        <f>'Clients Balance'!J598/'Clients Balance'!$B598</f>
        <v>0</v>
      </c>
      <c r="K386" s="334">
        <f>'Clients Balance'!K598/'Clients Balance'!$B598</f>
        <v>0</v>
      </c>
      <c r="L386" s="334">
        <f>'Clients Balance'!L598/'Clients Balance'!$B598</f>
        <v>0</v>
      </c>
      <c r="M386" s="334">
        <f>'Clients Balance'!M598/'Clients Balance'!$B598</f>
        <v>0</v>
      </c>
      <c r="N386" s="334">
        <f>'Clients Balance'!N598/'Clients Balance'!$B598</f>
        <v>0</v>
      </c>
      <c r="O386" s="334">
        <f>'Clients Balance'!O598/'Clients Balance'!$B598</f>
        <v>0.04923004982</v>
      </c>
      <c r="P386" s="334">
        <f>'Clients Balance'!P598/'Clients Balance'!$B598</f>
        <v>0.02959932172</v>
      </c>
      <c r="Q386" s="334">
        <f>'Clients Balance'!Q598/'Clients Balance'!$B598</f>
        <v>0.07937137812</v>
      </c>
      <c r="R386" s="334">
        <f>'Clients Balance'!R598/'Clients Balance'!$B598</f>
        <v>0</v>
      </c>
      <c r="S386" s="134"/>
      <c r="T386" s="134"/>
      <c r="U386" s="134"/>
      <c r="V386" s="134"/>
      <c r="W386" s="134"/>
      <c r="X386" s="134"/>
      <c r="Y386" s="134"/>
      <c r="Z386" s="134"/>
      <c r="AA386" s="134"/>
    </row>
    <row r="387" ht="22.5" customHeight="1">
      <c r="A387" s="186" t="str">
        <f>'PROP DAILY PNL'!A593</f>
        <v/>
      </c>
      <c r="B387" s="334">
        <f t="shared" si="1"/>
        <v>1</v>
      </c>
      <c r="C387" s="334">
        <f>'Clients Balance'!C599/'Clients Balance'!B599</f>
        <v>0.5886574678</v>
      </c>
      <c r="D387" s="334">
        <f>'Clients Balance'!D599/'Clients Balance'!$B599</f>
        <v>0.1441470854</v>
      </c>
      <c r="E387" s="334">
        <f>'Clients Balance'!E599/'Clients Balance'!$B599</f>
        <v>0.1089946972</v>
      </c>
      <c r="F387" s="334">
        <f>'Clients Balance'!F599/'Clients Balance'!$B599</f>
        <v>0</v>
      </c>
      <c r="G387" s="334">
        <f>'Clients Balance'!G599/'Clients Balance'!$B599</f>
        <v>0</v>
      </c>
      <c r="H387" s="334">
        <f>'Clients Balance'!H599/'Clients Balance'!$B599</f>
        <v>0</v>
      </c>
      <c r="I387" s="334">
        <f>'Clients Balance'!I599/'Clients Balance'!$B599</f>
        <v>0</v>
      </c>
      <c r="J387" s="334">
        <f>'Clients Balance'!J599/'Clients Balance'!$B599</f>
        <v>0</v>
      </c>
      <c r="K387" s="334">
        <f>'Clients Balance'!K599/'Clients Balance'!$B599</f>
        <v>0</v>
      </c>
      <c r="L387" s="334">
        <f>'Clients Balance'!L599/'Clients Balance'!$B599</f>
        <v>0</v>
      </c>
      <c r="M387" s="334">
        <f>'Clients Balance'!M599/'Clients Balance'!$B599</f>
        <v>0</v>
      </c>
      <c r="N387" s="334">
        <f>'Clients Balance'!N599/'Clients Balance'!$B599</f>
        <v>0</v>
      </c>
      <c r="O387" s="334">
        <f>'Clients Balance'!O599/'Clients Balance'!$B599</f>
        <v>0.04923004982</v>
      </c>
      <c r="P387" s="334">
        <f>'Clients Balance'!P599/'Clients Balance'!$B599</f>
        <v>0.02959932172</v>
      </c>
      <c r="Q387" s="334">
        <f>'Clients Balance'!Q599/'Clients Balance'!$B599</f>
        <v>0.07937137812</v>
      </c>
      <c r="R387" s="334">
        <f>'Clients Balance'!R599/'Clients Balance'!$B599</f>
        <v>0</v>
      </c>
      <c r="S387" s="134"/>
      <c r="T387" s="134"/>
      <c r="U387" s="134"/>
      <c r="V387" s="134"/>
      <c r="W387" s="134"/>
      <c r="X387" s="134"/>
      <c r="Y387" s="134"/>
      <c r="Z387" s="134"/>
      <c r="AA387" s="134"/>
    </row>
    <row r="388" ht="22.5" customHeight="1">
      <c r="A388" s="186" t="str">
        <f>'PROP DAILY PNL'!A594</f>
        <v/>
      </c>
      <c r="B388" s="334">
        <f t="shared" si="1"/>
        <v>1</v>
      </c>
      <c r="C388" s="334">
        <f>'Clients Balance'!C600/'Clients Balance'!B600</f>
        <v>0.5886574678</v>
      </c>
      <c r="D388" s="334">
        <f>'Clients Balance'!D600/'Clients Balance'!$B600</f>
        <v>0.1441470854</v>
      </c>
      <c r="E388" s="334">
        <f>'Clients Balance'!E600/'Clients Balance'!$B600</f>
        <v>0.1089946972</v>
      </c>
      <c r="F388" s="334">
        <f>'Clients Balance'!F600/'Clients Balance'!$B600</f>
        <v>0</v>
      </c>
      <c r="G388" s="334">
        <f>'Clients Balance'!G600/'Clients Balance'!$B600</f>
        <v>0</v>
      </c>
      <c r="H388" s="334">
        <f>'Clients Balance'!H600/'Clients Balance'!$B600</f>
        <v>0</v>
      </c>
      <c r="I388" s="334">
        <f>'Clients Balance'!I600/'Clients Balance'!$B600</f>
        <v>0</v>
      </c>
      <c r="J388" s="334">
        <f>'Clients Balance'!J600/'Clients Balance'!$B600</f>
        <v>0</v>
      </c>
      <c r="K388" s="334">
        <f>'Clients Balance'!K600/'Clients Balance'!$B600</f>
        <v>0</v>
      </c>
      <c r="L388" s="334">
        <f>'Clients Balance'!L600/'Clients Balance'!$B600</f>
        <v>0</v>
      </c>
      <c r="M388" s="334">
        <f>'Clients Balance'!M600/'Clients Balance'!$B600</f>
        <v>0</v>
      </c>
      <c r="N388" s="334">
        <f>'Clients Balance'!N600/'Clients Balance'!$B600</f>
        <v>0</v>
      </c>
      <c r="O388" s="334">
        <f>'Clients Balance'!O600/'Clients Balance'!$B600</f>
        <v>0.04923004982</v>
      </c>
      <c r="P388" s="334">
        <f>'Clients Balance'!P600/'Clients Balance'!$B600</f>
        <v>0.02959932172</v>
      </c>
      <c r="Q388" s="334">
        <f>'Clients Balance'!Q600/'Clients Balance'!$B600</f>
        <v>0.07937137812</v>
      </c>
      <c r="R388" s="334">
        <f>'Clients Balance'!R600/'Clients Balance'!$B600</f>
        <v>0</v>
      </c>
      <c r="S388" s="134"/>
      <c r="T388" s="134"/>
      <c r="U388" s="134"/>
      <c r="V388" s="134"/>
      <c r="W388" s="134"/>
      <c r="X388" s="134"/>
      <c r="Y388" s="134"/>
      <c r="Z388" s="134"/>
      <c r="AA388" s="134"/>
    </row>
    <row r="389" ht="22.5" customHeight="1">
      <c r="A389" s="186" t="str">
        <f>'PROP DAILY PNL'!A595</f>
        <v/>
      </c>
      <c r="B389" s="334">
        <f t="shared" si="1"/>
        <v>1</v>
      </c>
      <c r="C389" s="334">
        <f>'Clients Balance'!C601/'Clients Balance'!B601</f>
        <v>0.5886574678</v>
      </c>
      <c r="D389" s="334">
        <f>'Clients Balance'!D601/'Clients Balance'!$B601</f>
        <v>0.1441470854</v>
      </c>
      <c r="E389" s="334">
        <f>'Clients Balance'!E601/'Clients Balance'!$B601</f>
        <v>0.1089946972</v>
      </c>
      <c r="F389" s="334">
        <f>'Clients Balance'!F601/'Clients Balance'!$B601</f>
        <v>0</v>
      </c>
      <c r="G389" s="334">
        <f>'Clients Balance'!G601/'Clients Balance'!$B601</f>
        <v>0</v>
      </c>
      <c r="H389" s="334">
        <f>'Clients Balance'!H601/'Clients Balance'!$B601</f>
        <v>0</v>
      </c>
      <c r="I389" s="334">
        <f>'Clients Balance'!I601/'Clients Balance'!$B601</f>
        <v>0</v>
      </c>
      <c r="J389" s="334">
        <f>'Clients Balance'!J601/'Clients Balance'!$B601</f>
        <v>0</v>
      </c>
      <c r="K389" s="334">
        <f>'Clients Balance'!K601/'Clients Balance'!$B601</f>
        <v>0</v>
      </c>
      <c r="L389" s="334">
        <f>'Clients Balance'!L601/'Clients Balance'!$B601</f>
        <v>0</v>
      </c>
      <c r="M389" s="334">
        <f>'Clients Balance'!M601/'Clients Balance'!$B601</f>
        <v>0</v>
      </c>
      <c r="N389" s="334">
        <f>'Clients Balance'!N601/'Clients Balance'!$B601</f>
        <v>0</v>
      </c>
      <c r="O389" s="334">
        <f>'Clients Balance'!O601/'Clients Balance'!$B601</f>
        <v>0.04923004982</v>
      </c>
      <c r="P389" s="334">
        <f>'Clients Balance'!P601/'Clients Balance'!$B601</f>
        <v>0.02959932172</v>
      </c>
      <c r="Q389" s="334">
        <f>'Clients Balance'!Q601/'Clients Balance'!$B601</f>
        <v>0.07937137812</v>
      </c>
      <c r="R389" s="334">
        <f>'Clients Balance'!R601/'Clients Balance'!$B601</f>
        <v>0</v>
      </c>
      <c r="S389" s="134"/>
      <c r="T389" s="134"/>
      <c r="U389" s="134"/>
      <c r="V389" s="134"/>
      <c r="W389" s="134"/>
      <c r="X389" s="134"/>
      <c r="Y389" s="134"/>
      <c r="Z389" s="134"/>
      <c r="AA389" s="134"/>
    </row>
    <row r="390" ht="22.5" customHeight="1">
      <c r="A390" s="186" t="str">
        <f>'PROP DAILY PNL'!A596</f>
        <v/>
      </c>
      <c r="B390" s="334">
        <f t="shared" si="1"/>
        <v>1</v>
      </c>
      <c r="C390" s="334">
        <f>'Clients Balance'!C602/'Clients Balance'!B602</f>
        <v>0.5886574678</v>
      </c>
      <c r="D390" s="334">
        <f>'Clients Balance'!D602/'Clients Balance'!$B602</f>
        <v>0.1441470854</v>
      </c>
      <c r="E390" s="334">
        <f>'Clients Balance'!E602/'Clients Balance'!$B602</f>
        <v>0.1089946972</v>
      </c>
      <c r="F390" s="334">
        <f>'Clients Balance'!F602/'Clients Balance'!$B602</f>
        <v>0</v>
      </c>
      <c r="G390" s="334">
        <f>'Clients Balance'!G602/'Clients Balance'!$B602</f>
        <v>0</v>
      </c>
      <c r="H390" s="334">
        <f>'Clients Balance'!H602/'Clients Balance'!$B602</f>
        <v>0</v>
      </c>
      <c r="I390" s="334">
        <f>'Clients Balance'!I602/'Clients Balance'!$B602</f>
        <v>0</v>
      </c>
      <c r="J390" s="334">
        <f>'Clients Balance'!J602/'Clients Balance'!$B602</f>
        <v>0</v>
      </c>
      <c r="K390" s="334">
        <f>'Clients Balance'!K602/'Clients Balance'!$B602</f>
        <v>0</v>
      </c>
      <c r="L390" s="334">
        <f>'Clients Balance'!L602/'Clients Balance'!$B602</f>
        <v>0</v>
      </c>
      <c r="M390" s="334">
        <f>'Clients Balance'!M602/'Clients Balance'!$B602</f>
        <v>0</v>
      </c>
      <c r="N390" s="334">
        <f>'Clients Balance'!N602/'Clients Balance'!$B602</f>
        <v>0</v>
      </c>
      <c r="O390" s="334">
        <f>'Clients Balance'!O602/'Clients Balance'!$B602</f>
        <v>0.04923004982</v>
      </c>
      <c r="P390" s="334">
        <f>'Clients Balance'!P602/'Clients Balance'!$B602</f>
        <v>0.02959932172</v>
      </c>
      <c r="Q390" s="334">
        <f>'Clients Balance'!Q602/'Clients Balance'!$B602</f>
        <v>0.07937137812</v>
      </c>
      <c r="R390" s="334">
        <f>'Clients Balance'!R602/'Clients Balance'!$B602</f>
        <v>0</v>
      </c>
      <c r="S390" s="134"/>
      <c r="T390" s="134"/>
      <c r="U390" s="134"/>
      <c r="V390" s="134"/>
      <c r="W390" s="134"/>
      <c r="X390" s="134"/>
      <c r="Y390" s="134"/>
      <c r="Z390" s="134"/>
      <c r="AA390" s="134"/>
    </row>
    <row r="391" ht="22.5" customHeight="1">
      <c r="A391" s="186" t="str">
        <f>'PROP DAILY PNL'!A597</f>
        <v/>
      </c>
      <c r="B391" s="334">
        <f t="shared" si="1"/>
        <v>1</v>
      </c>
      <c r="C391" s="334">
        <f>'Clients Balance'!C603/'Clients Balance'!B603</f>
        <v>0.5886574678</v>
      </c>
      <c r="D391" s="334">
        <f>'Clients Balance'!D603/'Clients Balance'!$B603</f>
        <v>0.1441470854</v>
      </c>
      <c r="E391" s="334">
        <f>'Clients Balance'!E603/'Clients Balance'!$B603</f>
        <v>0.1089946972</v>
      </c>
      <c r="F391" s="334">
        <f>'Clients Balance'!F603/'Clients Balance'!$B603</f>
        <v>0</v>
      </c>
      <c r="G391" s="334">
        <f>'Clients Balance'!G603/'Clients Balance'!$B603</f>
        <v>0</v>
      </c>
      <c r="H391" s="334">
        <f>'Clients Balance'!H603/'Clients Balance'!$B603</f>
        <v>0</v>
      </c>
      <c r="I391" s="334">
        <f>'Clients Balance'!I603/'Clients Balance'!$B603</f>
        <v>0</v>
      </c>
      <c r="J391" s="334">
        <f>'Clients Balance'!J603/'Clients Balance'!$B603</f>
        <v>0</v>
      </c>
      <c r="K391" s="334">
        <f>'Clients Balance'!K603/'Clients Balance'!$B603</f>
        <v>0</v>
      </c>
      <c r="L391" s="334">
        <f>'Clients Balance'!L603/'Clients Balance'!$B603</f>
        <v>0</v>
      </c>
      <c r="M391" s="334">
        <f>'Clients Balance'!M603/'Clients Balance'!$B603</f>
        <v>0</v>
      </c>
      <c r="N391" s="334">
        <f>'Clients Balance'!N603/'Clients Balance'!$B603</f>
        <v>0</v>
      </c>
      <c r="O391" s="334">
        <f>'Clients Balance'!O603/'Clients Balance'!$B603</f>
        <v>0.04923004982</v>
      </c>
      <c r="P391" s="334">
        <f>'Clients Balance'!P603/'Clients Balance'!$B603</f>
        <v>0.02959932172</v>
      </c>
      <c r="Q391" s="334">
        <f>'Clients Balance'!Q603/'Clients Balance'!$B603</f>
        <v>0.07937137812</v>
      </c>
      <c r="R391" s="334">
        <f>'Clients Balance'!R603/'Clients Balance'!$B603</f>
        <v>0</v>
      </c>
      <c r="S391" s="134"/>
      <c r="T391" s="134"/>
      <c r="U391" s="134"/>
      <c r="V391" s="134"/>
      <c r="W391" s="134"/>
      <c r="X391" s="134"/>
      <c r="Y391" s="134"/>
      <c r="Z391" s="134"/>
      <c r="AA391" s="134"/>
    </row>
    <row r="392" ht="22.5" customHeight="1">
      <c r="A392" s="186" t="str">
        <f>'PROP DAILY PNL'!A598</f>
        <v/>
      </c>
      <c r="B392" s="334">
        <f t="shared" si="1"/>
        <v>1</v>
      </c>
      <c r="C392" s="334">
        <f>'Clients Balance'!C604/'Clients Balance'!B604</f>
        <v>0.5886574678</v>
      </c>
      <c r="D392" s="334">
        <f>'Clients Balance'!D604/'Clients Balance'!$B604</f>
        <v>0.1441470854</v>
      </c>
      <c r="E392" s="334">
        <f>'Clients Balance'!E604/'Clients Balance'!$B604</f>
        <v>0.1089946972</v>
      </c>
      <c r="F392" s="334">
        <f>'Clients Balance'!F604/'Clients Balance'!$B604</f>
        <v>0</v>
      </c>
      <c r="G392" s="334">
        <f>'Clients Balance'!G604/'Clients Balance'!$B604</f>
        <v>0</v>
      </c>
      <c r="H392" s="334">
        <f>'Clients Balance'!H604/'Clients Balance'!$B604</f>
        <v>0</v>
      </c>
      <c r="I392" s="334">
        <f>'Clients Balance'!I604/'Clients Balance'!$B604</f>
        <v>0</v>
      </c>
      <c r="J392" s="334">
        <f>'Clients Balance'!J604/'Clients Balance'!$B604</f>
        <v>0</v>
      </c>
      <c r="K392" s="334">
        <f>'Clients Balance'!K604/'Clients Balance'!$B604</f>
        <v>0</v>
      </c>
      <c r="L392" s="334">
        <f>'Clients Balance'!L604/'Clients Balance'!$B604</f>
        <v>0</v>
      </c>
      <c r="M392" s="334">
        <f>'Clients Balance'!M604/'Clients Balance'!$B604</f>
        <v>0</v>
      </c>
      <c r="N392" s="334">
        <f>'Clients Balance'!N604/'Clients Balance'!$B604</f>
        <v>0</v>
      </c>
      <c r="O392" s="334">
        <f>'Clients Balance'!O604/'Clients Balance'!$B604</f>
        <v>0.04923004982</v>
      </c>
      <c r="P392" s="334">
        <f>'Clients Balance'!P604/'Clients Balance'!$B604</f>
        <v>0.02959932172</v>
      </c>
      <c r="Q392" s="334">
        <f>'Clients Balance'!Q604/'Clients Balance'!$B604</f>
        <v>0.07937137812</v>
      </c>
      <c r="R392" s="334">
        <f>'Clients Balance'!R604/'Clients Balance'!$B604</f>
        <v>0</v>
      </c>
      <c r="S392" s="134"/>
      <c r="T392" s="134"/>
      <c r="U392" s="134"/>
      <c r="V392" s="134"/>
      <c r="W392" s="134"/>
      <c r="X392" s="134"/>
      <c r="Y392" s="134"/>
      <c r="Z392" s="134"/>
      <c r="AA392" s="134"/>
    </row>
    <row r="393" ht="22.5" customHeight="1">
      <c r="A393" s="186" t="str">
        <f>'PROP DAILY PNL'!A599</f>
        <v/>
      </c>
      <c r="B393" s="334">
        <f t="shared" si="1"/>
        <v>1</v>
      </c>
      <c r="C393" s="334">
        <f>'Clients Balance'!C605/'Clients Balance'!B605</f>
        <v>0.5886574678</v>
      </c>
      <c r="D393" s="334">
        <f>'Clients Balance'!D605/'Clients Balance'!$B605</f>
        <v>0.1441470854</v>
      </c>
      <c r="E393" s="334">
        <f>'Clients Balance'!E605/'Clients Balance'!$B605</f>
        <v>0.1089946972</v>
      </c>
      <c r="F393" s="334">
        <f>'Clients Balance'!F605/'Clients Balance'!$B605</f>
        <v>0</v>
      </c>
      <c r="G393" s="334">
        <f>'Clients Balance'!G605/'Clients Balance'!$B605</f>
        <v>0</v>
      </c>
      <c r="H393" s="334">
        <f>'Clients Balance'!H605/'Clients Balance'!$B605</f>
        <v>0</v>
      </c>
      <c r="I393" s="334">
        <f>'Clients Balance'!I605/'Clients Balance'!$B605</f>
        <v>0</v>
      </c>
      <c r="J393" s="334">
        <f>'Clients Balance'!J605/'Clients Balance'!$B605</f>
        <v>0</v>
      </c>
      <c r="K393" s="334">
        <f>'Clients Balance'!K605/'Clients Balance'!$B605</f>
        <v>0</v>
      </c>
      <c r="L393" s="334">
        <f>'Clients Balance'!L605/'Clients Balance'!$B605</f>
        <v>0</v>
      </c>
      <c r="M393" s="334">
        <f>'Clients Balance'!M605/'Clients Balance'!$B605</f>
        <v>0</v>
      </c>
      <c r="N393" s="334">
        <f>'Clients Balance'!N605/'Clients Balance'!$B605</f>
        <v>0</v>
      </c>
      <c r="O393" s="334">
        <f>'Clients Balance'!O605/'Clients Balance'!$B605</f>
        <v>0.04923004982</v>
      </c>
      <c r="P393" s="334">
        <f>'Clients Balance'!P605/'Clients Balance'!$B605</f>
        <v>0.02959932172</v>
      </c>
      <c r="Q393" s="334">
        <f>'Clients Balance'!Q605/'Clients Balance'!$B605</f>
        <v>0.07937137812</v>
      </c>
      <c r="R393" s="334">
        <f>'Clients Balance'!R605/'Clients Balance'!$B605</f>
        <v>0</v>
      </c>
      <c r="S393" s="134"/>
      <c r="T393" s="134"/>
      <c r="U393" s="134"/>
      <c r="V393" s="134"/>
      <c r="W393" s="134"/>
      <c r="X393" s="134"/>
      <c r="Y393" s="134"/>
      <c r="Z393" s="134"/>
      <c r="AA393" s="134"/>
    </row>
    <row r="394" ht="22.5" customHeight="1">
      <c r="A394" s="186" t="str">
        <f>'PROP DAILY PNL'!A600</f>
        <v/>
      </c>
      <c r="B394" s="334">
        <f t="shared" si="1"/>
        <v>1</v>
      </c>
      <c r="C394" s="334">
        <f>'Clients Balance'!C606/'Clients Balance'!B606</f>
        <v>0.5886574678</v>
      </c>
      <c r="D394" s="334">
        <f>'Clients Balance'!D606/'Clients Balance'!$B606</f>
        <v>0.1441470854</v>
      </c>
      <c r="E394" s="334">
        <f>'Clients Balance'!E606/'Clients Balance'!$B606</f>
        <v>0.1089946972</v>
      </c>
      <c r="F394" s="334">
        <f>'Clients Balance'!F606/'Clients Balance'!$B606</f>
        <v>0</v>
      </c>
      <c r="G394" s="334">
        <f>'Clients Balance'!G606/'Clients Balance'!$B606</f>
        <v>0</v>
      </c>
      <c r="H394" s="334">
        <f>'Clients Balance'!H606/'Clients Balance'!$B606</f>
        <v>0</v>
      </c>
      <c r="I394" s="334">
        <f>'Clients Balance'!I606/'Clients Balance'!$B606</f>
        <v>0</v>
      </c>
      <c r="J394" s="334">
        <f>'Clients Balance'!J606/'Clients Balance'!$B606</f>
        <v>0</v>
      </c>
      <c r="K394" s="334">
        <f>'Clients Balance'!K606/'Clients Balance'!$B606</f>
        <v>0</v>
      </c>
      <c r="L394" s="334">
        <f>'Clients Balance'!L606/'Clients Balance'!$B606</f>
        <v>0</v>
      </c>
      <c r="M394" s="334">
        <f>'Clients Balance'!M606/'Clients Balance'!$B606</f>
        <v>0</v>
      </c>
      <c r="N394" s="334">
        <f>'Clients Balance'!N606/'Clients Balance'!$B606</f>
        <v>0</v>
      </c>
      <c r="O394" s="334">
        <f>'Clients Balance'!O606/'Clients Balance'!$B606</f>
        <v>0.04923004982</v>
      </c>
      <c r="P394" s="334">
        <f>'Clients Balance'!P606/'Clients Balance'!$B606</f>
        <v>0.02959932172</v>
      </c>
      <c r="Q394" s="334">
        <f>'Clients Balance'!Q606/'Clients Balance'!$B606</f>
        <v>0.07937137812</v>
      </c>
      <c r="R394" s="334">
        <f>'Clients Balance'!R606/'Clients Balance'!$B606</f>
        <v>0</v>
      </c>
      <c r="S394" s="134"/>
      <c r="T394" s="134"/>
      <c r="U394" s="134"/>
      <c r="V394" s="134"/>
      <c r="W394" s="134"/>
      <c r="X394" s="134"/>
      <c r="Y394" s="134"/>
      <c r="Z394" s="134"/>
      <c r="AA394" s="134"/>
    </row>
    <row r="395" ht="22.5" customHeight="1">
      <c r="A395" s="186" t="str">
        <f>'PROP DAILY PNL'!A601</f>
        <v/>
      </c>
      <c r="B395" s="334">
        <f t="shared" si="1"/>
        <v>1</v>
      </c>
      <c r="C395" s="334">
        <f>'Clients Balance'!C607/'Clients Balance'!B607</f>
        <v>0.5886574678</v>
      </c>
      <c r="D395" s="334">
        <f>'Clients Balance'!D607/'Clients Balance'!$B607</f>
        <v>0.1441470854</v>
      </c>
      <c r="E395" s="334">
        <f>'Clients Balance'!E607/'Clients Balance'!$B607</f>
        <v>0.1089946972</v>
      </c>
      <c r="F395" s="334">
        <f>'Clients Balance'!F607/'Clients Balance'!$B607</f>
        <v>0</v>
      </c>
      <c r="G395" s="334">
        <f>'Clients Balance'!G607/'Clients Balance'!$B607</f>
        <v>0</v>
      </c>
      <c r="H395" s="334">
        <f>'Clients Balance'!H607/'Clients Balance'!$B607</f>
        <v>0</v>
      </c>
      <c r="I395" s="334">
        <f>'Clients Balance'!I607/'Clients Balance'!$B607</f>
        <v>0</v>
      </c>
      <c r="J395" s="334">
        <f>'Clients Balance'!J607/'Clients Balance'!$B607</f>
        <v>0</v>
      </c>
      <c r="K395" s="334">
        <f>'Clients Balance'!K607/'Clients Balance'!$B607</f>
        <v>0</v>
      </c>
      <c r="L395" s="334">
        <f>'Clients Balance'!L607/'Clients Balance'!$B607</f>
        <v>0</v>
      </c>
      <c r="M395" s="334">
        <f>'Clients Balance'!M607/'Clients Balance'!$B607</f>
        <v>0</v>
      </c>
      <c r="N395" s="334">
        <f>'Clients Balance'!N607/'Clients Balance'!$B607</f>
        <v>0</v>
      </c>
      <c r="O395" s="334">
        <f>'Clients Balance'!O607/'Clients Balance'!$B607</f>
        <v>0.04923004982</v>
      </c>
      <c r="P395" s="334">
        <f>'Clients Balance'!P607/'Clients Balance'!$B607</f>
        <v>0.02959932172</v>
      </c>
      <c r="Q395" s="334">
        <f>'Clients Balance'!Q607/'Clients Balance'!$B607</f>
        <v>0.07937137812</v>
      </c>
      <c r="R395" s="334">
        <f>'Clients Balance'!R607/'Clients Balance'!$B607</f>
        <v>0</v>
      </c>
      <c r="S395" s="134"/>
      <c r="T395" s="134"/>
      <c r="U395" s="134"/>
      <c r="V395" s="134"/>
      <c r="W395" s="134"/>
      <c r="X395" s="134"/>
      <c r="Y395" s="134"/>
      <c r="Z395" s="134"/>
      <c r="AA395" s="134"/>
    </row>
    <row r="396" ht="22.5" customHeight="1">
      <c r="A396" s="186" t="str">
        <f>'PROP DAILY PNL'!A602</f>
        <v/>
      </c>
      <c r="B396" s="334">
        <f t="shared" si="1"/>
        <v>1</v>
      </c>
      <c r="C396" s="334">
        <f>'Clients Balance'!C608/'Clients Balance'!B608</f>
        <v>0.5886574678</v>
      </c>
      <c r="D396" s="334">
        <f>'Clients Balance'!D608/'Clients Balance'!$B608</f>
        <v>0.1441470854</v>
      </c>
      <c r="E396" s="334">
        <f>'Clients Balance'!E608/'Clients Balance'!$B608</f>
        <v>0.1089946972</v>
      </c>
      <c r="F396" s="334">
        <f>'Clients Balance'!F608/'Clients Balance'!$B608</f>
        <v>0</v>
      </c>
      <c r="G396" s="334">
        <f>'Clients Balance'!G608/'Clients Balance'!$B608</f>
        <v>0</v>
      </c>
      <c r="H396" s="334">
        <f>'Clients Balance'!H608/'Clients Balance'!$B608</f>
        <v>0</v>
      </c>
      <c r="I396" s="334">
        <f>'Clients Balance'!I608/'Clients Balance'!$B608</f>
        <v>0</v>
      </c>
      <c r="J396" s="334">
        <f>'Clients Balance'!J608/'Clients Balance'!$B608</f>
        <v>0</v>
      </c>
      <c r="K396" s="334">
        <f>'Clients Balance'!K608/'Clients Balance'!$B608</f>
        <v>0</v>
      </c>
      <c r="L396" s="334">
        <f>'Clients Balance'!L608/'Clients Balance'!$B608</f>
        <v>0</v>
      </c>
      <c r="M396" s="334">
        <f>'Clients Balance'!M608/'Clients Balance'!$B608</f>
        <v>0</v>
      </c>
      <c r="N396" s="334">
        <f>'Clients Balance'!N608/'Clients Balance'!$B608</f>
        <v>0</v>
      </c>
      <c r="O396" s="334">
        <f>'Clients Balance'!O608/'Clients Balance'!$B608</f>
        <v>0.04923004982</v>
      </c>
      <c r="P396" s="334">
        <f>'Clients Balance'!P608/'Clients Balance'!$B608</f>
        <v>0.02959932172</v>
      </c>
      <c r="Q396" s="334">
        <f>'Clients Balance'!Q608/'Clients Balance'!$B608</f>
        <v>0.07937137812</v>
      </c>
      <c r="R396" s="334">
        <f>'Clients Balance'!R608/'Clients Balance'!$B608</f>
        <v>0</v>
      </c>
      <c r="S396" s="134"/>
      <c r="T396" s="134"/>
      <c r="U396" s="134"/>
      <c r="V396" s="134"/>
      <c r="W396" s="134"/>
      <c r="X396" s="134"/>
      <c r="Y396" s="134"/>
      <c r="Z396" s="134"/>
      <c r="AA396" s="134"/>
    </row>
    <row r="397" ht="22.5" customHeight="1">
      <c r="A397" s="186" t="str">
        <f>'PROP DAILY PNL'!A603</f>
        <v/>
      </c>
      <c r="B397" s="334">
        <f t="shared" si="1"/>
        <v>1</v>
      </c>
      <c r="C397" s="334">
        <f>'Clients Balance'!C609/'Clients Balance'!B609</f>
        <v>0.5886574678</v>
      </c>
      <c r="D397" s="334">
        <f>'Clients Balance'!D609/'Clients Balance'!$B609</f>
        <v>0.1441470854</v>
      </c>
      <c r="E397" s="334">
        <f>'Clients Balance'!E609/'Clients Balance'!$B609</f>
        <v>0.1089946972</v>
      </c>
      <c r="F397" s="334">
        <f>'Clients Balance'!F609/'Clients Balance'!$B609</f>
        <v>0</v>
      </c>
      <c r="G397" s="334">
        <f>'Clients Balance'!G609/'Clients Balance'!$B609</f>
        <v>0</v>
      </c>
      <c r="H397" s="334">
        <f>'Clients Balance'!H609/'Clients Balance'!$B609</f>
        <v>0</v>
      </c>
      <c r="I397" s="334">
        <f>'Clients Balance'!I609/'Clients Balance'!$B609</f>
        <v>0</v>
      </c>
      <c r="J397" s="334">
        <f>'Clients Balance'!J609/'Clients Balance'!$B609</f>
        <v>0</v>
      </c>
      <c r="K397" s="334">
        <f>'Clients Balance'!K609/'Clients Balance'!$B609</f>
        <v>0</v>
      </c>
      <c r="L397" s="334">
        <f>'Clients Balance'!L609/'Clients Balance'!$B609</f>
        <v>0</v>
      </c>
      <c r="M397" s="334">
        <f>'Clients Balance'!M609/'Clients Balance'!$B609</f>
        <v>0</v>
      </c>
      <c r="N397" s="334">
        <f>'Clients Balance'!N609/'Clients Balance'!$B609</f>
        <v>0</v>
      </c>
      <c r="O397" s="334">
        <f>'Clients Balance'!O609/'Clients Balance'!$B609</f>
        <v>0.04923004982</v>
      </c>
      <c r="P397" s="334">
        <f>'Clients Balance'!P609/'Clients Balance'!$B609</f>
        <v>0.02959932172</v>
      </c>
      <c r="Q397" s="334">
        <f>'Clients Balance'!Q609/'Clients Balance'!$B609</f>
        <v>0.07937137812</v>
      </c>
      <c r="R397" s="334">
        <f>'Clients Balance'!R609/'Clients Balance'!$B609</f>
        <v>0</v>
      </c>
      <c r="S397" s="134"/>
      <c r="T397" s="134"/>
      <c r="U397" s="134"/>
      <c r="V397" s="134"/>
      <c r="W397" s="134"/>
      <c r="X397" s="134"/>
      <c r="Y397" s="134"/>
      <c r="Z397" s="134"/>
      <c r="AA397" s="134"/>
    </row>
    <row r="398" ht="22.5" customHeight="1">
      <c r="A398" s="186" t="str">
        <f>'PROP DAILY PNL'!A604</f>
        <v/>
      </c>
      <c r="B398" s="334">
        <f t="shared" si="1"/>
        <v>1</v>
      </c>
      <c r="C398" s="334">
        <f>'Clients Balance'!C610/'Clients Balance'!B610</f>
        <v>0.5886574678</v>
      </c>
      <c r="D398" s="334">
        <f>'Clients Balance'!D610/'Clients Balance'!$B610</f>
        <v>0.1441470854</v>
      </c>
      <c r="E398" s="334">
        <f>'Clients Balance'!E610/'Clients Balance'!$B610</f>
        <v>0.1089946972</v>
      </c>
      <c r="F398" s="334">
        <f>'Clients Balance'!F610/'Clients Balance'!$B610</f>
        <v>0</v>
      </c>
      <c r="G398" s="334">
        <f>'Clients Balance'!G610/'Clients Balance'!$B610</f>
        <v>0</v>
      </c>
      <c r="H398" s="334">
        <f>'Clients Balance'!H610/'Clients Balance'!$B610</f>
        <v>0</v>
      </c>
      <c r="I398" s="334">
        <f>'Clients Balance'!I610/'Clients Balance'!$B610</f>
        <v>0</v>
      </c>
      <c r="J398" s="334">
        <f>'Clients Balance'!J610/'Clients Balance'!$B610</f>
        <v>0</v>
      </c>
      <c r="K398" s="334">
        <f>'Clients Balance'!K610/'Clients Balance'!$B610</f>
        <v>0</v>
      </c>
      <c r="L398" s="334">
        <f>'Clients Balance'!L610/'Clients Balance'!$B610</f>
        <v>0</v>
      </c>
      <c r="M398" s="334">
        <f>'Clients Balance'!M610/'Clients Balance'!$B610</f>
        <v>0</v>
      </c>
      <c r="N398" s="334">
        <f>'Clients Balance'!N610/'Clients Balance'!$B610</f>
        <v>0</v>
      </c>
      <c r="O398" s="334">
        <f>'Clients Balance'!O610/'Clients Balance'!$B610</f>
        <v>0.04923004982</v>
      </c>
      <c r="P398" s="334">
        <f>'Clients Balance'!P610/'Clients Balance'!$B610</f>
        <v>0.02959932172</v>
      </c>
      <c r="Q398" s="334">
        <f>'Clients Balance'!Q610/'Clients Balance'!$B610</f>
        <v>0.07937137812</v>
      </c>
      <c r="R398" s="334">
        <f>'Clients Balance'!R610/'Clients Balance'!$B610</f>
        <v>0</v>
      </c>
      <c r="S398" s="134"/>
      <c r="T398" s="134"/>
      <c r="U398" s="134"/>
      <c r="V398" s="134"/>
      <c r="W398" s="134"/>
      <c r="X398" s="134"/>
      <c r="Y398" s="134"/>
      <c r="Z398" s="134"/>
      <c r="AA398" s="134"/>
    </row>
    <row r="399" ht="22.5" customHeight="1">
      <c r="A399" s="186" t="str">
        <f>'PROP DAILY PNL'!A605</f>
        <v/>
      </c>
      <c r="B399" s="334">
        <f t="shared" si="1"/>
        <v>1</v>
      </c>
      <c r="C399" s="334">
        <f>'Clients Balance'!C611/'Clients Balance'!B611</f>
        <v>0.5886574678</v>
      </c>
      <c r="D399" s="334">
        <f>'Clients Balance'!D611/'Clients Balance'!$B611</f>
        <v>0.1441470854</v>
      </c>
      <c r="E399" s="334">
        <f>'Clients Balance'!E611/'Clients Balance'!$B611</f>
        <v>0.1089946972</v>
      </c>
      <c r="F399" s="334">
        <f>'Clients Balance'!F611/'Clients Balance'!$B611</f>
        <v>0</v>
      </c>
      <c r="G399" s="334">
        <f>'Clients Balance'!G611/'Clients Balance'!$B611</f>
        <v>0</v>
      </c>
      <c r="H399" s="334">
        <f>'Clients Balance'!H611/'Clients Balance'!$B611</f>
        <v>0</v>
      </c>
      <c r="I399" s="334">
        <f>'Clients Balance'!I611/'Clients Balance'!$B611</f>
        <v>0</v>
      </c>
      <c r="J399" s="334">
        <f>'Clients Balance'!J611/'Clients Balance'!$B611</f>
        <v>0</v>
      </c>
      <c r="K399" s="334">
        <f>'Clients Balance'!K611/'Clients Balance'!$B611</f>
        <v>0</v>
      </c>
      <c r="L399" s="334">
        <f>'Clients Balance'!L611/'Clients Balance'!$B611</f>
        <v>0</v>
      </c>
      <c r="M399" s="334">
        <f>'Clients Balance'!M611/'Clients Balance'!$B611</f>
        <v>0</v>
      </c>
      <c r="N399" s="334">
        <f>'Clients Balance'!N611/'Clients Balance'!$B611</f>
        <v>0</v>
      </c>
      <c r="O399" s="334">
        <f>'Clients Balance'!O611/'Clients Balance'!$B611</f>
        <v>0.04923004982</v>
      </c>
      <c r="P399" s="334">
        <f>'Clients Balance'!P611/'Clients Balance'!$B611</f>
        <v>0.02959932172</v>
      </c>
      <c r="Q399" s="334">
        <f>'Clients Balance'!Q611/'Clients Balance'!$B611</f>
        <v>0.07937137812</v>
      </c>
      <c r="R399" s="334">
        <f>'Clients Balance'!R611/'Clients Balance'!$B611</f>
        <v>0</v>
      </c>
      <c r="S399" s="134"/>
      <c r="T399" s="134"/>
      <c r="U399" s="134"/>
      <c r="V399" s="134"/>
      <c r="W399" s="134"/>
      <c r="X399" s="134"/>
      <c r="Y399" s="134"/>
      <c r="Z399" s="134"/>
      <c r="AA399" s="134"/>
    </row>
    <row r="400" ht="22.5" customHeight="1">
      <c r="A400" s="186" t="str">
        <f>'PROP DAILY PNL'!A606</f>
        <v/>
      </c>
      <c r="B400" s="334">
        <f t="shared" si="1"/>
        <v>1</v>
      </c>
      <c r="C400" s="334">
        <f>'Clients Balance'!C612/'Clients Balance'!B612</f>
        <v>0.5886574678</v>
      </c>
      <c r="D400" s="334">
        <f>'Clients Balance'!D612/'Clients Balance'!$B612</f>
        <v>0.1441470854</v>
      </c>
      <c r="E400" s="334">
        <f>'Clients Balance'!E612/'Clients Balance'!$B612</f>
        <v>0.1089946972</v>
      </c>
      <c r="F400" s="334">
        <f>'Clients Balance'!F612/'Clients Balance'!$B612</f>
        <v>0</v>
      </c>
      <c r="G400" s="334">
        <f>'Clients Balance'!G612/'Clients Balance'!$B612</f>
        <v>0</v>
      </c>
      <c r="H400" s="334">
        <f>'Clients Balance'!H612/'Clients Balance'!$B612</f>
        <v>0</v>
      </c>
      <c r="I400" s="334">
        <f>'Clients Balance'!I612/'Clients Balance'!$B612</f>
        <v>0</v>
      </c>
      <c r="J400" s="334">
        <f>'Clients Balance'!J612/'Clients Balance'!$B612</f>
        <v>0</v>
      </c>
      <c r="K400" s="334">
        <f>'Clients Balance'!K612/'Clients Balance'!$B612</f>
        <v>0</v>
      </c>
      <c r="L400" s="334">
        <f>'Clients Balance'!L612/'Clients Balance'!$B612</f>
        <v>0</v>
      </c>
      <c r="M400" s="334">
        <f>'Clients Balance'!M612/'Clients Balance'!$B612</f>
        <v>0</v>
      </c>
      <c r="N400" s="334">
        <f>'Clients Balance'!N612/'Clients Balance'!$B612</f>
        <v>0</v>
      </c>
      <c r="O400" s="334">
        <f>'Clients Balance'!O612/'Clients Balance'!$B612</f>
        <v>0.04923004982</v>
      </c>
      <c r="P400" s="334">
        <f>'Clients Balance'!P612/'Clients Balance'!$B612</f>
        <v>0.02959932172</v>
      </c>
      <c r="Q400" s="334">
        <f>'Clients Balance'!Q612/'Clients Balance'!$B612</f>
        <v>0.07937137812</v>
      </c>
      <c r="R400" s="334">
        <f>'Clients Balance'!R612/'Clients Balance'!$B612</f>
        <v>0</v>
      </c>
      <c r="S400" s="134"/>
      <c r="T400" s="134"/>
      <c r="U400" s="134"/>
      <c r="V400" s="134"/>
      <c r="W400" s="134"/>
      <c r="X400" s="134"/>
      <c r="Y400" s="134"/>
      <c r="Z400" s="134"/>
      <c r="AA400" s="134"/>
    </row>
    <row r="401" ht="22.5" customHeight="1">
      <c r="A401" s="186" t="str">
        <f>'PROP DAILY PNL'!A607</f>
        <v/>
      </c>
      <c r="B401" s="334">
        <f t="shared" si="1"/>
        <v>1</v>
      </c>
      <c r="C401" s="334">
        <f>'Clients Balance'!C613/'Clients Balance'!B613</f>
        <v>0.5886574678</v>
      </c>
      <c r="D401" s="334">
        <f>'Clients Balance'!D613/'Clients Balance'!$B613</f>
        <v>0.1441470854</v>
      </c>
      <c r="E401" s="334">
        <f>'Clients Balance'!E613/'Clients Balance'!$B613</f>
        <v>0.1089946972</v>
      </c>
      <c r="F401" s="334">
        <f>'Clients Balance'!F613/'Clients Balance'!$B613</f>
        <v>0</v>
      </c>
      <c r="G401" s="334">
        <f>'Clients Balance'!G613/'Clients Balance'!$B613</f>
        <v>0</v>
      </c>
      <c r="H401" s="334">
        <f>'Clients Balance'!H613/'Clients Balance'!$B613</f>
        <v>0</v>
      </c>
      <c r="I401" s="334">
        <f>'Clients Balance'!I613/'Clients Balance'!$B613</f>
        <v>0</v>
      </c>
      <c r="J401" s="334">
        <f>'Clients Balance'!J613/'Clients Balance'!$B613</f>
        <v>0</v>
      </c>
      <c r="K401" s="334">
        <f>'Clients Balance'!K613/'Clients Balance'!$B613</f>
        <v>0</v>
      </c>
      <c r="L401" s="334">
        <f>'Clients Balance'!L613/'Clients Balance'!$B613</f>
        <v>0</v>
      </c>
      <c r="M401" s="334">
        <f>'Clients Balance'!M613/'Clients Balance'!$B613</f>
        <v>0</v>
      </c>
      <c r="N401" s="334">
        <f>'Clients Balance'!N613/'Clients Balance'!$B613</f>
        <v>0</v>
      </c>
      <c r="O401" s="334">
        <f>'Clients Balance'!O613/'Clients Balance'!$B613</f>
        <v>0.04923004982</v>
      </c>
      <c r="P401" s="334">
        <f>'Clients Balance'!P613/'Clients Balance'!$B613</f>
        <v>0.02959932172</v>
      </c>
      <c r="Q401" s="334">
        <f>'Clients Balance'!Q613/'Clients Balance'!$B613</f>
        <v>0.07937137812</v>
      </c>
      <c r="R401" s="334">
        <f>'Clients Balance'!R613/'Clients Balance'!$B613</f>
        <v>0</v>
      </c>
      <c r="S401" s="134"/>
      <c r="T401" s="134"/>
      <c r="U401" s="134"/>
      <c r="V401" s="134"/>
      <c r="W401" s="134"/>
      <c r="X401" s="134"/>
      <c r="Y401" s="134"/>
      <c r="Z401" s="134"/>
      <c r="AA401" s="134"/>
    </row>
    <row r="402" ht="22.5" customHeight="1">
      <c r="A402" s="186" t="str">
        <f>'PROP DAILY PNL'!A608</f>
        <v/>
      </c>
      <c r="B402" s="334">
        <f t="shared" si="1"/>
        <v>1</v>
      </c>
      <c r="C402" s="334">
        <f>'Clients Balance'!C614/'Clients Balance'!B614</f>
        <v>0.5886574678</v>
      </c>
      <c r="D402" s="334">
        <f>'Clients Balance'!D614/'Clients Balance'!$B614</f>
        <v>0.1441470854</v>
      </c>
      <c r="E402" s="334">
        <f>'Clients Balance'!E614/'Clients Balance'!$B614</f>
        <v>0.1089946972</v>
      </c>
      <c r="F402" s="334">
        <f>'Clients Balance'!F614/'Clients Balance'!$B614</f>
        <v>0</v>
      </c>
      <c r="G402" s="334">
        <f>'Clients Balance'!G614/'Clients Balance'!$B614</f>
        <v>0</v>
      </c>
      <c r="H402" s="334">
        <f>'Clients Balance'!H614/'Clients Balance'!$B614</f>
        <v>0</v>
      </c>
      <c r="I402" s="334">
        <f>'Clients Balance'!I614/'Clients Balance'!$B614</f>
        <v>0</v>
      </c>
      <c r="J402" s="334">
        <f>'Clients Balance'!J614/'Clients Balance'!$B614</f>
        <v>0</v>
      </c>
      <c r="K402" s="334">
        <f>'Clients Balance'!K614/'Clients Balance'!$B614</f>
        <v>0</v>
      </c>
      <c r="L402" s="334">
        <f>'Clients Balance'!L614/'Clients Balance'!$B614</f>
        <v>0</v>
      </c>
      <c r="M402" s="334">
        <f>'Clients Balance'!M614/'Clients Balance'!$B614</f>
        <v>0</v>
      </c>
      <c r="N402" s="334">
        <f>'Clients Balance'!N614/'Clients Balance'!$B614</f>
        <v>0</v>
      </c>
      <c r="O402" s="334">
        <f>'Clients Balance'!O614/'Clients Balance'!$B614</f>
        <v>0.04923004982</v>
      </c>
      <c r="P402" s="334">
        <f>'Clients Balance'!P614/'Clients Balance'!$B614</f>
        <v>0.02959932172</v>
      </c>
      <c r="Q402" s="334">
        <f>'Clients Balance'!Q614/'Clients Balance'!$B614</f>
        <v>0.07937137812</v>
      </c>
      <c r="R402" s="334">
        <f>'Clients Balance'!R614/'Clients Balance'!$B614</f>
        <v>0</v>
      </c>
      <c r="S402" s="134"/>
      <c r="T402" s="134"/>
      <c r="U402" s="134"/>
      <c r="V402" s="134"/>
      <c r="W402" s="134"/>
      <c r="X402" s="134"/>
      <c r="Y402" s="134"/>
      <c r="Z402" s="134"/>
      <c r="AA402" s="134"/>
    </row>
    <row r="403" ht="22.5" customHeight="1">
      <c r="A403" s="186" t="str">
        <f>'PROP DAILY PNL'!A609</f>
        <v/>
      </c>
      <c r="B403" s="334">
        <f t="shared" si="1"/>
        <v>1</v>
      </c>
      <c r="C403" s="334">
        <f>'Clients Balance'!C615/'Clients Balance'!B615</f>
        <v>0.5886574678</v>
      </c>
      <c r="D403" s="334">
        <f>'Clients Balance'!D615/'Clients Balance'!$B615</f>
        <v>0.1441470854</v>
      </c>
      <c r="E403" s="334">
        <f>'Clients Balance'!E615/'Clients Balance'!$B615</f>
        <v>0.1089946972</v>
      </c>
      <c r="F403" s="334">
        <f>'Clients Balance'!F615/'Clients Balance'!$B615</f>
        <v>0</v>
      </c>
      <c r="G403" s="334">
        <f>'Clients Balance'!G615/'Clients Balance'!$B615</f>
        <v>0</v>
      </c>
      <c r="H403" s="334">
        <f>'Clients Balance'!H615/'Clients Balance'!$B615</f>
        <v>0</v>
      </c>
      <c r="I403" s="334">
        <f>'Clients Balance'!I615/'Clients Balance'!$B615</f>
        <v>0</v>
      </c>
      <c r="J403" s="334">
        <f>'Clients Balance'!J615/'Clients Balance'!$B615</f>
        <v>0</v>
      </c>
      <c r="K403" s="334">
        <f>'Clients Balance'!K615/'Clients Balance'!$B615</f>
        <v>0</v>
      </c>
      <c r="L403" s="334">
        <f>'Clients Balance'!L615/'Clients Balance'!$B615</f>
        <v>0</v>
      </c>
      <c r="M403" s="334">
        <f>'Clients Balance'!M615/'Clients Balance'!$B615</f>
        <v>0</v>
      </c>
      <c r="N403" s="334">
        <f>'Clients Balance'!N615/'Clients Balance'!$B615</f>
        <v>0</v>
      </c>
      <c r="O403" s="334">
        <f>'Clients Balance'!O615/'Clients Balance'!$B615</f>
        <v>0.04923004982</v>
      </c>
      <c r="P403" s="334">
        <f>'Clients Balance'!P615/'Clients Balance'!$B615</f>
        <v>0.02959932172</v>
      </c>
      <c r="Q403" s="334">
        <f>'Clients Balance'!Q615/'Clients Balance'!$B615</f>
        <v>0.07937137812</v>
      </c>
      <c r="R403" s="334">
        <f>'Clients Balance'!R615/'Clients Balance'!$B615</f>
        <v>0</v>
      </c>
      <c r="S403" s="134"/>
      <c r="T403" s="134"/>
      <c r="U403" s="134"/>
      <c r="V403" s="134"/>
      <c r="W403" s="134"/>
      <c r="X403" s="134"/>
      <c r="Y403" s="134"/>
      <c r="Z403" s="134"/>
      <c r="AA403" s="134"/>
    </row>
    <row r="404" ht="22.5" customHeight="1">
      <c r="A404" s="186" t="str">
        <f>'PROP DAILY PNL'!A610</f>
        <v/>
      </c>
      <c r="B404" s="334">
        <f t="shared" si="1"/>
        <v>1</v>
      </c>
      <c r="C404" s="334">
        <f>'Clients Balance'!C616/'Clients Balance'!B616</f>
        <v>0.5886574678</v>
      </c>
      <c r="D404" s="334">
        <f>'Clients Balance'!D616/'Clients Balance'!$B616</f>
        <v>0.1441470854</v>
      </c>
      <c r="E404" s="334">
        <f>'Clients Balance'!E616/'Clients Balance'!$B616</f>
        <v>0.1089946972</v>
      </c>
      <c r="F404" s="334">
        <f>'Clients Balance'!F616/'Clients Balance'!$B616</f>
        <v>0</v>
      </c>
      <c r="G404" s="334">
        <f>'Clients Balance'!G616/'Clients Balance'!$B616</f>
        <v>0</v>
      </c>
      <c r="H404" s="334">
        <f>'Clients Balance'!H616/'Clients Balance'!$B616</f>
        <v>0</v>
      </c>
      <c r="I404" s="334">
        <f>'Clients Balance'!I616/'Clients Balance'!$B616</f>
        <v>0</v>
      </c>
      <c r="J404" s="334">
        <f>'Clients Balance'!J616/'Clients Balance'!$B616</f>
        <v>0</v>
      </c>
      <c r="K404" s="334">
        <f>'Clients Balance'!K616/'Clients Balance'!$B616</f>
        <v>0</v>
      </c>
      <c r="L404" s="334">
        <f>'Clients Balance'!L616/'Clients Balance'!$B616</f>
        <v>0</v>
      </c>
      <c r="M404" s="334">
        <f>'Clients Balance'!M616/'Clients Balance'!$B616</f>
        <v>0</v>
      </c>
      <c r="N404" s="334">
        <f>'Clients Balance'!N616/'Clients Balance'!$B616</f>
        <v>0</v>
      </c>
      <c r="O404" s="334">
        <f>'Clients Balance'!O616/'Clients Balance'!$B616</f>
        <v>0.04923004982</v>
      </c>
      <c r="P404" s="334">
        <f>'Clients Balance'!P616/'Clients Balance'!$B616</f>
        <v>0.02959932172</v>
      </c>
      <c r="Q404" s="334">
        <f>'Clients Balance'!Q616/'Clients Balance'!$B616</f>
        <v>0.07937137812</v>
      </c>
      <c r="R404" s="334">
        <f>'Clients Balance'!R616/'Clients Balance'!$B616</f>
        <v>0</v>
      </c>
      <c r="S404" s="134"/>
      <c r="T404" s="134"/>
      <c r="U404" s="134"/>
      <c r="V404" s="134"/>
      <c r="W404" s="134"/>
      <c r="X404" s="134"/>
      <c r="Y404" s="134"/>
      <c r="Z404" s="134"/>
      <c r="AA404" s="134"/>
    </row>
    <row r="405" ht="22.5" customHeight="1">
      <c r="A405" s="186" t="str">
        <f>'PROP DAILY PNL'!A611</f>
        <v/>
      </c>
      <c r="B405" s="334">
        <f t="shared" si="1"/>
        <v>1</v>
      </c>
      <c r="C405" s="334">
        <f>'Clients Balance'!C617/'Clients Balance'!B617</f>
        <v>0.5886574678</v>
      </c>
      <c r="D405" s="334">
        <f>'Clients Balance'!D617/'Clients Balance'!$B617</f>
        <v>0.1441470854</v>
      </c>
      <c r="E405" s="334">
        <f>'Clients Balance'!E617/'Clients Balance'!$B617</f>
        <v>0.1089946972</v>
      </c>
      <c r="F405" s="334">
        <f>'Clients Balance'!F617/'Clients Balance'!$B617</f>
        <v>0</v>
      </c>
      <c r="G405" s="334">
        <f>'Clients Balance'!G617/'Clients Balance'!$B617</f>
        <v>0</v>
      </c>
      <c r="H405" s="334">
        <f>'Clients Balance'!H617/'Clients Balance'!$B617</f>
        <v>0</v>
      </c>
      <c r="I405" s="334">
        <f>'Clients Balance'!I617/'Clients Balance'!$B617</f>
        <v>0</v>
      </c>
      <c r="J405" s="334">
        <f>'Clients Balance'!J617/'Clients Balance'!$B617</f>
        <v>0</v>
      </c>
      <c r="K405" s="334">
        <f>'Clients Balance'!K617/'Clients Balance'!$B617</f>
        <v>0</v>
      </c>
      <c r="L405" s="334">
        <f>'Clients Balance'!L617/'Clients Balance'!$B617</f>
        <v>0</v>
      </c>
      <c r="M405" s="334">
        <f>'Clients Balance'!M617/'Clients Balance'!$B617</f>
        <v>0</v>
      </c>
      <c r="N405" s="334">
        <f>'Clients Balance'!N617/'Clients Balance'!$B617</f>
        <v>0</v>
      </c>
      <c r="O405" s="334">
        <f>'Clients Balance'!O617/'Clients Balance'!$B617</f>
        <v>0.04923004982</v>
      </c>
      <c r="P405" s="334">
        <f>'Clients Balance'!P617/'Clients Balance'!$B617</f>
        <v>0.02959932172</v>
      </c>
      <c r="Q405" s="334">
        <f>'Clients Balance'!Q617/'Clients Balance'!$B617</f>
        <v>0.07937137812</v>
      </c>
      <c r="R405" s="334">
        <f>'Clients Balance'!R617/'Clients Balance'!$B617</f>
        <v>0</v>
      </c>
      <c r="S405" s="134"/>
      <c r="T405" s="134"/>
      <c r="U405" s="134"/>
      <c r="V405" s="134"/>
      <c r="W405" s="134"/>
      <c r="X405" s="134"/>
      <c r="Y405" s="134"/>
      <c r="Z405" s="134"/>
      <c r="AA405" s="134"/>
    </row>
    <row r="406" ht="22.5" customHeight="1">
      <c r="A406" s="186" t="str">
        <f>'PROP DAILY PNL'!A612</f>
        <v/>
      </c>
      <c r="B406" s="334">
        <f t="shared" si="1"/>
        <v>1</v>
      </c>
      <c r="C406" s="334">
        <f>'Clients Balance'!C618/'Clients Balance'!B618</f>
        <v>0.5886574678</v>
      </c>
      <c r="D406" s="334">
        <f>'Clients Balance'!D618/'Clients Balance'!$B618</f>
        <v>0.1441470854</v>
      </c>
      <c r="E406" s="334">
        <f>'Clients Balance'!E618/'Clients Balance'!$B618</f>
        <v>0.1089946972</v>
      </c>
      <c r="F406" s="334">
        <f>'Clients Balance'!F618/'Clients Balance'!$B618</f>
        <v>0</v>
      </c>
      <c r="G406" s="334">
        <f>'Clients Balance'!G618/'Clients Balance'!$B618</f>
        <v>0</v>
      </c>
      <c r="H406" s="334">
        <f>'Clients Balance'!H618/'Clients Balance'!$B618</f>
        <v>0</v>
      </c>
      <c r="I406" s="334">
        <f>'Clients Balance'!I618/'Clients Balance'!$B618</f>
        <v>0</v>
      </c>
      <c r="J406" s="334">
        <f>'Clients Balance'!J618/'Clients Balance'!$B618</f>
        <v>0</v>
      </c>
      <c r="K406" s="334">
        <f>'Clients Balance'!K618/'Clients Balance'!$B618</f>
        <v>0</v>
      </c>
      <c r="L406" s="334">
        <f>'Clients Balance'!L618/'Clients Balance'!$B618</f>
        <v>0</v>
      </c>
      <c r="M406" s="334">
        <f>'Clients Balance'!M618/'Clients Balance'!$B618</f>
        <v>0</v>
      </c>
      <c r="N406" s="334">
        <f>'Clients Balance'!N618/'Clients Balance'!$B618</f>
        <v>0</v>
      </c>
      <c r="O406" s="334">
        <f>'Clients Balance'!O618/'Clients Balance'!$B618</f>
        <v>0.04923004982</v>
      </c>
      <c r="P406" s="334">
        <f>'Clients Balance'!P618/'Clients Balance'!$B618</f>
        <v>0.02959932172</v>
      </c>
      <c r="Q406" s="334">
        <f>'Clients Balance'!Q618/'Clients Balance'!$B618</f>
        <v>0.07937137812</v>
      </c>
      <c r="R406" s="334">
        <f>'Clients Balance'!R618/'Clients Balance'!$B618</f>
        <v>0</v>
      </c>
      <c r="S406" s="134"/>
      <c r="T406" s="134"/>
      <c r="U406" s="134"/>
      <c r="V406" s="134"/>
      <c r="W406" s="134"/>
      <c r="X406" s="134"/>
      <c r="Y406" s="134"/>
      <c r="Z406" s="134"/>
      <c r="AA406" s="134"/>
    </row>
    <row r="407" ht="22.5" customHeight="1">
      <c r="A407" s="186" t="str">
        <f>'PROP DAILY PNL'!A613</f>
        <v/>
      </c>
      <c r="B407" s="334">
        <f t="shared" si="1"/>
        <v>1</v>
      </c>
      <c r="C407" s="334">
        <f>'Clients Balance'!C619/'Clients Balance'!B619</f>
        <v>0.5886574678</v>
      </c>
      <c r="D407" s="334">
        <f>'Clients Balance'!D619/'Clients Balance'!$B619</f>
        <v>0.1441470854</v>
      </c>
      <c r="E407" s="334">
        <f>'Clients Balance'!E619/'Clients Balance'!$B619</f>
        <v>0.1089946972</v>
      </c>
      <c r="F407" s="334">
        <f>'Clients Balance'!F619/'Clients Balance'!$B619</f>
        <v>0</v>
      </c>
      <c r="G407" s="334">
        <f>'Clients Balance'!G619/'Clients Balance'!$B619</f>
        <v>0</v>
      </c>
      <c r="H407" s="334">
        <f>'Clients Balance'!H619/'Clients Balance'!$B619</f>
        <v>0</v>
      </c>
      <c r="I407" s="334">
        <f>'Clients Balance'!I619/'Clients Balance'!$B619</f>
        <v>0</v>
      </c>
      <c r="J407" s="334">
        <f>'Clients Balance'!J619/'Clients Balance'!$B619</f>
        <v>0</v>
      </c>
      <c r="K407" s="334">
        <f>'Clients Balance'!K619/'Clients Balance'!$B619</f>
        <v>0</v>
      </c>
      <c r="L407" s="334">
        <f>'Clients Balance'!L619/'Clients Balance'!$B619</f>
        <v>0</v>
      </c>
      <c r="M407" s="334">
        <f>'Clients Balance'!M619/'Clients Balance'!$B619</f>
        <v>0</v>
      </c>
      <c r="N407" s="334">
        <f>'Clients Balance'!N619/'Clients Balance'!$B619</f>
        <v>0</v>
      </c>
      <c r="O407" s="334">
        <f>'Clients Balance'!O619/'Clients Balance'!$B619</f>
        <v>0.04923004982</v>
      </c>
      <c r="P407" s="334">
        <f>'Clients Balance'!P619/'Clients Balance'!$B619</f>
        <v>0.02959932172</v>
      </c>
      <c r="Q407" s="334">
        <f>'Clients Balance'!Q619/'Clients Balance'!$B619</f>
        <v>0.07937137812</v>
      </c>
      <c r="R407" s="334">
        <f>'Clients Balance'!R619/'Clients Balance'!$B619</f>
        <v>0</v>
      </c>
      <c r="S407" s="134"/>
      <c r="T407" s="134"/>
      <c r="U407" s="134"/>
      <c r="V407" s="134"/>
      <c r="W407" s="134"/>
      <c r="X407" s="134"/>
      <c r="Y407" s="134"/>
      <c r="Z407" s="134"/>
      <c r="AA407" s="134"/>
    </row>
    <row r="408" ht="22.5" customHeight="1">
      <c r="A408" s="186" t="str">
        <f>'PROP DAILY PNL'!A614</f>
        <v/>
      </c>
      <c r="B408" s="334">
        <f t="shared" si="1"/>
        <v>1</v>
      </c>
      <c r="C408" s="334">
        <f>'Clients Balance'!C620/'Clients Balance'!B620</f>
        <v>0.5886574678</v>
      </c>
      <c r="D408" s="334">
        <f>'Clients Balance'!D620/'Clients Balance'!$B620</f>
        <v>0.1441470854</v>
      </c>
      <c r="E408" s="334">
        <f>'Clients Balance'!E620/'Clients Balance'!$B620</f>
        <v>0.1089946972</v>
      </c>
      <c r="F408" s="334">
        <f>'Clients Balance'!F620/'Clients Balance'!$B620</f>
        <v>0</v>
      </c>
      <c r="G408" s="334">
        <f>'Clients Balance'!G620/'Clients Balance'!$B620</f>
        <v>0</v>
      </c>
      <c r="H408" s="334">
        <f>'Clients Balance'!H620/'Clients Balance'!$B620</f>
        <v>0</v>
      </c>
      <c r="I408" s="334">
        <f>'Clients Balance'!I620/'Clients Balance'!$B620</f>
        <v>0</v>
      </c>
      <c r="J408" s="334">
        <f>'Clients Balance'!J620/'Clients Balance'!$B620</f>
        <v>0</v>
      </c>
      <c r="K408" s="334">
        <f>'Clients Balance'!K620/'Clients Balance'!$B620</f>
        <v>0</v>
      </c>
      <c r="L408" s="334">
        <f>'Clients Balance'!L620/'Clients Balance'!$B620</f>
        <v>0</v>
      </c>
      <c r="M408" s="334">
        <f>'Clients Balance'!M620/'Clients Balance'!$B620</f>
        <v>0</v>
      </c>
      <c r="N408" s="334">
        <f>'Clients Balance'!N620/'Clients Balance'!$B620</f>
        <v>0</v>
      </c>
      <c r="O408" s="334">
        <f>'Clients Balance'!O620/'Clients Balance'!$B620</f>
        <v>0.04923004982</v>
      </c>
      <c r="P408" s="334">
        <f>'Clients Balance'!P620/'Clients Balance'!$B620</f>
        <v>0.02959932172</v>
      </c>
      <c r="Q408" s="334">
        <f>'Clients Balance'!Q620/'Clients Balance'!$B620</f>
        <v>0.07937137812</v>
      </c>
      <c r="R408" s="334">
        <f>'Clients Balance'!R620/'Clients Balance'!$B620</f>
        <v>0</v>
      </c>
      <c r="S408" s="134"/>
      <c r="T408" s="134"/>
      <c r="U408" s="134"/>
      <c r="V408" s="134"/>
      <c r="W408" s="134"/>
      <c r="X408" s="134"/>
      <c r="Y408" s="134"/>
      <c r="Z408" s="134"/>
      <c r="AA408" s="134"/>
    </row>
    <row r="409" ht="22.5" customHeight="1">
      <c r="A409" s="186" t="str">
        <f>'PROP DAILY PNL'!A615</f>
        <v/>
      </c>
      <c r="B409" s="334">
        <f t="shared" si="1"/>
        <v>1</v>
      </c>
      <c r="C409" s="334">
        <f>'Clients Balance'!C621/'Clients Balance'!B621</f>
        <v>0.5886574678</v>
      </c>
      <c r="D409" s="334">
        <f>'Clients Balance'!D621/'Clients Balance'!$B621</f>
        <v>0.1441470854</v>
      </c>
      <c r="E409" s="334">
        <f>'Clients Balance'!E621/'Clients Balance'!$B621</f>
        <v>0.1089946972</v>
      </c>
      <c r="F409" s="334">
        <f>'Clients Balance'!F621/'Clients Balance'!$B621</f>
        <v>0</v>
      </c>
      <c r="G409" s="334">
        <f>'Clients Balance'!G621/'Clients Balance'!$B621</f>
        <v>0</v>
      </c>
      <c r="H409" s="334">
        <f>'Clients Balance'!H621/'Clients Balance'!$B621</f>
        <v>0</v>
      </c>
      <c r="I409" s="334">
        <f>'Clients Balance'!I621/'Clients Balance'!$B621</f>
        <v>0</v>
      </c>
      <c r="J409" s="334">
        <f>'Clients Balance'!J621/'Clients Balance'!$B621</f>
        <v>0</v>
      </c>
      <c r="K409" s="334">
        <f>'Clients Balance'!K621/'Clients Balance'!$B621</f>
        <v>0</v>
      </c>
      <c r="L409" s="334">
        <f>'Clients Balance'!L621/'Clients Balance'!$B621</f>
        <v>0</v>
      </c>
      <c r="M409" s="334">
        <f>'Clients Balance'!M621/'Clients Balance'!$B621</f>
        <v>0</v>
      </c>
      <c r="N409" s="334">
        <f>'Clients Balance'!N621/'Clients Balance'!$B621</f>
        <v>0</v>
      </c>
      <c r="O409" s="334">
        <f>'Clients Balance'!O621/'Clients Balance'!$B621</f>
        <v>0.04923004982</v>
      </c>
      <c r="P409" s="334">
        <f>'Clients Balance'!P621/'Clients Balance'!$B621</f>
        <v>0.02959932172</v>
      </c>
      <c r="Q409" s="334">
        <f>'Clients Balance'!Q621/'Clients Balance'!$B621</f>
        <v>0.07937137812</v>
      </c>
      <c r="R409" s="334">
        <f>'Clients Balance'!R621/'Clients Balance'!$B621</f>
        <v>0</v>
      </c>
      <c r="S409" s="134"/>
      <c r="T409" s="134"/>
      <c r="U409" s="134"/>
      <c r="V409" s="134"/>
      <c r="W409" s="134"/>
      <c r="X409" s="134"/>
      <c r="Y409" s="134"/>
      <c r="Z409" s="134"/>
      <c r="AA409" s="134"/>
    </row>
    <row r="410" ht="22.5" customHeight="1">
      <c r="A410" s="186" t="str">
        <f>'PROP DAILY PNL'!A616</f>
        <v/>
      </c>
      <c r="B410" s="334">
        <f t="shared" si="1"/>
        <v>1</v>
      </c>
      <c r="C410" s="334">
        <f>'Clients Balance'!C622/'Clients Balance'!B622</f>
        <v>0.5886574678</v>
      </c>
      <c r="D410" s="334">
        <f>'Clients Balance'!D622/'Clients Balance'!$B622</f>
        <v>0.1441470854</v>
      </c>
      <c r="E410" s="334">
        <f>'Clients Balance'!E622/'Clients Balance'!$B622</f>
        <v>0.1089946972</v>
      </c>
      <c r="F410" s="334">
        <f>'Clients Balance'!F622/'Clients Balance'!$B622</f>
        <v>0</v>
      </c>
      <c r="G410" s="334">
        <f>'Clients Balance'!G622/'Clients Balance'!$B622</f>
        <v>0</v>
      </c>
      <c r="H410" s="334">
        <f>'Clients Balance'!H622/'Clients Balance'!$B622</f>
        <v>0</v>
      </c>
      <c r="I410" s="334">
        <f>'Clients Balance'!I622/'Clients Balance'!$B622</f>
        <v>0</v>
      </c>
      <c r="J410" s="334">
        <f>'Clients Balance'!J622/'Clients Balance'!$B622</f>
        <v>0</v>
      </c>
      <c r="K410" s="334">
        <f>'Clients Balance'!K622/'Clients Balance'!$B622</f>
        <v>0</v>
      </c>
      <c r="L410" s="334">
        <f>'Clients Balance'!L622/'Clients Balance'!$B622</f>
        <v>0</v>
      </c>
      <c r="M410" s="334">
        <f>'Clients Balance'!M622/'Clients Balance'!$B622</f>
        <v>0</v>
      </c>
      <c r="N410" s="334">
        <f>'Clients Balance'!N622/'Clients Balance'!$B622</f>
        <v>0</v>
      </c>
      <c r="O410" s="334">
        <f>'Clients Balance'!O622/'Clients Balance'!$B622</f>
        <v>0.04923004982</v>
      </c>
      <c r="P410" s="334">
        <f>'Clients Balance'!P622/'Clients Balance'!$B622</f>
        <v>0.02959932172</v>
      </c>
      <c r="Q410" s="334">
        <f>'Clients Balance'!Q622/'Clients Balance'!$B622</f>
        <v>0.07937137812</v>
      </c>
      <c r="R410" s="334">
        <f>'Clients Balance'!R622/'Clients Balance'!$B622</f>
        <v>0</v>
      </c>
      <c r="S410" s="134"/>
      <c r="T410" s="134"/>
      <c r="U410" s="134"/>
      <c r="V410" s="134"/>
      <c r="W410" s="134"/>
      <c r="X410" s="134"/>
      <c r="Y410" s="134"/>
      <c r="Z410" s="134"/>
      <c r="AA410" s="134"/>
    </row>
    <row r="411" ht="22.5" customHeight="1">
      <c r="A411" s="186" t="str">
        <f>'PROP DAILY PNL'!A617</f>
        <v/>
      </c>
      <c r="B411" s="334">
        <f t="shared" si="1"/>
        <v>1</v>
      </c>
      <c r="C411" s="334">
        <f>'Clients Balance'!C623/'Clients Balance'!B623</f>
        <v>0.5886574678</v>
      </c>
      <c r="D411" s="334">
        <f>'Clients Balance'!D623/'Clients Balance'!$B623</f>
        <v>0.1441470854</v>
      </c>
      <c r="E411" s="334">
        <f>'Clients Balance'!E623/'Clients Balance'!$B623</f>
        <v>0.1089946972</v>
      </c>
      <c r="F411" s="334">
        <f>'Clients Balance'!F623/'Clients Balance'!$B623</f>
        <v>0</v>
      </c>
      <c r="G411" s="334">
        <f>'Clients Balance'!G623/'Clients Balance'!$B623</f>
        <v>0</v>
      </c>
      <c r="H411" s="334">
        <f>'Clients Balance'!H623/'Clients Balance'!$B623</f>
        <v>0</v>
      </c>
      <c r="I411" s="334">
        <f>'Clients Balance'!I623/'Clients Balance'!$B623</f>
        <v>0</v>
      </c>
      <c r="J411" s="334">
        <f>'Clients Balance'!J623/'Clients Balance'!$B623</f>
        <v>0</v>
      </c>
      <c r="K411" s="334">
        <f>'Clients Balance'!K623/'Clients Balance'!$B623</f>
        <v>0</v>
      </c>
      <c r="L411" s="334">
        <f>'Clients Balance'!L623/'Clients Balance'!$B623</f>
        <v>0</v>
      </c>
      <c r="M411" s="334">
        <f>'Clients Balance'!M623/'Clients Balance'!$B623</f>
        <v>0</v>
      </c>
      <c r="N411" s="334">
        <f>'Clients Balance'!N623/'Clients Balance'!$B623</f>
        <v>0</v>
      </c>
      <c r="O411" s="334">
        <f>'Clients Balance'!O623/'Clients Balance'!$B623</f>
        <v>0.04923004982</v>
      </c>
      <c r="P411" s="334">
        <f>'Clients Balance'!P623/'Clients Balance'!$B623</f>
        <v>0.02959932172</v>
      </c>
      <c r="Q411" s="334">
        <f>'Clients Balance'!Q623/'Clients Balance'!$B623</f>
        <v>0.07937137812</v>
      </c>
      <c r="R411" s="334">
        <f>'Clients Balance'!R623/'Clients Balance'!$B623</f>
        <v>0</v>
      </c>
      <c r="S411" s="134"/>
      <c r="T411" s="134"/>
      <c r="U411" s="134"/>
      <c r="V411" s="134"/>
      <c r="W411" s="134"/>
      <c r="X411" s="134"/>
      <c r="Y411" s="134"/>
      <c r="Z411" s="134"/>
      <c r="AA411" s="134"/>
    </row>
    <row r="412" ht="22.5" customHeight="1">
      <c r="A412" s="186" t="str">
        <f>'PROP DAILY PNL'!A618</f>
        <v/>
      </c>
      <c r="B412" s="334">
        <f t="shared" si="1"/>
        <v>1</v>
      </c>
      <c r="C412" s="334">
        <f>'Clients Balance'!C624/'Clients Balance'!B624</f>
        <v>0.5886574678</v>
      </c>
      <c r="D412" s="334">
        <f>'Clients Balance'!D624/'Clients Balance'!$B624</f>
        <v>0.1441470854</v>
      </c>
      <c r="E412" s="334">
        <f>'Clients Balance'!E624/'Clients Balance'!$B624</f>
        <v>0.1089946972</v>
      </c>
      <c r="F412" s="334">
        <f>'Clients Balance'!F624/'Clients Balance'!$B624</f>
        <v>0</v>
      </c>
      <c r="G412" s="334">
        <f>'Clients Balance'!G624/'Clients Balance'!$B624</f>
        <v>0</v>
      </c>
      <c r="H412" s="334">
        <f>'Clients Balance'!H624/'Clients Balance'!$B624</f>
        <v>0</v>
      </c>
      <c r="I412" s="334">
        <f>'Clients Balance'!I624/'Clients Balance'!$B624</f>
        <v>0</v>
      </c>
      <c r="J412" s="334">
        <f>'Clients Balance'!J624/'Clients Balance'!$B624</f>
        <v>0</v>
      </c>
      <c r="K412" s="334">
        <f>'Clients Balance'!K624/'Clients Balance'!$B624</f>
        <v>0</v>
      </c>
      <c r="L412" s="334">
        <f>'Clients Balance'!L624/'Clients Balance'!$B624</f>
        <v>0</v>
      </c>
      <c r="M412" s="334">
        <f>'Clients Balance'!M624/'Clients Balance'!$B624</f>
        <v>0</v>
      </c>
      <c r="N412" s="334">
        <f>'Clients Balance'!N624/'Clients Balance'!$B624</f>
        <v>0</v>
      </c>
      <c r="O412" s="334">
        <f>'Clients Balance'!O624/'Clients Balance'!$B624</f>
        <v>0.04923004982</v>
      </c>
      <c r="P412" s="334">
        <f>'Clients Balance'!P624/'Clients Balance'!$B624</f>
        <v>0.02959932172</v>
      </c>
      <c r="Q412" s="334">
        <f>'Clients Balance'!Q624/'Clients Balance'!$B624</f>
        <v>0.07937137812</v>
      </c>
      <c r="R412" s="334">
        <f>'Clients Balance'!R624/'Clients Balance'!$B624</f>
        <v>0</v>
      </c>
      <c r="S412" s="134"/>
      <c r="T412" s="134"/>
      <c r="U412" s="134"/>
      <c r="V412" s="134"/>
      <c r="W412" s="134"/>
      <c r="X412" s="134"/>
      <c r="Y412" s="134"/>
      <c r="Z412" s="134"/>
      <c r="AA412" s="134"/>
    </row>
    <row r="413" ht="22.5" customHeight="1">
      <c r="A413" s="186" t="str">
        <f>'PROP DAILY PNL'!A619</f>
        <v/>
      </c>
      <c r="B413" s="334">
        <f t="shared" si="1"/>
        <v>1</v>
      </c>
      <c r="C413" s="334">
        <f>'Clients Balance'!C625/'Clients Balance'!B625</f>
        <v>0.5886574678</v>
      </c>
      <c r="D413" s="334">
        <f>'Clients Balance'!D625/'Clients Balance'!$B625</f>
        <v>0.1441470854</v>
      </c>
      <c r="E413" s="334">
        <f>'Clients Balance'!E625/'Clients Balance'!$B625</f>
        <v>0.1089946972</v>
      </c>
      <c r="F413" s="334">
        <f>'Clients Balance'!F625/'Clients Balance'!$B625</f>
        <v>0</v>
      </c>
      <c r="G413" s="334">
        <f>'Clients Balance'!G625/'Clients Balance'!$B625</f>
        <v>0</v>
      </c>
      <c r="H413" s="334">
        <f>'Clients Balance'!H625/'Clients Balance'!$B625</f>
        <v>0</v>
      </c>
      <c r="I413" s="334">
        <f>'Clients Balance'!I625/'Clients Balance'!$B625</f>
        <v>0</v>
      </c>
      <c r="J413" s="334">
        <f>'Clients Balance'!J625/'Clients Balance'!$B625</f>
        <v>0</v>
      </c>
      <c r="K413" s="334">
        <f>'Clients Balance'!K625/'Clients Balance'!$B625</f>
        <v>0</v>
      </c>
      <c r="L413" s="334">
        <f>'Clients Balance'!L625/'Clients Balance'!$B625</f>
        <v>0</v>
      </c>
      <c r="M413" s="334">
        <f>'Clients Balance'!M625/'Clients Balance'!$B625</f>
        <v>0</v>
      </c>
      <c r="N413" s="334">
        <f>'Clients Balance'!N625/'Clients Balance'!$B625</f>
        <v>0</v>
      </c>
      <c r="O413" s="334">
        <f>'Clients Balance'!O625/'Clients Balance'!$B625</f>
        <v>0.04923004982</v>
      </c>
      <c r="P413" s="334">
        <f>'Clients Balance'!P625/'Clients Balance'!$B625</f>
        <v>0.02959932172</v>
      </c>
      <c r="Q413" s="334">
        <f>'Clients Balance'!Q625/'Clients Balance'!$B625</f>
        <v>0.07937137812</v>
      </c>
      <c r="R413" s="334">
        <f>'Clients Balance'!R625/'Clients Balance'!$B625</f>
        <v>0</v>
      </c>
      <c r="S413" s="134"/>
      <c r="T413" s="134"/>
      <c r="U413" s="134"/>
      <c r="V413" s="134"/>
      <c r="W413" s="134"/>
      <c r="X413" s="134"/>
      <c r="Y413" s="134"/>
      <c r="Z413" s="134"/>
      <c r="AA413" s="134"/>
    </row>
    <row r="414" ht="22.5" customHeight="1">
      <c r="A414" s="186" t="str">
        <f>'PROP DAILY PNL'!A620</f>
        <v/>
      </c>
      <c r="B414" s="334">
        <f t="shared" si="1"/>
        <v>1</v>
      </c>
      <c r="C414" s="334">
        <f>'Clients Balance'!C626/'Clients Balance'!B626</f>
        <v>0.5886574678</v>
      </c>
      <c r="D414" s="334">
        <f>'Clients Balance'!D626/'Clients Balance'!$B626</f>
        <v>0.1441470854</v>
      </c>
      <c r="E414" s="334">
        <f>'Clients Balance'!E626/'Clients Balance'!$B626</f>
        <v>0.1089946972</v>
      </c>
      <c r="F414" s="334">
        <f>'Clients Balance'!F626/'Clients Balance'!$B626</f>
        <v>0</v>
      </c>
      <c r="G414" s="334">
        <f>'Clients Balance'!G626/'Clients Balance'!$B626</f>
        <v>0</v>
      </c>
      <c r="H414" s="334">
        <f>'Clients Balance'!H626/'Clients Balance'!$B626</f>
        <v>0</v>
      </c>
      <c r="I414" s="334">
        <f>'Clients Balance'!I626/'Clients Balance'!$B626</f>
        <v>0</v>
      </c>
      <c r="J414" s="334">
        <f>'Clients Balance'!J626/'Clients Balance'!$B626</f>
        <v>0</v>
      </c>
      <c r="K414" s="334">
        <f>'Clients Balance'!K626/'Clients Balance'!$B626</f>
        <v>0</v>
      </c>
      <c r="L414" s="334">
        <f>'Clients Balance'!L626/'Clients Balance'!$B626</f>
        <v>0</v>
      </c>
      <c r="M414" s="334">
        <f>'Clients Balance'!M626/'Clients Balance'!$B626</f>
        <v>0</v>
      </c>
      <c r="N414" s="334">
        <f>'Clients Balance'!N626/'Clients Balance'!$B626</f>
        <v>0</v>
      </c>
      <c r="O414" s="334">
        <f>'Clients Balance'!O626/'Clients Balance'!$B626</f>
        <v>0.04923004982</v>
      </c>
      <c r="P414" s="334">
        <f>'Clients Balance'!P626/'Clients Balance'!$B626</f>
        <v>0.02959932172</v>
      </c>
      <c r="Q414" s="334">
        <f>'Clients Balance'!Q626/'Clients Balance'!$B626</f>
        <v>0.07937137812</v>
      </c>
      <c r="R414" s="334">
        <f>'Clients Balance'!R626/'Clients Balance'!$B626</f>
        <v>0</v>
      </c>
      <c r="S414" s="134"/>
      <c r="T414" s="134"/>
      <c r="U414" s="134"/>
      <c r="V414" s="134"/>
      <c r="W414" s="134"/>
      <c r="X414" s="134"/>
      <c r="Y414" s="134"/>
      <c r="Z414" s="134"/>
      <c r="AA414" s="134"/>
    </row>
    <row r="415" ht="22.5" customHeight="1">
      <c r="A415" s="186" t="str">
        <f>'PROP DAILY PNL'!A621</f>
        <v/>
      </c>
      <c r="B415" s="334">
        <f t="shared" si="1"/>
        <v>1</v>
      </c>
      <c r="C415" s="334">
        <f>'Clients Balance'!C627/'Clients Balance'!B627</f>
        <v>0.5886574678</v>
      </c>
      <c r="D415" s="334">
        <f>'Clients Balance'!D627/'Clients Balance'!$B627</f>
        <v>0.1441470854</v>
      </c>
      <c r="E415" s="334">
        <f>'Clients Balance'!E627/'Clients Balance'!$B627</f>
        <v>0.1089946972</v>
      </c>
      <c r="F415" s="334">
        <f>'Clients Balance'!F627/'Clients Balance'!$B627</f>
        <v>0</v>
      </c>
      <c r="G415" s="334">
        <f>'Clients Balance'!G627/'Clients Balance'!$B627</f>
        <v>0</v>
      </c>
      <c r="H415" s="334">
        <f>'Clients Balance'!H627/'Clients Balance'!$B627</f>
        <v>0</v>
      </c>
      <c r="I415" s="334">
        <f>'Clients Balance'!I627/'Clients Balance'!$B627</f>
        <v>0</v>
      </c>
      <c r="J415" s="334">
        <f>'Clients Balance'!J627/'Clients Balance'!$B627</f>
        <v>0</v>
      </c>
      <c r="K415" s="334">
        <f>'Clients Balance'!K627/'Clients Balance'!$B627</f>
        <v>0</v>
      </c>
      <c r="L415" s="334">
        <f>'Clients Balance'!L627/'Clients Balance'!$B627</f>
        <v>0</v>
      </c>
      <c r="M415" s="334">
        <f>'Clients Balance'!M627/'Clients Balance'!$B627</f>
        <v>0</v>
      </c>
      <c r="N415" s="334">
        <f>'Clients Balance'!N627/'Clients Balance'!$B627</f>
        <v>0</v>
      </c>
      <c r="O415" s="334">
        <f>'Clients Balance'!O627/'Clients Balance'!$B627</f>
        <v>0.04923004982</v>
      </c>
      <c r="P415" s="334">
        <f>'Clients Balance'!P627/'Clients Balance'!$B627</f>
        <v>0.02959932172</v>
      </c>
      <c r="Q415" s="334">
        <f>'Clients Balance'!Q627/'Clients Balance'!$B627</f>
        <v>0.07937137812</v>
      </c>
      <c r="R415" s="334">
        <f>'Clients Balance'!R627/'Clients Balance'!$B627</f>
        <v>0</v>
      </c>
      <c r="S415" s="134"/>
      <c r="T415" s="134"/>
      <c r="U415" s="134"/>
      <c r="V415" s="134"/>
      <c r="W415" s="134"/>
      <c r="X415" s="134"/>
      <c r="Y415" s="134"/>
      <c r="Z415" s="134"/>
      <c r="AA415" s="134"/>
    </row>
    <row r="416" ht="22.5" customHeight="1">
      <c r="A416" s="186" t="str">
        <f>'PROP DAILY PNL'!A622</f>
        <v/>
      </c>
      <c r="B416" s="334">
        <f t="shared" si="1"/>
        <v>1</v>
      </c>
      <c r="C416" s="334">
        <f>'Clients Balance'!C628/'Clients Balance'!B628</f>
        <v>0.5886574678</v>
      </c>
      <c r="D416" s="334">
        <f>'Clients Balance'!D628/'Clients Balance'!$B628</f>
        <v>0.1441470854</v>
      </c>
      <c r="E416" s="334">
        <f>'Clients Balance'!E628/'Clients Balance'!$B628</f>
        <v>0.1089946972</v>
      </c>
      <c r="F416" s="334">
        <f>'Clients Balance'!F628/'Clients Balance'!$B628</f>
        <v>0</v>
      </c>
      <c r="G416" s="334">
        <f>'Clients Balance'!G628/'Clients Balance'!$B628</f>
        <v>0</v>
      </c>
      <c r="H416" s="334">
        <f>'Clients Balance'!H628/'Clients Balance'!$B628</f>
        <v>0</v>
      </c>
      <c r="I416" s="334">
        <f>'Clients Balance'!I628/'Clients Balance'!$B628</f>
        <v>0</v>
      </c>
      <c r="J416" s="334">
        <f>'Clients Balance'!J628/'Clients Balance'!$B628</f>
        <v>0</v>
      </c>
      <c r="K416" s="334">
        <f>'Clients Balance'!K628/'Clients Balance'!$B628</f>
        <v>0</v>
      </c>
      <c r="L416" s="334">
        <f>'Clients Balance'!L628/'Clients Balance'!$B628</f>
        <v>0</v>
      </c>
      <c r="M416" s="334">
        <f>'Clients Balance'!M628/'Clients Balance'!$B628</f>
        <v>0</v>
      </c>
      <c r="N416" s="334">
        <f>'Clients Balance'!N628/'Clients Balance'!$B628</f>
        <v>0</v>
      </c>
      <c r="O416" s="334">
        <f>'Clients Balance'!O628/'Clients Balance'!$B628</f>
        <v>0.04923004982</v>
      </c>
      <c r="P416" s="334">
        <f>'Clients Balance'!P628/'Clients Balance'!$B628</f>
        <v>0.02959932172</v>
      </c>
      <c r="Q416" s="334">
        <f>'Clients Balance'!Q628/'Clients Balance'!$B628</f>
        <v>0.07937137812</v>
      </c>
      <c r="R416" s="334">
        <f>'Clients Balance'!R628/'Clients Balance'!$B628</f>
        <v>0</v>
      </c>
      <c r="S416" s="134"/>
      <c r="T416" s="134"/>
      <c r="U416" s="134"/>
      <c r="V416" s="134"/>
      <c r="W416" s="134"/>
      <c r="X416" s="134"/>
      <c r="Y416" s="134"/>
      <c r="Z416" s="134"/>
      <c r="AA416" s="134"/>
    </row>
    <row r="417" ht="22.5" customHeight="1">
      <c r="A417" s="186" t="str">
        <f>'PROP DAILY PNL'!A623</f>
        <v/>
      </c>
      <c r="B417" s="334">
        <f t="shared" si="1"/>
        <v>1</v>
      </c>
      <c r="C417" s="334">
        <f>'Clients Balance'!C629/'Clients Balance'!B629</f>
        <v>0.5886574678</v>
      </c>
      <c r="D417" s="334">
        <f>'Clients Balance'!D629/'Clients Balance'!$B629</f>
        <v>0.1441470854</v>
      </c>
      <c r="E417" s="334">
        <f>'Clients Balance'!E629/'Clients Balance'!$B629</f>
        <v>0.1089946972</v>
      </c>
      <c r="F417" s="334">
        <f>'Clients Balance'!F629/'Clients Balance'!$B629</f>
        <v>0</v>
      </c>
      <c r="G417" s="334">
        <f>'Clients Balance'!G629/'Clients Balance'!$B629</f>
        <v>0</v>
      </c>
      <c r="H417" s="334">
        <f>'Clients Balance'!H629/'Clients Balance'!$B629</f>
        <v>0</v>
      </c>
      <c r="I417" s="334">
        <f>'Clients Balance'!I629/'Clients Balance'!$B629</f>
        <v>0</v>
      </c>
      <c r="J417" s="334">
        <f>'Clients Balance'!J629/'Clients Balance'!$B629</f>
        <v>0</v>
      </c>
      <c r="K417" s="334">
        <f>'Clients Balance'!K629/'Clients Balance'!$B629</f>
        <v>0</v>
      </c>
      <c r="L417" s="334">
        <f>'Clients Balance'!L629/'Clients Balance'!$B629</f>
        <v>0</v>
      </c>
      <c r="M417" s="334">
        <f>'Clients Balance'!M629/'Clients Balance'!$B629</f>
        <v>0</v>
      </c>
      <c r="N417" s="334">
        <f>'Clients Balance'!N629/'Clients Balance'!$B629</f>
        <v>0</v>
      </c>
      <c r="O417" s="334">
        <f>'Clients Balance'!O629/'Clients Balance'!$B629</f>
        <v>0.04923004982</v>
      </c>
      <c r="P417" s="334">
        <f>'Clients Balance'!P629/'Clients Balance'!$B629</f>
        <v>0.02959932172</v>
      </c>
      <c r="Q417" s="334">
        <f>'Clients Balance'!Q629/'Clients Balance'!$B629</f>
        <v>0.07937137812</v>
      </c>
      <c r="R417" s="334">
        <f>'Clients Balance'!R629/'Clients Balance'!$B629</f>
        <v>0</v>
      </c>
      <c r="S417" s="134"/>
      <c r="T417" s="134"/>
      <c r="U417" s="134"/>
      <c r="V417" s="134"/>
      <c r="W417" s="134"/>
      <c r="X417" s="134"/>
      <c r="Y417" s="134"/>
      <c r="Z417" s="134"/>
      <c r="AA417" s="134"/>
    </row>
    <row r="418" ht="22.5" customHeight="1">
      <c r="A418" s="186" t="str">
        <f>'PROP DAILY PNL'!A624</f>
        <v/>
      </c>
      <c r="B418" s="334">
        <f t="shared" si="1"/>
        <v>1</v>
      </c>
      <c r="C418" s="334">
        <f>'Clients Balance'!C630/'Clients Balance'!B630</f>
        <v>0.5886574678</v>
      </c>
      <c r="D418" s="334">
        <f>'Clients Balance'!D630/'Clients Balance'!$B630</f>
        <v>0.1441470854</v>
      </c>
      <c r="E418" s="334">
        <f>'Clients Balance'!E630/'Clients Balance'!$B630</f>
        <v>0.1089946972</v>
      </c>
      <c r="F418" s="334">
        <f>'Clients Balance'!F630/'Clients Balance'!$B630</f>
        <v>0</v>
      </c>
      <c r="G418" s="334">
        <f>'Clients Balance'!G630/'Clients Balance'!$B630</f>
        <v>0</v>
      </c>
      <c r="H418" s="334">
        <f>'Clients Balance'!H630/'Clients Balance'!$B630</f>
        <v>0</v>
      </c>
      <c r="I418" s="334">
        <f>'Clients Balance'!I630/'Clients Balance'!$B630</f>
        <v>0</v>
      </c>
      <c r="J418" s="334">
        <f>'Clients Balance'!J630/'Clients Balance'!$B630</f>
        <v>0</v>
      </c>
      <c r="K418" s="334">
        <f>'Clients Balance'!K630/'Clients Balance'!$B630</f>
        <v>0</v>
      </c>
      <c r="L418" s="334">
        <f>'Clients Balance'!L630/'Clients Balance'!$B630</f>
        <v>0</v>
      </c>
      <c r="M418" s="334">
        <f>'Clients Balance'!M630/'Clients Balance'!$B630</f>
        <v>0</v>
      </c>
      <c r="N418" s="334">
        <f>'Clients Balance'!N630/'Clients Balance'!$B630</f>
        <v>0</v>
      </c>
      <c r="O418" s="334">
        <f>'Clients Balance'!O630/'Clients Balance'!$B630</f>
        <v>0.04923004982</v>
      </c>
      <c r="P418" s="334">
        <f>'Clients Balance'!P630/'Clients Balance'!$B630</f>
        <v>0.02959932172</v>
      </c>
      <c r="Q418" s="334">
        <f>'Clients Balance'!Q630/'Clients Balance'!$B630</f>
        <v>0.07937137812</v>
      </c>
      <c r="R418" s="334">
        <f>'Clients Balance'!R630/'Clients Balance'!$B630</f>
        <v>0</v>
      </c>
      <c r="S418" s="134"/>
      <c r="T418" s="134"/>
      <c r="U418" s="134"/>
      <c r="V418" s="134"/>
      <c r="W418" s="134"/>
      <c r="X418" s="134"/>
      <c r="Y418" s="134"/>
      <c r="Z418" s="134"/>
      <c r="AA418" s="134"/>
    </row>
    <row r="419" ht="22.5" customHeight="1">
      <c r="A419" s="186" t="str">
        <f>'PROP DAILY PNL'!A625</f>
        <v/>
      </c>
      <c r="B419" s="334">
        <f t="shared" si="1"/>
        <v>1</v>
      </c>
      <c r="C419" s="334">
        <f>'Clients Balance'!C631/'Clients Balance'!B631</f>
        <v>0.5886574678</v>
      </c>
      <c r="D419" s="334">
        <f>'Clients Balance'!D631/'Clients Balance'!$B631</f>
        <v>0.1441470854</v>
      </c>
      <c r="E419" s="334">
        <f>'Clients Balance'!E631/'Clients Balance'!$B631</f>
        <v>0.1089946972</v>
      </c>
      <c r="F419" s="334">
        <f>'Clients Balance'!F631/'Clients Balance'!$B631</f>
        <v>0</v>
      </c>
      <c r="G419" s="334">
        <f>'Clients Balance'!G631/'Clients Balance'!$B631</f>
        <v>0</v>
      </c>
      <c r="H419" s="334">
        <f>'Clients Balance'!H631/'Clients Balance'!$B631</f>
        <v>0</v>
      </c>
      <c r="I419" s="334">
        <f>'Clients Balance'!I631/'Clients Balance'!$B631</f>
        <v>0</v>
      </c>
      <c r="J419" s="334">
        <f>'Clients Balance'!J631/'Clients Balance'!$B631</f>
        <v>0</v>
      </c>
      <c r="K419" s="334">
        <f>'Clients Balance'!K631/'Clients Balance'!$B631</f>
        <v>0</v>
      </c>
      <c r="L419" s="334">
        <f>'Clients Balance'!L631/'Clients Balance'!$B631</f>
        <v>0</v>
      </c>
      <c r="M419" s="334">
        <f>'Clients Balance'!M631/'Clients Balance'!$B631</f>
        <v>0</v>
      </c>
      <c r="N419" s="334">
        <f>'Clients Balance'!N631/'Clients Balance'!$B631</f>
        <v>0</v>
      </c>
      <c r="O419" s="334">
        <f>'Clients Balance'!O631/'Clients Balance'!$B631</f>
        <v>0.04923004982</v>
      </c>
      <c r="P419" s="334">
        <f>'Clients Balance'!P631/'Clients Balance'!$B631</f>
        <v>0.02959932172</v>
      </c>
      <c r="Q419" s="334">
        <f>'Clients Balance'!Q631/'Clients Balance'!$B631</f>
        <v>0.07937137812</v>
      </c>
      <c r="R419" s="334">
        <f>'Clients Balance'!R631/'Clients Balance'!$B631</f>
        <v>0</v>
      </c>
      <c r="S419" s="134"/>
      <c r="T419" s="134"/>
      <c r="U419" s="134"/>
      <c r="V419" s="134"/>
      <c r="W419" s="134"/>
      <c r="X419" s="134"/>
      <c r="Y419" s="134"/>
      <c r="Z419" s="134"/>
      <c r="AA419" s="134"/>
    </row>
    <row r="420" ht="22.5" customHeight="1">
      <c r="A420" s="186" t="str">
        <f>'PROP DAILY PNL'!A626</f>
        <v/>
      </c>
      <c r="B420" s="334">
        <f t="shared" si="1"/>
        <v>1</v>
      </c>
      <c r="C420" s="334">
        <f>'Clients Balance'!C632/'Clients Balance'!B632</f>
        <v>0.5886574678</v>
      </c>
      <c r="D420" s="334">
        <f>'Clients Balance'!D632/'Clients Balance'!$B632</f>
        <v>0.1441470854</v>
      </c>
      <c r="E420" s="334">
        <f>'Clients Balance'!E632/'Clients Balance'!$B632</f>
        <v>0.1089946972</v>
      </c>
      <c r="F420" s="334">
        <f>'Clients Balance'!F632/'Clients Balance'!$B632</f>
        <v>0</v>
      </c>
      <c r="G420" s="334">
        <f>'Clients Balance'!G632/'Clients Balance'!$B632</f>
        <v>0</v>
      </c>
      <c r="H420" s="334">
        <f>'Clients Balance'!H632/'Clients Balance'!$B632</f>
        <v>0</v>
      </c>
      <c r="I420" s="334">
        <f>'Clients Balance'!I632/'Clients Balance'!$B632</f>
        <v>0</v>
      </c>
      <c r="J420" s="334">
        <f>'Clients Balance'!J632/'Clients Balance'!$B632</f>
        <v>0</v>
      </c>
      <c r="K420" s="334">
        <f>'Clients Balance'!K632/'Clients Balance'!$B632</f>
        <v>0</v>
      </c>
      <c r="L420" s="334">
        <f>'Clients Balance'!L632/'Clients Balance'!$B632</f>
        <v>0</v>
      </c>
      <c r="M420" s="334">
        <f>'Clients Balance'!M632/'Clients Balance'!$B632</f>
        <v>0</v>
      </c>
      <c r="N420" s="334">
        <f>'Clients Balance'!N632/'Clients Balance'!$B632</f>
        <v>0</v>
      </c>
      <c r="O420" s="334">
        <f>'Clients Balance'!O632/'Clients Balance'!$B632</f>
        <v>0.04923004982</v>
      </c>
      <c r="P420" s="334">
        <f>'Clients Balance'!P632/'Clients Balance'!$B632</f>
        <v>0.02959932172</v>
      </c>
      <c r="Q420" s="334">
        <f>'Clients Balance'!Q632/'Clients Balance'!$B632</f>
        <v>0.07937137812</v>
      </c>
      <c r="R420" s="334">
        <f>'Clients Balance'!R632/'Clients Balance'!$B632</f>
        <v>0</v>
      </c>
      <c r="S420" s="134"/>
      <c r="T420" s="134"/>
      <c r="U420" s="134"/>
      <c r="V420" s="134"/>
      <c r="W420" s="134"/>
      <c r="X420" s="134"/>
      <c r="Y420" s="134"/>
      <c r="Z420" s="134"/>
      <c r="AA420" s="134"/>
    </row>
    <row r="421" ht="22.5" customHeight="1">
      <c r="A421" s="186" t="str">
        <f>'PROP DAILY PNL'!A627</f>
        <v/>
      </c>
      <c r="B421" s="334">
        <f t="shared" si="1"/>
        <v>1</v>
      </c>
      <c r="C421" s="334">
        <f>'Clients Balance'!C633/'Clients Balance'!B633</f>
        <v>0.5886574678</v>
      </c>
      <c r="D421" s="334">
        <f>'Clients Balance'!D633/'Clients Balance'!$B633</f>
        <v>0.1441470854</v>
      </c>
      <c r="E421" s="334">
        <f>'Clients Balance'!E633/'Clients Balance'!$B633</f>
        <v>0.1089946972</v>
      </c>
      <c r="F421" s="334">
        <f>'Clients Balance'!F633/'Clients Balance'!$B633</f>
        <v>0</v>
      </c>
      <c r="G421" s="334">
        <f>'Clients Balance'!G633/'Clients Balance'!$B633</f>
        <v>0</v>
      </c>
      <c r="H421" s="334">
        <f>'Clients Balance'!H633/'Clients Balance'!$B633</f>
        <v>0</v>
      </c>
      <c r="I421" s="334">
        <f>'Clients Balance'!I633/'Clients Balance'!$B633</f>
        <v>0</v>
      </c>
      <c r="J421" s="334">
        <f>'Clients Balance'!J633/'Clients Balance'!$B633</f>
        <v>0</v>
      </c>
      <c r="K421" s="334">
        <f>'Clients Balance'!K633/'Clients Balance'!$B633</f>
        <v>0</v>
      </c>
      <c r="L421" s="334">
        <f>'Clients Balance'!L633/'Clients Balance'!$B633</f>
        <v>0</v>
      </c>
      <c r="M421" s="334">
        <f>'Clients Balance'!M633/'Clients Balance'!$B633</f>
        <v>0</v>
      </c>
      <c r="N421" s="334">
        <f>'Clients Balance'!N633/'Clients Balance'!$B633</f>
        <v>0</v>
      </c>
      <c r="O421" s="334">
        <f>'Clients Balance'!O633/'Clients Balance'!$B633</f>
        <v>0.04923004982</v>
      </c>
      <c r="P421" s="334">
        <f>'Clients Balance'!P633/'Clients Balance'!$B633</f>
        <v>0.02959932172</v>
      </c>
      <c r="Q421" s="334">
        <f>'Clients Balance'!Q633/'Clients Balance'!$B633</f>
        <v>0.07937137812</v>
      </c>
      <c r="R421" s="334">
        <f>'Clients Balance'!R633/'Clients Balance'!$B633</f>
        <v>0</v>
      </c>
      <c r="S421" s="134"/>
      <c r="T421" s="134"/>
      <c r="U421" s="134"/>
      <c r="V421" s="134"/>
      <c r="W421" s="134"/>
      <c r="X421" s="134"/>
      <c r="Y421" s="134"/>
      <c r="Z421" s="134"/>
      <c r="AA421" s="134"/>
    </row>
    <row r="422" ht="22.5" customHeight="1">
      <c r="A422" s="186" t="str">
        <f>'PROP DAILY PNL'!A628</f>
        <v/>
      </c>
      <c r="B422" s="334">
        <f t="shared" si="1"/>
        <v>1</v>
      </c>
      <c r="C422" s="334">
        <f>'Clients Balance'!C634/'Clients Balance'!B634</f>
        <v>0.5886574678</v>
      </c>
      <c r="D422" s="334">
        <f>'Clients Balance'!D634/'Clients Balance'!$B634</f>
        <v>0.1441470854</v>
      </c>
      <c r="E422" s="334">
        <f>'Clients Balance'!E634/'Clients Balance'!$B634</f>
        <v>0.1089946972</v>
      </c>
      <c r="F422" s="334">
        <f>'Clients Balance'!F634/'Clients Balance'!$B634</f>
        <v>0</v>
      </c>
      <c r="G422" s="334">
        <f>'Clients Balance'!G634/'Clients Balance'!$B634</f>
        <v>0</v>
      </c>
      <c r="H422" s="334">
        <f>'Clients Balance'!H634/'Clients Balance'!$B634</f>
        <v>0</v>
      </c>
      <c r="I422" s="334">
        <f>'Clients Balance'!I634/'Clients Balance'!$B634</f>
        <v>0</v>
      </c>
      <c r="J422" s="334">
        <f>'Clients Balance'!J634/'Clients Balance'!$B634</f>
        <v>0</v>
      </c>
      <c r="K422" s="334">
        <f>'Clients Balance'!K634/'Clients Balance'!$B634</f>
        <v>0</v>
      </c>
      <c r="L422" s="334">
        <f>'Clients Balance'!L634/'Clients Balance'!$B634</f>
        <v>0</v>
      </c>
      <c r="M422" s="334">
        <f>'Clients Balance'!M634/'Clients Balance'!$B634</f>
        <v>0</v>
      </c>
      <c r="N422" s="334">
        <f>'Clients Balance'!N634/'Clients Balance'!$B634</f>
        <v>0</v>
      </c>
      <c r="O422" s="334">
        <f>'Clients Balance'!O634/'Clients Balance'!$B634</f>
        <v>0.04923004982</v>
      </c>
      <c r="P422" s="334">
        <f>'Clients Balance'!P634/'Clients Balance'!$B634</f>
        <v>0.02959932172</v>
      </c>
      <c r="Q422" s="334">
        <f>'Clients Balance'!Q634/'Clients Balance'!$B634</f>
        <v>0.07937137812</v>
      </c>
      <c r="R422" s="334">
        <f>'Clients Balance'!R634/'Clients Balance'!$B634</f>
        <v>0</v>
      </c>
      <c r="S422" s="134"/>
      <c r="T422" s="134"/>
      <c r="U422" s="134"/>
      <c r="V422" s="134"/>
      <c r="W422" s="134"/>
      <c r="X422" s="134"/>
      <c r="Y422" s="134"/>
      <c r="Z422" s="134"/>
      <c r="AA422" s="134"/>
    </row>
    <row r="423" ht="22.5" customHeight="1">
      <c r="A423" s="186" t="str">
        <f>'PROP DAILY PNL'!A629</f>
        <v/>
      </c>
      <c r="B423" s="334">
        <f t="shared" si="1"/>
        <v>1</v>
      </c>
      <c r="C423" s="334">
        <f>'Clients Balance'!C635/'Clients Balance'!B635</f>
        <v>0.5886574678</v>
      </c>
      <c r="D423" s="334">
        <f>'Clients Balance'!D635/'Clients Balance'!$B635</f>
        <v>0.1441470854</v>
      </c>
      <c r="E423" s="334">
        <f>'Clients Balance'!E635/'Clients Balance'!$B635</f>
        <v>0.1089946972</v>
      </c>
      <c r="F423" s="334">
        <f>'Clients Balance'!F635/'Clients Balance'!$B635</f>
        <v>0</v>
      </c>
      <c r="G423" s="334">
        <f>'Clients Balance'!G635/'Clients Balance'!$B635</f>
        <v>0</v>
      </c>
      <c r="H423" s="334">
        <f>'Clients Balance'!H635/'Clients Balance'!$B635</f>
        <v>0</v>
      </c>
      <c r="I423" s="334">
        <f>'Clients Balance'!I635/'Clients Balance'!$B635</f>
        <v>0</v>
      </c>
      <c r="J423" s="334">
        <f>'Clients Balance'!J635/'Clients Balance'!$B635</f>
        <v>0</v>
      </c>
      <c r="K423" s="334">
        <f>'Clients Balance'!K635/'Clients Balance'!$B635</f>
        <v>0</v>
      </c>
      <c r="L423" s="334">
        <f>'Clients Balance'!L635/'Clients Balance'!$B635</f>
        <v>0</v>
      </c>
      <c r="M423" s="334">
        <f>'Clients Balance'!M635/'Clients Balance'!$B635</f>
        <v>0</v>
      </c>
      <c r="N423" s="334">
        <f>'Clients Balance'!N635/'Clients Balance'!$B635</f>
        <v>0</v>
      </c>
      <c r="O423" s="334">
        <f>'Clients Balance'!O635/'Clients Balance'!$B635</f>
        <v>0.04923004982</v>
      </c>
      <c r="P423" s="334">
        <f>'Clients Balance'!P635/'Clients Balance'!$B635</f>
        <v>0.02959932172</v>
      </c>
      <c r="Q423" s="334">
        <f>'Clients Balance'!Q635/'Clients Balance'!$B635</f>
        <v>0.07937137812</v>
      </c>
      <c r="R423" s="334">
        <f>'Clients Balance'!R635/'Clients Balance'!$B635</f>
        <v>0</v>
      </c>
      <c r="S423" s="134"/>
      <c r="T423" s="134"/>
      <c r="U423" s="134"/>
      <c r="V423" s="134"/>
      <c r="W423" s="134"/>
      <c r="X423" s="134"/>
      <c r="Y423" s="134"/>
      <c r="Z423" s="134"/>
      <c r="AA423" s="134"/>
    </row>
    <row r="424" ht="22.5" customHeight="1">
      <c r="A424" s="186" t="str">
        <f>'PROP DAILY PNL'!A630</f>
        <v/>
      </c>
      <c r="B424" s="334">
        <f t="shared" si="1"/>
        <v>1</v>
      </c>
      <c r="C424" s="334">
        <f>'Clients Balance'!C636/'Clients Balance'!B636</f>
        <v>0.5886574678</v>
      </c>
      <c r="D424" s="334">
        <f>'Clients Balance'!D636/'Clients Balance'!$B636</f>
        <v>0.1441470854</v>
      </c>
      <c r="E424" s="334">
        <f>'Clients Balance'!E636/'Clients Balance'!$B636</f>
        <v>0.1089946972</v>
      </c>
      <c r="F424" s="334">
        <f>'Clients Balance'!F636/'Clients Balance'!$B636</f>
        <v>0</v>
      </c>
      <c r="G424" s="334">
        <f>'Clients Balance'!G636/'Clients Balance'!$B636</f>
        <v>0</v>
      </c>
      <c r="H424" s="334">
        <f>'Clients Balance'!H636/'Clients Balance'!$B636</f>
        <v>0</v>
      </c>
      <c r="I424" s="334">
        <f>'Clients Balance'!I636/'Clients Balance'!$B636</f>
        <v>0</v>
      </c>
      <c r="J424" s="334">
        <f>'Clients Balance'!J636/'Clients Balance'!$B636</f>
        <v>0</v>
      </c>
      <c r="K424" s="334">
        <f>'Clients Balance'!K636/'Clients Balance'!$B636</f>
        <v>0</v>
      </c>
      <c r="L424" s="334">
        <f>'Clients Balance'!L636/'Clients Balance'!$B636</f>
        <v>0</v>
      </c>
      <c r="M424" s="334">
        <f>'Clients Balance'!M636/'Clients Balance'!$B636</f>
        <v>0</v>
      </c>
      <c r="N424" s="334">
        <f>'Clients Balance'!N636/'Clients Balance'!$B636</f>
        <v>0</v>
      </c>
      <c r="O424" s="334">
        <f>'Clients Balance'!O636/'Clients Balance'!$B636</f>
        <v>0.04923004982</v>
      </c>
      <c r="P424" s="334">
        <f>'Clients Balance'!P636/'Clients Balance'!$B636</f>
        <v>0.02959932172</v>
      </c>
      <c r="Q424" s="334">
        <f>'Clients Balance'!Q636/'Clients Balance'!$B636</f>
        <v>0.07937137812</v>
      </c>
      <c r="R424" s="334">
        <f>'Clients Balance'!R636/'Clients Balance'!$B636</f>
        <v>0</v>
      </c>
      <c r="S424" s="134"/>
      <c r="T424" s="134"/>
      <c r="U424" s="134"/>
      <c r="V424" s="134"/>
      <c r="W424" s="134"/>
      <c r="X424" s="134"/>
      <c r="Y424" s="134"/>
      <c r="Z424" s="134"/>
      <c r="AA424" s="134"/>
    </row>
    <row r="425" ht="22.5" customHeight="1">
      <c r="A425" s="186" t="str">
        <f>'PROP DAILY PNL'!A631</f>
        <v/>
      </c>
      <c r="B425" s="334">
        <f t="shared" si="1"/>
        <v>1</v>
      </c>
      <c r="C425" s="334">
        <f>'Clients Balance'!C637/'Clients Balance'!B637</f>
        <v>0.5886574678</v>
      </c>
      <c r="D425" s="334">
        <f>'Clients Balance'!D637/'Clients Balance'!$B637</f>
        <v>0.1441470854</v>
      </c>
      <c r="E425" s="334">
        <f>'Clients Balance'!E637/'Clients Balance'!$B637</f>
        <v>0.1089946972</v>
      </c>
      <c r="F425" s="334">
        <f>'Clients Balance'!F637/'Clients Balance'!$B637</f>
        <v>0</v>
      </c>
      <c r="G425" s="334">
        <f>'Clients Balance'!G637/'Clients Balance'!$B637</f>
        <v>0</v>
      </c>
      <c r="H425" s="334">
        <f>'Clients Balance'!H637/'Clients Balance'!$B637</f>
        <v>0</v>
      </c>
      <c r="I425" s="334">
        <f>'Clients Balance'!I637/'Clients Balance'!$B637</f>
        <v>0</v>
      </c>
      <c r="J425" s="334">
        <f>'Clients Balance'!J637/'Clients Balance'!$B637</f>
        <v>0</v>
      </c>
      <c r="K425" s="334">
        <f>'Clients Balance'!K637/'Clients Balance'!$B637</f>
        <v>0</v>
      </c>
      <c r="L425" s="334">
        <f>'Clients Balance'!L637/'Clients Balance'!$B637</f>
        <v>0</v>
      </c>
      <c r="M425" s="334">
        <f>'Clients Balance'!M637/'Clients Balance'!$B637</f>
        <v>0</v>
      </c>
      <c r="N425" s="334">
        <f>'Clients Balance'!N637/'Clients Balance'!$B637</f>
        <v>0</v>
      </c>
      <c r="O425" s="334">
        <f>'Clients Balance'!O637/'Clients Balance'!$B637</f>
        <v>0.04923004982</v>
      </c>
      <c r="P425" s="334">
        <f>'Clients Balance'!P637/'Clients Balance'!$B637</f>
        <v>0.02959932172</v>
      </c>
      <c r="Q425" s="334">
        <f>'Clients Balance'!Q637/'Clients Balance'!$B637</f>
        <v>0.07937137812</v>
      </c>
      <c r="R425" s="334">
        <f>'Clients Balance'!R637/'Clients Balance'!$B637</f>
        <v>0</v>
      </c>
      <c r="S425" s="134"/>
      <c r="T425" s="134"/>
      <c r="U425" s="134"/>
      <c r="V425" s="134"/>
      <c r="W425" s="134"/>
      <c r="X425" s="134"/>
      <c r="Y425" s="134"/>
      <c r="Z425" s="134"/>
      <c r="AA425" s="134"/>
    </row>
    <row r="426" ht="22.5" customHeight="1">
      <c r="A426" s="186" t="str">
        <f>'PROP DAILY PNL'!A632</f>
        <v/>
      </c>
      <c r="B426" s="334">
        <f t="shared" si="1"/>
        <v>1</v>
      </c>
      <c r="C426" s="334">
        <f>'Clients Balance'!C638/'Clients Balance'!B638</f>
        <v>0.5886574678</v>
      </c>
      <c r="D426" s="334">
        <f>'Clients Balance'!D638/'Clients Balance'!$B638</f>
        <v>0.1441470854</v>
      </c>
      <c r="E426" s="334">
        <f>'Clients Balance'!E638/'Clients Balance'!$B638</f>
        <v>0.1089946972</v>
      </c>
      <c r="F426" s="334">
        <f>'Clients Balance'!F638/'Clients Balance'!$B638</f>
        <v>0</v>
      </c>
      <c r="G426" s="334">
        <f>'Clients Balance'!G638/'Clients Balance'!$B638</f>
        <v>0</v>
      </c>
      <c r="H426" s="334">
        <f>'Clients Balance'!H638/'Clients Balance'!$B638</f>
        <v>0</v>
      </c>
      <c r="I426" s="334">
        <f>'Clients Balance'!I638/'Clients Balance'!$B638</f>
        <v>0</v>
      </c>
      <c r="J426" s="334">
        <f>'Clients Balance'!J638/'Clients Balance'!$B638</f>
        <v>0</v>
      </c>
      <c r="K426" s="334">
        <f>'Clients Balance'!K638/'Clients Balance'!$B638</f>
        <v>0</v>
      </c>
      <c r="L426" s="334">
        <f>'Clients Balance'!L638/'Clients Balance'!$B638</f>
        <v>0</v>
      </c>
      <c r="M426" s="334">
        <f>'Clients Balance'!M638/'Clients Balance'!$B638</f>
        <v>0</v>
      </c>
      <c r="N426" s="334">
        <f>'Clients Balance'!N638/'Clients Balance'!$B638</f>
        <v>0</v>
      </c>
      <c r="O426" s="334">
        <f>'Clients Balance'!O638/'Clients Balance'!$B638</f>
        <v>0.04923004982</v>
      </c>
      <c r="P426" s="334">
        <f>'Clients Balance'!P638/'Clients Balance'!$B638</f>
        <v>0.02959932172</v>
      </c>
      <c r="Q426" s="334">
        <f>'Clients Balance'!Q638/'Clients Balance'!$B638</f>
        <v>0.07937137812</v>
      </c>
      <c r="R426" s="334">
        <f>'Clients Balance'!R638/'Clients Balance'!$B638</f>
        <v>0</v>
      </c>
      <c r="S426" s="134"/>
      <c r="T426" s="134"/>
      <c r="U426" s="134"/>
      <c r="V426" s="134"/>
      <c r="W426" s="134"/>
      <c r="X426" s="134"/>
      <c r="Y426" s="134"/>
      <c r="Z426" s="134"/>
      <c r="AA426" s="134"/>
    </row>
    <row r="427" ht="22.5" customHeight="1">
      <c r="A427" s="186" t="str">
        <f>'PROP DAILY PNL'!A633</f>
        <v/>
      </c>
      <c r="B427" s="334">
        <f t="shared" si="1"/>
        <v>1</v>
      </c>
      <c r="C427" s="334">
        <f>'Clients Balance'!C639/'Clients Balance'!B639</f>
        <v>0.5886574678</v>
      </c>
      <c r="D427" s="334">
        <f>'Clients Balance'!D639/'Clients Balance'!$B639</f>
        <v>0.1441470854</v>
      </c>
      <c r="E427" s="334">
        <f>'Clients Balance'!E639/'Clients Balance'!$B639</f>
        <v>0.1089946972</v>
      </c>
      <c r="F427" s="334">
        <f>'Clients Balance'!F639/'Clients Balance'!$B639</f>
        <v>0</v>
      </c>
      <c r="G427" s="334">
        <f>'Clients Balance'!G639/'Clients Balance'!$B639</f>
        <v>0</v>
      </c>
      <c r="H427" s="334">
        <f>'Clients Balance'!H639/'Clients Balance'!$B639</f>
        <v>0</v>
      </c>
      <c r="I427" s="334">
        <f>'Clients Balance'!I639/'Clients Balance'!$B639</f>
        <v>0</v>
      </c>
      <c r="J427" s="334">
        <f>'Clients Balance'!J639/'Clients Balance'!$B639</f>
        <v>0</v>
      </c>
      <c r="K427" s="334">
        <f>'Clients Balance'!K639/'Clients Balance'!$B639</f>
        <v>0</v>
      </c>
      <c r="L427" s="334">
        <f>'Clients Balance'!L639/'Clients Balance'!$B639</f>
        <v>0</v>
      </c>
      <c r="M427" s="334">
        <f>'Clients Balance'!M639/'Clients Balance'!$B639</f>
        <v>0</v>
      </c>
      <c r="N427" s="334">
        <f>'Clients Balance'!N639/'Clients Balance'!$B639</f>
        <v>0</v>
      </c>
      <c r="O427" s="334">
        <f>'Clients Balance'!O639/'Clients Balance'!$B639</f>
        <v>0.04923004982</v>
      </c>
      <c r="P427" s="334">
        <f>'Clients Balance'!P639/'Clients Balance'!$B639</f>
        <v>0.02959932172</v>
      </c>
      <c r="Q427" s="334">
        <f>'Clients Balance'!Q639/'Clients Balance'!$B639</f>
        <v>0.07937137812</v>
      </c>
      <c r="R427" s="334">
        <f>'Clients Balance'!R639/'Clients Balance'!$B639</f>
        <v>0</v>
      </c>
      <c r="S427" s="134"/>
      <c r="T427" s="134"/>
      <c r="U427" s="134"/>
      <c r="V427" s="134"/>
      <c r="W427" s="134"/>
      <c r="X427" s="134"/>
      <c r="Y427" s="134"/>
      <c r="Z427" s="134"/>
      <c r="AA427" s="134"/>
    </row>
    <row r="428" ht="22.5" customHeight="1">
      <c r="A428" s="186" t="str">
        <f>'PROP DAILY PNL'!A634</f>
        <v/>
      </c>
      <c r="B428" s="334">
        <f t="shared" si="1"/>
        <v>1</v>
      </c>
      <c r="C428" s="334">
        <f>'Clients Balance'!C640/'Clients Balance'!B640</f>
        <v>0.5886574678</v>
      </c>
      <c r="D428" s="334">
        <f>'Clients Balance'!D640/'Clients Balance'!$B640</f>
        <v>0.1441470854</v>
      </c>
      <c r="E428" s="334">
        <f>'Clients Balance'!E640/'Clients Balance'!$B640</f>
        <v>0.1089946972</v>
      </c>
      <c r="F428" s="334">
        <f>'Clients Balance'!F640/'Clients Balance'!$B640</f>
        <v>0</v>
      </c>
      <c r="G428" s="334">
        <f>'Clients Balance'!G640/'Clients Balance'!$B640</f>
        <v>0</v>
      </c>
      <c r="H428" s="334">
        <f>'Clients Balance'!H640/'Clients Balance'!$B640</f>
        <v>0</v>
      </c>
      <c r="I428" s="334">
        <f>'Clients Balance'!I640/'Clients Balance'!$B640</f>
        <v>0</v>
      </c>
      <c r="J428" s="334">
        <f>'Clients Balance'!J640/'Clients Balance'!$B640</f>
        <v>0</v>
      </c>
      <c r="K428" s="334">
        <f>'Clients Balance'!K640/'Clients Balance'!$B640</f>
        <v>0</v>
      </c>
      <c r="L428" s="334">
        <f>'Clients Balance'!L640/'Clients Balance'!$B640</f>
        <v>0</v>
      </c>
      <c r="M428" s="334">
        <f>'Clients Balance'!M640/'Clients Balance'!$B640</f>
        <v>0</v>
      </c>
      <c r="N428" s="334">
        <f>'Clients Balance'!N640/'Clients Balance'!$B640</f>
        <v>0</v>
      </c>
      <c r="O428" s="334">
        <f>'Clients Balance'!O640/'Clients Balance'!$B640</f>
        <v>0.04923004982</v>
      </c>
      <c r="P428" s="334">
        <f>'Clients Balance'!P640/'Clients Balance'!$B640</f>
        <v>0.02959932172</v>
      </c>
      <c r="Q428" s="334">
        <f>'Clients Balance'!Q640/'Clients Balance'!$B640</f>
        <v>0.07937137812</v>
      </c>
      <c r="R428" s="334">
        <f>'Clients Balance'!R640/'Clients Balance'!$B640</f>
        <v>0</v>
      </c>
      <c r="S428" s="134"/>
      <c r="T428" s="134"/>
      <c r="U428" s="134"/>
      <c r="V428" s="134"/>
      <c r="W428" s="134"/>
      <c r="X428" s="134"/>
      <c r="Y428" s="134"/>
      <c r="Z428" s="134"/>
      <c r="AA428" s="134"/>
    </row>
    <row r="429" ht="22.5" customHeight="1">
      <c r="A429" s="186" t="str">
        <f>'PROP DAILY PNL'!A635</f>
        <v/>
      </c>
      <c r="B429" s="334">
        <f t="shared" si="1"/>
        <v>1</v>
      </c>
      <c r="C429" s="334">
        <f>'Clients Balance'!C641/'Clients Balance'!B641</f>
        <v>0.5886574678</v>
      </c>
      <c r="D429" s="334">
        <f>'Clients Balance'!D641/'Clients Balance'!$B641</f>
        <v>0.1441470854</v>
      </c>
      <c r="E429" s="334">
        <f>'Clients Balance'!E641/'Clients Balance'!$B641</f>
        <v>0.1089946972</v>
      </c>
      <c r="F429" s="334">
        <f>'Clients Balance'!F641/'Clients Balance'!$B641</f>
        <v>0</v>
      </c>
      <c r="G429" s="334">
        <f>'Clients Balance'!G641/'Clients Balance'!$B641</f>
        <v>0</v>
      </c>
      <c r="H429" s="334">
        <f>'Clients Balance'!H641/'Clients Balance'!$B641</f>
        <v>0</v>
      </c>
      <c r="I429" s="334">
        <f>'Clients Balance'!I641/'Clients Balance'!$B641</f>
        <v>0</v>
      </c>
      <c r="J429" s="334">
        <f>'Clients Balance'!J641/'Clients Balance'!$B641</f>
        <v>0</v>
      </c>
      <c r="K429" s="334">
        <f>'Clients Balance'!K641/'Clients Balance'!$B641</f>
        <v>0</v>
      </c>
      <c r="L429" s="334">
        <f>'Clients Balance'!L641/'Clients Balance'!$B641</f>
        <v>0</v>
      </c>
      <c r="M429" s="334">
        <f>'Clients Balance'!M641/'Clients Balance'!$B641</f>
        <v>0</v>
      </c>
      <c r="N429" s="334">
        <f>'Clients Balance'!N641/'Clients Balance'!$B641</f>
        <v>0</v>
      </c>
      <c r="O429" s="334">
        <f>'Clients Balance'!O641/'Clients Balance'!$B641</f>
        <v>0.04923004982</v>
      </c>
      <c r="P429" s="334">
        <f>'Clients Balance'!P641/'Clients Balance'!$B641</f>
        <v>0.02959932172</v>
      </c>
      <c r="Q429" s="334">
        <f>'Clients Balance'!Q641/'Clients Balance'!$B641</f>
        <v>0.07937137812</v>
      </c>
      <c r="R429" s="334">
        <f>'Clients Balance'!R641/'Clients Balance'!$B641</f>
        <v>0</v>
      </c>
      <c r="S429" s="134"/>
      <c r="T429" s="134"/>
      <c r="U429" s="134"/>
      <c r="V429" s="134"/>
      <c r="W429" s="134"/>
      <c r="X429" s="134"/>
      <c r="Y429" s="134"/>
      <c r="Z429" s="134"/>
      <c r="AA429" s="134"/>
    </row>
    <row r="430" ht="22.5" customHeight="1">
      <c r="A430" s="186" t="str">
        <f>'PROP DAILY PNL'!A636</f>
        <v/>
      </c>
      <c r="B430" s="334">
        <f t="shared" si="1"/>
        <v>1</v>
      </c>
      <c r="C430" s="334">
        <f>'Clients Balance'!C642/'Clients Balance'!B642</f>
        <v>0.5886574678</v>
      </c>
      <c r="D430" s="334">
        <f>'Clients Balance'!D642/'Clients Balance'!$B642</f>
        <v>0.1441470854</v>
      </c>
      <c r="E430" s="334">
        <f>'Clients Balance'!E642/'Clients Balance'!$B642</f>
        <v>0.1089946972</v>
      </c>
      <c r="F430" s="334">
        <f>'Clients Balance'!F642/'Clients Balance'!$B642</f>
        <v>0</v>
      </c>
      <c r="G430" s="334">
        <f>'Clients Balance'!G642/'Clients Balance'!$B642</f>
        <v>0</v>
      </c>
      <c r="H430" s="334">
        <f>'Clients Balance'!H642/'Clients Balance'!$B642</f>
        <v>0</v>
      </c>
      <c r="I430" s="334">
        <f>'Clients Balance'!I642/'Clients Balance'!$B642</f>
        <v>0</v>
      </c>
      <c r="J430" s="334">
        <f>'Clients Balance'!J642/'Clients Balance'!$B642</f>
        <v>0</v>
      </c>
      <c r="K430" s="334">
        <f>'Clients Balance'!K642/'Clients Balance'!$B642</f>
        <v>0</v>
      </c>
      <c r="L430" s="334">
        <f>'Clients Balance'!L642/'Clients Balance'!$B642</f>
        <v>0</v>
      </c>
      <c r="M430" s="334">
        <f>'Clients Balance'!M642/'Clients Balance'!$B642</f>
        <v>0</v>
      </c>
      <c r="N430" s="334">
        <f>'Clients Balance'!N642/'Clients Balance'!$B642</f>
        <v>0</v>
      </c>
      <c r="O430" s="334">
        <f>'Clients Balance'!O642/'Clients Balance'!$B642</f>
        <v>0.04923004982</v>
      </c>
      <c r="P430" s="334">
        <f>'Clients Balance'!P642/'Clients Balance'!$B642</f>
        <v>0.02959932172</v>
      </c>
      <c r="Q430" s="334">
        <f>'Clients Balance'!Q642/'Clients Balance'!$B642</f>
        <v>0.07937137812</v>
      </c>
      <c r="R430" s="334">
        <f>'Clients Balance'!R642/'Clients Balance'!$B642</f>
        <v>0</v>
      </c>
      <c r="S430" s="134"/>
      <c r="T430" s="134"/>
      <c r="U430" s="134"/>
      <c r="V430" s="134"/>
      <c r="W430" s="134"/>
      <c r="X430" s="134"/>
      <c r="Y430" s="134"/>
      <c r="Z430" s="134"/>
      <c r="AA430" s="134"/>
    </row>
    <row r="431" ht="22.5" customHeight="1">
      <c r="A431" s="186" t="str">
        <f>'PROP DAILY PNL'!A637</f>
        <v/>
      </c>
      <c r="B431" s="334">
        <f t="shared" si="1"/>
        <v>1</v>
      </c>
      <c r="C431" s="334">
        <f>'Clients Balance'!C643/'Clients Balance'!B643</f>
        <v>0.5886574678</v>
      </c>
      <c r="D431" s="334">
        <f>'Clients Balance'!D643/'Clients Balance'!$B643</f>
        <v>0.1441470854</v>
      </c>
      <c r="E431" s="334">
        <f>'Clients Balance'!E643/'Clients Balance'!$B643</f>
        <v>0.1089946972</v>
      </c>
      <c r="F431" s="334">
        <f>'Clients Balance'!F643/'Clients Balance'!$B643</f>
        <v>0</v>
      </c>
      <c r="G431" s="334">
        <f>'Clients Balance'!G643/'Clients Balance'!$B643</f>
        <v>0</v>
      </c>
      <c r="H431" s="334">
        <f>'Clients Balance'!H643/'Clients Balance'!$B643</f>
        <v>0</v>
      </c>
      <c r="I431" s="334">
        <f>'Clients Balance'!I643/'Clients Balance'!$B643</f>
        <v>0</v>
      </c>
      <c r="J431" s="334">
        <f>'Clients Balance'!J643/'Clients Balance'!$B643</f>
        <v>0</v>
      </c>
      <c r="K431" s="334">
        <f>'Clients Balance'!K643/'Clients Balance'!$B643</f>
        <v>0</v>
      </c>
      <c r="L431" s="334">
        <f>'Clients Balance'!L643/'Clients Balance'!$B643</f>
        <v>0</v>
      </c>
      <c r="M431" s="334">
        <f>'Clients Balance'!M643/'Clients Balance'!$B643</f>
        <v>0</v>
      </c>
      <c r="N431" s="334">
        <f>'Clients Balance'!N643/'Clients Balance'!$B643</f>
        <v>0</v>
      </c>
      <c r="O431" s="334">
        <f>'Clients Balance'!O643/'Clients Balance'!$B643</f>
        <v>0.04923004982</v>
      </c>
      <c r="P431" s="334">
        <f>'Clients Balance'!P643/'Clients Balance'!$B643</f>
        <v>0.02959932172</v>
      </c>
      <c r="Q431" s="334">
        <f>'Clients Balance'!Q643/'Clients Balance'!$B643</f>
        <v>0.07937137812</v>
      </c>
      <c r="R431" s="334">
        <f>'Clients Balance'!R643/'Clients Balance'!$B643</f>
        <v>0</v>
      </c>
      <c r="S431" s="134"/>
      <c r="T431" s="134"/>
      <c r="U431" s="134"/>
      <c r="V431" s="134"/>
      <c r="W431" s="134"/>
      <c r="X431" s="134"/>
      <c r="Y431" s="134"/>
      <c r="Z431" s="134"/>
      <c r="AA431" s="134"/>
    </row>
    <row r="432" ht="22.5" customHeight="1">
      <c r="A432" s="186" t="str">
        <f>'PROP DAILY PNL'!A638</f>
        <v/>
      </c>
      <c r="B432" s="334">
        <f t="shared" si="1"/>
        <v>1</v>
      </c>
      <c r="C432" s="334">
        <f>'Clients Balance'!C644/'Clients Balance'!B644</f>
        <v>0.5886574678</v>
      </c>
      <c r="D432" s="334">
        <f>'Clients Balance'!D644/'Clients Balance'!$B644</f>
        <v>0.1441470854</v>
      </c>
      <c r="E432" s="334">
        <f>'Clients Balance'!E644/'Clients Balance'!$B644</f>
        <v>0.1089946972</v>
      </c>
      <c r="F432" s="334">
        <f>'Clients Balance'!F644/'Clients Balance'!$B644</f>
        <v>0</v>
      </c>
      <c r="G432" s="334">
        <f>'Clients Balance'!G644/'Clients Balance'!$B644</f>
        <v>0</v>
      </c>
      <c r="H432" s="334">
        <f>'Clients Balance'!H644/'Clients Balance'!$B644</f>
        <v>0</v>
      </c>
      <c r="I432" s="334">
        <f>'Clients Balance'!I644/'Clients Balance'!$B644</f>
        <v>0</v>
      </c>
      <c r="J432" s="334">
        <f>'Clients Balance'!J644/'Clients Balance'!$B644</f>
        <v>0</v>
      </c>
      <c r="K432" s="334">
        <f>'Clients Balance'!K644/'Clients Balance'!$B644</f>
        <v>0</v>
      </c>
      <c r="L432" s="334">
        <f>'Clients Balance'!L644/'Clients Balance'!$B644</f>
        <v>0</v>
      </c>
      <c r="M432" s="334">
        <f>'Clients Balance'!M644/'Clients Balance'!$B644</f>
        <v>0</v>
      </c>
      <c r="N432" s="334">
        <f>'Clients Balance'!N644/'Clients Balance'!$B644</f>
        <v>0</v>
      </c>
      <c r="O432" s="334">
        <f>'Clients Balance'!O644/'Clients Balance'!$B644</f>
        <v>0.04923004982</v>
      </c>
      <c r="P432" s="334">
        <f>'Clients Balance'!P644/'Clients Balance'!$B644</f>
        <v>0.02959932172</v>
      </c>
      <c r="Q432" s="334">
        <f>'Clients Balance'!Q644/'Clients Balance'!$B644</f>
        <v>0.07937137812</v>
      </c>
      <c r="R432" s="334">
        <f>'Clients Balance'!R644/'Clients Balance'!$B644</f>
        <v>0</v>
      </c>
      <c r="S432" s="134"/>
      <c r="T432" s="134"/>
      <c r="U432" s="134"/>
      <c r="V432" s="134"/>
      <c r="W432" s="134"/>
      <c r="X432" s="134"/>
      <c r="Y432" s="134"/>
      <c r="Z432" s="134"/>
      <c r="AA432" s="134"/>
    </row>
    <row r="433" ht="22.5" customHeight="1">
      <c r="A433" s="186" t="str">
        <f>'PROP DAILY PNL'!A639</f>
        <v/>
      </c>
      <c r="B433" s="334">
        <f t="shared" si="1"/>
        <v>1</v>
      </c>
      <c r="C433" s="334">
        <f>'Clients Balance'!C645/'Clients Balance'!B645</f>
        <v>0.5886574678</v>
      </c>
      <c r="D433" s="334">
        <f>'Clients Balance'!D645/'Clients Balance'!$B645</f>
        <v>0.1441470854</v>
      </c>
      <c r="E433" s="334">
        <f>'Clients Balance'!E645/'Clients Balance'!$B645</f>
        <v>0.1089946972</v>
      </c>
      <c r="F433" s="334">
        <f>'Clients Balance'!F645/'Clients Balance'!$B645</f>
        <v>0</v>
      </c>
      <c r="G433" s="334">
        <f>'Clients Balance'!G645/'Clients Balance'!$B645</f>
        <v>0</v>
      </c>
      <c r="H433" s="334">
        <f>'Clients Balance'!H645/'Clients Balance'!$B645</f>
        <v>0</v>
      </c>
      <c r="I433" s="334">
        <f>'Clients Balance'!I645/'Clients Balance'!$B645</f>
        <v>0</v>
      </c>
      <c r="J433" s="334">
        <f>'Clients Balance'!J645/'Clients Balance'!$B645</f>
        <v>0</v>
      </c>
      <c r="K433" s="334">
        <f>'Clients Balance'!K645/'Clients Balance'!$B645</f>
        <v>0</v>
      </c>
      <c r="L433" s="334">
        <f>'Clients Balance'!L645/'Clients Balance'!$B645</f>
        <v>0</v>
      </c>
      <c r="M433" s="334">
        <f>'Clients Balance'!M645/'Clients Balance'!$B645</f>
        <v>0</v>
      </c>
      <c r="N433" s="334">
        <f>'Clients Balance'!N645/'Clients Balance'!$B645</f>
        <v>0</v>
      </c>
      <c r="O433" s="334">
        <f>'Clients Balance'!O645/'Clients Balance'!$B645</f>
        <v>0.04923004982</v>
      </c>
      <c r="P433" s="334">
        <f>'Clients Balance'!P645/'Clients Balance'!$B645</f>
        <v>0.02959932172</v>
      </c>
      <c r="Q433" s="334">
        <f>'Clients Balance'!Q645/'Clients Balance'!$B645</f>
        <v>0.07937137812</v>
      </c>
      <c r="R433" s="334">
        <f>'Clients Balance'!R645/'Clients Balance'!$B645</f>
        <v>0</v>
      </c>
      <c r="S433" s="134"/>
      <c r="T433" s="134"/>
      <c r="U433" s="134"/>
      <c r="V433" s="134"/>
      <c r="W433" s="134"/>
      <c r="X433" s="134"/>
      <c r="Y433" s="134"/>
      <c r="Z433" s="134"/>
      <c r="AA433" s="134"/>
    </row>
    <row r="434" ht="22.5" customHeight="1">
      <c r="A434" s="186" t="str">
        <f>'PROP DAILY PNL'!A640</f>
        <v/>
      </c>
      <c r="B434" s="334">
        <f t="shared" si="1"/>
        <v>1</v>
      </c>
      <c r="C434" s="334">
        <f>'Clients Balance'!C646/'Clients Balance'!B646</f>
        <v>0.5886574678</v>
      </c>
      <c r="D434" s="334">
        <f>'Clients Balance'!D646/'Clients Balance'!$B646</f>
        <v>0.1441470854</v>
      </c>
      <c r="E434" s="334">
        <f>'Clients Balance'!E646/'Clients Balance'!$B646</f>
        <v>0.1089946972</v>
      </c>
      <c r="F434" s="334">
        <f>'Clients Balance'!F646/'Clients Balance'!$B646</f>
        <v>0</v>
      </c>
      <c r="G434" s="334">
        <f>'Clients Balance'!G646/'Clients Balance'!$B646</f>
        <v>0</v>
      </c>
      <c r="H434" s="334">
        <f>'Clients Balance'!H646/'Clients Balance'!$B646</f>
        <v>0</v>
      </c>
      <c r="I434" s="334">
        <f>'Clients Balance'!I646/'Clients Balance'!$B646</f>
        <v>0</v>
      </c>
      <c r="J434" s="334">
        <f>'Clients Balance'!J646/'Clients Balance'!$B646</f>
        <v>0</v>
      </c>
      <c r="K434" s="334">
        <f>'Clients Balance'!K646/'Clients Balance'!$B646</f>
        <v>0</v>
      </c>
      <c r="L434" s="334">
        <f>'Clients Balance'!L646/'Clients Balance'!$B646</f>
        <v>0</v>
      </c>
      <c r="M434" s="334">
        <f>'Clients Balance'!M646/'Clients Balance'!$B646</f>
        <v>0</v>
      </c>
      <c r="N434" s="334">
        <f>'Clients Balance'!N646/'Clients Balance'!$B646</f>
        <v>0</v>
      </c>
      <c r="O434" s="334">
        <f>'Clients Balance'!O646/'Clients Balance'!$B646</f>
        <v>0.04923004982</v>
      </c>
      <c r="P434" s="334">
        <f>'Clients Balance'!P646/'Clients Balance'!$B646</f>
        <v>0.02959932172</v>
      </c>
      <c r="Q434" s="334">
        <f>'Clients Balance'!Q646/'Clients Balance'!$B646</f>
        <v>0.07937137812</v>
      </c>
      <c r="R434" s="334">
        <f>'Clients Balance'!R646/'Clients Balance'!$B646</f>
        <v>0</v>
      </c>
      <c r="S434" s="134"/>
      <c r="T434" s="134"/>
      <c r="U434" s="134"/>
      <c r="V434" s="134"/>
      <c r="W434" s="134"/>
      <c r="X434" s="134"/>
      <c r="Y434" s="134"/>
      <c r="Z434" s="134"/>
      <c r="AA434" s="134"/>
    </row>
    <row r="435" ht="22.5" customHeight="1">
      <c r="A435" s="186" t="str">
        <f>'PROP DAILY PNL'!A641</f>
        <v/>
      </c>
      <c r="B435" s="334">
        <f t="shared" si="1"/>
        <v>1</v>
      </c>
      <c r="C435" s="334">
        <f>'Clients Balance'!C647/'Clients Balance'!B647</f>
        <v>0.5886574678</v>
      </c>
      <c r="D435" s="334">
        <f>'Clients Balance'!D647/'Clients Balance'!$B647</f>
        <v>0.1441470854</v>
      </c>
      <c r="E435" s="334">
        <f>'Clients Balance'!E647/'Clients Balance'!$B647</f>
        <v>0.1089946972</v>
      </c>
      <c r="F435" s="334">
        <f>'Clients Balance'!F647/'Clients Balance'!$B647</f>
        <v>0</v>
      </c>
      <c r="G435" s="334">
        <f>'Clients Balance'!G647/'Clients Balance'!$B647</f>
        <v>0</v>
      </c>
      <c r="H435" s="334">
        <f>'Clients Balance'!H647/'Clients Balance'!$B647</f>
        <v>0</v>
      </c>
      <c r="I435" s="334">
        <f>'Clients Balance'!I647/'Clients Balance'!$B647</f>
        <v>0</v>
      </c>
      <c r="J435" s="334">
        <f>'Clients Balance'!J647/'Clients Balance'!$B647</f>
        <v>0</v>
      </c>
      <c r="K435" s="334">
        <f>'Clients Balance'!K647/'Clients Balance'!$B647</f>
        <v>0</v>
      </c>
      <c r="L435" s="334">
        <f>'Clients Balance'!L647/'Clients Balance'!$B647</f>
        <v>0</v>
      </c>
      <c r="M435" s="334">
        <f>'Clients Balance'!M647/'Clients Balance'!$B647</f>
        <v>0</v>
      </c>
      <c r="N435" s="334">
        <f>'Clients Balance'!N647/'Clients Balance'!$B647</f>
        <v>0</v>
      </c>
      <c r="O435" s="334">
        <f>'Clients Balance'!O647/'Clients Balance'!$B647</f>
        <v>0.04923004982</v>
      </c>
      <c r="P435" s="334">
        <f>'Clients Balance'!P647/'Clients Balance'!$B647</f>
        <v>0.02959932172</v>
      </c>
      <c r="Q435" s="334">
        <f>'Clients Balance'!Q647/'Clients Balance'!$B647</f>
        <v>0.07937137812</v>
      </c>
      <c r="R435" s="334">
        <f>'Clients Balance'!R647/'Clients Balance'!$B647</f>
        <v>0</v>
      </c>
      <c r="S435" s="134"/>
      <c r="T435" s="134"/>
      <c r="U435" s="134"/>
      <c r="V435" s="134"/>
      <c r="W435" s="134"/>
      <c r="X435" s="134"/>
      <c r="Y435" s="134"/>
      <c r="Z435" s="134"/>
      <c r="AA435" s="134"/>
    </row>
    <row r="436" ht="22.5" customHeight="1">
      <c r="A436" s="186" t="str">
        <f>'PROP DAILY PNL'!A642</f>
        <v/>
      </c>
      <c r="B436" s="334">
        <f t="shared" si="1"/>
        <v>1</v>
      </c>
      <c r="C436" s="334">
        <f>'Clients Balance'!C648/'Clients Balance'!B648</f>
        <v>0.5886574678</v>
      </c>
      <c r="D436" s="334">
        <f>'Clients Balance'!D648/'Clients Balance'!$B648</f>
        <v>0.1441470854</v>
      </c>
      <c r="E436" s="334">
        <f>'Clients Balance'!E648/'Clients Balance'!$B648</f>
        <v>0.1089946972</v>
      </c>
      <c r="F436" s="334">
        <f>'Clients Balance'!F648/'Clients Balance'!$B648</f>
        <v>0</v>
      </c>
      <c r="G436" s="334">
        <f>'Clients Balance'!G648/'Clients Balance'!$B648</f>
        <v>0</v>
      </c>
      <c r="H436" s="334">
        <f>'Clients Balance'!H648/'Clients Balance'!$B648</f>
        <v>0</v>
      </c>
      <c r="I436" s="334">
        <f>'Clients Balance'!I648/'Clients Balance'!$B648</f>
        <v>0</v>
      </c>
      <c r="J436" s="334">
        <f>'Clients Balance'!J648/'Clients Balance'!$B648</f>
        <v>0</v>
      </c>
      <c r="K436" s="334">
        <f>'Clients Balance'!K648/'Clients Balance'!$B648</f>
        <v>0</v>
      </c>
      <c r="L436" s="334">
        <f>'Clients Balance'!L648/'Clients Balance'!$B648</f>
        <v>0</v>
      </c>
      <c r="M436" s="334">
        <f>'Clients Balance'!M648/'Clients Balance'!$B648</f>
        <v>0</v>
      </c>
      <c r="N436" s="334">
        <f>'Clients Balance'!N648/'Clients Balance'!$B648</f>
        <v>0</v>
      </c>
      <c r="O436" s="334">
        <f>'Clients Balance'!O648/'Clients Balance'!$B648</f>
        <v>0.04923004982</v>
      </c>
      <c r="P436" s="334">
        <f>'Clients Balance'!P648/'Clients Balance'!$B648</f>
        <v>0.02959932172</v>
      </c>
      <c r="Q436" s="334">
        <f>'Clients Balance'!Q648/'Clients Balance'!$B648</f>
        <v>0.07937137812</v>
      </c>
      <c r="R436" s="334">
        <f>'Clients Balance'!R648/'Clients Balance'!$B648</f>
        <v>0</v>
      </c>
      <c r="S436" s="134"/>
      <c r="T436" s="134"/>
      <c r="U436" s="134"/>
      <c r="V436" s="134"/>
      <c r="W436" s="134"/>
      <c r="X436" s="134"/>
      <c r="Y436" s="134"/>
      <c r="Z436" s="134"/>
      <c r="AA436" s="134"/>
    </row>
    <row r="437" ht="22.5" customHeight="1">
      <c r="A437" s="186" t="str">
        <f>'PROP DAILY PNL'!A643</f>
        <v/>
      </c>
      <c r="B437" s="334">
        <f t="shared" si="1"/>
        <v>1</v>
      </c>
      <c r="C437" s="334">
        <f>'Clients Balance'!C649/'Clients Balance'!B649</f>
        <v>0.5886574678</v>
      </c>
      <c r="D437" s="334">
        <f>'Clients Balance'!D649/'Clients Balance'!$B649</f>
        <v>0.1441470854</v>
      </c>
      <c r="E437" s="334">
        <f>'Clients Balance'!E649/'Clients Balance'!$B649</f>
        <v>0.1089946972</v>
      </c>
      <c r="F437" s="334">
        <f>'Clients Balance'!F649/'Clients Balance'!$B649</f>
        <v>0</v>
      </c>
      <c r="G437" s="334">
        <f>'Clients Balance'!G649/'Clients Balance'!$B649</f>
        <v>0</v>
      </c>
      <c r="H437" s="334">
        <f>'Clients Balance'!H649/'Clients Balance'!$B649</f>
        <v>0</v>
      </c>
      <c r="I437" s="334">
        <f>'Clients Balance'!I649/'Clients Balance'!$B649</f>
        <v>0</v>
      </c>
      <c r="J437" s="334">
        <f>'Clients Balance'!J649/'Clients Balance'!$B649</f>
        <v>0</v>
      </c>
      <c r="K437" s="334">
        <f>'Clients Balance'!K649/'Clients Balance'!$B649</f>
        <v>0</v>
      </c>
      <c r="L437" s="334">
        <f>'Clients Balance'!L649/'Clients Balance'!$B649</f>
        <v>0</v>
      </c>
      <c r="M437" s="334">
        <f>'Clients Balance'!M649/'Clients Balance'!$B649</f>
        <v>0</v>
      </c>
      <c r="N437" s="334">
        <f>'Clients Balance'!N649/'Clients Balance'!$B649</f>
        <v>0</v>
      </c>
      <c r="O437" s="334">
        <f>'Clients Balance'!O649/'Clients Balance'!$B649</f>
        <v>0.04923004982</v>
      </c>
      <c r="P437" s="334">
        <f>'Clients Balance'!P649/'Clients Balance'!$B649</f>
        <v>0.02959932172</v>
      </c>
      <c r="Q437" s="334">
        <f>'Clients Balance'!Q649/'Clients Balance'!$B649</f>
        <v>0.07937137812</v>
      </c>
      <c r="R437" s="334">
        <f>'Clients Balance'!R649/'Clients Balance'!$B649</f>
        <v>0</v>
      </c>
      <c r="S437" s="134"/>
      <c r="T437" s="134"/>
      <c r="U437" s="134"/>
      <c r="V437" s="134"/>
      <c r="W437" s="134"/>
      <c r="X437" s="134"/>
      <c r="Y437" s="134"/>
      <c r="Z437" s="134"/>
      <c r="AA437" s="134"/>
    </row>
    <row r="438" ht="22.5" customHeight="1">
      <c r="A438" s="186" t="str">
        <f>'PROP DAILY PNL'!A644</f>
        <v/>
      </c>
      <c r="B438" s="334">
        <f t="shared" si="1"/>
        <v>1</v>
      </c>
      <c r="C438" s="334">
        <f>'Clients Balance'!C650/'Clients Balance'!B650</f>
        <v>0.5886574678</v>
      </c>
      <c r="D438" s="334">
        <f>'Clients Balance'!D650/'Clients Balance'!$B650</f>
        <v>0.1441470854</v>
      </c>
      <c r="E438" s="334">
        <f>'Clients Balance'!E650/'Clients Balance'!$B650</f>
        <v>0.1089946972</v>
      </c>
      <c r="F438" s="334">
        <f>'Clients Balance'!F650/'Clients Balance'!$B650</f>
        <v>0</v>
      </c>
      <c r="G438" s="334">
        <f>'Clients Balance'!G650/'Clients Balance'!$B650</f>
        <v>0</v>
      </c>
      <c r="H438" s="334">
        <f>'Clients Balance'!H650/'Clients Balance'!$B650</f>
        <v>0</v>
      </c>
      <c r="I438" s="334">
        <f>'Clients Balance'!I650/'Clients Balance'!$B650</f>
        <v>0</v>
      </c>
      <c r="J438" s="334">
        <f>'Clients Balance'!J650/'Clients Balance'!$B650</f>
        <v>0</v>
      </c>
      <c r="K438" s="334">
        <f>'Clients Balance'!K650/'Clients Balance'!$B650</f>
        <v>0</v>
      </c>
      <c r="L438" s="334">
        <f>'Clients Balance'!L650/'Clients Balance'!$B650</f>
        <v>0</v>
      </c>
      <c r="M438" s="334">
        <f>'Clients Balance'!M650/'Clients Balance'!$B650</f>
        <v>0</v>
      </c>
      <c r="N438" s="334">
        <f>'Clients Balance'!N650/'Clients Balance'!$B650</f>
        <v>0</v>
      </c>
      <c r="O438" s="334">
        <f>'Clients Balance'!O650/'Clients Balance'!$B650</f>
        <v>0.04923004982</v>
      </c>
      <c r="P438" s="334">
        <f>'Clients Balance'!P650/'Clients Balance'!$B650</f>
        <v>0.02959932172</v>
      </c>
      <c r="Q438" s="334">
        <f>'Clients Balance'!Q650/'Clients Balance'!$B650</f>
        <v>0.07937137812</v>
      </c>
      <c r="R438" s="334">
        <f>'Clients Balance'!R650/'Clients Balance'!$B650</f>
        <v>0</v>
      </c>
      <c r="S438" s="134"/>
      <c r="T438" s="134"/>
      <c r="U438" s="134"/>
      <c r="V438" s="134"/>
      <c r="W438" s="134"/>
      <c r="X438" s="134"/>
      <c r="Y438" s="134"/>
      <c r="Z438" s="134"/>
      <c r="AA438" s="134"/>
    </row>
    <row r="439" ht="22.5" customHeight="1">
      <c r="A439" s="186" t="str">
        <f>'PROP DAILY PNL'!A645</f>
        <v/>
      </c>
      <c r="B439" s="334">
        <f t="shared" si="1"/>
        <v>1</v>
      </c>
      <c r="C439" s="334">
        <f>'Clients Balance'!C651/'Clients Balance'!B651</f>
        <v>0.5886574678</v>
      </c>
      <c r="D439" s="334">
        <f>'Clients Balance'!D651/'Clients Balance'!$B651</f>
        <v>0.1441470854</v>
      </c>
      <c r="E439" s="334">
        <f>'Clients Balance'!E651/'Clients Balance'!$B651</f>
        <v>0.1089946972</v>
      </c>
      <c r="F439" s="334">
        <f>'Clients Balance'!F651/'Clients Balance'!$B651</f>
        <v>0</v>
      </c>
      <c r="G439" s="334">
        <f>'Clients Balance'!G651/'Clients Balance'!$B651</f>
        <v>0</v>
      </c>
      <c r="H439" s="334">
        <f>'Clients Balance'!H651/'Clients Balance'!$B651</f>
        <v>0</v>
      </c>
      <c r="I439" s="334">
        <f>'Clients Balance'!I651/'Clients Balance'!$B651</f>
        <v>0</v>
      </c>
      <c r="J439" s="334">
        <f>'Clients Balance'!J651/'Clients Balance'!$B651</f>
        <v>0</v>
      </c>
      <c r="K439" s="334">
        <f>'Clients Balance'!K651/'Clients Balance'!$B651</f>
        <v>0</v>
      </c>
      <c r="L439" s="334">
        <f>'Clients Balance'!L651/'Clients Balance'!$B651</f>
        <v>0</v>
      </c>
      <c r="M439" s="334">
        <f>'Clients Balance'!M651/'Clients Balance'!$B651</f>
        <v>0</v>
      </c>
      <c r="N439" s="334">
        <f>'Clients Balance'!N651/'Clients Balance'!$B651</f>
        <v>0</v>
      </c>
      <c r="O439" s="334">
        <f>'Clients Balance'!O651/'Clients Balance'!$B651</f>
        <v>0.04923004982</v>
      </c>
      <c r="P439" s="334">
        <f>'Clients Balance'!P651/'Clients Balance'!$B651</f>
        <v>0.02959932172</v>
      </c>
      <c r="Q439" s="334">
        <f>'Clients Balance'!Q651/'Clients Balance'!$B651</f>
        <v>0.07937137812</v>
      </c>
      <c r="R439" s="334">
        <f>'Clients Balance'!R651/'Clients Balance'!$B651</f>
        <v>0</v>
      </c>
      <c r="S439" s="134"/>
      <c r="T439" s="134"/>
      <c r="U439" s="134"/>
      <c r="V439" s="134"/>
      <c r="W439" s="134"/>
      <c r="X439" s="134"/>
      <c r="Y439" s="134"/>
      <c r="Z439" s="134"/>
      <c r="AA439" s="134"/>
    </row>
    <row r="440" ht="22.5" customHeight="1">
      <c r="A440" s="186" t="str">
        <f>'PROP DAILY PNL'!A646</f>
        <v/>
      </c>
      <c r="B440" s="334">
        <f t="shared" si="1"/>
        <v>1</v>
      </c>
      <c r="C440" s="334">
        <f>'Clients Balance'!C652/'Clients Balance'!B652</f>
        <v>0.5886574678</v>
      </c>
      <c r="D440" s="334">
        <f>'Clients Balance'!D652/'Clients Balance'!$B652</f>
        <v>0.1441470854</v>
      </c>
      <c r="E440" s="334">
        <f>'Clients Balance'!E652/'Clients Balance'!$B652</f>
        <v>0.1089946972</v>
      </c>
      <c r="F440" s="334">
        <f>'Clients Balance'!F652/'Clients Balance'!$B652</f>
        <v>0</v>
      </c>
      <c r="G440" s="334">
        <f>'Clients Balance'!G652/'Clients Balance'!$B652</f>
        <v>0</v>
      </c>
      <c r="H440" s="334">
        <f>'Clients Balance'!H652/'Clients Balance'!$B652</f>
        <v>0</v>
      </c>
      <c r="I440" s="334">
        <f>'Clients Balance'!I652/'Clients Balance'!$B652</f>
        <v>0</v>
      </c>
      <c r="J440" s="334">
        <f>'Clients Balance'!J652/'Clients Balance'!$B652</f>
        <v>0</v>
      </c>
      <c r="K440" s="334">
        <f>'Clients Balance'!K652/'Clients Balance'!$B652</f>
        <v>0</v>
      </c>
      <c r="L440" s="334">
        <f>'Clients Balance'!L652/'Clients Balance'!$B652</f>
        <v>0</v>
      </c>
      <c r="M440" s="334">
        <f>'Clients Balance'!M652/'Clients Balance'!$B652</f>
        <v>0</v>
      </c>
      <c r="N440" s="334">
        <f>'Clients Balance'!N652/'Clients Balance'!$B652</f>
        <v>0</v>
      </c>
      <c r="O440" s="334">
        <f>'Clients Balance'!O652/'Clients Balance'!$B652</f>
        <v>0.04923004982</v>
      </c>
      <c r="P440" s="334">
        <f>'Clients Balance'!P652/'Clients Balance'!$B652</f>
        <v>0.02959932172</v>
      </c>
      <c r="Q440" s="334">
        <f>'Clients Balance'!Q652/'Clients Balance'!$B652</f>
        <v>0.07937137812</v>
      </c>
      <c r="R440" s="334">
        <f>'Clients Balance'!R652/'Clients Balance'!$B652</f>
        <v>0</v>
      </c>
      <c r="S440" s="134"/>
      <c r="T440" s="134"/>
      <c r="U440" s="134"/>
      <c r="V440" s="134"/>
      <c r="W440" s="134"/>
      <c r="X440" s="134"/>
      <c r="Y440" s="134"/>
      <c r="Z440" s="134"/>
      <c r="AA440" s="134"/>
    </row>
    <row r="441" ht="22.5" customHeight="1">
      <c r="A441" s="186" t="str">
        <f>'PROP DAILY PNL'!A647</f>
        <v/>
      </c>
      <c r="B441" s="334">
        <f t="shared" si="1"/>
        <v>1</v>
      </c>
      <c r="C441" s="334">
        <f>'Clients Balance'!C653/'Clients Balance'!B653</f>
        <v>0.5886574678</v>
      </c>
      <c r="D441" s="334">
        <f>'Clients Balance'!D653/'Clients Balance'!$B653</f>
        <v>0.1441470854</v>
      </c>
      <c r="E441" s="334">
        <f>'Clients Balance'!E653/'Clients Balance'!$B653</f>
        <v>0.1089946972</v>
      </c>
      <c r="F441" s="334">
        <f>'Clients Balance'!F653/'Clients Balance'!$B653</f>
        <v>0</v>
      </c>
      <c r="G441" s="334">
        <f>'Clients Balance'!G653/'Clients Balance'!$B653</f>
        <v>0</v>
      </c>
      <c r="H441" s="334">
        <f>'Clients Balance'!H653/'Clients Balance'!$B653</f>
        <v>0</v>
      </c>
      <c r="I441" s="334">
        <f>'Clients Balance'!I653/'Clients Balance'!$B653</f>
        <v>0</v>
      </c>
      <c r="J441" s="334">
        <f>'Clients Balance'!J653/'Clients Balance'!$B653</f>
        <v>0</v>
      </c>
      <c r="K441" s="334">
        <f>'Clients Balance'!K653/'Clients Balance'!$B653</f>
        <v>0</v>
      </c>
      <c r="L441" s="334">
        <f>'Clients Balance'!L653/'Clients Balance'!$B653</f>
        <v>0</v>
      </c>
      <c r="M441" s="334">
        <f>'Clients Balance'!M653/'Clients Balance'!$B653</f>
        <v>0</v>
      </c>
      <c r="N441" s="334">
        <f>'Clients Balance'!N653/'Clients Balance'!$B653</f>
        <v>0</v>
      </c>
      <c r="O441" s="334">
        <f>'Clients Balance'!O653/'Clients Balance'!$B653</f>
        <v>0.04923004982</v>
      </c>
      <c r="P441" s="334">
        <f>'Clients Balance'!P653/'Clients Balance'!$B653</f>
        <v>0.02959932172</v>
      </c>
      <c r="Q441" s="334">
        <f>'Clients Balance'!Q653/'Clients Balance'!$B653</f>
        <v>0.07937137812</v>
      </c>
      <c r="R441" s="334">
        <f>'Clients Balance'!R653/'Clients Balance'!$B653</f>
        <v>0</v>
      </c>
      <c r="S441" s="134"/>
      <c r="T441" s="134"/>
      <c r="U441" s="134"/>
      <c r="V441" s="134"/>
      <c r="W441" s="134"/>
      <c r="X441" s="134"/>
      <c r="Y441" s="134"/>
      <c r="Z441" s="134"/>
      <c r="AA441" s="134"/>
    </row>
    <row r="442" ht="22.5" customHeight="1">
      <c r="A442" s="186" t="str">
        <f>'PROP DAILY PNL'!A648</f>
        <v/>
      </c>
      <c r="B442" s="334">
        <f t="shared" si="1"/>
        <v>1</v>
      </c>
      <c r="C442" s="334">
        <f>'Clients Balance'!C654/'Clients Balance'!B654</f>
        <v>0.5886574678</v>
      </c>
      <c r="D442" s="334">
        <f>'Clients Balance'!D654/'Clients Balance'!$B654</f>
        <v>0.1441470854</v>
      </c>
      <c r="E442" s="334">
        <f>'Clients Balance'!E654/'Clients Balance'!$B654</f>
        <v>0.1089946972</v>
      </c>
      <c r="F442" s="334">
        <f>'Clients Balance'!F654/'Clients Balance'!$B654</f>
        <v>0</v>
      </c>
      <c r="G442" s="334">
        <f>'Clients Balance'!G654/'Clients Balance'!$B654</f>
        <v>0</v>
      </c>
      <c r="H442" s="334">
        <f>'Clients Balance'!H654/'Clients Balance'!$B654</f>
        <v>0</v>
      </c>
      <c r="I442" s="334">
        <f>'Clients Balance'!I654/'Clients Balance'!$B654</f>
        <v>0</v>
      </c>
      <c r="J442" s="334">
        <f>'Clients Balance'!J654/'Clients Balance'!$B654</f>
        <v>0</v>
      </c>
      <c r="K442" s="334">
        <f>'Clients Balance'!K654/'Clients Balance'!$B654</f>
        <v>0</v>
      </c>
      <c r="L442" s="334">
        <f>'Clients Balance'!L654/'Clients Balance'!$B654</f>
        <v>0</v>
      </c>
      <c r="M442" s="334">
        <f>'Clients Balance'!M654/'Clients Balance'!$B654</f>
        <v>0</v>
      </c>
      <c r="N442" s="334">
        <f>'Clients Balance'!N654/'Clients Balance'!$B654</f>
        <v>0</v>
      </c>
      <c r="O442" s="334">
        <f>'Clients Balance'!O654/'Clients Balance'!$B654</f>
        <v>0.04923004982</v>
      </c>
      <c r="P442" s="334">
        <f>'Clients Balance'!P654/'Clients Balance'!$B654</f>
        <v>0.02959932172</v>
      </c>
      <c r="Q442" s="334">
        <f>'Clients Balance'!Q654/'Clients Balance'!$B654</f>
        <v>0.07937137812</v>
      </c>
      <c r="R442" s="334">
        <f>'Clients Balance'!R654/'Clients Balance'!$B654</f>
        <v>0</v>
      </c>
      <c r="S442" s="134"/>
      <c r="T442" s="134"/>
      <c r="U442" s="134"/>
      <c r="V442" s="134"/>
      <c r="W442" s="134"/>
      <c r="X442" s="134"/>
      <c r="Y442" s="134"/>
      <c r="Z442" s="134"/>
      <c r="AA442" s="134"/>
    </row>
    <row r="443" ht="22.5" customHeight="1">
      <c r="A443" s="186" t="str">
        <f>'PROP DAILY PNL'!A649</f>
        <v/>
      </c>
      <c r="B443" s="334">
        <f t="shared" si="1"/>
        <v>1</v>
      </c>
      <c r="C443" s="334">
        <f>'Clients Balance'!C655/'Clients Balance'!B655</f>
        <v>0.5886574678</v>
      </c>
      <c r="D443" s="334">
        <f>'Clients Balance'!D655/'Clients Balance'!$B655</f>
        <v>0.1441470854</v>
      </c>
      <c r="E443" s="334">
        <f>'Clients Balance'!E655/'Clients Balance'!$B655</f>
        <v>0.1089946972</v>
      </c>
      <c r="F443" s="334">
        <f>'Clients Balance'!F655/'Clients Balance'!$B655</f>
        <v>0</v>
      </c>
      <c r="G443" s="334">
        <f>'Clients Balance'!G655/'Clients Balance'!$B655</f>
        <v>0</v>
      </c>
      <c r="H443" s="334">
        <f>'Clients Balance'!H655/'Clients Balance'!$B655</f>
        <v>0</v>
      </c>
      <c r="I443" s="334">
        <f>'Clients Balance'!I655/'Clients Balance'!$B655</f>
        <v>0</v>
      </c>
      <c r="J443" s="334">
        <f>'Clients Balance'!J655/'Clients Balance'!$B655</f>
        <v>0</v>
      </c>
      <c r="K443" s="334">
        <f>'Clients Balance'!K655/'Clients Balance'!$B655</f>
        <v>0</v>
      </c>
      <c r="L443" s="334">
        <f>'Clients Balance'!L655/'Clients Balance'!$B655</f>
        <v>0</v>
      </c>
      <c r="M443" s="334">
        <f>'Clients Balance'!M655/'Clients Balance'!$B655</f>
        <v>0</v>
      </c>
      <c r="N443" s="334">
        <f>'Clients Balance'!N655/'Clients Balance'!$B655</f>
        <v>0</v>
      </c>
      <c r="O443" s="334">
        <f>'Clients Balance'!O655/'Clients Balance'!$B655</f>
        <v>0.04923004982</v>
      </c>
      <c r="P443" s="334">
        <f>'Clients Balance'!P655/'Clients Balance'!$B655</f>
        <v>0.02959932172</v>
      </c>
      <c r="Q443" s="334">
        <f>'Clients Balance'!Q655/'Clients Balance'!$B655</f>
        <v>0.07937137812</v>
      </c>
      <c r="R443" s="334">
        <f>'Clients Balance'!R655/'Clients Balance'!$B655</f>
        <v>0</v>
      </c>
      <c r="S443" s="134"/>
      <c r="T443" s="134"/>
      <c r="U443" s="134"/>
      <c r="V443" s="134"/>
      <c r="W443" s="134"/>
      <c r="X443" s="134"/>
      <c r="Y443" s="134"/>
      <c r="Z443" s="134"/>
      <c r="AA443" s="134"/>
    </row>
    <row r="444" ht="22.5" customHeight="1">
      <c r="A444" s="186" t="str">
        <f>'PROP DAILY PNL'!A650</f>
        <v/>
      </c>
      <c r="B444" s="334">
        <f t="shared" si="1"/>
        <v>1</v>
      </c>
      <c r="C444" s="334">
        <f>'Clients Balance'!C656/'Clients Balance'!B656</f>
        <v>0.5886574678</v>
      </c>
      <c r="D444" s="334">
        <f>'Clients Balance'!D656/'Clients Balance'!$B656</f>
        <v>0.1441470854</v>
      </c>
      <c r="E444" s="334">
        <f>'Clients Balance'!E656/'Clients Balance'!$B656</f>
        <v>0.1089946972</v>
      </c>
      <c r="F444" s="334">
        <f>'Clients Balance'!F656/'Clients Balance'!$B656</f>
        <v>0</v>
      </c>
      <c r="G444" s="334">
        <f>'Clients Balance'!G656/'Clients Balance'!$B656</f>
        <v>0</v>
      </c>
      <c r="H444" s="334">
        <f>'Clients Balance'!H656/'Clients Balance'!$B656</f>
        <v>0</v>
      </c>
      <c r="I444" s="334">
        <f>'Clients Balance'!I656/'Clients Balance'!$B656</f>
        <v>0</v>
      </c>
      <c r="J444" s="334">
        <f>'Clients Balance'!J656/'Clients Balance'!$B656</f>
        <v>0</v>
      </c>
      <c r="K444" s="334">
        <f>'Clients Balance'!K656/'Clients Balance'!$B656</f>
        <v>0</v>
      </c>
      <c r="L444" s="334">
        <f>'Clients Balance'!L656/'Clients Balance'!$B656</f>
        <v>0</v>
      </c>
      <c r="M444" s="334">
        <f>'Clients Balance'!M656/'Clients Balance'!$B656</f>
        <v>0</v>
      </c>
      <c r="N444" s="334">
        <f>'Clients Balance'!N656/'Clients Balance'!$B656</f>
        <v>0</v>
      </c>
      <c r="O444" s="334">
        <f>'Clients Balance'!O656/'Clients Balance'!$B656</f>
        <v>0.04923004982</v>
      </c>
      <c r="P444" s="334">
        <f>'Clients Balance'!P656/'Clients Balance'!$B656</f>
        <v>0.02959932172</v>
      </c>
      <c r="Q444" s="334">
        <f>'Clients Balance'!Q656/'Clients Balance'!$B656</f>
        <v>0.07937137812</v>
      </c>
      <c r="R444" s="334">
        <f>'Clients Balance'!R656/'Clients Balance'!$B656</f>
        <v>0</v>
      </c>
      <c r="S444" s="134"/>
      <c r="T444" s="134"/>
      <c r="U444" s="134"/>
      <c r="V444" s="134"/>
      <c r="W444" s="134"/>
      <c r="X444" s="134"/>
      <c r="Y444" s="134"/>
      <c r="Z444" s="134"/>
      <c r="AA444" s="134"/>
    </row>
    <row r="445" ht="22.5" customHeight="1">
      <c r="A445" s="186" t="str">
        <f>'PROP DAILY PNL'!A651</f>
        <v/>
      </c>
      <c r="B445" s="334">
        <f t="shared" si="1"/>
        <v>1</v>
      </c>
      <c r="C445" s="334">
        <f>'Clients Balance'!C657/'Clients Balance'!B657</f>
        <v>0.5886574678</v>
      </c>
      <c r="D445" s="334">
        <f>'Clients Balance'!D657/'Clients Balance'!$B657</f>
        <v>0.1441470854</v>
      </c>
      <c r="E445" s="334">
        <f>'Clients Balance'!E657/'Clients Balance'!$B657</f>
        <v>0.1089946972</v>
      </c>
      <c r="F445" s="334">
        <f>'Clients Balance'!F657/'Clients Balance'!$B657</f>
        <v>0</v>
      </c>
      <c r="G445" s="334">
        <f>'Clients Balance'!G657/'Clients Balance'!$B657</f>
        <v>0</v>
      </c>
      <c r="H445" s="334">
        <f>'Clients Balance'!H657/'Clients Balance'!$B657</f>
        <v>0</v>
      </c>
      <c r="I445" s="334">
        <f>'Clients Balance'!I657/'Clients Balance'!$B657</f>
        <v>0</v>
      </c>
      <c r="J445" s="334">
        <f>'Clients Balance'!J657/'Clients Balance'!$B657</f>
        <v>0</v>
      </c>
      <c r="K445" s="334">
        <f>'Clients Balance'!K657/'Clients Balance'!$B657</f>
        <v>0</v>
      </c>
      <c r="L445" s="334">
        <f>'Clients Balance'!L657/'Clients Balance'!$B657</f>
        <v>0</v>
      </c>
      <c r="M445" s="334">
        <f>'Clients Balance'!M657/'Clients Balance'!$B657</f>
        <v>0</v>
      </c>
      <c r="N445" s="334">
        <f>'Clients Balance'!N657/'Clients Balance'!$B657</f>
        <v>0</v>
      </c>
      <c r="O445" s="334">
        <f>'Clients Balance'!O657/'Clients Balance'!$B657</f>
        <v>0.04923004982</v>
      </c>
      <c r="P445" s="334">
        <f>'Clients Balance'!P657/'Clients Balance'!$B657</f>
        <v>0.02959932172</v>
      </c>
      <c r="Q445" s="334">
        <f>'Clients Balance'!Q657/'Clients Balance'!$B657</f>
        <v>0.07937137812</v>
      </c>
      <c r="R445" s="334">
        <f>'Clients Balance'!R657/'Clients Balance'!$B657</f>
        <v>0</v>
      </c>
      <c r="S445" s="134"/>
      <c r="T445" s="134"/>
      <c r="U445" s="134"/>
      <c r="V445" s="134"/>
      <c r="W445" s="134"/>
      <c r="X445" s="134"/>
      <c r="Y445" s="134"/>
      <c r="Z445" s="134"/>
      <c r="AA445" s="134"/>
    </row>
    <row r="446" ht="22.5" customHeight="1">
      <c r="A446" s="186" t="str">
        <f>'PROP DAILY PNL'!A652</f>
        <v/>
      </c>
      <c r="B446" s="334">
        <f t="shared" si="1"/>
        <v>1</v>
      </c>
      <c r="C446" s="334">
        <f>'Clients Balance'!C658/'Clients Balance'!B658</f>
        <v>0.5886574678</v>
      </c>
      <c r="D446" s="334">
        <f>'Clients Balance'!D658/'Clients Balance'!$B658</f>
        <v>0.1441470854</v>
      </c>
      <c r="E446" s="334">
        <f>'Clients Balance'!E658/'Clients Balance'!$B658</f>
        <v>0.1089946972</v>
      </c>
      <c r="F446" s="334">
        <f>'Clients Balance'!F658/'Clients Balance'!$B658</f>
        <v>0</v>
      </c>
      <c r="G446" s="334">
        <f>'Clients Balance'!G658/'Clients Balance'!$B658</f>
        <v>0</v>
      </c>
      <c r="H446" s="334">
        <f>'Clients Balance'!H658/'Clients Balance'!$B658</f>
        <v>0</v>
      </c>
      <c r="I446" s="334">
        <f>'Clients Balance'!I658/'Clients Balance'!$B658</f>
        <v>0</v>
      </c>
      <c r="J446" s="334">
        <f>'Clients Balance'!J658/'Clients Balance'!$B658</f>
        <v>0</v>
      </c>
      <c r="K446" s="334">
        <f>'Clients Balance'!K658/'Clients Balance'!$B658</f>
        <v>0</v>
      </c>
      <c r="L446" s="334">
        <f>'Clients Balance'!L658/'Clients Balance'!$B658</f>
        <v>0</v>
      </c>
      <c r="M446" s="334">
        <f>'Clients Balance'!M658/'Clients Balance'!$B658</f>
        <v>0</v>
      </c>
      <c r="N446" s="334">
        <f>'Clients Balance'!N658/'Clients Balance'!$B658</f>
        <v>0</v>
      </c>
      <c r="O446" s="334">
        <f>'Clients Balance'!O658/'Clients Balance'!$B658</f>
        <v>0.04923004982</v>
      </c>
      <c r="P446" s="334">
        <f>'Clients Balance'!P658/'Clients Balance'!$B658</f>
        <v>0.02959932172</v>
      </c>
      <c r="Q446" s="334">
        <f>'Clients Balance'!Q658/'Clients Balance'!$B658</f>
        <v>0.07937137812</v>
      </c>
      <c r="R446" s="334">
        <f>'Clients Balance'!R658/'Clients Balance'!$B658</f>
        <v>0</v>
      </c>
      <c r="S446" s="134"/>
      <c r="T446" s="134"/>
      <c r="U446" s="134"/>
      <c r="V446" s="134"/>
      <c r="W446" s="134"/>
      <c r="X446" s="134"/>
      <c r="Y446" s="134"/>
      <c r="Z446" s="134"/>
      <c r="AA446" s="134"/>
    </row>
    <row r="447" ht="22.5" customHeight="1">
      <c r="A447" s="186" t="str">
        <f>'PROP DAILY PNL'!A653</f>
        <v/>
      </c>
      <c r="B447" s="334">
        <f t="shared" si="1"/>
        <v>1</v>
      </c>
      <c r="C447" s="334">
        <f>'Clients Balance'!C659/'Clients Balance'!B659</f>
        <v>0.5886574678</v>
      </c>
      <c r="D447" s="334">
        <f>'Clients Balance'!D659/'Clients Balance'!$B659</f>
        <v>0.1441470854</v>
      </c>
      <c r="E447" s="334">
        <f>'Clients Balance'!E659/'Clients Balance'!$B659</f>
        <v>0.1089946972</v>
      </c>
      <c r="F447" s="334">
        <f>'Clients Balance'!F659/'Clients Balance'!$B659</f>
        <v>0</v>
      </c>
      <c r="G447" s="334">
        <f>'Clients Balance'!G659/'Clients Balance'!$B659</f>
        <v>0</v>
      </c>
      <c r="H447" s="334">
        <f>'Clients Balance'!H659/'Clients Balance'!$B659</f>
        <v>0</v>
      </c>
      <c r="I447" s="334">
        <f>'Clients Balance'!I659/'Clients Balance'!$B659</f>
        <v>0</v>
      </c>
      <c r="J447" s="334">
        <f>'Clients Balance'!J659/'Clients Balance'!$B659</f>
        <v>0</v>
      </c>
      <c r="K447" s="334">
        <f>'Clients Balance'!K659/'Clients Balance'!$B659</f>
        <v>0</v>
      </c>
      <c r="L447" s="334">
        <f>'Clients Balance'!L659/'Clients Balance'!$B659</f>
        <v>0</v>
      </c>
      <c r="M447" s="334">
        <f>'Clients Balance'!M659/'Clients Balance'!$B659</f>
        <v>0</v>
      </c>
      <c r="N447" s="334">
        <f>'Clients Balance'!N659/'Clients Balance'!$B659</f>
        <v>0</v>
      </c>
      <c r="O447" s="334">
        <f>'Clients Balance'!O659/'Clients Balance'!$B659</f>
        <v>0.04923004982</v>
      </c>
      <c r="P447" s="334">
        <f>'Clients Balance'!P659/'Clients Balance'!$B659</f>
        <v>0.02959932172</v>
      </c>
      <c r="Q447" s="334">
        <f>'Clients Balance'!Q659/'Clients Balance'!$B659</f>
        <v>0.07937137812</v>
      </c>
      <c r="R447" s="334">
        <f>'Clients Balance'!R659/'Clients Balance'!$B659</f>
        <v>0</v>
      </c>
      <c r="S447" s="134"/>
      <c r="T447" s="134"/>
      <c r="U447" s="134"/>
      <c r="V447" s="134"/>
      <c r="W447" s="134"/>
      <c r="X447" s="134"/>
      <c r="Y447" s="134"/>
      <c r="Z447" s="134"/>
      <c r="AA447" s="134"/>
    </row>
    <row r="448" ht="22.5" customHeight="1">
      <c r="A448" s="186" t="str">
        <f>'PROP DAILY PNL'!A654</f>
        <v/>
      </c>
      <c r="B448" s="334">
        <f t="shared" si="1"/>
        <v>1</v>
      </c>
      <c r="C448" s="334">
        <f>'Clients Balance'!C660/'Clients Balance'!B660</f>
        <v>0.5886574678</v>
      </c>
      <c r="D448" s="334">
        <f>'Clients Balance'!D660/'Clients Balance'!$B660</f>
        <v>0.1441470854</v>
      </c>
      <c r="E448" s="334">
        <f>'Clients Balance'!E660/'Clients Balance'!$B660</f>
        <v>0.1089946972</v>
      </c>
      <c r="F448" s="334">
        <f>'Clients Balance'!F660/'Clients Balance'!$B660</f>
        <v>0</v>
      </c>
      <c r="G448" s="334">
        <f>'Clients Balance'!G660/'Clients Balance'!$B660</f>
        <v>0</v>
      </c>
      <c r="H448" s="334">
        <f>'Clients Balance'!H660/'Clients Balance'!$B660</f>
        <v>0</v>
      </c>
      <c r="I448" s="334">
        <f>'Clients Balance'!I660/'Clients Balance'!$B660</f>
        <v>0</v>
      </c>
      <c r="J448" s="334">
        <f>'Clients Balance'!J660/'Clients Balance'!$B660</f>
        <v>0</v>
      </c>
      <c r="K448" s="334">
        <f>'Clients Balance'!K660/'Clients Balance'!$B660</f>
        <v>0</v>
      </c>
      <c r="L448" s="334">
        <f>'Clients Balance'!L660/'Clients Balance'!$B660</f>
        <v>0</v>
      </c>
      <c r="M448" s="334">
        <f>'Clients Balance'!M660/'Clients Balance'!$B660</f>
        <v>0</v>
      </c>
      <c r="N448" s="334">
        <f>'Clients Balance'!N660/'Clients Balance'!$B660</f>
        <v>0</v>
      </c>
      <c r="O448" s="334">
        <f>'Clients Balance'!O660/'Clients Balance'!$B660</f>
        <v>0.04923004982</v>
      </c>
      <c r="P448" s="334">
        <f>'Clients Balance'!P660/'Clients Balance'!$B660</f>
        <v>0.02959932172</v>
      </c>
      <c r="Q448" s="334">
        <f>'Clients Balance'!Q660/'Clients Balance'!$B660</f>
        <v>0.07937137812</v>
      </c>
      <c r="R448" s="334">
        <f>'Clients Balance'!R660/'Clients Balance'!$B660</f>
        <v>0</v>
      </c>
      <c r="S448" s="134"/>
      <c r="T448" s="134"/>
      <c r="U448" s="134"/>
      <c r="V448" s="134"/>
      <c r="W448" s="134"/>
      <c r="X448" s="134"/>
      <c r="Y448" s="134"/>
      <c r="Z448" s="134"/>
      <c r="AA448" s="134"/>
    </row>
    <row r="449" ht="22.5" customHeight="1">
      <c r="A449" s="186" t="str">
        <f>'PROP DAILY PNL'!A655</f>
        <v/>
      </c>
      <c r="B449" s="334">
        <f t="shared" si="1"/>
        <v>1</v>
      </c>
      <c r="C449" s="334">
        <f>'Clients Balance'!C661/'Clients Balance'!B661</f>
        <v>0.5886574678</v>
      </c>
      <c r="D449" s="334">
        <f>'Clients Balance'!D661/'Clients Balance'!$B661</f>
        <v>0.1441470854</v>
      </c>
      <c r="E449" s="334">
        <f>'Clients Balance'!E661/'Clients Balance'!$B661</f>
        <v>0.1089946972</v>
      </c>
      <c r="F449" s="334">
        <f>'Clients Balance'!F661/'Clients Balance'!$B661</f>
        <v>0</v>
      </c>
      <c r="G449" s="334">
        <f>'Clients Balance'!G661/'Clients Balance'!$B661</f>
        <v>0</v>
      </c>
      <c r="H449" s="334">
        <f>'Clients Balance'!H661/'Clients Balance'!$B661</f>
        <v>0</v>
      </c>
      <c r="I449" s="334">
        <f>'Clients Balance'!I661/'Clients Balance'!$B661</f>
        <v>0</v>
      </c>
      <c r="J449" s="334">
        <f>'Clients Balance'!J661/'Clients Balance'!$B661</f>
        <v>0</v>
      </c>
      <c r="K449" s="334">
        <f>'Clients Balance'!K661/'Clients Balance'!$B661</f>
        <v>0</v>
      </c>
      <c r="L449" s="334">
        <f>'Clients Balance'!L661/'Clients Balance'!$B661</f>
        <v>0</v>
      </c>
      <c r="M449" s="334">
        <f>'Clients Balance'!M661/'Clients Balance'!$B661</f>
        <v>0</v>
      </c>
      <c r="N449" s="334">
        <f>'Clients Balance'!N661/'Clients Balance'!$B661</f>
        <v>0</v>
      </c>
      <c r="O449" s="334">
        <f>'Clients Balance'!O661/'Clients Balance'!$B661</f>
        <v>0.04923004982</v>
      </c>
      <c r="P449" s="334">
        <f>'Clients Balance'!P661/'Clients Balance'!$B661</f>
        <v>0.02959932172</v>
      </c>
      <c r="Q449" s="334">
        <f>'Clients Balance'!Q661/'Clients Balance'!$B661</f>
        <v>0.07937137812</v>
      </c>
      <c r="R449" s="334">
        <f>'Clients Balance'!R661/'Clients Balance'!$B661</f>
        <v>0</v>
      </c>
      <c r="S449" s="134"/>
      <c r="T449" s="134"/>
      <c r="U449" s="134"/>
      <c r="V449" s="134"/>
      <c r="W449" s="134"/>
      <c r="X449" s="134"/>
      <c r="Y449" s="134"/>
      <c r="Z449" s="134"/>
      <c r="AA449" s="134"/>
    </row>
    <row r="450" ht="22.5" customHeight="1">
      <c r="A450" s="186" t="str">
        <f>'PROP DAILY PNL'!A656</f>
        <v/>
      </c>
      <c r="B450" s="334">
        <f t="shared" si="1"/>
        <v>1</v>
      </c>
      <c r="C450" s="334">
        <f>'Clients Balance'!C662/'Clients Balance'!B662</f>
        <v>0.5886574678</v>
      </c>
      <c r="D450" s="334">
        <f>'Clients Balance'!D662/'Clients Balance'!$B662</f>
        <v>0.1441470854</v>
      </c>
      <c r="E450" s="334">
        <f>'Clients Balance'!E662/'Clients Balance'!$B662</f>
        <v>0.1089946972</v>
      </c>
      <c r="F450" s="334">
        <f>'Clients Balance'!F662/'Clients Balance'!$B662</f>
        <v>0</v>
      </c>
      <c r="G450" s="334">
        <f>'Clients Balance'!G662/'Clients Balance'!$B662</f>
        <v>0</v>
      </c>
      <c r="H450" s="334">
        <f>'Clients Balance'!H662/'Clients Balance'!$B662</f>
        <v>0</v>
      </c>
      <c r="I450" s="334">
        <f>'Clients Balance'!I662/'Clients Balance'!$B662</f>
        <v>0</v>
      </c>
      <c r="J450" s="334">
        <f>'Clients Balance'!J662/'Clients Balance'!$B662</f>
        <v>0</v>
      </c>
      <c r="K450" s="334">
        <f>'Clients Balance'!K662/'Clients Balance'!$B662</f>
        <v>0</v>
      </c>
      <c r="L450" s="334">
        <f>'Clients Balance'!L662/'Clients Balance'!$B662</f>
        <v>0</v>
      </c>
      <c r="M450" s="334">
        <f>'Clients Balance'!M662/'Clients Balance'!$B662</f>
        <v>0</v>
      </c>
      <c r="N450" s="334">
        <f>'Clients Balance'!N662/'Clients Balance'!$B662</f>
        <v>0</v>
      </c>
      <c r="O450" s="334">
        <f>'Clients Balance'!O662/'Clients Balance'!$B662</f>
        <v>0.04923004982</v>
      </c>
      <c r="P450" s="334">
        <f>'Clients Balance'!P662/'Clients Balance'!$B662</f>
        <v>0.02959932172</v>
      </c>
      <c r="Q450" s="334">
        <f>'Clients Balance'!Q662/'Clients Balance'!$B662</f>
        <v>0.07937137812</v>
      </c>
      <c r="R450" s="334">
        <f>'Clients Balance'!R662/'Clients Balance'!$B662</f>
        <v>0</v>
      </c>
      <c r="S450" s="134"/>
      <c r="T450" s="134"/>
      <c r="U450" s="134"/>
      <c r="V450" s="134"/>
      <c r="W450" s="134"/>
      <c r="X450" s="134"/>
      <c r="Y450" s="134"/>
      <c r="Z450" s="134"/>
      <c r="AA450" s="134"/>
    </row>
    <row r="451" ht="22.5" customHeight="1">
      <c r="A451" s="186" t="str">
        <f>'PROP DAILY PNL'!A657</f>
        <v/>
      </c>
      <c r="B451" s="334">
        <f t="shared" si="1"/>
        <v>1</v>
      </c>
      <c r="C451" s="334">
        <f>'Clients Balance'!C663/'Clients Balance'!B663</f>
        <v>0.5886574678</v>
      </c>
      <c r="D451" s="334">
        <f>'Clients Balance'!D663/'Clients Balance'!$B663</f>
        <v>0.1441470854</v>
      </c>
      <c r="E451" s="334">
        <f>'Clients Balance'!E663/'Clients Balance'!$B663</f>
        <v>0.1089946972</v>
      </c>
      <c r="F451" s="334">
        <f>'Clients Balance'!F663/'Clients Balance'!$B663</f>
        <v>0</v>
      </c>
      <c r="G451" s="334">
        <f>'Clients Balance'!G663/'Clients Balance'!$B663</f>
        <v>0</v>
      </c>
      <c r="H451" s="334">
        <f>'Clients Balance'!H663/'Clients Balance'!$B663</f>
        <v>0</v>
      </c>
      <c r="I451" s="334">
        <f>'Clients Balance'!I663/'Clients Balance'!$B663</f>
        <v>0</v>
      </c>
      <c r="J451" s="334">
        <f>'Clients Balance'!J663/'Clients Balance'!$B663</f>
        <v>0</v>
      </c>
      <c r="K451" s="334">
        <f>'Clients Balance'!K663/'Clients Balance'!$B663</f>
        <v>0</v>
      </c>
      <c r="L451" s="334">
        <f>'Clients Balance'!L663/'Clients Balance'!$B663</f>
        <v>0</v>
      </c>
      <c r="M451" s="334">
        <f>'Clients Balance'!M663/'Clients Balance'!$B663</f>
        <v>0</v>
      </c>
      <c r="N451" s="334">
        <f>'Clients Balance'!N663/'Clients Balance'!$B663</f>
        <v>0</v>
      </c>
      <c r="O451" s="334">
        <f>'Clients Balance'!O663/'Clients Balance'!$B663</f>
        <v>0.04923004982</v>
      </c>
      <c r="P451" s="334">
        <f>'Clients Balance'!P663/'Clients Balance'!$B663</f>
        <v>0.02959932172</v>
      </c>
      <c r="Q451" s="334">
        <f>'Clients Balance'!Q663/'Clients Balance'!$B663</f>
        <v>0.07937137812</v>
      </c>
      <c r="R451" s="334">
        <f>'Clients Balance'!R663/'Clients Balance'!$B663</f>
        <v>0</v>
      </c>
      <c r="S451" s="134"/>
      <c r="T451" s="134"/>
      <c r="U451" s="134"/>
      <c r="V451" s="134"/>
      <c r="W451" s="134"/>
      <c r="X451" s="134"/>
      <c r="Y451" s="134"/>
      <c r="Z451" s="134"/>
      <c r="AA451" s="134"/>
    </row>
    <row r="452" ht="22.5" customHeight="1">
      <c r="A452" s="186" t="str">
        <f>'PROP DAILY PNL'!A658</f>
        <v/>
      </c>
      <c r="B452" s="334">
        <f t="shared" si="1"/>
        <v>1</v>
      </c>
      <c r="C452" s="334">
        <f>'Clients Balance'!C664/'Clients Balance'!B664</f>
        <v>0.5886574678</v>
      </c>
      <c r="D452" s="334">
        <f>'Clients Balance'!D664/'Clients Balance'!$B664</f>
        <v>0.1441470854</v>
      </c>
      <c r="E452" s="334">
        <f>'Clients Balance'!E664/'Clients Balance'!$B664</f>
        <v>0.1089946972</v>
      </c>
      <c r="F452" s="334">
        <f>'Clients Balance'!F664/'Clients Balance'!$B664</f>
        <v>0</v>
      </c>
      <c r="G452" s="334">
        <f>'Clients Balance'!G664/'Clients Balance'!$B664</f>
        <v>0</v>
      </c>
      <c r="H452" s="334">
        <f>'Clients Balance'!H664/'Clients Balance'!$B664</f>
        <v>0</v>
      </c>
      <c r="I452" s="334">
        <f>'Clients Balance'!I664/'Clients Balance'!$B664</f>
        <v>0</v>
      </c>
      <c r="J452" s="334">
        <f>'Clients Balance'!J664/'Clients Balance'!$B664</f>
        <v>0</v>
      </c>
      <c r="K452" s="334">
        <f>'Clients Balance'!K664/'Clients Balance'!$B664</f>
        <v>0</v>
      </c>
      <c r="L452" s="334">
        <f>'Clients Balance'!L664/'Clients Balance'!$B664</f>
        <v>0</v>
      </c>
      <c r="M452" s="334">
        <f>'Clients Balance'!M664/'Clients Balance'!$B664</f>
        <v>0</v>
      </c>
      <c r="N452" s="334">
        <f>'Clients Balance'!N664/'Clients Balance'!$B664</f>
        <v>0</v>
      </c>
      <c r="O452" s="334">
        <f>'Clients Balance'!O664/'Clients Balance'!$B664</f>
        <v>0.04923004982</v>
      </c>
      <c r="P452" s="334">
        <f>'Clients Balance'!P664/'Clients Balance'!$B664</f>
        <v>0.02959932172</v>
      </c>
      <c r="Q452" s="334">
        <f>'Clients Balance'!Q664/'Clients Balance'!$B664</f>
        <v>0.07937137812</v>
      </c>
      <c r="R452" s="334">
        <f>'Clients Balance'!R664/'Clients Balance'!$B664</f>
        <v>0</v>
      </c>
      <c r="S452" s="134"/>
      <c r="T452" s="134"/>
      <c r="U452" s="134"/>
      <c r="V452" s="134"/>
      <c r="W452" s="134"/>
      <c r="X452" s="134"/>
      <c r="Y452" s="134"/>
      <c r="Z452" s="134"/>
      <c r="AA452" s="134"/>
    </row>
    <row r="453" ht="22.5" customHeight="1">
      <c r="A453" s="186" t="str">
        <f>'PROP DAILY PNL'!A659</f>
        <v/>
      </c>
      <c r="B453" s="334">
        <f t="shared" si="1"/>
        <v>1</v>
      </c>
      <c r="C453" s="334">
        <f>'Clients Balance'!C665/'Clients Balance'!B665</f>
        <v>0.5886574678</v>
      </c>
      <c r="D453" s="334">
        <f>'Clients Balance'!D665/'Clients Balance'!$B665</f>
        <v>0.1441470854</v>
      </c>
      <c r="E453" s="334">
        <f>'Clients Balance'!E665/'Clients Balance'!$B665</f>
        <v>0.1089946972</v>
      </c>
      <c r="F453" s="334">
        <f>'Clients Balance'!F665/'Clients Balance'!$B665</f>
        <v>0</v>
      </c>
      <c r="G453" s="334">
        <f>'Clients Balance'!G665/'Clients Balance'!$B665</f>
        <v>0</v>
      </c>
      <c r="H453" s="334">
        <f>'Clients Balance'!H665/'Clients Balance'!$B665</f>
        <v>0</v>
      </c>
      <c r="I453" s="334">
        <f>'Clients Balance'!I665/'Clients Balance'!$B665</f>
        <v>0</v>
      </c>
      <c r="J453" s="334">
        <f>'Clients Balance'!J665/'Clients Balance'!$B665</f>
        <v>0</v>
      </c>
      <c r="K453" s="334">
        <f>'Clients Balance'!K665/'Clients Balance'!$B665</f>
        <v>0</v>
      </c>
      <c r="L453" s="334">
        <f>'Clients Balance'!L665/'Clients Balance'!$B665</f>
        <v>0</v>
      </c>
      <c r="M453" s="334">
        <f>'Clients Balance'!M665/'Clients Balance'!$B665</f>
        <v>0</v>
      </c>
      <c r="N453" s="334">
        <f>'Clients Balance'!N665/'Clients Balance'!$B665</f>
        <v>0</v>
      </c>
      <c r="O453" s="334">
        <f>'Clients Balance'!O665/'Clients Balance'!$B665</f>
        <v>0.04923004982</v>
      </c>
      <c r="P453" s="334">
        <f>'Clients Balance'!P665/'Clients Balance'!$B665</f>
        <v>0.02959932172</v>
      </c>
      <c r="Q453" s="334">
        <f>'Clients Balance'!Q665/'Clients Balance'!$B665</f>
        <v>0.07937137812</v>
      </c>
      <c r="R453" s="334">
        <f>'Clients Balance'!R665/'Clients Balance'!$B665</f>
        <v>0</v>
      </c>
      <c r="S453" s="134"/>
      <c r="T453" s="134"/>
      <c r="U453" s="134"/>
      <c r="V453" s="134"/>
      <c r="W453" s="134"/>
      <c r="X453" s="134"/>
      <c r="Y453" s="134"/>
      <c r="Z453" s="134"/>
      <c r="AA453" s="134"/>
    </row>
    <row r="454" ht="22.5" customHeight="1">
      <c r="A454" s="186" t="str">
        <f>'PROP DAILY PNL'!A660</f>
        <v/>
      </c>
      <c r="B454" s="334">
        <f t="shared" si="1"/>
        <v>1</v>
      </c>
      <c r="C454" s="334">
        <f>'Clients Balance'!C666/'Clients Balance'!B666</f>
        <v>0.5886574678</v>
      </c>
      <c r="D454" s="334">
        <f>'Clients Balance'!D666/'Clients Balance'!$B666</f>
        <v>0.1441470854</v>
      </c>
      <c r="E454" s="334">
        <f>'Clients Balance'!E666/'Clients Balance'!$B666</f>
        <v>0.1089946972</v>
      </c>
      <c r="F454" s="334">
        <f>'Clients Balance'!F666/'Clients Balance'!$B666</f>
        <v>0</v>
      </c>
      <c r="G454" s="334">
        <f>'Clients Balance'!G666/'Clients Balance'!$B666</f>
        <v>0</v>
      </c>
      <c r="H454" s="334">
        <f>'Clients Balance'!H666/'Clients Balance'!$B666</f>
        <v>0</v>
      </c>
      <c r="I454" s="334">
        <f>'Clients Balance'!I666/'Clients Balance'!$B666</f>
        <v>0</v>
      </c>
      <c r="J454" s="334">
        <f>'Clients Balance'!J666/'Clients Balance'!$B666</f>
        <v>0</v>
      </c>
      <c r="K454" s="334">
        <f>'Clients Balance'!K666/'Clients Balance'!$B666</f>
        <v>0</v>
      </c>
      <c r="L454" s="334">
        <f>'Clients Balance'!L666/'Clients Balance'!$B666</f>
        <v>0</v>
      </c>
      <c r="M454" s="334">
        <f>'Clients Balance'!M666/'Clients Balance'!$B666</f>
        <v>0</v>
      </c>
      <c r="N454" s="334">
        <f>'Clients Balance'!N666/'Clients Balance'!$B666</f>
        <v>0</v>
      </c>
      <c r="O454" s="334">
        <f>'Clients Balance'!O666/'Clients Balance'!$B666</f>
        <v>0.04923004982</v>
      </c>
      <c r="P454" s="334">
        <f>'Clients Balance'!P666/'Clients Balance'!$B666</f>
        <v>0.02959932172</v>
      </c>
      <c r="Q454" s="334">
        <f>'Clients Balance'!Q666/'Clients Balance'!$B666</f>
        <v>0.07937137812</v>
      </c>
      <c r="R454" s="334">
        <f>'Clients Balance'!R666/'Clients Balance'!$B666</f>
        <v>0</v>
      </c>
      <c r="S454" s="134"/>
      <c r="T454" s="134"/>
      <c r="U454" s="134"/>
      <c r="V454" s="134"/>
      <c r="W454" s="134"/>
      <c r="X454" s="134"/>
      <c r="Y454" s="134"/>
      <c r="Z454" s="134"/>
      <c r="AA454" s="134"/>
    </row>
    <row r="455" ht="22.5" customHeight="1">
      <c r="A455" s="186" t="str">
        <f>'PROP DAILY PNL'!A661</f>
        <v/>
      </c>
      <c r="B455" s="334">
        <f t="shared" si="1"/>
        <v>1</v>
      </c>
      <c r="C455" s="334">
        <f>'Clients Balance'!C667/'Clients Balance'!B667</f>
        <v>0.5886574678</v>
      </c>
      <c r="D455" s="334">
        <f>'Clients Balance'!D667/'Clients Balance'!$B667</f>
        <v>0.1441470854</v>
      </c>
      <c r="E455" s="334">
        <f>'Clients Balance'!E667/'Clients Balance'!$B667</f>
        <v>0.1089946972</v>
      </c>
      <c r="F455" s="334">
        <f>'Clients Balance'!F667/'Clients Balance'!$B667</f>
        <v>0</v>
      </c>
      <c r="G455" s="334">
        <f>'Clients Balance'!G667/'Clients Balance'!$B667</f>
        <v>0</v>
      </c>
      <c r="H455" s="334">
        <f>'Clients Balance'!H667/'Clients Balance'!$B667</f>
        <v>0</v>
      </c>
      <c r="I455" s="334">
        <f>'Clients Balance'!I667/'Clients Balance'!$B667</f>
        <v>0</v>
      </c>
      <c r="J455" s="334">
        <f>'Clients Balance'!J667/'Clients Balance'!$B667</f>
        <v>0</v>
      </c>
      <c r="K455" s="334">
        <f>'Clients Balance'!K667/'Clients Balance'!$B667</f>
        <v>0</v>
      </c>
      <c r="L455" s="334">
        <f>'Clients Balance'!L667/'Clients Balance'!$B667</f>
        <v>0</v>
      </c>
      <c r="M455" s="334">
        <f>'Clients Balance'!M667/'Clients Balance'!$B667</f>
        <v>0</v>
      </c>
      <c r="N455" s="334">
        <f>'Clients Balance'!N667/'Clients Balance'!$B667</f>
        <v>0</v>
      </c>
      <c r="O455" s="334">
        <f>'Clients Balance'!O667/'Clients Balance'!$B667</f>
        <v>0.04923004982</v>
      </c>
      <c r="P455" s="334">
        <f>'Clients Balance'!P667/'Clients Balance'!$B667</f>
        <v>0.02959932172</v>
      </c>
      <c r="Q455" s="334">
        <f>'Clients Balance'!Q667/'Clients Balance'!$B667</f>
        <v>0.07937137812</v>
      </c>
      <c r="R455" s="334">
        <f>'Clients Balance'!R667/'Clients Balance'!$B667</f>
        <v>0</v>
      </c>
      <c r="S455" s="134"/>
      <c r="T455" s="134"/>
      <c r="U455" s="134"/>
      <c r="V455" s="134"/>
      <c r="W455" s="134"/>
      <c r="X455" s="134"/>
      <c r="Y455" s="134"/>
      <c r="Z455" s="134"/>
      <c r="AA455" s="134"/>
    </row>
    <row r="456" ht="22.5" customHeight="1">
      <c r="A456" s="186" t="str">
        <f>'PROP DAILY PNL'!A662</f>
        <v/>
      </c>
      <c r="B456" s="334">
        <f t="shared" si="1"/>
        <v>1</v>
      </c>
      <c r="C456" s="334">
        <f>'Clients Balance'!C668/'Clients Balance'!B668</f>
        <v>0.5886574678</v>
      </c>
      <c r="D456" s="334">
        <f>'Clients Balance'!D668/'Clients Balance'!$B668</f>
        <v>0.1441470854</v>
      </c>
      <c r="E456" s="334">
        <f>'Clients Balance'!E668/'Clients Balance'!$B668</f>
        <v>0.1089946972</v>
      </c>
      <c r="F456" s="334">
        <f>'Clients Balance'!F668/'Clients Balance'!$B668</f>
        <v>0</v>
      </c>
      <c r="G456" s="334">
        <f>'Clients Balance'!G668/'Clients Balance'!$B668</f>
        <v>0</v>
      </c>
      <c r="H456" s="334">
        <f>'Clients Balance'!H668/'Clients Balance'!$B668</f>
        <v>0</v>
      </c>
      <c r="I456" s="334">
        <f>'Clients Balance'!I668/'Clients Balance'!$B668</f>
        <v>0</v>
      </c>
      <c r="J456" s="334">
        <f>'Clients Balance'!J668/'Clients Balance'!$B668</f>
        <v>0</v>
      </c>
      <c r="K456" s="334">
        <f>'Clients Balance'!K668/'Clients Balance'!$B668</f>
        <v>0</v>
      </c>
      <c r="L456" s="334">
        <f>'Clients Balance'!L668/'Clients Balance'!$B668</f>
        <v>0</v>
      </c>
      <c r="M456" s="334">
        <f>'Clients Balance'!M668/'Clients Balance'!$B668</f>
        <v>0</v>
      </c>
      <c r="N456" s="334">
        <f>'Clients Balance'!N668/'Clients Balance'!$B668</f>
        <v>0</v>
      </c>
      <c r="O456" s="334">
        <f>'Clients Balance'!O668/'Clients Balance'!$B668</f>
        <v>0.04923004982</v>
      </c>
      <c r="P456" s="334">
        <f>'Clients Balance'!P668/'Clients Balance'!$B668</f>
        <v>0.02959932172</v>
      </c>
      <c r="Q456" s="334">
        <f>'Clients Balance'!Q668/'Clients Balance'!$B668</f>
        <v>0.07937137812</v>
      </c>
      <c r="R456" s="334">
        <f>'Clients Balance'!R668/'Clients Balance'!$B668</f>
        <v>0</v>
      </c>
      <c r="S456" s="134"/>
      <c r="T456" s="134"/>
      <c r="U456" s="134"/>
      <c r="V456" s="134"/>
      <c r="W456" s="134"/>
      <c r="X456" s="134"/>
      <c r="Y456" s="134"/>
      <c r="Z456" s="134"/>
      <c r="AA456" s="134"/>
    </row>
    <row r="457" ht="22.5" customHeight="1">
      <c r="A457" s="186" t="str">
        <f>'PROP DAILY PNL'!A663</f>
        <v/>
      </c>
      <c r="B457" s="334">
        <f t="shared" si="1"/>
        <v>1</v>
      </c>
      <c r="C457" s="334">
        <f>'Clients Balance'!C669/'Clients Balance'!B669</f>
        <v>0.5886574678</v>
      </c>
      <c r="D457" s="334">
        <f>'Clients Balance'!D669/'Clients Balance'!$B669</f>
        <v>0.1441470854</v>
      </c>
      <c r="E457" s="334">
        <f>'Clients Balance'!E669/'Clients Balance'!$B669</f>
        <v>0.1089946972</v>
      </c>
      <c r="F457" s="334">
        <f>'Clients Balance'!F669/'Clients Balance'!$B669</f>
        <v>0</v>
      </c>
      <c r="G457" s="334">
        <f>'Clients Balance'!G669/'Clients Balance'!$B669</f>
        <v>0</v>
      </c>
      <c r="H457" s="334">
        <f>'Clients Balance'!H669/'Clients Balance'!$B669</f>
        <v>0</v>
      </c>
      <c r="I457" s="334">
        <f>'Clients Balance'!I669/'Clients Balance'!$B669</f>
        <v>0</v>
      </c>
      <c r="J457" s="334">
        <f>'Clients Balance'!J669/'Clients Balance'!$B669</f>
        <v>0</v>
      </c>
      <c r="K457" s="334">
        <f>'Clients Balance'!K669/'Clients Balance'!$B669</f>
        <v>0</v>
      </c>
      <c r="L457" s="334">
        <f>'Clients Balance'!L669/'Clients Balance'!$B669</f>
        <v>0</v>
      </c>
      <c r="M457" s="334">
        <f>'Clients Balance'!M669/'Clients Balance'!$B669</f>
        <v>0</v>
      </c>
      <c r="N457" s="334">
        <f>'Clients Balance'!N669/'Clients Balance'!$B669</f>
        <v>0</v>
      </c>
      <c r="O457" s="334">
        <f>'Clients Balance'!O669/'Clients Balance'!$B669</f>
        <v>0.04923004982</v>
      </c>
      <c r="P457" s="334">
        <f>'Clients Balance'!P669/'Clients Balance'!$B669</f>
        <v>0.02959932172</v>
      </c>
      <c r="Q457" s="334">
        <f>'Clients Balance'!Q669/'Clients Balance'!$B669</f>
        <v>0.07937137812</v>
      </c>
      <c r="R457" s="334">
        <f>'Clients Balance'!R669/'Clients Balance'!$B669</f>
        <v>0</v>
      </c>
      <c r="S457" s="134"/>
      <c r="T457" s="134"/>
      <c r="U457" s="134"/>
      <c r="V457" s="134"/>
      <c r="W457" s="134"/>
      <c r="X457" s="134"/>
      <c r="Y457" s="134"/>
      <c r="Z457" s="134"/>
      <c r="AA457" s="134"/>
    </row>
    <row r="458" ht="22.5" customHeight="1">
      <c r="A458" s="186" t="str">
        <f>'PROP DAILY PNL'!A664</f>
        <v/>
      </c>
      <c r="B458" s="334">
        <f t="shared" si="1"/>
        <v>1</v>
      </c>
      <c r="C458" s="334">
        <f>'Clients Balance'!C670/'Clients Balance'!B670</f>
        <v>0.5886574678</v>
      </c>
      <c r="D458" s="334">
        <f>'Clients Balance'!D670/'Clients Balance'!$B670</f>
        <v>0.1441470854</v>
      </c>
      <c r="E458" s="334">
        <f>'Clients Balance'!E670/'Clients Balance'!$B670</f>
        <v>0.1089946972</v>
      </c>
      <c r="F458" s="334">
        <f>'Clients Balance'!F670/'Clients Balance'!$B670</f>
        <v>0</v>
      </c>
      <c r="G458" s="334">
        <f>'Clients Balance'!G670/'Clients Balance'!$B670</f>
        <v>0</v>
      </c>
      <c r="H458" s="334">
        <f>'Clients Balance'!H670/'Clients Balance'!$B670</f>
        <v>0</v>
      </c>
      <c r="I458" s="334">
        <f>'Clients Balance'!I670/'Clients Balance'!$B670</f>
        <v>0</v>
      </c>
      <c r="J458" s="334">
        <f>'Clients Balance'!J670/'Clients Balance'!$B670</f>
        <v>0</v>
      </c>
      <c r="K458" s="334">
        <f>'Clients Balance'!K670/'Clients Balance'!$B670</f>
        <v>0</v>
      </c>
      <c r="L458" s="334">
        <f>'Clients Balance'!L670/'Clients Balance'!$B670</f>
        <v>0</v>
      </c>
      <c r="M458" s="334">
        <f>'Clients Balance'!M670/'Clients Balance'!$B670</f>
        <v>0</v>
      </c>
      <c r="N458" s="334">
        <f>'Clients Balance'!N670/'Clients Balance'!$B670</f>
        <v>0</v>
      </c>
      <c r="O458" s="334">
        <f>'Clients Balance'!O670/'Clients Balance'!$B670</f>
        <v>0.04923004982</v>
      </c>
      <c r="P458" s="334">
        <f>'Clients Balance'!P670/'Clients Balance'!$B670</f>
        <v>0.02959932172</v>
      </c>
      <c r="Q458" s="334">
        <f>'Clients Balance'!Q670/'Clients Balance'!$B670</f>
        <v>0.07937137812</v>
      </c>
      <c r="R458" s="334">
        <f>'Clients Balance'!R670/'Clients Balance'!$B670</f>
        <v>0</v>
      </c>
      <c r="S458" s="134"/>
      <c r="T458" s="134"/>
      <c r="U458" s="134"/>
      <c r="V458" s="134"/>
      <c r="W458" s="134"/>
      <c r="X458" s="134"/>
      <c r="Y458" s="134"/>
      <c r="Z458" s="134"/>
      <c r="AA458" s="134"/>
    </row>
    <row r="459" ht="22.5" customHeight="1">
      <c r="A459" s="186" t="str">
        <f>'PROP DAILY PNL'!A665</f>
        <v/>
      </c>
      <c r="B459" s="334">
        <f t="shared" si="1"/>
        <v>1</v>
      </c>
      <c r="C459" s="334">
        <f>'Clients Balance'!C671/'Clients Balance'!B671</f>
        <v>0.5886574678</v>
      </c>
      <c r="D459" s="334">
        <f>'Clients Balance'!D671/'Clients Balance'!$B671</f>
        <v>0.1441470854</v>
      </c>
      <c r="E459" s="334">
        <f>'Clients Balance'!E671/'Clients Balance'!$B671</f>
        <v>0.1089946972</v>
      </c>
      <c r="F459" s="334">
        <f>'Clients Balance'!F671/'Clients Balance'!$B671</f>
        <v>0</v>
      </c>
      <c r="G459" s="334">
        <f>'Clients Balance'!G671/'Clients Balance'!$B671</f>
        <v>0</v>
      </c>
      <c r="H459" s="334">
        <f>'Clients Balance'!H671/'Clients Balance'!$B671</f>
        <v>0</v>
      </c>
      <c r="I459" s="334">
        <f>'Clients Balance'!I671/'Clients Balance'!$B671</f>
        <v>0</v>
      </c>
      <c r="J459" s="334">
        <f>'Clients Balance'!J671/'Clients Balance'!$B671</f>
        <v>0</v>
      </c>
      <c r="K459" s="334">
        <f>'Clients Balance'!K671/'Clients Balance'!$B671</f>
        <v>0</v>
      </c>
      <c r="L459" s="334">
        <f>'Clients Balance'!L671/'Clients Balance'!$B671</f>
        <v>0</v>
      </c>
      <c r="M459" s="334">
        <f>'Clients Balance'!M671/'Clients Balance'!$B671</f>
        <v>0</v>
      </c>
      <c r="N459" s="334">
        <f>'Clients Balance'!N671/'Clients Balance'!$B671</f>
        <v>0</v>
      </c>
      <c r="O459" s="334">
        <f>'Clients Balance'!O671/'Clients Balance'!$B671</f>
        <v>0.04923004982</v>
      </c>
      <c r="P459" s="334">
        <f>'Clients Balance'!P671/'Clients Balance'!$B671</f>
        <v>0.02959932172</v>
      </c>
      <c r="Q459" s="334">
        <f>'Clients Balance'!Q671/'Clients Balance'!$B671</f>
        <v>0.07937137812</v>
      </c>
      <c r="R459" s="334">
        <f>'Clients Balance'!R671/'Clients Balance'!$B671</f>
        <v>0</v>
      </c>
      <c r="S459" s="134"/>
      <c r="T459" s="134"/>
      <c r="U459" s="134"/>
      <c r="V459" s="134"/>
      <c r="W459" s="134"/>
      <c r="X459" s="134"/>
      <c r="Y459" s="134"/>
      <c r="Z459" s="134"/>
      <c r="AA459" s="134"/>
    </row>
    <row r="460" ht="22.5" customHeight="1">
      <c r="A460" s="186" t="str">
        <f>'PROP DAILY PNL'!A666</f>
        <v/>
      </c>
      <c r="B460" s="334">
        <f t="shared" si="1"/>
        <v>1</v>
      </c>
      <c r="C460" s="334">
        <f>'Clients Balance'!C672/'Clients Balance'!B672</f>
        <v>0.5886574678</v>
      </c>
      <c r="D460" s="334">
        <f>'Clients Balance'!D672/'Clients Balance'!$B672</f>
        <v>0.1441470854</v>
      </c>
      <c r="E460" s="334">
        <f>'Clients Balance'!E672/'Clients Balance'!$B672</f>
        <v>0.1089946972</v>
      </c>
      <c r="F460" s="334">
        <f>'Clients Balance'!F672/'Clients Balance'!$B672</f>
        <v>0</v>
      </c>
      <c r="G460" s="334">
        <f>'Clients Balance'!G672/'Clients Balance'!$B672</f>
        <v>0</v>
      </c>
      <c r="H460" s="334">
        <f>'Clients Balance'!H672/'Clients Balance'!$B672</f>
        <v>0</v>
      </c>
      <c r="I460" s="334">
        <f>'Clients Balance'!I672/'Clients Balance'!$B672</f>
        <v>0</v>
      </c>
      <c r="J460" s="334">
        <f>'Clients Balance'!J672/'Clients Balance'!$B672</f>
        <v>0</v>
      </c>
      <c r="K460" s="334">
        <f>'Clients Balance'!K672/'Clients Balance'!$B672</f>
        <v>0</v>
      </c>
      <c r="L460" s="334">
        <f>'Clients Balance'!L672/'Clients Balance'!$B672</f>
        <v>0</v>
      </c>
      <c r="M460" s="334">
        <f>'Clients Balance'!M672/'Clients Balance'!$B672</f>
        <v>0</v>
      </c>
      <c r="N460" s="334">
        <f>'Clients Balance'!N672/'Clients Balance'!$B672</f>
        <v>0</v>
      </c>
      <c r="O460" s="334">
        <f>'Clients Balance'!O672/'Clients Balance'!$B672</f>
        <v>0.04923004982</v>
      </c>
      <c r="P460" s="334">
        <f>'Clients Balance'!P672/'Clients Balance'!$B672</f>
        <v>0.02959932172</v>
      </c>
      <c r="Q460" s="334">
        <f>'Clients Balance'!Q672/'Clients Balance'!$B672</f>
        <v>0.07937137812</v>
      </c>
      <c r="R460" s="334">
        <f>'Clients Balance'!R672/'Clients Balance'!$B672</f>
        <v>0</v>
      </c>
      <c r="S460" s="134"/>
      <c r="T460" s="134"/>
      <c r="U460" s="134"/>
      <c r="V460" s="134"/>
      <c r="W460" s="134"/>
      <c r="X460" s="134"/>
      <c r="Y460" s="134"/>
      <c r="Z460" s="134"/>
      <c r="AA460" s="134"/>
    </row>
    <row r="461" ht="22.5" customHeight="1">
      <c r="A461" s="186" t="str">
        <f>'PROP DAILY PNL'!A667</f>
        <v/>
      </c>
      <c r="B461" s="334">
        <f t="shared" si="1"/>
        <v>1</v>
      </c>
      <c r="C461" s="334">
        <f>'Clients Balance'!C673/'Clients Balance'!B673</f>
        <v>0.5886574678</v>
      </c>
      <c r="D461" s="334">
        <f>'Clients Balance'!D673/'Clients Balance'!$B673</f>
        <v>0.1441470854</v>
      </c>
      <c r="E461" s="334">
        <f>'Clients Balance'!E673/'Clients Balance'!$B673</f>
        <v>0.1089946972</v>
      </c>
      <c r="F461" s="334">
        <f>'Clients Balance'!F673/'Clients Balance'!$B673</f>
        <v>0</v>
      </c>
      <c r="G461" s="334">
        <f>'Clients Balance'!G673/'Clients Balance'!$B673</f>
        <v>0</v>
      </c>
      <c r="H461" s="334">
        <f>'Clients Balance'!H673/'Clients Balance'!$B673</f>
        <v>0</v>
      </c>
      <c r="I461" s="334">
        <f>'Clients Balance'!I673/'Clients Balance'!$B673</f>
        <v>0</v>
      </c>
      <c r="J461" s="334">
        <f>'Clients Balance'!J673/'Clients Balance'!$B673</f>
        <v>0</v>
      </c>
      <c r="K461" s="334">
        <f>'Clients Balance'!K673/'Clients Balance'!$B673</f>
        <v>0</v>
      </c>
      <c r="L461" s="334">
        <f>'Clients Balance'!L673/'Clients Balance'!$B673</f>
        <v>0</v>
      </c>
      <c r="M461" s="334">
        <f>'Clients Balance'!M673/'Clients Balance'!$B673</f>
        <v>0</v>
      </c>
      <c r="N461" s="334">
        <f>'Clients Balance'!N673/'Clients Balance'!$B673</f>
        <v>0</v>
      </c>
      <c r="O461" s="334">
        <f>'Clients Balance'!O673/'Clients Balance'!$B673</f>
        <v>0.04923004982</v>
      </c>
      <c r="P461" s="334">
        <f>'Clients Balance'!P673/'Clients Balance'!$B673</f>
        <v>0.02959932172</v>
      </c>
      <c r="Q461" s="334">
        <f>'Clients Balance'!Q673/'Clients Balance'!$B673</f>
        <v>0.07937137812</v>
      </c>
      <c r="R461" s="334">
        <f>'Clients Balance'!R673/'Clients Balance'!$B673</f>
        <v>0</v>
      </c>
      <c r="S461" s="134"/>
      <c r="T461" s="134"/>
      <c r="U461" s="134"/>
      <c r="V461" s="134"/>
      <c r="W461" s="134"/>
      <c r="X461" s="134"/>
      <c r="Y461" s="134"/>
      <c r="Z461" s="134"/>
      <c r="AA461" s="134"/>
    </row>
    <row r="462" ht="22.5" customHeight="1">
      <c r="A462" s="186" t="str">
        <f>'PROP DAILY PNL'!A668</f>
        <v/>
      </c>
      <c r="B462" s="334">
        <f t="shared" si="1"/>
        <v>1</v>
      </c>
      <c r="C462" s="334">
        <f>'Clients Balance'!C674/'Clients Balance'!B674</f>
        <v>0.5886574678</v>
      </c>
      <c r="D462" s="334">
        <f>'Clients Balance'!D674/'Clients Balance'!$B674</f>
        <v>0.1441470854</v>
      </c>
      <c r="E462" s="334">
        <f>'Clients Balance'!E674/'Clients Balance'!$B674</f>
        <v>0.1089946972</v>
      </c>
      <c r="F462" s="334">
        <f>'Clients Balance'!F674/'Clients Balance'!$B674</f>
        <v>0</v>
      </c>
      <c r="G462" s="334">
        <f>'Clients Balance'!G674/'Clients Balance'!$B674</f>
        <v>0</v>
      </c>
      <c r="H462" s="334">
        <f>'Clients Balance'!H674/'Clients Balance'!$B674</f>
        <v>0</v>
      </c>
      <c r="I462" s="334">
        <f>'Clients Balance'!I674/'Clients Balance'!$B674</f>
        <v>0</v>
      </c>
      <c r="J462" s="334">
        <f>'Clients Balance'!J674/'Clients Balance'!$B674</f>
        <v>0</v>
      </c>
      <c r="K462" s="334">
        <f>'Clients Balance'!K674/'Clients Balance'!$B674</f>
        <v>0</v>
      </c>
      <c r="L462" s="334">
        <f>'Clients Balance'!L674/'Clients Balance'!$B674</f>
        <v>0</v>
      </c>
      <c r="M462" s="334">
        <f>'Clients Balance'!M674/'Clients Balance'!$B674</f>
        <v>0</v>
      </c>
      <c r="N462" s="334">
        <f>'Clients Balance'!N674/'Clients Balance'!$B674</f>
        <v>0</v>
      </c>
      <c r="O462" s="334">
        <f>'Clients Balance'!O674/'Clients Balance'!$B674</f>
        <v>0.04923004982</v>
      </c>
      <c r="P462" s="334">
        <f>'Clients Balance'!P674/'Clients Balance'!$B674</f>
        <v>0.02959932172</v>
      </c>
      <c r="Q462" s="334">
        <f>'Clients Balance'!Q674/'Clients Balance'!$B674</f>
        <v>0.07937137812</v>
      </c>
      <c r="R462" s="334">
        <f>'Clients Balance'!R674/'Clients Balance'!$B674</f>
        <v>0</v>
      </c>
      <c r="S462" s="134"/>
      <c r="T462" s="134"/>
      <c r="U462" s="134"/>
      <c r="V462" s="134"/>
      <c r="W462" s="134"/>
      <c r="X462" s="134"/>
      <c r="Y462" s="134"/>
      <c r="Z462" s="134"/>
      <c r="AA462" s="134"/>
    </row>
    <row r="463" ht="22.5" customHeight="1">
      <c r="A463" s="186" t="str">
        <f>'PROP DAILY PNL'!A669</f>
        <v/>
      </c>
      <c r="B463" s="334">
        <f t="shared" si="1"/>
        <v>1</v>
      </c>
      <c r="C463" s="334">
        <f>'Clients Balance'!C675/'Clients Balance'!B675</f>
        <v>0.5886574678</v>
      </c>
      <c r="D463" s="334">
        <f>'Clients Balance'!D675/'Clients Balance'!$B675</f>
        <v>0.1441470854</v>
      </c>
      <c r="E463" s="334">
        <f>'Clients Balance'!E675/'Clients Balance'!$B675</f>
        <v>0.1089946972</v>
      </c>
      <c r="F463" s="334">
        <f>'Clients Balance'!F675/'Clients Balance'!$B675</f>
        <v>0</v>
      </c>
      <c r="G463" s="334">
        <f>'Clients Balance'!G675/'Clients Balance'!$B675</f>
        <v>0</v>
      </c>
      <c r="H463" s="334">
        <f>'Clients Balance'!H675/'Clients Balance'!$B675</f>
        <v>0</v>
      </c>
      <c r="I463" s="334">
        <f>'Clients Balance'!I675/'Clients Balance'!$B675</f>
        <v>0</v>
      </c>
      <c r="J463" s="334">
        <f>'Clients Balance'!J675/'Clients Balance'!$B675</f>
        <v>0</v>
      </c>
      <c r="K463" s="334">
        <f>'Clients Balance'!K675/'Clients Balance'!$B675</f>
        <v>0</v>
      </c>
      <c r="L463" s="334">
        <f>'Clients Balance'!L675/'Clients Balance'!$B675</f>
        <v>0</v>
      </c>
      <c r="M463" s="334">
        <f>'Clients Balance'!M675/'Clients Balance'!$B675</f>
        <v>0</v>
      </c>
      <c r="N463" s="334">
        <f>'Clients Balance'!N675/'Clients Balance'!$B675</f>
        <v>0</v>
      </c>
      <c r="O463" s="334">
        <f>'Clients Balance'!O675/'Clients Balance'!$B675</f>
        <v>0.04923004982</v>
      </c>
      <c r="P463" s="334">
        <f>'Clients Balance'!P675/'Clients Balance'!$B675</f>
        <v>0.02959932172</v>
      </c>
      <c r="Q463" s="334">
        <f>'Clients Balance'!Q675/'Clients Balance'!$B675</f>
        <v>0.07937137812</v>
      </c>
      <c r="R463" s="334">
        <f>'Clients Balance'!R675/'Clients Balance'!$B675</f>
        <v>0</v>
      </c>
      <c r="S463" s="134"/>
      <c r="T463" s="134"/>
      <c r="U463" s="134"/>
      <c r="V463" s="134"/>
      <c r="W463" s="134"/>
      <c r="X463" s="134"/>
      <c r="Y463" s="134"/>
      <c r="Z463" s="134"/>
      <c r="AA463" s="134"/>
    </row>
    <row r="464" ht="22.5" customHeight="1">
      <c r="A464" s="186" t="str">
        <f>'PROP DAILY PNL'!A670</f>
        <v/>
      </c>
      <c r="B464" s="334">
        <f t="shared" si="1"/>
        <v>1</v>
      </c>
      <c r="C464" s="334">
        <f>'Clients Balance'!C676/'Clients Balance'!B676</f>
        <v>0.5886574678</v>
      </c>
      <c r="D464" s="334">
        <f>'Clients Balance'!D676/'Clients Balance'!$B676</f>
        <v>0.1441470854</v>
      </c>
      <c r="E464" s="334">
        <f>'Clients Balance'!E676/'Clients Balance'!$B676</f>
        <v>0.1089946972</v>
      </c>
      <c r="F464" s="334">
        <f>'Clients Balance'!F676/'Clients Balance'!$B676</f>
        <v>0</v>
      </c>
      <c r="G464" s="334">
        <f>'Clients Balance'!G676/'Clients Balance'!$B676</f>
        <v>0</v>
      </c>
      <c r="H464" s="334">
        <f>'Clients Balance'!H676/'Clients Balance'!$B676</f>
        <v>0</v>
      </c>
      <c r="I464" s="334">
        <f>'Clients Balance'!I676/'Clients Balance'!$B676</f>
        <v>0</v>
      </c>
      <c r="J464" s="334">
        <f>'Clients Balance'!J676/'Clients Balance'!$B676</f>
        <v>0</v>
      </c>
      <c r="K464" s="334">
        <f>'Clients Balance'!K676/'Clients Balance'!$B676</f>
        <v>0</v>
      </c>
      <c r="L464" s="334">
        <f>'Clients Balance'!L676/'Clients Balance'!$B676</f>
        <v>0</v>
      </c>
      <c r="M464" s="334">
        <f>'Clients Balance'!M676/'Clients Balance'!$B676</f>
        <v>0</v>
      </c>
      <c r="N464" s="334">
        <f>'Clients Balance'!N676/'Clients Balance'!$B676</f>
        <v>0</v>
      </c>
      <c r="O464" s="334">
        <f>'Clients Balance'!O676/'Clients Balance'!$B676</f>
        <v>0.04923004982</v>
      </c>
      <c r="P464" s="334">
        <f>'Clients Balance'!P676/'Clients Balance'!$B676</f>
        <v>0.02959932172</v>
      </c>
      <c r="Q464" s="334">
        <f>'Clients Balance'!Q676/'Clients Balance'!$B676</f>
        <v>0.07937137812</v>
      </c>
      <c r="R464" s="334">
        <f>'Clients Balance'!R676/'Clients Balance'!$B676</f>
        <v>0</v>
      </c>
      <c r="S464" s="134"/>
      <c r="T464" s="134"/>
      <c r="U464" s="134"/>
      <c r="V464" s="134"/>
      <c r="W464" s="134"/>
      <c r="X464" s="134"/>
      <c r="Y464" s="134"/>
      <c r="Z464" s="134"/>
      <c r="AA464" s="134"/>
    </row>
    <row r="465" ht="22.5" customHeight="1">
      <c r="A465" s="186" t="str">
        <f>'PROP DAILY PNL'!A671</f>
        <v/>
      </c>
      <c r="B465" s="334">
        <f t="shared" si="1"/>
        <v>1</v>
      </c>
      <c r="C465" s="334">
        <f>'Clients Balance'!C677/'Clients Balance'!B677</f>
        <v>0.5886574678</v>
      </c>
      <c r="D465" s="334">
        <f>'Clients Balance'!D677/'Clients Balance'!$B677</f>
        <v>0.1441470854</v>
      </c>
      <c r="E465" s="334">
        <f>'Clients Balance'!E677/'Clients Balance'!$B677</f>
        <v>0.1089946972</v>
      </c>
      <c r="F465" s="334">
        <f>'Clients Balance'!F677/'Clients Balance'!$B677</f>
        <v>0</v>
      </c>
      <c r="G465" s="334">
        <f>'Clients Balance'!G677/'Clients Balance'!$B677</f>
        <v>0</v>
      </c>
      <c r="H465" s="334">
        <f>'Clients Balance'!H677/'Clients Balance'!$B677</f>
        <v>0</v>
      </c>
      <c r="I465" s="334">
        <f>'Clients Balance'!I677/'Clients Balance'!$B677</f>
        <v>0</v>
      </c>
      <c r="J465" s="334">
        <f>'Clients Balance'!J677/'Clients Balance'!$B677</f>
        <v>0</v>
      </c>
      <c r="K465" s="334">
        <f>'Clients Balance'!K677/'Clients Balance'!$B677</f>
        <v>0</v>
      </c>
      <c r="L465" s="334">
        <f>'Clients Balance'!L677/'Clients Balance'!$B677</f>
        <v>0</v>
      </c>
      <c r="M465" s="334">
        <f>'Clients Balance'!M677/'Clients Balance'!$B677</f>
        <v>0</v>
      </c>
      <c r="N465" s="334">
        <f>'Clients Balance'!N677/'Clients Balance'!$B677</f>
        <v>0</v>
      </c>
      <c r="O465" s="334">
        <f>'Clients Balance'!O677/'Clients Balance'!$B677</f>
        <v>0.04923004982</v>
      </c>
      <c r="P465" s="334">
        <f>'Clients Balance'!P677/'Clients Balance'!$B677</f>
        <v>0.02959932172</v>
      </c>
      <c r="Q465" s="334">
        <f>'Clients Balance'!Q677/'Clients Balance'!$B677</f>
        <v>0.07937137812</v>
      </c>
      <c r="R465" s="334">
        <f>'Clients Balance'!R677/'Clients Balance'!$B677</f>
        <v>0</v>
      </c>
      <c r="S465" s="134"/>
      <c r="T465" s="134"/>
      <c r="U465" s="134"/>
      <c r="V465" s="134"/>
      <c r="W465" s="134"/>
      <c r="X465" s="134"/>
      <c r="Y465" s="134"/>
      <c r="Z465" s="134"/>
      <c r="AA465" s="134"/>
    </row>
    <row r="466" ht="22.5" customHeight="1">
      <c r="A466" s="186" t="str">
        <f>'PROP DAILY PNL'!A672</f>
        <v/>
      </c>
      <c r="B466" s="334">
        <f t="shared" si="1"/>
        <v>1</v>
      </c>
      <c r="C466" s="334">
        <f>'Clients Balance'!C678/'Clients Balance'!B678</f>
        <v>0.5886574678</v>
      </c>
      <c r="D466" s="334">
        <f>'Clients Balance'!D678/'Clients Balance'!$B678</f>
        <v>0.1441470854</v>
      </c>
      <c r="E466" s="334">
        <f>'Clients Balance'!E678/'Clients Balance'!$B678</f>
        <v>0.1089946972</v>
      </c>
      <c r="F466" s="334">
        <f>'Clients Balance'!F678/'Clients Balance'!$B678</f>
        <v>0</v>
      </c>
      <c r="G466" s="334">
        <f>'Clients Balance'!G678/'Clients Balance'!$B678</f>
        <v>0</v>
      </c>
      <c r="H466" s="334">
        <f>'Clients Balance'!H678/'Clients Balance'!$B678</f>
        <v>0</v>
      </c>
      <c r="I466" s="334">
        <f>'Clients Balance'!I678/'Clients Balance'!$B678</f>
        <v>0</v>
      </c>
      <c r="J466" s="334">
        <f>'Clients Balance'!J678/'Clients Balance'!$B678</f>
        <v>0</v>
      </c>
      <c r="K466" s="334">
        <f>'Clients Balance'!K678/'Clients Balance'!$B678</f>
        <v>0</v>
      </c>
      <c r="L466" s="334">
        <f>'Clients Balance'!L678/'Clients Balance'!$B678</f>
        <v>0</v>
      </c>
      <c r="M466" s="334">
        <f>'Clients Balance'!M678/'Clients Balance'!$B678</f>
        <v>0</v>
      </c>
      <c r="N466" s="334">
        <f>'Clients Balance'!N678/'Clients Balance'!$B678</f>
        <v>0</v>
      </c>
      <c r="O466" s="334">
        <f>'Clients Balance'!O678/'Clients Balance'!$B678</f>
        <v>0.04923004982</v>
      </c>
      <c r="P466" s="334">
        <f>'Clients Balance'!P678/'Clients Balance'!$B678</f>
        <v>0.02959932172</v>
      </c>
      <c r="Q466" s="334">
        <f>'Clients Balance'!Q678/'Clients Balance'!$B678</f>
        <v>0.07937137812</v>
      </c>
      <c r="R466" s="334">
        <f>'Clients Balance'!R678/'Clients Balance'!$B678</f>
        <v>0</v>
      </c>
      <c r="S466" s="134"/>
      <c r="T466" s="134"/>
      <c r="U466" s="134"/>
      <c r="V466" s="134"/>
      <c r="W466" s="134"/>
      <c r="X466" s="134"/>
      <c r="Y466" s="134"/>
      <c r="Z466" s="134"/>
      <c r="AA466" s="134"/>
    </row>
    <row r="467" ht="22.5" customHeight="1">
      <c r="A467" s="186" t="str">
        <f>'PROP DAILY PNL'!A673</f>
        <v/>
      </c>
      <c r="B467" s="334">
        <f t="shared" si="1"/>
        <v>1</v>
      </c>
      <c r="C467" s="334">
        <f>'Clients Balance'!C679/'Clients Balance'!B679</f>
        <v>0.5886574678</v>
      </c>
      <c r="D467" s="334">
        <f>'Clients Balance'!D679/'Clients Balance'!$B679</f>
        <v>0.1441470854</v>
      </c>
      <c r="E467" s="334">
        <f>'Clients Balance'!E679/'Clients Balance'!$B679</f>
        <v>0.1089946972</v>
      </c>
      <c r="F467" s="334">
        <f>'Clients Balance'!F679/'Clients Balance'!$B679</f>
        <v>0</v>
      </c>
      <c r="G467" s="334">
        <f>'Clients Balance'!G679/'Clients Balance'!$B679</f>
        <v>0</v>
      </c>
      <c r="H467" s="334">
        <f>'Clients Balance'!H679/'Clients Balance'!$B679</f>
        <v>0</v>
      </c>
      <c r="I467" s="334">
        <f>'Clients Balance'!I679/'Clients Balance'!$B679</f>
        <v>0</v>
      </c>
      <c r="J467" s="334">
        <f>'Clients Balance'!J679/'Clients Balance'!$B679</f>
        <v>0</v>
      </c>
      <c r="K467" s="334">
        <f>'Clients Balance'!K679/'Clients Balance'!$B679</f>
        <v>0</v>
      </c>
      <c r="L467" s="334">
        <f>'Clients Balance'!L679/'Clients Balance'!$B679</f>
        <v>0</v>
      </c>
      <c r="M467" s="334">
        <f>'Clients Balance'!M679/'Clients Balance'!$B679</f>
        <v>0</v>
      </c>
      <c r="N467" s="334">
        <f>'Clients Balance'!N679/'Clients Balance'!$B679</f>
        <v>0</v>
      </c>
      <c r="O467" s="334">
        <f>'Clients Balance'!O679/'Clients Balance'!$B679</f>
        <v>0.04923004982</v>
      </c>
      <c r="P467" s="334">
        <f>'Clients Balance'!P679/'Clients Balance'!$B679</f>
        <v>0.02959932172</v>
      </c>
      <c r="Q467" s="334">
        <f>'Clients Balance'!Q679/'Clients Balance'!$B679</f>
        <v>0.07937137812</v>
      </c>
      <c r="R467" s="334">
        <f>'Clients Balance'!R679/'Clients Balance'!$B679</f>
        <v>0</v>
      </c>
      <c r="S467" s="134"/>
      <c r="T467" s="134"/>
      <c r="U467" s="134"/>
      <c r="V467" s="134"/>
      <c r="W467" s="134"/>
      <c r="X467" s="134"/>
      <c r="Y467" s="134"/>
      <c r="Z467" s="134"/>
      <c r="AA467" s="134"/>
    </row>
    <row r="468" ht="22.5" customHeight="1">
      <c r="A468" s="186" t="str">
        <f>'PROP DAILY PNL'!A674</f>
        <v/>
      </c>
      <c r="B468" s="334">
        <f t="shared" si="1"/>
        <v>1</v>
      </c>
      <c r="C468" s="334">
        <f>'Clients Balance'!C680/'Clients Balance'!B680</f>
        <v>0.5886574678</v>
      </c>
      <c r="D468" s="334">
        <f>'Clients Balance'!D680/'Clients Balance'!$B680</f>
        <v>0.1441470854</v>
      </c>
      <c r="E468" s="334">
        <f>'Clients Balance'!E680/'Clients Balance'!$B680</f>
        <v>0.1089946972</v>
      </c>
      <c r="F468" s="334">
        <f>'Clients Balance'!F680/'Clients Balance'!$B680</f>
        <v>0</v>
      </c>
      <c r="G468" s="334">
        <f>'Clients Balance'!G680/'Clients Balance'!$B680</f>
        <v>0</v>
      </c>
      <c r="H468" s="334">
        <f>'Clients Balance'!H680/'Clients Balance'!$B680</f>
        <v>0</v>
      </c>
      <c r="I468" s="334">
        <f>'Clients Balance'!I680/'Clients Balance'!$B680</f>
        <v>0</v>
      </c>
      <c r="J468" s="334">
        <f>'Clients Balance'!J680/'Clients Balance'!$B680</f>
        <v>0</v>
      </c>
      <c r="K468" s="334">
        <f>'Clients Balance'!K680/'Clients Balance'!$B680</f>
        <v>0</v>
      </c>
      <c r="L468" s="334">
        <f>'Clients Balance'!L680/'Clients Balance'!$B680</f>
        <v>0</v>
      </c>
      <c r="M468" s="334">
        <f>'Clients Balance'!M680/'Clients Balance'!$B680</f>
        <v>0</v>
      </c>
      <c r="N468" s="334">
        <f>'Clients Balance'!N680/'Clients Balance'!$B680</f>
        <v>0</v>
      </c>
      <c r="O468" s="334">
        <f>'Clients Balance'!O680/'Clients Balance'!$B680</f>
        <v>0.04923004982</v>
      </c>
      <c r="P468" s="334">
        <f>'Clients Balance'!P680/'Clients Balance'!$B680</f>
        <v>0.02959932172</v>
      </c>
      <c r="Q468" s="334">
        <f>'Clients Balance'!Q680/'Clients Balance'!$B680</f>
        <v>0.07937137812</v>
      </c>
      <c r="R468" s="334">
        <f>'Clients Balance'!R680/'Clients Balance'!$B680</f>
        <v>0</v>
      </c>
      <c r="S468" s="134"/>
      <c r="T468" s="134"/>
      <c r="U468" s="134"/>
      <c r="V468" s="134"/>
      <c r="W468" s="134"/>
      <c r="X468" s="134"/>
      <c r="Y468" s="134"/>
      <c r="Z468" s="134"/>
      <c r="AA468" s="134"/>
    </row>
    <row r="469" ht="22.5" customHeight="1">
      <c r="A469" s="186" t="str">
        <f>'PROP DAILY PNL'!A675</f>
        <v/>
      </c>
      <c r="B469" s="334">
        <f t="shared" si="1"/>
        <v>1</v>
      </c>
      <c r="C469" s="334">
        <f>'Clients Balance'!C681/'Clients Balance'!B681</f>
        <v>0.5886574678</v>
      </c>
      <c r="D469" s="334">
        <f>'Clients Balance'!D681/'Clients Balance'!$B681</f>
        <v>0.1441470854</v>
      </c>
      <c r="E469" s="334">
        <f>'Clients Balance'!E681/'Clients Balance'!$B681</f>
        <v>0.1089946972</v>
      </c>
      <c r="F469" s="334">
        <f>'Clients Balance'!F681/'Clients Balance'!$B681</f>
        <v>0</v>
      </c>
      <c r="G469" s="334">
        <f>'Clients Balance'!G681/'Clients Balance'!$B681</f>
        <v>0</v>
      </c>
      <c r="H469" s="334">
        <f>'Clients Balance'!H681/'Clients Balance'!$B681</f>
        <v>0</v>
      </c>
      <c r="I469" s="334">
        <f>'Clients Balance'!I681/'Clients Balance'!$B681</f>
        <v>0</v>
      </c>
      <c r="J469" s="334">
        <f>'Clients Balance'!J681/'Clients Balance'!$B681</f>
        <v>0</v>
      </c>
      <c r="K469" s="334">
        <f>'Clients Balance'!K681/'Clients Balance'!$B681</f>
        <v>0</v>
      </c>
      <c r="L469" s="334">
        <f>'Clients Balance'!L681/'Clients Balance'!$B681</f>
        <v>0</v>
      </c>
      <c r="M469" s="334">
        <f>'Clients Balance'!M681/'Clients Balance'!$B681</f>
        <v>0</v>
      </c>
      <c r="N469" s="334">
        <f>'Clients Balance'!N681/'Clients Balance'!$B681</f>
        <v>0</v>
      </c>
      <c r="O469" s="334">
        <f>'Clients Balance'!O681/'Clients Balance'!$B681</f>
        <v>0.04923004982</v>
      </c>
      <c r="P469" s="334">
        <f>'Clients Balance'!P681/'Clients Balance'!$B681</f>
        <v>0.02959932172</v>
      </c>
      <c r="Q469" s="334">
        <f>'Clients Balance'!Q681/'Clients Balance'!$B681</f>
        <v>0.07937137812</v>
      </c>
      <c r="R469" s="334">
        <f>'Clients Balance'!R681/'Clients Balance'!$B681</f>
        <v>0</v>
      </c>
      <c r="S469" s="134"/>
      <c r="T469" s="134"/>
      <c r="U469" s="134"/>
      <c r="V469" s="134"/>
      <c r="W469" s="134"/>
      <c r="X469" s="134"/>
      <c r="Y469" s="134"/>
      <c r="Z469" s="134"/>
      <c r="AA469" s="134"/>
    </row>
    <row r="470" ht="22.5" customHeight="1">
      <c r="A470" s="186" t="str">
        <f>'PROP DAILY PNL'!A676</f>
        <v/>
      </c>
      <c r="B470" s="334">
        <f t="shared" si="1"/>
        <v>1</v>
      </c>
      <c r="C470" s="334">
        <f>'Clients Balance'!C682/'Clients Balance'!B682</f>
        <v>0.5886574678</v>
      </c>
      <c r="D470" s="334">
        <f>'Clients Balance'!D682/'Clients Balance'!$B682</f>
        <v>0.1441470854</v>
      </c>
      <c r="E470" s="334">
        <f>'Clients Balance'!E682/'Clients Balance'!$B682</f>
        <v>0.1089946972</v>
      </c>
      <c r="F470" s="334">
        <f>'Clients Balance'!F682/'Clients Balance'!$B682</f>
        <v>0</v>
      </c>
      <c r="G470" s="334">
        <f>'Clients Balance'!G682/'Clients Balance'!$B682</f>
        <v>0</v>
      </c>
      <c r="H470" s="334">
        <f>'Clients Balance'!H682/'Clients Balance'!$B682</f>
        <v>0</v>
      </c>
      <c r="I470" s="334">
        <f>'Clients Balance'!I682/'Clients Balance'!$B682</f>
        <v>0</v>
      </c>
      <c r="J470" s="334">
        <f>'Clients Balance'!J682/'Clients Balance'!$B682</f>
        <v>0</v>
      </c>
      <c r="K470" s="334">
        <f>'Clients Balance'!K682/'Clients Balance'!$B682</f>
        <v>0</v>
      </c>
      <c r="L470" s="334">
        <f>'Clients Balance'!L682/'Clients Balance'!$B682</f>
        <v>0</v>
      </c>
      <c r="M470" s="334">
        <f>'Clients Balance'!M682/'Clients Balance'!$B682</f>
        <v>0</v>
      </c>
      <c r="N470" s="334">
        <f>'Clients Balance'!N682/'Clients Balance'!$B682</f>
        <v>0</v>
      </c>
      <c r="O470" s="334">
        <f>'Clients Balance'!O682/'Clients Balance'!$B682</f>
        <v>0.04923004982</v>
      </c>
      <c r="P470" s="334">
        <f>'Clients Balance'!P682/'Clients Balance'!$B682</f>
        <v>0.02959932172</v>
      </c>
      <c r="Q470" s="334">
        <f>'Clients Balance'!Q682/'Clients Balance'!$B682</f>
        <v>0.07937137812</v>
      </c>
      <c r="R470" s="334">
        <f>'Clients Balance'!R682/'Clients Balance'!$B682</f>
        <v>0</v>
      </c>
      <c r="S470" s="134"/>
      <c r="T470" s="134"/>
      <c r="U470" s="134"/>
      <c r="V470" s="134"/>
      <c r="W470" s="134"/>
      <c r="X470" s="134"/>
      <c r="Y470" s="134"/>
      <c r="Z470" s="134"/>
      <c r="AA470" s="134"/>
    </row>
    <row r="471" ht="22.5" customHeight="1">
      <c r="A471" s="186" t="str">
        <f>'PROP DAILY PNL'!A677</f>
        <v/>
      </c>
      <c r="B471" s="334">
        <f t="shared" si="1"/>
        <v>1</v>
      </c>
      <c r="C471" s="334">
        <f>'Clients Balance'!C683/'Clients Balance'!B683</f>
        <v>0.5886574678</v>
      </c>
      <c r="D471" s="334">
        <f>'Clients Balance'!D683/'Clients Balance'!$B683</f>
        <v>0.1441470854</v>
      </c>
      <c r="E471" s="334">
        <f>'Clients Balance'!E683/'Clients Balance'!$B683</f>
        <v>0.1089946972</v>
      </c>
      <c r="F471" s="334">
        <f>'Clients Balance'!F683/'Clients Balance'!$B683</f>
        <v>0</v>
      </c>
      <c r="G471" s="334">
        <f>'Clients Balance'!G683/'Clients Balance'!$B683</f>
        <v>0</v>
      </c>
      <c r="H471" s="334">
        <f>'Clients Balance'!H683/'Clients Balance'!$B683</f>
        <v>0</v>
      </c>
      <c r="I471" s="334">
        <f>'Clients Balance'!I683/'Clients Balance'!$B683</f>
        <v>0</v>
      </c>
      <c r="J471" s="334">
        <f>'Clients Balance'!J683/'Clients Balance'!$B683</f>
        <v>0</v>
      </c>
      <c r="K471" s="334">
        <f>'Clients Balance'!K683/'Clients Balance'!$B683</f>
        <v>0</v>
      </c>
      <c r="L471" s="334">
        <f>'Clients Balance'!L683/'Clients Balance'!$B683</f>
        <v>0</v>
      </c>
      <c r="M471" s="334">
        <f>'Clients Balance'!M683/'Clients Balance'!$B683</f>
        <v>0</v>
      </c>
      <c r="N471" s="334">
        <f>'Clients Balance'!N683/'Clients Balance'!$B683</f>
        <v>0</v>
      </c>
      <c r="O471" s="334">
        <f>'Clients Balance'!O683/'Clients Balance'!$B683</f>
        <v>0.04923004982</v>
      </c>
      <c r="P471" s="334">
        <f>'Clients Balance'!P683/'Clients Balance'!$B683</f>
        <v>0.02959932172</v>
      </c>
      <c r="Q471" s="334">
        <f>'Clients Balance'!Q683/'Clients Balance'!$B683</f>
        <v>0.07937137812</v>
      </c>
      <c r="R471" s="334">
        <f>'Clients Balance'!R683/'Clients Balance'!$B683</f>
        <v>0</v>
      </c>
      <c r="S471" s="134"/>
      <c r="T471" s="134"/>
      <c r="U471" s="134"/>
      <c r="V471" s="134"/>
      <c r="W471" s="134"/>
      <c r="X471" s="134"/>
      <c r="Y471" s="134"/>
      <c r="Z471" s="134"/>
      <c r="AA471" s="134"/>
    </row>
    <row r="472" ht="22.5" customHeight="1">
      <c r="A472" s="186" t="str">
        <f>'PROP DAILY PNL'!A678</f>
        <v/>
      </c>
      <c r="B472" s="334">
        <f t="shared" si="1"/>
        <v>1</v>
      </c>
      <c r="C472" s="334">
        <f>'Clients Balance'!C684/'Clients Balance'!B684</f>
        <v>0.5886574678</v>
      </c>
      <c r="D472" s="334">
        <f>'Clients Balance'!D684/'Clients Balance'!$B684</f>
        <v>0.1441470854</v>
      </c>
      <c r="E472" s="334">
        <f>'Clients Balance'!E684/'Clients Balance'!$B684</f>
        <v>0.1089946972</v>
      </c>
      <c r="F472" s="334">
        <f>'Clients Balance'!F684/'Clients Balance'!$B684</f>
        <v>0</v>
      </c>
      <c r="G472" s="334">
        <f>'Clients Balance'!G684/'Clients Balance'!$B684</f>
        <v>0</v>
      </c>
      <c r="H472" s="334">
        <f>'Clients Balance'!H684/'Clients Balance'!$B684</f>
        <v>0</v>
      </c>
      <c r="I472" s="334">
        <f>'Clients Balance'!I684/'Clients Balance'!$B684</f>
        <v>0</v>
      </c>
      <c r="J472" s="334">
        <f>'Clients Balance'!J684/'Clients Balance'!$B684</f>
        <v>0</v>
      </c>
      <c r="K472" s="334">
        <f>'Clients Balance'!K684/'Clients Balance'!$B684</f>
        <v>0</v>
      </c>
      <c r="L472" s="334">
        <f>'Clients Balance'!L684/'Clients Balance'!$B684</f>
        <v>0</v>
      </c>
      <c r="M472" s="334">
        <f>'Clients Balance'!M684/'Clients Balance'!$B684</f>
        <v>0</v>
      </c>
      <c r="N472" s="334">
        <f>'Clients Balance'!N684/'Clients Balance'!$B684</f>
        <v>0</v>
      </c>
      <c r="O472" s="334">
        <f>'Clients Balance'!O684/'Clients Balance'!$B684</f>
        <v>0.04923004982</v>
      </c>
      <c r="P472" s="334">
        <f>'Clients Balance'!P684/'Clients Balance'!$B684</f>
        <v>0.02959932172</v>
      </c>
      <c r="Q472" s="334">
        <f>'Clients Balance'!Q684/'Clients Balance'!$B684</f>
        <v>0.07937137812</v>
      </c>
      <c r="R472" s="334">
        <f>'Clients Balance'!R684/'Clients Balance'!$B684</f>
        <v>0</v>
      </c>
      <c r="S472" s="134"/>
      <c r="T472" s="134"/>
      <c r="U472" s="134"/>
      <c r="V472" s="134"/>
      <c r="W472" s="134"/>
      <c r="X472" s="134"/>
      <c r="Y472" s="134"/>
      <c r="Z472" s="134"/>
      <c r="AA472" s="134"/>
    </row>
    <row r="473" ht="22.5" customHeight="1">
      <c r="A473" s="186" t="str">
        <f>'PROP DAILY PNL'!A679</f>
        <v/>
      </c>
      <c r="B473" s="334">
        <f t="shared" si="1"/>
        <v>1</v>
      </c>
      <c r="C473" s="334">
        <f>'Clients Balance'!C685/'Clients Balance'!B685</f>
        <v>0.5886574678</v>
      </c>
      <c r="D473" s="334">
        <f>'Clients Balance'!D685/'Clients Balance'!$B685</f>
        <v>0.1441470854</v>
      </c>
      <c r="E473" s="334">
        <f>'Clients Balance'!E685/'Clients Balance'!$B685</f>
        <v>0.1089946972</v>
      </c>
      <c r="F473" s="334">
        <f>'Clients Balance'!F685/'Clients Balance'!$B685</f>
        <v>0</v>
      </c>
      <c r="G473" s="334">
        <f>'Clients Balance'!G685/'Clients Balance'!$B685</f>
        <v>0</v>
      </c>
      <c r="H473" s="334">
        <f>'Clients Balance'!H685/'Clients Balance'!$B685</f>
        <v>0</v>
      </c>
      <c r="I473" s="334">
        <f>'Clients Balance'!I685/'Clients Balance'!$B685</f>
        <v>0</v>
      </c>
      <c r="J473" s="334">
        <f>'Clients Balance'!J685/'Clients Balance'!$B685</f>
        <v>0</v>
      </c>
      <c r="K473" s="334">
        <f>'Clients Balance'!K685/'Clients Balance'!$B685</f>
        <v>0</v>
      </c>
      <c r="L473" s="334">
        <f>'Clients Balance'!L685/'Clients Balance'!$B685</f>
        <v>0</v>
      </c>
      <c r="M473" s="334">
        <f>'Clients Balance'!M685/'Clients Balance'!$B685</f>
        <v>0</v>
      </c>
      <c r="N473" s="334">
        <f>'Clients Balance'!N685/'Clients Balance'!$B685</f>
        <v>0</v>
      </c>
      <c r="O473" s="334">
        <f>'Clients Balance'!O685/'Clients Balance'!$B685</f>
        <v>0.04923004982</v>
      </c>
      <c r="P473" s="334">
        <f>'Clients Balance'!P685/'Clients Balance'!$B685</f>
        <v>0.02959932172</v>
      </c>
      <c r="Q473" s="334">
        <f>'Clients Balance'!Q685/'Clients Balance'!$B685</f>
        <v>0.07937137812</v>
      </c>
      <c r="R473" s="334">
        <f>'Clients Balance'!R685/'Clients Balance'!$B685</f>
        <v>0</v>
      </c>
      <c r="S473" s="134"/>
      <c r="T473" s="134"/>
      <c r="U473" s="134"/>
      <c r="V473" s="134"/>
      <c r="W473" s="134"/>
      <c r="X473" s="134"/>
      <c r="Y473" s="134"/>
      <c r="Z473" s="134"/>
      <c r="AA473" s="134"/>
    </row>
    <row r="474" ht="22.5" customHeight="1">
      <c r="A474" s="186" t="str">
        <f>'PROP DAILY PNL'!A680</f>
        <v/>
      </c>
      <c r="B474" s="334">
        <f t="shared" si="1"/>
        <v>1</v>
      </c>
      <c r="C474" s="334">
        <f>'Clients Balance'!C686/'Clients Balance'!B686</f>
        <v>0.5886574678</v>
      </c>
      <c r="D474" s="334">
        <f>'Clients Balance'!D686/'Clients Balance'!$B686</f>
        <v>0.1441470854</v>
      </c>
      <c r="E474" s="334">
        <f>'Clients Balance'!E686/'Clients Balance'!$B686</f>
        <v>0.1089946972</v>
      </c>
      <c r="F474" s="334">
        <f>'Clients Balance'!F686/'Clients Balance'!$B686</f>
        <v>0</v>
      </c>
      <c r="G474" s="334">
        <f>'Clients Balance'!G686/'Clients Balance'!$B686</f>
        <v>0</v>
      </c>
      <c r="H474" s="334">
        <f>'Clients Balance'!H686/'Clients Balance'!$B686</f>
        <v>0</v>
      </c>
      <c r="I474" s="334">
        <f>'Clients Balance'!I686/'Clients Balance'!$B686</f>
        <v>0</v>
      </c>
      <c r="J474" s="334">
        <f>'Clients Balance'!J686/'Clients Balance'!$B686</f>
        <v>0</v>
      </c>
      <c r="K474" s="334">
        <f>'Clients Balance'!K686/'Clients Balance'!$B686</f>
        <v>0</v>
      </c>
      <c r="L474" s="334">
        <f>'Clients Balance'!L686/'Clients Balance'!$B686</f>
        <v>0</v>
      </c>
      <c r="M474" s="334">
        <f>'Clients Balance'!M686/'Clients Balance'!$B686</f>
        <v>0</v>
      </c>
      <c r="N474" s="334">
        <f>'Clients Balance'!N686/'Clients Balance'!$B686</f>
        <v>0</v>
      </c>
      <c r="O474" s="334">
        <f>'Clients Balance'!O686/'Clients Balance'!$B686</f>
        <v>0.04923004982</v>
      </c>
      <c r="P474" s="334">
        <f>'Clients Balance'!P686/'Clients Balance'!$B686</f>
        <v>0.02959932172</v>
      </c>
      <c r="Q474" s="334">
        <f>'Clients Balance'!Q686/'Clients Balance'!$B686</f>
        <v>0.07937137812</v>
      </c>
      <c r="R474" s="334">
        <f>'Clients Balance'!R686/'Clients Balance'!$B686</f>
        <v>0</v>
      </c>
      <c r="S474" s="134"/>
      <c r="T474" s="134"/>
      <c r="U474" s="134"/>
      <c r="V474" s="134"/>
      <c r="W474" s="134"/>
      <c r="X474" s="134"/>
      <c r="Y474" s="134"/>
      <c r="Z474" s="134"/>
      <c r="AA474" s="134"/>
    </row>
    <row r="475" ht="22.5" customHeight="1">
      <c r="A475" s="186" t="str">
        <f>'PROP DAILY PNL'!A681</f>
        <v/>
      </c>
      <c r="B475" s="334">
        <f t="shared" si="1"/>
        <v>1</v>
      </c>
      <c r="C475" s="334">
        <f>'Clients Balance'!C687/'Clients Balance'!B687</f>
        <v>0.5886574678</v>
      </c>
      <c r="D475" s="334">
        <f>'Clients Balance'!D687/'Clients Balance'!$B687</f>
        <v>0.1441470854</v>
      </c>
      <c r="E475" s="334">
        <f>'Clients Balance'!E687/'Clients Balance'!$B687</f>
        <v>0.1089946972</v>
      </c>
      <c r="F475" s="334">
        <f>'Clients Balance'!F687/'Clients Balance'!$B687</f>
        <v>0</v>
      </c>
      <c r="G475" s="334">
        <f>'Clients Balance'!G687/'Clients Balance'!$B687</f>
        <v>0</v>
      </c>
      <c r="H475" s="334">
        <f>'Clients Balance'!H687/'Clients Balance'!$B687</f>
        <v>0</v>
      </c>
      <c r="I475" s="334">
        <f>'Clients Balance'!I687/'Clients Balance'!$B687</f>
        <v>0</v>
      </c>
      <c r="J475" s="334">
        <f>'Clients Balance'!J687/'Clients Balance'!$B687</f>
        <v>0</v>
      </c>
      <c r="K475" s="334">
        <f>'Clients Balance'!K687/'Clients Balance'!$B687</f>
        <v>0</v>
      </c>
      <c r="L475" s="334">
        <f>'Clients Balance'!L687/'Clients Balance'!$B687</f>
        <v>0</v>
      </c>
      <c r="M475" s="334">
        <f>'Clients Balance'!M687/'Clients Balance'!$B687</f>
        <v>0</v>
      </c>
      <c r="N475" s="334">
        <f>'Clients Balance'!N687/'Clients Balance'!$B687</f>
        <v>0</v>
      </c>
      <c r="O475" s="334">
        <f>'Clients Balance'!O687/'Clients Balance'!$B687</f>
        <v>0.04923004982</v>
      </c>
      <c r="P475" s="334">
        <f>'Clients Balance'!P687/'Clients Balance'!$B687</f>
        <v>0.02959932172</v>
      </c>
      <c r="Q475" s="334">
        <f>'Clients Balance'!Q687/'Clients Balance'!$B687</f>
        <v>0.07937137812</v>
      </c>
      <c r="R475" s="334">
        <f>'Clients Balance'!R687/'Clients Balance'!$B687</f>
        <v>0</v>
      </c>
      <c r="S475" s="134"/>
      <c r="T475" s="134"/>
      <c r="U475" s="134"/>
      <c r="V475" s="134"/>
      <c r="W475" s="134"/>
      <c r="X475" s="134"/>
      <c r="Y475" s="134"/>
      <c r="Z475" s="134"/>
      <c r="AA475" s="134"/>
    </row>
    <row r="476" ht="22.5" customHeight="1">
      <c r="A476" s="186" t="str">
        <f>'PROP DAILY PNL'!A682</f>
        <v/>
      </c>
      <c r="B476" s="334">
        <f t="shared" si="1"/>
        <v>1</v>
      </c>
      <c r="C476" s="334">
        <f>'Clients Balance'!C688/'Clients Balance'!B688</f>
        <v>0.5886574678</v>
      </c>
      <c r="D476" s="334">
        <f>'Clients Balance'!D688/'Clients Balance'!$B688</f>
        <v>0.1441470854</v>
      </c>
      <c r="E476" s="334">
        <f>'Clients Balance'!E688/'Clients Balance'!$B688</f>
        <v>0.1089946972</v>
      </c>
      <c r="F476" s="334">
        <f>'Clients Balance'!F688/'Clients Balance'!$B688</f>
        <v>0</v>
      </c>
      <c r="G476" s="334">
        <f>'Clients Balance'!G688/'Clients Balance'!$B688</f>
        <v>0</v>
      </c>
      <c r="H476" s="334">
        <f>'Clients Balance'!H688/'Clients Balance'!$B688</f>
        <v>0</v>
      </c>
      <c r="I476" s="334">
        <f>'Clients Balance'!I688/'Clients Balance'!$B688</f>
        <v>0</v>
      </c>
      <c r="J476" s="334">
        <f>'Clients Balance'!J688/'Clients Balance'!$B688</f>
        <v>0</v>
      </c>
      <c r="K476" s="334">
        <f>'Clients Balance'!K688/'Clients Balance'!$B688</f>
        <v>0</v>
      </c>
      <c r="L476" s="334">
        <f>'Clients Balance'!L688/'Clients Balance'!$B688</f>
        <v>0</v>
      </c>
      <c r="M476" s="334">
        <f>'Clients Balance'!M688/'Clients Balance'!$B688</f>
        <v>0</v>
      </c>
      <c r="N476" s="334">
        <f>'Clients Balance'!N688/'Clients Balance'!$B688</f>
        <v>0</v>
      </c>
      <c r="O476" s="334">
        <f>'Clients Balance'!O688/'Clients Balance'!$B688</f>
        <v>0.04923004982</v>
      </c>
      <c r="P476" s="334">
        <f>'Clients Balance'!P688/'Clients Balance'!$B688</f>
        <v>0.02959932172</v>
      </c>
      <c r="Q476" s="334">
        <f>'Clients Balance'!Q688/'Clients Balance'!$B688</f>
        <v>0.07937137812</v>
      </c>
      <c r="R476" s="334">
        <f>'Clients Balance'!R688/'Clients Balance'!$B688</f>
        <v>0</v>
      </c>
      <c r="S476" s="134"/>
      <c r="T476" s="134"/>
      <c r="U476" s="134"/>
      <c r="V476" s="134"/>
      <c r="W476" s="134"/>
      <c r="X476" s="134"/>
      <c r="Y476" s="134"/>
      <c r="Z476" s="134"/>
      <c r="AA476" s="134"/>
    </row>
    <row r="477" ht="22.5" customHeight="1">
      <c r="A477" s="186" t="str">
        <f>'PROP DAILY PNL'!A683</f>
        <v/>
      </c>
      <c r="B477" s="334">
        <f t="shared" si="1"/>
        <v>1</v>
      </c>
      <c r="C477" s="334">
        <f>'Clients Balance'!C689/'Clients Balance'!B689</f>
        <v>0.5886574678</v>
      </c>
      <c r="D477" s="334">
        <f>'Clients Balance'!D689/'Clients Balance'!$B689</f>
        <v>0.1441470854</v>
      </c>
      <c r="E477" s="334">
        <f>'Clients Balance'!E689/'Clients Balance'!$B689</f>
        <v>0.1089946972</v>
      </c>
      <c r="F477" s="334">
        <f>'Clients Balance'!F689/'Clients Balance'!$B689</f>
        <v>0</v>
      </c>
      <c r="G477" s="334">
        <f>'Clients Balance'!G689/'Clients Balance'!$B689</f>
        <v>0</v>
      </c>
      <c r="H477" s="334">
        <f>'Clients Balance'!H689/'Clients Balance'!$B689</f>
        <v>0</v>
      </c>
      <c r="I477" s="334">
        <f>'Clients Balance'!I689/'Clients Balance'!$B689</f>
        <v>0</v>
      </c>
      <c r="J477" s="334">
        <f>'Clients Balance'!J689/'Clients Balance'!$B689</f>
        <v>0</v>
      </c>
      <c r="K477" s="334">
        <f>'Clients Balance'!K689/'Clients Balance'!$B689</f>
        <v>0</v>
      </c>
      <c r="L477" s="334">
        <f>'Clients Balance'!L689/'Clients Balance'!$B689</f>
        <v>0</v>
      </c>
      <c r="M477" s="334">
        <f>'Clients Balance'!M689/'Clients Balance'!$B689</f>
        <v>0</v>
      </c>
      <c r="N477" s="334">
        <f>'Clients Balance'!N689/'Clients Balance'!$B689</f>
        <v>0</v>
      </c>
      <c r="O477" s="334">
        <f>'Clients Balance'!O689/'Clients Balance'!$B689</f>
        <v>0.04923004982</v>
      </c>
      <c r="P477" s="334">
        <f>'Clients Balance'!P689/'Clients Balance'!$B689</f>
        <v>0.02959932172</v>
      </c>
      <c r="Q477" s="334">
        <f>'Clients Balance'!Q689/'Clients Balance'!$B689</f>
        <v>0.07937137812</v>
      </c>
      <c r="R477" s="334">
        <f>'Clients Balance'!R689/'Clients Balance'!$B689</f>
        <v>0</v>
      </c>
      <c r="S477" s="134"/>
      <c r="T477" s="134"/>
      <c r="U477" s="134"/>
      <c r="V477" s="134"/>
      <c r="W477" s="134"/>
      <c r="X477" s="134"/>
      <c r="Y477" s="134"/>
      <c r="Z477" s="134"/>
      <c r="AA477" s="134"/>
    </row>
    <row r="478" ht="22.5" customHeight="1">
      <c r="A478" s="186" t="str">
        <f>'PROP DAILY PNL'!A684</f>
        <v/>
      </c>
      <c r="B478" s="334">
        <f t="shared" si="1"/>
        <v>1</v>
      </c>
      <c r="C478" s="334">
        <f>'Clients Balance'!C690/'Clients Balance'!B690</f>
        <v>0.5886574678</v>
      </c>
      <c r="D478" s="334">
        <f>'Clients Balance'!D690/'Clients Balance'!$B690</f>
        <v>0.1441470854</v>
      </c>
      <c r="E478" s="334">
        <f>'Clients Balance'!E690/'Clients Balance'!$B690</f>
        <v>0.1089946972</v>
      </c>
      <c r="F478" s="334">
        <f>'Clients Balance'!F690/'Clients Balance'!$B690</f>
        <v>0</v>
      </c>
      <c r="G478" s="334">
        <f>'Clients Balance'!G690/'Clients Balance'!$B690</f>
        <v>0</v>
      </c>
      <c r="H478" s="334">
        <f>'Clients Balance'!H690/'Clients Balance'!$B690</f>
        <v>0</v>
      </c>
      <c r="I478" s="334">
        <f>'Clients Balance'!I690/'Clients Balance'!$B690</f>
        <v>0</v>
      </c>
      <c r="J478" s="334">
        <f>'Clients Balance'!J690/'Clients Balance'!$B690</f>
        <v>0</v>
      </c>
      <c r="K478" s="334">
        <f>'Clients Balance'!K690/'Clients Balance'!$B690</f>
        <v>0</v>
      </c>
      <c r="L478" s="334">
        <f>'Clients Balance'!L690/'Clients Balance'!$B690</f>
        <v>0</v>
      </c>
      <c r="M478" s="334">
        <f>'Clients Balance'!M690/'Clients Balance'!$B690</f>
        <v>0</v>
      </c>
      <c r="N478" s="334">
        <f>'Clients Balance'!N690/'Clients Balance'!$B690</f>
        <v>0</v>
      </c>
      <c r="O478" s="334">
        <f>'Clients Balance'!O690/'Clients Balance'!$B690</f>
        <v>0.04923004982</v>
      </c>
      <c r="P478" s="334">
        <f>'Clients Balance'!P690/'Clients Balance'!$B690</f>
        <v>0.02959932172</v>
      </c>
      <c r="Q478" s="334">
        <f>'Clients Balance'!Q690/'Clients Balance'!$B690</f>
        <v>0.07937137812</v>
      </c>
      <c r="R478" s="334">
        <f>'Clients Balance'!R690/'Clients Balance'!$B690</f>
        <v>0</v>
      </c>
      <c r="S478" s="134"/>
      <c r="T478" s="134"/>
      <c r="U478" s="134"/>
      <c r="V478" s="134"/>
      <c r="W478" s="134"/>
      <c r="X478" s="134"/>
      <c r="Y478" s="134"/>
      <c r="Z478" s="134"/>
      <c r="AA478" s="134"/>
    </row>
    <row r="479" ht="22.5" customHeight="1">
      <c r="A479" s="186" t="str">
        <f>'PROP DAILY PNL'!A685</f>
        <v/>
      </c>
      <c r="B479" s="334">
        <f t="shared" si="1"/>
        <v>1</v>
      </c>
      <c r="C479" s="334">
        <f>'Clients Balance'!C691/'Clients Balance'!B691</f>
        <v>0.5886574678</v>
      </c>
      <c r="D479" s="334">
        <f>'Clients Balance'!D691/'Clients Balance'!$B691</f>
        <v>0.1441470854</v>
      </c>
      <c r="E479" s="334">
        <f>'Clients Balance'!E691/'Clients Balance'!$B691</f>
        <v>0.1089946972</v>
      </c>
      <c r="F479" s="334">
        <f>'Clients Balance'!F691/'Clients Balance'!$B691</f>
        <v>0</v>
      </c>
      <c r="G479" s="334">
        <f>'Clients Balance'!G691/'Clients Balance'!$B691</f>
        <v>0</v>
      </c>
      <c r="H479" s="334">
        <f>'Clients Balance'!H691/'Clients Balance'!$B691</f>
        <v>0</v>
      </c>
      <c r="I479" s="334">
        <f>'Clients Balance'!I691/'Clients Balance'!$B691</f>
        <v>0</v>
      </c>
      <c r="J479" s="334">
        <f>'Clients Balance'!J691/'Clients Balance'!$B691</f>
        <v>0</v>
      </c>
      <c r="K479" s="334">
        <f>'Clients Balance'!K691/'Clients Balance'!$B691</f>
        <v>0</v>
      </c>
      <c r="L479" s="334">
        <f>'Clients Balance'!L691/'Clients Balance'!$B691</f>
        <v>0</v>
      </c>
      <c r="M479" s="334">
        <f>'Clients Balance'!M691/'Clients Balance'!$B691</f>
        <v>0</v>
      </c>
      <c r="N479" s="334">
        <f>'Clients Balance'!N691/'Clients Balance'!$B691</f>
        <v>0</v>
      </c>
      <c r="O479" s="334">
        <f>'Clients Balance'!O691/'Clients Balance'!$B691</f>
        <v>0.04923004982</v>
      </c>
      <c r="P479" s="334">
        <f>'Clients Balance'!P691/'Clients Balance'!$B691</f>
        <v>0.02959932172</v>
      </c>
      <c r="Q479" s="334">
        <f>'Clients Balance'!Q691/'Clients Balance'!$B691</f>
        <v>0.07937137812</v>
      </c>
      <c r="R479" s="334">
        <f>'Clients Balance'!R691/'Clients Balance'!$B691</f>
        <v>0</v>
      </c>
      <c r="S479" s="134"/>
      <c r="T479" s="134"/>
      <c r="U479" s="134"/>
      <c r="V479" s="134"/>
      <c r="W479" s="134"/>
      <c r="X479" s="134"/>
      <c r="Y479" s="134"/>
      <c r="Z479" s="134"/>
      <c r="AA479" s="134"/>
    </row>
    <row r="480" ht="22.5" customHeight="1">
      <c r="A480" s="186" t="str">
        <f>'PROP DAILY PNL'!A686</f>
        <v/>
      </c>
      <c r="B480" s="334">
        <f t="shared" si="1"/>
        <v>1</v>
      </c>
      <c r="C480" s="334">
        <f>'Clients Balance'!C692/'Clients Balance'!B692</f>
        <v>0.5886574678</v>
      </c>
      <c r="D480" s="334">
        <f>'Clients Balance'!D692/'Clients Balance'!$B692</f>
        <v>0.1441470854</v>
      </c>
      <c r="E480" s="334">
        <f>'Clients Balance'!E692/'Clients Balance'!$B692</f>
        <v>0.1089946972</v>
      </c>
      <c r="F480" s="334">
        <f>'Clients Balance'!F692/'Clients Balance'!$B692</f>
        <v>0</v>
      </c>
      <c r="G480" s="334">
        <f>'Clients Balance'!G692/'Clients Balance'!$B692</f>
        <v>0</v>
      </c>
      <c r="H480" s="334">
        <f>'Clients Balance'!H692/'Clients Balance'!$B692</f>
        <v>0</v>
      </c>
      <c r="I480" s="334">
        <f>'Clients Balance'!I692/'Clients Balance'!$B692</f>
        <v>0</v>
      </c>
      <c r="J480" s="334">
        <f>'Clients Balance'!J692/'Clients Balance'!$B692</f>
        <v>0</v>
      </c>
      <c r="K480" s="334">
        <f>'Clients Balance'!K692/'Clients Balance'!$B692</f>
        <v>0</v>
      </c>
      <c r="L480" s="334">
        <f>'Clients Balance'!L692/'Clients Balance'!$B692</f>
        <v>0</v>
      </c>
      <c r="M480" s="334">
        <f>'Clients Balance'!M692/'Clients Balance'!$B692</f>
        <v>0</v>
      </c>
      <c r="N480" s="334">
        <f>'Clients Balance'!N692/'Clients Balance'!$B692</f>
        <v>0</v>
      </c>
      <c r="O480" s="334">
        <f>'Clients Balance'!O692/'Clients Balance'!$B692</f>
        <v>0.04923004982</v>
      </c>
      <c r="P480" s="334">
        <f>'Clients Balance'!P692/'Clients Balance'!$B692</f>
        <v>0.02959932172</v>
      </c>
      <c r="Q480" s="334">
        <f>'Clients Balance'!Q692/'Clients Balance'!$B692</f>
        <v>0.07937137812</v>
      </c>
      <c r="R480" s="334">
        <f>'Clients Balance'!R692/'Clients Balance'!$B692</f>
        <v>0</v>
      </c>
      <c r="S480" s="134"/>
      <c r="T480" s="134"/>
      <c r="U480" s="134"/>
      <c r="V480" s="134"/>
      <c r="W480" s="134"/>
      <c r="X480" s="134"/>
      <c r="Y480" s="134"/>
      <c r="Z480" s="134"/>
      <c r="AA480" s="134"/>
    </row>
    <row r="481" ht="22.5" customHeight="1">
      <c r="A481" s="186" t="str">
        <f>'PROP DAILY PNL'!A687</f>
        <v/>
      </c>
      <c r="B481" s="334">
        <f t="shared" si="1"/>
        <v>1</v>
      </c>
      <c r="C481" s="334">
        <f>'Clients Balance'!C693/'Clients Balance'!B693</f>
        <v>0.5886574678</v>
      </c>
      <c r="D481" s="334">
        <f>'Clients Balance'!D693/'Clients Balance'!$B693</f>
        <v>0.1441470854</v>
      </c>
      <c r="E481" s="334">
        <f>'Clients Balance'!E693/'Clients Balance'!$B693</f>
        <v>0.1089946972</v>
      </c>
      <c r="F481" s="334">
        <f>'Clients Balance'!F693/'Clients Balance'!$B693</f>
        <v>0</v>
      </c>
      <c r="G481" s="334">
        <f>'Clients Balance'!G693/'Clients Balance'!$B693</f>
        <v>0</v>
      </c>
      <c r="H481" s="334">
        <f>'Clients Balance'!H693/'Clients Balance'!$B693</f>
        <v>0</v>
      </c>
      <c r="I481" s="334">
        <f>'Clients Balance'!I693/'Clients Balance'!$B693</f>
        <v>0</v>
      </c>
      <c r="J481" s="334">
        <f>'Clients Balance'!J693/'Clients Balance'!$B693</f>
        <v>0</v>
      </c>
      <c r="K481" s="334">
        <f>'Clients Balance'!K693/'Clients Balance'!$B693</f>
        <v>0</v>
      </c>
      <c r="L481" s="334">
        <f>'Clients Balance'!L693/'Clients Balance'!$B693</f>
        <v>0</v>
      </c>
      <c r="M481" s="334">
        <f>'Clients Balance'!M693/'Clients Balance'!$B693</f>
        <v>0</v>
      </c>
      <c r="N481" s="334">
        <f>'Clients Balance'!N693/'Clients Balance'!$B693</f>
        <v>0</v>
      </c>
      <c r="O481" s="334">
        <f>'Clients Balance'!O693/'Clients Balance'!$B693</f>
        <v>0.04923004982</v>
      </c>
      <c r="P481" s="334">
        <f>'Clients Balance'!P693/'Clients Balance'!$B693</f>
        <v>0.02959932172</v>
      </c>
      <c r="Q481" s="334">
        <f>'Clients Balance'!Q693/'Clients Balance'!$B693</f>
        <v>0.07937137812</v>
      </c>
      <c r="R481" s="334">
        <f>'Clients Balance'!R693/'Clients Balance'!$B693</f>
        <v>0</v>
      </c>
      <c r="S481" s="134"/>
      <c r="T481" s="134"/>
      <c r="U481" s="134"/>
      <c r="V481" s="134"/>
      <c r="W481" s="134"/>
      <c r="X481" s="134"/>
      <c r="Y481" s="134"/>
      <c r="Z481" s="134"/>
      <c r="AA481" s="134"/>
    </row>
    <row r="482" ht="22.5" customHeight="1">
      <c r="A482" s="186" t="str">
        <f>'PROP DAILY PNL'!A688</f>
        <v/>
      </c>
      <c r="B482" s="334">
        <f t="shared" si="1"/>
        <v>1</v>
      </c>
      <c r="C482" s="334">
        <f>'Clients Balance'!C694/'Clients Balance'!B694</f>
        <v>0.5886574678</v>
      </c>
      <c r="D482" s="334">
        <f>'Clients Balance'!D694/'Clients Balance'!$B694</f>
        <v>0.1441470854</v>
      </c>
      <c r="E482" s="334">
        <f>'Clients Balance'!E694/'Clients Balance'!$B694</f>
        <v>0.1089946972</v>
      </c>
      <c r="F482" s="334">
        <f>'Clients Balance'!F694/'Clients Balance'!$B694</f>
        <v>0</v>
      </c>
      <c r="G482" s="334">
        <f>'Clients Balance'!G694/'Clients Balance'!$B694</f>
        <v>0</v>
      </c>
      <c r="H482" s="334">
        <f>'Clients Balance'!H694/'Clients Balance'!$B694</f>
        <v>0</v>
      </c>
      <c r="I482" s="334">
        <f>'Clients Balance'!I694/'Clients Balance'!$B694</f>
        <v>0</v>
      </c>
      <c r="J482" s="334">
        <f>'Clients Balance'!J694/'Clients Balance'!$B694</f>
        <v>0</v>
      </c>
      <c r="K482" s="334">
        <f>'Clients Balance'!K694/'Clients Balance'!$B694</f>
        <v>0</v>
      </c>
      <c r="L482" s="334">
        <f>'Clients Balance'!L694/'Clients Balance'!$B694</f>
        <v>0</v>
      </c>
      <c r="M482" s="334">
        <f>'Clients Balance'!M694/'Clients Balance'!$B694</f>
        <v>0</v>
      </c>
      <c r="N482" s="334">
        <f>'Clients Balance'!N694/'Clients Balance'!$B694</f>
        <v>0</v>
      </c>
      <c r="O482" s="334">
        <f>'Clients Balance'!O694/'Clients Balance'!$B694</f>
        <v>0.04923004982</v>
      </c>
      <c r="P482" s="334">
        <f>'Clients Balance'!P694/'Clients Balance'!$B694</f>
        <v>0.02959932172</v>
      </c>
      <c r="Q482" s="334">
        <f>'Clients Balance'!Q694/'Clients Balance'!$B694</f>
        <v>0.07937137812</v>
      </c>
      <c r="R482" s="334">
        <f>'Clients Balance'!R694/'Clients Balance'!$B694</f>
        <v>0</v>
      </c>
      <c r="S482" s="134"/>
      <c r="T482" s="134"/>
      <c r="U482" s="134"/>
      <c r="V482" s="134"/>
      <c r="W482" s="134"/>
      <c r="X482" s="134"/>
      <c r="Y482" s="134"/>
      <c r="Z482" s="134"/>
      <c r="AA482" s="134"/>
    </row>
    <row r="483" ht="22.5" customHeight="1">
      <c r="A483" s="186" t="str">
        <f>'PROP DAILY PNL'!A689</f>
        <v/>
      </c>
      <c r="B483" s="334">
        <f t="shared" si="1"/>
        <v>1</v>
      </c>
      <c r="C483" s="334">
        <f>'Clients Balance'!C695/'Clients Balance'!B695</f>
        <v>0.5886574678</v>
      </c>
      <c r="D483" s="334">
        <f>'Clients Balance'!D695/'Clients Balance'!$B695</f>
        <v>0.1441470854</v>
      </c>
      <c r="E483" s="334">
        <f>'Clients Balance'!E695/'Clients Balance'!$B695</f>
        <v>0.1089946972</v>
      </c>
      <c r="F483" s="334">
        <f>'Clients Balance'!F695/'Clients Balance'!$B695</f>
        <v>0</v>
      </c>
      <c r="G483" s="334">
        <f>'Clients Balance'!G695/'Clients Balance'!$B695</f>
        <v>0</v>
      </c>
      <c r="H483" s="334">
        <f>'Clients Balance'!H695/'Clients Balance'!$B695</f>
        <v>0</v>
      </c>
      <c r="I483" s="334">
        <f>'Clients Balance'!I695/'Clients Balance'!$B695</f>
        <v>0</v>
      </c>
      <c r="J483" s="334">
        <f>'Clients Balance'!J695/'Clients Balance'!$B695</f>
        <v>0</v>
      </c>
      <c r="K483" s="334">
        <f>'Clients Balance'!K695/'Clients Balance'!$B695</f>
        <v>0</v>
      </c>
      <c r="L483" s="334">
        <f>'Clients Balance'!L695/'Clients Balance'!$B695</f>
        <v>0</v>
      </c>
      <c r="M483" s="334">
        <f>'Clients Balance'!M695/'Clients Balance'!$B695</f>
        <v>0</v>
      </c>
      <c r="N483" s="334">
        <f>'Clients Balance'!N695/'Clients Balance'!$B695</f>
        <v>0</v>
      </c>
      <c r="O483" s="334">
        <f>'Clients Balance'!O695/'Clients Balance'!$B695</f>
        <v>0.04923004982</v>
      </c>
      <c r="P483" s="334">
        <f>'Clients Balance'!P695/'Clients Balance'!$B695</f>
        <v>0.02959932172</v>
      </c>
      <c r="Q483" s="334">
        <f>'Clients Balance'!Q695/'Clients Balance'!$B695</f>
        <v>0.07937137812</v>
      </c>
      <c r="R483" s="334">
        <f>'Clients Balance'!R695/'Clients Balance'!$B695</f>
        <v>0</v>
      </c>
      <c r="S483" s="134"/>
      <c r="T483" s="134"/>
      <c r="U483" s="134"/>
      <c r="V483" s="134"/>
      <c r="W483" s="134"/>
      <c r="X483" s="134"/>
      <c r="Y483" s="134"/>
      <c r="Z483" s="134"/>
      <c r="AA483" s="134"/>
    </row>
    <row r="484" ht="22.5" customHeight="1">
      <c r="A484" s="186" t="str">
        <f>'PROP DAILY PNL'!A690</f>
        <v/>
      </c>
      <c r="B484" s="334">
        <f t="shared" si="1"/>
        <v>1</v>
      </c>
      <c r="C484" s="334">
        <f>'Clients Balance'!C696/'Clients Balance'!B696</f>
        <v>0.5886574678</v>
      </c>
      <c r="D484" s="334">
        <f>'Clients Balance'!D696/'Clients Balance'!$B696</f>
        <v>0.1441470854</v>
      </c>
      <c r="E484" s="334">
        <f>'Clients Balance'!E696/'Clients Balance'!$B696</f>
        <v>0.1089946972</v>
      </c>
      <c r="F484" s="334">
        <f>'Clients Balance'!F696/'Clients Balance'!$B696</f>
        <v>0</v>
      </c>
      <c r="G484" s="334">
        <f>'Clients Balance'!G696/'Clients Balance'!$B696</f>
        <v>0</v>
      </c>
      <c r="H484" s="334">
        <f>'Clients Balance'!H696/'Clients Balance'!$B696</f>
        <v>0</v>
      </c>
      <c r="I484" s="334">
        <f>'Clients Balance'!I696/'Clients Balance'!$B696</f>
        <v>0</v>
      </c>
      <c r="J484" s="334">
        <f>'Clients Balance'!J696/'Clients Balance'!$B696</f>
        <v>0</v>
      </c>
      <c r="K484" s="334">
        <f>'Clients Balance'!K696/'Clients Balance'!$B696</f>
        <v>0</v>
      </c>
      <c r="L484" s="334">
        <f>'Clients Balance'!L696/'Clients Balance'!$B696</f>
        <v>0</v>
      </c>
      <c r="M484" s="334">
        <f>'Clients Balance'!M696/'Clients Balance'!$B696</f>
        <v>0</v>
      </c>
      <c r="N484" s="334">
        <f>'Clients Balance'!N696/'Clients Balance'!$B696</f>
        <v>0</v>
      </c>
      <c r="O484" s="334">
        <f>'Clients Balance'!O696/'Clients Balance'!$B696</f>
        <v>0.04923004982</v>
      </c>
      <c r="P484" s="334">
        <f>'Clients Balance'!P696/'Clients Balance'!$B696</f>
        <v>0.02959932172</v>
      </c>
      <c r="Q484" s="334">
        <f>'Clients Balance'!Q696/'Clients Balance'!$B696</f>
        <v>0.07937137812</v>
      </c>
      <c r="R484" s="334">
        <f>'Clients Balance'!R696/'Clients Balance'!$B696</f>
        <v>0</v>
      </c>
      <c r="S484" s="134"/>
      <c r="T484" s="134"/>
      <c r="U484" s="134"/>
      <c r="V484" s="134"/>
      <c r="W484" s="134"/>
      <c r="X484" s="134"/>
      <c r="Y484" s="134"/>
      <c r="Z484" s="134"/>
      <c r="AA484" s="134"/>
    </row>
    <row r="485" ht="22.5" customHeight="1">
      <c r="A485" s="186" t="str">
        <f>'PROP DAILY PNL'!A691</f>
        <v/>
      </c>
      <c r="B485" s="334">
        <f t="shared" si="1"/>
        <v>1</v>
      </c>
      <c r="C485" s="334">
        <f>'Clients Balance'!C697/'Clients Balance'!B697</f>
        <v>0.5886574678</v>
      </c>
      <c r="D485" s="334">
        <f>'Clients Balance'!D697/'Clients Balance'!$B697</f>
        <v>0.1441470854</v>
      </c>
      <c r="E485" s="334">
        <f>'Clients Balance'!E697/'Clients Balance'!$B697</f>
        <v>0.1089946972</v>
      </c>
      <c r="F485" s="334">
        <f>'Clients Balance'!F697/'Clients Balance'!$B697</f>
        <v>0</v>
      </c>
      <c r="G485" s="334">
        <f>'Clients Balance'!G697/'Clients Balance'!$B697</f>
        <v>0</v>
      </c>
      <c r="H485" s="334">
        <f>'Clients Balance'!H697/'Clients Balance'!$B697</f>
        <v>0</v>
      </c>
      <c r="I485" s="334">
        <f>'Clients Balance'!I697/'Clients Balance'!$B697</f>
        <v>0</v>
      </c>
      <c r="J485" s="334">
        <f>'Clients Balance'!J697/'Clients Balance'!$B697</f>
        <v>0</v>
      </c>
      <c r="K485" s="334">
        <f>'Clients Balance'!K697/'Clients Balance'!$B697</f>
        <v>0</v>
      </c>
      <c r="L485" s="334">
        <f>'Clients Balance'!L697/'Clients Balance'!$B697</f>
        <v>0</v>
      </c>
      <c r="M485" s="334">
        <f>'Clients Balance'!M697/'Clients Balance'!$B697</f>
        <v>0</v>
      </c>
      <c r="N485" s="334">
        <f>'Clients Balance'!N697/'Clients Balance'!$B697</f>
        <v>0</v>
      </c>
      <c r="O485" s="334">
        <f>'Clients Balance'!O697/'Clients Balance'!$B697</f>
        <v>0.04923004982</v>
      </c>
      <c r="P485" s="334">
        <f>'Clients Balance'!P697/'Clients Balance'!$B697</f>
        <v>0.02959932172</v>
      </c>
      <c r="Q485" s="334">
        <f>'Clients Balance'!Q697/'Clients Balance'!$B697</f>
        <v>0.07937137812</v>
      </c>
      <c r="R485" s="334">
        <f>'Clients Balance'!R697/'Clients Balance'!$B697</f>
        <v>0</v>
      </c>
      <c r="S485" s="134"/>
      <c r="T485" s="134"/>
      <c r="U485" s="134"/>
      <c r="V485" s="134"/>
      <c r="W485" s="134"/>
      <c r="X485" s="134"/>
      <c r="Y485" s="134"/>
      <c r="Z485" s="134"/>
      <c r="AA485" s="134"/>
    </row>
    <row r="486" ht="22.5" customHeight="1">
      <c r="A486" s="186" t="str">
        <f>'PROP DAILY PNL'!A692</f>
        <v/>
      </c>
      <c r="B486" s="334">
        <f t="shared" si="1"/>
        <v>1</v>
      </c>
      <c r="C486" s="334">
        <f>'Clients Balance'!C698/'Clients Balance'!B698</f>
        <v>0.5886574678</v>
      </c>
      <c r="D486" s="334">
        <f>'Clients Balance'!D698/'Clients Balance'!$B698</f>
        <v>0.1441470854</v>
      </c>
      <c r="E486" s="334">
        <f>'Clients Balance'!E698/'Clients Balance'!$B698</f>
        <v>0.1089946972</v>
      </c>
      <c r="F486" s="334">
        <f>'Clients Balance'!F698/'Clients Balance'!$B698</f>
        <v>0</v>
      </c>
      <c r="G486" s="334">
        <f>'Clients Balance'!G698/'Clients Balance'!$B698</f>
        <v>0</v>
      </c>
      <c r="H486" s="334">
        <f>'Clients Balance'!H698/'Clients Balance'!$B698</f>
        <v>0</v>
      </c>
      <c r="I486" s="334">
        <f>'Clients Balance'!I698/'Clients Balance'!$B698</f>
        <v>0</v>
      </c>
      <c r="J486" s="334">
        <f>'Clients Balance'!J698/'Clients Balance'!$B698</f>
        <v>0</v>
      </c>
      <c r="K486" s="334">
        <f>'Clients Balance'!K698/'Clients Balance'!$B698</f>
        <v>0</v>
      </c>
      <c r="L486" s="334">
        <f>'Clients Balance'!L698/'Clients Balance'!$B698</f>
        <v>0</v>
      </c>
      <c r="M486" s="334">
        <f>'Clients Balance'!M698/'Clients Balance'!$B698</f>
        <v>0</v>
      </c>
      <c r="N486" s="334">
        <f>'Clients Balance'!N698/'Clients Balance'!$B698</f>
        <v>0</v>
      </c>
      <c r="O486" s="334">
        <f>'Clients Balance'!O698/'Clients Balance'!$B698</f>
        <v>0.04923004982</v>
      </c>
      <c r="P486" s="334">
        <f>'Clients Balance'!P698/'Clients Balance'!$B698</f>
        <v>0.02959932172</v>
      </c>
      <c r="Q486" s="334">
        <f>'Clients Balance'!Q698/'Clients Balance'!$B698</f>
        <v>0.07937137812</v>
      </c>
      <c r="R486" s="334">
        <f>'Clients Balance'!R698/'Clients Balance'!$B698</f>
        <v>0</v>
      </c>
      <c r="S486" s="134"/>
      <c r="T486" s="134"/>
      <c r="U486" s="134"/>
      <c r="V486" s="134"/>
      <c r="W486" s="134"/>
      <c r="X486" s="134"/>
      <c r="Y486" s="134"/>
      <c r="Z486" s="134"/>
      <c r="AA486" s="134"/>
    </row>
    <row r="487" ht="22.5" customHeight="1">
      <c r="A487" s="186" t="str">
        <f>'PROP DAILY PNL'!A693</f>
        <v/>
      </c>
      <c r="B487" s="334">
        <f t="shared" si="1"/>
        <v>1</v>
      </c>
      <c r="C487" s="334">
        <f>'Clients Balance'!C699/'Clients Balance'!B699</f>
        <v>0.5886574678</v>
      </c>
      <c r="D487" s="334">
        <f>'Clients Balance'!D699/'Clients Balance'!$B699</f>
        <v>0.1441470854</v>
      </c>
      <c r="E487" s="334">
        <f>'Clients Balance'!E699/'Clients Balance'!$B699</f>
        <v>0.1089946972</v>
      </c>
      <c r="F487" s="334">
        <f>'Clients Balance'!F699/'Clients Balance'!$B699</f>
        <v>0</v>
      </c>
      <c r="G487" s="334">
        <f>'Clients Balance'!G699/'Clients Balance'!$B699</f>
        <v>0</v>
      </c>
      <c r="H487" s="334">
        <f>'Clients Balance'!H699/'Clients Balance'!$B699</f>
        <v>0</v>
      </c>
      <c r="I487" s="334">
        <f>'Clients Balance'!I699/'Clients Balance'!$B699</f>
        <v>0</v>
      </c>
      <c r="J487" s="334">
        <f>'Clients Balance'!J699/'Clients Balance'!$B699</f>
        <v>0</v>
      </c>
      <c r="K487" s="334">
        <f>'Clients Balance'!K699/'Clients Balance'!$B699</f>
        <v>0</v>
      </c>
      <c r="L487" s="334">
        <f>'Clients Balance'!L699/'Clients Balance'!$B699</f>
        <v>0</v>
      </c>
      <c r="M487" s="334">
        <f>'Clients Balance'!M699/'Clients Balance'!$B699</f>
        <v>0</v>
      </c>
      <c r="N487" s="334">
        <f>'Clients Balance'!N699/'Clients Balance'!$B699</f>
        <v>0</v>
      </c>
      <c r="O487" s="334">
        <f>'Clients Balance'!O699/'Clients Balance'!$B699</f>
        <v>0.04923004982</v>
      </c>
      <c r="P487" s="334">
        <f>'Clients Balance'!P699/'Clients Balance'!$B699</f>
        <v>0.02959932172</v>
      </c>
      <c r="Q487" s="334">
        <f>'Clients Balance'!Q699/'Clients Balance'!$B699</f>
        <v>0.07937137812</v>
      </c>
      <c r="R487" s="334">
        <f>'Clients Balance'!R699/'Clients Balance'!$B699</f>
        <v>0</v>
      </c>
      <c r="S487" s="134"/>
      <c r="T487" s="134"/>
      <c r="U487" s="134"/>
      <c r="V487" s="134"/>
      <c r="W487" s="134"/>
      <c r="X487" s="134"/>
      <c r="Y487" s="134"/>
      <c r="Z487" s="134"/>
      <c r="AA487" s="134"/>
    </row>
    <row r="488" ht="22.5" customHeight="1">
      <c r="A488" s="186" t="str">
        <f>'PROP DAILY PNL'!A694</f>
        <v/>
      </c>
      <c r="B488" s="334">
        <f t="shared" si="1"/>
        <v>1</v>
      </c>
      <c r="C488" s="334">
        <f>'Clients Balance'!C700/'Clients Balance'!B700</f>
        <v>0.5886574678</v>
      </c>
      <c r="D488" s="334">
        <f>'Clients Balance'!D700/'Clients Balance'!$B700</f>
        <v>0.1441470854</v>
      </c>
      <c r="E488" s="334">
        <f>'Clients Balance'!E700/'Clients Balance'!$B700</f>
        <v>0.1089946972</v>
      </c>
      <c r="F488" s="334">
        <f>'Clients Balance'!F700/'Clients Balance'!$B700</f>
        <v>0</v>
      </c>
      <c r="G488" s="334">
        <f>'Clients Balance'!G700/'Clients Balance'!$B700</f>
        <v>0</v>
      </c>
      <c r="H488" s="334">
        <f>'Clients Balance'!H700/'Clients Balance'!$B700</f>
        <v>0</v>
      </c>
      <c r="I488" s="334">
        <f>'Clients Balance'!I700/'Clients Balance'!$B700</f>
        <v>0</v>
      </c>
      <c r="J488" s="334">
        <f>'Clients Balance'!J700/'Clients Balance'!$B700</f>
        <v>0</v>
      </c>
      <c r="K488" s="334">
        <f>'Clients Balance'!K700/'Clients Balance'!$B700</f>
        <v>0</v>
      </c>
      <c r="L488" s="334">
        <f>'Clients Balance'!L700/'Clients Balance'!$B700</f>
        <v>0</v>
      </c>
      <c r="M488" s="334">
        <f>'Clients Balance'!M700/'Clients Balance'!$B700</f>
        <v>0</v>
      </c>
      <c r="N488" s="334">
        <f>'Clients Balance'!N700/'Clients Balance'!$B700</f>
        <v>0</v>
      </c>
      <c r="O488" s="334">
        <f>'Clients Balance'!O700/'Clients Balance'!$B700</f>
        <v>0.04923004982</v>
      </c>
      <c r="P488" s="334">
        <f>'Clients Balance'!P700/'Clients Balance'!$B700</f>
        <v>0.02959932172</v>
      </c>
      <c r="Q488" s="334">
        <f>'Clients Balance'!Q700/'Clients Balance'!$B700</f>
        <v>0.07937137812</v>
      </c>
      <c r="R488" s="334">
        <f>'Clients Balance'!R700/'Clients Balance'!$B700</f>
        <v>0</v>
      </c>
      <c r="S488" s="134"/>
      <c r="T488" s="134"/>
      <c r="U488" s="134"/>
      <c r="V488" s="134"/>
      <c r="W488" s="134"/>
      <c r="X488" s="134"/>
      <c r="Y488" s="134"/>
      <c r="Z488" s="134"/>
      <c r="AA488" s="134"/>
    </row>
    <row r="489" ht="22.5" customHeight="1">
      <c r="A489" s="186" t="str">
        <f>'PROP DAILY PNL'!A695</f>
        <v/>
      </c>
      <c r="B489" s="334">
        <f t="shared" si="1"/>
        <v>1</v>
      </c>
      <c r="C489" s="334">
        <f>'Clients Balance'!C701/'Clients Balance'!B701</f>
        <v>0.5886574678</v>
      </c>
      <c r="D489" s="334">
        <f>'Clients Balance'!D701/'Clients Balance'!$B701</f>
        <v>0.1441470854</v>
      </c>
      <c r="E489" s="334">
        <f>'Clients Balance'!E701/'Clients Balance'!$B701</f>
        <v>0.1089946972</v>
      </c>
      <c r="F489" s="334">
        <f>'Clients Balance'!F701/'Clients Balance'!$B701</f>
        <v>0</v>
      </c>
      <c r="G489" s="334">
        <f>'Clients Balance'!G701/'Clients Balance'!$B701</f>
        <v>0</v>
      </c>
      <c r="H489" s="334">
        <f>'Clients Balance'!H701/'Clients Balance'!$B701</f>
        <v>0</v>
      </c>
      <c r="I489" s="334">
        <f>'Clients Balance'!I701/'Clients Balance'!$B701</f>
        <v>0</v>
      </c>
      <c r="J489" s="334">
        <f>'Clients Balance'!J701/'Clients Balance'!$B701</f>
        <v>0</v>
      </c>
      <c r="K489" s="334">
        <f>'Clients Balance'!K701/'Clients Balance'!$B701</f>
        <v>0</v>
      </c>
      <c r="L489" s="334">
        <f>'Clients Balance'!L701/'Clients Balance'!$B701</f>
        <v>0</v>
      </c>
      <c r="M489" s="334">
        <f>'Clients Balance'!M701/'Clients Balance'!$B701</f>
        <v>0</v>
      </c>
      <c r="N489" s="334">
        <f>'Clients Balance'!N701/'Clients Balance'!$B701</f>
        <v>0</v>
      </c>
      <c r="O489" s="334">
        <f>'Clients Balance'!O701/'Clients Balance'!$B701</f>
        <v>0.04923004982</v>
      </c>
      <c r="P489" s="334">
        <f>'Clients Balance'!P701/'Clients Balance'!$B701</f>
        <v>0.02959932172</v>
      </c>
      <c r="Q489" s="334">
        <f>'Clients Balance'!Q701/'Clients Balance'!$B701</f>
        <v>0.07937137812</v>
      </c>
      <c r="R489" s="334">
        <f>'Clients Balance'!R701/'Clients Balance'!$B701</f>
        <v>0</v>
      </c>
      <c r="S489" s="134"/>
      <c r="T489" s="134"/>
      <c r="U489" s="134"/>
      <c r="V489" s="134"/>
      <c r="W489" s="134"/>
      <c r="X489" s="134"/>
      <c r="Y489" s="134"/>
      <c r="Z489" s="134"/>
      <c r="AA489" s="134"/>
    </row>
    <row r="490" ht="22.5" customHeight="1">
      <c r="A490" s="186" t="str">
        <f>'PROP DAILY PNL'!A696</f>
        <v/>
      </c>
      <c r="B490" s="334">
        <f t="shared" si="1"/>
        <v>1</v>
      </c>
      <c r="C490" s="334">
        <f>'Clients Balance'!C702/'Clients Balance'!B702</f>
        <v>0.5886574678</v>
      </c>
      <c r="D490" s="334">
        <f>'Clients Balance'!D702/'Clients Balance'!$B702</f>
        <v>0.1441470854</v>
      </c>
      <c r="E490" s="334">
        <f>'Clients Balance'!E702/'Clients Balance'!$B702</f>
        <v>0.1089946972</v>
      </c>
      <c r="F490" s="334">
        <f>'Clients Balance'!F702/'Clients Balance'!$B702</f>
        <v>0</v>
      </c>
      <c r="G490" s="334">
        <f>'Clients Balance'!G702/'Clients Balance'!$B702</f>
        <v>0</v>
      </c>
      <c r="H490" s="334">
        <f>'Clients Balance'!H702/'Clients Balance'!$B702</f>
        <v>0</v>
      </c>
      <c r="I490" s="334">
        <f>'Clients Balance'!I702/'Clients Balance'!$B702</f>
        <v>0</v>
      </c>
      <c r="J490" s="334">
        <f>'Clients Balance'!J702/'Clients Balance'!$B702</f>
        <v>0</v>
      </c>
      <c r="K490" s="334">
        <f>'Clients Balance'!K702/'Clients Balance'!$B702</f>
        <v>0</v>
      </c>
      <c r="L490" s="334">
        <f>'Clients Balance'!L702/'Clients Balance'!$B702</f>
        <v>0</v>
      </c>
      <c r="M490" s="334">
        <f>'Clients Balance'!M702/'Clients Balance'!$B702</f>
        <v>0</v>
      </c>
      <c r="N490" s="334">
        <f>'Clients Balance'!N702/'Clients Balance'!$B702</f>
        <v>0</v>
      </c>
      <c r="O490" s="334">
        <f>'Clients Balance'!O702/'Clients Balance'!$B702</f>
        <v>0.04923004982</v>
      </c>
      <c r="P490" s="334">
        <f>'Clients Balance'!P702/'Clients Balance'!$B702</f>
        <v>0.02959932172</v>
      </c>
      <c r="Q490" s="334">
        <f>'Clients Balance'!Q702/'Clients Balance'!$B702</f>
        <v>0.07937137812</v>
      </c>
      <c r="R490" s="334">
        <f>'Clients Balance'!R702/'Clients Balance'!$B702</f>
        <v>0</v>
      </c>
      <c r="S490" s="134"/>
      <c r="T490" s="134"/>
      <c r="U490" s="134"/>
      <c r="V490" s="134"/>
      <c r="W490" s="134"/>
      <c r="X490" s="134"/>
      <c r="Y490" s="134"/>
      <c r="Z490" s="134"/>
      <c r="AA490" s="134"/>
    </row>
    <row r="491" ht="22.5" customHeight="1">
      <c r="A491" s="186" t="str">
        <f>'PROP DAILY PNL'!A697</f>
        <v/>
      </c>
      <c r="B491" s="334">
        <f t="shared" si="1"/>
        <v>1</v>
      </c>
      <c r="C491" s="334">
        <f>'Clients Balance'!C703/'Clients Balance'!B703</f>
        <v>0.5886574678</v>
      </c>
      <c r="D491" s="334">
        <f>'Clients Balance'!D703/'Clients Balance'!$B703</f>
        <v>0.1441470854</v>
      </c>
      <c r="E491" s="334">
        <f>'Clients Balance'!E703/'Clients Balance'!$B703</f>
        <v>0.1089946972</v>
      </c>
      <c r="F491" s="334">
        <f>'Clients Balance'!F703/'Clients Balance'!$B703</f>
        <v>0</v>
      </c>
      <c r="G491" s="334">
        <f>'Clients Balance'!G703/'Clients Balance'!$B703</f>
        <v>0</v>
      </c>
      <c r="H491" s="334">
        <f>'Clients Balance'!H703/'Clients Balance'!$B703</f>
        <v>0</v>
      </c>
      <c r="I491" s="334">
        <f>'Clients Balance'!I703/'Clients Balance'!$B703</f>
        <v>0</v>
      </c>
      <c r="J491" s="334">
        <f>'Clients Balance'!J703/'Clients Balance'!$B703</f>
        <v>0</v>
      </c>
      <c r="K491" s="334">
        <f>'Clients Balance'!K703/'Clients Balance'!$B703</f>
        <v>0</v>
      </c>
      <c r="L491" s="334">
        <f>'Clients Balance'!L703/'Clients Balance'!$B703</f>
        <v>0</v>
      </c>
      <c r="M491" s="334">
        <f>'Clients Balance'!M703/'Clients Balance'!$B703</f>
        <v>0</v>
      </c>
      <c r="N491" s="334">
        <f>'Clients Balance'!N703/'Clients Balance'!$B703</f>
        <v>0</v>
      </c>
      <c r="O491" s="334">
        <f>'Clients Balance'!O703/'Clients Balance'!$B703</f>
        <v>0.04923004982</v>
      </c>
      <c r="P491" s="334">
        <f>'Clients Balance'!P703/'Clients Balance'!$B703</f>
        <v>0.02959932172</v>
      </c>
      <c r="Q491" s="334">
        <f>'Clients Balance'!Q703/'Clients Balance'!$B703</f>
        <v>0.07937137812</v>
      </c>
      <c r="R491" s="334">
        <f>'Clients Balance'!R703/'Clients Balance'!$B703</f>
        <v>0</v>
      </c>
      <c r="S491" s="134"/>
      <c r="T491" s="134"/>
      <c r="U491" s="134"/>
      <c r="V491" s="134"/>
      <c r="W491" s="134"/>
      <c r="X491" s="134"/>
      <c r="Y491" s="134"/>
      <c r="Z491" s="134"/>
      <c r="AA491" s="134"/>
    </row>
    <row r="492" ht="22.5" customHeight="1">
      <c r="A492" s="186" t="str">
        <f>'PROP DAILY PNL'!A698</f>
        <v/>
      </c>
      <c r="B492" s="334">
        <f t="shared" si="1"/>
        <v>1</v>
      </c>
      <c r="C492" s="334">
        <f>'Clients Balance'!C704/'Clients Balance'!B704</f>
        <v>0.5886574678</v>
      </c>
      <c r="D492" s="334">
        <f>'Clients Balance'!D704/'Clients Balance'!$B704</f>
        <v>0.1441470854</v>
      </c>
      <c r="E492" s="334">
        <f>'Clients Balance'!E704/'Clients Balance'!$B704</f>
        <v>0.1089946972</v>
      </c>
      <c r="F492" s="334">
        <f>'Clients Balance'!F704/'Clients Balance'!$B704</f>
        <v>0</v>
      </c>
      <c r="G492" s="334">
        <f>'Clients Balance'!G704/'Clients Balance'!$B704</f>
        <v>0</v>
      </c>
      <c r="H492" s="334">
        <f>'Clients Balance'!H704/'Clients Balance'!$B704</f>
        <v>0</v>
      </c>
      <c r="I492" s="334">
        <f>'Clients Balance'!I704/'Clients Balance'!$B704</f>
        <v>0</v>
      </c>
      <c r="J492" s="334">
        <f>'Clients Balance'!J704/'Clients Balance'!$B704</f>
        <v>0</v>
      </c>
      <c r="K492" s="334">
        <f>'Clients Balance'!K704/'Clients Balance'!$B704</f>
        <v>0</v>
      </c>
      <c r="L492" s="334">
        <f>'Clients Balance'!L704/'Clients Balance'!$B704</f>
        <v>0</v>
      </c>
      <c r="M492" s="334">
        <f>'Clients Balance'!M704/'Clients Balance'!$B704</f>
        <v>0</v>
      </c>
      <c r="N492" s="334">
        <f>'Clients Balance'!N704/'Clients Balance'!$B704</f>
        <v>0</v>
      </c>
      <c r="O492" s="334">
        <f>'Clients Balance'!O704/'Clients Balance'!$B704</f>
        <v>0.04923004982</v>
      </c>
      <c r="P492" s="334">
        <f>'Clients Balance'!P704/'Clients Balance'!$B704</f>
        <v>0.02959932172</v>
      </c>
      <c r="Q492" s="334">
        <f>'Clients Balance'!Q704/'Clients Balance'!$B704</f>
        <v>0.07937137812</v>
      </c>
      <c r="R492" s="334">
        <f>'Clients Balance'!R704/'Clients Balance'!$B704</f>
        <v>0</v>
      </c>
      <c r="S492" s="134"/>
      <c r="T492" s="134"/>
      <c r="U492" s="134"/>
      <c r="V492" s="134"/>
      <c r="W492" s="134"/>
      <c r="X492" s="134"/>
      <c r="Y492" s="134"/>
      <c r="Z492" s="134"/>
      <c r="AA492" s="134"/>
    </row>
    <row r="493" ht="22.5" customHeight="1">
      <c r="A493" s="186" t="str">
        <f>'PROP DAILY PNL'!A699</f>
        <v/>
      </c>
      <c r="B493" s="334">
        <f t="shared" si="1"/>
        <v>1</v>
      </c>
      <c r="C493" s="334">
        <f>'Clients Balance'!C705/'Clients Balance'!B705</f>
        <v>0.5886574678</v>
      </c>
      <c r="D493" s="334">
        <f>'Clients Balance'!D705/'Clients Balance'!$B705</f>
        <v>0.1441470854</v>
      </c>
      <c r="E493" s="334">
        <f>'Clients Balance'!E705/'Clients Balance'!$B705</f>
        <v>0.1089946972</v>
      </c>
      <c r="F493" s="334">
        <f>'Clients Balance'!F705/'Clients Balance'!$B705</f>
        <v>0</v>
      </c>
      <c r="G493" s="334">
        <f>'Clients Balance'!G705/'Clients Balance'!$B705</f>
        <v>0</v>
      </c>
      <c r="H493" s="334">
        <f>'Clients Balance'!H705/'Clients Balance'!$B705</f>
        <v>0</v>
      </c>
      <c r="I493" s="334">
        <f>'Clients Balance'!I705/'Clients Balance'!$B705</f>
        <v>0</v>
      </c>
      <c r="J493" s="334">
        <f>'Clients Balance'!J705/'Clients Balance'!$B705</f>
        <v>0</v>
      </c>
      <c r="K493" s="334">
        <f>'Clients Balance'!K705/'Clients Balance'!$B705</f>
        <v>0</v>
      </c>
      <c r="L493" s="334">
        <f>'Clients Balance'!L705/'Clients Balance'!$B705</f>
        <v>0</v>
      </c>
      <c r="M493" s="334">
        <f>'Clients Balance'!M705/'Clients Balance'!$B705</f>
        <v>0</v>
      </c>
      <c r="N493" s="334">
        <f>'Clients Balance'!N705/'Clients Balance'!$B705</f>
        <v>0</v>
      </c>
      <c r="O493" s="334">
        <f>'Clients Balance'!O705/'Clients Balance'!$B705</f>
        <v>0.04923004982</v>
      </c>
      <c r="P493" s="334">
        <f>'Clients Balance'!P705/'Clients Balance'!$B705</f>
        <v>0.02959932172</v>
      </c>
      <c r="Q493" s="334">
        <f>'Clients Balance'!Q705/'Clients Balance'!$B705</f>
        <v>0.07937137812</v>
      </c>
      <c r="R493" s="334">
        <f>'Clients Balance'!R705/'Clients Balance'!$B705</f>
        <v>0</v>
      </c>
      <c r="S493" s="134"/>
      <c r="T493" s="134"/>
      <c r="U493" s="134"/>
      <c r="V493" s="134"/>
      <c r="W493" s="134"/>
      <c r="X493" s="134"/>
      <c r="Y493" s="134"/>
      <c r="Z493" s="134"/>
      <c r="AA493" s="134"/>
    </row>
    <row r="494" ht="22.5" customHeight="1">
      <c r="A494" s="186" t="str">
        <f>'PROP DAILY PNL'!A700</f>
        <v/>
      </c>
      <c r="B494" s="334">
        <f t="shared" si="1"/>
        <v>1</v>
      </c>
      <c r="C494" s="334">
        <f>'Clients Balance'!C706/'Clients Balance'!B706</f>
        <v>0.5886574678</v>
      </c>
      <c r="D494" s="334">
        <f>'Clients Balance'!D706/'Clients Balance'!$B706</f>
        <v>0.1441470854</v>
      </c>
      <c r="E494" s="334">
        <f>'Clients Balance'!E706/'Clients Balance'!$B706</f>
        <v>0.1089946972</v>
      </c>
      <c r="F494" s="334">
        <f>'Clients Balance'!F706/'Clients Balance'!$B706</f>
        <v>0</v>
      </c>
      <c r="G494" s="334">
        <f>'Clients Balance'!G706/'Clients Balance'!$B706</f>
        <v>0</v>
      </c>
      <c r="H494" s="334">
        <f>'Clients Balance'!H706/'Clients Balance'!$B706</f>
        <v>0</v>
      </c>
      <c r="I494" s="334">
        <f>'Clients Balance'!I706/'Clients Balance'!$B706</f>
        <v>0</v>
      </c>
      <c r="J494" s="334">
        <f>'Clients Balance'!J706/'Clients Balance'!$B706</f>
        <v>0</v>
      </c>
      <c r="K494" s="334">
        <f>'Clients Balance'!K706/'Clients Balance'!$B706</f>
        <v>0</v>
      </c>
      <c r="L494" s="334">
        <f>'Clients Balance'!L706/'Clients Balance'!$B706</f>
        <v>0</v>
      </c>
      <c r="M494" s="334">
        <f>'Clients Balance'!M706/'Clients Balance'!$B706</f>
        <v>0</v>
      </c>
      <c r="N494" s="334">
        <f>'Clients Balance'!N706/'Clients Balance'!$B706</f>
        <v>0</v>
      </c>
      <c r="O494" s="334">
        <f>'Clients Balance'!O706/'Clients Balance'!$B706</f>
        <v>0.04923004982</v>
      </c>
      <c r="P494" s="334">
        <f>'Clients Balance'!P706/'Clients Balance'!$B706</f>
        <v>0.02959932172</v>
      </c>
      <c r="Q494" s="334">
        <f>'Clients Balance'!Q706/'Clients Balance'!$B706</f>
        <v>0.07937137812</v>
      </c>
      <c r="R494" s="334">
        <f>'Clients Balance'!R706/'Clients Balance'!$B706</f>
        <v>0</v>
      </c>
      <c r="S494" s="134"/>
      <c r="T494" s="134"/>
      <c r="U494" s="134"/>
      <c r="V494" s="134"/>
      <c r="W494" s="134"/>
      <c r="X494" s="134"/>
      <c r="Y494" s="134"/>
      <c r="Z494" s="134"/>
      <c r="AA494" s="134"/>
    </row>
    <row r="495" ht="22.5" customHeight="1">
      <c r="A495" s="186" t="str">
        <f>'PROP DAILY PNL'!A701</f>
        <v/>
      </c>
      <c r="B495" s="334">
        <f t="shared" si="1"/>
        <v>1</v>
      </c>
      <c r="C495" s="334">
        <f>'Clients Balance'!C707/'Clients Balance'!B707</f>
        <v>0.5886574678</v>
      </c>
      <c r="D495" s="334">
        <f>'Clients Balance'!D707/'Clients Balance'!$B707</f>
        <v>0.1441470854</v>
      </c>
      <c r="E495" s="334">
        <f>'Clients Balance'!E707/'Clients Balance'!$B707</f>
        <v>0.1089946972</v>
      </c>
      <c r="F495" s="334">
        <f>'Clients Balance'!F707/'Clients Balance'!$B707</f>
        <v>0</v>
      </c>
      <c r="G495" s="334">
        <f>'Clients Balance'!G707/'Clients Balance'!$B707</f>
        <v>0</v>
      </c>
      <c r="H495" s="334">
        <f>'Clients Balance'!H707/'Clients Balance'!$B707</f>
        <v>0</v>
      </c>
      <c r="I495" s="334">
        <f>'Clients Balance'!I707/'Clients Balance'!$B707</f>
        <v>0</v>
      </c>
      <c r="J495" s="334">
        <f>'Clients Balance'!J707/'Clients Balance'!$B707</f>
        <v>0</v>
      </c>
      <c r="K495" s="334">
        <f>'Clients Balance'!K707/'Clients Balance'!$B707</f>
        <v>0</v>
      </c>
      <c r="L495" s="334">
        <f>'Clients Balance'!L707/'Clients Balance'!$B707</f>
        <v>0</v>
      </c>
      <c r="M495" s="334">
        <f>'Clients Balance'!M707/'Clients Balance'!$B707</f>
        <v>0</v>
      </c>
      <c r="N495" s="334">
        <f>'Clients Balance'!N707/'Clients Balance'!$B707</f>
        <v>0</v>
      </c>
      <c r="O495" s="334">
        <f>'Clients Balance'!O707/'Clients Balance'!$B707</f>
        <v>0.04923004982</v>
      </c>
      <c r="P495" s="334">
        <f>'Clients Balance'!P707/'Clients Balance'!$B707</f>
        <v>0.02959932172</v>
      </c>
      <c r="Q495" s="334">
        <f>'Clients Balance'!Q707/'Clients Balance'!$B707</f>
        <v>0.07937137812</v>
      </c>
      <c r="R495" s="334">
        <f>'Clients Balance'!R707/'Clients Balance'!$B707</f>
        <v>0</v>
      </c>
      <c r="S495" s="134"/>
      <c r="T495" s="134"/>
      <c r="U495" s="134"/>
      <c r="V495" s="134"/>
      <c r="W495" s="134"/>
      <c r="X495" s="134"/>
      <c r="Y495" s="134"/>
      <c r="Z495" s="134"/>
      <c r="AA495" s="134"/>
    </row>
    <row r="496" ht="22.5" customHeight="1">
      <c r="A496" s="186" t="str">
        <f>'PROP DAILY PNL'!A702</f>
        <v/>
      </c>
      <c r="B496" s="334">
        <f t="shared" si="1"/>
        <v>1</v>
      </c>
      <c r="C496" s="334">
        <f>'Clients Balance'!C708/'Clients Balance'!B708</f>
        <v>0.5886574678</v>
      </c>
      <c r="D496" s="334">
        <f>'Clients Balance'!D708/'Clients Balance'!$B708</f>
        <v>0.1441470854</v>
      </c>
      <c r="E496" s="334">
        <f>'Clients Balance'!E708/'Clients Balance'!$B708</f>
        <v>0.1089946972</v>
      </c>
      <c r="F496" s="334">
        <f>'Clients Balance'!F708/'Clients Balance'!$B708</f>
        <v>0</v>
      </c>
      <c r="G496" s="334">
        <f>'Clients Balance'!G708/'Clients Balance'!$B708</f>
        <v>0</v>
      </c>
      <c r="H496" s="334">
        <f>'Clients Balance'!H708/'Clients Balance'!$B708</f>
        <v>0</v>
      </c>
      <c r="I496" s="334">
        <f>'Clients Balance'!I708/'Clients Balance'!$B708</f>
        <v>0</v>
      </c>
      <c r="J496" s="334">
        <f>'Clients Balance'!J708/'Clients Balance'!$B708</f>
        <v>0</v>
      </c>
      <c r="K496" s="334">
        <f>'Clients Balance'!K708/'Clients Balance'!$B708</f>
        <v>0</v>
      </c>
      <c r="L496" s="334">
        <f>'Clients Balance'!L708/'Clients Balance'!$B708</f>
        <v>0</v>
      </c>
      <c r="M496" s="334">
        <f>'Clients Balance'!M708/'Clients Balance'!$B708</f>
        <v>0</v>
      </c>
      <c r="N496" s="334">
        <f>'Clients Balance'!N708/'Clients Balance'!$B708</f>
        <v>0</v>
      </c>
      <c r="O496" s="334">
        <f>'Clients Balance'!O708/'Clients Balance'!$B708</f>
        <v>0.04923004982</v>
      </c>
      <c r="P496" s="334">
        <f>'Clients Balance'!P708/'Clients Balance'!$B708</f>
        <v>0.02959932172</v>
      </c>
      <c r="Q496" s="334">
        <f>'Clients Balance'!Q708/'Clients Balance'!$B708</f>
        <v>0.07937137812</v>
      </c>
      <c r="R496" s="334">
        <f>'Clients Balance'!R708/'Clients Balance'!$B708</f>
        <v>0</v>
      </c>
      <c r="S496" s="134"/>
      <c r="T496" s="134"/>
      <c r="U496" s="134"/>
      <c r="V496" s="134"/>
      <c r="W496" s="134"/>
      <c r="X496" s="134"/>
      <c r="Y496" s="134"/>
      <c r="Z496" s="134"/>
      <c r="AA496" s="134"/>
    </row>
    <row r="497" ht="22.5" customHeight="1">
      <c r="A497" s="186" t="str">
        <f>'PROP DAILY PNL'!A703</f>
        <v/>
      </c>
      <c r="B497" s="334">
        <f t="shared" si="1"/>
        <v>1</v>
      </c>
      <c r="C497" s="334">
        <f>'Clients Balance'!C709/'Clients Balance'!B709</f>
        <v>0.5886574678</v>
      </c>
      <c r="D497" s="334">
        <f>'Clients Balance'!D709/'Clients Balance'!$B709</f>
        <v>0.1441470854</v>
      </c>
      <c r="E497" s="334">
        <f>'Clients Balance'!E709/'Clients Balance'!$B709</f>
        <v>0.1089946972</v>
      </c>
      <c r="F497" s="334">
        <f>'Clients Balance'!F709/'Clients Balance'!$B709</f>
        <v>0</v>
      </c>
      <c r="G497" s="334">
        <f>'Clients Balance'!G709/'Clients Balance'!$B709</f>
        <v>0</v>
      </c>
      <c r="H497" s="334">
        <f>'Clients Balance'!H709/'Clients Balance'!$B709</f>
        <v>0</v>
      </c>
      <c r="I497" s="334">
        <f>'Clients Balance'!I709/'Clients Balance'!$B709</f>
        <v>0</v>
      </c>
      <c r="J497" s="334">
        <f>'Clients Balance'!J709/'Clients Balance'!$B709</f>
        <v>0</v>
      </c>
      <c r="K497" s="334">
        <f>'Clients Balance'!K709/'Clients Balance'!$B709</f>
        <v>0</v>
      </c>
      <c r="L497" s="334">
        <f>'Clients Balance'!L709/'Clients Balance'!$B709</f>
        <v>0</v>
      </c>
      <c r="M497" s="334">
        <f>'Clients Balance'!M709/'Clients Balance'!$B709</f>
        <v>0</v>
      </c>
      <c r="N497" s="334">
        <f>'Clients Balance'!N709/'Clients Balance'!$B709</f>
        <v>0</v>
      </c>
      <c r="O497" s="334">
        <f>'Clients Balance'!O709/'Clients Balance'!$B709</f>
        <v>0.04923004982</v>
      </c>
      <c r="P497" s="334">
        <f>'Clients Balance'!P709/'Clients Balance'!$B709</f>
        <v>0.02959932172</v>
      </c>
      <c r="Q497" s="334">
        <f>'Clients Balance'!Q709/'Clients Balance'!$B709</f>
        <v>0.07937137812</v>
      </c>
      <c r="R497" s="334">
        <f>'Clients Balance'!R709/'Clients Balance'!$B709</f>
        <v>0</v>
      </c>
      <c r="S497" s="134"/>
      <c r="T497" s="134"/>
      <c r="U497" s="134"/>
      <c r="V497" s="134"/>
      <c r="W497" s="134"/>
      <c r="X497" s="134"/>
      <c r="Y497" s="134"/>
      <c r="Z497" s="134"/>
      <c r="AA497" s="134"/>
    </row>
    <row r="498" ht="22.5" customHeight="1">
      <c r="A498" s="186" t="str">
        <f>'PROP DAILY PNL'!A704</f>
        <v/>
      </c>
      <c r="B498" s="334">
        <f t="shared" si="1"/>
        <v>1</v>
      </c>
      <c r="C498" s="334">
        <f>'Clients Balance'!C710/'Clients Balance'!B710</f>
        <v>0.5886574678</v>
      </c>
      <c r="D498" s="334">
        <f>'Clients Balance'!D710/'Clients Balance'!$B710</f>
        <v>0.1441470854</v>
      </c>
      <c r="E498" s="334">
        <f>'Clients Balance'!E710/'Clients Balance'!$B710</f>
        <v>0.1089946972</v>
      </c>
      <c r="F498" s="334">
        <f>'Clients Balance'!F710/'Clients Balance'!$B710</f>
        <v>0</v>
      </c>
      <c r="G498" s="334">
        <f>'Clients Balance'!G710/'Clients Balance'!$B710</f>
        <v>0</v>
      </c>
      <c r="H498" s="334">
        <f>'Clients Balance'!H710/'Clients Balance'!$B710</f>
        <v>0</v>
      </c>
      <c r="I498" s="334">
        <f>'Clients Balance'!I710/'Clients Balance'!$B710</f>
        <v>0</v>
      </c>
      <c r="J498" s="334">
        <f>'Clients Balance'!J710/'Clients Balance'!$B710</f>
        <v>0</v>
      </c>
      <c r="K498" s="334">
        <f>'Clients Balance'!K710/'Clients Balance'!$B710</f>
        <v>0</v>
      </c>
      <c r="L498" s="334">
        <f>'Clients Balance'!L710/'Clients Balance'!$B710</f>
        <v>0</v>
      </c>
      <c r="M498" s="334">
        <f>'Clients Balance'!M710/'Clients Balance'!$B710</f>
        <v>0</v>
      </c>
      <c r="N498" s="334">
        <f>'Clients Balance'!N710/'Clients Balance'!$B710</f>
        <v>0</v>
      </c>
      <c r="O498" s="334">
        <f>'Clients Balance'!O710/'Clients Balance'!$B710</f>
        <v>0.04923004982</v>
      </c>
      <c r="P498" s="334">
        <f>'Clients Balance'!P710/'Clients Balance'!$B710</f>
        <v>0.02959932172</v>
      </c>
      <c r="Q498" s="334">
        <f>'Clients Balance'!Q710/'Clients Balance'!$B710</f>
        <v>0.07937137812</v>
      </c>
      <c r="R498" s="334">
        <f>'Clients Balance'!R710/'Clients Balance'!$B710</f>
        <v>0</v>
      </c>
      <c r="S498" s="134"/>
      <c r="T498" s="134"/>
      <c r="U498" s="134"/>
      <c r="V498" s="134"/>
      <c r="W498" s="134"/>
      <c r="X498" s="134"/>
      <c r="Y498" s="134"/>
      <c r="Z498" s="134"/>
      <c r="AA498" s="134"/>
    </row>
    <row r="499" ht="22.5" customHeight="1">
      <c r="A499" s="186" t="str">
        <f>'PROP DAILY PNL'!A705</f>
        <v/>
      </c>
      <c r="B499" s="334">
        <f t="shared" si="1"/>
        <v>1</v>
      </c>
      <c r="C499" s="334">
        <f>'Clients Balance'!C711/'Clients Balance'!B711</f>
        <v>0.5886574678</v>
      </c>
      <c r="D499" s="334">
        <f>'Clients Balance'!D711/'Clients Balance'!$B711</f>
        <v>0.1441470854</v>
      </c>
      <c r="E499" s="334">
        <f>'Clients Balance'!E711/'Clients Balance'!$B711</f>
        <v>0.1089946972</v>
      </c>
      <c r="F499" s="334">
        <f>'Clients Balance'!F711/'Clients Balance'!$B711</f>
        <v>0</v>
      </c>
      <c r="G499" s="334">
        <f>'Clients Balance'!G711/'Clients Balance'!$B711</f>
        <v>0</v>
      </c>
      <c r="H499" s="334">
        <f>'Clients Balance'!H711/'Clients Balance'!$B711</f>
        <v>0</v>
      </c>
      <c r="I499" s="334">
        <f>'Clients Balance'!I711/'Clients Balance'!$B711</f>
        <v>0</v>
      </c>
      <c r="J499" s="334">
        <f>'Clients Balance'!J711/'Clients Balance'!$B711</f>
        <v>0</v>
      </c>
      <c r="K499" s="334">
        <f>'Clients Balance'!K711/'Clients Balance'!$B711</f>
        <v>0</v>
      </c>
      <c r="L499" s="334">
        <f>'Clients Balance'!L711/'Clients Balance'!$B711</f>
        <v>0</v>
      </c>
      <c r="M499" s="334">
        <f>'Clients Balance'!M711/'Clients Balance'!$B711</f>
        <v>0</v>
      </c>
      <c r="N499" s="334">
        <f>'Clients Balance'!N711/'Clients Balance'!$B711</f>
        <v>0</v>
      </c>
      <c r="O499" s="334">
        <f>'Clients Balance'!O711/'Clients Balance'!$B711</f>
        <v>0.04923004982</v>
      </c>
      <c r="P499" s="334">
        <f>'Clients Balance'!P711/'Clients Balance'!$B711</f>
        <v>0.02959932172</v>
      </c>
      <c r="Q499" s="334">
        <f>'Clients Balance'!Q711/'Clients Balance'!$B711</f>
        <v>0.07937137812</v>
      </c>
      <c r="R499" s="334">
        <f>'Clients Balance'!R711/'Clients Balance'!$B711</f>
        <v>0</v>
      </c>
      <c r="S499" s="134"/>
      <c r="T499" s="134"/>
      <c r="U499" s="134"/>
      <c r="V499" s="134"/>
      <c r="W499" s="134"/>
      <c r="X499" s="134"/>
      <c r="Y499" s="134"/>
      <c r="Z499" s="134"/>
      <c r="AA499" s="134"/>
    </row>
    <row r="500" ht="22.5" customHeight="1">
      <c r="A500" s="186" t="str">
        <f>'PROP DAILY PNL'!A706</f>
        <v/>
      </c>
      <c r="B500" s="334">
        <f t="shared" si="1"/>
        <v>1</v>
      </c>
      <c r="C500" s="334">
        <f>'Clients Balance'!C712/'Clients Balance'!B712</f>
        <v>0.5886574678</v>
      </c>
      <c r="D500" s="334">
        <f>'Clients Balance'!D712/'Clients Balance'!$B712</f>
        <v>0.1441470854</v>
      </c>
      <c r="E500" s="334">
        <f>'Clients Balance'!E712/'Clients Balance'!$B712</f>
        <v>0.1089946972</v>
      </c>
      <c r="F500" s="334">
        <f>'Clients Balance'!F712/'Clients Balance'!$B712</f>
        <v>0</v>
      </c>
      <c r="G500" s="334">
        <f>'Clients Balance'!G712/'Clients Balance'!$B712</f>
        <v>0</v>
      </c>
      <c r="H500" s="334">
        <f>'Clients Balance'!H712/'Clients Balance'!$B712</f>
        <v>0</v>
      </c>
      <c r="I500" s="334">
        <f>'Clients Balance'!I712/'Clients Balance'!$B712</f>
        <v>0</v>
      </c>
      <c r="J500" s="334">
        <f>'Clients Balance'!J712/'Clients Balance'!$B712</f>
        <v>0</v>
      </c>
      <c r="K500" s="334">
        <f>'Clients Balance'!K712/'Clients Balance'!$B712</f>
        <v>0</v>
      </c>
      <c r="L500" s="334">
        <f>'Clients Balance'!L712/'Clients Balance'!$B712</f>
        <v>0</v>
      </c>
      <c r="M500" s="334">
        <f>'Clients Balance'!M712/'Clients Balance'!$B712</f>
        <v>0</v>
      </c>
      <c r="N500" s="334">
        <f>'Clients Balance'!N712/'Clients Balance'!$B712</f>
        <v>0</v>
      </c>
      <c r="O500" s="334">
        <f>'Clients Balance'!O712/'Clients Balance'!$B712</f>
        <v>0.04923004982</v>
      </c>
      <c r="P500" s="334">
        <f>'Clients Balance'!P712/'Clients Balance'!$B712</f>
        <v>0.02959932172</v>
      </c>
      <c r="Q500" s="334">
        <f>'Clients Balance'!Q712/'Clients Balance'!$B712</f>
        <v>0.07937137812</v>
      </c>
      <c r="R500" s="334">
        <f>'Clients Balance'!R712/'Clients Balance'!$B712</f>
        <v>0</v>
      </c>
      <c r="S500" s="134"/>
      <c r="T500" s="134"/>
      <c r="U500" s="134"/>
      <c r="V500" s="134"/>
      <c r="W500" s="134"/>
      <c r="X500" s="134"/>
      <c r="Y500" s="134"/>
      <c r="Z500" s="134"/>
      <c r="AA500" s="134"/>
    </row>
    <row r="501" ht="22.5" customHeight="1">
      <c r="A501" s="186" t="str">
        <f>'PROP DAILY PNL'!A707</f>
        <v/>
      </c>
      <c r="B501" s="334">
        <f t="shared" si="1"/>
        <v>1</v>
      </c>
      <c r="C501" s="334">
        <f>'Clients Balance'!C713/'Clients Balance'!B713</f>
        <v>0.5886574678</v>
      </c>
      <c r="D501" s="334">
        <f>'Clients Balance'!D713/'Clients Balance'!$B713</f>
        <v>0.1441470854</v>
      </c>
      <c r="E501" s="334">
        <f>'Clients Balance'!E713/'Clients Balance'!$B713</f>
        <v>0.1089946972</v>
      </c>
      <c r="F501" s="334">
        <f>'Clients Balance'!F713/'Clients Balance'!$B713</f>
        <v>0</v>
      </c>
      <c r="G501" s="334">
        <f>'Clients Balance'!G713/'Clients Balance'!$B713</f>
        <v>0</v>
      </c>
      <c r="H501" s="334">
        <f>'Clients Balance'!H713/'Clients Balance'!$B713</f>
        <v>0</v>
      </c>
      <c r="I501" s="334">
        <f>'Clients Balance'!I713/'Clients Balance'!$B713</f>
        <v>0</v>
      </c>
      <c r="J501" s="334">
        <f>'Clients Balance'!J713/'Clients Balance'!$B713</f>
        <v>0</v>
      </c>
      <c r="K501" s="334">
        <f>'Clients Balance'!K713/'Clients Balance'!$B713</f>
        <v>0</v>
      </c>
      <c r="L501" s="334">
        <f>'Clients Balance'!L713/'Clients Balance'!$B713</f>
        <v>0</v>
      </c>
      <c r="M501" s="334">
        <f>'Clients Balance'!M713/'Clients Balance'!$B713</f>
        <v>0</v>
      </c>
      <c r="N501" s="334">
        <f>'Clients Balance'!N713/'Clients Balance'!$B713</f>
        <v>0</v>
      </c>
      <c r="O501" s="334">
        <f>'Clients Balance'!O713/'Clients Balance'!$B713</f>
        <v>0.04923004982</v>
      </c>
      <c r="P501" s="334">
        <f>'Clients Balance'!P713/'Clients Balance'!$B713</f>
        <v>0.02959932172</v>
      </c>
      <c r="Q501" s="334">
        <f>'Clients Balance'!Q713/'Clients Balance'!$B713</f>
        <v>0.07937137812</v>
      </c>
      <c r="R501" s="334">
        <f>'Clients Balance'!R713/'Clients Balance'!$B713</f>
        <v>0</v>
      </c>
      <c r="S501" s="134"/>
      <c r="T501" s="134"/>
      <c r="U501" s="134"/>
      <c r="V501" s="134"/>
      <c r="W501" s="134"/>
      <c r="X501" s="134"/>
      <c r="Y501" s="134"/>
      <c r="Z501" s="134"/>
      <c r="AA501" s="134"/>
    </row>
    <row r="502" ht="22.5" customHeight="1">
      <c r="A502" s="186" t="str">
        <f>'PROP DAILY PNL'!A708</f>
        <v/>
      </c>
      <c r="B502" s="334">
        <f t="shared" si="1"/>
        <v>1</v>
      </c>
      <c r="C502" s="334">
        <f>'Clients Balance'!C714/'Clients Balance'!B714</f>
        <v>0.5886574678</v>
      </c>
      <c r="D502" s="334">
        <f>'Clients Balance'!D714/'Clients Balance'!$B714</f>
        <v>0.1441470854</v>
      </c>
      <c r="E502" s="334">
        <f>'Clients Balance'!E714/'Clients Balance'!$B714</f>
        <v>0.1089946972</v>
      </c>
      <c r="F502" s="334">
        <f>'Clients Balance'!F714/'Clients Balance'!$B714</f>
        <v>0</v>
      </c>
      <c r="G502" s="334">
        <f>'Clients Balance'!G714/'Clients Balance'!$B714</f>
        <v>0</v>
      </c>
      <c r="H502" s="334">
        <f>'Clients Balance'!H714/'Clients Balance'!$B714</f>
        <v>0</v>
      </c>
      <c r="I502" s="334">
        <f>'Clients Balance'!I714/'Clients Balance'!$B714</f>
        <v>0</v>
      </c>
      <c r="J502" s="334">
        <f>'Clients Balance'!J714/'Clients Balance'!$B714</f>
        <v>0</v>
      </c>
      <c r="K502" s="334">
        <f>'Clients Balance'!K714/'Clients Balance'!$B714</f>
        <v>0</v>
      </c>
      <c r="L502" s="334">
        <f>'Clients Balance'!L714/'Clients Balance'!$B714</f>
        <v>0</v>
      </c>
      <c r="M502" s="334">
        <f>'Clients Balance'!M714/'Clients Balance'!$B714</f>
        <v>0</v>
      </c>
      <c r="N502" s="334">
        <f>'Clients Balance'!N714/'Clients Balance'!$B714</f>
        <v>0</v>
      </c>
      <c r="O502" s="334">
        <f>'Clients Balance'!O714/'Clients Balance'!$B714</f>
        <v>0.04923004982</v>
      </c>
      <c r="P502" s="334">
        <f>'Clients Balance'!P714/'Clients Balance'!$B714</f>
        <v>0.02959932172</v>
      </c>
      <c r="Q502" s="334">
        <f>'Clients Balance'!Q714/'Clients Balance'!$B714</f>
        <v>0.07937137812</v>
      </c>
      <c r="R502" s="334">
        <f>'Clients Balance'!R714/'Clients Balance'!$B714</f>
        <v>0</v>
      </c>
      <c r="S502" s="134"/>
      <c r="T502" s="134"/>
      <c r="U502" s="134"/>
      <c r="V502" s="134"/>
      <c r="W502" s="134"/>
      <c r="X502" s="134"/>
      <c r="Y502" s="134"/>
      <c r="Z502" s="134"/>
      <c r="AA502" s="134"/>
    </row>
    <row r="503" ht="22.5" customHeight="1">
      <c r="A503" s="186" t="str">
        <f>'PROP DAILY PNL'!A709</f>
        <v/>
      </c>
      <c r="B503" s="334">
        <f t="shared" si="1"/>
        <v>1</v>
      </c>
      <c r="C503" s="334">
        <f>'Clients Balance'!C715/'Clients Balance'!B715</f>
        <v>0.5886574678</v>
      </c>
      <c r="D503" s="334">
        <f>'Clients Balance'!D715/'Clients Balance'!$B715</f>
        <v>0.1441470854</v>
      </c>
      <c r="E503" s="334">
        <f>'Clients Balance'!E715/'Clients Balance'!$B715</f>
        <v>0.1089946972</v>
      </c>
      <c r="F503" s="334">
        <f>'Clients Balance'!F715/'Clients Balance'!$B715</f>
        <v>0</v>
      </c>
      <c r="G503" s="334">
        <f>'Clients Balance'!G715/'Clients Balance'!$B715</f>
        <v>0</v>
      </c>
      <c r="H503" s="334">
        <f>'Clients Balance'!H715/'Clients Balance'!$B715</f>
        <v>0</v>
      </c>
      <c r="I503" s="334">
        <f>'Clients Balance'!I715/'Clients Balance'!$B715</f>
        <v>0</v>
      </c>
      <c r="J503" s="334">
        <f>'Clients Balance'!J715/'Clients Balance'!$B715</f>
        <v>0</v>
      </c>
      <c r="K503" s="334">
        <f>'Clients Balance'!K715/'Clients Balance'!$B715</f>
        <v>0</v>
      </c>
      <c r="L503" s="334">
        <f>'Clients Balance'!L715/'Clients Balance'!$B715</f>
        <v>0</v>
      </c>
      <c r="M503" s="334">
        <f>'Clients Balance'!M715/'Clients Balance'!$B715</f>
        <v>0</v>
      </c>
      <c r="N503" s="334">
        <f>'Clients Balance'!N715/'Clients Balance'!$B715</f>
        <v>0</v>
      </c>
      <c r="O503" s="334">
        <f>'Clients Balance'!O715/'Clients Balance'!$B715</f>
        <v>0.04923004982</v>
      </c>
      <c r="P503" s="334">
        <f>'Clients Balance'!P715/'Clients Balance'!$B715</f>
        <v>0.02959932172</v>
      </c>
      <c r="Q503" s="334">
        <f>'Clients Balance'!Q715/'Clients Balance'!$B715</f>
        <v>0.07937137812</v>
      </c>
      <c r="R503" s="334">
        <f>'Clients Balance'!R715/'Clients Balance'!$B715</f>
        <v>0</v>
      </c>
      <c r="S503" s="134"/>
      <c r="T503" s="134"/>
      <c r="U503" s="134"/>
      <c r="V503" s="134"/>
      <c r="W503" s="134"/>
      <c r="X503" s="134"/>
      <c r="Y503" s="134"/>
      <c r="Z503" s="134"/>
      <c r="AA503" s="134"/>
    </row>
    <row r="504" ht="22.5" customHeight="1">
      <c r="A504" s="186" t="str">
        <f>'PROP DAILY PNL'!A710</f>
        <v/>
      </c>
      <c r="B504" s="334">
        <f t="shared" si="1"/>
        <v>1</v>
      </c>
      <c r="C504" s="334">
        <f>'Clients Balance'!C716/'Clients Balance'!B716</f>
        <v>0.5886574678</v>
      </c>
      <c r="D504" s="334">
        <f>'Clients Balance'!D716/'Clients Balance'!$B716</f>
        <v>0.1441470854</v>
      </c>
      <c r="E504" s="334">
        <f>'Clients Balance'!E716/'Clients Balance'!$B716</f>
        <v>0.1089946972</v>
      </c>
      <c r="F504" s="334">
        <f>'Clients Balance'!F716/'Clients Balance'!$B716</f>
        <v>0</v>
      </c>
      <c r="G504" s="334">
        <f>'Clients Balance'!G716/'Clients Balance'!$B716</f>
        <v>0</v>
      </c>
      <c r="H504" s="334">
        <f>'Clients Balance'!H716/'Clients Balance'!$B716</f>
        <v>0</v>
      </c>
      <c r="I504" s="334">
        <f>'Clients Balance'!I716/'Clients Balance'!$B716</f>
        <v>0</v>
      </c>
      <c r="J504" s="334">
        <f>'Clients Balance'!J716/'Clients Balance'!$B716</f>
        <v>0</v>
      </c>
      <c r="K504" s="334">
        <f>'Clients Balance'!K716/'Clients Balance'!$B716</f>
        <v>0</v>
      </c>
      <c r="L504" s="334">
        <f>'Clients Balance'!L716/'Clients Balance'!$B716</f>
        <v>0</v>
      </c>
      <c r="M504" s="334">
        <f>'Clients Balance'!M716/'Clients Balance'!$B716</f>
        <v>0</v>
      </c>
      <c r="N504" s="334">
        <f>'Clients Balance'!N716/'Clients Balance'!$B716</f>
        <v>0</v>
      </c>
      <c r="O504" s="334">
        <f>'Clients Balance'!O716/'Clients Balance'!$B716</f>
        <v>0.04923004982</v>
      </c>
      <c r="P504" s="334">
        <f>'Clients Balance'!P716/'Clients Balance'!$B716</f>
        <v>0.02959932172</v>
      </c>
      <c r="Q504" s="334">
        <f>'Clients Balance'!Q716/'Clients Balance'!$B716</f>
        <v>0.07937137812</v>
      </c>
      <c r="R504" s="334">
        <f>'Clients Balance'!R716/'Clients Balance'!$B716</f>
        <v>0</v>
      </c>
      <c r="S504" s="134"/>
      <c r="T504" s="134"/>
      <c r="U504" s="134"/>
      <c r="V504" s="134"/>
      <c r="W504" s="134"/>
      <c r="X504" s="134"/>
      <c r="Y504" s="134"/>
      <c r="Z504" s="134"/>
      <c r="AA504" s="134"/>
    </row>
    <row r="505" ht="22.5" customHeight="1">
      <c r="A505" s="186" t="str">
        <f>'PROP DAILY PNL'!A711</f>
        <v/>
      </c>
      <c r="B505" s="334">
        <f t="shared" si="1"/>
        <v>1</v>
      </c>
      <c r="C505" s="334">
        <f>'Clients Balance'!C717/'Clients Balance'!B717</f>
        <v>0.5886574678</v>
      </c>
      <c r="D505" s="334">
        <f>'Clients Balance'!D717/'Clients Balance'!$B717</f>
        <v>0.1441470854</v>
      </c>
      <c r="E505" s="334">
        <f>'Clients Balance'!E717/'Clients Balance'!$B717</f>
        <v>0.1089946972</v>
      </c>
      <c r="F505" s="334">
        <f>'Clients Balance'!F717/'Clients Balance'!$B717</f>
        <v>0</v>
      </c>
      <c r="G505" s="334">
        <f>'Clients Balance'!G717/'Clients Balance'!$B717</f>
        <v>0</v>
      </c>
      <c r="H505" s="334">
        <f>'Clients Balance'!H717/'Clients Balance'!$B717</f>
        <v>0</v>
      </c>
      <c r="I505" s="334">
        <f>'Clients Balance'!I717/'Clients Balance'!$B717</f>
        <v>0</v>
      </c>
      <c r="J505" s="334">
        <f>'Clients Balance'!J717/'Clients Balance'!$B717</f>
        <v>0</v>
      </c>
      <c r="K505" s="334">
        <f>'Clients Balance'!K717/'Clients Balance'!$B717</f>
        <v>0</v>
      </c>
      <c r="L505" s="334">
        <f>'Clients Balance'!L717/'Clients Balance'!$B717</f>
        <v>0</v>
      </c>
      <c r="M505" s="334">
        <f>'Clients Balance'!M717/'Clients Balance'!$B717</f>
        <v>0</v>
      </c>
      <c r="N505" s="334">
        <f>'Clients Balance'!N717/'Clients Balance'!$B717</f>
        <v>0</v>
      </c>
      <c r="O505" s="334">
        <f>'Clients Balance'!O717/'Clients Balance'!$B717</f>
        <v>0.04923004982</v>
      </c>
      <c r="P505" s="334">
        <f>'Clients Balance'!P717/'Clients Balance'!$B717</f>
        <v>0.02959932172</v>
      </c>
      <c r="Q505" s="334">
        <f>'Clients Balance'!Q717/'Clients Balance'!$B717</f>
        <v>0.07937137812</v>
      </c>
      <c r="R505" s="334">
        <f>'Clients Balance'!R717/'Clients Balance'!$B717</f>
        <v>0</v>
      </c>
      <c r="S505" s="134"/>
      <c r="T505" s="134"/>
      <c r="U505" s="134"/>
      <c r="V505" s="134"/>
      <c r="W505" s="134"/>
      <c r="X505" s="134"/>
      <c r="Y505" s="134"/>
      <c r="Z505" s="134"/>
      <c r="AA505" s="134"/>
    </row>
    <row r="506" ht="22.5" customHeight="1">
      <c r="A506" s="186" t="str">
        <f>'PROP DAILY PNL'!A712</f>
        <v/>
      </c>
      <c r="B506" s="334">
        <f t="shared" si="1"/>
        <v>1</v>
      </c>
      <c r="C506" s="334">
        <f>'Clients Balance'!C718/'Clients Balance'!B718</f>
        <v>0.5886574678</v>
      </c>
      <c r="D506" s="334">
        <f>'Clients Balance'!D718/'Clients Balance'!$B718</f>
        <v>0.1441470854</v>
      </c>
      <c r="E506" s="334">
        <f>'Clients Balance'!E718/'Clients Balance'!$B718</f>
        <v>0.1089946972</v>
      </c>
      <c r="F506" s="334">
        <f>'Clients Balance'!F718/'Clients Balance'!$B718</f>
        <v>0</v>
      </c>
      <c r="G506" s="334">
        <f>'Clients Balance'!G718/'Clients Balance'!$B718</f>
        <v>0</v>
      </c>
      <c r="H506" s="334">
        <f>'Clients Balance'!H718/'Clients Balance'!$B718</f>
        <v>0</v>
      </c>
      <c r="I506" s="334">
        <f>'Clients Balance'!I718/'Clients Balance'!$B718</f>
        <v>0</v>
      </c>
      <c r="J506" s="334">
        <f>'Clients Balance'!J718/'Clients Balance'!$B718</f>
        <v>0</v>
      </c>
      <c r="K506" s="334">
        <f>'Clients Balance'!K718/'Clients Balance'!$B718</f>
        <v>0</v>
      </c>
      <c r="L506" s="334">
        <f>'Clients Balance'!L718/'Clients Balance'!$B718</f>
        <v>0</v>
      </c>
      <c r="M506" s="334">
        <f>'Clients Balance'!M718/'Clients Balance'!$B718</f>
        <v>0</v>
      </c>
      <c r="N506" s="334">
        <f>'Clients Balance'!N718/'Clients Balance'!$B718</f>
        <v>0</v>
      </c>
      <c r="O506" s="334">
        <f>'Clients Balance'!O718/'Clients Balance'!$B718</f>
        <v>0.04923004982</v>
      </c>
      <c r="P506" s="334">
        <f>'Clients Balance'!P718/'Clients Balance'!$B718</f>
        <v>0.02959932172</v>
      </c>
      <c r="Q506" s="334">
        <f>'Clients Balance'!Q718/'Clients Balance'!$B718</f>
        <v>0.07937137812</v>
      </c>
      <c r="R506" s="334">
        <f>'Clients Balance'!R718/'Clients Balance'!$B718</f>
        <v>0</v>
      </c>
      <c r="S506" s="134"/>
      <c r="T506" s="134"/>
      <c r="U506" s="134"/>
      <c r="V506" s="134"/>
      <c r="W506" s="134"/>
      <c r="X506" s="134"/>
      <c r="Y506" s="134"/>
      <c r="Z506" s="134"/>
      <c r="AA506" s="134"/>
    </row>
    <row r="507" ht="22.5" customHeight="1">
      <c r="A507" s="186" t="str">
        <f>'PROP DAILY PNL'!A713</f>
        <v/>
      </c>
      <c r="B507" s="334">
        <f t="shared" si="1"/>
        <v>1</v>
      </c>
      <c r="C507" s="334">
        <f>'Clients Balance'!C719/'Clients Balance'!B719</f>
        <v>0.5886574678</v>
      </c>
      <c r="D507" s="334">
        <f>'Clients Balance'!D719/'Clients Balance'!$B719</f>
        <v>0.1441470854</v>
      </c>
      <c r="E507" s="334">
        <f>'Clients Balance'!E719/'Clients Balance'!$B719</f>
        <v>0.1089946972</v>
      </c>
      <c r="F507" s="334">
        <f>'Clients Balance'!F719/'Clients Balance'!$B719</f>
        <v>0</v>
      </c>
      <c r="G507" s="334">
        <f>'Clients Balance'!G719/'Clients Balance'!$B719</f>
        <v>0</v>
      </c>
      <c r="H507" s="334">
        <f>'Clients Balance'!H719/'Clients Balance'!$B719</f>
        <v>0</v>
      </c>
      <c r="I507" s="334">
        <f>'Clients Balance'!I719/'Clients Balance'!$B719</f>
        <v>0</v>
      </c>
      <c r="J507" s="334">
        <f>'Clients Balance'!J719/'Clients Balance'!$B719</f>
        <v>0</v>
      </c>
      <c r="K507" s="334">
        <f>'Clients Balance'!K719/'Clients Balance'!$B719</f>
        <v>0</v>
      </c>
      <c r="L507" s="334">
        <f>'Clients Balance'!L719/'Clients Balance'!$B719</f>
        <v>0</v>
      </c>
      <c r="M507" s="334">
        <f>'Clients Balance'!M719/'Clients Balance'!$B719</f>
        <v>0</v>
      </c>
      <c r="N507" s="334">
        <f>'Clients Balance'!N719/'Clients Balance'!$B719</f>
        <v>0</v>
      </c>
      <c r="O507" s="334">
        <f>'Clients Balance'!O719/'Clients Balance'!$B719</f>
        <v>0.04923004982</v>
      </c>
      <c r="P507" s="334">
        <f>'Clients Balance'!P719/'Clients Balance'!$B719</f>
        <v>0.02959932172</v>
      </c>
      <c r="Q507" s="334">
        <f>'Clients Balance'!Q719/'Clients Balance'!$B719</f>
        <v>0.07937137812</v>
      </c>
      <c r="R507" s="334">
        <f>'Clients Balance'!R719/'Clients Balance'!$B719</f>
        <v>0</v>
      </c>
      <c r="S507" s="134"/>
      <c r="T507" s="134"/>
      <c r="U507" s="134"/>
      <c r="V507" s="134"/>
      <c r="W507" s="134"/>
      <c r="X507" s="134"/>
      <c r="Y507" s="134"/>
      <c r="Z507" s="134"/>
      <c r="AA507" s="134"/>
    </row>
    <row r="508" ht="22.5" customHeight="1">
      <c r="A508" s="186" t="str">
        <f>'PROP DAILY PNL'!A714</f>
        <v/>
      </c>
      <c r="B508" s="334">
        <f t="shared" si="1"/>
        <v>1</v>
      </c>
      <c r="C508" s="334">
        <f>'Clients Balance'!C720/'Clients Balance'!B720</f>
        <v>0.5886574678</v>
      </c>
      <c r="D508" s="334">
        <f>'Clients Balance'!D720/'Clients Balance'!$B720</f>
        <v>0.1441470854</v>
      </c>
      <c r="E508" s="334">
        <f>'Clients Balance'!E720/'Clients Balance'!$B720</f>
        <v>0.1089946972</v>
      </c>
      <c r="F508" s="334">
        <f>'Clients Balance'!F720/'Clients Balance'!$B720</f>
        <v>0</v>
      </c>
      <c r="G508" s="334">
        <f>'Clients Balance'!G720/'Clients Balance'!$B720</f>
        <v>0</v>
      </c>
      <c r="H508" s="334">
        <f>'Clients Balance'!H720/'Clients Balance'!$B720</f>
        <v>0</v>
      </c>
      <c r="I508" s="334">
        <f>'Clients Balance'!I720/'Clients Balance'!$B720</f>
        <v>0</v>
      </c>
      <c r="J508" s="334">
        <f>'Clients Balance'!J720/'Clients Balance'!$B720</f>
        <v>0</v>
      </c>
      <c r="K508" s="334">
        <f>'Clients Balance'!K720/'Clients Balance'!$B720</f>
        <v>0</v>
      </c>
      <c r="L508" s="334">
        <f>'Clients Balance'!L720/'Clients Balance'!$B720</f>
        <v>0</v>
      </c>
      <c r="M508" s="334">
        <f>'Clients Balance'!M720/'Clients Balance'!$B720</f>
        <v>0</v>
      </c>
      <c r="N508" s="334">
        <f>'Clients Balance'!N720/'Clients Balance'!$B720</f>
        <v>0</v>
      </c>
      <c r="O508" s="334">
        <f>'Clients Balance'!O720/'Clients Balance'!$B720</f>
        <v>0.04923004982</v>
      </c>
      <c r="P508" s="334">
        <f>'Clients Balance'!P720/'Clients Balance'!$B720</f>
        <v>0.02959932172</v>
      </c>
      <c r="Q508" s="334">
        <f>'Clients Balance'!Q720/'Clients Balance'!$B720</f>
        <v>0.07937137812</v>
      </c>
      <c r="R508" s="334">
        <f>'Clients Balance'!R720/'Clients Balance'!$B720</f>
        <v>0</v>
      </c>
      <c r="S508" s="134"/>
      <c r="T508" s="134"/>
      <c r="U508" s="134"/>
      <c r="V508" s="134"/>
      <c r="W508" s="134"/>
      <c r="X508" s="134"/>
      <c r="Y508" s="134"/>
      <c r="Z508" s="134"/>
      <c r="AA508" s="134"/>
    </row>
    <row r="509" ht="22.5" customHeight="1">
      <c r="A509" s="186" t="str">
        <f>'PROP DAILY PNL'!A715</f>
        <v/>
      </c>
      <c r="B509" s="334">
        <f t="shared" si="1"/>
        <v>1</v>
      </c>
      <c r="C509" s="334">
        <f>'Clients Balance'!C721/'Clients Balance'!B721</f>
        <v>0.5886574678</v>
      </c>
      <c r="D509" s="334">
        <f>'Clients Balance'!D721/'Clients Balance'!$B721</f>
        <v>0.1441470854</v>
      </c>
      <c r="E509" s="334">
        <f>'Clients Balance'!E721/'Clients Balance'!$B721</f>
        <v>0.1089946972</v>
      </c>
      <c r="F509" s="334">
        <f>'Clients Balance'!F721/'Clients Balance'!$B721</f>
        <v>0</v>
      </c>
      <c r="G509" s="334">
        <f>'Clients Balance'!G721/'Clients Balance'!$B721</f>
        <v>0</v>
      </c>
      <c r="H509" s="334">
        <f>'Clients Balance'!H721/'Clients Balance'!$B721</f>
        <v>0</v>
      </c>
      <c r="I509" s="334">
        <f>'Clients Balance'!I721/'Clients Balance'!$B721</f>
        <v>0</v>
      </c>
      <c r="J509" s="334">
        <f>'Clients Balance'!J721/'Clients Balance'!$B721</f>
        <v>0</v>
      </c>
      <c r="K509" s="334">
        <f>'Clients Balance'!K721/'Clients Balance'!$B721</f>
        <v>0</v>
      </c>
      <c r="L509" s="334">
        <f>'Clients Balance'!L721/'Clients Balance'!$B721</f>
        <v>0</v>
      </c>
      <c r="M509" s="334">
        <f>'Clients Balance'!M721/'Clients Balance'!$B721</f>
        <v>0</v>
      </c>
      <c r="N509" s="334">
        <f>'Clients Balance'!N721/'Clients Balance'!$B721</f>
        <v>0</v>
      </c>
      <c r="O509" s="334">
        <f>'Clients Balance'!O721/'Clients Balance'!$B721</f>
        <v>0.04923004982</v>
      </c>
      <c r="P509" s="334">
        <f>'Clients Balance'!P721/'Clients Balance'!$B721</f>
        <v>0.02959932172</v>
      </c>
      <c r="Q509" s="334">
        <f>'Clients Balance'!Q721/'Clients Balance'!$B721</f>
        <v>0.07937137812</v>
      </c>
      <c r="R509" s="334">
        <f>'Clients Balance'!R721/'Clients Balance'!$B721</f>
        <v>0</v>
      </c>
      <c r="S509" s="134"/>
      <c r="T509" s="134"/>
      <c r="U509" s="134"/>
      <c r="V509" s="134"/>
      <c r="W509" s="134"/>
      <c r="X509" s="134"/>
      <c r="Y509" s="134"/>
      <c r="Z509" s="134"/>
      <c r="AA509" s="134"/>
    </row>
    <row r="510" ht="22.5" customHeight="1">
      <c r="A510" s="186" t="str">
        <f>'PROP DAILY PNL'!A716</f>
        <v/>
      </c>
      <c r="B510" s="334">
        <f t="shared" si="1"/>
        <v>1</v>
      </c>
      <c r="C510" s="334">
        <f>'Clients Balance'!C722/'Clients Balance'!B722</f>
        <v>0.5886574678</v>
      </c>
      <c r="D510" s="334">
        <f>'Clients Balance'!D722/'Clients Balance'!$B722</f>
        <v>0.1441470854</v>
      </c>
      <c r="E510" s="334">
        <f>'Clients Balance'!E722/'Clients Balance'!$B722</f>
        <v>0.1089946972</v>
      </c>
      <c r="F510" s="334">
        <f>'Clients Balance'!F722/'Clients Balance'!$B722</f>
        <v>0</v>
      </c>
      <c r="G510" s="334">
        <f>'Clients Balance'!G722/'Clients Balance'!$B722</f>
        <v>0</v>
      </c>
      <c r="H510" s="334">
        <f>'Clients Balance'!H722/'Clients Balance'!$B722</f>
        <v>0</v>
      </c>
      <c r="I510" s="334">
        <f>'Clients Balance'!I722/'Clients Balance'!$B722</f>
        <v>0</v>
      </c>
      <c r="J510" s="334">
        <f>'Clients Balance'!J722/'Clients Balance'!$B722</f>
        <v>0</v>
      </c>
      <c r="K510" s="334">
        <f>'Clients Balance'!K722/'Clients Balance'!$B722</f>
        <v>0</v>
      </c>
      <c r="L510" s="334">
        <f>'Clients Balance'!L722/'Clients Balance'!$B722</f>
        <v>0</v>
      </c>
      <c r="M510" s="334">
        <f>'Clients Balance'!M722/'Clients Balance'!$B722</f>
        <v>0</v>
      </c>
      <c r="N510" s="334">
        <f>'Clients Balance'!N722/'Clients Balance'!$B722</f>
        <v>0</v>
      </c>
      <c r="O510" s="334">
        <f>'Clients Balance'!O722/'Clients Balance'!$B722</f>
        <v>0.04923004982</v>
      </c>
      <c r="P510" s="334">
        <f>'Clients Balance'!P722/'Clients Balance'!$B722</f>
        <v>0.02959932172</v>
      </c>
      <c r="Q510" s="334">
        <f>'Clients Balance'!Q722/'Clients Balance'!$B722</f>
        <v>0.07937137812</v>
      </c>
      <c r="R510" s="334">
        <f>'Clients Balance'!R722/'Clients Balance'!$B722</f>
        <v>0</v>
      </c>
      <c r="S510" s="134"/>
      <c r="T510" s="134"/>
      <c r="U510" s="134"/>
      <c r="V510" s="134"/>
      <c r="W510" s="134"/>
      <c r="X510" s="134"/>
      <c r="Y510" s="134"/>
      <c r="Z510" s="134"/>
      <c r="AA510" s="134"/>
    </row>
    <row r="511" ht="22.5" customHeight="1">
      <c r="A511" s="186" t="str">
        <f>'PROP DAILY PNL'!A717</f>
        <v/>
      </c>
      <c r="B511" s="334">
        <f t="shared" si="1"/>
        <v>1</v>
      </c>
      <c r="C511" s="334">
        <f>'Clients Balance'!C723/'Clients Balance'!B723</f>
        <v>0.5886574678</v>
      </c>
      <c r="D511" s="334">
        <f>'Clients Balance'!D723/'Clients Balance'!$B723</f>
        <v>0.1441470854</v>
      </c>
      <c r="E511" s="334">
        <f>'Clients Balance'!E723/'Clients Balance'!$B723</f>
        <v>0.1089946972</v>
      </c>
      <c r="F511" s="334">
        <f>'Clients Balance'!F723/'Clients Balance'!$B723</f>
        <v>0</v>
      </c>
      <c r="G511" s="334">
        <f>'Clients Balance'!G723/'Clients Balance'!$B723</f>
        <v>0</v>
      </c>
      <c r="H511" s="334">
        <f>'Clients Balance'!H723/'Clients Balance'!$B723</f>
        <v>0</v>
      </c>
      <c r="I511" s="334">
        <f>'Clients Balance'!I723/'Clients Balance'!$B723</f>
        <v>0</v>
      </c>
      <c r="J511" s="334">
        <f>'Clients Balance'!J723/'Clients Balance'!$B723</f>
        <v>0</v>
      </c>
      <c r="K511" s="334">
        <f>'Clients Balance'!K723/'Clients Balance'!$B723</f>
        <v>0</v>
      </c>
      <c r="L511" s="334">
        <f>'Clients Balance'!L723/'Clients Balance'!$B723</f>
        <v>0</v>
      </c>
      <c r="M511" s="334">
        <f>'Clients Balance'!M723/'Clients Balance'!$B723</f>
        <v>0</v>
      </c>
      <c r="N511" s="334">
        <f>'Clients Balance'!N723/'Clients Balance'!$B723</f>
        <v>0</v>
      </c>
      <c r="O511" s="334">
        <f>'Clients Balance'!O723/'Clients Balance'!$B723</f>
        <v>0.04923004982</v>
      </c>
      <c r="P511" s="334">
        <f>'Clients Balance'!P723/'Clients Balance'!$B723</f>
        <v>0.02959932172</v>
      </c>
      <c r="Q511" s="334">
        <f>'Clients Balance'!Q723/'Clients Balance'!$B723</f>
        <v>0.07937137812</v>
      </c>
      <c r="R511" s="334">
        <f>'Clients Balance'!R723/'Clients Balance'!$B723</f>
        <v>0</v>
      </c>
      <c r="S511" s="134"/>
      <c r="T511" s="134"/>
      <c r="U511" s="134"/>
      <c r="V511" s="134"/>
      <c r="W511" s="134"/>
      <c r="X511" s="134"/>
      <c r="Y511" s="134"/>
      <c r="Z511" s="134"/>
      <c r="AA511" s="134"/>
    </row>
    <row r="512" ht="22.5" customHeight="1">
      <c r="A512" s="186" t="str">
        <f>'PROP DAILY PNL'!A718</f>
        <v/>
      </c>
      <c r="B512" s="334">
        <f t="shared" si="1"/>
        <v>1</v>
      </c>
      <c r="C512" s="334">
        <f>'Clients Balance'!C724/'Clients Balance'!B724</f>
        <v>0.5886574678</v>
      </c>
      <c r="D512" s="334">
        <f>'Clients Balance'!D724/'Clients Balance'!$B724</f>
        <v>0.1441470854</v>
      </c>
      <c r="E512" s="334">
        <f>'Clients Balance'!E724/'Clients Balance'!$B724</f>
        <v>0.1089946972</v>
      </c>
      <c r="F512" s="334">
        <f>'Clients Balance'!F724/'Clients Balance'!$B724</f>
        <v>0</v>
      </c>
      <c r="G512" s="334">
        <f>'Clients Balance'!G724/'Clients Balance'!$B724</f>
        <v>0</v>
      </c>
      <c r="H512" s="334">
        <f>'Clients Balance'!H724/'Clients Balance'!$B724</f>
        <v>0</v>
      </c>
      <c r="I512" s="334">
        <f>'Clients Balance'!I724/'Clients Balance'!$B724</f>
        <v>0</v>
      </c>
      <c r="J512" s="334">
        <f>'Clients Balance'!J724/'Clients Balance'!$B724</f>
        <v>0</v>
      </c>
      <c r="K512" s="334">
        <f>'Clients Balance'!K724/'Clients Balance'!$B724</f>
        <v>0</v>
      </c>
      <c r="L512" s="334">
        <f>'Clients Balance'!L724/'Clients Balance'!$B724</f>
        <v>0</v>
      </c>
      <c r="M512" s="334">
        <f>'Clients Balance'!M724/'Clients Balance'!$B724</f>
        <v>0</v>
      </c>
      <c r="N512" s="334">
        <f>'Clients Balance'!N724/'Clients Balance'!$B724</f>
        <v>0</v>
      </c>
      <c r="O512" s="334">
        <f>'Clients Balance'!O724/'Clients Balance'!$B724</f>
        <v>0.04923004982</v>
      </c>
      <c r="P512" s="334">
        <f>'Clients Balance'!P724/'Clients Balance'!$B724</f>
        <v>0.02959932172</v>
      </c>
      <c r="Q512" s="334">
        <f>'Clients Balance'!Q724/'Clients Balance'!$B724</f>
        <v>0.07937137812</v>
      </c>
      <c r="R512" s="334">
        <f>'Clients Balance'!R724/'Clients Balance'!$B724</f>
        <v>0</v>
      </c>
      <c r="S512" s="134"/>
      <c r="T512" s="134"/>
      <c r="U512" s="134"/>
      <c r="V512" s="134"/>
      <c r="W512" s="134"/>
      <c r="X512" s="134"/>
      <c r="Y512" s="134"/>
      <c r="Z512" s="134"/>
      <c r="AA512" s="134"/>
    </row>
    <row r="513" ht="22.5" customHeight="1">
      <c r="A513" s="186" t="str">
        <f>'PROP DAILY PNL'!A719</f>
        <v/>
      </c>
      <c r="B513" s="334">
        <f t="shared" si="1"/>
        <v>1</v>
      </c>
      <c r="C513" s="334">
        <f>'Clients Balance'!C725/'Clients Balance'!B725</f>
        <v>0.5886574678</v>
      </c>
      <c r="D513" s="334">
        <f>'Clients Balance'!D725/'Clients Balance'!$B725</f>
        <v>0.1441470854</v>
      </c>
      <c r="E513" s="334">
        <f>'Clients Balance'!E725/'Clients Balance'!$B725</f>
        <v>0.1089946972</v>
      </c>
      <c r="F513" s="334">
        <f>'Clients Balance'!F725/'Clients Balance'!$B725</f>
        <v>0</v>
      </c>
      <c r="G513" s="334">
        <f>'Clients Balance'!G725/'Clients Balance'!$B725</f>
        <v>0</v>
      </c>
      <c r="H513" s="334">
        <f>'Clients Balance'!H725/'Clients Balance'!$B725</f>
        <v>0</v>
      </c>
      <c r="I513" s="334">
        <f>'Clients Balance'!I725/'Clients Balance'!$B725</f>
        <v>0</v>
      </c>
      <c r="J513" s="334">
        <f>'Clients Balance'!J725/'Clients Balance'!$B725</f>
        <v>0</v>
      </c>
      <c r="K513" s="334">
        <f>'Clients Balance'!K725/'Clients Balance'!$B725</f>
        <v>0</v>
      </c>
      <c r="L513" s="334">
        <f>'Clients Balance'!L725/'Clients Balance'!$B725</f>
        <v>0</v>
      </c>
      <c r="M513" s="334">
        <f>'Clients Balance'!M725/'Clients Balance'!$B725</f>
        <v>0</v>
      </c>
      <c r="N513" s="334">
        <f>'Clients Balance'!N725/'Clients Balance'!$B725</f>
        <v>0</v>
      </c>
      <c r="O513" s="334">
        <f>'Clients Balance'!O725/'Clients Balance'!$B725</f>
        <v>0.04923004982</v>
      </c>
      <c r="P513" s="334">
        <f>'Clients Balance'!P725/'Clients Balance'!$B725</f>
        <v>0.02959932172</v>
      </c>
      <c r="Q513" s="334">
        <f>'Clients Balance'!Q725/'Clients Balance'!$B725</f>
        <v>0.07937137812</v>
      </c>
      <c r="R513" s="334">
        <f>'Clients Balance'!R725/'Clients Balance'!$B725</f>
        <v>0</v>
      </c>
      <c r="S513" s="134"/>
      <c r="T513" s="134"/>
      <c r="U513" s="134"/>
      <c r="V513" s="134"/>
      <c r="W513" s="134"/>
      <c r="X513" s="134"/>
      <c r="Y513" s="134"/>
      <c r="Z513" s="134"/>
      <c r="AA513" s="134"/>
    </row>
    <row r="514" ht="22.5" customHeight="1">
      <c r="A514" s="186" t="str">
        <f>'PROP DAILY PNL'!A720</f>
        <v/>
      </c>
      <c r="B514" s="334">
        <f t="shared" si="1"/>
        <v>1</v>
      </c>
      <c r="C514" s="334">
        <f>'Clients Balance'!C726/'Clients Balance'!B726</f>
        <v>0.5886574678</v>
      </c>
      <c r="D514" s="334">
        <f>'Clients Balance'!D726/'Clients Balance'!$B726</f>
        <v>0.1441470854</v>
      </c>
      <c r="E514" s="334">
        <f>'Clients Balance'!E726/'Clients Balance'!$B726</f>
        <v>0.1089946972</v>
      </c>
      <c r="F514" s="334">
        <f>'Clients Balance'!F726/'Clients Balance'!$B726</f>
        <v>0</v>
      </c>
      <c r="G514" s="334">
        <f>'Clients Balance'!G726/'Clients Balance'!$B726</f>
        <v>0</v>
      </c>
      <c r="H514" s="334">
        <f>'Clients Balance'!H726/'Clients Balance'!$B726</f>
        <v>0</v>
      </c>
      <c r="I514" s="334">
        <f>'Clients Balance'!I726/'Clients Balance'!$B726</f>
        <v>0</v>
      </c>
      <c r="J514" s="334">
        <f>'Clients Balance'!J726/'Clients Balance'!$B726</f>
        <v>0</v>
      </c>
      <c r="K514" s="334">
        <f>'Clients Balance'!K726/'Clients Balance'!$B726</f>
        <v>0</v>
      </c>
      <c r="L514" s="334">
        <f>'Clients Balance'!L726/'Clients Balance'!$B726</f>
        <v>0</v>
      </c>
      <c r="M514" s="334">
        <f>'Clients Balance'!M726/'Clients Balance'!$B726</f>
        <v>0</v>
      </c>
      <c r="N514" s="334">
        <f>'Clients Balance'!N726/'Clients Balance'!$B726</f>
        <v>0</v>
      </c>
      <c r="O514" s="334">
        <f>'Clients Balance'!O726/'Clients Balance'!$B726</f>
        <v>0.04923004982</v>
      </c>
      <c r="P514" s="334">
        <f>'Clients Balance'!P726/'Clients Balance'!$B726</f>
        <v>0.02959932172</v>
      </c>
      <c r="Q514" s="334">
        <f>'Clients Balance'!Q726/'Clients Balance'!$B726</f>
        <v>0.07937137812</v>
      </c>
      <c r="R514" s="334">
        <f>'Clients Balance'!R726/'Clients Balance'!$B726</f>
        <v>0</v>
      </c>
      <c r="S514" s="134"/>
      <c r="T514" s="134"/>
      <c r="U514" s="134"/>
      <c r="V514" s="134"/>
      <c r="W514" s="134"/>
      <c r="X514" s="134"/>
      <c r="Y514" s="134"/>
      <c r="Z514" s="134"/>
      <c r="AA514" s="134"/>
    </row>
    <row r="515" ht="22.5" customHeight="1">
      <c r="A515" s="186" t="str">
        <f>'PROP DAILY PNL'!A721</f>
        <v/>
      </c>
      <c r="B515" s="334">
        <f t="shared" si="1"/>
        <v>1</v>
      </c>
      <c r="C515" s="334">
        <f>'Clients Balance'!C727/'Clients Balance'!B727</f>
        <v>0.5886574678</v>
      </c>
      <c r="D515" s="334">
        <f>'Clients Balance'!D727/'Clients Balance'!$B727</f>
        <v>0.1441470854</v>
      </c>
      <c r="E515" s="334">
        <f>'Clients Balance'!E727/'Clients Balance'!$B727</f>
        <v>0.1089946972</v>
      </c>
      <c r="F515" s="334">
        <f>'Clients Balance'!F727/'Clients Balance'!$B727</f>
        <v>0</v>
      </c>
      <c r="G515" s="334">
        <f>'Clients Balance'!G727/'Clients Balance'!$B727</f>
        <v>0</v>
      </c>
      <c r="H515" s="334">
        <f>'Clients Balance'!H727/'Clients Balance'!$B727</f>
        <v>0</v>
      </c>
      <c r="I515" s="334">
        <f>'Clients Balance'!I727/'Clients Balance'!$B727</f>
        <v>0</v>
      </c>
      <c r="J515" s="334">
        <f>'Clients Balance'!J727/'Clients Balance'!$B727</f>
        <v>0</v>
      </c>
      <c r="K515" s="334">
        <f>'Clients Balance'!K727/'Clients Balance'!$B727</f>
        <v>0</v>
      </c>
      <c r="L515" s="334">
        <f>'Clients Balance'!L727/'Clients Balance'!$B727</f>
        <v>0</v>
      </c>
      <c r="M515" s="334">
        <f>'Clients Balance'!M727/'Clients Balance'!$B727</f>
        <v>0</v>
      </c>
      <c r="N515" s="334">
        <f>'Clients Balance'!N727/'Clients Balance'!$B727</f>
        <v>0</v>
      </c>
      <c r="O515" s="334">
        <f>'Clients Balance'!O727/'Clients Balance'!$B727</f>
        <v>0.04923004982</v>
      </c>
      <c r="P515" s="334">
        <f>'Clients Balance'!P727/'Clients Balance'!$B727</f>
        <v>0.02959932172</v>
      </c>
      <c r="Q515" s="334">
        <f>'Clients Balance'!Q727/'Clients Balance'!$B727</f>
        <v>0.07937137812</v>
      </c>
      <c r="R515" s="334">
        <f>'Clients Balance'!R727/'Clients Balance'!$B727</f>
        <v>0</v>
      </c>
      <c r="S515" s="134"/>
      <c r="T515" s="134"/>
      <c r="U515" s="134"/>
      <c r="V515" s="134"/>
      <c r="W515" s="134"/>
      <c r="X515" s="134"/>
      <c r="Y515" s="134"/>
      <c r="Z515" s="134"/>
      <c r="AA515" s="134"/>
    </row>
    <row r="516" ht="22.5" customHeight="1">
      <c r="A516" s="186" t="str">
        <f>'PROP DAILY PNL'!A722</f>
        <v/>
      </c>
      <c r="B516" s="334">
        <f t="shared" si="1"/>
        <v>1</v>
      </c>
      <c r="C516" s="334">
        <f>'Clients Balance'!C728/'Clients Balance'!B728</f>
        <v>0.5886574678</v>
      </c>
      <c r="D516" s="334">
        <f>'Clients Balance'!D728/'Clients Balance'!$B728</f>
        <v>0.1441470854</v>
      </c>
      <c r="E516" s="334">
        <f>'Clients Balance'!E728/'Clients Balance'!$B728</f>
        <v>0.1089946972</v>
      </c>
      <c r="F516" s="334">
        <f>'Clients Balance'!F728/'Clients Balance'!$B728</f>
        <v>0</v>
      </c>
      <c r="G516" s="334">
        <f>'Clients Balance'!G728/'Clients Balance'!$B728</f>
        <v>0</v>
      </c>
      <c r="H516" s="334">
        <f>'Clients Balance'!H728/'Clients Balance'!$B728</f>
        <v>0</v>
      </c>
      <c r="I516" s="334">
        <f>'Clients Balance'!I728/'Clients Balance'!$B728</f>
        <v>0</v>
      </c>
      <c r="J516" s="334">
        <f>'Clients Balance'!J728/'Clients Balance'!$B728</f>
        <v>0</v>
      </c>
      <c r="K516" s="334">
        <f>'Clients Balance'!K728/'Clients Balance'!$B728</f>
        <v>0</v>
      </c>
      <c r="L516" s="334">
        <f>'Clients Balance'!L728/'Clients Balance'!$B728</f>
        <v>0</v>
      </c>
      <c r="M516" s="334">
        <f>'Clients Balance'!M728/'Clients Balance'!$B728</f>
        <v>0</v>
      </c>
      <c r="N516" s="334">
        <f>'Clients Balance'!N728/'Clients Balance'!$B728</f>
        <v>0</v>
      </c>
      <c r="O516" s="334">
        <f>'Clients Balance'!O728/'Clients Balance'!$B728</f>
        <v>0.04923004982</v>
      </c>
      <c r="P516" s="334">
        <f>'Clients Balance'!P728/'Clients Balance'!$B728</f>
        <v>0.02959932172</v>
      </c>
      <c r="Q516" s="334">
        <f>'Clients Balance'!Q728/'Clients Balance'!$B728</f>
        <v>0.07937137812</v>
      </c>
      <c r="R516" s="334">
        <f>'Clients Balance'!R728/'Clients Balance'!$B728</f>
        <v>0</v>
      </c>
      <c r="S516" s="134"/>
      <c r="T516" s="134"/>
      <c r="U516" s="134"/>
      <c r="V516" s="134"/>
      <c r="W516" s="134"/>
      <c r="X516" s="134"/>
      <c r="Y516" s="134"/>
      <c r="Z516" s="134"/>
      <c r="AA516" s="134"/>
    </row>
    <row r="517" ht="22.5" customHeight="1">
      <c r="A517" s="186" t="str">
        <f>'PROP DAILY PNL'!A723</f>
        <v/>
      </c>
      <c r="B517" s="334">
        <f t="shared" si="1"/>
        <v>1</v>
      </c>
      <c r="C517" s="334">
        <f>'Clients Balance'!C729/'Clients Balance'!B729</f>
        <v>0.5886574678</v>
      </c>
      <c r="D517" s="334">
        <f>'Clients Balance'!D729/'Clients Balance'!$B729</f>
        <v>0.1441470854</v>
      </c>
      <c r="E517" s="334">
        <f>'Clients Balance'!E729/'Clients Balance'!$B729</f>
        <v>0.1089946972</v>
      </c>
      <c r="F517" s="334">
        <f>'Clients Balance'!F729/'Clients Balance'!$B729</f>
        <v>0</v>
      </c>
      <c r="G517" s="334">
        <f>'Clients Balance'!G729/'Clients Balance'!$B729</f>
        <v>0</v>
      </c>
      <c r="H517" s="334">
        <f>'Clients Balance'!H729/'Clients Balance'!$B729</f>
        <v>0</v>
      </c>
      <c r="I517" s="334">
        <f>'Clients Balance'!I729/'Clients Balance'!$B729</f>
        <v>0</v>
      </c>
      <c r="J517" s="334">
        <f>'Clients Balance'!J729/'Clients Balance'!$B729</f>
        <v>0</v>
      </c>
      <c r="K517" s="334">
        <f>'Clients Balance'!K729/'Clients Balance'!$B729</f>
        <v>0</v>
      </c>
      <c r="L517" s="334">
        <f>'Clients Balance'!L729/'Clients Balance'!$B729</f>
        <v>0</v>
      </c>
      <c r="M517" s="334">
        <f>'Clients Balance'!M729/'Clients Balance'!$B729</f>
        <v>0</v>
      </c>
      <c r="N517" s="334">
        <f>'Clients Balance'!N729/'Clients Balance'!$B729</f>
        <v>0</v>
      </c>
      <c r="O517" s="334">
        <f>'Clients Balance'!O729/'Clients Balance'!$B729</f>
        <v>0.04923004982</v>
      </c>
      <c r="P517" s="334">
        <f>'Clients Balance'!P729/'Clients Balance'!$B729</f>
        <v>0.02959932172</v>
      </c>
      <c r="Q517" s="334">
        <f>'Clients Balance'!Q729/'Clients Balance'!$B729</f>
        <v>0.07937137812</v>
      </c>
      <c r="R517" s="334">
        <f>'Clients Balance'!R729/'Clients Balance'!$B729</f>
        <v>0</v>
      </c>
      <c r="S517" s="134"/>
      <c r="T517" s="134"/>
      <c r="U517" s="134"/>
      <c r="V517" s="134"/>
      <c r="W517" s="134"/>
      <c r="X517" s="134"/>
      <c r="Y517" s="134"/>
      <c r="Z517" s="134"/>
      <c r="AA517" s="134"/>
    </row>
    <row r="518" ht="22.5" customHeight="1">
      <c r="A518" s="186" t="str">
        <f>'PROP DAILY PNL'!A724</f>
        <v/>
      </c>
      <c r="B518" s="334">
        <f t="shared" si="1"/>
        <v>1</v>
      </c>
      <c r="C518" s="334">
        <f>'Clients Balance'!C730/'Clients Balance'!B730</f>
        <v>0.5886574678</v>
      </c>
      <c r="D518" s="334">
        <f>'Clients Balance'!D730/'Clients Balance'!$B730</f>
        <v>0.1441470854</v>
      </c>
      <c r="E518" s="334">
        <f>'Clients Balance'!E730/'Clients Balance'!$B730</f>
        <v>0.1089946972</v>
      </c>
      <c r="F518" s="334">
        <f>'Clients Balance'!F730/'Clients Balance'!$B730</f>
        <v>0</v>
      </c>
      <c r="G518" s="334">
        <f>'Clients Balance'!G730/'Clients Balance'!$B730</f>
        <v>0</v>
      </c>
      <c r="H518" s="334">
        <f>'Clients Balance'!H730/'Clients Balance'!$B730</f>
        <v>0</v>
      </c>
      <c r="I518" s="334">
        <f>'Clients Balance'!I730/'Clients Balance'!$B730</f>
        <v>0</v>
      </c>
      <c r="J518" s="334">
        <f>'Clients Balance'!J730/'Clients Balance'!$B730</f>
        <v>0</v>
      </c>
      <c r="K518" s="334">
        <f>'Clients Balance'!K730/'Clients Balance'!$B730</f>
        <v>0</v>
      </c>
      <c r="L518" s="334">
        <f>'Clients Balance'!L730/'Clients Balance'!$B730</f>
        <v>0</v>
      </c>
      <c r="M518" s="334">
        <f>'Clients Balance'!M730/'Clients Balance'!$B730</f>
        <v>0</v>
      </c>
      <c r="N518" s="334">
        <f>'Clients Balance'!N730/'Clients Balance'!$B730</f>
        <v>0</v>
      </c>
      <c r="O518" s="334">
        <f>'Clients Balance'!O730/'Clients Balance'!$B730</f>
        <v>0.04923004982</v>
      </c>
      <c r="P518" s="334">
        <f>'Clients Balance'!P730/'Clients Balance'!$B730</f>
        <v>0.02959932172</v>
      </c>
      <c r="Q518" s="334">
        <f>'Clients Balance'!Q730/'Clients Balance'!$B730</f>
        <v>0.07937137812</v>
      </c>
      <c r="R518" s="334">
        <f>'Clients Balance'!R730/'Clients Balance'!$B730</f>
        <v>0</v>
      </c>
      <c r="S518" s="134"/>
      <c r="T518" s="134"/>
      <c r="U518" s="134"/>
      <c r="V518" s="134"/>
      <c r="W518" s="134"/>
      <c r="X518" s="134"/>
      <c r="Y518" s="134"/>
      <c r="Z518" s="134"/>
      <c r="AA518" s="134"/>
    </row>
    <row r="519" ht="22.5" customHeight="1">
      <c r="A519" s="186" t="str">
        <f>'PROP DAILY PNL'!A725</f>
        <v/>
      </c>
      <c r="B519" s="334">
        <f t="shared" si="1"/>
        <v>1</v>
      </c>
      <c r="C519" s="334">
        <f>'Clients Balance'!C731/'Clients Balance'!B731</f>
        <v>0.5886574678</v>
      </c>
      <c r="D519" s="334">
        <f>'Clients Balance'!D731/'Clients Balance'!$B731</f>
        <v>0.1441470854</v>
      </c>
      <c r="E519" s="334">
        <f>'Clients Balance'!E731/'Clients Balance'!$B731</f>
        <v>0.1089946972</v>
      </c>
      <c r="F519" s="334">
        <f>'Clients Balance'!F731/'Clients Balance'!$B731</f>
        <v>0</v>
      </c>
      <c r="G519" s="334">
        <f>'Clients Balance'!G731/'Clients Balance'!$B731</f>
        <v>0</v>
      </c>
      <c r="H519" s="334">
        <f>'Clients Balance'!H731/'Clients Balance'!$B731</f>
        <v>0</v>
      </c>
      <c r="I519" s="334">
        <f>'Clients Balance'!I731/'Clients Balance'!$B731</f>
        <v>0</v>
      </c>
      <c r="J519" s="334">
        <f>'Clients Balance'!J731/'Clients Balance'!$B731</f>
        <v>0</v>
      </c>
      <c r="K519" s="334">
        <f>'Clients Balance'!K731/'Clients Balance'!$B731</f>
        <v>0</v>
      </c>
      <c r="L519" s="334">
        <f>'Clients Balance'!L731/'Clients Balance'!$B731</f>
        <v>0</v>
      </c>
      <c r="M519" s="334">
        <f>'Clients Balance'!M731/'Clients Balance'!$B731</f>
        <v>0</v>
      </c>
      <c r="N519" s="334">
        <f>'Clients Balance'!N731/'Clients Balance'!$B731</f>
        <v>0</v>
      </c>
      <c r="O519" s="334">
        <f>'Clients Balance'!O731/'Clients Balance'!$B731</f>
        <v>0.04923004982</v>
      </c>
      <c r="P519" s="334">
        <f>'Clients Balance'!P731/'Clients Balance'!$B731</f>
        <v>0.02959932172</v>
      </c>
      <c r="Q519" s="334">
        <f>'Clients Balance'!Q731/'Clients Balance'!$B731</f>
        <v>0.07937137812</v>
      </c>
      <c r="R519" s="334">
        <f>'Clients Balance'!R731/'Clients Balance'!$B731</f>
        <v>0</v>
      </c>
      <c r="S519" s="134"/>
      <c r="T519" s="134"/>
      <c r="U519" s="134"/>
      <c r="V519" s="134"/>
      <c r="W519" s="134"/>
      <c r="X519" s="134"/>
      <c r="Y519" s="134"/>
      <c r="Z519" s="134"/>
      <c r="AA519" s="134"/>
    </row>
    <row r="520" ht="22.5" customHeight="1">
      <c r="A520" s="186" t="str">
        <f>'PROP DAILY PNL'!A726</f>
        <v/>
      </c>
      <c r="B520" s="334">
        <f t="shared" si="1"/>
        <v>1</v>
      </c>
      <c r="C520" s="334">
        <f>'Clients Balance'!C732/'Clients Balance'!B732</f>
        <v>0.5886574678</v>
      </c>
      <c r="D520" s="334">
        <f>'Clients Balance'!D732/'Clients Balance'!$B732</f>
        <v>0.1441470854</v>
      </c>
      <c r="E520" s="334">
        <f>'Clients Balance'!E732/'Clients Balance'!$B732</f>
        <v>0.1089946972</v>
      </c>
      <c r="F520" s="334">
        <f>'Clients Balance'!F732/'Clients Balance'!$B732</f>
        <v>0</v>
      </c>
      <c r="G520" s="334">
        <f>'Clients Balance'!G732/'Clients Balance'!$B732</f>
        <v>0</v>
      </c>
      <c r="H520" s="334">
        <f>'Clients Balance'!H732/'Clients Balance'!$B732</f>
        <v>0</v>
      </c>
      <c r="I520" s="334">
        <f>'Clients Balance'!I732/'Clients Balance'!$B732</f>
        <v>0</v>
      </c>
      <c r="J520" s="334">
        <f>'Clients Balance'!J732/'Clients Balance'!$B732</f>
        <v>0</v>
      </c>
      <c r="K520" s="334">
        <f>'Clients Balance'!K732/'Clients Balance'!$B732</f>
        <v>0</v>
      </c>
      <c r="L520" s="334">
        <f>'Clients Balance'!L732/'Clients Balance'!$B732</f>
        <v>0</v>
      </c>
      <c r="M520" s="334">
        <f>'Clients Balance'!M732/'Clients Balance'!$B732</f>
        <v>0</v>
      </c>
      <c r="N520" s="334">
        <f>'Clients Balance'!N732/'Clients Balance'!$B732</f>
        <v>0</v>
      </c>
      <c r="O520" s="334">
        <f>'Clients Balance'!O732/'Clients Balance'!$B732</f>
        <v>0.04923004982</v>
      </c>
      <c r="P520" s="334">
        <f>'Clients Balance'!P732/'Clients Balance'!$B732</f>
        <v>0.02959932172</v>
      </c>
      <c r="Q520" s="334">
        <f>'Clients Balance'!Q732/'Clients Balance'!$B732</f>
        <v>0.07937137812</v>
      </c>
      <c r="R520" s="334">
        <f>'Clients Balance'!R732/'Clients Balance'!$B732</f>
        <v>0</v>
      </c>
      <c r="S520" s="134"/>
      <c r="T520" s="134"/>
      <c r="U520" s="134"/>
      <c r="V520" s="134"/>
      <c r="W520" s="134"/>
      <c r="X520" s="134"/>
      <c r="Y520" s="134"/>
      <c r="Z520" s="134"/>
      <c r="AA520" s="134"/>
    </row>
    <row r="521" ht="22.5" customHeight="1">
      <c r="A521" s="186" t="str">
        <f>'PROP DAILY PNL'!A727</f>
        <v/>
      </c>
      <c r="B521" s="334">
        <f t="shared" si="1"/>
        <v>1</v>
      </c>
      <c r="C521" s="334">
        <f>'Clients Balance'!C733/'Clients Balance'!B733</f>
        <v>0.5886574678</v>
      </c>
      <c r="D521" s="334">
        <f>'Clients Balance'!D733/'Clients Balance'!$B733</f>
        <v>0.1441470854</v>
      </c>
      <c r="E521" s="334">
        <f>'Clients Balance'!E733/'Clients Balance'!$B733</f>
        <v>0.1089946972</v>
      </c>
      <c r="F521" s="334">
        <f>'Clients Balance'!F733/'Clients Balance'!$B733</f>
        <v>0</v>
      </c>
      <c r="G521" s="334">
        <f>'Clients Balance'!G733/'Clients Balance'!$B733</f>
        <v>0</v>
      </c>
      <c r="H521" s="334">
        <f>'Clients Balance'!H733/'Clients Balance'!$B733</f>
        <v>0</v>
      </c>
      <c r="I521" s="334">
        <f>'Clients Balance'!I733/'Clients Balance'!$B733</f>
        <v>0</v>
      </c>
      <c r="J521" s="334">
        <f>'Clients Balance'!J733/'Clients Balance'!$B733</f>
        <v>0</v>
      </c>
      <c r="K521" s="334">
        <f>'Clients Balance'!K733/'Clients Balance'!$B733</f>
        <v>0</v>
      </c>
      <c r="L521" s="334">
        <f>'Clients Balance'!L733/'Clients Balance'!$B733</f>
        <v>0</v>
      </c>
      <c r="M521" s="334">
        <f>'Clients Balance'!M733/'Clients Balance'!$B733</f>
        <v>0</v>
      </c>
      <c r="N521" s="334">
        <f>'Clients Balance'!N733/'Clients Balance'!$B733</f>
        <v>0</v>
      </c>
      <c r="O521" s="334">
        <f>'Clients Balance'!O733/'Clients Balance'!$B733</f>
        <v>0.04923004982</v>
      </c>
      <c r="P521" s="334">
        <f>'Clients Balance'!P733/'Clients Balance'!$B733</f>
        <v>0.02959932172</v>
      </c>
      <c r="Q521" s="334">
        <f>'Clients Balance'!Q733/'Clients Balance'!$B733</f>
        <v>0.07937137812</v>
      </c>
      <c r="R521" s="334">
        <f>'Clients Balance'!R733/'Clients Balance'!$B733</f>
        <v>0</v>
      </c>
      <c r="S521" s="134"/>
      <c r="T521" s="134"/>
      <c r="U521" s="134"/>
      <c r="V521" s="134"/>
      <c r="W521" s="134"/>
      <c r="X521" s="134"/>
      <c r="Y521" s="134"/>
      <c r="Z521" s="134"/>
      <c r="AA521" s="134"/>
    </row>
    <row r="522" ht="22.5" customHeight="1">
      <c r="A522" s="186" t="str">
        <f>'PROP DAILY PNL'!A728</f>
        <v/>
      </c>
      <c r="B522" s="334">
        <f t="shared" si="1"/>
        <v>1</v>
      </c>
      <c r="C522" s="334">
        <f>'Clients Balance'!C734/'Clients Balance'!B734</f>
        <v>0.5886574678</v>
      </c>
      <c r="D522" s="334">
        <f>'Clients Balance'!D734/'Clients Balance'!$B734</f>
        <v>0.1441470854</v>
      </c>
      <c r="E522" s="334">
        <f>'Clients Balance'!E734/'Clients Balance'!$B734</f>
        <v>0.1089946972</v>
      </c>
      <c r="F522" s="334">
        <f>'Clients Balance'!F734/'Clients Balance'!$B734</f>
        <v>0</v>
      </c>
      <c r="G522" s="334">
        <f>'Clients Balance'!G734/'Clients Balance'!$B734</f>
        <v>0</v>
      </c>
      <c r="H522" s="334">
        <f>'Clients Balance'!H734/'Clients Balance'!$B734</f>
        <v>0</v>
      </c>
      <c r="I522" s="334">
        <f>'Clients Balance'!I734/'Clients Balance'!$B734</f>
        <v>0</v>
      </c>
      <c r="J522" s="334">
        <f>'Clients Balance'!J734/'Clients Balance'!$B734</f>
        <v>0</v>
      </c>
      <c r="K522" s="334">
        <f>'Clients Balance'!K734/'Clients Balance'!$B734</f>
        <v>0</v>
      </c>
      <c r="L522" s="334">
        <f>'Clients Balance'!L734/'Clients Balance'!$B734</f>
        <v>0</v>
      </c>
      <c r="M522" s="334">
        <f>'Clients Balance'!M734/'Clients Balance'!$B734</f>
        <v>0</v>
      </c>
      <c r="N522" s="334">
        <f>'Clients Balance'!N734/'Clients Balance'!$B734</f>
        <v>0</v>
      </c>
      <c r="O522" s="334">
        <f>'Clients Balance'!O734/'Clients Balance'!$B734</f>
        <v>0.04923004982</v>
      </c>
      <c r="P522" s="334">
        <f>'Clients Balance'!P734/'Clients Balance'!$B734</f>
        <v>0.02959932172</v>
      </c>
      <c r="Q522" s="334">
        <f>'Clients Balance'!Q734/'Clients Balance'!$B734</f>
        <v>0.07937137812</v>
      </c>
      <c r="R522" s="334">
        <f>'Clients Balance'!R734/'Clients Balance'!$B734</f>
        <v>0</v>
      </c>
      <c r="S522" s="134"/>
      <c r="T522" s="134"/>
      <c r="U522" s="134"/>
      <c r="V522" s="134"/>
      <c r="W522" s="134"/>
      <c r="X522" s="134"/>
      <c r="Y522" s="134"/>
      <c r="Z522" s="134"/>
      <c r="AA522" s="134"/>
    </row>
    <row r="523" ht="22.5" customHeight="1">
      <c r="A523" s="186" t="str">
        <f>'PROP DAILY PNL'!A729</f>
        <v/>
      </c>
      <c r="B523" s="334">
        <f t="shared" si="1"/>
        <v>1</v>
      </c>
      <c r="C523" s="334">
        <f>'Clients Balance'!C735/'Clients Balance'!B735</f>
        <v>0.5886574678</v>
      </c>
      <c r="D523" s="334">
        <f>'Clients Balance'!D735/'Clients Balance'!$B735</f>
        <v>0.1441470854</v>
      </c>
      <c r="E523" s="334">
        <f>'Clients Balance'!E735/'Clients Balance'!$B735</f>
        <v>0.1089946972</v>
      </c>
      <c r="F523" s="334">
        <f>'Clients Balance'!F735/'Clients Balance'!$B735</f>
        <v>0</v>
      </c>
      <c r="G523" s="334">
        <f>'Clients Balance'!G735/'Clients Balance'!$B735</f>
        <v>0</v>
      </c>
      <c r="H523" s="334">
        <f>'Clients Balance'!H735/'Clients Balance'!$B735</f>
        <v>0</v>
      </c>
      <c r="I523" s="334">
        <f>'Clients Balance'!I735/'Clients Balance'!$B735</f>
        <v>0</v>
      </c>
      <c r="J523" s="334">
        <f>'Clients Balance'!J735/'Clients Balance'!$B735</f>
        <v>0</v>
      </c>
      <c r="K523" s="334">
        <f>'Clients Balance'!K735/'Clients Balance'!$B735</f>
        <v>0</v>
      </c>
      <c r="L523" s="334">
        <f>'Clients Balance'!L735/'Clients Balance'!$B735</f>
        <v>0</v>
      </c>
      <c r="M523" s="334">
        <f>'Clients Balance'!M735/'Clients Balance'!$B735</f>
        <v>0</v>
      </c>
      <c r="N523" s="334">
        <f>'Clients Balance'!N735/'Clients Balance'!$B735</f>
        <v>0</v>
      </c>
      <c r="O523" s="334">
        <f>'Clients Balance'!O735/'Clients Balance'!$B735</f>
        <v>0.04923004982</v>
      </c>
      <c r="P523" s="334">
        <f>'Clients Balance'!P735/'Clients Balance'!$B735</f>
        <v>0.02959932172</v>
      </c>
      <c r="Q523" s="334">
        <f>'Clients Balance'!Q735/'Clients Balance'!$B735</f>
        <v>0.07937137812</v>
      </c>
      <c r="R523" s="334">
        <f>'Clients Balance'!R735/'Clients Balance'!$B735</f>
        <v>0</v>
      </c>
      <c r="S523" s="134"/>
      <c r="T523" s="134"/>
      <c r="U523" s="134"/>
      <c r="V523" s="134"/>
      <c r="W523" s="134"/>
      <c r="X523" s="134"/>
      <c r="Y523" s="134"/>
      <c r="Z523" s="134"/>
      <c r="AA523" s="134"/>
    </row>
    <row r="524" ht="22.5" customHeight="1">
      <c r="A524" s="186" t="str">
        <f>'PROP DAILY PNL'!A730</f>
        <v/>
      </c>
      <c r="B524" s="334">
        <f t="shared" si="1"/>
        <v>1</v>
      </c>
      <c r="C524" s="334">
        <f>'Clients Balance'!C736/'Clients Balance'!B736</f>
        <v>0.5886574678</v>
      </c>
      <c r="D524" s="334">
        <f>'Clients Balance'!D736/'Clients Balance'!$B736</f>
        <v>0.1441470854</v>
      </c>
      <c r="E524" s="334">
        <f>'Clients Balance'!E736/'Clients Balance'!$B736</f>
        <v>0.1089946972</v>
      </c>
      <c r="F524" s="334">
        <f>'Clients Balance'!F736/'Clients Balance'!$B736</f>
        <v>0</v>
      </c>
      <c r="G524" s="334">
        <f>'Clients Balance'!G736/'Clients Balance'!$B736</f>
        <v>0</v>
      </c>
      <c r="H524" s="334">
        <f>'Clients Balance'!H736/'Clients Balance'!$B736</f>
        <v>0</v>
      </c>
      <c r="I524" s="334">
        <f>'Clients Balance'!I736/'Clients Balance'!$B736</f>
        <v>0</v>
      </c>
      <c r="J524" s="334">
        <f>'Clients Balance'!J736/'Clients Balance'!$B736</f>
        <v>0</v>
      </c>
      <c r="K524" s="334">
        <f>'Clients Balance'!K736/'Clients Balance'!$B736</f>
        <v>0</v>
      </c>
      <c r="L524" s="334">
        <f>'Clients Balance'!L736/'Clients Balance'!$B736</f>
        <v>0</v>
      </c>
      <c r="M524" s="334">
        <f>'Clients Balance'!M736/'Clients Balance'!$B736</f>
        <v>0</v>
      </c>
      <c r="N524" s="334">
        <f>'Clients Balance'!N736/'Clients Balance'!$B736</f>
        <v>0</v>
      </c>
      <c r="O524" s="334">
        <f>'Clients Balance'!O736/'Clients Balance'!$B736</f>
        <v>0.04923004982</v>
      </c>
      <c r="P524" s="334">
        <f>'Clients Balance'!P736/'Clients Balance'!$B736</f>
        <v>0.02959932172</v>
      </c>
      <c r="Q524" s="334">
        <f>'Clients Balance'!Q736/'Clients Balance'!$B736</f>
        <v>0.07937137812</v>
      </c>
      <c r="R524" s="334">
        <f>'Clients Balance'!R736/'Clients Balance'!$B736</f>
        <v>0</v>
      </c>
      <c r="S524" s="134"/>
      <c r="T524" s="134"/>
      <c r="U524" s="134"/>
      <c r="V524" s="134"/>
      <c r="W524" s="134"/>
      <c r="X524" s="134"/>
      <c r="Y524" s="134"/>
      <c r="Z524" s="134"/>
      <c r="AA524" s="134"/>
    </row>
    <row r="525" ht="22.5" customHeight="1">
      <c r="A525" s="186" t="str">
        <f>'PROP DAILY PNL'!A731</f>
        <v/>
      </c>
      <c r="B525" s="334">
        <f t="shared" si="1"/>
        <v>1</v>
      </c>
      <c r="C525" s="334">
        <f>'Clients Balance'!C737/'Clients Balance'!B737</f>
        <v>0.5886574678</v>
      </c>
      <c r="D525" s="334">
        <f>'Clients Balance'!D737/'Clients Balance'!$B737</f>
        <v>0.1441470854</v>
      </c>
      <c r="E525" s="334">
        <f>'Clients Balance'!E737/'Clients Balance'!$B737</f>
        <v>0.1089946972</v>
      </c>
      <c r="F525" s="334">
        <f>'Clients Balance'!F737/'Clients Balance'!$B737</f>
        <v>0</v>
      </c>
      <c r="G525" s="334">
        <f>'Clients Balance'!G737/'Clients Balance'!$B737</f>
        <v>0</v>
      </c>
      <c r="H525" s="334">
        <f>'Clients Balance'!H737/'Clients Balance'!$B737</f>
        <v>0</v>
      </c>
      <c r="I525" s="334">
        <f>'Clients Balance'!I737/'Clients Balance'!$B737</f>
        <v>0</v>
      </c>
      <c r="J525" s="334">
        <f>'Clients Balance'!J737/'Clients Balance'!$B737</f>
        <v>0</v>
      </c>
      <c r="K525" s="334">
        <f>'Clients Balance'!K737/'Clients Balance'!$B737</f>
        <v>0</v>
      </c>
      <c r="L525" s="334">
        <f>'Clients Balance'!L737/'Clients Balance'!$B737</f>
        <v>0</v>
      </c>
      <c r="M525" s="334">
        <f>'Clients Balance'!M737/'Clients Balance'!$B737</f>
        <v>0</v>
      </c>
      <c r="N525" s="334">
        <f>'Clients Balance'!N737/'Clients Balance'!$B737</f>
        <v>0</v>
      </c>
      <c r="O525" s="334">
        <f>'Clients Balance'!O737/'Clients Balance'!$B737</f>
        <v>0.04923004982</v>
      </c>
      <c r="P525" s="334">
        <f>'Clients Balance'!P737/'Clients Balance'!$B737</f>
        <v>0.02959932172</v>
      </c>
      <c r="Q525" s="334">
        <f>'Clients Balance'!Q737/'Clients Balance'!$B737</f>
        <v>0.07937137812</v>
      </c>
      <c r="R525" s="334">
        <f>'Clients Balance'!R737/'Clients Balance'!$B737</f>
        <v>0</v>
      </c>
      <c r="S525" s="134"/>
      <c r="T525" s="134"/>
      <c r="U525" s="134"/>
      <c r="V525" s="134"/>
      <c r="W525" s="134"/>
      <c r="X525" s="134"/>
      <c r="Y525" s="134"/>
      <c r="Z525" s="134"/>
      <c r="AA525" s="134"/>
    </row>
    <row r="526" ht="22.5" customHeight="1">
      <c r="A526" s="186" t="str">
        <f>'PROP DAILY PNL'!A732</f>
        <v/>
      </c>
      <c r="B526" s="334">
        <f t="shared" si="1"/>
        <v>1</v>
      </c>
      <c r="C526" s="334">
        <f>'Clients Balance'!C738/'Clients Balance'!B738</f>
        <v>0.5886574678</v>
      </c>
      <c r="D526" s="334">
        <f>'Clients Balance'!D738/'Clients Balance'!$B738</f>
        <v>0.1441470854</v>
      </c>
      <c r="E526" s="334">
        <f>'Clients Balance'!E738/'Clients Balance'!$B738</f>
        <v>0.1089946972</v>
      </c>
      <c r="F526" s="334">
        <f>'Clients Balance'!F738/'Clients Balance'!$B738</f>
        <v>0</v>
      </c>
      <c r="G526" s="334">
        <f>'Clients Balance'!G738/'Clients Balance'!$B738</f>
        <v>0</v>
      </c>
      <c r="H526" s="334">
        <f>'Clients Balance'!H738/'Clients Balance'!$B738</f>
        <v>0</v>
      </c>
      <c r="I526" s="334">
        <f>'Clients Balance'!I738/'Clients Balance'!$B738</f>
        <v>0</v>
      </c>
      <c r="J526" s="334">
        <f>'Clients Balance'!J738/'Clients Balance'!$B738</f>
        <v>0</v>
      </c>
      <c r="K526" s="334">
        <f>'Clients Balance'!K738/'Clients Balance'!$B738</f>
        <v>0</v>
      </c>
      <c r="L526" s="334">
        <f>'Clients Balance'!L738/'Clients Balance'!$B738</f>
        <v>0</v>
      </c>
      <c r="M526" s="334">
        <f>'Clients Balance'!M738/'Clients Balance'!$B738</f>
        <v>0</v>
      </c>
      <c r="N526" s="334">
        <f>'Clients Balance'!N738/'Clients Balance'!$B738</f>
        <v>0</v>
      </c>
      <c r="O526" s="334">
        <f>'Clients Balance'!O738/'Clients Balance'!$B738</f>
        <v>0.04923004982</v>
      </c>
      <c r="P526" s="334">
        <f>'Clients Balance'!P738/'Clients Balance'!$B738</f>
        <v>0.02959932172</v>
      </c>
      <c r="Q526" s="334">
        <f>'Clients Balance'!Q738/'Clients Balance'!$B738</f>
        <v>0.07937137812</v>
      </c>
      <c r="R526" s="334">
        <f>'Clients Balance'!R738/'Clients Balance'!$B738</f>
        <v>0</v>
      </c>
      <c r="S526" s="134"/>
      <c r="T526" s="134"/>
      <c r="U526" s="134"/>
      <c r="V526" s="134"/>
      <c r="W526" s="134"/>
      <c r="X526" s="134"/>
      <c r="Y526" s="134"/>
      <c r="Z526" s="134"/>
      <c r="AA526" s="134"/>
    </row>
    <row r="527" ht="22.5" customHeight="1">
      <c r="A527" s="186" t="str">
        <f>'PROP DAILY PNL'!A733</f>
        <v/>
      </c>
      <c r="B527" s="334">
        <f t="shared" si="1"/>
        <v>1</v>
      </c>
      <c r="C527" s="334">
        <f>'Clients Balance'!C739/'Clients Balance'!B739</f>
        <v>0.5886574678</v>
      </c>
      <c r="D527" s="334">
        <f>'Clients Balance'!D739/'Clients Balance'!$B739</f>
        <v>0.1441470854</v>
      </c>
      <c r="E527" s="334">
        <f>'Clients Balance'!E739/'Clients Balance'!$B739</f>
        <v>0.1089946972</v>
      </c>
      <c r="F527" s="334">
        <f>'Clients Balance'!F739/'Clients Balance'!$B739</f>
        <v>0</v>
      </c>
      <c r="G527" s="334">
        <f>'Clients Balance'!G739/'Clients Balance'!$B739</f>
        <v>0</v>
      </c>
      <c r="H527" s="334">
        <f>'Clients Balance'!H739/'Clients Balance'!$B739</f>
        <v>0</v>
      </c>
      <c r="I527" s="334">
        <f>'Clients Balance'!I739/'Clients Balance'!$B739</f>
        <v>0</v>
      </c>
      <c r="J527" s="334">
        <f>'Clients Balance'!J739/'Clients Balance'!$B739</f>
        <v>0</v>
      </c>
      <c r="K527" s="334">
        <f>'Clients Balance'!K739/'Clients Balance'!$B739</f>
        <v>0</v>
      </c>
      <c r="L527" s="334">
        <f>'Clients Balance'!L739/'Clients Balance'!$B739</f>
        <v>0</v>
      </c>
      <c r="M527" s="334">
        <f>'Clients Balance'!M739/'Clients Balance'!$B739</f>
        <v>0</v>
      </c>
      <c r="N527" s="334">
        <f>'Clients Balance'!N739/'Clients Balance'!$B739</f>
        <v>0</v>
      </c>
      <c r="O527" s="334">
        <f>'Clients Balance'!O739/'Clients Balance'!$B739</f>
        <v>0.04923004982</v>
      </c>
      <c r="P527" s="334">
        <f>'Clients Balance'!P739/'Clients Balance'!$B739</f>
        <v>0.02959932172</v>
      </c>
      <c r="Q527" s="334">
        <f>'Clients Balance'!Q739/'Clients Balance'!$B739</f>
        <v>0.07937137812</v>
      </c>
      <c r="R527" s="334">
        <f>'Clients Balance'!R739/'Clients Balance'!$B739</f>
        <v>0</v>
      </c>
      <c r="S527" s="134"/>
      <c r="T527" s="134"/>
      <c r="U527" s="134"/>
      <c r="V527" s="134"/>
      <c r="W527" s="134"/>
      <c r="X527" s="134"/>
      <c r="Y527" s="134"/>
      <c r="Z527" s="134"/>
      <c r="AA527" s="134"/>
    </row>
    <row r="528" ht="22.5" customHeight="1">
      <c r="A528" s="186" t="str">
        <f>'PROP DAILY PNL'!A734</f>
        <v/>
      </c>
      <c r="B528" s="334">
        <f t="shared" si="1"/>
        <v>1</v>
      </c>
      <c r="C528" s="334">
        <f>'Clients Balance'!C740/'Clients Balance'!B740</f>
        <v>0.5886574678</v>
      </c>
      <c r="D528" s="334">
        <f>'Clients Balance'!D740/'Clients Balance'!$B740</f>
        <v>0.1441470854</v>
      </c>
      <c r="E528" s="334">
        <f>'Clients Balance'!E740/'Clients Balance'!$B740</f>
        <v>0.1089946972</v>
      </c>
      <c r="F528" s="334">
        <f>'Clients Balance'!F740/'Clients Balance'!$B740</f>
        <v>0</v>
      </c>
      <c r="G528" s="334">
        <f>'Clients Balance'!G740/'Clients Balance'!$B740</f>
        <v>0</v>
      </c>
      <c r="H528" s="334">
        <f>'Clients Balance'!H740/'Clients Balance'!$B740</f>
        <v>0</v>
      </c>
      <c r="I528" s="334">
        <f>'Clients Balance'!I740/'Clients Balance'!$B740</f>
        <v>0</v>
      </c>
      <c r="J528" s="334">
        <f>'Clients Balance'!J740/'Clients Balance'!$B740</f>
        <v>0</v>
      </c>
      <c r="K528" s="334">
        <f>'Clients Balance'!K740/'Clients Balance'!$B740</f>
        <v>0</v>
      </c>
      <c r="L528" s="334">
        <f>'Clients Balance'!L740/'Clients Balance'!$B740</f>
        <v>0</v>
      </c>
      <c r="M528" s="334">
        <f>'Clients Balance'!M740/'Clients Balance'!$B740</f>
        <v>0</v>
      </c>
      <c r="N528" s="334">
        <f>'Clients Balance'!N740/'Clients Balance'!$B740</f>
        <v>0</v>
      </c>
      <c r="O528" s="334">
        <f>'Clients Balance'!O740/'Clients Balance'!$B740</f>
        <v>0.04923004982</v>
      </c>
      <c r="P528" s="334">
        <f>'Clients Balance'!P740/'Clients Balance'!$B740</f>
        <v>0.02959932172</v>
      </c>
      <c r="Q528" s="334">
        <f>'Clients Balance'!Q740/'Clients Balance'!$B740</f>
        <v>0.07937137812</v>
      </c>
      <c r="R528" s="334">
        <f>'Clients Balance'!R740/'Clients Balance'!$B740</f>
        <v>0</v>
      </c>
      <c r="S528" s="134"/>
      <c r="T528" s="134"/>
      <c r="U528" s="134"/>
      <c r="V528" s="134"/>
      <c r="W528" s="134"/>
      <c r="X528" s="134"/>
      <c r="Y528" s="134"/>
      <c r="Z528" s="134"/>
      <c r="AA528" s="134"/>
    </row>
    <row r="529" ht="22.5" customHeight="1">
      <c r="A529" s="186" t="str">
        <f>'PROP DAILY PNL'!A735</f>
        <v/>
      </c>
      <c r="B529" s="334">
        <f t="shared" si="1"/>
        <v>1</v>
      </c>
      <c r="C529" s="334">
        <f>'Clients Balance'!C741/'Clients Balance'!B741</f>
        <v>0.5886574678</v>
      </c>
      <c r="D529" s="334">
        <f>'Clients Balance'!D741/'Clients Balance'!$B741</f>
        <v>0.1441470854</v>
      </c>
      <c r="E529" s="334">
        <f>'Clients Balance'!E741/'Clients Balance'!$B741</f>
        <v>0.1089946972</v>
      </c>
      <c r="F529" s="334">
        <f>'Clients Balance'!F741/'Clients Balance'!$B741</f>
        <v>0</v>
      </c>
      <c r="G529" s="334">
        <f>'Clients Balance'!G741/'Clients Balance'!$B741</f>
        <v>0</v>
      </c>
      <c r="H529" s="334">
        <f>'Clients Balance'!H741/'Clients Balance'!$B741</f>
        <v>0</v>
      </c>
      <c r="I529" s="334">
        <f>'Clients Balance'!I741/'Clients Balance'!$B741</f>
        <v>0</v>
      </c>
      <c r="J529" s="334">
        <f>'Clients Balance'!J741/'Clients Balance'!$B741</f>
        <v>0</v>
      </c>
      <c r="K529" s="334">
        <f>'Clients Balance'!K741/'Clients Balance'!$B741</f>
        <v>0</v>
      </c>
      <c r="L529" s="334">
        <f>'Clients Balance'!L741/'Clients Balance'!$B741</f>
        <v>0</v>
      </c>
      <c r="M529" s="334">
        <f>'Clients Balance'!M741/'Clients Balance'!$B741</f>
        <v>0</v>
      </c>
      <c r="N529" s="334">
        <f>'Clients Balance'!N741/'Clients Balance'!$B741</f>
        <v>0</v>
      </c>
      <c r="O529" s="334">
        <f>'Clients Balance'!O741/'Clients Balance'!$B741</f>
        <v>0.04923004982</v>
      </c>
      <c r="P529" s="334">
        <f>'Clients Balance'!P741/'Clients Balance'!$B741</f>
        <v>0.02959932172</v>
      </c>
      <c r="Q529" s="334">
        <f>'Clients Balance'!Q741/'Clients Balance'!$B741</f>
        <v>0.07937137812</v>
      </c>
      <c r="R529" s="334">
        <f>'Clients Balance'!R741/'Clients Balance'!$B741</f>
        <v>0</v>
      </c>
      <c r="S529" s="134"/>
      <c r="T529" s="134"/>
      <c r="U529" s="134"/>
      <c r="V529" s="134"/>
      <c r="W529" s="134"/>
      <c r="X529" s="134"/>
      <c r="Y529" s="134"/>
      <c r="Z529" s="134"/>
      <c r="AA529" s="134"/>
    </row>
    <row r="530" ht="22.5" customHeight="1">
      <c r="A530" s="186" t="str">
        <f>'PROP DAILY PNL'!A736</f>
        <v/>
      </c>
      <c r="B530" s="334">
        <f t="shared" si="1"/>
        <v>1</v>
      </c>
      <c r="C530" s="334">
        <f>'Clients Balance'!C742/'Clients Balance'!B742</f>
        <v>0.5886574678</v>
      </c>
      <c r="D530" s="334">
        <f>'Clients Balance'!D742/'Clients Balance'!$B742</f>
        <v>0.1441470854</v>
      </c>
      <c r="E530" s="334">
        <f>'Clients Balance'!E742/'Clients Balance'!$B742</f>
        <v>0.1089946972</v>
      </c>
      <c r="F530" s="334">
        <f>'Clients Balance'!F742/'Clients Balance'!$B742</f>
        <v>0</v>
      </c>
      <c r="G530" s="334">
        <f>'Clients Balance'!G742/'Clients Balance'!$B742</f>
        <v>0</v>
      </c>
      <c r="H530" s="334">
        <f>'Clients Balance'!H742/'Clients Balance'!$B742</f>
        <v>0</v>
      </c>
      <c r="I530" s="334">
        <f>'Clients Balance'!I742/'Clients Balance'!$B742</f>
        <v>0</v>
      </c>
      <c r="J530" s="334">
        <f>'Clients Balance'!J742/'Clients Balance'!$B742</f>
        <v>0</v>
      </c>
      <c r="K530" s="334">
        <f>'Clients Balance'!K742/'Clients Balance'!$B742</f>
        <v>0</v>
      </c>
      <c r="L530" s="334">
        <f>'Clients Balance'!L742/'Clients Balance'!$B742</f>
        <v>0</v>
      </c>
      <c r="M530" s="334">
        <f>'Clients Balance'!M742/'Clients Balance'!$B742</f>
        <v>0</v>
      </c>
      <c r="N530" s="334">
        <f>'Clients Balance'!N742/'Clients Balance'!$B742</f>
        <v>0</v>
      </c>
      <c r="O530" s="334">
        <f>'Clients Balance'!O742/'Clients Balance'!$B742</f>
        <v>0.04923004982</v>
      </c>
      <c r="P530" s="334">
        <f>'Clients Balance'!P742/'Clients Balance'!$B742</f>
        <v>0.02959932172</v>
      </c>
      <c r="Q530" s="334">
        <f>'Clients Balance'!Q742/'Clients Balance'!$B742</f>
        <v>0.07937137812</v>
      </c>
      <c r="R530" s="334">
        <f>'Clients Balance'!R742/'Clients Balance'!$B742</f>
        <v>0</v>
      </c>
      <c r="S530" s="134"/>
      <c r="T530" s="134"/>
      <c r="U530" s="134"/>
      <c r="V530" s="134"/>
      <c r="W530" s="134"/>
      <c r="X530" s="134"/>
      <c r="Y530" s="134"/>
      <c r="Z530" s="134"/>
      <c r="AA530" s="134"/>
    </row>
    <row r="531" ht="22.5" customHeight="1">
      <c r="A531" s="186" t="str">
        <f>'PROP DAILY PNL'!A737</f>
        <v/>
      </c>
      <c r="B531" s="334">
        <f t="shared" si="1"/>
        <v>1</v>
      </c>
      <c r="C531" s="334">
        <f>'Clients Balance'!C743/'Clients Balance'!B743</f>
        <v>0.5886574678</v>
      </c>
      <c r="D531" s="334">
        <f>'Clients Balance'!D743/'Clients Balance'!$B743</f>
        <v>0.1441470854</v>
      </c>
      <c r="E531" s="334">
        <f>'Clients Balance'!E743/'Clients Balance'!$B743</f>
        <v>0.1089946972</v>
      </c>
      <c r="F531" s="334">
        <f>'Clients Balance'!F743/'Clients Balance'!$B743</f>
        <v>0</v>
      </c>
      <c r="G531" s="334">
        <f>'Clients Balance'!G743/'Clients Balance'!$B743</f>
        <v>0</v>
      </c>
      <c r="H531" s="334">
        <f>'Clients Balance'!H743/'Clients Balance'!$B743</f>
        <v>0</v>
      </c>
      <c r="I531" s="334">
        <f>'Clients Balance'!I743/'Clients Balance'!$B743</f>
        <v>0</v>
      </c>
      <c r="J531" s="334">
        <f>'Clients Balance'!J743/'Clients Balance'!$B743</f>
        <v>0</v>
      </c>
      <c r="K531" s="334">
        <f>'Clients Balance'!K743/'Clients Balance'!$B743</f>
        <v>0</v>
      </c>
      <c r="L531" s="334">
        <f>'Clients Balance'!L743/'Clients Balance'!$B743</f>
        <v>0</v>
      </c>
      <c r="M531" s="334">
        <f>'Clients Balance'!M743/'Clients Balance'!$B743</f>
        <v>0</v>
      </c>
      <c r="N531" s="334">
        <f>'Clients Balance'!N743/'Clients Balance'!$B743</f>
        <v>0</v>
      </c>
      <c r="O531" s="334">
        <f>'Clients Balance'!O743/'Clients Balance'!$B743</f>
        <v>0.04923004982</v>
      </c>
      <c r="P531" s="334">
        <f>'Clients Balance'!P743/'Clients Balance'!$B743</f>
        <v>0.02959932172</v>
      </c>
      <c r="Q531" s="334">
        <f>'Clients Balance'!Q743/'Clients Balance'!$B743</f>
        <v>0.07937137812</v>
      </c>
      <c r="R531" s="334">
        <f>'Clients Balance'!R743/'Clients Balance'!$B743</f>
        <v>0</v>
      </c>
      <c r="S531" s="134"/>
      <c r="T531" s="134"/>
      <c r="U531" s="134"/>
      <c r="V531" s="134"/>
      <c r="W531" s="134"/>
      <c r="X531" s="134"/>
      <c r="Y531" s="134"/>
      <c r="Z531" s="134"/>
      <c r="AA531" s="134"/>
    </row>
    <row r="532" ht="22.5" customHeight="1">
      <c r="A532" s="186" t="str">
        <f>'PROP DAILY PNL'!A738</f>
        <v/>
      </c>
      <c r="B532" s="334">
        <f t="shared" si="1"/>
        <v>1</v>
      </c>
      <c r="C532" s="334">
        <f>'Clients Balance'!C744/'Clients Balance'!B744</f>
        <v>0.5886574678</v>
      </c>
      <c r="D532" s="334">
        <f>'Clients Balance'!D744/'Clients Balance'!$B744</f>
        <v>0.1441470854</v>
      </c>
      <c r="E532" s="334">
        <f>'Clients Balance'!E744/'Clients Balance'!$B744</f>
        <v>0.1089946972</v>
      </c>
      <c r="F532" s="334">
        <f>'Clients Balance'!F744/'Clients Balance'!$B744</f>
        <v>0</v>
      </c>
      <c r="G532" s="334">
        <f>'Clients Balance'!G744/'Clients Balance'!$B744</f>
        <v>0</v>
      </c>
      <c r="H532" s="334">
        <f>'Clients Balance'!H744/'Clients Balance'!$B744</f>
        <v>0</v>
      </c>
      <c r="I532" s="334">
        <f>'Clients Balance'!I744/'Clients Balance'!$B744</f>
        <v>0</v>
      </c>
      <c r="J532" s="334">
        <f>'Clients Balance'!J744/'Clients Balance'!$B744</f>
        <v>0</v>
      </c>
      <c r="K532" s="334">
        <f>'Clients Balance'!K744/'Clients Balance'!$B744</f>
        <v>0</v>
      </c>
      <c r="L532" s="334">
        <f>'Clients Balance'!L744/'Clients Balance'!$B744</f>
        <v>0</v>
      </c>
      <c r="M532" s="334">
        <f>'Clients Balance'!M744/'Clients Balance'!$B744</f>
        <v>0</v>
      </c>
      <c r="N532" s="334">
        <f>'Clients Balance'!N744/'Clients Balance'!$B744</f>
        <v>0</v>
      </c>
      <c r="O532" s="334">
        <f>'Clients Balance'!O744/'Clients Balance'!$B744</f>
        <v>0.04923004982</v>
      </c>
      <c r="P532" s="334">
        <f>'Clients Balance'!P744/'Clients Balance'!$B744</f>
        <v>0.02959932172</v>
      </c>
      <c r="Q532" s="334">
        <f>'Clients Balance'!Q744/'Clients Balance'!$B744</f>
        <v>0.07937137812</v>
      </c>
      <c r="R532" s="334">
        <f>'Clients Balance'!R744/'Clients Balance'!$B744</f>
        <v>0</v>
      </c>
      <c r="S532" s="134"/>
      <c r="T532" s="134"/>
      <c r="U532" s="134"/>
      <c r="V532" s="134"/>
      <c r="W532" s="134"/>
      <c r="X532" s="134"/>
      <c r="Y532" s="134"/>
      <c r="Z532" s="134"/>
      <c r="AA532" s="134"/>
    </row>
    <row r="533" ht="22.5" customHeight="1">
      <c r="A533" s="186" t="str">
        <f>'PROP DAILY PNL'!A739</f>
        <v/>
      </c>
      <c r="B533" s="334">
        <f t="shared" si="1"/>
        <v>1</v>
      </c>
      <c r="C533" s="334">
        <f>'Clients Balance'!C745/'Clients Balance'!B745</f>
        <v>0.5886574678</v>
      </c>
      <c r="D533" s="334">
        <f>'Clients Balance'!D745/'Clients Balance'!$B745</f>
        <v>0.1441470854</v>
      </c>
      <c r="E533" s="334">
        <f>'Clients Balance'!E745/'Clients Balance'!$B745</f>
        <v>0.1089946972</v>
      </c>
      <c r="F533" s="334">
        <f>'Clients Balance'!F745/'Clients Balance'!$B745</f>
        <v>0</v>
      </c>
      <c r="G533" s="334">
        <f>'Clients Balance'!G745/'Clients Balance'!$B745</f>
        <v>0</v>
      </c>
      <c r="H533" s="334">
        <f>'Clients Balance'!H745/'Clients Balance'!$B745</f>
        <v>0</v>
      </c>
      <c r="I533" s="334">
        <f>'Clients Balance'!I745/'Clients Balance'!$B745</f>
        <v>0</v>
      </c>
      <c r="J533" s="334">
        <f>'Clients Balance'!J745/'Clients Balance'!$B745</f>
        <v>0</v>
      </c>
      <c r="K533" s="334">
        <f>'Clients Balance'!K745/'Clients Balance'!$B745</f>
        <v>0</v>
      </c>
      <c r="L533" s="334">
        <f>'Clients Balance'!L745/'Clients Balance'!$B745</f>
        <v>0</v>
      </c>
      <c r="M533" s="334">
        <f>'Clients Balance'!M745/'Clients Balance'!$B745</f>
        <v>0</v>
      </c>
      <c r="N533" s="334">
        <f>'Clients Balance'!N745/'Clients Balance'!$B745</f>
        <v>0</v>
      </c>
      <c r="O533" s="334">
        <f>'Clients Balance'!O745/'Clients Balance'!$B745</f>
        <v>0.04923004982</v>
      </c>
      <c r="P533" s="334">
        <f>'Clients Balance'!P745/'Clients Balance'!$B745</f>
        <v>0.02959932172</v>
      </c>
      <c r="Q533" s="334">
        <f>'Clients Balance'!Q745/'Clients Balance'!$B745</f>
        <v>0.07937137812</v>
      </c>
      <c r="R533" s="334">
        <f>'Clients Balance'!R745/'Clients Balance'!$B745</f>
        <v>0</v>
      </c>
      <c r="S533" s="134"/>
      <c r="T533" s="134"/>
      <c r="U533" s="134"/>
      <c r="V533" s="134"/>
      <c r="W533" s="134"/>
      <c r="X533" s="134"/>
      <c r="Y533" s="134"/>
      <c r="Z533" s="134"/>
      <c r="AA533" s="134"/>
    </row>
    <row r="534" ht="22.5" customHeight="1">
      <c r="A534" s="186" t="str">
        <f>'PROP DAILY PNL'!A740</f>
        <v/>
      </c>
      <c r="B534" s="334">
        <f t="shared" si="1"/>
        <v>1</v>
      </c>
      <c r="C534" s="334">
        <f>'Clients Balance'!C746/'Clients Balance'!B746</f>
        <v>0.5886574678</v>
      </c>
      <c r="D534" s="334">
        <f>'Clients Balance'!D746/'Clients Balance'!$B746</f>
        <v>0.1441470854</v>
      </c>
      <c r="E534" s="334">
        <f>'Clients Balance'!E746/'Clients Balance'!$B746</f>
        <v>0.1089946972</v>
      </c>
      <c r="F534" s="334">
        <f>'Clients Balance'!F746/'Clients Balance'!$B746</f>
        <v>0</v>
      </c>
      <c r="G534" s="334">
        <f>'Clients Balance'!G746/'Clients Balance'!$B746</f>
        <v>0</v>
      </c>
      <c r="H534" s="334">
        <f>'Clients Balance'!H746/'Clients Balance'!$B746</f>
        <v>0</v>
      </c>
      <c r="I534" s="334">
        <f>'Clients Balance'!I746/'Clients Balance'!$B746</f>
        <v>0</v>
      </c>
      <c r="J534" s="334">
        <f>'Clients Balance'!J746/'Clients Balance'!$B746</f>
        <v>0</v>
      </c>
      <c r="K534" s="334">
        <f>'Clients Balance'!K746/'Clients Balance'!$B746</f>
        <v>0</v>
      </c>
      <c r="L534" s="334">
        <f>'Clients Balance'!L746/'Clients Balance'!$B746</f>
        <v>0</v>
      </c>
      <c r="M534" s="334">
        <f>'Clients Balance'!M746/'Clients Balance'!$B746</f>
        <v>0</v>
      </c>
      <c r="N534" s="334">
        <f>'Clients Balance'!N746/'Clients Balance'!$B746</f>
        <v>0</v>
      </c>
      <c r="O534" s="334">
        <f>'Clients Balance'!O746/'Clients Balance'!$B746</f>
        <v>0.04923004982</v>
      </c>
      <c r="P534" s="334">
        <f>'Clients Balance'!P746/'Clients Balance'!$B746</f>
        <v>0.02959932172</v>
      </c>
      <c r="Q534" s="334">
        <f>'Clients Balance'!Q746/'Clients Balance'!$B746</f>
        <v>0.07937137812</v>
      </c>
      <c r="R534" s="334">
        <f>'Clients Balance'!R746/'Clients Balance'!$B746</f>
        <v>0</v>
      </c>
      <c r="S534" s="134"/>
      <c r="T534" s="134"/>
      <c r="U534" s="134"/>
      <c r="V534" s="134"/>
      <c r="W534" s="134"/>
      <c r="X534" s="134"/>
      <c r="Y534" s="134"/>
      <c r="Z534" s="134"/>
      <c r="AA534" s="134"/>
    </row>
    <row r="535" ht="22.5" customHeight="1">
      <c r="A535" s="186" t="str">
        <f>'PROP DAILY PNL'!A741</f>
        <v/>
      </c>
      <c r="B535" s="334">
        <f t="shared" si="1"/>
        <v>1</v>
      </c>
      <c r="C535" s="334">
        <f>'Clients Balance'!C747/'Clients Balance'!B747</f>
        <v>0.5886574678</v>
      </c>
      <c r="D535" s="334">
        <f>'Clients Balance'!D747/'Clients Balance'!$B747</f>
        <v>0.1441470854</v>
      </c>
      <c r="E535" s="334">
        <f>'Clients Balance'!E747/'Clients Balance'!$B747</f>
        <v>0.1089946972</v>
      </c>
      <c r="F535" s="334">
        <f>'Clients Balance'!F747/'Clients Balance'!$B747</f>
        <v>0</v>
      </c>
      <c r="G535" s="334">
        <f>'Clients Balance'!G747/'Clients Balance'!$B747</f>
        <v>0</v>
      </c>
      <c r="H535" s="334">
        <f>'Clients Balance'!H747/'Clients Balance'!$B747</f>
        <v>0</v>
      </c>
      <c r="I535" s="334">
        <f>'Clients Balance'!I747/'Clients Balance'!$B747</f>
        <v>0</v>
      </c>
      <c r="J535" s="334">
        <f>'Clients Balance'!J747/'Clients Balance'!$B747</f>
        <v>0</v>
      </c>
      <c r="K535" s="334">
        <f>'Clients Balance'!K747/'Clients Balance'!$B747</f>
        <v>0</v>
      </c>
      <c r="L535" s="334">
        <f>'Clients Balance'!L747/'Clients Balance'!$B747</f>
        <v>0</v>
      </c>
      <c r="M535" s="334">
        <f>'Clients Balance'!M747/'Clients Balance'!$B747</f>
        <v>0</v>
      </c>
      <c r="N535" s="334">
        <f>'Clients Balance'!N747/'Clients Balance'!$B747</f>
        <v>0</v>
      </c>
      <c r="O535" s="334">
        <f>'Clients Balance'!O747/'Clients Balance'!$B747</f>
        <v>0.04923004982</v>
      </c>
      <c r="P535" s="334">
        <f>'Clients Balance'!P747/'Clients Balance'!$B747</f>
        <v>0.02959932172</v>
      </c>
      <c r="Q535" s="334">
        <f>'Clients Balance'!Q747/'Clients Balance'!$B747</f>
        <v>0.07937137812</v>
      </c>
      <c r="R535" s="334">
        <f>'Clients Balance'!R747/'Clients Balance'!$B747</f>
        <v>0</v>
      </c>
      <c r="S535" s="134"/>
      <c r="T535" s="134"/>
      <c r="U535" s="134"/>
      <c r="V535" s="134"/>
      <c r="W535" s="134"/>
      <c r="X535" s="134"/>
      <c r="Y535" s="134"/>
      <c r="Z535" s="134"/>
      <c r="AA535" s="134"/>
    </row>
    <row r="536" ht="22.5" customHeight="1">
      <c r="A536" s="186" t="str">
        <f>'PROP DAILY PNL'!A742</f>
        <v/>
      </c>
      <c r="B536" s="334">
        <f t="shared" si="1"/>
        <v>1</v>
      </c>
      <c r="C536" s="334">
        <f>'Clients Balance'!C748/'Clients Balance'!B748</f>
        <v>0.5886574678</v>
      </c>
      <c r="D536" s="334">
        <f>'Clients Balance'!D748/'Clients Balance'!$B748</f>
        <v>0.1441470854</v>
      </c>
      <c r="E536" s="334">
        <f>'Clients Balance'!E748/'Clients Balance'!$B748</f>
        <v>0.1089946972</v>
      </c>
      <c r="F536" s="334">
        <f>'Clients Balance'!F748/'Clients Balance'!$B748</f>
        <v>0</v>
      </c>
      <c r="G536" s="334">
        <f>'Clients Balance'!G748/'Clients Balance'!$B748</f>
        <v>0</v>
      </c>
      <c r="H536" s="334">
        <f>'Clients Balance'!H748/'Clients Balance'!$B748</f>
        <v>0</v>
      </c>
      <c r="I536" s="334">
        <f>'Clients Balance'!I748/'Clients Balance'!$B748</f>
        <v>0</v>
      </c>
      <c r="J536" s="334">
        <f>'Clients Balance'!J748/'Clients Balance'!$B748</f>
        <v>0</v>
      </c>
      <c r="K536" s="334">
        <f>'Clients Balance'!K748/'Clients Balance'!$B748</f>
        <v>0</v>
      </c>
      <c r="L536" s="334">
        <f>'Clients Balance'!L748/'Clients Balance'!$B748</f>
        <v>0</v>
      </c>
      <c r="M536" s="334">
        <f>'Clients Balance'!M748/'Clients Balance'!$B748</f>
        <v>0</v>
      </c>
      <c r="N536" s="334">
        <f>'Clients Balance'!N748/'Clients Balance'!$B748</f>
        <v>0</v>
      </c>
      <c r="O536" s="334">
        <f>'Clients Balance'!O748/'Clients Balance'!$B748</f>
        <v>0.04923004982</v>
      </c>
      <c r="P536" s="334">
        <f>'Clients Balance'!P748/'Clients Balance'!$B748</f>
        <v>0.02959932172</v>
      </c>
      <c r="Q536" s="334">
        <f>'Clients Balance'!Q748/'Clients Balance'!$B748</f>
        <v>0.07937137812</v>
      </c>
      <c r="R536" s="334">
        <f>'Clients Balance'!R748/'Clients Balance'!$B748</f>
        <v>0</v>
      </c>
      <c r="S536" s="134"/>
      <c r="T536" s="134"/>
      <c r="U536" s="134"/>
      <c r="V536" s="134"/>
      <c r="W536" s="134"/>
      <c r="X536" s="134"/>
      <c r="Y536" s="134"/>
      <c r="Z536" s="134"/>
      <c r="AA536" s="134"/>
    </row>
    <row r="537" ht="22.5" customHeight="1">
      <c r="A537" s="186" t="str">
        <f>'PROP DAILY PNL'!A743</f>
        <v/>
      </c>
      <c r="B537" s="334">
        <f t="shared" si="1"/>
        <v>1</v>
      </c>
      <c r="C537" s="334">
        <f>'Clients Balance'!C749/'Clients Balance'!B749</f>
        <v>0.5886574678</v>
      </c>
      <c r="D537" s="334">
        <f>'Clients Balance'!D749/'Clients Balance'!$B749</f>
        <v>0.1441470854</v>
      </c>
      <c r="E537" s="334">
        <f>'Clients Balance'!E749/'Clients Balance'!$B749</f>
        <v>0.1089946972</v>
      </c>
      <c r="F537" s="334">
        <f>'Clients Balance'!F749/'Clients Balance'!$B749</f>
        <v>0</v>
      </c>
      <c r="G537" s="334">
        <f>'Clients Balance'!G749/'Clients Balance'!$B749</f>
        <v>0</v>
      </c>
      <c r="H537" s="334">
        <f>'Clients Balance'!H749/'Clients Balance'!$B749</f>
        <v>0</v>
      </c>
      <c r="I537" s="334">
        <f>'Clients Balance'!I749/'Clients Balance'!$B749</f>
        <v>0</v>
      </c>
      <c r="J537" s="334">
        <f>'Clients Balance'!J749/'Clients Balance'!$B749</f>
        <v>0</v>
      </c>
      <c r="K537" s="334">
        <f>'Clients Balance'!K749/'Clients Balance'!$B749</f>
        <v>0</v>
      </c>
      <c r="L537" s="334">
        <f>'Clients Balance'!L749/'Clients Balance'!$B749</f>
        <v>0</v>
      </c>
      <c r="M537" s="334">
        <f>'Clients Balance'!M749/'Clients Balance'!$B749</f>
        <v>0</v>
      </c>
      <c r="N537" s="334">
        <f>'Clients Balance'!N749/'Clients Balance'!$B749</f>
        <v>0</v>
      </c>
      <c r="O537" s="334">
        <f>'Clients Balance'!O749/'Clients Balance'!$B749</f>
        <v>0.04923004982</v>
      </c>
      <c r="P537" s="334">
        <f>'Clients Balance'!P749/'Clients Balance'!$B749</f>
        <v>0.02959932172</v>
      </c>
      <c r="Q537" s="334">
        <f>'Clients Balance'!Q749/'Clients Balance'!$B749</f>
        <v>0.07937137812</v>
      </c>
      <c r="R537" s="334">
        <f>'Clients Balance'!R749/'Clients Balance'!$B749</f>
        <v>0</v>
      </c>
      <c r="S537" s="134"/>
      <c r="T537" s="134"/>
      <c r="U537" s="134"/>
      <c r="V537" s="134"/>
      <c r="W537" s="134"/>
      <c r="X537" s="134"/>
      <c r="Y537" s="134"/>
      <c r="Z537" s="134"/>
      <c r="AA537" s="134"/>
    </row>
    <row r="538" ht="22.5" customHeight="1">
      <c r="A538" s="186" t="str">
        <f>'PROP DAILY PNL'!A744</f>
        <v/>
      </c>
      <c r="B538" s="334">
        <f t="shared" si="1"/>
        <v>1</v>
      </c>
      <c r="C538" s="334">
        <f>'Clients Balance'!C750/'Clients Balance'!B750</f>
        <v>0.5886574678</v>
      </c>
      <c r="D538" s="334">
        <f>'Clients Balance'!D750/'Clients Balance'!$B750</f>
        <v>0.1441470854</v>
      </c>
      <c r="E538" s="334">
        <f>'Clients Balance'!E750/'Clients Balance'!$B750</f>
        <v>0.1089946972</v>
      </c>
      <c r="F538" s="334">
        <f>'Clients Balance'!F750/'Clients Balance'!$B750</f>
        <v>0</v>
      </c>
      <c r="G538" s="334">
        <f>'Clients Balance'!G750/'Clients Balance'!$B750</f>
        <v>0</v>
      </c>
      <c r="H538" s="334">
        <f>'Clients Balance'!H750/'Clients Balance'!$B750</f>
        <v>0</v>
      </c>
      <c r="I538" s="334">
        <f>'Clients Balance'!I750/'Clients Balance'!$B750</f>
        <v>0</v>
      </c>
      <c r="J538" s="334">
        <f>'Clients Balance'!J750/'Clients Balance'!$B750</f>
        <v>0</v>
      </c>
      <c r="K538" s="334">
        <f>'Clients Balance'!K750/'Clients Balance'!$B750</f>
        <v>0</v>
      </c>
      <c r="L538" s="334">
        <f>'Clients Balance'!L750/'Clients Balance'!$B750</f>
        <v>0</v>
      </c>
      <c r="M538" s="334">
        <f>'Clients Balance'!M750/'Clients Balance'!$B750</f>
        <v>0</v>
      </c>
      <c r="N538" s="334">
        <f>'Clients Balance'!N750/'Clients Balance'!$B750</f>
        <v>0</v>
      </c>
      <c r="O538" s="334">
        <f>'Clients Balance'!O750/'Clients Balance'!$B750</f>
        <v>0.04923004982</v>
      </c>
      <c r="P538" s="334">
        <f>'Clients Balance'!P750/'Clients Balance'!$B750</f>
        <v>0.02959932172</v>
      </c>
      <c r="Q538" s="334">
        <f>'Clients Balance'!Q750/'Clients Balance'!$B750</f>
        <v>0.07937137812</v>
      </c>
      <c r="R538" s="334">
        <f>'Clients Balance'!R750/'Clients Balance'!$B750</f>
        <v>0</v>
      </c>
      <c r="S538" s="134"/>
      <c r="T538" s="134"/>
      <c r="U538" s="134"/>
      <c r="V538" s="134"/>
      <c r="W538" s="134"/>
      <c r="X538" s="134"/>
      <c r="Y538" s="134"/>
      <c r="Z538" s="134"/>
      <c r="AA538" s="134"/>
    </row>
    <row r="539" ht="22.5" customHeight="1">
      <c r="A539" s="186" t="str">
        <f>'PROP DAILY PNL'!A745</f>
        <v/>
      </c>
      <c r="B539" s="334">
        <f t="shared" si="1"/>
        <v>1</v>
      </c>
      <c r="C539" s="334">
        <f>'Clients Balance'!C751/'Clients Balance'!B751</f>
        <v>0.5886574678</v>
      </c>
      <c r="D539" s="334">
        <f>'Clients Balance'!D751/'Clients Balance'!$B751</f>
        <v>0.1441470854</v>
      </c>
      <c r="E539" s="334">
        <f>'Clients Balance'!E751/'Clients Balance'!$B751</f>
        <v>0.1089946972</v>
      </c>
      <c r="F539" s="334">
        <f>'Clients Balance'!F751/'Clients Balance'!$B751</f>
        <v>0</v>
      </c>
      <c r="G539" s="334">
        <f>'Clients Balance'!G751/'Clients Balance'!$B751</f>
        <v>0</v>
      </c>
      <c r="H539" s="334">
        <f>'Clients Balance'!H751/'Clients Balance'!$B751</f>
        <v>0</v>
      </c>
      <c r="I539" s="334">
        <f>'Clients Balance'!I751/'Clients Balance'!$B751</f>
        <v>0</v>
      </c>
      <c r="J539" s="334">
        <f>'Clients Balance'!J751/'Clients Balance'!$B751</f>
        <v>0</v>
      </c>
      <c r="K539" s="334">
        <f>'Clients Balance'!K751/'Clients Balance'!$B751</f>
        <v>0</v>
      </c>
      <c r="L539" s="334">
        <f>'Clients Balance'!L751/'Clients Balance'!$B751</f>
        <v>0</v>
      </c>
      <c r="M539" s="334">
        <f>'Clients Balance'!M751/'Clients Balance'!$B751</f>
        <v>0</v>
      </c>
      <c r="N539" s="334">
        <f>'Clients Balance'!N751/'Clients Balance'!$B751</f>
        <v>0</v>
      </c>
      <c r="O539" s="334">
        <f>'Clients Balance'!O751/'Clients Balance'!$B751</f>
        <v>0.04923004982</v>
      </c>
      <c r="P539" s="334">
        <f>'Clients Balance'!P751/'Clients Balance'!$B751</f>
        <v>0.02959932172</v>
      </c>
      <c r="Q539" s="334">
        <f>'Clients Balance'!Q751/'Clients Balance'!$B751</f>
        <v>0.07937137812</v>
      </c>
      <c r="R539" s="334">
        <f>'Clients Balance'!R751/'Clients Balance'!$B751</f>
        <v>0</v>
      </c>
      <c r="S539" s="134"/>
      <c r="T539" s="134"/>
      <c r="U539" s="134"/>
      <c r="V539" s="134"/>
      <c r="W539" s="134"/>
      <c r="X539" s="134"/>
      <c r="Y539" s="134"/>
      <c r="Z539" s="134"/>
      <c r="AA539" s="134"/>
    </row>
    <row r="540" ht="22.5" customHeight="1">
      <c r="A540" s="186" t="str">
        <f>'PROP DAILY PNL'!A746</f>
        <v/>
      </c>
      <c r="B540" s="334">
        <f t="shared" si="1"/>
        <v>1</v>
      </c>
      <c r="C540" s="334">
        <f>'Clients Balance'!C752/'Clients Balance'!B752</f>
        <v>0.5886574678</v>
      </c>
      <c r="D540" s="334">
        <f>'Clients Balance'!D752/'Clients Balance'!$B752</f>
        <v>0.1441470854</v>
      </c>
      <c r="E540" s="334">
        <f>'Clients Balance'!E752/'Clients Balance'!$B752</f>
        <v>0.1089946972</v>
      </c>
      <c r="F540" s="334">
        <f>'Clients Balance'!F752/'Clients Balance'!$B752</f>
        <v>0</v>
      </c>
      <c r="G540" s="334">
        <f>'Clients Balance'!G752/'Clients Balance'!$B752</f>
        <v>0</v>
      </c>
      <c r="H540" s="334">
        <f>'Clients Balance'!H752/'Clients Balance'!$B752</f>
        <v>0</v>
      </c>
      <c r="I540" s="334">
        <f>'Clients Balance'!I752/'Clients Balance'!$B752</f>
        <v>0</v>
      </c>
      <c r="J540" s="334">
        <f>'Clients Balance'!J752/'Clients Balance'!$B752</f>
        <v>0</v>
      </c>
      <c r="K540" s="334">
        <f>'Clients Balance'!K752/'Clients Balance'!$B752</f>
        <v>0</v>
      </c>
      <c r="L540" s="334">
        <f>'Clients Balance'!L752/'Clients Balance'!$B752</f>
        <v>0</v>
      </c>
      <c r="M540" s="334">
        <f>'Clients Balance'!M752/'Clients Balance'!$B752</f>
        <v>0</v>
      </c>
      <c r="N540" s="334">
        <f>'Clients Balance'!N752/'Clients Balance'!$B752</f>
        <v>0</v>
      </c>
      <c r="O540" s="334">
        <f>'Clients Balance'!O752/'Clients Balance'!$B752</f>
        <v>0.04923004982</v>
      </c>
      <c r="P540" s="334">
        <f>'Clients Balance'!P752/'Clients Balance'!$B752</f>
        <v>0.02959932172</v>
      </c>
      <c r="Q540" s="334">
        <f>'Clients Balance'!Q752/'Clients Balance'!$B752</f>
        <v>0.07937137812</v>
      </c>
      <c r="R540" s="334">
        <f>'Clients Balance'!R752/'Clients Balance'!$B752</f>
        <v>0</v>
      </c>
      <c r="S540" s="134"/>
      <c r="T540" s="134"/>
      <c r="U540" s="134"/>
      <c r="V540" s="134"/>
      <c r="W540" s="134"/>
      <c r="X540" s="134"/>
      <c r="Y540" s="134"/>
      <c r="Z540" s="134"/>
      <c r="AA540" s="134"/>
    </row>
    <row r="541" ht="22.5" customHeight="1">
      <c r="A541" s="186" t="str">
        <f>'PROP DAILY PNL'!A747</f>
        <v/>
      </c>
      <c r="B541" s="334">
        <f t="shared" si="1"/>
        <v>1</v>
      </c>
      <c r="C541" s="334">
        <f>'Clients Balance'!C753/'Clients Balance'!B753</f>
        <v>0.5886574678</v>
      </c>
      <c r="D541" s="334">
        <f>'Clients Balance'!D753/'Clients Balance'!$B753</f>
        <v>0.1441470854</v>
      </c>
      <c r="E541" s="334">
        <f>'Clients Balance'!E753/'Clients Balance'!$B753</f>
        <v>0.1089946972</v>
      </c>
      <c r="F541" s="334">
        <f>'Clients Balance'!F753/'Clients Balance'!$B753</f>
        <v>0</v>
      </c>
      <c r="G541" s="334">
        <f>'Clients Balance'!G753/'Clients Balance'!$B753</f>
        <v>0</v>
      </c>
      <c r="H541" s="334">
        <f>'Clients Balance'!H753/'Clients Balance'!$B753</f>
        <v>0</v>
      </c>
      <c r="I541" s="334">
        <f>'Clients Balance'!I753/'Clients Balance'!$B753</f>
        <v>0</v>
      </c>
      <c r="J541" s="334">
        <f>'Clients Balance'!J753/'Clients Balance'!$B753</f>
        <v>0</v>
      </c>
      <c r="K541" s="334">
        <f>'Clients Balance'!K753/'Clients Balance'!$B753</f>
        <v>0</v>
      </c>
      <c r="L541" s="334">
        <f>'Clients Balance'!L753/'Clients Balance'!$B753</f>
        <v>0</v>
      </c>
      <c r="M541" s="334">
        <f>'Clients Balance'!M753/'Clients Balance'!$B753</f>
        <v>0</v>
      </c>
      <c r="N541" s="334">
        <f>'Clients Balance'!N753/'Clients Balance'!$B753</f>
        <v>0</v>
      </c>
      <c r="O541" s="334">
        <f>'Clients Balance'!O753/'Clients Balance'!$B753</f>
        <v>0.04923004982</v>
      </c>
      <c r="P541" s="334">
        <f>'Clients Balance'!P753/'Clients Balance'!$B753</f>
        <v>0.02959932172</v>
      </c>
      <c r="Q541" s="334">
        <f>'Clients Balance'!Q753/'Clients Balance'!$B753</f>
        <v>0.07937137812</v>
      </c>
      <c r="R541" s="334">
        <f>'Clients Balance'!R753/'Clients Balance'!$B753</f>
        <v>0</v>
      </c>
      <c r="S541" s="134"/>
      <c r="T541" s="134"/>
      <c r="U541" s="134"/>
      <c r="V541" s="134"/>
      <c r="W541" s="134"/>
      <c r="X541" s="134"/>
      <c r="Y541" s="134"/>
      <c r="Z541" s="134"/>
      <c r="AA541" s="134"/>
    </row>
    <row r="542" ht="22.5" customHeight="1">
      <c r="A542" s="186" t="str">
        <f>'PROP DAILY PNL'!A748</f>
        <v/>
      </c>
      <c r="B542" s="334">
        <f t="shared" si="1"/>
        <v>1</v>
      </c>
      <c r="C542" s="334">
        <f>'Clients Balance'!C754/'Clients Balance'!B754</f>
        <v>0.5886574678</v>
      </c>
      <c r="D542" s="334">
        <f>'Clients Balance'!D754/'Clients Balance'!$B754</f>
        <v>0.1441470854</v>
      </c>
      <c r="E542" s="334">
        <f>'Clients Balance'!E754/'Clients Balance'!$B754</f>
        <v>0.1089946972</v>
      </c>
      <c r="F542" s="334">
        <f>'Clients Balance'!F754/'Clients Balance'!$B754</f>
        <v>0</v>
      </c>
      <c r="G542" s="334">
        <f>'Clients Balance'!G754/'Clients Balance'!$B754</f>
        <v>0</v>
      </c>
      <c r="H542" s="334">
        <f>'Clients Balance'!H754/'Clients Balance'!$B754</f>
        <v>0</v>
      </c>
      <c r="I542" s="334">
        <f>'Clients Balance'!I754/'Clients Balance'!$B754</f>
        <v>0</v>
      </c>
      <c r="J542" s="334">
        <f>'Clients Balance'!J754/'Clients Balance'!$B754</f>
        <v>0</v>
      </c>
      <c r="K542" s="334">
        <f>'Clients Balance'!K754/'Clients Balance'!$B754</f>
        <v>0</v>
      </c>
      <c r="L542" s="334">
        <f>'Clients Balance'!L754/'Clients Balance'!$B754</f>
        <v>0</v>
      </c>
      <c r="M542" s="334">
        <f>'Clients Balance'!M754/'Clients Balance'!$B754</f>
        <v>0</v>
      </c>
      <c r="N542" s="334">
        <f>'Clients Balance'!N754/'Clients Balance'!$B754</f>
        <v>0</v>
      </c>
      <c r="O542" s="334">
        <f>'Clients Balance'!O754/'Clients Balance'!$B754</f>
        <v>0.04923004982</v>
      </c>
      <c r="P542" s="334">
        <f>'Clients Balance'!P754/'Clients Balance'!$B754</f>
        <v>0.02959932172</v>
      </c>
      <c r="Q542" s="334">
        <f>'Clients Balance'!Q754/'Clients Balance'!$B754</f>
        <v>0.07937137812</v>
      </c>
      <c r="R542" s="334">
        <f>'Clients Balance'!R754/'Clients Balance'!$B754</f>
        <v>0</v>
      </c>
      <c r="S542" s="134"/>
      <c r="T542" s="134"/>
      <c r="U542" s="134"/>
      <c r="V542" s="134"/>
      <c r="W542" s="134"/>
      <c r="X542" s="134"/>
      <c r="Y542" s="134"/>
      <c r="Z542" s="134"/>
      <c r="AA542" s="134"/>
    </row>
    <row r="543" ht="22.5" customHeight="1">
      <c r="A543" s="186" t="str">
        <f>'PROP DAILY PNL'!A749</f>
        <v/>
      </c>
      <c r="B543" s="334">
        <f t="shared" si="1"/>
        <v>1</v>
      </c>
      <c r="C543" s="334">
        <f>'Clients Balance'!C755/'Clients Balance'!B755</f>
        <v>0.5886574678</v>
      </c>
      <c r="D543" s="334">
        <f>'Clients Balance'!D755/'Clients Balance'!$B755</f>
        <v>0.1441470854</v>
      </c>
      <c r="E543" s="334">
        <f>'Clients Balance'!E755/'Clients Balance'!$B755</f>
        <v>0.1089946972</v>
      </c>
      <c r="F543" s="334">
        <f>'Clients Balance'!F755/'Clients Balance'!$B755</f>
        <v>0</v>
      </c>
      <c r="G543" s="334">
        <f>'Clients Balance'!G755/'Clients Balance'!$B755</f>
        <v>0</v>
      </c>
      <c r="H543" s="334">
        <f>'Clients Balance'!H755/'Clients Balance'!$B755</f>
        <v>0</v>
      </c>
      <c r="I543" s="334">
        <f>'Clients Balance'!I755/'Clients Balance'!$B755</f>
        <v>0</v>
      </c>
      <c r="J543" s="334">
        <f>'Clients Balance'!J755/'Clients Balance'!$B755</f>
        <v>0</v>
      </c>
      <c r="K543" s="334">
        <f>'Clients Balance'!K755/'Clients Balance'!$B755</f>
        <v>0</v>
      </c>
      <c r="L543" s="334">
        <f>'Clients Balance'!L755/'Clients Balance'!$B755</f>
        <v>0</v>
      </c>
      <c r="M543" s="334">
        <f>'Clients Balance'!M755/'Clients Balance'!$B755</f>
        <v>0</v>
      </c>
      <c r="N543" s="334">
        <f>'Clients Balance'!N755/'Clients Balance'!$B755</f>
        <v>0</v>
      </c>
      <c r="O543" s="334">
        <f>'Clients Balance'!O755/'Clients Balance'!$B755</f>
        <v>0.04923004982</v>
      </c>
      <c r="P543" s="334">
        <f>'Clients Balance'!P755/'Clients Balance'!$B755</f>
        <v>0.02959932172</v>
      </c>
      <c r="Q543" s="334">
        <f>'Clients Balance'!Q755/'Clients Balance'!$B755</f>
        <v>0.07937137812</v>
      </c>
      <c r="R543" s="334">
        <f>'Clients Balance'!R755/'Clients Balance'!$B755</f>
        <v>0</v>
      </c>
      <c r="S543" s="134"/>
      <c r="T543" s="134"/>
      <c r="U543" s="134"/>
      <c r="V543" s="134"/>
      <c r="W543" s="134"/>
      <c r="X543" s="134"/>
      <c r="Y543" s="134"/>
      <c r="Z543" s="134"/>
      <c r="AA543" s="134"/>
    </row>
    <row r="544" ht="22.5" customHeight="1">
      <c r="A544" s="186" t="str">
        <f>'PROP DAILY PNL'!A750</f>
        <v/>
      </c>
      <c r="B544" s="334">
        <f t="shared" si="1"/>
        <v>1</v>
      </c>
      <c r="C544" s="334">
        <f>'Clients Balance'!C756/'Clients Balance'!B756</f>
        <v>0.5886574678</v>
      </c>
      <c r="D544" s="334">
        <f>'Clients Balance'!D756/'Clients Balance'!$B756</f>
        <v>0.1441470854</v>
      </c>
      <c r="E544" s="334">
        <f>'Clients Balance'!E756/'Clients Balance'!$B756</f>
        <v>0.1089946972</v>
      </c>
      <c r="F544" s="334">
        <f>'Clients Balance'!F756/'Clients Balance'!$B756</f>
        <v>0</v>
      </c>
      <c r="G544" s="334">
        <f>'Clients Balance'!G756/'Clients Balance'!$B756</f>
        <v>0</v>
      </c>
      <c r="H544" s="334">
        <f>'Clients Balance'!H756/'Clients Balance'!$B756</f>
        <v>0</v>
      </c>
      <c r="I544" s="334">
        <f>'Clients Balance'!I756/'Clients Balance'!$B756</f>
        <v>0</v>
      </c>
      <c r="J544" s="334">
        <f>'Clients Balance'!J756/'Clients Balance'!$B756</f>
        <v>0</v>
      </c>
      <c r="K544" s="334">
        <f>'Clients Balance'!K756/'Clients Balance'!$B756</f>
        <v>0</v>
      </c>
      <c r="L544" s="334">
        <f>'Clients Balance'!L756/'Clients Balance'!$B756</f>
        <v>0</v>
      </c>
      <c r="M544" s="334">
        <f>'Clients Balance'!M756/'Clients Balance'!$B756</f>
        <v>0</v>
      </c>
      <c r="N544" s="334">
        <f>'Clients Balance'!N756/'Clients Balance'!$B756</f>
        <v>0</v>
      </c>
      <c r="O544" s="334">
        <f>'Clients Balance'!O756/'Clients Balance'!$B756</f>
        <v>0.04923004982</v>
      </c>
      <c r="P544" s="334">
        <f>'Clients Balance'!P756/'Clients Balance'!$B756</f>
        <v>0.02959932172</v>
      </c>
      <c r="Q544" s="334">
        <f>'Clients Balance'!Q756/'Clients Balance'!$B756</f>
        <v>0.07937137812</v>
      </c>
      <c r="R544" s="334">
        <f>'Clients Balance'!R756/'Clients Balance'!$B756</f>
        <v>0</v>
      </c>
      <c r="S544" s="134"/>
      <c r="T544" s="134"/>
      <c r="U544" s="134"/>
      <c r="V544" s="134"/>
      <c r="W544" s="134"/>
      <c r="X544" s="134"/>
      <c r="Y544" s="134"/>
      <c r="Z544" s="134"/>
      <c r="AA544" s="134"/>
    </row>
    <row r="545" ht="22.5" customHeight="1">
      <c r="A545" s="186" t="str">
        <f>'PROP DAILY PNL'!A751</f>
        <v/>
      </c>
      <c r="B545" s="334">
        <f t="shared" si="1"/>
        <v>1</v>
      </c>
      <c r="C545" s="334">
        <f>'Clients Balance'!C757/'Clients Balance'!B757</f>
        <v>0.5886574678</v>
      </c>
      <c r="D545" s="334">
        <f>'Clients Balance'!D757/'Clients Balance'!$B757</f>
        <v>0.1441470854</v>
      </c>
      <c r="E545" s="334">
        <f>'Clients Balance'!E757/'Clients Balance'!$B757</f>
        <v>0.1089946972</v>
      </c>
      <c r="F545" s="334">
        <f>'Clients Balance'!F757/'Clients Balance'!$B757</f>
        <v>0</v>
      </c>
      <c r="G545" s="334">
        <f>'Clients Balance'!G757/'Clients Balance'!$B757</f>
        <v>0</v>
      </c>
      <c r="H545" s="334">
        <f>'Clients Balance'!H757/'Clients Balance'!$B757</f>
        <v>0</v>
      </c>
      <c r="I545" s="334">
        <f>'Clients Balance'!I757/'Clients Balance'!$B757</f>
        <v>0</v>
      </c>
      <c r="J545" s="334">
        <f>'Clients Balance'!J757/'Clients Balance'!$B757</f>
        <v>0</v>
      </c>
      <c r="K545" s="334">
        <f>'Clients Balance'!K757/'Clients Balance'!$B757</f>
        <v>0</v>
      </c>
      <c r="L545" s="334">
        <f>'Clients Balance'!L757/'Clients Balance'!$B757</f>
        <v>0</v>
      </c>
      <c r="M545" s="334">
        <f>'Clients Balance'!M757/'Clients Balance'!$B757</f>
        <v>0</v>
      </c>
      <c r="N545" s="334">
        <f>'Clients Balance'!N757/'Clients Balance'!$B757</f>
        <v>0</v>
      </c>
      <c r="O545" s="334">
        <f>'Clients Balance'!O757/'Clients Balance'!$B757</f>
        <v>0.04923004982</v>
      </c>
      <c r="P545" s="334">
        <f>'Clients Balance'!P757/'Clients Balance'!$B757</f>
        <v>0.02959932172</v>
      </c>
      <c r="Q545" s="334">
        <f>'Clients Balance'!Q757/'Clients Balance'!$B757</f>
        <v>0.07937137812</v>
      </c>
      <c r="R545" s="334">
        <f>'Clients Balance'!R757/'Clients Balance'!$B757</f>
        <v>0</v>
      </c>
      <c r="S545" s="134"/>
      <c r="T545" s="134"/>
      <c r="U545" s="134"/>
      <c r="V545" s="134"/>
      <c r="W545" s="134"/>
      <c r="X545" s="134"/>
      <c r="Y545" s="134"/>
      <c r="Z545" s="134"/>
      <c r="AA545" s="134"/>
    </row>
    <row r="546" ht="22.5" customHeight="1">
      <c r="A546" s="186" t="str">
        <f>'PROP DAILY PNL'!A752</f>
        <v/>
      </c>
      <c r="B546" s="334">
        <f t="shared" si="1"/>
        <v>1</v>
      </c>
      <c r="C546" s="334">
        <f>'Clients Balance'!C758/'Clients Balance'!B758</f>
        <v>0.5886574678</v>
      </c>
      <c r="D546" s="334">
        <f>'Clients Balance'!D758/'Clients Balance'!$B758</f>
        <v>0.1441470854</v>
      </c>
      <c r="E546" s="334">
        <f>'Clients Balance'!E758/'Clients Balance'!$B758</f>
        <v>0.1089946972</v>
      </c>
      <c r="F546" s="334">
        <f>'Clients Balance'!F758/'Clients Balance'!$B758</f>
        <v>0</v>
      </c>
      <c r="G546" s="334">
        <f>'Clients Balance'!G758/'Clients Balance'!$B758</f>
        <v>0</v>
      </c>
      <c r="H546" s="334">
        <f>'Clients Balance'!H758/'Clients Balance'!$B758</f>
        <v>0</v>
      </c>
      <c r="I546" s="334">
        <f>'Clients Balance'!I758/'Clients Balance'!$B758</f>
        <v>0</v>
      </c>
      <c r="J546" s="334">
        <f>'Clients Balance'!J758/'Clients Balance'!$B758</f>
        <v>0</v>
      </c>
      <c r="K546" s="334">
        <f>'Clients Balance'!K758/'Clients Balance'!$B758</f>
        <v>0</v>
      </c>
      <c r="L546" s="334">
        <f>'Clients Balance'!L758/'Clients Balance'!$B758</f>
        <v>0</v>
      </c>
      <c r="M546" s="334">
        <f>'Clients Balance'!M758/'Clients Balance'!$B758</f>
        <v>0</v>
      </c>
      <c r="N546" s="334">
        <f>'Clients Balance'!N758/'Clients Balance'!$B758</f>
        <v>0</v>
      </c>
      <c r="O546" s="334">
        <f>'Clients Balance'!O758/'Clients Balance'!$B758</f>
        <v>0.04923004982</v>
      </c>
      <c r="P546" s="334">
        <f>'Clients Balance'!P758/'Clients Balance'!$B758</f>
        <v>0.02959932172</v>
      </c>
      <c r="Q546" s="334">
        <f>'Clients Balance'!Q758/'Clients Balance'!$B758</f>
        <v>0.07937137812</v>
      </c>
      <c r="R546" s="334">
        <f>'Clients Balance'!R758/'Clients Balance'!$B758</f>
        <v>0</v>
      </c>
      <c r="S546" s="134"/>
      <c r="T546" s="134"/>
      <c r="U546" s="134"/>
      <c r="V546" s="134"/>
      <c r="W546" s="134"/>
      <c r="X546" s="134"/>
      <c r="Y546" s="134"/>
      <c r="Z546" s="134"/>
      <c r="AA546" s="134"/>
    </row>
    <row r="547" ht="22.5" customHeight="1">
      <c r="A547" s="186" t="str">
        <f>'PROP DAILY PNL'!A753</f>
        <v/>
      </c>
      <c r="B547" s="334">
        <f t="shared" si="1"/>
        <v>1</v>
      </c>
      <c r="C547" s="334">
        <f>'Clients Balance'!C759/'Clients Balance'!B759</f>
        <v>0.5886574678</v>
      </c>
      <c r="D547" s="334">
        <f>'Clients Balance'!D759/'Clients Balance'!$B759</f>
        <v>0.1441470854</v>
      </c>
      <c r="E547" s="334">
        <f>'Clients Balance'!E759/'Clients Balance'!$B759</f>
        <v>0.1089946972</v>
      </c>
      <c r="F547" s="334">
        <f>'Clients Balance'!F759/'Clients Balance'!$B759</f>
        <v>0</v>
      </c>
      <c r="G547" s="334">
        <f>'Clients Balance'!G759/'Clients Balance'!$B759</f>
        <v>0</v>
      </c>
      <c r="H547" s="334">
        <f>'Clients Balance'!H759/'Clients Balance'!$B759</f>
        <v>0</v>
      </c>
      <c r="I547" s="334">
        <f>'Clients Balance'!I759/'Clients Balance'!$B759</f>
        <v>0</v>
      </c>
      <c r="J547" s="334">
        <f>'Clients Balance'!J759/'Clients Balance'!$B759</f>
        <v>0</v>
      </c>
      <c r="K547" s="334">
        <f>'Clients Balance'!K759/'Clients Balance'!$B759</f>
        <v>0</v>
      </c>
      <c r="L547" s="334">
        <f>'Clients Balance'!L759/'Clients Balance'!$B759</f>
        <v>0</v>
      </c>
      <c r="M547" s="334">
        <f>'Clients Balance'!M759/'Clients Balance'!$B759</f>
        <v>0</v>
      </c>
      <c r="N547" s="334">
        <f>'Clients Balance'!N759/'Clients Balance'!$B759</f>
        <v>0</v>
      </c>
      <c r="O547" s="334">
        <f>'Clients Balance'!O759/'Clients Balance'!$B759</f>
        <v>0.04923004982</v>
      </c>
      <c r="P547" s="334">
        <f>'Clients Balance'!P759/'Clients Balance'!$B759</f>
        <v>0.02959932172</v>
      </c>
      <c r="Q547" s="334">
        <f>'Clients Balance'!Q759/'Clients Balance'!$B759</f>
        <v>0.07937137812</v>
      </c>
      <c r="R547" s="334">
        <f>'Clients Balance'!R759/'Clients Balance'!$B759</f>
        <v>0</v>
      </c>
      <c r="S547" s="134"/>
      <c r="T547" s="134"/>
      <c r="U547" s="134"/>
      <c r="V547" s="134"/>
      <c r="W547" s="134"/>
      <c r="X547" s="134"/>
      <c r="Y547" s="134"/>
      <c r="Z547" s="134"/>
      <c r="AA547" s="134"/>
    </row>
    <row r="548" ht="22.5" customHeight="1">
      <c r="A548" s="186" t="str">
        <f>'PROP DAILY PNL'!A754</f>
        <v/>
      </c>
      <c r="B548" s="334">
        <f t="shared" si="1"/>
        <v>1</v>
      </c>
      <c r="C548" s="334">
        <f>'Clients Balance'!C760/'Clients Balance'!B760</f>
        <v>0.5886574678</v>
      </c>
      <c r="D548" s="334">
        <f>'Clients Balance'!D760/'Clients Balance'!$B760</f>
        <v>0.1441470854</v>
      </c>
      <c r="E548" s="334">
        <f>'Clients Balance'!E760/'Clients Balance'!$B760</f>
        <v>0.1089946972</v>
      </c>
      <c r="F548" s="334">
        <f>'Clients Balance'!F760/'Clients Balance'!$B760</f>
        <v>0</v>
      </c>
      <c r="G548" s="334">
        <f>'Clients Balance'!G760/'Clients Balance'!$B760</f>
        <v>0</v>
      </c>
      <c r="H548" s="334">
        <f>'Clients Balance'!H760/'Clients Balance'!$B760</f>
        <v>0</v>
      </c>
      <c r="I548" s="334">
        <f>'Clients Balance'!I760/'Clients Balance'!$B760</f>
        <v>0</v>
      </c>
      <c r="J548" s="334">
        <f>'Clients Balance'!J760/'Clients Balance'!$B760</f>
        <v>0</v>
      </c>
      <c r="K548" s="334">
        <f>'Clients Balance'!K760/'Clients Balance'!$B760</f>
        <v>0</v>
      </c>
      <c r="L548" s="334">
        <f>'Clients Balance'!L760/'Clients Balance'!$B760</f>
        <v>0</v>
      </c>
      <c r="M548" s="334">
        <f>'Clients Balance'!M760/'Clients Balance'!$B760</f>
        <v>0</v>
      </c>
      <c r="N548" s="334">
        <f>'Clients Balance'!N760/'Clients Balance'!$B760</f>
        <v>0</v>
      </c>
      <c r="O548" s="334">
        <f>'Clients Balance'!O760/'Clients Balance'!$B760</f>
        <v>0.04923004982</v>
      </c>
      <c r="P548" s="334">
        <f>'Clients Balance'!P760/'Clients Balance'!$B760</f>
        <v>0.02959932172</v>
      </c>
      <c r="Q548" s="334">
        <f>'Clients Balance'!Q760/'Clients Balance'!$B760</f>
        <v>0.07937137812</v>
      </c>
      <c r="R548" s="334">
        <f>'Clients Balance'!R760/'Clients Balance'!$B760</f>
        <v>0</v>
      </c>
      <c r="S548" s="134"/>
      <c r="T548" s="134"/>
      <c r="U548" s="134"/>
      <c r="V548" s="134"/>
      <c r="W548" s="134"/>
      <c r="X548" s="134"/>
      <c r="Y548" s="134"/>
      <c r="Z548" s="134"/>
      <c r="AA548" s="134"/>
    </row>
    <row r="549" ht="22.5" customHeight="1">
      <c r="A549" s="186" t="str">
        <f>'PROP DAILY PNL'!A755</f>
        <v/>
      </c>
      <c r="B549" s="334">
        <f t="shared" si="1"/>
        <v>1</v>
      </c>
      <c r="C549" s="334">
        <f>'Clients Balance'!C761/'Clients Balance'!B761</f>
        <v>0.5886574678</v>
      </c>
      <c r="D549" s="334">
        <f>'Clients Balance'!D761/'Clients Balance'!$B761</f>
        <v>0.1441470854</v>
      </c>
      <c r="E549" s="334">
        <f>'Clients Balance'!E761/'Clients Balance'!$B761</f>
        <v>0.1089946972</v>
      </c>
      <c r="F549" s="334">
        <f>'Clients Balance'!F761/'Clients Balance'!$B761</f>
        <v>0</v>
      </c>
      <c r="G549" s="334">
        <f>'Clients Balance'!G761/'Clients Balance'!$B761</f>
        <v>0</v>
      </c>
      <c r="H549" s="334">
        <f>'Clients Balance'!H761/'Clients Balance'!$B761</f>
        <v>0</v>
      </c>
      <c r="I549" s="334">
        <f>'Clients Balance'!I761/'Clients Balance'!$B761</f>
        <v>0</v>
      </c>
      <c r="J549" s="334">
        <f>'Clients Balance'!J761/'Clients Balance'!$B761</f>
        <v>0</v>
      </c>
      <c r="K549" s="334">
        <f>'Clients Balance'!K761/'Clients Balance'!$B761</f>
        <v>0</v>
      </c>
      <c r="L549" s="334">
        <f>'Clients Balance'!L761/'Clients Balance'!$B761</f>
        <v>0</v>
      </c>
      <c r="M549" s="334">
        <f>'Clients Balance'!M761/'Clients Balance'!$B761</f>
        <v>0</v>
      </c>
      <c r="N549" s="334">
        <f>'Clients Balance'!N761/'Clients Balance'!$B761</f>
        <v>0</v>
      </c>
      <c r="O549" s="334">
        <f>'Clients Balance'!O761/'Clients Balance'!$B761</f>
        <v>0.04923004982</v>
      </c>
      <c r="P549" s="334">
        <f>'Clients Balance'!P761/'Clients Balance'!$B761</f>
        <v>0.02959932172</v>
      </c>
      <c r="Q549" s="334">
        <f>'Clients Balance'!Q761/'Clients Balance'!$B761</f>
        <v>0.07937137812</v>
      </c>
      <c r="R549" s="334">
        <f>'Clients Balance'!R761/'Clients Balance'!$B761</f>
        <v>0</v>
      </c>
      <c r="S549" s="134"/>
      <c r="T549" s="134"/>
      <c r="U549" s="134"/>
      <c r="V549" s="134"/>
      <c r="W549" s="134"/>
      <c r="X549" s="134"/>
      <c r="Y549" s="134"/>
      <c r="Z549" s="134"/>
      <c r="AA549" s="134"/>
    </row>
    <row r="550" ht="22.5" customHeight="1">
      <c r="A550" s="186" t="str">
        <f>'PROP DAILY PNL'!A756</f>
        <v/>
      </c>
      <c r="B550" s="334">
        <f t="shared" si="1"/>
        <v>1</v>
      </c>
      <c r="C550" s="334">
        <f>'Clients Balance'!C762/'Clients Balance'!B762</f>
        <v>0.5886574678</v>
      </c>
      <c r="D550" s="334">
        <f>'Clients Balance'!D762/'Clients Balance'!$B762</f>
        <v>0.1441470854</v>
      </c>
      <c r="E550" s="334">
        <f>'Clients Balance'!E762/'Clients Balance'!$B762</f>
        <v>0.1089946972</v>
      </c>
      <c r="F550" s="334">
        <f>'Clients Balance'!F762/'Clients Balance'!$B762</f>
        <v>0</v>
      </c>
      <c r="G550" s="334">
        <f>'Clients Balance'!G762/'Clients Balance'!$B762</f>
        <v>0</v>
      </c>
      <c r="H550" s="334">
        <f>'Clients Balance'!H762/'Clients Balance'!$B762</f>
        <v>0</v>
      </c>
      <c r="I550" s="334">
        <f>'Clients Balance'!I762/'Clients Balance'!$B762</f>
        <v>0</v>
      </c>
      <c r="J550" s="334">
        <f>'Clients Balance'!J762/'Clients Balance'!$B762</f>
        <v>0</v>
      </c>
      <c r="K550" s="334">
        <f>'Clients Balance'!K762/'Clients Balance'!$B762</f>
        <v>0</v>
      </c>
      <c r="L550" s="334">
        <f>'Clients Balance'!L762/'Clients Balance'!$B762</f>
        <v>0</v>
      </c>
      <c r="M550" s="334">
        <f>'Clients Balance'!M762/'Clients Balance'!$B762</f>
        <v>0</v>
      </c>
      <c r="N550" s="334">
        <f>'Clients Balance'!N762/'Clients Balance'!$B762</f>
        <v>0</v>
      </c>
      <c r="O550" s="334">
        <f>'Clients Balance'!O762/'Clients Balance'!$B762</f>
        <v>0.04923004982</v>
      </c>
      <c r="P550" s="334">
        <f>'Clients Balance'!P762/'Clients Balance'!$B762</f>
        <v>0.02959932172</v>
      </c>
      <c r="Q550" s="334">
        <f>'Clients Balance'!Q762/'Clients Balance'!$B762</f>
        <v>0.07937137812</v>
      </c>
      <c r="R550" s="334">
        <f>'Clients Balance'!R762/'Clients Balance'!$B762</f>
        <v>0</v>
      </c>
      <c r="S550" s="134"/>
      <c r="T550" s="134"/>
      <c r="U550" s="134"/>
      <c r="V550" s="134"/>
      <c r="W550" s="134"/>
      <c r="X550" s="134"/>
      <c r="Y550" s="134"/>
      <c r="Z550" s="134"/>
      <c r="AA550" s="134"/>
    </row>
    <row r="551" ht="22.5" customHeight="1">
      <c r="A551" s="186" t="str">
        <f>'PROP DAILY PNL'!A757</f>
        <v/>
      </c>
      <c r="B551" s="334">
        <f t="shared" si="1"/>
        <v>1</v>
      </c>
      <c r="C551" s="334">
        <f>'Clients Balance'!C763/'Clients Balance'!B763</f>
        <v>0.5886574678</v>
      </c>
      <c r="D551" s="334">
        <f>'Clients Balance'!D763/'Clients Balance'!$B763</f>
        <v>0.1441470854</v>
      </c>
      <c r="E551" s="334">
        <f>'Clients Balance'!E763/'Clients Balance'!$B763</f>
        <v>0.1089946972</v>
      </c>
      <c r="F551" s="334">
        <f>'Clients Balance'!F763/'Clients Balance'!$B763</f>
        <v>0</v>
      </c>
      <c r="G551" s="334">
        <f>'Clients Balance'!G763/'Clients Balance'!$B763</f>
        <v>0</v>
      </c>
      <c r="H551" s="334">
        <f>'Clients Balance'!H763/'Clients Balance'!$B763</f>
        <v>0</v>
      </c>
      <c r="I551" s="334">
        <f>'Clients Balance'!I763/'Clients Balance'!$B763</f>
        <v>0</v>
      </c>
      <c r="J551" s="334">
        <f>'Clients Balance'!J763/'Clients Balance'!$B763</f>
        <v>0</v>
      </c>
      <c r="K551" s="334">
        <f>'Clients Balance'!K763/'Clients Balance'!$B763</f>
        <v>0</v>
      </c>
      <c r="L551" s="334">
        <f>'Clients Balance'!L763/'Clients Balance'!$B763</f>
        <v>0</v>
      </c>
      <c r="M551" s="334">
        <f>'Clients Balance'!M763/'Clients Balance'!$B763</f>
        <v>0</v>
      </c>
      <c r="N551" s="334">
        <f>'Clients Balance'!N763/'Clients Balance'!$B763</f>
        <v>0</v>
      </c>
      <c r="O551" s="334">
        <f>'Clients Balance'!O763/'Clients Balance'!$B763</f>
        <v>0.04923004982</v>
      </c>
      <c r="P551" s="334">
        <f>'Clients Balance'!P763/'Clients Balance'!$B763</f>
        <v>0.02959932172</v>
      </c>
      <c r="Q551" s="334">
        <f>'Clients Balance'!Q763/'Clients Balance'!$B763</f>
        <v>0.07937137812</v>
      </c>
      <c r="R551" s="334">
        <f>'Clients Balance'!R763/'Clients Balance'!$B763</f>
        <v>0</v>
      </c>
      <c r="S551" s="134"/>
      <c r="T551" s="134"/>
      <c r="U551" s="134"/>
      <c r="V551" s="134"/>
      <c r="W551" s="134"/>
      <c r="X551" s="134"/>
      <c r="Y551" s="134"/>
      <c r="Z551" s="134"/>
      <c r="AA551" s="134"/>
    </row>
    <row r="552" ht="22.5" customHeight="1">
      <c r="A552" s="186" t="str">
        <f>'PROP DAILY PNL'!A758</f>
        <v/>
      </c>
      <c r="B552" s="334">
        <f t="shared" si="1"/>
        <v>1</v>
      </c>
      <c r="C552" s="334">
        <f>'Clients Balance'!C764/'Clients Balance'!B764</f>
        <v>0.5886574678</v>
      </c>
      <c r="D552" s="334">
        <f>'Clients Balance'!D764/'Clients Balance'!$B764</f>
        <v>0.1441470854</v>
      </c>
      <c r="E552" s="334">
        <f>'Clients Balance'!E764/'Clients Balance'!$B764</f>
        <v>0.1089946972</v>
      </c>
      <c r="F552" s="334">
        <f>'Clients Balance'!F764/'Clients Balance'!$B764</f>
        <v>0</v>
      </c>
      <c r="G552" s="334">
        <f>'Clients Balance'!G764/'Clients Balance'!$B764</f>
        <v>0</v>
      </c>
      <c r="H552" s="334">
        <f>'Clients Balance'!H764/'Clients Balance'!$B764</f>
        <v>0</v>
      </c>
      <c r="I552" s="334">
        <f>'Clients Balance'!I764/'Clients Balance'!$B764</f>
        <v>0</v>
      </c>
      <c r="J552" s="334">
        <f>'Clients Balance'!J764/'Clients Balance'!$B764</f>
        <v>0</v>
      </c>
      <c r="K552" s="334">
        <f>'Clients Balance'!K764/'Clients Balance'!$B764</f>
        <v>0</v>
      </c>
      <c r="L552" s="334">
        <f>'Clients Balance'!L764/'Clients Balance'!$B764</f>
        <v>0</v>
      </c>
      <c r="M552" s="334">
        <f>'Clients Balance'!M764/'Clients Balance'!$B764</f>
        <v>0</v>
      </c>
      <c r="N552" s="334">
        <f>'Clients Balance'!N764/'Clients Balance'!$B764</f>
        <v>0</v>
      </c>
      <c r="O552" s="334">
        <f>'Clients Balance'!O764/'Clients Balance'!$B764</f>
        <v>0.04923004982</v>
      </c>
      <c r="P552" s="334">
        <f>'Clients Balance'!P764/'Clients Balance'!$B764</f>
        <v>0.02959932172</v>
      </c>
      <c r="Q552" s="334">
        <f>'Clients Balance'!Q764/'Clients Balance'!$B764</f>
        <v>0.07937137812</v>
      </c>
      <c r="R552" s="334">
        <f>'Clients Balance'!R764/'Clients Balance'!$B764</f>
        <v>0</v>
      </c>
      <c r="S552" s="134"/>
      <c r="T552" s="134"/>
      <c r="U552" s="134"/>
      <c r="V552" s="134"/>
      <c r="W552" s="134"/>
      <c r="X552" s="134"/>
      <c r="Y552" s="134"/>
      <c r="Z552" s="134"/>
      <c r="AA552" s="134"/>
    </row>
    <row r="553" ht="22.5" customHeight="1">
      <c r="A553" s="186" t="str">
        <f>'PROP DAILY PNL'!A759</f>
        <v/>
      </c>
      <c r="B553" s="334">
        <f t="shared" si="1"/>
        <v>1</v>
      </c>
      <c r="C553" s="334">
        <f>'Clients Balance'!C765/'Clients Balance'!B765</f>
        <v>0.5886574678</v>
      </c>
      <c r="D553" s="334">
        <f>'Clients Balance'!D765/'Clients Balance'!$B765</f>
        <v>0.1441470854</v>
      </c>
      <c r="E553" s="334">
        <f>'Clients Balance'!E765/'Clients Balance'!$B765</f>
        <v>0.1089946972</v>
      </c>
      <c r="F553" s="334">
        <f>'Clients Balance'!F765/'Clients Balance'!$B765</f>
        <v>0</v>
      </c>
      <c r="G553" s="334">
        <f>'Clients Balance'!G765/'Clients Balance'!$B765</f>
        <v>0</v>
      </c>
      <c r="H553" s="334">
        <f>'Clients Balance'!H765/'Clients Balance'!$B765</f>
        <v>0</v>
      </c>
      <c r="I553" s="334">
        <f>'Clients Balance'!I765/'Clients Balance'!$B765</f>
        <v>0</v>
      </c>
      <c r="J553" s="334">
        <f>'Clients Balance'!J765/'Clients Balance'!$B765</f>
        <v>0</v>
      </c>
      <c r="K553" s="334">
        <f>'Clients Balance'!K765/'Clients Balance'!$B765</f>
        <v>0</v>
      </c>
      <c r="L553" s="334">
        <f>'Clients Balance'!L765/'Clients Balance'!$B765</f>
        <v>0</v>
      </c>
      <c r="M553" s="334">
        <f>'Clients Balance'!M765/'Clients Balance'!$B765</f>
        <v>0</v>
      </c>
      <c r="N553" s="334">
        <f>'Clients Balance'!N765/'Clients Balance'!$B765</f>
        <v>0</v>
      </c>
      <c r="O553" s="334">
        <f>'Clients Balance'!O765/'Clients Balance'!$B765</f>
        <v>0.04923004982</v>
      </c>
      <c r="P553" s="334">
        <f>'Clients Balance'!P765/'Clients Balance'!$B765</f>
        <v>0.02959932172</v>
      </c>
      <c r="Q553" s="334">
        <f>'Clients Balance'!Q765/'Clients Balance'!$B765</f>
        <v>0.07937137812</v>
      </c>
      <c r="R553" s="334">
        <f>'Clients Balance'!R765/'Clients Balance'!$B765</f>
        <v>0</v>
      </c>
      <c r="S553" s="134"/>
      <c r="T553" s="134"/>
      <c r="U553" s="134"/>
      <c r="V553" s="134"/>
      <c r="W553" s="134"/>
      <c r="X553" s="134"/>
      <c r="Y553" s="134"/>
      <c r="Z553" s="134"/>
      <c r="AA553" s="134"/>
    </row>
    <row r="554" ht="22.5" customHeight="1">
      <c r="A554" s="186" t="str">
        <f>'PROP DAILY PNL'!A760</f>
        <v/>
      </c>
      <c r="B554" s="334">
        <f t="shared" si="1"/>
        <v>1</v>
      </c>
      <c r="C554" s="334">
        <f>'Clients Balance'!C766/'Clients Balance'!B766</f>
        <v>0.5886574678</v>
      </c>
      <c r="D554" s="334">
        <f>'Clients Balance'!D766/'Clients Balance'!$B766</f>
        <v>0.1441470854</v>
      </c>
      <c r="E554" s="334">
        <f>'Clients Balance'!E766/'Clients Balance'!$B766</f>
        <v>0.1089946972</v>
      </c>
      <c r="F554" s="334">
        <f>'Clients Balance'!F766/'Clients Balance'!$B766</f>
        <v>0</v>
      </c>
      <c r="G554" s="334">
        <f>'Clients Balance'!G766/'Clients Balance'!$B766</f>
        <v>0</v>
      </c>
      <c r="H554" s="334">
        <f>'Clients Balance'!H766/'Clients Balance'!$B766</f>
        <v>0</v>
      </c>
      <c r="I554" s="334">
        <f>'Clients Balance'!I766/'Clients Balance'!$B766</f>
        <v>0</v>
      </c>
      <c r="J554" s="334">
        <f>'Clients Balance'!J766/'Clients Balance'!$B766</f>
        <v>0</v>
      </c>
      <c r="K554" s="334">
        <f>'Clients Balance'!K766/'Clients Balance'!$B766</f>
        <v>0</v>
      </c>
      <c r="L554" s="334">
        <f>'Clients Balance'!L766/'Clients Balance'!$B766</f>
        <v>0</v>
      </c>
      <c r="M554" s="334">
        <f>'Clients Balance'!M766/'Clients Balance'!$B766</f>
        <v>0</v>
      </c>
      <c r="N554" s="334">
        <f>'Clients Balance'!N766/'Clients Balance'!$B766</f>
        <v>0</v>
      </c>
      <c r="O554" s="334">
        <f>'Clients Balance'!O766/'Clients Balance'!$B766</f>
        <v>0.04923004982</v>
      </c>
      <c r="P554" s="334">
        <f>'Clients Balance'!P766/'Clients Balance'!$B766</f>
        <v>0.02959932172</v>
      </c>
      <c r="Q554" s="334">
        <f>'Clients Balance'!Q766/'Clients Balance'!$B766</f>
        <v>0.07937137812</v>
      </c>
      <c r="R554" s="334">
        <f>'Clients Balance'!R766/'Clients Balance'!$B766</f>
        <v>0</v>
      </c>
      <c r="S554" s="134"/>
      <c r="T554" s="134"/>
      <c r="U554" s="134"/>
      <c r="V554" s="134"/>
      <c r="W554" s="134"/>
      <c r="X554" s="134"/>
      <c r="Y554" s="134"/>
      <c r="Z554" s="134"/>
      <c r="AA554" s="134"/>
    </row>
    <row r="555" ht="22.5" customHeight="1">
      <c r="A555" s="186" t="str">
        <f>'PROP DAILY PNL'!A761</f>
        <v/>
      </c>
      <c r="B555" s="334">
        <f t="shared" si="1"/>
        <v>1</v>
      </c>
      <c r="C555" s="334">
        <f>'Clients Balance'!C767/'Clients Balance'!B767</f>
        <v>0.5886574678</v>
      </c>
      <c r="D555" s="334">
        <f>'Clients Balance'!D767/'Clients Balance'!$B767</f>
        <v>0.1441470854</v>
      </c>
      <c r="E555" s="334">
        <f>'Clients Balance'!E767/'Clients Balance'!$B767</f>
        <v>0.1089946972</v>
      </c>
      <c r="F555" s="334">
        <f>'Clients Balance'!F767/'Clients Balance'!$B767</f>
        <v>0</v>
      </c>
      <c r="G555" s="334">
        <f>'Clients Balance'!G767/'Clients Balance'!$B767</f>
        <v>0</v>
      </c>
      <c r="H555" s="334">
        <f>'Clients Balance'!H767/'Clients Balance'!$B767</f>
        <v>0</v>
      </c>
      <c r="I555" s="334">
        <f>'Clients Balance'!I767/'Clients Balance'!$B767</f>
        <v>0</v>
      </c>
      <c r="J555" s="334">
        <f>'Clients Balance'!J767/'Clients Balance'!$B767</f>
        <v>0</v>
      </c>
      <c r="K555" s="334">
        <f>'Clients Balance'!K767/'Clients Balance'!$B767</f>
        <v>0</v>
      </c>
      <c r="L555" s="334">
        <f>'Clients Balance'!L767/'Clients Balance'!$B767</f>
        <v>0</v>
      </c>
      <c r="M555" s="334">
        <f>'Clients Balance'!M767/'Clients Balance'!$B767</f>
        <v>0</v>
      </c>
      <c r="N555" s="334">
        <f>'Clients Balance'!N767/'Clients Balance'!$B767</f>
        <v>0</v>
      </c>
      <c r="O555" s="334">
        <f>'Clients Balance'!O767/'Clients Balance'!$B767</f>
        <v>0.04923004982</v>
      </c>
      <c r="P555" s="334">
        <f>'Clients Balance'!P767/'Clients Balance'!$B767</f>
        <v>0.02959932172</v>
      </c>
      <c r="Q555" s="334">
        <f>'Clients Balance'!Q767/'Clients Balance'!$B767</f>
        <v>0.07937137812</v>
      </c>
      <c r="R555" s="334">
        <f>'Clients Balance'!R767/'Clients Balance'!$B767</f>
        <v>0</v>
      </c>
      <c r="S555" s="134"/>
      <c r="T555" s="134"/>
      <c r="U555" s="134"/>
      <c r="V555" s="134"/>
      <c r="W555" s="134"/>
      <c r="X555" s="134"/>
      <c r="Y555" s="134"/>
      <c r="Z555" s="134"/>
      <c r="AA555" s="134"/>
    </row>
    <row r="556" ht="22.5" customHeight="1">
      <c r="A556" s="186" t="str">
        <f>'PROP DAILY PNL'!A762</f>
        <v/>
      </c>
      <c r="B556" s="334">
        <f t="shared" si="1"/>
        <v>1</v>
      </c>
      <c r="C556" s="334">
        <f>'Clients Balance'!C768/'Clients Balance'!B768</f>
        <v>0.5886574678</v>
      </c>
      <c r="D556" s="334">
        <f>'Clients Balance'!D768/'Clients Balance'!$B768</f>
        <v>0.1441470854</v>
      </c>
      <c r="E556" s="334">
        <f>'Clients Balance'!E768/'Clients Balance'!$B768</f>
        <v>0.1089946972</v>
      </c>
      <c r="F556" s="334">
        <f>'Clients Balance'!F768/'Clients Balance'!$B768</f>
        <v>0</v>
      </c>
      <c r="G556" s="334">
        <f>'Clients Balance'!G768/'Clients Balance'!$B768</f>
        <v>0</v>
      </c>
      <c r="H556" s="334">
        <f>'Clients Balance'!H768/'Clients Balance'!$B768</f>
        <v>0</v>
      </c>
      <c r="I556" s="334">
        <f>'Clients Balance'!I768/'Clients Balance'!$B768</f>
        <v>0</v>
      </c>
      <c r="J556" s="334">
        <f>'Clients Balance'!J768/'Clients Balance'!$B768</f>
        <v>0</v>
      </c>
      <c r="K556" s="334">
        <f>'Clients Balance'!K768/'Clients Balance'!$B768</f>
        <v>0</v>
      </c>
      <c r="L556" s="334">
        <f>'Clients Balance'!L768/'Clients Balance'!$B768</f>
        <v>0</v>
      </c>
      <c r="M556" s="334">
        <f>'Clients Balance'!M768/'Clients Balance'!$B768</f>
        <v>0</v>
      </c>
      <c r="N556" s="334">
        <f>'Clients Balance'!N768/'Clients Balance'!$B768</f>
        <v>0</v>
      </c>
      <c r="O556" s="334">
        <f>'Clients Balance'!O768/'Clients Balance'!$B768</f>
        <v>0.04923004982</v>
      </c>
      <c r="P556" s="334">
        <f>'Clients Balance'!P768/'Clients Balance'!$B768</f>
        <v>0.02959932172</v>
      </c>
      <c r="Q556" s="334">
        <f>'Clients Balance'!Q768/'Clients Balance'!$B768</f>
        <v>0.07937137812</v>
      </c>
      <c r="R556" s="334">
        <f>'Clients Balance'!R768/'Clients Balance'!$B768</f>
        <v>0</v>
      </c>
      <c r="S556" s="134"/>
      <c r="T556" s="134"/>
      <c r="U556" s="134"/>
      <c r="V556" s="134"/>
      <c r="W556" s="134"/>
      <c r="X556" s="134"/>
      <c r="Y556" s="134"/>
      <c r="Z556" s="134"/>
      <c r="AA556" s="134"/>
    </row>
    <row r="557" ht="22.5" customHeight="1">
      <c r="A557" s="186" t="str">
        <f>'PROP DAILY PNL'!A763</f>
        <v/>
      </c>
      <c r="B557" s="334">
        <f t="shared" si="1"/>
        <v>1</v>
      </c>
      <c r="C557" s="334">
        <f>'Clients Balance'!C769/'Clients Balance'!B769</f>
        <v>0.5886574678</v>
      </c>
      <c r="D557" s="334">
        <f>'Clients Balance'!D769/'Clients Balance'!$B769</f>
        <v>0.1441470854</v>
      </c>
      <c r="E557" s="334">
        <f>'Clients Balance'!E769/'Clients Balance'!$B769</f>
        <v>0.1089946972</v>
      </c>
      <c r="F557" s="334">
        <f>'Clients Balance'!F769/'Clients Balance'!$B769</f>
        <v>0</v>
      </c>
      <c r="G557" s="334">
        <f>'Clients Balance'!G769/'Clients Balance'!$B769</f>
        <v>0</v>
      </c>
      <c r="H557" s="334">
        <f>'Clients Balance'!H769/'Clients Balance'!$B769</f>
        <v>0</v>
      </c>
      <c r="I557" s="334">
        <f>'Clients Balance'!I769/'Clients Balance'!$B769</f>
        <v>0</v>
      </c>
      <c r="J557" s="334">
        <f>'Clients Balance'!J769/'Clients Balance'!$B769</f>
        <v>0</v>
      </c>
      <c r="K557" s="334">
        <f>'Clients Balance'!K769/'Clients Balance'!$B769</f>
        <v>0</v>
      </c>
      <c r="L557" s="334">
        <f>'Clients Balance'!L769/'Clients Balance'!$B769</f>
        <v>0</v>
      </c>
      <c r="M557" s="334">
        <f>'Clients Balance'!M769/'Clients Balance'!$B769</f>
        <v>0</v>
      </c>
      <c r="N557" s="334">
        <f>'Clients Balance'!N769/'Clients Balance'!$B769</f>
        <v>0</v>
      </c>
      <c r="O557" s="334">
        <f>'Clients Balance'!O769/'Clients Balance'!$B769</f>
        <v>0.04923004982</v>
      </c>
      <c r="P557" s="334">
        <f>'Clients Balance'!P769/'Clients Balance'!$B769</f>
        <v>0.02959932172</v>
      </c>
      <c r="Q557" s="334">
        <f>'Clients Balance'!Q769/'Clients Balance'!$B769</f>
        <v>0.07937137812</v>
      </c>
      <c r="R557" s="334">
        <f>'Clients Balance'!R769/'Clients Balance'!$B769</f>
        <v>0</v>
      </c>
      <c r="S557" s="134"/>
      <c r="T557" s="134"/>
      <c r="U557" s="134"/>
      <c r="V557" s="134"/>
      <c r="W557" s="134"/>
      <c r="X557" s="134"/>
      <c r="Y557" s="134"/>
      <c r="Z557" s="134"/>
      <c r="AA557" s="134"/>
    </row>
    <row r="558" ht="22.5" customHeight="1">
      <c r="A558" s="186" t="str">
        <f>'PROP DAILY PNL'!A764</f>
        <v/>
      </c>
      <c r="B558" s="334">
        <f t="shared" si="1"/>
        <v>1</v>
      </c>
      <c r="C558" s="334">
        <f>'Clients Balance'!C770/'Clients Balance'!B770</f>
        <v>0.5886574678</v>
      </c>
      <c r="D558" s="334">
        <f>'Clients Balance'!D770/'Clients Balance'!$B770</f>
        <v>0.1441470854</v>
      </c>
      <c r="E558" s="334">
        <f>'Clients Balance'!E770/'Clients Balance'!$B770</f>
        <v>0.1089946972</v>
      </c>
      <c r="F558" s="334">
        <f>'Clients Balance'!F770/'Clients Balance'!$B770</f>
        <v>0</v>
      </c>
      <c r="G558" s="334">
        <f>'Clients Balance'!G770/'Clients Balance'!$B770</f>
        <v>0</v>
      </c>
      <c r="H558" s="334">
        <f>'Clients Balance'!H770/'Clients Balance'!$B770</f>
        <v>0</v>
      </c>
      <c r="I558" s="334">
        <f>'Clients Balance'!I770/'Clients Balance'!$B770</f>
        <v>0</v>
      </c>
      <c r="J558" s="334">
        <f>'Clients Balance'!J770/'Clients Balance'!$B770</f>
        <v>0</v>
      </c>
      <c r="K558" s="334">
        <f>'Clients Balance'!K770/'Clients Balance'!$B770</f>
        <v>0</v>
      </c>
      <c r="L558" s="334">
        <f>'Clients Balance'!L770/'Clients Balance'!$B770</f>
        <v>0</v>
      </c>
      <c r="M558" s="334">
        <f>'Clients Balance'!M770/'Clients Balance'!$B770</f>
        <v>0</v>
      </c>
      <c r="N558" s="334">
        <f>'Clients Balance'!N770/'Clients Balance'!$B770</f>
        <v>0</v>
      </c>
      <c r="O558" s="334">
        <f>'Clients Balance'!O770/'Clients Balance'!$B770</f>
        <v>0.04923004982</v>
      </c>
      <c r="P558" s="334">
        <f>'Clients Balance'!P770/'Clients Balance'!$B770</f>
        <v>0.02959932172</v>
      </c>
      <c r="Q558" s="334">
        <f>'Clients Balance'!Q770/'Clients Balance'!$B770</f>
        <v>0.07937137812</v>
      </c>
      <c r="R558" s="334">
        <f>'Clients Balance'!R770/'Clients Balance'!$B770</f>
        <v>0</v>
      </c>
      <c r="S558" s="134"/>
      <c r="T558" s="134"/>
      <c r="U558" s="134"/>
      <c r="V558" s="134"/>
      <c r="W558" s="134"/>
      <c r="X558" s="134"/>
      <c r="Y558" s="134"/>
      <c r="Z558" s="134"/>
      <c r="AA558" s="134"/>
    </row>
    <row r="559" ht="22.5" customHeight="1">
      <c r="A559" s="186" t="str">
        <f>'PROP DAILY PNL'!A765</f>
        <v/>
      </c>
      <c r="B559" s="334">
        <f t="shared" si="1"/>
        <v>1</v>
      </c>
      <c r="C559" s="334">
        <f>'Clients Balance'!C771/'Clients Balance'!B771</f>
        <v>0.5886574678</v>
      </c>
      <c r="D559" s="334">
        <f>'Clients Balance'!D771/'Clients Balance'!$B771</f>
        <v>0.1441470854</v>
      </c>
      <c r="E559" s="334">
        <f>'Clients Balance'!E771/'Clients Balance'!$B771</f>
        <v>0.1089946972</v>
      </c>
      <c r="F559" s="334">
        <f>'Clients Balance'!F771/'Clients Balance'!$B771</f>
        <v>0</v>
      </c>
      <c r="G559" s="334">
        <f>'Clients Balance'!G771/'Clients Balance'!$B771</f>
        <v>0</v>
      </c>
      <c r="H559" s="334">
        <f>'Clients Balance'!H771/'Clients Balance'!$B771</f>
        <v>0</v>
      </c>
      <c r="I559" s="334">
        <f>'Clients Balance'!I771/'Clients Balance'!$B771</f>
        <v>0</v>
      </c>
      <c r="J559" s="334">
        <f>'Clients Balance'!J771/'Clients Balance'!$B771</f>
        <v>0</v>
      </c>
      <c r="K559" s="334">
        <f>'Clients Balance'!K771/'Clients Balance'!$B771</f>
        <v>0</v>
      </c>
      <c r="L559" s="334">
        <f>'Clients Balance'!L771/'Clients Balance'!$B771</f>
        <v>0</v>
      </c>
      <c r="M559" s="334">
        <f>'Clients Balance'!M771/'Clients Balance'!$B771</f>
        <v>0</v>
      </c>
      <c r="N559" s="334">
        <f>'Clients Balance'!N771/'Clients Balance'!$B771</f>
        <v>0</v>
      </c>
      <c r="O559" s="334">
        <f>'Clients Balance'!O771/'Clients Balance'!$B771</f>
        <v>0.04923004982</v>
      </c>
      <c r="P559" s="334">
        <f>'Clients Balance'!P771/'Clients Balance'!$B771</f>
        <v>0.02959932172</v>
      </c>
      <c r="Q559" s="334">
        <f>'Clients Balance'!Q771/'Clients Balance'!$B771</f>
        <v>0.07937137812</v>
      </c>
      <c r="R559" s="334">
        <f>'Clients Balance'!R771/'Clients Balance'!$B771</f>
        <v>0</v>
      </c>
      <c r="S559" s="134"/>
      <c r="T559" s="134"/>
      <c r="U559" s="134"/>
      <c r="V559" s="134"/>
      <c r="W559" s="134"/>
      <c r="X559" s="134"/>
      <c r="Y559" s="134"/>
      <c r="Z559" s="134"/>
      <c r="AA559" s="134"/>
    </row>
    <row r="560" ht="22.5" customHeight="1">
      <c r="A560" s="186" t="str">
        <f>'PROP DAILY PNL'!A766</f>
        <v/>
      </c>
      <c r="B560" s="334">
        <f t="shared" si="1"/>
        <v>1</v>
      </c>
      <c r="C560" s="334">
        <f>'Clients Balance'!C772/'Clients Balance'!B772</f>
        <v>0.5886574678</v>
      </c>
      <c r="D560" s="334">
        <f>'Clients Balance'!D772/'Clients Balance'!$B772</f>
        <v>0.1441470854</v>
      </c>
      <c r="E560" s="334">
        <f>'Clients Balance'!E772/'Clients Balance'!$B772</f>
        <v>0.1089946972</v>
      </c>
      <c r="F560" s="334">
        <f>'Clients Balance'!F772/'Clients Balance'!$B772</f>
        <v>0</v>
      </c>
      <c r="G560" s="334">
        <f>'Clients Balance'!G772/'Clients Balance'!$B772</f>
        <v>0</v>
      </c>
      <c r="H560" s="334">
        <f>'Clients Balance'!H772/'Clients Balance'!$B772</f>
        <v>0</v>
      </c>
      <c r="I560" s="334">
        <f>'Clients Balance'!I772/'Clients Balance'!$B772</f>
        <v>0</v>
      </c>
      <c r="J560" s="334">
        <f>'Clients Balance'!J772/'Clients Balance'!$B772</f>
        <v>0</v>
      </c>
      <c r="K560" s="334">
        <f>'Clients Balance'!K772/'Clients Balance'!$B772</f>
        <v>0</v>
      </c>
      <c r="L560" s="334">
        <f>'Clients Balance'!L772/'Clients Balance'!$B772</f>
        <v>0</v>
      </c>
      <c r="M560" s="334">
        <f>'Clients Balance'!M772/'Clients Balance'!$B772</f>
        <v>0</v>
      </c>
      <c r="N560" s="334">
        <f>'Clients Balance'!N772/'Clients Balance'!$B772</f>
        <v>0</v>
      </c>
      <c r="O560" s="334">
        <f>'Clients Balance'!O772/'Clients Balance'!$B772</f>
        <v>0.04923004982</v>
      </c>
      <c r="P560" s="334">
        <f>'Clients Balance'!P772/'Clients Balance'!$B772</f>
        <v>0.02959932172</v>
      </c>
      <c r="Q560" s="334">
        <f>'Clients Balance'!Q772/'Clients Balance'!$B772</f>
        <v>0.07937137812</v>
      </c>
      <c r="R560" s="334">
        <f>'Clients Balance'!R772/'Clients Balance'!$B772</f>
        <v>0</v>
      </c>
      <c r="S560" s="134"/>
      <c r="T560" s="134"/>
      <c r="U560" s="134"/>
      <c r="V560" s="134"/>
      <c r="W560" s="134"/>
      <c r="X560" s="134"/>
      <c r="Y560" s="134"/>
      <c r="Z560" s="134"/>
      <c r="AA560" s="134"/>
    </row>
    <row r="561" ht="22.5" customHeight="1">
      <c r="A561" s="186" t="str">
        <f>'PROP DAILY PNL'!A767</f>
        <v/>
      </c>
      <c r="B561" s="334">
        <f t="shared" si="1"/>
        <v>1</v>
      </c>
      <c r="C561" s="334">
        <f>'Clients Balance'!C773/'Clients Balance'!B773</f>
        <v>0.5886574678</v>
      </c>
      <c r="D561" s="334">
        <f>'Clients Balance'!D773/'Clients Balance'!$B773</f>
        <v>0.1441470854</v>
      </c>
      <c r="E561" s="334">
        <f>'Clients Balance'!E773/'Clients Balance'!$B773</f>
        <v>0.1089946972</v>
      </c>
      <c r="F561" s="334">
        <f>'Clients Balance'!F773/'Clients Balance'!$B773</f>
        <v>0</v>
      </c>
      <c r="G561" s="334">
        <f>'Clients Balance'!G773/'Clients Balance'!$B773</f>
        <v>0</v>
      </c>
      <c r="H561" s="334">
        <f>'Clients Balance'!H773/'Clients Balance'!$B773</f>
        <v>0</v>
      </c>
      <c r="I561" s="334">
        <f>'Clients Balance'!I773/'Clients Balance'!$B773</f>
        <v>0</v>
      </c>
      <c r="J561" s="334">
        <f>'Clients Balance'!J773/'Clients Balance'!$B773</f>
        <v>0</v>
      </c>
      <c r="K561" s="334">
        <f>'Clients Balance'!K773/'Clients Balance'!$B773</f>
        <v>0</v>
      </c>
      <c r="L561" s="334">
        <f>'Clients Balance'!L773/'Clients Balance'!$B773</f>
        <v>0</v>
      </c>
      <c r="M561" s="334">
        <f>'Clients Balance'!M773/'Clients Balance'!$B773</f>
        <v>0</v>
      </c>
      <c r="N561" s="334">
        <f>'Clients Balance'!N773/'Clients Balance'!$B773</f>
        <v>0</v>
      </c>
      <c r="O561" s="334">
        <f>'Clients Balance'!O773/'Clients Balance'!$B773</f>
        <v>0.04923004982</v>
      </c>
      <c r="P561" s="334">
        <f>'Clients Balance'!P773/'Clients Balance'!$B773</f>
        <v>0.02959932172</v>
      </c>
      <c r="Q561" s="334">
        <f>'Clients Balance'!Q773/'Clients Balance'!$B773</f>
        <v>0.07937137812</v>
      </c>
      <c r="R561" s="334">
        <f>'Clients Balance'!R773/'Clients Balance'!$B773</f>
        <v>0</v>
      </c>
      <c r="S561" s="134"/>
      <c r="T561" s="134"/>
      <c r="U561" s="134"/>
      <c r="V561" s="134"/>
      <c r="W561" s="134"/>
      <c r="X561" s="134"/>
      <c r="Y561" s="134"/>
      <c r="Z561" s="134"/>
      <c r="AA561" s="134"/>
    </row>
    <row r="562" ht="22.5" customHeight="1">
      <c r="A562" s="186" t="str">
        <f>'PROP DAILY PNL'!A768</f>
        <v/>
      </c>
      <c r="B562" s="334">
        <f t="shared" si="1"/>
        <v>1</v>
      </c>
      <c r="C562" s="334">
        <f>'Clients Balance'!C774/'Clients Balance'!B774</f>
        <v>0.5886574678</v>
      </c>
      <c r="D562" s="334">
        <f>'Clients Balance'!D774/'Clients Balance'!$B774</f>
        <v>0.1441470854</v>
      </c>
      <c r="E562" s="334">
        <f>'Clients Balance'!E774/'Clients Balance'!$B774</f>
        <v>0.1089946972</v>
      </c>
      <c r="F562" s="334">
        <f>'Clients Balance'!F774/'Clients Balance'!$B774</f>
        <v>0</v>
      </c>
      <c r="G562" s="334">
        <f>'Clients Balance'!G774/'Clients Balance'!$B774</f>
        <v>0</v>
      </c>
      <c r="H562" s="334">
        <f>'Clients Balance'!H774/'Clients Balance'!$B774</f>
        <v>0</v>
      </c>
      <c r="I562" s="334">
        <f>'Clients Balance'!I774/'Clients Balance'!$B774</f>
        <v>0</v>
      </c>
      <c r="J562" s="334">
        <f>'Clients Balance'!J774/'Clients Balance'!$B774</f>
        <v>0</v>
      </c>
      <c r="K562" s="334">
        <f>'Clients Balance'!K774/'Clients Balance'!$B774</f>
        <v>0</v>
      </c>
      <c r="L562" s="334">
        <f>'Clients Balance'!L774/'Clients Balance'!$B774</f>
        <v>0</v>
      </c>
      <c r="M562" s="334">
        <f>'Clients Balance'!M774/'Clients Balance'!$B774</f>
        <v>0</v>
      </c>
      <c r="N562" s="334">
        <f>'Clients Balance'!N774/'Clients Balance'!$B774</f>
        <v>0</v>
      </c>
      <c r="O562" s="334">
        <f>'Clients Balance'!O774/'Clients Balance'!$B774</f>
        <v>0.04923004982</v>
      </c>
      <c r="P562" s="334">
        <f>'Clients Balance'!P774/'Clients Balance'!$B774</f>
        <v>0.02959932172</v>
      </c>
      <c r="Q562" s="334">
        <f>'Clients Balance'!Q774/'Clients Balance'!$B774</f>
        <v>0.07937137812</v>
      </c>
      <c r="R562" s="334">
        <f>'Clients Balance'!R774/'Clients Balance'!$B774</f>
        <v>0</v>
      </c>
      <c r="S562" s="134"/>
      <c r="T562" s="134"/>
      <c r="U562" s="134"/>
      <c r="V562" s="134"/>
      <c r="W562" s="134"/>
      <c r="X562" s="134"/>
      <c r="Y562" s="134"/>
      <c r="Z562" s="134"/>
      <c r="AA562" s="134"/>
    </row>
    <row r="563" ht="22.5" customHeight="1">
      <c r="A563" s="186" t="str">
        <f>'PROP DAILY PNL'!A769</f>
        <v/>
      </c>
      <c r="B563" s="334">
        <f t="shared" si="1"/>
        <v>1</v>
      </c>
      <c r="C563" s="334">
        <f>'Clients Balance'!C775/'Clients Balance'!B775</f>
        <v>0.5886574678</v>
      </c>
      <c r="D563" s="334">
        <f>'Clients Balance'!D775/'Clients Balance'!$B775</f>
        <v>0.1441470854</v>
      </c>
      <c r="E563" s="334">
        <f>'Clients Balance'!E775/'Clients Balance'!$B775</f>
        <v>0.1089946972</v>
      </c>
      <c r="F563" s="334">
        <f>'Clients Balance'!F775/'Clients Balance'!$B775</f>
        <v>0</v>
      </c>
      <c r="G563" s="334">
        <f>'Clients Balance'!G775/'Clients Balance'!$B775</f>
        <v>0</v>
      </c>
      <c r="H563" s="334">
        <f>'Clients Balance'!H775/'Clients Balance'!$B775</f>
        <v>0</v>
      </c>
      <c r="I563" s="334">
        <f>'Clients Balance'!I775/'Clients Balance'!$B775</f>
        <v>0</v>
      </c>
      <c r="J563" s="334">
        <f>'Clients Balance'!J775/'Clients Balance'!$B775</f>
        <v>0</v>
      </c>
      <c r="K563" s="334">
        <f>'Clients Balance'!K775/'Clients Balance'!$B775</f>
        <v>0</v>
      </c>
      <c r="L563" s="334">
        <f>'Clients Balance'!L775/'Clients Balance'!$B775</f>
        <v>0</v>
      </c>
      <c r="M563" s="334">
        <f>'Clients Balance'!M775/'Clients Balance'!$B775</f>
        <v>0</v>
      </c>
      <c r="N563" s="334">
        <f>'Clients Balance'!N775/'Clients Balance'!$B775</f>
        <v>0</v>
      </c>
      <c r="O563" s="334">
        <f>'Clients Balance'!O775/'Clients Balance'!$B775</f>
        <v>0.04923004982</v>
      </c>
      <c r="P563" s="334">
        <f>'Clients Balance'!P775/'Clients Balance'!$B775</f>
        <v>0.02959932172</v>
      </c>
      <c r="Q563" s="334">
        <f>'Clients Balance'!Q775/'Clients Balance'!$B775</f>
        <v>0.07937137812</v>
      </c>
      <c r="R563" s="334">
        <f>'Clients Balance'!R775/'Clients Balance'!$B775</f>
        <v>0</v>
      </c>
      <c r="S563" s="134"/>
      <c r="T563" s="134"/>
      <c r="U563" s="134"/>
      <c r="V563" s="134"/>
      <c r="W563" s="134"/>
      <c r="X563" s="134"/>
      <c r="Y563" s="134"/>
      <c r="Z563" s="134"/>
      <c r="AA563" s="134"/>
    </row>
    <row r="564" ht="22.5" customHeight="1">
      <c r="A564" s="186" t="str">
        <f>'PROP DAILY PNL'!A770</f>
        <v/>
      </c>
      <c r="B564" s="334">
        <f t="shared" si="1"/>
        <v>1</v>
      </c>
      <c r="C564" s="334">
        <f>'Clients Balance'!C776/'Clients Balance'!B776</f>
        <v>0.5886574678</v>
      </c>
      <c r="D564" s="334">
        <f>'Clients Balance'!D776/'Clients Balance'!$B776</f>
        <v>0.1441470854</v>
      </c>
      <c r="E564" s="334">
        <f>'Clients Balance'!E776/'Clients Balance'!$B776</f>
        <v>0.1089946972</v>
      </c>
      <c r="F564" s="334">
        <f>'Clients Balance'!F776/'Clients Balance'!$B776</f>
        <v>0</v>
      </c>
      <c r="G564" s="334">
        <f>'Clients Balance'!G776/'Clients Balance'!$B776</f>
        <v>0</v>
      </c>
      <c r="H564" s="334">
        <f>'Clients Balance'!H776/'Clients Balance'!$B776</f>
        <v>0</v>
      </c>
      <c r="I564" s="334">
        <f>'Clients Balance'!I776/'Clients Balance'!$B776</f>
        <v>0</v>
      </c>
      <c r="J564" s="334">
        <f>'Clients Balance'!J776/'Clients Balance'!$B776</f>
        <v>0</v>
      </c>
      <c r="K564" s="334">
        <f>'Clients Balance'!K776/'Clients Balance'!$B776</f>
        <v>0</v>
      </c>
      <c r="L564" s="334">
        <f>'Clients Balance'!L776/'Clients Balance'!$B776</f>
        <v>0</v>
      </c>
      <c r="M564" s="334">
        <f>'Clients Balance'!M776/'Clients Balance'!$B776</f>
        <v>0</v>
      </c>
      <c r="N564" s="334">
        <f>'Clients Balance'!N776/'Clients Balance'!$B776</f>
        <v>0</v>
      </c>
      <c r="O564" s="334">
        <f>'Clients Balance'!O776/'Clients Balance'!$B776</f>
        <v>0.04923004982</v>
      </c>
      <c r="P564" s="334">
        <f>'Clients Balance'!P776/'Clients Balance'!$B776</f>
        <v>0.02959932172</v>
      </c>
      <c r="Q564" s="334">
        <f>'Clients Balance'!Q776/'Clients Balance'!$B776</f>
        <v>0.07937137812</v>
      </c>
      <c r="R564" s="334">
        <f>'Clients Balance'!R776/'Clients Balance'!$B776</f>
        <v>0</v>
      </c>
      <c r="S564" s="134"/>
      <c r="T564" s="134"/>
      <c r="U564" s="134"/>
      <c r="V564" s="134"/>
      <c r="W564" s="134"/>
      <c r="X564" s="134"/>
      <c r="Y564" s="134"/>
      <c r="Z564" s="134"/>
      <c r="AA564" s="134"/>
    </row>
    <row r="565" ht="22.5" customHeight="1">
      <c r="A565" s="186" t="str">
        <f>'PROP DAILY PNL'!A771</f>
        <v/>
      </c>
      <c r="B565" s="334">
        <f t="shared" si="1"/>
        <v>1</v>
      </c>
      <c r="C565" s="334">
        <f>'Clients Balance'!C777/'Clients Balance'!B777</f>
        <v>0.5886574678</v>
      </c>
      <c r="D565" s="334">
        <f>'Clients Balance'!D777/'Clients Balance'!$B777</f>
        <v>0.1441470854</v>
      </c>
      <c r="E565" s="334">
        <f>'Clients Balance'!E777/'Clients Balance'!$B777</f>
        <v>0.1089946972</v>
      </c>
      <c r="F565" s="334">
        <f>'Clients Balance'!F777/'Clients Balance'!$B777</f>
        <v>0</v>
      </c>
      <c r="G565" s="334">
        <f>'Clients Balance'!G777/'Clients Balance'!$B777</f>
        <v>0</v>
      </c>
      <c r="H565" s="334">
        <f>'Clients Balance'!H777/'Clients Balance'!$B777</f>
        <v>0</v>
      </c>
      <c r="I565" s="334">
        <f>'Clients Balance'!I777/'Clients Balance'!$B777</f>
        <v>0</v>
      </c>
      <c r="J565" s="334">
        <f>'Clients Balance'!J777/'Clients Balance'!$B777</f>
        <v>0</v>
      </c>
      <c r="K565" s="334">
        <f>'Clients Balance'!K777/'Clients Balance'!$B777</f>
        <v>0</v>
      </c>
      <c r="L565" s="334">
        <f>'Clients Balance'!L777/'Clients Balance'!$B777</f>
        <v>0</v>
      </c>
      <c r="M565" s="334">
        <f>'Clients Balance'!M777/'Clients Balance'!$B777</f>
        <v>0</v>
      </c>
      <c r="N565" s="334">
        <f>'Clients Balance'!N777/'Clients Balance'!$B777</f>
        <v>0</v>
      </c>
      <c r="O565" s="334">
        <f>'Clients Balance'!O777/'Clients Balance'!$B777</f>
        <v>0.04923004982</v>
      </c>
      <c r="P565" s="334">
        <f>'Clients Balance'!P777/'Clients Balance'!$B777</f>
        <v>0.02959932172</v>
      </c>
      <c r="Q565" s="334">
        <f>'Clients Balance'!Q777/'Clients Balance'!$B777</f>
        <v>0.07937137812</v>
      </c>
      <c r="R565" s="334">
        <f>'Clients Balance'!R777/'Clients Balance'!$B777</f>
        <v>0</v>
      </c>
      <c r="S565" s="134"/>
      <c r="T565" s="134"/>
      <c r="U565" s="134"/>
      <c r="V565" s="134"/>
      <c r="W565" s="134"/>
      <c r="X565" s="134"/>
      <c r="Y565" s="134"/>
      <c r="Z565" s="134"/>
      <c r="AA565" s="134"/>
    </row>
    <row r="566" ht="22.5" customHeight="1">
      <c r="A566" s="186" t="str">
        <f>'PROP DAILY PNL'!A772</f>
        <v/>
      </c>
      <c r="B566" s="334">
        <f t="shared" si="1"/>
        <v>1</v>
      </c>
      <c r="C566" s="334">
        <f>'Clients Balance'!C778/'Clients Balance'!B778</f>
        <v>0.5886574678</v>
      </c>
      <c r="D566" s="334">
        <f>'Clients Balance'!D778/'Clients Balance'!$B778</f>
        <v>0.1441470854</v>
      </c>
      <c r="E566" s="334">
        <f>'Clients Balance'!E778/'Clients Balance'!$B778</f>
        <v>0.1089946972</v>
      </c>
      <c r="F566" s="334">
        <f>'Clients Balance'!F778/'Clients Balance'!$B778</f>
        <v>0</v>
      </c>
      <c r="G566" s="334">
        <f>'Clients Balance'!G778/'Clients Balance'!$B778</f>
        <v>0</v>
      </c>
      <c r="H566" s="334">
        <f>'Clients Balance'!H778/'Clients Balance'!$B778</f>
        <v>0</v>
      </c>
      <c r="I566" s="334">
        <f>'Clients Balance'!I778/'Clients Balance'!$B778</f>
        <v>0</v>
      </c>
      <c r="J566" s="334">
        <f>'Clients Balance'!J778/'Clients Balance'!$B778</f>
        <v>0</v>
      </c>
      <c r="K566" s="334">
        <f>'Clients Balance'!K778/'Clients Balance'!$B778</f>
        <v>0</v>
      </c>
      <c r="L566" s="334">
        <f>'Clients Balance'!L778/'Clients Balance'!$B778</f>
        <v>0</v>
      </c>
      <c r="M566" s="334">
        <f>'Clients Balance'!M778/'Clients Balance'!$B778</f>
        <v>0</v>
      </c>
      <c r="N566" s="334">
        <f>'Clients Balance'!N778/'Clients Balance'!$B778</f>
        <v>0</v>
      </c>
      <c r="O566" s="334">
        <f>'Clients Balance'!O778/'Clients Balance'!$B778</f>
        <v>0.04923004982</v>
      </c>
      <c r="P566" s="334">
        <f>'Clients Balance'!P778/'Clients Balance'!$B778</f>
        <v>0.02959932172</v>
      </c>
      <c r="Q566" s="334">
        <f>'Clients Balance'!Q778/'Clients Balance'!$B778</f>
        <v>0.07937137812</v>
      </c>
      <c r="R566" s="334">
        <f>'Clients Balance'!R778/'Clients Balance'!$B778</f>
        <v>0</v>
      </c>
      <c r="S566" s="134"/>
      <c r="T566" s="134"/>
      <c r="U566" s="134"/>
      <c r="V566" s="134"/>
      <c r="W566" s="134"/>
      <c r="X566" s="134"/>
      <c r="Y566" s="134"/>
      <c r="Z566" s="134"/>
      <c r="AA566" s="134"/>
    </row>
    <row r="567" ht="22.5" customHeight="1">
      <c r="A567" s="186" t="str">
        <f>'PROP DAILY PNL'!A773</f>
        <v/>
      </c>
      <c r="B567" s="334">
        <f t="shared" si="1"/>
        <v>1</v>
      </c>
      <c r="C567" s="334">
        <f>'Clients Balance'!C779/'Clients Balance'!B779</f>
        <v>0.5886574678</v>
      </c>
      <c r="D567" s="334">
        <f>'Clients Balance'!D779/'Clients Balance'!$B779</f>
        <v>0.1441470854</v>
      </c>
      <c r="E567" s="334">
        <f>'Clients Balance'!E779/'Clients Balance'!$B779</f>
        <v>0.1089946972</v>
      </c>
      <c r="F567" s="334">
        <f>'Clients Balance'!F779/'Clients Balance'!$B779</f>
        <v>0</v>
      </c>
      <c r="G567" s="334">
        <f>'Clients Balance'!G779/'Clients Balance'!$B779</f>
        <v>0</v>
      </c>
      <c r="H567" s="334">
        <f>'Clients Balance'!H779/'Clients Balance'!$B779</f>
        <v>0</v>
      </c>
      <c r="I567" s="334">
        <f>'Clients Balance'!I779/'Clients Balance'!$B779</f>
        <v>0</v>
      </c>
      <c r="J567" s="334">
        <f>'Clients Balance'!J779/'Clients Balance'!$B779</f>
        <v>0</v>
      </c>
      <c r="K567" s="334">
        <f>'Clients Balance'!K779/'Clients Balance'!$B779</f>
        <v>0</v>
      </c>
      <c r="L567" s="334">
        <f>'Clients Balance'!L779/'Clients Balance'!$B779</f>
        <v>0</v>
      </c>
      <c r="M567" s="334">
        <f>'Clients Balance'!M779/'Clients Balance'!$B779</f>
        <v>0</v>
      </c>
      <c r="N567" s="334">
        <f>'Clients Balance'!N779/'Clients Balance'!$B779</f>
        <v>0</v>
      </c>
      <c r="O567" s="334">
        <f>'Clients Balance'!O779/'Clients Balance'!$B779</f>
        <v>0.04923004982</v>
      </c>
      <c r="P567" s="334">
        <f>'Clients Balance'!P779/'Clients Balance'!$B779</f>
        <v>0.02959932172</v>
      </c>
      <c r="Q567" s="334">
        <f>'Clients Balance'!Q779/'Clients Balance'!$B779</f>
        <v>0.07937137812</v>
      </c>
      <c r="R567" s="334">
        <f>'Clients Balance'!R779/'Clients Balance'!$B779</f>
        <v>0</v>
      </c>
      <c r="S567" s="134"/>
      <c r="T567" s="134"/>
      <c r="U567" s="134"/>
      <c r="V567" s="134"/>
      <c r="W567" s="134"/>
      <c r="X567" s="134"/>
      <c r="Y567" s="134"/>
      <c r="Z567" s="134"/>
      <c r="AA567" s="134"/>
    </row>
    <row r="568" ht="22.5" customHeight="1">
      <c r="A568" s="186" t="str">
        <f>'PROP DAILY PNL'!A774</f>
        <v/>
      </c>
      <c r="B568" s="334">
        <f t="shared" si="1"/>
        <v>1</v>
      </c>
      <c r="C568" s="334">
        <f>'Clients Balance'!C780/'Clients Balance'!B780</f>
        <v>0.5886574678</v>
      </c>
      <c r="D568" s="334">
        <f>'Clients Balance'!D780/'Clients Balance'!$B780</f>
        <v>0.1441470854</v>
      </c>
      <c r="E568" s="334">
        <f>'Clients Balance'!E780/'Clients Balance'!$B780</f>
        <v>0.1089946972</v>
      </c>
      <c r="F568" s="334">
        <f>'Clients Balance'!F780/'Clients Balance'!$B780</f>
        <v>0</v>
      </c>
      <c r="G568" s="334">
        <f>'Clients Balance'!G780/'Clients Balance'!$B780</f>
        <v>0</v>
      </c>
      <c r="H568" s="334">
        <f>'Clients Balance'!H780/'Clients Balance'!$B780</f>
        <v>0</v>
      </c>
      <c r="I568" s="334">
        <f>'Clients Balance'!I780/'Clients Balance'!$B780</f>
        <v>0</v>
      </c>
      <c r="J568" s="334">
        <f>'Clients Balance'!J780/'Clients Balance'!$B780</f>
        <v>0</v>
      </c>
      <c r="K568" s="334">
        <f>'Clients Balance'!K780/'Clients Balance'!$B780</f>
        <v>0</v>
      </c>
      <c r="L568" s="334">
        <f>'Clients Balance'!L780/'Clients Balance'!$B780</f>
        <v>0</v>
      </c>
      <c r="M568" s="334">
        <f>'Clients Balance'!M780/'Clients Balance'!$B780</f>
        <v>0</v>
      </c>
      <c r="N568" s="334">
        <f>'Clients Balance'!N780/'Clients Balance'!$B780</f>
        <v>0</v>
      </c>
      <c r="O568" s="334">
        <f>'Clients Balance'!O780/'Clients Balance'!$B780</f>
        <v>0.04923004982</v>
      </c>
      <c r="P568" s="334">
        <f>'Clients Balance'!P780/'Clients Balance'!$B780</f>
        <v>0.02959932172</v>
      </c>
      <c r="Q568" s="334">
        <f>'Clients Balance'!Q780/'Clients Balance'!$B780</f>
        <v>0.07937137812</v>
      </c>
      <c r="R568" s="334">
        <f>'Clients Balance'!R780/'Clients Balance'!$B780</f>
        <v>0</v>
      </c>
      <c r="S568" s="134"/>
      <c r="T568" s="134"/>
      <c r="U568" s="134"/>
      <c r="V568" s="134"/>
      <c r="W568" s="134"/>
      <c r="X568" s="134"/>
      <c r="Y568" s="134"/>
      <c r="Z568" s="134"/>
      <c r="AA568" s="134"/>
    </row>
    <row r="569" ht="22.5" customHeight="1">
      <c r="A569" s="186" t="str">
        <f>'PROP DAILY PNL'!A775</f>
        <v/>
      </c>
      <c r="B569" s="334">
        <f t="shared" si="1"/>
        <v>1</v>
      </c>
      <c r="C569" s="334">
        <f>'Clients Balance'!C781/'Clients Balance'!B781</f>
        <v>0.5886574678</v>
      </c>
      <c r="D569" s="334">
        <f>'Clients Balance'!D781/'Clients Balance'!$B781</f>
        <v>0.1441470854</v>
      </c>
      <c r="E569" s="334">
        <f>'Clients Balance'!E781/'Clients Balance'!$B781</f>
        <v>0.1089946972</v>
      </c>
      <c r="F569" s="334">
        <f>'Clients Balance'!F781/'Clients Balance'!$B781</f>
        <v>0</v>
      </c>
      <c r="G569" s="334">
        <f>'Clients Balance'!G781/'Clients Balance'!$B781</f>
        <v>0</v>
      </c>
      <c r="H569" s="334">
        <f>'Clients Balance'!H781/'Clients Balance'!$B781</f>
        <v>0</v>
      </c>
      <c r="I569" s="334">
        <f>'Clients Balance'!I781/'Clients Balance'!$B781</f>
        <v>0</v>
      </c>
      <c r="J569" s="334">
        <f>'Clients Balance'!J781/'Clients Balance'!$B781</f>
        <v>0</v>
      </c>
      <c r="K569" s="334">
        <f>'Clients Balance'!K781/'Clients Balance'!$B781</f>
        <v>0</v>
      </c>
      <c r="L569" s="334">
        <f>'Clients Balance'!L781/'Clients Balance'!$B781</f>
        <v>0</v>
      </c>
      <c r="M569" s="334">
        <f>'Clients Balance'!M781/'Clients Balance'!$B781</f>
        <v>0</v>
      </c>
      <c r="N569" s="334">
        <f>'Clients Balance'!N781/'Clients Balance'!$B781</f>
        <v>0</v>
      </c>
      <c r="O569" s="334">
        <f>'Clients Balance'!O781/'Clients Balance'!$B781</f>
        <v>0.04923004982</v>
      </c>
      <c r="P569" s="334">
        <f>'Clients Balance'!P781/'Clients Balance'!$B781</f>
        <v>0.02959932172</v>
      </c>
      <c r="Q569" s="334">
        <f>'Clients Balance'!Q781/'Clients Balance'!$B781</f>
        <v>0.07937137812</v>
      </c>
      <c r="R569" s="334">
        <f>'Clients Balance'!R781/'Clients Balance'!$B781</f>
        <v>0</v>
      </c>
      <c r="S569" s="134"/>
      <c r="T569" s="134"/>
      <c r="U569" s="134"/>
      <c r="V569" s="134"/>
      <c r="W569" s="134"/>
      <c r="X569" s="134"/>
      <c r="Y569" s="134"/>
      <c r="Z569" s="134"/>
      <c r="AA569" s="134"/>
    </row>
    <row r="570" ht="22.5" customHeight="1">
      <c r="A570" s="186" t="str">
        <f>'PROP DAILY PNL'!A776</f>
        <v/>
      </c>
      <c r="B570" s="334">
        <f t="shared" si="1"/>
        <v>1</v>
      </c>
      <c r="C570" s="334">
        <f>'Clients Balance'!C782/'Clients Balance'!B782</f>
        <v>0.5886574678</v>
      </c>
      <c r="D570" s="334">
        <f>'Clients Balance'!D782/'Clients Balance'!$B782</f>
        <v>0.1441470854</v>
      </c>
      <c r="E570" s="334">
        <f>'Clients Balance'!E782/'Clients Balance'!$B782</f>
        <v>0.1089946972</v>
      </c>
      <c r="F570" s="334">
        <f>'Clients Balance'!F782/'Clients Balance'!$B782</f>
        <v>0</v>
      </c>
      <c r="G570" s="334">
        <f>'Clients Balance'!G782/'Clients Balance'!$B782</f>
        <v>0</v>
      </c>
      <c r="H570" s="334">
        <f>'Clients Balance'!H782/'Clients Balance'!$B782</f>
        <v>0</v>
      </c>
      <c r="I570" s="334">
        <f>'Clients Balance'!I782/'Clients Balance'!$B782</f>
        <v>0</v>
      </c>
      <c r="J570" s="334">
        <f>'Clients Balance'!J782/'Clients Balance'!$B782</f>
        <v>0</v>
      </c>
      <c r="K570" s="334">
        <f>'Clients Balance'!K782/'Clients Balance'!$B782</f>
        <v>0</v>
      </c>
      <c r="L570" s="334">
        <f>'Clients Balance'!L782/'Clients Balance'!$B782</f>
        <v>0</v>
      </c>
      <c r="M570" s="334">
        <f>'Clients Balance'!M782/'Clients Balance'!$B782</f>
        <v>0</v>
      </c>
      <c r="N570" s="334">
        <f>'Clients Balance'!N782/'Clients Balance'!$B782</f>
        <v>0</v>
      </c>
      <c r="O570" s="334">
        <f>'Clients Balance'!O782/'Clients Balance'!$B782</f>
        <v>0.04923004982</v>
      </c>
      <c r="P570" s="334">
        <f>'Clients Balance'!P782/'Clients Balance'!$B782</f>
        <v>0.02959932172</v>
      </c>
      <c r="Q570" s="334">
        <f>'Clients Balance'!Q782/'Clients Balance'!$B782</f>
        <v>0.07937137812</v>
      </c>
      <c r="R570" s="334">
        <f>'Clients Balance'!R782/'Clients Balance'!$B782</f>
        <v>0</v>
      </c>
      <c r="S570" s="134"/>
      <c r="T570" s="134"/>
      <c r="U570" s="134"/>
      <c r="V570" s="134"/>
      <c r="W570" s="134"/>
      <c r="X570" s="134"/>
      <c r="Y570" s="134"/>
      <c r="Z570" s="134"/>
      <c r="AA570" s="134"/>
    </row>
    <row r="571" ht="22.5" customHeight="1">
      <c r="A571" s="186" t="str">
        <f>'PROP DAILY PNL'!A777</f>
        <v/>
      </c>
      <c r="B571" s="334">
        <f t="shared" si="1"/>
        <v>1</v>
      </c>
      <c r="C571" s="334">
        <f>'Clients Balance'!C783/'Clients Balance'!B783</f>
        <v>0.5886574678</v>
      </c>
      <c r="D571" s="334">
        <f>'Clients Balance'!D783/'Clients Balance'!$B783</f>
        <v>0.1441470854</v>
      </c>
      <c r="E571" s="334">
        <f>'Clients Balance'!E783/'Clients Balance'!$B783</f>
        <v>0.1089946972</v>
      </c>
      <c r="F571" s="334">
        <f>'Clients Balance'!F783/'Clients Balance'!$B783</f>
        <v>0</v>
      </c>
      <c r="G571" s="334">
        <f>'Clients Balance'!G783/'Clients Balance'!$B783</f>
        <v>0</v>
      </c>
      <c r="H571" s="334">
        <f>'Clients Balance'!H783/'Clients Balance'!$B783</f>
        <v>0</v>
      </c>
      <c r="I571" s="334">
        <f>'Clients Balance'!I783/'Clients Balance'!$B783</f>
        <v>0</v>
      </c>
      <c r="J571" s="334">
        <f>'Clients Balance'!J783/'Clients Balance'!$B783</f>
        <v>0</v>
      </c>
      <c r="K571" s="334">
        <f>'Clients Balance'!K783/'Clients Balance'!$B783</f>
        <v>0</v>
      </c>
      <c r="L571" s="334">
        <f>'Clients Balance'!L783/'Clients Balance'!$B783</f>
        <v>0</v>
      </c>
      <c r="M571" s="334">
        <f>'Clients Balance'!M783/'Clients Balance'!$B783</f>
        <v>0</v>
      </c>
      <c r="N571" s="334">
        <f>'Clients Balance'!N783/'Clients Balance'!$B783</f>
        <v>0</v>
      </c>
      <c r="O571" s="334">
        <f>'Clients Balance'!O783/'Clients Balance'!$B783</f>
        <v>0.04923004982</v>
      </c>
      <c r="P571" s="334">
        <f>'Clients Balance'!P783/'Clients Balance'!$B783</f>
        <v>0.02959932172</v>
      </c>
      <c r="Q571" s="334">
        <f>'Clients Balance'!Q783/'Clients Balance'!$B783</f>
        <v>0.07937137812</v>
      </c>
      <c r="R571" s="334">
        <f>'Clients Balance'!R783/'Clients Balance'!$B783</f>
        <v>0</v>
      </c>
      <c r="S571" s="134"/>
      <c r="T571" s="134"/>
      <c r="U571" s="134"/>
      <c r="V571" s="134"/>
      <c r="W571" s="134"/>
      <c r="X571" s="134"/>
      <c r="Y571" s="134"/>
      <c r="Z571" s="134"/>
      <c r="AA571" s="134"/>
    </row>
    <row r="572" ht="22.5" customHeight="1">
      <c r="A572" s="186" t="str">
        <f>'PROP DAILY PNL'!A778</f>
        <v/>
      </c>
      <c r="B572" s="334">
        <f t="shared" si="1"/>
        <v>1</v>
      </c>
      <c r="C572" s="334">
        <f>'Clients Balance'!C784/'Clients Balance'!B784</f>
        <v>0.5886574678</v>
      </c>
      <c r="D572" s="334">
        <f>'Clients Balance'!D784/'Clients Balance'!$B784</f>
        <v>0.1441470854</v>
      </c>
      <c r="E572" s="334">
        <f>'Clients Balance'!E784/'Clients Balance'!$B784</f>
        <v>0.1089946972</v>
      </c>
      <c r="F572" s="334">
        <f>'Clients Balance'!F784/'Clients Balance'!$B784</f>
        <v>0</v>
      </c>
      <c r="G572" s="334">
        <f>'Clients Balance'!G784/'Clients Balance'!$B784</f>
        <v>0</v>
      </c>
      <c r="H572" s="334">
        <f>'Clients Balance'!H784/'Clients Balance'!$B784</f>
        <v>0</v>
      </c>
      <c r="I572" s="334">
        <f>'Clients Balance'!I784/'Clients Balance'!$B784</f>
        <v>0</v>
      </c>
      <c r="J572" s="334">
        <f>'Clients Balance'!J784/'Clients Balance'!$B784</f>
        <v>0</v>
      </c>
      <c r="K572" s="334">
        <f>'Clients Balance'!K784/'Clients Balance'!$B784</f>
        <v>0</v>
      </c>
      <c r="L572" s="334">
        <f>'Clients Balance'!L784/'Clients Balance'!$B784</f>
        <v>0</v>
      </c>
      <c r="M572" s="334">
        <f>'Clients Balance'!M784/'Clients Balance'!$B784</f>
        <v>0</v>
      </c>
      <c r="N572" s="334">
        <f>'Clients Balance'!N784/'Clients Balance'!$B784</f>
        <v>0</v>
      </c>
      <c r="O572" s="334">
        <f>'Clients Balance'!O784/'Clients Balance'!$B784</f>
        <v>0.04923004982</v>
      </c>
      <c r="P572" s="334">
        <f>'Clients Balance'!P784/'Clients Balance'!$B784</f>
        <v>0.02959932172</v>
      </c>
      <c r="Q572" s="334">
        <f>'Clients Balance'!Q784/'Clients Balance'!$B784</f>
        <v>0.07937137812</v>
      </c>
      <c r="R572" s="334">
        <f>'Clients Balance'!R784/'Clients Balance'!$B784</f>
        <v>0</v>
      </c>
      <c r="S572" s="134"/>
      <c r="T572" s="134"/>
      <c r="U572" s="134"/>
      <c r="V572" s="134"/>
      <c r="W572" s="134"/>
      <c r="X572" s="134"/>
      <c r="Y572" s="134"/>
      <c r="Z572" s="134"/>
      <c r="AA572" s="134"/>
    </row>
    <row r="573" ht="22.5" customHeight="1">
      <c r="A573" s="186" t="str">
        <f>'PROP DAILY PNL'!A779</f>
        <v/>
      </c>
      <c r="B573" s="334">
        <f t="shared" si="1"/>
        <v>1</v>
      </c>
      <c r="C573" s="334">
        <f>'Clients Balance'!C785/'Clients Balance'!B785</f>
        <v>0.5886574678</v>
      </c>
      <c r="D573" s="334">
        <f>'Clients Balance'!D785/'Clients Balance'!$B785</f>
        <v>0.1441470854</v>
      </c>
      <c r="E573" s="334">
        <f>'Clients Balance'!E785/'Clients Balance'!$B785</f>
        <v>0.1089946972</v>
      </c>
      <c r="F573" s="334">
        <f>'Clients Balance'!F785/'Clients Balance'!$B785</f>
        <v>0</v>
      </c>
      <c r="G573" s="334">
        <f>'Clients Balance'!G785/'Clients Balance'!$B785</f>
        <v>0</v>
      </c>
      <c r="H573" s="334">
        <f>'Clients Balance'!H785/'Clients Balance'!$B785</f>
        <v>0</v>
      </c>
      <c r="I573" s="334">
        <f>'Clients Balance'!I785/'Clients Balance'!$B785</f>
        <v>0</v>
      </c>
      <c r="J573" s="334">
        <f>'Clients Balance'!J785/'Clients Balance'!$B785</f>
        <v>0</v>
      </c>
      <c r="K573" s="334">
        <f>'Clients Balance'!K785/'Clients Balance'!$B785</f>
        <v>0</v>
      </c>
      <c r="L573" s="334">
        <f>'Clients Balance'!L785/'Clients Balance'!$B785</f>
        <v>0</v>
      </c>
      <c r="M573" s="334">
        <f>'Clients Balance'!M785/'Clients Balance'!$B785</f>
        <v>0</v>
      </c>
      <c r="N573" s="334">
        <f>'Clients Balance'!N785/'Clients Balance'!$B785</f>
        <v>0</v>
      </c>
      <c r="O573" s="334">
        <f>'Clients Balance'!O785/'Clients Balance'!$B785</f>
        <v>0.04923004982</v>
      </c>
      <c r="P573" s="334">
        <f>'Clients Balance'!P785/'Clients Balance'!$B785</f>
        <v>0.02959932172</v>
      </c>
      <c r="Q573" s="334">
        <f>'Clients Balance'!Q785/'Clients Balance'!$B785</f>
        <v>0.07937137812</v>
      </c>
      <c r="R573" s="334">
        <f>'Clients Balance'!R785/'Clients Balance'!$B785</f>
        <v>0</v>
      </c>
      <c r="S573" s="134"/>
      <c r="T573" s="134"/>
      <c r="U573" s="134"/>
      <c r="V573" s="134"/>
      <c r="W573" s="134"/>
      <c r="X573" s="134"/>
      <c r="Y573" s="134"/>
      <c r="Z573" s="134"/>
      <c r="AA573" s="134"/>
    </row>
    <row r="574" ht="22.5" customHeight="1">
      <c r="A574" s="186" t="str">
        <f>'PROP DAILY PNL'!A780</f>
        <v/>
      </c>
      <c r="B574" s="334">
        <f t="shared" si="1"/>
        <v>1</v>
      </c>
      <c r="C574" s="334">
        <f>'Clients Balance'!C786/'Clients Balance'!B786</f>
        <v>0.5886574678</v>
      </c>
      <c r="D574" s="334">
        <f>'Clients Balance'!D786/'Clients Balance'!$B786</f>
        <v>0.1441470854</v>
      </c>
      <c r="E574" s="334">
        <f>'Clients Balance'!E786/'Clients Balance'!$B786</f>
        <v>0.1089946972</v>
      </c>
      <c r="F574" s="334">
        <f>'Clients Balance'!F786/'Clients Balance'!$B786</f>
        <v>0</v>
      </c>
      <c r="G574" s="334">
        <f>'Clients Balance'!G786/'Clients Balance'!$B786</f>
        <v>0</v>
      </c>
      <c r="H574" s="334">
        <f>'Clients Balance'!H786/'Clients Balance'!$B786</f>
        <v>0</v>
      </c>
      <c r="I574" s="334">
        <f>'Clients Balance'!I786/'Clients Balance'!$B786</f>
        <v>0</v>
      </c>
      <c r="J574" s="334">
        <f>'Clients Balance'!J786/'Clients Balance'!$B786</f>
        <v>0</v>
      </c>
      <c r="K574" s="334">
        <f>'Clients Balance'!K786/'Clients Balance'!$B786</f>
        <v>0</v>
      </c>
      <c r="L574" s="334">
        <f>'Clients Balance'!L786/'Clients Balance'!$B786</f>
        <v>0</v>
      </c>
      <c r="M574" s="334">
        <f>'Clients Balance'!M786/'Clients Balance'!$B786</f>
        <v>0</v>
      </c>
      <c r="N574" s="334">
        <f>'Clients Balance'!N786/'Clients Balance'!$B786</f>
        <v>0</v>
      </c>
      <c r="O574" s="334">
        <f>'Clients Balance'!O786/'Clients Balance'!$B786</f>
        <v>0.04923004982</v>
      </c>
      <c r="P574" s="334">
        <f>'Clients Balance'!P786/'Clients Balance'!$B786</f>
        <v>0.02959932172</v>
      </c>
      <c r="Q574" s="334">
        <f>'Clients Balance'!Q786/'Clients Balance'!$B786</f>
        <v>0.07937137812</v>
      </c>
      <c r="R574" s="334">
        <f>'Clients Balance'!R786/'Clients Balance'!$B786</f>
        <v>0</v>
      </c>
      <c r="S574" s="134"/>
      <c r="T574" s="134"/>
      <c r="U574" s="134"/>
      <c r="V574" s="134"/>
      <c r="W574" s="134"/>
      <c r="X574" s="134"/>
      <c r="Y574" s="134"/>
      <c r="Z574" s="134"/>
      <c r="AA574" s="134"/>
    </row>
    <row r="575" ht="22.5" customHeight="1">
      <c r="A575" s="186" t="str">
        <f>'PROP DAILY PNL'!A781</f>
        <v/>
      </c>
      <c r="B575" s="334">
        <f t="shared" si="1"/>
        <v>1</v>
      </c>
      <c r="C575" s="334">
        <f>'Clients Balance'!C787/'Clients Balance'!B787</f>
        <v>0.5886574678</v>
      </c>
      <c r="D575" s="334">
        <f>'Clients Balance'!D787/'Clients Balance'!$B787</f>
        <v>0.1441470854</v>
      </c>
      <c r="E575" s="334">
        <f>'Clients Balance'!E787/'Clients Balance'!$B787</f>
        <v>0.1089946972</v>
      </c>
      <c r="F575" s="334">
        <f>'Clients Balance'!F787/'Clients Balance'!$B787</f>
        <v>0</v>
      </c>
      <c r="G575" s="334">
        <f>'Clients Balance'!G787/'Clients Balance'!$B787</f>
        <v>0</v>
      </c>
      <c r="H575" s="334">
        <f>'Clients Balance'!H787/'Clients Balance'!$B787</f>
        <v>0</v>
      </c>
      <c r="I575" s="334">
        <f>'Clients Balance'!I787/'Clients Balance'!$B787</f>
        <v>0</v>
      </c>
      <c r="J575" s="334">
        <f>'Clients Balance'!J787/'Clients Balance'!$B787</f>
        <v>0</v>
      </c>
      <c r="K575" s="334">
        <f>'Clients Balance'!K787/'Clients Balance'!$B787</f>
        <v>0</v>
      </c>
      <c r="L575" s="334">
        <f>'Clients Balance'!L787/'Clients Balance'!$B787</f>
        <v>0</v>
      </c>
      <c r="M575" s="334">
        <f>'Clients Balance'!M787/'Clients Balance'!$B787</f>
        <v>0</v>
      </c>
      <c r="N575" s="334">
        <f>'Clients Balance'!N787/'Clients Balance'!$B787</f>
        <v>0</v>
      </c>
      <c r="O575" s="334">
        <f>'Clients Balance'!O787/'Clients Balance'!$B787</f>
        <v>0.04923004982</v>
      </c>
      <c r="P575" s="334">
        <f>'Clients Balance'!P787/'Clients Balance'!$B787</f>
        <v>0.02959932172</v>
      </c>
      <c r="Q575" s="334">
        <f>'Clients Balance'!Q787/'Clients Balance'!$B787</f>
        <v>0.07937137812</v>
      </c>
      <c r="R575" s="334">
        <f>'Clients Balance'!R787/'Clients Balance'!$B787</f>
        <v>0</v>
      </c>
      <c r="S575" s="134"/>
      <c r="T575" s="134"/>
      <c r="U575" s="134"/>
      <c r="V575" s="134"/>
      <c r="W575" s="134"/>
      <c r="X575" s="134"/>
      <c r="Y575" s="134"/>
      <c r="Z575" s="134"/>
      <c r="AA575" s="134"/>
    </row>
    <row r="576" ht="22.5" customHeight="1">
      <c r="A576" s="186" t="str">
        <f>'PROP DAILY PNL'!A782</f>
        <v/>
      </c>
      <c r="B576" s="334">
        <f t="shared" si="1"/>
        <v>1</v>
      </c>
      <c r="C576" s="334">
        <f>'Clients Balance'!C788/'Clients Balance'!B788</f>
        <v>0.5886574678</v>
      </c>
      <c r="D576" s="334">
        <f>'Clients Balance'!D788/'Clients Balance'!$B788</f>
        <v>0.1441470854</v>
      </c>
      <c r="E576" s="334">
        <f>'Clients Balance'!E788/'Clients Balance'!$B788</f>
        <v>0.1089946972</v>
      </c>
      <c r="F576" s="334">
        <f>'Clients Balance'!F788/'Clients Balance'!$B788</f>
        <v>0</v>
      </c>
      <c r="G576" s="334">
        <f>'Clients Balance'!G788/'Clients Balance'!$B788</f>
        <v>0</v>
      </c>
      <c r="H576" s="334">
        <f>'Clients Balance'!H788/'Clients Balance'!$B788</f>
        <v>0</v>
      </c>
      <c r="I576" s="334">
        <f>'Clients Balance'!I788/'Clients Balance'!$B788</f>
        <v>0</v>
      </c>
      <c r="J576" s="334">
        <f>'Clients Balance'!J788/'Clients Balance'!$B788</f>
        <v>0</v>
      </c>
      <c r="K576" s="334">
        <f>'Clients Balance'!K788/'Clients Balance'!$B788</f>
        <v>0</v>
      </c>
      <c r="L576" s="334">
        <f>'Clients Balance'!L788/'Clients Balance'!$B788</f>
        <v>0</v>
      </c>
      <c r="M576" s="334">
        <f>'Clients Balance'!M788/'Clients Balance'!$B788</f>
        <v>0</v>
      </c>
      <c r="N576" s="334">
        <f>'Clients Balance'!N788/'Clients Balance'!$B788</f>
        <v>0</v>
      </c>
      <c r="O576" s="334">
        <f>'Clients Balance'!O788/'Clients Balance'!$B788</f>
        <v>0.04923004982</v>
      </c>
      <c r="P576" s="334">
        <f>'Clients Balance'!P788/'Clients Balance'!$B788</f>
        <v>0.02959932172</v>
      </c>
      <c r="Q576" s="334">
        <f>'Clients Balance'!Q788/'Clients Balance'!$B788</f>
        <v>0.07937137812</v>
      </c>
      <c r="R576" s="334">
        <f>'Clients Balance'!R788/'Clients Balance'!$B788</f>
        <v>0</v>
      </c>
      <c r="S576" s="134"/>
      <c r="T576" s="134"/>
      <c r="U576" s="134"/>
      <c r="V576" s="134"/>
      <c r="W576" s="134"/>
      <c r="X576" s="134"/>
      <c r="Y576" s="134"/>
      <c r="Z576" s="134"/>
      <c r="AA576" s="134"/>
    </row>
    <row r="577" ht="22.5" customHeight="1">
      <c r="A577" s="186" t="str">
        <f>'PROP DAILY PNL'!A783</f>
        <v/>
      </c>
      <c r="B577" s="334">
        <f t="shared" si="1"/>
        <v>1</v>
      </c>
      <c r="C577" s="334">
        <f>'Clients Balance'!C789/'Clients Balance'!B789</f>
        <v>0.5886574678</v>
      </c>
      <c r="D577" s="334">
        <f>'Clients Balance'!D789/'Clients Balance'!$B789</f>
        <v>0.1441470854</v>
      </c>
      <c r="E577" s="334">
        <f>'Clients Balance'!E789/'Clients Balance'!$B789</f>
        <v>0.1089946972</v>
      </c>
      <c r="F577" s="334">
        <f>'Clients Balance'!F789/'Clients Balance'!$B789</f>
        <v>0</v>
      </c>
      <c r="G577" s="334">
        <f>'Clients Balance'!G789/'Clients Balance'!$B789</f>
        <v>0</v>
      </c>
      <c r="H577" s="334">
        <f>'Clients Balance'!H789/'Clients Balance'!$B789</f>
        <v>0</v>
      </c>
      <c r="I577" s="334">
        <f>'Clients Balance'!I789/'Clients Balance'!$B789</f>
        <v>0</v>
      </c>
      <c r="J577" s="334">
        <f>'Clients Balance'!J789/'Clients Balance'!$B789</f>
        <v>0</v>
      </c>
      <c r="K577" s="334">
        <f>'Clients Balance'!K789/'Clients Balance'!$B789</f>
        <v>0</v>
      </c>
      <c r="L577" s="334">
        <f>'Clients Balance'!L789/'Clients Balance'!$B789</f>
        <v>0</v>
      </c>
      <c r="M577" s="334">
        <f>'Clients Balance'!M789/'Clients Balance'!$B789</f>
        <v>0</v>
      </c>
      <c r="N577" s="334">
        <f>'Clients Balance'!N789/'Clients Balance'!$B789</f>
        <v>0</v>
      </c>
      <c r="O577" s="334">
        <f>'Clients Balance'!O789/'Clients Balance'!$B789</f>
        <v>0.04923004982</v>
      </c>
      <c r="P577" s="334">
        <f>'Clients Balance'!P789/'Clients Balance'!$B789</f>
        <v>0.02959932172</v>
      </c>
      <c r="Q577" s="334">
        <f>'Clients Balance'!Q789/'Clients Balance'!$B789</f>
        <v>0.07937137812</v>
      </c>
      <c r="R577" s="334">
        <f>'Clients Balance'!R789/'Clients Balance'!$B789</f>
        <v>0</v>
      </c>
      <c r="S577" s="134"/>
      <c r="T577" s="134"/>
      <c r="U577" s="134"/>
      <c r="V577" s="134"/>
      <c r="W577" s="134"/>
      <c r="X577" s="134"/>
      <c r="Y577" s="134"/>
      <c r="Z577" s="134"/>
      <c r="AA577" s="134"/>
    </row>
    <row r="578" ht="22.5" customHeight="1">
      <c r="A578" s="186" t="str">
        <f>'PROP DAILY PNL'!A784</f>
        <v/>
      </c>
      <c r="B578" s="334">
        <f t="shared" si="1"/>
        <v>1</v>
      </c>
      <c r="C578" s="334">
        <f>'Clients Balance'!C790/'Clients Balance'!B790</f>
        <v>0.5886574678</v>
      </c>
      <c r="D578" s="334">
        <f>'Clients Balance'!D790/'Clients Balance'!$B790</f>
        <v>0.1441470854</v>
      </c>
      <c r="E578" s="334">
        <f>'Clients Balance'!E790/'Clients Balance'!$B790</f>
        <v>0.1089946972</v>
      </c>
      <c r="F578" s="334">
        <f>'Clients Balance'!F790/'Clients Balance'!$B790</f>
        <v>0</v>
      </c>
      <c r="G578" s="334">
        <f>'Clients Balance'!G790/'Clients Balance'!$B790</f>
        <v>0</v>
      </c>
      <c r="H578" s="334">
        <f>'Clients Balance'!H790/'Clients Balance'!$B790</f>
        <v>0</v>
      </c>
      <c r="I578" s="334">
        <f>'Clients Balance'!I790/'Clients Balance'!$B790</f>
        <v>0</v>
      </c>
      <c r="J578" s="334">
        <f>'Clients Balance'!J790/'Clients Balance'!$B790</f>
        <v>0</v>
      </c>
      <c r="K578" s="334">
        <f>'Clients Balance'!K790/'Clients Balance'!$B790</f>
        <v>0</v>
      </c>
      <c r="L578" s="334">
        <f>'Clients Balance'!L790/'Clients Balance'!$B790</f>
        <v>0</v>
      </c>
      <c r="M578" s="334">
        <f>'Clients Balance'!M790/'Clients Balance'!$B790</f>
        <v>0</v>
      </c>
      <c r="N578" s="334">
        <f>'Clients Balance'!N790/'Clients Balance'!$B790</f>
        <v>0</v>
      </c>
      <c r="O578" s="334">
        <f>'Clients Balance'!O790/'Clients Balance'!$B790</f>
        <v>0.04923004982</v>
      </c>
      <c r="P578" s="334">
        <f>'Clients Balance'!P790/'Clients Balance'!$B790</f>
        <v>0.02959932172</v>
      </c>
      <c r="Q578" s="334">
        <f>'Clients Balance'!Q790/'Clients Balance'!$B790</f>
        <v>0.07937137812</v>
      </c>
      <c r="R578" s="334">
        <f>'Clients Balance'!R790/'Clients Balance'!$B790</f>
        <v>0</v>
      </c>
      <c r="S578" s="134"/>
      <c r="T578" s="134"/>
      <c r="U578" s="134"/>
      <c r="V578" s="134"/>
      <c r="W578" s="134"/>
      <c r="X578" s="134"/>
      <c r="Y578" s="134"/>
      <c r="Z578" s="134"/>
      <c r="AA578" s="134"/>
    </row>
    <row r="579" ht="22.5" customHeight="1">
      <c r="A579" s="186" t="str">
        <f>'PROP DAILY PNL'!A785</f>
        <v/>
      </c>
      <c r="B579" s="334">
        <f t="shared" si="1"/>
        <v>1</v>
      </c>
      <c r="C579" s="334">
        <f>'Clients Balance'!C791/'Clients Balance'!B791</f>
        <v>0.5886574678</v>
      </c>
      <c r="D579" s="334">
        <f>'Clients Balance'!D791/'Clients Balance'!$B791</f>
        <v>0.1441470854</v>
      </c>
      <c r="E579" s="334">
        <f>'Clients Balance'!E791/'Clients Balance'!$B791</f>
        <v>0.1089946972</v>
      </c>
      <c r="F579" s="334">
        <f>'Clients Balance'!F791/'Clients Balance'!$B791</f>
        <v>0</v>
      </c>
      <c r="G579" s="334">
        <f>'Clients Balance'!G791/'Clients Balance'!$B791</f>
        <v>0</v>
      </c>
      <c r="H579" s="334">
        <f>'Clients Balance'!H791/'Clients Balance'!$B791</f>
        <v>0</v>
      </c>
      <c r="I579" s="334">
        <f>'Clients Balance'!I791/'Clients Balance'!$B791</f>
        <v>0</v>
      </c>
      <c r="J579" s="334">
        <f>'Clients Balance'!J791/'Clients Balance'!$B791</f>
        <v>0</v>
      </c>
      <c r="K579" s="334">
        <f>'Clients Balance'!K791/'Clients Balance'!$B791</f>
        <v>0</v>
      </c>
      <c r="L579" s="334">
        <f>'Clients Balance'!L791/'Clients Balance'!$B791</f>
        <v>0</v>
      </c>
      <c r="M579" s="334">
        <f>'Clients Balance'!M791/'Clients Balance'!$B791</f>
        <v>0</v>
      </c>
      <c r="N579" s="334">
        <f>'Clients Balance'!N791/'Clients Balance'!$B791</f>
        <v>0</v>
      </c>
      <c r="O579" s="334">
        <f>'Clients Balance'!O791/'Clients Balance'!$B791</f>
        <v>0.04923004982</v>
      </c>
      <c r="P579" s="334">
        <f>'Clients Balance'!P791/'Clients Balance'!$B791</f>
        <v>0.02959932172</v>
      </c>
      <c r="Q579" s="334">
        <f>'Clients Balance'!Q791/'Clients Balance'!$B791</f>
        <v>0.07937137812</v>
      </c>
      <c r="R579" s="334">
        <f>'Clients Balance'!R791/'Clients Balance'!$B791</f>
        <v>0</v>
      </c>
      <c r="S579" s="134"/>
      <c r="T579" s="134"/>
      <c r="U579" s="134"/>
      <c r="V579" s="134"/>
      <c r="W579" s="134"/>
      <c r="X579" s="134"/>
      <c r="Y579" s="134"/>
      <c r="Z579" s="134"/>
      <c r="AA579" s="134"/>
    </row>
    <row r="580" ht="22.5" customHeight="1">
      <c r="A580" s="186" t="str">
        <f>'PROP DAILY PNL'!A786</f>
        <v/>
      </c>
      <c r="B580" s="334">
        <f t="shared" si="1"/>
        <v>1</v>
      </c>
      <c r="C580" s="334">
        <f>'Clients Balance'!C792/'Clients Balance'!B792</f>
        <v>0.5886574678</v>
      </c>
      <c r="D580" s="334">
        <f>'Clients Balance'!D792/'Clients Balance'!$B792</f>
        <v>0.1441470854</v>
      </c>
      <c r="E580" s="334">
        <f>'Clients Balance'!E792/'Clients Balance'!$B792</f>
        <v>0.1089946972</v>
      </c>
      <c r="F580" s="334">
        <f>'Clients Balance'!F792/'Clients Balance'!$B792</f>
        <v>0</v>
      </c>
      <c r="G580" s="334">
        <f>'Clients Balance'!G792/'Clients Balance'!$B792</f>
        <v>0</v>
      </c>
      <c r="H580" s="334">
        <f>'Clients Balance'!H792/'Clients Balance'!$B792</f>
        <v>0</v>
      </c>
      <c r="I580" s="334">
        <f>'Clients Balance'!I792/'Clients Balance'!$B792</f>
        <v>0</v>
      </c>
      <c r="J580" s="334">
        <f>'Clients Balance'!J792/'Clients Balance'!$B792</f>
        <v>0</v>
      </c>
      <c r="K580" s="334">
        <f>'Clients Balance'!K792/'Clients Balance'!$B792</f>
        <v>0</v>
      </c>
      <c r="L580" s="334">
        <f>'Clients Balance'!L792/'Clients Balance'!$B792</f>
        <v>0</v>
      </c>
      <c r="M580" s="334">
        <f>'Clients Balance'!M792/'Clients Balance'!$B792</f>
        <v>0</v>
      </c>
      <c r="N580" s="334">
        <f>'Clients Balance'!N792/'Clients Balance'!$B792</f>
        <v>0</v>
      </c>
      <c r="O580" s="334">
        <f>'Clients Balance'!O792/'Clients Balance'!$B792</f>
        <v>0.04923004982</v>
      </c>
      <c r="P580" s="334">
        <f>'Clients Balance'!P792/'Clients Balance'!$B792</f>
        <v>0.02959932172</v>
      </c>
      <c r="Q580" s="334">
        <f>'Clients Balance'!Q792/'Clients Balance'!$B792</f>
        <v>0.07937137812</v>
      </c>
      <c r="R580" s="334">
        <f>'Clients Balance'!R792/'Clients Balance'!$B792</f>
        <v>0</v>
      </c>
      <c r="S580" s="134"/>
      <c r="T580" s="134"/>
      <c r="U580" s="134"/>
      <c r="V580" s="134"/>
      <c r="W580" s="134"/>
      <c r="X580" s="134"/>
      <c r="Y580" s="134"/>
      <c r="Z580" s="134"/>
      <c r="AA580" s="134"/>
    </row>
    <row r="581" ht="22.5" customHeight="1">
      <c r="A581" s="186" t="str">
        <f>'PROP DAILY PNL'!A787</f>
        <v/>
      </c>
      <c r="B581" s="334">
        <f t="shared" si="1"/>
        <v>1</v>
      </c>
      <c r="C581" s="334">
        <f>'Clients Balance'!C793/'Clients Balance'!B793</f>
        <v>0.5886574678</v>
      </c>
      <c r="D581" s="334">
        <f>'Clients Balance'!D793/'Clients Balance'!$B793</f>
        <v>0.1441470854</v>
      </c>
      <c r="E581" s="334">
        <f>'Clients Balance'!E793/'Clients Balance'!$B793</f>
        <v>0.1089946972</v>
      </c>
      <c r="F581" s="334">
        <f>'Clients Balance'!F793/'Clients Balance'!$B793</f>
        <v>0</v>
      </c>
      <c r="G581" s="334">
        <f>'Clients Balance'!G793/'Clients Balance'!$B793</f>
        <v>0</v>
      </c>
      <c r="H581" s="334">
        <f>'Clients Balance'!H793/'Clients Balance'!$B793</f>
        <v>0</v>
      </c>
      <c r="I581" s="334">
        <f>'Clients Balance'!I793/'Clients Balance'!$B793</f>
        <v>0</v>
      </c>
      <c r="J581" s="334">
        <f>'Clients Balance'!J793/'Clients Balance'!$B793</f>
        <v>0</v>
      </c>
      <c r="K581" s="334">
        <f>'Clients Balance'!K793/'Clients Balance'!$B793</f>
        <v>0</v>
      </c>
      <c r="L581" s="334">
        <f>'Clients Balance'!L793/'Clients Balance'!$B793</f>
        <v>0</v>
      </c>
      <c r="M581" s="334">
        <f>'Clients Balance'!M793/'Clients Balance'!$B793</f>
        <v>0</v>
      </c>
      <c r="N581" s="334">
        <f>'Clients Balance'!N793/'Clients Balance'!$B793</f>
        <v>0</v>
      </c>
      <c r="O581" s="334">
        <f>'Clients Balance'!O793/'Clients Balance'!$B793</f>
        <v>0.04923004982</v>
      </c>
      <c r="P581" s="334">
        <f>'Clients Balance'!P793/'Clients Balance'!$B793</f>
        <v>0.02959932172</v>
      </c>
      <c r="Q581" s="334">
        <f>'Clients Balance'!Q793/'Clients Balance'!$B793</f>
        <v>0.07937137812</v>
      </c>
      <c r="R581" s="334">
        <f>'Clients Balance'!R793/'Clients Balance'!$B793</f>
        <v>0</v>
      </c>
      <c r="S581" s="134"/>
      <c r="T581" s="134"/>
      <c r="U581" s="134"/>
      <c r="V581" s="134"/>
      <c r="W581" s="134"/>
      <c r="X581" s="134"/>
      <c r="Y581" s="134"/>
      <c r="Z581" s="134"/>
      <c r="AA581" s="134"/>
    </row>
    <row r="582" ht="22.5" customHeight="1">
      <c r="A582" s="186" t="str">
        <f>'PROP DAILY PNL'!A788</f>
        <v/>
      </c>
      <c r="B582" s="334">
        <f t="shared" si="1"/>
        <v>1</v>
      </c>
      <c r="C582" s="334">
        <f>'Clients Balance'!C794/'Clients Balance'!B794</f>
        <v>0.5886574678</v>
      </c>
      <c r="D582" s="334">
        <f>'Clients Balance'!D794/'Clients Balance'!$B794</f>
        <v>0.1441470854</v>
      </c>
      <c r="E582" s="334">
        <f>'Clients Balance'!E794/'Clients Balance'!$B794</f>
        <v>0.1089946972</v>
      </c>
      <c r="F582" s="334">
        <f>'Clients Balance'!F794/'Clients Balance'!$B794</f>
        <v>0</v>
      </c>
      <c r="G582" s="334">
        <f>'Clients Balance'!G794/'Clients Balance'!$B794</f>
        <v>0</v>
      </c>
      <c r="H582" s="334">
        <f>'Clients Balance'!H794/'Clients Balance'!$B794</f>
        <v>0</v>
      </c>
      <c r="I582" s="334">
        <f>'Clients Balance'!I794/'Clients Balance'!$B794</f>
        <v>0</v>
      </c>
      <c r="J582" s="334">
        <f>'Clients Balance'!J794/'Clients Balance'!$B794</f>
        <v>0</v>
      </c>
      <c r="K582" s="334">
        <f>'Clients Balance'!K794/'Clients Balance'!$B794</f>
        <v>0</v>
      </c>
      <c r="L582" s="334">
        <f>'Clients Balance'!L794/'Clients Balance'!$B794</f>
        <v>0</v>
      </c>
      <c r="M582" s="334">
        <f>'Clients Balance'!M794/'Clients Balance'!$B794</f>
        <v>0</v>
      </c>
      <c r="N582" s="334">
        <f>'Clients Balance'!N794/'Clients Balance'!$B794</f>
        <v>0</v>
      </c>
      <c r="O582" s="334">
        <f>'Clients Balance'!O794/'Clients Balance'!$B794</f>
        <v>0.04923004982</v>
      </c>
      <c r="P582" s="334">
        <f>'Clients Balance'!P794/'Clients Balance'!$B794</f>
        <v>0.02959932172</v>
      </c>
      <c r="Q582" s="334">
        <f>'Clients Balance'!Q794/'Clients Balance'!$B794</f>
        <v>0.07937137812</v>
      </c>
      <c r="R582" s="334">
        <f>'Clients Balance'!R794/'Clients Balance'!$B794</f>
        <v>0</v>
      </c>
      <c r="S582" s="134"/>
      <c r="T582" s="134"/>
      <c r="U582" s="134"/>
      <c r="V582" s="134"/>
      <c r="W582" s="134"/>
      <c r="X582" s="134"/>
      <c r="Y582" s="134"/>
      <c r="Z582" s="134"/>
      <c r="AA582" s="134"/>
    </row>
    <row r="583" ht="22.5" customHeight="1">
      <c r="A583" s="186" t="str">
        <f>'PROP DAILY PNL'!A789</f>
        <v/>
      </c>
      <c r="B583" s="334">
        <f t="shared" si="1"/>
        <v>1</v>
      </c>
      <c r="C583" s="334">
        <f>'Clients Balance'!C795/'Clients Balance'!B795</f>
        <v>0.5886574678</v>
      </c>
      <c r="D583" s="334">
        <f>'Clients Balance'!D795/'Clients Balance'!$B795</f>
        <v>0.1441470854</v>
      </c>
      <c r="E583" s="334">
        <f>'Clients Balance'!E795/'Clients Balance'!$B795</f>
        <v>0.1089946972</v>
      </c>
      <c r="F583" s="334">
        <f>'Clients Balance'!F795/'Clients Balance'!$B795</f>
        <v>0</v>
      </c>
      <c r="G583" s="334">
        <f>'Clients Balance'!G795/'Clients Balance'!$B795</f>
        <v>0</v>
      </c>
      <c r="H583" s="334">
        <f>'Clients Balance'!H795/'Clients Balance'!$B795</f>
        <v>0</v>
      </c>
      <c r="I583" s="334">
        <f>'Clients Balance'!I795/'Clients Balance'!$B795</f>
        <v>0</v>
      </c>
      <c r="J583" s="334">
        <f>'Clients Balance'!J795/'Clients Balance'!$B795</f>
        <v>0</v>
      </c>
      <c r="K583" s="334">
        <f>'Clients Balance'!K795/'Clients Balance'!$B795</f>
        <v>0</v>
      </c>
      <c r="L583" s="334">
        <f>'Clients Balance'!L795/'Clients Balance'!$B795</f>
        <v>0</v>
      </c>
      <c r="M583" s="334">
        <f>'Clients Balance'!M795/'Clients Balance'!$B795</f>
        <v>0</v>
      </c>
      <c r="N583" s="334">
        <f>'Clients Balance'!N795/'Clients Balance'!$B795</f>
        <v>0</v>
      </c>
      <c r="O583" s="334">
        <f>'Clients Balance'!O795/'Clients Balance'!$B795</f>
        <v>0.04923004982</v>
      </c>
      <c r="P583" s="334">
        <f>'Clients Balance'!P795/'Clients Balance'!$B795</f>
        <v>0.02959932172</v>
      </c>
      <c r="Q583" s="334">
        <f>'Clients Balance'!Q795/'Clients Balance'!$B795</f>
        <v>0.07937137812</v>
      </c>
      <c r="R583" s="334">
        <f>'Clients Balance'!R795/'Clients Balance'!$B795</f>
        <v>0</v>
      </c>
      <c r="S583" s="134"/>
      <c r="T583" s="134"/>
      <c r="U583" s="134"/>
      <c r="V583" s="134"/>
      <c r="W583" s="134"/>
      <c r="X583" s="134"/>
      <c r="Y583" s="134"/>
      <c r="Z583" s="134"/>
      <c r="AA583" s="134"/>
    </row>
    <row r="584" ht="22.5" customHeight="1">
      <c r="A584" s="186" t="str">
        <f>'PROP DAILY PNL'!A790</f>
        <v/>
      </c>
      <c r="B584" s="334">
        <f t="shared" si="1"/>
        <v>1</v>
      </c>
      <c r="C584" s="334">
        <f>'Clients Balance'!C796/'Clients Balance'!B796</f>
        <v>0.5886574678</v>
      </c>
      <c r="D584" s="334">
        <f>'Clients Balance'!D796/'Clients Balance'!$B796</f>
        <v>0.1441470854</v>
      </c>
      <c r="E584" s="334">
        <f>'Clients Balance'!E796/'Clients Balance'!$B796</f>
        <v>0.1089946972</v>
      </c>
      <c r="F584" s="334">
        <f>'Clients Balance'!F796/'Clients Balance'!$B796</f>
        <v>0</v>
      </c>
      <c r="G584" s="334">
        <f>'Clients Balance'!G796/'Clients Balance'!$B796</f>
        <v>0</v>
      </c>
      <c r="H584" s="334">
        <f>'Clients Balance'!H796/'Clients Balance'!$B796</f>
        <v>0</v>
      </c>
      <c r="I584" s="334">
        <f>'Clients Balance'!I796/'Clients Balance'!$B796</f>
        <v>0</v>
      </c>
      <c r="J584" s="334">
        <f>'Clients Balance'!J796/'Clients Balance'!$B796</f>
        <v>0</v>
      </c>
      <c r="K584" s="334">
        <f>'Clients Balance'!K796/'Clients Balance'!$B796</f>
        <v>0</v>
      </c>
      <c r="L584" s="334">
        <f>'Clients Balance'!L796/'Clients Balance'!$B796</f>
        <v>0</v>
      </c>
      <c r="M584" s="334">
        <f>'Clients Balance'!M796/'Clients Balance'!$B796</f>
        <v>0</v>
      </c>
      <c r="N584" s="334">
        <f>'Clients Balance'!N796/'Clients Balance'!$B796</f>
        <v>0</v>
      </c>
      <c r="O584" s="334">
        <f>'Clients Balance'!O796/'Clients Balance'!$B796</f>
        <v>0.04923004982</v>
      </c>
      <c r="P584" s="334">
        <f>'Clients Balance'!P796/'Clients Balance'!$B796</f>
        <v>0.02959932172</v>
      </c>
      <c r="Q584" s="334">
        <f>'Clients Balance'!Q796/'Clients Balance'!$B796</f>
        <v>0.07937137812</v>
      </c>
      <c r="R584" s="334">
        <f>'Clients Balance'!R796/'Clients Balance'!$B796</f>
        <v>0</v>
      </c>
      <c r="S584" s="134"/>
      <c r="T584" s="134"/>
      <c r="U584" s="134"/>
      <c r="V584" s="134"/>
      <c r="W584" s="134"/>
      <c r="X584" s="134"/>
      <c r="Y584" s="134"/>
      <c r="Z584" s="134"/>
      <c r="AA584" s="134"/>
    </row>
    <row r="585" ht="22.5" customHeight="1">
      <c r="A585" s="186" t="str">
        <f>'PROP DAILY PNL'!A791</f>
        <v/>
      </c>
      <c r="B585" s="334">
        <f t="shared" si="1"/>
        <v>1</v>
      </c>
      <c r="C585" s="334">
        <f>'Clients Balance'!C797/'Clients Balance'!B797</f>
        <v>0.5886574678</v>
      </c>
      <c r="D585" s="334">
        <f>'Clients Balance'!D797/'Clients Balance'!$B797</f>
        <v>0.1441470854</v>
      </c>
      <c r="E585" s="334">
        <f>'Clients Balance'!E797/'Clients Balance'!$B797</f>
        <v>0.1089946972</v>
      </c>
      <c r="F585" s="334">
        <f>'Clients Balance'!F797/'Clients Balance'!$B797</f>
        <v>0</v>
      </c>
      <c r="G585" s="334">
        <f>'Clients Balance'!G797/'Clients Balance'!$B797</f>
        <v>0</v>
      </c>
      <c r="H585" s="334">
        <f>'Clients Balance'!H797/'Clients Balance'!$B797</f>
        <v>0</v>
      </c>
      <c r="I585" s="334">
        <f>'Clients Balance'!I797/'Clients Balance'!$B797</f>
        <v>0</v>
      </c>
      <c r="J585" s="334">
        <f>'Clients Balance'!J797/'Clients Balance'!$B797</f>
        <v>0</v>
      </c>
      <c r="K585" s="334">
        <f>'Clients Balance'!K797/'Clients Balance'!$B797</f>
        <v>0</v>
      </c>
      <c r="L585" s="334">
        <f>'Clients Balance'!L797/'Clients Balance'!$B797</f>
        <v>0</v>
      </c>
      <c r="M585" s="334">
        <f>'Clients Balance'!M797/'Clients Balance'!$B797</f>
        <v>0</v>
      </c>
      <c r="N585" s="334">
        <f>'Clients Balance'!N797/'Clients Balance'!$B797</f>
        <v>0</v>
      </c>
      <c r="O585" s="334">
        <f>'Clients Balance'!O797/'Clients Balance'!$B797</f>
        <v>0.04923004982</v>
      </c>
      <c r="P585" s="334">
        <f>'Clients Balance'!P797/'Clients Balance'!$B797</f>
        <v>0.02959932172</v>
      </c>
      <c r="Q585" s="334">
        <f>'Clients Balance'!Q797/'Clients Balance'!$B797</f>
        <v>0.07937137812</v>
      </c>
      <c r="R585" s="334">
        <f>'Clients Balance'!R797/'Clients Balance'!$B797</f>
        <v>0</v>
      </c>
      <c r="S585" s="134"/>
      <c r="T585" s="134"/>
      <c r="U585" s="134"/>
      <c r="V585" s="134"/>
      <c r="W585" s="134"/>
      <c r="X585" s="134"/>
      <c r="Y585" s="134"/>
      <c r="Z585" s="134"/>
      <c r="AA585" s="134"/>
    </row>
    <row r="586" ht="22.5" customHeight="1">
      <c r="A586" s="186" t="str">
        <f>'PROP DAILY PNL'!A792</f>
        <v/>
      </c>
      <c r="B586" s="334">
        <f t="shared" si="1"/>
        <v>1</v>
      </c>
      <c r="C586" s="334">
        <f>'Clients Balance'!C798/'Clients Balance'!B798</f>
        <v>0.5886574678</v>
      </c>
      <c r="D586" s="334">
        <f>'Clients Balance'!D798/'Clients Balance'!$B798</f>
        <v>0.1441470854</v>
      </c>
      <c r="E586" s="334">
        <f>'Clients Balance'!E798/'Clients Balance'!$B798</f>
        <v>0.1089946972</v>
      </c>
      <c r="F586" s="334">
        <f>'Clients Balance'!F798/'Clients Balance'!$B798</f>
        <v>0</v>
      </c>
      <c r="G586" s="334">
        <f>'Clients Balance'!G798/'Clients Balance'!$B798</f>
        <v>0</v>
      </c>
      <c r="H586" s="334">
        <f>'Clients Balance'!H798/'Clients Balance'!$B798</f>
        <v>0</v>
      </c>
      <c r="I586" s="334">
        <f>'Clients Balance'!I798/'Clients Balance'!$B798</f>
        <v>0</v>
      </c>
      <c r="J586" s="334">
        <f>'Clients Balance'!J798/'Clients Balance'!$B798</f>
        <v>0</v>
      </c>
      <c r="K586" s="334">
        <f>'Clients Balance'!K798/'Clients Balance'!$B798</f>
        <v>0</v>
      </c>
      <c r="L586" s="334">
        <f>'Clients Balance'!L798/'Clients Balance'!$B798</f>
        <v>0</v>
      </c>
      <c r="M586" s="334">
        <f>'Clients Balance'!M798/'Clients Balance'!$B798</f>
        <v>0</v>
      </c>
      <c r="N586" s="334">
        <f>'Clients Balance'!N798/'Clients Balance'!$B798</f>
        <v>0</v>
      </c>
      <c r="O586" s="334">
        <f>'Clients Balance'!O798/'Clients Balance'!$B798</f>
        <v>0.04923004982</v>
      </c>
      <c r="P586" s="334">
        <f>'Clients Balance'!P798/'Clients Balance'!$B798</f>
        <v>0.02959932172</v>
      </c>
      <c r="Q586" s="334">
        <f>'Clients Balance'!Q798/'Clients Balance'!$B798</f>
        <v>0.07937137812</v>
      </c>
      <c r="R586" s="334">
        <f>'Clients Balance'!R798/'Clients Balance'!$B798</f>
        <v>0</v>
      </c>
      <c r="S586" s="134"/>
      <c r="T586" s="134"/>
      <c r="U586" s="134"/>
      <c r="V586" s="134"/>
      <c r="W586" s="134"/>
      <c r="X586" s="134"/>
      <c r="Y586" s="134"/>
      <c r="Z586" s="134"/>
      <c r="AA586" s="134"/>
    </row>
    <row r="587" ht="22.5" customHeight="1">
      <c r="A587" s="186" t="str">
        <f>'PROP DAILY PNL'!A793</f>
        <v/>
      </c>
      <c r="B587" s="334">
        <f t="shared" si="1"/>
        <v>1</v>
      </c>
      <c r="C587" s="334">
        <f>'Clients Balance'!C799/'Clients Balance'!B799</f>
        <v>0.5886574678</v>
      </c>
      <c r="D587" s="334">
        <f>'Clients Balance'!D799/'Clients Balance'!$B799</f>
        <v>0.1441470854</v>
      </c>
      <c r="E587" s="334">
        <f>'Clients Balance'!E799/'Clients Balance'!$B799</f>
        <v>0.1089946972</v>
      </c>
      <c r="F587" s="334">
        <f>'Clients Balance'!F799/'Clients Balance'!$B799</f>
        <v>0</v>
      </c>
      <c r="G587" s="334">
        <f>'Clients Balance'!G799/'Clients Balance'!$B799</f>
        <v>0</v>
      </c>
      <c r="H587" s="334">
        <f>'Clients Balance'!H799/'Clients Balance'!$B799</f>
        <v>0</v>
      </c>
      <c r="I587" s="334">
        <f>'Clients Balance'!I799/'Clients Balance'!$B799</f>
        <v>0</v>
      </c>
      <c r="J587" s="334">
        <f>'Clients Balance'!J799/'Clients Balance'!$B799</f>
        <v>0</v>
      </c>
      <c r="K587" s="334">
        <f>'Clients Balance'!K799/'Clients Balance'!$B799</f>
        <v>0</v>
      </c>
      <c r="L587" s="334">
        <f>'Clients Balance'!L799/'Clients Balance'!$B799</f>
        <v>0</v>
      </c>
      <c r="M587" s="334">
        <f>'Clients Balance'!M799/'Clients Balance'!$B799</f>
        <v>0</v>
      </c>
      <c r="N587" s="334">
        <f>'Clients Balance'!N799/'Clients Balance'!$B799</f>
        <v>0</v>
      </c>
      <c r="O587" s="334">
        <f>'Clients Balance'!O799/'Clients Balance'!$B799</f>
        <v>0.04923004982</v>
      </c>
      <c r="P587" s="334">
        <f>'Clients Balance'!P799/'Clients Balance'!$B799</f>
        <v>0.02959932172</v>
      </c>
      <c r="Q587" s="334">
        <f>'Clients Balance'!Q799/'Clients Balance'!$B799</f>
        <v>0.07937137812</v>
      </c>
      <c r="R587" s="334">
        <f>'Clients Balance'!R799/'Clients Balance'!$B799</f>
        <v>0</v>
      </c>
      <c r="S587" s="134"/>
      <c r="T587" s="134"/>
      <c r="U587" s="134"/>
      <c r="V587" s="134"/>
      <c r="W587" s="134"/>
      <c r="X587" s="134"/>
      <c r="Y587" s="134"/>
      <c r="Z587" s="134"/>
      <c r="AA587" s="134"/>
    </row>
    <row r="588" ht="22.5" customHeight="1">
      <c r="A588" s="186" t="str">
        <f>'PROP DAILY PNL'!A794</f>
        <v/>
      </c>
      <c r="B588" s="334">
        <f t="shared" si="1"/>
        <v>1</v>
      </c>
      <c r="C588" s="334">
        <f>'Clients Balance'!C800/'Clients Balance'!B800</f>
        <v>0.5886574678</v>
      </c>
      <c r="D588" s="334">
        <f>'Clients Balance'!D800/'Clients Balance'!$B800</f>
        <v>0.1441470854</v>
      </c>
      <c r="E588" s="334">
        <f>'Clients Balance'!E800/'Clients Balance'!$B800</f>
        <v>0.1089946972</v>
      </c>
      <c r="F588" s="334">
        <f>'Clients Balance'!F800/'Clients Balance'!$B800</f>
        <v>0</v>
      </c>
      <c r="G588" s="334">
        <f>'Clients Balance'!G800/'Clients Balance'!$B800</f>
        <v>0</v>
      </c>
      <c r="H588" s="334">
        <f>'Clients Balance'!H800/'Clients Balance'!$B800</f>
        <v>0</v>
      </c>
      <c r="I588" s="334">
        <f>'Clients Balance'!I800/'Clients Balance'!$B800</f>
        <v>0</v>
      </c>
      <c r="J588" s="334">
        <f>'Clients Balance'!J800/'Clients Balance'!$B800</f>
        <v>0</v>
      </c>
      <c r="K588" s="334">
        <f>'Clients Balance'!K800/'Clients Balance'!$B800</f>
        <v>0</v>
      </c>
      <c r="L588" s="334">
        <f>'Clients Balance'!L800/'Clients Balance'!$B800</f>
        <v>0</v>
      </c>
      <c r="M588" s="334">
        <f>'Clients Balance'!M800/'Clients Balance'!$B800</f>
        <v>0</v>
      </c>
      <c r="N588" s="334">
        <f>'Clients Balance'!N800/'Clients Balance'!$B800</f>
        <v>0</v>
      </c>
      <c r="O588" s="334">
        <f>'Clients Balance'!O800/'Clients Balance'!$B800</f>
        <v>0.04923004982</v>
      </c>
      <c r="P588" s="334">
        <f>'Clients Balance'!P800/'Clients Balance'!$B800</f>
        <v>0.02959932172</v>
      </c>
      <c r="Q588" s="334">
        <f>'Clients Balance'!Q800/'Clients Balance'!$B800</f>
        <v>0.07937137812</v>
      </c>
      <c r="R588" s="334">
        <f>'Clients Balance'!R800/'Clients Balance'!$B800</f>
        <v>0</v>
      </c>
      <c r="S588" s="134"/>
      <c r="T588" s="134"/>
      <c r="U588" s="134"/>
      <c r="V588" s="134"/>
      <c r="W588" s="134"/>
      <c r="X588" s="134"/>
      <c r="Y588" s="134"/>
      <c r="Z588" s="134"/>
      <c r="AA588" s="134"/>
    </row>
    <row r="589" ht="22.5" customHeight="1">
      <c r="A589" s="186" t="str">
        <f>'PROP DAILY PNL'!A795</f>
        <v/>
      </c>
      <c r="B589" s="334">
        <f t="shared" si="1"/>
        <v>1</v>
      </c>
      <c r="C589" s="334">
        <f>'Clients Balance'!C801/'Clients Balance'!B801</f>
        <v>0.5886574678</v>
      </c>
      <c r="D589" s="334">
        <f>'Clients Balance'!D801/'Clients Balance'!$B801</f>
        <v>0.1441470854</v>
      </c>
      <c r="E589" s="334">
        <f>'Clients Balance'!E801/'Clients Balance'!$B801</f>
        <v>0.1089946972</v>
      </c>
      <c r="F589" s="334">
        <f>'Clients Balance'!F801/'Clients Balance'!$B801</f>
        <v>0</v>
      </c>
      <c r="G589" s="334">
        <f>'Clients Balance'!G801/'Clients Balance'!$B801</f>
        <v>0</v>
      </c>
      <c r="H589" s="334">
        <f>'Clients Balance'!H801/'Clients Balance'!$B801</f>
        <v>0</v>
      </c>
      <c r="I589" s="334">
        <f>'Clients Balance'!I801/'Clients Balance'!$B801</f>
        <v>0</v>
      </c>
      <c r="J589" s="334">
        <f>'Clients Balance'!J801/'Clients Balance'!$B801</f>
        <v>0</v>
      </c>
      <c r="K589" s="334">
        <f>'Clients Balance'!K801/'Clients Balance'!$B801</f>
        <v>0</v>
      </c>
      <c r="L589" s="334">
        <f>'Clients Balance'!L801/'Clients Balance'!$B801</f>
        <v>0</v>
      </c>
      <c r="M589" s="334">
        <f>'Clients Balance'!M801/'Clients Balance'!$B801</f>
        <v>0</v>
      </c>
      <c r="N589" s="334">
        <f>'Clients Balance'!N801/'Clients Balance'!$B801</f>
        <v>0</v>
      </c>
      <c r="O589" s="334">
        <f>'Clients Balance'!O801/'Clients Balance'!$B801</f>
        <v>0.04923004982</v>
      </c>
      <c r="P589" s="334">
        <f>'Clients Balance'!P801/'Clients Balance'!$B801</f>
        <v>0.02959932172</v>
      </c>
      <c r="Q589" s="334">
        <f>'Clients Balance'!Q801/'Clients Balance'!$B801</f>
        <v>0.07937137812</v>
      </c>
      <c r="R589" s="334">
        <f>'Clients Balance'!R801/'Clients Balance'!$B801</f>
        <v>0</v>
      </c>
      <c r="S589" s="134"/>
      <c r="T589" s="134"/>
      <c r="U589" s="134"/>
      <c r="V589" s="134"/>
      <c r="W589" s="134"/>
      <c r="X589" s="134"/>
      <c r="Y589" s="134"/>
      <c r="Z589" s="134"/>
      <c r="AA589" s="134"/>
    </row>
    <row r="590" ht="22.5" customHeight="1">
      <c r="A590" s="186" t="str">
        <f>'PROP DAILY PNL'!A796</f>
        <v/>
      </c>
      <c r="B590" s="334">
        <f t="shared" si="1"/>
        <v>1</v>
      </c>
      <c r="C590" s="334">
        <f>'Clients Balance'!C802/'Clients Balance'!B802</f>
        <v>0.5886574678</v>
      </c>
      <c r="D590" s="334">
        <f>'Clients Balance'!D802/'Clients Balance'!$B802</f>
        <v>0.1441470854</v>
      </c>
      <c r="E590" s="334">
        <f>'Clients Balance'!E802/'Clients Balance'!$B802</f>
        <v>0.1089946972</v>
      </c>
      <c r="F590" s="334">
        <f>'Clients Balance'!F802/'Clients Balance'!$B802</f>
        <v>0</v>
      </c>
      <c r="G590" s="334">
        <f>'Clients Balance'!G802/'Clients Balance'!$B802</f>
        <v>0</v>
      </c>
      <c r="H590" s="334">
        <f>'Clients Balance'!H802/'Clients Balance'!$B802</f>
        <v>0</v>
      </c>
      <c r="I590" s="334">
        <f>'Clients Balance'!I802/'Clients Balance'!$B802</f>
        <v>0</v>
      </c>
      <c r="J590" s="334">
        <f>'Clients Balance'!J802/'Clients Balance'!$B802</f>
        <v>0</v>
      </c>
      <c r="K590" s="334">
        <f>'Clients Balance'!K802/'Clients Balance'!$B802</f>
        <v>0</v>
      </c>
      <c r="L590" s="334">
        <f>'Clients Balance'!L802/'Clients Balance'!$B802</f>
        <v>0</v>
      </c>
      <c r="M590" s="334">
        <f>'Clients Balance'!M802/'Clients Balance'!$B802</f>
        <v>0</v>
      </c>
      <c r="N590" s="334">
        <f>'Clients Balance'!N802/'Clients Balance'!$B802</f>
        <v>0</v>
      </c>
      <c r="O590" s="334">
        <f>'Clients Balance'!O802/'Clients Balance'!$B802</f>
        <v>0.04923004982</v>
      </c>
      <c r="P590" s="334">
        <f>'Clients Balance'!P802/'Clients Balance'!$B802</f>
        <v>0.02959932172</v>
      </c>
      <c r="Q590" s="334">
        <f>'Clients Balance'!Q802/'Clients Balance'!$B802</f>
        <v>0.07937137812</v>
      </c>
      <c r="R590" s="334">
        <f>'Clients Balance'!R802/'Clients Balance'!$B802</f>
        <v>0</v>
      </c>
      <c r="S590" s="134"/>
      <c r="T590" s="134"/>
      <c r="U590" s="134"/>
      <c r="V590" s="134"/>
      <c r="W590" s="134"/>
      <c r="X590" s="134"/>
      <c r="Y590" s="134"/>
      <c r="Z590" s="134"/>
      <c r="AA590" s="134"/>
    </row>
    <row r="591" ht="22.5" customHeight="1">
      <c r="A591" s="186" t="str">
        <f>'PROP DAILY PNL'!A797</f>
        <v/>
      </c>
      <c r="B591" s="334">
        <f t="shared" si="1"/>
        <v>1</v>
      </c>
      <c r="C591" s="334">
        <f>'Clients Balance'!C803/'Clients Balance'!B803</f>
        <v>0.5886574678</v>
      </c>
      <c r="D591" s="334">
        <f>'Clients Balance'!D803/'Clients Balance'!$B803</f>
        <v>0.1441470854</v>
      </c>
      <c r="E591" s="334">
        <f>'Clients Balance'!E803/'Clients Balance'!$B803</f>
        <v>0.1089946972</v>
      </c>
      <c r="F591" s="334">
        <f>'Clients Balance'!F803/'Clients Balance'!$B803</f>
        <v>0</v>
      </c>
      <c r="G591" s="334">
        <f>'Clients Balance'!G803/'Clients Balance'!$B803</f>
        <v>0</v>
      </c>
      <c r="H591" s="334">
        <f>'Clients Balance'!H803/'Clients Balance'!$B803</f>
        <v>0</v>
      </c>
      <c r="I591" s="334">
        <f>'Clients Balance'!I803/'Clients Balance'!$B803</f>
        <v>0</v>
      </c>
      <c r="J591" s="334">
        <f>'Clients Balance'!J803/'Clients Balance'!$B803</f>
        <v>0</v>
      </c>
      <c r="K591" s="334">
        <f>'Clients Balance'!K803/'Clients Balance'!$B803</f>
        <v>0</v>
      </c>
      <c r="L591" s="334">
        <f>'Clients Balance'!L803/'Clients Balance'!$B803</f>
        <v>0</v>
      </c>
      <c r="M591" s="334">
        <f>'Clients Balance'!M803/'Clients Balance'!$B803</f>
        <v>0</v>
      </c>
      <c r="N591" s="334">
        <f>'Clients Balance'!N803/'Clients Balance'!$B803</f>
        <v>0</v>
      </c>
      <c r="O591" s="334">
        <f>'Clients Balance'!O803/'Clients Balance'!$B803</f>
        <v>0.04923004982</v>
      </c>
      <c r="P591" s="334">
        <f>'Clients Balance'!P803/'Clients Balance'!$B803</f>
        <v>0.02959932172</v>
      </c>
      <c r="Q591" s="334">
        <f>'Clients Balance'!Q803/'Clients Balance'!$B803</f>
        <v>0.07937137812</v>
      </c>
      <c r="R591" s="334">
        <f>'Clients Balance'!R803/'Clients Balance'!$B803</f>
        <v>0</v>
      </c>
      <c r="S591" s="134"/>
      <c r="T591" s="134"/>
      <c r="U591" s="134"/>
      <c r="V591" s="134"/>
      <c r="W591" s="134"/>
      <c r="X591" s="134"/>
      <c r="Y591" s="134"/>
      <c r="Z591" s="134"/>
      <c r="AA591" s="134"/>
    </row>
    <row r="592" ht="22.5" customHeight="1">
      <c r="A592" s="186" t="str">
        <f>'PROP DAILY PNL'!A798</f>
        <v/>
      </c>
      <c r="B592" s="334">
        <f t="shared" si="1"/>
        <v>1</v>
      </c>
      <c r="C592" s="334">
        <f>'Clients Balance'!C804/'Clients Balance'!B804</f>
        <v>0.5886574678</v>
      </c>
      <c r="D592" s="334">
        <f>'Clients Balance'!D804/'Clients Balance'!$B804</f>
        <v>0.1441470854</v>
      </c>
      <c r="E592" s="334">
        <f>'Clients Balance'!E804/'Clients Balance'!$B804</f>
        <v>0.1089946972</v>
      </c>
      <c r="F592" s="334">
        <f>'Clients Balance'!F804/'Clients Balance'!$B804</f>
        <v>0</v>
      </c>
      <c r="G592" s="334">
        <f>'Clients Balance'!G804/'Clients Balance'!$B804</f>
        <v>0</v>
      </c>
      <c r="H592" s="334">
        <f>'Clients Balance'!H804/'Clients Balance'!$B804</f>
        <v>0</v>
      </c>
      <c r="I592" s="334">
        <f>'Clients Balance'!I804/'Clients Balance'!$B804</f>
        <v>0</v>
      </c>
      <c r="J592" s="334">
        <f>'Clients Balance'!J804/'Clients Balance'!$B804</f>
        <v>0</v>
      </c>
      <c r="K592" s="334">
        <f>'Clients Balance'!K804/'Clients Balance'!$B804</f>
        <v>0</v>
      </c>
      <c r="L592" s="334">
        <f>'Clients Balance'!L804/'Clients Balance'!$B804</f>
        <v>0</v>
      </c>
      <c r="M592" s="334">
        <f>'Clients Balance'!M804/'Clients Balance'!$B804</f>
        <v>0</v>
      </c>
      <c r="N592" s="334">
        <f>'Clients Balance'!N804/'Clients Balance'!$B804</f>
        <v>0</v>
      </c>
      <c r="O592" s="334">
        <f>'Clients Balance'!O804/'Clients Balance'!$B804</f>
        <v>0.04923004982</v>
      </c>
      <c r="P592" s="334">
        <f>'Clients Balance'!P804/'Clients Balance'!$B804</f>
        <v>0.02959932172</v>
      </c>
      <c r="Q592" s="334">
        <f>'Clients Balance'!Q804/'Clients Balance'!$B804</f>
        <v>0.07937137812</v>
      </c>
      <c r="R592" s="334">
        <f>'Clients Balance'!R804/'Clients Balance'!$B804</f>
        <v>0</v>
      </c>
      <c r="S592" s="134"/>
      <c r="T592" s="134"/>
      <c r="U592" s="134"/>
      <c r="V592" s="134"/>
      <c r="W592" s="134"/>
      <c r="X592" s="134"/>
      <c r="Y592" s="134"/>
      <c r="Z592" s="134"/>
      <c r="AA592" s="134"/>
    </row>
    <row r="593" ht="22.5" customHeight="1">
      <c r="A593" s="186" t="str">
        <f>'PROP DAILY PNL'!A799</f>
        <v/>
      </c>
      <c r="B593" s="334">
        <f t="shared" si="1"/>
        <v>1</v>
      </c>
      <c r="C593" s="334">
        <f>'Clients Balance'!C805/'Clients Balance'!B805</f>
        <v>0.5886574678</v>
      </c>
      <c r="D593" s="334">
        <f>'Clients Balance'!D805/'Clients Balance'!$B805</f>
        <v>0.1441470854</v>
      </c>
      <c r="E593" s="334">
        <f>'Clients Balance'!E805/'Clients Balance'!$B805</f>
        <v>0.1089946972</v>
      </c>
      <c r="F593" s="334">
        <f>'Clients Balance'!F805/'Clients Balance'!$B805</f>
        <v>0</v>
      </c>
      <c r="G593" s="334">
        <f>'Clients Balance'!G805/'Clients Balance'!$B805</f>
        <v>0</v>
      </c>
      <c r="H593" s="334">
        <f>'Clients Balance'!H805/'Clients Balance'!$B805</f>
        <v>0</v>
      </c>
      <c r="I593" s="334">
        <f>'Clients Balance'!I805/'Clients Balance'!$B805</f>
        <v>0</v>
      </c>
      <c r="J593" s="334">
        <f>'Clients Balance'!J805/'Clients Balance'!$B805</f>
        <v>0</v>
      </c>
      <c r="K593" s="334">
        <f>'Clients Balance'!K805/'Clients Balance'!$B805</f>
        <v>0</v>
      </c>
      <c r="L593" s="334">
        <f>'Clients Balance'!L805/'Clients Balance'!$B805</f>
        <v>0</v>
      </c>
      <c r="M593" s="334">
        <f>'Clients Balance'!M805/'Clients Balance'!$B805</f>
        <v>0</v>
      </c>
      <c r="N593" s="334">
        <f>'Clients Balance'!N805/'Clients Balance'!$B805</f>
        <v>0</v>
      </c>
      <c r="O593" s="334">
        <f>'Clients Balance'!O805/'Clients Balance'!$B805</f>
        <v>0.04923004982</v>
      </c>
      <c r="P593" s="334">
        <f>'Clients Balance'!P805/'Clients Balance'!$B805</f>
        <v>0.02959932172</v>
      </c>
      <c r="Q593" s="334">
        <f>'Clients Balance'!Q805/'Clients Balance'!$B805</f>
        <v>0.07937137812</v>
      </c>
      <c r="R593" s="334">
        <f>'Clients Balance'!R805/'Clients Balance'!$B805</f>
        <v>0</v>
      </c>
      <c r="S593" s="134"/>
      <c r="T593" s="134"/>
      <c r="U593" s="134"/>
      <c r="V593" s="134"/>
      <c r="W593" s="134"/>
      <c r="X593" s="134"/>
      <c r="Y593" s="134"/>
      <c r="Z593" s="134"/>
      <c r="AA593" s="134"/>
    </row>
    <row r="594" ht="22.5" customHeight="1">
      <c r="A594" s="186" t="str">
        <f>'PROP DAILY PNL'!A800</f>
        <v/>
      </c>
      <c r="B594" s="334">
        <f t="shared" si="1"/>
        <v>1</v>
      </c>
      <c r="C594" s="334">
        <f>'Clients Balance'!C806/'Clients Balance'!B806</f>
        <v>0.5886574678</v>
      </c>
      <c r="D594" s="334">
        <f>'Clients Balance'!D806/'Clients Balance'!$B806</f>
        <v>0.1441470854</v>
      </c>
      <c r="E594" s="334">
        <f>'Clients Balance'!E806/'Clients Balance'!$B806</f>
        <v>0.1089946972</v>
      </c>
      <c r="F594" s="334">
        <f>'Clients Balance'!F806/'Clients Balance'!$B806</f>
        <v>0</v>
      </c>
      <c r="G594" s="334">
        <f>'Clients Balance'!G806/'Clients Balance'!$B806</f>
        <v>0</v>
      </c>
      <c r="H594" s="334">
        <f>'Clients Balance'!H806/'Clients Balance'!$B806</f>
        <v>0</v>
      </c>
      <c r="I594" s="334">
        <f>'Clients Balance'!I806/'Clients Balance'!$B806</f>
        <v>0</v>
      </c>
      <c r="J594" s="334">
        <f>'Clients Balance'!J806/'Clients Balance'!$B806</f>
        <v>0</v>
      </c>
      <c r="K594" s="334">
        <f>'Clients Balance'!K806/'Clients Balance'!$B806</f>
        <v>0</v>
      </c>
      <c r="L594" s="334">
        <f>'Clients Balance'!L806/'Clients Balance'!$B806</f>
        <v>0</v>
      </c>
      <c r="M594" s="334">
        <f>'Clients Balance'!M806/'Clients Balance'!$B806</f>
        <v>0</v>
      </c>
      <c r="N594" s="334">
        <f>'Clients Balance'!N806/'Clients Balance'!$B806</f>
        <v>0</v>
      </c>
      <c r="O594" s="334">
        <f>'Clients Balance'!O806/'Clients Balance'!$B806</f>
        <v>0.04923004982</v>
      </c>
      <c r="P594" s="334">
        <f>'Clients Balance'!P806/'Clients Balance'!$B806</f>
        <v>0.02959932172</v>
      </c>
      <c r="Q594" s="334">
        <f>'Clients Balance'!Q806/'Clients Balance'!$B806</f>
        <v>0.07937137812</v>
      </c>
      <c r="R594" s="334">
        <f>'Clients Balance'!R806/'Clients Balance'!$B806</f>
        <v>0</v>
      </c>
      <c r="S594" s="134"/>
      <c r="T594" s="134"/>
      <c r="U594" s="134"/>
      <c r="V594" s="134"/>
      <c r="W594" s="134"/>
      <c r="X594" s="134"/>
      <c r="Y594" s="134"/>
      <c r="Z594" s="134"/>
      <c r="AA594" s="134"/>
    </row>
    <row r="595" ht="22.5" customHeight="1">
      <c r="A595" s="186" t="str">
        <f>'PROP DAILY PNL'!A801</f>
        <v/>
      </c>
      <c r="B595" s="334">
        <f t="shared" si="1"/>
        <v>1</v>
      </c>
      <c r="C595" s="334">
        <f>'Clients Balance'!C807/'Clients Balance'!B807</f>
        <v>0.5886574678</v>
      </c>
      <c r="D595" s="334">
        <f>'Clients Balance'!D807/'Clients Balance'!$B807</f>
        <v>0.1441470854</v>
      </c>
      <c r="E595" s="334">
        <f>'Clients Balance'!E807/'Clients Balance'!$B807</f>
        <v>0.1089946972</v>
      </c>
      <c r="F595" s="334">
        <f>'Clients Balance'!F807/'Clients Balance'!$B807</f>
        <v>0</v>
      </c>
      <c r="G595" s="334">
        <f>'Clients Balance'!G807/'Clients Balance'!$B807</f>
        <v>0</v>
      </c>
      <c r="H595" s="334">
        <f>'Clients Balance'!H807/'Clients Balance'!$B807</f>
        <v>0</v>
      </c>
      <c r="I595" s="334">
        <f>'Clients Balance'!I807/'Clients Balance'!$B807</f>
        <v>0</v>
      </c>
      <c r="J595" s="334">
        <f>'Clients Balance'!J807/'Clients Balance'!$B807</f>
        <v>0</v>
      </c>
      <c r="K595" s="334">
        <f>'Clients Balance'!K807/'Clients Balance'!$B807</f>
        <v>0</v>
      </c>
      <c r="L595" s="334">
        <f>'Clients Balance'!L807/'Clients Balance'!$B807</f>
        <v>0</v>
      </c>
      <c r="M595" s="334">
        <f>'Clients Balance'!M807/'Clients Balance'!$B807</f>
        <v>0</v>
      </c>
      <c r="N595" s="334">
        <f>'Clients Balance'!N807/'Clients Balance'!$B807</f>
        <v>0</v>
      </c>
      <c r="O595" s="334">
        <f>'Clients Balance'!O807/'Clients Balance'!$B807</f>
        <v>0.04923004982</v>
      </c>
      <c r="P595" s="334">
        <f>'Clients Balance'!P807/'Clients Balance'!$B807</f>
        <v>0.02959932172</v>
      </c>
      <c r="Q595" s="334">
        <f>'Clients Balance'!Q807/'Clients Balance'!$B807</f>
        <v>0.07937137812</v>
      </c>
      <c r="R595" s="334">
        <f>'Clients Balance'!R807/'Clients Balance'!$B807</f>
        <v>0</v>
      </c>
      <c r="S595" s="134"/>
      <c r="T595" s="134"/>
      <c r="U595" s="134"/>
      <c r="V595" s="134"/>
      <c r="W595" s="134"/>
      <c r="X595" s="134"/>
      <c r="Y595" s="134"/>
      <c r="Z595" s="134"/>
      <c r="AA595" s="134"/>
    </row>
    <row r="596" ht="22.5" customHeight="1">
      <c r="A596" s="186" t="str">
        <f>'PROP DAILY PNL'!A802</f>
        <v/>
      </c>
      <c r="B596" s="334">
        <f t="shared" si="1"/>
        <v>1</v>
      </c>
      <c r="C596" s="334">
        <f>'Clients Balance'!C808/'Clients Balance'!B808</f>
        <v>0.5886574678</v>
      </c>
      <c r="D596" s="334">
        <f>'Clients Balance'!D808/'Clients Balance'!$B808</f>
        <v>0.1441470854</v>
      </c>
      <c r="E596" s="334">
        <f>'Clients Balance'!E808/'Clients Balance'!$B808</f>
        <v>0.1089946972</v>
      </c>
      <c r="F596" s="334">
        <f>'Clients Balance'!F808/'Clients Balance'!$B808</f>
        <v>0</v>
      </c>
      <c r="G596" s="334">
        <f>'Clients Balance'!G808/'Clients Balance'!$B808</f>
        <v>0</v>
      </c>
      <c r="H596" s="334">
        <f>'Clients Balance'!H808/'Clients Balance'!$B808</f>
        <v>0</v>
      </c>
      <c r="I596" s="334">
        <f>'Clients Balance'!I808/'Clients Balance'!$B808</f>
        <v>0</v>
      </c>
      <c r="J596" s="334">
        <f>'Clients Balance'!J808/'Clients Balance'!$B808</f>
        <v>0</v>
      </c>
      <c r="K596" s="334">
        <f>'Clients Balance'!K808/'Clients Balance'!$B808</f>
        <v>0</v>
      </c>
      <c r="L596" s="334">
        <f>'Clients Balance'!L808/'Clients Balance'!$B808</f>
        <v>0</v>
      </c>
      <c r="M596" s="334">
        <f>'Clients Balance'!M808/'Clients Balance'!$B808</f>
        <v>0</v>
      </c>
      <c r="N596" s="334">
        <f>'Clients Balance'!N808/'Clients Balance'!$B808</f>
        <v>0</v>
      </c>
      <c r="O596" s="334">
        <f>'Clients Balance'!O808/'Clients Balance'!$B808</f>
        <v>0.04923004982</v>
      </c>
      <c r="P596" s="334">
        <f>'Clients Balance'!P808/'Clients Balance'!$B808</f>
        <v>0.02959932172</v>
      </c>
      <c r="Q596" s="334">
        <f>'Clients Balance'!Q808/'Clients Balance'!$B808</f>
        <v>0.07937137812</v>
      </c>
      <c r="R596" s="334">
        <f>'Clients Balance'!R808/'Clients Balance'!$B808</f>
        <v>0</v>
      </c>
      <c r="S596" s="134"/>
      <c r="T596" s="134"/>
      <c r="U596" s="134"/>
      <c r="V596" s="134"/>
      <c r="W596" s="134"/>
      <c r="X596" s="134"/>
      <c r="Y596" s="134"/>
      <c r="Z596" s="134"/>
      <c r="AA596" s="134"/>
    </row>
    <row r="597" ht="22.5" customHeight="1">
      <c r="A597" s="186" t="str">
        <f>'PROP DAILY PNL'!A803</f>
        <v/>
      </c>
      <c r="B597" s="334">
        <f t="shared" si="1"/>
        <v>1</v>
      </c>
      <c r="C597" s="334">
        <f>'Clients Balance'!C809/'Clients Balance'!B809</f>
        <v>0.5886574678</v>
      </c>
      <c r="D597" s="334">
        <f>'Clients Balance'!D809/'Clients Balance'!$B809</f>
        <v>0.1441470854</v>
      </c>
      <c r="E597" s="334">
        <f>'Clients Balance'!E809/'Clients Balance'!$B809</f>
        <v>0.1089946972</v>
      </c>
      <c r="F597" s="334">
        <f>'Clients Balance'!F809/'Clients Balance'!$B809</f>
        <v>0</v>
      </c>
      <c r="G597" s="334">
        <f>'Clients Balance'!G809/'Clients Balance'!$B809</f>
        <v>0</v>
      </c>
      <c r="H597" s="334">
        <f>'Clients Balance'!H809/'Clients Balance'!$B809</f>
        <v>0</v>
      </c>
      <c r="I597" s="334">
        <f>'Clients Balance'!I809/'Clients Balance'!$B809</f>
        <v>0</v>
      </c>
      <c r="J597" s="334">
        <f>'Clients Balance'!J809/'Clients Balance'!$B809</f>
        <v>0</v>
      </c>
      <c r="K597" s="334">
        <f>'Clients Balance'!K809/'Clients Balance'!$B809</f>
        <v>0</v>
      </c>
      <c r="L597" s="334">
        <f>'Clients Balance'!L809/'Clients Balance'!$B809</f>
        <v>0</v>
      </c>
      <c r="M597" s="334">
        <f>'Clients Balance'!M809/'Clients Balance'!$B809</f>
        <v>0</v>
      </c>
      <c r="N597" s="334">
        <f>'Clients Balance'!N809/'Clients Balance'!$B809</f>
        <v>0</v>
      </c>
      <c r="O597" s="334">
        <f>'Clients Balance'!O809/'Clients Balance'!$B809</f>
        <v>0.04923004982</v>
      </c>
      <c r="P597" s="334">
        <f>'Clients Balance'!P809/'Clients Balance'!$B809</f>
        <v>0.02959932172</v>
      </c>
      <c r="Q597" s="334">
        <f>'Clients Balance'!Q809/'Clients Balance'!$B809</f>
        <v>0.07937137812</v>
      </c>
      <c r="R597" s="334">
        <f>'Clients Balance'!R809/'Clients Balance'!$B809</f>
        <v>0</v>
      </c>
      <c r="S597" s="134"/>
      <c r="T597" s="134"/>
      <c r="U597" s="134"/>
      <c r="V597" s="134"/>
      <c r="W597" s="134"/>
      <c r="X597" s="134"/>
      <c r="Y597" s="134"/>
      <c r="Z597" s="134"/>
      <c r="AA597" s="134"/>
    </row>
    <row r="598" ht="22.5" customHeight="1">
      <c r="A598" s="186" t="str">
        <f>'PROP DAILY PNL'!A804</f>
        <v/>
      </c>
      <c r="B598" s="334">
        <f t="shared" si="1"/>
        <v>1</v>
      </c>
      <c r="C598" s="334">
        <f>'Clients Balance'!C810/'Clients Balance'!B810</f>
        <v>0.5886574678</v>
      </c>
      <c r="D598" s="334">
        <f>'Clients Balance'!D810/'Clients Balance'!$B810</f>
        <v>0.1441470854</v>
      </c>
      <c r="E598" s="334">
        <f>'Clients Balance'!E810/'Clients Balance'!$B810</f>
        <v>0.1089946972</v>
      </c>
      <c r="F598" s="334">
        <f>'Clients Balance'!F810/'Clients Balance'!$B810</f>
        <v>0</v>
      </c>
      <c r="G598" s="334">
        <f>'Clients Balance'!G810/'Clients Balance'!$B810</f>
        <v>0</v>
      </c>
      <c r="H598" s="334">
        <f>'Clients Balance'!H810/'Clients Balance'!$B810</f>
        <v>0</v>
      </c>
      <c r="I598" s="334">
        <f>'Clients Balance'!I810/'Clients Balance'!$B810</f>
        <v>0</v>
      </c>
      <c r="J598" s="334">
        <f>'Clients Balance'!J810/'Clients Balance'!$B810</f>
        <v>0</v>
      </c>
      <c r="K598" s="334">
        <f>'Clients Balance'!K810/'Clients Balance'!$B810</f>
        <v>0</v>
      </c>
      <c r="L598" s="334">
        <f>'Clients Balance'!L810/'Clients Balance'!$B810</f>
        <v>0</v>
      </c>
      <c r="M598" s="334">
        <f>'Clients Balance'!M810/'Clients Balance'!$B810</f>
        <v>0</v>
      </c>
      <c r="N598" s="334">
        <f>'Clients Balance'!N810/'Clients Balance'!$B810</f>
        <v>0</v>
      </c>
      <c r="O598" s="334">
        <f>'Clients Balance'!O810/'Clients Balance'!$B810</f>
        <v>0.04923004982</v>
      </c>
      <c r="P598" s="334">
        <f>'Clients Balance'!P810/'Clients Balance'!$B810</f>
        <v>0.02959932172</v>
      </c>
      <c r="Q598" s="334">
        <f>'Clients Balance'!Q810/'Clients Balance'!$B810</f>
        <v>0.07937137812</v>
      </c>
      <c r="R598" s="334">
        <f>'Clients Balance'!R810/'Clients Balance'!$B810</f>
        <v>0</v>
      </c>
      <c r="S598" s="134"/>
      <c r="T598" s="134"/>
      <c r="U598" s="134"/>
      <c r="V598" s="134"/>
      <c r="W598" s="134"/>
      <c r="X598" s="134"/>
      <c r="Y598" s="134"/>
      <c r="Z598" s="134"/>
      <c r="AA598" s="134"/>
    </row>
    <row r="599" ht="22.5" customHeight="1">
      <c r="A599" s="186" t="str">
        <f>'PROP DAILY PNL'!A805</f>
        <v/>
      </c>
      <c r="B599" s="334">
        <f t="shared" si="1"/>
        <v>1</v>
      </c>
      <c r="C599" s="334">
        <f>'Clients Balance'!C811/'Clients Balance'!B811</f>
        <v>0.5886574678</v>
      </c>
      <c r="D599" s="334">
        <f>'Clients Balance'!D811/'Clients Balance'!$B811</f>
        <v>0.1441470854</v>
      </c>
      <c r="E599" s="334">
        <f>'Clients Balance'!E811/'Clients Balance'!$B811</f>
        <v>0.1089946972</v>
      </c>
      <c r="F599" s="334">
        <f>'Clients Balance'!F811/'Clients Balance'!$B811</f>
        <v>0</v>
      </c>
      <c r="G599" s="334">
        <f>'Clients Balance'!G811/'Clients Balance'!$B811</f>
        <v>0</v>
      </c>
      <c r="H599" s="334">
        <f>'Clients Balance'!H811/'Clients Balance'!$B811</f>
        <v>0</v>
      </c>
      <c r="I599" s="334">
        <f>'Clients Balance'!I811/'Clients Balance'!$B811</f>
        <v>0</v>
      </c>
      <c r="J599" s="334">
        <f>'Clients Balance'!J811/'Clients Balance'!$B811</f>
        <v>0</v>
      </c>
      <c r="K599" s="334">
        <f>'Clients Balance'!K811/'Clients Balance'!$B811</f>
        <v>0</v>
      </c>
      <c r="L599" s="334">
        <f>'Clients Balance'!L811/'Clients Balance'!$B811</f>
        <v>0</v>
      </c>
      <c r="M599" s="334">
        <f>'Clients Balance'!M811/'Clients Balance'!$B811</f>
        <v>0</v>
      </c>
      <c r="N599" s="334">
        <f>'Clients Balance'!N811/'Clients Balance'!$B811</f>
        <v>0</v>
      </c>
      <c r="O599" s="334">
        <f>'Clients Balance'!O811/'Clients Balance'!$B811</f>
        <v>0.04923004982</v>
      </c>
      <c r="P599" s="334">
        <f>'Clients Balance'!P811/'Clients Balance'!$B811</f>
        <v>0.02959932172</v>
      </c>
      <c r="Q599" s="334">
        <f>'Clients Balance'!Q811/'Clients Balance'!$B811</f>
        <v>0.07937137812</v>
      </c>
      <c r="R599" s="334">
        <f>'Clients Balance'!R811/'Clients Balance'!$B811</f>
        <v>0</v>
      </c>
      <c r="S599" s="134"/>
      <c r="T599" s="134"/>
      <c r="U599" s="134"/>
      <c r="V599" s="134"/>
      <c r="W599" s="134"/>
      <c r="X599" s="134"/>
      <c r="Y599" s="134"/>
      <c r="Z599" s="134"/>
      <c r="AA599" s="134"/>
    </row>
    <row r="600" ht="22.5" customHeight="1">
      <c r="A600" s="186" t="str">
        <f>'PROP DAILY PNL'!A806</f>
        <v/>
      </c>
      <c r="B600" s="334">
        <f t="shared" si="1"/>
        <v>1</v>
      </c>
      <c r="C600" s="334">
        <f>'Clients Balance'!C812/'Clients Balance'!B812</f>
        <v>0.5886574678</v>
      </c>
      <c r="D600" s="334">
        <f>'Clients Balance'!D812/'Clients Balance'!$B812</f>
        <v>0.1441470854</v>
      </c>
      <c r="E600" s="334">
        <f>'Clients Balance'!E812/'Clients Balance'!$B812</f>
        <v>0.1089946972</v>
      </c>
      <c r="F600" s="334">
        <f>'Clients Balance'!F812/'Clients Balance'!$B812</f>
        <v>0</v>
      </c>
      <c r="G600" s="334">
        <f>'Clients Balance'!G812/'Clients Balance'!$B812</f>
        <v>0</v>
      </c>
      <c r="H600" s="334">
        <f>'Clients Balance'!H812/'Clients Balance'!$B812</f>
        <v>0</v>
      </c>
      <c r="I600" s="334">
        <f>'Clients Balance'!I812/'Clients Balance'!$B812</f>
        <v>0</v>
      </c>
      <c r="J600" s="334">
        <f>'Clients Balance'!J812/'Clients Balance'!$B812</f>
        <v>0</v>
      </c>
      <c r="K600" s="334">
        <f>'Clients Balance'!K812/'Clients Balance'!$B812</f>
        <v>0</v>
      </c>
      <c r="L600" s="334">
        <f>'Clients Balance'!L812/'Clients Balance'!$B812</f>
        <v>0</v>
      </c>
      <c r="M600" s="334">
        <f>'Clients Balance'!M812/'Clients Balance'!$B812</f>
        <v>0</v>
      </c>
      <c r="N600" s="334">
        <f>'Clients Balance'!N812/'Clients Balance'!$B812</f>
        <v>0</v>
      </c>
      <c r="O600" s="334">
        <f>'Clients Balance'!O812/'Clients Balance'!$B812</f>
        <v>0.04923004982</v>
      </c>
      <c r="P600" s="334">
        <f>'Clients Balance'!P812/'Clients Balance'!$B812</f>
        <v>0.02959932172</v>
      </c>
      <c r="Q600" s="334">
        <f>'Clients Balance'!Q812/'Clients Balance'!$B812</f>
        <v>0.07937137812</v>
      </c>
      <c r="R600" s="334">
        <f>'Clients Balance'!R812/'Clients Balance'!$B812</f>
        <v>0</v>
      </c>
      <c r="S600" s="134"/>
      <c r="T600" s="134"/>
      <c r="U600" s="134"/>
      <c r="V600" s="134"/>
      <c r="W600" s="134"/>
      <c r="X600" s="134"/>
      <c r="Y600" s="134"/>
      <c r="Z600" s="134"/>
      <c r="AA600" s="134"/>
    </row>
    <row r="601" ht="22.5" customHeight="1">
      <c r="A601" s="186" t="str">
        <f>'PROP DAILY PNL'!A807</f>
        <v/>
      </c>
      <c r="B601" s="334">
        <f t="shared" si="1"/>
        <v>1</v>
      </c>
      <c r="C601" s="334">
        <f>'Clients Balance'!C813/'Clients Balance'!B813</f>
        <v>0.5886574678</v>
      </c>
      <c r="D601" s="334">
        <f>'Clients Balance'!D813/'Clients Balance'!$B813</f>
        <v>0.1441470854</v>
      </c>
      <c r="E601" s="334">
        <f>'Clients Balance'!E813/'Clients Balance'!$B813</f>
        <v>0.1089946972</v>
      </c>
      <c r="F601" s="334">
        <f>'Clients Balance'!F813/'Clients Balance'!$B813</f>
        <v>0</v>
      </c>
      <c r="G601" s="334">
        <f>'Clients Balance'!G813/'Clients Balance'!$B813</f>
        <v>0</v>
      </c>
      <c r="H601" s="334">
        <f>'Clients Balance'!H813/'Clients Balance'!$B813</f>
        <v>0</v>
      </c>
      <c r="I601" s="334">
        <f>'Clients Balance'!I813/'Clients Balance'!$B813</f>
        <v>0</v>
      </c>
      <c r="J601" s="334">
        <f>'Clients Balance'!J813/'Clients Balance'!$B813</f>
        <v>0</v>
      </c>
      <c r="K601" s="334">
        <f>'Clients Balance'!K813/'Clients Balance'!$B813</f>
        <v>0</v>
      </c>
      <c r="L601" s="334">
        <f>'Clients Balance'!L813/'Clients Balance'!$B813</f>
        <v>0</v>
      </c>
      <c r="M601" s="334">
        <f>'Clients Balance'!M813/'Clients Balance'!$B813</f>
        <v>0</v>
      </c>
      <c r="N601" s="334">
        <f>'Clients Balance'!N813/'Clients Balance'!$B813</f>
        <v>0</v>
      </c>
      <c r="O601" s="334">
        <f>'Clients Balance'!O813/'Clients Balance'!$B813</f>
        <v>0.04923004982</v>
      </c>
      <c r="P601" s="334">
        <f>'Clients Balance'!P813/'Clients Balance'!$B813</f>
        <v>0.02959932172</v>
      </c>
      <c r="Q601" s="334">
        <f>'Clients Balance'!Q813/'Clients Balance'!$B813</f>
        <v>0.07937137812</v>
      </c>
      <c r="R601" s="334">
        <f>'Clients Balance'!R813/'Clients Balance'!$B813</f>
        <v>0</v>
      </c>
      <c r="S601" s="134"/>
      <c r="T601" s="134"/>
      <c r="U601" s="134"/>
      <c r="V601" s="134"/>
      <c r="W601" s="134"/>
      <c r="X601" s="134"/>
      <c r="Y601" s="134"/>
      <c r="Z601" s="134"/>
      <c r="AA601" s="134"/>
    </row>
    <row r="602" ht="22.5" customHeight="1">
      <c r="A602" s="186" t="str">
        <f>'PROP DAILY PNL'!A808</f>
        <v/>
      </c>
      <c r="B602" s="334">
        <f t="shared" si="1"/>
        <v>1</v>
      </c>
      <c r="C602" s="334">
        <f>'Clients Balance'!C814/'Clients Balance'!B814</f>
        <v>0.5886574678</v>
      </c>
      <c r="D602" s="334">
        <f>'Clients Balance'!D814/'Clients Balance'!$B814</f>
        <v>0.1441470854</v>
      </c>
      <c r="E602" s="334">
        <f>'Clients Balance'!E814/'Clients Balance'!$B814</f>
        <v>0.1089946972</v>
      </c>
      <c r="F602" s="334">
        <f>'Clients Balance'!F814/'Clients Balance'!$B814</f>
        <v>0</v>
      </c>
      <c r="G602" s="334">
        <f>'Clients Balance'!G814/'Clients Balance'!$B814</f>
        <v>0</v>
      </c>
      <c r="H602" s="334">
        <f>'Clients Balance'!H814/'Clients Balance'!$B814</f>
        <v>0</v>
      </c>
      <c r="I602" s="334">
        <f>'Clients Balance'!I814/'Clients Balance'!$B814</f>
        <v>0</v>
      </c>
      <c r="J602" s="334">
        <f>'Clients Balance'!J814/'Clients Balance'!$B814</f>
        <v>0</v>
      </c>
      <c r="K602" s="334">
        <f>'Clients Balance'!K814/'Clients Balance'!$B814</f>
        <v>0</v>
      </c>
      <c r="L602" s="334">
        <f>'Clients Balance'!L814/'Clients Balance'!$B814</f>
        <v>0</v>
      </c>
      <c r="M602" s="334">
        <f>'Clients Balance'!M814/'Clients Balance'!$B814</f>
        <v>0</v>
      </c>
      <c r="N602" s="334">
        <f>'Clients Balance'!N814/'Clients Balance'!$B814</f>
        <v>0</v>
      </c>
      <c r="O602" s="334">
        <f>'Clients Balance'!O814/'Clients Balance'!$B814</f>
        <v>0.04923004982</v>
      </c>
      <c r="P602" s="334">
        <f>'Clients Balance'!P814/'Clients Balance'!$B814</f>
        <v>0.02959932172</v>
      </c>
      <c r="Q602" s="334">
        <f>'Clients Balance'!Q814/'Clients Balance'!$B814</f>
        <v>0.07937137812</v>
      </c>
      <c r="R602" s="334">
        <f>'Clients Balance'!R814/'Clients Balance'!$B814</f>
        <v>0</v>
      </c>
      <c r="S602" s="134"/>
      <c r="T602" s="134"/>
      <c r="U602" s="134"/>
      <c r="V602" s="134"/>
      <c r="W602" s="134"/>
      <c r="X602" s="134"/>
      <c r="Y602" s="134"/>
      <c r="Z602" s="134"/>
      <c r="AA602" s="134"/>
    </row>
    <row r="603" ht="22.5" customHeight="1">
      <c r="A603" s="186" t="str">
        <f>'PROP DAILY PNL'!A809</f>
        <v/>
      </c>
      <c r="B603" s="334">
        <f t="shared" si="1"/>
        <v>1</v>
      </c>
      <c r="C603" s="334">
        <f>'Clients Balance'!C815/'Clients Balance'!B815</f>
        <v>0.5886574678</v>
      </c>
      <c r="D603" s="334">
        <f>'Clients Balance'!D815/'Clients Balance'!$B815</f>
        <v>0.1441470854</v>
      </c>
      <c r="E603" s="334">
        <f>'Clients Balance'!E815/'Clients Balance'!$B815</f>
        <v>0.1089946972</v>
      </c>
      <c r="F603" s="334">
        <f>'Clients Balance'!F815/'Clients Balance'!$B815</f>
        <v>0</v>
      </c>
      <c r="G603" s="334">
        <f>'Clients Balance'!G815/'Clients Balance'!$B815</f>
        <v>0</v>
      </c>
      <c r="H603" s="334">
        <f>'Clients Balance'!H815/'Clients Balance'!$B815</f>
        <v>0</v>
      </c>
      <c r="I603" s="334">
        <f>'Clients Balance'!I815/'Clients Balance'!$B815</f>
        <v>0</v>
      </c>
      <c r="J603" s="334">
        <f>'Clients Balance'!J815/'Clients Balance'!$B815</f>
        <v>0</v>
      </c>
      <c r="K603" s="334">
        <f>'Clients Balance'!K815/'Clients Balance'!$B815</f>
        <v>0</v>
      </c>
      <c r="L603" s="334">
        <f>'Clients Balance'!L815/'Clients Balance'!$B815</f>
        <v>0</v>
      </c>
      <c r="M603" s="334">
        <f>'Clients Balance'!M815/'Clients Balance'!$B815</f>
        <v>0</v>
      </c>
      <c r="N603" s="334">
        <f>'Clients Balance'!N815/'Clients Balance'!$B815</f>
        <v>0</v>
      </c>
      <c r="O603" s="334">
        <f>'Clients Balance'!O815/'Clients Balance'!$B815</f>
        <v>0.04923004982</v>
      </c>
      <c r="P603" s="334">
        <f>'Clients Balance'!P815/'Clients Balance'!$B815</f>
        <v>0.02959932172</v>
      </c>
      <c r="Q603" s="334">
        <f>'Clients Balance'!Q815/'Clients Balance'!$B815</f>
        <v>0.07937137812</v>
      </c>
      <c r="R603" s="334">
        <f>'Clients Balance'!R815/'Clients Balance'!$B815</f>
        <v>0</v>
      </c>
      <c r="S603" s="134"/>
      <c r="T603" s="134"/>
      <c r="U603" s="134"/>
      <c r="V603" s="134"/>
      <c r="W603" s="134"/>
      <c r="X603" s="134"/>
      <c r="Y603" s="134"/>
      <c r="Z603" s="134"/>
      <c r="AA603" s="134"/>
    </row>
    <row r="604" ht="22.5" customHeight="1">
      <c r="A604" s="186" t="str">
        <f>'PROP DAILY PNL'!A810</f>
        <v/>
      </c>
      <c r="B604" s="334">
        <f t="shared" si="1"/>
        <v>1</v>
      </c>
      <c r="C604" s="334">
        <f>'Clients Balance'!C816/'Clients Balance'!B816</f>
        <v>0.5886574678</v>
      </c>
      <c r="D604" s="334">
        <f>'Clients Balance'!D816/'Clients Balance'!$B816</f>
        <v>0.1441470854</v>
      </c>
      <c r="E604" s="334">
        <f>'Clients Balance'!E816/'Clients Balance'!$B816</f>
        <v>0.1089946972</v>
      </c>
      <c r="F604" s="334">
        <f>'Clients Balance'!F816/'Clients Balance'!$B816</f>
        <v>0</v>
      </c>
      <c r="G604" s="334">
        <f>'Clients Balance'!G816/'Clients Balance'!$B816</f>
        <v>0</v>
      </c>
      <c r="H604" s="334">
        <f>'Clients Balance'!H816/'Clients Balance'!$B816</f>
        <v>0</v>
      </c>
      <c r="I604" s="334">
        <f>'Clients Balance'!I816/'Clients Balance'!$B816</f>
        <v>0</v>
      </c>
      <c r="J604" s="334">
        <f>'Clients Balance'!J816/'Clients Balance'!$B816</f>
        <v>0</v>
      </c>
      <c r="K604" s="334">
        <f>'Clients Balance'!K816/'Clients Balance'!$B816</f>
        <v>0</v>
      </c>
      <c r="L604" s="334">
        <f>'Clients Balance'!L816/'Clients Balance'!$B816</f>
        <v>0</v>
      </c>
      <c r="M604" s="334">
        <f>'Clients Balance'!M816/'Clients Balance'!$B816</f>
        <v>0</v>
      </c>
      <c r="N604" s="334">
        <f>'Clients Balance'!N816/'Clients Balance'!$B816</f>
        <v>0</v>
      </c>
      <c r="O604" s="334">
        <f>'Clients Balance'!O816/'Clients Balance'!$B816</f>
        <v>0.04923004982</v>
      </c>
      <c r="P604" s="334">
        <f>'Clients Balance'!P816/'Clients Balance'!$B816</f>
        <v>0.02959932172</v>
      </c>
      <c r="Q604" s="334">
        <f>'Clients Balance'!Q816/'Clients Balance'!$B816</f>
        <v>0.07937137812</v>
      </c>
      <c r="R604" s="334">
        <f>'Clients Balance'!R816/'Clients Balance'!$B816</f>
        <v>0</v>
      </c>
      <c r="S604" s="134"/>
      <c r="T604" s="134"/>
      <c r="U604" s="134"/>
      <c r="V604" s="134"/>
      <c r="W604" s="134"/>
      <c r="X604" s="134"/>
      <c r="Y604" s="134"/>
      <c r="Z604" s="134"/>
      <c r="AA604" s="134"/>
    </row>
    <row r="605" ht="22.5" customHeight="1">
      <c r="A605" s="186" t="str">
        <f>'PROP DAILY PNL'!A811</f>
        <v/>
      </c>
      <c r="B605" s="334">
        <f t="shared" si="1"/>
        <v>1</v>
      </c>
      <c r="C605" s="334">
        <f>'Clients Balance'!C817/'Clients Balance'!B817</f>
        <v>0.5886574678</v>
      </c>
      <c r="D605" s="334">
        <f>'Clients Balance'!D817/'Clients Balance'!$B817</f>
        <v>0.1441470854</v>
      </c>
      <c r="E605" s="334">
        <f>'Clients Balance'!E817/'Clients Balance'!$B817</f>
        <v>0.1089946972</v>
      </c>
      <c r="F605" s="334">
        <f>'Clients Balance'!F817/'Clients Balance'!$B817</f>
        <v>0</v>
      </c>
      <c r="G605" s="334">
        <f>'Clients Balance'!G817/'Clients Balance'!$B817</f>
        <v>0</v>
      </c>
      <c r="H605" s="334">
        <f>'Clients Balance'!H817/'Clients Balance'!$B817</f>
        <v>0</v>
      </c>
      <c r="I605" s="334">
        <f>'Clients Balance'!I817/'Clients Balance'!$B817</f>
        <v>0</v>
      </c>
      <c r="J605" s="334">
        <f>'Clients Balance'!J817/'Clients Balance'!$B817</f>
        <v>0</v>
      </c>
      <c r="K605" s="334">
        <f>'Clients Balance'!K817/'Clients Balance'!$B817</f>
        <v>0</v>
      </c>
      <c r="L605" s="334">
        <f>'Clients Balance'!L817/'Clients Balance'!$B817</f>
        <v>0</v>
      </c>
      <c r="M605" s="334">
        <f>'Clients Balance'!M817/'Clients Balance'!$B817</f>
        <v>0</v>
      </c>
      <c r="N605" s="334">
        <f>'Clients Balance'!N817/'Clients Balance'!$B817</f>
        <v>0</v>
      </c>
      <c r="O605" s="334">
        <f>'Clients Balance'!O817/'Clients Balance'!$B817</f>
        <v>0.04923004982</v>
      </c>
      <c r="P605" s="334">
        <f>'Clients Balance'!P817/'Clients Balance'!$B817</f>
        <v>0.02959932172</v>
      </c>
      <c r="Q605" s="334">
        <f>'Clients Balance'!Q817/'Clients Balance'!$B817</f>
        <v>0.07937137812</v>
      </c>
      <c r="R605" s="334">
        <f>'Clients Balance'!R817/'Clients Balance'!$B817</f>
        <v>0</v>
      </c>
      <c r="S605" s="134"/>
      <c r="T605" s="134"/>
      <c r="U605" s="134"/>
      <c r="V605" s="134"/>
      <c r="W605" s="134"/>
      <c r="X605" s="134"/>
      <c r="Y605" s="134"/>
      <c r="Z605" s="134"/>
      <c r="AA605" s="134"/>
    </row>
    <row r="606" ht="22.5" customHeight="1">
      <c r="A606" s="186" t="str">
        <f>'PROP DAILY PNL'!A812</f>
        <v/>
      </c>
      <c r="B606" s="334">
        <f t="shared" si="1"/>
        <v>1</v>
      </c>
      <c r="C606" s="334">
        <f>'Clients Balance'!C818/'Clients Balance'!B818</f>
        <v>0.5886574678</v>
      </c>
      <c r="D606" s="334">
        <f>'Clients Balance'!D818/'Clients Balance'!$B818</f>
        <v>0.1441470854</v>
      </c>
      <c r="E606" s="334">
        <f>'Clients Balance'!E818/'Clients Balance'!$B818</f>
        <v>0.1089946972</v>
      </c>
      <c r="F606" s="334">
        <f>'Clients Balance'!F818/'Clients Balance'!$B818</f>
        <v>0</v>
      </c>
      <c r="G606" s="334">
        <f>'Clients Balance'!G818/'Clients Balance'!$B818</f>
        <v>0</v>
      </c>
      <c r="H606" s="334">
        <f>'Clients Balance'!H818/'Clients Balance'!$B818</f>
        <v>0</v>
      </c>
      <c r="I606" s="334">
        <f>'Clients Balance'!I818/'Clients Balance'!$B818</f>
        <v>0</v>
      </c>
      <c r="J606" s="334">
        <f>'Clients Balance'!J818/'Clients Balance'!$B818</f>
        <v>0</v>
      </c>
      <c r="K606" s="334">
        <f>'Clients Balance'!K818/'Clients Balance'!$B818</f>
        <v>0</v>
      </c>
      <c r="L606" s="334">
        <f>'Clients Balance'!L818/'Clients Balance'!$B818</f>
        <v>0</v>
      </c>
      <c r="M606" s="334">
        <f>'Clients Balance'!M818/'Clients Balance'!$B818</f>
        <v>0</v>
      </c>
      <c r="N606" s="334">
        <f>'Clients Balance'!N818/'Clients Balance'!$B818</f>
        <v>0</v>
      </c>
      <c r="O606" s="334">
        <f>'Clients Balance'!O818/'Clients Balance'!$B818</f>
        <v>0.04923004982</v>
      </c>
      <c r="P606" s="334">
        <f>'Clients Balance'!P818/'Clients Balance'!$B818</f>
        <v>0.02959932172</v>
      </c>
      <c r="Q606" s="334">
        <f>'Clients Balance'!Q818/'Clients Balance'!$B818</f>
        <v>0.07937137812</v>
      </c>
      <c r="R606" s="334">
        <f>'Clients Balance'!R818/'Clients Balance'!$B818</f>
        <v>0</v>
      </c>
      <c r="S606" s="134"/>
      <c r="T606" s="134"/>
      <c r="U606" s="134"/>
      <c r="V606" s="134"/>
      <c r="W606" s="134"/>
      <c r="X606" s="134"/>
      <c r="Y606" s="134"/>
      <c r="Z606" s="134"/>
      <c r="AA606" s="134"/>
    </row>
    <row r="607" ht="22.5" customHeight="1">
      <c r="A607" s="186" t="str">
        <f>'PROP DAILY PNL'!A813</f>
        <v/>
      </c>
      <c r="B607" s="334">
        <f t="shared" si="1"/>
        <v>1</v>
      </c>
      <c r="C607" s="334">
        <f>'Clients Balance'!C819/'Clients Balance'!B819</f>
        <v>0.5886574678</v>
      </c>
      <c r="D607" s="334">
        <f>'Clients Balance'!D819/'Clients Balance'!$B819</f>
        <v>0.1441470854</v>
      </c>
      <c r="E607" s="334">
        <f>'Clients Balance'!E819/'Clients Balance'!$B819</f>
        <v>0.1089946972</v>
      </c>
      <c r="F607" s="334">
        <f>'Clients Balance'!F819/'Clients Balance'!$B819</f>
        <v>0</v>
      </c>
      <c r="G607" s="334">
        <f>'Clients Balance'!G819/'Clients Balance'!$B819</f>
        <v>0</v>
      </c>
      <c r="H607" s="334">
        <f>'Clients Balance'!H819/'Clients Balance'!$B819</f>
        <v>0</v>
      </c>
      <c r="I607" s="334">
        <f>'Clients Balance'!I819/'Clients Balance'!$B819</f>
        <v>0</v>
      </c>
      <c r="J607" s="334">
        <f>'Clients Balance'!J819/'Clients Balance'!$B819</f>
        <v>0</v>
      </c>
      <c r="K607" s="334">
        <f>'Clients Balance'!K819/'Clients Balance'!$B819</f>
        <v>0</v>
      </c>
      <c r="L607" s="334">
        <f>'Clients Balance'!L819/'Clients Balance'!$B819</f>
        <v>0</v>
      </c>
      <c r="M607" s="334">
        <f>'Clients Balance'!M819/'Clients Balance'!$B819</f>
        <v>0</v>
      </c>
      <c r="N607" s="334">
        <f>'Clients Balance'!N819/'Clients Balance'!$B819</f>
        <v>0</v>
      </c>
      <c r="O607" s="334">
        <f>'Clients Balance'!O819/'Clients Balance'!$B819</f>
        <v>0.04923004982</v>
      </c>
      <c r="P607" s="334">
        <f>'Clients Balance'!P819/'Clients Balance'!$B819</f>
        <v>0.02959932172</v>
      </c>
      <c r="Q607" s="334">
        <f>'Clients Balance'!Q819/'Clients Balance'!$B819</f>
        <v>0.07937137812</v>
      </c>
      <c r="R607" s="334">
        <f>'Clients Balance'!R819/'Clients Balance'!$B819</f>
        <v>0</v>
      </c>
      <c r="S607" s="134"/>
      <c r="T607" s="134"/>
      <c r="U607" s="134"/>
      <c r="V607" s="134"/>
      <c r="W607" s="134"/>
      <c r="X607" s="134"/>
      <c r="Y607" s="134"/>
      <c r="Z607" s="134"/>
      <c r="AA607" s="134"/>
    </row>
    <row r="608" ht="22.5" customHeight="1">
      <c r="A608" s="186" t="str">
        <f>'PROP DAILY PNL'!A814</f>
        <v/>
      </c>
      <c r="B608" s="334">
        <f t="shared" si="1"/>
        <v>1</v>
      </c>
      <c r="C608" s="334">
        <f>'Clients Balance'!C820/'Clients Balance'!B820</f>
        <v>0.5886574678</v>
      </c>
      <c r="D608" s="334">
        <f>'Clients Balance'!D820/'Clients Balance'!$B820</f>
        <v>0.1441470854</v>
      </c>
      <c r="E608" s="334">
        <f>'Clients Balance'!E820/'Clients Balance'!$B820</f>
        <v>0.1089946972</v>
      </c>
      <c r="F608" s="334">
        <f>'Clients Balance'!F820/'Clients Balance'!$B820</f>
        <v>0</v>
      </c>
      <c r="G608" s="334">
        <f>'Clients Balance'!G820/'Clients Balance'!$B820</f>
        <v>0</v>
      </c>
      <c r="H608" s="334">
        <f>'Clients Balance'!H820/'Clients Balance'!$B820</f>
        <v>0</v>
      </c>
      <c r="I608" s="334">
        <f>'Clients Balance'!I820/'Clients Balance'!$B820</f>
        <v>0</v>
      </c>
      <c r="J608" s="334">
        <f>'Clients Balance'!J820/'Clients Balance'!$B820</f>
        <v>0</v>
      </c>
      <c r="K608" s="334">
        <f>'Clients Balance'!K820/'Clients Balance'!$B820</f>
        <v>0</v>
      </c>
      <c r="L608" s="334">
        <f>'Clients Balance'!L820/'Clients Balance'!$B820</f>
        <v>0</v>
      </c>
      <c r="M608" s="334">
        <f>'Clients Balance'!M820/'Clients Balance'!$B820</f>
        <v>0</v>
      </c>
      <c r="N608" s="334">
        <f>'Clients Balance'!N820/'Clients Balance'!$B820</f>
        <v>0</v>
      </c>
      <c r="O608" s="334">
        <f>'Clients Balance'!O820/'Clients Balance'!$B820</f>
        <v>0.04923004982</v>
      </c>
      <c r="P608" s="334">
        <f>'Clients Balance'!P820/'Clients Balance'!$B820</f>
        <v>0.02959932172</v>
      </c>
      <c r="Q608" s="334">
        <f>'Clients Balance'!Q820/'Clients Balance'!$B820</f>
        <v>0.07937137812</v>
      </c>
      <c r="R608" s="334">
        <f>'Clients Balance'!R820/'Clients Balance'!$B820</f>
        <v>0</v>
      </c>
      <c r="S608" s="134"/>
      <c r="T608" s="134"/>
      <c r="U608" s="134"/>
      <c r="V608" s="134"/>
      <c r="W608" s="134"/>
      <c r="X608" s="134"/>
      <c r="Y608" s="134"/>
      <c r="Z608" s="134"/>
      <c r="AA608" s="134"/>
    </row>
    <row r="609" ht="22.5" customHeight="1">
      <c r="A609" s="186" t="str">
        <f>'PROP DAILY PNL'!A815</f>
        <v/>
      </c>
      <c r="B609" s="334">
        <f t="shared" si="1"/>
        <v>1</v>
      </c>
      <c r="C609" s="334">
        <f>'Clients Balance'!C821/'Clients Balance'!B821</f>
        <v>0.5886574678</v>
      </c>
      <c r="D609" s="334">
        <f>'Clients Balance'!D821/'Clients Balance'!$B821</f>
        <v>0.1441470854</v>
      </c>
      <c r="E609" s="334">
        <f>'Clients Balance'!E821/'Clients Balance'!$B821</f>
        <v>0.1089946972</v>
      </c>
      <c r="F609" s="334">
        <f>'Clients Balance'!F821/'Clients Balance'!$B821</f>
        <v>0</v>
      </c>
      <c r="G609" s="334">
        <f>'Clients Balance'!G821/'Clients Balance'!$B821</f>
        <v>0</v>
      </c>
      <c r="H609" s="334">
        <f>'Clients Balance'!H821/'Clients Balance'!$B821</f>
        <v>0</v>
      </c>
      <c r="I609" s="334">
        <f>'Clients Balance'!I821/'Clients Balance'!$B821</f>
        <v>0</v>
      </c>
      <c r="J609" s="334">
        <f>'Clients Balance'!J821/'Clients Balance'!$B821</f>
        <v>0</v>
      </c>
      <c r="K609" s="334">
        <f>'Clients Balance'!K821/'Clients Balance'!$B821</f>
        <v>0</v>
      </c>
      <c r="L609" s="334">
        <f>'Clients Balance'!L821/'Clients Balance'!$B821</f>
        <v>0</v>
      </c>
      <c r="M609" s="334">
        <f>'Clients Balance'!M821/'Clients Balance'!$B821</f>
        <v>0</v>
      </c>
      <c r="N609" s="334">
        <f>'Clients Balance'!N821/'Clients Balance'!$B821</f>
        <v>0</v>
      </c>
      <c r="O609" s="334">
        <f>'Clients Balance'!O821/'Clients Balance'!$B821</f>
        <v>0.04923004982</v>
      </c>
      <c r="P609" s="334">
        <f>'Clients Balance'!P821/'Clients Balance'!$B821</f>
        <v>0.02959932172</v>
      </c>
      <c r="Q609" s="334">
        <f>'Clients Balance'!Q821/'Clients Balance'!$B821</f>
        <v>0.07937137812</v>
      </c>
      <c r="R609" s="334">
        <f>'Clients Balance'!R821/'Clients Balance'!$B821</f>
        <v>0</v>
      </c>
      <c r="S609" s="134"/>
      <c r="T609" s="134"/>
      <c r="U609" s="134"/>
      <c r="V609" s="134"/>
      <c r="W609" s="134"/>
      <c r="X609" s="134"/>
      <c r="Y609" s="134"/>
      <c r="Z609" s="134"/>
      <c r="AA609" s="134"/>
    </row>
    <row r="610" ht="22.5" customHeight="1">
      <c r="A610" s="186" t="str">
        <f>'PROP DAILY PNL'!A816</f>
        <v/>
      </c>
      <c r="B610" s="334">
        <f t="shared" si="1"/>
        <v>1</v>
      </c>
      <c r="C610" s="334">
        <f>'Clients Balance'!C822/'Clients Balance'!B822</f>
        <v>0.5886574678</v>
      </c>
      <c r="D610" s="334">
        <f>'Clients Balance'!D822/'Clients Balance'!$B822</f>
        <v>0.1441470854</v>
      </c>
      <c r="E610" s="334">
        <f>'Clients Balance'!E822/'Clients Balance'!$B822</f>
        <v>0.1089946972</v>
      </c>
      <c r="F610" s="334">
        <f>'Clients Balance'!F822/'Clients Balance'!$B822</f>
        <v>0</v>
      </c>
      <c r="G610" s="334">
        <f>'Clients Balance'!G822/'Clients Balance'!$B822</f>
        <v>0</v>
      </c>
      <c r="H610" s="334">
        <f>'Clients Balance'!H822/'Clients Balance'!$B822</f>
        <v>0</v>
      </c>
      <c r="I610" s="334">
        <f>'Clients Balance'!I822/'Clients Balance'!$B822</f>
        <v>0</v>
      </c>
      <c r="J610" s="334">
        <f>'Clients Balance'!J822/'Clients Balance'!$B822</f>
        <v>0</v>
      </c>
      <c r="K610" s="334">
        <f>'Clients Balance'!K822/'Clients Balance'!$B822</f>
        <v>0</v>
      </c>
      <c r="L610" s="334">
        <f>'Clients Balance'!L822/'Clients Balance'!$B822</f>
        <v>0</v>
      </c>
      <c r="M610" s="334">
        <f>'Clients Balance'!M822/'Clients Balance'!$B822</f>
        <v>0</v>
      </c>
      <c r="N610" s="334">
        <f>'Clients Balance'!N822/'Clients Balance'!$B822</f>
        <v>0</v>
      </c>
      <c r="O610" s="334">
        <f>'Clients Balance'!O822/'Clients Balance'!$B822</f>
        <v>0.04923004982</v>
      </c>
      <c r="P610" s="334">
        <f>'Clients Balance'!P822/'Clients Balance'!$B822</f>
        <v>0.02959932172</v>
      </c>
      <c r="Q610" s="334">
        <f>'Clients Balance'!Q822/'Clients Balance'!$B822</f>
        <v>0.07937137812</v>
      </c>
      <c r="R610" s="334">
        <f>'Clients Balance'!R822/'Clients Balance'!$B822</f>
        <v>0</v>
      </c>
      <c r="S610" s="134"/>
      <c r="T610" s="134"/>
      <c r="U610" s="134"/>
      <c r="V610" s="134"/>
      <c r="W610" s="134"/>
      <c r="X610" s="134"/>
      <c r="Y610" s="134"/>
      <c r="Z610" s="134"/>
      <c r="AA610" s="134"/>
    </row>
    <row r="611" ht="22.5" customHeight="1">
      <c r="A611" s="186" t="str">
        <f>'PROP DAILY PNL'!A817</f>
        <v/>
      </c>
      <c r="B611" s="334">
        <f t="shared" si="1"/>
        <v>1</v>
      </c>
      <c r="C611" s="334">
        <f>'Clients Balance'!C823/'Clients Balance'!B823</f>
        <v>0.5886574678</v>
      </c>
      <c r="D611" s="334">
        <f>'Clients Balance'!D823/'Clients Balance'!$B823</f>
        <v>0.1441470854</v>
      </c>
      <c r="E611" s="334">
        <f>'Clients Balance'!E823/'Clients Balance'!$B823</f>
        <v>0.1089946972</v>
      </c>
      <c r="F611" s="334">
        <f>'Clients Balance'!F823/'Clients Balance'!$B823</f>
        <v>0</v>
      </c>
      <c r="G611" s="334">
        <f>'Clients Balance'!G823/'Clients Balance'!$B823</f>
        <v>0</v>
      </c>
      <c r="H611" s="334">
        <f>'Clients Balance'!H823/'Clients Balance'!$B823</f>
        <v>0</v>
      </c>
      <c r="I611" s="334">
        <f>'Clients Balance'!I823/'Clients Balance'!$B823</f>
        <v>0</v>
      </c>
      <c r="J611" s="334">
        <f>'Clients Balance'!J823/'Clients Balance'!$B823</f>
        <v>0</v>
      </c>
      <c r="K611" s="334">
        <f>'Clients Balance'!K823/'Clients Balance'!$B823</f>
        <v>0</v>
      </c>
      <c r="L611" s="334">
        <f>'Clients Balance'!L823/'Clients Balance'!$B823</f>
        <v>0</v>
      </c>
      <c r="M611" s="334">
        <f>'Clients Balance'!M823/'Clients Balance'!$B823</f>
        <v>0</v>
      </c>
      <c r="N611" s="334">
        <f>'Clients Balance'!N823/'Clients Balance'!$B823</f>
        <v>0</v>
      </c>
      <c r="O611" s="334">
        <f>'Clients Balance'!O823/'Clients Balance'!$B823</f>
        <v>0.04923004982</v>
      </c>
      <c r="P611" s="334">
        <f>'Clients Balance'!P823/'Clients Balance'!$B823</f>
        <v>0.02959932172</v>
      </c>
      <c r="Q611" s="334">
        <f>'Clients Balance'!Q823/'Clients Balance'!$B823</f>
        <v>0.07937137812</v>
      </c>
      <c r="R611" s="334">
        <f>'Clients Balance'!R823/'Clients Balance'!$B823</f>
        <v>0</v>
      </c>
      <c r="S611" s="134"/>
      <c r="T611" s="134"/>
      <c r="U611" s="134"/>
      <c r="V611" s="134"/>
      <c r="W611" s="134"/>
      <c r="X611" s="134"/>
      <c r="Y611" s="134"/>
      <c r="Z611" s="134"/>
      <c r="AA611" s="134"/>
    </row>
    <row r="612" ht="22.5" customHeight="1">
      <c r="A612" s="186" t="str">
        <f>'PROP DAILY PNL'!A818</f>
        <v/>
      </c>
      <c r="B612" s="334">
        <f t="shared" si="1"/>
        <v>1</v>
      </c>
      <c r="C612" s="334">
        <f>'Clients Balance'!C824/'Clients Balance'!B824</f>
        <v>0.5886574678</v>
      </c>
      <c r="D612" s="334">
        <f>'Clients Balance'!D824/'Clients Balance'!$B824</f>
        <v>0.1441470854</v>
      </c>
      <c r="E612" s="334">
        <f>'Clients Balance'!E824/'Clients Balance'!$B824</f>
        <v>0.1089946972</v>
      </c>
      <c r="F612" s="334">
        <f>'Clients Balance'!F824/'Clients Balance'!$B824</f>
        <v>0</v>
      </c>
      <c r="G612" s="334">
        <f>'Clients Balance'!G824/'Clients Balance'!$B824</f>
        <v>0</v>
      </c>
      <c r="H612" s="334">
        <f>'Clients Balance'!H824/'Clients Balance'!$B824</f>
        <v>0</v>
      </c>
      <c r="I612" s="334">
        <f>'Clients Balance'!I824/'Clients Balance'!$B824</f>
        <v>0</v>
      </c>
      <c r="J612" s="334">
        <f>'Clients Balance'!J824/'Clients Balance'!$B824</f>
        <v>0</v>
      </c>
      <c r="K612" s="334">
        <f>'Clients Balance'!K824/'Clients Balance'!$B824</f>
        <v>0</v>
      </c>
      <c r="L612" s="334">
        <f>'Clients Balance'!L824/'Clients Balance'!$B824</f>
        <v>0</v>
      </c>
      <c r="M612" s="334">
        <f>'Clients Balance'!M824/'Clients Balance'!$B824</f>
        <v>0</v>
      </c>
      <c r="N612" s="334">
        <f>'Clients Balance'!N824/'Clients Balance'!$B824</f>
        <v>0</v>
      </c>
      <c r="O612" s="334">
        <f>'Clients Balance'!O824/'Clients Balance'!$B824</f>
        <v>0.04923004982</v>
      </c>
      <c r="P612" s="334">
        <f>'Clients Balance'!P824/'Clients Balance'!$B824</f>
        <v>0.02959932172</v>
      </c>
      <c r="Q612" s="334">
        <f>'Clients Balance'!Q824/'Clients Balance'!$B824</f>
        <v>0.07937137812</v>
      </c>
      <c r="R612" s="334">
        <f>'Clients Balance'!R824/'Clients Balance'!$B824</f>
        <v>0</v>
      </c>
      <c r="S612" s="134"/>
      <c r="T612" s="134"/>
      <c r="U612" s="134"/>
      <c r="V612" s="134"/>
      <c r="W612" s="134"/>
      <c r="X612" s="134"/>
      <c r="Y612" s="134"/>
      <c r="Z612" s="134"/>
      <c r="AA612" s="134"/>
    </row>
    <row r="613" ht="22.5" customHeight="1">
      <c r="A613" s="186" t="str">
        <f>'PROP DAILY PNL'!A819</f>
        <v/>
      </c>
      <c r="B613" s="334">
        <f t="shared" si="1"/>
        <v>1</v>
      </c>
      <c r="C613" s="334">
        <f>'Clients Balance'!C825/'Clients Balance'!B825</f>
        <v>0.5886574678</v>
      </c>
      <c r="D613" s="334">
        <f>'Clients Balance'!D825/'Clients Balance'!$B825</f>
        <v>0.1441470854</v>
      </c>
      <c r="E613" s="334">
        <f>'Clients Balance'!E825/'Clients Balance'!$B825</f>
        <v>0.1089946972</v>
      </c>
      <c r="F613" s="334">
        <f>'Clients Balance'!F825/'Clients Balance'!$B825</f>
        <v>0</v>
      </c>
      <c r="G613" s="334">
        <f>'Clients Balance'!G825/'Clients Balance'!$B825</f>
        <v>0</v>
      </c>
      <c r="H613" s="334">
        <f>'Clients Balance'!H825/'Clients Balance'!$B825</f>
        <v>0</v>
      </c>
      <c r="I613" s="334">
        <f>'Clients Balance'!I825/'Clients Balance'!$B825</f>
        <v>0</v>
      </c>
      <c r="J613" s="334">
        <f>'Clients Balance'!J825/'Clients Balance'!$B825</f>
        <v>0</v>
      </c>
      <c r="K613" s="334">
        <f>'Clients Balance'!K825/'Clients Balance'!$B825</f>
        <v>0</v>
      </c>
      <c r="L613" s="334">
        <f>'Clients Balance'!L825/'Clients Balance'!$B825</f>
        <v>0</v>
      </c>
      <c r="M613" s="334">
        <f>'Clients Balance'!M825/'Clients Balance'!$B825</f>
        <v>0</v>
      </c>
      <c r="N613" s="334">
        <f>'Clients Balance'!N825/'Clients Balance'!$B825</f>
        <v>0</v>
      </c>
      <c r="O613" s="334">
        <f>'Clients Balance'!O825/'Clients Balance'!$B825</f>
        <v>0.04923004982</v>
      </c>
      <c r="P613" s="334">
        <f>'Clients Balance'!P825/'Clients Balance'!$B825</f>
        <v>0.02959932172</v>
      </c>
      <c r="Q613" s="334">
        <f>'Clients Balance'!Q825/'Clients Balance'!$B825</f>
        <v>0.07937137812</v>
      </c>
      <c r="R613" s="334">
        <f>'Clients Balance'!R825/'Clients Balance'!$B825</f>
        <v>0</v>
      </c>
      <c r="S613" s="134"/>
      <c r="T613" s="134"/>
      <c r="U613" s="134"/>
      <c r="V613" s="134"/>
      <c r="W613" s="134"/>
      <c r="X613" s="134"/>
      <c r="Y613" s="134"/>
      <c r="Z613" s="134"/>
      <c r="AA613" s="134"/>
    </row>
    <row r="614" ht="22.5" customHeight="1">
      <c r="A614" s="186" t="str">
        <f>'PROP DAILY PNL'!A820</f>
        <v/>
      </c>
      <c r="B614" s="334">
        <f t="shared" si="1"/>
        <v>1</v>
      </c>
      <c r="C614" s="334">
        <f>'Clients Balance'!C826/'Clients Balance'!B826</f>
        <v>0.5886574678</v>
      </c>
      <c r="D614" s="334">
        <f>'Clients Balance'!D826/'Clients Balance'!$B826</f>
        <v>0.1441470854</v>
      </c>
      <c r="E614" s="334">
        <f>'Clients Balance'!E826/'Clients Balance'!$B826</f>
        <v>0.1089946972</v>
      </c>
      <c r="F614" s="334">
        <f>'Clients Balance'!F826/'Clients Balance'!$B826</f>
        <v>0</v>
      </c>
      <c r="G614" s="334">
        <f>'Clients Balance'!G826/'Clients Balance'!$B826</f>
        <v>0</v>
      </c>
      <c r="H614" s="334">
        <f>'Clients Balance'!H826/'Clients Balance'!$B826</f>
        <v>0</v>
      </c>
      <c r="I614" s="334">
        <f>'Clients Balance'!I826/'Clients Balance'!$B826</f>
        <v>0</v>
      </c>
      <c r="J614" s="334">
        <f>'Clients Balance'!J826/'Clients Balance'!$B826</f>
        <v>0</v>
      </c>
      <c r="K614" s="334">
        <f>'Clients Balance'!K826/'Clients Balance'!$B826</f>
        <v>0</v>
      </c>
      <c r="L614" s="334">
        <f>'Clients Balance'!L826/'Clients Balance'!$B826</f>
        <v>0</v>
      </c>
      <c r="M614" s="334">
        <f>'Clients Balance'!M826/'Clients Balance'!$B826</f>
        <v>0</v>
      </c>
      <c r="N614" s="334">
        <f>'Clients Balance'!N826/'Clients Balance'!$B826</f>
        <v>0</v>
      </c>
      <c r="O614" s="334">
        <f>'Clients Balance'!O826/'Clients Balance'!$B826</f>
        <v>0.04923004982</v>
      </c>
      <c r="P614" s="334">
        <f>'Clients Balance'!P826/'Clients Balance'!$B826</f>
        <v>0.02959932172</v>
      </c>
      <c r="Q614" s="334">
        <f>'Clients Balance'!Q826/'Clients Balance'!$B826</f>
        <v>0.07937137812</v>
      </c>
      <c r="R614" s="334">
        <f>'Clients Balance'!R826/'Clients Balance'!$B826</f>
        <v>0</v>
      </c>
      <c r="S614" s="134"/>
      <c r="T614" s="134"/>
      <c r="U614" s="134"/>
      <c r="V614" s="134"/>
      <c r="W614" s="134"/>
      <c r="X614" s="134"/>
      <c r="Y614" s="134"/>
      <c r="Z614" s="134"/>
      <c r="AA614" s="134"/>
    </row>
    <row r="615" ht="22.5" customHeight="1">
      <c r="A615" s="186" t="str">
        <f>'PROP DAILY PNL'!A821</f>
        <v/>
      </c>
      <c r="B615" s="334">
        <f t="shared" si="1"/>
        <v>1</v>
      </c>
      <c r="C615" s="334">
        <f>'Clients Balance'!C827/'Clients Balance'!B827</f>
        <v>0.5886574678</v>
      </c>
      <c r="D615" s="334">
        <f>'Clients Balance'!D827/'Clients Balance'!$B827</f>
        <v>0.1441470854</v>
      </c>
      <c r="E615" s="334">
        <f>'Clients Balance'!E827/'Clients Balance'!$B827</f>
        <v>0.1089946972</v>
      </c>
      <c r="F615" s="334">
        <f>'Clients Balance'!F827/'Clients Balance'!$B827</f>
        <v>0</v>
      </c>
      <c r="G615" s="334">
        <f>'Clients Balance'!G827/'Clients Balance'!$B827</f>
        <v>0</v>
      </c>
      <c r="H615" s="334">
        <f>'Clients Balance'!H827/'Clients Balance'!$B827</f>
        <v>0</v>
      </c>
      <c r="I615" s="334">
        <f>'Clients Balance'!I827/'Clients Balance'!$B827</f>
        <v>0</v>
      </c>
      <c r="J615" s="334">
        <f>'Clients Balance'!J827/'Clients Balance'!$B827</f>
        <v>0</v>
      </c>
      <c r="K615" s="334">
        <f>'Clients Balance'!K827/'Clients Balance'!$B827</f>
        <v>0</v>
      </c>
      <c r="L615" s="334">
        <f>'Clients Balance'!L827/'Clients Balance'!$B827</f>
        <v>0</v>
      </c>
      <c r="M615" s="334">
        <f>'Clients Balance'!M827/'Clients Balance'!$B827</f>
        <v>0</v>
      </c>
      <c r="N615" s="334">
        <f>'Clients Balance'!N827/'Clients Balance'!$B827</f>
        <v>0</v>
      </c>
      <c r="O615" s="334">
        <f>'Clients Balance'!O827/'Clients Balance'!$B827</f>
        <v>0.04923004982</v>
      </c>
      <c r="P615" s="334">
        <f>'Clients Balance'!P827/'Clients Balance'!$B827</f>
        <v>0.02959932172</v>
      </c>
      <c r="Q615" s="334">
        <f>'Clients Balance'!Q827/'Clients Balance'!$B827</f>
        <v>0.07937137812</v>
      </c>
      <c r="R615" s="334">
        <f>'Clients Balance'!R827/'Clients Balance'!$B827</f>
        <v>0</v>
      </c>
      <c r="S615" s="134"/>
      <c r="T615" s="134"/>
      <c r="U615" s="134"/>
      <c r="V615" s="134"/>
      <c r="W615" s="134"/>
      <c r="X615" s="134"/>
      <c r="Y615" s="134"/>
      <c r="Z615" s="134"/>
      <c r="AA615" s="134"/>
    </row>
    <row r="616" ht="22.5" customHeight="1">
      <c r="A616" s="186" t="str">
        <f>'PROP DAILY PNL'!A822</f>
        <v/>
      </c>
      <c r="B616" s="334">
        <f t="shared" si="1"/>
        <v>1</v>
      </c>
      <c r="C616" s="334">
        <f>'Clients Balance'!C828/'Clients Balance'!B828</f>
        <v>0.5886574678</v>
      </c>
      <c r="D616" s="334">
        <f>'Clients Balance'!D828/'Clients Balance'!$B828</f>
        <v>0.1441470854</v>
      </c>
      <c r="E616" s="334">
        <f>'Clients Balance'!E828/'Clients Balance'!$B828</f>
        <v>0.1089946972</v>
      </c>
      <c r="F616" s="334">
        <f>'Clients Balance'!F828/'Clients Balance'!$B828</f>
        <v>0</v>
      </c>
      <c r="G616" s="334">
        <f>'Clients Balance'!G828/'Clients Balance'!$B828</f>
        <v>0</v>
      </c>
      <c r="H616" s="334">
        <f>'Clients Balance'!H828/'Clients Balance'!$B828</f>
        <v>0</v>
      </c>
      <c r="I616" s="334">
        <f>'Clients Balance'!I828/'Clients Balance'!$B828</f>
        <v>0</v>
      </c>
      <c r="J616" s="334">
        <f>'Clients Balance'!J828/'Clients Balance'!$B828</f>
        <v>0</v>
      </c>
      <c r="K616" s="334">
        <f>'Clients Balance'!K828/'Clients Balance'!$B828</f>
        <v>0</v>
      </c>
      <c r="L616" s="334">
        <f>'Clients Balance'!L828/'Clients Balance'!$B828</f>
        <v>0</v>
      </c>
      <c r="M616" s="334">
        <f>'Clients Balance'!M828/'Clients Balance'!$B828</f>
        <v>0</v>
      </c>
      <c r="N616" s="334">
        <f>'Clients Balance'!N828/'Clients Balance'!$B828</f>
        <v>0</v>
      </c>
      <c r="O616" s="334">
        <f>'Clients Balance'!O828/'Clients Balance'!$B828</f>
        <v>0.04923004982</v>
      </c>
      <c r="P616" s="334">
        <f>'Clients Balance'!P828/'Clients Balance'!$B828</f>
        <v>0.02959932172</v>
      </c>
      <c r="Q616" s="334">
        <f>'Clients Balance'!Q828/'Clients Balance'!$B828</f>
        <v>0.07937137812</v>
      </c>
      <c r="R616" s="334">
        <f>'Clients Balance'!R828/'Clients Balance'!$B828</f>
        <v>0</v>
      </c>
      <c r="S616" s="134"/>
      <c r="T616" s="134"/>
      <c r="U616" s="134"/>
      <c r="V616" s="134"/>
      <c r="W616" s="134"/>
      <c r="X616" s="134"/>
      <c r="Y616" s="134"/>
      <c r="Z616" s="134"/>
      <c r="AA616" s="134"/>
    </row>
    <row r="617" ht="22.5" customHeight="1">
      <c r="A617" s="186" t="str">
        <f>'PROP DAILY PNL'!A823</f>
        <v/>
      </c>
      <c r="B617" s="334">
        <f t="shared" si="1"/>
        <v>1</v>
      </c>
      <c r="C617" s="334">
        <f>'Clients Balance'!C829/'Clients Balance'!B829</f>
        <v>0.5886574678</v>
      </c>
      <c r="D617" s="334">
        <f>'Clients Balance'!D829/'Clients Balance'!$B829</f>
        <v>0.1441470854</v>
      </c>
      <c r="E617" s="334">
        <f>'Clients Balance'!E829/'Clients Balance'!$B829</f>
        <v>0.1089946972</v>
      </c>
      <c r="F617" s="334">
        <f>'Clients Balance'!F829/'Clients Balance'!$B829</f>
        <v>0</v>
      </c>
      <c r="G617" s="334">
        <f>'Clients Balance'!G829/'Clients Balance'!$B829</f>
        <v>0</v>
      </c>
      <c r="H617" s="334">
        <f>'Clients Balance'!H829/'Clients Balance'!$B829</f>
        <v>0</v>
      </c>
      <c r="I617" s="334">
        <f>'Clients Balance'!I829/'Clients Balance'!$B829</f>
        <v>0</v>
      </c>
      <c r="J617" s="334">
        <f>'Clients Balance'!J829/'Clients Balance'!$B829</f>
        <v>0</v>
      </c>
      <c r="K617" s="334">
        <f>'Clients Balance'!K829/'Clients Balance'!$B829</f>
        <v>0</v>
      </c>
      <c r="L617" s="334">
        <f>'Clients Balance'!L829/'Clients Balance'!$B829</f>
        <v>0</v>
      </c>
      <c r="M617" s="334">
        <f>'Clients Balance'!M829/'Clients Balance'!$B829</f>
        <v>0</v>
      </c>
      <c r="N617" s="334">
        <f>'Clients Balance'!N829/'Clients Balance'!$B829</f>
        <v>0</v>
      </c>
      <c r="O617" s="334">
        <f>'Clients Balance'!O829/'Clients Balance'!$B829</f>
        <v>0.04923004982</v>
      </c>
      <c r="P617" s="334">
        <f>'Clients Balance'!P829/'Clients Balance'!$B829</f>
        <v>0.02959932172</v>
      </c>
      <c r="Q617" s="334">
        <f>'Clients Balance'!Q829/'Clients Balance'!$B829</f>
        <v>0.07937137812</v>
      </c>
      <c r="R617" s="334">
        <f>'Clients Balance'!R829/'Clients Balance'!$B829</f>
        <v>0</v>
      </c>
      <c r="S617" s="134"/>
      <c r="T617" s="134"/>
      <c r="U617" s="134"/>
      <c r="V617" s="134"/>
      <c r="W617" s="134"/>
      <c r="X617" s="134"/>
      <c r="Y617" s="134"/>
      <c r="Z617" s="134"/>
      <c r="AA617" s="134"/>
    </row>
    <row r="618" ht="22.5" customHeight="1">
      <c r="A618" s="186" t="str">
        <f>'PROP DAILY PNL'!A824</f>
        <v/>
      </c>
      <c r="B618" s="334">
        <f t="shared" si="1"/>
        <v>1</v>
      </c>
      <c r="C618" s="334">
        <f>'Clients Balance'!C830/'Clients Balance'!B830</f>
        <v>0.5886574678</v>
      </c>
      <c r="D618" s="334">
        <f>'Clients Balance'!D830/'Clients Balance'!$B830</f>
        <v>0.1441470854</v>
      </c>
      <c r="E618" s="334">
        <f>'Clients Balance'!E830/'Clients Balance'!$B830</f>
        <v>0.1089946972</v>
      </c>
      <c r="F618" s="334">
        <f>'Clients Balance'!F830/'Clients Balance'!$B830</f>
        <v>0</v>
      </c>
      <c r="G618" s="334">
        <f>'Clients Balance'!G830/'Clients Balance'!$B830</f>
        <v>0</v>
      </c>
      <c r="H618" s="334">
        <f>'Clients Balance'!H830/'Clients Balance'!$B830</f>
        <v>0</v>
      </c>
      <c r="I618" s="334">
        <f>'Clients Balance'!I830/'Clients Balance'!$B830</f>
        <v>0</v>
      </c>
      <c r="J618" s="334">
        <f>'Clients Balance'!J830/'Clients Balance'!$B830</f>
        <v>0</v>
      </c>
      <c r="K618" s="334">
        <f>'Clients Balance'!K830/'Clients Balance'!$B830</f>
        <v>0</v>
      </c>
      <c r="L618" s="334">
        <f>'Clients Balance'!L830/'Clients Balance'!$B830</f>
        <v>0</v>
      </c>
      <c r="M618" s="334">
        <f>'Clients Balance'!M830/'Clients Balance'!$B830</f>
        <v>0</v>
      </c>
      <c r="N618" s="334">
        <f>'Clients Balance'!N830/'Clients Balance'!$B830</f>
        <v>0</v>
      </c>
      <c r="O618" s="334">
        <f>'Clients Balance'!O830/'Clients Balance'!$B830</f>
        <v>0.04923004982</v>
      </c>
      <c r="P618" s="334">
        <f>'Clients Balance'!P830/'Clients Balance'!$B830</f>
        <v>0.02959932172</v>
      </c>
      <c r="Q618" s="334">
        <f>'Clients Balance'!Q830/'Clients Balance'!$B830</f>
        <v>0.07937137812</v>
      </c>
      <c r="R618" s="334">
        <f>'Clients Balance'!R830/'Clients Balance'!$B830</f>
        <v>0</v>
      </c>
      <c r="S618" s="134"/>
      <c r="T618" s="134"/>
      <c r="U618" s="134"/>
      <c r="V618" s="134"/>
      <c r="W618" s="134"/>
      <c r="X618" s="134"/>
      <c r="Y618" s="134"/>
      <c r="Z618" s="134"/>
      <c r="AA618" s="134"/>
    </row>
    <row r="619" ht="22.5" customHeight="1">
      <c r="A619" s="186" t="str">
        <f>'PROP DAILY PNL'!A825</f>
        <v/>
      </c>
      <c r="B619" s="334">
        <f t="shared" si="1"/>
        <v>1</v>
      </c>
      <c r="C619" s="334">
        <f>'Clients Balance'!C831/'Clients Balance'!B831</f>
        <v>0.5886574678</v>
      </c>
      <c r="D619" s="334">
        <f>'Clients Balance'!D831/'Clients Balance'!$B831</f>
        <v>0.1441470854</v>
      </c>
      <c r="E619" s="334">
        <f>'Clients Balance'!E831/'Clients Balance'!$B831</f>
        <v>0.1089946972</v>
      </c>
      <c r="F619" s="334">
        <f>'Clients Balance'!F831/'Clients Balance'!$B831</f>
        <v>0</v>
      </c>
      <c r="G619" s="334">
        <f>'Clients Balance'!G831/'Clients Balance'!$B831</f>
        <v>0</v>
      </c>
      <c r="H619" s="334">
        <f>'Clients Balance'!H831/'Clients Balance'!$B831</f>
        <v>0</v>
      </c>
      <c r="I619" s="334">
        <f>'Clients Balance'!I831/'Clients Balance'!$B831</f>
        <v>0</v>
      </c>
      <c r="J619" s="334">
        <f>'Clients Balance'!J831/'Clients Balance'!$B831</f>
        <v>0</v>
      </c>
      <c r="K619" s="334">
        <f>'Clients Balance'!K831/'Clients Balance'!$B831</f>
        <v>0</v>
      </c>
      <c r="L619" s="334">
        <f>'Clients Balance'!L831/'Clients Balance'!$B831</f>
        <v>0</v>
      </c>
      <c r="M619" s="334">
        <f>'Clients Balance'!M831/'Clients Balance'!$B831</f>
        <v>0</v>
      </c>
      <c r="N619" s="334">
        <f>'Clients Balance'!N831/'Clients Balance'!$B831</f>
        <v>0</v>
      </c>
      <c r="O619" s="334">
        <f>'Clients Balance'!O831/'Clients Balance'!$B831</f>
        <v>0.04923004982</v>
      </c>
      <c r="P619" s="334">
        <f>'Clients Balance'!P831/'Clients Balance'!$B831</f>
        <v>0.02959932172</v>
      </c>
      <c r="Q619" s="334">
        <f>'Clients Balance'!Q831/'Clients Balance'!$B831</f>
        <v>0.07937137812</v>
      </c>
      <c r="R619" s="334">
        <f>'Clients Balance'!R831/'Clients Balance'!$B831</f>
        <v>0</v>
      </c>
      <c r="S619" s="134"/>
      <c r="T619" s="134"/>
      <c r="U619" s="134"/>
      <c r="V619" s="134"/>
      <c r="W619" s="134"/>
      <c r="X619" s="134"/>
      <c r="Y619" s="134"/>
      <c r="Z619" s="134"/>
      <c r="AA619" s="134"/>
    </row>
    <row r="620" ht="22.5" customHeight="1">
      <c r="A620" s="186" t="str">
        <f>'PROP DAILY PNL'!A826</f>
        <v/>
      </c>
      <c r="B620" s="334">
        <f t="shared" si="1"/>
        <v>1</v>
      </c>
      <c r="C620" s="334">
        <f>'Clients Balance'!C832/'Clients Balance'!B832</f>
        <v>0.5886574678</v>
      </c>
      <c r="D620" s="334">
        <f>'Clients Balance'!D832/'Clients Balance'!$B832</f>
        <v>0.1441470854</v>
      </c>
      <c r="E620" s="334">
        <f>'Clients Balance'!E832/'Clients Balance'!$B832</f>
        <v>0.1089946972</v>
      </c>
      <c r="F620" s="334">
        <f>'Clients Balance'!F832/'Clients Balance'!$B832</f>
        <v>0</v>
      </c>
      <c r="G620" s="334">
        <f>'Clients Balance'!G832/'Clients Balance'!$B832</f>
        <v>0</v>
      </c>
      <c r="H620" s="334">
        <f>'Clients Balance'!H832/'Clients Balance'!$B832</f>
        <v>0</v>
      </c>
      <c r="I620" s="334">
        <f>'Clients Balance'!I832/'Clients Balance'!$B832</f>
        <v>0</v>
      </c>
      <c r="J620" s="334">
        <f>'Clients Balance'!J832/'Clients Balance'!$B832</f>
        <v>0</v>
      </c>
      <c r="K620" s="334">
        <f>'Clients Balance'!K832/'Clients Balance'!$B832</f>
        <v>0</v>
      </c>
      <c r="L620" s="334">
        <f>'Clients Balance'!L832/'Clients Balance'!$B832</f>
        <v>0</v>
      </c>
      <c r="M620" s="334">
        <f>'Clients Balance'!M832/'Clients Balance'!$B832</f>
        <v>0</v>
      </c>
      <c r="N620" s="334">
        <f>'Clients Balance'!N832/'Clients Balance'!$B832</f>
        <v>0</v>
      </c>
      <c r="O620" s="334">
        <f>'Clients Balance'!O832/'Clients Balance'!$B832</f>
        <v>0.04923004982</v>
      </c>
      <c r="P620" s="334">
        <f>'Clients Balance'!P832/'Clients Balance'!$B832</f>
        <v>0.02959932172</v>
      </c>
      <c r="Q620" s="334">
        <f>'Clients Balance'!Q832/'Clients Balance'!$B832</f>
        <v>0.07937137812</v>
      </c>
      <c r="R620" s="334">
        <f>'Clients Balance'!R832/'Clients Balance'!$B832</f>
        <v>0</v>
      </c>
      <c r="S620" s="134"/>
      <c r="T620" s="134"/>
      <c r="U620" s="134"/>
      <c r="V620" s="134"/>
      <c r="W620" s="134"/>
      <c r="X620" s="134"/>
      <c r="Y620" s="134"/>
      <c r="Z620" s="134"/>
      <c r="AA620" s="134"/>
    </row>
    <row r="621" ht="22.5" customHeight="1">
      <c r="A621" s="186" t="str">
        <f>'PROP DAILY PNL'!A827</f>
        <v/>
      </c>
      <c r="B621" s="334">
        <f t="shared" si="1"/>
        <v>1</v>
      </c>
      <c r="C621" s="334">
        <f>'Clients Balance'!C833/'Clients Balance'!B833</f>
        <v>0.5886574678</v>
      </c>
      <c r="D621" s="334">
        <f>'Clients Balance'!D833/'Clients Balance'!$B833</f>
        <v>0.1441470854</v>
      </c>
      <c r="E621" s="334">
        <f>'Clients Balance'!E833/'Clients Balance'!$B833</f>
        <v>0.1089946972</v>
      </c>
      <c r="F621" s="334">
        <f>'Clients Balance'!F833/'Clients Balance'!$B833</f>
        <v>0</v>
      </c>
      <c r="G621" s="334">
        <f>'Clients Balance'!G833/'Clients Balance'!$B833</f>
        <v>0</v>
      </c>
      <c r="H621" s="334">
        <f>'Clients Balance'!H833/'Clients Balance'!$B833</f>
        <v>0</v>
      </c>
      <c r="I621" s="334">
        <f>'Clients Balance'!I833/'Clients Balance'!$B833</f>
        <v>0</v>
      </c>
      <c r="J621" s="334">
        <f>'Clients Balance'!J833/'Clients Balance'!$B833</f>
        <v>0</v>
      </c>
      <c r="K621" s="334">
        <f>'Clients Balance'!K833/'Clients Balance'!$B833</f>
        <v>0</v>
      </c>
      <c r="L621" s="334">
        <f>'Clients Balance'!L833/'Clients Balance'!$B833</f>
        <v>0</v>
      </c>
      <c r="M621" s="334">
        <f>'Clients Balance'!M833/'Clients Balance'!$B833</f>
        <v>0</v>
      </c>
      <c r="N621" s="334">
        <f>'Clients Balance'!N833/'Clients Balance'!$B833</f>
        <v>0</v>
      </c>
      <c r="O621" s="334">
        <f>'Clients Balance'!O833/'Clients Balance'!$B833</f>
        <v>0.04923004982</v>
      </c>
      <c r="P621" s="334">
        <f>'Clients Balance'!P833/'Clients Balance'!$B833</f>
        <v>0.02959932172</v>
      </c>
      <c r="Q621" s="334">
        <f>'Clients Balance'!Q833/'Clients Balance'!$B833</f>
        <v>0.07937137812</v>
      </c>
      <c r="R621" s="334">
        <f>'Clients Balance'!R833/'Clients Balance'!$B833</f>
        <v>0</v>
      </c>
      <c r="S621" s="134"/>
      <c r="T621" s="134"/>
      <c r="U621" s="134"/>
      <c r="V621" s="134"/>
      <c r="W621" s="134"/>
      <c r="X621" s="134"/>
      <c r="Y621" s="134"/>
      <c r="Z621" s="134"/>
      <c r="AA621" s="134"/>
    </row>
    <row r="622" ht="22.5" customHeight="1">
      <c r="A622" s="186" t="str">
        <f>'PROP DAILY PNL'!A828</f>
        <v/>
      </c>
      <c r="B622" s="334">
        <f t="shared" si="1"/>
        <v>1</v>
      </c>
      <c r="C622" s="334">
        <f>'Clients Balance'!C834/'Clients Balance'!B834</f>
        <v>0.5886574678</v>
      </c>
      <c r="D622" s="334">
        <f>'Clients Balance'!D834/'Clients Balance'!$B834</f>
        <v>0.1441470854</v>
      </c>
      <c r="E622" s="334">
        <f>'Clients Balance'!E834/'Clients Balance'!$B834</f>
        <v>0.1089946972</v>
      </c>
      <c r="F622" s="334">
        <f>'Clients Balance'!F834/'Clients Balance'!$B834</f>
        <v>0</v>
      </c>
      <c r="G622" s="334">
        <f>'Clients Balance'!G834/'Clients Balance'!$B834</f>
        <v>0</v>
      </c>
      <c r="H622" s="334">
        <f>'Clients Balance'!H834/'Clients Balance'!$B834</f>
        <v>0</v>
      </c>
      <c r="I622" s="334">
        <f>'Clients Balance'!I834/'Clients Balance'!$B834</f>
        <v>0</v>
      </c>
      <c r="J622" s="334">
        <f>'Clients Balance'!J834/'Clients Balance'!$B834</f>
        <v>0</v>
      </c>
      <c r="K622" s="334">
        <f>'Clients Balance'!K834/'Clients Balance'!$B834</f>
        <v>0</v>
      </c>
      <c r="L622" s="334">
        <f>'Clients Balance'!L834/'Clients Balance'!$B834</f>
        <v>0</v>
      </c>
      <c r="M622" s="334">
        <f>'Clients Balance'!M834/'Clients Balance'!$B834</f>
        <v>0</v>
      </c>
      <c r="N622" s="334">
        <f>'Clients Balance'!N834/'Clients Balance'!$B834</f>
        <v>0</v>
      </c>
      <c r="O622" s="334">
        <f>'Clients Balance'!O834/'Clients Balance'!$B834</f>
        <v>0.04923004982</v>
      </c>
      <c r="P622" s="334">
        <f>'Clients Balance'!P834/'Clients Balance'!$B834</f>
        <v>0.02959932172</v>
      </c>
      <c r="Q622" s="334">
        <f>'Clients Balance'!Q834/'Clients Balance'!$B834</f>
        <v>0.07937137812</v>
      </c>
      <c r="R622" s="334">
        <f>'Clients Balance'!R834/'Clients Balance'!$B834</f>
        <v>0</v>
      </c>
      <c r="S622" s="134"/>
      <c r="T622" s="134"/>
      <c r="U622" s="134"/>
      <c r="V622" s="134"/>
      <c r="W622" s="134"/>
      <c r="X622" s="134"/>
      <c r="Y622" s="134"/>
      <c r="Z622" s="134"/>
      <c r="AA622" s="134"/>
    </row>
    <row r="623" ht="22.5" customHeight="1">
      <c r="A623" s="186" t="str">
        <f>'PROP DAILY PNL'!A829</f>
        <v/>
      </c>
      <c r="B623" s="334">
        <f t="shared" si="1"/>
        <v>1</v>
      </c>
      <c r="C623" s="334">
        <f>'Clients Balance'!C835/'Clients Balance'!B835</f>
        <v>0.5886574678</v>
      </c>
      <c r="D623" s="334">
        <f>'Clients Balance'!D835/'Clients Balance'!$B835</f>
        <v>0.1441470854</v>
      </c>
      <c r="E623" s="334">
        <f>'Clients Balance'!E835/'Clients Balance'!$B835</f>
        <v>0.1089946972</v>
      </c>
      <c r="F623" s="334">
        <f>'Clients Balance'!F835/'Clients Balance'!$B835</f>
        <v>0</v>
      </c>
      <c r="G623" s="334">
        <f>'Clients Balance'!G835/'Clients Balance'!$B835</f>
        <v>0</v>
      </c>
      <c r="H623" s="334">
        <f>'Clients Balance'!H835/'Clients Balance'!$B835</f>
        <v>0</v>
      </c>
      <c r="I623" s="334">
        <f>'Clients Balance'!I835/'Clients Balance'!$B835</f>
        <v>0</v>
      </c>
      <c r="J623" s="334">
        <f>'Clients Balance'!J835/'Clients Balance'!$B835</f>
        <v>0</v>
      </c>
      <c r="K623" s="334">
        <f>'Clients Balance'!K835/'Clients Balance'!$B835</f>
        <v>0</v>
      </c>
      <c r="L623" s="334">
        <f>'Clients Balance'!L835/'Clients Balance'!$B835</f>
        <v>0</v>
      </c>
      <c r="M623" s="334">
        <f>'Clients Balance'!M835/'Clients Balance'!$B835</f>
        <v>0</v>
      </c>
      <c r="N623" s="334">
        <f>'Clients Balance'!N835/'Clients Balance'!$B835</f>
        <v>0</v>
      </c>
      <c r="O623" s="334">
        <f>'Clients Balance'!O835/'Clients Balance'!$B835</f>
        <v>0.04923004982</v>
      </c>
      <c r="P623" s="334">
        <f>'Clients Balance'!P835/'Clients Balance'!$B835</f>
        <v>0.02959932172</v>
      </c>
      <c r="Q623" s="334">
        <f>'Clients Balance'!Q835/'Clients Balance'!$B835</f>
        <v>0.07937137812</v>
      </c>
      <c r="R623" s="334">
        <f>'Clients Balance'!R835/'Clients Balance'!$B835</f>
        <v>0</v>
      </c>
      <c r="S623" s="134"/>
      <c r="T623" s="134"/>
      <c r="U623" s="134"/>
      <c r="V623" s="134"/>
      <c r="W623" s="134"/>
      <c r="X623" s="134"/>
      <c r="Y623" s="134"/>
      <c r="Z623" s="134"/>
      <c r="AA623" s="134"/>
    </row>
    <row r="624" ht="22.5" customHeight="1">
      <c r="A624" s="186" t="str">
        <f>'PROP DAILY PNL'!A830</f>
        <v/>
      </c>
      <c r="B624" s="334">
        <f t="shared" si="1"/>
        <v>1</v>
      </c>
      <c r="C624" s="334">
        <f>'Clients Balance'!C836/'Clients Balance'!B836</f>
        <v>0.5886574678</v>
      </c>
      <c r="D624" s="334">
        <f>'Clients Balance'!D836/'Clients Balance'!$B836</f>
        <v>0.1441470854</v>
      </c>
      <c r="E624" s="334">
        <f>'Clients Balance'!E836/'Clients Balance'!$B836</f>
        <v>0.1089946972</v>
      </c>
      <c r="F624" s="334">
        <f>'Clients Balance'!F836/'Clients Balance'!$B836</f>
        <v>0</v>
      </c>
      <c r="G624" s="334">
        <f>'Clients Balance'!G836/'Clients Balance'!$B836</f>
        <v>0</v>
      </c>
      <c r="H624" s="334">
        <f>'Clients Balance'!H836/'Clients Balance'!$B836</f>
        <v>0</v>
      </c>
      <c r="I624" s="334">
        <f>'Clients Balance'!I836/'Clients Balance'!$B836</f>
        <v>0</v>
      </c>
      <c r="J624" s="334">
        <f>'Clients Balance'!J836/'Clients Balance'!$B836</f>
        <v>0</v>
      </c>
      <c r="K624" s="334">
        <f>'Clients Balance'!K836/'Clients Balance'!$B836</f>
        <v>0</v>
      </c>
      <c r="L624" s="334">
        <f>'Clients Balance'!L836/'Clients Balance'!$B836</f>
        <v>0</v>
      </c>
      <c r="M624" s="334">
        <f>'Clients Balance'!M836/'Clients Balance'!$B836</f>
        <v>0</v>
      </c>
      <c r="N624" s="334">
        <f>'Clients Balance'!N836/'Clients Balance'!$B836</f>
        <v>0</v>
      </c>
      <c r="O624" s="334">
        <f>'Clients Balance'!O836/'Clients Balance'!$B836</f>
        <v>0.04923004982</v>
      </c>
      <c r="P624" s="334">
        <f>'Clients Balance'!P836/'Clients Balance'!$B836</f>
        <v>0.02959932172</v>
      </c>
      <c r="Q624" s="334">
        <f>'Clients Balance'!Q836/'Clients Balance'!$B836</f>
        <v>0.07937137812</v>
      </c>
      <c r="R624" s="334">
        <f>'Clients Balance'!R836/'Clients Balance'!$B836</f>
        <v>0</v>
      </c>
      <c r="S624" s="134"/>
      <c r="T624" s="134"/>
      <c r="U624" s="134"/>
      <c r="V624" s="134"/>
      <c r="W624" s="134"/>
      <c r="X624" s="134"/>
      <c r="Y624" s="134"/>
      <c r="Z624" s="134"/>
      <c r="AA624" s="134"/>
    </row>
    <row r="625" ht="22.5" customHeight="1">
      <c r="A625" s="186" t="str">
        <f>'PROP DAILY PNL'!A831</f>
        <v/>
      </c>
      <c r="B625" s="334">
        <f t="shared" si="1"/>
        <v>1</v>
      </c>
      <c r="C625" s="334">
        <f>'Clients Balance'!C837/'Clients Balance'!B837</f>
        <v>0.5886574678</v>
      </c>
      <c r="D625" s="334">
        <f>'Clients Balance'!D837/'Clients Balance'!$B837</f>
        <v>0.1441470854</v>
      </c>
      <c r="E625" s="334">
        <f>'Clients Balance'!E837/'Clients Balance'!$B837</f>
        <v>0.1089946972</v>
      </c>
      <c r="F625" s="334">
        <f>'Clients Balance'!F837/'Clients Balance'!$B837</f>
        <v>0</v>
      </c>
      <c r="G625" s="334">
        <f>'Clients Balance'!G837/'Clients Balance'!$B837</f>
        <v>0</v>
      </c>
      <c r="H625" s="334">
        <f>'Clients Balance'!H837/'Clients Balance'!$B837</f>
        <v>0</v>
      </c>
      <c r="I625" s="334">
        <f>'Clients Balance'!I837/'Clients Balance'!$B837</f>
        <v>0</v>
      </c>
      <c r="J625" s="334">
        <f>'Clients Balance'!J837/'Clients Balance'!$B837</f>
        <v>0</v>
      </c>
      <c r="K625" s="334">
        <f>'Clients Balance'!K837/'Clients Balance'!$B837</f>
        <v>0</v>
      </c>
      <c r="L625" s="334">
        <f>'Clients Balance'!L837/'Clients Balance'!$B837</f>
        <v>0</v>
      </c>
      <c r="M625" s="334">
        <f>'Clients Balance'!M837/'Clients Balance'!$B837</f>
        <v>0</v>
      </c>
      <c r="N625" s="334">
        <f>'Clients Balance'!N837/'Clients Balance'!$B837</f>
        <v>0</v>
      </c>
      <c r="O625" s="334">
        <f>'Clients Balance'!O837/'Clients Balance'!$B837</f>
        <v>0.04923004982</v>
      </c>
      <c r="P625" s="334">
        <f>'Clients Balance'!P837/'Clients Balance'!$B837</f>
        <v>0.02959932172</v>
      </c>
      <c r="Q625" s="334">
        <f>'Clients Balance'!Q837/'Clients Balance'!$B837</f>
        <v>0.07937137812</v>
      </c>
      <c r="R625" s="334">
        <f>'Clients Balance'!R837/'Clients Balance'!$B837</f>
        <v>0</v>
      </c>
      <c r="S625" s="134"/>
      <c r="T625" s="134"/>
      <c r="U625" s="134"/>
      <c r="V625" s="134"/>
      <c r="W625" s="134"/>
      <c r="X625" s="134"/>
      <c r="Y625" s="134"/>
      <c r="Z625" s="134"/>
      <c r="AA625" s="134"/>
    </row>
    <row r="626" ht="22.5" customHeight="1">
      <c r="A626" s="186" t="str">
        <f>'PROP DAILY PNL'!A832</f>
        <v/>
      </c>
      <c r="B626" s="334">
        <f t="shared" si="1"/>
        <v>1</v>
      </c>
      <c r="C626" s="334">
        <f>'Clients Balance'!C838/'Clients Balance'!B838</f>
        <v>0.5886574678</v>
      </c>
      <c r="D626" s="334">
        <f>'Clients Balance'!D838/'Clients Balance'!$B838</f>
        <v>0.1441470854</v>
      </c>
      <c r="E626" s="334">
        <f>'Clients Balance'!E838/'Clients Balance'!$B838</f>
        <v>0.1089946972</v>
      </c>
      <c r="F626" s="334">
        <f>'Clients Balance'!F838/'Clients Balance'!$B838</f>
        <v>0</v>
      </c>
      <c r="G626" s="334">
        <f>'Clients Balance'!G838/'Clients Balance'!$B838</f>
        <v>0</v>
      </c>
      <c r="H626" s="334">
        <f>'Clients Balance'!H838/'Clients Balance'!$B838</f>
        <v>0</v>
      </c>
      <c r="I626" s="334">
        <f>'Clients Balance'!I838/'Clients Balance'!$B838</f>
        <v>0</v>
      </c>
      <c r="J626" s="334">
        <f>'Clients Balance'!J838/'Clients Balance'!$B838</f>
        <v>0</v>
      </c>
      <c r="K626" s="334">
        <f>'Clients Balance'!K838/'Clients Balance'!$B838</f>
        <v>0</v>
      </c>
      <c r="L626" s="334">
        <f>'Clients Balance'!L838/'Clients Balance'!$B838</f>
        <v>0</v>
      </c>
      <c r="M626" s="334">
        <f>'Clients Balance'!M838/'Clients Balance'!$B838</f>
        <v>0</v>
      </c>
      <c r="N626" s="334">
        <f>'Clients Balance'!N838/'Clients Balance'!$B838</f>
        <v>0</v>
      </c>
      <c r="O626" s="334">
        <f>'Clients Balance'!O838/'Clients Balance'!$B838</f>
        <v>0.04923004982</v>
      </c>
      <c r="P626" s="334">
        <f>'Clients Balance'!P838/'Clients Balance'!$B838</f>
        <v>0.02959932172</v>
      </c>
      <c r="Q626" s="334">
        <f>'Clients Balance'!Q838/'Clients Balance'!$B838</f>
        <v>0.07937137812</v>
      </c>
      <c r="R626" s="334">
        <f>'Clients Balance'!R838/'Clients Balance'!$B838</f>
        <v>0</v>
      </c>
      <c r="S626" s="134"/>
      <c r="T626" s="134"/>
      <c r="U626" s="134"/>
      <c r="V626" s="134"/>
      <c r="W626" s="134"/>
      <c r="X626" s="134"/>
      <c r="Y626" s="134"/>
      <c r="Z626" s="134"/>
      <c r="AA626" s="134"/>
    </row>
    <row r="627" ht="22.5" customHeight="1">
      <c r="A627" s="186" t="str">
        <f>'PROP DAILY PNL'!A833</f>
        <v/>
      </c>
      <c r="B627" s="334">
        <f t="shared" si="1"/>
        <v>1</v>
      </c>
      <c r="C627" s="334">
        <f>'Clients Balance'!C839/'Clients Balance'!B839</f>
        <v>0.5886574678</v>
      </c>
      <c r="D627" s="334">
        <f>'Clients Balance'!D839/'Clients Balance'!$B839</f>
        <v>0.1441470854</v>
      </c>
      <c r="E627" s="334">
        <f>'Clients Balance'!E839/'Clients Balance'!$B839</f>
        <v>0.1089946972</v>
      </c>
      <c r="F627" s="334">
        <f>'Clients Balance'!F839/'Clients Balance'!$B839</f>
        <v>0</v>
      </c>
      <c r="G627" s="334">
        <f>'Clients Balance'!G839/'Clients Balance'!$B839</f>
        <v>0</v>
      </c>
      <c r="H627" s="334">
        <f>'Clients Balance'!H839/'Clients Balance'!$B839</f>
        <v>0</v>
      </c>
      <c r="I627" s="334">
        <f>'Clients Balance'!I839/'Clients Balance'!$B839</f>
        <v>0</v>
      </c>
      <c r="J627" s="334">
        <f>'Clients Balance'!J839/'Clients Balance'!$B839</f>
        <v>0</v>
      </c>
      <c r="K627" s="334">
        <f>'Clients Balance'!K839/'Clients Balance'!$B839</f>
        <v>0</v>
      </c>
      <c r="L627" s="334">
        <f>'Clients Balance'!L839/'Clients Balance'!$B839</f>
        <v>0</v>
      </c>
      <c r="M627" s="334">
        <f>'Clients Balance'!M839/'Clients Balance'!$B839</f>
        <v>0</v>
      </c>
      <c r="N627" s="334">
        <f>'Clients Balance'!N839/'Clients Balance'!$B839</f>
        <v>0</v>
      </c>
      <c r="O627" s="334">
        <f>'Clients Balance'!O839/'Clients Balance'!$B839</f>
        <v>0.04923004982</v>
      </c>
      <c r="P627" s="334">
        <f>'Clients Balance'!P839/'Clients Balance'!$B839</f>
        <v>0.02959932172</v>
      </c>
      <c r="Q627" s="334">
        <f>'Clients Balance'!Q839/'Clients Balance'!$B839</f>
        <v>0.07937137812</v>
      </c>
      <c r="R627" s="334">
        <f>'Clients Balance'!R839/'Clients Balance'!$B839</f>
        <v>0</v>
      </c>
      <c r="S627" s="134"/>
      <c r="T627" s="134"/>
      <c r="U627" s="134"/>
      <c r="V627" s="134"/>
      <c r="W627" s="134"/>
      <c r="X627" s="134"/>
      <c r="Y627" s="134"/>
      <c r="Z627" s="134"/>
      <c r="AA627" s="134"/>
    </row>
    <row r="628" ht="22.5" customHeight="1">
      <c r="A628" s="186" t="str">
        <f>'PROP DAILY PNL'!A834</f>
        <v/>
      </c>
      <c r="B628" s="334">
        <f t="shared" si="1"/>
        <v>1</v>
      </c>
      <c r="C628" s="334">
        <f>'Clients Balance'!C840/'Clients Balance'!B840</f>
        <v>0.5886574678</v>
      </c>
      <c r="D628" s="334">
        <f>'Clients Balance'!D840/'Clients Balance'!$B840</f>
        <v>0.1441470854</v>
      </c>
      <c r="E628" s="334">
        <f>'Clients Balance'!E840/'Clients Balance'!$B840</f>
        <v>0.1089946972</v>
      </c>
      <c r="F628" s="334">
        <f>'Clients Balance'!F840/'Clients Balance'!$B840</f>
        <v>0</v>
      </c>
      <c r="G628" s="334">
        <f>'Clients Balance'!G840/'Clients Balance'!$B840</f>
        <v>0</v>
      </c>
      <c r="H628" s="334">
        <f>'Clients Balance'!H840/'Clients Balance'!$B840</f>
        <v>0</v>
      </c>
      <c r="I628" s="334">
        <f>'Clients Balance'!I840/'Clients Balance'!$B840</f>
        <v>0</v>
      </c>
      <c r="J628" s="334">
        <f>'Clients Balance'!J840/'Clients Balance'!$B840</f>
        <v>0</v>
      </c>
      <c r="K628" s="334">
        <f>'Clients Balance'!K840/'Clients Balance'!$B840</f>
        <v>0</v>
      </c>
      <c r="L628" s="334">
        <f>'Clients Balance'!L840/'Clients Balance'!$B840</f>
        <v>0</v>
      </c>
      <c r="M628" s="334">
        <f>'Clients Balance'!M840/'Clients Balance'!$B840</f>
        <v>0</v>
      </c>
      <c r="N628" s="334">
        <f>'Clients Balance'!N840/'Clients Balance'!$B840</f>
        <v>0</v>
      </c>
      <c r="O628" s="334">
        <f>'Clients Balance'!O840/'Clients Balance'!$B840</f>
        <v>0.04923004982</v>
      </c>
      <c r="P628" s="334">
        <f>'Clients Balance'!P840/'Clients Balance'!$B840</f>
        <v>0.02959932172</v>
      </c>
      <c r="Q628" s="334">
        <f>'Clients Balance'!Q840/'Clients Balance'!$B840</f>
        <v>0.07937137812</v>
      </c>
      <c r="R628" s="334">
        <f>'Clients Balance'!R840/'Clients Balance'!$B840</f>
        <v>0</v>
      </c>
      <c r="S628" s="134"/>
      <c r="T628" s="134"/>
      <c r="U628" s="134"/>
      <c r="V628" s="134"/>
      <c r="W628" s="134"/>
      <c r="X628" s="134"/>
      <c r="Y628" s="134"/>
      <c r="Z628" s="134"/>
      <c r="AA628" s="134"/>
    </row>
    <row r="629" ht="22.5" customHeight="1">
      <c r="A629" s="186" t="str">
        <f>'PROP DAILY PNL'!A835</f>
        <v/>
      </c>
      <c r="B629" s="334">
        <f t="shared" si="1"/>
        <v>1</v>
      </c>
      <c r="C629" s="334">
        <f>'Clients Balance'!C841/'Clients Balance'!B841</f>
        <v>0.5886574678</v>
      </c>
      <c r="D629" s="334">
        <f>'Clients Balance'!D841/'Clients Balance'!$B841</f>
        <v>0.1441470854</v>
      </c>
      <c r="E629" s="334">
        <f>'Clients Balance'!E841/'Clients Balance'!$B841</f>
        <v>0.1089946972</v>
      </c>
      <c r="F629" s="334">
        <f>'Clients Balance'!F841/'Clients Balance'!$B841</f>
        <v>0</v>
      </c>
      <c r="G629" s="334">
        <f>'Clients Balance'!G841/'Clients Balance'!$B841</f>
        <v>0</v>
      </c>
      <c r="H629" s="334">
        <f>'Clients Balance'!H841/'Clients Balance'!$B841</f>
        <v>0</v>
      </c>
      <c r="I629" s="334">
        <f>'Clients Balance'!I841/'Clients Balance'!$B841</f>
        <v>0</v>
      </c>
      <c r="J629" s="334">
        <f>'Clients Balance'!J841/'Clients Balance'!$B841</f>
        <v>0</v>
      </c>
      <c r="K629" s="334">
        <f>'Clients Balance'!K841/'Clients Balance'!$B841</f>
        <v>0</v>
      </c>
      <c r="L629" s="334">
        <f>'Clients Balance'!L841/'Clients Balance'!$B841</f>
        <v>0</v>
      </c>
      <c r="M629" s="334">
        <f>'Clients Balance'!M841/'Clients Balance'!$B841</f>
        <v>0</v>
      </c>
      <c r="N629" s="334">
        <f>'Clients Balance'!N841/'Clients Balance'!$B841</f>
        <v>0</v>
      </c>
      <c r="O629" s="334">
        <f>'Clients Balance'!O841/'Clients Balance'!$B841</f>
        <v>0.04923004982</v>
      </c>
      <c r="P629" s="334">
        <f>'Clients Balance'!P841/'Clients Balance'!$B841</f>
        <v>0.02959932172</v>
      </c>
      <c r="Q629" s="334">
        <f>'Clients Balance'!Q841/'Clients Balance'!$B841</f>
        <v>0.07937137812</v>
      </c>
      <c r="R629" s="334">
        <f>'Clients Balance'!R841/'Clients Balance'!$B841</f>
        <v>0</v>
      </c>
      <c r="S629" s="134"/>
      <c r="T629" s="134"/>
      <c r="U629" s="134"/>
      <c r="V629" s="134"/>
      <c r="W629" s="134"/>
      <c r="X629" s="134"/>
      <c r="Y629" s="134"/>
      <c r="Z629" s="134"/>
      <c r="AA629" s="134"/>
    </row>
    <row r="630" ht="22.5" customHeight="1">
      <c r="A630" s="186" t="str">
        <f>'PROP DAILY PNL'!A836</f>
        <v/>
      </c>
      <c r="B630" s="334">
        <f t="shared" si="1"/>
        <v>1</v>
      </c>
      <c r="C630" s="334">
        <f>'Clients Balance'!C842/'Clients Balance'!B842</f>
        <v>0.5886574678</v>
      </c>
      <c r="D630" s="334">
        <f>'Clients Balance'!D842/'Clients Balance'!$B842</f>
        <v>0.1441470854</v>
      </c>
      <c r="E630" s="334">
        <f>'Clients Balance'!E842/'Clients Balance'!$B842</f>
        <v>0.1089946972</v>
      </c>
      <c r="F630" s="334">
        <f>'Clients Balance'!F842/'Clients Balance'!$B842</f>
        <v>0</v>
      </c>
      <c r="G630" s="334">
        <f>'Clients Balance'!G842/'Clients Balance'!$B842</f>
        <v>0</v>
      </c>
      <c r="H630" s="334">
        <f>'Clients Balance'!H842/'Clients Balance'!$B842</f>
        <v>0</v>
      </c>
      <c r="I630" s="334">
        <f>'Clients Balance'!I842/'Clients Balance'!$B842</f>
        <v>0</v>
      </c>
      <c r="J630" s="334">
        <f>'Clients Balance'!J842/'Clients Balance'!$B842</f>
        <v>0</v>
      </c>
      <c r="K630" s="334">
        <f>'Clients Balance'!K842/'Clients Balance'!$B842</f>
        <v>0</v>
      </c>
      <c r="L630" s="334">
        <f>'Clients Balance'!L842/'Clients Balance'!$B842</f>
        <v>0</v>
      </c>
      <c r="M630" s="334">
        <f>'Clients Balance'!M842/'Clients Balance'!$B842</f>
        <v>0</v>
      </c>
      <c r="N630" s="334">
        <f>'Clients Balance'!N842/'Clients Balance'!$B842</f>
        <v>0</v>
      </c>
      <c r="O630" s="334">
        <f>'Clients Balance'!O842/'Clients Balance'!$B842</f>
        <v>0.04923004982</v>
      </c>
      <c r="P630" s="334">
        <f>'Clients Balance'!P842/'Clients Balance'!$B842</f>
        <v>0.02959932172</v>
      </c>
      <c r="Q630" s="334">
        <f>'Clients Balance'!Q842/'Clients Balance'!$B842</f>
        <v>0.07937137812</v>
      </c>
      <c r="R630" s="334">
        <f>'Clients Balance'!R842/'Clients Balance'!$B842</f>
        <v>0</v>
      </c>
      <c r="S630" s="134"/>
      <c r="T630" s="134"/>
      <c r="U630" s="134"/>
      <c r="V630" s="134"/>
      <c r="W630" s="134"/>
      <c r="X630" s="134"/>
      <c r="Y630" s="134"/>
      <c r="Z630" s="134"/>
      <c r="AA630" s="134"/>
    </row>
    <row r="631" ht="22.5" customHeight="1">
      <c r="A631" s="186" t="str">
        <f>'PROP DAILY PNL'!A837</f>
        <v/>
      </c>
      <c r="B631" s="334">
        <f t="shared" si="1"/>
        <v>1</v>
      </c>
      <c r="C631" s="334">
        <f>'Clients Balance'!C843/'Clients Balance'!B843</f>
        <v>0.5886574678</v>
      </c>
      <c r="D631" s="334">
        <f>'Clients Balance'!D843/'Clients Balance'!$B843</f>
        <v>0.1441470854</v>
      </c>
      <c r="E631" s="334">
        <f>'Clients Balance'!E843/'Clients Balance'!$B843</f>
        <v>0.1089946972</v>
      </c>
      <c r="F631" s="334">
        <f>'Clients Balance'!F843/'Clients Balance'!$B843</f>
        <v>0</v>
      </c>
      <c r="G631" s="334">
        <f>'Clients Balance'!G843/'Clients Balance'!$B843</f>
        <v>0</v>
      </c>
      <c r="H631" s="334">
        <f>'Clients Balance'!H843/'Clients Balance'!$B843</f>
        <v>0</v>
      </c>
      <c r="I631" s="334">
        <f>'Clients Balance'!I843/'Clients Balance'!$B843</f>
        <v>0</v>
      </c>
      <c r="J631" s="334">
        <f>'Clients Balance'!J843/'Clients Balance'!$B843</f>
        <v>0</v>
      </c>
      <c r="K631" s="334">
        <f>'Clients Balance'!K843/'Clients Balance'!$B843</f>
        <v>0</v>
      </c>
      <c r="L631" s="334">
        <f>'Clients Balance'!L843/'Clients Balance'!$B843</f>
        <v>0</v>
      </c>
      <c r="M631" s="334">
        <f>'Clients Balance'!M843/'Clients Balance'!$B843</f>
        <v>0</v>
      </c>
      <c r="N631" s="334">
        <f>'Clients Balance'!N843/'Clients Balance'!$B843</f>
        <v>0</v>
      </c>
      <c r="O631" s="334">
        <f>'Clients Balance'!O843/'Clients Balance'!$B843</f>
        <v>0.04923004982</v>
      </c>
      <c r="P631" s="334">
        <f>'Clients Balance'!P843/'Clients Balance'!$B843</f>
        <v>0.02959932172</v>
      </c>
      <c r="Q631" s="334">
        <f>'Clients Balance'!Q843/'Clients Balance'!$B843</f>
        <v>0.07937137812</v>
      </c>
      <c r="R631" s="334">
        <f>'Clients Balance'!R843/'Clients Balance'!$B843</f>
        <v>0</v>
      </c>
      <c r="S631" s="134"/>
      <c r="T631" s="134"/>
      <c r="U631" s="134"/>
      <c r="V631" s="134"/>
      <c r="W631" s="134"/>
      <c r="X631" s="134"/>
      <c r="Y631" s="134"/>
      <c r="Z631" s="134"/>
      <c r="AA631" s="134"/>
    </row>
    <row r="632" ht="22.5" customHeight="1">
      <c r="A632" s="186" t="str">
        <f>'PROP DAILY PNL'!A838</f>
        <v/>
      </c>
      <c r="B632" s="334">
        <f t="shared" si="1"/>
        <v>1</v>
      </c>
      <c r="C632" s="334">
        <f>'Clients Balance'!C844/'Clients Balance'!B844</f>
        <v>0.5886574678</v>
      </c>
      <c r="D632" s="334">
        <f>'Clients Balance'!D844/'Clients Balance'!$B844</f>
        <v>0.1441470854</v>
      </c>
      <c r="E632" s="334">
        <f>'Clients Balance'!E844/'Clients Balance'!$B844</f>
        <v>0.1089946972</v>
      </c>
      <c r="F632" s="334">
        <f>'Clients Balance'!F844/'Clients Balance'!$B844</f>
        <v>0</v>
      </c>
      <c r="G632" s="334">
        <f>'Clients Balance'!G844/'Clients Balance'!$B844</f>
        <v>0</v>
      </c>
      <c r="H632" s="334">
        <f>'Clients Balance'!H844/'Clients Balance'!$B844</f>
        <v>0</v>
      </c>
      <c r="I632" s="334">
        <f>'Clients Balance'!I844/'Clients Balance'!$B844</f>
        <v>0</v>
      </c>
      <c r="J632" s="334">
        <f>'Clients Balance'!J844/'Clients Balance'!$B844</f>
        <v>0</v>
      </c>
      <c r="K632" s="334">
        <f>'Clients Balance'!K844/'Clients Balance'!$B844</f>
        <v>0</v>
      </c>
      <c r="L632" s="334">
        <f>'Clients Balance'!L844/'Clients Balance'!$B844</f>
        <v>0</v>
      </c>
      <c r="M632" s="334">
        <f>'Clients Balance'!M844/'Clients Balance'!$B844</f>
        <v>0</v>
      </c>
      <c r="N632" s="334">
        <f>'Clients Balance'!N844/'Clients Balance'!$B844</f>
        <v>0</v>
      </c>
      <c r="O632" s="334">
        <f>'Clients Balance'!O844/'Clients Balance'!$B844</f>
        <v>0.04923004982</v>
      </c>
      <c r="P632" s="334">
        <f>'Clients Balance'!P844/'Clients Balance'!$B844</f>
        <v>0.02959932172</v>
      </c>
      <c r="Q632" s="334">
        <f>'Clients Balance'!Q844/'Clients Balance'!$B844</f>
        <v>0.07937137812</v>
      </c>
      <c r="R632" s="334">
        <f>'Clients Balance'!R844/'Clients Balance'!$B844</f>
        <v>0</v>
      </c>
      <c r="S632" s="134"/>
      <c r="T632" s="134"/>
      <c r="U632" s="134"/>
      <c r="V632" s="134"/>
      <c r="W632" s="134"/>
      <c r="X632" s="134"/>
      <c r="Y632" s="134"/>
      <c r="Z632" s="134"/>
      <c r="AA632" s="134"/>
    </row>
    <row r="633" ht="22.5" customHeight="1">
      <c r="A633" s="186" t="str">
        <f>'PROP DAILY PNL'!A839</f>
        <v/>
      </c>
      <c r="B633" s="334">
        <f t="shared" si="1"/>
        <v>1</v>
      </c>
      <c r="C633" s="334">
        <f>'Clients Balance'!C845/'Clients Balance'!B845</f>
        <v>0.5886574678</v>
      </c>
      <c r="D633" s="334">
        <f>'Clients Balance'!D845/'Clients Balance'!$B845</f>
        <v>0.1441470854</v>
      </c>
      <c r="E633" s="334">
        <f>'Clients Balance'!E845/'Clients Balance'!$B845</f>
        <v>0.1089946972</v>
      </c>
      <c r="F633" s="334">
        <f>'Clients Balance'!F845/'Clients Balance'!$B845</f>
        <v>0</v>
      </c>
      <c r="G633" s="334">
        <f>'Clients Balance'!G845/'Clients Balance'!$B845</f>
        <v>0</v>
      </c>
      <c r="H633" s="334">
        <f>'Clients Balance'!H845/'Clients Balance'!$B845</f>
        <v>0</v>
      </c>
      <c r="I633" s="334">
        <f>'Clients Balance'!I845/'Clients Balance'!$B845</f>
        <v>0</v>
      </c>
      <c r="J633" s="334">
        <f>'Clients Balance'!J845/'Clients Balance'!$B845</f>
        <v>0</v>
      </c>
      <c r="K633" s="334">
        <f>'Clients Balance'!K845/'Clients Balance'!$B845</f>
        <v>0</v>
      </c>
      <c r="L633" s="334">
        <f>'Clients Balance'!L845/'Clients Balance'!$B845</f>
        <v>0</v>
      </c>
      <c r="M633" s="334">
        <f>'Clients Balance'!M845/'Clients Balance'!$B845</f>
        <v>0</v>
      </c>
      <c r="N633" s="334">
        <f>'Clients Balance'!N845/'Clients Balance'!$B845</f>
        <v>0</v>
      </c>
      <c r="O633" s="334">
        <f>'Clients Balance'!O845/'Clients Balance'!$B845</f>
        <v>0.04923004982</v>
      </c>
      <c r="P633" s="334">
        <f>'Clients Balance'!P845/'Clients Balance'!$B845</f>
        <v>0.02959932172</v>
      </c>
      <c r="Q633" s="334">
        <f>'Clients Balance'!Q845/'Clients Balance'!$B845</f>
        <v>0.07937137812</v>
      </c>
      <c r="R633" s="334">
        <f>'Clients Balance'!R845/'Clients Balance'!$B845</f>
        <v>0</v>
      </c>
      <c r="S633" s="134"/>
      <c r="T633" s="134"/>
      <c r="U633" s="134"/>
      <c r="V633" s="134"/>
      <c r="W633" s="134"/>
      <c r="X633" s="134"/>
      <c r="Y633" s="134"/>
      <c r="Z633" s="134"/>
      <c r="AA633" s="134"/>
    </row>
    <row r="634" ht="22.5" customHeight="1">
      <c r="A634" s="186" t="str">
        <f>'PROP DAILY PNL'!A840</f>
        <v/>
      </c>
      <c r="B634" s="334">
        <f t="shared" si="1"/>
        <v>1</v>
      </c>
      <c r="C634" s="334">
        <f>'Clients Balance'!C846/'Clients Balance'!B846</f>
        <v>0.5886574678</v>
      </c>
      <c r="D634" s="334">
        <f>'Clients Balance'!D846/'Clients Balance'!$B846</f>
        <v>0.1441470854</v>
      </c>
      <c r="E634" s="334">
        <f>'Clients Balance'!E846/'Clients Balance'!$B846</f>
        <v>0.1089946972</v>
      </c>
      <c r="F634" s="334">
        <f>'Clients Balance'!F846/'Clients Balance'!$B846</f>
        <v>0</v>
      </c>
      <c r="G634" s="334">
        <f>'Clients Balance'!G846/'Clients Balance'!$B846</f>
        <v>0</v>
      </c>
      <c r="H634" s="334">
        <f>'Clients Balance'!H846/'Clients Balance'!$B846</f>
        <v>0</v>
      </c>
      <c r="I634" s="334">
        <f>'Clients Balance'!I846/'Clients Balance'!$B846</f>
        <v>0</v>
      </c>
      <c r="J634" s="334">
        <f>'Clients Balance'!J846/'Clients Balance'!$B846</f>
        <v>0</v>
      </c>
      <c r="K634" s="334">
        <f>'Clients Balance'!K846/'Clients Balance'!$B846</f>
        <v>0</v>
      </c>
      <c r="L634" s="334">
        <f>'Clients Balance'!L846/'Clients Balance'!$B846</f>
        <v>0</v>
      </c>
      <c r="M634" s="334">
        <f>'Clients Balance'!M846/'Clients Balance'!$B846</f>
        <v>0</v>
      </c>
      <c r="N634" s="334">
        <f>'Clients Balance'!N846/'Clients Balance'!$B846</f>
        <v>0</v>
      </c>
      <c r="O634" s="334">
        <f>'Clients Balance'!O846/'Clients Balance'!$B846</f>
        <v>0.04923004982</v>
      </c>
      <c r="P634" s="334">
        <f>'Clients Balance'!P846/'Clients Balance'!$B846</f>
        <v>0.02959932172</v>
      </c>
      <c r="Q634" s="334">
        <f>'Clients Balance'!Q846/'Clients Balance'!$B846</f>
        <v>0.07937137812</v>
      </c>
      <c r="R634" s="334">
        <f>'Clients Balance'!R846/'Clients Balance'!$B846</f>
        <v>0</v>
      </c>
      <c r="S634" s="134"/>
      <c r="T634" s="134"/>
      <c r="U634" s="134"/>
      <c r="V634" s="134"/>
      <c r="W634" s="134"/>
      <c r="X634" s="134"/>
      <c r="Y634" s="134"/>
      <c r="Z634" s="134"/>
      <c r="AA634" s="134"/>
    </row>
    <row r="635" ht="22.5" customHeight="1">
      <c r="A635" s="186" t="str">
        <f>'PROP DAILY PNL'!A841</f>
        <v/>
      </c>
      <c r="B635" s="334">
        <f t="shared" si="1"/>
        <v>1</v>
      </c>
      <c r="C635" s="334">
        <f>'Clients Balance'!C847/'Clients Balance'!B847</f>
        <v>0.5886574678</v>
      </c>
      <c r="D635" s="334">
        <f>'Clients Balance'!D847/'Clients Balance'!$B847</f>
        <v>0.1441470854</v>
      </c>
      <c r="E635" s="334">
        <f>'Clients Balance'!E847/'Clients Balance'!$B847</f>
        <v>0.1089946972</v>
      </c>
      <c r="F635" s="334">
        <f>'Clients Balance'!F847/'Clients Balance'!$B847</f>
        <v>0</v>
      </c>
      <c r="G635" s="334">
        <f>'Clients Balance'!G847/'Clients Balance'!$B847</f>
        <v>0</v>
      </c>
      <c r="H635" s="334">
        <f>'Clients Balance'!H847/'Clients Balance'!$B847</f>
        <v>0</v>
      </c>
      <c r="I635" s="334">
        <f>'Clients Balance'!I847/'Clients Balance'!$B847</f>
        <v>0</v>
      </c>
      <c r="J635" s="334">
        <f>'Clients Balance'!J847/'Clients Balance'!$B847</f>
        <v>0</v>
      </c>
      <c r="K635" s="334">
        <f>'Clients Balance'!K847/'Clients Balance'!$B847</f>
        <v>0</v>
      </c>
      <c r="L635" s="334">
        <f>'Clients Balance'!L847/'Clients Balance'!$B847</f>
        <v>0</v>
      </c>
      <c r="M635" s="334">
        <f>'Clients Balance'!M847/'Clients Balance'!$B847</f>
        <v>0</v>
      </c>
      <c r="N635" s="334">
        <f>'Clients Balance'!N847/'Clients Balance'!$B847</f>
        <v>0</v>
      </c>
      <c r="O635" s="334">
        <f>'Clients Balance'!O847/'Clients Balance'!$B847</f>
        <v>0.04923004982</v>
      </c>
      <c r="P635" s="334">
        <f>'Clients Balance'!P847/'Clients Balance'!$B847</f>
        <v>0.02959932172</v>
      </c>
      <c r="Q635" s="334">
        <f>'Clients Balance'!Q847/'Clients Balance'!$B847</f>
        <v>0.07937137812</v>
      </c>
      <c r="R635" s="334">
        <f>'Clients Balance'!R847/'Clients Balance'!$B847</f>
        <v>0</v>
      </c>
      <c r="S635" s="134"/>
      <c r="T635" s="134"/>
      <c r="U635" s="134"/>
      <c r="V635" s="134"/>
      <c r="W635" s="134"/>
      <c r="X635" s="134"/>
      <c r="Y635" s="134"/>
      <c r="Z635" s="134"/>
      <c r="AA635" s="134"/>
    </row>
    <row r="636" ht="22.5" customHeight="1">
      <c r="A636" s="186" t="str">
        <f>'PROP DAILY PNL'!A842</f>
        <v/>
      </c>
      <c r="B636" s="334">
        <f t="shared" si="1"/>
        <v>1</v>
      </c>
      <c r="C636" s="334">
        <f>'Clients Balance'!C848/'Clients Balance'!B848</f>
        <v>0.5886574678</v>
      </c>
      <c r="D636" s="334">
        <f>'Clients Balance'!D848/'Clients Balance'!$B848</f>
        <v>0.1441470854</v>
      </c>
      <c r="E636" s="334">
        <f>'Clients Balance'!E848/'Clients Balance'!$B848</f>
        <v>0.1089946972</v>
      </c>
      <c r="F636" s="334">
        <f>'Clients Balance'!F848/'Clients Balance'!$B848</f>
        <v>0</v>
      </c>
      <c r="G636" s="334">
        <f>'Clients Balance'!G848/'Clients Balance'!$B848</f>
        <v>0</v>
      </c>
      <c r="H636" s="334">
        <f>'Clients Balance'!H848/'Clients Balance'!$B848</f>
        <v>0</v>
      </c>
      <c r="I636" s="334">
        <f>'Clients Balance'!I848/'Clients Balance'!$B848</f>
        <v>0</v>
      </c>
      <c r="J636" s="334">
        <f>'Clients Balance'!J848/'Clients Balance'!$B848</f>
        <v>0</v>
      </c>
      <c r="K636" s="334">
        <f>'Clients Balance'!K848/'Clients Balance'!$B848</f>
        <v>0</v>
      </c>
      <c r="L636" s="334">
        <f>'Clients Balance'!L848/'Clients Balance'!$B848</f>
        <v>0</v>
      </c>
      <c r="M636" s="334">
        <f>'Clients Balance'!M848/'Clients Balance'!$B848</f>
        <v>0</v>
      </c>
      <c r="N636" s="334">
        <f>'Clients Balance'!N848/'Clients Balance'!$B848</f>
        <v>0</v>
      </c>
      <c r="O636" s="334">
        <f>'Clients Balance'!O848/'Clients Balance'!$B848</f>
        <v>0.04923004982</v>
      </c>
      <c r="P636" s="334">
        <f>'Clients Balance'!P848/'Clients Balance'!$B848</f>
        <v>0.02959932172</v>
      </c>
      <c r="Q636" s="334">
        <f>'Clients Balance'!Q848/'Clients Balance'!$B848</f>
        <v>0.07937137812</v>
      </c>
      <c r="R636" s="334">
        <f>'Clients Balance'!R848/'Clients Balance'!$B848</f>
        <v>0</v>
      </c>
      <c r="S636" s="134"/>
      <c r="T636" s="134"/>
      <c r="U636" s="134"/>
      <c r="V636" s="134"/>
      <c r="W636" s="134"/>
      <c r="X636" s="134"/>
      <c r="Y636" s="134"/>
      <c r="Z636" s="134"/>
      <c r="AA636" s="134"/>
    </row>
    <row r="637" ht="22.5" customHeight="1">
      <c r="A637" s="186" t="str">
        <f>'PROP DAILY PNL'!A843</f>
        <v/>
      </c>
      <c r="B637" s="334">
        <f t="shared" si="1"/>
        <v>1</v>
      </c>
      <c r="C637" s="334">
        <f>'Clients Balance'!C849/'Clients Balance'!B849</f>
        <v>0.5886574678</v>
      </c>
      <c r="D637" s="334">
        <f>'Clients Balance'!D849/'Clients Balance'!$B849</f>
        <v>0.1441470854</v>
      </c>
      <c r="E637" s="334">
        <f>'Clients Balance'!E849/'Clients Balance'!$B849</f>
        <v>0.1089946972</v>
      </c>
      <c r="F637" s="334">
        <f>'Clients Balance'!F849/'Clients Balance'!$B849</f>
        <v>0</v>
      </c>
      <c r="G637" s="334">
        <f>'Clients Balance'!G849/'Clients Balance'!$B849</f>
        <v>0</v>
      </c>
      <c r="H637" s="334">
        <f>'Clients Balance'!H849/'Clients Balance'!$B849</f>
        <v>0</v>
      </c>
      <c r="I637" s="334">
        <f>'Clients Balance'!I849/'Clients Balance'!$B849</f>
        <v>0</v>
      </c>
      <c r="J637" s="334">
        <f>'Clients Balance'!J849/'Clients Balance'!$B849</f>
        <v>0</v>
      </c>
      <c r="K637" s="334">
        <f>'Clients Balance'!K849/'Clients Balance'!$B849</f>
        <v>0</v>
      </c>
      <c r="L637" s="334">
        <f>'Clients Balance'!L849/'Clients Balance'!$B849</f>
        <v>0</v>
      </c>
      <c r="M637" s="334">
        <f>'Clients Balance'!M849/'Clients Balance'!$B849</f>
        <v>0</v>
      </c>
      <c r="N637" s="334">
        <f>'Clients Balance'!N849/'Clients Balance'!$B849</f>
        <v>0</v>
      </c>
      <c r="O637" s="334">
        <f>'Clients Balance'!O849/'Clients Balance'!$B849</f>
        <v>0.04923004982</v>
      </c>
      <c r="P637" s="334">
        <f>'Clients Balance'!P849/'Clients Balance'!$B849</f>
        <v>0.02959932172</v>
      </c>
      <c r="Q637" s="334">
        <f>'Clients Balance'!Q849/'Clients Balance'!$B849</f>
        <v>0.07937137812</v>
      </c>
      <c r="R637" s="334">
        <f>'Clients Balance'!R849/'Clients Balance'!$B849</f>
        <v>0</v>
      </c>
      <c r="S637" s="134"/>
      <c r="T637" s="134"/>
      <c r="U637" s="134"/>
      <c r="V637" s="134"/>
      <c r="W637" s="134"/>
      <c r="X637" s="134"/>
      <c r="Y637" s="134"/>
      <c r="Z637" s="134"/>
      <c r="AA637" s="134"/>
    </row>
    <row r="638" ht="22.5" customHeight="1">
      <c r="A638" s="186" t="str">
        <f>'PROP DAILY PNL'!A844</f>
        <v/>
      </c>
      <c r="B638" s="334">
        <f t="shared" si="1"/>
        <v>1</v>
      </c>
      <c r="C638" s="334">
        <f>'Clients Balance'!C850/'Clients Balance'!B850</f>
        <v>0.5886574678</v>
      </c>
      <c r="D638" s="334">
        <f>'Clients Balance'!D850/'Clients Balance'!$B850</f>
        <v>0.1441470854</v>
      </c>
      <c r="E638" s="334">
        <f>'Clients Balance'!E850/'Clients Balance'!$B850</f>
        <v>0.1089946972</v>
      </c>
      <c r="F638" s="334">
        <f>'Clients Balance'!F850/'Clients Balance'!$B850</f>
        <v>0</v>
      </c>
      <c r="G638" s="334">
        <f>'Clients Balance'!G850/'Clients Balance'!$B850</f>
        <v>0</v>
      </c>
      <c r="H638" s="334">
        <f>'Clients Balance'!H850/'Clients Balance'!$B850</f>
        <v>0</v>
      </c>
      <c r="I638" s="334">
        <f>'Clients Balance'!I850/'Clients Balance'!$B850</f>
        <v>0</v>
      </c>
      <c r="J638" s="334">
        <f>'Clients Balance'!J850/'Clients Balance'!$B850</f>
        <v>0</v>
      </c>
      <c r="K638" s="334">
        <f>'Clients Balance'!K850/'Clients Balance'!$B850</f>
        <v>0</v>
      </c>
      <c r="L638" s="334">
        <f>'Clients Balance'!L850/'Clients Balance'!$B850</f>
        <v>0</v>
      </c>
      <c r="M638" s="334">
        <f>'Clients Balance'!M850/'Clients Balance'!$B850</f>
        <v>0</v>
      </c>
      <c r="N638" s="334">
        <f>'Clients Balance'!N850/'Clients Balance'!$B850</f>
        <v>0</v>
      </c>
      <c r="O638" s="334">
        <f>'Clients Balance'!O850/'Clients Balance'!$B850</f>
        <v>0.04923004982</v>
      </c>
      <c r="P638" s="334">
        <f>'Clients Balance'!P850/'Clients Balance'!$B850</f>
        <v>0.02959932172</v>
      </c>
      <c r="Q638" s="334">
        <f>'Clients Balance'!Q850/'Clients Balance'!$B850</f>
        <v>0.07937137812</v>
      </c>
      <c r="R638" s="334">
        <f>'Clients Balance'!R850/'Clients Balance'!$B850</f>
        <v>0</v>
      </c>
      <c r="S638" s="134"/>
      <c r="T638" s="134"/>
      <c r="U638" s="134"/>
      <c r="V638" s="134"/>
      <c r="W638" s="134"/>
      <c r="X638" s="134"/>
      <c r="Y638" s="134"/>
      <c r="Z638" s="134"/>
      <c r="AA638" s="134"/>
    </row>
    <row r="639" ht="22.5" customHeight="1">
      <c r="A639" s="186" t="str">
        <f>'PROP DAILY PNL'!A845</f>
        <v/>
      </c>
      <c r="B639" s="334">
        <f t="shared" si="1"/>
        <v>1</v>
      </c>
      <c r="C639" s="334">
        <f>'Clients Balance'!C851/'Clients Balance'!B851</f>
        <v>0.5886574678</v>
      </c>
      <c r="D639" s="334">
        <f>'Clients Balance'!D851/'Clients Balance'!$B851</f>
        <v>0.1441470854</v>
      </c>
      <c r="E639" s="334">
        <f>'Clients Balance'!E851/'Clients Balance'!$B851</f>
        <v>0.1089946972</v>
      </c>
      <c r="F639" s="334">
        <f>'Clients Balance'!F851/'Clients Balance'!$B851</f>
        <v>0</v>
      </c>
      <c r="G639" s="334">
        <f>'Clients Balance'!G851/'Clients Balance'!$B851</f>
        <v>0</v>
      </c>
      <c r="H639" s="334">
        <f>'Clients Balance'!H851/'Clients Balance'!$B851</f>
        <v>0</v>
      </c>
      <c r="I639" s="334">
        <f>'Clients Balance'!I851/'Clients Balance'!$B851</f>
        <v>0</v>
      </c>
      <c r="J639" s="334">
        <f>'Clients Balance'!J851/'Clients Balance'!$B851</f>
        <v>0</v>
      </c>
      <c r="K639" s="334">
        <f>'Clients Balance'!K851/'Clients Balance'!$B851</f>
        <v>0</v>
      </c>
      <c r="L639" s="334">
        <f>'Clients Balance'!L851/'Clients Balance'!$B851</f>
        <v>0</v>
      </c>
      <c r="M639" s="334">
        <f>'Clients Balance'!M851/'Clients Balance'!$B851</f>
        <v>0</v>
      </c>
      <c r="N639" s="334">
        <f>'Clients Balance'!N851/'Clients Balance'!$B851</f>
        <v>0</v>
      </c>
      <c r="O639" s="334">
        <f>'Clients Balance'!O851/'Clients Balance'!$B851</f>
        <v>0.04923004982</v>
      </c>
      <c r="P639" s="334">
        <f>'Clients Balance'!P851/'Clients Balance'!$B851</f>
        <v>0.02959932172</v>
      </c>
      <c r="Q639" s="334">
        <f>'Clients Balance'!Q851/'Clients Balance'!$B851</f>
        <v>0.07937137812</v>
      </c>
      <c r="R639" s="334">
        <f>'Clients Balance'!R851/'Clients Balance'!$B851</f>
        <v>0</v>
      </c>
      <c r="S639" s="134"/>
      <c r="T639" s="134"/>
      <c r="U639" s="134"/>
      <c r="V639" s="134"/>
      <c r="W639" s="134"/>
      <c r="X639" s="134"/>
      <c r="Y639" s="134"/>
      <c r="Z639" s="134"/>
      <c r="AA639" s="134"/>
    </row>
    <row r="640" ht="22.5" customHeight="1">
      <c r="A640" s="186" t="str">
        <f>'PROP DAILY PNL'!A846</f>
        <v/>
      </c>
      <c r="B640" s="334">
        <f t="shared" si="1"/>
        <v>1</v>
      </c>
      <c r="C640" s="334">
        <f>'Clients Balance'!C852/'Clients Balance'!B852</f>
        <v>0.5886574678</v>
      </c>
      <c r="D640" s="334">
        <f>'Clients Balance'!D852/'Clients Balance'!$B852</f>
        <v>0.1441470854</v>
      </c>
      <c r="E640" s="334">
        <f>'Clients Balance'!E852/'Clients Balance'!$B852</f>
        <v>0.1089946972</v>
      </c>
      <c r="F640" s="334">
        <f>'Clients Balance'!F852/'Clients Balance'!$B852</f>
        <v>0</v>
      </c>
      <c r="G640" s="334">
        <f>'Clients Balance'!G852/'Clients Balance'!$B852</f>
        <v>0</v>
      </c>
      <c r="H640" s="334">
        <f>'Clients Balance'!H852/'Clients Balance'!$B852</f>
        <v>0</v>
      </c>
      <c r="I640" s="334">
        <f>'Clients Balance'!I852/'Clients Balance'!$B852</f>
        <v>0</v>
      </c>
      <c r="J640" s="334">
        <f>'Clients Balance'!J852/'Clients Balance'!$B852</f>
        <v>0</v>
      </c>
      <c r="K640" s="334">
        <f>'Clients Balance'!K852/'Clients Balance'!$B852</f>
        <v>0</v>
      </c>
      <c r="L640" s="334">
        <f>'Clients Balance'!L852/'Clients Balance'!$B852</f>
        <v>0</v>
      </c>
      <c r="M640" s="334">
        <f>'Clients Balance'!M852/'Clients Balance'!$B852</f>
        <v>0</v>
      </c>
      <c r="N640" s="334">
        <f>'Clients Balance'!N852/'Clients Balance'!$B852</f>
        <v>0</v>
      </c>
      <c r="O640" s="334">
        <f>'Clients Balance'!O852/'Clients Balance'!$B852</f>
        <v>0.04923004982</v>
      </c>
      <c r="P640" s="334">
        <f>'Clients Balance'!P852/'Clients Balance'!$B852</f>
        <v>0.02959932172</v>
      </c>
      <c r="Q640" s="334">
        <f>'Clients Balance'!Q852/'Clients Balance'!$B852</f>
        <v>0.07937137812</v>
      </c>
      <c r="R640" s="334">
        <f>'Clients Balance'!R852/'Clients Balance'!$B852</f>
        <v>0</v>
      </c>
      <c r="S640" s="134"/>
      <c r="T640" s="134"/>
      <c r="U640" s="134"/>
      <c r="V640" s="134"/>
      <c r="W640" s="134"/>
      <c r="X640" s="134"/>
      <c r="Y640" s="134"/>
      <c r="Z640" s="134"/>
      <c r="AA640" s="134"/>
    </row>
    <row r="641" ht="22.5" customHeight="1">
      <c r="A641" s="186" t="str">
        <f>'PROP DAILY PNL'!A847</f>
        <v/>
      </c>
      <c r="B641" s="334">
        <f t="shared" si="1"/>
        <v>1</v>
      </c>
      <c r="C641" s="334">
        <f>'Clients Balance'!C853/'Clients Balance'!B853</f>
        <v>0.5886574678</v>
      </c>
      <c r="D641" s="334">
        <f>'Clients Balance'!D853/'Clients Balance'!$B853</f>
        <v>0.1441470854</v>
      </c>
      <c r="E641" s="334">
        <f>'Clients Balance'!E853/'Clients Balance'!$B853</f>
        <v>0.1089946972</v>
      </c>
      <c r="F641" s="334">
        <f>'Clients Balance'!F853/'Clients Balance'!$B853</f>
        <v>0</v>
      </c>
      <c r="G641" s="334">
        <f>'Clients Balance'!G853/'Clients Balance'!$B853</f>
        <v>0</v>
      </c>
      <c r="H641" s="334">
        <f>'Clients Balance'!H853/'Clients Balance'!$B853</f>
        <v>0</v>
      </c>
      <c r="I641" s="334">
        <f>'Clients Balance'!I853/'Clients Balance'!$B853</f>
        <v>0</v>
      </c>
      <c r="J641" s="334">
        <f>'Clients Balance'!J853/'Clients Balance'!$B853</f>
        <v>0</v>
      </c>
      <c r="K641" s="334">
        <f>'Clients Balance'!K853/'Clients Balance'!$B853</f>
        <v>0</v>
      </c>
      <c r="L641" s="334">
        <f>'Clients Balance'!L853/'Clients Balance'!$B853</f>
        <v>0</v>
      </c>
      <c r="M641" s="334">
        <f>'Clients Balance'!M853/'Clients Balance'!$B853</f>
        <v>0</v>
      </c>
      <c r="N641" s="334">
        <f>'Clients Balance'!N853/'Clients Balance'!$B853</f>
        <v>0</v>
      </c>
      <c r="O641" s="334">
        <f>'Clients Balance'!O853/'Clients Balance'!$B853</f>
        <v>0.04923004982</v>
      </c>
      <c r="P641" s="334">
        <f>'Clients Balance'!P853/'Clients Balance'!$B853</f>
        <v>0.02959932172</v>
      </c>
      <c r="Q641" s="334">
        <f>'Clients Balance'!Q853/'Clients Balance'!$B853</f>
        <v>0.07937137812</v>
      </c>
      <c r="R641" s="334">
        <f>'Clients Balance'!R853/'Clients Balance'!$B853</f>
        <v>0</v>
      </c>
      <c r="S641" s="134"/>
      <c r="T641" s="134"/>
      <c r="U641" s="134"/>
      <c r="V641" s="134"/>
      <c r="W641" s="134"/>
      <c r="X641" s="134"/>
      <c r="Y641" s="134"/>
      <c r="Z641" s="134"/>
      <c r="AA641" s="134"/>
    </row>
    <row r="642" ht="22.5" customHeight="1">
      <c r="A642" s="186" t="str">
        <f>'PROP DAILY PNL'!A848</f>
        <v/>
      </c>
      <c r="B642" s="334">
        <f t="shared" si="1"/>
        <v>1</v>
      </c>
      <c r="C642" s="334">
        <f>'Clients Balance'!C854/'Clients Balance'!B854</f>
        <v>0.5886574678</v>
      </c>
      <c r="D642" s="334">
        <f>'Clients Balance'!D854/'Clients Balance'!$B854</f>
        <v>0.1441470854</v>
      </c>
      <c r="E642" s="334">
        <f>'Clients Balance'!E854/'Clients Balance'!$B854</f>
        <v>0.1089946972</v>
      </c>
      <c r="F642" s="334">
        <f>'Clients Balance'!F854/'Clients Balance'!$B854</f>
        <v>0</v>
      </c>
      <c r="G642" s="334">
        <f>'Clients Balance'!G854/'Clients Balance'!$B854</f>
        <v>0</v>
      </c>
      <c r="H642" s="334">
        <f>'Clients Balance'!H854/'Clients Balance'!$B854</f>
        <v>0</v>
      </c>
      <c r="I642" s="334">
        <f>'Clients Balance'!I854/'Clients Balance'!$B854</f>
        <v>0</v>
      </c>
      <c r="J642" s="334">
        <f>'Clients Balance'!J854/'Clients Balance'!$B854</f>
        <v>0</v>
      </c>
      <c r="K642" s="334">
        <f>'Clients Balance'!K854/'Clients Balance'!$B854</f>
        <v>0</v>
      </c>
      <c r="L642" s="334">
        <f>'Clients Balance'!L854/'Clients Balance'!$B854</f>
        <v>0</v>
      </c>
      <c r="M642" s="334">
        <f>'Clients Balance'!M854/'Clients Balance'!$B854</f>
        <v>0</v>
      </c>
      <c r="N642" s="334">
        <f>'Clients Balance'!N854/'Clients Balance'!$B854</f>
        <v>0</v>
      </c>
      <c r="O642" s="334">
        <f>'Clients Balance'!O854/'Clients Balance'!$B854</f>
        <v>0.04923004982</v>
      </c>
      <c r="P642" s="334">
        <f>'Clients Balance'!P854/'Clients Balance'!$B854</f>
        <v>0.02959932172</v>
      </c>
      <c r="Q642" s="334">
        <f>'Clients Balance'!Q854/'Clients Balance'!$B854</f>
        <v>0.07937137812</v>
      </c>
      <c r="R642" s="334">
        <f>'Clients Balance'!R854/'Clients Balance'!$B854</f>
        <v>0</v>
      </c>
      <c r="S642" s="134"/>
      <c r="T642" s="134"/>
      <c r="U642" s="134"/>
      <c r="V642" s="134"/>
      <c r="W642" s="134"/>
      <c r="X642" s="134"/>
      <c r="Y642" s="134"/>
      <c r="Z642" s="134"/>
      <c r="AA642" s="134"/>
    </row>
    <row r="643" ht="22.5" customHeight="1">
      <c r="A643" s="186" t="str">
        <f>'PROP DAILY PNL'!A849</f>
        <v/>
      </c>
      <c r="B643" s="334">
        <f t="shared" si="1"/>
        <v>1</v>
      </c>
      <c r="C643" s="334">
        <f>'Clients Balance'!C855/'Clients Balance'!B855</f>
        <v>0.5886574678</v>
      </c>
      <c r="D643" s="334">
        <f>'Clients Balance'!D855/'Clients Balance'!$B855</f>
        <v>0.1441470854</v>
      </c>
      <c r="E643" s="334">
        <f>'Clients Balance'!E855/'Clients Balance'!$B855</f>
        <v>0.1089946972</v>
      </c>
      <c r="F643" s="334">
        <f>'Clients Balance'!F855/'Clients Balance'!$B855</f>
        <v>0</v>
      </c>
      <c r="G643" s="334">
        <f>'Clients Balance'!G855/'Clients Balance'!$B855</f>
        <v>0</v>
      </c>
      <c r="H643" s="334">
        <f>'Clients Balance'!H855/'Clients Balance'!$B855</f>
        <v>0</v>
      </c>
      <c r="I643" s="334">
        <f>'Clients Balance'!I855/'Clients Balance'!$B855</f>
        <v>0</v>
      </c>
      <c r="J643" s="334">
        <f>'Clients Balance'!J855/'Clients Balance'!$B855</f>
        <v>0</v>
      </c>
      <c r="K643" s="334">
        <f>'Clients Balance'!K855/'Clients Balance'!$B855</f>
        <v>0</v>
      </c>
      <c r="L643" s="334">
        <f>'Clients Balance'!L855/'Clients Balance'!$B855</f>
        <v>0</v>
      </c>
      <c r="M643" s="334">
        <f>'Clients Balance'!M855/'Clients Balance'!$B855</f>
        <v>0</v>
      </c>
      <c r="N643" s="334">
        <f>'Clients Balance'!N855/'Clients Balance'!$B855</f>
        <v>0</v>
      </c>
      <c r="O643" s="334">
        <f>'Clients Balance'!O855/'Clients Balance'!$B855</f>
        <v>0.04923004982</v>
      </c>
      <c r="P643" s="334">
        <f>'Clients Balance'!P855/'Clients Balance'!$B855</f>
        <v>0.02959932172</v>
      </c>
      <c r="Q643" s="334">
        <f>'Clients Balance'!Q855/'Clients Balance'!$B855</f>
        <v>0.07937137812</v>
      </c>
      <c r="R643" s="334">
        <f>'Clients Balance'!R855/'Clients Balance'!$B855</f>
        <v>0</v>
      </c>
      <c r="S643" s="134"/>
      <c r="T643" s="134"/>
      <c r="U643" s="134"/>
      <c r="V643" s="134"/>
      <c r="W643" s="134"/>
      <c r="X643" s="134"/>
      <c r="Y643" s="134"/>
      <c r="Z643" s="134"/>
      <c r="AA643" s="134"/>
    </row>
    <row r="644" ht="22.5" customHeight="1">
      <c r="A644" s="186" t="str">
        <f>'PROP DAILY PNL'!A850</f>
        <v/>
      </c>
      <c r="B644" s="334">
        <f t="shared" si="1"/>
        <v>1</v>
      </c>
      <c r="C644" s="334">
        <f>'Clients Balance'!C856/'Clients Balance'!B856</f>
        <v>0.5886574678</v>
      </c>
      <c r="D644" s="334">
        <f>'Clients Balance'!D856/'Clients Balance'!$B856</f>
        <v>0.1441470854</v>
      </c>
      <c r="E644" s="334">
        <f>'Clients Balance'!E856/'Clients Balance'!$B856</f>
        <v>0.1089946972</v>
      </c>
      <c r="F644" s="334">
        <f>'Clients Balance'!F856/'Clients Balance'!$B856</f>
        <v>0</v>
      </c>
      <c r="G644" s="334">
        <f>'Clients Balance'!G856/'Clients Balance'!$B856</f>
        <v>0</v>
      </c>
      <c r="H644" s="334">
        <f>'Clients Balance'!H856/'Clients Balance'!$B856</f>
        <v>0</v>
      </c>
      <c r="I644" s="334">
        <f>'Clients Balance'!I856/'Clients Balance'!$B856</f>
        <v>0</v>
      </c>
      <c r="J644" s="334">
        <f>'Clients Balance'!J856/'Clients Balance'!$B856</f>
        <v>0</v>
      </c>
      <c r="K644" s="334">
        <f>'Clients Balance'!K856/'Clients Balance'!$B856</f>
        <v>0</v>
      </c>
      <c r="L644" s="334">
        <f>'Clients Balance'!L856/'Clients Balance'!$B856</f>
        <v>0</v>
      </c>
      <c r="M644" s="334">
        <f>'Clients Balance'!M856/'Clients Balance'!$B856</f>
        <v>0</v>
      </c>
      <c r="N644" s="334">
        <f>'Clients Balance'!N856/'Clients Balance'!$B856</f>
        <v>0</v>
      </c>
      <c r="O644" s="334">
        <f>'Clients Balance'!O856/'Clients Balance'!$B856</f>
        <v>0.04923004982</v>
      </c>
      <c r="P644" s="334">
        <f>'Clients Balance'!P856/'Clients Balance'!$B856</f>
        <v>0.02959932172</v>
      </c>
      <c r="Q644" s="334">
        <f>'Clients Balance'!Q856/'Clients Balance'!$B856</f>
        <v>0.07937137812</v>
      </c>
      <c r="R644" s="334">
        <f>'Clients Balance'!R856/'Clients Balance'!$B856</f>
        <v>0</v>
      </c>
      <c r="S644" s="134"/>
      <c r="T644" s="134"/>
      <c r="U644" s="134"/>
      <c r="V644" s="134"/>
      <c r="W644" s="134"/>
      <c r="X644" s="134"/>
      <c r="Y644" s="134"/>
      <c r="Z644" s="134"/>
      <c r="AA644" s="134"/>
    </row>
    <row r="645" ht="22.5" customHeight="1">
      <c r="A645" s="186" t="str">
        <f>'PROP DAILY PNL'!A851</f>
        <v/>
      </c>
      <c r="B645" s="334">
        <f t="shared" si="1"/>
        <v>1</v>
      </c>
      <c r="C645" s="334">
        <f>'Clients Balance'!C857/'Clients Balance'!B857</f>
        <v>0.5886574678</v>
      </c>
      <c r="D645" s="334">
        <f>'Clients Balance'!D857/'Clients Balance'!$B857</f>
        <v>0.1441470854</v>
      </c>
      <c r="E645" s="334">
        <f>'Clients Balance'!E857/'Clients Balance'!$B857</f>
        <v>0.1089946972</v>
      </c>
      <c r="F645" s="334">
        <f>'Clients Balance'!F857/'Clients Balance'!$B857</f>
        <v>0</v>
      </c>
      <c r="G645" s="334">
        <f>'Clients Balance'!G857/'Clients Balance'!$B857</f>
        <v>0</v>
      </c>
      <c r="H645" s="334">
        <f>'Clients Balance'!H857/'Clients Balance'!$B857</f>
        <v>0</v>
      </c>
      <c r="I645" s="334">
        <f>'Clients Balance'!I857/'Clients Balance'!$B857</f>
        <v>0</v>
      </c>
      <c r="J645" s="334">
        <f>'Clients Balance'!J857/'Clients Balance'!$B857</f>
        <v>0</v>
      </c>
      <c r="K645" s="334">
        <f>'Clients Balance'!K857/'Clients Balance'!$B857</f>
        <v>0</v>
      </c>
      <c r="L645" s="334">
        <f>'Clients Balance'!L857/'Clients Balance'!$B857</f>
        <v>0</v>
      </c>
      <c r="M645" s="334">
        <f>'Clients Balance'!M857/'Clients Balance'!$B857</f>
        <v>0</v>
      </c>
      <c r="N645" s="334">
        <f>'Clients Balance'!N857/'Clients Balance'!$B857</f>
        <v>0</v>
      </c>
      <c r="O645" s="334">
        <f>'Clients Balance'!O857/'Clients Balance'!$B857</f>
        <v>0.04923004982</v>
      </c>
      <c r="P645" s="334">
        <f>'Clients Balance'!P857/'Clients Balance'!$B857</f>
        <v>0.02959932172</v>
      </c>
      <c r="Q645" s="334">
        <f>'Clients Balance'!Q857/'Clients Balance'!$B857</f>
        <v>0.07937137812</v>
      </c>
      <c r="R645" s="334">
        <f>'Clients Balance'!R857/'Clients Balance'!$B857</f>
        <v>0</v>
      </c>
      <c r="S645" s="134"/>
      <c r="T645" s="134"/>
      <c r="U645" s="134"/>
      <c r="V645" s="134"/>
      <c r="W645" s="134"/>
      <c r="X645" s="134"/>
      <c r="Y645" s="134"/>
      <c r="Z645" s="134"/>
      <c r="AA645" s="134"/>
    </row>
    <row r="646" ht="22.5" customHeight="1">
      <c r="A646" s="186" t="str">
        <f>'PROP DAILY PNL'!A852</f>
        <v/>
      </c>
      <c r="B646" s="334">
        <f t="shared" si="1"/>
        <v>1</v>
      </c>
      <c r="C646" s="334">
        <f>'Clients Balance'!C858/'Clients Balance'!B858</f>
        <v>0.5886574678</v>
      </c>
      <c r="D646" s="334">
        <f>'Clients Balance'!D858/'Clients Balance'!$B858</f>
        <v>0.1441470854</v>
      </c>
      <c r="E646" s="334">
        <f>'Clients Balance'!E858/'Clients Balance'!$B858</f>
        <v>0.1089946972</v>
      </c>
      <c r="F646" s="334">
        <f>'Clients Balance'!F858/'Clients Balance'!$B858</f>
        <v>0</v>
      </c>
      <c r="G646" s="334">
        <f>'Clients Balance'!G858/'Clients Balance'!$B858</f>
        <v>0</v>
      </c>
      <c r="H646" s="334">
        <f>'Clients Balance'!H858/'Clients Balance'!$B858</f>
        <v>0</v>
      </c>
      <c r="I646" s="334">
        <f>'Clients Balance'!I858/'Clients Balance'!$B858</f>
        <v>0</v>
      </c>
      <c r="J646" s="334">
        <f>'Clients Balance'!J858/'Clients Balance'!$B858</f>
        <v>0</v>
      </c>
      <c r="K646" s="334">
        <f>'Clients Balance'!K858/'Clients Balance'!$B858</f>
        <v>0</v>
      </c>
      <c r="L646" s="334">
        <f>'Clients Balance'!L858/'Clients Balance'!$B858</f>
        <v>0</v>
      </c>
      <c r="M646" s="334">
        <f>'Clients Balance'!M858/'Clients Balance'!$B858</f>
        <v>0</v>
      </c>
      <c r="N646" s="334">
        <f>'Clients Balance'!N858/'Clients Balance'!$B858</f>
        <v>0</v>
      </c>
      <c r="O646" s="334">
        <f>'Clients Balance'!O858/'Clients Balance'!$B858</f>
        <v>0.04923004982</v>
      </c>
      <c r="P646" s="334">
        <f>'Clients Balance'!P858/'Clients Balance'!$B858</f>
        <v>0.02959932172</v>
      </c>
      <c r="Q646" s="334">
        <f>'Clients Balance'!Q858/'Clients Balance'!$B858</f>
        <v>0.07937137812</v>
      </c>
      <c r="R646" s="334">
        <f>'Clients Balance'!R858/'Clients Balance'!$B858</f>
        <v>0</v>
      </c>
      <c r="S646" s="134"/>
      <c r="T646" s="134"/>
      <c r="U646" s="134"/>
      <c r="V646" s="134"/>
      <c r="W646" s="134"/>
      <c r="X646" s="134"/>
      <c r="Y646" s="134"/>
      <c r="Z646" s="134"/>
      <c r="AA646" s="134"/>
    </row>
    <row r="647" ht="22.5" customHeight="1">
      <c r="A647" s="186" t="str">
        <f>'PROP DAILY PNL'!A853</f>
        <v/>
      </c>
      <c r="B647" s="334">
        <f t="shared" si="1"/>
        <v>1</v>
      </c>
      <c r="C647" s="334">
        <f>'Clients Balance'!C859/'Clients Balance'!B859</f>
        <v>0.5886574678</v>
      </c>
      <c r="D647" s="334">
        <f>'Clients Balance'!D859/'Clients Balance'!$B859</f>
        <v>0.1441470854</v>
      </c>
      <c r="E647" s="334">
        <f>'Clients Balance'!E859/'Clients Balance'!$B859</f>
        <v>0.1089946972</v>
      </c>
      <c r="F647" s="334">
        <f>'Clients Balance'!F859/'Clients Balance'!$B859</f>
        <v>0</v>
      </c>
      <c r="G647" s="334">
        <f>'Clients Balance'!G859/'Clients Balance'!$B859</f>
        <v>0</v>
      </c>
      <c r="H647" s="334">
        <f>'Clients Balance'!H859/'Clients Balance'!$B859</f>
        <v>0</v>
      </c>
      <c r="I647" s="334">
        <f>'Clients Balance'!I859/'Clients Balance'!$B859</f>
        <v>0</v>
      </c>
      <c r="J647" s="334">
        <f>'Clients Balance'!J859/'Clients Balance'!$B859</f>
        <v>0</v>
      </c>
      <c r="K647" s="334">
        <f>'Clients Balance'!K859/'Clients Balance'!$B859</f>
        <v>0</v>
      </c>
      <c r="L647" s="334">
        <f>'Clients Balance'!L859/'Clients Balance'!$B859</f>
        <v>0</v>
      </c>
      <c r="M647" s="334">
        <f>'Clients Balance'!M859/'Clients Balance'!$B859</f>
        <v>0</v>
      </c>
      <c r="N647" s="334">
        <f>'Clients Balance'!N859/'Clients Balance'!$B859</f>
        <v>0</v>
      </c>
      <c r="O647" s="334">
        <f>'Clients Balance'!O859/'Clients Balance'!$B859</f>
        <v>0.04923004982</v>
      </c>
      <c r="P647" s="334">
        <f>'Clients Balance'!P859/'Clients Balance'!$B859</f>
        <v>0.02959932172</v>
      </c>
      <c r="Q647" s="334">
        <f>'Clients Balance'!Q859/'Clients Balance'!$B859</f>
        <v>0.07937137812</v>
      </c>
      <c r="R647" s="334">
        <f>'Clients Balance'!R859/'Clients Balance'!$B859</f>
        <v>0</v>
      </c>
      <c r="S647" s="134"/>
      <c r="T647" s="134"/>
      <c r="U647" s="134"/>
      <c r="V647" s="134"/>
      <c r="W647" s="134"/>
      <c r="X647" s="134"/>
      <c r="Y647" s="134"/>
      <c r="Z647" s="134"/>
      <c r="AA647" s="134"/>
    </row>
    <row r="648" ht="22.5" customHeight="1">
      <c r="A648" s="186" t="str">
        <f>'PROP DAILY PNL'!A854</f>
        <v/>
      </c>
      <c r="B648" s="334">
        <f t="shared" si="1"/>
        <v>1</v>
      </c>
      <c r="C648" s="334">
        <f>'Clients Balance'!C860/'Clients Balance'!B860</f>
        <v>0.5886574678</v>
      </c>
      <c r="D648" s="334">
        <f>'Clients Balance'!D860/'Clients Balance'!$B860</f>
        <v>0.1441470854</v>
      </c>
      <c r="E648" s="334">
        <f>'Clients Balance'!E860/'Clients Balance'!$B860</f>
        <v>0.1089946972</v>
      </c>
      <c r="F648" s="334">
        <f>'Clients Balance'!F860/'Clients Balance'!$B860</f>
        <v>0</v>
      </c>
      <c r="G648" s="334">
        <f>'Clients Balance'!G860/'Clients Balance'!$B860</f>
        <v>0</v>
      </c>
      <c r="H648" s="334">
        <f>'Clients Balance'!H860/'Clients Balance'!$B860</f>
        <v>0</v>
      </c>
      <c r="I648" s="334">
        <f>'Clients Balance'!I860/'Clients Balance'!$B860</f>
        <v>0</v>
      </c>
      <c r="J648" s="334">
        <f>'Clients Balance'!J860/'Clients Balance'!$B860</f>
        <v>0</v>
      </c>
      <c r="K648" s="334">
        <f>'Clients Balance'!K860/'Clients Balance'!$B860</f>
        <v>0</v>
      </c>
      <c r="L648" s="334">
        <f>'Clients Balance'!L860/'Clients Balance'!$B860</f>
        <v>0</v>
      </c>
      <c r="M648" s="334">
        <f>'Clients Balance'!M860/'Clients Balance'!$B860</f>
        <v>0</v>
      </c>
      <c r="N648" s="334">
        <f>'Clients Balance'!N860/'Clients Balance'!$B860</f>
        <v>0</v>
      </c>
      <c r="O648" s="334">
        <f>'Clients Balance'!O860/'Clients Balance'!$B860</f>
        <v>0.04923004982</v>
      </c>
      <c r="P648" s="334">
        <f>'Clients Balance'!P860/'Clients Balance'!$B860</f>
        <v>0.02959932172</v>
      </c>
      <c r="Q648" s="334">
        <f>'Clients Balance'!Q860/'Clients Balance'!$B860</f>
        <v>0.07937137812</v>
      </c>
      <c r="R648" s="334">
        <f>'Clients Balance'!R860/'Clients Balance'!$B860</f>
        <v>0</v>
      </c>
      <c r="S648" s="134"/>
      <c r="T648" s="134"/>
      <c r="U648" s="134"/>
      <c r="V648" s="134"/>
      <c r="W648" s="134"/>
      <c r="X648" s="134"/>
      <c r="Y648" s="134"/>
      <c r="Z648" s="134"/>
      <c r="AA648" s="134"/>
    </row>
    <row r="649" ht="22.5" customHeight="1">
      <c r="A649" s="186" t="str">
        <f>'PROP DAILY PNL'!A855</f>
        <v/>
      </c>
      <c r="B649" s="334">
        <f t="shared" si="1"/>
        <v>1</v>
      </c>
      <c r="C649" s="334">
        <f>'Clients Balance'!C861/'Clients Balance'!B861</f>
        <v>0.5886574678</v>
      </c>
      <c r="D649" s="334">
        <f>'Clients Balance'!D861/'Clients Balance'!$B861</f>
        <v>0.1441470854</v>
      </c>
      <c r="E649" s="334">
        <f>'Clients Balance'!E861/'Clients Balance'!$B861</f>
        <v>0.1089946972</v>
      </c>
      <c r="F649" s="334">
        <f>'Clients Balance'!F861/'Clients Balance'!$B861</f>
        <v>0</v>
      </c>
      <c r="G649" s="334">
        <f>'Clients Balance'!G861/'Clients Balance'!$B861</f>
        <v>0</v>
      </c>
      <c r="H649" s="334">
        <f>'Clients Balance'!H861/'Clients Balance'!$B861</f>
        <v>0</v>
      </c>
      <c r="I649" s="334">
        <f>'Clients Balance'!I861/'Clients Balance'!$B861</f>
        <v>0</v>
      </c>
      <c r="J649" s="334">
        <f>'Clients Balance'!J861/'Clients Balance'!$B861</f>
        <v>0</v>
      </c>
      <c r="K649" s="334">
        <f>'Clients Balance'!K861/'Clients Balance'!$B861</f>
        <v>0</v>
      </c>
      <c r="L649" s="334">
        <f>'Clients Balance'!L861/'Clients Balance'!$B861</f>
        <v>0</v>
      </c>
      <c r="M649" s="334">
        <f>'Clients Balance'!M861/'Clients Balance'!$B861</f>
        <v>0</v>
      </c>
      <c r="N649" s="334">
        <f>'Clients Balance'!N861/'Clients Balance'!$B861</f>
        <v>0</v>
      </c>
      <c r="O649" s="334">
        <f>'Clients Balance'!O861/'Clients Balance'!$B861</f>
        <v>0.04923004982</v>
      </c>
      <c r="P649" s="334">
        <f>'Clients Balance'!P861/'Clients Balance'!$B861</f>
        <v>0.02959932172</v>
      </c>
      <c r="Q649" s="334">
        <f>'Clients Balance'!Q861/'Clients Balance'!$B861</f>
        <v>0.07937137812</v>
      </c>
      <c r="R649" s="334">
        <f>'Clients Balance'!R861/'Clients Balance'!$B861</f>
        <v>0</v>
      </c>
      <c r="S649" s="134"/>
      <c r="T649" s="134"/>
      <c r="U649" s="134"/>
      <c r="V649" s="134"/>
      <c r="W649" s="134"/>
      <c r="X649" s="134"/>
      <c r="Y649" s="134"/>
      <c r="Z649" s="134"/>
      <c r="AA649" s="134"/>
    </row>
    <row r="650" ht="22.5" customHeight="1">
      <c r="A650" s="186" t="str">
        <f>'PROP DAILY PNL'!A856</f>
        <v/>
      </c>
      <c r="B650" s="334">
        <f t="shared" si="1"/>
        <v>1</v>
      </c>
      <c r="C650" s="334">
        <f>'Clients Balance'!C862/'Clients Balance'!B862</f>
        <v>0.5886574678</v>
      </c>
      <c r="D650" s="334">
        <f>'Clients Balance'!D862/'Clients Balance'!$B862</f>
        <v>0.1441470854</v>
      </c>
      <c r="E650" s="334">
        <f>'Clients Balance'!E862/'Clients Balance'!$B862</f>
        <v>0.1089946972</v>
      </c>
      <c r="F650" s="334">
        <f>'Clients Balance'!F862/'Clients Balance'!$B862</f>
        <v>0</v>
      </c>
      <c r="G650" s="334">
        <f>'Clients Balance'!G862/'Clients Balance'!$B862</f>
        <v>0</v>
      </c>
      <c r="H650" s="334">
        <f>'Clients Balance'!H862/'Clients Balance'!$B862</f>
        <v>0</v>
      </c>
      <c r="I650" s="334">
        <f>'Clients Balance'!I862/'Clients Balance'!$B862</f>
        <v>0</v>
      </c>
      <c r="J650" s="334">
        <f>'Clients Balance'!J862/'Clients Balance'!$B862</f>
        <v>0</v>
      </c>
      <c r="K650" s="334">
        <f>'Clients Balance'!K862/'Clients Balance'!$B862</f>
        <v>0</v>
      </c>
      <c r="L650" s="334">
        <f>'Clients Balance'!L862/'Clients Balance'!$B862</f>
        <v>0</v>
      </c>
      <c r="M650" s="334">
        <f>'Clients Balance'!M862/'Clients Balance'!$B862</f>
        <v>0</v>
      </c>
      <c r="N650" s="334">
        <f>'Clients Balance'!N862/'Clients Balance'!$B862</f>
        <v>0</v>
      </c>
      <c r="O650" s="334">
        <f>'Clients Balance'!O862/'Clients Balance'!$B862</f>
        <v>0.04923004982</v>
      </c>
      <c r="P650" s="334">
        <f>'Clients Balance'!P862/'Clients Balance'!$B862</f>
        <v>0.02959932172</v>
      </c>
      <c r="Q650" s="334">
        <f>'Clients Balance'!Q862/'Clients Balance'!$B862</f>
        <v>0.07937137812</v>
      </c>
      <c r="R650" s="334">
        <f>'Clients Balance'!R862/'Clients Balance'!$B862</f>
        <v>0</v>
      </c>
      <c r="S650" s="134"/>
      <c r="T650" s="134"/>
      <c r="U650" s="134"/>
      <c r="V650" s="134"/>
      <c r="W650" s="134"/>
      <c r="X650" s="134"/>
      <c r="Y650" s="134"/>
      <c r="Z650" s="134"/>
      <c r="AA650" s="134"/>
    </row>
    <row r="651" ht="22.5" customHeight="1">
      <c r="A651" s="186" t="str">
        <f>'PROP DAILY PNL'!A857</f>
        <v/>
      </c>
      <c r="B651" s="334">
        <f t="shared" si="1"/>
        <v>1</v>
      </c>
      <c r="C651" s="334">
        <f>'Clients Balance'!C863/'Clients Balance'!B863</f>
        <v>0.5886574678</v>
      </c>
      <c r="D651" s="334">
        <f>'Clients Balance'!D863/'Clients Balance'!$B863</f>
        <v>0.1441470854</v>
      </c>
      <c r="E651" s="334">
        <f>'Clients Balance'!E863/'Clients Balance'!$B863</f>
        <v>0.1089946972</v>
      </c>
      <c r="F651" s="334">
        <f>'Clients Balance'!F863/'Clients Balance'!$B863</f>
        <v>0</v>
      </c>
      <c r="G651" s="334">
        <f>'Clients Balance'!G863/'Clients Balance'!$B863</f>
        <v>0</v>
      </c>
      <c r="H651" s="334">
        <f>'Clients Balance'!H863/'Clients Balance'!$B863</f>
        <v>0</v>
      </c>
      <c r="I651" s="334">
        <f>'Clients Balance'!I863/'Clients Balance'!$B863</f>
        <v>0</v>
      </c>
      <c r="J651" s="334">
        <f>'Clients Balance'!J863/'Clients Balance'!$B863</f>
        <v>0</v>
      </c>
      <c r="K651" s="334">
        <f>'Clients Balance'!K863/'Clients Balance'!$B863</f>
        <v>0</v>
      </c>
      <c r="L651" s="334">
        <f>'Clients Balance'!L863/'Clients Balance'!$B863</f>
        <v>0</v>
      </c>
      <c r="M651" s="334">
        <f>'Clients Balance'!M863/'Clients Balance'!$B863</f>
        <v>0</v>
      </c>
      <c r="N651" s="334">
        <f>'Clients Balance'!N863/'Clients Balance'!$B863</f>
        <v>0</v>
      </c>
      <c r="O651" s="334">
        <f>'Clients Balance'!O863/'Clients Balance'!$B863</f>
        <v>0.04923004982</v>
      </c>
      <c r="P651" s="334">
        <f>'Clients Balance'!P863/'Clients Balance'!$B863</f>
        <v>0.02959932172</v>
      </c>
      <c r="Q651" s="334">
        <f>'Clients Balance'!Q863/'Clients Balance'!$B863</f>
        <v>0.07937137812</v>
      </c>
      <c r="R651" s="334">
        <f>'Clients Balance'!R863/'Clients Balance'!$B863</f>
        <v>0</v>
      </c>
      <c r="S651" s="134"/>
      <c r="T651" s="134"/>
      <c r="U651" s="134"/>
      <c r="V651" s="134"/>
      <c r="W651" s="134"/>
      <c r="X651" s="134"/>
      <c r="Y651" s="134"/>
      <c r="Z651" s="134"/>
      <c r="AA651" s="134"/>
    </row>
    <row r="652" ht="22.5" customHeight="1">
      <c r="A652" s="186" t="str">
        <f>'PROP DAILY PNL'!A858</f>
        <v/>
      </c>
      <c r="B652" s="334">
        <f t="shared" si="1"/>
        <v>1</v>
      </c>
      <c r="C652" s="334">
        <f>'Clients Balance'!C864/'Clients Balance'!B864</f>
        <v>0.5886574678</v>
      </c>
      <c r="D652" s="334">
        <f>'Clients Balance'!D864/'Clients Balance'!$B864</f>
        <v>0.1441470854</v>
      </c>
      <c r="E652" s="334">
        <f>'Clients Balance'!E864/'Clients Balance'!$B864</f>
        <v>0.1089946972</v>
      </c>
      <c r="F652" s="334">
        <f>'Clients Balance'!F864/'Clients Balance'!$B864</f>
        <v>0</v>
      </c>
      <c r="G652" s="334">
        <f>'Clients Balance'!G864/'Clients Balance'!$B864</f>
        <v>0</v>
      </c>
      <c r="H652" s="334">
        <f>'Clients Balance'!H864/'Clients Balance'!$B864</f>
        <v>0</v>
      </c>
      <c r="I652" s="334">
        <f>'Clients Balance'!I864/'Clients Balance'!$B864</f>
        <v>0</v>
      </c>
      <c r="J652" s="334">
        <f>'Clients Balance'!J864/'Clients Balance'!$B864</f>
        <v>0</v>
      </c>
      <c r="K652" s="334">
        <f>'Clients Balance'!K864/'Clients Balance'!$B864</f>
        <v>0</v>
      </c>
      <c r="L652" s="334">
        <f>'Clients Balance'!L864/'Clients Balance'!$B864</f>
        <v>0</v>
      </c>
      <c r="M652" s="334">
        <f>'Clients Balance'!M864/'Clients Balance'!$B864</f>
        <v>0</v>
      </c>
      <c r="N652" s="334">
        <f>'Clients Balance'!N864/'Clients Balance'!$B864</f>
        <v>0</v>
      </c>
      <c r="O652" s="334">
        <f>'Clients Balance'!O864/'Clients Balance'!$B864</f>
        <v>0.04923004982</v>
      </c>
      <c r="P652" s="334">
        <f>'Clients Balance'!P864/'Clients Balance'!$B864</f>
        <v>0.02959932172</v>
      </c>
      <c r="Q652" s="334">
        <f>'Clients Balance'!Q864/'Clients Balance'!$B864</f>
        <v>0.07937137812</v>
      </c>
      <c r="R652" s="334">
        <f>'Clients Balance'!R864/'Clients Balance'!$B864</f>
        <v>0</v>
      </c>
      <c r="S652" s="134"/>
      <c r="T652" s="134"/>
      <c r="U652" s="134"/>
      <c r="V652" s="134"/>
      <c r="W652" s="134"/>
      <c r="X652" s="134"/>
      <c r="Y652" s="134"/>
      <c r="Z652" s="134"/>
      <c r="AA652" s="134"/>
    </row>
    <row r="653" ht="22.5" customHeight="1">
      <c r="A653" s="186" t="str">
        <f>'PROP DAILY PNL'!A859</f>
        <v/>
      </c>
      <c r="B653" s="334">
        <f t="shared" si="1"/>
        <v>1</v>
      </c>
      <c r="C653" s="334">
        <f>'Clients Balance'!C865/'Clients Balance'!B865</f>
        <v>0.5886574678</v>
      </c>
      <c r="D653" s="334">
        <f>'Clients Balance'!D865/'Clients Balance'!$B865</f>
        <v>0.1441470854</v>
      </c>
      <c r="E653" s="334">
        <f>'Clients Balance'!E865/'Clients Balance'!$B865</f>
        <v>0.1089946972</v>
      </c>
      <c r="F653" s="334">
        <f>'Clients Balance'!F865/'Clients Balance'!$B865</f>
        <v>0</v>
      </c>
      <c r="G653" s="334">
        <f>'Clients Balance'!G865/'Clients Balance'!$B865</f>
        <v>0</v>
      </c>
      <c r="H653" s="334">
        <f>'Clients Balance'!H865/'Clients Balance'!$B865</f>
        <v>0</v>
      </c>
      <c r="I653" s="334">
        <f>'Clients Balance'!I865/'Clients Balance'!$B865</f>
        <v>0</v>
      </c>
      <c r="J653" s="334">
        <f>'Clients Balance'!J865/'Clients Balance'!$B865</f>
        <v>0</v>
      </c>
      <c r="K653" s="334">
        <f>'Clients Balance'!K865/'Clients Balance'!$B865</f>
        <v>0</v>
      </c>
      <c r="L653" s="334">
        <f>'Clients Balance'!L865/'Clients Balance'!$B865</f>
        <v>0</v>
      </c>
      <c r="M653" s="334">
        <f>'Clients Balance'!M865/'Clients Balance'!$B865</f>
        <v>0</v>
      </c>
      <c r="N653" s="334">
        <f>'Clients Balance'!N865/'Clients Balance'!$B865</f>
        <v>0</v>
      </c>
      <c r="O653" s="334">
        <f>'Clients Balance'!O865/'Clients Balance'!$B865</f>
        <v>0.04923004982</v>
      </c>
      <c r="P653" s="334">
        <f>'Clients Balance'!P865/'Clients Balance'!$B865</f>
        <v>0.02959932172</v>
      </c>
      <c r="Q653" s="334">
        <f>'Clients Balance'!Q865/'Clients Balance'!$B865</f>
        <v>0.07937137812</v>
      </c>
      <c r="R653" s="334">
        <f>'Clients Balance'!R865/'Clients Balance'!$B865</f>
        <v>0</v>
      </c>
      <c r="S653" s="134"/>
      <c r="T653" s="134"/>
      <c r="U653" s="134"/>
      <c r="V653" s="134"/>
      <c r="W653" s="134"/>
      <c r="X653" s="134"/>
      <c r="Y653" s="134"/>
      <c r="Z653" s="134"/>
      <c r="AA653" s="134"/>
    </row>
    <row r="654" ht="22.5" customHeight="1">
      <c r="A654" s="186" t="str">
        <f>'PROP DAILY PNL'!A860</f>
        <v/>
      </c>
      <c r="B654" s="334">
        <f t="shared" si="1"/>
        <v>1</v>
      </c>
      <c r="C654" s="334">
        <f>'Clients Balance'!C866/'Clients Balance'!B866</f>
        <v>0.5886574678</v>
      </c>
      <c r="D654" s="334">
        <f>'Clients Balance'!D866/'Clients Balance'!$B866</f>
        <v>0.1441470854</v>
      </c>
      <c r="E654" s="334">
        <f>'Clients Balance'!E866/'Clients Balance'!$B866</f>
        <v>0.1089946972</v>
      </c>
      <c r="F654" s="334">
        <f>'Clients Balance'!F866/'Clients Balance'!$B866</f>
        <v>0</v>
      </c>
      <c r="G654" s="334">
        <f>'Clients Balance'!G866/'Clients Balance'!$B866</f>
        <v>0</v>
      </c>
      <c r="H654" s="334">
        <f>'Clients Balance'!H866/'Clients Balance'!$B866</f>
        <v>0</v>
      </c>
      <c r="I654" s="334">
        <f>'Clients Balance'!I866/'Clients Balance'!$B866</f>
        <v>0</v>
      </c>
      <c r="J654" s="334">
        <f>'Clients Balance'!J866/'Clients Balance'!$B866</f>
        <v>0</v>
      </c>
      <c r="K654" s="334">
        <f>'Clients Balance'!K866/'Clients Balance'!$B866</f>
        <v>0</v>
      </c>
      <c r="L654" s="334">
        <f>'Clients Balance'!L866/'Clients Balance'!$B866</f>
        <v>0</v>
      </c>
      <c r="M654" s="334">
        <f>'Clients Balance'!M866/'Clients Balance'!$B866</f>
        <v>0</v>
      </c>
      <c r="N654" s="334">
        <f>'Clients Balance'!N866/'Clients Balance'!$B866</f>
        <v>0</v>
      </c>
      <c r="O654" s="334">
        <f>'Clients Balance'!O866/'Clients Balance'!$B866</f>
        <v>0.04923004982</v>
      </c>
      <c r="P654" s="334">
        <f>'Clients Balance'!P866/'Clients Balance'!$B866</f>
        <v>0.02959932172</v>
      </c>
      <c r="Q654" s="334">
        <f>'Clients Balance'!Q866/'Clients Balance'!$B866</f>
        <v>0.07937137812</v>
      </c>
      <c r="R654" s="334">
        <f>'Clients Balance'!R866/'Clients Balance'!$B866</f>
        <v>0</v>
      </c>
      <c r="S654" s="134"/>
      <c r="T654" s="134"/>
      <c r="U654" s="134"/>
      <c r="V654" s="134"/>
      <c r="W654" s="134"/>
      <c r="X654" s="134"/>
      <c r="Y654" s="134"/>
      <c r="Z654" s="134"/>
      <c r="AA654" s="134"/>
    </row>
    <row r="655" ht="22.5" customHeight="1">
      <c r="A655" s="186" t="str">
        <f>'PROP DAILY PNL'!A861</f>
        <v/>
      </c>
      <c r="B655" s="334">
        <f t="shared" si="1"/>
        <v>1</v>
      </c>
      <c r="C655" s="334">
        <f>'Clients Balance'!C867/'Clients Balance'!B867</f>
        <v>0.5886574678</v>
      </c>
      <c r="D655" s="334">
        <f>'Clients Balance'!D867/'Clients Balance'!$B867</f>
        <v>0.1441470854</v>
      </c>
      <c r="E655" s="334">
        <f>'Clients Balance'!E867/'Clients Balance'!$B867</f>
        <v>0.1089946972</v>
      </c>
      <c r="F655" s="334">
        <f>'Clients Balance'!F867/'Clients Balance'!$B867</f>
        <v>0</v>
      </c>
      <c r="G655" s="334">
        <f>'Clients Balance'!G867/'Clients Balance'!$B867</f>
        <v>0</v>
      </c>
      <c r="H655" s="334">
        <f>'Clients Balance'!H867/'Clients Balance'!$B867</f>
        <v>0</v>
      </c>
      <c r="I655" s="334">
        <f>'Clients Balance'!I867/'Clients Balance'!$B867</f>
        <v>0</v>
      </c>
      <c r="J655" s="334">
        <f>'Clients Balance'!J867/'Clients Balance'!$B867</f>
        <v>0</v>
      </c>
      <c r="K655" s="334">
        <f>'Clients Balance'!K867/'Clients Balance'!$B867</f>
        <v>0</v>
      </c>
      <c r="L655" s="334">
        <f>'Clients Balance'!L867/'Clients Balance'!$B867</f>
        <v>0</v>
      </c>
      <c r="M655" s="334">
        <f>'Clients Balance'!M867/'Clients Balance'!$B867</f>
        <v>0</v>
      </c>
      <c r="N655" s="334">
        <f>'Clients Balance'!N867/'Clients Balance'!$B867</f>
        <v>0</v>
      </c>
      <c r="O655" s="334">
        <f>'Clients Balance'!O867/'Clients Balance'!$B867</f>
        <v>0.04923004982</v>
      </c>
      <c r="P655" s="334">
        <f>'Clients Balance'!P867/'Clients Balance'!$B867</f>
        <v>0.02959932172</v>
      </c>
      <c r="Q655" s="334">
        <f>'Clients Balance'!Q867/'Clients Balance'!$B867</f>
        <v>0.07937137812</v>
      </c>
      <c r="R655" s="334">
        <f>'Clients Balance'!R867/'Clients Balance'!$B867</f>
        <v>0</v>
      </c>
      <c r="S655" s="134"/>
      <c r="T655" s="134"/>
      <c r="U655" s="134"/>
      <c r="V655" s="134"/>
      <c r="W655" s="134"/>
      <c r="X655" s="134"/>
      <c r="Y655" s="134"/>
      <c r="Z655" s="134"/>
      <c r="AA655" s="134"/>
    </row>
    <row r="656" ht="22.5" customHeight="1">
      <c r="A656" s="186" t="str">
        <f>'PROP DAILY PNL'!A862</f>
        <v/>
      </c>
      <c r="B656" s="334">
        <f t="shared" si="1"/>
        <v>1</v>
      </c>
      <c r="C656" s="334">
        <f>'Clients Balance'!C868/'Clients Balance'!B868</f>
        <v>0.5886574678</v>
      </c>
      <c r="D656" s="334">
        <f>'Clients Balance'!D868/'Clients Balance'!$B868</f>
        <v>0.1441470854</v>
      </c>
      <c r="E656" s="334">
        <f>'Clients Balance'!E868/'Clients Balance'!$B868</f>
        <v>0.1089946972</v>
      </c>
      <c r="F656" s="334">
        <f>'Clients Balance'!F868/'Clients Balance'!$B868</f>
        <v>0</v>
      </c>
      <c r="G656" s="334">
        <f>'Clients Balance'!G868/'Clients Balance'!$B868</f>
        <v>0</v>
      </c>
      <c r="H656" s="334">
        <f>'Clients Balance'!H868/'Clients Balance'!$B868</f>
        <v>0</v>
      </c>
      <c r="I656" s="334">
        <f>'Clients Balance'!I868/'Clients Balance'!$B868</f>
        <v>0</v>
      </c>
      <c r="J656" s="334">
        <f>'Clients Balance'!J868/'Clients Balance'!$B868</f>
        <v>0</v>
      </c>
      <c r="K656" s="334">
        <f>'Clients Balance'!K868/'Clients Balance'!$B868</f>
        <v>0</v>
      </c>
      <c r="L656" s="334">
        <f>'Clients Balance'!L868/'Clients Balance'!$B868</f>
        <v>0</v>
      </c>
      <c r="M656" s="334">
        <f>'Clients Balance'!M868/'Clients Balance'!$B868</f>
        <v>0</v>
      </c>
      <c r="N656" s="334">
        <f>'Clients Balance'!N868/'Clients Balance'!$B868</f>
        <v>0</v>
      </c>
      <c r="O656" s="334">
        <f>'Clients Balance'!O868/'Clients Balance'!$B868</f>
        <v>0.04923004982</v>
      </c>
      <c r="P656" s="334">
        <f>'Clients Balance'!P868/'Clients Balance'!$B868</f>
        <v>0.02959932172</v>
      </c>
      <c r="Q656" s="334">
        <f>'Clients Balance'!Q868/'Clients Balance'!$B868</f>
        <v>0.07937137812</v>
      </c>
      <c r="R656" s="334">
        <f>'Clients Balance'!R868/'Clients Balance'!$B868</f>
        <v>0</v>
      </c>
      <c r="S656" s="134"/>
      <c r="T656" s="134"/>
      <c r="U656" s="134"/>
      <c r="V656" s="134"/>
      <c r="W656" s="134"/>
      <c r="X656" s="134"/>
      <c r="Y656" s="134"/>
      <c r="Z656" s="134"/>
      <c r="AA656" s="134"/>
    </row>
    <row r="657" ht="22.5" customHeight="1">
      <c r="A657" s="186" t="str">
        <f>'PROP DAILY PNL'!A863</f>
        <v/>
      </c>
      <c r="B657" s="334">
        <f t="shared" si="1"/>
        <v>1</v>
      </c>
      <c r="C657" s="334">
        <f>'Clients Balance'!C869/'Clients Balance'!B869</f>
        <v>0.5886574678</v>
      </c>
      <c r="D657" s="334">
        <f>'Clients Balance'!D869/'Clients Balance'!$B869</f>
        <v>0.1441470854</v>
      </c>
      <c r="E657" s="334">
        <f>'Clients Balance'!E869/'Clients Balance'!$B869</f>
        <v>0.1089946972</v>
      </c>
      <c r="F657" s="334">
        <f>'Clients Balance'!F869/'Clients Balance'!$B869</f>
        <v>0</v>
      </c>
      <c r="G657" s="334">
        <f>'Clients Balance'!G869/'Clients Balance'!$B869</f>
        <v>0</v>
      </c>
      <c r="H657" s="334">
        <f>'Clients Balance'!H869/'Clients Balance'!$B869</f>
        <v>0</v>
      </c>
      <c r="I657" s="334">
        <f>'Clients Balance'!I869/'Clients Balance'!$B869</f>
        <v>0</v>
      </c>
      <c r="J657" s="334">
        <f>'Clients Balance'!J869/'Clients Balance'!$B869</f>
        <v>0</v>
      </c>
      <c r="K657" s="334">
        <f>'Clients Balance'!K869/'Clients Balance'!$B869</f>
        <v>0</v>
      </c>
      <c r="L657" s="334">
        <f>'Clients Balance'!L869/'Clients Balance'!$B869</f>
        <v>0</v>
      </c>
      <c r="M657" s="334">
        <f>'Clients Balance'!M869/'Clients Balance'!$B869</f>
        <v>0</v>
      </c>
      <c r="N657" s="334">
        <f>'Clients Balance'!N869/'Clients Balance'!$B869</f>
        <v>0</v>
      </c>
      <c r="O657" s="334">
        <f>'Clients Balance'!O869/'Clients Balance'!$B869</f>
        <v>0.04923004982</v>
      </c>
      <c r="P657" s="334">
        <f>'Clients Balance'!P869/'Clients Balance'!$B869</f>
        <v>0.02959932172</v>
      </c>
      <c r="Q657" s="334">
        <f>'Clients Balance'!Q869/'Clients Balance'!$B869</f>
        <v>0.07937137812</v>
      </c>
      <c r="R657" s="334">
        <f>'Clients Balance'!R869/'Clients Balance'!$B869</f>
        <v>0</v>
      </c>
      <c r="S657" s="134"/>
      <c r="T657" s="134"/>
      <c r="U657" s="134"/>
      <c r="V657" s="134"/>
      <c r="W657" s="134"/>
      <c r="X657" s="134"/>
      <c r="Y657" s="134"/>
      <c r="Z657" s="134"/>
      <c r="AA657" s="134"/>
    </row>
    <row r="658" ht="22.5" customHeight="1">
      <c r="A658" s="186" t="str">
        <f>'PROP DAILY PNL'!A864</f>
        <v/>
      </c>
      <c r="B658" s="334">
        <f t="shared" si="1"/>
        <v>1</v>
      </c>
      <c r="C658" s="334">
        <f>'Clients Balance'!C870/'Clients Balance'!B870</f>
        <v>0.5886574678</v>
      </c>
      <c r="D658" s="334">
        <f>'Clients Balance'!D870/'Clients Balance'!$B870</f>
        <v>0.1441470854</v>
      </c>
      <c r="E658" s="334">
        <f>'Clients Balance'!E870/'Clients Balance'!$B870</f>
        <v>0.1089946972</v>
      </c>
      <c r="F658" s="334">
        <f>'Clients Balance'!F870/'Clients Balance'!$B870</f>
        <v>0</v>
      </c>
      <c r="G658" s="334">
        <f>'Clients Balance'!G870/'Clients Balance'!$B870</f>
        <v>0</v>
      </c>
      <c r="H658" s="334">
        <f>'Clients Balance'!H870/'Clients Balance'!$B870</f>
        <v>0</v>
      </c>
      <c r="I658" s="334">
        <f>'Clients Balance'!I870/'Clients Balance'!$B870</f>
        <v>0</v>
      </c>
      <c r="J658" s="334">
        <f>'Clients Balance'!J870/'Clients Balance'!$B870</f>
        <v>0</v>
      </c>
      <c r="K658" s="334">
        <f>'Clients Balance'!K870/'Clients Balance'!$B870</f>
        <v>0</v>
      </c>
      <c r="L658" s="334">
        <f>'Clients Balance'!L870/'Clients Balance'!$B870</f>
        <v>0</v>
      </c>
      <c r="M658" s="334">
        <f>'Clients Balance'!M870/'Clients Balance'!$B870</f>
        <v>0</v>
      </c>
      <c r="N658" s="334">
        <f>'Clients Balance'!N870/'Clients Balance'!$B870</f>
        <v>0</v>
      </c>
      <c r="O658" s="334">
        <f>'Clients Balance'!O870/'Clients Balance'!$B870</f>
        <v>0.04923004982</v>
      </c>
      <c r="P658" s="334">
        <f>'Clients Balance'!P870/'Clients Balance'!$B870</f>
        <v>0.02959932172</v>
      </c>
      <c r="Q658" s="334">
        <f>'Clients Balance'!Q870/'Clients Balance'!$B870</f>
        <v>0.07937137812</v>
      </c>
      <c r="R658" s="334">
        <f>'Clients Balance'!R870/'Clients Balance'!$B870</f>
        <v>0</v>
      </c>
      <c r="S658" s="134"/>
      <c r="T658" s="134"/>
      <c r="U658" s="134"/>
      <c r="V658" s="134"/>
      <c r="W658" s="134"/>
      <c r="X658" s="134"/>
      <c r="Y658" s="134"/>
      <c r="Z658" s="134"/>
      <c r="AA658" s="134"/>
    </row>
    <row r="659" ht="22.5" customHeight="1">
      <c r="A659" s="186" t="str">
        <f>'PROP DAILY PNL'!A865</f>
        <v/>
      </c>
      <c r="B659" s="334">
        <f t="shared" si="1"/>
        <v>1</v>
      </c>
      <c r="C659" s="334">
        <f>'Clients Balance'!C871/'Clients Balance'!B871</f>
        <v>0.5886574678</v>
      </c>
      <c r="D659" s="334">
        <f>'Clients Balance'!D871/'Clients Balance'!$B871</f>
        <v>0.1441470854</v>
      </c>
      <c r="E659" s="334">
        <f>'Clients Balance'!E871/'Clients Balance'!$B871</f>
        <v>0.1089946972</v>
      </c>
      <c r="F659" s="334">
        <f>'Clients Balance'!F871/'Clients Balance'!$B871</f>
        <v>0</v>
      </c>
      <c r="G659" s="334">
        <f>'Clients Balance'!G871/'Clients Balance'!$B871</f>
        <v>0</v>
      </c>
      <c r="H659" s="334">
        <f>'Clients Balance'!H871/'Clients Balance'!$B871</f>
        <v>0</v>
      </c>
      <c r="I659" s="334">
        <f>'Clients Balance'!I871/'Clients Balance'!$B871</f>
        <v>0</v>
      </c>
      <c r="J659" s="334">
        <f>'Clients Balance'!J871/'Clients Balance'!$B871</f>
        <v>0</v>
      </c>
      <c r="K659" s="334">
        <f>'Clients Balance'!K871/'Clients Balance'!$B871</f>
        <v>0</v>
      </c>
      <c r="L659" s="334">
        <f>'Clients Balance'!L871/'Clients Balance'!$B871</f>
        <v>0</v>
      </c>
      <c r="M659" s="334">
        <f>'Clients Balance'!M871/'Clients Balance'!$B871</f>
        <v>0</v>
      </c>
      <c r="N659" s="334">
        <f>'Clients Balance'!N871/'Clients Balance'!$B871</f>
        <v>0</v>
      </c>
      <c r="O659" s="334">
        <f>'Clients Balance'!O871/'Clients Balance'!$B871</f>
        <v>0.04923004982</v>
      </c>
      <c r="P659" s="334">
        <f>'Clients Balance'!P871/'Clients Balance'!$B871</f>
        <v>0.02959932172</v>
      </c>
      <c r="Q659" s="334">
        <f>'Clients Balance'!Q871/'Clients Balance'!$B871</f>
        <v>0.07937137812</v>
      </c>
      <c r="R659" s="334">
        <f>'Clients Balance'!R871/'Clients Balance'!$B871</f>
        <v>0</v>
      </c>
      <c r="S659" s="134"/>
      <c r="T659" s="134"/>
      <c r="U659" s="134"/>
      <c r="V659" s="134"/>
      <c r="W659" s="134"/>
      <c r="X659" s="134"/>
      <c r="Y659" s="134"/>
      <c r="Z659" s="134"/>
      <c r="AA659" s="134"/>
    </row>
    <row r="660" ht="22.5" customHeight="1">
      <c r="A660" s="186" t="str">
        <f>'PROP DAILY PNL'!A866</f>
        <v/>
      </c>
      <c r="B660" s="334">
        <f t="shared" si="1"/>
        <v>1</v>
      </c>
      <c r="C660" s="334">
        <f>'Clients Balance'!C872/'Clients Balance'!B872</f>
        <v>0.5886574678</v>
      </c>
      <c r="D660" s="334">
        <f>'Clients Balance'!D872/'Clients Balance'!$B872</f>
        <v>0.1441470854</v>
      </c>
      <c r="E660" s="334">
        <f>'Clients Balance'!E872/'Clients Balance'!$B872</f>
        <v>0.1089946972</v>
      </c>
      <c r="F660" s="334">
        <f>'Clients Balance'!F872/'Clients Balance'!$B872</f>
        <v>0</v>
      </c>
      <c r="G660" s="334">
        <f>'Clients Balance'!G872/'Clients Balance'!$B872</f>
        <v>0</v>
      </c>
      <c r="H660" s="334">
        <f>'Clients Balance'!H872/'Clients Balance'!$B872</f>
        <v>0</v>
      </c>
      <c r="I660" s="334">
        <f>'Clients Balance'!I872/'Clients Balance'!$B872</f>
        <v>0</v>
      </c>
      <c r="J660" s="334">
        <f>'Clients Balance'!J872/'Clients Balance'!$B872</f>
        <v>0</v>
      </c>
      <c r="K660" s="334">
        <f>'Clients Balance'!K872/'Clients Balance'!$B872</f>
        <v>0</v>
      </c>
      <c r="L660" s="334">
        <f>'Clients Balance'!L872/'Clients Balance'!$B872</f>
        <v>0</v>
      </c>
      <c r="M660" s="334">
        <f>'Clients Balance'!M872/'Clients Balance'!$B872</f>
        <v>0</v>
      </c>
      <c r="N660" s="334">
        <f>'Clients Balance'!N872/'Clients Balance'!$B872</f>
        <v>0</v>
      </c>
      <c r="O660" s="334">
        <f>'Clients Balance'!O872/'Clients Balance'!$B872</f>
        <v>0.04923004982</v>
      </c>
      <c r="P660" s="334">
        <f>'Clients Balance'!P872/'Clients Balance'!$B872</f>
        <v>0.02959932172</v>
      </c>
      <c r="Q660" s="334">
        <f>'Clients Balance'!Q872/'Clients Balance'!$B872</f>
        <v>0.07937137812</v>
      </c>
      <c r="R660" s="334">
        <f>'Clients Balance'!R872/'Clients Balance'!$B872</f>
        <v>0</v>
      </c>
      <c r="S660" s="134"/>
      <c r="T660" s="134"/>
      <c r="U660" s="134"/>
      <c r="V660" s="134"/>
      <c r="W660" s="134"/>
      <c r="X660" s="134"/>
      <c r="Y660" s="134"/>
      <c r="Z660" s="134"/>
      <c r="AA660" s="134"/>
    </row>
    <row r="661" ht="22.5" customHeight="1">
      <c r="A661" s="186" t="str">
        <f>'PROP DAILY PNL'!A867</f>
        <v/>
      </c>
      <c r="B661" s="334">
        <f t="shared" si="1"/>
        <v>1</v>
      </c>
      <c r="C661" s="334">
        <f>'Clients Balance'!C873/'Clients Balance'!B873</f>
        <v>0.5886574678</v>
      </c>
      <c r="D661" s="334">
        <f>'Clients Balance'!D873/'Clients Balance'!$B873</f>
        <v>0.1441470854</v>
      </c>
      <c r="E661" s="334">
        <f>'Clients Balance'!E873/'Clients Balance'!$B873</f>
        <v>0.1089946972</v>
      </c>
      <c r="F661" s="334">
        <f>'Clients Balance'!F873/'Clients Balance'!$B873</f>
        <v>0</v>
      </c>
      <c r="G661" s="334">
        <f>'Clients Balance'!G873/'Clients Balance'!$B873</f>
        <v>0</v>
      </c>
      <c r="H661" s="334">
        <f>'Clients Balance'!H873/'Clients Balance'!$B873</f>
        <v>0</v>
      </c>
      <c r="I661" s="334">
        <f>'Clients Balance'!I873/'Clients Balance'!$B873</f>
        <v>0</v>
      </c>
      <c r="J661" s="334">
        <f>'Clients Balance'!J873/'Clients Balance'!$B873</f>
        <v>0</v>
      </c>
      <c r="K661" s="334">
        <f>'Clients Balance'!K873/'Clients Balance'!$B873</f>
        <v>0</v>
      </c>
      <c r="L661" s="334">
        <f>'Clients Balance'!L873/'Clients Balance'!$B873</f>
        <v>0</v>
      </c>
      <c r="M661" s="334">
        <f>'Clients Balance'!M873/'Clients Balance'!$B873</f>
        <v>0</v>
      </c>
      <c r="N661" s="334">
        <f>'Clients Balance'!N873/'Clients Balance'!$B873</f>
        <v>0</v>
      </c>
      <c r="O661" s="334">
        <f>'Clients Balance'!O873/'Clients Balance'!$B873</f>
        <v>0.04923004982</v>
      </c>
      <c r="P661" s="334">
        <f>'Clients Balance'!P873/'Clients Balance'!$B873</f>
        <v>0.02959932172</v>
      </c>
      <c r="Q661" s="334">
        <f>'Clients Balance'!Q873/'Clients Balance'!$B873</f>
        <v>0.07937137812</v>
      </c>
      <c r="R661" s="334">
        <f>'Clients Balance'!R873/'Clients Balance'!$B873</f>
        <v>0</v>
      </c>
      <c r="S661" s="134"/>
      <c r="T661" s="134"/>
      <c r="U661" s="134"/>
      <c r="V661" s="134"/>
      <c r="W661" s="134"/>
      <c r="X661" s="134"/>
      <c r="Y661" s="134"/>
      <c r="Z661" s="134"/>
      <c r="AA661" s="134"/>
    </row>
    <row r="662" ht="22.5" customHeight="1">
      <c r="A662" s="186" t="str">
        <f>'PROP DAILY PNL'!A868</f>
        <v/>
      </c>
      <c r="B662" s="334">
        <f t="shared" si="1"/>
        <v>1</v>
      </c>
      <c r="C662" s="334">
        <f>'Clients Balance'!C874/'Clients Balance'!B874</f>
        <v>0.5886574678</v>
      </c>
      <c r="D662" s="334">
        <f>'Clients Balance'!D874/'Clients Balance'!$B874</f>
        <v>0.1441470854</v>
      </c>
      <c r="E662" s="334">
        <f>'Clients Balance'!E874/'Clients Balance'!$B874</f>
        <v>0.1089946972</v>
      </c>
      <c r="F662" s="334">
        <f>'Clients Balance'!F874/'Clients Balance'!$B874</f>
        <v>0</v>
      </c>
      <c r="G662" s="334">
        <f>'Clients Balance'!G874/'Clients Balance'!$B874</f>
        <v>0</v>
      </c>
      <c r="H662" s="334">
        <f>'Clients Balance'!H874/'Clients Balance'!$B874</f>
        <v>0</v>
      </c>
      <c r="I662" s="334">
        <f>'Clients Balance'!I874/'Clients Balance'!$B874</f>
        <v>0</v>
      </c>
      <c r="J662" s="334">
        <f>'Clients Balance'!J874/'Clients Balance'!$B874</f>
        <v>0</v>
      </c>
      <c r="K662" s="334">
        <f>'Clients Balance'!K874/'Clients Balance'!$B874</f>
        <v>0</v>
      </c>
      <c r="L662" s="334">
        <f>'Clients Balance'!L874/'Clients Balance'!$B874</f>
        <v>0</v>
      </c>
      <c r="M662" s="334">
        <f>'Clients Balance'!M874/'Clients Balance'!$B874</f>
        <v>0</v>
      </c>
      <c r="N662" s="334">
        <f>'Clients Balance'!N874/'Clients Balance'!$B874</f>
        <v>0</v>
      </c>
      <c r="O662" s="334">
        <f>'Clients Balance'!O874/'Clients Balance'!$B874</f>
        <v>0.04923004982</v>
      </c>
      <c r="P662" s="334">
        <f>'Clients Balance'!P874/'Clients Balance'!$B874</f>
        <v>0.02959932172</v>
      </c>
      <c r="Q662" s="334">
        <f>'Clients Balance'!Q874/'Clients Balance'!$B874</f>
        <v>0.07937137812</v>
      </c>
      <c r="R662" s="334">
        <f>'Clients Balance'!R874/'Clients Balance'!$B874</f>
        <v>0</v>
      </c>
      <c r="S662" s="134"/>
      <c r="T662" s="134"/>
      <c r="U662" s="134"/>
      <c r="V662" s="134"/>
      <c r="W662" s="134"/>
      <c r="X662" s="134"/>
      <c r="Y662" s="134"/>
      <c r="Z662" s="134"/>
      <c r="AA662" s="134"/>
    </row>
    <row r="663" ht="22.5" customHeight="1">
      <c r="A663" s="186" t="str">
        <f>'PROP DAILY PNL'!A869</f>
        <v/>
      </c>
      <c r="B663" s="334">
        <f t="shared" si="1"/>
        <v>1</v>
      </c>
      <c r="C663" s="334">
        <f>'Clients Balance'!C875/'Clients Balance'!B875</f>
        <v>0.5886574678</v>
      </c>
      <c r="D663" s="334">
        <f>'Clients Balance'!D875/'Clients Balance'!$B875</f>
        <v>0.1441470854</v>
      </c>
      <c r="E663" s="334">
        <f>'Clients Balance'!E875/'Clients Balance'!$B875</f>
        <v>0.1089946972</v>
      </c>
      <c r="F663" s="334">
        <f>'Clients Balance'!F875/'Clients Balance'!$B875</f>
        <v>0</v>
      </c>
      <c r="G663" s="334">
        <f>'Clients Balance'!G875/'Clients Balance'!$B875</f>
        <v>0</v>
      </c>
      <c r="H663" s="334">
        <f>'Clients Balance'!H875/'Clients Balance'!$B875</f>
        <v>0</v>
      </c>
      <c r="I663" s="334">
        <f>'Clients Balance'!I875/'Clients Balance'!$B875</f>
        <v>0</v>
      </c>
      <c r="J663" s="334">
        <f>'Clients Balance'!J875/'Clients Balance'!$B875</f>
        <v>0</v>
      </c>
      <c r="K663" s="334">
        <f>'Clients Balance'!K875/'Clients Balance'!$B875</f>
        <v>0</v>
      </c>
      <c r="L663" s="334">
        <f>'Clients Balance'!L875/'Clients Balance'!$B875</f>
        <v>0</v>
      </c>
      <c r="M663" s="334">
        <f>'Clients Balance'!M875/'Clients Balance'!$B875</f>
        <v>0</v>
      </c>
      <c r="N663" s="334">
        <f>'Clients Balance'!N875/'Clients Balance'!$B875</f>
        <v>0</v>
      </c>
      <c r="O663" s="334">
        <f>'Clients Balance'!O875/'Clients Balance'!$B875</f>
        <v>0.04923004982</v>
      </c>
      <c r="P663" s="334">
        <f>'Clients Balance'!P875/'Clients Balance'!$B875</f>
        <v>0.02959932172</v>
      </c>
      <c r="Q663" s="334">
        <f>'Clients Balance'!Q875/'Clients Balance'!$B875</f>
        <v>0.07937137812</v>
      </c>
      <c r="R663" s="334">
        <f>'Clients Balance'!R875/'Clients Balance'!$B875</f>
        <v>0</v>
      </c>
      <c r="S663" s="134"/>
      <c r="T663" s="134"/>
      <c r="U663" s="134"/>
      <c r="V663" s="134"/>
      <c r="W663" s="134"/>
      <c r="X663" s="134"/>
      <c r="Y663" s="134"/>
      <c r="Z663" s="134"/>
      <c r="AA663" s="134"/>
    </row>
    <row r="664" ht="22.5" customHeight="1">
      <c r="A664" s="186" t="str">
        <f>'PROP DAILY PNL'!A870</f>
        <v/>
      </c>
      <c r="B664" s="334">
        <f t="shared" si="1"/>
        <v>1</v>
      </c>
      <c r="C664" s="334">
        <f>'Clients Balance'!C876/'Clients Balance'!B876</f>
        <v>0.5886574678</v>
      </c>
      <c r="D664" s="334">
        <f>'Clients Balance'!D876/'Clients Balance'!$B876</f>
        <v>0.1441470854</v>
      </c>
      <c r="E664" s="334">
        <f>'Clients Balance'!E876/'Clients Balance'!$B876</f>
        <v>0.1089946972</v>
      </c>
      <c r="F664" s="334">
        <f>'Clients Balance'!F876/'Clients Balance'!$B876</f>
        <v>0</v>
      </c>
      <c r="G664" s="334">
        <f>'Clients Balance'!G876/'Clients Balance'!$B876</f>
        <v>0</v>
      </c>
      <c r="H664" s="334">
        <f>'Clients Balance'!H876/'Clients Balance'!$B876</f>
        <v>0</v>
      </c>
      <c r="I664" s="334">
        <f>'Clients Balance'!I876/'Clients Balance'!$B876</f>
        <v>0</v>
      </c>
      <c r="J664" s="334">
        <f>'Clients Balance'!J876/'Clients Balance'!$B876</f>
        <v>0</v>
      </c>
      <c r="K664" s="334">
        <f>'Clients Balance'!K876/'Clients Balance'!$B876</f>
        <v>0</v>
      </c>
      <c r="L664" s="334">
        <f>'Clients Balance'!L876/'Clients Balance'!$B876</f>
        <v>0</v>
      </c>
      <c r="M664" s="334">
        <f>'Clients Balance'!M876/'Clients Balance'!$B876</f>
        <v>0</v>
      </c>
      <c r="N664" s="334">
        <f>'Clients Balance'!N876/'Clients Balance'!$B876</f>
        <v>0</v>
      </c>
      <c r="O664" s="334">
        <f>'Clients Balance'!O876/'Clients Balance'!$B876</f>
        <v>0.04923004982</v>
      </c>
      <c r="P664" s="334">
        <f>'Clients Balance'!P876/'Clients Balance'!$B876</f>
        <v>0.02959932172</v>
      </c>
      <c r="Q664" s="334">
        <f>'Clients Balance'!Q876/'Clients Balance'!$B876</f>
        <v>0.07937137812</v>
      </c>
      <c r="R664" s="334">
        <f>'Clients Balance'!R876/'Clients Balance'!$B876</f>
        <v>0</v>
      </c>
      <c r="S664" s="134"/>
      <c r="T664" s="134"/>
      <c r="U664" s="134"/>
      <c r="V664" s="134"/>
      <c r="W664" s="134"/>
      <c r="X664" s="134"/>
      <c r="Y664" s="134"/>
      <c r="Z664" s="134"/>
      <c r="AA664" s="134"/>
    </row>
    <row r="665" ht="22.5" customHeight="1">
      <c r="A665" s="186" t="str">
        <f>'PROP DAILY PNL'!A871</f>
        <v/>
      </c>
      <c r="B665" s="334">
        <f t="shared" si="1"/>
        <v>1</v>
      </c>
      <c r="C665" s="334">
        <f>'Clients Balance'!C877/'Clients Balance'!B877</f>
        <v>0.5886574678</v>
      </c>
      <c r="D665" s="334">
        <f>'Clients Balance'!D877/'Clients Balance'!$B877</f>
        <v>0.1441470854</v>
      </c>
      <c r="E665" s="334">
        <f>'Clients Balance'!E877/'Clients Balance'!$B877</f>
        <v>0.1089946972</v>
      </c>
      <c r="F665" s="334">
        <f>'Clients Balance'!F877/'Clients Balance'!$B877</f>
        <v>0</v>
      </c>
      <c r="G665" s="334">
        <f>'Clients Balance'!G877/'Clients Balance'!$B877</f>
        <v>0</v>
      </c>
      <c r="H665" s="334">
        <f>'Clients Balance'!H877/'Clients Balance'!$B877</f>
        <v>0</v>
      </c>
      <c r="I665" s="334">
        <f>'Clients Balance'!I877/'Clients Balance'!$B877</f>
        <v>0</v>
      </c>
      <c r="J665" s="334">
        <f>'Clients Balance'!J877/'Clients Balance'!$B877</f>
        <v>0</v>
      </c>
      <c r="K665" s="334">
        <f>'Clients Balance'!K877/'Clients Balance'!$B877</f>
        <v>0</v>
      </c>
      <c r="L665" s="334">
        <f>'Clients Balance'!L877/'Clients Balance'!$B877</f>
        <v>0</v>
      </c>
      <c r="M665" s="334">
        <f>'Clients Balance'!M877/'Clients Balance'!$B877</f>
        <v>0</v>
      </c>
      <c r="N665" s="334">
        <f>'Clients Balance'!N877/'Clients Balance'!$B877</f>
        <v>0</v>
      </c>
      <c r="O665" s="334">
        <f>'Clients Balance'!O877/'Clients Balance'!$B877</f>
        <v>0.04923004982</v>
      </c>
      <c r="P665" s="334">
        <f>'Clients Balance'!P877/'Clients Balance'!$B877</f>
        <v>0.02959932172</v>
      </c>
      <c r="Q665" s="334">
        <f>'Clients Balance'!Q877/'Clients Balance'!$B877</f>
        <v>0.07937137812</v>
      </c>
      <c r="R665" s="334">
        <f>'Clients Balance'!R877/'Clients Balance'!$B877</f>
        <v>0</v>
      </c>
      <c r="S665" s="134"/>
      <c r="T665" s="134"/>
      <c r="U665" s="134"/>
      <c r="V665" s="134"/>
      <c r="W665" s="134"/>
      <c r="X665" s="134"/>
      <c r="Y665" s="134"/>
      <c r="Z665" s="134"/>
      <c r="AA665" s="134"/>
    </row>
    <row r="666" ht="22.5" customHeight="1">
      <c r="A666" s="186" t="str">
        <f>'PROP DAILY PNL'!A872</f>
        <v/>
      </c>
      <c r="B666" s="334">
        <f t="shared" si="1"/>
        <v>1</v>
      </c>
      <c r="C666" s="334">
        <f>'Clients Balance'!C878/'Clients Balance'!B878</f>
        <v>0.5886574678</v>
      </c>
      <c r="D666" s="334">
        <f>'Clients Balance'!D878/'Clients Balance'!$B878</f>
        <v>0.1441470854</v>
      </c>
      <c r="E666" s="334">
        <f>'Clients Balance'!E878/'Clients Balance'!$B878</f>
        <v>0.1089946972</v>
      </c>
      <c r="F666" s="334">
        <f>'Clients Balance'!F878/'Clients Balance'!$B878</f>
        <v>0</v>
      </c>
      <c r="G666" s="334">
        <f>'Clients Balance'!G878/'Clients Balance'!$B878</f>
        <v>0</v>
      </c>
      <c r="H666" s="334">
        <f>'Clients Balance'!H878/'Clients Balance'!$B878</f>
        <v>0</v>
      </c>
      <c r="I666" s="334">
        <f>'Clients Balance'!I878/'Clients Balance'!$B878</f>
        <v>0</v>
      </c>
      <c r="J666" s="334">
        <f>'Clients Balance'!J878/'Clients Balance'!$B878</f>
        <v>0</v>
      </c>
      <c r="K666" s="334">
        <f>'Clients Balance'!K878/'Clients Balance'!$B878</f>
        <v>0</v>
      </c>
      <c r="L666" s="334">
        <f>'Clients Balance'!L878/'Clients Balance'!$B878</f>
        <v>0</v>
      </c>
      <c r="M666" s="334">
        <f>'Clients Balance'!M878/'Clients Balance'!$B878</f>
        <v>0</v>
      </c>
      <c r="N666" s="334">
        <f>'Clients Balance'!N878/'Clients Balance'!$B878</f>
        <v>0</v>
      </c>
      <c r="O666" s="334">
        <f>'Clients Balance'!O878/'Clients Balance'!$B878</f>
        <v>0.04923004982</v>
      </c>
      <c r="P666" s="334">
        <f>'Clients Balance'!P878/'Clients Balance'!$B878</f>
        <v>0.02959932172</v>
      </c>
      <c r="Q666" s="334">
        <f>'Clients Balance'!Q878/'Clients Balance'!$B878</f>
        <v>0.07937137812</v>
      </c>
      <c r="R666" s="334">
        <f>'Clients Balance'!R878/'Clients Balance'!$B878</f>
        <v>0</v>
      </c>
      <c r="S666" s="134"/>
      <c r="T666" s="134"/>
      <c r="U666" s="134"/>
      <c r="V666" s="134"/>
      <c r="W666" s="134"/>
      <c r="X666" s="134"/>
      <c r="Y666" s="134"/>
      <c r="Z666" s="134"/>
      <c r="AA666" s="134"/>
    </row>
    <row r="667" ht="22.5" customHeight="1">
      <c r="A667" s="186" t="str">
        <f>'PROP DAILY PNL'!A873</f>
        <v/>
      </c>
      <c r="B667" s="334">
        <f t="shared" si="1"/>
        <v>1</v>
      </c>
      <c r="C667" s="334">
        <f>'Clients Balance'!C879/'Clients Balance'!B879</f>
        <v>0.5886574678</v>
      </c>
      <c r="D667" s="334">
        <f>'Clients Balance'!D879/'Clients Balance'!$B879</f>
        <v>0.1441470854</v>
      </c>
      <c r="E667" s="334">
        <f>'Clients Balance'!E879/'Clients Balance'!$B879</f>
        <v>0.1089946972</v>
      </c>
      <c r="F667" s="334">
        <f>'Clients Balance'!F879/'Clients Balance'!$B879</f>
        <v>0</v>
      </c>
      <c r="G667" s="334">
        <f>'Clients Balance'!G879/'Clients Balance'!$B879</f>
        <v>0</v>
      </c>
      <c r="H667" s="334">
        <f>'Clients Balance'!H879/'Clients Balance'!$B879</f>
        <v>0</v>
      </c>
      <c r="I667" s="334">
        <f>'Clients Balance'!I879/'Clients Balance'!$B879</f>
        <v>0</v>
      </c>
      <c r="J667" s="334">
        <f>'Clients Balance'!J879/'Clients Balance'!$B879</f>
        <v>0</v>
      </c>
      <c r="K667" s="334">
        <f>'Clients Balance'!K879/'Clients Balance'!$B879</f>
        <v>0</v>
      </c>
      <c r="L667" s="334">
        <f>'Clients Balance'!L879/'Clients Balance'!$B879</f>
        <v>0</v>
      </c>
      <c r="M667" s="334">
        <f>'Clients Balance'!M879/'Clients Balance'!$B879</f>
        <v>0</v>
      </c>
      <c r="N667" s="334">
        <f>'Clients Balance'!N879/'Clients Balance'!$B879</f>
        <v>0</v>
      </c>
      <c r="O667" s="334">
        <f>'Clients Balance'!O879/'Clients Balance'!$B879</f>
        <v>0.04923004982</v>
      </c>
      <c r="P667" s="334">
        <f>'Clients Balance'!P879/'Clients Balance'!$B879</f>
        <v>0.02959932172</v>
      </c>
      <c r="Q667" s="334">
        <f>'Clients Balance'!Q879/'Clients Balance'!$B879</f>
        <v>0.07937137812</v>
      </c>
      <c r="R667" s="334">
        <f>'Clients Balance'!R879/'Clients Balance'!$B879</f>
        <v>0</v>
      </c>
      <c r="S667" s="134"/>
      <c r="T667" s="134"/>
      <c r="U667" s="134"/>
      <c r="V667" s="134"/>
      <c r="W667" s="134"/>
      <c r="X667" s="134"/>
      <c r="Y667" s="134"/>
      <c r="Z667" s="134"/>
      <c r="AA667" s="134"/>
    </row>
    <row r="668" ht="22.5" customHeight="1">
      <c r="A668" s="186" t="str">
        <f>'PROP DAILY PNL'!A874</f>
        <v/>
      </c>
      <c r="B668" s="334">
        <f t="shared" si="1"/>
        <v>1</v>
      </c>
      <c r="C668" s="334">
        <f>'Clients Balance'!C880/'Clients Balance'!B880</f>
        <v>0.5886574678</v>
      </c>
      <c r="D668" s="334">
        <f>'Clients Balance'!D880/'Clients Balance'!$B880</f>
        <v>0.1441470854</v>
      </c>
      <c r="E668" s="334">
        <f>'Clients Balance'!E880/'Clients Balance'!$B880</f>
        <v>0.1089946972</v>
      </c>
      <c r="F668" s="334">
        <f>'Clients Balance'!F880/'Clients Balance'!$B880</f>
        <v>0</v>
      </c>
      <c r="G668" s="334">
        <f>'Clients Balance'!G880/'Clients Balance'!$B880</f>
        <v>0</v>
      </c>
      <c r="H668" s="334">
        <f>'Clients Balance'!H880/'Clients Balance'!$B880</f>
        <v>0</v>
      </c>
      <c r="I668" s="334">
        <f>'Clients Balance'!I880/'Clients Balance'!$B880</f>
        <v>0</v>
      </c>
      <c r="J668" s="334">
        <f>'Clients Balance'!J880/'Clients Balance'!$B880</f>
        <v>0</v>
      </c>
      <c r="K668" s="334">
        <f>'Clients Balance'!K880/'Clients Balance'!$B880</f>
        <v>0</v>
      </c>
      <c r="L668" s="334">
        <f>'Clients Balance'!L880/'Clients Balance'!$B880</f>
        <v>0</v>
      </c>
      <c r="M668" s="334">
        <f>'Clients Balance'!M880/'Clients Balance'!$B880</f>
        <v>0</v>
      </c>
      <c r="N668" s="334">
        <f>'Clients Balance'!N880/'Clients Balance'!$B880</f>
        <v>0</v>
      </c>
      <c r="O668" s="334">
        <f>'Clients Balance'!O880/'Clients Balance'!$B880</f>
        <v>0.04923004982</v>
      </c>
      <c r="P668" s="334">
        <f>'Clients Balance'!P880/'Clients Balance'!$B880</f>
        <v>0.02959932172</v>
      </c>
      <c r="Q668" s="334">
        <f>'Clients Balance'!Q880/'Clients Balance'!$B880</f>
        <v>0.07937137812</v>
      </c>
      <c r="R668" s="334">
        <f>'Clients Balance'!R880/'Clients Balance'!$B880</f>
        <v>0</v>
      </c>
      <c r="S668" s="134"/>
      <c r="T668" s="134"/>
      <c r="U668" s="134"/>
      <c r="V668" s="134"/>
      <c r="W668" s="134"/>
      <c r="X668" s="134"/>
      <c r="Y668" s="134"/>
      <c r="Z668" s="134"/>
      <c r="AA668" s="134"/>
    </row>
    <row r="669" ht="22.5" customHeight="1">
      <c r="A669" s="186" t="str">
        <f>'PROP DAILY PNL'!A875</f>
        <v/>
      </c>
      <c r="B669" s="334">
        <f t="shared" si="1"/>
        <v>1</v>
      </c>
      <c r="C669" s="334">
        <f>'Clients Balance'!C881/'Clients Balance'!B881</f>
        <v>0.5886574678</v>
      </c>
      <c r="D669" s="334">
        <f>'Clients Balance'!D881/'Clients Balance'!$B881</f>
        <v>0.1441470854</v>
      </c>
      <c r="E669" s="334">
        <f>'Clients Balance'!E881/'Clients Balance'!$B881</f>
        <v>0.1089946972</v>
      </c>
      <c r="F669" s="334">
        <f>'Clients Balance'!F881/'Clients Balance'!$B881</f>
        <v>0</v>
      </c>
      <c r="G669" s="334">
        <f>'Clients Balance'!G881/'Clients Balance'!$B881</f>
        <v>0</v>
      </c>
      <c r="H669" s="334">
        <f>'Clients Balance'!H881/'Clients Balance'!$B881</f>
        <v>0</v>
      </c>
      <c r="I669" s="334">
        <f>'Clients Balance'!I881/'Clients Balance'!$B881</f>
        <v>0</v>
      </c>
      <c r="J669" s="334">
        <f>'Clients Balance'!J881/'Clients Balance'!$B881</f>
        <v>0</v>
      </c>
      <c r="K669" s="334">
        <f>'Clients Balance'!K881/'Clients Balance'!$B881</f>
        <v>0</v>
      </c>
      <c r="L669" s="334">
        <f>'Clients Balance'!L881/'Clients Balance'!$B881</f>
        <v>0</v>
      </c>
      <c r="M669" s="334">
        <f>'Clients Balance'!M881/'Clients Balance'!$B881</f>
        <v>0</v>
      </c>
      <c r="N669" s="334">
        <f>'Clients Balance'!N881/'Clients Balance'!$B881</f>
        <v>0</v>
      </c>
      <c r="O669" s="334">
        <f>'Clients Balance'!O881/'Clients Balance'!$B881</f>
        <v>0.04923004982</v>
      </c>
      <c r="P669" s="334">
        <f>'Clients Balance'!P881/'Clients Balance'!$B881</f>
        <v>0.02959932172</v>
      </c>
      <c r="Q669" s="334">
        <f>'Clients Balance'!Q881/'Clients Balance'!$B881</f>
        <v>0.07937137812</v>
      </c>
      <c r="R669" s="334">
        <f>'Clients Balance'!R881/'Clients Balance'!$B881</f>
        <v>0</v>
      </c>
      <c r="S669" s="134"/>
      <c r="T669" s="134"/>
      <c r="U669" s="134"/>
      <c r="V669" s="134"/>
      <c r="W669" s="134"/>
      <c r="X669" s="134"/>
      <c r="Y669" s="134"/>
      <c r="Z669" s="134"/>
      <c r="AA669" s="134"/>
    </row>
    <row r="670" ht="22.5" customHeight="1">
      <c r="A670" s="186" t="str">
        <f>'PROP DAILY PNL'!A876</f>
        <v/>
      </c>
      <c r="B670" s="334">
        <f t="shared" si="1"/>
        <v>1</v>
      </c>
      <c r="C670" s="334">
        <f>'Clients Balance'!C882/'Clients Balance'!B882</f>
        <v>0.5886574678</v>
      </c>
      <c r="D670" s="334">
        <f>'Clients Balance'!D882/'Clients Balance'!$B882</f>
        <v>0.1441470854</v>
      </c>
      <c r="E670" s="334">
        <f>'Clients Balance'!E882/'Clients Balance'!$B882</f>
        <v>0.1089946972</v>
      </c>
      <c r="F670" s="334">
        <f>'Clients Balance'!F882/'Clients Balance'!$B882</f>
        <v>0</v>
      </c>
      <c r="G670" s="334">
        <f>'Clients Balance'!G882/'Clients Balance'!$B882</f>
        <v>0</v>
      </c>
      <c r="H670" s="334">
        <f>'Clients Balance'!H882/'Clients Balance'!$B882</f>
        <v>0</v>
      </c>
      <c r="I670" s="334">
        <f>'Clients Balance'!I882/'Clients Balance'!$B882</f>
        <v>0</v>
      </c>
      <c r="J670" s="334">
        <f>'Clients Balance'!J882/'Clients Balance'!$B882</f>
        <v>0</v>
      </c>
      <c r="K670" s="334">
        <f>'Clients Balance'!K882/'Clients Balance'!$B882</f>
        <v>0</v>
      </c>
      <c r="L670" s="334">
        <f>'Clients Balance'!L882/'Clients Balance'!$B882</f>
        <v>0</v>
      </c>
      <c r="M670" s="334">
        <f>'Clients Balance'!M882/'Clients Balance'!$B882</f>
        <v>0</v>
      </c>
      <c r="N670" s="334">
        <f>'Clients Balance'!N882/'Clients Balance'!$B882</f>
        <v>0</v>
      </c>
      <c r="O670" s="334">
        <f>'Clients Balance'!O882/'Clients Balance'!$B882</f>
        <v>0.04923004982</v>
      </c>
      <c r="P670" s="334">
        <f>'Clients Balance'!P882/'Clients Balance'!$B882</f>
        <v>0.02959932172</v>
      </c>
      <c r="Q670" s="334">
        <f>'Clients Balance'!Q882/'Clients Balance'!$B882</f>
        <v>0.07937137812</v>
      </c>
      <c r="R670" s="334">
        <f>'Clients Balance'!R882/'Clients Balance'!$B882</f>
        <v>0</v>
      </c>
      <c r="S670" s="134"/>
      <c r="T670" s="134"/>
      <c r="U670" s="134"/>
      <c r="V670" s="134"/>
      <c r="W670" s="134"/>
      <c r="X670" s="134"/>
      <c r="Y670" s="134"/>
      <c r="Z670" s="134"/>
      <c r="AA670" s="134"/>
    </row>
    <row r="671" ht="22.5" customHeight="1">
      <c r="A671" s="186" t="str">
        <f>'PROP DAILY PNL'!A877</f>
        <v/>
      </c>
      <c r="B671" s="334">
        <f t="shared" si="1"/>
        <v>1</v>
      </c>
      <c r="C671" s="334">
        <f>'Clients Balance'!C883/'Clients Balance'!B883</f>
        <v>0.5886574678</v>
      </c>
      <c r="D671" s="334">
        <f>'Clients Balance'!D883/'Clients Balance'!$B883</f>
        <v>0.1441470854</v>
      </c>
      <c r="E671" s="334">
        <f>'Clients Balance'!E883/'Clients Balance'!$B883</f>
        <v>0.1089946972</v>
      </c>
      <c r="F671" s="334">
        <f>'Clients Balance'!F883/'Clients Balance'!$B883</f>
        <v>0</v>
      </c>
      <c r="G671" s="334">
        <f>'Clients Balance'!G883/'Clients Balance'!$B883</f>
        <v>0</v>
      </c>
      <c r="H671" s="334">
        <f>'Clients Balance'!H883/'Clients Balance'!$B883</f>
        <v>0</v>
      </c>
      <c r="I671" s="334">
        <f>'Clients Balance'!I883/'Clients Balance'!$B883</f>
        <v>0</v>
      </c>
      <c r="J671" s="334">
        <f>'Clients Balance'!J883/'Clients Balance'!$B883</f>
        <v>0</v>
      </c>
      <c r="K671" s="334">
        <f>'Clients Balance'!K883/'Clients Balance'!$B883</f>
        <v>0</v>
      </c>
      <c r="L671" s="334">
        <f>'Clients Balance'!L883/'Clients Balance'!$B883</f>
        <v>0</v>
      </c>
      <c r="M671" s="334">
        <f>'Clients Balance'!M883/'Clients Balance'!$B883</f>
        <v>0</v>
      </c>
      <c r="N671" s="334">
        <f>'Clients Balance'!N883/'Clients Balance'!$B883</f>
        <v>0</v>
      </c>
      <c r="O671" s="334">
        <f>'Clients Balance'!O883/'Clients Balance'!$B883</f>
        <v>0.04923004982</v>
      </c>
      <c r="P671" s="334">
        <f>'Clients Balance'!P883/'Clients Balance'!$B883</f>
        <v>0.02959932172</v>
      </c>
      <c r="Q671" s="334">
        <f>'Clients Balance'!Q883/'Clients Balance'!$B883</f>
        <v>0.07937137812</v>
      </c>
      <c r="R671" s="334">
        <f>'Clients Balance'!R883/'Clients Balance'!$B883</f>
        <v>0</v>
      </c>
      <c r="S671" s="134"/>
      <c r="T671" s="134"/>
      <c r="U671" s="134"/>
      <c r="V671" s="134"/>
      <c r="W671" s="134"/>
      <c r="X671" s="134"/>
      <c r="Y671" s="134"/>
      <c r="Z671" s="134"/>
      <c r="AA671" s="134"/>
    </row>
    <row r="672" ht="22.5" customHeight="1">
      <c r="A672" s="186" t="str">
        <f>'PROP DAILY PNL'!A878</f>
        <v/>
      </c>
      <c r="B672" s="334">
        <f t="shared" si="1"/>
        <v>1</v>
      </c>
      <c r="C672" s="334">
        <f>'Clients Balance'!C884/'Clients Balance'!B884</f>
        <v>0.5886574678</v>
      </c>
      <c r="D672" s="334">
        <f>'Clients Balance'!D884/'Clients Balance'!$B884</f>
        <v>0.1441470854</v>
      </c>
      <c r="E672" s="334">
        <f>'Clients Balance'!E884/'Clients Balance'!$B884</f>
        <v>0.1089946972</v>
      </c>
      <c r="F672" s="334">
        <f>'Clients Balance'!F884/'Clients Balance'!$B884</f>
        <v>0</v>
      </c>
      <c r="G672" s="334">
        <f>'Clients Balance'!G884/'Clients Balance'!$B884</f>
        <v>0</v>
      </c>
      <c r="H672" s="334">
        <f>'Clients Balance'!H884/'Clients Balance'!$B884</f>
        <v>0</v>
      </c>
      <c r="I672" s="334">
        <f>'Clients Balance'!I884/'Clients Balance'!$B884</f>
        <v>0</v>
      </c>
      <c r="J672" s="334">
        <f>'Clients Balance'!J884/'Clients Balance'!$B884</f>
        <v>0</v>
      </c>
      <c r="K672" s="334">
        <f>'Clients Balance'!K884/'Clients Balance'!$B884</f>
        <v>0</v>
      </c>
      <c r="L672" s="334">
        <f>'Clients Balance'!L884/'Clients Balance'!$B884</f>
        <v>0</v>
      </c>
      <c r="M672" s="334">
        <f>'Clients Balance'!M884/'Clients Balance'!$B884</f>
        <v>0</v>
      </c>
      <c r="N672" s="334">
        <f>'Clients Balance'!N884/'Clients Balance'!$B884</f>
        <v>0</v>
      </c>
      <c r="O672" s="334">
        <f>'Clients Balance'!O884/'Clients Balance'!$B884</f>
        <v>0.04923004982</v>
      </c>
      <c r="P672" s="334">
        <f>'Clients Balance'!P884/'Clients Balance'!$B884</f>
        <v>0.02959932172</v>
      </c>
      <c r="Q672" s="334">
        <f>'Clients Balance'!Q884/'Clients Balance'!$B884</f>
        <v>0.07937137812</v>
      </c>
      <c r="R672" s="334">
        <f>'Clients Balance'!R884/'Clients Balance'!$B884</f>
        <v>0</v>
      </c>
      <c r="S672" s="134"/>
      <c r="T672" s="134"/>
      <c r="U672" s="134"/>
      <c r="V672" s="134"/>
      <c r="W672" s="134"/>
      <c r="X672" s="134"/>
      <c r="Y672" s="134"/>
      <c r="Z672" s="134"/>
      <c r="AA672" s="134"/>
    </row>
    <row r="673" ht="22.5" customHeight="1">
      <c r="A673" s="186" t="str">
        <f>'PROP DAILY PNL'!A879</f>
        <v/>
      </c>
      <c r="B673" s="334">
        <f t="shared" si="1"/>
        <v>1</v>
      </c>
      <c r="C673" s="334">
        <f>'Clients Balance'!C885/'Clients Balance'!B885</f>
        <v>0.5886574678</v>
      </c>
      <c r="D673" s="334">
        <f>'Clients Balance'!D885/'Clients Balance'!$B885</f>
        <v>0.1441470854</v>
      </c>
      <c r="E673" s="334">
        <f>'Clients Balance'!E885/'Clients Balance'!$B885</f>
        <v>0.1089946972</v>
      </c>
      <c r="F673" s="334">
        <f>'Clients Balance'!F885/'Clients Balance'!$B885</f>
        <v>0</v>
      </c>
      <c r="G673" s="334">
        <f>'Clients Balance'!G885/'Clients Balance'!$B885</f>
        <v>0</v>
      </c>
      <c r="H673" s="334">
        <f>'Clients Balance'!H885/'Clients Balance'!$B885</f>
        <v>0</v>
      </c>
      <c r="I673" s="334">
        <f>'Clients Balance'!I885/'Clients Balance'!$B885</f>
        <v>0</v>
      </c>
      <c r="J673" s="334">
        <f>'Clients Balance'!J885/'Clients Balance'!$B885</f>
        <v>0</v>
      </c>
      <c r="K673" s="334">
        <f>'Clients Balance'!K885/'Clients Balance'!$B885</f>
        <v>0</v>
      </c>
      <c r="L673" s="334">
        <f>'Clients Balance'!L885/'Clients Balance'!$B885</f>
        <v>0</v>
      </c>
      <c r="M673" s="334">
        <f>'Clients Balance'!M885/'Clients Balance'!$B885</f>
        <v>0</v>
      </c>
      <c r="N673" s="334">
        <f>'Clients Balance'!N885/'Clients Balance'!$B885</f>
        <v>0</v>
      </c>
      <c r="O673" s="334">
        <f>'Clients Balance'!O885/'Clients Balance'!$B885</f>
        <v>0.04923004982</v>
      </c>
      <c r="P673" s="334">
        <f>'Clients Balance'!P885/'Clients Balance'!$B885</f>
        <v>0.02959932172</v>
      </c>
      <c r="Q673" s="334">
        <f>'Clients Balance'!Q885/'Clients Balance'!$B885</f>
        <v>0.07937137812</v>
      </c>
      <c r="R673" s="334">
        <f>'Clients Balance'!R885/'Clients Balance'!$B885</f>
        <v>0</v>
      </c>
      <c r="S673" s="134"/>
      <c r="T673" s="134"/>
      <c r="U673" s="134"/>
      <c r="V673" s="134"/>
      <c r="W673" s="134"/>
      <c r="X673" s="134"/>
      <c r="Y673" s="134"/>
      <c r="Z673" s="134"/>
      <c r="AA673" s="134"/>
    </row>
    <row r="674" ht="22.5" customHeight="1">
      <c r="A674" s="186" t="str">
        <f>'PROP DAILY PNL'!A880</f>
        <v/>
      </c>
      <c r="B674" s="334">
        <f t="shared" si="1"/>
        <v>1</v>
      </c>
      <c r="C674" s="334">
        <f>'Clients Balance'!C886/'Clients Balance'!B886</f>
        <v>0.5886574678</v>
      </c>
      <c r="D674" s="334">
        <f>'Clients Balance'!D886/'Clients Balance'!$B886</f>
        <v>0.1441470854</v>
      </c>
      <c r="E674" s="334">
        <f>'Clients Balance'!E886/'Clients Balance'!$B886</f>
        <v>0.1089946972</v>
      </c>
      <c r="F674" s="334">
        <f>'Clients Balance'!F886/'Clients Balance'!$B886</f>
        <v>0</v>
      </c>
      <c r="G674" s="334">
        <f>'Clients Balance'!G886/'Clients Balance'!$B886</f>
        <v>0</v>
      </c>
      <c r="H674" s="334">
        <f>'Clients Balance'!H886/'Clients Balance'!$B886</f>
        <v>0</v>
      </c>
      <c r="I674" s="334">
        <f>'Clients Balance'!I886/'Clients Balance'!$B886</f>
        <v>0</v>
      </c>
      <c r="J674" s="334">
        <f>'Clients Balance'!J886/'Clients Balance'!$B886</f>
        <v>0</v>
      </c>
      <c r="K674" s="334">
        <f>'Clients Balance'!K886/'Clients Balance'!$B886</f>
        <v>0</v>
      </c>
      <c r="L674" s="334">
        <f>'Clients Balance'!L886/'Clients Balance'!$B886</f>
        <v>0</v>
      </c>
      <c r="M674" s="334">
        <f>'Clients Balance'!M886/'Clients Balance'!$B886</f>
        <v>0</v>
      </c>
      <c r="N674" s="334">
        <f>'Clients Balance'!N886/'Clients Balance'!$B886</f>
        <v>0</v>
      </c>
      <c r="O674" s="334">
        <f>'Clients Balance'!O886/'Clients Balance'!$B886</f>
        <v>0.04923004982</v>
      </c>
      <c r="P674" s="334">
        <f>'Clients Balance'!P886/'Clients Balance'!$B886</f>
        <v>0.02959932172</v>
      </c>
      <c r="Q674" s="334">
        <f>'Clients Balance'!Q886/'Clients Balance'!$B886</f>
        <v>0.07937137812</v>
      </c>
      <c r="R674" s="334">
        <f>'Clients Balance'!R886/'Clients Balance'!$B886</f>
        <v>0</v>
      </c>
      <c r="S674" s="134"/>
      <c r="T674" s="134"/>
      <c r="U674" s="134"/>
      <c r="V674" s="134"/>
      <c r="W674" s="134"/>
      <c r="X674" s="134"/>
      <c r="Y674" s="134"/>
      <c r="Z674" s="134"/>
      <c r="AA674" s="134"/>
    </row>
    <row r="675" ht="22.5" customHeight="1">
      <c r="A675" s="186" t="str">
        <f>'PROP DAILY PNL'!A881</f>
        <v/>
      </c>
      <c r="B675" s="334">
        <f t="shared" si="1"/>
        <v>1</v>
      </c>
      <c r="C675" s="334">
        <f>'Clients Balance'!C887/'Clients Balance'!B887</f>
        <v>0.5886574678</v>
      </c>
      <c r="D675" s="334">
        <f>'Clients Balance'!D887/'Clients Balance'!$B887</f>
        <v>0.1441470854</v>
      </c>
      <c r="E675" s="334">
        <f>'Clients Balance'!E887/'Clients Balance'!$B887</f>
        <v>0.1089946972</v>
      </c>
      <c r="F675" s="334">
        <f>'Clients Balance'!F887/'Clients Balance'!$B887</f>
        <v>0</v>
      </c>
      <c r="G675" s="334">
        <f>'Clients Balance'!G887/'Clients Balance'!$B887</f>
        <v>0</v>
      </c>
      <c r="H675" s="334">
        <f>'Clients Balance'!H887/'Clients Balance'!$B887</f>
        <v>0</v>
      </c>
      <c r="I675" s="334">
        <f>'Clients Balance'!I887/'Clients Balance'!$B887</f>
        <v>0</v>
      </c>
      <c r="J675" s="334">
        <f>'Clients Balance'!J887/'Clients Balance'!$B887</f>
        <v>0</v>
      </c>
      <c r="K675" s="334">
        <f>'Clients Balance'!K887/'Clients Balance'!$B887</f>
        <v>0</v>
      </c>
      <c r="L675" s="334">
        <f>'Clients Balance'!L887/'Clients Balance'!$B887</f>
        <v>0</v>
      </c>
      <c r="M675" s="334">
        <f>'Clients Balance'!M887/'Clients Balance'!$B887</f>
        <v>0</v>
      </c>
      <c r="N675" s="334">
        <f>'Clients Balance'!N887/'Clients Balance'!$B887</f>
        <v>0</v>
      </c>
      <c r="O675" s="334">
        <f>'Clients Balance'!O887/'Clients Balance'!$B887</f>
        <v>0.04923004982</v>
      </c>
      <c r="P675" s="334">
        <f>'Clients Balance'!P887/'Clients Balance'!$B887</f>
        <v>0.02959932172</v>
      </c>
      <c r="Q675" s="334">
        <f>'Clients Balance'!Q887/'Clients Balance'!$B887</f>
        <v>0.07937137812</v>
      </c>
      <c r="R675" s="334">
        <f>'Clients Balance'!R887/'Clients Balance'!$B887</f>
        <v>0</v>
      </c>
      <c r="S675" s="134"/>
      <c r="T675" s="134"/>
      <c r="U675" s="134"/>
      <c r="V675" s="134"/>
      <c r="W675" s="134"/>
      <c r="X675" s="134"/>
      <c r="Y675" s="134"/>
      <c r="Z675" s="134"/>
      <c r="AA675" s="134"/>
    </row>
    <row r="676" ht="22.5" customHeight="1">
      <c r="A676" s="186" t="str">
        <f>'PROP DAILY PNL'!A882</f>
        <v/>
      </c>
      <c r="B676" s="334">
        <f t="shared" si="1"/>
        <v>1</v>
      </c>
      <c r="C676" s="334">
        <f>'Clients Balance'!C888/'Clients Balance'!B888</f>
        <v>0.5886574678</v>
      </c>
      <c r="D676" s="334">
        <f>'Clients Balance'!D888/'Clients Balance'!$B888</f>
        <v>0.1441470854</v>
      </c>
      <c r="E676" s="334">
        <f>'Clients Balance'!E888/'Clients Balance'!$B888</f>
        <v>0.1089946972</v>
      </c>
      <c r="F676" s="334">
        <f>'Clients Balance'!F888/'Clients Balance'!$B888</f>
        <v>0</v>
      </c>
      <c r="G676" s="334">
        <f>'Clients Balance'!G888/'Clients Balance'!$B888</f>
        <v>0</v>
      </c>
      <c r="H676" s="334">
        <f>'Clients Balance'!H888/'Clients Balance'!$B888</f>
        <v>0</v>
      </c>
      <c r="I676" s="334">
        <f>'Clients Balance'!I888/'Clients Balance'!$B888</f>
        <v>0</v>
      </c>
      <c r="J676" s="334">
        <f>'Clients Balance'!J888/'Clients Balance'!$B888</f>
        <v>0</v>
      </c>
      <c r="K676" s="334">
        <f>'Clients Balance'!K888/'Clients Balance'!$B888</f>
        <v>0</v>
      </c>
      <c r="L676" s="334">
        <f>'Clients Balance'!L888/'Clients Balance'!$B888</f>
        <v>0</v>
      </c>
      <c r="M676" s="334">
        <f>'Clients Balance'!M888/'Clients Balance'!$B888</f>
        <v>0</v>
      </c>
      <c r="N676" s="334">
        <f>'Clients Balance'!N888/'Clients Balance'!$B888</f>
        <v>0</v>
      </c>
      <c r="O676" s="334">
        <f>'Clients Balance'!O888/'Clients Balance'!$B888</f>
        <v>0.04923004982</v>
      </c>
      <c r="P676" s="334">
        <f>'Clients Balance'!P888/'Clients Balance'!$B888</f>
        <v>0.02959932172</v>
      </c>
      <c r="Q676" s="334">
        <f>'Clients Balance'!Q888/'Clients Balance'!$B888</f>
        <v>0.07937137812</v>
      </c>
      <c r="R676" s="334">
        <f>'Clients Balance'!R888/'Clients Balance'!$B888</f>
        <v>0</v>
      </c>
      <c r="S676" s="134"/>
      <c r="T676" s="134"/>
      <c r="U676" s="134"/>
      <c r="V676" s="134"/>
      <c r="W676" s="134"/>
      <c r="X676" s="134"/>
      <c r="Y676" s="134"/>
      <c r="Z676" s="134"/>
      <c r="AA676" s="134"/>
    </row>
    <row r="677" ht="22.5" customHeight="1">
      <c r="A677" s="186" t="str">
        <f>'PROP DAILY PNL'!A883</f>
        <v/>
      </c>
      <c r="B677" s="334">
        <f t="shared" si="1"/>
        <v>1</v>
      </c>
      <c r="C677" s="334">
        <f>'Clients Balance'!C889/'Clients Balance'!B889</f>
        <v>0.5886574678</v>
      </c>
      <c r="D677" s="334">
        <f>'Clients Balance'!D889/'Clients Balance'!$B889</f>
        <v>0.1441470854</v>
      </c>
      <c r="E677" s="334">
        <f>'Clients Balance'!E889/'Clients Balance'!$B889</f>
        <v>0.1089946972</v>
      </c>
      <c r="F677" s="334">
        <f>'Clients Balance'!F889/'Clients Balance'!$B889</f>
        <v>0</v>
      </c>
      <c r="G677" s="334">
        <f>'Clients Balance'!G889/'Clients Balance'!$B889</f>
        <v>0</v>
      </c>
      <c r="H677" s="334">
        <f>'Clients Balance'!H889/'Clients Balance'!$B889</f>
        <v>0</v>
      </c>
      <c r="I677" s="334">
        <f>'Clients Balance'!I889/'Clients Balance'!$B889</f>
        <v>0</v>
      </c>
      <c r="J677" s="334">
        <f>'Clients Balance'!J889/'Clients Balance'!$B889</f>
        <v>0</v>
      </c>
      <c r="K677" s="334">
        <f>'Clients Balance'!K889/'Clients Balance'!$B889</f>
        <v>0</v>
      </c>
      <c r="L677" s="334">
        <f>'Clients Balance'!L889/'Clients Balance'!$B889</f>
        <v>0</v>
      </c>
      <c r="M677" s="334">
        <f>'Clients Balance'!M889/'Clients Balance'!$B889</f>
        <v>0</v>
      </c>
      <c r="N677" s="334">
        <f>'Clients Balance'!N889/'Clients Balance'!$B889</f>
        <v>0</v>
      </c>
      <c r="O677" s="334">
        <f>'Clients Balance'!O889/'Clients Balance'!$B889</f>
        <v>0.04923004982</v>
      </c>
      <c r="P677" s="334">
        <f>'Clients Balance'!P889/'Clients Balance'!$B889</f>
        <v>0.02959932172</v>
      </c>
      <c r="Q677" s="334">
        <f>'Clients Balance'!Q889/'Clients Balance'!$B889</f>
        <v>0.07937137812</v>
      </c>
      <c r="R677" s="334">
        <f>'Clients Balance'!R889/'Clients Balance'!$B889</f>
        <v>0</v>
      </c>
      <c r="S677" s="134"/>
      <c r="T677" s="134"/>
      <c r="U677" s="134"/>
      <c r="V677" s="134"/>
      <c r="W677" s="134"/>
      <c r="X677" s="134"/>
      <c r="Y677" s="134"/>
      <c r="Z677" s="134"/>
      <c r="AA677" s="134"/>
    </row>
    <row r="678" ht="22.5" customHeight="1">
      <c r="A678" s="186" t="str">
        <f>'PROP DAILY PNL'!A884</f>
        <v/>
      </c>
      <c r="B678" s="334">
        <f t="shared" si="1"/>
        <v>1</v>
      </c>
      <c r="C678" s="334">
        <f>'Clients Balance'!C890/'Clients Balance'!B890</f>
        <v>0.5886574678</v>
      </c>
      <c r="D678" s="334">
        <f>'Clients Balance'!D890/'Clients Balance'!$B890</f>
        <v>0.1441470854</v>
      </c>
      <c r="E678" s="334">
        <f>'Clients Balance'!E890/'Clients Balance'!$B890</f>
        <v>0.1089946972</v>
      </c>
      <c r="F678" s="334">
        <f>'Clients Balance'!F890/'Clients Balance'!$B890</f>
        <v>0</v>
      </c>
      <c r="G678" s="334">
        <f>'Clients Balance'!G890/'Clients Balance'!$B890</f>
        <v>0</v>
      </c>
      <c r="H678" s="334">
        <f>'Clients Balance'!H890/'Clients Balance'!$B890</f>
        <v>0</v>
      </c>
      <c r="I678" s="334">
        <f>'Clients Balance'!I890/'Clients Balance'!$B890</f>
        <v>0</v>
      </c>
      <c r="J678" s="334">
        <f>'Clients Balance'!J890/'Clients Balance'!$B890</f>
        <v>0</v>
      </c>
      <c r="K678" s="334">
        <f>'Clients Balance'!K890/'Clients Balance'!$B890</f>
        <v>0</v>
      </c>
      <c r="L678" s="334">
        <f>'Clients Balance'!L890/'Clients Balance'!$B890</f>
        <v>0</v>
      </c>
      <c r="M678" s="334">
        <f>'Clients Balance'!M890/'Clients Balance'!$B890</f>
        <v>0</v>
      </c>
      <c r="N678" s="334">
        <f>'Clients Balance'!N890/'Clients Balance'!$B890</f>
        <v>0</v>
      </c>
      <c r="O678" s="334">
        <f>'Clients Balance'!O890/'Clients Balance'!$B890</f>
        <v>0.04923004982</v>
      </c>
      <c r="P678" s="334">
        <f>'Clients Balance'!P890/'Clients Balance'!$B890</f>
        <v>0.02959932172</v>
      </c>
      <c r="Q678" s="334">
        <f>'Clients Balance'!Q890/'Clients Balance'!$B890</f>
        <v>0.07937137812</v>
      </c>
      <c r="R678" s="334">
        <f>'Clients Balance'!R890/'Clients Balance'!$B890</f>
        <v>0</v>
      </c>
      <c r="S678" s="134"/>
      <c r="T678" s="134"/>
      <c r="U678" s="134"/>
      <c r="V678" s="134"/>
      <c r="W678" s="134"/>
      <c r="X678" s="134"/>
      <c r="Y678" s="134"/>
      <c r="Z678" s="134"/>
      <c r="AA678" s="134"/>
    </row>
    <row r="679" ht="22.5" customHeight="1">
      <c r="A679" s="186" t="str">
        <f>'PROP DAILY PNL'!A885</f>
        <v/>
      </c>
      <c r="B679" s="334">
        <f t="shared" si="1"/>
        <v>1</v>
      </c>
      <c r="C679" s="334">
        <f>'Clients Balance'!C891/'Clients Balance'!B891</f>
        <v>0.5886574678</v>
      </c>
      <c r="D679" s="334">
        <f>'Clients Balance'!D891/'Clients Balance'!$B891</f>
        <v>0.1441470854</v>
      </c>
      <c r="E679" s="334">
        <f>'Clients Balance'!E891/'Clients Balance'!$B891</f>
        <v>0.1089946972</v>
      </c>
      <c r="F679" s="334">
        <f>'Clients Balance'!F891/'Clients Balance'!$B891</f>
        <v>0</v>
      </c>
      <c r="G679" s="334">
        <f>'Clients Balance'!G891/'Clients Balance'!$B891</f>
        <v>0</v>
      </c>
      <c r="H679" s="334">
        <f>'Clients Balance'!H891/'Clients Balance'!$B891</f>
        <v>0</v>
      </c>
      <c r="I679" s="334">
        <f>'Clients Balance'!I891/'Clients Balance'!$B891</f>
        <v>0</v>
      </c>
      <c r="J679" s="334">
        <f>'Clients Balance'!J891/'Clients Balance'!$B891</f>
        <v>0</v>
      </c>
      <c r="K679" s="334">
        <f>'Clients Balance'!K891/'Clients Balance'!$B891</f>
        <v>0</v>
      </c>
      <c r="L679" s="334">
        <f>'Clients Balance'!L891/'Clients Balance'!$B891</f>
        <v>0</v>
      </c>
      <c r="M679" s="334">
        <f>'Clients Balance'!M891/'Clients Balance'!$B891</f>
        <v>0</v>
      </c>
      <c r="N679" s="334">
        <f>'Clients Balance'!N891/'Clients Balance'!$B891</f>
        <v>0</v>
      </c>
      <c r="O679" s="334">
        <f>'Clients Balance'!O891/'Clients Balance'!$B891</f>
        <v>0.04923004982</v>
      </c>
      <c r="P679" s="334">
        <f>'Clients Balance'!P891/'Clients Balance'!$B891</f>
        <v>0.02959932172</v>
      </c>
      <c r="Q679" s="334">
        <f>'Clients Balance'!Q891/'Clients Balance'!$B891</f>
        <v>0.07937137812</v>
      </c>
      <c r="R679" s="334">
        <f>'Clients Balance'!R891/'Clients Balance'!$B891</f>
        <v>0</v>
      </c>
      <c r="S679" s="134"/>
      <c r="T679" s="134"/>
      <c r="U679" s="134"/>
      <c r="V679" s="134"/>
      <c r="W679" s="134"/>
      <c r="X679" s="134"/>
      <c r="Y679" s="134"/>
      <c r="Z679" s="134"/>
      <c r="AA679" s="134"/>
    </row>
    <row r="680" ht="22.5" customHeight="1">
      <c r="A680" s="186" t="str">
        <f>'PROP DAILY PNL'!A886</f>
        <v/>
      </c>
      <c r="B680" s="334">
        <f t="shared" si="1"/>
        <v>1</v>
      </c>
      <c r="C680" s="334">
        <f>'Clients Balance'!C892/'Clients Balance'!B892</f>
        <v>0.5886574678</v>
      </c>
      <c r="D680" s="334">
        <f>'Clients Balance'!D892/'Clients Balance'!$B892</f>
        <v>0.1441470854</v>
      </c>
      <c r="E680" s="334">
        <f>'Clients Balance'!E892/'Clients Balance'!$B892</f>
        <v>0.1089946972</v>
      </c>
      <c r="F680" s="334">
        <f>'Clients Balance'!F892/'Clients Balance'!$B892</f>
        <v>0</v>
      </c>
      <c r="G680" s="334">
        <f>'Clients Balance'!G892/'Clients Balance'!$B892</f>
        <v>0</v>
      </c>
      <c r="H680" s="334">
        <f>'Clients Balance'!H892/'Clients Balance'!$B892</f>
        <v>0</v>
      </c>
      <c r="I680" s="334">
        <f>'Clients Balance'!I892/'Clients Balance'!$B892</f>
        <v>0</v>
      </c>
      <c r="J680" s="334">
        <f>'Clients Balance'!J892/'Clients Balance'!$B892</f>
        <v>0</v>
      </c>
      <c r="K680" s="334">
        <f>'Clients Balance'!K892/'Clients Balance'!$B892</f>
        <v>0</v>
      </c>
      <c r="L680" s="334">
        <f>'Clients Balance'!L892/'Clients Balance'!$B892</f>
        <v>0</v>
      </c>
      <c r="M680" s="334">
        <f>'Clients Balance'!M892/'Clients Balance'!$B892</f>
        <v>0</v>
      </c>
      <c r="N680" s="334">
        <f>'Clients Balance'!N892/'Clients Balance'!$B892</f>
        <v>0</v>
      </c>
      <c r="O680" s="334">
        <f>'Clients Balance'!O892/'Clients Balance'!$B892</f>
        <v>0.04923004982</v>
      </c>
      <c r="P680" s="334">
        <f>'Clients Balance'!P892/'Clients Balance'!$B892</f>
        <v>0.02959932172</v>
      </c>
      <c r="Q680" s="334">
        <f>'Clients Balance'!Q892/'Clients Balance'!$B892</f>
        <v>0.07937137812</v>
      </c>
      <c r="R680" s="334">
        <f>'Clients Balance'!R892/'Clients Balance'!$B892</f>
        <v>0</v>
      </c>
      <c r="S680" s="134"/>
      <c r="T680" s="134"/>
      <c r="U680" s="134"/>
      <c r="V680" s="134"/>
      <c r="W680" s="134"/>
      <c r="X680" s="134"/>
      <c r="Y680" s="134"/>
      <c r="Z680" s="134"/>
      <c r="AA680" s="134"/>
    </row>
    <row r="681" ht="22.5" customHeight="1">
      <c r="A681" s="186" t="str">
        <f>'PROP DAILY PNL'!A887</f>
        <v/>
      </c>
      <c r="B681" s="334">
        <f t="shared" si="1"/>
        <v>1</v>
      </c>
      <c r="C681" s="334">
        <f>'Clients Balance'!C893/'Clients Balance'!B893</f>
        <v>0.5886574678</v>
      </c>
      <c r="D681" s="334">
        <f>'Clients Balance'!D893/'Clients Balance'!$B893</f>
        <v>0.1441470854</v>
      </c>
      <c r="E681" s="334">
        <f>'Clients Balance'!E893/'Clients Balance'!$B893</f>
        <v>0.1089946972</v>
      </c>
      <c r="F681" s="334">
        <f>'Clients Balance'!F893/'Clients Balance'!$B893</f>
        <v>0</v>
      </c>
      <c r="G681" s="334">
        <f>'Clients Balance'!G893/'Clients Balance'!$B893</f>
        <v>0</v>
      </c>
      <c r="H681" s="334">
        <f>'Clients Balance'!H893/'Clients Balance'!$B893</f>
        <v>0</v>
      </c>
      <c r="I681" s="334">
        <f>'Clients Balance'!I893/'Clients Balance'!$B893</f>
        <v>0</v>
      </c>
      <c r="J681" s="334">
        <f>'Clients Balance'!J893/'Clients Balance'!$B893</f>
        <v>0</v>
      </c>
      <c r="K681" s="334">
        <f>'Clients Balance'!K893/'Clients Balance'!$B893</f>
        <v>0</v>
      </c>
      <c r="L681" s="334">
        <f>'Clients Balance'!L893/'Clients Balance'!$B893</f>
        <v>0</v>
      </c>
      <c r="M681" s="334">
        <f>'Clients Balance'!M893/'Clients Balance'!$B893</f>
        <v>0</v>
      </c>
      <c r="N681" s="334">
        <f>'Clients Balance'!N893/'Clients Balance'!$B893</f>
        <v>0</v>
      </c>
      <c r="O681" s="334">
        <f>'Clients Balance'!O893/'Clients Balance'!$B893</f>
        <v>0.04923004982</v>
      </c>
      <c r="P681" s="334">
        <f>'Clients Balance'!P893/'Clients Balance'!$B893</f>
        <v>0.02959932172</v>
      </c>
      <c r="Q681" s="334">
        <f>'Clients Balance'!Q893/'Clients Balance'!$B893</f>
        <v>0.07937137812</v>
      </c>
      <c r="R681" s="334">
        <f>'Clients Balance'!R893/'Clients Balance'!$B893</f>
        <v>0</v>
      </c>
      <c r="S681" s="134"/>
      <c r="T681" s="134"/>
      <c r="U681" s="134"/>
      <c r="V681" s="134"/>
      <c r="W681" s="134"/>
      <c r="X681" s="134"/>
      <c r="Y681" s="134"/>
      <c r="Z681" s="134"/>
      <c r="AA681" s="134"/>
    </row>
    <row r="682" ht="22.5" customHeight="1">
      <c r="A682" s="186" t="str">
        <f>'PROP DAILY PNL'!A888</f>
        <v/>
      </c>
      <c r="B682" s="334">
        <f t="shared" si="1"/>
        <v>1</v>
      </c>
      <c r="C682" s="334">
        <f>'Clients Balance'!C894/'Clients Balance'!B894</f>
        <v>0.5886574678</v>
      </c>
      <c r="D682" s="334">
        <f>'Clients Balance'!D894/'Clients Balance'!$B894</f>
        <v>0.1441470854</v>
      </c>
      <c r="E682" s="334">
        <f>'Clients Balance'!E894/'Clients Balance'!$B894</f>
        <v>0.1089946972</v>
      </c>
      <c r="F682" s="334">
        <f>'Clients Balance'!F894/'Clients Balance'!$B894</f>
        <v>0</v>
      </c>
      <c r="G682" s="334">
        <f>'Clients Balance'!G894/'Clients Balance'!$B894</f>
        <v>0</v>
      </c>
      <c r="H682" s="334">
        <f>'Clients Balance'!H894/'Clients Balance'!$B894</f>
        <v>0</v>
      </c>
      <c r="I682" s="334">
        <f>'Clients Balance'!I894/'Clients Balance'!$B894</f>
        <v>0</v>
      </c>
      <c r="J682" s="334">
        <f>'Clients Balance'!J894/'Clients Balance'!$B894</f>
        <v>0</v>
      </c>
      <c r="K682" s="334">
        <f>'Clients Balance'!K894/'Clients Balance'!$B894</f>
        <v>0</v>
      </c>
      <c r="L682" s="334">
        <f>'Clients Balance'!L894/'Clients Balance'!$B894</f>
        <v>0</v>
      </c>
      <c r="M682" s="334">
        <f>'Clients Balance'!M894/'Clients Balance'!$B894</f>
        <v>0</v>
      </c>
      <c r="N682" s="334">
        <f>'Clients Balance'!N894/'Clients Balance'!$B894</f>
        <v>0</v>
      </c>
      <c r="O682" s="334">
        <f>'Clients Balance'!O894/'Clients Balance'!$B894</f>
        <v>0.04923004982</v>
      </c>
      <c r="P682" s="334">
        <f>'Clients Balance'!P894/'Clients Balance'!$B894</f>
        <v>0.02959932172</v>
      </c>
      <c r="Q682" s="334">
        <f>'Clients Balance'!Q894/'Clients Balance'!$B894</f>
        <v>0.07937137812</v>
      </c>
      <c r="R682" s="334">
        <f>'Clients Balance'!R894/'Clients Balance'!$B894</f>
        <v>0</v>
      </c>
      <c r="S682" s="134"/>
      <c r="T682" s="134"/>
      <c r="U682" s="134"/>
      <c r="V682" s="134"/>
      <c r="W682" s="134"/>
      <c r="X682" s="134"/>
      <c r="Y682" s="134"/>
      <c r="Z682" s="134"/>
      <c r="AA682" s="134"/>
    </row>
    <row r="683" ht="22.5" customHeight="1">
      <c r="A683" s="186" t="str">
        <f>'PROP DAILY PNL'!A889</f>
        <v/>
      </c>
      <c r="B683" s="334">
        <f t="shared" si="1"/>
        <v>1</v>
      </c>
      <c r="C683" s="334">
        <f>'Clients Balance'!C895/'Clients Balance'!B895</f>
        <v>0.5886574678</v>
      </c>
      <c r="D683" s="334">
        <f>'Clients Balance'!D895/'Clients Balance'!$B895</f>
        <v>0.1441470854</v>
      </c>
      <c r="E683" s="334">
        <f>'Clients Balance'!E895/'Clients Balance'!$B895</f>
        <v>0.1089946972</v>
      </c>
      <c r="F683" s="334">
        <f>'Clients Balance'!F895/'Clients Balance'!$B895</f>
        <v>0</v>
      </c>
      <c r="G683" s="334">
        <f>'Clients Balance'!G895/'Clients Balance'!$B895</f>
        <v>0</v>
      </c>
      <c r="H683" s="334">
        <f>'Clients Balance'!H895/'Clients Balance'!$B895</f>
        <v>0</v>
      </c>
      <c r="I683" s="334">
        <f>'Clients Balance'!I895/'Clients Balance'!$B895</f>
        <v>0</v>
      </c>
      <c r="J683" s="334">
        <f>'Clients Balance'!J895/'Clients Balance'!$B895</f>
        <v>0</v>
      </c>
      <c r="K683" s="334">
        <f>'Clients Balance'!K895/'Clients Balance'!$B895</f>
        <v>0</v>
      </c>
      <c r="L683" s="334">
        <f>'Clients Balance'!L895/'Clients Balance'!$B895</f>
        <v>0</v>
      </c>
      <c r="M683" s="334">
        <f>'Clients Balance'!M895/'Clients Balance'!$B895</f>
        <v>0</v>
      </c>
      <c r="N683" s="334">
        <f>'Clients Balance'!N895/'Clients Balance'!$B895</f>
        <v>0</v>
      </c>
      <c r="O683" s="334">
        <f>'Clients Balance'!O895/'Clients Balance'!$B895</f>
        <v>0.04923004982</v>
      </c>
      <c r="P683" s="334">
        <f>'Clients Balance'!P895/'Clients Balance'!$B895</f>
        <v>0.02959932172</v>
      </c>
      <c r="Q683" s="334">
        <f>'Clients Balance'!Q895/'Clients Balance'!$B895</f>
        <v>0.07937137812</v>
      </c>
      <c r="R683" s="334">
        <f>'Clients Balance'!R895/'Clients Balance'!$B895</f>
        <v>0</v>
      </c>
      <c r="S683" s="134"/>
      <c r="T683" s="134"/>
      <c r="U683" s="134"/>
      <c r="V683" s="134"/>
      <c r="W683" s="134"/>
      <c r="X683" s="134"/>
      <c r="Y683" s="134"/>
      <c r="Z683" s="134"/>
      <c r="AA683" s="134"/>
    </row>
    <row r="684" ht="22.5" customHeight="1">
      <c r="A684" s="186" t="str">
        <f>'PROP DAILY PNL'!A890</f>
        <v/>
      </c>
      <c r="B684" s="334">
        <f t="shared" si="1"/>
        <v>1</v>
      </c>
      <c r="C684" s="334">
        <f>'Clients Balance'!C896/'Clients Balance'!B896</f>
        <v>0.5886574678</v>
      </c>
      <c r="D684" s="334">
        <f>'Clients Balance'!D896/'Clients Balance'!$B896</f>
        <v>0.1441470854</v>
      </c>
      <c r="E684" s="334">
        <f>'Clients Balance'!E896/'Clients Balance'!$B896</f>
        <v>0.1089946972</v>
      </c>
      <c r="F684" s="334">
        <f>'Clients Balance'!F896/'Clients Balance'!$B896</f>
        <v>0</v>
      </c>
      <c r="G684" s="334">
        <f>'Clients Balance'!G896/'Clients Balance'!$B896</f>
        <v>0</v>
      </c>
      <c r="H684" s="334">
        <f>'Clients Balance'!H896/'Clients Balance'!$B896</f>
        <v>0</v>
      </c>
      <c r="I684" s="334">
        <f>'Clients Balance'!I896/'Clients Balance'!$B896</f>
        <v>0</v>
      </c>
      <c r="J684" s="334">
        <f>'Clients Balance'!J896/'Clients Balance'!$B896</f>
        <v>0</v>
      </c>
      <c r="K684" s="334">
        <f>'Clients Balance'!K896/'Clients Balance'!$B896</f>
        <v>0</v>
      </c>
      <c r="L684" s="334">
        <f>'Clients Balance'!L896/'Clients Balance'!$B896</f>
        <v>0</v>
      </c>
      <c r="M684" s="334">
        <f>'Clients Balance'!M896/'Clients Balance'!$B896</f>
        <v>0</v>
      </c>
      <c r="N684" s="334">
        <f>'Clients Balance'!N896/'Clients Balance'!$B896</f>
        <v>0</v>
      </c>
      <c r="O684" s="334">
        <f>'Clients Balance'!O896/'Clients Balance'!$B896</f>
        <v>0.04923004982</v>
      </c>
      <c r="P684" s="334">
        <f>'Clients Balance'!P896/'Clients Balance'!$B896</f>
        <v>0.02959932172</v>
      </c>
      <c r="Q684" s="334">
        <f>'Clients Balance'!Q896/'Clients Balance'!$B896</f>
        <v>0.07937137812</v>
      </c>
      <c r="R684" s="334">
        <f>'Clients Balance'!R896/'Clients Balance'!$B896</f>
        <v>0</v>
      </c>
      <c r="S684" s="134"/>
      <c r="T684" s="134"/>
      <c r="U684" s="134"/>
      <c r="V684" s="134"/>
      <c r="W684" s="134"/>
      <c r="X684" s="134"/>
      <c r="Y684" s="134"/>
      <c r="Z684" s="134"/>
      <c r="AA684" s="134"/>
    </row>
    <row r="685" ht="22.5" customHeight="1">
      <c r="A685" s="186" t="str">
        <f>'PROP DAILY PNL'!A891</f>
        <v/>
      </c>
      <c r="B685" s="334">
        <f t="shared" si="1"/>
        <v>1</v>
      </c>
      <c r="C685" s="334">
        <f>'Clients Balance'!C897/'Clients Balance'!B897</f>
        <v>0.5886574678</v>
      </c>
      <c r="D685" s="334">
        <f>'Clients Balance'!D897/'Clients Balance'!$B897</f>
        <v>0.1441470854</v>
      </c>
      <c r="E685" s="334">
        <f>'Clients Balance'!E897/'Clients Balance'!$B897</f>
        <v>0.1089946972</v>
      </c>
      <c r="F685" s="334">
        <f>'Clients Balance'!F897/'Clients Balance'!$B897</f>
        <v>0</v>
      </c>
      <c r="G685" s="334">
        <f>'Clients Balance'!G897/'Clients Balance'!$B897</f>
        <v>0</v>
      </c>
      <c r="H685" s="334">
        <f>'Clients Balance'!H897/'Clients Balance'!$B897</f>
        <v>0</v>
      </c>
      <c r="I685" s="334">
        <f>'Clients Balance'!I897/'Clients Balance'!$B897</f>
        <v>0</v>
      </c>
      <c r="J685" s="334">
        <f>'Clients Balance'!J897/'Clients Balance'!$B897</f>
        <v>0</v>
      </c>
      <c r="K685" s="334">
        <f>'Clients Balance'!K897/'Clients Balance'!$B897</f>
        <v>0</v>
      </c>
      <c r="L685" s="334">
        <f>'Clients Balance'!L897/'Clients Balance'!$B897</f>
        <v>0</v>
      </c>
      <c r="M685" s="334">
        <f>'Clients Balance'!M897/'Clients Balance'!$B897</f>
        <v>0</v>
      </c>
      <c r="N685" s="334">
        <f>'Clients Balance'!N897/'Clients Balance'!$B897</f>
        <v>0</v>
      </c>
      <c r="O685" s="334">
        <f>'Clients Balance'!O897/'Clients Balance'!$B897</f>
        <v>0.04923004982</v>
      </c>
      <c r="P685" s="334">
        <f>'Clients Balance'!P897/'Clients Balance'!$B897</f>
        <v>0.02959932172</v>
      </c>
      <c r="Q685" s="334">
        <f>'Clients Balance'!Q897/'Clients Balance'!$B897</f>
        <v>0.07937137812</v>
      </c>
      <c r="R685" s="334">
        <f>'Clients Balance'!R897/'Clients Balance'!$B897</f>
        <v>0</v>
      </c>
      <c r="S685" s="134"/>
      <c r="T685" s="134"/>
      <c r="U685" s="134"/>
      <c r="V685" s="134"/>
      <c r="W685" s="134"/>
      <c r="X685" s="134"/>
      <c r="Y685" s="134"/>
      <c r="Z685" s="134"/>
      <c r="AA685" s="134"/>
    </row>
    <row r="686" ht="22.5" customHeight="1">
      <c r="A686" s="186" t="str">
        <f>'PROP DAILY PNL'!A892</f>
        <v/>
      </c>
      <c r="B686" s="334">
        <f t="shared" si="1"/>
        <v>1</v>
      </c>
      <c r="C686" s="334">
        <f>'Clients Balance'!C898/'Clients Balance'!B898</f>
        <v>0.5886574678</v>
      </c>
      <c r="D686" s="334">
        <f>'Clients Balance'!D898/'Clients Balance'!$B898</f>
        <v>0.1441470854</v>
      </c>
      <c r="E686" s="334">
        <f>'Clients Balance'!E898/'Clients Balance'!$B898</f>
        <v>0.1089946972</v>
      </c>
      <c r="F686" s="334">
        <f>'Clients Balance'!F898/'Clients Balance'!$B898</f>
        <v>0</v>
      </c>
      <c r="G686" s="334">
        <f>'Clients Balance'!G898/'Clients Balance'!$B898</f>
        <v>0</v>
      </c>
      <c r="H686" s="334">
        <f>'Clients Balance'!H898/'Clients Balance'!$B898</f>
        <v>0</v>
      </c>
      <c r="I686" s="334">
        <f>'Clients Balance'!I898/'Clients Balance'!$B898</f>
        <v>0</v>
      </c>
      <c r="J686" s="334">
        <f>'Clients Balance'!J898/'Clients Balance'!$B898</f>
        <v>0</v>
      </c>
      <c r="K686" s="334">
        <f>'Clients Balance'!K898/'Clients Balance'!$B898</f>
        <v>0</v>
      </c>
      <c r="L686" s="334">
        <f>'Clients Balance'!L898/'Clients Balance'!$B898</f>
        <v>0</v>
      </c>
      <c r="M686" s="334">
        <f>'Clients Balance'!M898/'Clients Balance'!$B898</f>
        <v>0</v>
      </c>
      <c r="N686" s="334">
        <f>'Clients Balance'!N898/'Clients Balance'!$B898</f>
        <v>0</v>
      </c>
      <c r="O686" s="334">
        <f>'Clients Balance'!O898/'Clients Balance'!$B898</f>
        <v>0.04923004982</v>
      </c>
      <c r="P686" s="334">
        <f>'Clients Balance'!P898/'Clients Balance'!$B898</f>
        <v>0.02959932172</v>
      </c>
      <c r="Q686" s="334">
        <f>'Clients Balance'!Q898/'Clients Balance'!$B898</f>
        <v>0.07937137812</v>
      </c>
      <c r="R686" s="334">
        <f>'Clients Balance'!R898/'Clients Balance'!$B898</f>
        <v>0</v>
      </c>
      <c r="S686" s="134"/>
      <c r="T686" s="134"/>
      <c r="U686" s="134"/>
      <c r="V686" s="134"/>
      <c r="W686" s="134"/>
      <c r="X686" s="134"/>
      <c r="Y686" s="134"/>
      <c r="Z686" s="134"/>
      <c r="AA686" s="134"/>
    </row>
    <row r="687" ht="22.5" customHeight="1">
      <c r="A687" s="186" t="str">
        <f>'PROP DAILY PNL'!A893</f>
        <v/>
      </c>
      <c r="B687" s="334">
        <f t="shared" si="1"/>
        <v>1</v>
      </c>
      <c r="C687" s="334">
        <f>'Clients Balance'!C899/'Clients Balance'!B899</f>
        <v>0.5886574678</v>
      </c>
      <c r="D687" s="334">
        <f>'Clients Balance'!D899/'Clients Balance'!$B899</f>
        <v>0.1441470854</v>
      </c>
      <c r="E687" s="334">
        <f>'Clients Balance'!E899/'Clients Balance'!$B899</f>
        <v>0.1089946972</v>
      </c>
      <c r="F687" s="334">
        <f>'Clients Balance'!F899/'Clients Balance'!$B899</f>
        <v>0</v>
      </c>
      <c r="G687" s="334">
        <f>'Clients Balance'!G899/'Clients Balance'!$B899</f>
        <v>0</v>
      </c>
      <c r="H687" s="334">
        <f>'Clients Balance'!H899/'Clients Balance'!$B899</f>
        <v>0</v>
      </c>
      <c r="I687" s="334">
        <f>'Clients Balance'!I899/'Clients Balance'!$B899</f>
        <v>0</v>
      </c>
      <c r="J687" s="334">
        <f>'Clients Balance'!J899/'Clients Balance'!$B899</f>
        <v>0</v>
      </c>
      <c r="K687" s="334">
        <f>'Clients Balance'!K899/'Clients Balance'!$B899</f>
        <v>0</v>
      </c>
      <c r="L687" s="334">
        <f>'Clients Balance'!L899/'Clients Balance'!$B899</f>
        <v>0</v>
      </c>
      <c r="M687" s="334">
        <f>'Clients Balance'!M899/'Clients Balance'!$B899</f>
        <v>0</v>
      </c>
      <c r="N687" s="334">
        <f>'Clients Balance'!N899/'Clients Balance'!$B899</f>
        <v>0</v>
      </c>
      <c r="O687" s="334">
        <f>'Clients Balance'!O899/'Clients Balance'!$B899</f>
        <v>0.04923004982</v>
      </c>
      <c r="P687" s="334">
        <f>'Clients Balance'!P899/'Clients Balance'!$B899</f>
        <v>0.02959932172</v>
      </c>
      <c r="Q687" s="334">
        <f>'Clients Balance'!Q899/'Clients Balance'!$B899</f>
        <v>0.07937137812</v>
      </c>
      <c r="R687" s="334">
        <f>'Clients Balance'!R899/'Clients Balance'!$B899</f>
        <v>0</v>
      </c>
      <c r="S687" s="134"/>
      <c r="T687" s="134"/>
      <c r="U687" s="134"/>
      <c r="V687" s="134"/>
      <c r="W687" s="134"/>
      <c r="X687" s="134"/>
      <c r="Y687" s="134"/>
      <c r="Z687" s="134"/>
      <c r="AA687" s="134"/>
    </row>
    <row r="688" ht="22.5" customHeight="1">
      <c r="A688" s="186" t="str">
        <f>'PROP DAILY PNL'!A894</f>
        <v/>
      </c>
      <c r="B688" s="334">
        <f t="shared" si="1"/>
        <v>1</v>
      </c>
      <c r="C688" s="334">
        <f>'Clients Balance'!C900/'Clients Balance'!B900</f>
        <v>0.5886574678</v>
      </c>
      <c r="D688" s="334">
        <f>'Clients Balance'!D900/'Clients Balance'!$B900</f>
        <v>0.1441470854</v>
      </c>
      <c r="E688" s="334">
        <f>'Clients Balance'!E900/'Clients Balance'!$B900</f>
        <v>0.1089946972</v>
      </c>
      <c r="F688" s="334">
        <f>'Clients Balance'!F900/'Clients Balance'!$B900</f>
        <v>0</v>
      </c>
      <c r="G688" s="334">
        <f>'Clients Balance'!G900/'Clients Balance'!$B900</f>
        <v>0</v>
      </c>
      <c r="H688" s="334">
        <f>'Clients Balance'!H900/'Clients Balance'!$B900</f>
        <v>0</v>
      </c>
      <c r="I688" s="334">
        <f>'Clients Balance'!I900/'Clients Balance'!$B900</f>
        <v>0</v>
      </c>
      <c r="J688" s="334">
        <f>'Clients Balance'!J900/'Clients Balance'!$B900</f>
        <v>0</v>
      </c>
      <c r="K688" s="334">
        <f>'Clients Balance'!K900/'Clients Balance'!$B900</f>
        <v>0</v>
      </c>
      <c r="L688" s="334">
        <f>'Clients Balance'!L900/'Clients Balance'!$B900</f>
        <v>0</v>
      </c>
      <c r="M688" s="334">
        <f>'Clients Balance'!M900/'Clients Balance'!$B900</f>
        <v>0</v>
      </c>
      <c r="N688" s="334">
        <f>'Clients Balance'!N900/'Clients Balance'!$B900</f>
        <v>0</v>
      </c>
      <c r="O688" s="334">
        <f>'Clients Balance'!O900/'Clients Balance'!$B900</f>
        <v>0.04923004982</v>
      </c>
      <c r="P688" s="334">
        <f>'Clients Balance'!P900/'Clients Balance'!$B900</f>
        <v>0.02959932172</v>
      </c>
      <c r="Q688" s="334">
        <f>'Clients Balance'!Q900/'Clients Balance'!$B900</f>
        <v>0.07937137812</v>
      </c>
      <c r="R688" s="334">
        <f>'Clients Balance'!R900/'Clients Balance'!$B900</f>
        <v>0</v>
      </c>
      <c r="S688" s="134"/>
      <c r="T688" s="134"/>
      <c r="U688" s="134"/>
      <c r="V688" s="134"/>
      <c r="W688" s="134"/>
      <c r="X688" s="134"/>
      <c r="Y688" s="134"/>
      <c r="Z688" s="134"/>
      <c r="AA688" s="134"/>
    </row>
    <row r="689" ht="22.5" customHeight="1">
      <c r="A689" s="186" t="str">
        <f>'PROP DAILY PNL'!A895</f>
        <v/>
      </c>
      <c r="B689" s="334">
        <f t="shared" si="1"/>
        <v>1</v>
      </c>
      <c r="C689" s="334">
        <f>'Clients Balance'!C901/'Clients Balance'!B901</f>
        <v>0.5886574678</v>
      </c>
      <c r="D689" s="334">
        <f>'Clients Balance'!D901/'Clients Balance'!$B901</f>
        <v>0.1441470854</v>
      </c>
      <c r="E689" s="334">
        <f>'Clients Balance'!E901/'Clients Balance'!$B901</f>
        <v>0.1089946972</v>
      </c>
      <c r="F689" s="334">
        <f>'Clients Balance'!F901/'Clients Balance'!$B901</f>
        <v>0</v>
      </c>
      <c r="G689" s="334">
        <f>'Clients Balance'!G901/'Clients Balance'!$B901</f>
        <v>0</v>
      </c>
      <c r="H689" s="334">
        <f>'Clients Balance'!H901/'Clients Balance'!$B901</f>
        <v>0</v>
      </c>
      <c r="I689" s="334">
        <f>'Clients Balance'!I901/'Clients Balance'!$B901</f>
        <v>0</v>
      </c>
      <c r="J689" s="334">
        <f>'Clients Balance'!J901/'Clients Balance'!$B901</f>
        <v>0</v>
      </c>
      <c r="K689" s="334">
        <f>'Clients Balance'!K901/'Clients Balance'!$B901</f>
        <v>0</v>
      </c>
      <c r="L689" s="334">
        <f>'Clients Balance'!L901/'Clients Balance'!$B901</f>
        <v>0</v>
      </c>
      <c r="M689" s="334">
        <f>'Clients Balance'!M901/'Clients Balance'!$B901</f>
        <v>0</v>
      </c>
      <c r="N689" s="334">
        <f>'Clients Balance'!N901/'Clients Balance'!$B901</f>
        <v>0</v>
      </c>
      <c r="O689" s="334">
        <f>'Clients Balance'!O901/'Clients Balance'!$B901</f>
        <v>0.04923004982</v>
      </c>
      <c r="P689" s="334">
        <f>'Clients Balance'!P901/'Clients Balance'!$B901</f>
        <v>0.02959932172</v>
      </c>
      <c r="Q689" s="334">
        <f>'Clients Balance'!Q901/'Clients Balance'!$B901</f>
        <v>0.07937137812</v>
      </c>
      <c r="R689" s="334">
        <f>'Clients Balance'!R901/'Clients Balance'!$B901</f>
        <v>0</v>
      </c>
      <c r="S689" s="134"/>
      <c r="T689" s="134"/>
      <c r="U689" s="134"/>
      <c r="V689" s="134"/>
      <c r="W689" s="134"/>
      <c r="X689" s="134"/>
      <c r="Y689" s="134"/>
      <c r="Z689" s="134"/>
      <c r="AA689" s="134"/>
    </row>
    <row r="690" ht="22.5" customHeight="1">
      <c r="A690" s="186" t="str">
        <f>'PROP DAILY PNL'!A896</f>
        <v/>
      </c>
      <c r="B690" s="334">
        <f t="shared" si="1"/>
        <v>1</v>
      </c>
      <c r="C690" s="334">
        <f>'Clients Balance'!C902/'Clients Balance'!B902</f>
        <v>0.5886574678</v>
      </c>
      <c r="D690" s="334">
        <f>'Clients Balance'!D902/'Clients Balance'!$B902</f>
        <v>0.1441470854</v>
      </c>
      <c r="E690" s="334">
        <f>'Clients Balance'!E902/'Clients Balance'!$B902</f>
        <v>0.1089946972</v>
      </c>
      <c r="F690" s="334">
        <f>'Clients Balance'!F902/'Clients Balance'!$B902</f>
        <v>0</v>
      </c>
      <c r="G690" s="334">
        <f>'Clients Balance'!G902/'Clients Balance'!$B902</f>
        <v>0</v>
      </c>
      <c r="H690" s="334">
        <f>'Clients Balance'!H902/'Clients Balance'!$B902</f>
        <v>0</v>
      </c>
      <c r="I690" s="334">
        <f>'Clients Balance'!I902/'Clients Balance'!$B902</f>
        <v>0</v>
      </c>
      <c r="J690" s="334">
        <f>'Clients Balance'!J902/'Clients Balance'!$B902</f>
        <v>0</v>
      </c>
      <c r="K690" s="334">
        <f>'Clients Balance'!K902/'Clients Balance'!$B902</f>
        <v>0</v>
      </c>
      <c r="L690" s="334">
        <f>'Clients Balance'!L902/'Clients Balance'!$B902</f>
        <v>0</v>
      </c>
      <c r="M690" s="334">
        <f>'Clients Balance'!M902/'Clients Balance'!$B902</f>
        <v>0</v>
      </c>
      <c r="N690" s="334">
        <f>'Clients Balance'!N902/'Clients Balance'!$B902</f>
        <v>0</v>
      </c>
      <c r="O690" s="334">
        <f>'Clients Balance'!O902/'Clients Balance'!$B902</f>
        <v>0.04923004982</v>
      </c>
      <c r="P690" s="334">
        <f>'Clients Balance'!P902/'Clients Balance'!$B902</f>
        <v>0.02959932172</v>
      </c>
      <c r="Q690" s="334">
        <f>'Clients Balance'!Q902/'Clients Balance'!$B902</f>
        <v>0.07937137812</v>
      </c>
      <c r="R690" s="334">
        <f>'Clients Balance'!R902/'Clients Balance'!$B902</f>
        <v>0</v>
      </c>
      <c r="S690" s="134"/>
      <c r="T690" s="134"/>
      <c r="U690" s="134"/>
      <c r="V690" s="134"/>
      <c r="W690" s="134"/>
      <c r="X690" s="134"/>
      <c r="Y690" s="134"/>
      <c r="Z690" s="134"/>
      <c r="AA690" s="134"/>
    </row>
    <row r="691" ht="22.5" customHeight="1">
      <c r="A691" s="186" t="str">
        <f>'PROP DAILY PNL'!A897</f>
        <v/>
      </c>
      <c r="B691" s="334">
        <f t="shared" si="1"/>
        <v>1</v>
      </c>
      <c r="C691" s="334">
        <f>'Clients Balance'!C903/'Clients Balance'!B903</f>
        <v>0.5886574678</v>
      </c>
      <c r="D691" s="334">
        <f>'Clients Balance'!D903/'Clients Balance'!$B903</f>
        <v>0.1441470854</v>
      </c>
      <c r="E691" s="334">
        <f>'Clients Balance'!E903/'Clients Balance'!$B903</f>
        <v>0.1089946972</v>
      </c>
      <c r="F691" s="334">
        <f>'Clients Balance'!F903/'Clients Balance'!$B903</f>
        <v>0</v>
      </c>
      <c r="G691" s="334">
        <f>'Clients Balance'!G903/'Clients Balance'!$B903</f>
        <v>0</v>
      </c>
      <c r="H691" s="334">
        <f>'Clients Balance'!H903/'Clients Balance'!$B903</f>
        <v>0</v>
      </c>
      <c r="I691" s="334">
        <f>'Clients Balance'!I903/'Clients Balance'!$B903</f>
        <v>0</v>
      </c>
      <c r="J691" s="334">
        <f>'Clients Balance'!J903/'Clients Balance'!$B903</f>
        <v>0</v>
      </c>
      <c r="K691" s="334">
        <f>'Clients Balance'!K903/'Clients Balance'!$B903</f>
        <v>0</v>
      </c>
      <c r="L691" s="334">
        <f>'Clients Balance'!L903/'Clients Balance'!$B903</f>
        <v>0</v>
      </c>
      <c r="M691" s="334">
        <f>'Clients Balance'!M903/'Clients Balance'!$B903</f>
        <v>0</v>
      </c>
      <c r="N691" s="334">
        <f>'Clients Balance'!N903/'Clients Balance'!$B903</f>
        <v>0</v>
      </c>
      <c r="O691" s="334">
        <f>'Clients Balance'!O903/'Clients Balance'!$B903</f>
        <v>0.04923004982</v>
      </c>
      <c r="P691" s="334">
        <f>'Clients Balance'!P903/'Clients Balance'!$B903</f>
        <v>0.02959932172</v>
      </c>
      <c r="Q691" s="334">
        <f>'Clients Balance'!Q903/'Clients Balance'!$B903</f>
        <v>0.07937137812</v>
      </c>
      <c r="R691" s="334">
        <f>'Clients Balance'!R903/'Clients Balance'!$B903</f>
        <v>0</v>
      </c>
      <c r="S691" s="134"/>
      <c r="T691" s="134"/>
      <c r="U691" s="134"/>
      <c r="V691" s="134"/>
      <c r="W691" s="134"/>
      <c r="X691" s="134"/>
      <c r="Y691" s="134"/>
      <c r="Z691" s="134"/>
      <c r="AA691" s="134"/>
    </row>
    <row r="692" ht="22.5" customHeight="1">
      <c r="A692" s="186" t="str">
        <f>'PROP DAILY PNL'!A898</f>
        <v/>
      </c>
      <c r="B692" s="334">
        <f t="shared" si="1"/>
        <v>1</v>
      </c>
      <c r="C692" s="334">
        <f>'Clients Balance'!C904/'Clients Balance'!B904</f>
        <v>0.5886574678</v>
      </c>
      <c r="D692" s="334">
        <f>'Clients Balance'!D904/'Clients Balance'!$B904</f>
        <v>0.1441470854</v>
      </c>
      <c r="E692" s="334">
        <f>'Clients Balance'!E904/'Clients Balance'!$B904</f>
        <v>0.1089946972</v>
      </c>
      <c r="F692" s="334">
        <f>'Clients Balance'!F904/'Clients Balance'!$B904</f>
        <v>0</v>
      </c>
      <c r="G692" s="334">
        <f>'Clients Balance'!G904/'Clients Balance'!$B904</f>
        <v>0</v>
      </c>
      <c r="H692" s="334">
        <f>'Clients Balance'!H904/'Clients Balance'!$B904</f>
        <v>0</v>
      </c>
      <c r="I692" s="334">
        <f>'Clients Balance'!I904/'Clients Balance'!$B904</f>
        <v>0</v>
      </c>
      <c r="J692" s="334">
        <f>'Clients Balance'!J904/'Clients Balance'!$B904</f>
        <v>0</v>
      </c>
      <c r="K692" s="334">
        <f>'Clients Balance'!K904/'Clients Balance'!$B904</f>
        <v>0</v>
      </c>
      <c r="L692" s="334">
        <f>'Clients Balance'!L904/'Clients Balance'!$B904</f>
        <v>0</v>
      </c>
      <c r="M692" s="334">
        <f>'Clients Balance'!M904/'Clients Balance'!$B904</f>
        <v>0</v>
      </c>
      <c r="N692" s="334">
        <f>'Clients Balance'!N904/'Clients Balance'!$B904</f>
        <v>0</v>
      </c>
      <c r="O692" s="334">
        <f>'Clients Balance'!O904/'Clients Balance'!$B904</f>
        <v>0.04923004982</v>
      </c>
      <c r="P692" s="334">
        <f>'Clients Balance'!P904/'Clients Balance'!$B904</f>
        <v>0.02959932172</v>
      </c>
      <c r="Q692" s="334">
        <f>'Clients Balance'!Q904/'Clients Balance'!$B904</f>
        <v>0.07937137812</v>
      </c>
      <c r="R692" s="334">
        <f>'Clients Balance'!R904/'Clients Balance'!$B904</f>
        <v>0</v>
      </c>
      <c r="S692" s="134"/>
      <c r="T692" s="134"/>
      <c r="U692" s="134"/>
      <c r="V692" s="134"/>
      <c r="W692" s="134"/>
      <c r="X692" s="134"/>
      <c r="Y692" s="134"/>
      <c r="Z692" s="134"/>
      <c r="AA692" s="134"/>
    </row>
    <row r="693" ht="22.5" customHeight="1">
      <c r="A693" s="186" t="str">
        <f>'PROP DAILY PNL'!A899</f>
        <v/>
      </c>
      <c r="B693" s="334">
        <f t="shared" si="1"/>
        <v>1</v>
      </c>
      <c r="C693" s="334">
        <f>'Clients Balance'!C905/'Clients Balance'!B905</f>
        <v>0.5886574678</v>
      </c>
      <c r="D693" s="334">
        <f>'Clients Balance'!D905/'Clients Balance'!$B905</f>
        <v>0.1441470854</v>
      </c>
      <c r="E693" s="334">
        <f>'Clients Balance'!E905/'Clients Balance'!$B905</f>
        <v>0.1089946972</v>
      </c>
      <c r="F693" s="334">
        <f>'Clients Balance'!F905/'Clients Balance'!$B905</f>
        <v>0</v>
      </c>
      <c r="G693" s="334">
        <f>'Clients Balance'!G905/'Clients Balance'!$B905</f>
        <v>0</v>
      </c>
      <c r="H693" s="334">
        <f>'Clients Balance'!H905/'Clients Balance'!$B905</f>
        <v>0</v>
      </c>
      <c r="I693" s="334">
        <f>'Clients Balance'!I905/'Clients Balance'!$B905</f>
        <v>0</v>
      </c>
      <c r="J693" s="334">
        <f>'Clients Balance'!J905/'Clients Balance'!$B905</f>
        <v>0</v>
      </c>
      <c r="K693" s="334">
        <f>'Clients Balance'!K905/'Clients Balance'!$B905</f>
        <v>0</v>
      </c>
      <c r="L693" s="334">
        <f>'Clients Balance'!L905/'Clients Balance'!$B905</f>
        <v>0</v>
      </c>
      <c r="M693" s="334">
        <f>'Clients Balance'!M905/'Clients Balance'!$B905</f>
        <v>0</v>
      </c>
      <c r="N693" s="334">
        <f>'Clients Balance'!N905/'Clients Balance'!$B905</f>
        <v>0</v>
      </c>
      <c r="O693" s="334">
        <f>'Clients Balance'!O905/'Clients Balance'!$B905</f>
        <v>0.04923004982</v>
      </c>
      <c r="P693" s="334">
        <f>'Clients Balance'!P905/'Clients Balance'!$B905</f>
        <v>0.02959932172</v>
      </c>
      <c r="Q693" s="334">
        <f>'Clients Balance'!Q905/'Clients Balance'!$B905</f>
        <v>0.07937137812</v>
      </c>
      <c r="R693" s="334">
        <f>'Clients Balance'!R905/'Clients Balance'!$B905</f>
        <v>0</v>
      </c>
      <c r="S693" s="134"/>
      <c r="T693" s="134"/>
      <c r="U693" s="134"/>
      <c r="V693" s="134"/>
      <c r="W693" s="134"/>
      <c r="X693" s="134"/>
      <c r="Y693" s="134"/>
      <c r="Z693" s="134"/>
      <c r="AA693" s="134"/>
    </row>
    <row r="694" ht="22.5" customHeight="1">
      <c r="A694" s="186" t="str">
        <f>'PROP DAILY PNL'!A900</f>
        <v/>
      </c>
      <c r="B694" s="334">
        <f t="shared" si="1"/>
        <v>1</v>
      </c>
      <c r="C694" s="334">
        <f>'Clients Balance'!C906/'Clients Balance'!B906</f>
        <v>0.5886574678</v>
      </c>
      <c r="D694" s="334">
        <f>'Clients Balance'!D906/'Clients Balance'!$B906</f>
        <v>0.1441470854</v>
      </c>
      <c r="E694" s="334">
        <f>'Clients Balance'!E906/'Clients Balance'!$B906</f>
        <v>0.1089946972</v>
      </c>
      <c r="F694" s="334">
        <f>'Clients Balance'!F906/'Clients Balance'!$B906</f>
        <v>0</v>
      </c>
      <c r="G694" s="334">
        <f>'Clients Balance'!G906/'Clients Balance'!$B906</f>
        <v>0</v>
      </c>
      <c r="H694" s="334">
        <f>'Clients Balance'!H906/'Clients Balance'!$B906</f>
        <v>0</v>
      </c>
      <c r="I694" s="334">
        <f>'Clients Balance'!I906/'Clients Balance'!$B906</f>
        <v>0</v>
      </c>
      <c r="J694" s="334">
        <f>'Clients Balance'!J906/'Clients Balance'!$B906</f>
        <v>0</v>
      </c>
      <c r="K694" s="334">
        <f>'Clients Balance'!K906/'Clients Balance'!$B906</f>
        <v>0</v>
      </c>
      <c r="L694" s="334">
        <f>'Clients Balance'!L906/'Clients Balance'!$B906</f>
        <v>0</v>
      </c>
      <c r="M694" s="334">
        <f>'Clients Balance'!M906/'Clients Balance'!$B906</f>
        <v>0</v>
      </c>
      <c r="N694" s="334">
        <f>'Clients Balance'!N906/'Clients Balance'!$B906</f>
        <v>0</v>
      </c>
      <c r="O694" s="334">
        <f>'Clients Balance'!O906/'Clients Balance'!$B906</f>
        <v>0.04923004982</v>
      </c>
      <c r="P694" s="334">
        <f>'Clients Balance'!P906/'Clients Balance'!$B906</f>
        <v>0.02959932172</v>
      </c>
      <c r="Q694" s="334">
        <f>'Clients Balance'!Q906/'Clients Balance'!$B906</f>
        <v>0.07937137812</v>
      </c>
      <c r="R694" s="334">
        <f>'Clients Balance'!R906/'Clients Balance'!$B906</f>
        <v>0</v>
      </c>
      <c r="S694" s="134"/>
      <c r="T694" s="134"/>
      <c r="U694" s="134"/>
      <c r="V694" s="134"/>
      <c r="W694" s="134"/>
      <c r="X694" s="134"/>
      <c r="Y694" s="134"/>
      <c r="Z694" s="134"/>
      <c r="AA694" s="134"/>
    </row>
    <row r="695" ht="22.5" customHeight="1">
      <c r="A695" s="186" t="str">
        <f>'PROP DAILY PNL'!A901</f>
        <v/>
      </c>
      <c r="B695" s="334">
        <f t="shared" si="1"/>
        <v>1</v>
      </c>
      <c r="C695" s="334">
        <f>'Clients Balance'!C907/'Clients Balance'!B907</f>
        <v>0.5886574678</v>
      </c>
      <c r="D695" s="334">
        <f>'Clients Balance'!D907/'Clients Balance'!$B907</f>
        <v>0.1441470854</v>
      </c>
      <c r="E695" s="334">
        <f>'Clients Balance'!E907/'Clients Balance'!$B907</f>
        <v>0.1089946972</v>
      </c>
      <c r="F695" s="334">
        <f>'Clients Balance'!F907/'Clients Balance'!$B907</f>
        <v>0</v>
      </c>
      <c r="G695" s="334">
        <f>'Clients Balance'!G907/'Clients Balance'!$B907</f>
        <v>0</v>
      </c>
      <c r="H695" s="334">
        <f>'Clients Balance'!H907/'Clients Balance'!$B907</f>
        <v>0</v>
      </c>
      <c r="I695" s="334">
        <f>'Clients Balance'!I907/'Clients Balance'!$B907</f>
        <v>0</v>
      </c>
      <c r="J695" s="334">
        <f>'Clients Balance'!J907/'Clients Balance'!$B907</f>
        <v>0</v>
      </c>
      <c r="K695" s="334">
        <f>'Clients Balance'!K907/'Clients Balance'!$B907</f>
        <v>0</v>
      </c>
      <c r="L695" s="334">
        <f>'Clients Balance'!L907/'Clients Balance'!$B907</f>
        <v>0</v>
      </c>
      <c r="M695" s="334">
        <f>'Clients Balance'!M907/'Clients Balance'!$B907</f>
        <v>0</v>
      </c>
      <c r="N695" s="334">
        <f>'Clients Balance'!N907/'Clients Balance'!$B907</f>
        <v>0</v>
      </c>
      <c r="O695" s="334">
        <f>'Clients Balance'!O907/'Clients Balance'!$B907</f>
        <v>0.04923004982</v>
      </c>
      <c r="P695" s="334">
        <f>'Clients Balance'!P907/'Clients Balance'!$B907</f>
        <v>0.02959932172</v>
      </c>
      <c r="Q695" s="334">
        <f>'Clients Balance'!Q907/'Clients Balance'!$B907</f>
        <v>0.07937137812</v>
      </c>
      <c r="R695" s="334">
        <f>'Clients Balance'!R907/'Clients Balance'!$B907</f>
        <v>0</v>
      </c>
      <c r="S695" s="134"/>
      <c r="T695" s="134"/>
      <c r="U695" s="134"/>
      <c r="V695" s="134"/>
      <c r="W695" s="134"/>
      <c r="X695" s="134"/>
      <c r="Y695" s="134"/>
      <c r="Z695" s="134"/>
      <c r="AA695" s="134"/>
    </row>
    <row r="696" ht="22.5" customHeight="1">
      <c r="A696" s="186" t="str">
        <f>'PROP DAILY PNL'!A902</f>
        <v/>
      </c>
      <c r="B696" s="334">
        <f t="shared" si="1"/>
        <v>1</v>
      </c>
      <c r="C696" s="334">
        <f>'Clients Balance'!C908/'Clients Balance'!B908</f>
        <v>0.5886574678</v>
      </c>
      <c r="D696" s="334">
        <f>'Clients Balance'!D908/'Clients Balance'!$B908</f>
        <v>0.1441470854</v>
      </c>
      <c r="E696" s="334">
        <f>'Clients Balance'!E908/'Clients Balance'!$B908</f>
        <v>0.1089946972</v>
      </c>
      <c r="F696" s="334">
        <f>'Clients Balance'!F908/'Clients Balance'!$B908</f>
        <v>0</v>
      </c>
      <c r="G696" s="334">
        <f>'Clients Balance'!G908/'Clients Balance'!$B908</f>
        <v>0</v>
      </c>
      <c r="H696" s="334">
        <f>'Clients Balance'!H908/'Clients Balance'!$B908</f>
        <v>0</v>
      </c>
      <c r="I696" s="334">
        <f>'Clients Balance'!I908/'Clients Balance'!$B908</f>
        <v>0</v>
      </c>
      <c r="J696" s="334">
        <f>'Clients Balance'!J908/'Clients Balance'!$B908</f>
        <v>0</v>
      </c>
      <c r="K696" s="334">
        <f>'Clients Balance'!K908/'Clients Balance'!$B908</f>
        <v>0</v>
      </c>
      <c r="L696" s="334">
        <f>'Clients Balance'!L908/'Clients Balance'!$B908</f>
        <v>0</v>
      </c>
      <c r="M696" s="334">
        <f>'Clients Balance'!M908/'Clients Balance'!$B908</f>
        <v>0</v>
      </c>
      <c r="N696" s="334">
        <f>'Clients Balance'!N908/'Clients Balance'!$B908</f>
        <v>0</v>
      </c>
      <c r="O696" s="334">
        <f>'Clients Balance'!O908/'Clients Balance'!$B908</f>
        <v>0.04923004982</v>
      </c>
      <c r="P696" s="334">
        <f>'Clients Balance'!P908/'Clients Balance'!$B908</f>
        <v>0.02959932172</v>
      </c>
      <c r="Q696" s="334">
        <f>'Clients Balance'!Q908/'Clients Balance'!$B908</f>
        <v>0.07937137812</v>
      </c>
      <c r="R696" s="334">
        <f>'Clients Balance'!R908/'Clients Balance'!$B908</f>
        <v>0</v>
      </c>
      <c r="S696" s="134"/>
      <c r="T696" s="134"/>
      <c r="U696" s="134"/>
      <c r="V696" s="134"/>
      <c r="W696" s="134"/>
      <c r="X696" s="134"/>
      <c r="Y696" s="134"/>
      <c r="Z696" s="134"/>
      <c r="AA696" s="134"/>
    </row>
    <row r="697" ht="22.5" customHeight="1">
      <c r="A697" s="186" t="str">
        <f>'PROP DAILY PNL'!A903</f>
        <v/>
      </c>
      <c r="B697" s="334">
        <f t="shared" si="1"/>
        <v>1</v>
      </c>
      <c r="C697" s="334">
        <f>'Clients Balance'!C909/'Clients Balance'!B909</f>
        <v>0.5886574678</v>
      </c>
      <c r="D697" s="334">
        <f>'Clients Balance'!D909/'Clients Balance'!$B909</f>
        <v>0.1441470854</v>
      </c>
      <c r="E697" s="334">
        <f>'Clients Balance'!E909/'Clients Balance'!$B909</f>
        <v>0.1089946972</v>
      </c>
      <c r="F697" s="334">
        <f>'Clients Balance'!F909/'Clients Balance'!$B909</f>
        <v>0</v>
      </c>
      <c r="G697" s="334">
        <f>'Clients Balance'!G909/'Clients Balance'!$B909</f>
        <v>0</v>
      </c>
      <c r="H697" s="334">
        <f>'Clients Balance'!H909/'Clients Balance'!$B909</f>
        <v>0</v>
      </c>
      <c r="I697" s="334">
        <f>'Clients Balance'!I909/'Clients Balance'!$B909</f>
        <v>0</v>
      </c>
      <c r="J697" s="334">
        <f>'Clients Balance'!J909/'Clients Balance'!$B909</f>
        <v>0</v>
      </c>
      <c r="K697" s="334">
        <f>'Clients Balance'!K909/'Clients Balance'!$B909</f>
        <v>0</v>
      </c>
      <c r="L697" s="334">
        <f>'Clients Balance'!L909/'Clients Balance'!$B909</f>
        <v>0</v>
      </c>
      <c r="M697" s="334">
        <f>'Clients Balance'!M909/'Clients Balance'!$B909</f>
        <v>0</v>
      </c>
      <c r="N697" s="334">
        <f>'Clients Balance'!N909/'Clients Balance'!$B909</f>
        <v>0</v>
      </c>
      <c r="O697" s="334">
        <f>'Clients Balance'!O909/'Clients Balance'!$B909</f>
        <v>0.04923004982</v>
      </c>
      <c r="P697" s="334">
        <f>'Clients Balance'!P909/'Clients Balance'!$B909</f>
        <v>0.02959932172</v>
      </c>
      <c r="Q697" s="334">
        <f>'Clients Balance'!Q909/'Clients Balance'!$B909</f>
        <v>0.07937137812</v>
      </c>
      <c r="R697" s="334">
        <f>'Clients Balance'!R909/'Clients Balance'!$B909</f>
        <v>0</v>
      </c>
      <c r="S697" s="134"/>
      <c r="T697" s="134"/>
      <c r="U697" s="134"/>
      <c r="V697" s="134"/>
      <c r="W697" s="134"/>
      <c r="X697" s="134"/>
      <c r="Y697" s="134"/>
      <c r="Z697" s="134"/>
      <c r="AA697" s="134"/>
    </row>
    <row r="698" ht="22.5" customHeight="1">
      <c r="A698" s="186" t="str">
        <f>'PROP DAILY PNL'!A904</f>
        <v/>
      </c>
      <c r="B698" s="334">
        <f t="shared" si="1"/>
        <v>1</v>
      </c>
      <c r="C698" s="334">
        <f>'Clients Balance'!C910/'Clients Balance'!B910</f>
        <v>0.5886574678</v>
      </c>
      <c r="D698" s="334">
        <f>'Clients Balance'!D910/'Clients Balance'!$B910</f>
        <v>0.1441470854</v>
      </c>
      <c r="E698" s="334">
        <f>'Clients Balance'!E910/'Clients Balance'!$B910</f>
        <v>0.1089946972</v>
      </c>
      <c r="F698" s="334">
        <f>'Clients Balance'!F910/'Clients Balance'!$B910</f>
        <v>0</v>
      </c>
      <c r="G698" s="334">
        <f>'Clients Balance'!G910/'Clients Balance'!$B910</f>
        <v>0</v>
      </c>
      <c r="H698" s="334">
        <f>'Clients Balance'!H910/'Clients Balance'!$B910</f>
        <v>0</v>
      </c>
      <c r="I698" s="334">
        <f>'Clients Balance'!I910/'Clients Balance'!$B910</f>
        <v>0</v>
      </c>
      <c r="J698" s="334">
        <f>'Clients Balance'!J910/'Clients Balance'!$B910</f>
        <v>0</v>
      </c>
      <c r="K698" s="334">
        <f>'Clients Balance'!K910/'Clients Balance'!$B910</f>
        <v>0</v>
      </c>
      <c r="L698" s="334">
        <f>'Clients Balance'!L910/'Clients Balance'!$B910</f>
        <v>0</v>
      </c>
      <c r="M698" s="334">
        <f>'Clients Balance'!M910/'Clients Balance'!$B910</f>
        <v>0</v>
      </c>
      <c r="N698" s="334">
        <f>'Clients Balance'!N910/'Clients Balance'!$B910</f>
        <v>0</v>
      </c>
      <c r="O698" s="334">
        <f>'Clients Balance'!O910/'Clients Balance'!$B910</f>
        <v>0.04923004982</v>
      </c>
      <c r="P698" s="334">
        <f>'Clients Balance'!P910/'Clients Balance'!$B910</f>
        <v>0.02959932172</v>
      </c>
      <c r="Q698" s="334">
        <f>'Clients Balance'!Q910/'Clients Balance'!$B910</f>
        <v>0.07937137812</v>
      </c>
      <c r="R698" s="334">
        <f>'Clients Balance'!R910/'Clients Balance'!$B910</f>
        <v>0</v>
      </c>
      <c r="S698" s="134"/>
      <c r="T698" s="134"/>
      <c r="U698" s="134"/>
      <c r="V698" s="134"/>
      <c r="W698" s="134"/>
      <c r="X698" s="134"/>
      <c r="Y698" s="134"/>
      <c r="Z698" s="134"/>
      <c r="AA698" s="134"/>
    </row>
    <row r="699" ht="22.5" customHeight="1">
      <c r="A699" s="186" t="str">
        <f>'PROP DAILY PNL'!A905</f>
        <v/>
      </c>
      <c r="B699" s="334">
        <f t="shared" si="1"/>
        <v>1</v>
      </c>
      <c r="C699" s="334">
        <f>'Clients Balance'!C911/'Clients Balance'!B911</f>
        <v>0.5886574678</v>
      </c>
      <c r="D699" s="334">
        <f>'Clients Balance'!D911/'Clients Balance'!$B911</f>
        <v>0.1441470854</v>
      </c>
      <c r="E699" s="334">
        <f>'Clients Balance'!E911/'Clients Balance'!$B911</f>
        <v>0.1089946972</v>
      </c>
      <c r="F699" s="334">
        <f>'Clients Balance'!F911/'Clients Balance'!$B911</f>
        <v>0</v>
      </c>
      <c r="G699" s="334">
        <f>'Clients Balance'!G911/'Clients Balance'!$B911</f>
        <v>0</v>
      </c>
      <c r="H699" s="334">
        <f>'Clients Balance'!H911/'Clients Balance'!$B911</f>
        <v>0</v>
      </c>
      <c r="I699" s="334">
        <f>'Clients Balance'!I911/'Clients Balance'!$B911</f>
        <v>0</v>
      </c>
      <c r="J699" s="334">
        <f>'Clients Balance'!J911/'Clients Balance'!$B911</f>
        <v>0</v>
      </c>
      <c r="K699" s="334">
        <f>'Clients Balance'!K911/'Clients Balance'!$B911</f>
        <v>0</v>
      </c>
      <c r="L699" s="334">
        <f>'Clients Balance'!L911/'Clients Balance'!$B911</f>
        <v>0</v>
      </c>
      <c r="M699" s="334">
        <f>'Clients Balance'!M911/'Clients Balance'!$B911</f>
        <v>0</v>
      </c>
      <c r="N699" s="334">
        <f>'Clients Balance'!N911/'Clients Balance'!$B911</f>
        <v>0</v>
      </c>
      <c r="O699" s="334">
        <f>'Clients Balance'!O911/'Clients Balance'!$B911</f>
        <v>0.04923004982</v>
      </c>
      <c r="P699" s="334">
        <f>'Clients Balance'!P911/'Clients Balance'!$B911</f>
        <v>0.02959932172</v>
      </c>
      <c r="Q699" s="334">
        <f>'Clients Balance'!Q911/'Clients Balance'!$B911</f>
        <v>0.07937137812</v>
      </c>
      <c r="R699" s="334">
        <f>'Clients Balance'!R911/'Clients Balance'!$B911</f>
        <v>0</v>
      </c>
      <c r="S699" s="134"/>
      <c r="T699" s="134"/>
      <c r="U699" s="134"/>
      <c r="V699" s="134"/>
      <c r="W699" s="134"/>
      <c r="X699" s="134"/>
      <c r="Y699" s="134"/>
      <c r="Z699" s="134"/>
      <c r="AA699" s="134"/>
    </row>
    <row r="700" ht="22.5" customHeight="1">
      <c r="A700" s="186" t="str">
        <f>'PROP DAILY PNL'!A906</f>
        <v/>
      </c>
      <c r="B700" s="334">
        <f t="shared" si="1"/>
        <v>1</v>
      </c>
      <c r="C700" s="334">
        <f>'Clients Balance'!C912/'Clients Balance'!B912</f>
        <v>0.5886574678</v>
      </c>
      <c r="D700" s="334">
        <f>'Clients Balance'!D912/'Clients Balance'!$B912</f>
        <v>0.1441470854</v>
      </c>
      <c r="E700" s="334">
        <f>'Clients Balance'!E912/'Clients Balance'!$B912</f>
        <v>0.1089946972</v>
      </c>
      <c r="F700" s="334">
        <f>'Clients Balance'!F912/'Clients Balance'!$B912</f>
        <v>0</v>
      </c>
      <c r="G700" s="334">
        <f>'Clients Balance'!G912/'Clients Balance'!$B912</f>
        <v>0</v>
      </c>
      <c r="H700" s="334">
        <f>'Clients Balance'!H912/'Clients Balance'!$B912</f>
        <v>0</v>
      </c>
      <c r="I700" s="334">
        <f>'Clients Balance'!I912/'Clients Balance'!$B912</f>
        <v>0</v>
      </c>
      <c r="J700" s="334">
        <f>'Clients Balance'!J912/'Clients Balance'!$B912</f>
        <v>0</v>
      </c>
      <c r="K700" s="334">
        <f>'Clients Balance'!K912/'Clients Balance'!$B912</f>
        <v>0</v>
      </c>
      <c r="L700" s="334">
        <f>'Clients Balance'!L912/'Clients Balance'!$B912</f>
        <v>0</v>
      </c>
      <c r="M700" s="334">
        <f>'Clients Balance'!M912/'Clients Balance'!$B912</f>
        <v>0</v>
      </c>
      <c r="N700" s="334">
        <f>'Clients Balance'!N912/'Clients Balance'!$B912</f>
        <v>0</v>
      </c>
      <c r="O700" s="334">
        <f>'Clients Balance'!O912/'Clients Balance'!$B912</f>
        <v>0.04923004982</v>
      </c>
      <c r="P700" s="334">
        <f>'Clients Balance'!P912/'Clients Balance'!$B912</f>
        <v>0.02959932172</v>
      </c>
      <c r="Q700" s="334">
        <f>'Clients Balance'!Q912/'Clients Balance'!$B912</f>
        <v>0.07937137812</v>
      </c>
      <c r="R700" s="334">
        <f>'Clients Balance'!R912/'Clients Balance'!$B912</f>
        <v>0</v>
      </c>
      <c r="S700" s="134"/>
      <c r="T700" s="134"/>
      <c r="U700" s="134"/>
      <c r="V700" s="134"/>
      <c r="W700" s="134"/>
      <c r="X700" s="134"/>
      <c r="Y700" s="134"/>
      <c r="Z700" s="134"/>
      <c r="AA700" s="134"/>
    </row>
    <row r="701" ht="22.5" customHeight="1">
      <c r="A701" s="186" t="str">
        <f>'PROP DAILY PNL'!A907</f>
        <v/>
      </c>
      <c r="B701" s="334">
        <f t="shared" si="1"/>
        <v>1</v>
      </c>
      <c r="C701" s="334">
        <f>'Clients Balance'!C913/'Clients Balance'!B913</f>
        <v>0.5886574678</v>
      </c>
      <c r="D701" s="334">
        <f>'Clients Balance'!D913/'Clients Balance'!$B913</f>
        <v>0.1441470854</v>
      </c>
      <c r="E701" s="334">
        <f>'Clients Balance'!E913/'Clients Balance'!$B913</f>
        <v>0.1089946972</v>
      </c>
      <c r="F701" s="334">
        <f>'Clients Balance'!F913/'Clients Balance'!$B913</f>
        <v>0</v>
      </c>
      <c r="G701" s="334">
        <f>'Clients Balance'!G913/'Clients Balance'!$B913</f>
        <v>0</v>
      </c>
      <c r="H701" s="334">
        <f>'Clients Balance'!H913/'Clients Balance'!$B913</f>
        <v>0</v>
      </c>
      <c r="I701" s="334">
        <f>'Clients Balance'!I913/'Clients Balance'!$B913</f>
        <v>0</v>
      </c>
      <c r="J701" s="334">
        <f>'Clients Balance'!J913/'Clients Balance'!$B913</f>
        <v>0</v>
      </c>
      <c r="K701" s="334">
        <f>'Clients Balance'!K913/'Clients Balance'!$B913</f>
        <v>0</v>
      </c>
      <c r="L701" s="334">
        <f>'Clients Balance'!L913/'Clients Balance'!$B913</f>
        <v>0</v>
      </c>
      <c r="M701" s="334">
        <f>'Clients Balance'!M913/'Clients Balance'!$B913</f>
        <v>0</v>
      </c>
      <c r="N701" s="334">
        <f>'Clients Balance'!N913/'Clients Balance'!$B913</f>
        <v>0</v>
      </c>
      <c r="O701" s="334">
        <f>'Clients Balance'!O913/'Clients Balance'!$B913</f>
        <v>0.04923004982</v>
      </c>
      <c r="P701" s="334">
        <f>'Clients Balance'!P913/'Clients Balance'!$B913</f>
        <v>0.02959932172</v>
      </c>
      <c r="Q701" s="334">
        <f>'Clients Balance'!Q913/'Clients Balance'!$B913</f>
        <v>0.07937137812</v>
      </c>
      <c r="R701" s="334">
        <f>'Clients Balance'!R913/'Clients Balance'!$B913</f>
        <v>0</v>
      </c>
      <c r="S701" s="134"/>
      <c r="T701" s="134"/>
      <c r="U701" s="134"/>
      <c r="V701" s="134"/>
      <c r="W701" s="134"/>
      <c r="X701" s="134"/>
      <c r="Y701" s="134"/>
      <c r="Z701" s="134"/>
      <c r="AA701" s="134"/>
    </row>
    <row r="702" ht="22.5" customHeight="1">
      <c r="A702" s="186" t="str">
        <f>'PROP DAILY PNL'!A908</f>
        <v/>
      </c>
      <c r="B702" s="334">
        <f t="shared" si="1"/>
        <v>1</v>
      </c>
      <c r="C702" s="334">
        <f>'Clients Balance'!C914/'Clients Balance'!B914</f>
        <v>0.5886574678</v>
      </c>
      <c r="D702" s="334">
        <f>'Clients Balance'!D914/'Clients Balance'!$B914</f>
        <v>0.1441470854</v>
      </c>
      <c r="E702" s="334">
        <f>'Clients Balance'!E914/'Clients Balance'!$B914</f>
        <v>0.1089946972</v>
      </c>
      <c r="F702" s="334">
        <f>'Clients Balance'!F914/'Clients Balance'!$B914</f>
        <v>0</v>
      </c>
      <c r="G702" s="334">
        <f>'Clients Balance'!G914/'Clients Balance'!$B914</f>
        <v>0</v>
      </c>
      <c r="H702" s="334">
        <f>'Clients Balance'!H914/'Clients Balance'!$B914</f>
        <v>0</v>
      </c>
      <c r="I702" s="334">
        <f>'Clients Balance'!I914/'Clients Balance'!$B914</f>
        <v>0</v>
      </c>
      <c r="J702" s="334">
        <f>'Clients Balance'!J914/'Clients Balance'!$B914</f>
        <v>0</v>
      </c>
      <c r="K702" s="334">
        <f>'Clients Balance'!K914/'Clients Balance'!$B914</f>
        <v>0</v>
      </c>
      <c r="L702" s="334">
        <f>'Clients Balance'!L914/'Clients Balance'!$B914</f>
        <v>0</v>
      </c>
      <c r="M702" s="334">
        <f>'Clients Balance'!M914/'Clients Balance'!$B914</f>
        <v>0</v>
      </c>
      <c r="N702" s="334">
        <f>'Clients Balance'!N914/'Clients Balance'!$B914</f>
        <v>0</v>
      </c>
      <c r="O702" s="334">
        <f>'Clients Balance'!O914/'Clients Balance'!$B914</f>
        <v>0.04923004982</v>
      </c>
      <c r="P702" s="334">
        <f>'Clients Balance'!P914/'Clients Balance'!$B914</f>
        <v>0.02959932172</v>
      </c>
      <c r="Q702" s="334">
        <f>'Clients Balance'!Q914/'Clients Balance'!$B914</f>
        <v>0.07937137812</v>
      </c>
      <c r="R702" s="334">
        <f>'Clients Balance'!R914/'Clients Balance'!$B914</f>
        <v>0</v>
      </c>
      <c r="S702" s="134"/>
      <c r="T702" s="134"/>
      <c r="U702" s="134"/>
      <c r="V702" s="134"/>
      <c r="W702" s="134"/>
      <c r="X702" s="134"/>
      <c r="Y702" s="134"/>
      <c r="Z702" s="134"/>
      <c r="AA702" s="134"/>
    </row>
    <row r="703" ht="22.5" customHeight="1">
      <c r="A703" s="186" t="str">
        <f>'PROP DAILY PNL'!A909</f>
        <v/>
      </c>
      <c r="B703" s="334">
        <f t="shared" si="1"/>
        <v>1</v>
      </c>
      <c r="C703" s="334">
        <f>'Clients Balance'!C915/'Clients Balance'!B915</f>
        <v>0.5886574678</v>
      </c>
      <c r="D703" s="334">
        <f>'Clients Balance'!D915/'Clients Balance'!$B915</f>
        <v>0.1441470854</v>
      </c>
      <c r="E703" s="334">
        <f>'Clients Balance'!E915/'Clients Balance'!$B915</f>
        <v>0.1089946972</v>
      </c>
      <c r="F703" s="334">
        <f>'Clients Balance'!F915/'Clients Balance'!$B915</f>
        <v>0</v>
      </c>
      <c r="G703" s="334">
        <f>'Clients Balance'!G915/'Clients Balance'!$B915</f>
        <v>0</v>
      </c>
      <c r="H703" s="334">
        <f>'Clients Balance'!H915/'Clients Balance'!$B915</f>
        <v>0</v>
      </c>
      <c r="I703" s="334">
        <f>'Clients Balance'!I915/'Clients Balance'!$B915</f>
        <v>0</v>
      </c>
      <c r="J703" s="334">
        <f>'Clients Balance'!J915/'Clients Balance'!$B915</f>
        <v>0</v>
      </c>
      <c r="K703" s="334">
        <f>'Clients Balance'!K915/'Clients Balance'!$B915</f>
        <v>0</v>
      </c>
      <c r="L703" s="334">
        <f>'Clients Balance'!L915/'Clients Balance'!$B915</f>
        <v>0</v>
      </c>
      <c r="M703" s="334">
        <f>'Clients Balance'!M915/'Clients Balance'!$B915</f>
        <v>0</v>
      </c>
      <c r="N703" s="334">
        <f>'Clients Balance'!N915/'Clients Balance'!$B915</f>
        <v>0</v>
      </c>
      <c r="O703" s="334">
        <f>'Clients Balance'!O915/'Clients Balance'!$B915</f>
        <v>0.04923004982</v>
      </c>
      <c r="P703" s="334">
        <f>'Clients Balance'!P915/'Clients Balance'!$B915</f>
        <v>0.02959932172</v>
      </c>
      <c r="Q703" s="334">
        <f>'Clients Balance'!Q915/'Clients Balance'!$B915</f>
        <v>0.07937137812</v>
      </c>
      <c r="R703" s="334">
        <f>'Clients Balance'!R915/'Clients Balance'!$B915</f>
        <v>0</v>
      </c>
      <c r="S703" s="134"/>
      <c r="T703" s="134"/>
      <c r="U703" s="134"/>
      <c r="V703" s="134"/>
      <c r="W703" s="134"/>
      <c r="X703" s="134"/>
      <c r="Y703" s="134"/>
      <c r="Z703" s="134"/>
      <c r="AA703" s="134"/>
    </row>
    <row r="704" ht="22.5" customHeight="1">
      <c r="A704" s="186" t="str">
        <f>'PROP DAILY PNL'!A910</f>
        <v/>
      </c>
      <c r="B704" s="334">
        <f t="shared" si="1"/>
        <v>1</v>
      </c>
      <c r="C704" s="334">
        <f>'Clients Balance'!C916/'Clients Balance'!B916</f>
        <v>0.5886574678</v>
      </c>
      <c r="D704" s="334">
        <f>'Clients Balance'!D916/'Clients Balance'!$B916</f>
        <v>0.1441470854</v>
      </c>
      <c r="E704" s="334">
        <f>'Clients Balance'!E916/'Clients Balance'!$B916</f>
        <v>0.1089946972</v>
      </c>
      <c r="F704" s="334">
        <f>'Clients Balance'!F916/'Clients Balance'!$B916</f>
        <v>0</v>
      </c>
      <c r="G704" s="334">
        <f>'Clients Balance'!G916/'Clients Balance'!$B916</f>
        <v>0</v>
      </c>
      <c r="H704" s="334">
        <f>'Clients Balance'!H916/'Clients Balance'!$B916</f>
        <v>0</v>
      </c>
      <c r="I704" s="334">
        <f>'Clients Balance'!I916/'Clients Balance'!$B916</f>
        <v>0</v>
      </c>
      <c r="J704" s="334">
        <f>'Clients Balance'!J916/'Clients Balance'!$B916</f>
        <v>0</v>
      </c>
      <c r="K704" s="334">
        <f>'Clients Balance'!K916/'Clients Balance'!$B916</f>
        <v>0</v>
      </c>
      <c r="L704" s="334">
        <f>'Clients Balance'!L916/'Clients Balance'!$B916</f>
        <v>0</v>
      </c>
      <c r="M704" s="334">
        <f>'Clients Balance'!M916/'Clients Balance'!$B916</f>
        <v>0</v>
      </c>
      <c r="N704" s="334">
        <f>'Clients Balance'!N916/'Clients Balance'!$B916</f>
        <v>0</v>
      </c>
      <c r="O704" s="334">
        <f>'Clients Balance'!O916/'Clients Balance'!$B916</f>
        <v>0.04923004982</v>
      </c>
      <c r="P704" s="334">
        <f>'Clients Balance'!P916/'Clients Balance'!$B916</f>
        <v>0.02959932172</v>
      </c>
      <c r="Q704" s="334">
        <f>'Clients Balance'!Q916/'Clients Balance'!$B916</f>
        <v>0.07937137812</v>
      </c>
      <c r="R704" s="334">
        <f>'Clients Balance'!R916/'Clients Balance'!$B916</f>
        <v>0</v>
      </c>
      <c r="S704" s="134"/>
      <c r="T704" s="134"/>
      <c r="U704" s="134"/>
      <c r="V704" s="134"/>
      <c r="W704" s="134"/>
      <c r="X704" s="134"/>
      <c r="Y704" s="134"/>
      <c r="Z704" s="134"/>
      <c r="AA704" s="134"/>
    </row>
    <row r="705" ht="22.5" customHeight="1">
      <c r="A705" s="186" t="str">
        <f>'PROP DAILY PNL'!A911</f>
        <v/>
      </c>
      <c r="B705" s="334">
        <f t="shared" si="1"/>
        <v>1</v>
      </c>
      <c r="C705" s="334">
        <f>'Clients Balance'!C917/'Clients Balance'!B917</f>
        <v>0.5886574678</v>
      </c>
      <c r="D705" s="334">
        <f>'Clients Balance'!D917/'Clients Balance'!$B917</f>
        <v>0.1441470854</v>
      </c>
      <c r="E705" s="334">
        <f>'Clients Balance'!E917/'Clients Balance'!$B917</f>
        <v>0.1089946972</v>
      </c>
      <c r="F705" s="334">
        <f>'Clients Balance'!F917/'Clients Balance'!$B917</f>
        <v>0</v>
      </c>
      <c r="G705" s="334">
        <f>'Clients Balance'!G917/'Clients Balance'!$B917</f>
        <v>0</v>
      </c>
      <c r="H705" s="334">
        <f>'Clients Balance'!H917/'Clients Balance'!$B917</f>
        <v>0</v>
      </c>
      <c r="I705" s="334">
        <f>'Clients Balance'!I917/'Clients Balance'!$B917</f>
        <v>0</v>
      </c>
      <c r="J705" s="334">
        <f>'Clients Balance'!J917/'Clients Balance'!$B917</f>
        <v>0</v>
      </c>
      <c r="K705" s="334">
        <f>'Clients Balance'!K917/'Clients Balance'!$B917</f>
        <v>0</v>
      </c>
      <c r="L705" s="334">
        <f>'Clients Balance'!L917/'Clients Balance'!$B917</f>
        <v>0</v>
      </c>
      <c r="M705" s="334">
        <f>'Clients Balance'!M917/'Clients Balance'!$B917</f>
        <v>0</v>
      </c>
      <c r="N705" s="334">
        <f>'Clients Balance'!N917/'Clients Balance'!$B917</f>
        <v>0</v>
      </c>
      <c r="O705" s="334">
        <f>'Clients Balance'!O917/'Clients Balance'!$B917</f>
        <v>0.04923004982</v>
      </c>
      <c r="P705" s="334">
        <f>'Clients Balance'!P917/'Clients Balance'!$B917</f>
        <v>0.02959932172</v>
      </c>
      <c r="Q705" s="334">
        <f>'Clients Balance'!Q917/'Clients Balance'!$B917</f>
        <v>0.07937137812</v>
      </c>
      <c r="R705" s="334">
        <f>'Clients Balance'!R917/'Clients Balance'!$B917</f>
        <v>0</v>
      </c>
      <c r="S705" s="134"/>
      <c r="T705" s="134"/>
      <c r="U705" s="134"/>
      <c r="V705" s="134"/>
      <c r="W705" s="134"/>
      <c r="X705" s="134"/>
      <c r="Y705" s="134"/>
      <c r="Z705" s="134"/>
      <c r="AA705" s="134"/>
    </row>
    <row r="706" ht="22.5" customHeight="1">
      <c r="A706" s="186" t="str">
        <f>'PROP DAILY PNL'!A912</f>
        <v/>
      </c>
      <c r="B706" s="334">
        <f t="shared" si="1"/>
        <v>1</v>
      </c>
      <c r="C706" s="334">
        <f>'Clients Balance'!C918/'Clients Balance'!B918</f>
        <v>0.5886574678</v>
      </c>
      <c r="D706" s="334">
        <f>'Clients Balance'!D918/'Clients Balance'!$B918</f>
        <v>0.1441470854</v>
      </c>
      <c r="E706" s="334">
        <f>'Clients Balance'!E918/'Clients Balance'!$B918</f>
        <v>0.1089946972</v>
      </c>
      <c r="F706" s="334">
        <f>'Clients Balance'!F918/'Clients Balance'!$B918</f>
        <v>0</v>
      </c>
      <c r="G706" s="334">
        <f>'Clients Balance'!G918/'Clients Balance'!$B918</f>
        <v>0</v>
      </c>
      <c r="H706" s="334">
        <f>'Clients Balance'!H918/'Clients Balance'!$B918</f>
        <v>0</v>
      </c>
      <c r="I706" s="334">
        <f>'Clients Balance'!I918/'Clients Balance'!$B918</f>
        <v>0</v>
      </c>
      <c r="J706" s="334">
        <f>'Clients Balance'!J918/'Clients Balance'!$B918</f>
        <v>0</v>
      </c>
      <c r="K706" s="334">
        <f>'Clients Balance'!K918/'Clients Balance'!$B918</f>
        <v>0</v>
      </c>
      <c r="L706" s="334">
        <f>'Clients Balance'!L918/'Clients Balance'!$B918</f>
        <v>0</v>
      </c>
      <c r="M706" s="334">
        <f>'Clients Balance'!M918/'Clients Balance'!$B918</f>
        <v>0</v>
      </c>
      <c r="N706" s="334">
        <f>'Clients Balance'!N918/'Clients Balance'!$B918</f>
        <v>0</v>
      </c>
      <c r="O706" s="334">
        <f>'Clients Balance'!O918/'Clients Balance'!$B918</f>
        <v>0.04923004982</v>
      </c>
      <c r="P706" s="334">
        <f>'Clients Balance'!P918/'Clients Balance'!$B918</f>
        <v>0.02959932172</v>
      </c>
      <c r="Q706" s="334">
        <f>'Clients Balance'!Q918/'Clients Balance'!$B918</f>
        <v>0.07937137812</v>
      </c>
      <c r="R706" s="334">
        <f>'Clients Balance'!R918/'Clients Balance'!$B918</f>
        <v>0</v>
      </c>
      <c r="S706" s="134"/>
      <c r="T706" s="134"/>
      <c r="U706" s="134"/>
      <c r="V706" s="134"/>
      <c r="W706" s="134"/>
      <c r="X706" s="134"/>
      <c r="Y706" s="134"/>
      <c r="Z706" s="134"/>
      <c r="AA706" s="134"/>
    </row>
    <row r="707" ht="22.5" customHeight="1">
      <c r="A707" s="186" t="str">
        <f>'PROP DAILY PNL'!A913</f>
        <v/>
      </c>
      <c r="B707" s="334">
        <f t="shared" si="1"/>
        <v>1</v>
      </c>
      <c r="C707" s="334">
        <f>'Clients Balance'!C919/'Clients Balance'!B919</f>
        <v>0.5886574678</v>
      </c>
      <c r="D707" s="334">
        <f>'Clients Balance'!D919/'Clients Balance'!$B919</f>
        <v>0.1441470854</v>
      </c>
      <c r="E707" s="334">
        <f>'Clients Balance'!E919/'Clients Balance'!$B919</f>
        <v>0.1089946972</v>
      </c>
      <c r="F707" s="334">
        <f>'Clients Balance'!F919/'Clients Balance'!$B919</f>
        <v>0</v>
      </c>
      <c r="G707" s="334">
        <f>'Clients Balance'!G919/'Clients Balance'!$B919</f>
        <v>0</v>
      </c>
      <c r="H707" s="334">
        <f>'Clients Balance'!H919/'Clients Balance'!$B919</f>
        <v>0</v>
      </c>
      <c r="I707" s="334">
        <f>'Clients Balance'!I919/'Clients Balance'!$B919</f>
        <v>0</v>
      </c>
      <c r="J707" s="334">
        <f>'Clients Balance'!J919/'Clients Balance'!$B919</f>
        <v>0</v>
      </c>
      <c r="K707" s="334">
        <f>'Clients Balance'!K919/'Clients Balance'!$B919</f>
        <v>0</v>
      </c>
      <c r="L707" s="334">
        <f>'Clients Balance'!L919/'Clients Balance'!$B919</f>
        <v>0</v>
      </c>
      <c r="M707" s="334">
        <f>'Clients Balance'!M919/'Clients Balance'!$B919</f>
        <v>0</v>
      </c>
      <c r="N707" s="334">
        <f>'Clients Balance'!N919/'Clients Balance'!$B919</f>
        <v>0</v>
      </c>
      <c r="O707" s="334">
        <f>'Clients Balance'!O919/'Clients Balance'!$B919</f>
        <v>0.04923004982</v>
      </c>
      <c r="P707" s="334">
        <f>'Clients Balance'!P919/'Clients Balance'!$B919</f>
        <v>0.02959932172</v>
      </c>
      <c r="Q707" s="334">
        <f>'Clients Balance'!Q919/'Clients Balance'!$B919</f>
        <v>0.07937137812</v>
      </c>
      <c r="R707" s="334">
        <f>'Clients Balance'!R919/'Clients Balance'!$B919</f>
        <v>0</v>
      </c>
      <c r="S707" s="134"/>
      <c r="T707" s="134"/>
      <c r="U707" s="134"/>
      <c r="V707" s="134"/>
      <c r="W707" s="134"/>
      <c r="X707" s="134"/>
      <c r="Y707" s="134"/>
      <c r="Z707" s="134"/>
      <c r="AA707" s="134"/>
    </row>
    <row r="708" ht="22.5" customHeight="1">
      <c r="A708" s="186" t="str">
        <f>'PROP DAILY PNL'!A914</f>
        <v/>
      </c>
      <c r="B708" s="334">
        <f t="shared" si="1"/>
        <v>1</v>
      </c>
      <c r="C708" s="334">
        <f>'Clients Balance'!C920/'Clients Balance'!B920</f>
        <v>0.5886574678</v>
      </c>
      <c r="D708" s="334">
        <f>'Clients Balance'!D920/'Clients Balance'!$B920</f>
        <v>0.1441470854</v>
      </c>
      <c r="E708" s="334">
        <f>'Clients Balance'!E920/'Clients Balance'!$B920</f>
        <v>0.1089946972</v>
      </c>
      <c r="F708" s="334">
        <f>'Clients Balance'!F920/'Clients Balance'!$B920</f>
        <v>0</v>
      </c>
      <c r="G708" s="334">
        <f>'Clients Balance'!G920/'Clients Balance'!$B920</f>
        <v>0</v>
      </c>
      <c r="H708" s="334">
        <f>'Clients Balance'!H920/'Clients Balance'!$B920</f>
        <v>0</v>
      </c>
      <c r="I708" s="334">
        <f>'Clients Balance'!I920/'Clients Balance'!$B920</f>
        <v>0</v>
      </c>
      <c r="J708" s="334">
        <f>'Clients Balance'!J920/'Clients Balance'!$B920</f>
        <v>0</v>
      </c>
      <c r="K708" s="334">
        <f>'Clients Balance'!K920/'Clients Balance'!$B920</f>
        <v>0</v>
      </c>
      <c r="L708" s="334">
        <f>'Clients Balance'!L920/'Clients Balance'!$B920</f>
        <v>0</v>
      </c>
      <c r="M708" s="334">
        <f>'Clients Balance'!M920/'Clients Balance'!$B920</f>
        <v>0</v>
      </c>
      <c r="N708" s="334">
        <f>'Clients Balance'!N920/'Clients Balance'!$B920</f>
        <v>0</v>
      </c>
      <c r="O708" s="334">
        <f>'Clients Balance'!O920/'Clients Balance'!$B920</f>
        <v>0.04923004982</v>
      </c>
      <c r="P708" s="334">
        <f>'Clients Balance'!P920/'Clients Balance'!$B920</f>
        <v>0.02959932172</v>
      </c>
      <c r="Q708" s="334">
        <f>'Clients Balance'!Q920/'Clients Balance'!$B920</f>
        <v>0.07937137812</v>
      </c>
      <c r="R708" s="334">
        <f>'Clients Balance'!R920/'Clients Balance'!$B920</f>
        <v>0</v>
      </c>
      <c r="S708" s="134"/>
      <c r="T708" s="134"/>
      <c r="U708" s="134"/>
      <c r="V708" s="134"/>
      <c r="W708" s="134"/>
      <c r="X708" s="134"/>
      <c r="Y708" s="134"/>
      <c r="Z708" s="134"/>
      <c r="AA708" s="134"/>
    </row>
    <row r="709" ht="22.5" customHeight="1">
      <c r="A709" s="186" t="str">
        <f>'PROP DAILY PNL'!A915</f>
        <v/>
      </c>
      <c r="B709" s="334">
        <f t="shared" si="1"/>
        <v>1</v>
      </c>
      <c r="C709" s="334">
        <f>'Clients Balance'!C921/'Clients Balance'!B921</f>
        <v>0.5886574678</v>
      </c>
      <c r="D709" s="334">
        <f>'Clients Balance'!D921/'Clients Balance'!$B921</f>
        <v>0.1441470854</v>
      </c>
      <c r="E709" s="334">
        <f>'Clients Balance'!E921/'Clients Balance'!$B921</f>
        <v>0.1089946972</v>
      </c>
      <c r="F709" s="334">
        <f>'Clients Balance'!F921/'Clients Balance'!$B921</f>
        <v>0</v>
      </c>
      <c r="G709" s="334">
        <f>'Clients Balance'!G921/'Clients Balance'!$B921</f>
        <v>0</v>
      </c>
      <c r="H709" s="334">
        <f>'Clients Balance'!H921/'Clients Balance'!$B921</f>
        <v>0</v>
      </c>
      <c r="I709" s="334">
        <f>'Clients Balance'!I921/'Clients Balance'!$B921</f>
        <v>0</v>
      </c>
      <c r="J709" s="334">
        <f>'Clients Balance'!J921/'Clients Balance'!$B921</f>
        <v>0</v>
      </c>
      <c r="K709" s="334">
        <f>'Clients Balance'!K921/'Clients Balance'!$B921</f>
        <v>0</v>
      </c>
      <c r="L709" s="334">
        <f>'Clients Balance'!L921/'Clients Balance'!$B921</f>
        <v>0</v>
      </c>
      <c r="M709" s="334">
        <f>'Clients Balance'!M921/'Clients Balance'!$B921</f>
        <v>0</v>
      </c>
      <c r="N709" s="334">
        <f>'Clients Balance'!N921/'Clients Balance'!$B921</f>
        <v>0</v>
      </c>
      <c r="O709" s="334">
        <f>'Clients Balance'!O921/'Clients Balance'!$B921</f>
        <v>0.04923004982</v>
      </c>
      <c r="P709" s="334">
        <f>'Clients Balance'!P921/'Clients Balance'!$B921</f>
        <v>0.02959932172</v>
      </c>
      <c r="Q709" s="334">
        <f>'Clients Balance'!Q921/'Clients Balance'!$B921</f>
        <v>0.07937137812</v>
      </c>
      <c r="R709" s="334">
        <f>'Clients Balance'!R921/'Clients Balance'!$B921</f>
        <v>0</v>
      </c>
      <c r="S709" s="134"/>
      <c r="T709" s="134"/>
      <c r="U709" s="134"/>
      <c r="V709" s="134"/>
      <c r="W709" s="134"/>
      <c r="X709" s="134"/>
      <c r="Y709" s="134"/>
      <c r="Z709" s="134"/>
      <c r="AA709" s="134"/>
    </row>
    <row r="710" ht="22.5" customHeight="1">
      <c r="A710" s="186" t="str">
        <f>'PROP DAILY PNL'!A916</f>
        <v/>
      </c>
      <c r="B710" s="334">
        <f t="shared" si="1"/>
        <v>1</v>
      </c>
      <c r="C710" s="334">
        <f>'Clients Balance'!C922/'Clients Balance'!B922</f>
        <v>0.5886574678</v>
      </c>
      <c r="D710" s="334">
        <f>'Clients Balance'!D922/'Clients Balance'!$B922</f>
        <v>0.1441470854</v>
      </c>
      <c r="E710" s="334">
        <f>'Clients Balance'!E922/'Clients Balance'!$B922</f>
        <v>0.1089946972</v>
      </c>
      <c r="F710" s="334">
        <f>'Clients Balance'!F922/'Clients Balance'!$B922</f>
        <v>0</v>
      </c>
      <c r="G710" s="334">
        <f>'Clients Balance'!G922/'Clients Balance'!$B922</f>
        <v>0</v>
      </c>
      <c r="H710" s="334">
        <f>'Clients Balance'!H922/'Clients Balance'!$B922</f>
        <v>0</v>
      </c>
      <c r="I710" s="334">
        <f>'Clients Balance'!I922/'Clients Balance'!$B922</f>
        <v>0</v>
      </c>
      <c r="J710" s="334">
        <f>'Clients Balance'!J922/'Clients Balance'!$B922</f>
        <v>0</v>
      </c>
      <c r="K710" s="334">
        <f>'Clients Balance'!K922/'Clients Balance'!$B922</f>
        <v>0</v>
      </c>
      <c r="L710" s="334">
        <f>'Clients Balance'!L922/'Clients Balance'!$B922</f>
        <v>0</v>
      </c>
      <c r="M710" s="334">
        <f>'Clients Balance'!M922/'Clients Balance'!$B922</f>
        <v>0</v>
      </c>
      <c r="N710" s="334">
        <f>'Clients Balance'!N922/'Clients Balance'!$B922</f>
        <v>0</v>
      </c>
      <c r="O710" s="334">
        <f>'Clients Balance'!O922/'Clients Balance'!$B922</f>
        <v>0.04923004982</v>
      </c>
      <c r="P710" s="334">
        <f>'Clients Balance'!P922/'Clients Balance'!$B922</f>
        <v>0.02959932172</v>
      </c>
      <c r="Q710" s="334">
        <f>'Clients Balance'!Q922/'Clients Balance'!$B922</f>
        <v>0.07937137812</v>
      </c>
      <c r="R710" s="334">
        <f>'Clients Balance'!R922/'Clients Balance'!$B922</f>
        <v>0</v>
      </c>
      <c r="S710" s="134"/>
      <c r="T710" s="134"/>
      <c r="U710" s="134"/>
      <c r="V710" s="134"/>
      <c r="W710" s="134"/>
      <c r="X710" s="134"/>
      <c r="Y710" s="134"/>
      <c r="Z710" s="134"/>
      <c r="AA710" s="134"/>
    </row>
    <row r="711" ht="22.5" customHeight="1">
      <c r="A711" s="186" t="str">
        <f>'PROP DAILY PNL'!A917</f>
        <v/>
      </c>
      <c r="B711" s="334">
        <f t="shared" si="1"/>
        <v>1</v>
      </c>
      <c r="C711" s="334">
        <f>'Clients Balance'!C923/'Clients Balance'!B923</f>
        <v>0.5886574678</v>
      </c>
      <c r="D711" s="334">
        <f>'Clients Balance'!D923/'Clients Balance'!$B923</f>
        <v>0.1441470854</v>
      </c>
      <c r="E711" s="334">
        <f>'Clients Balance'!E923/'Clients Balance'!$B923</f>
        <v>0.1089946972</v>
      </c>
      <c r="F711" s="334">
        <f>'Clients Balance'!F923/'Clients Balance'!$B923</f>
        <v>0</v>
      </c>
      <c r="G711" s="334">
        <f>'Clients Balance'!G923/'Clients Balance'!$B923</f>
        <v>0</v>
      </c>
      <c r="H711" s="334">
        <f>'Clients Balance'!H923/'Clients Balance'!$B923</f>
        <v>0</v>
      </c>
      <c r="I711" s="334">
        <f>'Clients Balance'!I923/'Clients Balance'!$B923</f>
        <v>0</v>
      </c>
      <c r="J711" s="334">
        <f>'Clients Balance'!J923/'Clients Balance'!$B923</f>
        <v>0</v>
      </c>
      <c r="K711" s="334">
        <f>'Clients Balance'!K923/'Clients Balance'!$B923</f>
        <v>0</v>
      </c>
      <c r="L711" s="334">
        <f>'Clients Balance'!L923/'Clients Balance'!$B923</f>
        <v>0</v>
      </c>
      <c r="M711" s="334">
        <f>'Clients Balance'!M923/'Clients Balance'!$B923</f>
        <v>0</v>
      </c>
      <c r="N711" s="334">
        <f>'Clients Balance'!N923/'Clients Balance'!$B923</f>
        <v>0</v>
      </c>
      <c r="O711" s="334">
        <f>'Clients Balance'!O923/'Clients Balance'!$B923</f>
        <v>0.04923004982</v>
      </c>
      <c r="P711" s="334">
        <f>'Clients Balance'!P923/'Clients Balance'!$B923</f>
        <v>0.02959932172</v>
      </c>
      <c r="Q711" s="334">
        <f>'Clients Balance'!Q923/'Clients Balance'!$B923</f>
        <v>0.07937137812</v>
      </c>
      <c r="R711" s="334">
        <f>'Clients Balance'!R923/'Clients Balance'!$B923</f>
        <v>0</v>
      </c>
      <c r="S711" s="134"/>
      <c r="T711" s="134"/>
      <c r="U711" s="134"/>
      <c r="V711" s="134"/>
      <c r="W711" s="134"/>
      <c r="X711" s="134"/>
      <c r="Y711" s="134"/>
      <c r="Z711" s="134"/>
      <c r="AA711" s="134"/>
    </row>
    <row r="712" ht="22.5" customHeight="1">
      <c r="A712" s="186" t="str">
        <f>'PROP DAILY PNL'!A918</f>
        <v/>
      </c>
      <c r="B712" s="334">
        <f t="shared" si="1"/>
        <v>1</v>
      </c>
      <c r="C712" s="334">
        <f>'Clients Balance'!C924/'Clients Balance'!B924</f>
        <v>0.5886574678</v>
      </c>
      <c r="D712" s="334">
        <f>'Clients Balance'!D924/'Clients Balance'!$B924</f>
        <v>0.1441470854</v>
      </c>
      <c r="E712" s="334">
        <f>'Clients Balance'!E924/'Clients Balance'!$B924</f>
        <v>0.1089946972</v>
      </c>
      <c r="F712" s="334">
        <f>'Clients Balance'!F924/'Clients Balance'!$B924</f>
        <v>0</v>
      </c>
      <c r="G712" s="334">
        <f>'Clients Balance'!G924/'Clients Balance'!$B924</f>
        <v>0</v>
      </c>
      <c r="H712" s="334">
        <f>'Clients Balance'!H924/'Clients Balance'!$B924</f>
        <v>0</v>
      </c>
      <c r="I712" s="334">
        <f>'Clients Balance'!I924/'Clients Balance'!$B924</f>
        <v>0</v>
      </c>
      <c r="J712" s="334">
        <f>'Clients Balance'!J924/'Clients Balance'!$B924</f>
        <v>0</v>
      </c>
      <c r="K712" s="334">
        <f>'Clients Balance'!K924/'Clients Balance'!$B924</f>
        <v>0</v>
      </c>
      <c r="L712" s="334">
        <f>'Clients Balance'!L924/'Clients Balance'!$B924</f>
        <v>0</v>
      </c>
      <c r="M712" s="334">
        <f>'Clients Balance'!M924/'Clients Balance'!$B924</f>
        <v>0</v>
      </c>
      <c r="N712" s="334">
        <f>'Clients Balance'!N924/'Clients Balance'!$B924</f>
        <v>0</v>
      </c>
      <c r="O712" s="334">
        <f>'Clients Balance'!O924/'Clients Balance'!$B924</f>
        <v>0.04923004982</v>
      </c>
      <c r="P712" s="334">
        <f>'Clients Balance'!P924/'Clients Balance'!$B924</f>
        <v>0.02959932172</v>
      </c>
      <c r="Q712" s="334">
        <f>'Clients Balance'!Q924/'Clients Balance'!$B924</f>
        <v>0.07937137812</v>
      </c>
      <c r="R712" s="334">
        <f>'Clients Balance'!R924/'Clients Balance'!$B924</f>
        <v>0</v>
      </c>
      <c r="S712" s="134"/>
      <c r="T712" s="134"/>
      <c r="U712" s="134"/>
      <c r="V712" s="134"/>
      <c r="W712" s="134"/>
      <c r="X712" s="134"/>
      <c r="Y712" s="134"/>
      <c r="Z712" s="134"/>
      <c r="AA712" s="134"/>
    </row>
    <row r="713" ht="22.5" customHeight="1">
      <c r="A713" s="186" t="str">
        <f>'PROP DAILY PNL'!A919</f>
        <v/>
      </c>
      <c r="B713" s="334">
        <f t="shared" si="1"/>
        <v>1</v>
      </c>
      <c r="C713" s="334">
        <f>'Clients Balance'!C925/'Clients Balance'!B925</f>
        <v>0.5886574678</v>
      </c>
      <c r="D713" s="334">
        <f>'Clients Balance'!D925/'Clients Balance'!$B925</f>
        <v>0.1441470854</v>
      </c>
      <c r="E713" s="334">
        <f>'Clients Balance'!E925/'Clients Balance'!$B925</f>
        <v>0.1089946972</v>
      </c>
      <c r="F713" s="334">
        <f>'Clients Balance'!F925/'Clients Balance'!$B925</f>
        <v>0</v>
      </c>
      <c r="G713" s="334">
        <f>'Clients Balance'!G925/'Clients Balance'!$B925</f>
        <v>0</v>
      </c>
      <c r="H713" s="334">
        <f>'Clients Balance'!H925/'Clients Balance'!$B925</f>
        <v>0</v>
      </c>
      <c r="I713" s="334">
        <f>'Clients Balance'!I925/'Clients Balance'!$B925</f>
        <v>0</v>
      </c>
      <c r="J713" s="334">
        <f>'Clients Balance'!J925/'Clients Balance'!$B925</f>
        <v>0</v>
      </c>
      <c r="K713" s="334">
        <f>'Clients Balance'!K925/'Clients Balance'!$B925</f>
        <v>0</v>
      </c>
      <c r="L713" s="334">
        <f>'Clients Balance'!L925/'Clients Balance'!$B925</f>
        <v>0</v>
      </c>
      <c r="M713" s="334">
        <f>'Clients Balance'!M925/'Clients Balance'!$B925</f>
        <v>0</v>
      </c>
      <c r="N713" s="334">
        <f>'Clients Balance'!N925/'Clients Balance'!$B925</f>
        <v>0</v>
      </c>
      <c r="O713" s="334">
        <f>'Clients Balance'!O925/'Clients Balance'!$B925</f>
        <v>0.04923004982</v>
      </c>
      <c r="P713" s="334">
        <f>'Clients Balance'!P925/'Clients Balance'!$B925</f>
        <v>0.02959932172</v>
      </c>
      <c r="Q713" s="334">
        <f>'Clients Balance'!Q925/'Clients Balance'!$B925</f>
        <v>0.07937137812</v>
      </c>
      <c r="R713" s="334">
        <f>'Clients Balance'!R925/'Clients Balance'!$B925</f>
        <v>0</v>
      </c>
      <c r="S713" s="134"/>
      <c r="T713" s="134"/>
      <c r="U713" s="134"/>
      <c r="V713" s="134"/>
      <c r="W713" s="134"/>
      <c r="X713" s="134"/>
      <c r="Y713" s="134"/>
      <c r="Z713" s="134"/>
      <c r="AA713" s="134"/>
    </row>
    <row r="714" ht="22.5" customHeight="1">
      <c r="A714" s="186" t="str">
        <f>'PROP DAILY PNL'!A920</f>
        <v/>
      </c>
      <c r="B714" s="334">
        <f t="shared" si="1"/>
        <v>1</v>
      </c>
      <c r="C714" s="334">
        <f>'Clients Balance'!C926/'Clients Balance'!B926</f>
        <v>0.5886574678</v>
      </c>
      <c r="D714" s="334">
        <f>'Clients Balance'!D926/'Clients Balance'!$B926</f>
        <v>0.1441470854</v>
      </c>
      <c r="E714" s="334">
        <f>'Clients Balance'!E926/'Clients Balance'!$B926</f>
        <v>0.1089946972</v>
      </c>
      <c r="F714" s="334">
        <f>'Clients Balance'!F926/'Clients Balance'!$B926</f>
        <v>0</v>
      </c>
      <c r="G714" s="334">
        <f>'Clients Balance'!G926/'Clients Balance'!$B926</f>
        <v>0</v>
      </c>
      <c r="H714" s="334">
        <f>'Clients Balance'!H926/'Clients Balance'!$B926</f>
        <v>0</v>
      </c>
      <c r="I714" s="334">
        <f>'Clients Balance'!I926/'Clients Balance'!$B926</f>
        <v>0</v>
      </c>
      <c r="J714" s="334">
        <f>'Clients Balance'!J926/'Clients Balance'!$B926</f>
        <v>0</v>
      </c>
      <c r="K714" s="334">
        <f>'Clients Balance'!K926/'Clients Balance'!$B926</f>
        <v>0</v>
      </c>
      <c r="L714" s="334">
        <f>'Clients Balance'!L926/'Clients Balance'!$B926</f>
        <v>0</v>
      </c>
      <c r="M714" s="334">
        <f>'Clients Balance'!M926/'Clients Balance'!$B926</f>
        <v>0</v>
      </c>
      <c r="N714" s="334">
        <f>'Clients Balance'!N926/'Clients Balance'!$B926</f>
        <v>0</v>
      </c>
      <c r="O714" s="334">
        <f>'Clients Balance'!O926/'Clients Balance'!$B926</f>
        <v>0.04923004982</v>
      </c>
      <c r="P714" s="334">
        <f>'Clients Balance'!P926/'Clients Balance'!$B926</f>
        <v>0.02959932172</v>
      </c>
      <c r="Q714" s="334">
        <f>'Clients Balance'!Q926/'Clients Balance'!$B926</f>
        <v>0.07937137812</v>
      </c>
      <c r="R714" s="334">
        <f>'Clients Balance'!R926/'Clients Balance'!$B926</f>
        <v>0</v>
      </c>
      <c r="S714" s="134"/>
      <c r="T714" s="134"/>
      <c r="U714" s="134"/>
      <c r="V714" s="134"/>
      <c r="W714" s="134"/>
      <c r="X714" s="134"/>
      <c r="Y714" s="134"/>
      <c r="Z714" s="134"/>
      <c r="AA714" s="134"/>
    </row>
    <row r="715" ht="22.5" customHeight="1">
      <c r="A715" s="186" t="str">
        <f>'PROP DAILY PNL'!A921</f>
        <v/>
      </c>
      <c r="B715" s="334">
        <f t="shared" si="1"/>
        <v>1</v>
      </c>
      <c r="C715" s="334">
        <f>'Clients Balance'!C927/'Clients Balance'!B927</f>
        <v>0.5886574678</v>
      </c>
      <c r="D715" s="334">
        <f>'Clients Balance'!D927/'Clients Balance'!$B927</f>
        <v>0.1441470854</v>
      </c>
      <c r="E715" s="334">
        <f>'Clients Balance'!E927/'Clients Balance'!$B927</f>
        <v>0.1089946972</v>
      </c>
      <c r="F715" s="334">
        <f>'Clients Balance'!F927/'Clients Balance'!$B927</f>
        <v>0</v>
      </c>
      <c r="G715" s="334">
        <f>'Clients Balance'!G927/'Clients Balance'!$B927</f>
        <v>0</v>
      </c>
      <c r="H715" s="334">
        <f>'Clients Balance'!H927/'Clients Balance'!$B927</f>
        <v>0</v>
      </c>
      <c r="I715" s="334">
        <f>'Clients Balance'!I927/'Clients Balance'!$B927</f>
        <v>0</v>
      </c>
      <c r="J715" s="334">
        <f>'Clients Balance'!J927/'Clients Balance'!$B927</f>
        <v>0</v>
      </c>
      <c r="K715" s="334">
        <f>'Clients Balance'!K927/'Clients Balance'!$B927</f>
        <v>0</v>
      </c>
      <c r="L715" s="334">
        <f>'Clients Balance'!L927/'Clients Balance'!$B927</f>
        <v>0</v>
      </c>
      <c r="M715" s="334">
        <f>'Clients Balance'!M927/'Clients Balance'!$B927</f>
        <v>0</v>
      </c>
      <c r="N715" s="334">
        <f>'Clients Balance'!N927/'Clients Balance'!$B927</f>
        <v>0</v>
      </c>
      <c r="O715" s="334">
        <f>'Clients Balance'!O927/'Clients Balance'!$B927</f>
        <v>0.04923004982</v>
      </c>
      <c r="P715" s="334">
        <f>'Clients Balance'!P927/'Clients Balance'!$B927</f>
        <v>0.02959932172</v>
      </c>
      <c r="Q715" s="334">
        <f>'Clients Balance'!Q927/'Clients Balance'!$B927</f>
        <v>0.07937137812</v>
      </c>
      <c r="R715" s="334">
        <f>'Clients Balance'!R927/'Clients Balance'!$B927</f>
        <v>0</v>
      </c>
      <c r="S715" s="134"/>
      <c r="T715" s="134"/>
      <c r="U715" s="134"/>
      <c r="V715" s="134"/>
      <c r="W715" s="134"/>
      <c r="X715" s="134"/>
      <c r="Y715" s="134"/>
      <c r="Z715" s="134"/>
      <c r="AA715" s="134"/>
    </row>
    <row r="716" ht="22.5" customHeight="1">
      <c r="A716" s="186" t="str">
        <f>'PROP DAILY PNL'!A922</f>
        <v/>
      </c>
      <c r="B716" s="334">
        <f t="shared" si="1"/>
        <v>1</v>
      </c>
      <c r="C716" s="334">
        <f>'Clients Balance'!C928/'Clients Balance'!B928</f>
        <v>0.5886574678</v>
      </c>
      <c r="D716" s="334">
        <f>'Clients Balance'!D928/'Clients Balance'!$B928</f>
        <v>0.1441470854</v>
      </c>
      <c r="E716" s="334">
        <f>'Clients Balance'!E928/'Clients Balance'!$B928</f>
        <v>0.1089946972</v>
      </c>
      <c r="F716" s="334">
        <f>'Clients Balance'!F928/'Clients Balance'!$B928</f>
        <v>0</v>
      </c>
      <c r="G716" s="334">
        <f>'Clients Balance'!G928/'Clients Balance'!$B928</f>
        <v>0</v>
      </c>
      <c r="H716" s="334">
        <f>'Clients Balance'!H928/'Clients Balance'!$B928</f>
        <v>0</v>
      </c>
      <c r="I716" s="334">
        <f>'Clients Balance'!I928/'Clients Balance'!$B928</f>
        <v>0</v>
      </c>
      <c r="J716" s="334">
        <f>'Clients Balance'!J928/'Clients Balance'!$B928</f>
        <v>0</v>
      </c>
      <c r="K716" s="334">
        <f>'Clients Balance'!K928/'Clients Balance'!$B928</f>
        <v>0</v>
      </c>
      <c r="L716" s="334">
        <f>'Clients Balance'!L928/'Clients Balance'!$B928</f>
        <v>0</v>
      </c>
      <c r="M716" s="334">
        <f>'Clients Balance'!M928/'Clients Balance'!$B928</f>
        <v>0</v>
      </c>
      <c r="N716" s="334">
        <f>'Clients Balance'!N928/'Clients Balance'!$B928</f>
        <v>0</v>
      </c>
      <c r="O716" s="334">
        <f>'Clients Balance'!O928/'Clients Balance'!$B928</f>
        <v>0.04923004982</v>
      </c>
      <c r="P716" s="334">
        <f>'Clients Balance'!P928/'Clients Balance'!$B928</f>
        <v>0.02959932172</v>
      </c>
      <c r="Q716" s="334">
        <f>'Clients Balance'!Q928/'Clients Balance'!$B928</f>
        <v>0.07937137812</v>
      </c>
      <c r="R716" s="334">
        <f>'Clients Balance'!R928/'Clients Balance'!$B928</f>
        <v>0</v>
      </c>
      <c r="S716" s="134"/>
      <c r="T716" s="134"/>
      <c r="U716" s="134"/>
      <c r="V716" s="134"/>
      <c r="W716" s="134"/>
      <c r="X716" s="134"/>
      <c r="Y716" s="134"/>
      <c r="Z716" s="134"/>
      <c r="AA716" s="134"/>
    </row>
    <row r="717" ht="22.5" customHeight="1">
      <c r="A717" s="186" t="str">
        <f>'PROP DAILY PNL'!A923</f>
        <v/>
      </c>
      <c r="B717" s="334">
        <f t="shared" si="1"/>
        <v>1</v>
      </c>
      <c r="C717" s="334">
        <f>'Clients Balance'!C929/'Clients Balance'!B929</f>
        <v>0.5886574678</v>
      </c>
      <c r="D717" s="334">
        <f>'Clients Balance'!D929/'Clients Balance'!$B929</f>
        <v>0.1441470854</v>
      </c>
      <c r="E717" s="334">
        <f>'Clients Balance'!E929/'Clients Balance'!$B929</f>
        <v>0.1089946972</v>
      </c>
      <c r="F717" s="334">
        <f>'Clients Balance'!F929/'Clients Balance'!$B929</f>
        <v>0</v>
      </c>
      <c r="G717" s="334">
        <f>'Clients Balance'!G929/'Clients Balance'!$B929</f>
        <v>0</v>
      </c>
      <c r="H717" s="334">
        <f>'Clients Balance'!H929/'Clients Balance'!$B929</f>
        <v>0</v>
      </c>
      <c r="I717" s="334">
        <f>'Clients Balance'!I929/'Clients Balance'!$B929</f>
        <v>0</v>
      </c>
      <c r="J717" s="334">
        <f>'Clients Balance'!J929/'Clients Balance'!$B929</f>
        <v>0</v>
      </c>
      <c r="K717" s="334">
        <f>'Clients Balance'!K929/'Clients Balance'!$B929</f>
        <v>0</v>
      </c>
      <c r="L717" s="334">
        <f>'Clients Balance'!L929/'Clients Balance'!$B929</f>
        <v>0</v>
      </c>
      <c r="M717" s="334">
        <f>'Clients Balance'!M929/'Clients Balance'!$B929</f>
        <v>0</v>
      </c>
      <c r="N717" s="334">
        <f>'Clients Balance'!N929/'Clients Balance'!$B929</f>
        <v>0</v>
      </c>
      <c r="O717" s="334">
        <f>'Clients Balance'!O929/'Clients Balance'!$B929</f>
        <v>0.04923004982</v>
      </c>
      <c r="P717" s="334">
        <f>'Clients Balance'!P929/'Clients Balance'!$B929</f>
        <v>0.02959932172</v>
      </c>
      <c r="Q717" s="334">
        <f>'Clients Balance'!Q929/'Clients Balance'!$B929</f>
        <v>0.07937137812</v>
      </c>
      <c r="R717" s="334">
        <f>'Clients Balance'!R929/'Clients Balance'!$B929</f>
        <v>0</v>
      </c>
      <c r="S717" s="134"/>
      <c r="T717" s="134"/>
      <c r="U717" s="134"/>
      <c r="V717" s="134"/>
      <c r="W717" s="134"/>
      <c r="X717" s="134"/>
      <c r="Y717" s="134"/>
      <c r="Z717" s="134"/>
      <c r="AA717" s="134"/>
    </row>
    <row r="718" ht="22.5" customHeight="1">
      <c r="A718" s="186" t="str">
        <f>'PROP DAILY PNL'!A924</f>
        <v/>
      </c>
      <c r="B718" s="334">
        <f t="shared" si="1"/>
        <v>1</v>
      </c>
      <c r="C718" s="334">
        <f>'Clients Balance'!C930/'Clients Balance'!B930</f>
        <v>0.5886574678</v>
      </c>
      <c r="D718" s="334">
        <f>'Clients Balance'!D930/'Clients Balance'!$B930</f>
        <v>0.1441470854</v>
      </c>
      <c r="E718" s="334">
        <f>'Clients Balance'!E930/'Clients Balance'!$B930</f>
        <v>0.1089946972</v>
      </c>
      <c r="F718" s="334">
        <f>'Clients Balance'!F930/'Clients Balance'!$B930</f>
        <v>0</v>
      </c>
      <c r="G718" s="334">
        <f>'Clients Balance'!G930/'Clients Balance'!$B930</f>
        <v>0</v>
      </c>
      <c r="H718" s="334">
        <f>'Clients Balance'!H930/'Clients Balance'!$B930</f>
        <v>0</v>
      </c>
      <c r="I718" s="334">
        <f>'Clients Balance'!I930/'Clients Balance'!$B930</f>
        <v>0</v>
      </c>
      <c r="J718" s="334">
        <f>'Clients Balance'!J930/'Clients Balance'!$B930</f>
        <v>0</v>
      </c>
      <c r="K718" s="334">
        <f>'Clients Balance'!K930/'Clients Balance'!$B930</f>
        <v>0</v>
      </c>
      <c r="L718" s="334">
        <f>'Clients Balance'!L930/'Clients Balance'!$B930</f>
        <v>0</v>
      </c>
      <c r="M718" s="334">
        <f>'Clients Balance'!M930/'Clients Balance'!$B930</f>
        <v>0</v>
      </c>
      <c r="N718" s="334">
        <f>'Clients Balance'!N930/'Clients Balance'!$B930</f>
        <v>0</v>
      </c>
      <c r="O718" s="334">
        <f>'Clients Balance'!O930/'Clients Balance'!$B930</f>
        <v>0.04923004982</v>
      </c>
      <c r="P718" s="334">
        <f>'Clients Balance'!P930/'Clients Balance'!$B930</f>
        <v>0.02959932172</v>
      </c>
      <c r="Q718" s="334">
        <f>'Clients Balance'!Q930/'Clients Balance'!$B930</f>
        <v>0.07937137812</v>
      </c>
      <c r="R718" s="334">
        <f>'Clients Balance'!R930/'Clients Balance'!$B930</f>
        <v>0</v>
      </c>
      <c r="S718" s="134"/>
      <c r="T718" s="134"/>
      <c r="U718" s="134"/>
      <c r="V718" s="134"/>
      <c r="W718" s="134"/>
      <c r="X718" s="134"/>
      <c r="Y718" s="134"/>
      <c r="Z718" s="134"/>
      <c r="AA718" s="134"/>
    </row>
    <row r="719" ht="22.5" customHeight="1">
      <c r="A719" s="186" t="str">
        <f>'PROP DAILY PNL'!A925</f>
        <v/>
      </c>
      <c r="B719" s="334">
        <f t="shared" si="1"/>
        <v>1</v>
      </c>
      <c r="C719" s="334">
        <f>'Clients Balance'!C931/'Clients Balance'!B931</f>
        <v>0.5886574678</v>
      </c>
      <c r="D719" s="334">
        <f>'Clients Balance'!D931/'Clients Balance'!$B931</f>
        <v>0.1441470854</v>
      </c>
      <c r="E719" s="334">
        <f>'Clients Balance'!E931/'Clients Balance'!$B931</f>
        <v>0.1089946972</v>
      </c>
      <c r="F719" s="334">
        <f>'Clients Balance'!F931/'Clients Balance'!$B931</f>
        <v>0</v>
      </c>
      <c r="G719" s="334">
        <f>'Clients Balance'!G931/'Clients Balance'!$B931</f>
        <v>0</v>
      </c>
      <c r="H719" s="334">
        <f>'Clients Balance'!H931/'Clients Balance'!$B931</f>
        <v>0</v>
      </c>
      <c r="I719" s="334">
        <f>'Clients Balance'!I931/'Clients Balance'!$B931</f>
        <v>0</v>
      </c>
      <c r="J719" s="334">
        <f>'Clients Balance'!J931/'Clients Balance'!$B931</f>
        <v>0</v>
      </c>
      <c r="K719" s="334">
        <f>'Clients Balance'!K931/'Clients Balance'!$B931</f>
        <v>0</v>
      </c>
      <c r="L719" s="334">
        <f>'Clients Balance'!L931/'Clients Balance'!$B931</f>
        <v>0</v>
      </c>
      <c r="M719" s="334">
        <f>'Clients Balance'!M931/'Clients Balance'!$B931</f>
        <v>0</v>
      </c>
      <c r="N719" s="334">
        <f>'Clients Balance'!N931/'Clients Balance'!$B931</f>
        <v>0</v>
      </c>
      <c r="O719" s="334">
        <f>'Clients Balance'!O931/'Clients Balance'!$B931</f>
        <v>0.04923004982</v>
      </c>
      <c r="P719" s="334">
        <f>'Clients Balance'!P931/'Clients Balance'!$B931</f>
        <v>0.02959932172</v>
      </c>
      <c r="Q719" s="334">
        <f>'Clients Balance'!Q931/'Clients Balance'!$B931</f>
        <v>0.07937137812</v>
      </c>
      <c r="R719" s="334">
        <f>'Clients Balance'!R931/'Clients Balance'!$B931</f>
        <v>0</v>
      </c>
      <c r="S719" s="134"/>
      <c r="T719" s="134"/>
      <c r="U719" s="134"/>
      <c r="V719" s="134"/>
      <c r="W719" s="134"/>
      <c r="X719" s="134"/>
      <c r="Y719" s="134"/>
      <c r="Z719" s="134"/>
      <c r="AA719" s="134"/>
    </row>
    <row r="720" ht="22.5" customHeight="1">
      <c r="A720" s="186" t="str">
        <f>'PROP DAILY PNL'!A926</f>
        <v/>
      </c>
      <c r="B720" s="334">
        <f t="shared" si="1"/>
        <v>1</v>
      </c>
      <c r="C720" s="334">
        <f>'Clients Balance'!C932/'Clients Balance'!B932</f>
        <v>0.5886574678</v>
      </c>
      <c r="D720" s="334">
        <f>'Clients Balance'!D932/'Clients Balance'!$B932</f>
        <v>0.1441470854</v>
      </c>
      <c r="E720" s="334">
        <f>'Clients Balance'!E932/'Clients Balance'!$B932</f>
        <v>0.1089946972</v>
      </c>
      <c r="F720" s="334">
        <f>'Clients Balance'!F932/'Clients Balance'!$B932</f>
        <v>0</v>
      </c>
      <c r="G720" s="334">
        <f>'Clients Balance'!G932/'Clients Balance'!$B932</f>
        <v>0</v>
      </c>
      <c r="H720" s="334">
        <f>'Clients Balance'!H932/'Clients Balance'!$B932</f>
        <v>0</v>
      </c>
      <c r="I720" s="334">
        <f>'Clients Balance'!I932/'Clients Balance'!$B932</f>
        <v>0</v>
      </c>
      <c r="J720" s="334">
        <f>'Clients Balance'!J932/'Clients Balance'!$B932</f>
        <v>0</v>
      </c>
      <c r="K720" s="334">
        <f>'Clients Balance'!K932/'Clients Balance'!$B932</f>
        <v>0</v>
      </c>
      <c r="L720" s="334">
        <f>'Clients Balance'!L932/'Clients Balance'!$B932</f>
        <v>0</v>
      </c>
      <c r="M720" s="334">
        <f>'Clients Balance'!M932/'Clients Balance'!$B932</f>
        <v>0</v>
      </c>
      <c r="N720" s="334">
        <f>'Clients Balance'!N932/'Clients Balance'!$B932</f>
        <v>0</v>
      </c>
      <c r="O720" s="334">
        <f>'Clients Balance'!O932/'Clients Balance'!$B932</f>
        <v>0.04923004982</v>
      </c>
      <c r="P720" s="334">
        <f>'Clients Balance'!P932/'Clients Balance'!$B932</f>
        <v>0.02959932172</v>
      </c>
      <c r="Q720" s="334">
        <f>'Clients Balance'!Q932/'Clients Balance'!$B932</f>
        <v>0.07937137812</v>
      </c>
      <c r="R720" s="334">
        <f>'Clients Balance'!R932/'Clients Balance'!$B932</f>
        <v>0</v>
      </c>
      <c r="S720" s="134"/>
      <c r="T720" s="134"/>
      <c r="U720" s="134"/>
      <c r="V720" s="134"/>
      <c r="W720" s="134"/>
      <c r="X720" s="134"/>
      <c r="Y720" s="134"/>
      <c r="Z720" s="134"/>
      <c r="AA720" s="134"/>
    </row>
    <row r="721" ht="22.5" customHeight="1">
      <c r="A721" s="186" t="str">
        <f>'PROP DAILY PNL'!A927</f>
        <v/>
      </c>
      <c r="B721" s="334">
        <f t="shared" si="1"/>
        <v>1</v>
      </c>
      <c r="C721" s="334">
        <f>'Clients Balance'!C933/'Clients Balance'!B933</f>
        <v>0.5886574678</v>
      </c>
      <c r="D721" s="334">
        <f>'Clients Balance'!D933/'Clients Balance'!$B933</f>
        <v>0.1441470854</v>
      </c>
      <c r="E721" s="334">
        <f>'Clients Balance'!E933/'Clients Balance'!$B933</f>
        <v>0.1089946972</v>
      </c>
      <c r="F721" s="334">
        <f>'Clients Balance'!F933/'Clients Balance'!$B933</f>
        <v>0</v>
      </c>
      <c r="G721" s="334">
        <f>'Clients Balance'!G933/'Clients Balance'!$B933</f>
        <v>0</v>
      </c>
      <c r="H721" s="334">
        <f>'Clients Balance'!H933/'Clients Balance'!$B933</f>
        <v>0</v>
      </c>
      <c r="I721" s="334">
        <f>'Clients Balance'!I933/'Clients Balance'!$B933</f>
        <v>0</v>
      </c>
      <c r="J721" s="334">
        <f>'Clients Balance'!J933/'Clients Balance'!$B933</f>
        <v>0</v>
      </c>
      <c r="K721" s="334">
        <f>'Clients Balance'!K933/'Clients Balance'!$B933</f>
        <v>0</v>
      </c>
      <c r="L721" s="334">
        <f>'Clients Balance'!L933/'Clients Balance'!$B933</f>
        <v>0</v>
      </c>
      <c r="M721" s="334">
        <f>'Clients Balance'!M933/'Clients Balance'!$B933</f>
        <v>0</v>
      </c>
      <c r="N721" s="334">
        <f>'Clients Balance'!N933/'Clients Balance'!$B933</f>
        <v>0</v>
      </c>
      <c r="O721" s="334">
        <f>'Clients Balance'!O933/'Clients Balance'!$B933</f>
        <v>0.04923004982</v>
      </c>
      <c r="P721" s="334">
        <f>'Clients Balance'!P933/'Clients Balance'!$B933</f>
        <v>0.02959932172</v>
      </c>
      <c r="Q721" s="334">
        <f>'Clients Balance'!Q933/'Clients Balance'!$B933</f>
        <v>0.07937137812</v>
      </c>
      <c r="R721" s="334">
        <f>'Clients Balance'!R933/'Clients Balance'!$B933</f>
        <v>0</v>
      </c>
      <c r="S721" s="134"/>
      <c r="T721" s="134"/>
      <c r="U721" s="134"/>
      <c r="V721" s="134"/>
      <c r="W721" s="134"/>
      <c r="X721" s="134"/>
      <c r="Y721" s="134"/>
      <c r="Z721" s="134"/>
      <c r="AA721" s="134"/>
    </row>
    <row r="722" ht="22.5" customHeight="1">
      <c r="A722" s="186" t="str">
        <f>'PROP DAILY PNL'!A928</f>
        <v/>
      </c>
      <c r="B722" s="334">
        <f t="shared" si="1"/>
        <v>1</v>
      </c>
      <c r="C722" s="334">
        <f>'Clients Balance'!C934/'Clients Balance'!B934</f>
        <v>0.5886574678</v>
      </c>
      <c r="D722" s="334">
        <f>'Clients Balance'!D934/'Clients Balance'!$B934</f>
        <v>0.1441470854</v>
      </c>
      <c r="E722" s="334">
        <f>'Clients Balance'!E934/'Clients Balance'!$B934</f>
        <v>0.1089946972</v>
      </c>
      <c r="F722" s="334">
        <f>'Clients Balance'!F934/'Clients Balance'!$B934</f>
        <v>0</v>
      </c>
      <c r="G722" s="334">
        <f>'Clients Balance'!G934/'Clients Balance'!$B934</f>
        <v>0</v>
      </c>
      <c r="H722" s="334">
        <f>'Clients Balance'!H934/'Clients Balance'!$B934</f>
        <v>0</v>
      </c>
      <c r="I722" s="334">
        <f>'Clients Balance'!I934/'Clients Balance'!$B934</f>
        <v>0</v>
      </c>
      <c r="J722" s="334">
        <f>'Clients Balance'!J934/'Clients Balance'!$B934</f>
        <v>0</v>
      </c>
      <c r="K722" s="334">
        <f>'Clients Balance'!K934/'Clients Balance'!$B934</f>
        <v>0</v>
      </c>
      <c r="L722" s="334">
        <f>'Clients Balance'!L934/'Clients Balance'!$B934</f>
        <v>0</v>
      </c>
      <c r="M722" s="334">
        <f>'Clients Balance'!M934/'Clients Balance'!$B934</f>
        <v>0</v>
      </c>
      <c r="N722" s="334">
        <f>'Clients Balance'!N934/'Clients Balance'!$B934</f>
        <v>0</v>
      </c>
      <c r="O722" s="334">
        <f>'Clients Balance'!O934/'Clients Balance'!$B934</f>
        <v>0.04923004982</v>
      </c>
      <c r="P722" s="334">
        <f>'Clients Balance'!P934/'Clients Balance'!$B934</f>
        <v>0.02959932172</v>
      </c>
      <c r="Q722" s="334">
        <f>'Clients Balance'!Q934/'Clients Balance'!$B934</f>
        <v>0.07937137812</v>
      </c>
      <c r="R722" s="334">
        <f>'Clients Balance'!R934/'Clients Balance'!$B934</f>
        <v>0</v>
      </c>
      <c r="S722" s="134"/>
      <c r="T722" s="134"/>
      <c r="U722" s="134"/>
      <c r="V722" s="134"/>
      <c r="W722" s="134"/>
      <c r="X722" s="134"/>
      <c r="Y722" s="134"/>
      <c r="Z722" s="134"/>
      <c r="AA722" s="134"/>
    </row>
    <row r="723" ht="22.5" customHeight="1">
      <c r="A723" s="186" t="str">
        <f>'PROP DAILY PNL'!A929</f>
        <v/>
      </c>
      <c r="B723" s="334">
        <f t="shared" si="1"/>
        <v>1</v>
      </c>
      <c r="C723" s="334">
        <f>'Clients Balance'!C935/'Clients Balance'!B935</f>
        <v>0.5886574678</v>
      </c>
      <c r="D723" s="334">
        <f>'Clients Balance'!D935/'Clients Balance'!$B935</f>
        <v>0.1441470854</v>
      </c>
      <c r="E723" s="334">
        <f>'Clients Balance'!E935/'Clients Balance'!$B935</f>
        <v>0.1089946972</v>
      </c>
      <c r="F723" s="334">
        <f>'Clients Balance'!F935/'Clients Balance'!$B935</f>
        <v>0</v>
      </c>
      <c r="G723" s="334">
        <f>'Clients Balance'!G935/'Clients Balance'!$B935</f>
        <v>0</v>
      </c>
      <c r="H723" s="334">
        <f>'Clients Balance'!H935/'Clients Balance'!$B935</f>
        <v>0</v>
      </c>
      <c r="I723" s="334">
        <f>'Clients Balance'!I935/'Clients Balance'!$B935</f>
        <v>0</v>
      </c>
      <c r="J723" s="334">
        <f>'Clients Balance'!J935/'Clients Balance'!$B935</f>
        <v>0</v>
      </c>
      <c r="K723" s="334">
        <f>'Clients Balance'!K935/'Clients Balance'!$B935</f>
        <v>0</v>
      </c>
      <c r="L723" s="334">
        <f>'Clients Balance'!L935/'Clients Balance'!$B935</f>
        <v>0</v>
      </c>
      <c r="M723" s="334">
        <f>'Clients Balance'!M935/'Clients Balance'!$B935</f>
        <v>0</v>
      </c>
      <c r="N723" s="334">
        <f>'Clients Balance'!N935/'Clients Balance'!$B935</f>
        <v>0</v>
      </c>
      <c r="O723" s="334">
        <f>'Clients Balance'!O935/'Clients Balance'!$B935</f>
        <v>0.04923004982</v>
      </c>
      <c r="P723" s="334">
        <f>'Clients Balance'!P935/'Clients Balance'!$B935</f>
        <v>0.02959932172</v>
      </c>
      <c r="Q723" s="334">
        <f>'Clients Balance'!Q935/'Clients Balance'!$B935</f>
        <v>0.07937137812</v>
      </c>
      <c r="R723" s="334">
        <f>'Clients Balance'!R935/'Clients Balance'!$B935</f>
        <v>0</v>
      </c>
      <c r="S723" s="134"/>
      <c r="T723" s="134"/>
      <c r="U723" s="134"/>
      <c r="V723" s="134"/>
      <c r="W723" s="134"/>
      <c r="X723" s="134"/>
      <c r="Y723" s="134"/>
      <c r="Z723" s="134"/>
      <c r="AA723" s="134"/>
    </row>
    <row r="724" ht="22.5" customHeight="1">
      <c r="A724" s="186" t="str">
        <f>'PROP DAILY PNL'!A930</f>
        <v/>
      </c>
      <c r="B724" s="334">
        <f t="shared" si="1"/>
        <v>1</v>
      </c>
      <c r="C724" s="334">
        <f>'Clients Balance'!C936/'Clients Balance'!B936</f>
        <v>0.5886574678</v>
      </c>
      <c r="D724" s="334">
        <f>'Clients Balance'!D936/'Clients Balance'!$B936</f>
        <v>0.1441470854</v>
      </c>
      <c r="E724" s="334">
        <f>'Clients Balance'!E936/'Clients Balance'!$B936</f>
        <v>0.1089946972</v>
      </c>
      <c r="F724" s="334">
        <f>'Clients Balance'!F936/'Clients Balance'!$B936</f>
        <v>0</v>
      </c>
      <c r="G724" s="334">
        <f>'Clients Balance'!G936/'Clients Balance'!$B936</f>
        <v>0</v>
      </c>
      <c r="H724" s="334">
        <f>'Clients Balance'!H936/'Clients Balance'!$B936</f>
        <v>0</v>
      </c>
      <c r="I724" s="334">
        <f>'Clients Balance'!I936/'Clients Balance'!$B936</f>
        <v>0</v>
      </c>
      <c r="J724" s="334">
        <f>'Clients Balance'!J936/'Clients Balance'!$B936</f>
        <v>0</v>
      </c>
      <c r="K724" s="334">
        <f>'Clients Balance'!K936/'Clients Balance'!$B936</f>
        <v>0</v>
      </c>
      <c r="L724" s="334">
        <f>'Clients Balance'!L936/'Clients Balance'!$B936</f>
        <v>0</v>
      </c>
      <c r="M724" s="334">
        <f>'Clients Balance'!M936/'Clients Balance'!$B936</f>
        <v>0</v>
      </c>
      <c r="N724" s="334">
        <f>'Clients Balance'!N936/'Clients Balance'!$B936</f>
        <v>0</v>
      </c>
      <c r="O724" s="334">
        <f>'Clients Balance'!O936/'Clients Balance'!$B936</f>
        <v>0.04923004982</v>
      </c>
      <c r="P724" s="334">
        <f>'Clients Balance'!P936/'Clients Balance'!$B936</f>
        <v>0.02959932172</v>
      </c>
      <c r="Q724" s="334">
        <f>'Clients Balance'!Q936/'Clients Balance'!$B936</f>
        <v>0.07937137812</v>
      </c>
      <c r="R724" s="334">
        <f>'Clients Balance'!R936/'Clients Balance'!$B936</f>
        <v>0</v>
      </c>
      <c r="S724" s="134"/>
      <c r="T724" s="134"/>
      <c r="U724" s="134"/>
      <c r="V724" s="134"/>
      <c r="W724" s="134"/>
      <c r="X724" s="134"/>
      <c r="Y724" s="134"/>
      <c r="Z724" s="134"/>
      <c r="AA724" s="134"/>
    </row>
    <row r="725" ht="22.5" customHeight="1">
      <c r="A725" s="186" t="str">
        <f>'PROP DAILY PNL'!A931</f>
        <v/>
      </c>
      <c r="B725" s="334">
        <f t="shared" si="1"/>
        <v>1</v>
      </c>
      <c r="C725" s="334">
        <f>'Clients Balance'!C937/'Clients Balance'!B937</f>
        <v>0.5886574678</v>
      </c>
      <c r="D725" s="334">
        <f>'Clients Balance'!D937/'Clients Balance'!$B937</f>
        <v>0.1441470854</v>
      </c>
      <c r="E725" s="334">
        <f>'Clients Balance'!E937/'Clients Balance'!$B937</f>
        <v>0.1089946972</v>
      </c>
      <c r="F725" s="334">
        <f>'Clients Balance'!F937/'Clients Balance'!$B937</f>
        <v>0</v>
      </c>
      <c r="G725" s="334">
        <f>'Clients Balance'!G937/'Clients Balance'!$B937</f>
        <v>0</v>
      </c>
      <c r="H725" s="334">
        <f>'Clients Balance'!H937/'Clients Balance'!$B937</f>
        <v>0</v>
      </c>
      <c r="I725" s="334">
        <f>'Clients Balance'!I937/'Clients Balance'!$B937</f>
        <v>0</v>
      </c>
      <c r="J725" s="334">
        <f>'Clients Balance'!J937/'Clients Balance'!$B937</f>
        <v>0</v>
      </c>
      <c r="K725" s="334">
        <f>'Clients Balance'!K937/'Clients Balance'!$B937</f>
        <v>0</v>
      </c>
      <c r="L725" s="334">
        <f>'Clients Balance'!L937/'Clients Balance'!$B937</f>
        <v>0</v>
      </c>
      <c r="M725" s="334">
        <f>'Clients Balance'!M937/'Clients Balance'!$B937</f>
        <v>0</v>
      </c>
      <c r="N725" s="334">
        <f>'Clients Balance'!N937/'Clients Balance'!$B937</f>
        <v>0</v>
      </c>
      <c r="O725" s="334">
        <f>'Clients Balance'!O937/'Clients Balance'!$B937</f>
        <v>0.04923004982</v>
      </c>
      <c r="P725" s="334">
        <f>'Clients Balance'!P937/'Clients Balance'!$B937</f>
        <v>0.02959932172</v>
      </c>
      <c r="Q725" s="334">
        <f>'Clients Balance'!Q937/'Clients Balance'!$B937</f>
        <v>0.07937137812</v>
      </c>
      <c r="R725" s="334">
        <f>'Clients Balance'!R937/'Clients Balance'!$B937</f>
        <v>0</v>
      </c>
      <c r="S725" s="134"/>
      <c r="T725" s="134"/>
      <c r="U725" s="134"/>
      <c r="V725" s="134"/>
      <c r="W725" s="134"/>
      <c r="X725" s="134"/>
      <c r="Y725" s="134"/>
      <c r="Z725" s="134"/>
      <c r="AA725" s="134"/>
    </row>
    <row r="726" ht="22.5" customHeight="1">
      <c r="A726" s="186" t="str">
        <f>'PROP DAILY PNL'!A932</f>
        <v/>
      </c>
      <c r="B726" s="334">
        <f t="shared" si="1"/>
        <v>1</v>
      </c>
      <c r="C726" s="334">
        <f>'Clients Balance'!C938/'Clients Balance'!B938</f>
        <v>0.5886574678</v>
      </c>
      <c r="D726" s="334">
        <f>'Clients Balance'!D938/'Clients Balance'!$B938</f>
        <v>0.1441470854</v>
      </c>
      <c r="E726" s="334">
        <f>'Clients Balance'!E938/'Clients Balance'!$B938</f>
        <v>0.1089946972</v>
      </c>
      <c r="F726" s="334">
        <f>'Clients Balance'!F938/'Clients Balance'!$B938</f>
        <v>0</v>
      </c>
      <c r="G726" s="334">
        <f>'Clients Balance'!G938/'Clients Balance'!$B938</f>
        <v>0</v>
      </c>
      <c r="H726" s="334">
        <f>'Clients Balance'!H938/'Clients Balance'!$B938</f>
        <v>0</v>
      </c>
      <c r="I726" s="334">
        <f>'Clients Balance'!I938/'Clients Balance'!$B938</f>
        <v>0</v>
      </c>
      <c r="J726" s="334">
        <f>'Clients Balance'!J938/'Clients Balance'!$B938</f>
        <v>0</v>
      </c>
      <c r="K726" s="334">
        <f>'Clients Balance'!K938/'Clients Balance'!$B938</f>
        <v>0</v>
      </c>
      <c r="L726" s="334">
        <f>'Clients Balance'!L938/'Clients Balance'!$B938</f>
        <v>0</v>
      </c>
      <c r="M726" s="334">
        <f>'Clients Balance'!M938/'Clients Balance'!$B938</f>
        <v>0</v>
      </c>
      <c r="N726" s="334">
        <f>'Clients Balance'!N938/'Clients Balance'!$B938</f>
        <v>0</v>
      </c>
      <c r="O726" s="334">
        <f>'Clients Balance'!O938/'Clients Balance'!$B938</f>
        <v>0.04923004982</v>
      </c>
      <c r="P726" s="334">
        <f>'Clients Balance'!P938/'Clients Balance'!$B938</f>
        <v>0.02959932172</v>
      </c>
      <c r="Q726" s="334">
        <f>'Clients Balance'!Q938/'Clients Balance'!$B938</f>
        <v>0.07937137812</v>
      </c>
      <c r="R726" s="334">
        <f>'Clients Balance'!R938/'Clients Balance'!$B938</f>
        <v>0</v>
      </c>
      <c r="S726" s="134"/>
      <c r="T726" s="134"/>
      <c r="U726" s="134"/>
      <c r="V726" s="134"/>
      <c r="W726" s="134"/>
      <c r="X726" s="134"/>
      <c r="Y726" s="134"/>
      <c r="Z726" s="134"/>
      <c r="AA726" s="134"/>
    </row>
    <row r="727" ht="22.5" customHeight="1">
      <c r="A727" s="186" t="str">
        <f>'PROP DAILY PNL'!A933</f>
        <v/>
      </c>
      <c r="B727" s="334">
        <f t="shared" si="1"/>
        <v>1</v>
      </c>
      <c r="C727" s="334">
        <f>'Clients Balance'!C939/'Clients Balance'!B939</f>
        <v>0.5886574678</v>
      </c>
      <c r="D727" s="334">
        <f>'Clients Balance'!D939/'Clients Balance'!$B939</f>
        <v>0.1441470854</v>
      </c>
      <c r="E727" s="334">
        <f>'Clients Balance'!E939/'Clients Balance'!$B939</f>
        <v>0.1089946972</v>
      </c>
      <c r="F727" s="334">
        <f>'Clients Balance'!F939/'Clients Balance'!$B939</f>
        <v>0</v>
      </c>
      <c r="G727" s="334">
        <f>'Clients Balance'!G939/'Clients Balance'!$B939</f>
        <v>0</v>
      </c>
      <c r="H727" s="334">
        <f>'Clients Balance'!H939/'Clients Balance'!$B939</f>
        <v>0</v>
      </c>
      <c r="I727" s="334">
        <f>'Clients Balance'!I939/'Clients Balance'!$B939</f>
        <v>0</v>
      </c>
      <c r="J727" s="334">
        <f>'Clients Balance'!J939/'Clients Balance'!$B939</f>
        <v>0</v>
      </c>
      <c r="K727" s="334">
        <f>'Clients Balance'!K939/'Clients Balance'!$B939</f>
        <v>0</v>
      </c>
      <c r="L727" s="334">
        <f>'Clients Balance'!L939/'Clients Balance'!$B939</f>
        <v>0</v>
      </c>
      <c r="M727" s="334">
        <f>'Clients Balance'!M939/'Clients Balance'!$B939</f>
        <v>0</v>
      </c>
      <c r="N727" s="334">
        <f>'Clients Balance'!N939/'Clients Balance'!$B939</f>
        <v>0</v>
      </c>
      <c r="O727" s="334">
        <f>'Clients Balance'!O939/'Clients Balance'!$B939</f>
        <v>0.04923004982</v>
      </c>
      <c r="P727" s="334">
        <f>'Clients Balance'!P939/'Clients Balance'!$B939</f>
        <v>0.02959932172</v>
      </c>
      <c r="Q727" s="334">
        <f>'Clients Balance'!Q939/'Clients Balance'!$B939</f>
        <v>0.07937137812</v>
      </c>
      <c r="R727" s="334">
        <f>'Clients Balance'!R939/'Clients Balance'!$B939</f>
        <v>0</v>
      </c>
      <c r="S727" s="134"/>
      <c r="T727" s="134"/>
      <c r="U727" s="134"/>
      <c r="V727" s="134"/>
      <c r="W727" s="134"/>
      <c r="X727" s="134"/>
      <c r="Y727" s="134"/>
      <c r="Z727" s="134"/>
      <c r="AA727" s="134"/>
    </row>
    <row r="728" ht="22.5" customHeight="1">
      <c r="A728" s="186" t="str">
        <f>'PROP DAILY PNL'!A934</f>
        <v/>
      </c>
      <c r="B728" s="334">
        <f t="shared" si="1"/>
        <v>1</v>
      </c>
      <c r="C728" s="334">
        <f>'Clients Balance'!C940/'Clients Balance'!B940</f>
        <v>0.5886574678</v>
      </c>
      <c r="D728" s="334">
        <f>'Clients Balance'!D940/'Clients Balance'!$B940</f>
        <v>0.1441470854</v>
      </c>
      <c r="E728" s="334">
        <f>'Clients Balance'!E940/'Clients Balance'!$B940</f>
        <v>0.1089946972</v>
      </c>
      <c r="F728" s="334">
        <f>'Clients Balance'!F940/'Clients Balance'!$B940</f>
        <v>0</v>
      </c>
      <c r="G728" s="334">
        <f>'Clients Balance'!G940/'Clients Balance'!$B940</f>
        <v>0</v>
      </c>
      <c r="H728" s="334">
        <f>'Clients Balance'!H940/'Clients Balance'!$B940</f>
        <v>0</v>
      </c>
      <c r="I728" s="334">
        <f>'Clients Balance'!I940/'Clients Balance'!$B940</f>
        <v>0</v>
      </c>
      <c r="J728" s="334">
        <f>'Clients Balance'!J940/'Clients Balance'!$B940</f>
        <v>0</v>
      </c>
      <c r="K728" s="334">
        <f>'Clients Balance'!K940/'Clients Balance'!$B940</f>
        <v>0</v>
      </c>
      <c r="L728" s="334">
        <f>'Clients Balance'!L940/'Clients Balance'!$B940</f>
        <v>0</v>
      </c>
      <c r="M728" s="334">
        <f>'Clients Balance'!M940/'Clients Balance'!$B940</f>
        <v>0</v>
      </c>
      <c r="N728" s="334">
        <f>'Clients Balance'!N940/'Clients Balance'!$B940</f>
        <v>0</v>
      </c>
      <c r="O728" s="334">
        <f>'Clients Balance'!O940/'Clients Balance'!$B940</f>
        <v>0.04923004982</v>
      </c>
      <c r="P728" s="334">
        <f>'Clients Balance'!P940/'Clients Balance'!$B940</f>
        <v>0.02959932172</v>
      </c>
      <c r="Q728" s="334">
        <f>'Clients Balance'!Q940/'Clients Balance'!$B940</f>
        <v>0.07937137812</v>
      </c>
      <c r="R728" s="334">
        <f>'Clients Balance'!R940/'Clients Balance'!$B940</f>
        <v>0</v>
      </c>
      <c r="S728" s="134"/>
      <c r="T728" s="134"/>
      <c r="U728" s="134"/>
      <c r="V728" s="134"/>
      <c r="W728" s="134"/>
      <c r="X728" s="134"/>
      <c r="Y728" s="134"/>
      <c r="Z728" s="134"/>
      <c r="AA728" s="134"/>
    </row>
    <row r="729" ht="22.5" customHeight="1">
      <c r="A729" s="186" t="str">
        <f>'PROP DAILY PNL'!A935</f>
        <v/>
      </c>
      <c r="B729" s="334">
        <f t="shared" si="1"/>
        <v>1</v>
      </c>
      <c r="C729" s="334">
        <f>'Clients Balance'!C941/'Clients Balance'!B941</f>
        <v>0.5886574678</v>
      </c>
      <c r="D729" s="334">
        <f>'Clients Balance'!D941/'Clients Balance'!$B941</f>
        <v>0.1441470854</v>
      </c>
      <c r="E729" s="334">
        <f>'Clients Balance'!E941/'Clients Balance'!$B941</f>
        <v>0.1089946972</v>
      </c>
      <c r="F729" s="334">
        <f>'Clients Balance'!F941/'Clients Balance'!$B941</f>
        <v>0</v>
      </c>
      <c r="G729" s="334">
        <f>'Clients Balance'!G941/'Clients Balance'!$B941</f>
        <v>0</v>
      </c>
      <c r="H729" s="334">
        <f>'Clients Balance'!H941/'Clients Balance'!$B941</f>
        <v>0</v>
      </c>
      <c r="I729" s="334">
        <f>'Clients Balance'!I941/'Clients Balance'!$B941</f>
        <v>0</v>
      </c>
      <c r="J729" s="334">
        <f>'Clients Balance'!J941/'Clients Balance'!$B941</f>
        <v>0</v>
      </c>
      <c r="K729" s="334">
        <f>'Clients Balance'!K941/'Clients Balance'!$B941</f>
        <v>0</v>
      </c>
      <c r="L729" s="334">
        <f>'Clients Balance'!L941/'Clients Balance'!$B941</f>
        <v>0</v>
      </c>
      <c r="M729" s="334">
        <f>'Clients Balance'!M941/'Clients Balance'!$B941</f>
        <v>0</v>
      </c>
      <c r="N729" s="334">
        <f>'Clients Balance'!N941/'Clients Balance'!$B941</f>
        <v>0</v>
      </c>
      <c r="O729" s="334">
        <f>'Clients Balance'!O941/'Clients Balance'!$B941</f>
        <v>0.04923004982</v>
      </c>
      <c r="P729" s="334">
        <f>'Clients Balance'!P941/'Clients Balance'!$B941</f>
        <v>0.02959932172</v>
      </c>
      <c r="Q729" s="334">
        <f>'Clients Balance'!Q941/'Clients Balance'!$B941</f>
        <v>0.07937137812</v>
      </c>
      <c r="R729" s="334">
        <f>'Clients Balance'!R941/'Clients Balance'!$B941</f>
        <v>0</v>
      </c>
      <c r="S729" s="134"/>
      <c r="T729" s="134"/>
      <c r="U729" s="134"/>
      <c r="V729" s="134"/>
      <c r="W729" s="134"/>
      <c r="X729" s="134"/>
      <c r="Y729" s="134"/>
      <c r="Z729" s="134"/>
      <c r="AA729" s="134"/>
    </row>
    <row r="730" ht="22.5" customHeight="1">
      <c r="A730" s="186" t="str">
        <f>'PROP DAILY PNL'!A936</f>
        <v/>
      </c>
      <c r="B730" s="334">
        <f t="shared" si="1"/>
        <v>1</v>
      </c>
      <c r="C730" s="334">
        <f>'Clients Balance'!C942/'Clients Balance'!B942</f>
        <v>0.5886574678</v>
      </c>
      <c r="D730" s="334">
        <f>'Clients Balance'!D942/'Clients Balance'!$B942</f>
        <v>0.1441470854</v>
      </c>
      <c r="E730" s="334">
        <f>'Clients Balance'!E942/'Clients Balance'!$B942</f>
        <v>0.1089946972</v>
      </c>
      <c r="F730" s="334">
        <f>'Clients Balance'!F942/'Clients Balance'!$B942</f>
        <v>0</v>
      </c>
      <c r="G730" s="334">
        <f>'Clients Balance'!G942/'Clients Balance'!$B942</f>
        <v>0</v>
      </c>
      <c r="H730" s="334">
        <f>'Clients Balance'!H942/'Clients Balance'!$B942</f>
        <v>0</v>
      </c>
      <c r="I730" s="334">
        <f>'Clients Balance'!I942/'Clients Balance'!$B942</f>
        <v>0</v>
      </c>
      <c r="J730" s="334">
        <f>'Clients Balance'!J942/'Clients Balance'!$B942</f>
        <v>0</v>
      </c>
      <c r="K730" s="334">
        <f>'Clients Balance'!K942/'Clients Balance'!$B942</f>
        <v>0</v>
      </c>
      <c r="L730" s="334">
        <f>'Clients Balance'!L942/'Clients Balance'!$B942</f>
        <v>0</v>
      </c>
      <c r="M730" s="334">
        <f>'Clients Balance'!M942/'Clients Balance'!$B942</f>
        <v>0</v>
      </c>
      <c r="N730" s="334">
        <f>'Clients Balance'!N942/'Clients Balance'!$B942</f>
        <v>0</v>
      </c>
      <c r="O730" s="334">
        <f>'Clients Balance'!O942/'Clients Balance'!$B942</f>
        <v>0.04923004982</v>
      </c>
      <c r="P730" s="334">
        <f>'Clients Balance'!P942/'Clients Balance'!$B942</f>
        <v>0.02959932172</v>
      </c>
      <c r="Q730" s="334">
        <f>'Clients Balance'!Q942/'Clients Balance'!$B942</f>
        <v>0.07937137812</v>
      </c>
      <c r="R730" s="334">
        <f>'Clients Balance'!R942/'Clients Balance'!$B942</f>
        <v>0</v>
      </c>
      <c r="S730" s="134"/>
      <c r="T730" s="134"/>
      <c r="U730" s="134"/>
      <c r="V730" s="134"/>
      <c r="W730" s="134"/>
      <c r="X730" s="134"/>
      <c r="Y730" s="134"/>
      <c r="Z730" s="134"/>
      <c r="AA730" s="134"/>
    </row>
    <row r="731" ht="22.5" customHeight="1">
      <c r="A731" s="186" t="str">
        <f>'PROP DAILY PNL'!A937</f>
        <v/>
      </c>
      <c r="B731" s="334">
        <f t="shared" si="1"/>
        <v>1</v>
      </c>
      <c r="C731" s="334">
        <f>'Clients Balance'!C943/'Clients Balance'!B943</f>
        <v>0.5886574678</v>
      </c>
      <c r="D731" s="334">
        <f>'Clients Balance'!D943/'Clients Balance'!$B943</f>
        <v>0.1441470854</v>
      </c>
      <c r="E731" s="334">
        <f>'Clients Balance'!E943/'Clients Balance'!$B943</f>
        <v>0.1089946972</v>
      </c>
      <c r="F731" s="334">
        <f>'Clients Balance'!F943/'Clients Balance'!$B943</f>
        <v>0</v>
      </c>
      <c r="G731" s="334">
        <f>'Clients Balance'!G943/'Clients Balance'!$B943</f>
        <v>0</v>
      </c>
      <c r="H731" s="334">
        <f>'Clients Balance'!H943/'Clients Balance'!$B943</f>
        <v>0</v>
      </c>
      <c r="I731" s="334">
        <f>'Clients Balance'!I943/'Clients Balance'!$B943</f>
        <v>0</v>
      </c>
      <c r="J731" s="334">
        <f>'Clients Balance'!J943/'Clients Balance'!$B943</f>
        <v>0</v>
      </c>
      <c r="K731" s="334">
        <f>'Clients Balance'!K943/'Clients Balance'!$B943</f>
        <v>0</v>
      </c>
      <c r="L731" s="334">
        <f>'Clients Balance'!L943/'Clients Balance'!$B943</f>
        <v>0</v>
      </c>
      <c r="M731" s="334">
        <f>'Clients Balance'!M943/'Clients Balance'!$B943</f>
        <v>0</v>
      </c>
      <c r="N731" s="334">
        <f>'Clients Balance'!N943/'Clients Balance'!$B943</f>
        <v>0</v>
      </c>
      <c r="O731" s="334">
        <f>'Clients Balance'!O943/'Clients Balance'!$B943</f>
        <v>0.04923004982</v>
      </c>
      <c r="P731" s="334">
        <f>'Clients Balance'!P943/'Clients Balance'!$B943</f>
        <v>0.02959932172</v>
      </c>
      <c r="Q731" s="334">
        <f>'Clients Balance'!Q943/'Clients Balance'!$B943</f>
        <v>0.07937137812</v>
      </c>
      <c r="R731" s="334">
        <f>'Clients Balance'!R943/'Clients Balance'!$B943</f>
        <v>0</v>
      </c>
      <c r="S731" s="134"/>
      <c r="T731" s="134"/>
      <c r="U731" s="134"/>
      <c r="V731" s="134"/>
      <c r="W731" s="134"/>
      <c r="X731" s="134"/>
      <c r="Y731" s="134"/>
      <c r="Z731" s="134"/>
      <c r="AA731" s="134"/>
    </row>
    <row r="732" ht="22.5" customHeight="1">
      <c r="A732" s="186" t="str">
        <f>'PROP DAILY PNL'!A938</f>
        <v/>
      </c>
      <c r="B732" s="334">
        <f t="shared" si="1"/>
        <v>1</v>
      </c>
      <c r="C732" s="334">
        <f>'Clients Balance'!C944/'Clients Balance'!B944</f>
        <v>0.5886574678</v>
      </c>
      <c r="D732" s="334">
        <f>'Clients Balance'!D944/'Clients Balance'!$B944</f>
        <v>0.1441470854</v>
      </c>
      <c r="E732" s="334">
        <f>'Clients Balance'!E944/'Clients Balance'!$B944</f>
        <v>0.1089946972</v>
      </c>
      <c r="F732" s="334">
        <f>'Clients Balance'!F944/'Clients Balance'!$B944</f>
        <v>0</v>
      </c>
      <c r="G732" s="334">
        <f>'Clients Balance'!G944/'Clients Balance'!$B944</f>
        <v>0</v>
      </c>
      <c r="H732" s="334">
        <f>'Clients Balance'!H944/'Clients Balance'!$B944</f>
        <v>0</v>
      </c>
      <c r="I732" s="334">
        <f>'Clients Balance'!I944/'Clients Balance'!$B944</f>
        <v>0</v>
      </c>
      <c r="J732" s="334">
        <f>'Clients Balance'!J944/'Clients Balance'!$B944</f>
        <v>0</v>
      </c>
      <c r="K732" s="334">
        <f>'Clients Balance'!K944/'Clients Balance'!$B944</f>
        <v>0</v>
      </c>
      <c r="L732" s="334">
        <f>'Clients Balance'!L944/'Clients Balance'!$B944</f>
        <v>0</v>
      </c>
      <c r="M732" s="334">
        <f>'Clients Balance'!M944/'Clients Balance'!$B944</f>
        <v>0</v>
      </c>
      <c r="N732" s="334">
        <f>'Clients Balance'!N944/'Clients Balance'!$B944</f>
        <v>0</v>
      </c>
      <c r="O732" s="334">
        <f>'Clients Balance'!O944/'Clients Balance'!$B944</f>
        <v>0.04923004982</v>
      </c>
      <c r="P732" s="334">
        <f>'Clients Balance'!P944/'Clients Balance'!$B944</f>
        <v>0.02959932172</v>
      </c>
      <c r="Q732" s="334">
        <f>'Clients Balance'!Q944/'Clients Balance'!$B944</f>
        <v>0.07937137812</v>
      </c>
      <c r="R732" s="334">
        <f>'Clients Balance'!R944/'Clients Balance'!$B944</f>
        <v>0</v>
      </c>
      <c r="S732" s="134"/>
      <c r="T732" s="134"/>
      <c r="U732" s="134"/>
      <c r="V732" s="134"/>
      <c r="W732" s="134"/>
      <c r="X732" s="134"/>
      <c r="Y732" s="134"/>
      <c r="Z732" s="134"/>
      <c r="AA732" s="134"/>
    </row>
    <row r="733" ht="22.5" customHeight="1">
      <c r="A733" s="186" t="str">
        <f>'PROP DAILY PNL'!A939</f>
        <v/>
      </c>
      <c r="B733" s="334">
        <f t="shared" si="1"/>
        <v>1</v>
      </c>
      <c r="C733" s="334">
        <f>'Clients Balance'!C945/'Clients Balance'!B945</f>
        <v>0.5886574678</v>
      </c>
      <c r="D733" s="334">
        <f>'Clients Balance'!D945/'Clients Balance'!$B945</f>
        <v>0.1441470854</v>
      </c>
      <c r="E733" s="334">
        <f>'Clients Balance'!E945/'Clients Balance'!$B945</f>
        <v>0.1089946972</v>
      </c>
      <c r="F733" s="334">
        <f>'Clients Balance'!F945/'Clients Balance'!$B945</f>
        <v>0</v>
      </c>
      <c r="G733" s="334">
        <f>'Clients Balance'!G945/'Clients Balance'!$B945</f>
        <v>0</v>
      </c>
      <c r="H733" s="334">
        <f>'Clients Balance'!H945/'Clients Balance'!$B945</f>
        <v>0</v>
      </c>
      <c r="I733" s="334">
        <f>'Clients Balance'!I945/'Clients Balance'!$B945</f>
        <v>0</v>
      </c>
      <c r="J733" s="334">
        <f>'Clients Balance'!J945/'Clients Balance'!$B945</f>
        <v>0</v>
      </c>
      <c r="K733" s="334">
        <f>'Clients Balance'!K945/'Clients Balance'!$B945</f>
        <v>0</v>
      </c>
      <c r="L733" s="334">
        <f>'Clients Balance'!L945/'Clients Balance'!$B945</f>
        <v>0</v>
      </c>
      <c r="M733" s="334">
        <f>'Clients Balance'!M945/'Clients Balance'!$B945</f>
        <v>0</v>
      </c>
      <c r="N733" s="334">
        <f>'Clients Balance'!N945/'Clients Balance'!$B945</f>
        <v>0</v>
      </c>
      <c r="O733" s="334">
        <f>'Clients Balance'!O945/'Clients Balance'!$B945</f>
        <v>0.04923004982</v>
      </c>
      <c r="P733" s="334">
        <f>'Clients Balance'!P945/'Clients Balance'!$B945</f>
        <v>0.02959932172</v>
      </c>
      <c r="Q733" s="334">
        <f>'Clients Balance'!Q945/'Clients Balance'!$B945</f>
        <v>0.07937137812</v>
      </c>
      <c r="R733" s="334">
        <f>'Clients Balance'!R945/'Clients Balance'!$B945</f>
        <v>0</v>
      </c>
      <c r="S733" s="134"/>
      <c r="T733" s="134"/>
      <c r="U733" s="134"/>
      <c r="V733" s="134"/>
      <c r="W733" s="134"/>
      <c r="X733" s="134"/>
      <c r="Y733" s="134"/>
      <c r="Z733" s="134"/>
      <c r="AA733" s="134"/>
    </row>
    <row r="734" ht="22.5" customHeight="1">
      <c r="A734" s="186" t="str">
        <f>'PROP DAILY PNL'!A940</f>
        <v/>
      </c>
      <c r="B734" s="334">
        <f t="shared" si="1"/>
        <v>1</v>
      </c>
      <c r="C734" s="334">
        <f>'Clients Balance'!C946/'Clients Balance'!B946</f>
        <v>0.5886574678</v>
      </c>
      <c r="D734" s="334">
        <f>'Clients Balance'!D946/'Clients Balance'!$B946</f>
        <v>0.1441470854</v>
      </c>
      <c r="E734" s="334">
        <f>'Clients Balance'!E946/'Clients Balance'!$B946</f>
        <v>0.1089946972</v>
      </c>
      <c r="F734" s="334">
        <f>'Clients Balance'!F946/'Clients Balance'!$B946</f>
        <v>0</v>
      </c>
      <c r="G734" s="334">
        <f>'Clients Balance'!G946/'Clients Balance'!$B946</f>
        <v>0</v>
      </c>
      <c r="H734" s="334">
        <f>'Clients Balance'!H946/'Clients Balance'!$B946</f>
        <v>0</v>
      </c>
      <c r="I734" s="334">
        <f>'Clients Balance'!I946/'Clients Balance'!$B946</f>
        <v>0</v>
      </c>
      <c r="J734" s="334">
        <f>'Clients Balance'!J946/'Clients Balance'!$B946</f>
        <v>0</v>
      </c>
      <c r="K734" s="334">
        <f>'Clients Balance'!K946/'Clients Balance'!$B946</f>
        <v>0</v>
      </c>
      <c r="L734" s="334">
        <f>'Clients Balance'!L946/'Clients Balance'!$B946</f>
        <v>0</v>
      </c>
      <c r="M734" s="334">
        <f>'Clients Balance'!M946/'Clients Balance'!$B946</f>
        <v>0</v>
      </c>
      <c r="N734" s="334">
        <f>'Clients Balance'!N946/'Clients Balance'!$B946</f>
        <v>0</v>
      </c>
      <c r="O734" s="334">
        <f>'Clients Balance'!O946/'Clients Balance'!$B946</f>
        <v>0.04923004982</v>
      </c>
      <c r="P734" s="334">
        <f>'Clients Balance'!P946/'Clients Balance'!$B946</f>
        <v>0.02959932172</v>
      </c>
      <c r="Q734" s="334">
        <f>'Clients Balance'!Q946/'Clients Balance'!$B946</f>
        <v>0.07937137812</v>
      </c>
      <c r="R734" s="334">
        <f>'Clients Balance'!R946/'Clients Balance'!$B946</f>
        <v>0</v>
      </c>
      <c r="S734" s="134"/>
      <c r="T734" s="134"/>
      <c r="U734" s="134"/>
      <c r="V734" s="134"/>
      <c r="W734" s="134"/>
      <c r="X734" s="134"/>
      <c r="Y734" s="134"/>
      <c r="Z734" s="134"/>
      <c r="AA734" s="134"/>
    </row>
    <row r="735" ht="22.5" customHeight="1">
      <c r="A735" s="186" t="str">
        <f>'PROP DAILY PNL'!A941</f>
        <v/>
      </c>
      <c r="B735" s="334">
        <f t="shared" si="1"/>
        <v>1</v>
      </c>
      <c r="C735" s="334">
        <f>'Clients Balance'!C947/'Clients Balance'!B947</f>
        <v>0.5886574678</v>
      </c>
      <c r="D735" s="334">
        <f>'Clients Balance'!D947/'Clients Balance'!$B947</f>
        <v>0.1441470854</v>
      </c>
      <c r="E735" s="334">
        <f>'Clients Balance'!E947/'Clients Balance'!$B947</f>
        <v>0.1089946972</v>
      </c>
      <c r="F735" s="334">
        <f>'Clients Balance'!F947/'Clients Balance'!$B947</f>
        <v>0</v>
      </c>
      <c r="G735" s="334">
        <f>'Clients Balance'!G947/'Clients Balance'!$B947</f>
        <v>0</v>
      </c>
      <c r="H735" s="334">
        <f>'Clients Balance'!H947/'Clients Balance'!$B947</f>
        <v>0</v>
      </c>
      <c r="I735" s="334">
        <f>'Clients Balance'!I947/'Clients Balance'!$B947</f>
        <v>0</v>
      </c>
      <c r="J735" s="334">
        <f>'Clients Balance'!J947/'Clients Balance'!$B947</f>
        <v>0</v>
      </c>
      <c r="K735" s="334">
        <f>'Clients Balance'!K947/'Clients Balance'!$B947</f>
        <v>0</v>
      </c>
      <c r="L735" s="334">
        <f>'Clients Balance'!L947/'Clients Balance'!$B947</f>
        <v>0</v>
      </c>
      <c r="M735" s="334">
        <f>'Clients Balance'!M947/'Clients Balance'!$B947</f>
        <v>0</v>
      </c>
      <c r="N735" s="334">
        <f>'Clients Balance'!N947/'Clients Balance'!$B947</f>
        <v>0</v>
      </c>
      <c r="O735" s="334">
        <f>'Clients Balance'!O947/'Clients Balance'!$B947</f>
        <v>0.04923004982</v>
      </c>
      <c r="P735" s="334">
        <f>'Clients Balance'!P947/'Clients Balance'!$B947</f>
        <v>0.02959932172</v>
      </c>
      <c r="Q735" s="334">
        <f>'Clients Balance'!Q947/'Clients Balance'!$B947</f>
        <v>0.07937137812</v>
      </c>
      <c r="R735" s="334">
        <f>'Clients Balance'!R947/'Clients Balance'!$B947</f>
        <v>0</v>
      </c>
      <c r="S735" s="134"/>
      <c r="T735" s="134"/>
      <c r="U735" s="134"/>
      <c r="V735" s="134"/>
      <c r="W735" s="134"/>
      <c r="X735" s="134"/>
      <c r="Y735" s="134"/>
      <c r="Z735" s="134"/>
      <c r="AA735" s="134"/>
    </row>
    <row r="736" ht="22.5" customHeight="1">
      <c r="A736" s="186" t="str">
        <f>'PROP DAILY PNL'!A942</f>
        <v/>
      </c>
      <c r="B736" s="334">
        <f t="shared" si="1"/>
        <v>1</v>
      </c>
      <c r="C736" s="334">
        <f>'Clients Balance'!C948/'Clients Balance'!B948</f>
        <v>0.5886574678</v>
      </c>
      <c r="D736" s="334">
        <f>'Clients Balance'!D948/'Clients Balance'!$B948</f>
        <v>0.1441470854</v>
      </c>
      <c r="E736" s="334">
        <f>'Clients Balance'!E948/'Clients Balance'!$B948</f>
        <v>0.1089946972</v>
      </c>
      <c r="F736" s="334">
        <f>'Clients Balance'!F948/'Clients Balance'!$B948</f>
        <v>0</v>
      </c>
      <c r="G736" s="334">
        <f>'Clients Balance'!G948/'Clients Balance'!$B948</f>
        <v>0</v>
      </c>
      <c r="H736" s="334">
        <f>'Clients Balance'!H948/'Clients Balance'!$B948</f>
        <v>0</v>
      </c>
      <c r="I736" s="334">
        <f>'Clients Balance'!I948/'Clients Balance'!$B948</f>
        <v>0</v>
      </c>
      <c r="J736" s="334">
        <f>'Clients Balance'!J948/'Clients Balance'!$B948</f>
        <v>0</v>
      </c>
      <c r="K736" s="334">
        <f>'Clients Balance'!K948/'Clients Balance'!$B948</f>
        <v>0</v>
      </c>
      <c r="L736" s="334">
        <f>'Clients Balance'!L948/'Clients Balance'!$B948</f>
        <v>0</v>
      </c>
      <c r="M736" s="334">
        <f>'Clients Balance'!M948/'Clients Balance'!$B948</f>
        <v>0</v>
      </c>
      <c r="N736" s="334">
        <f>'Clients Balance'!N948/'Clients Balance'!$B948</f>
        <v>0</v>
      </c>
      <c r="O736" s="334">
        <f>'Clients Balance'!O948/'Clients Balance'!$B948</f>
        <v>0.04923004982</v>
      </c>
      <c r="P736" s="334">
        <f>'Clients Balance'!P948/'Clients Balance'!$B948</f>
        <v>0.02959932172</v>
      </c>
      <c r="Q736" s="334">
        <f>'Clients Balance'!Q948/'Clients Balance'!$B948</f>
        <v>0.07937137812</v>
      </c>
      <c r="R736" s="334">
        <f>'Clients Balance'!R948/'Clients Balance'!$B948</f>
        <v>0</v>
      </c>
      <c r="S736" s="134"/>
      <c r="T736" s="134"/>
      <c r="U736" s="134"/>
      <c r="V736" s="134"/>
      <c r="W736" s="134"/>
      <c r="X736" s="134"/>
      <c r="Y736" s="134"/>
      <c r="Z736" s="134"/>
      <c r="AA736" s="134"/>
    </row>
    <row r="737" ht="22.5" customHeight="1">
      <c r="A737" s="186" t="str">
        <f>'PROP DAILY PNL'!A943</f>
        <v/>
      </c>
      <c r="B737" s="334">
        <f t="shared" si="1"/>
        <v>1</v>
      </c>
      <c r="C737" s="334">
        <f>'Clients Balance'!C949/'Clients Balance'!B949</f>
        <v>0.5886574678</v>
      </c>
      <c r="D737" s="334">
        <f>'Clients Balance'!D949/'Clients Balance'!$B949</f>
        <v>0.1441470854</v>
      </c>
      <c r="E737" s="334">
        <f>'Clients Balance'!E949/'Clients Balance'!$B949</f>
        <v>0.1089946972</v>
      </c>
      <c r="F737" s="334">
        <f>'Clients Balance'!F949/'Clients Balance'!$B949</f>
        <v>0</v>
      </c>
      <c r="G737" s="334">
        <f>'Clients Balance'!G949/'Clients Balance'!$B949</f>
        <v>0</v>
      </c>
      <c r="H737" s="334">
        <f>'Clients Balance'!H949/'Clients Balance'!$B949</f>
        <v>0</v>
      </c>
      <c r="I737" s="334">
        <f>'Clients Balance'!I949/'Clients Balance'!$B949</f>
        <v>0</v>
      </c>
      <c r="J737" s="334">
        <f>'Clients Balance'!J949/'Clients Balance'!$B949</f>
        <v>0</v>
      </c>
      <c r="K737" s="334">
        <f>'Clients Balance'!K949/'Clients Balance'!$B949</f>
        <v>0</v>
      </c>
      <c r="L737" s="334">
        <f>'Clients Balance'!L949/'Clients Balance'!$B949</f>
        <v>0</v>
      </c>
      <c r="M737" s="334">
        <f>'Clients Balance'!M949/'Clients Balance'!$B949</f>
        <v>0</v>
      </c>
      <c r="N737" s="334">
        <f>'Clients Balance'!N949/'Clients Balance'!$B949</f>
        <v>0</v>
      </c>
      <c r="O737" s="334">
        <f>'Clients Balance'!O949/'Clients Balance'!$B949</f>
        <v>0.04923004982</v>
      </c>
      <c r="P737" s="334">
        <f>'Clients Balance'!P949/'Clients Balance'!$B949</f>
        <v>0.02959932172</v>
      </c>
      <c r="Q737" s="334">
        <f>'Clients Balance'!Q949/'Clients Balance'!$B949</f>
        <v>0.07937137812</v>
      </c>
      <c r="R737" s="334">
        <f>'Clients Balance'!R949/'Clients Balance'!$B949</f>
        <v>0</v>
      </c>
      <c r="S737" s="134"/>
      <c r="T737" s="134"/>
      <c r="U737" s="134"/>
      <c r="V737" s="134"/>
      <c r="W737" s="134"/>
      <c r="X737" s="134"/>
      <c r="Y737" s="134"/>
      <c r="Z737" s="134"/>
      <c r="AA737" s="134"/>
    </row>
    <row r="738" ht="22.5" customHeight="1">
      <c r="A738" s="186" t="str">
        <f>'PROP DAILY PNL'!A944</f>
        <v/>
      </c>
      <c r="B738" s="334">
        <f t="shared" si="1"/>
        <v>1</v>
      </c>
      <c r="C738" s="334">
        <f>'Clients Balance'!C950/'Clients Balance'!B950</f>
        <v>0.5886574678</v>
      </c>
      <c r="D738" s="334">
        <f>'Clients Balance'!D950/'Clients Balance'!$B950</f>
        <v>0.1441470854</v>
      </c>
      <c r="E738" s="334">
        <f>'Clients Balance'!E950/'Clients Balance'!$B950</f>
        <v>0.1089946972</v>
      </c>
      <c r="F738" s="334">
        <f>'Clients Balance'!F950/'Clients Balance'!$B950</f>
        <v>0</v>
      </c>
      <c r="G738" s="334">
        <f>'Clients Balance'!G950/'Clients Balance'!$B950</f>
        <v>0</v>
      </c>
      <c r="H738" s="334">
        <f>'Clients Balance'!H950/'Clients Balance'!$B950</f>
        <v>0</v>
      </c>
      <c r="I738" s="334">
        <f>'Clients Balance'!I950/'Clients Balance'!$B950</f>
        <v>0</v>
      </c>
      <c r="J738" s="334">
        <f>'Clients Balance'!J950/'Clients Balance'!$B950</f>
        <v>0</v>
      </c>
      <c r="K738" s="334">
        <f>'Clients Balance'!K950/'Clients Balance'!$B950</f>
        <v>0</v>
      </c>
      <c r="L738" s="334">
        <f>'Clients Balance'!L950/'Clients Balance'!$B950</f>
        <v>0</v>
      </c>
      <c r="M738" s="334">
        <f>'Clients Balance'!M950/'Clients Balance'!$B950</f>
        <v>0</v>
      </c>
      <c r="N738" s="334">
        <f>'Clients Balance'!N950/'Clients Balance'!$B950</f>
        <v>0</v>
      </c>
      <c r="O738" s="334">
        <f>'Clients Balance'!O950/'Clients Balance'!$B950</f>
        <v>0.04923004982</v>
      </c>
      <c r="P738" s="334">
        <f>'Clients Balance'!P950/'Clients Balance'!$B950</f>
        <v>0.02959932172</v>
      </c>
      <c r="Q738" s="334">
        <f>'Clients Balance'!Q950/'Clients Balance'!$B950</f>
        <v>0.07937137812</v>
      </c>
      <c r="R738" s="334">
        <f>'Clients Balance'!R950/'Clients Balance'!$B950</f>
        <v>0</v>
      </c>
      <c r="S738" s="134"/>
      <c r="T738" s="134"/>
      <c r="U738" s="134"/>
      <c r="V738" s="134"/>
      <c r="W738" s="134"/>
      <c r="X738" s="134"/>
      <c r="Y738" s="134"/>
      <c r="Z738" s="134"/>
      <c r="AA738" s="134"/>
    </row>
    <row r="739" ht="22.5" customHeight="1">
      <c r="A739" s="186" t="str">
        <f>'PROP DAILY PNL'!A945</f>
        <v/>
      </c>
      <c r="B739" s="334">
        <f t="shared" si="1"/>
        <v>1</v>
      </c>
      <c r="C739" s="334">
        <f>'Clients Balance'!C951/'Clients Balance'!B951</f>
        <v>0.5886574678</v>
      </c>
      <c r="D739" s="334">
        <f>'Clients Balance'!D951/'Clients Balance'!$B951</f>
        <v>0.1441470854</v>
      </c>
      <c r="E739" s="334">
        <f>'Clients Balance'!E951/'Clients Balance'!$B951</f>
        <v>0.1089946972</v>
      </c>
      <c r="F739" s="334">
        <f>'Clients Balance'!F951/'Clients Balance'!$B951</f>
        <v>0</v>
      </c>
      <c r="G739" s="334">
        <f>'Clients Balance'!G951/'Clients Balance'!$B951</f>
        <v>0</v>
      </c>
      <c r="H739" s="334">
        <f>'Clients Balance'!H951/'Clients Balance'!$B951</f>
        <v>0</v>
      </c>
      <c r="I739" s="334">
        <f>'Clients Balance'!I951/'Clients Balance'!$B951</f>
        <v>0</v>
      </c>
      <c r="J739" s="334">
        <f>'Clients Balance'!J951/'Clients Balance'!$B951</f>
        <v>0</v>
      </c>
      <c r="K739" s="334">
        <f>'Clients Balance'!K951/'Clients Balance'!$B951</f>
        <v>0</v>
      </c>
      <c r="L739" s="334">
        <f>'Clients Balance'!L951/'Clients Balance'!$B951</f>
        <v>0</v>
      </c>
      <c r="M739" s="334">
        <f>'Clients Balance'!M951/'Clients Balance'!$B951</f>
        <v>0</v>
      </c>
      <c r="N739" s="334">
        <f>'Clients Balance'!N951/'Clients Balance'!$B951</f>
        <v>0</v>
      </c>
      <c r="O739" s="334">
        <f>'Clients Balance'!O951/'Clients Balance'!$B951</f>
        <v>0.04923004982</v>
      </c>
      <c r="P739" s="334">
        <f>'Clients Balance'!P951/'Clients Balance'!$B951</f>
        <v>0.02959932172</v>
      </c>
      <c r="Q739" s="334">
        <f>'Clients Balance'!Q951/'Clients Balance'!$B951</f>
        <v>0.07937137812</v>
      </c>
      <c r="R739" s="334">
        <f>'Clients Balance'!R951/'Clients Balance'!$B951</f>
        <v>0</v>
      </c>
      <c r="S739" s="134"/>
      <c r="T739" s="134"/>
      <c r="U739" s="134"/>
      <c r="V739" s="134"/>
      <c r="W739" s="134"/>
      <c r="X739" s="134"/>
      <c r="Y739" s="134"/>
      <c r="Z739" s="134"/>
      <c r="AA739" s="134"/>
    </row>
    <row r="740" ht="22.5" customHeight="1">
      <c r="A740" s="186" t="str">
        <f>'PROP DAILY PNL'!A946</f>
        <v/>
      </c>
      <c r="B740" s="334">
        <f t="shared" si="1"/>
        <v>1</v>
      </c>
      <c r="C740" s="334">
        <f>'Clients Balance'!C952/'Clients Balance'!B952</f>
        <v>0.5886574678</v>
      </c>
      <c r="D740" s="334">
        <f>'Clients Balance'!D952/'Clients Balance'!$B952</f>
        <v>0.1441470854</v>
      </c>
      <c r="E740" s="334">
        <f>'Clients Balance'!E952/'Clients Balance'!$B952</f>
        <v>0.1089946972</v>
      </c>
      <c r="F740" s="334">
        <f>'Clients Balance'!F952/'Clients Balance'!$B952</f>
        <v>0</v>
      </c>
      <c r="G740" s="334">
        <f>'Clients Balance'!G952/'Clients Balance'!$B952</f>
        <v>0</v>
      </c>
      <c r="H740" s="334">
        <f>'Clients Balance'!H952/'Clients Balance'!$B952</f>
        <v>0</v>
      </c>
      <c r="I740" s="334">
        <f>'Clients Balance'!I952/'Clients Balance'!$B952</f>
        <v>0</v>
      </c>
      <c r="J740" s="334">
        <f>'Clients Balance'!J952/'Clients Balance'!$B952</f>
        <v>0</v>
      </c>
      <c r="K740" s="334">
        <f>'Clients Balance'!K952/'Clients Balance'!$B952</f>
        <v>0</v>
      </c>
      <c r="L740" s="334">
        <f>'Clients Balance'!L952/'Clients Balance'!$B952</f>
        <v>0</v>
      </c>
      <c r="M740" s="334">
        <f>'Clients Balance'!M952/'Clients Balance'!$B952</f>
        <v>0</v>
      </c>
      <c r="N740" s="334">
        <f>'Clients Balance'!N952/'Clients Balance'!$B952</f>
        <v>0</v>
      </c>
      <c r="O740" s="334">
        <f>'Clients Balance'!O952/'Clients Balance'!$B952</f>
        <v>0.04923004982</v>
      </c>
      <c r="P740" s="334">
        <f>'Clients Balance'!P952/'Clients Balance'!$B952</f>
        <v>0.02959932172</v>
      </c>
      <c r="Q740" s="334">
        <f>'Clients Balance'!Q952/'Clients Balance'!$B952</f>
        <v>0.07937137812</v>
      </c>
      <c r="R740" s="334">
        <f>'Clients Balance'!R952/'Clients Balance'!$B952</f>
        <v>0</v>
      </c>
      <c r="S740" s="134"/>
      <c r="T740" s="134"/>
      <c r="U740" s="134"/>
      <c r="V740" s="134"/>
      <c r="W740" s="134"/>
      <c r="X740" s="134"/>
      <c r="Y740" s="134"/>
      <c r="Z740" s="134"/>
      <c r="AA740" s="134"/>
    </row>
    <row r="741" ht="22.5" customHeight="1">
      <c r="A741" s="186" t="str">
        <f>'PROP DAILY PNL'!A947</f>
        <v/>
      </c>
      <c r="B741" s="334">
        <f t="shared" si="1"/>
        <v>1</v>
      </c>
      <c r="C741" s="334">
        <f>'Clients Balance'!C953/'Clients Balance'!B953</f>
        <v>0.5886574678</v>
      </c>
      <c r="D741" s="334">
        <f>'Clients Balance'!D953/'Clients Balance'!$B953</f>
        <v>0.1441470854</v>
      </c>
      <c r="E741" s="334">
        <f>'Clients Balance'!E953/'Clients Balance'!$B953</f>
        <v>0.1089946972</v>
      </c>
      <c r="F741" s="334">
        <f>'Clients Balance'!F953/'Clients Balance'!$B953</f>
        <v>0</v>
      </c>
      <c r="G741" s="334">
        <f>'Clients Balance'!G953/'Clients Balance'!$B953</f>
        <v>0</v>
      </c>
      <c r="H741" s="334">
        <f>'Clients Balance'!H953/'Clients Balance'!$B953</f>
        <v>0</v>
      </c>
      <c r="I741" s="334">
        <f>'Clients Balance'!I953/'Clients Balance'!$B953</f>
        <v>0</v>
      </c>
      <c r="J741" s="334">
        <f>'Clients Balance'!J953/'Clients Balance'!$B953</f>
        <v>0</v>
      </c>
      <c r="K741" s="334">
        <f>'Clients Balance'!K953/'Clients Balance'!$B953</f>
        <v>0</v>
      </c>
      <c r="L741" s="334">
        <f>'Clients Balance'!L953/'Clients Balance'!$B953</f>
        <v>0</v>
      </c>
      <c r="M741" s="334">
        <f>'Clients Balance'!M953/'Clients Balance'!$B953</f>
        <v>0</v>
      </c>
      <c r="N741" s="334">
        <f>'Clients Balance'!N953/'Clients Balance'!$B953</f>
        <v>0</v>
      </c>
      <c r="O741" s="334">
        <f>'Clients Balance'!O953/'Clients Balance'!$B953</f>
        <v>0.04923004982</v>
      </c>
      <c r="P741" s="334">
        <f>'Clients Balance'!P953/'Clients Balance'!$B953</f>
        <v>0.02959932172</v>
      </c>
      <c r="Q741" s="334">
        <f>'Clients Balance'!Q953/'Clients Balance'!$B953</f>
        <v>0.07937137812</v>
      </c>
      <c r="R741" s="334">
        <f>'Clients Balance'!R953/'Clients Balance'!$B953</f>
        <v>0</v>
      </c>
      <c r="S741" s="134"/>
      <c r="T741" s="134"/>
      <c r="U741" s="134"/>
      <c r="V741" s="134"/>
      <c r="W741" s="134"/>
      <c r="X741" s="134"/>
      <c r="Y741" s="134"/>
      <c r="Z741" s="134"/>
      <c r="AA741" s="134"/>
    </row>
    <row r="742" ht="22.5" customHeight="1">
      <c r="A742" s="186" t="str">
        <f>'PROP DAILY PNL'!A948</f>
        <v/>
      </c>
      <c r="B742" s="334">
        <f t="shared" si="1"/>
        <v>1</v>
      </c>
      <c r="C742" s="334">
        <f>'Clients Balance'!C954/'Clients Balance'!B954</f>
        <v>0.5886574678</v>
      </c>
      <c r="D742" s="334">
        <f>'Clients Balance'!D954/'Clients Balance'!$B954</f>
        <v>0.1441470854</v>
      </c>
      <c r="E742" s="334">
        <f>'Clients Balance'!E954/'Clients Balance'!$B954</f>
        <v>0.1089946972</v>
      </c>
      <c r="F742" s="334">
        <f>'Clients Balance'!F954/'Clients Balance'!$B954</f>
        <v>0</v>
      </c>
      <c r="G742" s="334">
        <f>'Clients Balance'!G954/'Clients Balance'!$B954</f>
        <v>0</v>
      </c>
      <c r="H742" s="334">
        <f>'Clients Balance'!H954/'Clients Balance'!$B954</f>
        <v>0</v>
      </c>
      <c r="I742" s="334">
        <f>'Clients Balance'!I954/'Clients Balance'!$B954</f>
        <v>0</v>
      </c>
      <c r="J742" s="334">
        <f>'Clients Balance'!J954/'Clients Balance'!$B954</f>
        <v>0</v>
      </c>
      <c r="K742" s="334">
        <f>'Clients Balance'!K954/'Clients Balance'!$B954</f>
        <v>0</v>
      </c>
      <c r="L742" s="334">
        <f>'Clients Balance'!L954/'Clients Balance'!$B954</f>
        <v>0</v>
      </c>
      <c r="M742" s="334">
        <f>'Clients Balance'!M954/'Clients Balance'!$B954</f>
        <v>0</v>
      </c>
      <c r="N742" s="334">
        <f>'Clients Balance'!N954/'Clients Balance'!$B954</f>
        <v>0</v>
      </c>
      <c r="O742" s="334">
        <f>'Clients Balance'!O954/'Clients Balance'!$B954</f>
        <v>0.04923004982</v>
      </c>
      <c r="P742" s="334">
        <f>'Clients Balance'!P954/'Clients Balance'!$B954</f>
        <v>0.02959932172</v>
      </c>
      <c r="Q742" s="334">
        <f>'Clients Balance'!Q954/'Clients Balance'!$B954</f>
        <v>0.07937137812</v>
      </c>
      <c r="R742" s="334">
        <f>'Clients Balance'!R954/'Clients Balance'!$B954</f>
        <v>0</v>
      </c>
      <c r="S742" s="134"/>
      <c r="T742" s="134"/>
      <c r="U742" s="134"/>
      <c r="V742" s="134"/>
      <c r="W742" s="134"/>
      <c r="X742" s="134"/>
      <c r="Y742" s="134"/>
      <c r="Z742" s="134"/>
      <c r="AA742" s="134"/>
    </row>
    <row r="743" ht="22.5" customHeight="1">
      <c r="A743" s="186" t="str">
        <f>'PROP DAILY PNL'!A949</f>
        <v/>
      </c>
      <c r="B743" s="334">
        <f t="shared" si="1"/>
        <v>1</v>
      </c>
      <c r="C743" s="334">
        <f>'Clients Balance'!C955/'Clients Balance'!B955</f>
        <v>0.5886574678</v>
      </c>
      <c r="D743" s="334">
        <f>'Clients Balance'!D955/'Clients Balance'!$B955</f>
        <v>0.1441470854</v>
      </c>
      <c r="E743" s="334">
        <f>'Clients Balance'!E955/'Clients Balance'!$B955</f>
        <v>0.1089946972</v>
      </c>
      <c r="F743" s="334">
        <f>'Clients Balance'!F955/'Clients Balance'!$B955</f>
        <v>0</v>
      </c>
      <c r="G743" s="334">
        <f>'Clients Balance'!G955/'Clients Balance'!$B955</f>
        <v>0</v>
      </c>
      <c r="H743" s="334">
        <f>'Clients Balance'!H955/'Clients Balance'!$B955</f>
        <v>0</v>
      </c>
      <c r="I743" s="334">
        <f>'Clients Balance'!I955/'Clients Balance'!$B955</f>
        <v>0</v>
      </c>
      <c r="J743" s="334">
        <f>'Clients Balance'!J955/'Clients Balance'!$B955</f>
        <v>0</v>
      </c>
      <c r="K743" s="334">
        <f>'Clients Balance'!K955/'Clients Balance'!$B955</f>
        <v>0</v>
      </c>
      <c r="L743" s="334">
        <f>'Clients Balance'!L955/'Clients Balance'!$B955</f>
        <v>0</v>
      </c>
      <c r="M743" s="334">
        <f>'Clients Balance'!M955/'Clients Balance'!$B955</f>
        <v>0</v>
      </c>
      <c r="N743" s="334">
        <f>'Clients Balance'!N955/'Clients Balance'!$B955</f>
        <v>0</v>
      </c>
      <c r="O743" s="334">
        <f>'Clients Balance'!O955/'Clients Balance'!$B955</f>
        <v>0.04923004982</v>
      </c>
      <c r="P743" s="334">
        <f>'Clients Balance'!P955/'Clients Balance'!$B955</f>
        <v>0.02959932172</v>
      </c>
      <c r="Q743" s="334">
        <f>'Clients Balance'!Q955/'Clients Balance'!$B955</f>
        <v>0.07937137812</v>
      </c>
      <c r="R743" s="334">
        <f>'Clients Balance'!R955/'Clients Balance'!$B955</f>
        <v>0</v>
      </c>
      <c r="S743" s="134"/>
      <c r="T743" s="134"/>
      <c r="U743" s="134"/>
      <c r="V743" s="134"/>
      <c r="W743" s="134"/>
      <c r="X743" s="134"/>
      <c r="Y743" s="134"/>
      <c r="Z743" s="134"/>
      <c r="AA743" s="134"/>
    </row>
    <row r="744" ht="22.5" customHeight="1">
      <c r="A744" s="186" t="str">
        <f>'PROP DAILY PNL'!A950</f>
        <v/>
      </c>
      <c r="B744" s="334">
        <f t="shared" si="1"/>
        <v>1</v>
      </c>
      <c r="C744" s="334">
        <f>'Clients Balance'!C956/'Clients Balance'!B956</f>
        <v>0.5886574678</v>
      </c>
      <c r="D744" s="334">
        <f>'Clients Balance'!D956/'Clients Balance'!$B956</f>
        <v>0.1441470854</v>
      </c>
      <c r="E744" s="334">
        <f>'Clients Balance'!E956/'Clients Balance'!$B956</f>
        <v>0.1089946972</v>
      </c>
      <c r="F744" s="334">
        <f>'Clients Balance'!F956/'Clients Balance'!$B956</f>
        <v>0</v>
      </c>
      <c r="G744" s="334">
        <f>'Clients Balance'!G956/'Clients Balance'!$B956</f>
        <v>0</v>
      </c>
      <c r="H744" s="334">
        <f>'Clients Balance'!H956/'Clients Balance'!$B956</f>
        <v>0</v>
      </c>
      <c r="I744" s="334">
        <f>'Clients Balance'!I956/'Clients Balance'!$B956</f>
        <v>0</v>
      </c>
      <c r="J744" s="334">
        <f>'Clients Balance'!J956/'Clients Balance'!$B956</f>
        <v>0</v>
      </c>
      <c r="K744" s="334">
        <f>'Clients Balance'!K956/'Clients Balance'!$B956</f>
        <v>0</v>
      </c>
      <c r="L744" s="334">
        <f>'Clients Balance'!L956/'Clients Balance'!$B956</f>
        <v>0</v>
      </c>
      <c r="M744" s="334">
        <f>'Clients Balance'!M956/'Clients Balance'!$B956</f>
        <v>0</v>
      </c>
      <c r="N744" s="334">
        <f>'Clients Balance'!N956/'Clients Balance'!$B956</f>
        <v>0</v>
      </c>
      <c r="O744" s="334">
        <f>'Clients Balance'!O956/'Clients Balance'!$B956</f>
        <v>0.04923004982</v>
      </c>
      <c r="P744" s="334">
        <f>'Clients Balance'!P956/'Clients Balance'!$B956</f>
        <v>0.02959932172</v>
      </c>
      <c r="Q744" s="334">
        <f>'Clients Balance'!Q956/'Clients Balance'!$B956</f>
        <v>0.07937137812</v>
      </c>
      <c r="R744" s="334">
        <f>'Clients Balance'!R956/'Clients Balance'!$B956</f>
        <v>0</v>
      </c>
      <c r="S744" s="134"/>
      <c r="T744" s="134"/>
      <c r="U744" s="134"/>
      <c r="V744" s="134"/>
      <c r="W744" s="134"/>
      <c r="X744" s="134"/>
      <c r="Y744" s="134"/>
      <c r="Z744" s="134"/>
      <c r="AA744" s="134"/>
    </row>
    <row r="745" ht="22.5" customHeight="1">
      <c r="A745" s="186" t="str">
        <f>'PROP DAILY PNL'!A951</f>
        <v/>
      </c>
      <c r="B745" s="334">
        <f t="shared" si="1"/>
        <v>1</v>
      </c>
      <c r="C745" s="334">
        <f>'Clients Balance'!C957/'Clients Balance'!B957</f>
        <v>0.5886574678</v>
      </c>
      <c r="D745" s="334">
        <f>'Clients Balance'!D957/'Clients Balance'!$B957</f>
        <v>0.1441470854</v>
      </c>
      <c r="E745" s="334">
        <f>'Clients Balance'!E957/'Clients Balance'!$B957</f>
        <v>0.1089946972</v>
      </c>
      <c r="F745" s="334">
        <f>'Clients Balance'!F957/'Clients Balance'!$B957</f>
        <v>0</v>
      </c>
      <c r="G745" s="334">
        <f>'Clients Balance'!G957/'Clients Balance'!$B957</f>
        <v>0</v>
      </c>
      <c r="H745" s="334">
        <f>'Clients Balance'!H957/'Clients Balance'!$B957</f>
        <v>0</v>
      </c>
      <c r="I745" s="334">
        <f>'Clients Balance'!I957/'Clients Balance'!$B957</f>
        <v>0</v>
      </c>
      <c r="J745" s="334">
        <f>'Clients Balance'!J957/'Clients Balance'!$B957</f>
        <v>0</v>
      </c>
      <c r="K745" s="334">
        <f>'Clients Balance'!K957/'Clients Balance'!$B957</f>
        <v>0</v>
      </c>
      <c r="L745" s="334">
        <f>'Clients Balance'!L957/'Clients Balance'!$B957</f>
        <v>0</v>
      </c>
      <c r="M745" s="334">
        <f>'Clients Balance'!M957/'Clients Balance'!$B957</f>
        <v>0</v>
      </c>
      <c r="N745" s="334">
        <f>'Clients Balance'!N957/'Clients Balance'!$B957</f>
        <v>0</v>
      </c>
      <c r="O745" s="334">
        <f>'Clients Balance'!O957/'Clients Balance'!$B957</f>
        <v>0.04923004982</v>
      </c>
      <c r="P745" s="334">
        <f>'Clients Balance'!P957/'Clients Balance'!$B957</f>
        <v>0.02959932172</v>
      </c>
      <c r="Q745" s="334">
        <f>'Clients Balance'!Q957/'Clients Balance'!$B957</f>
        <v>0.07937137812</v>
      </c>
      <c r="R745" s="334">
        <f>'Clients Balance'!R957/'Clients Balance'!$B957</f>
        <v>0</v>
      </c>
      <c r="S745" s="134"/>
      <c r="T745" s="134"/>
      <c r="U745" s="134"/>
      <c r="V745" s="134"/>
      <c r="W745" s="134"/>
      <c r="X745" s="134"/>
      <c r="Y745" s="134"/>
      <c r="Z745" s="134"/>
      <c r="AA745" s="134"/>
    </row>
    <row r="746" ht="22.5" customHeight="1">
      <c r="A746" s="186" t="str">
        <f>'PROP DAILY PNL'!A952</f>
        <v/>
      </c>
      <c r="B746" s="334">
        <f t="shared" si="1"/>
        <v>1</v>
      </c>
      <c r="C746" s="334">
        <f>'Clients Balance'!C958/'Clients Balance'!B958</f>
        <v>0.5886574678</v>
      </c>
      <c r="D746" s="334">
        <f>'Clients Balance'!D958/'Clients Balance'!$B958</f>
        <v>0.1441470854</v>
      </c>
      <c r="E746" s="334">
        <f>'Clients Balance'!E958/'Clients Balance'!$B958</f>
        <v>0.1089946972</v>
      </c>
      <c r="F746" s="334">
        <f>'Clients Balance'!F958/'Clients Balance'!$B958</f>
        <v>0</v>
      </c>
      <c r="G746" s="334">
        <f>'Clients Balance'!G958/'Clients Balance'!$B958</f>
        <v>0</v>
      </c>
      <c r="H746" s="334">
        <f>'Clients Balance'!H958/'Clients Balance'!$B958</f>
        <v>0</v>
      </c>
      <c r="I746" s="334">
        <f>'Clients Balance'!I958/'Clients Balance'!$B958</f>
        <v>0</v>
      </c>
      <c r="J746" s="334">
        <f>'Clients Balance'!J958/'Clients Balance'!$B958</f>
        <v>0</v>
      </c>
      <c r="K746" s="334">
        <f>'Clients Balance'!K958/'Clients Balance'!$B958</f>
        <v>0</v>
      </c>
      <c r="L746" s="334">
        <f>'Clients Balance'!L958/'Clients Balance'!$B958</f>
        <v>0</v>
      </c>
      <c r="M746" s="334">
        <f>'Clients Balance'!M958/'Clients Balance'!$B958</f>
        <v>0</v>
      </c>
      <c r="N746" s="334">
        <f>'Clients Balance'!N958/'Clients Balance'!$B958</f>
        <v>0</v>
      </c>
      <c r="O746" s="334">
        <f>'Clients Balance'!O958/'Clients Balance'!$B958</f>
        <v>0.04923004982</v>
      </c>
      <c r="P746" s="334">
        <f>'Clients Balance'!P958/'Clients Balance'!$B958</f>
        <v>0.02959932172</v>
      </c>
      <c r="Q746" s="334">
        <f>'Clients Balance'!Q958/'Clients Balance'!$B958</f>
        <v>0.07937137812</v>
      </c>
      <c r="R746" s="334">
        <f>'Clients Balance'!R958/'Clients Balance'!$B958</f>
        <v>0</v>
      </c>
      <c r="S746" s="134"/>
      <c r="T746" s="134"/>
      <c r="U746" s="134"/>
      <c r="V746" s="134"/>
      <c r="W746" s="134"/>
      <c r="X746" s="134"/>
      <c r="Y746" s="134"/>
      <c r="Z746" s="134"/>
      <c r="AA746" s="134"/>
    </row>
    <row r="747" ht="22.5" customHeight="1">
      <c r="A747" s="186" t="str">
        <f>'PROP DAILY PNL'!A953</f>
        <v/>
      </c>
      <c r="B747" s="334">
        <f t="shared" si="1"/>
        <v>1</v>
      </c>
      <c r="C747" s="334">
        <f>'Clients Balance'!C959/'Clients Balance'!B959</f>
        <v>0.5886574678</v>
      </c>
      <c r="D747" s="334">
        <f>'Clients Balance'!D959/'Clients Balance'!$B959</f>
        <v>0.1441470854</v>
      </c>
      <c r="E747" s="334">
        <f>'Clients Balance'!E959/'Clients Balance'!$B959</f>
        <v>0.1089946972</v>
      </c>
      <c r="F747" s="334">
        <f>'Clients Balance'!F959/'Clients Balance'!$B959</f>
        <v>0</v>
      </c>
      <c r="G747" s="334">
        <f>'Clients Balance'!G959/'Clients Balance'!$B959</f>
        <v>0</v>
      </c>
      <c r="H747" s="334">
        <f>'Clients Balance'!H959/'Clients Balance'!$B959</f>
        <v>0</v>
      </c>
      <c r="I747" s="334">
        <f>'Clients Balance'!I959/'Clients Balance'!$B959</f>
        <v>0</v>
      </c>
      <c r="J747" s="334">
        <f>'Clients Balance'!J959/'Clients Balance'!$B959</f>
        <v>0</v>
      </c>
      <c r="K747" s="334">
        <f>'Clients Balance'!K959/'Clients Balance'!$B959</f>
        <v>0</v>
      </c>
      <c r="L747" s="334">
        <f>'Clients Balance'!L959/'Clients Balance'!$B959</f>
        <v>0</v>
      </c>
      <c r="M747" s="334">
        <f>'Clients Balance'!M959/'Clients Balance'!$B959</f>
        <v>0</v>
      </c>
      <c r="N747" s="334">
        <f>'Clients Balance'!N959/'Clients Balance'!$B959</f>
        <v>0</v>
      </c>
      <c r="O747" s="334">
        <f>'Clients Balance'!O959/'Clients Balance'!$B959</f>
        <v>0.04923004982</v>
      </c>
      <c r="P747" s="334">
        <f>'Clients Balance'!P959/'Clients Balance'!$B959</f>
        <v>0.02959932172</v>
      </c>
      <c r="Q747" s="334">
        <f>'Clients Balance'!Q959/'Clients Balance'!$B959</f>
        <v>0.07937137812</v>
      </c>
      <c r="R747" s="334">
        <f>'Clients Balance'!R959/'Clients Balance'!$B959</f>
        <v>0</v>
      </c>
      <c r="S747" s="134"/>
      <c r="T747" s="134"/>
      <c r="U747" s="134"/>
      <c r="V747" s="134"/>
      <c r="W747" s="134"/>
      <c r="X747" s="134"/>
      <c r="Y747" s="134"/>
      <c r="Z747" s="134"/>
      <c r="AA747" s="134"/>
    </row>
    <row r="748" ht="22.5" customHeight="1">
      <c r="A748" s="186" t="str">
        <f>'PROP DAILY PNL'!A954</f>
        <v/>
      </c>
      <c r="B748" s="334">
        <f t="shared" si="1"/>
        <v>1</v>
      </c>
      <c r="C748" s="334">
        <f>'Clients Balance'!C960/'Clients Balance'!B960</f>
        <v>0.5886574678</v>
      </c>
      <c r="D748" s="334">
        <f>'Clients Balance'!D960/'Clients Balance'!$B960</f>
        <v>0.1441470854</v>
      </c>
      <c r="E748" s="334">
        <f>'Clients Balance'!E960/'Clients Balance'!$B960</f>
        <v>0.1089946972</v>
      </c>
      <c r="F748" s="334">
        <f>'Clients Balance'!F960/'Clients Balance'!$B960</f>
        <v>0</v>
      </c>
      <c r="G748" s="334">
        <f>'Clients Balance'!G960/'Clients Balance'!$B960</f>
        <v>0</v>
      </c>
      <c r="H748" s="334">
        <f>'Clients Balance'!H960/'Clients Balance'!$B960</f>
        <v>0</v>
      </c>
      <c r="I748" s="334">
        <f>'Clients Balance'!I960/'Clients Balance'!$B960</f>
        <v>0</v>
      </c>
      <c r="J748" s="334">
        <f>'Clients Balance'!J960/'Clients Balance'!$B960</f>
        <v>0</v>
      </c>
      <c r="K748" s="334">
        <f>'Clients Balance'!K960/'Clients Balance'!$B960</f>
        <v>0</v>
      </c>
      <c r="L748" s="334">
        <f>'Clients Balance'!L960/'Clients Balance'!$B960</f>
        <v>0</v>
      </c>
      <c r="M748" s="334">
        <f>'Clients Balance'!M960/'Clients Balance'!$B960</f>
        <v>0</v>
      </c>
      <c r="N748" s="334">
        <f>'Clients Balance'!N960/'Clients Balance'!$B960</f>
        <v>0</v>
      </c>
      <c r="O748" s="334">
        <f>'Clients Balance'!O960/'Clients Balance'!$B960</f>
        <v>0.04923004982</v>
      </c>
      <c r="P748" s="334">
        <f>'Clients Balance'!P960/'Clients Balance'!$B960</f>
        <v>0.02959932172</v>
      </c>
      <c r="Q748" s="334">
        <f>'Clients Balance'!Q960/'Clients Balance'!$B960</f>
        <v>0.07937137812</v>
      </c>
      <c r="R748" s="334">
        <f>'Clients Balance'!R960/'Clients Balance'!$B960</f>
        <v>0</v>
      </c>
      <c r="S748" s="134"/>
      <c r="T748" s="134"/>
      <c r="U748" s="134"/>
      <c r="V748" s="134"/>
      <c r="W748" s="134"/>
      <c r="X748" s="134"/>
      <c r="Y748" s="134"/>
      <c r="Z748" s="134"/>
      <c r="AA748" s="134"/>
    </row>
    <row r="749" ht="22.5" customHeight="1">
      <c r="A749" s="186" t="str">
        <f>'PROP DAILY PNL'!A955</f>
        <v/>
      </c>
      <c r="B749" s="334">
        <f t="shared" si="1"/>
        <v>1</v>
      </c>
      <c r="C749" s="334">
        <f>'Clients Balance'!C961/'Clients Balance'!B961</f>
        <v>0.5886574678</v>
      </c>
      <c r="D749" s="334">
        <f>'Clients Balance'!D961/'Clients Balance'!$B961</f>
        <v>0.1441470854</v>
      </c>
      <c r="E749" s="334">
        <f>'Clients Balance'!E961/'Clients Balance'!$B961</f>
        <v>0.1089946972</v>
      </c>
      <c r="F749" s="334">
        <f>'Clients Balance'!F961/'Clients Balance'!$B961</f>
        <v>0</v>
      </c>
      <c r="G749" s="334">
        <f>'Clients Balance'!G961/'Clients Balance'!$B961</f>
        <v>0</v>
      </c>
      <c r="H749" s="334">
        <f>'Clients Balance'!H961/'Clients Balance'!$B961</f>
        <v>0</v>
      </c>
      <c r="I749" s="334">
        <f>'Clients Balance'!I961/'Clients Balance'!$B961</f>
        <v>0</v>
      </c>
      <c r="J749" s="334">
        <f>'Clients Balance'!J961/'Clients Balance'!$B961</f>
        <v>0</v>
      </c>
      <c r="K749" s="334">
        <f>'Clients Balance'!K961/'Clients Balance'!$B961</f>
        <v>0</v>
      </c>
      <c r="L749" s="334">
        <f>'Clients Balance'!L961/'Clients Balance'!$B961</f>
        <v>0</v>
      </c>
      <c r="M749" s="334">
        <f>'Clients Balance'!M961/'Clients Balance'!$B961</f>
        <v>0</v>
      </c>
      <c r="N749" s="334">
        <f>'Clients Balance'!N961/'Clients Balance'!$B961</f>
        <v>0</v>
      </c>
      <c r="O749" s="334">
        <f>'Clients Balance'!O961/'Clients Balance'!$B961</f>
        <v>0.04923004982</v>
      </c>
      <c r="P749" s="334">
        <f>'Clients Balance'!P961/'Clients Balance'!$B961</f>
        <v>0.02959932172</v>
      </c>
      <c r="Q749" s="334">
        <f>'Clients Balance'!Q961/'Clients Balance'!$B961</f>
        <v>0.07937137812</v>
      </c>
      <c r="R749" s="334">
        <f>'Clients Balance'!R961/'Clients Balance'!$B961</f>
        <v>0</v>
      </c>
      <c r="S749" s="134"/>
      <c r="T749" s="134"/>
      <c r="U749" s="134"/>
      <c r="V749" s="134"/>
      <c r="W749" s="134"/>
      <c r="X749" s="134"/>
      <c r="Y749" s="134"/>
      <c r="Z749" s="134"/>
      <c r="AA749" s="134"/>
    </row>
    <row r="750" ht="22.5" customHeight="1">
      <c r="A750" s="186" t="str">
        <f>'PROP DAILY PNL'!A956</f>
        <v/>
      </c>
      <c r="B750" s="334">
        <f t="shared" si="1"/>
        <v>1</v>
      </c>
      <c r="C750" s="334">
        <f>'Clients Balance'!C962/'Clients Balance'!B962</f>
        <v>0.5886574678</v>
      </c>
      <c r="D750" s="334">
        <f>'Clients Balance'!D962/'Clients Balance'!$B962</f>
        <v>0.1441470854</v>
      </c>
      <c r="E750" s="334">
        <f>'Clients Balance'!E962/'Clients Balance'!$B962</f>
        <v>0.1089946972</v>
      </c>
      <c r="F750" s="334">
        <f>'Clients Balance'!F962/'Clients Balance'!$B962</f>
        <v>0</v>
      </c>
      <c r="G750" s="334">
        <f>'Clients Balance'!G962/'Clients Balance'!$B962</f>
        <v>0</v>
      </c>
      <c r="H750" s="334">
        <f>'Clients Balance'!H962/'Clients Balance'!$B962</f>
        <v>0</v>
      </c>
      <c r="I750" s="334">
        <f>'Clients Balance'!I962/'Clients Balance'!$B962</f>
        <v>0</v>
      </c>
      <c r="J750" s="334">
        <f>'Clients Balance'!J962/'Clients Balance'!$B962</f>
        <v>0</v>
      </c>
      <c r="K750" s="334">
        <f>'Clients Balance'!K962/'Clients Balance'!$B962</f>
        <v>0</v>
      </c>
      <c r="L750" s="334">
        <f>'Clients Balance'!L962/'Clients Balance'!$B962</f>
        <v>0</v>
      </c>
      <c r="M750" s="334">
        <f>'Clients Balance'!M962/'Clients Balance'!$B962</f>
        <v>0</v>
      </c>
      <c r="N750" s="334">
        <f>'Clients Balance'!N962/'Clients Balance'!$B962</f>
        <v>0</v>
      </c>
      <c r="O750" s="334">
        <f>'Clients Balance'!O962/'Clients Balance'!$B962</f>
        <v>0.04923004982</v>
      </c>
      <c r="P750" s="334">
        <f>'Clients Balance'!P962/'Clients Balance'!$B962</f>
        <v>0.02959932172</v>
      </c>
      <c r="Q750" s="334">
        <f>'Clients Balance'!Q962/'Clients Balance'!$B962</f>
        <v>0.07937137812</v>
      </c>
      <c r="R750" s="334">
        <f>'Clients Balance'!R962/'Clients Balance'!$B962</f>
        <v>0</v>
      </c>
      <c r="S750" s="134"/>
      <c r="T750" s="134"/>
      <c r="U750" s="134"/>
      <c r="V750" s="134"/>
      <c r="W750" s="134"/>
      <c r="X750" s="134"/>
      <c r="Y750" s="134"/>
      <c r="Z750" s="134"/>
      <c r="AA750" s="134"/>
    </row>
    <row r="751" ht="22.5" customHeight="1">
      <c r="A751" s="186" t="str">
        <f>'PROP DAILY PNL'!A957</f>
        <v/>
      </c>
      <c r="B751" s="334">
        <f t="shared" si="1"/>
        <v>1</v>
      </c>
      <c r="C751" s="334">
        <f>'Clients Balance'!C963/'Clients Balance'!B963</f>
        <v>0.5886574678</v>
      </c>
      <c r="D751" s="334">
        <f>'Clients Balance'!D963/'Clients Balance'!$B963</f>
        <v>0.1441470854</v>
      </c>
      <c r="E751" s="334">
        <f>'Clients Balance'!E963/'Clients Balance'!$B963</f>
        <v>0.1089946972</v>
      </c>
      <c r="F751" s="334">
        <f>'Clients Balance'!F963/'Clients Balance'!$B963</f>
        <v>0</v>
      </c>
      <c r="G751" s="334">
        <f>'Clients Balance'!G963/'Clients Balance'!$B963</f>
        <v>0</v>
      </c>
      <c r="H751" s="334">
        <f>'Clients Balance'!H963/'Clients Balance'!$B963</f>
        <v>0</v>
      </c>
      <c r="I751" s="334">
        <f>'Clients Balance'!I963/'Clients Balance'!$B963</f>
        <v>0</v>
      </c>
      <c r="J751" s="334">
        <f>'Clients Balance'!J963/'Clients Balance'!$B963</f>
        <v>0</v>
      </c>
      <c r="K751" s="334">
        <f>'Clients Balance'!K963/'Clients Balance'!$B963</f>
        <v>0</v>
      </c>
      <c r="L751" s="334">
        <f>'Clients Balance'!L963/'Clients Balance'!$B963</f>
        <v>0</v>
      </c>
      <c r="M751" s="334">
        <f>'Clients Balance'!M963/'Clients Balance'!$B963</f>
        <v>0</v>
      </c>
      <c r="N751" s="334">
        <f>'Clients Balance'!N963/'Clients Balance'!$B963</f>
        <v>0</v>
      </c>
      <c r="O751" s="334">
        <f>'Clients Balance'!O963/'Clients Balance'!$B963</f>
        <v>0.04923004982</v>
      </c>
      <c r="P751" s="334">
        <f>'Clients Balance'!P963/'Clients Balance'!$B963</f>
        <v>0.02959932172</v>
      </c>
      <c r="Q751" s="334">
        <f>'Clients Balance'!Q963/'Clients Balance'!$B963</f>
        <v>0.07937137812</v>
      </c>
      <c r="R751" s="334">
        <f>'Clients Balance'!R963/'Clients Balance'!$B963</f>
        <v>0</v>
      </c>
      <c r="S751" s="134"/>
      <c r="T751" s="134"/>
      <c r="U751" s="134"/>
      <c r="V751" s="134"/>
      <c r="W751" s="134"/>
      <c r="X751" s="134"/>
      <c r="Y751" s="134"/>
      <c r="Z751" s="134"/>
      <c r="AA751" s="134"/>
    </row>
    <row r="752" ht="22.5" customHeight="1">
      <c r="A752" s="186" t="str">
        <f>'PROP DAILY PNL'!A958</f>
        <v/>
      </c>
      <c r="B752" s="334">
        <f t="shared" si="1"/>
        <v>1</v>
      </c>
      <c r="C752" s="334">
        <f>'Clients Balance'!C964/'Clients Balance'!B964</f>
        <v>0.5886574678</v>
      </c>
      <c r="D752" s="334">
        <f>'Clients Balance'!D964/'Clients Balance'!$B964</f>
        <v>0.1441470854</v>
      </c>
      <c r="E752" s="334">
        <f>'Clients Balance'!E964/'Clients Balance'!$B964</f>
        <v>0.1089946972</v>
      </c>
      <c r="F752" s="334">
        <f>'Clients Balance'!F964/'Clients Balance'!$B964</f>
        <v>0</v>
      </c>
      <c r="G752" s="334">
        <f>'Clients Balance'!G964/'Clients Balance'!$B964</f>
        <v>0</v>
      </c>
      <c r="H752" s="334">
        <f>'Clients Balance'!H964/'Clients Balance'!$B964</f>
        <v>0</v>
      </c>
      <c r="I752" s="334">
        <f>'Clients Balance'!I964/'Clients Balance'!$B964</f>
        <v>0</v>
      </c>
      <c r="J752" s="334">
        <f>'Clients Balance'!J964/'Clients Balance'!$B964</f>
        <v>0</v>
      </c>
      <c r="K752" s="334">
        <f>'Clients Balance'!K964/'Clients Balance'!$B964</f>
        <v>0</v>
      </c>
      <c r="L752" s="334">
        <f>'Clients Balance'!L964/'Clients Balance'!$B964</f>
        <v>0</v>
      </c>
      <c r="M752" s="334">
        <f>'Clients Balance'!M964/'Clients Balance'!$B964</f>
        <v>0</v>
      </c>
      <c r="N752" s="334">
        <f>'Clients Balance'!N964/'Clients Balance'!$B964</f>
        <v>0</v>
      </c>
      <c r="O752" s="334">
        <f>'Clients Balance'!O964/'Clients Balance'!$B964</f>
        <v>0.04923004982</v>
      </c>
      <c r="P752" s="334">
        <f>'Clients Balance'!P964/'Clients Balance'!$B964</f>
        <v>0.02959932172</v>
      </c>
      <c r="Q752" s="334">
        <f>'Clients Balance'!Q964/'Clients Balance'!$B964</f>
        <v>0.07937137812</v>
      </c>
      <c r="R752" s="334">
        <f>'Clients Balance'!R964/'Clients Balance'!$B964</f>
        <v>0</v>
      </c>
      <c r="S752" s="134"/>
      <c r="T752" s="134"/>
      <c r="U752" s="134"/>
      <c r="V752" s="134"/>
      <c r="W752" s="134"/>
      <c r="X752" s="134"/>
      <c r="Y752" s="134"/>
      <c r="Z752" s="134"/>
      <c r="AA752" s="134"/>
    </row>
    <row r="753" ht="22.5" customHeight="1">
      <c r="A753" s="186" t="str">
        <f>'PROP DAILY PNL'!A959</f>
        <v/>
      </c>
      <c r="B753" s="334">
        <f t="shared" si="1"/>
        <v>1</v>
      </c>
      <c r="C753" s="334">
        <f>'Clients Balance'!C965/'Clients Balance'!B965</f>
        <v>0.5886574678</v>
      </c>
      <c r="D753" s="334">
        <f>'Clients Balance'!D965/'Clients Balance'!$B965</f>
        <v>0.1441470854</v>
      </c>
      <c r="E753" s="334">
        <f>'Clients Balance'!E965/'Clients Balance'!$B965</f>
        <v>0.1089946972</v>
      </c>
      <c r="F753" s="334">
        <f>'Clients Balance'!F965/'Clients Balance'!$B965</f>
        <v>0</v>
      </c>
      <c r="G753" s="334">
        <f>'Clients Balance'!G965/'Clients Balance'!$B965</f>
        <v>0</v>
      </c>
      <c r="H753" s="334">
        <f>'Clients Balance'!H965/'Clients Balance'!$B965</f>
        <v>0</v>
      </c>
      <c r="I753" s="334">
        <f>'Clients Balance'!I965/'Clients Balance'!$B965</f>
        <v>0</v>
      </c>
      <c r="J753" s="334">
        <f>'Clients Balance'!J965/'Clients Balance'!$B965</f>
        <v>0</v>
      </c>
      <c r="K753" s="334">
        <f>'Clients Balance'!K965/'Clients Balance'!$B965</f>
        <v>0</v>
      </c>
      <c r="L753" s="334">
        <f>'Clients Balance'!L965/'Clients Balance'!$B965</f>
        <v>0</v>
      </c>
      <c r="M753" s="334">
        <f>'Clients Balance'!M965/'Clients Balance'!$B965</f>
        <v>0</v>
      </c>
      <c r="N753" s="334">
        <f>'Clients Balance'!N965/'Clients Balance'!$B965</f>
        <v>0</v>
      </c>
      <c r="O753" s="334">
        <f>'Clients Balance'!O965/'Clients Balance'!$B965</f>
        <v>0.04923004982</v>
      </c>
      <c r="P753" s="334">
        <f>'Clients Balance'!P965/'Clients Balance'!$B965</f>
        <v>0.02959932172</v>
      </c>
      <c r="Q753" s="334">
        <f>'Clients Balance'!Q965/'Clients Balance'!$B965</f>
        <v>0.07937137812</v>
      </c>
      <c r="R753" s="334">
        <f>'Clients Balance'!R965/'Clients Balance'!$B965</f>
        <v>0</v>
      </c>
      <c r="S753" s="134"/>
      <c r="T753" s="134"/>
      <c r="U753" s="134"/>
      <c r="V753" s="134"/>
      <c r="W753" s="134"/>
      <c r="X753" s="134"/>
      <c r="Y753" s="134"/>
      <c r="Z753" s="134"/>
      <c r="AA753" s="134"/>
    </row>
    <row r="754" ht="22.5" customHeight="1">
      <c r="A754" s="186" t="str">
        <f>'PROP DAILY PNL'!A960</f>
        <v/>
      </c>
      <c r="B754" s="334">
        <f t="shared" si="1"/>
        <v>1</v>
      </c>
      <c r="C754" s="334">
        <f>'Clients Balance'!C966/'Clients Balance'!B966</f>
        <v>0.5886574678</v>
      </c>
      <c r="D754" s="334">
        <f>'Clients Balance'!D966/'Clients Balance'!$B966</f>
        <v>0.1441470854</v>
      </c>
      <c r="E754" s="334">
        <f>'Clients Balance'!E966/'Clients Balance'!$B966</f>
        <v>0.1089946972</v>
      </c>
      <c r="F754" s="334">
        <f>'Clients Balance'!F966/'Clients Balance'!$B966</f>
        <v>0</v>
      </c>
      <c r="G754" s="334">
        <f>'Clients Balance'!G966/'Clients Balance'!$B966</f>
        <v>0</v>
      </c>
      <c r="H754" s="334">
        <f>'Clients Balance'!H966/'Clients Balance'!$B966</f>
        <v>0</v>
      </c>
      <c r="I754" s="334">
        <f>'Clients Balance'!I966/'Clients Balance'!$B966</f>
        <v>0</v>
      </c>
      <c r="J754" s="334">
        <f>'Clients Balance'!J966/'Clients Balance'!$B966</f>
        <v>0</v>
      </c>
      <c r="K754" s="334">
        <f>'Clients Balance'!K966/'Clients Balance'!$B966</f>
        <v>0</v>
      </c>
      <c r="L754" s="334">
        <f>'Clients Balance'!L966/'Clients Balance'!$B966</f>
        <v>0</v>
      </c>
      <c r="M754" s="334">
        <f>'Clients Balance'!M966/'Clients Balance'!$B966</f>
        <v>0</v>
      </c>
      <c r="N754" s="334">
        <f>'Clients Balance'!N966/'Clients Balance'!$B966</f>
        <v>0</v>
      </c>
      <c r="O754" s="334">
        <f>'Clients Balance'!O966/'Clients Balance'!$B966</f>
        <v>0.04923004982</v>
      </c>
      <c r="P754" s="334">
        <f>'Clients Balance'!P966/'Clients Balance'!$B966</f>
        <v>0.02959932172</v>
      </c>
      <c r="Q754" s="334">
        <f>'Clients Balance'!Q966/'Clients Balance'!$B966</f>
        <v>0.07937137812</v>
      </c>
      <c r="R754" s="334">
        <f>'Clients Balance'!R966/'Clients Balance'!$B966</f>
        <v>0</v>
      </c>
      <c r="S754" s="134"/>
      <c r="T754" s="134"/>
      <c r="U754" s="134"/>
      <c r="V754" s="134"/>
      <c r="W754" s="134"/>
      <c r="X754" s="134"/>
      <c r="Y754" s="134"/>
      <c r="Z754" s="134"/>
      <c r="AA754" s="134"/>
    </row>
    <row r="755" ht="22.5" customHeight="1">
      <c r="A755" s="186" t="str">
        <f>'PROP DAILY PNL'!A961</f>
        <v/>
      </c>
      <c r="B755" s="334">
        <f t="shared" si="1"/>
        <v>1</v>
      </c>
      <c r="C755" s="334">
        <f>'Clients Balance'!C967/'Clients Balance'!B967</f>
        <v>0.5886574678</v>
      </c>
      <c r="D755" s="334">
        <f>'Clients Balance'!D967/'Clients Balance'!$B967</f>
        <v>0.1441470854</v>
      </c>
      <c r="E755" s="334">
        <f>'Clients Balance'!E967/'Clients Balance'!$B967</f>
        <v>0.1089946972</v>
      </c>
      <c r="F755" s="334">
        <f>'Clients Balance'!F967/'Clients Balance'!$B967</f>
        <v>0</v>
      </c>
      <c r="G755" s="334">
        <f>'Clients Balance'!G967/'Clients Balance'!$B967</f>
        <v>0</v>
      </c>
      <c r="H755" s="334">
        <f>'Clients Balance'!H967/'Clients Balance'!$B967</f>
        <v>0</v>
      </c>
      <c r="I755" s="334">
        <f>'Clients Balance'!I967/'Clients Balance'!$B967</f>
        <v>0</v>
      </c>
      <c r="J755" s="334">
        <f>'Clients Balance'!J967/'Clients Balance'!$B967</f>
        <v>0</v>
      </c>
      <c r="K755" s="334">
        <f>'Clients Balance'!K967/'Clients Balance'!$B967</f>
        <v>0</v>
      </c>
      <c r="L755" s="334">
        <f>'Clients Balance'!L967/'Clients Balance'!$B967</f>
        <v>0</v>
      </c>
      <c r="M755" s="334">
        <f>'Clients Balance'!M967/'Clients Balance'!$B967</f>
        <v>0</v>
      </c>
      <c r="N755" s="334">
        <f>'Clients Balance'!N967/'Clients Balance'!$B967</f>
        <v>0</v>
      </c>
      <c r="O755" s="334">
        <f>'Clients Balance'!O967/'Clients Balance'!$B967</f>
        <v>0.04923004982</v>
      </c>
      <c r="P755" s="334">
        <f>'Clients Balance'!P967/'Clients Balance'!$B967</f>
        <v>0.02959932172</v>
      </c>
      <c r="Q755" s="334">
        <f>'Clients Balance'!Q967/'Clients Balance'!$B967</f>
        <v>0.07937137812</v>
      </c>
      <c r="R755" s="334">
        <f>'Clients Balance'!R967/'Clients Balance'!$B967</f>
        <v>0</v>
      </c>
      <c r="S755" s="134"/>
      <c r="T755" s="134"/>
      <c r="U755" s="134"/>
      <c r="V755" s="134"/>
      <c r="W755" s="134"/>
      <c r="X755" s="134"/>
      <c r="Y755" s="134"/>
      <c r="Z755" s="134"/>
      <c r="AA755" s="134"/>
    </row>
    <row r="756" ht="22.5" customHeight="1">
      <c r="A756" s="186" t="str">
        <f>'PROP DAILY PNL'!A962</f>
        <v/>
      </c>
      <c r="B756" s="334">
        <f t="shared" si="1"/>
        <v>1</v>
      </c>
      <c r="C756" s="334">
        <f>'Clients Balance'!C968/'Clients Balance'!B968</f>
        <v>0.5886574678</v>
      </c>
      <c r="D756" s="334">
        <f>'Clients Balance'!D968/'Clients Balance'!$B968</f>
        <v>0.1441470854</v>
      </c>
      <c r="E756" s="334">
        <f>'Clients Balance'!E968/'Clients Balance'!$B968</f>
        <v>0.1089946972</v>
      </c>
      <c r="F756" s="334">
        <f>'Clients Balance'!F968/'Clients Balance'!$B968</f>
        <v>0</v>
      </c>
      <c r="G756" s="334">
        <f>'Clients Balance'!G968/'Clients Balance'!$B968</f>
        <v>0</v>
      </c>
      <c r="H756" s="334">
        <f>'Clients Balance'!H968/'Clients Balance'!$B968</f>
        <v>0</v>
      </c>
      <c r="I756" s="334">
        <f>'Clients Balance'!I968/'Clients Balance'!$B968</f>
        <v>0</v>
      </c>
      <c r="J756" s="334">
        <f>'Clients Balance'!J968/'Clients Balance'!$B968</f>
        <v>0</v>
      </c>
      <c r="K756" s="334">
        <f>'Clients Balance'!K968/'Clients Balance'!$B968</f>
        <v>0</v>
      </c>
      <c r="L756" s="334">
        <f>'Clients Balance'!L968/'Clients Balance'!$B968</f>
        <v>0</v>
      </c>
      <c r="M756" s="334">
        <f>'Clients Balance'!M968/'Clients Balance'!$B968</f>
        <v>0</v>
      </c>
      <c r="N756" s="334">
        <f>'Clients Balance'!N968/'Clients Balance'!$B968</f>
        <v>0</v>
      </c>
      <c r="O756" s="334">
        <f>'Clients Balance'!O968/'Clients Balance'!$B968</f>
        <v>0.04923004982</v>
      </c>
      <c r="P756" s="334">
        <f>'Clients Balance'!P968/'Clients Balance'!$B968</f>
        <v>0.02959932172</v>
      </c>
      <c r="Q756" s="334">
        <f>'Clients Balance'!Q968/'Clients Balance'!$B968</f>
        <v>0.07937137812</v>
      </c>
      <c r="R756" s="334">
        <f>'Clients Balance'!R968/'Clients Balance'!$B968</f>
        <v>0</v>
      </c>
      <c r="S756" s="134"/>
      <c r="T756" s="134"/>
      <c r="U756" s="134"/>
      <c r="V756" s="134"/>
      <c r="W756" s="134"/>
      <c r="X756" s="134"/>
      <c r="Y756" s="134"/>
      <c r="Z756" s="134"/>
      <c r="AA756" s="134"/>
    </row>
    <row r="757" ht="22.5" customHeight="1">
      <c r="A757" s="186" t="str">
        <f>'PROP DAILY PNL'!A963</f>
        <v/>
      </c>
      <c r="B757" s="334">
        <f t="shared" si="1"/>
        <v>1</v>
      </c>
      <c r="C757" s="334">
        <f>'Clients Balance'!C969/'Clients Balance'!B969</f>
        <v>0.5886574678</v>
      </c>
      <c r="D757" s="334">
        <f>'Clients Balance'!D969/'Clients Balance'!$B969</f>
        <v>0.1441470854</v>
      </c>
      <c r="E757" s="334">
        <f>'Clients Balance'!E969/'Clients Balance'!$B969</f>
        <v>0.1089946972</v>
      </c>
      <c r="F757" s="334">
        <f>'Clients Balance'!F969/'Clients Balance'!$B969</f>
        <v>0</v>
      </c>
      <c r="G757" s="334">
        <f>'Clients Balance'!G969/'Clients Balance'!$B969</f>
        <v>0</v>
      </c>
      <c r="H757" s="334">
        <f>'Clients Balance'!H969/'Clients Balance'!$B969</f>
        <v>0</v>
      </c>
      <c r="I757" s="334">
        <f>'Clients Balance'!I969/'Clients Balance'!$B969</f>
        <v>0</v>
      </c>
      <c r="J757" s="334">
        <f>'Clients Balance'!J969/'Clients Balance'!$B969</f>
        <v>0</v>
      </c>
      <c r="K757" s="334">
        <f>'Clients Balance'!K969/'Clients Balance'!$B969</f>
        <v>0</v>
      </c>
      <c r="L757" s="334">
        <f>'Clients Balance'!L969/'Clients Balance'!$B969</f>
        <v>0</v>
      </c>
      <c r="M757" s="334">
        <f>'Clients Balance'!M969/'Clients Balance'!$B969</f>
        <v>0</v>
      </c>
      <c r="N757" s="334">
        <f>'Clients Balance'!N969/'Clients Balance'!$B969</f>
        <v>0</v>
      </c>
      <c r="O757" s="334">
        <f>'Clients Balance'!O969/'Clients Balance'!$B969</f>
        <v>0.04923004982</v>
      </c>
      <c r="P757" s="334">
        <f>'Clients Balance'!P969/'Clients Balance'!$B969</f>
        <v>0.02959932172</v>
      </c>
      <c r="Q757" s="334">
        <f>'Clients Balance'!Q969/'Clients Balance'!$B969</f>
        <v>0.07937137812</v>
      </c>
      <c r="R757" s="334">
        <f>'Clients Balance'!R969/'Clients Balance'!$B969</f>
        <v>0</v>
      </c>
      <c r="S757" s="134"/>
      <c r="T757" s="134"/>
      <c r="U757" s="134"/>
      <c r="V757" s="134"/>
      <c r="W757" s="134"/>
      <c r="X757" s="134"/>
      <c r="Y757" s="134"/>
      <c r="Z757" s="134"/>
      <c r="AA757" s="134"/>
    </row>
    <row r="758" ht="22.5" customHeight="1">
      <c r="A758" s="186" t="str">
        <f>'PROP DAILY PNL'!A964</f>
        <v/>
      </c>
      <c r="B758" s="334">
        <f t="shared" si="1"/>
        <v>1</v>
      </c>
      <c r="C758" s="334">
        <f>'Clients Balance'!C970/'Clients Balance'!B970</f>
        <v>0.5886574678</v>
      </c>
      <c r="D758" s="334">
        <f>'Clients Balance'!D970/'Clients Balance'!$B970</f>
        <v>0.1441470854</v>
      </c>
      <c r="E758" s="334">
        <f>'Clients Balance'!E970/'Clients Balance'!$B970</f>
        <v>0.1089946972</v>
      </c>
      <c r="F758" s="334">
        <f>'Clients Balance'!F970/'Clients Balance'!$B970</f>
        <v>0</v>
      </c>
      <c r="G758" s="334">
        <f>'Clients Balance'!G970/'Clients Balance'!$B970</f>
        <v>0</v>
      </c>
      <c r="H758" s="334">
        <f>'Clients Balance'!H970/'Clients Balance'!$B970</f>
        <v>0</v>
      </c>
      <c r="I758" s="334">
        <f>'Clients Balance'!I970/'Clients Balance'!$B970</f>
        <v>0</v>
      </c>
      <c r="J758" s="334">
        <f>'Clients Balance'!J970/'Clients Balance'!$B970</f>
        <v>0</v>
      </c>
      <c r="K758" s="334">
        <f>'Clients Balance'!K970/'Clients Balance'!$B970</f>
        <v>0</v>
      </c>
      <c r="L758" s="334">
        <f>'Clients Balance'!L970/'Clients Balance'!$B970</f>
        <v>0</v>
      </c>
      <c r="M758" s="334">
        <f>'Clients Balance'!M970/'Clients Balance'!$B970</f>
        <v>0</v>
      </c>
      <c r="N758" s="334">
        <f>'Clients Balance'!N970/'Clients Balance'!$B970</f>
        <v>0</v>
      </c>
      <c r="O758" s="334">
        <f>'Clients Balance'!O970/'Clients Balance'!$B970</f>
        <v>0.04923004982</v>
      </c>
      <c r="P758" s="334">
        <f>'Clients Balance'!P970/'Clients Balance'!$B970</f>
        <v>0.02959932172</v>
      </c>
      <c r="Q758" s="334">
        <f>'Clients Balance'!Q970/'Clients Balance'!$B970</f>
        <v>0.07937137812</v>
      </c>
      <c r="R758" s="334">
        <f>'Clients Balance'!R970/'Clients Balance'!$B970</f>
        <v>0</v>
      </c>
      <c r="S758" s="134"/>
      <c r="T758" s="134"/>
      <c r="U758" s="134"/>
      <c r="V758" s="134"/>
      <c r="W758" s="134"/>
      <c r="X758" s="134"/>
      <c r="Y758" s="134"/>
      <c r="Z758" s="134"/>
      <c r="AA758" s="134"/>
    </row>
    <row r="759" ht="22.5" customHeight="1">
      <c r="A759" s="186" t="str">
        <f>'PROP DAILY PNL'!A965</f>
        <v/>
      </c>
      <c r="B759" s="334">
        <f t="shared" si="1"/>
        <v>1</v>
      </c>
      <c r="C759" s="334">
        <f>'Clients Balance'!C971/'Clients Balance'!B971</f>
        <v>0.5886574678</v>
      </c>
      <c r="D759" s="334">
        <f>'Clients Balance'!D971/'Clients Balance'!$B971</f>
        <v>0.1441470854</v>
      </c>
      <c r="E759" s="334">
        <f>'Clients Balance'!E971/'Clients Balance'!$B971</f>
        <v>0.1089946972</v>
      </c>
      <c r="F759" s="334">
        <f>'Clients Balance'!F971/'Clients Balance'!$B971</f>
        <v>0</v>
      </c>
      <c r="G759" s="334">
        <f>'Clients Balance'!G971/'Clients Balance'!$B971</f>
        <v>0</v>
      </c>
      <c r="H759" s="334">
        <f>'Clients Balance'!H971/'Clients Balance'!$B971</f>
        <v>0</v>
      </c>
      <c r="I759" s="334">
        <f>'Clients Balance'!I971/'Clients Balance'!$B971</f>
        <v>0</v>
      </c>
      <c r="J759" s="334">
        <f>'Clients Balance'!J971/'Clients Balance'!$B971</f>
        <v>0</v>
      </c>
      <c r="K759" s="334">
        <f>'Clients Balance'!K971/'Clients Balance'!$B971</f>
        <v>0</v>
      </c>
      <c r="L759" s="334">
        <f>'Clients Balance'!L971/'Clients Balance'!$B971</f>
        <v>0</v>
      </c>
      <c r="M759" s="334">
        <f>'Clients Balance'!M971/'Clients Balance'!$B971</f>
        <v>0</v>
      </c>
      <c r="N759" s="334">
        <f>'Clients Balance'!N971/'Clients Balance'!$B971</f>
        <v>0</v>
      </c>
      <c r="O759" s="334">
        <f>'Clients Balance'!O971/'Clients Balance'!$B971</f>
        <v>0.04923004982</v>
      </c>
      <c r="P759" s="334">
        <f>'Clients Balance'!P971/'Clients Balance'!$B971</f>
        <v>0.02959932172</v>
      </c>
      <c r="Q759" s="334">
        <f>'Clients Balance'!Q971/'Clients Balance'!$B971</f>
        <v>0.07937137812</v>
      </c>
      <c r="R759" s="334">
        <f>'Clients Balance'!R971/'Clients Balance'!$B971</f>
        <v>0</v>
      </c>
      <c r="S759" s="134"/>
      <c r="T759" s="134"/>
      <c r="U759" s="134"/>
      <c r="V759" s="134"/>
      <c r="W759" s="134"/>
      <c r="X759" s="134"/>
      <c r="Y759" s="134"/>
      <c r="Z759" s="134"/>
      <c r="AA759" s="134"/>
    </row>
    <row r="760" ht="22.5" customHeight="1">
      <c r="A760" s="186" t="str">
        <f>'PROP DAILY PNL'!A966</f>
        <v/>
      </c>
      <c r="B760" s="334">
        <f t="shared" si="1"/>
        <v>1</v>
      </c>
      <c r="C760" s="334">
        <f>'Clients Balance'!C972/'Clients Balance'!B972</f>
        <v>0.5886574678</v>
      </c>
      <c r="D760" s="334">
        <f>'Clients Balance'!D972/'Clients Balance'!$B972</f>
        <v>0.1441470854</v>
      </c>
      <c r="E760" s="334">
        <f>'Clients Balance'!E972/'Clients Balance'!$B972</f>
        <v>0.1089946972</v>
      </c>
      <c r="F760" s="334">
        <f>'Clients Balance'!F972/'Clients Balance'!$B972</f>
        <v>0</v>
      </c>
      <c r="G760" s="334">
        <f>'Clients Balance'!G972/'Clients Balance'!$B972</f>
        <v>0</v>
      </c>
      <c r="H760" s="334">
        <f>'Clients Balance'!H972/'Clients Balance'!$B972</f>
        <v>0</v>
      </c>
      <c r="I760" s="334">
        <f>'Clients Balance'!I972/'Clients Balance'!$B972</f>
        <v>0</v>
      </c>
      <c r="J760" s="334">
        <f>'Clients Balance'!J972/'Clients Balance'!$B972</f>
        <v>0</v>
      </c>
      <c r="K760" s="334">
        <f>'Clients Balance'!K972/'Clients Balance'!$B972</f>
        <v>0</v>
      </c>
      <c r="L760" s="334">
        <f>'Clients Balance'!L972/'Clients Balance'!$B972</f>
        <v>0</v>
      </c>
      <c r="M760" s="334">
        <f>'Clients Balance'!M972/'Clients Balance'!$B972</f>
        <v>0</v>
      </c>
      <c r="N760" s="334">
        <f>'Clients Balance'!N972/'Clients Balance'!$B972</f>
        <v>0</v>
      </c>
      <c r="O760" s="334">
        <f>'Clients Balance'!O972/'Clients Balance'!$B972</f>
        <v>0.04923004982</v>
      </c>
      <c r="P760" s="334">
        <f>'Clients Balance'!P972/'Clients Balance'!$B972</f>
        <v>0.02959932172</v>
      </c>
      <c r="Q760" s="334">
        <f>'Clients Balance'!Q972/'Clients Balance'!$B972</f>
        <v>0.07937137812</v>
      </c>
      <c r="R760" s="334">
        <f>'Clients Balance'!R972/'Clients Balance'!$B972</f>
        <v>0</v>
      </c>
      <c r="S760" s="134"/>
      <c r="T760" s="134"/>
      <c r="U760" s="134"/>
      <c r="V760" s="134"/>
      <c r="W760" s="134"/>
      <c r="X760" s="134"/>
      <c r="Y760" s="134"/>
      <c r="Z760" s="134"/>
      <c r="AA760" s="134"/>
    </row>
    <row r="761" ht="22.5" customHeight="1">
      <c r="A761" s="186" t="str">
        <f>'PROP DAILY PNL'!A967</f>
        <v/>
      </c>
      <c r="B761" s="334">
        <f t="shared" si="1"/>
        <v>1</v>
      </c>
      <c r="C761" s="334">
        <f>'Clients Balance'!C973/'Clients Balance'!B973</f>
        <v>0.5886574678</v>
      </c>
      <c r="D761" s="334">
        <f>'Clients Balance'!D973/'Clients Balance'!$B973</f>
        <v>0.1441470854</v>
      </c>
      <c r="E761" s="334">
        <f>'Clients Balance'!E973/'Clients Balance'!$B973</f>
        <v>0.1089946972</v>
      </c>
      <c r="F761" s="334">
        <f>'Clients Balance'!F973/'Clients Balance'!$B973</f>
        <v>0</v>
      </c>
      <c r="G761" s="334">
        <f>'Clients Balance'!G973/'Clients Balance'!$B973</f>
        <v>0</v>
      </c>
      <c r="H761" s="334">
        <f>'Clients Balance'!H973/'Clients Balance'!$B973</f>
        <v>0</v>
      </c>
      <c r="I761" s="334">
        <f>'Clients Balance'!I973/'Clients Balance'!$B973</f>
        <v>0</v>
      </c>
      <c r="J761" s="334">
        <f>'Clients Balance'!J973/'Clients Balance'!$B973</f>
        <v>0</v>
      </c>
      <c r="K761" s="334">
        <f>'Clients Balance'!K973/'Clients Balance'!$B973</f>
        <v>0</v>
      </c>
      <c r="L761" s="334">
        <f>'Clients Balance'!L973/'Clients Balance'!$B973</f>
        <v>0</v>
      </c>
      <c r="M761" s="334">
        <f>'Clients Balance'!M973/'Clients Balance'!$B973</f>
        <v>0</v>
      </c>
      <c r="N761" s="334">
        <f>'Clients Balance'!N973/'Clients Balance'!$B973</f>
        <v>0</v>
      </c>
      <c r="O761" s="334">
        <f>'Clients Balance'!O973/'Clients Balance'!$B973</f>
        <v>0.04923004982</v>
      </c>
      <c r="P761" s="334">
        <f>'Clients Balance'!P973/'Clients Balance'!$B973</f>
        <v>0.02959932172</v>
      </c>
      <c r="Q761" s="334">
        <f>'Clients Balance'!Q973/'Clients Balance'!$B973</f>
        <v>0.07937137812</v>
      </c>
      <c r="R761" s="334">
        <f>'Clients Balance'!R973/'Clients Balance'!$B973</f>
        <v>0</v>
      </c>
      <c r="S761" s="134"/>
      <c r="T761" s="134"/>
      <c r="U761" s="134"/>
      <c r="V761" s="134"/>
      <c r="W761" s="134"/>
      <c r="X761" s="134"/>
      <c r="Y761" s="134"/>
      <c r="Z761" s="134"/>
      <c r="AA761" s="134"/>
    </row>
    <row r="762" ht="22.5" customHeight="1">
      <c r="A762" s="186" t="str">
        <f>'PROP DAILY PNL'!A968</f>
        <v/>
      </c>
      <c r="B762" s="334">
        <f t="shared" si="1"/>
        <v>1</v>
      </c>
      <c r="C762" s="334">
        <f>'Clients Balance'!C974/'Clients Balance'!B974</f>
        <v>0.5886574678</v>
      </c>
      <c r="D762" s="334">
        <f>'Clients Balance'!D974/'Clients Balance'!$B974</f>
        <v>0.1441470854</v>
      </c>
      <c r="E762" s="334">
        <f>'Clients Balance'!E974/'Clients Balance'!$B974</f>
        <v>0.1089946972</v>
      </c>
      <c r="F762" s="334">
        <f>'Clients Balance'!F974/'Clients Balance'!$B974</f>
        <v>0</v>
      </c>
      <c r="G762" s="334">
        <f>'Clients Balance'!G974/'Clients Balance'!$B974</f>
        <v>0</v>
      </c>
      <c r="H762" s="334">
        <f>'Clients Balance'!H974/'Clients Balance'!$B974</f>
        <v>0</v>
      </c>
      <c r="I762" s="334">
        <f>'Clients Balance'!I974/'Clients Balance'!$B974</f>
        <v>0</v>
      </c>
      <c r="J762" s="334">
        <f>'Clients Balance'!J974/'Clients Balance'!$B974</f>
        <v>0</v>
      </c>
      <c r="K762" s="334">
        <f>'Clients Balance'!K974/'Clients Balance'!$B974</f>
        <v>0</v>
      </c>
      <c r="L762" s="334">
        <f>'Clients Balance'!L974/'Clients Balance'!$B974</f>
        <v>0</v>
      </c>
      <c r="M762" s="334">
        <f>'Clients Balance'!M974/'Clients Balance'!$B974</f>
        <v>0</v>
      </c>
      <c r="N762" s="334">
        <f>'Clients Balance'!N974/'Clients Balance'!$B974</f>
        <v>0</v>
      </c>
      <c r="O762" s="334">
        <f>'Clients Balance'!O974/'Clients Balance'!$B974</f>
        <v>0.04923004982</v>
      </c>
      <c r="P762" s="334">
        <f>'Clients Balance'!P974/'Clients Balance'!$B974</f>
        <v>0.02959932172</v>
      </c>
      <c r="Q762" s="334">
        <f>'Clients Balance'!Q974/'Clients Balance'!$B974</f>
        <v>0.07937137812</v>
      </c>
      <c r="R762" s="334">
        <f>'Clients Balance'!R974/'Clients Balance'!$B974</f>
        <v>0</v>
      </c>
      <c r="S762" s="134"/>
      <c r="T762" s="134"/>
      <c r="U762" s="134"/>
      <c r="V762" s="134"/>
      <c r="W762" s="134"/>
      <c r="X762" s="134"/>
      <c r="Y762" s="134"/>
      <c r="Z762" s="134"/>
      <c r="AA762" s="134"/>
    </row>
    <row r="763" ht="22.5" customHeight="1">
      <c r="A763" s="186" t="str">
        <f>'PROP DAILY PNL'!A969</f>
        <v/>
      </c>
      <c r="B763" s="334">
        <f t="shared" si="1"/>
        <v>1</v>
      </c>
      <c r="C763" s="334">
        <f>'Clients Balance'!C975/'Clients Balance'!B975</f>
        <v>0.5886574678</v>
      </c>
      <c r="D763" s="334">
        <f>'Clients Balance'!D975/'Clients Balance'!$B975</f>
        <v>0.1441470854</v>
      </c>
      <c r="E763" s="334">
        <f>'Clients Balance'!E975/'Clients Balance'!$B975</f>
        <v>0.1089946972</v>
      </c>
      <c r="F763" s="334">
        <f>'Clients Balance'!F975/'Clients Balance'!$B975</f>
        <v>0</v>
      </c>
      <c r="G763" s="334">
        <f>'Clients Balance'!G975/'Clients Balance'!$B975</f>
        <v>0</v>
      </c>
      <c r="H763" s="334">
        <f>'Clients Balance'!H975/'Clients Balance'!$B975</f>
        <v>0</v>
      </c>
      <c r="I763" s="334">
        <f>'Clients Balance'!I975/'Clients Balance'!$B975</f>
        <v>0</v>
      </c>
      <c r="J763" s="334">
        <f>'Clients Balance'!J975/'Clients Balance'!$B975</f>
        <v>0</v>
      </c>
      <c r="K763" s="334">
        <f>'Clients Balance'!K975/'Clients Balance'!$B975</f>
        <v>0</v>
      </c>
      <c r="L763" s="334">
        <f>'Clients Balance'!L975/'Clients Balance'!$B975</f>
        <v>0</v>
      </c>
      <c r="M763" s="334">
        <f>'Clients Balance'!M975/'Clients Balance'!$B975</f>
        <v>0</v>
      </c>
      <c r="N763" s="334">
        <f>'Clients Balance'!N975/'Clients Balance'!$B975</f>
        <v>0</v>
      </c>
      <c r="O763" s="334">
        <f>'Clients Balance'!O975/'Clients Balance'!$B975</f>
        <v>0.04923004982</v>
      </c>
      <c r="P763" s="334">
        <f>'Clients Balance'!P975/'Clients Balance'!$B975</f>
        <v>0.02959932172</v>
      </c>
      <c r="Q763" s="334">
        <f>'Clients Balance'!Q975/'Clients Balance'!$B975</f>
        <v>0.07937137812</v>
      </c>
      <c r="R763" s="334">
        <f>'Clients Balance'!R975/'Clients Balance'!$B975</f>
        <v>0</v>
      </c>
      <c r="S763" s="134"/>
      <c r="T763" s="134"/>
      <c r="U763" s="134"/>
      <c r="V763" s="134"/>
      <c r="W763" s="134"/>
      <c r="X763" s="134"/>
      <c r="Y763" s="134"/>
      <c r="Z763" s="134"/>
      <c r="AA763" s="134"/>
    </row>
    <row r="764" ht="22.5" customHeight="1">
      <c r="A764" s="186" t="str">
        <f>'PROP DAILY PNL'!A970</f>
        <v/>
      </c>
      <c r="B764" s="334">
        <f t="shared" si="1"/>
        <v>1</v>
      </c>
      <c r="C764" s="334">
        <f>'Clients Balance'!C976/'Clients Balance'!B976</f>
        <v>0.5886574678</v>
      </c>
      <c r="D764" s="334">
        <f>'Clients Balance'!D976/'Clients Balance'!$B976</f>
        <v>0.1441470854</v>
      </c>
      <c r="E764" s="334">
        <f>'Clients Balance'!E976/'Clients Balance'!$B976</f>
        <v>0.1089946972</v>
      </c>
      <c r="F764" s="334">
        <f>'Clients Balance'!F976/'Clients Balance'!$B976</f>
        <v>0</v>
      </c>
      <c r="G764" s="334">
        <f>'Clients Balance'!G976/'Clients Balance'!$B976</f>
        <v>0</v>
      </c>
      <c r="H764" s="334">
        <f>'Clients Balance'!H976/'Clients Balance'!$B976</f>
        <v>0</v>
      </c>
      <c r="I764" s="334">
        <f>'Clients Balance'!I976/'Clients Balance'!$B976</f>
        <v>0</v>
      </c>
      <c r="J764" s="334">
        <f>'Clients Balance'!J976/'Clients Balance'!$B976</f>
        <v>0</v>
      </c>
      <c r="K764" s="334">
        <f>'Clients Balance'!K976/'Clients Balance'!$B976</f>
        <v>0</v>
      </c>
      <c r="L764" s="334">
        <f>'Clients Balance'!L976/'Clients Balance'!$B976</f>
        <v>0</v>
      </c>
      <c r="M764" s="334">
        <f>'Clients Balance'!M976/'Clients Balance'!$B976</f>
        <v>0</v>
      </c>
      <c r="N764" s="334">
        <f>'Clients Balance'!N976/'Clients Balance'!$B976</f>
        <v>0</v>
      </c>
      <c r="O764" s="334">
        <f>'Clients Balance'!O976/'Clients Balance'!$B976</f>
        <v>0.04923004982</v>
      </c>
      <c r="P764" s="334">
        <f>'Clients Balance'!P976/'Clients Balance'!$B976</f>
        <v>0.02959932172</v>
      </c>
      <c r="Q764" s="334">
        <f>'Clients Balance'!Q976/'Clients Balance'!$B976</f>
        <v>0.07937137812</v>
      </c>
      <c r="R764" s="334">
        <f>'Clients Balance'!R976/'Clients Balance'!$B976</f>
        <v>0</v>
      </c>
      <c r="S764" s="134"/>
      <c r="T764" s="134"/>
      <c r="U764" s="134"/>
      <c r="V764" s="134"/>
      <c r="W764" s="134"/>
      <c r="X764" s="134"/>
      <c r="Y764" s="134"/>
      <c r="Z764" s="134"/>
      <c r="AA764" s="134"/>
    </row>
    <row r="765" ht="22.5" customHeight="1">
      <c r="A765" s="186" t="str">
        <f>'PROP DAILY PNL'!A971</f>
        <v/>
      </c>
      <c r="B765" s="334">
        <f t="shared" si="1"/>
        <v>1</v>
      </c>
      <c r="C765" s="334">
        <f>'Clients Balance'!C977/'Clients Balance'!B977</f>
        <v>0.5886574678</v>
      </c>
      <c r="D765" s="334">
        <f>'Clients Balance'!D977/'Clients Balance'!$B977</f>
        <v>0.1441470854</v>
      </c>
      <c r="E765" s="334">
        <f>'Clients Balance'!E977/'Clients Balance'!$B977</f>
        <v>0.1089946972</v>
      </c>
      <c r="F765" s="334">
        <f>'Clients Balance'!F977/'Clients Balance'!$B977</f>
        <v>0</v>
      </c>
      <c r="G765" s="334">
        <f>'Clients Balance'!G977/'Clients Balance'!$B977</f>
        <v>0</v>
      </c>
      <c r="H765" s="334">
        <f>'Clients Balance'!H977/'Clients Balance'!$B977</f>
        <v>0</v>
      </c>
      <c r="I765" s="334">
        <f>'Clients Balance'!I977/'Clients Balance'!$B977</f>
        <v>0</v>
      </c>
      <c r="J765" s="334">
        <f>'Clients Balance'!J977/'Clients Balance'!$B977</f>
        <v>0</v>
      </c>
      <c r="K765" s="334">
        <f>'Clients Balance'!K977/'Clients Balance'!$B977</f>
        <v>0</v>
      </c>
      <c r="L765" s="334">
        <f>'Clients Balance'!L977/'Clients Balance'!$B977</f>
        <v>0</v>
      </c>
      <c r="M765" s="334">
        <f>'Clients Balance'!M977/'Clients Balance'!$B977</f>
        <v>0</v>
      </c>
      <c r="N765" s="334">
        <f>'Clients Balance'!N977/'Clients Balance'!$B977</f>
        <v>0</v>
      </c>
      <c r="O765" s="334">
        <f>'Clients Balance'!O977/'Clients Balance'!$B977</f>
        <v>0.04923004982</v>
      </c>
      <c r="P765" s="334">
        <f>'Clients Balance'!P977/'Clients Balance'!$B977</f>
        <v>0.02959932172</v>
      </c>
      <c r="Q765" s="334">
        <f>'Clients Balance'!Q977/'Clients Balance'!$B977</f>
        <v>0.07937137812</v>
      </c>
      <c r="R765" s="334">
        <f>'Clients Balance'!R977/'Clients Balance'!$B977</f>
        <v>0</v>
      </c>
      <c r="S765" s="134"/>
      <c r="T765" s="134"/>
      <c r="U765" s="134"/>
      <c r="V765" s="134"/>
      <c r="W765" s="134"/>
      <c r="X765" s="134"/>
      <c r="Y765" s="134"/>
      <c r="Z765" s="134"/>
      <c r="AA765" s="134"/>
    </row>
    <row r="766" ht="22.5" customHeight="1">
      <c r="A766" s="186" t="str">
        <f>'PROP DAILY PNL'!A972</f>
        <v/>
      </c>
      <c r="B766" s="334">
        <f t="shared" si="1"/>
        <v>1</v>
      </c>
      <c r="C766" s="334">
        <f>'Clients Balance'!C978/'Clients Balance'!B978</f>
        <v>0.5886574678</v>
      </c>
      <c r="D766" s="334">
        <f>'Clients Balance'!D978/'Clients Balance'!$B978</f>
        <v>0.1441470854</v>
      </c>
      <c r="E766" s="334">
        <f>'Clients Balance'!E978/'Clients Balance'!$B978</f>
        <v>0.1089946972</v>
      </c>
      <c r="F766" s="334">
        <f>'Clients Balance'!F978/'Clients Balance'!$B978</f>
        <v>0</v>
      </c>
      <c r="G766" s="334">
        <f>'Clients Balance'!G978/'Clients Balance'!$B978</f>
        <v>0</v>
      </c>
      <c r="H766" s="334">
        <f>'Clients Balance'!H978/'Clients Balance'!$B978</f>
        <v>0</v>
      </c>
      <c r="I766" s="334">
        <f>'Clients Balance'!I978/'Clients Balance'!$B978</f>
        <v>0</v>
      </c>
      <c r="J766" s="334">
        <f>'Clients Balance'!J978/'Clients Balance'!$B978</f>
        <v>0</v>
      </c>
      <c r="K766" s="334">
        <f>'Clients Balance'!K978/'Clients Balance'!$B978</f>
        <v>0</v>
      </c>
      <c r="L766" s="334">
        <f>'Clients Balance'!L978/'Clients Balance'!$B978</f>
        <v>0</v>
      </c>
      <c r="M766" s="334">
        <f>'Clients Balance'!M978/'Clients Balance'!$B978</f>
        <v>0</v>
      </c>
      <c r="N766" s="334">
        <f>'Clients Balance'!N978/'Clients Balance'!$B978</f>
        <v>0</v>
      </c>
      <c r="O766" s="334">
        <f>'Clients Balance'!O978/'Clients Balance'!$B978</f>
        <v>0.04923004982</v>
      </c>
      <c r="P766" s="334">
        <f>'Clients Balance'!P978/'Clients Balance'!$B978</f>
        <v>0.02959932172</v>
      </c>
      <c r="Q766" s="334">
        <f>'Clients Balance'!Q978/'Clients Balance'!$B978</f>
        <v>0.07937137812</v>
      </c>
      <c r="R766" s="334">
        <f>'Clients Balance'!R978/'Clients Balance'!$B978</f>
        <v>0</v>
      </c>
      <c r="S766" s="134"/>
      <c r="T766" s="134"/>
      <c r="U766" s="134"/>
      <c r="V766" s="134"/>
      <c r="W766" s="134"/>
      <c r="X766" s="134"/>
      <c r="Y766" s="134"/>
      <c r="Z766" s="134"/>
      <c r="AA766" s="134"/>
    </row>
    <row r="767" ht="22.5" customHeight="1">
      <c r="A767" s="186" t="str">
        <f>'PROP DAILY PNL'!A973</f>
        <v/>
      </c>
      <c r="B767" s="334">
        <f t="shared" si="1"/>
        <v>1</v>
      </c>
      <c r="C767" s="334">
        <f>'Clients Balance'!C979/'Clients Balance'!B979</f>
        <v>0.5886574678</v>
      </c>
      <c r="D767" s="334">
        <f>'Clients Balance'!D979/'Clients Balance'!$B979</f>
        <v>0.1441470854</v>
      </c>
      <c r="E767" s="334">
        <f>'Clients Balance'!E979/'Clients Balance'!$B979</f>
        <v>0.1089946972</v>
      </c>
      <c r="F767" s="334">
        <f>'Clients Balance'!F979/'Clients Balance'!$B979</f>
        <v>0</v>
      </c>
      <c r="G767" s="334">
        <f>'Clients Balance'!G979/'Clients Balance'!$B979</f>
        <v>0</v>
      </c>
      <c r="H767" s="334">
        <f>'Clients Balance'!H979/'Clients Balance'!$B979</f>
        <v>0</v>
      </c>
      <c r="I767" s="334">
        <f>'Clients Balance'!I979/'Clients Balance'!$B979</f>
        <v>0</v>
      </c>
      <c r="J767" s="334">
        <f>'Clients Balance'!J979/'Clients Balance'!$B979</f>
        <v>0</v>
      </c>
      <c r="K767" s="334">
        <f>'Clients Balance'!K979/'Clients Balance'!$B979</f>
        <v>0</v>
      </c>
      <c r="L767" s="334">
        <f>'Clients Balance'!L979/'Clients Balance'!$B979</f>
        <v>0</v>
      </c>
      <c r="M767" s="334">
        <f>'Clients Balance'!M979/'Clients Balance'!$B979</f>
        <v>0</v>
      </c>
      <c r="N767" s="334">
        <f>'Clients Balance'!N979/'Clients Balance'!$B979</f>
        <v>0</v>
      </c>
      <c r="O767" s="334">
        <f>'Clients Balance'!O979/'Clients Balance'!$B979</f>
        <v>0.04923004982</v>
      </c>
      <c r="P767" s="334">
        <f>'Clients Balance'!P979/'Clients Balance'!$B979</f>
        <v>0.02959932172</v>
      </c>
      <c r="Q767" s="334">
        <f>'Clients Balance'!Q979/'Clients Balance'!$B979</f>
        <v>0.07937137812</v>
      </c>
      <c r="R767" s="334">
        <f>'Clients Balance'!R979/'Clients Balance'!$B979</f>
        <v>0</v>
      </c>
      <c r="S767" s="134"/>
      <c r="T767" s="134"/>
      <c r="U767" s="134"/>
      <c r="V767" s="134"/>
      <c r="W767" s="134"/>
      <c r="X767" s="134"/>
      <c r="Y767" s="134"/>
      <c r="Z767" s="134"/>
      <c r="AA767" s="134"/>
    </row>
    <row r="768" ht="22.5" customHeight="1">
      <c r="A768" s="186" t="str">
        <f>'PROP DAILY PNL'!A974</f>
        <v/>
      </c>
      <c r="B768" s="334">
        <f t="shared" si="1"/>
        <v>1</v>
      </c>
      <c r="C768" s="334">
        <f>'Clients Balance'!C980/'Clients Balance'!B980</f>
        <v>0.5886574678</v>
      </c>
      <c r="D768" s="334">
        <f>'Clients Balance'!D980/'Clients Balance'!$B980</f>
        <v>0.1441470854</v>
      </c>
      <c r="E768" s="334">
        <f>'Clients Balance'!E980/'Clients Balance'!$B980</f>
        <v>0.1089946972</v>
      </c>
      <c r="F768" s="334">
        <f>'Clients Balance'!F980/'Clients Balance'!$B980</f>
        <v>0</v>
      </c>
      <c r="G768" s="334">
        <f>'Clients Balance'!G980/'Clients Balance'!$B980</f>
        <v>0</v>
      </c>
      <c r="H768" s="334">
        <f>'Clients Balance'!H980/'Clients Balance'!$B980</f>
        <v>0</v>
      </c>
      <c r="I768" s="334">
        <f>'Clients Balance'!I980/'Clients Balance'!$B980</f>
        <v>0</v>
      </c>
      <c r="J768" s="334">
        <f>'Clients Balance'!J980/'Clients Balance'!$B980</f>
        <v>0</v>
      </c>
      <c r="K768" s="334">
        <f>'Clients Balance'!K980/'Clients Balance'!$B980</f>
        <v>0</v>
      </c>
      <c r="L768" s="334">
        <f>'Clients Balance'!L980/'Clients Balance'!$B980</f>
        <v>0</v>
      </c>
      <c r="M768" s="334">
        <f>'Clients Balance'!M980/'Clients Balance'!$B980</f>
        <v>0</v>
      </c>
      <c r="N768" s="334">
        <f>'Clients Balance'!N980/'Clients Balance'!$B980</f>
        <v>0</v>
      </c>
      <c r="O768" s="334">
        <f>'Clients Balance'!O980/'Clients Balance'!$B980</f>
        <v>0.04923004982</v>
      </c>
      <c r="P768" s="334">
        <f>'Clients Balance'!P980/'Clients Balance'!$B980</f>
        <v>0.02959932172</v>
      </c>
      <c r="Q768" s="334">
        <f>'Clients Balance'!Q980/'Clients Balance'!$B980</f>
        <v>0.07937137812</v>
      </c>
      <c r="R768" s="334">
        <f>'Clients Balance'!R980/'Clients Balance'!$B980</f>
        <v>0</v>
      </c>
      <c r="S768" s="134"/>
      <c r="T768" s="134"/>
      <c r="U768" s="134"/>
      <c r="V768" s="134"/>
      <c r="W768" s="134"/>
      <c r="X768" s="134"/>
      <c r="Y768" s="134"/>
      <c r="Z768" s="134"/>
      <c r="AA768" s="134"/>
    </row>
    <row r="769" ht="22.5" customHeight="1">
      <c r="A769" s="186" t="str">
        <f>'PROP DAILY PNL'!A975</f>
        <v/>
      </c>
      <c r="B769" s="334">
        <f t="shared" si="1"/>
        <v>1</v>
      </c>
      <c r="C769" s="334">
        <f>'Clients Balance'!C981/'Clients Balance'!B981</f>
        <v>0.5886574678</v>
      </c>
      <c r="D769" s="334">
        <f>'Clients Balance'!D981/'Clients Balance'!$B981</f>
        <v>0.1441470854</v>
      </c>
      <c r="E769" s="334">
        <f>'Clients Balance'!E981/'Clients Balance'!$B981</f>
        <v>0.1089946972</v>
      </c>
      <c r="F769" s="334">
        <f>'Clients Balance'!F981/'Clients Balance'!$B981</f>
        <v>0</v>
      </c>
      <c r="G769" s="334">
        <f>'Clients Balance'!G981/'Clients Balance'!$B981</f>
        <v>0</v>
      </c>
      <c r="H769" s="334">
        <f>'Clients Balance'!H981/'Clients Balance'!$B981</f>
        <v>0</v>
      </c>
      <c r="I769" s="334">
        <f>'Clients Balance'!I981/'Clients Balance'!$B981</f>
        <v>0</v>
      </c>
      <c r="J769" s="334">
        <f>'Clients Balance'!J981/'Clients Balance'!$B981</f>
        <v>0</v>
      </c>
      <c r="K769" s="334">
        <f>'Clients Balance'!K981/'Clients Balance'!$B981</f>
        <v>0</v>
      </c>
      <c r="L769" s="334">
        <f>'Clients Balance'!L981/'Clients Balance'!$B981</f>
        <v>0</v>
      </c>
      <c r="M769" s="334">
        <f>'Clients Balance'!M981/'Clients Balance'!$B981</f>
        <v>0</v>
      </c>
      <c r="N769" s="334">
        <f>'Clients Balance'!N981/'Clients Balance'!$B981</f>
        <v>0</v>
      </c>
      <c r="O769" s="334">
        <f>'Clients Balance'!O981/'Clients Balance'!$B981</f>
        <v>0.04923004982</v>
      </c>
      <c r="P769" s="334">
        <f>'Clients Balance'!P981/'Clients Balance'!$B981</f>
        <v>0.02959932172</v>
      </c>
      <c r="Q769" s="334">
        <f>'Clients Balance'!Q981/'Clients Balance'!$B981</f>
        <v>0.07937137812</v>
      </c>
      <c r="R769" s="334">
        <f>'Clients Balance'!R981/'Clients Balance'!$B981</f>
        <v>0</v>
      </c>
      <c r="S769" s="134"/>
      <c r="T769" s="134"/>
      <c r="U769" s="134"/>
      <c r="V769" s="134"/>
      <c r="W769" s="134"/>
      <c r="X769" s="134"/>
      <c r="Y769" s="134"/>
      <c r="Z769" s="134"/>
      <c r="AA769" s="134"/>
    </row>
    <row r="770" ht="22.5" customHeight="1">
      <c r="A770" s="186" t="str">
        <f>'PROP DAILY PNL'!A976</f>
        <v/>
      </c>
      <c r="B770" s="334">
        <f t="shared" si="1"/>
        <v>1</v>
      </c>
      <c r="C770" s="334">
        <f>'Clients Balance'!C982/'Clients Balance'!B982</f>
        <v>0.5886574678</v>
      </c>
      <c r="D770" s="334">
        <f>'Clients Balance'!D982/'Clients Balance'!$B982</f>
        <v>0.1441470854</v>
      </c>
      <c r="E770" s="334">
        <f>'Clients Balance'!E982/'Clients Balance'!$B982</f>
        <v>0.1089946972</v>
      </c>
      <c r="F770" s="334">
        <f>'Clients Balance'!F982/'Clients Balance'!$B982</f>
        <v>0</v>
      </c>
      <c r="G770" s="334">
        <f>'Clients Balance'!G982/'Clients Balance'!$B982</f>
        <v>0</v>
      </c>
      <c r="H770" s="334">
        <f>'Clients Balance'!H982/'Clients Balance'!$B982</f>
        <v>0</v>
      </c>
      <c r="I770" s="334">
        <f>'Clients Balance'!I982/'Clients Balance'!$B982</f>
        <v>0</v>
      </c>
      <c r="J770" s="334">
        <f>'Clients Balance'!J982/'Clients Balance'!$B982</f>
        <v>0</v>
      </c>
      <c r="K770" s="334">
        <f>'Clients Balance'!K982/'Clients Balance'!$B982</f>
        <v>0</v>
      </c>
      <c r="L770" s="334">
        <f>'Clients Balance'!L982/'Clients Balance'!$B982</f>
        <v>0</v>
      </c>
      <c r="M770" s="334">
        <f>'Clients Balance'!M982/'Clients Balance'!$B982</f>
        <v>0</v>
      </c>
      <c r="N770" s="334">
        <f>'Clients Balance'!N982/'Clients Balance'!$B982</f>
        <v>0</v>
      </c>
      <c r="O770" s="334">
        <f>'Clients Balance'!O982/'Clients Balance'!$B982</f>
        <v>0.04923004982</v>
      </c>
      <c r="P770" s="334">
        <f>'Clients Balance'!P982/'Clients Balance'!$B982</f>
        <v>0.02959932172</v>
      </c>
      <c r="Q770" s="334">
        <f>'Clients Balance'!Q982/'Clients Balance'!$B982</f>
        <v>0.07937137812</v>
      </c>
      <c r="R770" s="334">
        <f>'Clients Balance'!R982/'Clients Balance'!$B982</f>
        <v>0</v>
      </c>
      <c r="S770" s="134"/>
      <c r="T770" s="134"/>
      <c r="U770" s="134"/>
      <c r="V770" s="134"/>
      <c r="W770" s="134"/>
      <c r="X770" s="134"/>
      <c r="Y770" s="134"/>
      <c r="Z770" s="134"/>
      <c r="AA770" s="134"/>
    </row>
    <row r="771" ht="22.5" customHeight="1">
      <c r="A771" s="186" t="str">
        <f>'PROP DAILY PNL'!A977</f>
        <v/>
      </c>
      <c r="B771" s="334">
        <f t="shared" si="1"/>
        <v>1</v>
      </c>
      <c r="C771" s="334">
        <f>'Clients Balance'!C983/'Clients Balance'!B983</f>
        <v>0.5886574678</v>
      </c>
      <c r="D771" s="334">
        <f>'Clients Balance'!D983/'Clients Balance'!$B983</f>
        <v>0.1441470854</v>
      </c>
      <c r="E771" s="334">
        <f>'Clients Balance'!E983/'Clients Balance'!$B983</f>
        <v>0.1089946972</v>
      </c>
      <c r="F771" s="334">
        <f>'Clients Balance'!F983/'Clients Balance'!$B983</f>
        <v>0</v>
      </c>
      <c r="G771" s="334">
        <f>'Clients Balance'!G983/'Clients Balance'!$B983</f>
        <v>0</v>
      </c>
      <c r="H771" s="334">
        <f>'Clients Balance'!H983/'Clients Balance'!$B983</f>
        <v>0</v>
      </c>
      <c r="I771" s="334">
        <f>'Clients Balance'!I983/'Clients Balance'!$B983</f>
        <v>0</v>
      </c>
      <c r="J771" s="334">
        <f>'Clients Balance'!J983/'Clients Balance'!$B983</f>
        <v>0</v>
      </c>
      <c r="K771" s="334">
        <f>'Clients Balance'!K983/'Clients Balance'!$B983</f>
        <v>0</v>
      </c>
      <c r="L771" s="334">
        <f>'Clients Balance'!L983/'Clients Balance'!$B983</f>
        <v>0</v>
      </c>
      <c r="M771" s="334">
        <f>'Clients Balance'!M983/'Clients Balance'!$B983</f>
        <v>0</v>
      </c>
      <c r="N771" s="334">
        <f>'Clients Balance'!N983/'Clients Balance'!$B983</f>
        <v>0</v>
      </c>
      <c r="O771" s="334">
        <f>'Clients Balance'!O983/'Clients Balance'!$B983</f>
        <v>0.04923004982</v>
      </c>
      <c r="P771" s="334">
        <f>'Clients Balance'!P983/'Clients Balance'!$B983</f>
        <v>0.02959932172</v>
      </c>
      <c r="Q771" s="334">
        <f>'Clients Balance'!Q983/'Clients Balance'!$B983</f>
        <v>0.07937137812</v>
      </c>
      <c r="R771" s="334">
        <f>'Clients Balance'!R983/'Clients Balance'!$B983</f>
        <v>0</v>
      </c>
      <c r="S771" s="134"/>
      <c r="T771" s="134"/>
      <c r="U771" s="134"/>
      <c r="V771" s="134"/>
      <c r="W771" s="134"/>
      <c r="X771" s="134"/>
      <c r="Y771" s="134"/>
      <c r="Z771" s="134"/>
      <c r="AA771" s="134"/>
    </row>
    <row r="772" ht="22.5" customHeight="1">
      <c r="A772" s="186" t="str">
        <f>'PROP DAILY PNL'!A978</f>
        <v/>
      </c>
      <c r="B772" s="334">
        <f t="shared" si="1"/>
        <v>1</v>
      </c>
      <c r="C772" s="334">
        <f>'Clients Balance'!C984/'Clients Balance'!B984</f>
        <v>0.5886574678</v>
      </c>
      <c r="D772" s="334">
        <f>'Clients Balance'!D984/'Clients Balance'!$B984</f>
        <v>0.1441470854</v>
      </c>
      <c r="E772" s="334">
        <f>'Clients Balance'!E984/'Clients Balance'!$B984</f>
        <v>0.1089946972</v>
      </c>
      <c r="F772" s="334">
        <f>'Clients Balance'!F984/'Clients Balance'!$B984</f>
        <v>0</v>
      </c>
      <c r="G772" s="334">
        <f>'Clients Balance'!G984/'Clients Balance'!$B984</f>
        <v>0</v>
      </c>
      <c r="H772" s="334">
        <f>'Clients Balance'!H984/'Clients Balance'!$B984</f>
        <v>0</v>
      </c>
      <c r="I772" s="334">
        <f>'Clients Balance'!I984/'Clients Balance'!$B984</f>
        <v>0</v>
      </c>
      <c r="J772" s="334">
        <f>'Clients Balance'!J984/'Clients Balance'!$B984</f>
        <v>0</v>
      </c>
      <c r="K772" s="334">
        <f>'Clients Balance'!K984/'Clients Balance'!$B984</f>
        <v>0</v>
      </c>
      <c r="L772" s="334">
        <f>'Clients Balance'!L984/'Clients Balance'!$B984</f>
        <v>0</v>
      </c>
      <c r="M772" s="334">
        <f>'Clients Balance'!M984/'Clients Balance'!$B984</f>
        <v>0</v>
      </c>
      <c r="N772" s="334">
        <f>'Clients Balance'!N984/'Clients Balance'!$B984</f>
        <v>0</v>
      </c>
      <c r="O772" s="334">
        <f>'Clients Balance'!O984/'Clients Balance'!$B984</f>
        <v>0.04923004982</v>
      </c>
      <c r="P772" s="334">
        <f>'Clients Balance'!P984/'Clients Balance'!$B984</f>
        <v>0.02959932172</v>
      </c>
      <c r="Q772" s="334">
        <f>'Clients Balance'!Q984/'Clients Balance'!$B984</f>
        <v>0.07937137812</v>
      </c>
      <c r="R772" s="334">
        <f>'Clients Balance'!R984/'Clients Balance'!$B984</f>
        <v>0</v>
      </c>
      <c r="S772" s="134"/>
      <c r="T772" s="134"/>
      <c r="U772" s="134"/>
      <c r="V772" s="134"/>
      <c r="W772" s="134"/>
      <c r="X772" s="134"/>
      <c r="Y772" s="134"/>
      <c r="Z772" s="134"/>
      <c r="AA772" s="134"/>
    </row>
    <row r="773" ht="22.5" customHeight="1">
      <c r="A773" s="186" t="str">
        <f>'PROP DAILY PNL'!A979</f>
        <v/>
      </c>
      <c r="B773" s="334">
        <f t="shared" si="1"/>
        <v>1</v>
      </c>
      <c r="C773" s="334">
        <f>'Clients Balance'!C985/'Clients Balance'!B985</f>
        <v>0.5886574678</v>
      </c>
      <c r="D773" s="334">
        <f>'Clients Balance'!D985/'Clients Balance'!$B985</f>
        <v>0.1441470854</v>
      </c>
      <c r="E773" s="334">
        <f>'Clients Balance'!E985/'Clients Balance'!$B985</f>
        <v>0.1089946972</v>
      </c>
      <c r="F773" s="334">
        <f>'Clients Balance'!F985/'Clients Balance'!$B985</f>
        <v>0</v>
      </c>
      <c r="G773" s="334">
        <f>'Clients Balance'!G985/'Clients Balance'!$B985</f>
        <v>0</v>
      </c>
      <c r="H773" s="334">
        <f>'Clients Balance'!H985/'Clients Balance'!$B985</f>
        <v>0</v>
      </c>
      <c r="I773" s="334">
        <f>'Clients Balance'!I985/'Clients Balance'!$B985</f>
        <v>0</v>
      </c>
      <c r="J773" s="334">
        <f>'Clients Balance'!J985/'Clients Balance'!$B985</f>
        <v>0</v>
      </c>
      <c r="K773" s="334">
        <f>'Clients Balance'!K985/'Clients Balance'!$B985</f>
        <v>0</v>
      </c>
      <c r="L773" s="334">
        <f>'Clients Balance'!L985/'Clients Balance'!$B985</f>
        <v>0</v>
      </c>
      <c r="M773" s="334">
        <f>'Clients Balance'!M985/'Clients Balance'!$B985</f>
        <v>0</v>
      </c>
      <c r="N773" s="334">
        <f>'Clients Balance'!N985/'Clients Balance'!$B985</f>
        <v>0</v>
      </c>
      <c r="O773" s="334">
        <f>'Clients Balance'!O985/'Clients Balance'!$B985</f>
        <v>0.04923004982</v>
      </c>
      <c r="P773" s="334">
        <f>'Clients Balance'!P985/'Clients Balance'!$B985</f>
        <v>0.02959932172</v>
      </c>
      <c r="Q773" s="334">
        <f>'Clients Balance'!Q985/'Clients Balance'!$B985</f>
        <v>0.07937137812</v>
      </c>
      <c r="R773" s="334">
        <f>'Clients Balance'!R985/'Clients Balance'!$B985</f>
        <v>0</v>
      </c>
      <c r="S773" s="134"/>
      <c r="T773" s="134"/>
      <c r="U773" s="134"/>
      <c r="V773" s="134"/>
      <c r="W773" s="134"/>
      <c r="X773" s="134"/>
      <c r="Y773" s="134"/>
      <c r="Z773" s="134"/>
      <c r="AA773" s="134"/>
    </row>
    <row r="774" ht="22.5" customHeight="1">
      <c r="A774" s="186" t="str">
        <f>'PROP DAILY PNL'!A980</f>
        <v/>
      </c>
      <c r="B774" s="335" t="str">
        <f t="shared" si="1"/>
        <v>#DIV/0!</v>
      </c>
      <c r="C774" s="334" t="str">
        <f>'Clients Balance'!C987/'Clients Balance'!B987</f>
        <v>#DIV/0!</v>
      </c>
      <c r="D774" s="334">
        <f>'Clients Balance'!D986/'Clients Balance'!$B986</f>
        <v>0.1441470854</v>
      </c>
      <c r="E774" s="334" t="str">
        <f>'Clients Balance'!E987/'Clients Balance'!$B987</f>
        <v>#DIV/0!</v>
      </c>
      <c r="F774" s="334" t="str">
        <f>'Clients Balance'!F987/'Clients Balance'!$B987</f>
        <v>#DIV/0!</v>
      </c>
      <c r="G774" s="334" t="str">
        <f>'Clients Balance'!G987/'Clients Balance'!$B987</f>
        <v>#DIV/0!</v>
      </c>
      <c r="H774" s="334" t="str">
        <f>'Clients Balance'!H987/'Clients Balance'!$B987</f>
        <v>#DIV/0!</v>
      </c>
      <c r="I774" s="334" t="str">
        <f>'Clients Balance'!I987/'Clients Balance'!$B987</f>
        <v>#DIV/0!</v>
      </c>
      <c r="J774" s="334" t="str">
        <f>'Clients Balance'!J987/'Clients Balance'!$B987</f>
        <v>#DIV/0!</v>
      </c>
      <c r="K774" s="334" t="str">
        <f>'Clients Balance'!K987/'Clients Balance'!$B987</f>
        <v>#DIV/0!</v>
      </c>
      <c r="L774" s="334">
        <f>'Clients Balance'!L986/'Clients Balance'!$B986</f>
        <v>0</v>
      </c>
      <c r="M774" s="334">
        <f>'Clients Balance'!M986/'Clients Balance'!$B986</f>
        <v>0</v>
      </c>
      <c r="N774" s="334">
        <f>'Clients Balance'!N986/'Clients Balance'!$B986</f>
        <v>0</v>
      </c>
      <c r="O774" s="334">
        <f>'Clients Balance'!O986/'Clients Balance'!$B986</f>
        <v>0.04923004982</v>
      </c>
      <c r="P774" s="334">
        <f>'Clients Balance'!P986/'Clients Balance'!$B986</f>
        <v>0.02959932172</v>
      </c>
      <c r="Q774" s="334">
        <f>'Clients Balance'!Q986/'Clients Balance'!$B986</f>
        <v>0.07937137812</v>
      </c>
      <c r="R774" s="334">
        <f>'Clients Balance'!R986/'Clients Balance'!$B986</f>
        <v>0</v>
      </c>
      <c r="S774" s="134"/>
      <c r="T774" s="134"/>
      <c r="U774" s="134"/>
      <c r="V774" s="134"/>
      <c r="W774" s="134"/>
      <c r="X774" s="134"/>
      <c r="Y774" s="134"/>
      <c r="Z774" s="134"/>
      <c r="AA774" s="134"/>
    </row>
    <row r="775" ht="22.5" customHeight="1">
      <c r="A775" s="186" t="str">
        <f>'PROP DAILY PNL'!A981</f>
        <v/>
      </c>
      <c r="B775" s="335" t="str">
        <f t="shared" si="1"/>
        <v>#DIV/0!</v>
      </c>
      <c r="C775" s="334" t="str">
        <f>'Clients Balance'!C988/'Clients Balance'!B988</f>
        <v>#DIV/0!</v>
      </c>
      <c r="D775" s="334" t="str">
        <f t="shared" ref="D775:D777" si="3">#REF!/#REF!</f>
        <v>#REF!</v>
      </c>
      <c r="E775" s="334" t="str">
        <f>'Clients Balance'!E988/'Clients Balance'!$B988</f>
        <v>#DIV/0!</v>
      </c>
      <c r="F775" s="334" t="str">
        <f>'Clients Balance'!F988/'Clients Balance'!$B988</f>
        <v>#DIV/0!</v>
      </c>
      <c r="G775" s="334" t="str">
        <f>'Clients Balance'!G988/'Clients Balance'!$B988</f>
        <v>#DIV/0!</v>
      </c>
      <c r="H775" s="334" t="str">
        <f>'Clients Balance'!H988/'Clients Balance'!$B988</f>
        <v>#DIV/0!</v>
      </c>
      <c r="I775" s="334" t="str">
        <f>'Clients Balance'!I988/'Clients Balance'!$B988</f>
        <v>#DIV/0!</v>
      </c>
      <c r="J775" s="334" t="str">
        <f>'Clients Balance'!J988/'Clients Balance'!$B988</f>
        <v>#DIV/0!</v>
      </c>
      <c r="K775" s="334" t="str">
        <f>'Clients Balance'!K988/'Clients Balance'!$B988</f>
        <v>#DIV/0!</v>
      </c>
      <c r="L775" s="334" t="str">
        <f t="shared" ref="L775:R775" si="2">#REF!/#REF!</f>
        <v>#REF!</v>
      </c>
      <c r="M775" s="334" t="str">
        <f t="shared" si="2"/>
        <v>#REF!</v>
      </c>
      <c r="N775" s="334" t="str">
        <f t="shared" si="2"/>
        <v>#REF!</v>
      </c>
      <c r="O775" s="334" t="str">
        <f t="shared" si="2"/>
        <v>#REF!</v>
      </c>
      <c r="P775" s="334" t="str">
        <f t="shared" si="2"/>
        <v>#REF!</v>
      </c>
      <c r="Q775" s="334" t="str">
        <f t="shared" si="2"/>
        <v>#REF!</v>
      </c>
      <c r="R775" s="334" t="str">
        <f t="shared" si="2"/>
        <v>#REF!</v>
      </c>
      <c r="S775" s="134"/>
      <c r="T775" s="134"/>
      <c r="U775" s="134"/>
      <c r="V775" s="134"/>
      <c r="W775" s="134"/>
      <c r="X775" s="134"/>
      <c r="Y775" s="134"/>
      <c r="Z775" s="134"/>
      <c r="AA775" s="134"/>
    </row>
    <row r="776" ht="22.5" customHeight="1">
      <c r="A776" s="186" t="str">
        <f>'PROP DAILY PNL'!A982</f>
        <v/>
      </c>
      <c r="B776" s="335" t="str">
        <f t="shared" si="1"/>
        <v>#DIV/0!</v>
      </c>
      <c r="C776" s="334" t="str">
        <f>'Clients Balance'!C989/'Clients Balance'!B989</f>
        <v>#DIV/0!</v>
      </c>
      <c r="D776" s="334" t="str">
        <f t="shared" si="3"/>
        <v>#REF!</v>
      </c>
      <c r="E776" s="334" t="str">
        <f>'Clients Balance'!E989/'Clients Balance'!$B989</f>
        <v>#DIV/0!</v>
      </c>
      <c r="F776" s="334" t="str">
        <f>'Clients Balance'!F989/'Clients Balance'!$B989</f>
        <v>#DIV/0!</v>
      </c>
      <c r="G776" s="334" t="str">
        <f>'Clients Balance'!G989/'Clients Balance'!$B989</f>
        <v>#DIV/0!</v>
      </c>
      <c r="H776" s="334" t="str">
        <f>'Clients Balance'!H989/'Clients Balance'!$B989</f>
        <v>#DIV/0!</v>
      </c>
      <c r="I776" s="334" t="str">
        <f>'Clients Balance'!I989/'Clients Balance'!$B989</f>
        <v>#DIV/0!</v>
      </c>
      <c r="J776" s="334" t="str">
        <f>'Clients Balance'!J989/'Clients Balance'!$B989</f>
        <v>#DIV/0!</v>
      </c>
      <c r="K776" s="334" t="str">
        <f>'Clients Balance'!K989/'Clients Balance'!$B989</f>
        <v>#DIV/0!</v>
      </c>
      <c r="L776" s="334" t="str">
        <f t="shared" ref="L776:R776" si="4">#REF!/#REF!</f>
        <v>#REF!</v>
      </c>
      <c r="M776" s="334" t="str">
        <f t="shared" si="4"/>
        <v>#REF!</v>
      </c>
      <c r="N776" s="334" t="str">
        <f t="shared" si="4"/>
        <v>#REF!</v>
      </c>
      <c r="O776" s="334" t="str">
        <f t="shared" si="4"/>
        <v>#REF!</v>
      </c>
      <c r="P776" s="334" t="str">
        <f t="shared" si="4"/>
        <v>#REF!</v>
      </c>
      <c r="Q776" s="334" t="str">
        <f t="shared" si="4"/>
        <v>#REF!</v>
      </c>
      <c r="R776" s="334" t="str">
        <f t="shared" si="4"/>
        <v>#REF!</v>
      </c>
      <c r="S776" s="134"/>
      <c r="T776" s="134"/>
      <c r="U776" s="134"/>
      <c r="V776" s="134"/>
      <c r="W776" s="134"/>
      <c r="X776" s="134"/>
      <c r="Y776" s="134"/>
      <c r="Z776" s="134"/>
      <c r="AA776" s="134"/>
    </row>
    <row r="777" ht="22.5" customHeight="1">
      <c r="A777" s="186" t="str">
        <f>'PROP DAILY PNL'!A983</f>
        <v/>
      </c>
      <c r="B777" s="335" t="str">
        <f t="shared" si="1"/>
        <v>#DIV/0!</v>
      </c>
      <c r="C777" s="334" t="str">
        <f>'Clients Balance'!C990/'Clients Balance'!B990</f>
        <v>#DIV/0!</v>
      </c>
      <c r="D777" s="334" t="str">
        <f t="shared" si="3"/>
        <v>#REF!</v>
      </c>
      <c r="E777" s="334" t="str">
        <f>'Clients Balance'!E990/'Clients Balance'!$B990</f>
        <v>#DIV/0!</v>
      </c>
      <c r="F777" s="334" t="str">
        <f>'Clients Balance'!F990/'Clients Balance'!$B990</f>
        <v>#DIV/0!</v>
      </c>
      <c r="G777" s="334" t="str">
        <f>'Clients Balance'!G990/'Clients Balance'!$B990</f>
        <v>#DIV/0!</v>
      </c>
      <c r="H777" s="334" t="str">
        <f>'Clients Balance'!H990/'Clients Balance'!$B990</f>
        <v>#DIV/0!</v>
      </c>
      <c r="I777" s="334" t="str">
        <f>'Clients Balance'!I990/'Clients Balance'!$B990</f>
        <v>#DIV/0!</v>
      </c>
      <c r="J777" s="334" t="str">
        <f>'Clients Balance'!J990/'Clients Balance'!$B990</f>
        <v>#DIV/0!</v>
      </c>
      <c r="K777" s="334" t="str">
        <f>'Clients Balance'!K990/'Clients Balance'!$B990</f>
        <v>#DIV/0!</v>
      </c>
      <c r="L777" s="334" t="str">
        <f t="shared" ref="L777:R777" si="5">#REF!/#REF!</f>
        <v>#REF!</v>
      </c>
      <c r="M777" s="334" t="str">
        <f t="shared" si="5"/>
        <v>#REF!</v>
      </c>
      <c r="N777" s="334" t="str">
        <f t="shared" si="5"/>
        <v>#REF!</v>
      </c>
      <c r="O777" s="334" t="str">
        <f t="shared" si="5"/>
        <v>#REF!</v>
      </c>
      <c r="P777" s="334" t="str">
        <f t="shared" si="5"/>
        <v>#REF!</v>
      </c>
      <c r="Q777" s="334" t="str">
        <f t="shared" si="5"/>
        <v>#REF!</v>
      </c>
      <c r="R777" s="334" t="str">
        <f t="shared" si="5"/>
        <v>#REF!</v>
      </c>
      <c r="S777" s="134"/>
      <c r="T777" s="134"/>
      <c r="U777" s="134"/>
      <c r="V777" s="134"/>
      <c r="W777" s="134"/>
      <c r="X777" s="134"/>
      <c r="Y777" s="134"/>
      <c r="Z777" s="134"/>
      <c r="AA777" s="134"/>
    </row>
    <row r="778" ht="22.5" customHeight="1">
      <c r="A778" s="186" t="str">
        <f>'PROP DAILY PNL'!A984</f>
        <v/>
      </c>
      <c r="B778" s="335" t="str">
        <f t="shared" si="1"/>
        <v>#DIV/0!</v>
      </c>
      <c r="C778" s="334" t="str">
        <f>'Clients Balance'!C991/'Clients Balance'!B991</f>
        <v>#DIV/0!</v>
      </c>
      <c r="D778" s="334" t="str">
        <f>'Clients Balance'!D987/'Clients Balance'!$B987</f>
        <v>#DIV/0!</v>
      </c>
      <c r="E778" s="334" t="str">
        <f>'Clients Balance'!E991/'Clients Balance'!$B991</f>
        <v>#DIV/0!</v>
      </c>
      <c r="F778" s="334" t="str">
        <f>'Clients Balance'!F991/'Clients Balance'!$B991</f>
        <v>#DIV/0!</v>
      </c>
      <c r="G778" s="334" t="str">
        <f>'Clients Balance'!G991/'Clients Balance'!$B991</f>
        <v>#DIV/0!</v>
      </c>
      <c r="H778" s="334" t="str">
        <f>'Clients Balance'!H991/'Clients Balance'!$B991</f>
        <v>#DIV/0!</v>
      </c>
      <c r="I778" s="334" t="str">
        <f>'Clients Balance'!I991/'Clients Balance'!$B991</f>
        <v>#DIV/0!</v>
      </c>
      <c r="J778" s="334" t="str">
        <f>'Clients Balance'!J991/'Clients Balance'!$B991</f>
        <v>#DIV/0!</v>
      </c>
      <c r="K778" s="334" t="str">
        <f>'Clients Balance'!K991/'Clients Balance'!$B991</f>
        <v>#DIV/0!</v>
      </c>
      <c r="L778" s="334" t="str">
        <f>'Clients Balance'!L987/'Clients Balance'!$B987</f>
        <v>#DIV/0!</v>
      </c>
      <c r="M778" s="334" t="str">
        <f>'Clients Balance'!M987/'Clients Balance'!$B987</f>
        <v>#DIV/0!</v>
      </c>
      <c r="N778" s="334" t="str">
        <f>'Clients Balance'!N987/'Clients Balance'!$B987</f>
        <v>#DIV/0!</v>
      </c>
      <c r="O778" s="334" t="str">
        <f>'Clients Balance'!O987/'Clients Balance'!$B987</f>
        <v>#DIV/0!</v>
      </c>
      <c r="P778" s="334" t="str">
        <f>'Clients Balance'!P987/'Clients Balance'!$B987</f>
        <v>#DIV/0!</v>
      </c>
      <c r="Q778" s="334" t="str">
        <f>'Clients Balance'!Q987/'Clients Balance'!$B987</f>
        <v>#DIV/0!</v>
      </c>
      <c r="R778" s="334" t="str">
        <f>'Clients Balance'!R987/'Clients Balance'!$B987</f>
        <v>#DIV/0!</v>
      </c>
      <c r="S778" s="134"/>
      <c r="T778" s="134"/>
      <c r="U778" s="134"/>
      <c r="V778" s="134"/>
      <c r="W778" s="134"/>
      <c r="X778" s="134"/>
      <c r="Y778" s="134"/>
      <c r="Z778" s="134"/>
      <c r="AA778" s="134"/>
    </row>
    <row r="779" ht="22.5" customHeight="1">
      <c r="A779" s="186" t="str">
        <f>'PROP DAILY PNL'!A985</f>
        <v/>
      </c>
      <c r="B779" s="335" t="str">
        <f t="shared" si="1"/>
        <v>#DIV/0!</v>
      </c>
      <c r="C779" s="334" t="str">
        <f>'Clients Balance'!C992/'Clients Balance'!B992</f>
        <v>#DIV/0!</v>
      </c>
      <c r="D779" s="334" t="str">
        <f>'Clients Balance'!D988/'Clients Balance'!$B988</f>
        <v>#DIV/0!</v>
      </c>
      <c r="E779" s="334" t="str">
        <f>'Clients Balance'!E992/'Clients Balance'!$B992</f>
        <v>#DIV/0!</v>
      </c>
      <c r="F779" s="334" t="str">
        <f>'Clients Balance'!F992/'Clients Balance'!$B992</f>
        <v>#DIV/0!</v>
      </c>
      <c r="G779" s="334" t="str">
        <f>'Clients Balance'!G992/'Clients Balance'!$B992</f>
        <v>#DIV/0!</v>
      </c>
      <c r="H779" s="334" t="str">
        <f>'Clients Balance'!H992/'Clients Balance'!$B992</f>
        <v>#DIV/0!</v>
      </c>
      <c r="I779" s="334" t="str">
        <f>'Clients Balance'!I992/'Clients Balance'!$B992</f>
        <v>#DIV/0!</v>
      </c>
      <c r="J779" s="334" t="str">
        <f>'Clients Balance'!J992/'Clients Balance'!$B992</f>
        <v>#DIV/0!</v>
      </c>
      <c r="K779" s="334" t="str">
        <f>'Clients Balance'!K992/'Clients Balance'!$B992</f>
        <v>#DIV/0!</v>
      </c>
      <c r="L779" s="334" t="str">
        <f>'Clients Balance'!L988/'Clients Balance'!$B988</f>
        <v>#DIV/0!</v>
      </c>
      <c r="M779" s="334" t="str">
        <f>'Clients Balance'!M988/'Clients Balance'!$B988</f>
        <v>#DIV/0!</v>
      </c>
      <c r="N779" s="334" t="str">
        <f>'Clients Balance'!N988/'Clients Balance'!$B988</f>
        <v>#DIV/0!</v>
      </c>
      <c r="O779" s="334" t="str">
        <f>'Clients Balance'!O988/'Clients Balance'!$B988</f>
        <v>#DIV/0!</v>
      </c>
      <c r="P779" s="334" t="str">
        <f>'Clients Balance'!P988/'Clients Balance'!$B988</f>
        <v>#DIV/0!</v>
      </c>
      <c r="Q779" s="334" t="str">
        <f>'Clients Balance'!Q988/'Clients Balance'!$B988</f>
        <v>#DIV/0!</v>
      </c>
      <c r="R779" s="334" t="str">
        <f>'Clients Balance'!R988/'Clients Balance'!$B988</f>
        <v>#DIV/0!</v>
      </c>
      <c r="S779" s="134"/>
      <c r="T779" s="134"/>
      <c r="U779" s="134"/>
      <c r="V779" s="134"/>
      <c r="W779" s="134"/>
      <c r="X779" s="134"/>
      <c r="Y779" s="134"/>
      <c r="Z779" s="134"/>
      <c r="AA779" s="134"/>
    </row>
    <row r="780" ht="22.5" customHeight="1">
      <c r="A780" s="186" t="str">
        <f>'PROP DAILY PNL'!A986</f>
        <v/>
      </c>
      <c r="B780" s="335" t="str">
        <f t="shared" si="1"/>
        <v>#DIV/0!</v>
      </c>
      <c r="C780" s="334" t="str">
        <f>'Clients Balance'!C993/'Clients Balance'!B993</f>
        <v>#DIV/0!</v>
      </c>
      <c r="D780" s="334" t="str">
        <f>'Clients Balance'!D989/'Clients Balance'!$B989</f>
        <v>#DIV/0!</v>
      </c>
      <c r="E780" s="334" t="str">
        <f>'Clients Balance'!E993/'Clients Balance'!$B993</f>
        <v>#DIV/0!</v>
      </c>
      <c r="F780" s="334" t="str">
        <f>'Clients Balance'!F993/'Clients Balance'!$B993</f>
        <v>#DIV/0!</v>
      </c>
      <c r="G780" s="334" t="str">
        <f>'Clients Balance'!G993/'Clients Balance'!$B993</f>
        <v>#DIV/0!</v>
      </c>
      <c r="H780" s="334" t="str">
        <f>'Clients Balance'!H993/'Clients Balance'!$B993</f>
        <v>#DIV/0!</v>
      </c>
      <c r="I780" s="334" t="str">
        <f>'Clients Balance'!I993/'Clients Balance'!$B993</f>
        <v>#DIV/0!</v>
      </c>
      <c r="J780" s="334" t="str">
        <f>'Clients Balance'!J993/'Clients Balance'!$B993</f>
        <v>#DIV/0!</v>
      </c>
      <c r="K780" s="334" t="str">
        <f>'Clients Balance'!K993/'Clients Balance'!$B993</f>
        <v>#DIV/0!</v>
      </c>
      <c r="L780" s="334" t="str">
        <f>'Clients Balance'!L989/'Clients Balance'!$B989</f>
        <v>#DIV/0!</v>
      </c>
      <c r="M780" s="334" t="str">
        <f>'Clients Balance'!M989/'Clients Balance'!$B989</f>
        <v>#DIV/0!</v>
      </c>
      <c r="N780" s="334" t="str">
        <f>'Clients Balance'!N989/'Clients Balance'!$B989</f>
        <v>#DIV/0!</v>
      </c>
      <c r="O780" s="334" t="str">
        <f>'Clients Balance'!O989/'Clients Balance'!$B989</f>
        <v>#DIV/0!</v>
      </c>
      <c r="P780" s="334" t="str">
        <f>'Clients Balance'!P989/'Clients Balance'!$B989</f>
        <v>#DIV/0!</v>
      </c>
      <c r="Q780" s="334" t="str">
        <f>'Clients Balance'!Q989/'Clients Balance'!$B989</f>
        <v>#DIV/0!</v>
      </c>
      <c r="R780" s="334" t="str">
        <f>'Clients Balance'!R989/'Clients Balance'!$B989</f>
        <v>#DIV/0!</v>
      </c>
      <c r="S780" s="134"/>
      <c r="T780" s="134"/>
      <c r="U780" s="134"/>
      <c r="V780" s="134"/>
      <c r="W780" s="134"/>
      <c r="X780" s="134"/>
      <c r="Y780" s="134"/>
      <c r="Z780" s="134"/>
      <c r="AA780" s="134"/>
    </row>
    <row r="781" ht="22.5" customHeight="1">
      <c r="A781" s="186" t="str">
        <f>'PROP DAILY PNL'!A987</f>
        <v/>
      </c>
      <c r="B781" s="335" t="str">
        <f t="shared" si="1"/>
        <v>#DIV/0!</v>
      </c>
      <c r="C781" s="334" t="str">
        <f>'Clients Balance'!C994/'Clients Balance'!B994</f>
        <v>#DIV/0!</v>
      </c>
      <c r="D781" s="334" t="str">
        <f>'Clients Balance'!D990/'Clients Balance'!$B990</f>
        <v>#DIV/0!</v>
      </c>
      <c r="E781" s="334" t="str">
        <f>'Clients Balance'!E994/'Clients Balance'!$B994</f>
        <v>#DIV/0!</v>
      </c>
      <c r="F781" s="334" t="str">
        <f>'Clients Balance'!F994/'Clients Balance'!$B994</f>
        <v>#DIV/0!</v>
      </c>
      <c r="G781" s="334" t="str">
        <f>'Clients Balance'!G994/'Clients Balance'!$B994</f>
        <v>#DIV/0!</v>
      </c>
      <c r="H781" s="334" t="str">
        <f>'Clients Balance'!H994/'Clients Balance'!$B994</f>
        <v>#DIV/0!</v>
      </c>
      <c r="I781" s="334" t="str">
        <f>'Clients Balance'!I994/'Clients Balance'!$B994</f>
        <v>#DIV/0!</v>
      </c>
      <c r="J781" s="334" t="str">
        <f>'Clients Balance'!J994/'Clients Balance'!$B994</f>
        <v>#DIV/0!</v>
      </c>
      <c r="K781" s="334" t="str">
        <f>'Clients Balance'!K994/'Clients Balance'!$B994</f>
        <v>#DIV/0!</v>
      </c>
      <c r="L781" s="334" t="str">
        <f>'Clients Balance'!L990/'Clients Balance'!$B990</f>
        <v>#DIV/0!</v>
      </c>
      <c r="M781" s="334" t="str">
        <f>'Clients Balance'!M990/'Clients Balance'!$B990</f>
        <v>#DIV/0!</v>
      </c>
      <c r="N781" s="334" t="str">
        <f>'Clients Balance'!N990/'Clients Balance'!$B990</f>
        <v>#DIV/0!</v>
      </c>
      <c r="O781" s="334" t="str">
        <f>'Clients Balance'!O990/'Clients Balance'!$B990</f>
        <v>#DIV/0!</v>
      </c>
      <c r="P781" s="334" t="str">
        <f>'Clients Balance'!P990/'Clients Balance'!$B990</f>
        <v>#DIV/0!</v>
      </c>
      <c r="Q781" s="334" t="str">
        <f>'Clients Balance'!Q990/'Clients Balance'!$B990</f>
        <v>#DIV/0!</v>
      </c>
      <c r="R781" s="334" t="str">
        <f>'Clients Balance'!R990/'Clients Balance'!$B990</f>
        <v>#DIV/0!</v>
      </c>
      <c r="S781" s="134"/>
      <c r="T781" s="134"/>
      <c r="U781" s="134"/>
      <c r="V781" s="134"/>
      <c r="W781" s="134"/>
      <c r="X781" s="134"/>
      <c r="Y781" s="134"/>
      <c r="Z781" s="134"/>
      <c r="AA781" s="134"/>
    </row>
    <row r="782" ht="22.5" customHeight="1">
      <c r="A782" s="186" t="str">
        <f>'PROP DAILY PNL'!A988</f>
        <v/>
      </c>
      <c r="B782" s="335" t="str">
        <f t="shared" si="1"/>
        <v>#DIV/0!</v>
      </c>
      <c r="C782" s="334" t="str">
        <f>'Clients Balance'!C995/'Clients Balance'!B995</f>
        <v>#DIV/0!</v>
      </c>
      <c r="D782" s="334" t="str">
        <f>'Clients Balance'!D991/'Clients Balance'!$B991</f>
        <v>#DIV/0!</v>
      </c>
      <c r="E782" s="334" t="str">
        <f>'Clients Balance'!E995/'Clients Balance'!$B995</f>
        <v>#DIV/0!</v>
      </c>
      <c r="F782" s="334" t="str">
        <f>'Clients Balance'!F995/'Clients Balance'!$B995</f>
        <v>#DIV/0!</v>
      </c>
      <c r="G782" s="334" t="str">
        <f>'Clients Balance'!G995/'Clients Balance'!$B995</f>
        <v>#DIV/0!</v>
      </c>
      <c r="H782" s="334" t="str">
        <f>'Clients Balance'!H995/'Clients Balance'!$B995</f>
        <v>#DIV/0!</v>
      </c>
      <c r="I782" s="334" t="str">
        <f>'Clients Balance'!I995/'Clients Balance'!$B995</f>
        <v>#DIV/0!</v>
      </c>
      <c r="J782" s="334" t="str">
        <f>'Clients Balance'!J995/'Clients Balance'!$B995</f>
        <v>#DIV/0!</v>
      </c>
      <c r="K782" s="334" t="str">
        <f>'Clients Balance'!K995/'Clients Balance'!$B995</f>
        <v>#DIV/0!</v>
      </c>
      <c r="L782" s="334" t="str">
        <f>'Clients Balance'!L991/'Clients Balance'!$B991</f>
        <v>#DIV/0!</v>
      </c>
      <c r="M782" s="334" t="str">
        <f>'Clients Balance'!M991/'Clients Balance'!$B991</f>
        <v>#DIV/0!</v>
      </c>
      <c r="N782" s="334" t="str">
        <f>'Clients Balance'!N991/'Clients Balance'!$B991</f>
        <v>#DIV/0!</v>
      </c>
      <c r="O782" s="334" t="str">
        <f>'Clients Balance'!O991/'Clients Balance'!$B991</f>
        <v>#DIV/0!</v>
      </c>
      <c r="P782" s="334" t="str">
        <f>'Clients Balance'!P991/'Clients Balance'!$B991</f>
        <v>#DIV/0!</v>
      </c>
      <c r="Q782" s="334" t="str">
        <f>'Clients Balance'!Q991/'Clients Balance'!$B991</f>
        <v>#DIV/0!</v>
      </c>
      <c r="R782" s="334" t="str">
        <f>'Clients Balance'!R991/'Clients Balance'!$B991</f>
        <v>#DIV/0!</v>
      </c>
      <c r="S782" s="134"/>
      <c r="T782" s="134"/>
      <c r="U782" s="134"/>
      <c r="V782" s="134"/>
      <c r="W782" s="134"/>
      <c r="X782" s="134"/>
      <c r="Y782" s="134"/>
      <c r="Z782" s="134"/>
      <c r="AA782" s="134"/>
    </row>
    <row r="783" ht="22.5" customHeight="1">
      <c r="A783" s="186" t="str">
        <f>'PROP DAILY PNL'!A989</f>
        <v/>
      </c>
      <c r="B783" s="335" t="str">
        <f t="shared" si="1"/>
        <v>#DIV/0!</v>
      </c>
      <c r="C783" s="334" t="str">
        <f>'Clients Balance'!C996/'Clients Balance'!B996</f>
        <v>#DIV/0!</v>
      </c>
      <c r="D783" s="334" t="str">
        <f>'Clients Balance'!D992/'Clients Balance'!$B992</f>
        <v>#DIV/0!</v>
      </c>
      <c r="E783" s="334" t="str">
        <f>'Clients Balance'!E996/'Clients Balance'!$B996</f>
        <v>#DIV/0!</v>
      </c>
      <c r="F783" s="334" t="str">
        <f>'Clients Balance'!F996/'Clients Balance'!$B996</f>
        <v>#DIV/0!</v>
      </c>
      <c r="G783" s="334" t="str">
        <f>'Clients Balance'!G996/'Clients Balance'!$B996</f>
        <v>#DIV/0!</v>
      </c>
      <c r="H783" s="334" t="str">
        <f>'Clients Balance'!H996/'Clients Balance'!$B996</f>
        <v>#DIV/0!</v>
      </c>
      <c r="I783" s="334" t="str">
        <f>'Clients Balance'!I996/'Clients Balance'!$B996</f>
        <v>#DIV/0!</v>
      </c>
      <c r="J783" s="334" t="str">
        <f>'Clients Balance'!J996/'Clients Balance'!$B996</f>
        <v>#DIV/0!</v>
      </c>
      <c r="K783" s="334" t="str">
        <f>'Clients Balance'!K996/'Clients Balance'!$B996</f>
        <v>#DIV/0!</v>
      </c>
      <c r="L783" s="334" t="str">
        <f>'Clients Balance'!L992/'Clients Balance'!$B992</f>
        <v>#DIV/0!</v>
      </c>
      <c r="M783" s="334" t="str">
        <f>'Clients Balance'!M992/'Clients Balance'!$B992</f>
        <v>#DIV/0!</v>
      </c>
      <c r="N783" s="334" t="str">
        <f>'Clients Balance'!N992/'Clients Balance'!$B992</f>
        <v>#DIV/0!</v>
      </c>
      <c r="O783" s="334" t="str">
        <f>'Clients Balance'!O992/'Clients Balance'!$B992</f>
        <v>#DIV/0!</v>
      </c>
      <c r="P783" s="334" t="str">
        <f>'Clients Balance'!P992/'Clients Balance'!$B992</f>
        <v>#DIV/0!</v>
      </c>
      <c r="Q783" s="334" t="str">
        <f>'Clients Balance'!Q992/'Clients Balance'!$B992</f>
        <v>#DIV/0!</v>
      </c>
      <c r="R783" s="334" t="str">
        <f>'Clients Balance'!R992/'Clients Balance'!$B992</f>
        <v>#DIV/0!</v>
      </c>
      <c r="S783" s="134"/>
      <c r="T783" s="134"/>
      <c r="U783" s="134"/>
      <c r="V783" s="134"/>
      <c r="W783" s="134"/>
      <c r="X783" s="134"/>
      <c r="Y783" s="134"/>
      <c r="Z783" s="134"/>
      <c r="AA783" s="134"/>
    </row>
    <row r="784" ht="22.5" customHeight="1">
      <c r="A784" s="186" t="str">
        <f>'PROP DAILY PNL'!A990</f>
        <v/>
      </c>
      <c r="B784" s="335" t="str">
        <f t="shared" si="1"/>
        <v>#DIV/0!</v>
      </c>
      <c r="C784" s="334" t="str">
        <f>'Clients Balance'!C997/'Clients Balance'!B997</f>
        <v>#DIV/0!</v>
      </c>
      <c r="D784" s="334" t="str">
        <f>'Clients Balance'!D993/'Clients Balance'!$B993</f>
        <v>#DIV/0!</v>
      </c>
      <c r="E784" s="334" t="str">
        <f>'Clients Balance'!E997/'Clients Balance'!$B997</f>
        <v>#DIV/0!</v>
      </c>
      <c r="F784" s="334" t="str">
        <f>'Clients Balance'!F997/'Clients Balance'!$B997</f>
        <v>#DIV/0!</v>
      </c>
      <c r="G784" s="334" t="str">
        <f>'Clients Balance'!G997/'Clients Balance'!$B997</f>
        <v>#DIV/0!</v>
      </c>
      <c r="H784" s="334" t="str">
        <f>'Clients Balance'!H997/'Clients Balance'!$B997</f>
        <v>#DIV/0!</v>
      </c>
      <c r="I784" s="334" t="str">
        <f>'Clients Balance'!I997/'Clients Balance'!$B997</f>
        <v>#DIV/0!</v>
      </c>
      <c r="J784" s="334" t="str">
        <f>'Clients Balance'!J997/'Clients Balance'!$B997</f>
        <v>#DIV/0!</v>
      </c>
      <c r="K784" s="334" t="str">
        <f>'Clients Balance'!K997/'Clients Balance'!$B997</f>
        <v>#DIV/0!</v>
      </c>
      <c r="L784" s="334" t="str">
        <f>'Clients Balance'!L993/'Clients Balance'!$B993</f>
        <v>#DIV/0!</v>
      </c>
      <c r="M784" s="334" t="str">
        <f>'Clients Balance'!M993/'Clients Balance'!$B993</f>
        <v>#DIV/0!</v>
      </c>
      <c r="N784" s="334" t="str">
        <f>'Clients Balance'!N993/'Clients Balance'!$B993</f>
        <v>#DIV/0!</v>
      </c>
      <c r="O784" s="334" t="str">
        <f>'Clients Balance'!O993/'Clients Balance'!$B993</f>
        <v>#DIV/0!</v>
      </c>
      <c r="P784" s="334" t="str">
        <f>'Clients Balance'!P993/'Clients Balance'!$B993</f>
        <v>#DIV/0!</v>
      </c>
      <c r="Q784" s="334" t="str">
        <f>'Clients Balance'!Q993/'Clients Balance'!$B993</f>
        <v>#DIV/0!</v>
      </c>
      <c r="R784" s="334" t="str">
        <f>'Clients Balance'!R993/'Clients Balance'!$B993</f>
        <v>#DIV/0!</v>
      </c>
      <c r="S784" s="134"/>
      <c r="T784" s="134"/>
      <c r="U784" s="134"/>
      <c r="V784" s="134"/>
      <c r="W784" s="134"/>
      <c r="X784" s="134"/>
      <c r="Y784" s="134"/>
      <c r="Z784" s="134"/>
      <c r="AA784" s="134"/>
    </row>
    <row r="785" ht="22.5" customHeight="1">
      <c r="A785" s="186" t="str">
        <f>'PROP DAILY PNL'!A991</f>
        <v/>
      </c>
      <c r="B785" s="335" t="str">
        <f t="shared" si="1"/>
        <v>#DIV/0!</v>
      </c>
      <c r="C785" s="334" t="str">
        <f>'Clients Balance'!C998/'Clients Balance'!B998</f>
        <v>#DIV/0!</v>
      </c>
      <c r="D785" s="334" t="str">
        <f>'Clients Balance'!D994/'Clients Balance'!$B994</f>
        <v>#DIV/0!</v>
      </c>
      <c r="E785" s="334" t="str">
        <f>'Clients Balance'!E998/'Clients Balance'!$B998</f>
        <v>#DIV/0!</v>
      </c>
      <c r="F785" s="334" t="str">
        <f>'Clients Balance'!F998/'Clients Balance'!$B998</f>
        <v>#DIV/0!</v>
      </c>
      <c r="G785" s="334" t="str">
        <f>'Clients Balance'!G998/'Clients Balance'!$B998</f>
        <v>#DIV/0!</v>
      </c>
      <c r="H785" s="334" t="str">
        <f>'Clients Balance'!H998/'Clients Balance'!$B998</f>
        <v>#DIV/0!</v>
      </c>
      <c r="I785" s="334" t="str">
        <f>'Clients Balance'!I998/'Clients Balance'!$B998</f>
        <v>#DIV/0!</v>
      </c>
      <c r="J785" s="334" t="str">
        <f>'Clients Balance'!J998/'Clients Balance'!$B998</f>
        <v>#DIV/0!</v>
      </c>
      <c r="K785" s="334" t="str">
        <f>'Clients Balance'!K998/'Clients Balance'!$B998</f>
        <v>#DIV/0!</v>
      </c>
      <c r="L785" s="334" t="str">
        <f>'Clients Balance'!L994/'Clients Balance'!$B994</f>
        <v>#DIV/0!</v>
      </c>
      <c r="M785" s="334" t="str">
        <f>'Clients Balance'!M994/'Clients Balance'!$B994</f>
        <v>#DIV/0!</v>
      </c>
      <c r="N785" s="334" t="str">
        <f>'Clients Balance'!N994/'Clients Balance'!$B994</f>
        <v>#DIV/0!</v>
      </c>
      <c r="O785" s="334" t="str">
        <f>'Clients Balance'!O994/'Clients Balance'!$B994</f>
        <v>#DIV/0!</v>
      </c>
      <c r="P785" s="334" t="str">
        <f>'Clients Balance'!P994/'Clients Balance'!$B994</f>
        <v>#DIV/0!</v>
      </c>
      <c r="Q785" s="334" t="str">
        <f>'Clients Balance'!Q994/'Clients Balance'!$B994</f>
        <v>#DIV/0!</v>
      </c>
      <c r="R785" s="334" t="str">
        <f>'Clients Balance'!R994/'Clients Balance'!$B994</f>
        <v>#DIV/0!</v>
      </c>
      <c r="S785" s="134"/>
      <c r="T785" s="134"/>
      <c r="U785" s="134"/>
      <c r="V785" s="134"/>
      <c r="W785" s="134"/>
      <c r="X785" s="134"/>
      <c r="Y785" s="134"/>
      <c r="Z785" s="134"/>
      <c r="AA785" s="134"/>
    </row>
    <row r="786" ht="22.5" customHeight="1">
      <c r="A786" s="186" t="str">
        <f>'PROP DAILY PNL'!A992</f>
        <v/>
      </c>
      <c r="B786" s="335" t="str">
        <f t="shared" si="1"/>
        <v>#DIV/0!</v>
      </c>
      <c r="C786" s="334" t="str">
        <f>'Clients Balance'!C999/'Clients Balance'!B999</f>
        <v>#DIV/0!</v>
      </c>
      <c r="D786" s="334" t="str">
        <f>'Clients Balance'!D995/'Clients Balance'!$B995</f>
        <v>#DIV/0!</v>
      </c>
      <c r="E786" s="334" t="str">
        <f>'Clients Balance'!E999/'Clients Balance'!$B999</f>
        <v>#DIV/0!</v>
      </c>
      <c r="F786" s="334" t="str">
        <f>'Clients Balance'!F999/'Clients Balance'!$B999</f>
        <v>#DIV/0!</v>
      </c>
      <c r="G786" s="334" t="str">
        <f>'Clients Balance'!G999/'Clients Balance'!$B999</f>
        <v>#DIV/0!</v>
      </c>
      <c r="H786" s="334" t="str">
        <f>'Clients Balance'!H999/'Clients Balance'!$B999</f>
        <v>#DIV/0!</v>
      </c>
      <c r="I786" s="334" t="str">
        <f>'Clients Balance'!I999/'Clients Balance'!$B999</f>
        <v>#DIV/0!</v>
      </c>
      <c r="J786" s="334" t="str">
        <f>'Clients Balance'!J999/'Clients Balance'!$B999</f>
        <v>#DIV/0!</v>
      </c>
      <c r="K786" s="334" t="str">
        <f>'Clients Balance'!K999/'Clients Balance'!$B999</f>
        <v>#DIV/0!</v>
      </c>
      <c r="L786" s="334" t="str">
        <f>'Clients Balance'!L995/'Clients Balance'!$B995</f>
        <v>#DIV/0!</v>
      </c>
      <c r="M786" s="334" t="str">
        <f>'Clients Balance'!M995/'Clients Balance'!$B995</f>
        <v>#DIV/0!</v>
      </c>
      <c r="N786" s="334" t="str">
        <f>'Clients Balance'!N995/'Clients Balance'!$B995</f>
        <v>#DIV/0!</v>
      </c>
      <c r="O786" s="334" t="str">
        <f>'Clients Balance'!O995/'Clients Balance'!$B995</f>
        <v>#DIV/0!</v>
      </c>
      <c r="P786" s="334" t="str">
        <f>'Clients Balance'!P995/'Clients Balance'!$B995</f>
        <v>#DIV/0!</v>
      </c>
      <c r="Q786" s="334" t="str">
        <f>'Clients Balance'!Q995/'Clients Balance'!$B995</f>
        <v>#DIV/0!</v>
      </c>
      <c r="R786" s="334" t="str">
        <f>'Clients Balance'!R995/'Clients Balance'!$B995</f>
        <v>#DIV/0!</v>
      </c>
      <c r="S786" s="134"/>
      <c r="T786" s="134"/>
      <c r="U786" s="134"/>
      <c r="V786" s="134"/>
      <c r="W786" s="134"/>
      <c r="X786" s="134"/>
      <c r="Y786" s="134"/>
      <c r="Z786" s="134"/>
      <c r="AA786" s="134"/>
    </row>
    <row r="787" ht="22.5" customHeight="1">
      <c r="A787" s="186" t="str">
        <f>'PROP DAILY PNL'!A993</f>
        <v/>
      </c>
      <c r="B787" s="335" t="str">
        <f t="shared" si="1"/>
        <v>#DIV/0!</v>
      </c>
      <c r="C787" s="334" t="str">
        <f>'Clients Balance'!C1000/'Clients Balance'!B1000</f>
        <v>#DIV/0!</v>
      </c>
      <c r="D787" s="334" t="str">
        <f>'Clients Balance'!D996/'Clients Balance'!$B996</f>
        <v>#DIV/0!</v>
      </c>
      <c r="E787" s="334" t="str">
        <f>'Clients Balance'!E1000/'Clients Balance'!$B1000</f>
        <v>#DIV/0!</v>
      </c>
      <c r="F787" s="334" t="str">
        <f>'Clients Balance'!F1000/'Clients Balance'!$B1000</f>
        <v>#DIV/0!</v>
      </c>
      <c r="G787" s="334" t="str">
        <f>'Clients Balance'!G1000/'Clients Balance'!$B1000</f>
        <v>#DIV/0!</v>
      </c>
      <c r="H787" s="334" t="str">
        <f>'Clients Balance'!H1000/'Clients Balance'!$B1000</f>
        <v>#DIV/0!</v>
      </c>
      <c r="I787" s="334" t="str">
        <f>'Clients Balance'!I1000/'Clients Balance'!$B1000</f>
        <v>#DIV/0!</v>
      </c>
      <c r="J787" s="334" t="str">
        <f>'Clients Balance'!J1000/'Clients Balance'!$B1000</f>
        <v>#DIV/0!</v>
      </c>
      <c r="K787" s="334" t="str">
        <f>'Clients Balance'!K1000/'Clients Balance'!$B1000</f>
        <v>#DIV/0!</v>
      </c>
      <c r="L787" s="334" t="str">
        <f>'Clients Balance'!L996/'Clients Balance'!$B996</f>
        <v>#DIV/0!</v>
      </c>
      <c r="M787" s="334" t="str">
        <f>'Clients Balance'!M996/'Clients Balance'!$B996</f>
        <v>#DIV/0!</v>
      </c>
      <c r="N787" s="334" t="str">
        <f>'Clients Balance'!N996/'Clients Balance'!$B996</f>
        <v>#DIV/0!</v>
      </c>
      <c r="O787" s="334" t="str">
        <f>'Clients Balance'!O996/'Clients Balance'!$B996</f>
        <v>#DIV/0!</v>
      </c>
      <c r="P787" s="334" t="str">
        <f>'Clients Balance'!P996/'Clients Balance'!$B996</f>
        <v>#DIV/0!</v>
      </c>
      <c r="Q787" s="334" t="str">
        <f>'Clients Balance'!Q996/'Clients Balance'!$B996</f>
        <v>#DIV/0!</v>
      </c>
      <c r="R787" s="334" t="str">
        <f>'Clients Balance'!R996/'Clients Balance'!$B996</f>
        <v>#DIV/0!</v>
      </c>
      <c r="S787" s="134"/>
      <c r="T787" s="134"/>
      <c r="U787" s="134"/>
      <c r="V787" s="134"/>
      <c r="W787" s="134"/>
      <c r="X787" s="134"/>
      <c r="Y787" s="134"/>
      <c r="Z787" s="134"/>
      <c r="AA787" s="134"/>
    </row>
    <row r="788" ht="22.5" customHeight="1">
      <c r="A788" s="186" t="str">
        <f>'PROP DAILY PNL'!A994</f>
        <v/>
      </c>
      <c r="B788" s="335" t="str">
        <f t="shared" si="1"/>
        <v>#DIV/0!</v>
      </c>
      <c r="C788" s="334" t="str">
        <f>'Clients Balance'!C1001/'Clients Balance'!B1001</f>
        <v>#DIV/0!</v>
      </c>
      <c r="D788" s="334" t="str">
        <f>'Clients Balance'!D997/'Clients Balance'!$B997</f>
        <v>#DIV/0!</v>
      </c>
      <c r="E788" s="334" t="str">
        <f>'Clients Balance'!E1001/'Clients Balance'!$B1001</f>
        <v>#DIV/0!</v>
      </c>
      <c r="F788" s="334" t="str">
        <f>'Clients Balance'!F1001/'Clients Balance'!$B1001</f>
        <v>#DIV/0!</v>
      </c>
      <c r="G788" s="334" t="str">
        <f>'Clients Balance'!G1001/'Clients Balance'!$B1001</f>
        <v>#DIV/0!</v>
      </c>
      <c r="H788" s="334" t="str">
        <f>'Clients Balance'!H1001/'Clients Balance'!$B1001</f>
        <v>#DIV/0!</v>
      </c>
      <c r="I788" s="334" t="str">
        <f>'Clients Balance'!I1001/'Clients Balance'!$B1001</f>
        <v>#DIV/0!</v>
      </c>
      <c r="J788" s="334" t="str">
        <f>'Clients Balance'!J1001/'Clients Balance'!$B1001</f>
        <v>#DIV/0!</v>
      </c>
      <c r="K788" s="334" t="str">
        <f>'Clients Balance'!K1001/'Clients Balance'!$B1001</f>
        <v>#DIV/0!</v>
      </c>
      <c r="L788" s="334" t="str">
        <f>'Clients Balance'!L997/'Clients Balance'!$B997</f>
        <v>#DIV/0!</v>
      </c>
      <c r="M788" s="334" t="str">
        <f>'Clients Balance'!M997/'Clients Balance'!$B997</f>
        <v>#DIV/0!</v>
      </c>
      <c r="N788" s="334" t="str">
        <f>'Clients Balance'!N997/'Clients Balance'!$B997</f>
        <v>#DIV/0!</v>
      </c>
      <c r="O788" s="334" t="str">
        <f>'Clients Balance'!O997/'Clients Balance'!$B997</f>
        <v>#DIV/0!</v>
      </c>
      <c r="P788" s="334" t="str">
        <f>'Clients Balance'!P997/'Clients Balance'!$B997</f>
        <v>#DIV/0!</v>
      </c>
      <c r="Q788" s="334" t="str">
        <f>'Clients Balance'!Q997/'Clients Balance'!$B997</f>
        <v>#DIV/0!</v>
      </c>
      <c r="R788" s="334" t="str">
        <f>'Clients Balance'!R997/'Clients Balance'!$B997</f>
        <v>#DIV/0!</v>
      </c>
      <c r="S788" s="134"/>
      <c r="T788" s="134"/>
      <c r="U788" s="134"/>
      <c r="V788" s="134"/>
      <c r="W788" s="134"/>
      <c r="X788" s="134"/>
      <c r="Y788" s="134"/>
      <c r="Z788" s="134"/>
      <c r="AA788" s="134"/>
    </row>
    <row r="789" ht="22.5" customHeight="1">
      <c r="A789" s="186" t="str">
        <f>'PROP DAILY PNL'!A995</f>
        <v/>
      </c>
      <c r="B789" s="335" t="str">
        <f t="shared" si="1"/>
        <v>#DIV/0!</v>
      </c>
      <c r="C789" s="334" t="str">
        <f>'Clients Balance'!C1002/'Clients Balance'!B1002</f>
        <v>#DIV/0!</v>
      </c>
      <c r="D789" s="334" t="str">
        <f>'Clients Balance'!D998/'Clients Balance'!$B998</f>
        <v>#DIV/0!</v>
      </c>
      <c r="E789" s="334" t="str">
        <f>'Clients Balance'!E1002/'Clients Balance'!$B1002</f>
        <v>#DIV/0!</v>
      </c>
      <c r="F789" s="334" t="str">
        <f>'Clients Balance'!F1002/'Clients Balance'!$B1002</f>
        <v>#DIV/0!</v>
      </c>
      <c r="G789" s="334" t="str">
        <f>'Clients Balance'!G1002/'Clients Balance'!$B1002</f>
        <v>#DIV/0!</v>
      </c>
      <c r="H789" s="334" t="str">
        <f>'Clients Balance'!H1002/'Clients Balance'!$B1002</f>
        <v>#DIV/0!</v>
      </c>
      <c r="I789" s="334" t="str">
        <f>'Clients Balance'!I1002/'Clients Balance'!$B1002</f>
        <v>#DIV/0!</v>
      </c>
      <c r="J789" s="334" t="str">
        <f>'Clients Balance'!J1002/'Clients Balance'!$B1002</f>
        <v>#DIV/0!</v>
      </c>
      <c r="K789" s="334" t="str">
        <f>'Clients Balance'!K1002/'Clients Balance'!$B1002</f>
        <v>#DIV/0!</v>
      </c>
      <c r="L789" s="334" t="str">
        <f>'Clients Balance'!L998/'Clients Balance'!$B998</f>
        <v>#DIV/0!</v>
      </c>
      <c r="M789" s="334" t="str">
        <f>'Clients Balance'!M998/'Clients Balance'!$B998</f>
        <v>#DIV/0!</v>
      </c>
      <c r="N789" s="334" t="str">
        <f>'Clients Balance'!N998/'Clients Balance'!$B998</f>
        <v>#DIV/0!</v>
      </c>
      <c r="O789" s="334" t="str">
        <f>'Clients Balance'!O998/'Clients Balance'!$B998</f>
        <v>#DIV/0!</v>
      </c>
      <c r="P789" s="334" t="str">
        <f>'Clients Balance'!P998/'Clients Balance'!$B998</f>
        <v>#DIV/0!</v>
      </c>
      <c r="Q789" s="334" t="str">
        <f>'Clients Balance'!Q998/'Clients Balance'!$B998</f>
        <v>#DIV/0!</v>
      </c>
      <c r="R789" s="334" t="str">
        <f>'Clients Balance'!R998/'Clients Balance'!$B998</f>
        <v>#DIV/0!</v>
      </c>
      <c r="S789" s="134"/>
      <c r="T789" s="134"/>
      <c r="U789" s="134"/>
      <c r="V789" s="134"/>
      <c r="W789" s="134"/>
      <c r="X789" s="134"/>
      <c r="Y789" s="134"/>
      <c r="Z789" s="134"/>
      <c r="AA789" s="134"/>
    </row>
    <row r="790" ht="22.5" customHeight="1">
      <c r="A790" s="186" t="str">
        <f>'PROP DAILY PNL'!A996</f>
        <v/>
      </c>
      <c r="B790" s="335" t="str">
        <f t="shared" si="1"/>
        <v>#DIV/0!</v>
      </c>
      <c r="C790" s="334" t="str">
        <f>'Clients Balance'!C1003/'Clients Balance'!B1003</f>
        <v>#DIV/0!</v>
      </c>
      <c r="D790" s="334" t="str">
        <f>'Clients Balance'!D999/'Clients Balance'!$B999</f>
        <v>#DIV/0!</v>
      </c>
      <c r="E790" s="334" t="str">
        <f>'Clients Balance'!E1003/'Clients Balance'!$B1003</f>
        <v>#DIV/0!</v>
      </c>
      <c r="F790" s="334" t="str">
        <f>'Clients Balance'!F1003/'Clients Balance'!$B1003</f>
        <v>#DIV/0!</v>
      </c>
      <c r="G790" s="334" t="str">
        <f>'Clients Balance'!G1003/'Clients Balance'!$B1003</f>
        <v>#DIV/0!</v>
      </c>
      <c r="H790" s="334" t="str">
        <f>'Clients Balance'!H1003/'Clients Balance'!$B1003</f>
        <v>#DIV/0!</v>
      </c>
      <c r="I790" s="334" t="str">
        <f>'Clients Balance'!I1003/'Clients Balance'!$B1003</f>
        <v>#DIV/0!</v>
      </c>
      <c r="J790" s="334" t="str">
        <f>'Clients Balance'!J1003/'Clients Balance'!$B1003</f>
        <v>#DIV/0!</v>
      </c>
      <c r="K790" s="334" t="str">
        <f>'Clients Balance'!K1003/'Clients Balance'!$B1003</f>
        <v>#DIV/0!</v>
      </c>
      <c r="L790" s="334" t="str">
        <f>'Clients Balance'!L999/'Clients Balance'!$B999</f>
        <v>#DIV/0!</v>
      </c>
      <c r="M790" s="334" t="str">
        <f>'Clients Balance'!M999/'Clients Balance'!$B999</f>
        <v>#DIV/0!</v>
      </c>
      <c r="N790" s="334" t="str">
        <f>'Clients Balance'!N999/'Clients Balance'!$B999</f>
        <v>#DIV/0!</v>
      </c>
      <c r="O790" s="334" t="str">
        <f>'Clients Balance'!O999/'Clients Balance'!$B999</f>
        <v>#DIV/0!</v>
      </c>
      <c r="P790" s="334" t="str">
        <f>'Clients Balance'!P999/'Clients Balance'!$B999</f>
        <v>#DIV/0!</v>
      </c>
      <c r="Q790" s="334" t="str">
        <f>'Clients Balance'!Q999/'Clients Balance'!$B999</f>
        <v>#DIV/0!</v>
      </c>
      <c r="R790" s="334" t="str">
        <f>'Clients Balance'!R999/'Clients Balance'!$B999</f>
        <v>#DIV/0!</v>
      </c>
      <c r="S790" s="134"/>
      <c r="T790" s="134"/>
      <c r="U790" s="134"/>
      <c r="V790" s="134"/>
      <c r="W790" s="134"/>
      <c r="X790" s="134"/>
      <c r="Y790" s="134"/>
      <c r="Z790" s="134"/>
      <c r="AA790" s="134"/>
    </row>
    <row r="791" ht="22.5" customHeight="1">
      <c r="A791" s="186" t="str">
        <f>'PROP DAILY PNL'!A997</f>
        <v/>
      </c>
      <c r="B791" s="335" t="str">
        <f t="shared" si="1"/>
        <v>#DIV/0!</v>
      </c>
      <c r="C791" s="334" t="str">
        <f>'Clients Balance'!C1004/'Clients Balance'!B1004</f>
        <v>#DIV/0!</v>
      </c>
      <c r="D791" s="334" t="str">
        <f>'Clients Balance'!D1000/'Clients Balance'!$B1000</f>
        <v>#DIV/0!</v>
      </c>
      <c r="E791" s="334" t="str">
        <f>'Clients Balance'!E1004/'Clients Balance'!$B1004</f>
        <v>#DIV/0!</v>
      </c>
      <c r="F791" s="334" t="str">
        <f>'Clients Balance'!F1004/'Clients Balance'!$B1004</f>
        <v>#DIV/0!</v>
      </c>
      <c r="G791" s="334" t="str">
        <f>'Clients Balance'!G1004/'Clients Balance'!$B1004</f>
        <v>#DIV/0!</v>
      </c>
      <c r="H791" s="334" t="str">
        <f>'Clients Balance'!H1004/'Clients Balance'!$B1004</f>
        <v>#DIV/0!</v>
      </c>
      <c r="I791" s="334" t="str">
        <f>'Clients Balance'!I1004/'Clients Balance'!$B1004</f>
        <v>#DIV/0!</v>
      </c>
      <c r="J791" s="334" t="str">
        <f>'Clients Balance'!J1004/'Clients Balance'!$B1004</f>
        <v>#DIV/0!</v>
      </c>
      <c r="K791" s="334" t="str">
        <f>'Clients Balance'!K1004/'Clients Balance'!$B1004</f>
        <v>#DIV/0!</v>
      </c>
      <c r="L791" s="334" t="str">
        <f>'Clients Balance'!L1000/'Clients Balance'!$B1000</f>
        <v>#DIV/0!</v>
      </c>
      <c r="M791" s="334" t="str">
        <f>'Clients Balance'!M1000/'Clients Balance'!$B1000</f>
        <v>#DIV/0!</v>
      </c>
      <c r="N791" s="334" t="str">
        <f>'Clients Balance'!N1000/'Clients Balance'!$B1000</f>
        <v>#DIV/0!</v>
      </c>
      <c r="O791" s="334" t="str">
        <f>'Clients Balance'!O1000/'Clients Balance'!$B1000</f>
        <v>#DIV/0!</v>
      </c>
      <c r="P791" s="334" t="str">
        <f>'Clients Balance'!P1000/'Clients Balance'!$B1000</f>
        <v>#DIV/0!</v>
      </c>
      <c r="Q791" s="334" t="str">
        <f>'Clients Balance'!Q1000/'Clients Balance'!$B1000</f>
        <v>#DIV/0!</v>
      </c>
      <c r="R791" s="334" t="str">
        <f>'Clients Balance'!R1000/'Clients Balance'!$B1000</f>
        <v>#DIV/0!</v>
      </c>
      <c r="S791" s="134"/>
      <c r="T791" s="134"/>
      <c r="U791" s="134"/>
      <c r="V791" s="134"/>
      <c r="W791" s="134"/>
      <c r="X791" s="134"/>
      <c r="Y791" s="134"/>
      <c r="Z791" s="134"/>
      <c r="AA791" s="134"/>
    </row>
    <row r="792" ht="22.5" customHeight="1">
      <c r="A792" s="186" t="str">
        <f>'PROP DAILY PNL'!A998</f>
        <v/>
      </c>
      <c r="B792" s="335" t="str">
        <f t="shared" si="1"/>
        <v>#DIV/0!</v>
      </c>
      <c r="C792" s="334" t="str">
        <f>'Clients Balance'!C1005/'Clients Balance'!B1005</f>
        <v>#DIV/0!</v>
      </c>
      <c r="D792" s="334" t="str">
        <f>'Clients Balance'!D1001/'Clients Balance'!$B1001</f>
        <v>#DIV/0!</v>
      </c>
      <c r="E792" s="334" t="str">
        <f>'Clients Balance'!E1005/'Clients Balance'!$B1005</f>
        <v>#DIV/0!</v>
      </c>
      <c r="F792" s="334" t="str">
        <f>'Clients Balance'!F1005/'Clients Balance'!$B1005</f>
        <v>#DIV/0!</v>
      </c>
      <c r="G792" s="334" t="str">
        <f>'Clients Balance'!G1005/'Clients Balance'!$B1005</f>
        <v>#DIV/0!</v>
      </c>
      <c r="H792" s="334" t="str">
        <f>'Clients Balance'!H1005/'Clients Balance'!$B1005</f>
        <v>#DIV/0!</v>
      </c>
      <c r="I792" s="334" t="str">
        <f>'Clients Balance'!I1005/'Clients Balance'!$B1005</f>
        <v>#DIV/0!</v>
      </c>
      <c r="J792" s="334" t="str">
        <f>'Clients Balance'!J1005/'Clients Balance'!$B1005</f>
        <v>#DIV/0!</v>
      </c>
      <c r="K792" s="334" t="str">
        <f>'Clients Balance'!K1005/'Clients Balance'!$B1005</f>
        <v>#DIV/0!</v>
      </c>
      <c r="L792" s="334" t="str">
        <f>'Clients Balance'!L1001/'Clients Balance'!$B1001</f>
        <v>#DIV/0!</v>
      </c>
      <c r="M792" s="334" t="str">
        <f>'Clients Balance'!M1001/'Clients Balance'!$B1001</f>
        <v>#DIV/0!</v>
      </c>
      <c r="N792" s="334" t="str">
        <f>'Clients Balance'!N1001/'Clients Balance'!$B1001</f>
        <v>#DIV/0!</v>
      </c>
      <c r="O792" s="334" t="str">
        <f>'Clients Balance'!O1001/'Clients Balance'!$B1001</f>
        <v>#DIV/0!</v>
      </c>
      <c r="P792" s="334" t="str">
        <f>'Clients Balance'!P1001/'Clients Balance'!$B1001</f>
        <v>#DIV/0!</v>
      </c>
      <c r="Q792" s="334" t="str">
        <f>'Clients Balance'!Q1001/'Clients Balance'!$B1001</f>
        <v>#DIV/0!</v>
      </c>
      <c r="R792" s="334" t="str">
        <f>'Clients Balance'!R1001/'Clients Balance'!$B1001</f>
        <v>#DIV/0!</v>
      </c>
      <c r="S792" s="134"/>
      <c r="T792" s="134"/>
      <c r="U792" s="134"/>
      <c r="V792" s="134"/>
      <c r="W792" s="134"/>
      <c r="X792" s="134"/>
      <c r="Y792" s="134"/>
      <c r="Z792" s="134"/>
      <c r="AA792" s="134"/>
    </row>
    <row r="793" ht="22.5" customHeight="1">
      <c r="A793" s="186" t="str">
        <f>'PROP DAILY PNL'!A999</f>
        <v/>
      </c>
      <c r="B793" s="335" t="str">
        <f t="shared" si="1"/>
        <v>#DIV/0!</v>
      </c>
      <c r="C793" s="334" t="str">
        <f>'Clients Balance'!C1006/'Clients Balance'!B1006</f>
        <v>#DIV/0!</v>
      </c>
      <c r="D793" s="334" t="str">
        <f>'Clients Balance'!D1002/'Clients Balance'!$B1002</f>
        <v>#DIV/0!</v>
      </c>
      <c r="E793" s="334" t="str">
        <f>'Clients Balance'!E1006/'Clients Balance'!$B1006</f>
        <v>#DIV/0!</v>
      </c>
      <c r="F793" s="334" t="str">
        <f>'Clients Balance'!F1006/'Clients Balance'!$B1006</f>
        <v>#DIV/0!</v>
      </c>
      <c r="G793" s="334" t="str">
        <f>'Clients Balance'!G1006/'Clients Balance'!$B1006</f>
        <v>#DIV/0!</v>
      </c>
      <c r="H793" s="334" t="str">
        <f>'Clients Balance'!H1006/'Clients Balance'!$B1006</f>
        <v>#DIV/0!</v>
      </c>
      <c r="I793" s="334" t="str">
        <f>'Clients Balance'!I1006/'Clients Balance'!$B1006</f>
        <v>#DIV/0!</v>
      </c>
      <c r="J793" s="334" t="str">
        <f>'Clients Balance'!J1006/'Clients Balance'!$B1006</f>
        <v>#DIV/0!</v>
      </c>
      <c r="K793" s="334" t="str">
        <f>'Clients Balance'!K1006/'Clients Balance'!$B1006</f>
        <v>#DIV/0!</v>
      </c>
      <c r="L793" s="334" t="str">
        <f>'Clients Balance'!L1002/'Clients Balance'!$B1002</f>
        <v>#DIV/0!</v>
      </c>
      <c r="M793" s="334" t="str">
        <f>'Clients Balance'!M1002/'Clients Balance'!$B1002</f>
        <v>#DIV/0!</v>
      </c>
      <c r="N793" s="334" t="str">
        <f>'Clients Balance'!N1002/'Clients Balance'!$B1002</f>
        <v>#DIV/0!</v>
      </c>
      <c r="O793" s="334" t="str">
        <f>'Clients Balance'!O1002/'Clients Balance'!$B1002</f>
        <v>#DIV/0!</v>
      </c>
      <c r="P793" s="334" t="str">
        <f>'Clients Balance'!P1002/'Clients Balance'!$B1002</f>
        <v>#DIV/0!</v>
      </c>
      <c r="Q793" s="334" t="str">
        <f>'Clients Balance'!Q1002/'Clients Balance'!$B1002</f>
        <v>#DIV/0!</v>
      </c>
      <c r="R793" s="334" t="str">
        <f>'Clients Balance'!R1002/'Clients Balance'!$B1002</f>
        <v>#DIV/0!</v>
      </c>
      <c r="S793" s="134"/>
      <c r="T793" s="134"/>
      <c r="U793" s="134"/>
      <c r="V793" s="134"/>
      <c r="W793" s="134"/>
      <c r="X793" s="134"/>
      <c r="Y793" s="134"/>
      <c r="Z793" s="134"/>
      <c r="AA793" s="134"/>
    </row>
    <row r="794" ht="22.5" customHeight="1">
      <c r="A794" s="186" t="str">
        <f>'PROP DAILY PNL'!A1000</f>
        <v/>
      </c>
      <c r="B794" s="335" t="str">
        <f t="shared" si="1"/>
        <v>#DIV/0!</v>
      </c>
      <c r="C794" s="334" t="str">
        <f>'Clients Balance'!C1007/'Clients Balance'!B1007</f>
        <v>#DIV/0!</v>
      </c>
      <c r="D794" s="334" t="str">
        <f>'Clients Balance'!D1003/'Clients Balance'!$B1003</f>
        <v>#DIV/0!</v>
      </c>
      <c r="E794" s="334" t="str">
        <f>'Clients Balance'!E1007/'Clients Balance'!$B1007</f>
        <v>#DIV/0!</v>
      </c>
      <c r="F794" s="334" t="str">
        <f>'Clients Balance'!F1007/'Clients Balance'!$B1007</f>
        <v>#DIV/0!</v>
      </c>
      <c r="G794" s="334" t="str">
        <f>'Clients Balance'!G1007/'Clients Balance'!$B1007</f>
        <v>#DIV/0!</v>
      </c>
      <c r="H794" s="334" t="str">
        <f>'Clients Balance'!H1007/'Clients Balance'!$B1007</f>
        <v>#DIV/0!</v>
      </c>
      <c r="I794" s="334" t="str">
        <f>'Clients Balance'!I1007/'Clients Balance'!$B1007</f>
        <v>#DIV/0!</v>
      </c>
      <c r="J794" s="334" t="str">
        <f>'Clients Balance'!J1007/'Clients Balance'!$B1007</f>
        <v>#DIV/0!</v>
      </c>
      <c r="K794" s="334" t="str">
        <f>'Clients Balance'!K1007/'Clients Balance'!$B1007</f>
        <v>#DIV/0!</v>
      </c>
      <c r="L794" s="334" t="str">
        <f>'Clients Balance'!L1003/'Clients Balance'!$B1003</f>
        <v>#DIV/0!</v>
      </c>
      <c r="M794" s="334" t="str">
        <f>'Clients Balance'!M1003/'Clients Balance'!$B1003</f>
        <v>#DIV/0!</v>
      </c>
      <c r="N794" s="334" t="str">
        <f>'Clients Balance'!N1003/'Clients Balance'!$B1003</f>
        <v>#DIV/0!</v>
      </c>
      <c r="O794" s="334" t="str">
        <f>'Clients Balance'!O1003/'Clients Balance'!$B1003</f>
        <v>#DIV/0!</v>
      </c>
      <c r="P794" s="334" t="str">
        <f>'Clients Balance'!P1003/'Clients Balance'!$B1003</f>
        <v>#DIV/0!</v>
      </c>
      <c r="Q794" s="334" t="str">
        <f>'Clients Balance'!Q1003/'Clients Balance'!$B1003</f>
        <v>#DIV/0!</v>
      </c>
      <c r="R794" s="334" t="str">
        <f>'Clients Balance'!R1003/'Clients Balance'!$B1003</f>
        <v>#DIV/0!</v>
      </c>
      <c r="S794" s="134"/>
      <c r="T794" s="134"/>
      <c r="U794" s="134"/>
      <c r="V794" s="134"/>
      <c r="W794" s="134"/>
      <c r="X794" s="134"/>
      <c r="Y794" s="134"/>
      <c r="Z794" s="134"/>
      <c r="AA794" s="134"/>
    </row>
    <row r="795" ht="22.5" customHeight="1">
      <c r="A795" s="186" t="str">
        <f>'PROP DAILY PNL'!A1001</f>
        <v/>
      </c>
      <c r="B795" s="335" t="str">
        <f t="shared" si="1"/>
        <v>#DIV/0!</v>
      </c>
      <c r="C795" s="334" t="str">
        <f>'Clients Balance'!C1008/'Clients Balance'!B1008</f>
        <v>#DIV/0!</v>
      </c>
      <c r="D795" s="334" t="str">
        <f>'Clients Balance'!D1004/'Clients Balance'!$B1004</f>
        <v>#DIV/0!</v>
      </c>
      <c r="E795" s="334" t="str">
        <f>'Clients Balance'!E1008/'Clients Balance'!$B1008</f>
        <v>#DIV/0!</v>
      </c>
      <c r="F795" s="334" t="str">
        <f>'Clients Balance'!F1008/'Clients Balance'!$B1008</f>
        <v>#DIV/0!</v>
      </c>
      <c r="G795" s="334" t="str">
        <f>'Clients Balance'!G1008/'Clients Balance'!$B1008</f>
        <v>#DIV/0!</v>
      </c>
      <c r="H795" s="334" t="str">
        <f>'Clients Balance'!H1008/'Clients Balance'!$B1008</f>
        <v>#DIV/0!</v>
      </c>
      <c r="I795" s="334" t="str">
        <f>'Clients Balance'!I1008/'Clients Balance'!$B1008</f>
        <v>#DIV/0!</v>
      </c>
      <c r="J795" s="334" t="str">
        <f>'Clients Balance'!J1008/'Clients Balance'!$B1008</f>
        <v>#DIV/0!</v>
      </c>
      <c r="K795" s="334" t="str">
        <f>'Clients Balance'!K1008/'Clients Balance'!$B1008</f>
        <v>#DIV/0!</v>
      </c>
      <c r="L795" s="334" t="str">
        <f>'Clients Balance'!L1004/'Clients Balance'!$B1004</f>
        <v>#DIV/0!</v>
      </c>
      <c r="M795" s="334" t="str">
        <f>'Clients Balance'!M1004/'Clients Balance'!$B1004</f>
        <v>#DIV/0!</v>
      </c>
      <c r="N795" s="334" t="str">
        <f>'Clients Balance'!N1004/'Clients Balance'!$B1004</f>
        <v>#DIV/0!</v>
      </c>
      <c r="O795" s="334" t="str">
        <f>'Clients Balance'!O1004/'Clients Balance'!$B1004</f>
        <v>#DIV/0!</v>
      </c>
      <c r="P795" s="334" t="str">
        <f>'Clients Balance'!P1004/'Clients Balance'!$B1004</f>
        <v>#DIV/0!</v>
      </c>
      <c r="Q795" s="334" t="str">
        <f>'Clients Balance'!Q1004/'Clients Balance'!$B1004</f>
        <v>#DIV/0!</v>
      </c>
      <c r="R795" s="334" t="str">
        <f>'Clients Balance'!R1004/'Clients Balance'!$B1004</f>
        <v>#DIV/0!</v>
      </c>
      <c r="S795" s="134"/>
      <c r="T795" s="134"/>
      <c r="U795" s="134"/>
      <c r="V795" s="134"/>
      <c r="W795" s="134"/>
      <c r="X795" s="134"/>
      <c r="Y795" s="134"/>
      <c r="Z795" s="134"/>
      <c r="AA795" s="134"/>
    </row>
    <row r="796" ht="22.5" customHeight="1">
      <c r="A796" s="186" t="str">
        <f>'PROP DAILY PNL'!A1002</f>
        <v/>
      </c>
      <c r="B796" s="335" t="str">
        <f t="shared" si="1"/>
        <v>#DIV/0!</v>
      </c>
      <c r="C796" s="334" t="str">
        <f>'Clients Balance'!C1009/'Clients Balance'!B1009</f>
        <v>#DIV/0!</v>
      </c>
      <c r="D796" s="334" t="str">
        <f>'Clients Balance'!D1005/'Clients Balance'!$B1005</f>
        <v>#DIV/0!</v>
      </c>
      <c r="E796" s="334" t="str">
        <f>'Clients Balance'!E1009/'Clients Balance'!$B1009</f>
        <v>#DIV/0!</v>
      </c>
      <c r="F796" s="334" t="str">
        <f>'Clients Balance'!F1009/'Clients Balance'!$B1009</f>
        <v>#DIV/0!</v>
      </c>
      <c r="G796" s="334" t="str">
        <f>'Clients Balance'!G1009/'Clients Balance'!$B1009</f>
        <v>#DIV/0!</v>
      </c>
      <c r="H796" s="334" t="str">
        <f>'Clients Balance'!H1009/'Clients Balance'!$B1009</f>
        <v>#DIV/0!</v>
      </c>
      <c r="I796" s="334" t="str">
        <f>'Clients Balance'!I1009/'Clients Balance'!$B1009</f>
        <v>#DIV/0!</v>
      </c>
      <c r="J796" s="334" t="str">
        <f>'Clients Balance'!J1009/'Clients Balance'!$B1009</f>
        <v>#DIV/0!</v>
      </c>
      <c r="K796" s="334" t="str">
        <f>'Clients Balance'!K1009/'Clients Balance'!$B1009</f>
        <v>#DIV/0!</v>
      </c>
      <c r="L796" s="334" t="str">
        <f>'Clients Balance'!L1005/'Clients Balance'!$B1005</f>
        <v>#DIV/0!</v>
      </c>
      <c r="M796" s="334" t="str">
        <f>'Clients Balance'!M1005/'Clients Balance'!$B1005</f>
        <v>#DIV/0!</v>
      </c>
      <c r="N796" s="334" t="str">
        <f>'Clients Balance'!N1005/'Clients Balance'!$B1005</f>
        <v>#DIV/0!</v>
      </c>
      <c r="O796" s="334" t="str">
        <f>'Clients Balance'!O1005/'Clients Balance'!$B1005</f>
        <v>#DIV/0!</v>
      </c>
      <c r="P796" s="334" t="str">
        <f>'Clients Balance'!P1005/'Clients Balance'!$B1005</f>
        <v>#DIV/0!</v>
      </c>
      <c r="Q796" s="334" t="str">
        <f>'Clients Balance'!Q1005/'Clients Balance'!$B1005</f>
        <v>#DIV/0!</v>
      </c>
      <c r="R796" s="334" t="str">
        <f>'Clients Balance'!R1005/'Clients Balance'!$B1005</f>
        <v>#DIV/0!</v>
      </c>
      <c r="S796" s="134"/>
      <c r="T796" s="134"/>
      <c r="U796" s="134"/>
      <c r="V796" s="134"/>
      <c r="W796" s="134"/>
      <c r="X796" s="134"/>
      <c r="Y796" s="134"/>
      <c r="Z796" s="134"/>
      <c r="AA796" s="134"/>
    </row>
    <row r="797" ht="22.5" customHeight="1">
      <c r="A797" s="186" t="str">
        <f>'PROP DAILY PNL'!A1003</f>
        <v/>
      </c>
      <c r="B797" s="335" t="str">
        <f t="shared" si="1"/>
        <v>#DIV/0!</v>
      </c>
      <c r="C797" s="334" t="str">
        <f>'Clients Balance'!C1010/'Clients Balance'!B1010</f>
        <v>#DIV/0!</v>
      </c>
      <c r="D797" s="334" t="str">
        <f>'Clients Balance'!D1006/'Clients Balance'!$B1006</f>
        <v>#DIV/0!</v>
      </c>
      <c r="E797" s="334" t="str">
        <f>'Clients Balance'!E1010/'Clients Balance'!$B1010</f>
        <v>#DIV/0!</v>
      </c>
      <c r="F797" s="334" t="str">
        <f>'Clients Balance'!F1010/'Clients Balance'!$B1010</f>
        <v>#DIV/0!</v>
      </c>
      <c r="G797" s="334" t="str">
        <f>'Clients Balance'!G1010/'Clients Balance'!$B1010</f>
        <v>#DIV/0!</v>
      </c>
      <c r="H797" s="334" t="str">
        <f>'Clients Balance'!H1010/'Clients Balance'!$B1010</f>
        <v>#DIV/0!</v>
      </c>
      <c r="I797" s="334" t="str">
        <f>'Clients Balance'!I1010/'Clients Balance'!$B1010</f>
        <v>#DIV/0!</v>
      </c>
      <c r="J797" s="334" t="str">
        <f>'Clients Balance'!J1010/'Clients Balance'!$B1010</f>
        <v>#DIV/0!</v>
      </c>
      <c r="K797" s="334" t="str">
        <f>'Clients Balance'!K1010/'Clients Balance'!$B1010</f>
        <v>#DIV/0!</v>
      </c>
      <c r="L797" s="334" t="str">
        <f>'Clients Balance'!L1006/'Clients Balance'!$B1006</f>
        <v>#DIV/0!</v>
      </c>
      <c r="M797" s="334" t="str">
        <f>'Clients Balance'!M1006/'Clients Balance'!$B1006</f>
        <v>#DIV/0!</v>
      </c>
      <c r="N797" s="334" t="str">
        <f>'Clients Balance'!N1006/'Clients Balance'!$B1006</f>
        <v>#DIV/0!</v>
      </c>
      <c r="O797" s="334" t="str">
        <f>'Clients Balance'!O1006/'Clients Balance'!$B1006</f>
        <v>#DIV/0!</v>
      </c>
      <c r="P797" s="334" t="str">
        <f>'Clients Balance'!P1006/'Clients Balance'!$B1006</f>
        <v>#DIV/0!</v>
      </c>
      <c r="Q797" s="334" t="str">
        <f>'Clients Balance'!Q1006/'Clients Balance'!$B1006</f>
        <v>#DIV/0!</v>
      </c>
      <c r="R797" s="334" t="str">
        <f>'Clients Balance'!R1006/'Clients Balance'!$B1006</f>
        <v>#DIV/0!</v>
      </c>
      <c r="S797" s="134"/>
      <c r="T797" s="134"/>
      <c r="U797" s="134"/>
      <c r="V797" s="134"/>
      <c r="W797" s="134"/>
      <c r="X797" s="134"/>
      <c r="Y797" s="134"/>
      <c r="Z797" s="134"/>
      <c r="AA797" s="134"/>
    </row>
    <row r="798" ht="22.5" customHeight="1">
      <c r="A798" s="186" t="str">
        <f>'PROP DAILY PNL'!A1004</f>
        <v/>
      </c>
      <c r="B798" s="335" t="str">
        <f t="shared" si="1"/>
        <v>#DIV/0!</v>
      </c>
      <c r="C798" s="334" t="str">
        <f>'Clients Balance'!C1011/'Clients Balance'!B1011</f>
        <v>#DIV/0!</v>
      </c>
      <c r="D798" s="334" t="str">
        <f>'Clients Balance'!D1007/'Clients Balance'!$B1007</f>
        <v>#DIV/0!</v>
      </c>
      <c r="E798" s="334" t="str">
        <f>'Clients Balance'!E1011/'Clients Balance'!$B1011</f>
        <v>#DIV/0!</v>
      </c>
      <c r="F798" s="334" t="str">
        <f>'Clients Balance'!F1011/'Clients Balance'!$B1011</f>
        <v>#DIV/0!</v>
      </c>
      <c r="G798" s="334" t="str">
        <f>'Clients Balance'!G1011/'Clients Balance'!$B1011</f>
        <v>#DIV/0!</v>
      </c>
      <c r="H798" s="334" t="str">
        <f>'Clients Balance'!H1011/'Clients Balance'!$B1011</f>
        <v>#DIV/0!</v>
      </c>
      <c r="I798" s="334" t="str">
        <f>'Clients Balance'!I1011/'Clients Balance'!$B1011</f>
        <v>#DIV/0!</v>
      </c>
      <c r="J798" s="334" t="str">
        <f>'Clients Balance'!J1011/'Clients Balance'!$B1011</f>
        <v>#DIV/0!</v>
      </c>
      <c r="K798" s="334" t="str">
        <f>'Clients Balance'!K1011/'Clients Balance'!$B1011</f>
        <v>#DIV/0!</v>
      </c>
      <c r="L798" s="334" t="str">
        <f>'Clients Balance'!L1007/'Clients Balance'!$B1007</f>
        <v>#DIV/0!</v>
      </c>
      <c r="M798" s="334" t="str">
        <f>'Clients Balance'!M1007/'Clients Balance'!$B1007</f>
        <v>#DIV/0!</v>
      </c>
      <c r="N798" s="334" t="str">
        <f>'Clients Balance'!N1007/'Clients Balance'!$B1007</f>
        <v>#DIV/0!</v>
      </c>
      <c r="O798" s="334" t="str">
        <f>'Clients Balance'!O1007/'Clients Balance'!$B1007</f>
        <v>#DIV/0!</v>
      </c>
      <c r="P798" s="334" t="str">
        <f>'Clients Balance'!P1007/'Clients Balance'!$B1007</f>
        <v>#DIV/0!</v>
      </c>
      <c r="Q798" s="334" t="str">
        <f>'Clients Balance'!Q1007/'Clients Balance'!$B1007</f>
        <v>#DIV/0!</v>
      </c>
      <c r="R798" s="334" t="str">
        <f>'Clients Balance'!R1007/'Clients Balance'!$B1007</f>
        <v>#DIV/0!</v>
      </c>
      <c r="S798" s="134"/>
      <c r="T798" s="134"/>
      <c r="U798" s="134"/>
      <c r="V798" s="134"/>
      <c r="W798" s="134"/>
      <c r="X798" s="134"/>
      <c r="Y798" s="134"/>
      <c r="Z798" s="134"/>
      <c r="AA798" s="134"/>
    </row>
    <row r="799" ht="22.5" customHeight="1">
      <c r="A799" s="186" t="str">
        <f>'PROP DAILY PNL'!A1005</f>
        <v/>
      </c>
      <c r="B799" s="335" t="str">
        <f t="shared" si="1"/>
        <v>#DIV/0!</v>
      </c>
      <c r="C799" s="334" t="str">
        <f>'Clients Balance'!C1012/'Clients Balance'!B1012</f>
        <v>#DIV/0!</v>
      </c>
      <c r="D799" s="334" t="str">
        <f>'Clients Balance'!D1008/'Clients Balance'!$B1008</f>
        <v>#DIV/0!</v>
      </c>
      <c r="E799" s="334" t="str">
        <f>'Clients Balance'!E1012/'Clients Balance'!$B1012</f>
        <v>#DIV/0!</v>
      </c>
      <c r="F799" s="334" t="str">
        <f>'Clients Balance'!F1012/'Clients Balance'!$B1012</f>
        <v>#DIV/0!</v>
      </c>
      <c r="G799" s="334" t="str">
        <f>'Clients Balance'!G1012/'Clients Balance'!$B1012</f>
        <v>#DIV/0!</v>
      </c>
      <c r="H799" s="334" t="str">
        <f>'Clients Balance'!H1012/'Clients Balance'!$B1012</f>
        <v>#DIV/0!</v>
      </c>
      <c r="I799" s="334" t="str">
        <f>'Clients Balance'!I1012/'Clients Balance'!$B1012</f>
        <v>#DIV/0!</v>
      </c>
      <c r="J799" s="334" t="str">
        <f>'Clients Balance'!J1012/'Clients Balance'!$B1012</f>
        <v>#DIV/0!</v>
      </c>
      <c r="K799" s="334" t="str">
        <f>'Clients Balance'!K1012/'Clients Balance'!$B1012</f>
        <v>#DIV/0!</v>
      </c>
      <c r="L799" s="334" t="str">
        <f>'Clients Balance'!L1008/'Clients Balance'!$B1008</f>
        <v>#DIV/0!</v>
      </c>
      <c r="M799" s="334" t="str">
        <f>'Clients Balance'!M1008/'Clients Balance'!$B1008</f>
        <v>#DIV/0!</v>
      </c>
      <c r="N799" s="334" t="str">
        <f>'Clients Balance'!N1008/'Clients Balance'!$B1008</f>
        <v>#DIV/0!</v>
      </c>
      <c r="O799" s="334" t="str">
        <f>'Clients Balance'!O1008/'Clients Balance'!$B1008</f>
        <v>#DIV/0!</v>
      </c>
      <c r="P799" s="334" t="str">
        <f>'Clients Balance'!P1008/'Clients Balance'!$B1008</f>
        <v>#DIV/0!</v>
      </c>
      <c r="Q799" s="334" t="str">
        <f>'Clients Balance'!Q1008/'Clients Balance'!$B1008</f>
        <v>#DIV/0!</v>
      </c>
      <c r="R799" s="334" t="str">
        <f>'Clients Balance'!R1008/'Clients Balance'!$B1008</f>
        <v>#DIV/0!</v>
      </c>
      <c r="S799" s="134"/>
      <c r="T799" s="134"/>
      <c r="U799" s="134"/>
      <c r="V799" s="134"/>
      <c r="W799" s="134"/>
      <c r="X799" s="134"/>
      <c r="Y799" s="134"/>
      <c r="Z799" s="134"/>
      <c r="AA799" s="134"/>
    </row>
    <row r="800" ht="22.5" customHeight="1">
      <c r="A800" s="186" t="str">
        <f>'PROP DAILY PNL'!A1006</f>
        <v/>
      </c>
      <c r="B800" s="335" t="str">
        <f t="shared" si="1"/>
        <v>#DIV/0!</v>
      </c>
      <c r="C800" s="334" t="str">
        <f>'Clients Balance'!C1013/'Clients Balance'!B1013</f>
        <v>#DIV/0!</v>
      </c>
      <c r="D800" s="334" t="str">
        <f>'Clients Balance'!D1009/'Clients Balance'!$B1009</f>
        <v>#DIV/0!</v>
      </c>
      <c r="E800" s="334" t="str">
        <f>'Clients Balance'!E1013/'Clients Balance'!$B1013</f>
        <v>#DIV/0!</v>
      </c>
      <c r="F800" s="334" t="str">
        <f>'Clients Balance'!F1013/'Clients Balance'!$B1013</f>
        <v>#DIV/0!</v>
      </c>
      <c r="G800" s="334" t="str">
        <f>'Clients Balance'!G1013/'Clients Balance'!$B1013</f>
        <v>#DIV/0!</v>
      </c>
      <c r="H800" s="334" t="str">
        <f>'Clients Balance'!H1013/'Clients Balance'!$B1013</f>
        <v>#DIV/0!</v>
      </c>
      <c r="I800" s="334" t="str">
        <f>'Clients Balance'!I1013/'Clients Balance'!$B1013</f>
        <v>#DIV/0!</v>
      </c>
      <c r="J800" s="334" t="str">
        <f>'Clients Balance'!J1013/'Clients Balance'!$B1013</f>
        <v>#DIV/0!</v>
      </c>
      <c r="K800" s="334" t="str">
        <f>'Clients Balance'!K1013/'Clients Balance'!$B1013</f>
        <v>#DIV/0!</v>
      </c>
      <c r="L800" s="334" t="str">
        <f>'Clients Balance'!L1009/'Clients Balance'!$B1009</f>
        <v>#DIV/0!</v>
      </c>
      <c r="M800" s="334" t="str">
        <f>'Clients Balance'!M1009/'Clients Balance'!$B1009</f>
        <v>#DIV/0!</v>
      </c>
      <c r="N800" s="334" t="str">
        <f>'Clients Balance'!N1009/'Clients Balance'!$B1009</f>
        <v>#DIV/0!</v>
      </c>
      <c r="O800" s="334" t="str">
        <f>'Clients Balance'!O1009/'Clients Balance'!$B1009</f>
        <v>#DIV/0!</v>
      </c>
      <c r="P800" s="334" t="str">
        <f>'Clients Balance'!P1009/'Clients Balance'!$B1009</f>
        <v>#DIV/0!</v>
      </c>
      <c r="Q800" s="334" t="str">
        <f>'Clients Balance'!Q1009/'Clients Balance'!$B1009</f>
        <v>#DIV/0!</v>
      </c>
      <c r="R800" s="334" t="str">
        <f>'Clients Balance'!R1009/'Clients Balance'!$B1009</f>
        <v>#DIV/0!</v>
      </c>
      <c r="S800" s="134"/>
      <c r="T800" s="134"/>
      <c r="U800" s="134"/>
      <c r="V800" s="134"/>
      <c r="W800" s="134"/>
      <c r="X800" s="134"/>
      <c r="Y800" s="134"/>
      <c r="Z800" s="134"/>
      <c r="AA800" s="134"/>
    </row>
    <row r="801" ht="22.5" customHeight="1">
      <c r="A801" s="186" t="str">
        <f>'PROP DAILY PNL'!A1007</f>
        <v/>
      </c>
      <c r="B801" s="335" t="str">
        <f t="shared" si="1"/>
        <v>#DIV/0!</v>
      </c>
      <c r="C801" s="334" t="str">
        <f>'Clients Balance'!C1014/'Clients Balance'!B1014</f>
        <v>#DIV/0!</v>
      </c>
      <c r="D801" s="334" t="str">
        <f>'Clients Balance'!D1010/'Clients Balance'!$B1010</f>
        <v>#DIV/0!</v>
      </c>
      <c r="E801" s="334" t="str">
        <f>'Clients Balance'!E1014/'Clients Balance'!$B1014</f>
        <v>#DIV/0!</v>
      </c>
      <c r="F801" s="334" t="str">
        <f>'Clients Balance'!F1014/'Clients Balance'!$B1014</f>
        <v>#DIV/0!</v>
      </c>
      <c r="G801" s="334" t="str">
        <f>'Clients Balance'!G1014/'Clients Balance'!$B1014</f>
        <v>#DIV/0!</v>
      </c>
      <c r="H801" s="334" t="str">
        <f>'Clients Balance'!H1014/'Clients Balance'!$B1014</f>
        <v>#DIV/0!</v>
      </c>
      <c r="I801" s="334" t="str">
        <f>'Clients Balance'!I1014/'Clients Balance'!$B1014</f>
        <v>#DIV/0!</v>
      </c>
      <c r="J801" s="334" t="str">
        <f>'Clients Balance'!J1014/'Clients Balance'!$B1014</f>
        <v>#DIV/0!</v>
      </c>
      <c r="K801" s="334" t="str">
        <f>'Clients Balance'!K1014/'Clients Balance'!$B1014</f>
        <v>#DIV/0!</v>
      </c>
      <c r="L801" s="334" t="str">
        <f>'Clients Balance'!L1010/'Clients Balance'!$B1010</f>
        <v>#DIV/0!</v>
      </c>
      <c r="M801" s="334" t="str">
        <f>'Clients Balance'!M1010/'Clients Balance'!$B1010</f>
        <v>#DIV/0!</v>
      </c>
      <c r="N801" s="334" t="str">
        <f>'Clients Balance'!N1010/'Clients Balance'!$B1010</f>
        <v>#DIV/0!</v>
      </c>
      <c r="O801" s="334" t="str">
        <f>'Clients Balance'!O1010/'Clients Balance'!$B1010</f>
        <v>#DIV/0!</v>
      </c>
      <c r="P801" s="334" t="str">
        <f>'Clients Balance'!P1010/'Clients Balance'!$B1010</f>
        <v>#DIV/0!</v>
      </c>
      <c r="Q801" s="334" t="str">
        <f>'Clients Balance'!Q1010/'Clients Balance'!$B1010</f>
        <v>#DIV/0!</v>
      </c>
      <c r="R801" s="334" t="str">
        <f>'Clients Balance'!R1010/'Clients Balance'!$B1010</f>
        <v>#DIV/0!</v>
      </c>
      <c r="S801" s="134"/>
      <c r="T801" s="134"/>
      <c r="U801" s="134"/>
      <c r="V801" s="134"/>
      <c r="W801" s="134"/>
      <c r="X801" s="134"/>
      <c r="Y801" s="134"/>
      <c r="Z801" s="134"/>
      <c r="AA801" s="134"/>
    </row>
    <row r="802" ht="22.5" customHeight="1">
      <c r="A802" s="186" t="str">
        <f>'PROP DAILY PNL'!A1008</f>
        <v/>
      </c>
      <c r="B802" s="335" t="str">
        <f t="shared" si="1"/>
        <v>#DIV/0!</v>
      </c>
      <c r="C802" s="334" t="str">
        <f>'Clients Balance'!C1015/'Clients Balance'!B1015</f>
        <v>#DIV/0!</v>
      </c>
      <c r="D802" s="334" t="str">
        <f>'Clients Balance'!D1011/'Clients Balance'!$B1011</f>
        <v>#DIV/0!</v>
      </c>
      <c r="E802" s="334" t="str">
        <f>'Clients Balance'!E1015/'Clients Balance'!$B1015</f>
        <v>#DIV/0!</v>
      </c>
      <c r="F802" s="334" t="str">
        <f>'Clients Balance'!F1015/'Clients Balance'!$B1015</f>
        <v>#DIV/0!</v>
      </c>
      <c r="G802" s="334" t="str">
        <f>'Clients Balance'!G1015/'Clients Balance'!$B1015</f>
        <v>#DIV/0!</v>
      </c>
      <c r="H802" s="334" t="str">
        <f>'Clients Balance'!H1015/'Clients Balance'!$B1015</f>
        <v>#DIV/0!</v>
      </c>
      <c r="I802" s="334" t="str">
        <f>'Clients Balance'!I1015/'Clients Balance'!$B1015</f>
        <v>#DIV/0!</v>
      </c>
      <c r="J802" s="334" t="str">
        <f>'Clients Balance'!J1015/'Clients Balance'!$B1015</f>
        <v>#DIV/0!</v>
      </c>
      <c r="K802" s="334" t="str">
        <f>'Clients Balance'!K1015/'Clients Balance'!$B1015</f>
        <v>#DIV/0!</v>
      </c>
      <c r="L802" s="334" t="str">
        <f>'Clients Balance'!L1011/'Clients Balance'!$B1011</f>
        <v>#DIV/0!</v>
      </c>
      <c r="M802" s="334" t="str">
        <f>'Clients Balance'!M1011/'Clients Balance'!$B1011</f>
        <v>#DIV/0!</v>
      </c>
      <c r="N802" s="334" t="str">
        <f>'Clients Balance'!N1011/'Clients Balance'!$B1011</f>
        <v>#DIV/0!</v>
      </c>
      <c r="O802" s="334" t="str">
        <f>'Clients Balance'!O1011/'Clients Balance'!$B1011</f>
        <v>#DIV/0!</v>
      </c>
      <c r="P802" s="334" t="str">
        <f>'Clients Balance'!P1011/'Clients Balance'!$B1011</f>
        <v>#DIV/0!</v>
      </c>
      <c r="Q802" s="334" t="str">
        <f>'Clients Balance'!Q1011/'Clients Balance'!$B1011</f>
        <v>#DIV/0!</v>
      </c>
      <c r="R802" s="334" t="str">
        <f>'Clients Balance'!R1011/'Clients Balance'!$B1011</f>
        <v>#DIV/0!</v>
      </c>
      <c r="S802" s="134"/>
      <c r="T802" s="134"/>
      <c r="U802" s="134"/>
      <c r="V802" s="134"/>
      <c r="W802" s="134"/>
      <c r="X802" s="134"/>
      <c r="Y802" s="134"/>
      <c r="Z802" s="134"/>
      <c r="AA802" s="134"/>
    </row>
    <row r="803" ht="22.5" customHeight="1">
      <c r="A803" s="186" t="str">
        <f>'PROP DAILY PNL'!A1009</f>
        <v/>
      </c>
      <c r="B803" s="335" t="str">
        <f t="shared" si="1"/>
        <v>#DIV/0!</v>
      </c>
      <c r="C803" s="334" t="str">
        <f>'Clients Balance'!C1016/'Clients Balance'!B1016</f>
        <v>#DIV/0!</v>
      </c>
      <c r="D803" s="334" t="str">
        <f>'Clients Balance'!D1012/'Clients Balance'!$B1012</f>
        <v>#DIV/0!</v>
      </c>
      <c r="E803" s="334" t="str">
        <f>'Clients Balance'!E1016/'Clients Balance'!$B1016</f>
        <v>#DIV/0!</v>
      </c>
      <c r="F803" s="334" t="str">
        <f>'Clients Balance'!F1016/'Clients Balance'!$B1016</f>
        <v>#DIV/0!</v>
      </c>
      <c r="G803" s="334" t="str">
        <f>'Clients Balance'!G1016/'Clients Balance'!$B1016</f>
        <v>#DIV/0!</v>
      </c>
      <c r="H803" s="334" t="str">
        <f>'Clients Balance'!H1016/'Clients Balance'!$B1016</f>
        <v>#DIV/0!</v>
      </c>
      <c r="I803" s="334" t="str">
        <f>'Clients Balance'!I1016/'Clients Balance'!$B1016</f>
        <v>#DIV/0!</v>
      </c>
      <c r="J803" s="334" t="str">
        <f>'Clients Balance'!J1016/'Clients Balance'!$B1016</f>
        <v>#DIV/0!</v>
      </c>
      <c r="K803" s="334" t="str">
        <f>'Clients Balance'!K1016/'Clients Balance'!$B1016</f>
        <v>#DIV/0!</v>
      </c>
      <c r="L803" s="334" t="str">
        <f>'Clients Balance'!L1012/'Clients Balance'!$B1012</f>
        <v>#DIV/0!</v>
      </c>
      <c r="M803" s="334" t="str">
        <f>'Clients Balance'!M1012/'Clients Balance'!$B1012</f>
        <v>#DIV/0!</v>
      </c>
      <c r="N803" s="334" t="str">
        <f>'Clients Balance'!N1012/'Clients Balance'!$B1012</f>
        <v>#DIV/0!</v>
      </c>
      <c r="O803" s="334" t="str">
        <f>'Clients Balance'!O1012/'Clients Balance'!$B1012</f>
        <v>#DIV/0!</v>
      </c>
      <c r="P803" s="334" t="str">
        <f>'Clients Balance'!P1012/'Clients Balance'!$B1012</f>
        <v>#DIV/0!</v>
      </c>
      <c r="Q803" s="334" t="str">
        <f>'Clients Balance'!Q1012/'Clients Balance'!$B1012</f>
        <v>#DIV/0!</v>
      </c>
      <c r="R803" s="334" t="str">
        <f>'Clients Balance'!R1012/'Clients Balance'!$B1012</f>
        <v>#DIV/0!</v>
      </c>
      <c r="S803" s="134"/>
      <c r="T803" s="134"/>
      <c r="U803" s="134"/>
      <c r="V803" s="134"/>
      <c r="W803" s="134"/>
      <c r="X803" s="134"/>
      <c r="Y803" s="134"/>
      <c r="Z803" s="134"/>
      <c r="AA803" s="134"/>
    </row>
    <row r="804" ht="22.5" customHeight="1">
      <c r="A804" s="186" t="str">
        <f>'PROP DAILY PNL'!A1010</f>
        <v/>
      </c>
      <c r="B804" s="335" t="str">
        <f t="shared" si="1"/>
        <v>#DIV/0!</v>
      </c>
      <c r="C804" s="334" t="str">
        <f>'Clients Balance'!C1017/'Clients Balance'!B1017</f>
        <v>#DIV/0!</v>
      </c>
      <c r="D804" s="334" t="str">
        <f>'Clients Balance'!D1013/'Clients Balance'!$B1013</f>
        <v>#DIV/0!</v>
      </c>
      <c r="E804" s="334" t="str">
        <f>'Clients Balance'!E1017/'Clients Balance'!$B1017</f>
        <v>#DIV/0!</v>
      </c>
      <c r="F804" s="334" t="str">
        <f>'Clients Balance'!F1017/'Clients Balance'!$B1017</f>
        <v>#DIV/0!</v>
      </c>
      <c r="G804" s="334" t="str">
        <f>'Clients Balance'!G1017/'Clients Balance'!$B1017</f>
        <v>#DIV/0!</v>
      </c>
      <c r="H804" s="334" t="str">
        <f>'Clients Balance'!H1017/'Clients Balance'!$B1017</f>
        <v>#DIV/0!</v>
      </c>
      <c r="I804" s="334" t="str">
        <f>'Clients Balance'!I1017/'Clients Balance'!$B1017</f>
        <v>#DIV/0!</v>
      </c>
      <c r="J804" s="334" t="str">
        <f>'Clients Balance'!J1017/'Clients Balance'!$B1017</f>
        <v>#DIV/0!</v>
      </c>
      <c r="K804" s="334" t="str">
        <f>'Clients Balance'!K1017/'Clients Balance'!$B1017</f>
        <v>#DIV/0!</v>
      </c>
      <c r="L804" s="334" t="str">
        <f>'Clients Balance'!L1013/'Clients Balance'!$B1013</f>
        <v>#DIV/0!</v>
      </c>
      <c r="M804" s="334" t="str">
        <f>'Clients Balance'!M1013/'Clients Balance'!$B1013</f>
        <v>#DIV/0!</v>
      </c>
      <c r="N804" s="334" t="str">
        <f>'Clients Balance'!N1013/'Clients Balance'!$B1013</f>
        <v>#DIV/0!</v>
      </c>
      <c r="O804" s="334" t="str">
        <f>'Clients Balance'!O1013/'Clients Balance'!$B1013</f>
        <v>#DIV/0!</v>
      </c>
      <c r="P804" s="334" t="str">
        <f>'Clients Balance'!P1013/'Clients Balance'!$B1013</f>
        <v>#DIV/0!</v>
      </c>
      <c r="Q804" s="334" t="str">
        <f>'Clients Balance'!Q1013/'Clients Balance'!$B1013</f>
        <v>#DIV/0!</v>
      </c>
      <c r="R804" s="334" t="str">
        <f>'Clients Balance'!R1013/'Clients Balance'!$B1013</f>
        <v>#DIV/0!</v>
      </c>
      <c r="S804" s="134"/>
      <c r="T804" s="134"/>
      <c r="U804" s="134"/>
      <c r="V804" s="134"/>
      <c r="W804" s="134"/>
      <c r="X804" s="134"/>
      <c r="Y804" s="134"/>
      <c r="Z804" s="134"/>
      <c r="AA804" s="134"/>
    </row>
    <row r="805" ht="22.5" customHeight="1">
      <c r="A805" s="186" t="str">
        <f>'PROP DAILY PNL'!A1011</f>
        <v/>
      </c>
      <c r="B805" s="335" t="str">
        <f t="shared" si="1"/>
        <v>#DIV/0!</v>
      </c>
      <c r="C805" s="334" t="str">
        <f>'Clients Balance'!C1018/'Clients Balance'!B1018</f>
        <v>#DIV/0!</v>
      </c>
      <c r="D805" s="334" t="str">
        <f>'Clients Balance'!D1014/'Clients Balance'!$B1014</f>
        <v>#DIV/0!</v>
      </c>
      <c r="E805" s="334" t="str">
        <f>'Clients Balance'!E1018/'Clients Balance'!$B1018</f>
        <v>#DIV/0!</v>
      </c>
      <c r="F805" s="334" t="str">
        <f>'Clients Balance'!F1018/'Clients Balance'!$B1018</f>
        <v>#DIV/0!</v>
      </c>
      <c r="G805" s="334" t="str">
        <f>'Clients Balance'!G1018/'Clients Balance'!$B1018</f>
        <v>#DIV/0!</v>
      </c>
      <c r="H805" s="334" t="str">
        <f>'Clients Balance'!H1018/'Clients Balance'!$B1018</f>
        <v>#DIV/0!</v>
      </c>
      <c r="I805" s="334" t="str">
        <f>'Clients Balance'!I1018/'Clients Balance'!$B1018</f>
        <v>#DIV/0!</v>
      </c>
      <c r="J805" s="334" t="str">
        <f>'Clients Balance'!J1018/'Clients Balance'!$B1018</f>
        <v>#DIV/0!</v>
      </c>
      <c r="K805" s="334" t="str">
        <f>'Clients Balance'!K1018/'Clients Balance'!$B1018</f>
        <v>#DIV/0!</v>
      </c>
      <c r="L805" s="334" t="str">
        <f>'Clients Balance'!L1014/'Clients Balance'!$B1014</f>
        <v>#DIV/0!</v>
      </c>
      <c r="M805" s="334" t="str">
        <f>'Clients Balance'!M1014/'Clients Balance'!$B1014</f>
        <v>#DIV/0!</v>
      </c>
      <c r="N805" s="334" t="str">
        <f>'Clients Balance'!N1014/'Clients Balance'!$B1014</f>
        <v>#DIV/0!</v>
      </c>
      <c r="O805" s="334" t="str">
        <f>'Clients Balance'!O1014/'Clients Balance'!$B1014</f>
        <v>#DIV/0!</v>
      </c>
      <c r="P805" s="334" t="str">
        <f>'Clients Balance'!P1014/'Clients Balance'!$B1014</f>
        <v>#DIV/0!</v>
      </c>
      <c r="Q805" s="334" t="str">
        <f>'Clients Balance'!Q1014/'Clients Balance'!$B1014</f>
        <v>#DIV/0!</v>
      </c>
      <c r="R805" s="334" t="str">
        <f>'Clients Balance'!R1014/'Clients Balance'!$B1014</f>
        <v>#DIV/0!</v>
      </c>
      <c r="S805" s="134"/>
      <c r="T805" s="134"/>
      <c r="U805" s="134"/>
      <c r="V805" s="134"/>
      <c r="W805" s="134"/>
      <c r="X805" s="134"/>
      <c r="Y805" s="134"/>
      <c r="Z805" s="134"/>
      <c r="AA805" s="134"/>
    </row>
    <row r="806" ht="22.5" customHeight="1">
      <c r="A806" s="186" t="str">
        <f>'PROP DAILY PNL'!A1012</f>
        <v/>
      </c>
      <c r="B806" s="335" t="str">
        <f t="shared" si="1"/>
        <v>#DIV/0!</v>
      </c>
      <c r="C806" s="334" t="str">
        <f>'Clients Balance'!C1019/'Clients Balance'!B1019</f>
        <v>#DIV/0!</v>
      </c>
      <c r="D806" s="334" t="str">
        <f>'Clients Balance'!D1015/'Clients Balance'!$B1015</f>
        <v>#DIV/0!</v>
      </c>
      <c r="E806" s="334" t="str">
        <f>'Clients Balance'!E1019/'Clients Balance'!$B1019</f>
        <v>#DIV/0!</v>
      </c>
      <c r="F806" s="334" t="str">
        <f>'Clients Balance'!F1019/'Clients Balance'!$B1019</f>
        <v>#DIV/0!</v>
      </c>
      <c r="G806" s="334" t="str">
        <f>'Clients Balance'!G1019/'Clients Balance'!$B1019</f>
        <v>#DIV/0!</v>
      </c>
      <c r="H806" s="334" t="str">
        <f>'Clients Balance'!H1019/'Clients Balance'!$B1019</f>
        <v>#DIV/0!</v>
      </c>
      <c r="I806" s="334" t="str">
        <f>'Clients Balance'!I1019/'Clients Balance'!$B1019</f>
        <v>#DIV/0!</v>
      </c>
      <c r="J806" s="334" t="str">
        <f>'Clients Balance'!J1019/'Clients Balance'!$B1019</f>
        <v>#DIV/0!</v>
      </c>
      <c r="K806" s="334" t="str">
        <f>'Clients Balance'!K1019/'Clients Balance'!$B1019</f>
        <v>#DIV/0!</v>
      </c>
      <c r="L806" s="334" t="str">
        <f>'Clients Balance'!L1015/'Clients Balance'!$B1015</f>
        <v>#DIV/0!</v>
      </c>
      <c r="M806" s="334" t="str">
        <f>'Clients Balance'!M1015/'Clients Balance'!$B1015</f>
        <v>#DIV/0!</v>
      </c>
      <c r="N806" s="334" t="str">
        <f>'Clients Balance'!N1015/'Clients Balance'!$B1015</f>
        <v>#DIV/0!</v>
      </c>
      <c r="O806" s="334" t="str">
        <f>'Clients Balance'!O1015/'Clients Balance'!$B1015</f>
        <v>#DIV/0!</v>
      </c>
      <c r="P806" s="334" t="str">
        <f>'Clients Balance'!P1015/'Clients Balance'!$B1015</f>
        <v>#DIV/0!</v>
      </c>
      <c r="Q806" s="334" t="str">
        <f>'Clients Balance'!Q1015/'Clients Balance'!$B1015</f>
        <v>#DIV/0!</v>
      </c>
      <c r="R806" s="334" t="str">
        <f>'Clients Balance'!R1015/'Clients Balance'!$B1015</f>
        <v>#DIV/0!</v>
      </c>
      <c r="S806" s="134"/>
      <c r="T806" s="134"/>
      <c r="U806" s="134"/>
      <c r="V806" s="134"/>
      <c r="W806" s="134"/>
      <c r="X806" s="134"/>
      <c r="Y806" s="134"/>
      <c r="Z806" s="134"/>
      <c r="AA806" s="134"/>
    </row>
    <row r="807" ht="22.5" customHeight="1">
      <c r="A807" s="186" t="str">
        <f>'PROP DAILY PNL'!A1013</f>
        <v/>
      </c>
      <c r="B807" s="335" t="str">
        <f t="shared" si="1"/>
        <v>#DIV/0!</v>
      </c>
      <c r="C807" s="334" t="str">
        <f>'Clients Balance'!C1020/'Clients Balance'!B1020</f>
        <v>#DIV/0!</v>
      </c>
      <c r="D807" s="334" t="str">
        <f>'Clients Balance'!D1016/'Clients Balance'!$B1016</f>
        <v>#DIV/0!</v>
      </c>
      <c r="E807" s="334" t="str">
        <f>'Clients Balance'!E1020/'Clients Balance'!$B1020</f>
        <v>#DIV/0!</v>
      </c>
      <c r="F807" s="334" t="str">
        <f>'Clients Balance'!F1020/'Clients Balance'!$B1020</f>
        <v>#DIV/0!</v>
      </c>
      <c r="G807" s="334" t="str">
        <f>'Clients Balance'!G1020/'Clients Balance'!$B1020</f>
        <v>#DIV/0!</v>
      </c>
      <c r="H807" s="334" t="str">
        <f>'Clients Balance'!H1020/'Clients Balance'!$B1020</f>
        <v>#DIV/0!</v>
      </c>
      <c r="I807" s="334" t="str">
        <f>'Clients Balance'!I1020/'Clients Balance'!$B1020</f>
        <v>#DIV/0!</v>
      </c>
      <c r="J807" s="334" t="str">
        <f>'Clients Balance'!J1020/'Clients Balance'!$B1020</f>
        <v>#DIV/0!</v>
      </c>
      <c r="K807" s="334" t="str">
        <f>'Clients Balance'!K1020/'Clients Balance'!$B1020</f>
        <v>#DIV/0!</v>
      </c>
      <c r="L807" s="334" t="str">
        <f>'Clients Balance'!L1016/'Clients Balance'!$B1016</f>
        <v>#DIV/0!</v>
      </c>
      <c r="M807" s="334" t="str">
        <f>'Clients Balance'!M1016/'Clients Balance'!$B1016</f>
        <v>#DIV/0!</v>
      </c>
      <c r="N807" s="334" t="str">
        <f>'Clients Balance'!N1016/'Clients Balance'!$B1016</f>
        <v>#DIV/0!</v>
      </c>
      <c r="O807" s="334" t="str">
        <f>'Clients Balance'!O1016/'Clients Balance'!$B1016</f>
        <v>#DIV/0!</v>
      </c>
      <c r="P807" s="334" t="str">
        <f>'Clients Balance'!P1016/'Clients Balance'!$B1016</f>
        <v>#DIV/0!</v>
      </c>
      <c r="Q807" s="334" t="str">
        <f>'Clients Balance'!Q1016/'Clients Balance'!$B1016</f>
        <v>#DIV/0!</v>
      </c>
      <c r="R807" s="334" t="str">
        <f>'Clients Balance'!R1016/'Clients Balance'!$B1016</f>
        <v>#DIV/0!</v>
      </c>
      <c r="S807" s="134"/>
      <c r="T807" s="134"/>
      <c r="U807" s="134"/>
      <c r="V807" s="134"/>
      <c r="W807" s="134"/>
      <c r="X807" s="134"/>
      <c r="Y807" s="134"/>
      <c r="Z807" s="134"/>
      <c r="AA807" s="134"/>
    </row>
    <row r="808" ht="22.5" customHeight="1">
      <c r="A808" s="186" t="str">
        <f>'PROP DAILY PNL'!A1014</f>
        <v/>
      </c>
      <c r="B808" s="335" t="str">
        <f t="shared" si="1"/>
        <v>#DIV/0!</v>
      </c>
      <c r="C808" s="334" t="str">
        <f>'Clients Balance'!C1021/'Clients Balance'!B1021</f>
        <v>#DIV/0!</v>
      </c>
      <c r="D808" s="334" t="str">
        <f>'Clients Balance'!D1017/'Clients Balance'!$B1017</f>
        <v>#DIV/0!</v>
      </c>
      <c r="E808" s="334" t="str">
        <f>'Clients Balance'!E1021/'Clients Balance'!$B1021</f>
        <v>#DIV/0!</v>
      </c>
      <c r="F808" s="334" t="str">
        <f>'Clients Balance'!F1021/'Clients Balance'!$B1021</f>
        <v>#DIV/0!</v>
      </c>
      <c r="G808" s="334" t="str">
        <f>'Clients Balance'!G1021/'Clients Balance'!$B1021</f>
        <v>#DIV/0!</v>
      </c>
      <c r="H808" s="334" t="str">
        <f>'Clients Balance'!H1021/'Clients Balance'!$B1021</f>
        <v>#DIV/0!</v>
      </c>
      <c r="I808" s="334" t="str">
        <f>'Clients Balance'!I1021/'Clients Balance'!$B1021</f>
        <v>#DIV/0!</v>
      </c>
      <c r="J808" s="334" t="str">
        <f>'Clients Balance'!J1021/'Clients Balance'!$B1021</f>
        <v>#DIV/0!</v>
      </c>
      <c r="K808" s="334" t="str">
        <f>'Clients Balance'!K1021/'Clients Balance'!$B1021</f>
        <v>#DIV/0!</v>
      </c>
      <c r="L808" s="334" t="str">
        <f>'Clients Balance'!L1017/'Clients Balance'!$B1017</f>
        <v>#DIV/0!</v>
      </c>
      <c r="M808" s="334" t="str">
        <f>'Clients Balance'!M1017/'Clients Balance'!$B1017</f>
        <v>#DIV/0!</v>
      </c>
      <c r="N808" s="334" t="str">
        <f>'Clients Balance'!N1017/'Clients Balance'!$B1017</f>
        <v>#DIV/0!</v>
      </c>
      <c r="O808" s="334" t="str">
        <f>'Clients Balance'!O1017/'Clients Balance'!$B1017</f>
        <v>#DIV/0!</v>
      </c>
      <c r="P808" s="334" t="str">
        <f>'Clients Balance'!P1017/'Clients Balance'!$B1017</f>
        <v>#DIV/0!</v>
      </c>
      <c r="Q808" s="334" t="str">
        <f>'Clients Balance'!Q1017/'Clients Balance'!$B1017</f>
        <v>#DIV/0!</v>
      </c>
      <c r="R808" s="334" t="str">
        <f>'Clients Balance'!R1017/'Clients Balance'!$B1017</f>
        <v>#DIV/0!</v>
      </c>
      <c r="S808" s="134"/>
      <c r="T808" s="134"/>
      <c r="U808" s="134"/>
      <c r="V808" s="134"/>
      <c r="W808" s="134"/>
      <c r="X808" s="134"/>
      <c r="Y808" s="134"/>
      <c r="Z808" s="134"/>
      <c r="AA808" s="134"/>
    </row>
    <row r="809" ht="22.5" customHeight="1">
      <c r="A809" s="186" t="str">
        <f>'PROP DAILY PNL'!A1015</f>
        <v/>
      </c>
      <c r="B809" s="335" t="str">
        <f t="shared" si="1"/>
        <v>#DIV/0!</v>
      </c>
      <c r="C809" s="334" t="str">
        <f>'Clients Balance'!C1022/'Clients Balance'!B1022</f>
        <v>#DIV/0!</v>
      </c>
      <c r="D809" s="334" t="str">
        <f>'Clients Balance'!D1018/'Clients Balance'!$B1018</f>
        <v>#DIV/0!</v>
      </c>
      <c r="E809" s="334" t="str">
        <f>'Clients Balance'!E1022/'Clients Balance'!$B1022</f>
        <v>#DIV/0!</v>
      </c>
      <c r="F809" s="334" t="str">
        <f>'Clients Balance'!F1022/'Clients Balance'!$B1022</f>
        <v>#DIV/0!</v>
      </c>
      <c r="G809" s="334" t="str">
        <f>'Clients Balance'!G1022/'Clients Balance'!$B1022</f>
        <v>#DIV/0!</v>
      </c>
      <c r="H809" s="334" t="str">
        <f>'Clients Balance'!H1022/'Clients Balance'!$B1022</f>
        <v>#DIV/0!</v>
      </c>
      <c r="I809" s="334" t="str">
        <f>'Clients Balance'!I1022/'Clients Balance'!$B1022</f>
        <v>#DIV/0!</v>
      </c>
      <c r="J809" s="334" t="str">
        <f>'Clients Balance'!J1022/'Clients Balance'!$B1022</f>
        <v>#DIV/0!</v>
      </c>
      <c r="K809" s="334" t="str">
        <f>'Clients Balance'!K1022/'Clients Balance'!$B1022</f>
        <v>#DIV/0!</v>
      </c>
      <c r="L809" s="334" t="str">
        <f>'Clients Balance'!L1018/'Clients Balance'!$B1018</f>
        <v>#DIV/0!</v>
      </c>
      <c r="M809" s="334" t="str">
        <f>'Clients Balance'!M1018/'Clients Balance'!$B1018</f>
        <v>#DIV/0!</v>
      </c>
      <c r="N809" s="334" t="str">
        <f>'Clients Balance'!N1018/'Clients Balance'!$B1018</f>
        <v>#DIV/0!</v>
      </c>
      <c r="O809" s="334" t="str">
        <f>'Clients Balance'!O1018/'Clients Balance'!$B1018</f>
        <v>#DIV/0!</v>
      </c>
      <c r="P809" s="334" t="str">
        <f>'Clients Balance'!P1018/'Clients Balance'!$B1018</f>
        <v>#DIV/0!</v>
      </c>
      <c r="Q809" s="334" t="str">
        <f>'Clients Balance'!Q1018/'Clients Balance'!$B1018</f>
        <v>#DIV/0!</v>
      </c>
      <c r="R809" s="334" t="str">
        <f>'Clients Balance'!R1018/'Clients Balance'!$B1018</f>
        <v>#DIV/0!</v>
      </c>
      <c r="S809" s="134"/>
      <c r="T809" s="134"/>
      <c r="U809" s="134"/>
      <c r="V809" s="134"/>
      <c r="W809" s="134"/>
      <c r="X809" s="134"/>
      <c r="Y809" s="134"/>
      <c r="Z809" s="134"/>
      <c r="AA809" s="134"/>
    </row>
    <row r="810" ht="22.5" customHeight="1">
      <c r="A810" s="186" t="str">
        <f>'PROP DAILY PNL'!A1016</f>
        <v/>
      </c>
      <c r="B810" s="335" t="str">
        <f t="shared" si="1"/>
        <v>#DIV/0!</v>
      </c>
      <c r="C810" s="334" t="str">
        <f>'Clients Balance'!C1023/'Clients Balance'!B1023</f>
        <v>#DIV/0!</v>
      </c>
      <c r="D810" s="334" t="str">
        <f>'Clients Balance'!D1019/'Clients Balance'!$B1019</f>
        <v>#DIV/0!</v>
      </c>
      <c r="E810" s="334" t="str">
        <f>'Clients Balance'!E1023/'Clients Balance'!$B1023</f>
        <v>#DIV/0!</v>
      </c>
      <c r="F810" s="334" t="str">
        <f>'Clients Balance'!F1023/'Clients Balance'!$B1023</f>
        <v>#DIV/0!</v>
      </c>
      <c r="G810" s="334" t="str">
        <f>'Clients Balance'!G1023/'Clients Balance'!$B1023</f>
        <v>#DIV/0!</v>
      </c>
      <c r="H810" s="334" t="str">
        <f>'Clients Balance'!H1023/'Clients Balance'!$B1023</f>
        <v>#DIV/0!</v>
      </c>
      <c r="I810" s="334" t="str">
        <f>'Clients Balance'!I1023/'Clients Balance'!$B1023</f>
        <v>#DIV/0!</v>
      </c>
      <c r="J810" s="334" t="str">
        <f>'Clients Balance'!J1023/'Clients Balance'!$B1023</f>
        <v>#DIV/0!</v>
      </c>
      <c r="K810" s="334" t="str">
        <f>'Clients Balance'!K1023/'Clients Balance'!$B1023</f>
        <v>#DIV/0!</v>
      </c>
      <c r="L810" s="334" t="str">
        <f>'Clients Balance'!L1019/'Clients Balance'!$B1019</f>
        <v>#DIV/0!</v>
      </c>
      <c r="M810" s="334" t="str">
        <f>'Clients Balance'!M1019/'Clients Balance'!$B1019</f>
        <v>#DIV/0!</v>
      </c>
      <c r="N810" s="334" t="str">
        <f>'Clients Balance'!N1019/'Clients Balance'!$B1019</f>
        <v>#DIV/0!</v>
      </c>
      <c r="O810" s="334" t="str">
        <f>'Clients Balance'!O1019/'Clients Balance'!$B1019</f>
        <v>#DIV/0!</v>
      </c>
      <c r="P810" s="334" t="str">
        <f>'Clients Balance'!P1019/'Clients Balance'!$B1019</f>
        <v>#DIV/0!</v>
      </c>
      <c r="Q810" s="334" t="str">
        <f>'Clients Balance'!Q1019/'Clients Balance'!$B1019</f>
        <v>#DIV/0!</v>
      </c>
      <c r="R810" s="334" t="str">
        <f>'Clients Balance'!R1019/'Clients Balance'!$B1019</f>
        <v>#DIV/0!</v>
      </c>
      <c r="S810" s="134"/>
      <c r="T810" s="134"/>
      <c r="U810" s="134"/>
      <c r="V810" s="134"/>
      <c r="W810" s="134"/>
      <c r="X810" s="134"/>
      <c r="Y810" s="134"/>
      <c r="Z810" s="134"/>
      <c r="AA810" s="134"/>
    </row>
    <row r="811" ht="22.5" customHeight="1">
      <c r="A811" s="186" t="str">
        <f>'PROP DAILY PNL'!A1017</f>
        <v/>
      </c>
      <c r="B811" s="335" t="str">
        <f t="shared" si="1"/>
        <v>#DIV/0!</v>
      </c>
      <c r="C811" s="334" t="str">
        <f>'Clients Balance'!C1024/'Clients Balance'!B1024</f>
        <v>#DIV/0!</v>
      </c>
      <c r="D811" s="334" t="str">
        <f>'Clients Balance'!D1020/'Clients Balance'!$B1020</f>
        <v>#DIV/0!</v>
      </c>
      <c r="E811" s="334" t="str">
        <f>'Clients Balance'!E1024/'Clients Balance'!$B1024</f>
        <v>#DIV/0!</v>
      </c>
      <c r="F811" s="334" t="str">
        <f>'Clients Balance'!F1024/'Clients Balance'!$B1024</f>
        <v>#DIV/0!</v>
      </c>
      <c r="G811" s="334" t="str">
        <f>'Clients Balance'!G1024/'Clients Balance'!$B1024</f>
        <v>#DIV/0!</v>
      </c>
      <c r="H811" s="334" t="str">
        <f>'Clients Balance'!H1024/'Clients Balance'!$B1024</f>
        <v>#DIV/0!</v>
      </c>
      <c r="I811" s="334" t="str">
        <f>'Clients Balance'!I1024/'Clients Balance'!$B1024</f>
        <v>#DIV/0!</v>
      </c>
      <c r="J811" s="334" t="str">
        <f>'Clients Balance'!J1024/'Clients Balance'!$B1024</f>
        <v>#DIV/0!</v>
      </c>
      <c r="K811" s="334" t="str">
        <f>'Clients Balance'!K1024/'Clients Balance'!$B1024</f>
        <v>#DIV/0!</v>
      </c>
      <c r="L811" s="334" t="str">
        <f>'Clients Balance'!L1020/'Clients Balance'!$B1020</f>
        <v>#DIV/0!</v>
      </c>
      <c r="M811" s="334" t="str">
        <f>'Clients Balance'!M1020/'Clients Balance'!$B1020</f>
        <v>#DIV/0!</v>
      </c>
      <c r="N811" s="334" t="str">
        <f>'Clients Balance'!N1020/'Clients Balance'!$B1020</f>
        <v>#DIV/0!</v>
      </c>
      <c r="O811" s="334" t="str">
        <f>'Clients Balance'!O1020/'Clients Balance'!$B1020</f>
        <v>#DIV/0!</v>
      </c>
      <c r="P811" s="334" t="str">
        <f>'Clients Balance'!P1020/'Clients Balance'!$B1020</f>
        <v>#DIV/0!</v>
      </c>
      <c r="Q811" s="334" t="str">
        <f>'Clients Balance'!Q1020/'Clients Balance'!$B1020</f>
        <v>#DIV/0!</v>
      </c>
      <c r="R811" s="334" t="str">
        <f>'Clients Balance'!R1020/'Clients Balance'!$B1020</f>
        <v>#DIV/0!</v>
      </c>
      <c r="S811" s="134"/>
      <c r="T811" s="134"/>
      <c r="U811" s="134"/>
      <c r="V811" s="134"/>
      <c r="W811" s="134"/>
      <c r="X811" s="134"/>
      <c r="Y811" s="134"/>
      <c r="Z811" s="134"/>
      <c r="AA811" s="134"/>
    </row>
    <row r="812" ht="22.5" customHeight="1">
      <c r="A812" s="186" t="str">
        <f>'PROP DAILY PNL'!A1018</f>
        <v/>
      </c>
      <c r="B812" s="335" t="str">
        <f t="shared" si="1"/>
        <v>#DIV/0!</v>
      </c>
      <c r="C812" s="334" t="str">
        <f>'Clients Balance'!C1025/'Clients Balance'!B1025</f>
        <v>#DIV/0!</v>
      </c>
      <c r="D812" s="334" t="str">
        <f>'Clients Balance'!D1021/'Clients Balance'!$B1021</f>
        <v>#DIV/0!</v>
      </c>
      <c r="E812" s="334" t="str">
        <f>'Clients Balance'!E1025/'Clients Balance'!$B1025</f>
        <v>#DIV/0!</v>
      </c>
      <c r="F812" s="334" t="str">
        <f>'Clients Balance'!F1025/'Clients Balance'!$B1025</f>
        <v>#DIV/0!</v>
      </c>
      <c r="G812" s="334" t="str">
        <f>'Clients Balance'!G1025/'Clients Balance'!$B1025</f>
        <v>#DIV/0!</v>
      </c>
      <c r="H812" s="334" t="str">
        <f>'Clients Balance'!H1025/'Clients Balance'!$B1025</f>
        <v>#DIV/0!</v>
      </c>
      <c r="I812" s="334" t="str">
        <f>'Clients Balance'!I1025/'Clients Balance'!$B1025</f>
        <v>#DIV/0!</v>
      </c>
      <c r="J812" s="334" t="str">
        <f>'Clients Balance'!J1025/'Clients Balance'!$B1025</f>
        <v>#DIV/0!</v>
      </c>
      <c r="K812" s="334" t="str">
        <f>'Clients Balance'!K1025/'Clients Balance'!$B1025</f>
        <v>#DIV/0!</v>
      </c>
      <c r="L812" s="334" t="str">
        <f>'Clients Balance'!L1021/'Clients Balance'!$B1021</f>
        <v>#DIV/0!</v>
      </c>
      <c r="M812" s="334" t="str">
        <f>'Clients Balance'!M1021/'Clients Balance'!$B1021</f>
        <v>#DIV/0!</v>
      </c>
      <c r="N812" s="334" t="str">
        <f>'Clients Balance'!N1021/'Clients Balance'!$B1021</f>
        <v>#DIV/0!</v>
      </c>
      <c r="O812" s="334" t="str">
        <f>'Clients Balance'!O1021/'Clients Balance'!$B1021</f>
        <v>#DIV/0!</v>
      </c>
      <c r="P812" s="334" t="str">
        <f>'Clients Balance'!P1021/'Clients Balance'!$B1021</f>
        <v>#DIV/0!</v>
      </c>
      <c r="Q812" s="334" t="str">
        <f>'Clients Balance'!Q1021/'Clients Balance'!$B1021</f>
        <v>#DIV/0!</v>
      </c>
      <c r="R812" s="334" t="str">
        <f>'Clients Balance'!R1021/'Clients Balance'!$B1021</f>
        <v>#DIV/0!</v>
      </c>
      <c r="S812" s="134"/>
      <c r="T812" s="134"/>
      <c r="U812" s="134"/>
      <c r="V812" s="134"/>
      <c r="W812" s="134"/>
      <c r="X812" s="134"/>
      <c r="Y812" s="134"/>
      <c r="Z812" s="134"/>
      <c r="AA812" s="134"/>
    </row>
    <row r="813" ht="22.5" customHeight="1">
      <c r="A813" s="186" t="str">
        <f>'PROP DAILY PNL'!A1019</f>
        <v/>
      </c>
      <c r="B813" s="335" t="str">
        <f t="shared" si="1"/>
        <v>#DIV/0!</v>
      </c>
      <c r="C813" s="334" t="str">
        <f>'Clients Balance'!C1026/'Clients Balance'!B1026</f>
        <v>#DIV/0!</v>
      </c>
      <c r="D813" s="334" t="str">
        <f>'Clients Balance'!D1022/'Clients Balance'!$B1022</f>
        <v>#DIV/0!</v>
      </c>
      <c r="E813" s="334" t="str">
        <f>'Clients Balance'!E1026/'Clients Balance'!$B1026</f>
        <v>#DIV/0!</v>
      </c>
      <c r="F813" s="334" t="str">
        <f>'Clients Balance'!F1026/'Clients Balance'!$B1026</f>
        <v>#DIV/0!</v>
      </c>
      <c r="G813" s="334" t="str">
        <f>'Clients Balance'!G1026/'Clients Balance'!$B1026</f>
        <v>#DIV/0!</v>
      </c>
      <c r="H813" s="334" t="str">
        <f>'Clients Balance'!H1026/'Clients Balance'!$B1026</f>
        <v>#DIV/0!</v>
      </c>
      <c r="I813" s="334" t="str">
        <f>'Clients Balance'!I1026/'Clients Balance'!$B1026</f>
        <v>#DIV/0!</v>
      </c>
      <c r="J813" s="334" t="str">
        <f>'Clients Balance'!J1026/'Clients Balance'!$B1026</f>
        <v>#DIV/0!</v>
      </c>
      <c r="K813" s="334" t="str">
        <f>'Clients Balance'!K1026/'Clients Balance'!$B1026</f>
        <v>#DIV/0!</v>
      </c>
      <c r="L813" s="334" t="str">
        <f>'Clients Balance'!L1022/'Clients Balance'!$B1022</f>
        <v>#DIV/0!</v>
      </c>
      <c r="M813" s="334" t="str">
        <f>'Clients Balance'!M1022/'Clients Balance'!$B1022</f>
        <v>#DIV/0!</v>
      </c>
      <c r="N813" s="334" t="str">
        <f>'Clients Balance'!N1022/'Clients Balance'!$B1022</f>
        <v>#DIV/0!</v>
      </c>
      <c r="O813" s="334" t="str">
        <f>'Clients Balance'!O1022/'Clients Balance'!$B1022</f>
        <v>#DIV/0!</v>
      </c>
      <c r="P813" s="334" t="str">
        <f>'Clients Balance'!P1022/'Clients Balance'!$B1022</f>
        <v>#DIV/0!</v>
      </c>
      <c r="Q813" s="334" t="str">
        <f>'Clients Balance'!Q1022/'Clients Balance'!$B1022</f>
        <v>#DIV/0!</v>
      </c>
      <c r="R813" s="334" t="str">
        <f>'Clients Balance'!R1022/'Clients Balance'!$B1022</f>
        <v>#DIV/0!</v>
      </c>
      <c r="S813" s="134"/>
      <c r="T813" s="134"/>
      <c r="U813" s="134"/>
      <c r="V813" s="134"/>
      <c r="W813" s="134"/>
      <c r="X813" s="134"/>
      <c r="Y813" s="134"/>
      <c r="Z813" s="134"/>
      <c r="AA813" s="134"/>
    </row>
    <row r="814" ht="22.5" customHeight="1">
      <c r="A814" s="186" t="str">
        <f>'PROP DAILY PNL'!A1020</f>
        <v/>
      </c>
      <c r="B814" s="335" t="str">
        <f t="shared" si="1"/>
        <v>#DIV/0!</v>
      </c>
      <c r="C814" s="334" t="str">
        <f>'Clients Balance'!C1027/'Clients Balance'!B1027</f>
        <v>#DIV/0!</v>
      </c>
      <c r="D814" s="334" t="str">
        <f>'Clients Balance'!D1023/'Clients Balance'!$B1023</f>
        <v>#DIV/0!</v>
      </c>
      <c r="E814" s="334" t="str">
        <f>'Clients Balance'!E1027/'Clients Balance'!$B1027</f>
        <v>#DIV/0!</v>
      </c>
      <c r="F814" s="334" t="str">
        <f>'Clients Balance'!F1027/'Clients Balance'!$B1027</f>
        <v>#DIV/0!</v>
      </c>
      <c r="G814" s="334" t="str">
        <f>'Clients Balance'!G1027/'Clients Balance'!$B1027</f>
        <v>#DIV/0!</v>
      </c>
      <c r="H814" s="334" t="str">
        <f>'Clients Balance'!H1027/'Clients Balance'!$B1027</f>
        <v>#DIV/0!</v>
      </c>
      <c r="I814" s="334" t="str">
        <f>'Clients Balance'!I1027/'Clients Balance'!$B1027</f>
        <v>#DIV/0!</v>
      </c>
      <c r="J814" s="334" t="str">
        <f>'Clients Balance'!J1027/'Clients Balance'!$B1027</f>
        <v>#DIV/0!</v>
      </c>
      <c r="K814" s="334" t="str">
        <f>'Clients Balance'!K1027/'Clients Balance'!$B1027</f>
        <v>#DIV/0!</v>
      </c>
      <c r="L814" s="334" t="str">
        <f>'Clients Balance'!L1023/'Clients Balance'!$B1023</f>
        <v>#DIV/0!</v>
      </c>
      <c r="M814" s="334" t="str">
        <f>'Clients Balance'!M1023/'Clients Balance'!$B1023</f>
        <v>#DIV/0!</v>
      </c>
      <c r="N814" s="334" t="str">
        <f>'Clients Balance'!N1023/'Clients Balance'!$B1023</f>
        <v>#DIV/0!</v>
      </c>
      <c r="O814" s="334" t="str">
        <f>'Clients Balance'!O1023/'Clients Balance'!$B1023</f>
        <v>#DIV/0!</v>
      </c>
      <c r="P814" s="334" t="str">
        <f>'Clients Balance'!P1023/'Clients Balance'!$B1023</f>
        <v>#DIV/0!</v>
      </c>
      <c r="Q814" s="334" t="str">
        <f>'Clients Balance'!Q1023/'Clients Balance'!$B1023</f>
        <v>#DIV/0!</v>
      </c>
      <c r="R814" s="334" t="str">
        <f>'Clients Balance'!R1023/'Clients Balance'!$B1023</f>
        <v>#DIV/0!</v>
      </c>
      <c r="S814" s="134"/>
      <c r="T814" s="134"/>
      <c r="U814" s="134"/>
      <c r="V814" s="134"/>
      <c r="W814" s="134"/>
      <c r="X814" s="134"/>
      <c r="Y814" s="134"/>
      <c r="Z814" s="134"/>
      <c r="AA814" s="134"/>
    </row>
    <row r="815" ht="22.5" customHeight="1">
      <c r="A815" s="186" t="str">
        <f>'PROP DAILY PNL'!A1021</f>
        <v/>
      </c>
      <c r="B815" s="335" t="str">
        <f t="shared" si="1"/>
        <v>#DIV/0!</v>
      </c>
      <c r="C815" s="334" t="str">
        <f>'Clients Balance'!C1028/'Clients Balance'!B1028</f>
        <v>#DIV/0!</v>
      </c>
      <c r="D815" s="334" t="str">
        <f>'Clients Balance'!D1024/'Clients Balance'!$B1024</f>
        <v>#DIV/0!</v>
      </c>
      <c r="E815" s="334" t="str">
        <f>'Clients Balance'!E1028/'Clients Balance'!$B1028</f>
        <v>#DIV/0!</v>
      </c>
      <c r="F815" s="334" t="str">
        <f>'Clients Balance'!F1028/'Clients Balance'!$B1028</f>
        <v>#DIV/0!</v>
      </c>
      <c r="G815" s="334" t="str">
        <f>'Clients Balance'!G1028/'Clients Balance'!$B1028</f>
        <v>#DIV/0!</v>
      </c>
      <c r="H815" s="334" t="str">
        <f>'Clients Balance'!H1028/'Clients Balance'!$B1028</f>
        <v>#DIV/0!</v>
      </c>
      <c r="I815" s="334" t="str">
        <f>'Clients Balance'!I1028/'Clients Balance'!$B1028</f>
        <v>#DIV/0!</v>
      </c>
      <c r="J815" s="334" t="str">
        <f>'Clients Balance'!J1028/'Clients Balance'!$B1028</f>
        <v>#DIV/0!</v>
      </c>
      <c r="K815" s="334" t="str">
        <f>'Clients Balance'!K1028/'Clients Balance'!$B1028</f>
        <v>#DIV/0!</v>
      </c>
      <c r="L815" s="334" t="str">
        <f>'Clients Balance'!L1024/'Clients Balance'!$B1024</f>
        <v>#DIV/0!</v>
      </c>
      <c r="M815" s="334" t="str">
        <f>'Clients Balance'!M1024/'Clients Balance'!$B1024</f>
        <v>#DIV/0!</v>
      </c>
      <c r="N815" s="334" t="str">
        <f>'Clients Balance'!N1024/'Clients Balance'!$B1024</f>
        <v>#DIV/0!</v>
      </c>
      <c r="O815" s="334" t="str">
        <f>'Clients Balance'!O1024/'Clients Balance'!$B1024</f>
        <v>#DIV/0!</v>
      </c>
      <c r="P815" s="334" t="str">
        <f>'Clients Balance'!P1024/'Clients Balance'!$B1024</f>
        <v>#DIV/0!</v>
      </c>
      <c r="Q815" s="334" t="str">
        <f>'Clients Balance'!Q1024/'Clients Balance'!$B1024</f>
        <v>#DIV/0!</v>
      </c>
      <c r="R815" s="334" t="str">
        <f>'Clients Balance'!R1024/'Clients Balance'!$B1024</f>
        <v>#DIV/0!</v>
      </c>
      <c r="S815" s="134"/>
      <c r="T815" s="134"/>
      <c r="U815" s="134"/>
      <c r="V815" s="134"/>
      <c r="W815" s="134"/>
      <c r="X815" s="134"/>
      <c r="Y815" s="134"/>
      <c r="Z815" s="134"/>
      <c r="AA815" s="134"/>
    </row>
    <row r="816" ht="22.5" customHeight="1">
      <c r="A816" s="186" t="str">
        <f>'PROP DAILY PNL'!A1022</f>
        <v/>
      </c>
      <c r="B816" s="335" t="str">
        <f t="shared" si="1"/>
        <v>#DIV/0!</v>
      </c>
      <c r="C816" s="334" t="str">
        <f>'Clients Balance'!C1029/'Clients Balance'!B1029</f>
        <v>#DIV/0!</v>
      </c>
      <c r="D816" s="334" t="str">
        <f>'Clients Balance'!D1025/'Clients Balance'!$B1025</f>
        <v>#DIV/0!</v>
      </c>
      <c r="E816" s="334" t="str">
        <f>'Clients Balance'!E1029/'Clients Balance'!$B1029</f>
        <v>#DIV/0!</v>
      </c>
      <c r="F816" s="334" t="str">
        <f>'Clients Balance'!F1029/'Clients Balance'!$B1029</f>
        <v>#DIV/0!</v>
      </c>
      <c r="G816" s="334" t="str">
        <f>'Clients Balance'!G1029/'Clients Balance'!$B1029</f>
        <v>#DIV/0!</v>
      </c>
      <c r="H816" s="334" t="str">
        <f>'Clients Balance'!H1029/'Clients Balance'!$B1029</f>
        <v>#DIV/0!</v>
      </c>
      <c r="I816" s="334" t="str">
        <f>'Clients Balance'!I1029/'Clients Balance'!$B1029</f>
        <v>#DIV/0!</v>
      </c>
      <c r="J816" s="334" t="str">
        <f>'Clients Balance'!J1029/'Clients Balance'!$B1029</f>
        <v>#DIV/0!</v>
      </c>
      <c r="K816" s="334" t="str">
        <f>'Clients Balance'!K1029/'Clients Balance'!$B1029</f>
        <v>#DIV/0!</v>
      </c>
      <c r="L816" s="334" t="str">
        <f>'Clients Balance'!L1025/'Clients Balance'!$B1025</f>
        <v>#DIV/0!</v>
      </c>
      <c r="M816" s="334" t="str">
        <f>'Clients Balance'!M1025/'Clients Balance'!$B1025</f>
        <v>#DIV/0!</v>
      </c>
      <c r="N816" s="334" t="str">
        <f>'Clients Balance'!N1025/'Clients Balance'!$B1025</f>
        <v>#DIV/0!</v>
      </c>
      <c r="O816" s="334" t="str">
        <f>'Clients Balance'!O1025/'Clients Balance'!$B1025</f>
        <v>#DIV/0!</v>
      </c>
      <c r="P816" s="334" t="str">
        <f>'Clients Balance'!P1025/'Clients Balance'!$B1025</f>
        <v>#DIV/0!</v>
      </c>
      <c r="Q816" s="334" t="str">
        <f>'Clients Balance'!Q1025/'Clients Balance'!$B1025</f>
        <v>#DIV/0!</v>
      </c>
      <c r="R816" s="334" t="str">
        <f>'Clients Balance'!R1025/'Clients Balance'!$B1025</f>
        <v>#DIV/0!</v>
      </c>
      <c r="S816" s="134"/>
      <c r="T816" s="134"/>
      <c r="U816" s="134"/>
      <c r="V816" s="134"/>
      <c r="W816" s="134"/>
      <c r="X816" s="134"/>
      <c r="Y816" s="134"/>
      <c r="Z816" s="134"/>
      <c r="AA816" s="134"/>
    </row>
    <row r="817" ht="22.5" customHeight="1">
      <c r="A817" s="186" t="str">
        <f>'PROP DAILY PNL'!A1023</f>
        <v/>
      </c>
      <c r="B817" s="335" t="str">
        <f t="shared" si="1"/>
        <v>#DIV/0!</v>
      </c>
      <c r="C817" s="334" t="str">
        <f>'Clients Balance'!C1030/'Clients Balance'!B1030</f>
        <v>#DIV/0!</v>
      </c>
      <c r="D817" s="334" t="str">
        <f>'Clients Balance'!D1026/'Clients Balance'!$B1026</f>
        <v>#DIV/0!</v>
      </c>
      <c r="E817" s="334" t="str">
        <f>'Clients Balance'!E1030/'Clients Balance'!$B1030</f>
        <v>#DIV/0!</v>
      </c>
      <c r="F817" s="334" t="str">
        <f>'Clients Balance'!F1030/'Clients Balance'!$B1030</f>
        <v>#DIV/0!</v>
      </c>
      <c r="G817" s="334" t="str">
        <f>'Clients Balance'!G1030/'Clients Balance'!$B1030</f>
        <v>#DIV/0!</v>
      </c>
      <c r="H817" s="334" t="str">
        <f>'Clients Balance'!H1030/'Clients Balance'!$B1030</f>
        <v>#DIV/0!</v>
      </c>
      <c r="I817" s="334" t="str">
        <f>'Clients Balance'!I1030/'Clients Balance'!$B1030</f>
        <v>#DIV/0!</v>
      </c>
      <c r="J817" s="334" t="str">
        <f>'Clients Balance'!J1030/'Clients Balance'!$B1030</f>
        <v>#DIV/0!</v>
      </c>
      <c r="K817" s="334" t="str">
        <f>'Clients Balance'!K1030/'Clients Balance'!$B1030</f>
        <v>#DIV/0!</v>
      </c>
      <c r="L817" s="334" t="str">
        <f>'Clients Balance'!L1026/'Clients Balance'!$B1026</f>
        <v>#DIV/0!</v>
      </c>
      <c r="M817" s="334" t="str">
        <f>'Clients Balance'!M1026/'Clients Balance'!$B1026</f>
        <v>#DIV/0!</v>
      </c>
      <c r="N817" s="334" t="str">
        <f>'Clients Balance'!N1026/'Clients Balance'!$B1026</f>
        <v>#DIV/0!</v>
      </c>
      <c r="O817" s="334" t="str">
        <f>'Clients Balance'!O1026/'Clients Balance'!$B1026</f>
        <v>#DIV/0!</v>
      </c>
      <c r="P817" s="334" t="str">
        <f>'Clients Balance'!P1026/'Clients Balance'!$B1026</f>
        <v>#DIV/0!</v>
      </c>
      <c r="Q817" s="334" t="str">
        <f>'Clients Balance'!Q1026/'Clients Balance'!$B1026</f>
        <v>#DIV/0!</v>
      </c>
      <c r="R817" s="334" t="str">
        <f>'Clients Balance'!R1026/'Clients Balance'!$B1026</f>
        <v>#DIV/0!</v>
      </c>
      <c r="S817" s="134"/>
      <c r="T817" s="134"/>
      <c r="U817" s="134"/>
      <c r="V817" s="134"/>
      <c r="W817" s="134"/>
      <c r="X817" s="134"/>
      <c r="Y817" s="134"/>
      <c r="Z817" s="134"/>
      <c r="AA817" s="134"/>
    </row>
    <row r="818" ht="22.5" customHeight="1">
      <c r="A818" s="186" t="str">
        <f>'PROP DAILY PNL'!A1024</f>
        <v/>
      </c>
      <c r="B818" s="335" t="str">
        <f t="shared" si="1"/>
        <v>#DIV/0!</v>
      </c>
      <c r="C818" s="334" t="str">
        <f>'Clients Balance'!C1031/'Clients Balance'!B1031</f>
        <v>#DIV/0!</v>
      </c>
      <c r="D818" s="334" t="str">
        <f>'Clients Balance'!D1027/'Clients Balance'!$B1027</f>
        <v>#DIV/0!</v>
      </c>
      <c r="E818" s="334" t="str">
        <f>'Clients Balance'!E1031/'Clients Balance'!$B1031</f>
        <v>#DIV/0!</v>
      </c>
      <c r="F818" s="334" t="str">
        <f>'Clients Balance'!F1031/'Clients Balance'!$B1031</f>
        <v>#DIV/0!</v>
      </c>
      <c r="G818" s="334" t="str">
        <f>'Clients Balance'!G1031/'Clients Balance'!$B1031</f>
        <v>#DIV/0!</v>
      </c>
      <c r="H818" s="334" t="str">
        <f>'Clients Balance'!H1031/'Clients Balance'!$B1031</f>
        <v>#DIV/0!</v>
      </c>
      <c r="I818" s="334" t="str">
        <f>'Clients Balance'!I1031/'Clients Balance'!$B1031</f>
        <v>#DIV/0!</v>
      </c>
      <c r="J818" s="334" t="str">
        <f>'Clients Balance'!J1031/'Clients Balance'!$B1031</f>
        <v>#DIV/0!</v>
      </c>
      <c r="K818" s="334" t="str">
        <f>'Clients Balance'!K1031/'Clients Balance'!$B1031</f>
        <v>#DIV/0!</v>
      </c>
      <c r="L818" s="334" t="str">
        <f>'Clients Balance'!L1027/'Clients Balance'!$B1027</f>
        <v>#DIV/0!</v>
      </c>
      <c r="M818" s="334" t="str">
        <f>'Clients Balance'!M1027/'Clients Balance'!$B1027</f>
        <v>#DIV/0!</v>
      </c>
      <c r="N818" s="334" t="str">
        <f>'Clients Balance'!N1027/'Clients Balance'!$B1027</f>
        <v>#DIV/0!</v>
      </c>
      <c r="O818" s="334" t="str">
        <f>'Clients Balance'!O1027/'Clients Balance'!$B1027</f>
        <v>#DIV/0!</v>
      </c>
      <c r="P818" s="334" t="str">
        <f>'Clients Balance'!P1027/'Clients Balance'!$B1027</f>
        <v>#DIV/0!</v>
      </c>
      <c r="Q818" s="334" t="str">
        <f>'Clients Balance'!Q1027/'Clients Balance'!$B1027</f>
        <v>#DIV/0!</v>
      </c>
      <c r="R818" s="334" t="str">
        <f>'Clients Balance'!R1027/'Clients Balance'!$B1027</f>
        <v>#DIV/0!</v>
      </c>
      <c r="S818" s="134"/>
      <c r="T818" s="134"/>
      <c r="U818" s="134"/>
      <c r="V818" s="134"/>
      <c r="W818" s="134"/>
      <c r="X818" s="134"/>
      <c r="Y818" s="134"/>
      <c r="Z818" s="134"/>
      <c r="AA818" s="134"/>
    </row>
    <row r="819" ht="22.5" customHeight="1">
      <c r="A819" s="186" t="str">
        <f>'PROP DAILY PNL'!A1025</f>
        <v/>
      </c>
      <c r="B819" s="335" t="str">
        <f t="shared" si="1"/>
        <v>#DIV/0!</v>
      </c>
      <c r="C819" s="334" t="str">
        <f>'Clients Balance'!C1032/'Clients Balance'!B1032</f>
        <v>#DIV/0!</v>
      </c>
      <c r="D819" s="334" t="str">
        <f>'Clients Balance'!D1028/'Clients Balance'!$B1028</f>
        <v>#DIV/0!</v>
      </c>
      <c r="E819" s="334" t="str">
        <f>'Clients Balance'!E1032/'Clients Balance'!$B1032</f>
        <v>#DIV/0!</v>
      </c>
      <c r="F819" s="334" t="str">
        <f>'Clients Balance'!F1032/'Clients Balance'!$B1032</f>
        <v>#DIV/0!</v>
      </c>
      <c r="G819" s="334" t="str">
        <f>'Clients Balance'!G1032/'Clients Balance'!$B1032</f>
        <v>#DIV/0!</v>
      </c>
      <c r="H819" s="334" t="str">
        <f>'Clients Balance'!H1032/'Clients Balance'!$B1032</f>
        <v>#DIV/0!</v>
      </c>
      <c r="I819" s="334" t="str">
        <f>'Clients Balance'!I1032/'Clients Balance'!$B1032</f>
        <v>#DIV/0!</v>
      </c>
      <c r="J819" s="334" t="str">
        <f>'Clients Balance'!J1032/'Clients Balance'!$B1032</f>
        <v>#DIV/0!</v>
      </c>
      <c r="K819" s="334" t="str">
        <f>'Clients Balance'!K1032/'Clients Balance'!$B1032</f>
        <v>#DIV/0!</v>
      </c>
      <c r="L819" s="334" t="str">
        <f>'Clients Balance'!L1028/'Clients Balance'!$B1028</f>
        <v>#DIV/0!</v>
      </c>
      <c r="M819" s="334" t="str">
        <f>'Clients Balance'!M1028/'Clients Balance'!$B1028</f>
        <v>#DIV/0!</v>
      </c>
      <c r="N819" s="334" t="str">
        <f>'Clients Balance'!N1028/'Clients Balance'!$B1028</f>
        <v>#DIV/0!</v>
      </c>
      <c r="O819" s="334" t="str">
        <f>'Clients Balance'!O1028/'Clients Balance'!$B1028</f>
        <v>#DIV/0!</v>
      </c>
      <c r="P819" s="334" t="str">
        <f>'Clients Balance'!P1028/'Clients Balance'!$B1028</f>
        <v>#DIV/0!</v>
      </c>
      <c r="Q819" s="334" t="str">
        <f>'Clients Balance'!Q1028/'Clients Balance'!$B1028</f>
        <v>#DIV/0!</v>
      </c>
      <c r="R819" s="334" t="str">
        <f>'Clients Balance'!R1028/'Clients Balance'!$B1028</f>
        <v>#DIV/0!</v>
      </c>
      <c r="S819" s="134"/>
      <c r="T819" s="134"/>
      <c r="U819" s="134"/>
      <c r="V819" s="134"/>
      <c r="W819" s="134"/>
      <c r="X819" s="134"/>
      <c r="Y819" s="134"/>
      <c r="Z819" s="134"/>
      <c r="AA819" s="134"/>
    </row>
    <row r="820" ht="22.5" customHeight="1">
      <c r="A820" s="186" t="str">
        <f>'PROP DAILY PNL'!A1026</f>
        <v/>
      </c>
      <c r="B820" s="335" t="str">
        <f t="shared" si="1"/>
        <v>#DIV/0!</v>
      </c>
      <c r="C820" s="334" t="str">
        <f>'Clients Balance'!C1033/'Clients Balance'!B1033</f>
        <v>#DIV/0!</v>
      </c>
      <c r="D820" s="334" t="str">
        <f>'Clients Balance'!D1029/'Clients Balance'!$B1029</f>
        <v>#DIV/0!</v>
      </c>
      <c r="E820" s="334" t="str">
        <f>'Clients Balance'!E1033/'Clients Balance'!$B1033</f>
        <v>#DIV/0!</v>
      </c>
      <c r="F820" s="334" t="str">
        <f>'Clients Balance'!F1033/'Clients Balance'!$B1033</f>
        <v>#DIV/0!</v>
      </c>
      <c r="G820" s="334" t="str">
        <f>'Clients Balance'!G1033/'Clients Balance'!$B1033</f>
        <v>#DIV/0!</v>
      </c>
      <c r="H820" s="334" t="str">
        <f>'Clients Balance'!H1033/'Clients Balance'!$B1033</f>
        <v>#DIV/0!</v>
      </c>
      <c r="I820" s="334" t="str">
        <f>'Clients Balance'!I1033/'Clients Balance'!$B1033</f>
        <v>#DIV/0!</v>
      </c>
      <c r="J820" s="334" t="str">
        <f>'Clients Balance'!J1033/'Clients Balance'!$B1033</f>
        <v>#DIV/0!</v>
      </c>
      <c r="K820" s="334" t="str">
        <f>'Clients Balance'!K1033/'Clients Balance'!$B1033</f>
        <v>#DIV/0!</v>
      </c>
      <c r="L820" s="334" t="str">
        <f>'Clients Balance'!L1029/'Clients Balance'!$B1029</f>
        <v>#DIV/0!</v>
      </c>
      <c r="M820" s="334" t="str">
        <f>'Clients Balance'!M1029/'Clients Balance'!$B1029</f>
        <v>#DIV/0!</v>
      </c>
      <c r="N820" s="334" t="str">
        <f>'Clients Balance'!N1029/'Clients Balance'!$B1029</f>
        <v>#DIV/0!</v>
      </c>
      <c r="O820" s="334" t="str">
        <f>'Clients Balance'!O1029/'Clients Balance'!$B1029</f>
        <v>#DIV/0!</v>
      </c>
      <c r="P820" s="334" t="str">
        <f>'Clients Balance'!P1029/'Clients Balance'!$B1029</f>
        <v>#DIV/0!</v>
      </c>
      <c r="Q820" s="334" t="str">
        <f>'Clients Balance'!Q1029/'Clients Balance'!$B1029</f>
        <v>#DIV/0!</v>
      </c>
      <c r="R820" s="334" t="str">
        <f>'Clients Balance'!R1029/'Clients Balance'!$B1029</f>
        <v>#DIV/0!</v>
      </c>
      <c r="S820" s="134"/>
      <c r="T820" s="134"/>
      <c r="U820" s="134"/>
      <c r="V820" s="134"/>
      <c r="W820" s="134"/>
      <c r="X820" s="134"/>
      <c r="Y820" s="134"/>
      <c r="Z820" s="134"/>
      <c r="AA820" s="134"/>
    </row>
    <row r="821" ht="22.5" customHeight="1">
      <c r="A821" s="186" t="str">
        <f>'PROP DAILY PNL'!A1027</f>
        <v/>
      </c>
      <c r="B821" s="335" t="str">
        <f t="shared" si="1"/>
        <v>#DIV/0!</v>
      </c>
      <c r="C821" s="334" t="str">
        <f>'Clients Balance'!C1034/'Clients Balance'!B1034</f>
        <v>#DIV/0!</v>
      </c>
      <c r="D821" s="334" t="str">
        <f>'Clients Balance'!D1030/'Clients Balance'!$B1030</f>
        <v>#DIV/0!</v>
      </c>
      <c r="E821" s="334" t="str">
        <f>'Clients Balance'!E1034/'Clients Balance'!$B1034</f>
        <v>#DIV/0!</v>
      </c>
      <c r="F821" s="334" t="str">
        <f>'Clients Balance'!F1034/'Clients Balance'!$B1034</f>
        <v>#DIV/0!</v>
      </c>
      <c r="G821" s="334" t="str">
        <f>'Clients Balance'!G1034/'Clients Balance'!$B1034</f>
        <v>#DIV/0!</v>
      </c>
      <c r="H821" s="334" t="str">
        <f>'Clients Balance'!H1034/'Clients Balance'!$B1034</f>
        <v>#DIV/0!</v>
      </c>
      <c r="I821" s="334" t="str">
        <f>'Clients Balance'!I1034/'Clients Balance'!$B1034</f>
        <v>#DIV/0!</v>
      </c>
      <c r="J821" s="334" t="str">
        <f>'Clients Balance'!J1034/'Clients Balance'!$B1034</f>
        <v>#DIV/0!</v>
      </c>
      <c r="K821" s="334" t="str">
        <f>'Clients Balance'!K1034/'Clients Balance'!$B1034</f>
        <v>#DIV/0!</v>
      </c>
      <c r="L821" s="334" t="str">
        <f>'Clients Balance'!L1030/'Clients Balance'!$B1030</f>
        <v>#DIV/0!</v>
      </c>
      <c r="M821" s="334" t="str">
        <f>'Clients Balance'!M1030/'Clients Balance'!$B1030</f>
        <v>#DIV/0!</v>
      </c>
      <c r="N821" s="334" t="str">
        <f>'Clients Balance'!N1030/'Clients Balance'!$B1030</f>
        <v>#DIV/0!</v>
      </c>
      <c r="O821" s="334" t="str">
        <f>'Clients Balance'!O1030/'Clients Balance'!$B1030</f>
        <v>#DIV/0!</v>
      </c>
      <c r="P821" s="334" t="str">
        <f>'Clients Balance'!P1030/'Clients Balance'!$B1030</f>
        <v>#DIV/0!</v>
      </c>
      <c r="Q821" s="334" t="str">
        <f>'Clients Balance'!Q1030/'Clients Balance'!$B1030</f>
        <v>#DIV/0!</v>
      </c>
      <c r="R821" s="334" t="str">
        <f>'Clients Balance'!R1030/'Clients Balance'!$B1030</f>
        <v>#DIV/0!</v>
      </c>
      <c r="S821" s="134"/>
      <c r="T821" s="134"/>
      <c r="U821" s="134"/>
      <c r="V821" s="134"/>
      <c r="W821" s="134"/>
      <c r="X821" s="134"/>
      <c r="Y821" s="134"/>
      <c r="Z821" s="134"/>
      <c r="AA821" s="134"/>
    </row>
    <row r="822" ht="22.5" customHeight="1">
      <c r="A822" s="186" t="str">
        <f>'PROP DAILY PNL'!A1028</f>
        <v/>
      </c>
      <c r="B822" s="335" t="str">
        <f t="shared" si="1"/>
        <v>#DIV/0!</v>
      </c>
      <c r="C822" s="334" t="str">
        <f>'Clients Balance'!C1035/'Clients Balance'!B1035</f>
        <v>#DIV/0!</v>
      </c>
      <c r="D822" s="334" t="str">
        <f>'Clients Balance'!D1031/'Clients Balance'!$B1031</f>
        <v>#DIV/0!</v>
      </c>
      <c r="E822" s="334" t="str">
        <f>'Clients Balance'!E1035/'Clients Balance'!$B1035</f>
        <v>#DIV/0!</v>
      </c>
      <c r="F822" s="334" t="str">
        <f>'Clients Balance'!F1035/'Clients Balance'!$B1035</f>
        <v>#DIV/0!</v>
      </c>
      <c r="G822" s="334" t="str">
        <f>'Clients Balance'!G1035/'Clients Balance'!$B1035</f>
        <v>#DIV/0!</v>
      </c>
      <c r="H822" s="334" t="str">
        <f>'Clients Balance'!H1035/'Clients Balance'!$B1035</f>
        <v>#DIV/0!</v>
      </c>
      <c r="I822" s="334" t="str">
        <f>'Clients Balance'!I1035/'Clients Balance'!$B1035</f>
        <v>#DIV/0!</v>
      </c>
      <c r="J822" s="334" t="str">
        <f>'Clients Balance'!J1035/'Clients Balance'!$B1035</f>
        <v>#DIV/0!</v>
      </c>
      <c r="K822" s="334" t="str">
        <f>'Clients Balance'!K1035/'Clients Balance'!$B1035</f>
        <v>#DIV/0!</v>
      </c>
      <c r="L822" s="334" t="str">
        <f>'Clients Balance'!L1031/'Clients Balance'!$B1031</f>
        <v>#DIV/0!</v>
      </c>
      <c r="M822" s="334" t="str">
        <f>'Clients Balance'!M1031/'Clients Balance'!$B1031</f>
        <v>#DIV/0!</v>
      </c>
      <c r="N822" s="334" t="str">
        <f>'Clients Balance'!N1031/'Clients Balance'!$B1031</f>
        <v>#DIV/0!</v>
      </c>
      <c r="O822" s="334" t="str">
        <f>'Clients Balance'!O1031/'Clients Balance'!$B1031</f>
        <v>#DIV/0!</v>
      </c>
      <c r="P822" s="334" t="str">
        <f>'Clients Balance'!P1031/'Clients Balance'!$B1031</f>
        <v>#DIV/0!</v>
      </c>
      <c r="Q822" s="334" t="str">
        <f>'Clients Balance'!Q1031/'Clients Balance'!$B1031</f>
        <v>#DIV/0!</v>
      </c>
      <c r="R822" s="334" t="str">
        <f>'Clients Balance'!R1031/'Clients Balance'!$B1031</f>
        <v>#DIV/0!</v>
      </c>
      <c r="S822" s="134"/>
      <c r="T822" s="134"/>
      <c r="U822" s="134"/>
      <c r="V822" s="134"/>
      <c r="W822" s="134"/>
      <c r="X822" s="134"/>
      <c r="Y822" s="134"/>
      <c r="Z822" s="134"/>
      <c r="AA822" s="134"/>
    </row>
    <row r="823" ht="22.5" customHeight="1">
      <c r="A823" s="186" t="str">
        <f>'PROP DAILY PNL'!A1029</f>
        <v/>
      </c>
      <c r="B823" s="335" t="str">
        <f t="shared" si="1"/>
        <v>#DIV/0!</v>
      </c>
      <c r="C823" s="334" t="str">
        <f>'Clients Balance'!C1036/'Clients Balance'!B1036</f>
        <v>#DIV/0!</v>
      </c>
      <c r="D823" s="334" t="str">
        <f>'Clients Balance'!D1032/'Clients Balance'!$B1032</f>
        <v>#DIV/0!</v>
      </c>
      <c r="E823" s="334" t="str">
        <f>'Clients Balance'!E1036/'Clients Balance'!$B1036</f>
        <v>#DIV/0!</v>
      </c>
      <c r="F823" s="334" t="str">
        <f>'Clients Balance'!F1036/'Clients Balance'!$B1036</f>
        <v>#DIV/0!</v>
      </c>
      <c r="G823" s="334" t="str">
        <f>'Clients Balance'!G1036/'Clients Balance'!$B1036</f>
        <v>#DIV/0!</v>
      </c>
      <c r="H823" s="334" t="str">
        <f>'Clients Balance'!H1036/'Clients Balance'!$B1036</f>
        <v>#DIV/0!</v>
      </c>
      <c r="I823" s="334" t="str">
        <f>'Clients Balance'!I1036/'Clients Balance'!$B1036</f>
        <v>#DIV/0!</v>
      </c>
      <c r="J823" s="334" t="str">
        <f>'Clients Balance'!J1036/'Clients Balance'!$B1036</f>
        <v>#DIV/0!</v>
      </c>
      <c r="K823" s="334" t="str">
        <f>'Clients Balance'!K1036/'Clients Balance'!$B1036</f>
        <v>#DIV/0!</v>
      </c>
      <c r="L823" s="334" t="str">
        <f>'Clients Balance'!L1032/'Clients Balance'!$B1032</f>
        <v>#DIV/0!</v>
      </c>
      <c r="M823" s="334" t="str">
        <f>'Clients Balance'!M1032/'Clients Balance'!$B1032</f>
        <v>#DIV/0!</v>
      </c>
      <c r="N823" s="334" t="str">
        <f>'Clients Balance'!N1032/'Clients Balance'!$B1032</f>
        <v>#DIV/0!</v>
      </c>
      <c r="O823" s="334" t="str">
        <f>'Clients Balance'!O1032/'Clients Balance'!$B1032</f>
        <v>#DIV/0!</v>
      </c>
      <c r="P823" s="334" t="str">
        <f>'Clients Balance'!P1032/'Clients Balance'!$B1032</f>
        <v>#DIV/0!</v>
      </c>
      <c r="Q823" s="334" t="str">
        <f>'Clients Balance'!Q1032/'Clients Balance'!$B1032</f>
        <v>#DIV/0!</v>
      </c>
      <c r="R823" s="334" t="str">
        <f>'Clients Balance'!R1032/'Clients Balance'!$B1032</f>
        <v>#DIV/0!</v>
      </c>
      <c r="S823" s="134"/>
      <c r="T823" s="134"/>
      <c r="U823" s="134"/>
      <c r="V823" s="134"/>
      <c r="W823" s="134"/>
      <c r="X823" s="134"/>
      <c r="Y823" s="134"/>
      <c r="Z823" s="134"/>
      <c r="AA823" s="134"/>
    </row>
    <row r="824" ht="22.5" customHeight="1">
      <c r="A824" s="186" t="str">
        <f>'PROP DAILY PNL'!A1030</f>
        <v/>
      </c>
      <c r="B824" s="335" t="str">
        <f t="shared" si="1"/>
        <v>#DIV/0!</v>
      </c>
      <c r="C824" s="334" t="str">
        <f>'Clients Balance'!C1037/'Clients Balance'!B1037</f>
        <v>#DIV/0!</v>
      </c>
      <c r="D824" s="334" t="str">
        <f>'Clients Balance'!D1033/'Clients Balance'!$B1033</f>
        <v>#DIV/0!</v>
      </c>
      <c r="E824" s="334" t="str">
        <f>'Clients Balance'!E1037/'Clients Balance'!$B1037</f>
        <v>#DIV/0!</v>
      </c>
      <c r="F824" s="334" t="str">
        <f>'Clients Balance'!F1037/'Clients Balance'!$B1037</f>
        <v>#DIV/0!</v>
      </c>
      <c r="G824" s="334" t="str">
        <f>'Clients Balance'!G1037/'Clients Balance'!$B1037</f>
        <v>#DIV/0!</v>
      </c>
      <c r="H824" s="334" t="str">
        <f>'Clients Balance'!H1037/'Clients Balance'!$B1037</f>
        <v>#DIV/0!</v>
      </c>
      <c r="I824" s="334" t="str">
        <f>'Clients Balance'!I1037/'Clients Balance'!$B1037</f>
        <v>#DIV/0!</v>
      </c>
      <c r="J824" s="334" t="str">
        <f>'Clients Balance'!J1037/'Clients Balance'!$B1037</f>
        <v>#DIV/0!</v>
      </c>
      <c r="K824" s="334" t="str">
        <f>'Clients Balance'!K1037/'Clients Balance'!$B1037</f>
        <v>#DIV/0!</v>
      </c>
      <c r="L824" s="334" t="str">
        <f>'Clients Balance'!L1033/'Clients Balance'!$B1033</f>
        <v>#DIV/0!</v>
      </c>
      <c r="M824" s="334" t="str">
        <f>'Clients Balance'!M1033/'Clients Balance'!$B1033</f>
        <v>#DIV/0!</v>
      </c>
      <c r="N824" s="334" t="str">
        <f>'Clients Balance'!N1033/'Clients Balance'!$B1033</f>
        <v>#DIV/0!</v>
      </c>
      <c r="O824" s="334" t="str">
        <f>'Clients Balance'!O1033/'Clients Balance'!$B1033</f>
        <v>#DIV/0!</v>
      </c>
      <c r="P824" s="334" t="str">
        <f>'Clients Balance'!P1033/'Clients Balance'!$B1033</f>
        <v>#DIV/0!</v>
      </c>
      <c r="Q824" s="334" t="str">
        <f>'Clients Balance'!Q1033/'Clients Balance'!$B1033</f>
        <v>#DIV/0!</v>
      </c>
      <c r="R824" s="334" t="str">
        <f>'Clients Balance'!R1033/'Clients Balance'!$B1033</f>
        <v>#DIV/0!</v>
      </c>
      <c r="S824" s="134"/>
      <c r="T824" s="134"/>
      <c r="U824" s="134"/>
      <c r="V824" s="134"/>
      <c r="W824" s="134"/>
      <c r="X824" s="134"/>
      <c r="Y824" s="134"/>
      <c r="Z824" s="134"/>
      <c r="AA824" s="134"/>
    </row>
    <row r="825" ht="22.5" customHeight="1">
      <c r="A825" s="186" t="str">
        <f>'PROP DAILY PNL'!A1031</f>
        <v/>
      </c>
      <c r="B825" s="335" t="str">
        <f t="shared" si="1"/>
        <v>#DIV/0!</v>
      </c>
      <c r="C825" s="334" t="str">
        <f>'Clients Balance'!C1038/'Clients Balance'!B1038</f>
        <v>#DIV/0!</v>
      </c>
      <c r="D825" s="334" t="str">
        <f>'Clients Balance'!D1034/'Clients Balance'!$B1034</f>
        <v>#DIV/0!</v>
      </c>
      <c r="E825" s="334" t="str">
        <f>'Clients Balance'!E1038/'Clients Balance'!$B1038</f>
        <v>#DIV/0!</v>
      </c>
      <c r="F825" s="334" t="str">
        <f>'Clients Balance'!F1038/'Clients Balance'!$B1038</f>
        <v>#DIV/0!</v>
      </c>
      <c r="G825" s="334" t="str">
        <f>'Clients Balance'!G1038/'Clients Balance'!$B1038</f>
        <v>#DIV/0!</v>
      </c>
      <c r="H825" s="334" t="str">
        <f>'Clients Balance'!H1038/'Clients Balance'!$B1038</f>
        <v>#DIV/0!</v>
      </c>
      <c r="I825" s="334" t="str">
        <f>'Clients Balance'!I1038/'Clients Balance'!$B1038</f>
        <v>#DIV/0!</v>
      </c>
      <c r="J825" s="334" t="str">
        <f>'Clients Balance'!J1038/'Clients Balance'!$B1038</f>
        <v>#DIV/0!</v>
      </c>
      <c r="K825" s="334" t="str">
        <f>'Clients Balance'!K1038/'Clients Balance'!$B1038</f>
        <v>#DIV/0!</v>
      </c>
      <c r="L825" s="334" t="str">
        <f>'Clients Balance'!L1034/'Clients Balance'!$B1034</f>
        <v>#DIV/0!</v>
      </c>
      <c r="M825" s="334" t="str">
        <f>'Clients Balance'!M1034/'Clients Balance'!$B1034</f>
        <v>#DIV/0!</v>
      </c>
      <c r="N825" s="334" t="str">
        <f>'Clients Balance'!N1034/'Clients Balance'!$B1034</f>
        <v>#DIV/0!</v>
      </c>
      <c r="O825" s="334" t="str">
        <f>'Clients Balance'!O1034/'Clients Balance'!$B1034</f>
        <v>#DIV/0!</v>
      </c>
      <c r="P825" s="334" t="str">
        <f>'Clients Balance'!P1034/'Clients Balance'!$B1034</f>
        <v>#DIV/0!</v>
      </c>
      <c r="Q825" s="334" t="str">
        <f>'Clients Balance'!Q1034/'Clients Balance'!$B1034</f>
        <v>#DIV/0!</v>
      </c>
      <c r="R825" s="334" t="str">
        <f>'Clients Balance'!R1034/'Clients Balance'!$B1034</f>
        <v>#DIV/0!</v>
      </c>
      <c r="S825" s="134"/>
      <c r="T825" s="134"/>
      <c r="U825" s="134"/>
      <c r="V825" s="134"/>
      <c r="W825" s="134"/>
      <c r="X825" s="134"/>
      <c r="Y825" s="134"/>
      <c r="Z825" s="134"/>
      <c r="AA825" s="134"/>
    </row>
    <row r="826" ht="22.5" customHeight="1">
      <c r="A826" s="186" t="str">
        <f>'PROP DAILY PNL'!A1032</f>
        <v/>
      </c>
      <c r="B826" s="335" t="str">
        <f t="shared" si="1"/>
        <v>#DIV/0!</v>
      </c>
      <c r="C826" s="334" t="str">
        <f>'Clients Balance'!C1039/'Clients Balance'!B1039</f>
        <v>#DIV/0!</v>
      </c>
      <c r="D826" s="334" t="str">
        <f>'Clients Balance'!D1035/'Clients Balance'!$B1035</f>
        <v>#DIV/0!</v>
      </c>
      <c r="E826" s="334" t="str">
        <f>'Clients Balance'!E1039/'Clients Balance'!$B1039</f>
        <v>#DIV/0!</v>
      </c>
      <c r="F826" s="334" t="str">
        <f>'Clients Balance'!F1039/'Clients Balance'!$B1039</f>
        <v>#DIV/0!</v>
      </c>
      <c r="G826" s="334" t="str">
        <f>'Clients Balance'!G1039/'Clients Balance'!$B1039</f>
        <v>#DIV/0!</v>
      </c>
      <c r="H826" s="334" t="str">
        <f>'Clients Balance'!H1039/'Clients Balance'!$B1039</f>
        <v>#DIV/0!</v>
      </c>
      <c r="I826" s="334" t="str">
        <f>'Clients Balance'!I1039/'Clients Balance'!$B1039</f>
        <v>#DIV/0!</v>
      </c>
      <c r="J826" s="334" t="str">
        <f>'Clients Balance'!J1039/'Clients Balance'!$B1039</f>
        <v>#DIV/0!</v>
      </c>
      <c r="K826" s="334" t="str">
        <f>'Clients Balance'!K1039/'Clients Balance'!$B1039</f>
        <v>#DIV/0!</v>
      </c>
      <c r="L826" s="334" t="str">
        <f>'Clients Balance'!L1035/'Clients Balance'!$B1035</f>
        <v>#DIV/0!</v>
      </c>
      <c r="M826" s="334" t="str">
        <f>'Clients Balance'!M1035/'Clients Balance'!$B1035</f>
        <v>#DIV/0!</v>
      </c>
      <c r="N826" s="334" t="str">
        <f>'Clients Balance'!N1035/'Clients Balance'!$B1035</f>
        <v>#DIV/0!</v>
      </c>
      <c r="O826" s="334" t="str">
        <f>'Clients Balance'!O1035/'Clients Balance'!$B1035</f>
        <v>#DIV/0!</v>
      </c>
      <c r="P826" s="334" t="str">
        <f>'Clients Balance'!P1035/'Clients Balance'!$B1035</f>
        <v>#DIV/0!</v>
      </c>
      <c r="Q826" s="334" t="str">
        <f>'Clients Balance'!Q1035/'Clients Balance'!$B1035</f>
        <v>#DIV/0!</v>
      </c>
      <c r="R826" s="334" t="str">
        <f>'Clients Balance'!R1035/'Clients Balance'!$B1035</f>
        <v>#DIV/0!</v>
      </c>
      <c r="S826" s="134"/>
      <c r="T826" s="134"/>
      <c r="U826" s="134"/>
      <c r="V826" s="134"/>
      <c r="W826" s="134"/>
      <c r="X826" s="134"/>
      <c r="Y826" s="134"/>
      <c r="Z826" s="134"/>
      <c r="AA826" s="134"/>
    </row>
    <row r="827" ht="22.5" customHeight="1">
      <c r="A827" s="186" t="str">
        <f>'PROP DAILY PNL'!A1033</f>
        <v/>
      </c>
      <c r="B827" s="335" t="str">
        <f t="shared" si="1"/>
        <v>#DIV/0!</v>
      </c>
      <c r="C827" s="334" t="str">
        <f>'Clients Balance'!C1040/'Clients Balance'!B1040</f>
        <v>#DIV/0!</v>
      </c>
      <c r="D827" s="334" t="str">
        <f>'Clients Balance'!D1036/'Clients Balance'!$B1036</f>
        <v>#DIV/0!</v>
      </c>
      <c r="E827" s="334" t="str">
        <f>'Clients Balance'!E1040/'Clients Balance'!$B1040</f>
        <v>#DIV/0!</v>
      </c>
      <c r="F827" s="334" t="str">
        <f>'Clients Balance'!F1040/'Clients Balance'!$B1040</f>
        <v>#DIV/0!</v>
      </c>
      <c r="G827" s="334" t="str">
        <f>'Clients Balance'!G1040/'Clients Balance'!$B1040</f>
        <v>#DIV/0!</v>
      </c>
      <c r="H827" s="334" t="str">
        <f>'Clients Balance'!H1040/'Clients Balance'!$B1040</f>
        <v>#DIV/0!</v>
      </c>
      <c r="I827" s="334" t="str">
        <f>'Clients Balance'!I1040/'Clients Balance'!$B1040</f>
        <v>#DIV/0!</v>
      </c>
      <c r="J827" s="334" t="str">
        <f>'Clients Balance'!J1040/'Clients Balance'!$B1040</f>
        <v>#DIV/0!</v>
      </c>
      <c r="K827" s="334" t="str">
        <f>'Clients Balance'!K1040/'Clients Balance'!$B1040</f>
        <v>#DIV/0!</v>
      </c>
      <c r="L827" s="334" t="str">
        <f>'Clients Balance'!L1036/'Clients Balance'!$B1036</f>
        <v>#DIV/0!</v>
      </c>
      <c r="M827" s="334" t="str">
        <f>'Clients Balance'!M1036/'Clients Balance'!$B1036</f>
        <v>#DIV/0!</v>
      </c>
      <c r="N827" s="334" t="str">
        <f>'Clients Balance'!N1036/'Clients Balance'!$B1036</f>
        <v>#DIV/0!</v>
      </c>
      <c r="O827" s="334" t="str">
        <f>'Clients Balance'!O1036/'Clients Balance'!$B1036</f>
        <v>#DIV/0!</v>
      </c>
      <c r="P827" s="334" t="str">
        <f>'Clients Balance'!P1036/'Clients Balance'!$B1036</f>
        <v>#DIV/0!</v>
      </c>
      <c r="Q827" s="334" t="str">
        <f>'Clients Balance'!Q1036/'Clients Balance'!$B1036</f>
        <v>#DIV/0!</v>
      </c>
      <c r="R827" s="334" t="str">
        <f>'Clients Balance'!R1036/'Clients Balance'!$B1036</f>
        <v>#DIV/0!</v>
      </c>
      <c r="S827" s="134"/>
      <c r="T827" s="134"/>
      <c r="U827" s="134"/>
      <c r="V827" s="134"/>
      <c r="W827" s="134"/>
      <c r="X827" s="134"/>
      <c r="Y827" s="134"/>
      <c r="Z827" s="134"/>
      <c r="AA827" s="134"/>
    </row>
    <row r="828" ht="22.5" customHeight="1">
      <c r="A828" s="186" t="str">
        <f>'PROP DAILY PNL'!A1034</f>
        <v/>
      </c>
      <c r="B828" s="335" t="str">
        <f t="shared" si="1"/>
        <v>#DIV/0!</v>
      </c>
      <c r="C828" s="334" t="str">
        <f>'Clients Balance'!C1041/'Clients Balance'!B1041</f>
        <v>#DIV/0!</v>
      </c>
      <c r="D828" s="334" t="str">
        <f>'Clients Balance'!D1037/'Clients Balance'!$B1037</f>
        <v>#DIV/0!</v>
      </c>
      <c r="E828" s="334" t="str">
        <f>'Clients Balance'!E1041/'Clients Balance'!$B1041</f>
        <v>#DIV/0!</v>
      </c>
      <c r="F828" s="334" t="str">
        <f>'Clients Balance'!F1041/'Clients Balance'!$B1041</f>
        <v>#DIV/0!</v>
      </c>
      <c r="G828" s="334" t="str">
        <f>'Clients Balance'!G1041/'Clients Balance'!$B1041</f>
        <v>#DIV/0!</v>
      </c>
      <c r="H828" s="334" t="str">
        <f>'Clients Balance'!H1041/'Clients Balance'!$B1041</f>
        <v>#DIV/0!</v>
      </c>
      <c r="I828" s="334" t="str">
        <f>'Clients Balance'!I1041/'Clients Balance'!$B1041</f>
        <v>#DIV/0!</v>
      </c>
      <c r="J828" s="334" t="str">
        <f>'Clients Balance'!J1041/'Clients Balance'!$B1041</f>
        <v>#DIV/0!</v>
      </c>
      <c r="K828" s="334" t="str">
        <f>'Clients Balance'!K1041/'Clients Balance'!$B1041</f>
        <v>#DIV/0!</v>
      </c>
      <c r="L828" s="334" t="str">
        <f>'Clients Balance'!L1037/'Clients Balance'!$B1037</f>
        <v>#DIV/0!</v>
      </c>
      <c r="M828" s="334" t="str">
        <f>'Clients Balance'!M1037/'Clients Balance'!$B1037</f>
        <v>#DIV/0!</v>
      </c>
      <c r="N828" s="334" t="str">
        <f>'Clients Balance'!N1037/'Clients Balance'!$B1037</f>
        <v>#DIV/0!</v>
      </c>
      <c r="O828" s="334" t="str">
        <f>'Clients Balance'!O1037/'Clients Balance'!$B1037</f>
        <v>#DIV/0!</v>
      </c>
      <c r="P828" s="334" t="str">
        <f>'Clients Balance'!P1037/'Clients Balance'!$B1037</f>
        <v>#DIV/0!</v>
      </c>
      <c r="Q828" s="334" t="str">
        <f>'Clients Balance'!Q1037/'Clients Balance'!$B1037</f>
        <v>#DIV/0!</v>
      </c>
      <c r="R828" s="334" t="str">
        <f>'Clients Balance'!R1037/'Clients Balance'!$B1037</f>
        <v>#DIV/0!</v>
      </c>
      <c r="S828" s="134"/>
      <c r="T828" s="134"/>
      <c r="U828" s="134"/>
      <c r="V828" s="134"/>
      <c r="W828" s="134"/>
      <c r="X828" s="134"/>
      <c r="Y828" s="134"/>
      <c r="Z828" s="134"/>
      <c r="AA828" s="134"/>
    </row>
    <row r="829" ht="22.5" customHeight="1">
      <c r="A829" s="186" t="str">
        <f>'PROP DAILY PNL'!A1035</f>
        <v/>
      </c>
      <c r="B829" s="335" t="str">
        <f t="shared" si="1"/>
        <v>#DIV/0!</v>
      </c>
      <c r="C829" s="334" t="str">
        <f>'Clients Balance'!C1042/'Clients Balance'!B1042</f>
        <v>#DIV/0!</v>
      </c>
      <c r="D829" s="334" t="str">
        <f>'Clients Balance'!D1038/'Clients Balance'!$B1038</f>
        <v>#DIV/0!</v>
      </c>
      <c r="E829" s="334" t="str">
        <f>'Clients Balance'!E1042/'Clients Balance'!$B1042</f>
        <v>#DIV/0!</v>
      </c>
      <c r="F829" s="334" t="str">
        <f>'Clients Balance'!F1042/'Clients Balance'!$B1042</f>
        <v>#DIV/0!</v>
      </c>
      <c r="G829" s="334" t="str">
        <f>'Clients Balance'!G1042/'Clients Balance'!$B1042</f>
        <v>#DIV/0!</v>
      </c>
      <c r="H829" s="334" t="str">
        <f>'Clients Balance'!H1042/'Clients Balance'!$B1042</f>
        <v>#DIV/0!</v>
      </c>
      <c r="I829" s="334" t="str">
        <f>'Clients Balance'!I1042/'Clients Balance'!$B1042</f>
        <v>#DIV/0!</v>
      </c>
      <c r="J829" s="334" t="str">
        <f>'Clients Balance'!J1042/'Clients Balance'!$B1042</f>
        <v>#DIV/0!</v>
      </c>
      <c r="K829" s="334" t="str">
        <f>'Clients Balance'!K1042/'Clients Balance'!$B1042</f>
        <v>#DIV/0!</v>
      </c>
      <c r="L829" s="334" t="str">
        <f>'Clients Balance'!L1038/'Clients Balance'!$B1038</f>
        <v>#DIV/0!</v>
      </c>
      <c r="M829" s="334" t="str">
        <f>'Clients Balance'!M1038/'Clients Balance'!$B1038</f>
        <v>#DIV/0!</v>
      </c>
      <c r="N829" s="334" t="str">
        <f>'Clients Balance'!N1038/'Clients Balance'!$B1038</f>
        <v>#DIV/0!</v>
      </c>
      <c r="O829" s="334" t="str">
        <f>'Clients Balance'!O1038/'Clients Balance'!$B1038</f>
        <v>#DIV/0!</v>
      </c>
      <c r="P829" s="334" t="str">
        <f>'Clients Balance'!P1038/'Clients Balance'!$B1038</f>
        <v>#DIV/0!</v>
      </c>
      <c r="Q829" s="334" t="str">
        <f>'Clients Balance'!Q1038/'Clients Balance'!$B1038</f>
        <v>#DIV/0!</v>
      </c>
      <c r="R829" s="334" t="str">
        <f>'Clients Balance'!R1038/'Clients Balance'!$B1038</f>
        <v>#DIV/0!</v>
      </c>
      <c r="S829" s="134"/>
      <c r="T829" s="134"/>
      <c r="U829" s="134"/>
      <c r="V829" s="134"/>
      <c r="W829" s="134"/>
      <c r="X829" s="134"/>
      <c r="Y829" s="134"/>
      <c r="Z829" s="134"/>
      <c r="AA829" s="134"/>
    </row>
    <row r="830" ht="22.5" customHeight="1">
      <c r="A830" s="186" t="str">
        <f>'PROP DAILY PNL'!A1036</f>
        <v/>
      </c>
      <c r="B830" s="335" t="str">
        <f t="shared" si="1"/>
        <v>#DIV/0!</v>
      </c>
      <c r="C830" s="334" t="str">
        <f>'Clients Balance'!C1043/'Clients Balance'!B1043</f>
        <v>#DIV/0!</v>
      </c>
      <c r="D830" s="334" t="str">
        <f>'Clients Balance'!D1039/'Clients Balance'!$B1039</f>
        <v>#DIV/0!</v>
      </c>
      <c r="E830" s="334" t="str">
        <f>'Clients Balance'!E1043/'Clients Balance'!$B1043</f>
        <v>#DIV/0!</v>
      </c>
      <c r="F830" s="334" t="str">
        <f>'Clients Balance'!F1043/'Clients Balance'!$B1043</f>
        <v>#DIV/0!</v>
      </c>
      <c r="G830" s="334" t="str">
        <f>'Clients Balance'!G1043/'Clients Balance'!$B1043</f>
        <v>#DIV/0!</v>
      </c>
      <c r="H830" s="334" t="str">
        <f>'Clients Balance'!H1043/'Clients Balance'!$B1043</f>
        <v>#DIV/0!</v>
      </c>
      <c r="I830" s="334" t="str">
        <f>'Clients Balance'!I1043/'Clients Balance'!$B1043</f>
        <v>#DIV/0!</v>
      </c>
      <c r="J830" s="334" t="str">
        <f>'Clients Balance'!J1043/'Clients Balance'!$B1043</f>
        <v>#DIV/0!</v>
      </c>
      <c r="K830" s="334" t="str">
        <f>'Clients Balance'!K1043/'Clients Balance'!$B1043</f>
        <v>#DIV/0!</v>
      </c>
      <c r="L830" s="334" t="str">
        <f>'Clients Balance'!L1039/'Clients Balance'!$B1039</f>
        <v>#DIV/0!</v>
      </c>
      <c r="M830" s="334" t="str">
        <f>'Clients Balance'!M1039/'Clients Balance'!$B1039</f>
        <v>#DIV/0!</v>
      </c>
      <c r="N830" s="334" t="str">
        <f>'Clients Balance'!N1039/'Clients Balance'!$B1039</f>
        <v>#DIV/0!</v>
      </c>
      <c r="O830" s="334" t="str">
        <f>'Clients Balance'!O1039/'Clients Balance'!$B1039</f>
        <v>#DIV/0!</v>
      </c>
      <c r="P830" s="334" t="str">
        <f>'Clients Balance'!P1039/'Clients Balance'!$B1039</f>
        <v>#DIV/0!</v>
      </c>
      <c r="Q830" s="334" t="str">
        <f>'Clients Balance'!Q1039/'Clients Balance'!$B1039</f>
        <v>#DIV/0!</v>
      </c>
      <c r="R830" s="334" t="str">
        <f>'Clients Balance'!R1039/'Clients Balance'!$B1039</f>
        <v>#DIV/0!</v>
      </c>
      <c r="S830" s="134"/>
      <c r="T830" s="134"/>
      <c r="U830" s="134"/>
      <c r="V830" s="134"/>
      <c r="W830" s="134"/>
      <c r="X830" s="134"/>
      <c r="Y830" s="134"/>
      <c r="Z830" s="134"/>
      <c r="AA830" s="134"/>
    </row>
    <row r="831" ht="22.5" customHeight="1">
      <c r="A831" s="186" t="str">
        <f>'PROP DAILY PNL'!A1037</f>
        <v/>
      </c>
      <c r="B831" s="335" t="str">
        <f t="shared" si="1"/>
        <v>#DIV/0!</v>
      </c>
      <c r="C831" s="334" t="str">
        <f>'Clients Balance'!C1044/'Clients Balance'!B1044</f>
        <v>#DIV/0!</v>
      </c>
      <c r="D831" s="334" t="str">
        <f>'Clients Balance'!D1040/'Clients Balance'!$B1040</f>
        <v>#DIV/0!</v>
      </c>
      <c r="E831" s="334" t="str">
        <f>'Clients Balance'!E1044/'Clients Balance'!$B1044</f>
        <v>#DIV/0!</v>
      </c>
      <c r="F831" s="334" t="str">
        <f>'Clients Balance'!F1044/'Clients Balance'!$B1044</f>
        <v>#DIV/0!</v>
      </c>
      <c r="G831" s="334" t="str">
        <f>'Clients Balance'!G1044/'Clients Balance'!$B1044</f>
        <v>#DIV/0!</v>
      </c>
      <c r="H831" s="334" t="str">
        <f>'Clients Balance'!H1044/'Clients Balance'!$B1044</f>
        <v>#DIV/0!</v>
      </c>
      <c r="I831" s="334" t="str">
        <f>'Clients Balance'!I1044/'Clients Balance'!$B1044</f>
        <v>#DIV/0!</v>
      </c>
      <c r="J831" s="334" t="str">
        <f>'Clients Balance'!J1044/'Clients Balance'!$B1044</f>
        <v>#DIV/0!</v>
      </c>
      <c r="K831" s="334" t="str">
        <f>'Clients Balance'!K1044/'Clients Balance'!$B1044</f>
        <v>#DIV/0!</v>
      </c>
      <c r="L831" s="334" t="str">
        <f>'Clients Balance'!L1040/'Clients Balance'!$B1040</f>
        <v>#DIV/0!</v>
      </c>
      <c r="M831" s="334" t="str">
        <f>'Clients Balance'!M1040/'Clients Balance'!$B1040</f>
        <v>#DIV/0!</v>
      </c>
      <c r="N831" s="334" t="str">
        <f>'Clients Balance'!N1040/'Clients Balance'!$B1040</f>
        <v>#DIV/0!</v>
      </c>
      <c r="O831" s="334" t="str">
        <f>'Clients Balance'!O1040/'Clients Balance'!$B1040</f>
        <v>#DIV/0!</v>
      </c>
      <c r="P831" s="334" t="str">
        <f>'Clients Balance'!P1040/'Clients Balance'!$B1040</f>
        <v>#DIV/0!</v>
      </c>
      <c r="Q831" s="334" t="str">
        <f>'Clients Balance'!Q1040/'Clients Balance'!$B1040</f>
        <v>#DIV/0!</v>
      </c>
      <c r="R831" s="334" t="str">
        <f>'Clients Balance'!R1040/'Clients Balance'!$B1040</f>
        <v>#DIV/0!</v>
      </c>
      <c r="S831" s="134"/>
      <c r="T831" s="134"/>
      <c r="U831" s="134"/>
      <c r="V831" s="134"/>
      <c r="W831" s="134"/>
      <c r="X831" s="134"/>
      <c r="Y831" s="134"/>
      <c r="Z831" s="134"/>
      <c r="AA831" s="134"/>
    </row>
    <row r="832" ht="22.5" customHeight="1">
      <c r="A832" s="186" t="str">
        <f>'PROP DAILY PNL'!A1038</f>
        <v/>
      </c>
      <c r="B832" s="335" t="str">
        <f t="shared" si="1"/>
        <v>#DIV/0!</v>
      </c>
      <c r="C832" s="334" t="str">
        <f>'Clients Balance'!C1045/'Clients Balance'!B1045</f>
        <v>#DIV/0!</v>
      </c>
      <c r="D832" s="334" t="str">
        <f>'Clients Balance'!D1041/'Clients Balance'!$B1041</f>
        <v>#DIV/0!</v>
      </c>
      <c r="E832" s="334" t="str">
        <f>'Clients Balance'!E1045/'Clients Balance'!$B1045</f>
        <v>#DIV/0!</v>
      </c>
      <c r="F832" s="334" t="str">
        <f>'Clients Balance'!F1045/'Clients Balance'!$B1045</f>
        <v>#DIV/0!</v>
      </c>
      <c r="G832" s="334" t="str">
        <f>'Clients Balance'!G1045/'Clients Balance'!$B1045</f>
        <v>#DIV/0!</v>
      </c>
      <c r="H832" s="334" t="str">
        <f>'Clients Balance'!H1045/'Clients Balance'!$B1045</f>
        <v>#DIV/0!</v>
      </c>
      <c r="I832" s="334" t="str">
        <f>'Clients Balance'!I1045/'Clients Balance'!$B1045</f>
        <v>#DIV/0!</v>
      </c>
      <c r="J832" s="334" t="str">
        <f>'Clients Balance'!J1045/'Clients Balance'!$B1045</f>
        <v>#DIV/0!</v>
      </c>
      <c r="K832" s="334" t="str">
        <f>'Clients Balance'!K1045/'Clients Balance'!$B1045</f>
        <v>#DIV/0!</v>
      </c>
      <c r="L832" s="334" t="str">
        <f>'Clients Balance'!L1041/'Clients Balance'!$B1041</f>
        <v>#DIV/0!</v>
      </c>
      <c r="M832" s="334" t="str">
        <f>'Clients Balance'!M1041/'Clients Balance'!$B1041</f>
        <v>#DIV/0!</v>
      </c>
      <c r="N832" s="334" t="str">
        <f>'Clients Balance'!N1041/'Clients Balance'!$B1041</f>
        <v>#DIV/0!</v>
      </c>
      <c r="O832" s="334" t="str">
        <f>'Clients Balance'!O1041/'Clients Balance'!$B1041</f>
        <v>#DIV/0!</v>
      </c>
      <c r="P832" s="334" t="str">
        <f>'Clients Balance'!P1041/'Clients Balance'!$B1041</f>
        <v>#DIV/0!</v>
      </c>
      <c r="Q832" s="334" t="str">
        <f>'Clients Balance'!Q1041/'Clients Balance'!$B1041</f>
        <v>#DIV/0!</v>
      </c>
      <c r="R832" s="334" t="str">
        <f>'Clients Balance'!R1041/'Clients Balance'!$B1041</f>
        <v>#DIV/0!</v>
      </c>
      <c r="S832" s="134"/>
      <c r="T832" s="134"/>
      <c r="U832" s="134"/>
      <c r="V832" s="134"/>
      <c r="W832" s="134"/>
      <c r="X832" s="134"/>
      <c r="Y832" s="134"/>
      <c r="Z832" s="134"/>
      <c r="AA832" s="134"/>
    </row>
    <row r="833" ht="22.5" customHeight="1">
      <c r="A833" s="186" t="str">
        <f>'PROP DAILY PNL'!A1039</f>
        <v/>
      </c>
      <c r="B833" s="335" t="str">
        <f t="shared" si="1"/>
        <v>#DIV/0!</v>
      </c>
      <c r="C833" s="334" t="str">
        <f>'Clients Balance'!C1046/'Clients Balance'!B1046</f>
        <v>#DIV/0!</v>
      </c>
      <c r="D833" s="334" t="str">
        <f>'Clients Balance'!D1042/'Clients Balance'!$B1042</f>
        <v>#DIV/0!</v>
      </c>
      <c r="E833" s="334" t="str">
        <f>'Clients Balance'!E1046/'Clients Balance'!$B1046</f>
        <v>#DIV/0!</v>
      </c>
      <c r="F833" s="334" t="str">
        <f>'Clients Balance'!F1046/'Clients Balance'!$B1046</f>
        <v>#DIV/0!</v>
      </c>
      <c r="G833" s="334" t="str">
        <f>'Clients Balance'!G1046/'Clients Balance'!$B1046</f>
        <v>#DIV/0!</v>
      </c>
      <c r="H833" s="334" t="str">
        <f>'Clients Balance'!H1046/'Clients Balance'!$B1046</f>
        <v>#DIV/0!</v>
      </c>
      <c r="I833" s="334" t="str">
        <f>'Clients Balance'!I1046/'Clients Balance'!$B1046</f>
        <v>#DIV/0!</v>
      </c>
      <c r="J833" s="334" t="str">
        <f>'Clients Balance'!J1046/'Clients Balance'!$B1046</f>
        <v>#DIV/0!</v>
      </c>
      <c r="K833" s="334" t="str">
        <f>'Clients Balance'!K1046/'Clients Balance'!$B1046</f>
        <v>#DIV/0!</v>
      </c>
      <c r="L833" s="334" t="str">
        <f>'Clients Balance'!L1042/'Clients Balance'!$B1042</f>
        <v>#DIV/0!</v>
      </c>
      <c r="M833" s="334" t="str">
        <f>'Clients Balance'!M1042/'Clients Balance'!$B1042</f>
        <v>#DIV/0!</v>
      </c>
      <c r="N833" s="334" t="str">
        <f>'Clients Balance'!N1042/'Clients Balance'!$B1042</f>
        <v>#DIV/0!</v>
      </c>
      <c r="O833" s="334" t="str">
        <f>'Clients Balance'!O1042/'Clients Balance'!$B1042</f>
        <v>#DIV/0!</v>
      </c>
      <c r="P833" s="334" t="str">
        <f>'Clients Balance'!P1042/'Clients Balance'!$B1042</f>
        <v>#DIV/0!</v>
      </c>
      <c r="Q833" s="334" t="str">
        <f>'Clients Balance'!Q1042/'Clients Balance'!$B1042</f>
        <v>#DIV/0!</v>
      </c>
      <c r="R833" s="334" t="str">
        <f>'Clients Balance'!R1042/'Clients Balance'!$B1042</f>
        <v>#DIV/0!</v>
      </c>
      <c r="S833" s="134"/>
      <c r="T833" s="134"/>
      <c r="U833" s="134"/>
      <c r="V833" s="134"/>
      <c r="W833" s="134"/>
      <c r="X833" s="134"/>
      <c r="Y833" s="134"/>
      <c r="Z833" s="134"/>
      <c r="AA833" s="134"/>
    </row>
    <row r="834" ht="22.5" customHeight="1">
      <c r="A834" s="186" t="str">
        <f>'PROP DAILY PNL'!A1040</f>
        <v/>
      </c>
      <c r="B834" s="335" t="str">
        <f t="shared" si="1"/>
        <v>#DIV/0!</v>
      </c>
      <c r="C834" s="334" t="str">
        <f>'Clients Balance'!C1047/'Clients Balance'!B1047</f>
        <v>#DIV/0!</v>
      </c>
      <c r="D834" s="334" t="str">
        <f>'Clients Balance'!D1043/'Clients Balance'!$B1043</f>
        <v>#DIV/0!</v>
      </c>
      <c r="E834" s="334" t="str">
        <f>'Clients Balance'!E1047/'Clients Balance'!$B1047</f>
        <v>#DIV/0!</v>
      </c>
      <c r="F834" s="334" t="str">
        <f>'Clients Balance'!F1047/'Clients Balance'!$B1047</f>
        <v>#DIV/0!</v>
      </c>
      <c r="G834" s="334" t="str">
        <f>'Clients Balance'!G1047/'Clients Balance'!$B1047</f>
        <v>#DIV/0!</v>
      </c>
      <c r="H834" s="334" t="str">
        <f>'Clients Balance'!H1047/'Clients Balance'!$B1047</f>
        <v>#DIV/0!</v>
      </c>
      <c r="I834" s="334" t="str">
        <f>'Clients Balance'!I1047/'Clients Balance'!$B1047</f>
        <v>#DIV/0!</v>
      </c>
      <c r="J834" s="334" t="str">
        <f>'Clients Balance'!J1047/'Clients Balance'!$B1047</f>
        <v>#DIV/0!</v>
      </c>
      <c r="K834" s="334" t="str">
        <f>'Clients Balance'!K1047/'Clients Balance'!$B1047</f>
        <v>#DIV/0!</v>
      </c>
      <c r="L834" s="334" t="str">
        <f>'Clients Balance'!L1043/'Clients Balance'!$B1043</f>
        <v>#DIV/0!</v>
      </c>
      <c r="M834" s="334" t="str">
        <f>'Clients Balance'!M1043/'Clients Balance'!$B1043</f>
        <v>#DIV/0!</v>
      </c>
      <c r="N834" s="334" t="str">
        <f>'Clients Balance'!N1043/'Clients Balance'!$B1043</f>
        <v>#DIV/0!</v>
      </c>
      <c r="O834" s="334" t="str">
        <f>'Clients Balance'!O1043/'Clients Balance'!$B1043</f>
        <v>#DIV/0!</v>
      </c>
      <c r="P834" s="334" t="str">
        <f>'Clients Balance'!P1043/'Clients Balance'!$B1043</f>
        <v>#DIV/0!</v>
      </c>
      <c r="Q834" s="334" t="str">
        <f>'Clients Balance'!Q1043/'Clients Balance'!$B1043</f>
        <v>#DIV/0!</v>
      </c>
      <c r="R834" s="334" t="str">
        <f>'Clients Balance'!R1043/'Clients Balance'!$B1043</f>
        <v>#DIV/0!</v>
      </c>
      <c r="S834" s="134"/>
      <c r="T834" s="134"/>
      <c r="U834" s="134"/>
      <c r="V834" s="134"/>
      <c r="W834" s="134"/>
      <c r="X834" s="134"/>
      <c r="Y834" s="134"/>
      <c r="Z834" s="134"/>
      <c r="AA834" s="134"/>
    </row>
    <row r="835" ht="22.5" customHeight="1">
      <c r="A835" s="186" t="str">
        <f>'PROP DAILY PNL'!A1041</f>
        <v/>
      </c>
      <c r="B835" s="335" t="str">
        <f t="shared" si="1"/>
        <v>#DIV/0!</v>
      </c>
      <c r="C835" s="334" t="str">
        <f>'Clients Balance'!C1048/'Clients Balance'!B1048</f>
        <v>#DIV/0!</v>
      </c>
      <c r="D835" s="334" t="str">
        <f>'Clients Balance'!D1044/'Clients Balance'!$B1044</f>
        <v>#DIV/0!</v>
      </c>
      <c r="E835" s="334" t="str">
        <f>'Clients Balance'!E1048/'Clients Balance'!$B1048</f>
        <v>#DIV/0!</v>
      </c>
      <c r="F835" s="334" t="str">
        <f>'Clients Balance'!F1048/'Clients Balance'!$B1048</f>
        <v>#DIV/0!</v>
      </c>
      <c r="G835" s="334" t="str">
        <f>'Clients Balance'!G1048/'Clients Balance'!$B1048</f>
        <v>#DIV/0!</v>
      </c>
      <c r="H835" s="334" t="str">
        <f>'Clients Balance'!H1048/'Clients Balance'!$B1048</f>
        <v>#DIV/0!</v>
      </c>
      <c r="I835" s="334" t="str">
        <f>'Clients Balance'!I1048/'Clients Balance'!$B1048</f>
        <v>#DIV/0!</v>
      </c>
      <c r="J835" s="334" t="str">
        <f>'Clients Balance'!J1048/'Clients Balance'!$B1048</f>
        <v>#DIV/0!</v>
      </c>
      <c r="K835" s="334" t="str">
        <f>'Clients Balance'!K1048/'Clients Balance'!$B1048</f>
        <v>#DIV/0!</v>
      </c>
      <c r="L835" s="334" t="str">
        <f>'Clients Balance'!L1044/'Clients Balance'!$B1044</f>
        <v>#DIV/0!</v>
      </c>
      <c r="M835" s="334" t="str">
        <f>'Clients Balance'!M1044/'Clients Balance'!$B1044</f>
        <v>#DIV/0!</v>
      </c>
      <c r="N835" s="334" t="str">
        <f>'Clients Balance'!N1044/'Clients Balance'!$B1044</f>
        <v>#DIV/0!</v>
      </c>
      <c r="O835" s="334" t="str">
        <f>'Clients Balance'!O1044/'Clients Balance'!$B1044</f>
        <v>#DIV/0!</v>
      </c>
      <c r="P835" s="334" t="str">
        <f>'Clients Balance'!P1044/'Clients Balance'!$B1044</f>
        <v>#DIV/0!</v>
      </c>
      <c r="Q835" s="334" t="str">
        <f>'Clients Balance'!Q1044/'Clients Balance'!$B1044</f>
        <v>#DIV/0!</v>
      </c>
      <c r="R835" s="334" t="str">
        <f>'Clients Balance'!R1044/'Clients Balance'!$B1044</f>
        <v>#DIV/0!</v>
      </c>
      <c r="S835" s="134"/>
      <c r="T835" s="134"/>
      <c r="U835" s="134"/>
      <c r="V835" s="134"/>
      <c r="W835" s="134"/>
      <c r="X835" s="134"/>
      <c r="Y835" s="134"/>
      <c r="Z835" s="134"/>
      <c r="AA835" s="134"/>
    </row>
    <row r="836" ht="22.5" customHeight="1">
      <c r="A836" s="186" t="str">
        <f>'PROP DAILY PNL'!A1042</f>
        <v/>
      </c>
      <c r="B836" s="335" t="str">
        <f t="shared" si="1"/>
        <v>#DIV/0!</v>
      </c>
      <c r="C836" s="334" t="str">
        <f>'Clients Balance'!C1049/'Clients Balance'!B1049</f>
        <v>#DIV/0!</v>
      </c>
      <c r="D836" s="334" t="str">
        <f>'Clients Balance'!D1045/'Clients Balance'!$B1045</f>
        <v>#DIV/0!</v>
      </c>
      <c r="E836" s="334" t="str">
        <f>'Clients Balance'!E1049/'Clients Balance'!$B1049</f>
        <v>#DIV/0!</v>
      </c>
      <c r="F836" s="334" t="str">
        <f>'Clients Balance'!F1049/'Clients Balance'!$B1049</f>
        <v>#DIV/0!</v>
      </c>
      <c r="G836" s="334" t="str">
        <f>'Clients Balance'!G1049/'Clients Balance'!$B1049</f>
        <v>#DIV/0!</v>
      </c>
      <c r="H836" s="334" t="str">
        <f>'Clients Balance'!H1049/'Clients Balance'!$B1049</f>
        <v>#DIV/0!</v>
      </c>
      <c r="I836" s="334" t="str">
        <f>'Clients Balance'!I1049/'Clients Balance'!$B1049</f>
        <v>#DIV/0!</v>
      </c>
      <c r="J836" s="334" t="str">
        <f>'Clients Balance'!J1049/'Clients Balance'!$B1049</f>
        <v>#DIV/0!</v>
      </c>
      <c r="K836" s="334" t="str">
        <f>'Clients Balance'!K1049/'Clients Balance'!$B1049</f>
        <v>#DIV/0!</v>
      </c>
      <c r="L836" s="334" t="str">
        <f>'Clients Balance'!L1045/'Clients Balance'!$B1045</f>
        <v>#DIV/0!</v>
      </c>
      <c r="M836" s="334" t="str">
        <f>'Clients Balance'!M1045/'Clients Balance'!$B1045</f>
        <v>#DIV/0!</v>
      </c>
      <c r="N836" s="334" t="str">
        <f>'Clients Balance'!N1045/'Clients Balance'!$B1045</f>
        <v>#DIV/0!</v>
      </c>
      <c r="O836" s="334" t="str">
        <f>'Clients Balance'!O1045/'Clients Balance'!$B1045</f>
        <v>#DIV/0!</v>
      </c>
      <c r="P836" s="334" t="str">
        <f>'Clients Balance'!P1045/'Clients Balance'!$B1045</f>
        <v>#DIV/0!</v>
      </c>
      <c r="Q836" s="334" t="str">
        <f>'Clients Balance'!Q1045/'Clients Balance'!$B1045</f>
        <v>#DIV/0!</v>
      </c>
      <c r="R836" s="334" t="str">
        <f>'Clients Balance'!R1045/'Clients Balance'!$B1045</f>
        <v>#DIV/0!</v>
      </c>
      <c r="S836" s="134"/>
      <c r="T836" s="134"/>
      <c r="U836" s="134"/>
      <c r="V836" s="134"/>
      <c r="W836" s="134"/>
      <c r="X836" s="134"/>
      <c r="Y836" s="134"/>
      <c r="Z836" s="134"/>
      <c r="AA836" s="134"/>
    </row>
    <row r="837" ht="22.5" customHeight="1">
      <c r="A837" s="186" t="str">
        <f>'PROP DAILY PNL'!A1043</f>
        <v/>
      </c>
      <c r="B837" s="335" t="str">
        <f t="shared" si="1"/>
        <v>#DIV/0!</v>
      </c>
      <c r="C837" s="334" t="str">
        <f>'Clients Balance'!C1050/'Clients Balance'!B1050</f>
        <v>#DIV/0!</v>
      </c>
      <c r="D837" s="334" t="str">
        <f>'Clients Balance'!D1046/'Clients Balance'!$B1046</f>
        <v>#DIV/0!</v>
      </c>
      <c r="E837" s="334" t="str">
        <f>'Clients Balance'!E1050/'Clients Balance'!$B1050</f>
        <v>#DIV/0!</v>
      </c>
      <c r="F837" s="334" t="str">
        <f>'Clients Balance'!F1050/'Clients Balance'!$B1050</f>
        <v>#DIV/0!</v>
      </c>
      <c r="G837" s="334" t="str">
        <f>'Clients Balance'!G1050/'Clients Balance'!$B1050</f>
        <v>#DIV/0!</v>
      </c>
      <c r="H837" s="334" t="str">
        <f>'Clients Balance'!H1050/'Clients Balance'!$B1050</f>
        <v>#DIV/0!</v>
      </c>
      <c r="I837" s="334" t="str">
        <f>'Clients Balance'!I1050/'Clients Balance'!$B1050</f>
        <v>#DIV/0!</v>
      </c>
      <c r="J837" s="334" t="str">
        <f>'Clients Balance'!J1050/'Clients Balance'!$B1050</f>
        <v>#DIV/0!</v>
      </c>
      <c r="K837" s="334" t="str">
        <f>'Clients Balance'!K1050/'Clients Balance'!$B1050</f>
        <v>#DIV/0!</v>
      </c>
      <c r="L837" s="334" t="str">
        <f>'Clients Balance'!L1046/'Clients Balance'!$B1046</f>
        <v>#DIV/0!</v>
      </c>
      <c r="M837" s="334" t="str">
        <f>'Clients Balance'!M1046/'Clients Balance'!$B1046</f>
        <v>#DIV/0!</v>
      </c>
      <c r="N837" s="334" t="str">
        <f>'Clients Balance'!N1046/'Clients Balance'!$B1046</f>
        <v>#DIV/0!</v>
      </c>
      <c r="O837" s="334" t="str">
        <f>'Clients Balance'!O1046/'Clients Balance'!$B1046</f>
        <v>#DIV/0!</v>
      </c>
      <c r="P837" s="334" t="str">
        <f>'Clients Balance'!P1046/'Clients Balance'!$B1046</f>
        <v>#DIV/0!</v>
      </c>
      <c r="Q837" s="334" t="str">
        <f>'Clients Balance'!Q1046/'Clients Balance'!$B1046</f>
        <v>#DIV/0!</v>
      </c>
      <c r="R837" s="334" t="str">
        <f>'Clients Balance'!R1046/'Clients Balance'!$B1046</f>
        <v>#DIV/0!</v>
      </c>
      <c r="S837" s="134"/>
      <c r="T837" s="134"/>
      <c r="U837" s="134"/>
      <c r="V837" s="134"/>
      <c r="W837" s="134"/>
      <c r="X837" s="134"/>
      <c r="Y837" s="134"/>
      <c r="Z837" s="134"/>
      <c r="AA837" s="134"/>
    </row>
    <row r="838" ht="22.5" customHeight="1">
      <c r="A838" s="186" t="str">
        <f>'PROP DAILY PNL'!A1044</f>
        <v/>
      </c>
      <c r="B838" s="335" t="str">
        <f t="shared" si="1"/>
        <v>#DIV/0!</v>
      </c>
      <c r="C838" s="334" t="str">
        <f>'Clients Balance'!C1051/'Clients Balance'!B1051</f>
        <v>#DIV/0!</v>
      </c>
      <c r="D838" s="334" t="str">
        <f>'Clients Balance'!D1047/'Clients Balance'!$B1047</f>
        <v>#DIV/0!</v>
      </c>
      <c r="E838" s="334" t="str">
        <f>'Clients Balance'!E1051/'Clients Balance'!$B1051</f>
        <v>#DIV/0!</v>
      </c>
      <c r="F838" s="334" t="str">
        <f>'Clients Balance'!F1051/'Clients Balance'!$B1051</f>
        <v>#DIV/0!</v>
      </c>
      <c r="G838" s="334" t="str">
        <f>'Clients Balance'!G1051/'Clients Balance'!$B1051</f>
        <v>#DIV/0!</v>
      </c>
      <c r="H838" s="334" t="str">
        <f>'Clients Balance'!H1051/'Clients Balance'!$B1051</f>
        <v>#DIV/0!</v>
      </c>
      <c r="I838" s="334" t="str">
        <f>'Clients Balance'!I1051/'Clients Balance'!$B1051</f>
        <v>#DIV/0!</v>
      </c>
      <c r="J838" s="334" t="str">
        <f>'Clients Balance'!J1051/'Clients Balance'!$B1051</f>
        <v>#DIV/0!</v>
      </c>
      <c r="K838" s="334" t="str">
        <f>'Clients Balance'!K1051/'Clients Balance'!$B1051</f>
        <v>#DIV/0!</v>
      </c>
      <c r="L838" s="334" t="str">
        <f>'Clients Balance'!L1047/'Clients Balance'!$B1047</f>
        <v>#DIV/0!</v>
      </c>
      <c r="M838" s="334" t="str">
        <f>'Clients Balance'!M1047/'Clients Balance'!$B1047</f>
        <v>#DIV/0!</v>
      </c>
      <c r="N838" s="334" t="str">
        <f>'Clients Balance'!N1047/'Clients Balance'!$B1047</f>
        <v>#DIV/0!</v>
      </c>
      <c r="O838" s="334" t="str">
        <f>'Clients Balance'!O1047/'Clients Balance'!$B1047</f>
        <v>#DIV/0!</v>
      </c>
      <c r="P838" s="334" t="str">
        <f>'Clients Balance'!P1047/'Clients Balance'!$B1047</f>
        <v>#DIV/0!</v>
      </c>
      <c r="Q838" s="334" t="str">
        <f>'Clients Balance'!Q1047/'Clients Balance'!$B1047</f>
        <v>#DIV/0!</v>
      </c>
      <c r="R838" s="334" t="str">
        <f>'Clients Balance'!R1047/'Clients Balance'!$B1047</f>
        <v>#DIV/0!</v>
      </c>
      <c r="S838" s="134"/>
      <c r="T838" s="134"/>
      <c r="U838" s="134"/>
      <c r="V838" s="134"/>
      <c r="W838" s="134"/>
      <c r="X838" s="134"/>
      <c r="Y838" s="134"/>
      <c r="Z838" s="134"/>
      <c r="AA838" s="134"/>
    </row>
    <row r="839" ht="22.5" customHeight="1">
      <c r="A839" s="186" t="str">
        <f>'PROP DAILY PNL'!A1045</f>
        <v/>
      </c>
      <c r="B839" s="335" t="str">
        <f t="shared" si="1"/>
        <v>#DIV/0!</v>
      </c>
      <c r="C839" s="334" t="str">
        <f>'Clients Balance'!C1052/'Clients Balance'!B1052</f>
        <v>#DIV/0!</v>
      </c>
      <c r="D839" s="334" t="str">
        <f>'Clients Balance'!D1048/'Clients Balance'!$B1048</f>
        <v>#DIV/0!</v>
      </c>
      <c r="E839" s="334" t="str">
        <f>'Clients Balance'!E1052/'Clients Balance'!$B1052</f>
        <v>#DIV/0!</v>
      </c>
      <c r="F839" s="334" t="str">
        <f>'Clients Balance'!F1052/'Clients Balance'!$B1052</f>
        <v>#DIV/0!</v>
      </c>
      <c r="G839" s="334" t="str">
        <f>'Clients Balance'!G1052/'Clients Balance'!$B1052</f>
        <v>#DIV/0!</v>
      </c>
      <c r="H839" s="334" t="str">
        <f>'Clients Balance'!H1052/'Clients Balance'!$B1052</f>
        <v>#DIV/0!</v>
      </c>
      <c r="I839" s="334" t="str">
        <f>'Clients Balance'!I1052/'Clients Balance'!$B1052</f>
        <v>#DIV/0!</v>
      </c>
      <c r="J839" s="334" t="str">
        <f>'Clients Balance'!J1052/'Clients Balance'!$B1052</f>
        <v>#DIV/0!</v>
      </c>
      <c r="K839" s="334" t="str">
        <f>'Clients Balance'!K1052/'Clients Balance'!$B1052</f>
        <v>#DIV/0!</v>
      </c>
      <c r="L839" s="334" t="str">
        <f>'Clients Balance'!L1048/'Clients Balance'!$B1048</f>
        <v>#DIV/0!</v>
      </c>
      <c r="M839" s="334" t="str">
        <f>'Clients Balance'!M1048/'Clients Balance'!$B1048</f>
        <v>#DIV/0!</v>
      </c>
      <c r="N839" s="334" t="str">
        <f>'Clients Balance'!N1048/'Clients Balance'!$B1048</f>
        <v>#DIV/0!</v>
      </c>
      <c r="O839" s="334" t="str">
        <f>'Clients Balance'!O1048/'Clients Balance'!$B1048</f>
        <v>#DIV/0!</v>
      </c>
      <c r="P839" s="334" t="str">
        <f>'Clients Balance'!P1048/'Clients Balance'!$B1048</f>
        <v>#DIV/0!</v>
      </c>
      <c r="Q839" s="334" t="str">
        <f>'Clients Balance'!Q1048/'Clients Balance'!$B1048</f>
        <v>#DIV/0!</v>
      </c>
      <c r="R839" s="334" t="str">
        <f>'Clients Balance'!R1048/'Clients Balance'!$B1048</f>
        <v>#DIV/0!</v>
      </c>
      <c r="S839" s="134"/>
      <c r="T839" s="134"/>
      <c r="U839" s="134"/>
      <c r="V839" s="134"/>
      <c r="W839" s="134"/>
      <c r="X839" s="134"/>
      <c r="Y839" s="134"/>
      <c r="Z839" s="134"/>
      <c r="AA839" s="134"/>
    </row>
    <row r="840" ht="22.5" customHeight="1">
      <c r="A840" s="186" t="str">
        <f>'PROP DAILY PNL'!A1046</f>
        <v/>
      </c>
      <c r="B840" s="335" t="str">
        <f t="shared" si="1"/>
        <v>#DIV/0!</v>
      </c>
      <c r="C840" s="334" t="str">
        <f>'Clients Balance'!C1053/'Clients Balance'!B1053</f>
        <v>#DIV/0!</v>
      </c>
      <c r="D840" s="334" t="str">
        <f>'Clients Balance'!D1049/'Clients Balance'!$B1049</f>
        <v>#DIV/0!</v>
      </c>
      <c r="E840" s="334" t="str">
        <f>'Clients Balance'!E1053/'Clients Balance'!$B1053</f>
        <v>#DIV/0!</v>
      </c>
      <c r="F840" s="334" t="str">
        <f>'Clients Balance'!F1053/'Clients Balance'!$B1053</f>
        <v>#DIV/0!</v>
      </c>
      <c r="G840" s="334" t="str">
        <f>'Clients Balance'!G1053/'Clients Balance'!$B1053</f>
        <v>#DIV/0!</v>
      </c>
      <c r="H840" s="334" t="str">
        <f>'Clients Balance'!H1053/'Clients Balance'!$B1053</f>
        <v>#DIV/0!</v>
      </c>
      <c r="I840" s="334" t="str">
        <f>'Clients Balance'!I1053/'Clients Balance'!$B1053</f>
        <v>#DIV/0!</v>
      </c>
      <c r="J840" s="334" t="str">
        <f>'Clients Balance'!J1053/'Clients Balance'!$B1053</f>
        <v>#DIV/0!</v>
      </c>
      <c r="K840" s="334" t="str">
        <f>'Clients Balance'!K1053/'Clients Balance'!$B1053</f>
        <v>#DIV/0!</v>
      </c>
      <c r="L840" s="334" t="str">
        <f>'Clients Balance'!L1049/'Clients Balance'!$B1049</f>
        <v>#DIV/0!</v>
      </c>
      <c r="M840" s="334" t="str">
        <f>'Clients Balance'!M1049/'Clients Balance'!$B1049</f>
        <v>#DIV/0!</v>
      </c>
      <c r="N840" s="334" t="str">
        <f>'Clients Balance'!N1049/'Clients Balance'!$B1049</f>
        <v>#DIV/0!</v>
      </c>
      <c r="O840" s="334" t="str">
        <f>'Clients Balance'!O1049/'Clients Balance'!$B1049</f>
        <v>#DIV/0!</v>
      </c>
      <c r="P840" s="334" t="str">
        <f>'Clients Balance'!P1049/'Clients Balance'!$B1049</f>
        <v>#DIV/0!</v>
      </c>
      <c r="Q840" s="334" t="str">
        <f>'Clients Balance'!Q1049/'Clients Balance'!$B1049</f>
        <v>#DIV/0!</v>
      </c>
      <c r="R840" s="334" t="str">
        <f>'Clients Balance'!R1049/'Clients Balance'!$B1049</f>
        <v>#DIV/0!</v>
      </c>
      <c r="S840" s="134"/>
      <c r="T840" s="134"/>
      <c r="U840" s="134"/>
      <c r="V840" s="134"/>
      <c r="W840" s="134"/>
      <c r="X840" s="134"/>
      <c r="Y840" s="134"/>
      <c r="Z840" s="134"/>
      <c r="AA840" s="134"/>
    </row>
    <row r="841" ht="22.5" customHeight="1">
      <c r="A841" s="186" t="str">
        <f>'PROP DAILY PNL'!A1047</f>
        <v/>
      </c>
      <c r="B841" s="335" t="str">
        <f t="shared" si="1"/>
        <v>#DIV/0!</v>
      </c>
      <c r="C841" s="334" t="str">
        <f>'Clients Balance'!C1054/'Clients Balance'!B1054</f>
        <v>#DIV/0!</v>
      </c>
      <c r="D841" s="334" t="str">
        <f>'Clients Balance'!D1050/'Clients Balance'!$B1050</f>
        <v>#DIV/0!</v>
      </c>
      <c r="E841" s="334" t="str">
        <f>'Clients Balance'!E1054/'Clients Balance'!$B1054</f>
        <v>#DIV/0!</v>
      </c>
      <c r="F841" s="334" t="str">
        <f>'Clients Balance'!F1054/'Clients Balance'!$B1054</f>
        <v>#DIV/0!</v>
      </c>
      <c r="G841" s="334" t="str">
        <f>'Clients Balance'!G1054/'Clients Balance'!$B1054</f>
        <v>#DIV/0!</v>
      </c>
      <c r="H841" s="334" t="str">
        <f>'Clients Balance'!H1054/'Clients Balance'!$B1054</f>
        <v>#DIV/0!</v>
      </c>
      <c r="I841" s="334" t="str">
        <f>'Clients Balance'!I1054/'Clients Balance'!$B1054</f>
        <v>#DIV/0!</v>
      </c>
      <c r="J841" s="334" t="str">
        <f>'Clients Balance'!J1054/'Clients Balance'!$B1054</f>
        <v>#DIV/0!</v>
      </c>
      <c r="K841" s="334" t="str">
        <f>'Clients Balance'!K1054/'Clients Balance'!$B1054</f>
        <v>#DIV/0!</v>
      </c>
      <c r="L841" s="334" t="str">
        <f>'Clients Balance'!L1050/'Clients Balance'!$B1050</f>
        <v>#DIV/0!</v>
      </c>
      <c r="M841" s="334" t="str">
        <f>'Clients Balance'!M1050/'Clients Balance'!$B1050</f>
        <v>#DIV/0!</v>
      </c>
      <c r="N841" s="334" t="str">
        <f>'Clients Balance'!N1050/'Clients Balance'!$B1050</f>
        <v>#DIV/0!</v>
      </c>
      <c r="O841" s="334" t="str">
        <f>'Clients Balance'!O1050/'Clients Balance'!$B1050</f>
        <v>#DIV/0!</v>
      </c>
      <c r="P841" s="334" t="str">
        <f>'Clients Balance'!P1050/'Clients Balance'!$B1050</f>
        <v>#DIV/0!</v>
      </c>
      <c r="Q841" s="334" t="str">
        <f>'Clients Balance'!Q1050/'Clients Balance'!$B1050</f>
        <v>#DIV/0!</v>
      </c>
      <c r="R841" s="334" t="str">
        <f>'Clients Balance'!R1050/'Clients Balance'!$B1050</f>
        <v>#DIV/0!</v>
      </c>
      <c r="S841" s="134"/>
      <c r="T841" s="134"/>
      <c r="U841" s="134"/>
      <c r="V841" s="134"/>
      <c r="W841" s="134"/>
      <c r="X841" s="134"/>
      <c r="Y841" s="134"/>
      <c r="Z841" s="134"/>
      <c r="AA841" s="134"/>
    </row>
    <row r="842" ht="22.5" customHeight="1">
      <c r="A842" s="186" t="str">
        <f>'PROP DAILY PNL'!A1048</f>
        <v/>
      </c>
      <c r="B842" s="335" t="str">
        <f t="shared" si="1"/>
        <v>#DIV/0!</v>
      </c>
      <c r="C842" s="334" t="str">
        <f>'Clients Balance'!C1055/'Clients Balance'!B1055</f>
        <v>#DIV/0!</v>
      </c>
      <c r="D842" s="334" t="str">
        <f>'Clients Balance'!D1051/'Clients Balance'!$B1051</f>
        <v>#DIV/0!</v>
      </c>
      <c r="E842" s="334" t="str">
        <f>'Clients Balance'!E1055/'Clients Balance'!$B1055</f>
        <v>#DIV/0!</v>
      </c>
      <c r="F842" s="334" t="str">
        <f>'Clients Balance'!F1055/'Clients Balance'!$B1055</f>
        <v>#DIV/0!</v>
      </c>
      <c r="G842" s="334" t="str">
        <f>'Clients Balance'!G1055/'Clients Balance'!$B1055</f>
        <v>#DIV/0!</v>
      </c>
      <c r="H842" s="334" t="str">
        <f>'Clients Balance'!H1055/'Clients Balance'!$B1055</f>
        <v>#DIV/0!</v>
      </c>
      <c r="I842" s="334" t="str">
        <f>'Clients Balance'!I1055/'Clients Balance'!$B1055</f>
        <v>#DIV/0!</v>
      </c>
      <c r="J842" s="334" t="str">
        <f>'Clients Balance'!J1055/'Clients Balance'!$B1055</f>
        <v>#DIV/0!</v>
      </c>
      <c r="K842" s="334" t="str">
        <f>'Clients Balance'!K1055/'Clients Balance'!$B1055</f>
        <v>#DIV/0!</v>
      </c>
      <c r="L842" s="334" t="str">
        <f>'Clients Balance'!L1051/'Clients Balance'!$B1051</f>
        <v>#DIV/0!</v>
      </c>
      <c r="M842" s="334" t="str">
        <f>'Clients Balance'!M1051/'Clients Balance'!$B1051</f>
        <v>#DIV/0!</v>
      </c>
      <c r="N842" s="334" t="str">
        <f>'Clients Balance'!N1051/'Clients Balance'!$B1051</f>
        <v>#DIV/0!</v>
      </c>
      <c r="O842" s="334" t="str">
        <f>'Clients Balance'!O1051/'Clients Balance'!$B1051</f>
        <v>#DIV/0!</v>
      </c>
      <c r="P842" s="334" t="str">
        <f>'Clients Balance'!P1051/'Clients Balance'!$B1051</f>
        <v>#DIV/0!</v>
      </c>
      <c r="Q842" s="334" t="str">
        <f>'Clients Balance'!Q1051/'Clients Balance'!$B1051</f>
        <v>#DIV/0!</v>
      </c>
      <c r="R842" s="334" t="str">
        <f>'Clients Balance'!R1051/'Clients Balance'!$B1051</f>
        <v>#DIV/0!</v>
      </c>
      <c r="S842" s="134"/>
      <c r="T842" s="134"/>
      <c r="U842" s="134"/>
      <c r="V842" s="134"/>
      <c r="W842" s="134"/>
      <c r="X842" s="134"/>
      <c r="Y842" s="134"/>
      <c r="Z842" s="134"/>
      <c r="AA842" s="134"/>
    </row>
    <row r="843" ht="22.5" customHeight="1">
      <c r="A843" s="186" t="str">
        <f>'PROP DAILY PNL'!A1049</f>
        <v/>
      </c>
      <c r="B843" s="335" t="str">
        <f t="shared" si="1"/>
        <v>#DIV/0!</v>
      </c>
      <c r="C843" s="334" t="str">
        <f>'Clients Balance'!C1056/'Clients Balance'!B1056</f>
        <v>#DIV/0!</v>
      </c>
      <c r="D843" s="334" t="str">
        <f>'Clients Balance'!D1052/'Clients Balance'!$B1052</f>
        <v>#DIV/0!</v>
      </c>
      <c r="E843" s="334" t="str">
        <f>'Clients Balance'!E1056/'Clients Balance'!$B1056</f>
        <v>#DIV/0!</v>
      </c>
      <c r="F843" s="334" t="str">
        <f>'Clients Balance'!F1056/'Clients Balance'!$B1056</f>
        <v>#DIV/0!</v>
      </c>
      <c r="G843" s="334" t="str">
        <f>'Clients Balance'!G1056/'Clients Balance'!$B1056</f>
        <v>#DIV/0!</v>
      </c>
      <c r="H843" s="334" t="str">
        <f>'Clients Balance'!H1056/'Clients Balance'!$B1056</f>
        <v>#DIV/0!</v>
      </c>
      <c r="I843" s="334" t="str">
        <f>'Clients Balance'!I1056/'Clients Balance'!$B1056</f>
        <v>#DIV/0!</v>
      </c>
      <c r="J843" s="334" t="str">
        <f>'Clients Balance'!J1056/'Clients Balance'!$B1056</f>
        <v>#DIV/0!</v>
      </c>
      <c r="K843" s="334" t="str">
        <f>'Clients Balance'!K1056/'Clients Balance'!$B1056</f>
        <v>#DIV/0!</v>
      </c>
      <c r="L843" s="334" t="str">
        <f>'Clients Balance'!L1052/'Clients Balance'!$B1052</f>
        <v>#DIV/0!</v>
      </c>
      <c r="M843" s="334" t="str">
        <f>'Clients Balance'!M1052/'Clients Balance'!$B1052</f>
        <v>#DIV/0!</v>
      </c>
      <c r="N843" s="334" t="str">
        <f>'Clients Balance'!N1052/'Clients Balance'!$B1052</f>
        <v>#DIV/0!</v>
      </c>
      <c r="O843" s="334" t="str">
        <f>'Clients Balance'!O1052/'Clients Balance'!$B1052</f>
        <v>#DIV/0!</v>
      </c>
      <c r="P843" s="334" t="str">
        <f>'Clients Balance'!P1052/'Clients Balance'!$B1052</f>
        <v>#DIV/0!</v>
      </c>
      <c r="Q843" s="334" t="str">
        <f>'Clients Balance'!Q1052/'Clients Balance'!$B1052</f>
        <v>#DIV/0!</v>
      </c>
      <c r="R843" s="334" t="str">
        <f>'Clients Balance'!R1052/'Clients Balance'!$B1052</f>
        <v>#DIV/0!</v>
      </c>
      <c r="S843" s="134"/>
      <c r="T843" s="134"/>
      <c r="U843" s="134"/>
      <c r="V843" s="134"/>
      <c r="W843" s="134"/>
      <c r="X843" s="134"/>
      <c r="Y843" s="134"/>
      <c r="Z843" s="134"/>
      <c r="AA843" s="134"/>
    </row>
    <row r="844" ht="22.5" customHeight="1">
      <c r="A844" s="186" t="str">
        <f>'PROP DAILY PNL'!A1050</f>
        <v/>
      </c>
      <c r="B844" s="335" t="str">
        <f t="shared" si="1"/>
        <v>#DIV/0!</v>
      </c>
      <c r="C844" s="334" t="str">
        <f>'Clients Balance'!C1057/'Clients Balance'!B1057</f>
        <v>#DIV/0!</v>
      </c>
      <c r="D844" s="334" t="str">
        <f>'Clients Balance'!D1053/'Clients Balance'!$B1053</f>
        <v>#DIV/0!</v>
      </c>
      <c r="E844" s="334" t="str">
        <f>'Clients Balance'!E1057/'Clients Balance'!$B1057</f>
        <v>#DIV/0!</v>
      </c>
      <c r="F844" s="334" t="str">
        <f>'Clients Balance'!F1057/'Clients Balance'!$B1057</f>
        <v>#DIV/0!</v>
      </c>
      <c r="G844" s="334" t="str">
        <f>'Clients Balance'!G1057/'Clients Balance'!$B1057</f>
        <v>#DIV/0!</v>
      </c>
      <c r="H844" s="334" t="str">
        <f>'Clients Balance'!H1057/'Clients Balance'!$B1057</f>
        <v>#DIV/0!</v>
      </c>
      <c r="I844" s="334" t="str">
        <f>'Clients Balance'!I1057/'Clients Balance'!$B1057</f>
        <v>#DIV/0!</v>
      </c>
      <c r="J844" s="334" t="str">
        <f>'Clients Balance'!J1057/'Clients Balance'!$B1057</f>
        <v>#DIV/0!</v>
      </c>
      <c r="K844" s="334" t="str">
        <f>'Clients Balance'!K1057/'Clients Balance'!$B1057</f>
        <v>#DIV/0!</v>
      </c>
      <c r="L844" s="334" t="str">
        <f>'Clients Balance'!L1053/'Clients Balance'!$B1053</f>
        <v>#DIV/0!</v>
      </c>
      <c r="M844" s="334" t="str">
        <f>'Clients Balance'!M1053/'Clients Balance'!$B1053</f>
        <v>#DIV/0!</v>
      </c>
      <c r="N844" s="334" t="str">
        <f>'Clients Balance'!N1053/'Clients Balance'!$B1053</f>
        <v>#DIV/0!</v>
      </c>
      <c r="O844" s="334" t="str">
        <f>'Clients Balance'!O1053/'Clients Balance'!$B1053</f>
        <v>#DIV/0!</v>
      </c>
      <c r="P844" s="334" t="str">
        <f>'Clients Balance'!P1053/'Clients Balance'!$B1053</f>
        <v>#DIV/0!</v>
      </c>
      <c r="Q844" s="334" t="str">
        <f>'Clients Balance'!Q1053/'Clients Balance'!$B1053</f>
        <v>#DIV/0!</v>
      </c>
      <c r="R844" s="334" t="str">
        <f>'Clients Balance'!R1053/'Clients Balance'!$B1053</f>
        <v>#DIV/0!</v>
      </c>
      <c r="S844" s="134"/>
      <c r="T844" s="134"/>
      <c r="U844" s="134"/>
      <c r="V844" s="134"/>
      <c r="W844" s="134"/>
      <c r="X844" s="134"/>
      <c r="Y844" s="134"/>
      <c r="Z844" s="134"/>
      <c r="AA844" s="134"/>
    </row>
    <row r="845" ht="22.5" customHeight="1">
      <c r="A845" s="186" t="str">
        <f>'PROP DAILY PNL'!A1051</f>
        <v/>
      </c>
      <c r="B845" s="335" t="str">
        <f t="shared" si="1"/>
        <v>#DIV/0!</v>
      </c>
      <c r="C845" s="334" t="str">
        <f>'Clients Balance'!C1058/'Clients Balance'!B1058</f>
        <v>#DIV/0!</v>
      </c>
      <c r="D845" s="334" t="str">
        <f>'Clients Balance'!D1054/'Clients Balance'!$B1054</f>
        <v>#DIV/0!</v>
      </c>
      <c r="E845" s="334" t="str">
        <f>'Clients Balance'!E1058/'Clients Balance'!$B1058</f>
        <v>#DIV/0!</v>
      </c>
      <c r="F845" s="334" t="str">
        <f>'Clients Balance'!F1058/'Clients Balance'!$B1058</f>
        <v>#DIV/0!</v>
      </c>
      <c r="G845" s="334" t="str">
        <f>'Clients Balance'!G1058/'Clients Balance'!$B1058</f>
        <v>#DIV/0!</v>
      </c>
      <c r="H845" s="334" t="str">
        <f>'Clients Balance'!H1058/'Clients Balance'!$B1058</f>
        <v>#DIV/0!</v>
      </c>
      <c r="I845" s="334" t="str">
        <f>'Clients Balance'!I1058/'Clients Balance'!$B1058</f>
        <v>#DIV/0!</v>
      </c>
      <c r="J845" s="334" t="str">
        <f>'Clients Balance'!J1058/'Clients Balance'!$B1058</f>
        <v>#DIV/0!</v>
      </c>
      <c r="K845" s="334" t="str">
        <f>'Clients Balance'!K1058/'Clients Balance'!$B1058</f>
        <v>#DIV/0!</v>
      </c>
      <c r="L845" s="334" t="str">
        <f>'Clients Balance'!L1054/'Clients Balance'!$B1054</f>
        <v>#DIV/0!</v>
      </c>
      <c r="M845" s="334" t="str">
        <f>'Clients Balance'!M1054/'Clients Balance'!$B1054</f>
        <v>#DIV/0!</v>
      </c>
      <c r="N845" s="334" t="str">
        <f>'Clients Balance'!N1054/'Clients Balance'!$B1054</f>
        <v>#DIV/0!</v>
      </c>
      <c r="O845" s="334" t="str">
        <f>'Clients Balance'!O1054/'Clients Balance'!$B1054</f>
        <v>#DIV/0!</v>
      </c>
      <c r="P845" s="334" t="str">
        <f>'Clients Balance'!P1054/'Clients Balance'!$B1054</f>
        <v>#DIV/0!</v>
      </c>
      <c r="Q845" s="334" t="str">
        <f>'Clients Balance'!Q1054/'Clients Balance'!$B1054</f>
        <v>#DIV/0!</v>
      </c>
      <c r="R845" s="334" t="str">
        <f>'Clients Balance'!R1054/'Clients Balance'!$B1054</f>
        <v>#DIV/0!</v>
      </c>
      <c r="S845" s="134"/>
      <c r="T845" s="134"/>
      <c r="U845" s="134"/>
      <c r="V845" s="134"/>
      <c r="W845" s="134"/>
      <c r="X845" s="134"/>
      <c r="Y845" s="134"/>
      <c r="Z845" s="134"/>
      <c r="AA845" s="134"/>
    </row>
    <row r="846" ht="22.5" customHeight="1">
      <c r="A846" s="186" t="str">
        <f>'PROP DAILY PNL'!A1052</f>
        <v/>
      </c>
      <c r="B846" s="335" t="str">
        <f t="shared" si="1"/>
        <v>#DIV/0!</v>
      </c>
      <c r="C846" s="334" t="str">
        <f>'Clients Balance'!C1059/'Clients Balance'!B1059</f>
        <v>#DIV/0!</v>
      </c>
      <c r="D846" s="334" t="str">
        <f>'Clients Balance'!D1055/'Clients Balance'!$B1055</f>
        <v>#DIV/0!</v>
      </c>
      <c r="E846" s="334" t="str">
        <f>'Clients Balance'!E1059/'Clients Balance'!$B1059</f>
        <v>#DIV/0!</v>
      </c>
      <c r="F846" s="334" t="str">
        <f>'Clients Balance'!F1059/'Clients Balance'!$B1059</f>
        <v>#DIV/0!</v>
      </c>
      <c r="G846" s="334" t="str">
        <f>'Clients Balance'!G1059/'Clients Balance'!$B1059</f>
        <v>#DIV/0!</v>
      </c>
      <c r="H846" s="334" t="str">
        <f>'Clients Balance'!H1059/'Clients Balance'!$B1059</f>
        <v>#DIV/0!</v>
      </c>
      <c r="I846" s="334" t="str">
        <f>'Clients Balance'!I1059/'Clients Balance'!$B1059</f>
        <v>#DIV/0!</v>
      </c>
      <c r="J846" s="334" t="str">
        <f>'Clients Balance'!J1059/'Clients Balance'!$B1059</f>
        <v>#DIV/0!</v>
      </c>
      <c r="K846" s="334" t="str">
        <f>'Clients Balance'!K1059/'Clients Balance'!$B1059</f>
        <v>#DIV/0!</v>
      </c>
      <c r="L846" s="334" t="str">
        <f>'Clients Balance'!L1055/'Clients Balance'!$B1055</f>
        <v>#DIV/0!</v>
      </c>
      <c r="M846" s="334" t="str">
        <f>'Clients Balance'!M1055/'Clients Balance'!$B1055</f>
        <v>#DIV/0!</v>
      </c>
      <c r="N846" s="334" t="str">
        <f>'Clients Balance'!N1055/'Clients Balance'!$B1055</f>
        <v>#DIV/0!</v>
      </c>
      <c r="O846" s="334" t="str">
        <f>'Clients Balance'!O1055/'Clients Balance'!$B1055</f>
        <v>#DIV/0!</v>
      </c>
      <c r="P846" s="334" t="str">
        <f>'Clients Balance'!P1055/'Clients Balance'!$B1055</f>
        <v>#DIV/0!</v>
      </c>
      <c r="Q846" s="334" t="str">
        <f>'Clients Balance'!Q1055/'Clients Balance'!$B1055</f>
        <v>#DIV/0!</v>
      </c>
      <c r="R846" s="334" t="str">
        <f>'Clients Balance'!R1055/'Clients Balance'!$B1055</f>
        <v>#DIV/0!</v>
      </c>
      <c r="S846" s="134"/>
      <c r="T846" s="134"/>
      <c r="U846" s="134"/>
      <c r="V846" s="134"/>
      <c r="W846" s="134"/>
      <c r="X846" s="134"/>
      <c r="Y846" s="134"/>
      <c r="Z846" s="134"/>
      <c r="AA846" s="134"/>
    </row>
    <row r="847" ht="22.5" customHeight="1">
      <c r="A847" s="186" t="str">
        <f>'PROP DAILY PNL'!A1053</f>
        <v/>
      </c>
      <c r="B847" s="335" t="str">
        <f t="shared" si="1"/>
        <v>#DIV/0!</v>
      </c>
      <c r="C847" s="334" t="str">
        <f>'Clients Balance'!C1060/'Clients Balance'!B1060</f>
        <v>#DIV/0!</v>
      </c>
      <c r="D847" s="334" t="str">
        <f>'Clients Balance'!D1056/'Clients Balance'!$B1056</f>
        <v>#DIV/0!</v>
      </c>
      <c r="E847" s="334" t="str">
        <f>'Clients Balance'!E1060/'Clients Balance'!$B1060</f>
        <v>#DIV/0!</v>
      </c>
      <c r="F847" s="334" t="str">
        <f>'Clients Balance'!F1060/'Clients Balance'!$B1060</f>
        <v>#DIV/0!</v>
      </c>
      <c r="G847" s="334" t="str">
        <f>'Clients Balance'!G1060/'Clients Balance'!$B1060</f>
        <v>#DIV/0!</v>
      </c>
      <c r="H847" s="334" t="str">
        <f>'Clients Balance'!H1060/'Clients Balance'!$B1060</f>
        <v>#DIV/0!</v>
      </c>
      <c r="I847" s="334" t="str">
        <f>'Clients Balance'!I1060/'Clients Balance'!$B1060</f>
        <v>#DIV/0!</v>
      </c>
      <c r="J847" s="334" t="str">
        <f>'Clients Balance'!J1060/'Clients Balance'!$B1060</f>
        <v>#DIV/0!</v>
      </c>
      <c r="K847" s="334" t="str">
        <f>'Clients Balance'!K1060/'Clients Balance'!$B1060</f>
        <v>#DIV/0!</v>
      </c>
      <c r="L847" s="334" t="str">
        <f>'Clients Balance'!L1056/'Clients Balance'!$B1056</f>
        <v>#DIV/0!</v>
      </c>
      <c r="M847" s="334" t="str">
        <f>'Clients Balance'!M1056/'Clients Balance'!$B1056</f>
        <v>#DIV/0!</v>
      </c>
      <c r="N847" s="334" t="str">
        <f>'Clients Balance'!N1056/'Clients Balance'!$B1056</f>
        <v>#DIV/0!</v>
      </c>
      <c r="O847" s="334" t="str">
        <f>'Clients Balance'!O1056/'Clients Balance'!$B1056</f>
        <v>#DIV/0!</v>
      </c>
      <c r="P847" s="334" t="str">
        <f>'Clients Balance'!P1056/'Clients Balance'!$B1056</f>
        <v>#DIV/0!</v>
      </c>
      <c r="Q847" s="334" t="str">
        <f>'Clients Balance'!Q1056/'Clients Balance'!$B1056</f>
        <v>#DIV/0!</v>
      </c>
      <c r="R847" s="334" t="str">
        <f>'Clients Balance'!R1056/'Clients Balance'!$B1056</f>
        <v>#DIV/0!</v>
      </c>
      <c r="S847" s="134"/>
      <c r="T847" s="134"/>
      <c r="U847" s="134"/>
      <c r="V847" s="134"/>
      <c r="W847" s="134"/>
      <c r="X847" s="134"/>
      <c r="Y847" s="134"/>
      <c r="Z847" s="134"/>
      <c r="AA847" s="134"/>
    </row>
    <row r="848" ht="22.5" customHeight="1">
      <c r="A848" s="186" t="str">
        <f>'PROP DAILY PNL'!A1054</f>
        <v/>
      </c>
      <c r="B848" s="335" t="str">
        <f t="shared" si="1"/>
        <v>#DIV/0!</v>
      </c>
      <c r="C848" s="334" t="str">
        <f>'Clients Balance'!C1061/'Clients Balance'!B1061</f>
        <v>#DIV/0!</v>
      </c>
      <c r="D848" s="334" t="str">
        <f>'Clients Balance'!D1057/'Clients Balance'!$B1057</f>
        <v>#DIV/0!</v>
      </c>
      <c r="E848" s="334" t="str">
        <f>'Clients Balance'!E1061/'Clients Balance'!$B1061</f>
        <v>#DIV/0!</v>
      </c>
      <c r="F848" s="334" t="str">
        <f>'Clients Balance'!F1061/'Clients Balance'!$B1061</f>
        <v>#DIV/0!</v>
      </c>
      <c r="G848" s="334" t="str">
        <f>'Clients Balance'!G1061/'Clients Balance'!$B1061</f>
        <v>#DIV/0!</v>
      </c>
      <c r="H848" s="334" t="str">
        <f>'Clients Balance'!H1061/'Clients Balance'!$B1061</f>
        <v>#DIV/0!</v>
      </c>
      <c r="I848" s="334" t="str">
        <f>'Clients Balance'!I1061/'Clients Balance'!$B1061</f>
        <v>#DIV/0!</v>
      </c>
      <c r="J848" s="334" t="str">
        <f>'Clients Balance'!J1061/'Clients Balance'!$B1061</f>
        <v>#DIV/0!</v>
      </c>
      <c r="K848" s="334" t="str">
        <f>'Clients Balance'!K1061/'Clients Balance'!$B1061</f>
        <v>#DIV/0!</v>
      </c>
      <c r="L848" s="334" t="str">
        <f>'Clients Balance'!L1057/'Clients Balance'!$B1057</f>
        <v>#DIV/0!</v>
      </c>
      <c r="M848" s="334" t="str">
        <f>'Clients Balance'!M1057/'Clients Balance'!$B1057</f>
        <v>#DIV/0!</v>
      </c>
      <c r="N848" s="334" t="str">
        <f>'Clients Balance'!N1057/'Clients Balance'!$B1057</f>
        <v>#DIV/0!</v>
      </c>
      <c r="O848" s="334" t="str">
        <f>'Clients Balance'!O1057/'Clients Balance'!$B1057</f>
        <v>#DIV/0!</v>
      </c>
      <c r="P848" s="334" t="str">
        <f>'Clients Balance'!P1057/'Clients Balance'!$B1057</f>
        <v>#DIV/0!</v>
      </c>
      <c r="Q848" s="334" t="str">
        <f>'Clients Balance'!Q1057/'Clients Balance'!$B1057</f>
        <v>#DIV/0!</v>
      </c>
      <c r="R848" s="334" t="str">
        <f>'Clients Balance'!R1057/'Clients Balance'!$B1057</f>
        <v>#DIV/0!</v>
      </c>
      <c r="S848" s="134"/>
      <c r="T848" s="134"/>
      <c r="U848" s="134"/>
      <c r="V848" s="134"/>
      <c r="W848" s="134"/>
      <c r="X848" s="134"/>
      <c r="Y848" s="134"/>
      <c r="Z848" s="134"/>
      <c r="AA848" s="134"/>
    </row>
    <row r="849" ht="22.5" customHeight="1">
      <c r="A849" s="186" t="str">
        <f>'PROP DAILY PNL'!A1055</f>
        <v/>
      </c>
      <c r="B849" s="335" t="str">
        <f t="shared" si="1"/>
        <v>#DIV/0!</v>
      </c>
      <c r="C849" s="334" t="str">
        <f>'Clients Balance'!C1062/'Clients Balance'!B1062</f>
        <v>#DIV/0!</v>
      </c>
      <c r="D849" s="334" t="str">
        <f>'Clients Balance'!D1058/'Clients Balance'!$B1058</f>
        <v>#DIV/0!</v>
      </c>
      <c r="E849" s="334" t="str">
        <f>'Clients Balance'!E1062/'Clients Balance'!$B1062</f>
        <v>#DIV/0!</v>
      </c>
      <c r="F849" s="334" t="str">
        <f>'Clients Balance'!F1062/'Clients Balance'!$B1062</f>
        <v>#DIV/0!</v>
      </c>
      <c r="G849" s="334" t="str">
        <f>'Clients Balance'!G1062/'Clients Balance'!$B1062</f>
        <v>#DIV/0!</v>
      </c>
      <c r="H849" s="334" t="str">
        <f>'Clients Balance'!H1062/'Clients Balance'!$B1062</f>
        <v>#DIV/0!</v>
      </c>
      <c r="I849" s="334" t="str">
        <f>'Clients Balance'!I1062/'Clients Balance'!$B1062</f>
        <v>#DIV/0!</v>
      </c>
      <c r="J849" s="334" t="str">
        <f>'Clients Balance'!J1062/'Clients Balance'!$B1062</f>
        <v>#DIV/0!</v>
      </c>
      <c r="K849" s="334" t="str">
        <f>'Clients Balance'!K1062/'Clients Balance'!$B1062</f>
        <v>#DIV/0!</v>
      </c>
      <c r="L849" s="334" t="str">
        <f>'Clients Balance'!L1058/'Clients Balance'!$B1058</f>
        <v>#DIV/0!</v>
      </c>
      <c r="M849" s="334" t="str">
        <f>'Clients Balance'!M1058/'Clients Balance'!$B1058</f>
        <v>#DIV/0!</v>
      </c>
      <c r="N849" s="334" t="str">
        <f>'Clients Balance'!N1058/'Clients Balance'!$B1058</f>
        <v>#DIV/0!</v>
      </c>
      <c r="O849" s="334" t="str">
        <f>'Clients Balance'!O1058/'Clients Balance'!$B1058</f>
        <v>#DIV/0!</v>
      </c>
      <c r="P849" s="334" t="str">
        <f>'Clients Balance'!P1058/'Clients Balance'!$B1058</f>
        <v>#DIV/0!</v>
      </c>
      <c r="Q849" s="334" t="str">
        <f>'Clients Balance'!Q1058/'Clients Balance'!$B1058</f>
        <v>#DIV/0!</v>
      </c>
      <c r="R849" s="334" t="str">
        <f>'Clients Balance'!R1058/'Clients Balance'!$B1058</f>
        <v>#DIV/0!</v>
      </c>
      <c r="S849" s="134"/>
      <c r="T849" s="134"/>
      <c r="U849" s="134"/>
      <c r="V849" s="134"/>
      <c r="W849" s="134"/>
      <c r="X849" s="134"/>
      <c r="Y849" s="134"/>
      <c r="Z849" s="134"/>
      <c r="AA849" s="134"/>
    </row>
    <row r="850" ht="22.5" customHeight="1">
      <c r="A850" s="186" t="str">
        <f>'PROP DAILY PNL'!A1056</f>
        <v/>
      </c>
      <c r="B850" s="335" t="str">
        <f t="shared" si="1"/>
        <v>#DIV/0!</v>
      </c>
      <c r="C850" s="334" t="str">
        <f>'Clients Balance'!C1063/'Clients Balance'!B1063</f>
        <v>#DIV/0!</v>
      </c>
      <c r="D850" s="334" t="str">
        <f>'Clients Balance'!D1059/'Clients Balance'!$B1059</f>
        <v>#DIV/0!</v>
      </c>
      <c r="E850" s="334" t="str">
        <f>'Clients Balance'!E1063/'Clients Balance'!$B1063</f>
        <v>#DIV/0!</v>
      </c>
      <c r="F850" s="334" t="str">
        <f>'Clients Balance'!F1063/'Clients Balance'!$B1063</f>
        <v>#DIV/0!</v>
      </c>
      <c r="G850" s="334" t="str">
        <f>'Clients Balance'!G1063/'Clients Balance'!$B1063</f>
        <v>#DIV/0!</v>
      </c>
      <c r="H850" s="334" t="str">
        <f>'Clients Balance'!H1063/'Clients Balance'!$B1063</f>
        <v>#DIV/0!</v>
      </c>
      <c r="I850" s="334" t="str">
        <f>'Clients Balance'!I1063/'Clients Balance'!$B1063</f>
        <v>#DIV/0!</v>
      </c>
      <c r="J850" s="334" t="str">
        <f>'Clients Balance'!J1063/'Clients Balance'!$B1063</f>
        <v>#DIV/0!</v>
      </c>
      <c r="K850" s="334" t="str">
        <f>'Clients Balance'!K1063/'Clients Balance'!$B1063</f>
        <v>#DIV/0!</v>
      </c>
      <c r="L850" s="334" t="str">
        <f>'Clients Balance'!L1059/'Clients Balance'!$B1059</f>
        <v>#DIV/0!</v>
      </c>
      <c r="M850" s="334" t="str">
        <f>'Clients Balance'!M1059/'Clients Balance'!$B1059</f>
        <v>#DIV/0!</v>
      </c>
      <c r="N850" s="334" t="str">
        <f>'Clients Balance'!N1059/'Clients Balance'!$B1059</f>
        <v>#DIV/0!</v>
      </c>
      <c r="O850" s="334" t="str">
        <f>'Clients Balance'!O1059/'Clients Balance'!$B1059</f>
        <v>#DIV/0!</v>
      </c>
      <c r="P850" s="334" t="str">
        <f>'Clients Balance'!P1059/'Clients Balance'!$B1059</f>
        <v>#DIV/0!</v>
      </c>
      <c r="Q850" s="334" t="str">
        <f>'Clients Balance'!Q1059/'Clients Balance'!$B1059</f>
        <v>#DIV/0!</v>
      </c>
      <c r="R850" s="334" t="str">
        <f>'Clients Balance'!R1059/'Clients Balance'!$B1059</f>
        <v>#DIV/0!</v>
      </c>
      <c r="S850" s="134"/>
      <c r="T850" s="134"/>
      <c r="U850" s="134"/>
      <c r="V850" s="134"/>
      <c r="W850" s="134"/>
      <c r="X850" s="134"/>
      <c r="Y850" s="134"/>
      <c r="Z850" s="134"/>
      <c r="AA850" s="134"/>
    </row>
    <row r="851" ht="22.5" customHeight="1">
      <c r="A851" s="186" t="str">
        <f>'PROP DAILY PNL'!A1057</f>
        <v/>
      </c>
      <c r="B851" s="335" t="str">
        <f t="shared" si="1"/>
        <v>#DIV/0!</v>
      </c>
      <c r="C851" s="334" t="str">
        <f>'Clients Balance'!C1064/'Clients Balance'!B1064</f>
        <v>#DIV/0!</v>
      </c>
      <c r="D851" s="334" t="str">
        <f>'Clients Balance'!D1060/'Clients Balance'!$B1060</f>
        <v>#DIV/0!</v>
      </c>
      <c r="E851" s="334" t="str">
        <f>'Clients Balance'!E1064/'Clients Balance'!$B1064</f>
        <v>#DIV/0!</v>
      </c>
      <c r="F851" s="334" t="str">
        <f>'Clients Balance'!F1064/'Clients Balance'!$B1064</f>
        <v>#DIV/0!</v>
      </c>
      <c r="G851" s="334" t="str">
        <f>'Clients Balance'!G1064/'Clients Balance'!$B1064</f>
        <v>#DIV/0!</v>
      </c>
      <c r="H851" s="334" t="str">
        <f>'Clients Balance'!H1064/'Clients Balance'!$B1064</f>
        <v>#DIV/0!</v>
      </c>
      <c r="I851" s="334" t="str">
        <f>'Clients Balance'!I1064/'Clients Balance'!$B1064</f>
        <v>#DIV/0!</v>
      </c>
      <c r="J851" s="334" t="str">
        <f>'Clients Balance'!J1064/'Clients Balance'!$B1064</f>
        <v>#DIV/0!</v>
      </c>
      <c r="K851" s="334" t="str">
        <f>'Clients Balance'!K1064/'Clients Balance'!$B1064</f>
        <v>#DIV/0!</v>
      </c>
      <c r="L851" s="334" t="str">
        <f>'Clients Balance'!L1060/'Clients Balance'!$B1060</f>
        <v>#DIV/0!</v>
      </c>
      <c r="M851" s="334" t="str">
        <f>'Clients Balance'!M1060/'Clients Balance'!$B1060</f>
        <v>#DIV/0!</v>
      </c>
      <c r="N851" s="334" t="str">
        <f>'Clients Balance'!N1060/'Clients Balance'!$B1060</f>
        <v>#DIV/0!</v>
      </c>
      <c r="O851" s="334" t="str">
        <f>'Clients Balance'!O1060/'Clients Balance'!$B1060</f>
        <v>#DIV/0!</v>
      </c>
      <c r="P851" s="334" t="str">
        <f>'Clients Balance'!P1060/'Clients Balance'!$B1060</f>
        <v>#DIV/0!</v>
      </c>
      <c r="Q851" s="334" t="str">
        <f>'Clients Balance'!Q1060/'Clients Balance'!$B1060</f>
        <v>#DIV/0!</v>
      </c>
      <c r="R851" s="334" t="str">
        <f>'Clients Balance'!R1060/'Clients Balance'!$B1060</f>
        <v>#DIV/0!</v>
      </c>
      <c r="S851" s="134"/>
      <c r="T851" s="134"/>
      <c r="U851" s="134"/>
      <c r="V851" s="134"/>
      <c r="W851" s="134"/>
      <c r="X851" s="134"/>
      <c r="Y851" s="134"/>
      <c r="Z851" s="134"/>
      <c r="AA851" s="134"/>
    </row>
    <row r="852" ht="22.5" customHeight="1">
      <c r="A852" s="186" t="str">
        <f>'PROP DAILY PNL'!A1058</f>
        <v/>
      </c>
      <c r="B852" s="335" t="str">
        <f t="shared" si="1"/>
        <v>#DIV/0!</v>
      </c>
      <c r="C852" s="334" t="str">
        <f>'Clients Balance'!C1065/'Clients Balance'!B1065</f>
        <v>#DIV/0!</v>
      </c>
      <c r="D852" s="334" t="str">
        <f>'Clients Balance'!D1061/'Clients Balance'!$B1061</f>
        <v>#DIV/0!</v>
      </c>
      <c r="E852" s="334" t="str">
        <f>'Clients Balance'!E1065/'Clients Balance'!$B1065</f>
        <v>#DIV/0!</v>
      </c>
      <c r="F852" s="334" t="str">
        <f>'Clients Balance'!F1065/'Clients Balance'!$B1065</f>
        <v>#DIV/0!</v>
      </c>
      <c r="G852" s="334" t="str">
        <f>'Clients Balance'!G1065/'Clients Balance'!$B1065</f>
        <v>#DIV/0!</v>
      </c>
      <c r="H852" s="334" t="str">
        <f>'Clients Balance'!H1065/'Clients Balance'!$B1065</f>
        <v>#DIV/0!</v>
      </c>
      <c r="I852" s="334" t="str">
        <f>'Clients Balance'!I1065/'Clients Balance'!$B1065</f>
        <v>#DIV/0!</v>
      </c>
      <c r="J852" s="334" t="str">
        <f>'Clients Balance'!J1065/'Clients Balance'!$B1065</f>
        <v>#DIV/0!</v>
      </c>
      <c r="K852" s="334" t="str">
        <f>'Clients Balance'!K1065/'Clients Balance'!$B1065</f>
        <v>#DIV/0!</v>
      </c>
      <c r="L852" s="334" t="str">
        <f>'Clients Balance'!L1061/'Clients Balance'!$B1061</f>
        <v>#DIV/0!</v>
      </c>
      <c r="M852" s="334" t="str">
        <f>'Clients Balance'!M1061/'Clients Balance'!$B1061</f>
        <v>#DIV/0!</v>
      </c>
      <c r="N852" s="334" t="str">
        <f>'Clients Balance'!N1061/'Clients Balance'!$B1061</f>
        <v>#DIV/0!</v>
      </c>
      <c r="O852" s="334" t="str">
        <f>'Clients Balance'!O1061/'Clients Balance'!$B1061</f>
        <v>#DIV/0!</v>
      </c>
      <c r="P852" s="334" t="str">
        <f>'Clients Balance'!P1061/'Clients Balance'!$B1061</f>
        <v>#DIV/0!</v>
      </c>
      <c r="Q852" s="334" t="str">
        <f>'Clients Balance'!Q1061/'Clients Balance'!$B1061</f>
        <v>#DIV/0!</v>
      </c>
      <c r="R852" s="334" t="str">
        <f>'Clients Balance'!R1061/'Clients Balance'!$B1061</f>
        <v>#DIV/0!</v>
      </c>
      <c r="S852" s="134"/>
      <c r="T852" s="134"/>
      <c r="U852" s="134"/>
      <c r="V852" s="134"/>
      <c r="W852" s="134"/>
      <c r="X852" s="134"/>
      <c r="Y852" s="134"/>
      <c r="Z852" s="134"/>
      <c r="AA852" s="134"/>
    </row>
    <row r="853" ht="22.5" customHeight="1">
      <c r="A853" s="186" t="str">
        <f>'PROP DAILY PNL'!A1059</f>
        <v/>
      </c>
      <c r="B853" s="335" t="str">
        <f t="shared" si="1"/>
        <v>#DIV/0!</v>
      </c>
      <c r="C853" s="334" t="str">
        <f>'Clients Balance'!C1066/'Clients Balance'!B1066</f>
        <v>#DIV/0!</v>
      </c>
      <c r="D853" s="334" t="str">
        <f>'Clients Balance'!D1062/'Clients Balance'!$B1062</f>
        <v>#DIV/0!</v>
      </c>
      <c r="E853" s="334" t="str">
        <f>'Clients Balance'!E1066/'Clients Balance'!$B1066</f>
        <v>#DIV/0!</v>
      </c>
      <c r="F853" s="334" t="str">
        <f>'Clients Balance'!F1066/'Clients Balance'!$B1066</f>
        <v>#DIV/0!</v>
      </c>
      <c r="G853" s="334" t="str">
        <f>'Clients Balance'!G1066/'Clients Balance'!$B1066</f>
        <v>#DIV/0!</v>
      </c>
      <c r="H853" s="334" t="str">
        <f>'Clients Balance'!H1066/'Clients Balance'!$B1066</f>
        <v>#DIV/0!</v>
      </c>
      <c r="I853" s="334" t="str">
        <f>'Clients Balance'!I1066/'Clients Balance'!$B1066</f>
        <v>#DIV/0!</v>
      </c>
      <c r="J853" s="334" t="str">
        <f>'Clients Balance'!J1066/'Clients Balance'!$B1066</f>
        <v>#DIV/0!</v>
      </c>
      <c r="K853" s="334" t="str">
        <f>'Clients Balance'!K1066/'Clients Balance'!$B1066</f>
        <v>#DIV/0!</v>
      </c>
      <c r="L853" s="334" t="str">
        <f>'Clients Balance'!L1062/'Clients Balance'!$B1062</f>
        <v>#DIV/0!</v>
      </c>
      <c r="M853" s="334" t="str">
        <f>'Clients Balance'!M1062/'Clients Balance'!$B1062</f>
        <v>#DIV/0!</v>
      </c>
      <c r="N853" s="334" t="str">
        <f>'Clients Balance'!N1062/'Clients Balance'!$B1062</f>
        <v>#DIV/0!</v>
      </c>
      <c r="O853" s="334" t="str">
        <f>'Clients Balance'!O1062/'Clients Balance'!$B1062</f>
        <v>#DIV/0!</v>
      </c>
      <c r="P853" s="334" t="str">
        <f>'Clients Balance'!P1062/'Clients Balance'!$B1062</f>
        <v>#DIV/0!</v>
      </c>
      <c r="Q853" s="334" t="str">
        <f>'Clients Balance'!Q1062/'Clients Balance'!$B1062</f>
        <v>#DIV/0!</v>
      </c>
      <c r="R853" s="334" t="str">
        <f>'Clients Balance'!R1062/'Clients Balance'!$B1062</f>
        <v>#DIV/0!</v>
      </c>
      <c r="S853" s="134"/>
      <c r="T853" s="134"/>
      <c r="U853" s="134"/>
      <c r="V853" s="134"/>
      <c r="W853" s="134"/>
      <c r="X853" s="134"/>
      <c r="Y853" s="134"/>
      <c r="Z853" s="134"/>
      <c r="AA853" s="134"/>
    </row>
    <row r="854" ht="22.5" customHeight="1">
      <c r="A854" s="186" t="str">
        <f>'PROP DAILY PNL'!A1060</f>
        <v/>
      </c>
      <c r="B854" s="335" t="str">
        <f t="shared" si="1"/>
        <v>#DIV/0!</v>
      </c>
      <c r="C854" s="334" t="str">
        <f>'Clients Balance'!C1067/'Clients Balance'!B1067</f>
        <v>#DIV/0!</v>
      </c>
      <c r="D854" s="334" t="str">
        <f>'Clients Balance'!D1063/'Clients Balance'!$B1063</f>
        <v>#DIV/0!</v>
      </c>
      <c r="E854" s="334" t="str">
        <f>'Clients Balance'!E1067/'Clients Balance'!$B1067</f>
        <v>#DIV/0!</v>
      </c>
      <c r="F854" s="334" t="str">
        <f>'Clients Balance'!F1067/'Clients Balance'!$B1067</f>
        <v>#DIV/0!</v>
      </c>
      <c r="G854" s="334" t="str">
        <f>'Clients Balance'!G1067/'Clients Balance'!$B1067</f>
        <v>#DIV/0!</v>
      </c>
      <c r="H854" s="334" t="str">
        <f>'Clients Balance'!H1067/'Clients Balance'!$B1067</f>
        <v>#DIV/0!</v>
      </c>
      <c r="I854" s="334" t="str">
        <f>'Clients Balance'!I1067/'Clients Balance'!$B1067</f>
        <v>#DIV/0!</v>
      </c>
      <c r="J854" s="334" t="str">
        <f>'Clients Balance'!J1067/'Clients Balance'!$B1067</f>
        <v>#DIV/0!</v>
      </c>
      <c r="K854" s="334" t="str">
        <f>'Clients Balance'!K1067/'Clients Balance'!$B1067</f>
        <v>#DIV/0!</v>
      </c>
      <c r="L854" s="334" t="str">
        <f>'Clients Balance'!L1063/'Clients Balance'!$B1063</f>
        <v>#DIV/0!</v>
      </c>
      <c r="M854" s="334" t="str">
        <f>'Clients Balance'!M1063/'Clients Balance'!$B1063</f>
        <v>#DIV/0!</v>
      </c>
      <c r="N854" s="334" t="str">
        <f>'Clients Balance'!N1063/'Clients Balance'!$B1063</f>
        <v>#DIV/0!</v>
      </c>
      <c r="O854" s="334" t="str">
        <f>'Clients Balance'!O1063/'Clients Balance'!$B1063</f>
        <v>#DIV/0!</v>
      </c>
      <c r="P854" s="334" t="str">
        <f>'Clients Balance'!P1063/'Clients Balance'!$B1063</f>
        <v>#DIV/0!</v>
      </c>
      <c r="Q854" s="334" t="str">
        <f>'Clients Balance'!Q1063/'Clients Balance'!$B1063</f>
        <v>#DIV/0!</v>
      </c>
      <c r="R854" s="334" t="str">
        <f>'Clients Balance'!R1063/'Clients Balance'!$B1063</f>
        <v>#DIV/0!</v>
      </c>
      <c r="S854" s="134"/>
      <c r="T854" s="134"/>
      <c r="U854" s="134"/>
      <c r="V854" s="134"/>
      <c r="W854" s="134"/>
      <c r="X854" s="134"/>
      <c r="Y854" s="134"/>
      <c r="Z854" s="134"/>
      <c r="AA854" s="134"/>
    </row>
    <row r="855" ht="22.5" customHeight="1">
      <c r="A855" s="186" t="str">
        <f>'PROP DAILY PNL'!A1061</f>
        <v/>
      </c>
      <c r="B855" s="335" t="str">
        <f t="shared" si="1"/>
        <v>#DIV/0!</v>
      </c>
      <c r="C855" s="334" t="str">
        <f>'Clients Balance'!C1068/'Clients Balance'!B1068</f>
        <v>#DIV/0!</v>
      </c>
      <c r="D855" s="334" t="str">
        <f>'Clients Balance'!D1064/'Clients Balance'!$B1064</f>
        <v>#DIV/0!</v>
      </c>
      <c r="E855" s="334" t="str">
        <f>'Clients Balance'!E1068/'Clients Balance'!$B1068</f>
        <v>#DIV/0!</v>
      </c>
      <c r="F855" s="334" t="str">
        <f>'Clients Balance'!F1068/'Clients Balance'!$B1068</f>
        <v>#DIV/0!</v>
      </c>
      <c r="G855" s="334" t="str">
        <f>'Clients Balance'!G1068/'Clients Balance'!$B1068</f>
        <v>#DIV/0!</v>
      </c>
      <c r="H855" s="334" t="str">
        <f>'Clients Balance'!H1068/'Clients Balance'!$B1068</f>
        <v>#DIV/0!</v>
      </c>
      <c r="I855" s="334" t="str">
        <f>'Clients Balance'!I1068/'Clients Balance'!$B1068</f>
        <v>#DIV/0!</v>
      </c>
      <c r="J855" s="334" t="str">
        <f>'Clients Balance'!J1068/'Clients Balance'!$B1068</f>
        <v>#DIV/0!</v>
      </c>
      <c r="K855" s="334" t="str">
        <f>'Clients Balance'!K1068/'Clients Balance'!$B1068</f>
        <v>#DIV/0!</v>
      </c>
      <c r="L855" s="334" t="str">
        <f>'Clients Balance'!L1064/'Clients Balance'!$B1064</f>
        <v>#DIV/0!</v>
      </c>
      <c r="M855" s="334" t="str">
        <f>'Clients Balance'!M1064/'Clients Balance'!$B1064</f>
        <v>#DIV/0!</v>
      </c>
      <c r="N855" s="334" t="str">
        <f>'Clients Balance'!N1064/'Clients Balance'!$B1064</f>
        <v>#DIV/0!</v>
      </c>
      <c r="O855" s="334" t="str">
        <f>'Clients Balance'!O1064/'Clients Balance'!$B1064</f>
        <v>#DIV/0!</v>
      </c>
      <c r="P855" s="334" t="str">
        <f>'Clients Balance'!P1064/'Clients Balance'!$B1064</f>
        <v>#DIV/0!</v>
      </c>
      <c r="Q855" s="334" t="str">
        <f>'Clients Balance'!Q1064/'Clients Balance'!$B1064</f>
        <v>#DIV/0!</v>
      </c>
      <c r="R855" s="334" t="str">
        <f>'Clients Balance'!R1064/'Clients Balance'!$B1064</f>
        <v>#DIV/0!</v>
      </c>
      <c r="S855" s="134"/>
      <c r="T855" s="134"/>
      <c r="U855" s="134"/>
      <c r="V855" s="134"/>
      <c r="W855" s="134"/>
      <c r="X855" s="134"/>
      <c r="Y855" s="134"/>
      <c r="Z855" s="134"/>
      <c r="AA855" s="134"/>
    </row>
    <row r="856" ht="22.5" customHeight="1">
      <c r="A856" s="186" t="str">
        <f>'PROP DAILY PNL'!A1062</f>
        <v/>
      </c>
      <c r="B856" s="335" t="str">
        <f t="shared" si="1"/>
        <v>#DIV/0!</v>
      </c>
      <c r="C856" s="334" t="str">
        <f>'Clients Balance'!C1069/'Clients Balance'!B1069</f>
        <v>#DIV/0!</v>
      </c>
      <c r="D856" s="334" t="str">
        <f>'Clients Balance'!D1065/'Clients Balance'!$B1065</f>
        <v>#DIV/0!</v>
      </c>
      <c r="E856" s="334" t="str">
        <f>'Clients Balance'!E1069/'Clients Balance'!$B1069</f>
        <v>#DIV/0!</v>
      </c>
      <c r="F856" s="334" t="str">
        <f>'Clients Balance'!F1069/'Clients Balance'!$B1069</f>
        <v>#DIV/0!</v>
      </c>
      <c r="G856" s="334" t="str">
        <f>'Clients Balance'!G1069/'Clients Balance'!$B1069</f>
        <v>#DIV/0!</v>
      </c>
      <c r="H856" s="334" t="str">
        <f>'Clients Balance'!H1069/'Clients Balance'!$B1069</f>
        <v>#DIV/0!</v>
      </c>
      <c r="I856" s="334" t="str">
        <f>'Clients Balance'!I1069/'Clients Balance'!$B1069</f>
        <v>#DIV/0!</v>
      </c>
      <c r="J856" s="334" t="str">
        <f>'Clients Balance'!J1069/'Clients Balance'!$B1069</f>
        <v>#DIV/0!</v>
      </c>
      <c r="K856" s="334" t="str">
        <f>'Clients Balance'!K1069/'Clients Balance'!$B1069</f>
        <v>#DIV/0!</v>
      </c>
      <c r="L856" s="334" t="str">
        <f>'Clients Balance'!L1065/'Clients Balance'!$B1065</f>
        <v>#DIV/0!</v>
      </c>
      <c r="M856" s="334" t="str">
        <f>'Clients Balance'!M1065/'Clients Balance'!$B1065</f>
        <v>#DIV/0!</v>
      </c>
      <c r="N856" s="334" t="str">
        <f>'Clients Balance'!N1065/'Clients Balance'!$B1065</f>
        <v>#DIV/0!</v>
      </c>
      <c r="O856" s="334" t="str">
        <f>'Clients Balance'!O1065/'Clients Balance'!$B1065</f>
        <v>#DIV/0!</v>
      </c>
      <c r="P856" s="334" t="str">
        <f>'Clients Balance'!P1065/'Clients Balance'!$B1065</f>
        <v>#DIV/0!</v>
      </c>
      <c r="Q856" s="334" t="str">
        <f>'Clients Balance'!Q1065/'Clients Balance'!$B1065</f>
        <v>#DIV/0!</v>
      </c>
      <c r="R856" s="334" t="str">
        <f>'Clients Balance'!R1065/'Clients Balance'!$B1065</f>
        <v>#DIV/0!</v>
      </c>
      <c r="S856" s="134"/>
      <c r="T856" s="134"/>
      <c r="U856" s="134"/>
      <c r="V856" s="134"/>
      <c r="W856" s="134"/>
      <c r="X856" s="134"/>
      <c r="Y856" s="134"/>
      <c r="Z856" s="134"/>
      <c r="AA856" s="134"/>
    </row>
    <row r="857" ht="22.5" customHeight="1">
      <c r="A857" s="186" t="str">
        <f>'PROP DAILY PNL'!A1063</f>
        <v/>
      </c>
      <c r="B857" s="335" t="str">
        <f t="shared" si="1"/>
        <v>#DIV/0!</v>
      </c>
      <c r="C857" s="334" t="str">
        <f>'Clients Balance'!C1070/'Clients Balance'!B1070</f>
        <v>#DIV/0!</v>
      </c>
      <c r="D857" s="334" t="str">
        <f>'Clients Balance'!D1066/'Clients Balance'!$B1066</f>
        <v>#DIV/0!</v>
      </c>
      <c r="E857" s="334" t="str">
        <f>'Clients Balance'!E1070/'Clients Balance'!$B1070</f>
        <v>#DIV/0!</v>
      </c>
      <c r="F857" s="334" t="str">
        <f>'Clients Balance'!F1070/'Clients Balance'!$B1070</f>
        <v>#DIV/0!</v>
      </c>
      <c r="G857" s="334" t="str">
        <f>'Clients Balance'!G1070/'Clients Balance'!$B1070</f>
        <v>#DIV/0!</v>
      </c>
      <c r="H857" s="334" t="str">
        <f>'Clients Balance'!H1070/'Clients Balance'!$B1070</f>
        <v>#DIV/0!</v>
      </c>
      <c r="I857" s="334" t="str">
        <f>'Clients Balance'!I1070/'Clients Balance'!$B1070</f>
        <v>#DIV/0!</v>
      </c>
      <c r="J857" s="334" t="str">
        <f>'Clients Balance'!J1070/'Clients Balance'!$B1070</f>
        <v>#DIV/0!</v>
      </c>
      <c r="K857" s="334" t="str">
        <f>'Clients Balance'!K1070/'Clients Balance'!$B1070</f>
        <v>#DIV/0!</v>
      </c>
      <c r="L857" s="334" t="str">
        <f>'Clients Balance'!L1066/'Clients Balance'!$B1066</f>
        <v>#DIV/0!</v>
      </c>
      <c r="M857" s="334" t="str">
        <f>'Clients Balance'!M1066/'Clients Balance'!$B1066</f>
        <v>#DIV/0!</v>
      </c>
      <c r="N857" s="334" t="str">
        <f>'Clients Balance'!N1066/'Clients Balance'!$B1066</f>
        <v>#DIV/0!</v>
      </c>
      <c r="O857" s="334" t="str">
        <f>'Clients Balance'!O1066/'Clients Balance'!$B1066</f>
        <v>#DIV/0!</v>
      </c>
      <c r="P857" s="334" t="str">
        <f>'Clients Balance'!P1066/'Clients Balance'!$B1066</f>
        <v>#DIV/0!</v>
      </c>
      <c r="Q857" s="334" t="str">
        <f>'Clients Balance'!Q1066/'Clients Balance'!$B1066</f>
        <v>#DIV/0!</v>
      </c>
      <c r="R857" s="334" t="str">
        <f>'Clients Balance'!R1066/'Clients Balance'!$B1066</f>
        <v>#DIV/0!</v>
      </c>
      <c r="S857" s="134"/>
      <c r="T857" s="134"/>
      <c r="U857" s="134"/>
      <c r="V857" s="134"/>
      <c r="W857" s="134"/>
      <c r="X857" s="134"/>
      <c r="Y857" s="134"/>
      <c r="Z857" s="134"/>
      <c r="AA857" s="134"/>
    </row>
    <row r="858" ht="22.5" customHeight="1">
      <c r="A858" s="186" t="str">
        <f>'PROP DAILY PNL'!A1064</f>
        <v/>
      </c>
      <c r="B858" s="335" t="str">
        <f t="shared" si="1"/>
        <v>#DIV/0!</v>
      </c>
      <c r="C858" s="334" t="str">
        <f>'Clients Balance'!C1071/'Clients Balance'!B1071</f>
        <v>#DIV/0!</v>
      </c>
      <c r="D858" s="334" t="str">
        <f>'Clients Balance'!D1067/'Clients Balance'!$B1067</f>
        <v>#DIV/0!</v>
      </c>
      <c r="E858" s="334" t="str">
        <f>'Clients Balance'!E1071/'Clients Balance'!$B1071</f>
        <v>#DIV/0!</v>
      </c>
      <c r="F858" s="334" t="str">
        <f>'Clients Balance'!F1071/'Clients Balance'!$B1071</f>
        <v>#DIV/0!</v>
      </c>
      <c r="G858" s="334" t="str">
        <f>'Clients Balance'!G1071/'Clients Balance'!$B1071</f>
        <v>#DIV/0!</v>
      </c>
      <c r="H858" s="334" t="str">
        <f>'Clients Balance'!H1071/'Clients Balance'!$B1071</f>
        <v>#DIV/0!</v>
      </c>
      <c r="I858" s="334" t="str">
        <f>'Clients Balance'!I1071/'Clients Balance'!$B1071</f>
        <v>#DIV/0!</v>
      </c>
      <c r="J858" s="334" t="str">
        <f>'Clients Balance'!J1071/'Clients Balance'!$B1071</f>
        <v>#DIV/0!</v>
      </c>
      <c r="K858" s="334" t="str">
        <f>'Clients Balance'!K1071/'Clients Balance'!$B1071</f>
        <v>#DIV/0!</v>
      </c>
      <c r="L858" s="334" t="str">
        <f>'Clients Balance'!L1067/'Clients Balance'!$B1067</f>
        <v>#DIV/0!</v>
      </c>
      <c r="M858" s="334" t="str">
        <f>'Clients Balance'!M1067/'Clients Balance'!$B1067</f>
        <v>#DIV/0!</v>
      </c>
      <c r="N858" s="334" t="str">
        <f>'Clients Balance'!N1067/'Clients Balance'!$B1067</f>
        <v>#DIV/0!</v>
      </c>
      <c r="O858" s="334" t="str">
        <f>'Clients Balance'!O1067/'Clients Balance'!$B1067</f>
        <v>#DIV/0!</v>
      </c>
      <c r="P858" s="334" t="str">
        <f>'Clients Balance'!P1067/'Clients Balance'!$B1067</f>
        <v>#DIV/0!</v>
      </c>
      <c r="Q858" s="334" t="str">
        <f>'Clients Balance'!Q1067/'Clients Balance'!$B1067</f>
        <v>#DIV/0!</v>
      </c>
      <c r="R858" s="334" t="str">
        <f>'Clients Balance'!R1067/'Clients Balance'!$B1067</f>
        <v>#DIV/0!</v>
      </c>
      <c r="S858" s="134"/>
      <c r="T858" s="134"/>
      <c r="U858" s="134"/>
      <c r="V858" s="134"/>
      <c r="W858" s="134"/>
      <c r="X858" s="134"/>
      <c r="Y858" s="134"/>
      <c r="Z858" s="134"/>
      <c r="AA858" s="134"/>
    </row>
    <row r="859" ht="22.5" customHeight="1">
      <c r="A859" s="186" t="str">
        <f>'PROP DAILY PNL'!A1065</f>
        <v/>
      </c>
      <c r="B859" s="335" t="str">
        <f t="shared" si="1"/>
        <v>#DIV/0!</v>
      </c>
      <c r="C859" s="334" t="str">
        <f>'Clients Balance'!C1072/'Clients Balance'!B1072</f>
        <v>#DIV/0!</v>
      </c>
      <c r="D859" s="334" t="str">
        <f>'Clients Balance'!D1068/'Clients Balance'!$B1068</f>
        <v>#DIV/0!</v>
      </c>
      <c r="E859" s="334" t="str">
        <f>'Clients Balance'!E1072/'Clients Balance'!$B1072</f>
        <v>#DIV/0!</v>
      </c>
      <c r="F859" s="334" t="str">
        <f>'Clients Balance'!F1072/'Clients Balance'!$B1072</f>
        <v>#DIV/0!</v>
      </c>
      <c r="G859" s="334" t="str">
        <f>'Clients Balance'!G1072/'Clients Balance'!$B1072</f>
        <v>#DIV/0!</v>
      </c>
      <c r="H859" s="334" t="str">
        <f>'Clients Balance'!H1072/'Clients Balance'!$B1072</f>
        <v>#DIV/0!</v>
      </c>
      <c r="I859" s="334" t="str">
        <f>'Clients Balance'!I1072/'Clients Balance'!$B1072</f>
        <v>#DIV/0!</v>
      </c>
      <c r="J859" s="334" t="str">
        <f>'Clients Balance'!J1072/'Clients Balance'!$B1072</f>
        <v>#DIV/0!</v>
      </c>
      <c r="K859" s="334" t="str">
        <f>'Clients Balance'!K1072/'Clients Balance'!$B1072</f>
        <v>#DIV/0!</v>
      </c>
      <c r="L859" s="334" t="str">
        <f>'Clients Balance'!L1068/'Clients Balance'!$B1068</f>
        <v>#DIV/0!</v>
      </c>
      <c r="M859" s="334" t="str">
        <f>'Clients Balance'!M1068/'Clients Balance'!$B1068</f>
        <v>#DIV/0!</v>
      </c>
      <c r="N859" s="334" t="str">
        <f>'Clients Balance'!N1068/'Clients Balance'!$B1068</f>
        <v>#DIV/0!</v>
      </c>
      <c r="O859" s="334" t="str">
        <f>'Clients Balance'!O1068/'Clients Balance'!$B1068</f>
        <v>#DIV/0!</v>
      </c>
      <c r="P859" s="334" t="str">
        <f>'Clients Balance'!P1068/'Clients Balance'!$B1068</f>
        <v>#DIV/0!</v>
      </c>
      <c r="Q859" s="334" t="str">
        <f>'Clients Balance'!Q1068/'Clients Balance'!$B1068</f>
        <v>#DIV/0!</v>
      </c>
      <c r="R859" s="334" t="str">
        <f>'Clients Balance'!R1068/'Clients Balance'!$B1068</f>
        <v>#DIV/0!</v>
      </c>
      <c r="S859" s="134"/>
      <c r="T859" s="134"/>
      <c r="U859" s="134"/>
      <c r="V859" s="134"/>
      <c r="W859" s="134"/>
      <c r="X859" s="134"/>
      <c r="Y859" s="134"/>
      <c r="Z859" s="134"/>
      <c r="AA859" s="134"/>
    </row>
    <row r="860" ht="22.5" customHeight="1">
      <c r="A860" s="186" t="str">
        <f>'PROP DAILY PNL'!A1066</f>
        <v/>
      </c>
      <c r="B860" s="335" t="str">
        <f t="shared" si="1"/>
        <v>#DIV/0!</v>
      </c>
      <c r="C860" s="334" t="str">
        <f>'Clients Balance'!C1073/'Clients Balance'!B1073</f>
        <v>#DIV/0!</v>
      </c>
      <c r="D860" s="334" t="str">
        <f>'Clients Balance'!D1069/'Clients Balance'!$B1069</f>
        <v>#DIV/0!</v>
      </c>
      <c r="E860" s="334" t="str">
        <f>'Clients Balance'!E1073/'Clients Balance'!$B1073</f>
        <v>#DIV/0!</v>
      </c>
      <c r="F860" s="334" t="str">
        <f>'Clients Balance'!F1073/'Clients Balance'!$B1073</f>
        <v>#DIV/0!</v>
      </c>
      <c r="G860" s="334" t="str">
        <f>'Clients Balance'!G1073/'Clients Balance'!$B1073</f>
        <v>#DIV/0!</v>
      </c>
      <c r="H860" s="334" t="str">
        <f>'Clients Balance'!H1073/'Clients Balance'!$B1073</f>
        <v>#DIV/0!</v>
      </c>
      <c r="I860" s="334" t="str">
        <f>'Clients Balance'!I1073/'Clients Balance'!$B1073</f>
        <v>#DIV/0!</v>
      </c>
      <c r="J860" s="334" t="str">
        <f>'Clients Balance'!J1073/'Clients Balance'!$B1073</f>
        <v>#DIV/0!</v>
      </c>
      <c r="K860" s="334" t="str">
        <f>'Clients Balance'!K1073/'Clients Balance'!$B1073</f>
        <v>#DIV/0!</v>
      </c>
      <c r="L860" s="334" t="str">
        <f>'Clients Balance'!L1069/'Clients Balance'!$B1069</f>
        <v>#DIV/0!</v>
      </c>
      <c r="M860" s="334" t="str">
        <f>'Clients Balance'!M1069/'Clients Balance'!$B1069</f>
        <v>#DIV/0!</v>
      </c>
      <c r="N860" s="334" t="str">
        <f>'Clients Balance'!N1069/'Clients Balance'!$B1069</f>
        <v>#DIV/0!</v>
      </c>
      <c r="O860" s="334" t="str">
        <f>'Clients Balance'!O1069/'Clients Balance'!$B1069</f>
        <v>#DIV/0!</v>
      </c>
      <c r="P860" s="334" t="str">
        <f>'Clients Balance'!P1069/'Clients Balance'!$B1069</f>
        <v>#DIV/0!</v>
      </c>
      <c r="Q860" s="334" t="str">
        <f>'Clients Balance'!Q1069/'Clients Balance'!$B1069</f>
        <v>#DIV/0!</v>
      </c>
      <c r="R860" s="334" t="str">
        <f>'Clients Balance'!R1069/'Clients Balance'!$B1069</f>
        <v>#DIV/0!</v>
      </c>
      <c r="S860" s="134"/>
      <c r="T860" s="134"/>
      <c r="U860" s="134"/>
      <c r="V860" s="134"/>
      <c r="W860" s="134"/>
      <c r="X860" s="134"/>
      <c r="Y860" s="134"/>
      <c r="Z860" s="134"/>
      <c r="AA860" s="134"/>
    </row>
    <row r="861" ht="22.5" customHeight="1">
      <c r="A861" s="186" t="str">
        <f>'PROP DAILY PNL'!A1067</f>
        <v/>
      </c>
      <c r="B861" s="335" t="str">
        <f t="shared" si="1"/>
        <v>#DIV/0!</v>
      </c>
      <c r="C861" s="334" t="str">
        <f>'Clients Balance'!C1074/'Clients Balance'!B1074</f>
        <v>#DIV/0!</v>
      </c>
      <c r="D861" s="334" t="str">
        <f>'Clients Balance'!D1070/'Clients Balance'!$B1070</f>
        <v>#DIV/0!</v>
      </c>
      <c r="E861" s="334" t="str">
        <f>'Clients Balance'!E1074/'Clients Balance'!$B1074</f>
        <v>#DIV/0!</v>
      </c>
      <c r="F861" s="334" t="str">
        <f>'Clients Balance'!F1074/'Clients Balance'!$B1074</f>
        <v>#DIV/0!</v>
      </c>
      <c r="G861" s="334" t="str">
        <f>'Clients Balance'!G1074/'Clients Balance'!$B1074</f>
        <v>#DIV/0!</v>
      </c>
      <c r="H861" s="334" t="str">
        <f>'Clients Balance'!H1074/'Clients Balance'!$B1074</f>
        <v>#DIV/0!</v>
      </c>
      <c r="I861" s="334" t="str">
        <f>'Clients Balance'!I1074/'Clients Balance'!$B1074</f>
        <v>#DIV/0!</v>
      </c>
      <c r="J861" s="334" t="str">
        <f>'Clients Balance'!J1074/'Clients Balance'!$B1074</f>
        <v>#DIV/0!</v>
      </c>
      <c r="K861" s="334" t="str">
        <f>'Clients Balance'!K1074/'Clients Balance'!$B1074</f>
        <v>#DIV/0!</v>
      </c>
      <c r="L861" s="334" t="str">
        <f>'Clients Balance'!L1070/'Clients Balance'!$B1070</f>
        <v>#DIV/0!</v>
      </c>
      <c r="M861" s="334" t="str">
        <f>'Clients Balance'!M1070/'Clients Balance'!$B1070</f>
        <v>#DIV/0!</v>
      </c>
      <c r="N861" s="334" t="str">
        <f>'Clients Balance'!N1070/'Clients Balance'!$B1070</f>
        <v>#DIV/0!</v>
      </c>
      <c r="O861" s="334" t="str">
        <f>'Clients Balance'!O1070/'Clients Balance'!$B1070</f>
        <v>#DIV/0!</v>
      </c>
      <c r="P861" s="334" t="str">
        <f>'Clients Balance'!P1070/'Clients Balance'!$B1070</f>
        <v>#DIV/0!</v>
      </c>
      <c r="Q861" s="334" t="str">
        <f>'Clients Balance'!Q1070/'Clients Balance'!$B1070</f>
        <v>#DIV/0!</v>
      </c>
      <c r="R861" s="334" t="str">
        <f>'Clients Balance'!R1070/'Clients Balance'!$B1070</f>
        <v>#DIV/0!</v>
      </c>
      <c r="S861" s="134"/>
      <c r="T861" s="134"/>
      <c r="U861" s="134"/>
      <c r="V861" s="134"/>
      <c r="W861" s="134"/>
      <c r="X861" s="134"/>
      <c r="Y861" s="134"/>
      <c r="Z861" s="134"/>
      <c r="AA861" s="134"/>
    </row>
    <row r="862" ht="22.5" customHeight="1">
      <c r="A862" s="186" t="str">
        <f>'PROP DAILY PNL'!A1068</f>
        <v/>
      </c>
      <c r="B862" s="335" t="str">
        <f t="shared" si="1"/>
        <v>#DIV/0!</v>
      </c>
      <c r="C862" s="334" t="str">
        <f>'Clients Balance'!C1075/'Clients Balance'!B1075</f>
        <v>#DIV/0!</v>
      </c>
      <c r="D862" s="334" t="str">
        <f>'Clients Balance'!D1071/'Clients Balance'!$B1071</f>
        <v>#DIV/0!</v>
      </c>
      <c r="E862" s="334" t="str">
        <f>'Clients Balance'!E1075/'Clients Balance'!$B1075</f>
        <v>#DIV/0!</v>
      </c>
      <c r="F862" s="334" t="str">
        <f>'Clients Balance'!F1075/'Clients Balance'!$B1075</f>
        <v>#DIV/0!</v>
      </c>
      <c r="G862" s="334" t="str">
        <f>'Clients Balance'!G1075/'Clients Balance'!$B1075</f>
        <v>#DIV/0!</v>
      </c>
      <c r="H862" s="334" t="str">
        <f>'Clients Balance'!H1075/'Clients Balance'!$B1075</f>
        <v>#DIV/0!</v>
      </c>
      <c r="I862" s="334" t="str">
        <f>'Clients Balance'!I1075/'Clients Balance'!$B1075</f>
        <v>#DIV/0!</v>
      </c>
      <c r="J862" s="334" t="str">
        <f>'Clients Balance'!J1075/'Clients Balance'!$B1075</f>
        <v>#DIV/0!</v>
      </c>
      <c r="K862" s="334" t="str">
        <f>'Clients Balance'!K1075/'Clients Balance'!$B1075</f>
        <v>#DIV/0!</v>
      </c>
      <c r="L862" s="334" t="str">
        <f>'Clients Balance'!L1071/'Clients Balance'!$B1071</f>
        <v>#DIV/0!</v>
      </c>
      <c r="M862" s="334" t="str">
        <f>'Clients Balance'!M1071/'Clients Balance'!$B1071</f>
        <v>#DIV/0!</v>
      </c>
      <c r="N862" s="334" t="str">
        <f>'Clients Balance'!N1071/'Clients Balance'!$B1071</f>
        <v>#DIV/0!</v>
      </c>
      <c r="O862" s="334" t="str">
        <f>'Clients Balance'!O1071/'Clients Balance'!$B1071</f>
        <v>#DIV/0!</v>
      </c>
      <c r="P862" s="334" t="str">
        <f>'Clients Balance'!P1071/'Clients Balance'!$B1071</f>
        <v>#DIV/0!</v>
      </c>
      <c r="Q862" s="334" t="str">
        <f>'Clients Balance'!Q1071/'Clients Balance'!$B1071</f>
        <v>#DIV/0!</v>
      </c>
      <c r="R862" s="334" t="str">
        <f>'Clients Balance'!R1071/'Clients Balance'!$B1071</f>
        <v>#DIV/0!</v>
      </c>
      <c r="S862" s="134"/>
      <c r="T862" s="134"/>
      <c r="U862" s="134"/>
      <c r="V862" s="134"/>
      <c r="W862" s="134"/>
      <c r="X862" s="134"/>
      <c r="Y862" s="134"/>
      <c r="Z862" s="134"/>
      <c r="AA862" s="134"/>
    </row>
    <row r="863" ht="22.5" customHeight="1">
      <c r="A863" s="186" t="str">
        <f>'PROP DAILY PNL'!A1069</f>
        <v/>
      </c>
      <c r="B863" s="335" t="str">
        <f t="shared" si="1"/>
        <v>#DIV/0!</v>
      </c>
      <c r="C863" s="334" t="str">
        <f>'Clients Balance'!C1076/'Clients Balance'!B1076</f>
        <v>#DIV/0!</v>
      </c>
      <c r="D863" s="334" t="str">
        <f>'Clients Balance'!D1072/'Clients Balance'!$B1072</f>
        <v>#DIV/0!</v>
      </c>
      <c r="E863" s="334" t="str">
        <f>'Clients Balance'!E1076/'Clients Balance'!$B1076</f>
        <v>#DIV/0!</v>
      </c>
      <c r="F863" s="334" t="str">
        <f>'Clients Balance'!F1076/'Clients Balance'!$B1076</f>
        <v>#DIV/0!</v>
      </c>
      <c r="G863" s="334" t="str">
        <f>'Clients Balance'!G1076/'Clients Balance'!$B1076</f>
        <v>#DIV/0!</v>
      </c>
      <c r="H863" s="334" t="str">
        <f>'Clients Balance'!H1076/'Clients Balance'!$B1076</f>
        <v>#DIV/0!</v>
      </c>
      <c r="I863" s="334" t="str">
        <f>'Clients Balance'!I1076/'Clients Balance'!$B1076</f>
        <v>#DIV/0!</v>
      </c>
      <c r="J863" s="334" t="str">
        <f>'Clients Balance'!J1076/'Clients Balance'!$B1076</f>
        <v>#DIV/0!</v>
      </c>
      <c r="K863" s="334" t="str">
        <f>'Clients Balance'!K1076/'Clients Balance'!$B1076</f>
        <v>#DIV/0!</v>
      </c>
      <c r="L863" s="334" t="str">
        <f>'Clients Balance'!L1072/'Clients Balance'!$B1072</f>
        <v>#DIV/0!</v>
      </c>
      <c r="M863" s="334" t="str">
        <f>'Clients Balance'!M1072/'Clients Balance'!$B1072</f>
        <v>#DIV/0!</v>
      </c>
      <c r="N863" s="334" t="str">
        <f>'Clients Balance'!N1072/'Clients Balance'!$B1072</f>
        <v>#DIV/0!</v>
      </c>
      <c r="O863" s="334" t="str">
        <f>'Clients Balance'!O1072/'Clients Balance'!$B1072</f>
        <v>#DIV/0!</v>
      </c>
      <c r="P863" s="334" t="str">
        <f>'Clients Balance'!P1072/'Clients Balance'!$B1072</f>
        <v>#DIV/0!</v>
      </c>
      <c r="Q863" s="334" t="str">
        <f>'Clients Balance'!Q1072/'Clients Balance'!$B1072</f>
        <v>#DIV/0!</v>
      </c>
      <c r="R863" s="334" t="str">
        <f>'Clients Balance'!R1072/'Clients Balance'!$B1072</f>
        <v>#DIV/0!</v>
      </c>
      <c r="S863" s="134"/>
      <c r="T863" s="134"/>
      <c r="U863" s="134"/>
      <c r="V863" s="134"/>
      <c r="W863" s="134"/>
      <c r="X863" s="134"/>
      <c r="Y863" s="134"/>
      <c r="Z863" s="134"/>
      <c r="AA863" s="134"/>
    </row>
    <row r="864" ht="22.5" customHeight="1">
      <c r="A864" s="186" t="str">
        <f>'PROP DAILY PNL'!A1070</f>
        <v/>
      </c>
      <c r="B864" s="335" t="str">
        <f t="shared" si="1"/>
        <v>#DIV/0!</v>
      </c>
      <c r="C864" s="334" t="str">
        <f>'Clients Balance'!C1077/'Clients Balance'!B1077</f>
        <v>#DIV/0!</v>
      </c>
      <c r="D864" s="334" t="str">
        <f>'Clients Balance'!D1073/'Clients Balance'!$B1073</f>
        <v>#DIV/0!</v>
      </c>
      <c r="E864" s="334" t="str">
        <f>'Clients Balance'!E1077/'Clients Balance'!$B1077</f>
        <v>#DIV/0!</v>
      </c>
      <c r="F864" s="334" t="str">
        <f>'Clients Balance'!F1077/'Clients Balance'!$B1077</f>
        <v>#DIV/0!</v>
      </c>
      <c r="G864" s="334" t="str">
        <f>'Clients Balance'!G1077/'Clients Balance'!$B1077</f>
        <v>#DIV/0!</v>
      </c>
      <c r="H864" s="334" t="str">
        <f>'Clients Balance'!H1077/'Clients Balance'!$B1077</f>
        <v>#DIV/0!</v>
      </c>
      <c r="I864" s="334" t="str">
        <f>'Clients Balance'!I1077/'Clients Balance'!$B1077</f>
        <v>#DIV/0!</v>
      </c>
      <c r="J864" s="334" t="str">
        <f>'Clients Balance'!J1077/'Clients Balance'!$B1077</f>
        <v>#DIV/0!</v>
      </c>
      <c r="K864" s="334" t="str">
        <f>'Clients Balance'!K1077/'Clients Balance'!$B1077</f>
        <v>#DIV/0!</v>
      </c>
      <c r="L864" s="334" t="str">
        <f>'Clients Balance'!L1073/'Clients Balance'!$B1073</f>
        <v>#DIV/0!</v>
      </c>
      <c r="M864" s="334" t="str">
        <f>'Clients Balance'!M1073/'Clients Balance'!$B1073</f>
        <v>#DIV/0!</v>
      </c>
      <c r="N864" s="334" t="str">
        <f>'Clients Balance'!N1073/'Clients Balance'!$B1073</f>
        <v>#DIV/0!</v>
      </c>
      <c r="O864" s="334" t="str">
        <f>'Clients Balance'!O1073/'Clients Balance'!$B1073</f>
        <v>#DIV/0!</v>
      </c>
      <c r="P864" s="334" t="str">
        <f>'Clients Balance'!P1073/'Clients Balance'!$B1073</f>
        <v>#DIV/0!</v>
      </c>
      <c r="Q864" s="334" t="str">
        <f>'Clients Balance'!Q1073/'Clients Balance'!$B1073</f>
        <v>#DIV/0!</v>
      </c>
      <c r="R864" s="334" t="str">
        <f>'Clients Balance'!R1073/'Clients Balance'!$B1073</f>
        <v>#DIV/0!</v>
      </c>
      <c r="S864" s="134"/>
      <c r="T864" s="134"/>
      <c r="U864" s="134"/>
      <c r="V864" s="134"/>
      <c r="W864" s="134"/>
      <c r="X864" s="134"/>
      <c r="Y864" s="134"/>
      <c r="Z864" s="134"/>
      <c r="AA864" s="134"/>
    </row>
    <row r="865" ht="22.5" customHeight="1">
      <c r="A865" s="186" t="str">
        <f>'PROP DAILY PNL'!A1071</f>
        <v/>
      </c>
      <c r="B865" s="335" t="str">
        <f t="shared" si="1"/>
        <v>#DIV/0!</v>
      </c>
      <c r="C865" s="334" t="str">
        <f>'Clients Balance'!C1078/'Clients Balance'!B1078</f>
        <v>#DIV/0!</v>
      </c>
      <c r="D865" s="334" t="str">
        <f>'Clients Balance'!D1074/'Clients Balance'!$B1074</f>
        <v>#DIV/0!</v>
      </c>
      <c r="E865" s="334" t="str">
        <f>'Clients Balance'!E1078/'Clients Balance'!$B1078</f>
        <v>#DIV/0!</v>
      </c>
      <c r="F865" s="334" t="str">
        <f>'Clients Balance'!F1078/'Clients Balance'!$B1078</f>
        <v>#DIV/0!</v>
      </c>
      <c r="G865" s="334" t="str">
        <f>'Clients Balance'!G1078/'Clients Balance'!$B1078</f>
        <v>#DIV/0!</v>
      </c>
      <c r="H865" s="334" t="str">
        <f>'Clients Balance'!H1078/'Clients Balance'!$B1078</f>
        <v>#DIV/0!</v>
      </c>
      <c r="I865" s="334" t="str">
        <f>'Clients Balance'!I1078/'Clients Balance'!$B1078</f>
        <v>#DIV/0!</v>
      </c>
      <c r="J865" s="334" t="str">
        <f>'Clients Balance'!J1078/'Clients Balance'!$B1078</f>
        <v>#DIV/0!</v>
      </c>
      <c r="K865" s="334" t="str">
        <f>'Clients Balance'!K1078/'Clients Balance'!$B1078</f>
        <v>#DIV/0!</v>
      </c>
      <c r="L865" s="334" t="str">
        <f>'Clients Balance'!L1074/'Clients Balance'!$B1074</f>
        <v>#DIV/0!</v>
      </c>
      <c r="M865" s="334" t="str">
        <f>'Clients Balance'!M1074/'Clients Balance'!$B1074</f>
        <v>#DIV/0!</v>
      </c>
      <c r="N865" s="334" t="str">
        <f>'Clients Balance'!N1074/'Clients Balance'!$B1074</f>
        <v>#DIV/0!</v>
      </c>
      <c r="O865" s="334" t="str">
        <f>'Clients Balance'!O1074/'Clients Balance'!$B1074</f>
        <v>#DIV/0!</v>
      </c>
      <c r="P865" s="334" t="str">
        <f>'Clients Balance'!P1074/'Clients Balance'!$B1074</f>
        <v>#DIV/0!</v>
      </c>
      <c r="Q865" s="334" t="str">
        <f>'Clients Balance'!Q1074/'Clients Balance'!$B1074</f>
        <v>#DIV/0!</v>
      </c>
      <c r="R865" s="334" t="str">
        <f>'Clients Balance'!R1074/'Clients Balance'!$B1074</f>
        <v>#DIV/0!</v>
      </c>
      <c r="S865" s="134"/>
      <c r="T865" s="134"/>
      <c r="U865" s="134"/>
      <c r="V865" s="134"/>
      <c r="W865" s="134"/>
      <c r="X865" s="134"/>
      <c r="Y865" s="134"/>
      <c r="Z865" s="134"/>
      <c r="AA865" s="134"/>
    </row>
    <row r="866" ht="22.5" customHeight="1">
      <c r="A866" s="186" t="str">
        <f>'PROP DAILY PNL'!A1072</f>
        <v/>
      </c>
      <c r="B866" s="335" t="str">
        <f t="shared" si="1"/>
        <v>#DIV/0!</v>
      </c>
      <c r="C866" s="334" t="str">
        <f>'Clients Balance'!C1079/'Clients Balance'!B1079</f>
        <v>#DIV/0!</v>
      </c>
      <c r="D866" s="334" t="str">
        <f>'Clients Balance'!D1075/'Clients Balance'!$B1075</f>
        <v>#DIV/0!</v>
      </c>
      <c r="E866" s="334" t="str">
        <f>'Clients Balance'!E1079/'Clients Balance'!$B1079</f>
        <v>#DIV/0!</v>
      </c>
      <c r="F866" s="334" t="str">
        <f>'Clients Balance'!F1079/'Clients Balance'!$B1079</f>
        <v>#DIV/0!</v>
      </c>
      <c r="G866" s="334" t="str">
        <f>'Clients Balance'!G1079/'Clients Balance'!$B1079</f>
        <v>#DIV/0!</v>
      </c>
      <c r="H866" s="334" t="str">
        <f>'Clients Balance'!H1079/'Clients Balance'!$B1079</f>
        <v>#DIV/0!</v>
      </c>
      <c r="I866" s="334" t="str">
        <f>'Clients Balance'!I1079/'Clients Balance'!$B1079</f>
        <v>#DIV/0!</v>
      </c>
      <c r="J866" s="334" t="str">
        <f>'Clients Balance'!J1079/'Clients Balance'!$B1079</f>
        <v>#DIV/0!</v>
      </c>
      <c r="K866" s="334" t="str">
        <f>'Clients Balance'!K1079/'Clients Balance'!$B1079</f>
        <v>#DIV/0!</v>
      </c>
      <c r="L866" s="334" t="str">
        <f>'Clients Balance'!L1075/'Clients Balance'!$B1075</f>
        <v>#DIV/0!</v>
      </c>
      <c r="M866" s="334" t="str">
        <f>'Clients Balance'!M1075/'Clients Balance'!$B1075</f>
        <v>#DIV/0!</v>
      </c>
      <c r="N866" s="334" t="str">
        <f>'Clients Balance'!N1075/'Clients Balance'!$B1075</f>
        <v>#DIV/0!</v>
      </c>
      <c r="O866" s="334" t="str">
        <f>'Clients Balance'!O1075/'Clients Balance'!$B1075</f>
        <v>#DIV/0!</v>
      </c>
      <c r="P866" s="334" t="str">
        <f>'Clients Balance'!P1075/'Clients Balance'!$B1075</f>
        <v>#DIV/0!</v>
      </c>
      <c r="Q866" s="334" t="str">
        <f>'Clients Balance'!Q1075/'Clients Balance'!$B1075</f>
        <v>#DIV/0!</v>
      </c>
      <c r="R866" s="334" t="str">
        <f>'Clients Balance'!R1075/'Clients Balance'!$B1075</f>
        <v>#DIV/0!</v>
      </c>
      <c r="S866" s="134"/>
      <c r="T866" s="134"/>
      <c r="U866" s="134"/>
      <c r="V866" s="134"/>
      <c r="W866" s="134"/>
      <c r="X866" s="134"/>
      <c r="Y866" s="134"/>
      <c r="Z866" s="134"/>
      <c r="AA866" s="134"/>
    </row>
    <row r="867" ht="22.5" customHeight="1">
      <c r="A867" s="186" t="str">
        <f>'PROP DAILY PNL'!A1073</f>
        <v/>
      </c>
      <c r="B867" s="335" t="str">
        <f t="shared" si="1"/>
        <v>#DIV/0!</v>
      </c>
      <c r="C867" s="334" t="str">
        <f>'Clients Balance'!C1080/'Clients Balance'!B1080</f>
        <v>#DIV/0!</v>
      </c>
      <c r="D867" s="334" t="str">
        <f>'Clients Balance'!D1076/'Clients Balance'!$B1076</f>
        <v>#DIV/0!</v>
      </c>
      <c r="E867" s="334" t="str">
        <f>'Clients Balance'!E1080/'Clients Balance'!$B1080</f>
        <v>#DIV/0!</v>
      </c>
      <c r="F867" s="334" t="str">
        <f>'Clients Balance'!F1080/'Clients Balance'!$B1080</f>
        <v>#DIV/0!</v>
      </c>
      <c r="G867" s="334" t="str">
        <f>'Clients Balance'!G1080/'Clients Balance'!$B1080</f>
        <v>#DIV/0!</v>
      </c>
      <c r="H867" s="334" t="str">
        <f>'Clients Balance'!H1080/'Clients Balance'!$B1080</f>
        <v>#DIV/0!</v>
      </c>
      <c r="I867" s="334" t="str">
        <f>'Clients Balance'!I1080/'Clients Balance'!$B1080</f>
        <v>#DIV/0!</v>
      </c>
      <c r="J867" s="334" t="str">
        <f>'Clients Balance'!J1080/'Clients Balance'!$B1080</f>
        <v>#DIV/0!</v>
      </c>
      <c r="K867" s="334" t="str">
        <f>'Clients Balance'!K1080/'Clients Balance'!$B1080</f>
        <v>#DIV/0!</v>
      </c>
      <c r="L867" s="334" t="str">
        <f>'Clients Balance'!L1076/'Clients Balance'!$B1076</f>
        <v>#DIV/0!</v>
      </c>
      <c r="M867" s="334" t="str">
        <f>'Clients Balance'!M1076/'Clients Balance'!$B1076</f>
        <v>#DIV/0!</v>
      </c>
      <c r="N867" s="334" t="str">
        <f>'Clients Balance'!N1076/'Clients Balance'!$B1076</f>
        <v>#DIV/0!</v>
      </c>
      <c r="O867" s="334" t="str">
        <f>'Clients Balance'!O1076/'Clients Balance'!$B1076</f>
        <v>#DIV/0!</v>
      </c>
      <c r="P867" s="334" t="str">
        <f>'Clients Balance'!P1076/'Clients Balance'!$B1076</f>
        <v>#DIV/0!</v>
      </c>
      <c r="Q867" s="334" t="str">
        <f>'Clients Balance'!Q1076/'Clients Balance'!$B1076</f>
        <v>#DIV/0!</v>
      </c>
      <c r="R867" s="334" t="str">
        <f>'Clients Balance'!R1076/'Clients Balance'!$B1076</f>
        <v>#DIV/0!</v>
      </c>
      <c r="S867" s="134"/>
      <c r="T867" s="134"/>
      <c r="U867" s="134"/>
      <c r="V867" s="134"/>
      <c r="W867" s="134"/>
      <c r="X867" s="134"/>
      <c r="Y867" s="134"/>
      <c r="Z867" s="134"/>
      <c r="AA867" s="134"/>
    </row>
    <row r="868" ht="22.5" customHeight="1">
      <c r="A868" s="186" t="str">
        <f>'PROP DAILY PNL'!A1074</f>
        <v/>
      </c>
      <c r="B868" s="335" t="str">
        <f t="shared" si="1"/>
        <v>#DIV/0!</v>
      </c>
      <c r="C868" s="334" t="str">
        <f>'Clients Balance'!C1081/'Clients Balance'!B1081</f>
        <v>#DIV/0!</v>
      </c>
      <c r="D868" s="334" t="str">
        <f>'Clients Balance'!D1077/'Clients Balance'!$B1077</f>
        <v>#DIV/0!</v>
      </c>
      <c r="E868" s="334" t="str">
        <f>'Clients Balance'!E1081/'Clients Balance'!$B1081</f>
        <v>#DIV/0!</v>
      </c>
      <c r="F868" s="334" t="str">
        <f>'Clients Balance'!F1081/'Clients Balance'!$B1081</f>
        <v>#DIV/0!</v>
      </c>
      <c r="G868" s="334" t="str">
        <f>'Clients Balance'!G1081/'Clients Balance'!$B1081</f>
        <v>#DIV/0!</v>
      </c>
      <c r="H868" s="334" t="str">
        <f>'Clients Balance'!H1081/'Clients Balance'!$B1081</f>
        <v>#DIV/0!</v>
      </c>
      <c r="I868" s="334" t="str">
        <f>'Clients Balance'!I1081/'Clients Balance'!$B1081</f>
        <v>#DIV/0!</v>
      </c>
      <c r="J868" s="334" t="str">
        <f>'Clients Balance'!J1081/'Clients Balance'!$B1081</f>
        <v>#DIV/0!</v>
      </c>
      <c r="K868" s="334" t="str">
        <f>'Clients Balance'!K1081/'Clients Balance'!$B1081</f>
        <v>#DIV/0!</v>
      </c>
      <c r="L868" s="334" t="str">
        <f>'Clients Balance'!L1077/'Clients Balance'!$B1077</f>
        <v>#DIV/0!</v>
      </c>
      <c r="M868" s="334" t="str">
        <f>'Clients Balance'!M1077/'Clients Balance'!$B1077</f>
        <v>#DIV/0!</v>
      </c>
      <c r="N868" s="334" t="str">
        <f>'Clients Balance'!N1077/'Clients Balance'!$B1077</f>
        <v>#DIV/0!</v>
      </c>
      <c r="O868" s="334" t="str">
        <f>'Clients Balance'!O1077/'Clients Balance'!$B1077</f>
        <v>#DIV/0!</v>
      </c>
      <c r="P868" s="334" t="str">
        <f>'Clients Balance'!P1077/'Clients Balance'!$B1077</f>
        <v>#DIV/0!</v>
      </c>
      <c r="Q868" s="334" t="str">
        <f>'Clients Balance'!Q1077/'Clients Balance'!$B1077</f>
        <v>#DIV/0!</v>
      </c>
      <c r="R868" s="334" t="str">
        <f>'Clients Balance'!R1077/'Clients Balance'!$B1077</f>
        <v>#DIV/0!</v>
      </c>
      <c r="S868" s="134"/>
      <c r="T868" s="134"/>
      <c r="U868" s="134"/>
      <c r="V868" s="134"/>
      <c r="W868" s="134"/>
      <c r="X868" s="134"/>
      <c r="Y868" s="134"/>
      <c r="Z868" s="134"/>
      <c r="AA868" s="134"/>
    </row>
    <row r="869" ht="22.5" customHeight="1">
      <c r="A869" s="186" t="str">
        <f>'PROP DAILY PNL'!A1075</f>
        <v/>
      </c>
      <c r="B869" s="335" t="str">
        <f t="shared" si="1"/>
        <v>#DIV/0!</v>
      </c>
      <c r="C869" s="334" t="str">
        <f>'Clients Balance'!C1082/'Clients Balance'!B1082</f>
        <v>#DIV/0!</v>
      </c>
      <c r="D869" s="334" t="str">
        <f>'Clients Balance'!D1078/'Clients Balance'!$B1078</f>
        <v>#DIV/0!</v>
      </c>
      <c r="E869" s="334" t="str">
        <f>'Clients Balance'!E1082/'Clients Balance'!$B1082</f>
        <v>#DIV/0!</v>
      </c>
      <c r="F869" s="334" t="str">
        <f>'Clients Balance'!F1082/'Clients Balance'!$B1082</f>
        <v>#DIV/0!</v>
      </c>
      <c r="G869" s="334" t="str">
        <f>'Clients Balance'!G1082/'Clients Balance'!$B1082</f>
        <v>#DIV/0!</v>
      </c>
      <c r="H869" s="334" t="str">
        <f>'Clients Balance'!H1082/'Clients Balance'!$B1082</f>
        <v>#DIV/0!</v>
      </c>
      <c r="I869" s="334" t="str">
        <f>'Clients Balance'!I1082/'Clients Balance'!$B1082</f>
        <v>#DIV/0!</v>
      </c>
      <c r="J869" s="334" t="str">
        <f>'Clients Balance'!J1082/'Clients Balance'!$B1082</f>
        <v>#DIV/0!</v>
      </c>
      <c r="K869" s="334" t="str">
        <f>'Clients Balance'!K1082/'Clients Balance'!$B1082</f>
        <v>#DIV/0!</v>
      </c>
      <c r="L869" s="334" t="str">
        <f>'Clients Balance'!L1078/'Clients Balance'!$B1078</f>
        <v>#DIV/0!</v>
      </c>
      <c r="M869" s="334" t="str">
        <f>'Clients Balance'!M1078/'Clients Balance'!$B1078</f>
        <v>#DIV/0!</v>
      </c>
      <c r="N869" s="334" t="str">
        <f>'Clients Balance'!N1078/'Clients Balance'!$B1078</f>
        <v>#DIV/0!</v>
      </c>
      <c r="O869" s="334" t="str">
        <f>'Clients Balance'!O1078/'Clients Balance'!$B1078</f>
        <v>#DIV/0!</v>
      </c>
      <c r="P869" s="334" t="str">
        <f>'Clients Balance'!P1078/'Clients Balance'!$B1078</f>
        <v>#DIV/0!</v>
      </c>
      <c r="Q869" s="334" t="str">
        <f>'Clients Balance'!Q1078/'Clients Balance'!$B1078</f>
        <v>#DIV/0!</v>
      </c>
      <c r="R869" s="334" t="str">
        <f>'Clients Balance'!R1078/'Clients Balance'!$B1078</f>
        <v>#DIV/0!</v>
      </c>
      <c r="S869" s="134"/>
      <c r="T869" s="134"/>
      <c r="U869" s="134"/>
      <c r="V869" s="134"/>
      <c r="W869" s="134"/>
      <c r="X869" s="134"/>
      <c r="Y869" s="134"/>
      <c r="Z869" s="134"/>
      <c r="AA869" s="134"/>
    </row>
    <row r="870" ht="22.5" customHeight="1">
      <c r="A870" s="186" t="str">
        <f>'PROP DAILY PNL'!A1076</f>
        <v/>
      </c>
      <c r="B870" s="335" t="str">
        <f t="shared" si="1"/>
        <v>#DIV/0!</v>
      </c>
      <c r="C870" s="334" t="str">
        <f>'Clients Balance'!C1083/'Clients Balance'!B1083</f>
        <v>#DIV/0!</v>
      </c>
      <c r="D870" s="334" t="str">
        <f>'Clients Balance'!D1079/'Clients Balance'!$B1079</f>
        <v>#DIV/0!</v>
      </c>
      <c r="E870" s="334" t="str">
        <f>'Clients Balance'!E1083/'Clients Balance'!$B1083</f>
        <v>#DIV/0!</v>
      </c>
      <c r="F870" s="334" t="str">
        <f>'Clients Balance'!F1083/'Clients Balance'!$B1083</f>
        <v>#DIV/0!</v>
      </c>
      <c r="G870" s="334" t="str">
        <f>'Clients Balance'!G1083/'Clients Balance'!$B1083</f>
        <v>#DIV/0!</v>
      </c>
      <c r="H870" s="334" t="str">
        <f>'Clients Balance'!H1083/'Clients Balance'!$B1083</f>
        <v>#DIV/0!</v>
      </c>
      <c r="I870" s="334" t="str">
        <f>'Clients Balance'!I1083/'Clients Balance'!$B1083</f>
        <v>#DIV/0!</v>
      </c>
      <c r="J870" s="334" t="str">
        <f>'Clients Balance'!J1083/'Clients Balance'!$B1083</f>
        <v>#DIV/0!</v>
      </c>
      <c r="K870" s="334" t="str">
        <f>'Clients Balance'!K1083/'Clients Balance'!$B1083</f>
        <v>#DIV/0!</v>
      </c>
      <c r="L870" s="334" t="str">
        <f>'Clients Balance'!L1079/'Clients Balance'!$B1079</f>
        <v>#DIV/0!</v>
      </c>
      <c r="M870" s="334" t="str">
        <f>'Clients Balance'!M1079/'Clients Balance'!$B1079</f>
        <v>#DIV/0!</v>
      </c>
      <c r="N870" s="334" t="str">
        <f>'Clients Balance'!N1079/'Clients Balance'!$B1079</f>
        <v>#DIV/0!</v>
      </c>
      <c r="O870" s="334" t="str">
        <f>'Clients Balance'!O1079/'Clients Balance'!$B1079</f>
        <v>#DIV/0!</v>
      </c>
      <c r="P870" s="334" t="str">
        <f>'Clients Balance'!P1079/'Clients Balance'!$B1079</f>
        <v>#DIV/0!</v>
      </c>
      <c r="Q870" s="334" t="str">
        <f>'Clients Balance'!Q1079/'Clients Balance'!$B1079</f>
        <v>#DIV/0!</v>
      </c>
      <c r="R870" s="334" t="str">
        <f>'Clients Balance'!R1079/'Clients Balance'!$B1079</f>
        <v>#DIV/0!</v>
      </c>
      <c r="S870" s="134"/>
      <c r="T870" s="134"/>
      <c r="U870" s="134"/>
      <c r="V870" s="134"/>
      <c r="W870" s="134"/>
      <c r="X870" s="134"/>
      <c r="Y870" s="134"/>
      <c r="Z870" s="134"/>
      <c r="AA870" s="134"/>
    </row>
    <row r="871" ht="22.5" customHeight="1">
      <c r="A871" s="186" t="str">
        <f>'PROP DAILY PNL'!A1077</f>
        <v/>
      </c>
      <c r="B871" s="335" t="str">
        <f t="shared" si="1"/>
        <v>#DIV/0!</v>
      </c>
      <c r="C871" s="334" t="str">
        <f>'Clients Balance'!C1084/'Clients Balance'!B1084</f>
        <v>#DIV/0!</v>
      </c>
      <c r="D871" s="334" t="str">
        <f>'Clients Balance'!D1080/'Clients Balance'!$B1080</f>
        <v>#DIV/0!</v>
      </c>
      <c r="E871" s="334" t="str">
        <f>'Clients Balance'!E1084/'Clients Balance'!$B1084</f>
        <v>#DIV/0!</v>
      </c>
      <c r="F871" s="334" t="str">
        <f>'Clients Balance'!F1084/'Clients Balance'!$B1084</f>
        <v>#DIV/0!</v>
      </c>
      <c r="G871" s="334" t="str">
        <f>'Clients Balance'!G1084/'Clients Balance'!$B1084</f>
        <v>#DIV/0!</v>
      </c>
      <c r="H871" s="334" t="str">
        <f>'Clients Balance'!H1084/'Clients Balance'!$B1084</f>
        <v>#DIV/0!</v>
      </c>
      <c r="I871" s="334" t="str">
        <f>'Clients Balance'!I1084/'Clients Balance'!$B1084</f>
        <v>#DIV/0!</v>
      </c>
      <c r="J871" s="334" t="str">
        <f>'Clients Balance'!J1084/'Clients Balance'!$B1084</f>
        <v>#DIV/0!</v>
      </c>
      <c r="K871" s="334" t="str">
        <f>'Clients Balance'!K1084/'Clients Balance'!$B1084</f>
        <v>#DIV/0!</v>
      </c>
      <c r="L871" s="334" t="str">
        <f>'Clients Balance'!L1080/'Clients Balance'!$B1080</f>
        <v>#DIV/0!</v>
      </c>
      <c r="M871" s="334" t="str">
        <f>'Clients Balance'!M1080/'Clients Balance'!$B1080</f>
        <v>#DIV/0!</v>
      </c>
      <c r="N871" s="334" t="str">
        <f>'Clients Balance'!N1080/'Clients Balance'!$B1080</f>
        <v>#DIV/0!</v>
      </c>
      <c r="O871" s="334" t="str">
        <f>'Clients Balance'!O1080/'Clients Balance'!$B1080</f>
        <v>#DIV/0!</v>
      </c>
      <c r="P871" s="334" t="str">
        <f>'Clients Balance'!P1080/'Clients Balance'!$B1080</f>
        <v>#DIV/0!</v>
      </c>
      <c r="Q871" s="334" t="str">
        <f>'Clients Balance'!Q1080/'Clients Balance'!$B1080</f>
        <v>#DIV/0!</v>
      </c>
      <c r="R871" s="334" t="str">
        <f>'Clients Balance'!R1080/'Clients Balance'!$B1080</f>
        <v>#DIV/0!</v>
      </c>
      <c r="S871" s="134"/>
      <c r="T871" s="134"/>
      <c r="U871" s="134"/>
      <c r="V871" s="134"/>
      <c r="W871" s="134"/>
      <c r="X871" s="134"/>
      <c r="Y871" s="134"/>
      <c r="Z871" s="134"/>
      <c r="AA871" s="134"/>
    </row>
    <row r="872" ht="22.5" customHeight="1">
      <c r="A872" s="186" t="str">
        <f>'PROP DAILY PNL'!A1078</f>
        <v/>
      </c>
      <c r="B872" s="335" t="str">
        <f t="shared" si="1"/>
        <v>#DIV/0!</v>
      </c>
      <c r="C872" s="334" t="str">
        <f>'Clients Balance'!C1085/'Clients Balance'!B1085</f>
        <v>#DIV/0!</v>
      </c>
      <c r="D872" s="334" t="str">
        <f>'Clients Balance'!D1081/'Clients Balance'!$B1081</f>
        <v>#DIV/0!</v>
      </c>
      <c r="E872" s="334" t="str">
        <f>'Clients Balance'!E1085/'Clients Balance'!$B1085</f>
        <v>#DIV/0!</v>
      </c>
      <c r="F872" s="334" t="str">
        <f>'Clients Balance'!F1085/'Clients Balance'!$B1085</f>
        <v>#DIV/0!</v>
      </c>
      <c r="G872" s="334" t="str">
        <f>'Clients Balance'!G1085/'Clients Balance'!$B1085</f>
        <v>#DIV/0!</v>
      </c>
      <c r="H872" s="334" t="str">
        <f>'Clients Balance'!H1085/'Clients Balance'!$B1085</f>
        <v>#DIV/0!</v>
      </c>
      <c r="I872" s="334" t="str">
        <f>'Clients Balance'!I1085/'Clients Balance'!$B1085</f>
        <v>#DIV/0!</v>
      </c>
      <c r="J872" s="334" t="str">
        <f>'Clients Balance'!J1085/'Clients Balance'!$B1085</f>
        <v>#DIV/0!</v>
      </c>
      <c r="K872" s="334" t="str">
        <f>'Clients Balance'!K1085/'Clients Balance'!$B1085</f>
        <v>#DIV/0!</v>
      </c>
      <c r="L872" s="334" t="str">
        <f>'Clients Balance'!L1081/'Clients Balance'!$B1081</f>
        <v>#DIV/0!</v>
      </c>
      <c r="M872" s="334" t="str">
        <f>'Clients Balance'!M1081/'Clients Balance'!$B1081</f>
        <v>#DIV/0!</v>
      </c>
      <c r="N872" s="334" t="str">
        <f>'Clients Balance'!N1081/'Clients Balance'!$B1081</f>
        <v>#DIV/0!</v>
      </c>
      <c r="O872" s="334" t="str">
        <f>'Clients Balance'!O1081/'Clients Balance'!$B1081</f>
        <v>#DIV/0!</v>
      </c>
      <c r="P872" s="334" t="str">
        <f>'Clients Balance'!P1081/'Clients Balance'!$B1081</f>
        <v>#DIV/0!</v>
      </c>
      <c r="Q872" s="334" t="str">
        <f>'Clients Balance'!Q1081/'Clients Balance'!$B1081</f>
        <v>#DIV/0!</v>
      </c>
      <c r="R872" s="334" t="str">
        <f>'Clients Balance'!R1081/'Clients Balance'!$B1081</f>
        <v>#DIV/0!</v>
      </c>
      <c r="S872" s="134"/>
      <c r="T872" s="134"/>
      <c r="U872" s="134"/>
      <c r="V872" s="134"/>
      <c r="W872" s="134"/>
      <c r="X872" s="134"/>
      <c r="Y872" s="134"/>
      <c r="Z872" s="134"/>
      <c r="AA872" s="134"/>
    </row>
    <row r="873" ht="22.5" customHeight="1">
      <c r="A873" s="186" t="str">
        <f>'PROP DAILY PNL'!A1079</f>
        <v/>
      </c>
      <c r="B873" s="335" t="str">
        <f t="shared" si="1"/>
        <v>#DIV/0!</v>
      </c>
      <c r="C873" s="334" t="str">
        <f>'Clients Balance'!C1086/'Clients Balance'!B1086</f>
        <v>#DIV/0!</v>
      </c>
      <c r="D873" s="334" t="str">
        <f>'Clients Balance'!D1082/'Clients Balance'!$B1082</f>
        <v>#DIV/0!</v>
      </c>
      <c r="E873" s="334" t="str">
        <f>'Clients Balance'!E1086/'Clients Balance'!$B1086</f>
        <v>#DIV/0!</v>
      </c>
      <c r="F873" s="334" t="str">
        <f>'Clients Balance'!F1086/'Clients Balance'!$B1086</f>
        <v>#DIV/0!</v>
      </c>
      <c r="G873" s="334" t="str">
        <f>'Clients Balance'!G1086/'Clients Balance'!$B1086</f>
        <v>#DIV/0!</v>
      </c>
      <c r="H873" s="334" t="str">
        <f>'Clients Balance'!H1086/'Clients Balance'!$B1086</f>
        <v>#DIV/0!</v>
      </c>
      <c r="I873" s="334" t="str">
        <f>'Clients Balance'!I1086/'Clients Balance'!$B1086</f>
        <v>#DIV/0!</v>
      </c>
      <c r="J873" s="334" t="str">
        <f>'Clients Balance'!J1086/'Clients Balance'!$B1086</f>
        <v>#DIV/0!</v>
      </c>
      <c r="K873" s="334" t="str">
        <f>'Clients Balance'!K1086/'Clients Balance'!$B1086</f>
        <v>#DIV/0!</v>
      </c>
      <c r="L873" s="334" t="str">
        <f>'Clients Balance'!L1082/'Clients Balance'!$B1082</f>
        <v>#DIV/0!</v>
      </c>
      <c r="M873" s="334" t="str">
        <f>'Clients Balance'!M1082/'Clients Balance'!$B1082</f>
        <v>#DIV/0!</v>
      </c>
      <c r="N873" s="334" t="str">
        <f>'Clients Balance'!N1082/'Clients Balance'!$B1082</f>
        <v>#DIV/0!</v>
      </c>
      <c r="O873" s="334" t="str">
        <f>'Clients Balance'!O1082/'Clients Balance'!$B1082</f>
        <v>#DIV/0!</v>
      </c>
      <c r="P873" s="334" t="str">
        <f>'Clients Balance'!P1082/'Clients Balance'!$B1082</f>
        <v>#DIV/0!</v>
      </c>
      <c r="Q873" s="334" t="str">
        <f>'Clients Balance'!Q1082/'Clients Balance'!$B1082</f>
        <v>#DIV/0!</v>
      </c>
      <c r="R873" s="334" t="str">
        <f>'Clients Balance'!R1082/'Clients Balance'!$B1082</f>
        <v>#DIV/0!</v>
      </c>
      <c r="S873" s="134"/>
      <c r="T873" s="134"/>
      <c r="U873" s="134"/>
      <c r="V873" s="134"/>
      <c r="W873" s="134"/>
      <c r="X873" s="134"/>
      <c r="Y873" s="134"/>
      <c r="Z873" s="134"/>
      <c r="AA873" s="134"/>
    </row>
    <row r="874" ht="22.5" customHeight="1">
      <c r="A874" s="186" t="str">
        <f>'PROP DAILY PNL'!A1080</f>
        <v/>
      </c>
      <c r="B874" s="335" t="str">
        <f t="shared" si="1"/>
        <v>#DIV/0!</v>
      </c>
      <c r="C874" s="334" t="str">
        <f>'Clients Balance'!C1087/'Clients Balance'!B1087</f>
        <v>#DIV/0!</v>
      </c>
      <c r="D874" s="334" t="str">
        <f>'Clients Balance'!D1083/'Clients Balance'!$B1083</f>
        <v>#DIV/0!</v>
      </c>
      <c r="E874" s="334" t="str">
        <f>'Clients Balance'!E1087/'Clients Balance'!$B1087</f>
        <v>#DIV/0!</v>
      </c>
      <c r="F874" s="334" t="str">
        <f>'Clients Balance'!F1087/'Clients Balance'!$B1087</f>
        <v>#DIV/0!</v>
      </c>
      <c r="G874" s="334" t="str">
        <f>'Clients Balance'!G1087/'Clients Balance'!$B1087</f>
        <v>#DIV/0!</v>
      </c>
      <c r="H874" s="334" t="str">
        <f>'Clients Balance'!H1087/'Clients Balance'!$B1087</f>
        <v>#DIV/0!</v>
      </c>
      <c r="I874" s="334" t="str">
        <f>'Clients Balance'!I1087/'Clients Balance'!$B1087</f>
        <v>#DIV/0!</v>
      </c>
      <c r="J874" s="334" t="str">
        <f>'Clients Balance'!J1087/'Clients Balance'!$B1087</f>
        <v>#DIV/0!</v>
      </c>
      <c r="K874" s="334" t="str">
        <f>'Clients Balance'!K1087/'Clients Balance'!$B1087</f>
        <v>#DIV/0!</v>
      </c>
      <c r="L874" s="334" t="str">
        <f>'Clients Balance'!L1083/'Clients Balance'!$B1083</f>
        <v>#DIV/0!</v>
      </c>
      <c r="M874" s="334" t="str">
        <f>'Clients Balance'!M1083/'Clients Balance'!$B1083</f>
        <v>#DIV/0!</v>
      </c>
      <c r="N874" s="334" t="str">
        <f>'Clients Balance'!N1083/'Clients Balance'!$B1083</f>
        <v>#DIV/0!</v>
      </c>
      <c r="O874" s="334" t="str">
        <f>'Clients Balance'!O1083/'Clients Balance'!$B1083</f>
        <v>#DIV/0!</v>
      </c>
      <c r="P874" s="334" t="str">
        <f>'Clients Balance'!P1083/'Clients Balance'!$B1083</f>
        <v>#DIV/0!</v>
      </c>
      <c r="Q874" s="334" t="str">
        <f>'Clients Balance'!Q1083/'Clients Balance'!$B1083</f>
        <v>#DIV/0!</v>
      </c>
      <c r="R874" s="334" t="str">
        <f>'Clients Balance'!R1083/'Clients Balance'!$B1083</f>
        <v>#DIV/0!</v>
      </c>
      <c r="S874" s="134"/>
      <c r="T874" s="134"/>
      <c r="U874" s="134"/>
      <c r="V874" s="134"/>
      <c r="W874" s="134"/>
      <c r="X874" s="134"/>
      <c r="Y874" s="134"/>
      <c r="Z874" s="134"/>
      <c r="AA874" s="134"/>
    </row>
    <row r="875" ht="22.5" customHeight="1">
      <c r="A875" s="186" t="str">
        <f>'PROP DAILY PNL'!A1081</f>
        <v/>
      </c>
      <c r="B875" s="335" t="str">
        <f t="shared" si="1"/>
        <v>#DIV/0!</v>
      </c>
      <c r="C875" s="334" t="str">
        <f>'Clients Balance'!C1088/'Clients Balance'!B1088</f>
        <v>#DIV/0!</v>
      </c>
      <c r="D875" s="334" t="str">
        <f>'Clients Balance'!D1084/'Clients Balance'!$B1084</f>
        <v>#DIV/0!</v>
      </c>
      <c r="E875" s="334" t="str">
        <f>'Clients Balance'!E1088/'Clients Balance'!$B1088</f>
        <v>#DIV/0!</v>
      </c>
      <c r="F875" s="334" t="str">
        <f>'Clients Balance'!F1088/'Clients Balance'!$B1088</f>
        <v>#DIV/0!</v>
      </c>
      <c r="G875" s="334" t="str">
        <f>'Clients Balance'!G1088/'Clients Balance'!$B1088</f>
        <v>#DIV/0!</v>
      </c>
      <c r="H875" s="334" t="str">
        <f>'Clients Balance'!H1088/'Clients Balance'!$B1088</f>
        <v>#DIV/0!</v>
      </c>
      <c r="I875" s="334" t="str">
        <f>'Clients Balance'!I1088/'Clients Balance'!$B1088</f>
        <v>#DIV/0!</v>
      </c>
      <c r="J875" s="334" t="str">
        <f>'Clients Balance'!J1088/'Clients Balance'!$B1088</f>
        <v>#DIV/0!</v>
      </c>
      <c r="K875" s="334" t="str">
        <f>'Clients Balance'!K1088/'Clients Balance'!$B1088</f>
        <v>#DIV/0!</v>
      </c>
      <c r="L875" s="334" t="str">
        <f>'Clients Balance'!L1084/'Clients Balance'!$B1084</f>
        <v>#DIV/0!</v>
      </c>
      <c r="M875" s="334" t="str">
        <f>'Clients Balance'!M1084/'Clients Balance'!$B1084</f>
        <v>#DIV/0!</v>
      </c>
      <c r="N875" s="334" t="str">
        <f>'Clients Balance'!N1084/'Clients Balance'!$B1084</f>
        <v>#DIV/0!</v>
      </c>
      <c r="O875" s="334" t="str">
        <f>'Clients Balance'!O1084/'Clients Balance'!$B1084</f>
        <v>#DIV/0!</v>
      </c>
      <c r="P875" s="334" t="str">
        <f>'Clients Balance'!P1084/'Clients Balance'!$B1084</f>
        <v>#DIV/0!</v>
      </c>
      <c r="Q875" s="334" t="str">
        <f>'Clients Balance'!Q1084/'Clients Balance'!$B1084</f>
        <v>#DIV/0!</v>
      </c>
      <c r="R875" s="334" t="str">
        <f>'Clients Balance'!R1084/'Clients Balance'!$B1084</f>
        <v>#DIV/0!</v>
      </c>
      <c r="S875" s="134"/>
      <c r="T875" s="134"/>
      <c r="U875" s="134"/>
      <c r="V875" s="134"/>
      <c r="W875" s="134"/>
      <c r="X875" s="134"/>
      <c r="Y875" s="134"/>
      <c r="Z875" s="134"/>
      <c r="AA875" s="134"/>
    </row>
    <row r="876" ht="22.5" customHeight="1">
      <c r="A876" s="186" t="str">
        <f>'PROP DAILY PNL'!A1082</f>
        <v/>
      </c>
      <c r="B876" s="335" t="str">
        <f t="shared" si="1"/>
        <v>#DIV/0!</v>
      </c>
      <c r="C876" s="334" t="str">
        <f>'Clients Balance'!C1089/'Clients Balance'!B1089</f>
        <v>#DIV/0!</v>
      </c>
      <c r="D876" s="334" t="str">
        <f>'Clients Balance'!D1085/'Clients Balance'!$B1085</f>
        <v>#DIV/0!</v>
      </c>
      <c r="E876" s="334" t="str">
        <f>'Clients Balance'!E1089/'Clients Balance'!$B1089</f>
        <v>#DIV/0!</v>
      </c>
      <c r="F876" s="334" t="str">
        <f>'Clients Balance'!F1089/'Clients Balance'!$B1089</f>
        <v>#DIV/0!</v>
      </c>
      <c r="G876" s="334" t="str">
        <f>'Clients Balance'!G1089/'Clients Balance'!$B1089</f>
        <v>#DIV/0!</v>
      </c>
      <c r="H876" s="334" t="str">
        <f>'Clients Balance'!H1089/'Clients Balance'!$B1089</f>
        <v>#DIV/0!</v>
      </c>
      <c r="I876" s="334" t="str">
        <f>'Clients Balance'!I1089/'Clients Balance'!$B1089</f>
        <v>#DIV/0!</v>
      </c>
      <c r="J876" s="334" t="str">
        <f>'Clients Balance'!J1089/'Clients Balance'!$B1089</f>
        <v>#DIV/0!</v>
      </c>
      <c r="K876" s="334" t="str">
        <f>'Clients Balance'!K1089/'Clients Balance'!$B1089</f>
        <v>#DIV/0!</v>
      </c>
      <c r="L876" s="334" t="str">
        <f>'Clients Balance'!L1085/'Clients Balance'!$B1085</f>
        <v>#DIV/0!</v>
      </c>
      <c r="M876" s="334" t="str">
        <f>'Clients Balance'!M1085/'Clients Balance'!$B1085</f>
        <v>#DIV/0!</v>
      </c>
      <c r="N876" s="334" t="str">
        <f>'Clients Balance'!N1085/'Clients Balance'!$B1085</f>
        <v>#DIV/0!</v>
      </c>
      <c r="O876" s="334" t="str">
        <f>'Clients Balance'!O1085/'Clients Balance'!$B1085</f>
        <v>#DIV/0!</v>
      </c>
      <c r="P876" s="334" t="str">
        <f>'Clients Balance'!P1085/'Clients Balance'!$B1085</f>
        <v>#DIV/0!</v>
      </c>
      <c r="Q876" s="334" t="str">
        <f>'Clients Balance'!Q1085/'Clients Balance'!$B1085</f>
        <v>#DIV/0!</v>
      </c>
      <c r="R876" s="334" t="str">
        <f>'Clients Balance'!R1085/'Clients Balance'!$B1085</f>
        <v>#DIV/0!</v>
      </c>
      <c r="S876" s="134"/>
      <c r="T876" s="134"/>
      <c r="U876" s="134"/>
      <c r="V876" s="134"/>
      <c r="W876" s="134"/>
      <c r="X876" s="134"/>
      <c r="Y876" s="134"/>
      <c r="Z876" s="134"/>
      <c r="AA876" s="134"/>
    </row>
    <row r="877" ht="22.5" customHeight="1">
      <c r="A877" s="186" t="str">
        <f>'PROP DAILY PNL'!A1083</f>
        <v/>
      </c>
      <c r="B877" s="335" t="str">
        <f t="shared" si="1"/>
        <v>#DIV/0!</v>
      </c>
      <c r="C877" s="334" t="str">
        <f>'Clients Balance'!C1090/'Clients Balance'!B1090</f>
        <v>#DIV/0!</v>
      </c>
      <c r="D877" s="334" t="str">
        <f>'Clients Balance'!D1086/'Clients Balance'!$B1086</f>
        <v>#DIV/0!</v>
      </c>
      <c r="E877" s="334" t="str">
        <f>'Clients Balance'!E1090/'Clients Balance'!$B1090</f>
        <v>#DIV/0!</v>
      </c>
      <c r="F877" s="334" t="str">
        <f>'Clients Balance'!F1090/'Clients Balance'!$B1090</f>
        <v>#DIV/0!</v>
      </c>
      <c r="G877" s="334" t="str">
        <f>'Clients Balance'!G1090/'Clients Balance'!$B1090</f>
        <v>#DIV/0!</v>
      </c>
      <c r="H877" s="334" t="str">
        <f>'Clients Balance'!H1090/'Clients Balance'!$B1090</f>
        <v>#DIV/0!</v>
      </c>
      <c r="I877" s="334" t="str">
        <f>'Clients Balance'!I1090/'Clients Balance'!$B1090</f>
        <v>#DIV/0!</v>
      </c>
      <c r="J877" s="334" t="str">
        <f>'Clients Balance'!J1090/'Clients Balance'!$B1090</f>
        <v>#DIV/0!</v>
      </c>
      <c r="K877" s="334" t="str">
        <f>'Clients Balance'!K1090/'Clients Balance'!$B1090</f>
        <v>#DIV/0!</v>
      </c>
      <c r="L877" s="334" t="str">
        <f>'Clients Balance'!L1086/'Clients Balance'!$B1086</f>
        <v>#DIV/0!</v>
      </c>
      <c r="M877" s="334" t="str">
        <f>'Clients Balance'!M1086/'Clients Balance'!$B1086</f>
        <v>#DIV/0!</v>
      </c>
      <c r="N877" s="334" t="str">
        <f>'Clients Balance'!N1086/'Clients Balance'!$B1086</f>
        <v>#DIV/0!</v>
      </c>
      <c r="O877" s="334" t="str">
        <f>'Clients Balance'!O1086/'Clients Balance'!$B1086</f>
        <v>#DIV/0!</v>
      </c>
      <c r="P877" s="334" t="str">
        <f>'Clients Balance'!P1086/'Clients Balance'!$B1086</f>
        <v>#DIV/0!</v>
      </c>
      <c r="Q877" s="334" t="str">
        <f>'Clients Balance'!Q1086/'Clients Balance'!$B1086</f>
        <v>#DIV/0!</v>
      </c>
      <c r="R877" s="334" t="str">
        <f>'Clients Balance'!R1086/'Clients Balance'!$B1086</f>
        <v>#DIV/0!</v>
      </c>
      <c r="S877" s="134"/>
      <c r="T877" s="134"/>
      <c r="U877" s="134"/>
      <c r="V877" s="134"/>
      <c r="W877" s="134"/>
      <c r="X877" s="134"/>
      <c r="Y877" s="134"/>
      <c r="Z877" s="134"/>
      <c r="AA877" s="134"/>
    </row>
    <row r="878" ht="22.5" customHeight="1">
      <c r="A878" s="186" t="str">
        <f>'PROP DAILY PNL'!A1084</f>
        <v/>
      </c>
      <c r="B878" s="335" t="str">
        <f t="shared" si="1"/>
        <v>#DIV/0!</v>
      </c>
      <c r="C878" s="334" t="str">
        <f>'Clients Balance'!C1091/'Clients Balance'!B1091</f>
        <v>#DIV/0!</v>
      </c>
      <c r="D878" s="334" t="str">
        <f>'Clients Balance'!D1087/'Clients Balance'!$B1087</f>
        <v>#DIV/0!</v>
      </c>
      <c r="E878" s="334" t="str">
        <f>'Clients Balance'!E1091/'Clients Balance'!$B1091</f>
        <v>#DIV/0!</v>
      </c>
      <c r="F878" s="334" t="str">
        <f>'Clients Balance'!F1091/'Clients Balance'!$B1091</f>
        <v>#DIV/0!</v>
      </c>
      <c r="G878" s="334" t="str">
        <f>'Clients Balance'!G1091/'Clients Balance'!$B1091</f>
        <v>#DIV/0!</v>
      </c>
      <c r="H878" s="334" t="str">
        <f>'Clients Balance'!H1091/'Clients Balance'!$B1091</f>
        <v>#DIV/0!</v>
      </c>
      <c r="I878" s="334" t="str">
        <f>'Clients Balance'!I1091/'Clients Balance'!$B1091</f>
        <v>#DIV/0!</v>
      </c>
      <c r="J878" s="334" t="str">
        <f>'Clients Balance'!J1091/'Clients Balance'!$B1091</f>
        <v>#DIV/0!</v>
      </c>
      <c r="K878" s="334" t="str">
        <f>'Clients Balance'!K1091/'Clients Balance'!$B1091</f>
        <v>#DIV/0!</v>
      </c>
      <c r="L878" s="334" t="str">
        <f>'Clients Balance'!L1087/'Clients Balance'!$B1087</f>
        <v>#DIV/0!</v>
      </c>
      <c r="M878" s="334" t="str">
        <f>'Clients Balance'!M1087/'Clients Balance'!$B1087</f>
        <v>#DIV/0!</v>
      </c>
      <c r="N878" s="334" t="str">
        <f>'Clients Balance'!N1087/'Clients Balance'!$B1087</f>
        <v>#DIV/0!</v>
      </c>
      <c r="O878" s="334" t="str">
        <f>'Clients Balance'!O1087/'Clients Balance'!$B1087</f>
        <v>#DIV/0!</v>
      </c>
      <c r="P878" s="334" t="str">
        <f>'Clients Balance'!P1087/'Clients Balance'!$B1087</f>
        <v>#DIV/0!</v>
      </c>
      <c r="Q878" s="334" t="str">
        <f>'Clients Balance'!Q1087/'Clients Balance'!$B1087</f>
        <v>#DIV/0!</v>
      </c>
      <c r="R878" s="334" t="str">
        <f>'Clients Balance'!R1087/'Clients Balance'!$B1087</f>
        <v>#DIV/0!</v>
      </c>
      <c r="S878" s="134"/>
      <c r="T878" s="134"/>
      <c r="U878" s="134"/>
      <c r="V878" s="134"/>
      <c r="W878" s="134"/>
      <c r="X878" s="134"/>
      <c r="Y878" s="134"/>
      <c r="Z878" s="134"/>
      <c r="AA878" s="134"/>
    </row>
    <row r="879" ht="22.5" customHeight="1">
      <c r="A879" s="186" t="str">
        <f>'PROP DAILY PNL'!A1085</f>
        <v/>
      </c>
      <c r="B879" s="335" t="str">
        <f t="shared" si="1"/>
        <v>#DIV/0!</v>
      </c>
      <c r="C879" s="334" t="str">
        <f>'Clients Balance'!C1092/'Clients Balance'!B1092</f>
        <v>#DIV/0!</v>
      </c>
      <c r="D879" s="334" t="str">
        <f>'Clients Balance'!D1088/'Clients Balance'!$B1088</f>
        <v>#DIV/0!</v>
      </c>
      <c r="E879" s="334" t="str">
        <f>'Clients Balance'!E1092/'Clients Balance'!$B1092</f>
        <v>#DIV/0!</v>
      </c>
      <c r="F879" s="334" t="str">
        <f>'Clients Balance'!F1092/'Clients Balance'!$B1092</f>
        <v>#DIV/0!</v>
      </c>
      <c r="G879" s="334" t="str">
        <f>'Clients Balance'!G1092/'Clients Balance'!$B1092</f>
        <v>#DIV/0!</v>
      </c>
      <c r="H879" s="334" t="str">
        <f>'Clients Balance'!H1092/'Clients Balance'!$B1092</f>
        <v>#DIV/0!</v>
      </c>
      <c r="I879" s="334" t="str">
        <f>'Clients Balance'!I1092/'Clients Balance'!$B1092</f>
        <v>#DIV/0!</v>
      </c>
      <c r="J879" s="334" t="str">
        <f>'Clients Balance'!J1092/'Clients Balance'!$B1092</f>
        <v>#DIV/0!</v>
      </c>
      <c r="K879" s="334" t="str">
        <f>'Clients Balance'!K1092/'Clients Balance'!$B1092</f>
        <v>#DIV/0!</v>
      </c>
      <c r="L879" s="334" t="str">
        <f>'Clients Balance'!L1088/'Clients Balance'!$B1088</f>
        <v>#DIV/0!</v>
      </c>
      <c r="M879" s="334" t="str">
        <f>'Clients Balance'!M1088/'Clients Balance'!$B1088</f>
        <v>#DIV/0!</v>
      </c>
      <c r="N879" s="334" t="str">
        <f>'Clients Balance'!N1088/'Clients Balance'!$B1088</f>
        <v>#DIV/0!</v>
      </c>
      <c r="O879" s="334" t="str">
        <f>'Clients Balance'!O1088/'Clients Balance'!$B1088</f>
        <v>#DIV/0!</v>
      </c>
      <c r="P879" s="334" t="str">
        <f>'Clients Balance'!P1088/'Clients Balance'!$B1088</f>
        <v>#DIV/0!</v>
      </c>
      <c r="Q879" s="334" t="str">
        <f>'Clients Balance'!Q1088/'Clients Balance'!$B1088</f>
        <v>#DIV/0!</v>
      </c>
      <c r="R879" s="334" t="str">
        <f>'Clients Balance'!R1088/'Clients Balance'!$B1088</f>
        <v>#DIV/0!</v>
      </c>
      <c r="S879" s="134"/>
      <c r="T879" s="134"/>
      <c r="U879" s="134"/>
      <c r="V879" s="134"/>
      <c r="W879" s="134"/>
      <c r="X879" s="134"/>
      <c r="Y879" s="134"/>
      <c r="Z879" s="134"/>
      <c r="AA879" s="134"/>
    </row>
    <row r="880" ht="22.5" customHeight="1">
      <c r="A880" s="186" t="str">
        <f>'PROP DAILY PNL'!A1086</f>
        <v/>
      </c>
      <c r="B880" s="335" t="str">
        <f t="shared" si="1"/>
        <v>#DIV/0!</v>
      </c>
      <c r="C880" s="334" t="str">
        <f>'Clients Balance'!C1093/'Clients Balance'!B1093</f>
        <v>#DIV/0!</v>
      </c>
      <c r="D880" s="334" t="str">
        <f>'Clients Balance'!D1089/'Clients Balance'!$B1089</f>
        <v>#DIV/0!</v>
      </c>
      <c r="E880" s="334" t="str">
        <f>'Clients Balance'!E1093/'Clients Balance'!$B1093</f>
        <v>#DIV/0!</v>
      </c>
      <c r="F880" s="334" t="str">
        <f>'Clients Balance'!F1093/'Clients Balance'!$B1093</f>
        <v>#DIV/0!</v>
      </c>
      <c r="G880" s="334" t="str">
        <f>'Clients Balance'!G1093/'Clients Balance'!$B1093</f>
        <v>#DIV/0!</v>
      </c>
      <c r="H880" s="334" t="str">
        <f>'Clients Balance'!H1093/'Clients Balance'!$B1093</f>
        <v>#DIV/0!</v>
      </c>
      <c r="I880" s="334" t="str">
        <f>'Clients Balance'!I1093/'Clients Balance'!$B1093</f>
        <v>#DIV/0!</v>
      </c>
      <c r="J880" s="334" t="str">
        <f>'Clients Balance'!J1093/'Clients Balance'!$B1093</f>
        <v>#DIV/0!</v>
      </c>
      <c r="K880" s="334" t="str">
        <f>'Clients Balance'!K1093/'Clients Balance'!$B1093</f>
        <v>#DIV/0!</v>
      </c>
      <c r="L880" s="334" t="str">
        <f>'Clients Balance'!L1089/'Clients Balance'!$B1089</f>
        <v>#DIV/0!</v>
      </c>
      <c r="M880" s="334" t="str">
        <f>'Clients Balance'!M1089/'Clients Balance'!$B1089</f>
        <v>#DIV/0!</v>
      </c>
      <c r="N880" s="334" t="str">
        <f>'Clients Balance'!N1089/'Clients Balance'!$B1089</f>
        <v>#DIV/0!</v>
      </c>
      <c r="O880" s="334" t="str">
        <f>'Clients Balance'!O1089/'Clients Balance'!$B1089</f>
        <v>#DIV/0!</v>
      </c>
      <c r="P880" s="334" t="str">
        <f>'Clients Balance'!P1089/'Clients Balance'!$B1089</f>
        <v>#DIV/0!</v>
      </c>
      <c r="Q880" s="334" t="str">
        <f>'Clients Balance'!Q1089/'Clients Balance'!$B1089</f>
        <v>#DIV/0!</v>
      </c>
      <c r="R880" s="334" t="str">
        <f>'Clients Balance'!R1089/'Clients Balance'!$B1089</f>
        <v>#DIV/0!</v>
      </c>
      <c r="S880" s="134"/>
      <c r="T880" s="134"/>
      <c r="U880" s="134"/>
      <c r="V880" s="134"/>
      <c r="W880" s="134"/>
      <c r="X880" s="134"/>
      <c r="Y880" s="134"/>
      <c r="Z880" s="134"/>
      <c r="AA880" s="134"/>
    </row>
    <row r="881" ht="22.5" customHeight="1">
      <c r="A881" s="186" t="str">
        <f>'PROP DAILY PNL'!A1087</f>
        <v/>
      </c>
      <c r="B881" s="335" t="str">
        <f t="shared" si="1"/>
        <v>#DIV/0!</v>
      </c>
      <c r="C881" s="334" t="str">
        <f>'Clients Balance'!C1094/'Clients Balance'!B1094</f>
        <v>#DIV/0!</v>
      </c>
      <c r="D881" s="334" t="str">
        <f>'Clients Balance'!D1090/'Clients Balance'!$B1090</f>
        <v>#DIV/0!</v>
      </c>
      <c r="E881" s="334" t="str">
        <f>'Clients Balance'!E1094/'Clients Balance'!$B1094</f>
        <v>#DIV/0!</v>
      </c>
      <c r="F881" s="334" t="str">
        <f>'Clients Balance'!F1094/'Clients Balance'!$B1094</f>
        <v>#DIV/0!</v>
      </c>
      <c r="G881" s="334" t="str">
        <f>'Clients Balance'!G1094/'Clients Balance'!$B1094</f>
        <v>#DIV/0!</v>
      </c>
      <c r="H881" s="334" t="str">
        <f>'Clients Balance'!H1094/'Clients Balance'!$B1094</f>
        <v>#DIV/0!</v>
      </c>
      <c r="I881" s="334" t="str">
        <f>'Clients Balance'!I1094/'Clients Balance'!$B1094</f>
        <v>#DIV/0!</v>
      </c>
      <c r="J881" s="334" t="str">
        <f>'Clients Balance'!J1094/'Clients Balance'!$B1094</f>
        <v>#DIV/0!</v>
      </c>
      <c r="K881" s="334" t="str">
        <f>'Clients Balance'!K1094/'Clients Balance'!$B1094</f>
        <v>#DIV/0!</v>
      </c>
      <c r="L881" s="334" t="str">
        <f>'Clients Balance'!L1090/'Clients Balance'!$B1090</f>
        <v>#DIV/0!</v>
      </c>
      <c r="M881" s="334" t="str">
        <f>'Clients Balance'!M1090/'Clients Balance'!$B1090</f>
        <v>#DIV/0!</v>
      </c>
      <c r="N881" s="334" t="str">
        <f>'Clients Balance'!N1090/'Clients Balance'!$B1090</f>
        <v>#DIV/0!</v>
      </c>
      <c r="O881" s="334" t="str">
        <f>'Clients Balance'!O1090/'Clients Balance'!$B1090</f>
        <v>#DIV/0!</v>
      </c>
      <c r="P881" s="334" t="str">
        <f>'Clients Balance'!P1090/'Clients Balance'!$B1090</f>
        <v>#DIV/0!</v>
      </c>
      <c r="Q881" s="334" t="str">
        <f>'Clients Balance'!Q1090/'Clients Balance'!$B1090</f>
        <v>#DIV/0!</v>
      </c>
      <c r="R881" s="334" t="str">
        <f>'Clients Balance'!R1090/'Clients Balance'!$B1090</f>
        <v>#DIV/0!</v>
      </c>
      <c r="S881" s="134"/>
      <c r="T881" s="134"/>
      <c r="U881" s="134"/>
      <c r="V881" s="134"/>
      <c r="W881" s="134"/>
      <c r="X881" s="134"/>
      <c r="Y881" s="134"/>
      <c r="Z881" s="134"/>
      <c r="AA881" s="134"/>
    </row>
    <row r="882" ht="22.5" customHeight="1">
      <c r="A882" s="186" t="str">
        <f>'PROP DAILY PNL'!A1088</f>
        <v/>
      </c>
      <c r="B882" s="335" t="str">
        <f t="shared" si="1"/>
        <v>#DIV/0!</v>
      </c>
      <c r="C882" s="334" t="str">
        <f>'Clients Balance'!C1095/'Clients Balance'!B1095</f>
        <v>#DIV/0!</v>
      </c>
      <c r="D882" s="334" t="str">
        <f>'Clients Balance'!D1091/'Clients Balance'!$B1091</f>
        <v>#DIV/0!</v>
      </c>
      <c r="E882" s="334" t="str">
        <f>'Clients Balance'!E1095/'Clients Balance'!$B1095</f>
        <v>#DIV/0!</v>
      </c>
      <c r="F882" s="334" t="str">
        <f>'Clients Balance'!F1095/'Clients Balance'!$B1095</f>
        <v>#DIV/0!</v>
      </c>
      <c r="G882" s="334" t="str">
        <f>'Clients Balance'!G1095/'Clients Balance'!$B1095</f>
        <v>#DIV/0!</v>
      </c>
      <c r="H882" s="334" t="str">
        <f>'Clients Balance'!H1095/'Clients Balance'!$B1095</f>
        <v>#DIV/0!</v>
      </c>
      <c r="I882" s="334" t="str">
        <f>'Clients Balance'!I1095/'Clients Balance'!$B1095</f>
        <v>#DIV/0!</v>
      </c>
      <c r="J882" s="334" t="str">
        <f>'Clients Balance'!J1095/'Clients Balance'!$B1095</f>
        <v>#DIV/0!</v>
      </c>
      <c r="K882" s="334" t="str">
        <f>'Clients Balance'!K1095/'Clients Balance'!$B1095</f>
        <v>#DIV/0!</v>
      </c>
      <c r="L882" s="334" t="str">
        <f>'Clients Balance'!L1091/'Clients Balance'!$B1091</f>
        <v>#DIV/0!</v>
      </c>
      <c r="M882" s="334" t="str">
        <f>'Clients Balance'!M1091/'Clients Balance'!$B1091</f>
        <v>#DIV/0!</v>
      </c>
      <c r="N882" s="334" t="str">
        <f>'Clients Balance'!N1091/'Clients Balance'!$B1091</f>
        <v>#DIV/0!</v>
      </c>
      <c r="O882" s="334" t="str">
        <f>'Clients Balance'!O1091/'Clients Balance'!$B1091</f>
        <v>#DIV/0!</v>
      </c>
      <c r="P882" s="334" t="str">
        <f>'Clients Balance'!P1091/'Clients Balance'!$B1091</f>
        <v>#DIV/0!</v>
      </c>
      <c r="Q882" s="334" t="str">
        <f>'Clients Balance'!Q1091/'Clients Balance'!$B1091</f>
        <v>#DIV/0!</v>
      </c>
      <c r="R882" s="334" t="str">
        <f>'Clients Balance'!R1091/'Clients Balance'!$B1091</f>
        <v>#DIV/0!</v>
      </c>
      <c r="S882" s="134"/>
      <c r="T882" s="134"/>
      <c r="U882" s="134"/>
      <c r="V882" s="134"/>
      <c r="W882" s="134"/>
      <c r="X882" s="134"/>
      <c r="Y882" s="134"/>
      <c r="Z882" s="134"/>
      <c r="AA882" s="134"/>
    </row>
    <row r="883" ht="22.5" customHeight="1">
      <c r="A883" s="186" t="str">
        <f>'PROP DAILY PNL'!A1089</f>
        <v/>
      </c>
      <c r="B883" s="335" t="str">
        <f t="shared" si="1"/>
        <v>#DIV/0!</v>
      </c>
      <c r="C883" s="334" t="str">
        <f>'Clients Balance'!C1096/'Clients Balance'!B1096</f>
        <v>#DIV/0!</v>
      </c>
      <c r="D883" s="334" t="str">
        <f>'Clients Balance'!D1092/'Clients Balance'!$B1092</f>
        <v>#DIV/0!</v>
      </c>
      <c r="E883" s="334" t="str">
        <f>'Clients Balance'!E1096/'Clients Balance'!$B1096</f>
        <v>#DIV/0!</v>
      </c>
      <c r="F883" s="334" t="str">
        <f>'Clients Balance'!F1096/'Clients Balance'!$B1096</f>
        <v>#DIV/0!</v>
      </c>
      <c r="G883" s="334" t="str">
        <f>'Clients Balance'!G1096/'Clients Balance'!$B1096</f>
        <v>#DIV/0!</v>
      </c>
      <c r="H883" s="334" t="str">
        <f>'Clients Balance'!H1096/'Clients Balance'!$B1096</f>
        <v>#DIV/0!</v>
      </c>
      <c r="I883" s="334" t="str">
        <f>'Clients Balance'!I1096/'Clients Balance'!$B1096</f>
        <v>#DIV/0!</v>
      </c>
      <c r="J883" s="334" t="str">
        <f>'Clients Balance'!J1096/'Clients Balance'!$B1096</f>
        <v>#DIV/0!</v>
      </c>
      <c r="K883" s="334" t="str">
        <f>'Clients Balance'!K1096/'Clients Balance'!$B1096</f>
        <v>#DIV/0!</v>
      </c>
      <c r="L883" s="334" t="str">
        <f>'Clients Balance'!L1092/'Clients Balance'!$B1092</f>
        <v>#DIV/0!</v>
      </c>
      <c r="M883" s="334" t="str">
        <f>'Clients Balance'!M1092/'Clients Balance'!$B1092</f>
        <v>#DIV/0!</v>
      </c>
      <c r="N883" s="334" t="str">
        <f>'Clients Balance'!N1092/'Clients Balance'!$B1092</f>
        <v>#DIV/0!</v>
      </c>
      <c r="O883" s="334" t="str">
        <f>'Clients Balance'!O1092/'Clients Balance'!$B1092</f>
        <v>#DIV/0!</v>
      </c>
      <c r="P883" s="334" t="str">
        <f>'Clients Balance'!P1092/'Clients Balance'!$B1092</f>
        <v>#DIV/0!</v>
      </c>
      <c r="Q883" s="334" t="str">
        <f>'Clients Balance'!Q1092/'Clients Balance'!$B1092</f>
        <v>#DIV/0!</v>
      </c>
      <c r="R883" s="334" t="str">
        <f>'Clients Balance'!R1092/'Clients Balance'!$B1092</f>
        <v>#DIV/0!</v>
      </c>
      <c r="S883" s="134"/>
      <c r="T883" s="134"/>
      <c r="U883" s="134"/>
      <c r="V883" s="134"/>
      <c r="W883" s="134"/>
      <c r="X883" s="134"/>
      <c r="Y883" s="134"/>
      <c r="Z883" s="134"/>
      <c r="AA883" s="134"/>
    </row>
    <row r="884" ht="22.5" customHeight="1">
      <c r="A884" s="186" t="str">
        <f>'PROP DAILY PNL'!A1090</f>
        <v/>
      </c>
      <c r="B884" s="335" t="str">
        <f t="shared" si="1"/>
        <v>#DIV/0!</v>
      </c>
      <c r="C884" s="334" t="str">
        <f>'Clients Balance'!C1097/'Clients Balance'!B1097</f>
        <v>#DIV/0!</v>
      </c>
      <c r="D884" s="334" t="str">
        <f>'Clients Balance'!D1093/'Clients Balance'!$B1093</f>
        <v>#DIV/0!</v>
      </c>
      <c r="E884" s="334" t="str">
        <f>'Clients Balance'!E1097/'Clients Balance'!$B1097</f>
        <v>#DIV/0!</v>
      </c>
      <c r="F884" s="334" t="str">
        <f>'Clients Balance'!F1097/'Clients Balance'!$B1097</f>
        <v>#DIV/0!</v>
      </c>
      <c r="G884" s="334" t="str">
        <f>'Clients Balance'!G1097/'Clients Balance'!$B1097</f>
        <v>#DIV/0!</v>
      </c>
      <c r="H884" s="334" t="str">
        <f>'Clients Balance'!H1097/'Clients Balance'!$B1097</f>
        <v>#DIV/0!</v>
      </c>
      <c r="I884" s="334" t="str">
        <f>'Clients Balance'!I1097/'Clients Balance'!$B1097</f>
        <v>#DIV/0!</v>
      </c>
      <c r="J884" s="334" t="str">
        <f>'Clients Balance'!J1097/'Clients Balance'!$B1097</f>
        <v>#DIV/0!</v>
      </c>
      <c r="K884" s="334" t="str">
        <f>'Clients Balance'!K1097/'Clients Balance'!$B1097</f>
        <v>#DIV/0!</v>
      </c>
      <c r="L884" s="334" t="str">
        <f>'Clients Balance'!L1093/'Clients Balance'!$B1093</f>
        <v>#DIV/0!</v>
      </c>
      <c r="M884" s="334" t="str">
        <f>'Clients Balance'!M1093/'Clients Balance'!$B1093</f>
        <v>#DIV/0!</v>
      </c>
      <c r="N884" s="334" t="str">
        <f>'Clients Balance'!N1093/'Clients Balance'!$B1093</f>
        <v>#DIV/0!</v>
      </c>
      <c r="O884" s="334" t="str">
        <f>'Clients Balance'!O1093/'Clients Balance'!$B1093</f>
        <v>#DIV/0!</v>
      </c>
      <c r="P884" s="334" t="str">
        <f>'Clients Balance'!P1093/'Clients Balance'!$B1093</f>
        <v>#DIV/0!</v>
      </c>
      <c r="Q884" s="334" t="str">
        <f>'Clients Balance'!Q1093/'Clients Balance'!$B1093</f>
        <v>#DIV/0!</v>
      </c>
      <c r="R884" s="334" t="str">
        <f>'Clients Balance'!R1093/'Clients Balance'!$B1093</f>
        <v>#DIV/0!</v>
      </c>
      <c r="S884" s="134"/>
      <c r="T884" s="134"/>
      <c r="U884" s="134"/>
      <c r="V884" s="134"/>
      <c r="W884" s="134"/>
      <c r="X884" s="134"/>
      <c r="Y884" s="134"/>
      <c r="Z884" s="134"/>
      <c r="AA884" s="134"/>
    </row>
    <row r="885" ht="22.5" customHeight="1">
      <c r="A885" s="186" t="str">
        <f>'PROP DAILY PNL'!A1091</f>
        <v/>
      </c>
      <c r="B885" s="335" t="str">
        <f t="shared" si="1"/>
        <v>#DIV/0!</v>
      </c>
      <c r="C885" s="334" t="str">
        <f>'Clients Balance'!C1098/'Clients Balance'!B1098</f>
        <v>#DIV/0!</v>
      </c>
      <c r="D885" s="334" t="str">
        <f>'Clients Balance'!D1094/'Clients Balance'!$B1094</f>
        <v>#DIV/0!</v>
      </c>
      <c r="E885" s="334" t="str">
        <f>'Clients Balance'!E1098/'Clients Balance'!$B1098</f>
        <v>#DIV/0!</v>
      </c>
      <c r="F885" s="334" t="str">
        <f>'Clients Balance'!F1098/'Clients Balance'!$B1098</f>
        <v>#DIV/0!</v>
      </c>
      <c r="G885" s="334" t="str">
        <f>'Clients Balance'!G1098/'Clients Balance'!$B1098</f>
        <v>#DIV/0!</v>
      </c>
      <c r="H885" s="334" t="str">
        <f>'Clients Balance'!H1098/'Clients Balance'!$B1098</f>
        <v>#DIV/0!</v>
      </c>
      <c r="I885" s="334" t="str">
        <f>'Clients Balance'!I1098/'Clients Balance'!$B1098</f>
        <v>#DIV/0!</v>
      </c>
      <c r="J885" s="334" t="str">
        <f>'Clients Balance'!J1098/'Clients Balance'!$B1098</f>
        <v>#DIV/0!</v>
      </c>
      <c r="K885" s="334" t="str">
        <f>'Clients Balance'!K1098/'Clients Balance'!$B1098</f>
        <v>#DIV/0!</v>
      </c>
      <c r="L885" s="334" t="str">
        <f>'Clients Balance'!L1094/'Clients Balance'!$B1094</f>
        <v>#DIV/0!</v>
      </c>
      <c r="M885" s="334" t="str">
        <f>'Clients Balance'!M1094/'Clients Balance'!$B1094</f>
        <v>#DIV/0!</v>
      </c>
      <c r="N885" s="334" t="str">
        <f>'Clients Balance'!N1094/'Clients Balance'!$B1094</f>
        <v>#DIV/0!</v>
      </c>
      <c r="O885" s="334" t="str">
        <f>'Clients Balance'!O1094/'Clients Balance'!$B1094</f>
        <v>#DIV/0!</v>
      </c>
      <c r="P885" s="334" t="str">
        <f>'Clients Balance'!P1094/'Clients Balance'!$B1094</f>
        <v>#DIV/0!</v>
      </c>
      <c r="Q885" s="334" t="str">
        <f>'Clients Balance'!Q1094/'Clients Balance'!$B1094</f>
        <v>#DIV/0!</v>
      </c>
      <c r="R885" s="334" t="str">
        <f>'Clients Balance'!R1094/'Clients Balance'!$B1094</f>
        <v>#DIV/0!</v>
      </c>
      <c r="S885" s="134"/>
      <c r="T885" s="134"/>
      <c r="U885" s="134"/>
      <c r="V885" s="134"/>
      <c r="W885" s="134"/>
      <c r="X885" s="134"/>
      <c r="Y885" s="134"/>
      <c r="Z885" s="134"/>
      <c r="AA885" s="134"/>
    </row>
    <row r="886" ht="22.5" customHeight="1">
      <c r="A886" s="186" t="str">
        <f>'PROP DAILY PNL'!A1092</f>
        <v/>
      </c>
      <c r="B886" s="335" t="str">
        <f t="shared" si="1"/>
        <v>#DIV/0!</v>
      </c>
      <c r="C886" s="334" t="str">
        <f>'Clients Balance'!C1099/'Clients Balance'!B1099</f>
        <v>#DIV/0!</v>
      </c>
      <c r="D886" s="334" t="str">
        <f>'Clients Balance'!D1095/'Clients Balance'!$B1095</f>
        <v>#DIV/0!</v>
      </c>
      <c r="E886" s="334" t="str">
        <f>'Clients Balance'!E1099/'Clients Balance'!$B1099</f>
        <v>#DIV/0!</v>
      </c>
      <c r="F886" s="334" t="str">
        <f>'Clients Balance'!F1099/'Clients Balance'!$B1099</f>
        <v>#DIV/0!</v>
      </c>
      <c r="G886" s="334" t="str">
        <f>'Clients Balance'!G1099/'Clients Balance'!$B1099</f>
        <v>#DIV/0!</v>
      </c>
      <c r="H886" s="334" t="str">
        <f>'Clients Balance'!H1099/'Clients Balance'!$B1099</f>
        <v>#DIV/0!</v>
      </c>
      <c r="I886" s="334" t="str">
        <f>'Clients Balance'!I1099/'Clients Balance'!$B1099</f>
        <v>#DIV/0!</v>
      </c>
      <c r="J886" s="334" t="str">
        <f>'Clients Balance'!J1099/'Clients Balance'!$B1099</f>
        <v>#DIV/0!</v>
      </c>
      <c r="K886" s="334" t="str">
        <f>'Clients Balance'!K1099/'Clients Balance'!$B1099</f>
        <v>#DIV/0!</v>
      </c>
      <c r="L886" s="334" t="str">
        <f>'Clients Balance'!L1095/'Clients Balance'!$B1095</f>
        <v>#DIV/0!</v>
      </c>
      <c r="M886" s="334" t="str">
        <f>'Clients Balance'!M1095/'Clients Balance'!$B1095</f>
        <v>#DIV/0!</v>
      </c>
      <c r="N886" s="334" t="str">
        <f>'Clients Balance'!N1095/'Clients Balance'!$B1095</f>
        <v>#DIV/0!</v>
      </c>
      <c r="O886" s="334" t="str">
        <f>'Clients Balance'!O1095/'Clients Balance'!$B1095</f>
        <v>#DIV/0!</v>
      </c>
      <c r="P886" s="334" t="str">
        <f>'Clients Balance'!P1095/'Clients Balance'!$B1095</f>
        <v>#DIV/0!</v>
      </c>
      <c r="Q886" s="334" t="str">
        <f>'Clients Balance'!Q1095/'Clients Balance'!$B1095</f>
        <v>#DIV/0!</v>
      </c>
      <c r="R886" s="334" t="str">
        <f>'Clients Balance'!R1095/'Clients Balance'!$B1095</f>
        <v>#DIV/0!</v>
      </c>
      <c r="S886" s="134"/>
      <c r="T886" s="134"/>
      <c r="U886" s="134"/>
      <c r="V886" s="134"/>
      <c r="W886" s="134"/>
      <c r="X886" s="134"/>
      <c r="Y886" s="134"/>
      <c r="Z886" s="134"/>
      <c r="AA886" s="134"/>
    </row>
    <row r="887" ht="22.5" customHeight="1">
      <c r="A887" s="186" t="str">
        <f>'PROP DAILY PNL'!A1093</f>
        <v/>
      </c>
      <c r="B887" s="335" t="str">
        <f t="shared" si="1"/>
        <v>#DIV/0!</v>
      </c>
      <c r="C887" s="334" t="str">
        <f>'Clients Balance'!C1100/'Clients Balance'!B1100</f>
        <v>#DIV/0!</v>
      </c>
      <c r="D887" s="334" t="str">
        <f>'Clients Balance'!D1096/'Clients Balance'!$B1096</f>
        <v>#DIV/0!</v>
      </c>
      <c r="E887" s="334" t="str">
        <f>'Clients Balance'!E1100/'Clients Balance'!$B1100</f>
        <v>#DIV/0!</v>
      </c>
      <c r="F887" s="334" t="str">
        <f>'Clients Balance'!F1100/'Clients Balance'!$B1100</f>
        <v>#DIV/0!</v>
      </c>
      <c r="G887" s="334" t="str">
        <f>'Clients Balance'!G1100/'Clients Balance'!$B1100</f>
        <v>#DIV/0!</v>
      </c>
      <c r="H887" s="334" t="str">
        <f>'Clients Balance'!H1100/'Clients Balance'!$B1100</f>
        <v>#DIV/0!</v>
      </c>
      <c r="I887" s="334" t="str">
        <f>'Clients Balance'!I1100/'Clients Balance'!$B1100</f>
        <v>#DIV/0!</v>
      </c>
      <c r="J887" s="334" t="str">
        <f>'Clients Balance'!J1100/'Clients Balance'!$B1100</f>
        <v>#DIV/0!</v>
      </c>
      <c r="K887" s="334" t="str">
        <f>'Clients Balance'!K1100/'Clients Balance'!$B1100</f>
        <v>#DIV/0!</v>
      </c>
      <c r="L887" s="334" t="str">
        <f>'Clients Balance'!L1096/'Clients Balance'!$B1096</f>
        <v>#DIV/0!</v>
      </c>
      <c r="M887" s="334" t="str">
        <f>'Clients Balance'!M1096/'Clients Balance'!$B1096</f>
        <v>#DIV/0!</v>
      </c>
      <c r="N887" s="334" t="str">
        <f>'Clients Balance'!N1096/'Clients Balance'!$B1096</f>
        <v>#DIV/0!</v>
      </c>
      <c r="O887" s="334" t="str">
        <f>'Clients Balance'!O1096/'Clients Balance'!$B1096</f>
        <v>#DIV/0!</v>
      </c>
      <c r="P887" s="334" t="str">
        <f>'Clients Balance'!P1096/'Clients Balance'!$B1096</f>
        <v>#DIV/0!</v>
      </c>
      <c r="Q887" s="334" t="str">
        <f>'Clients Balance'!Q1096/'Clients Balance'!$B1096</f>
        <v>#DIV/0!</v>
      </c>
      <c r="R887" s="334" t="str">
        <f>'Clients Balance'!R1096/'Clients Balance'!$B1096</f>
        <v>#DIV/0!</v>
      </c>
      <c r="S887" s="134"/>
      <c r="T887" s="134"/>
      <c r="U887" s="134"/>
      <c r="V887" s="134"/>
      <c r="W887" s="134"/>
      <c r="X887" s="134"/>
      <c r="Y887" s="134"/>
      <c r="Z887" s="134"/>
      <c r="AA887" s="134"/>
    </row>
    <row r="888" ht="22.5" customHeight="1">
      <c r="A888" s="186" t="str">
        <f>'PROP DAILY PNL'!A1094</f>
        <v/>
      </c>
      <c r="B888" s="335" t="str">
        <f t="shared" si="1"/>
        <v>#DIV/0!</v>
      </c>
      <c r="C888" s="334" t="str">
        <f>'Clients Balance'!C1101/'Clients Balance'!B1101</f>
        <v>#DIV/0!</v>
      </c>
      <c r="D888" s="334" t="str">
        <f>'Clients Balance'!D1097/'Clients Balance'!$B1097</f>
        <v>#DIV/0!</v>
      </c>
      <c r="E888" s="334" t="str">
        <f>'Clients Balance'!E1101/'Clients Balance'!$B1101</f>
        <v>#DIV/0!</v>
      </c>
      <c r="F888" s="334" t="str">
        <f>'Clients Balance'!F1101/'Clients Balance'!$B1101</f>
        <v>#DIV/0!</v>
      </c>
      <c r="G888" s="334" t="str">
        <f>'Clients Balance'!G1101/'Clients Balance'!$B1101</f>
        <v>#DIV/0!</v>
      </c>
      <c r="H888" s="334" t="str">
        <f>'Clients Balance'!H1101/'Clients Balance'!$B1101</f>
        <v>#DIV/0!</v>
      </c>
      <c r="I888" s="334" t="str">
        <f>'Clients Balance'!I1101/'Clients Balance'!$B1101</f>
        <v>#DIV/0!</v>
      </c>
      <c r="J888" s="334" t="str">
        <f>'Clients Balance'!J1101/'Clients Balance'!$B1101</f>
        <v>#DIV/0!</v>
      </c>
      <c r="K888" s="334" t="str">
        <f>'Clients Balance'!K1101/'Clients Balance'!$B1101</f>
        <v>#DIV/0!</v>
      </c>
      <c r="L888" s="334" t="str">
        <f>'Clients Balance'!L1097/'Clients Balance'!$B1097</f>
        <v>#DIV/0!</v>
      </c>
      <c r="M888" s="334" t="str">
        <f>'Clients Balance'!M1097/'Clients Balance'!$B1097</f>
        <v>#DIV/0!</v>
      </c>
      <c r="N888" s="334" t="str">
        <f>'Clients Balance'!N1097/'Clients Balance'!$B1097</f>
        <v>#DIV/0!</v>
      </c>
      <c r="O888" s="334" t="str">
        <f>'Clients Balance'!O1097/'Clients Balance'!$B1097</f>
        <v>#DIV/0!</v>
      </c>
      <c r="P888" s="334" t="str">
        <f>'Clients Balance'!P1097/'Clients Balance'!$B1097</f>
        <v>#DIV/0!</v>
      </c>
      <c r="Q888" s="334" t="str">
        <f>'Clients Balance'!Q1097/'Clients Balance'!$B1097</f>
        <v>#DIV/0!</v>
      </c>
      <c r="R888" s="334" t="str">
        <f>'Clients Balance'!R1097/'Clients Balance'!$B1097</f>
        <v>#DIV/0!</v>
      </c>
      <c r="S888" s="134"/>
      <c r="T888" s="134"/>
      <c r="U888" s="134"/>
      <c r="V888" s="134"/>
      <c r="W888" s="134"/>
      <c r="X888" s="134"/>
      <c r="Y888" s="134"/>
      <c r="Z888" s="134"/>
      <c r="AA888" s="134"/>
    </row>
    <row r="889" ht="22.5" customHeight="1">
      <c r="A889" s="186" t="str">
        <f>'PROP DAILY PNL'!A1095</f>
        <v/>
      </c>
      <c r="B889" s="335" t="str">
        <f t="shared" si="1"/>
        <v>#DIV/0!</v>
      </c>
      <c r="C889" s="334" t="str">
        <f>'Clients Balance'!C1102/'Clients Balance'!B1102</f>
        <v>#DIV/0!</v>
      </c>
      <c r="D889" s="334" t="str">
        <f>'Clients Balance'!D1098/'Clients Balance'!$B1098</f>
        <v>#DIV/0!</v>
      </c>
      <c r="E889" s="334" t="str">
        <f>'Clients Balance'!E1102/'Clients Balance'!$B1102</f>
        <v>#DIV/0!</v>
      </c>
      <c r="F889" s="334" t="str">
        <f>'Clients Balance'!F1102/'Clients Balance'!$B1102</f>
        <v>#DIV/0!</v>
      </c>
      <c r="G889" s="334" t="str">
        <f>'Clients Balance'!G1102/'Clients Balance'!$B1102</f>
        <v>#DIV/0!</v>
      </c>
      <c r="H889" s="334" t="str">
        <f>'Clients Balance'!H1102/'Clients Balance'!$B1102</f>
        <v>#DIV/0!</v>
      </c>
      <c r="I889" s="334" t="str">
        <f>'Clients Balance'!I1102/'Clients Balance'!$B1102</f>
        <v>#DIV/0!</v>
      </c>
      <c r="J889" s="334" t="str">
        <f>'Clients Balance'!J1102/'Clients Balance'!$B1102</f>
        <v>#DIV/0!</v>
      </c>
      <c r="K889" s="334" t="str">
        <f>'Clients Balance'!K1102/'Clients Balance'!$B1102</f>
        <v>#DIV/0!</v>
      </c>
      <c r="L889" s="334" t="str">
        <f>'Clients Balance'!L1098/'Clients Balance'!$B1098</f>
        <v>#DIV/0!</v>
      </c>
      <c r="M889" s="334" t="str">
        <f>'Clients Balance'!M1098/'Clients Balance'!$B1098</f>
        <v>#DIV/0!</v>
      </c>
      <c r="N889" s="334" t="str">
        <f>'Clients Balance'!N1098/'Clients Balance'!$B1098</f>
        <v>#DIV/0!</v>
      </c>
      <c r="O889" s="334" t="str">
        <f>'Clients Balance'!O1098/'Clients Balance'!$B1098</f>
        <v>#DIV/0!</v>
      </c>
      <c r="P889" s="334" t="str">
        <f>'Clients Balance'!P1098/'Clients Balance'!$B1098</f>
        <v>#DIV/0!</v>
      </c>
      <c r="Q889" s="334" t="str">
        <f>'Clients Balance'!Q1098/'Clients Balance'!$B1098</f>
        <v>#DIV/0!</v>
      </c>
      <c r="R889" s="334" t="str">
        <f>'Clients Balance'!R1098/'Clients Balance'!$B1098</f>
        <v>#DIV/0!</v>
      </c>
      <c r="S889" s="134"/>
      <c r="T889" s="134"/>
      <c r="U889" s="134"/>
      <c r="V889" s="134"/>
      <c r="W889" s="134"/>
      <c r="X889" s="134"/>
      <c r="Y889" s="134"/>
      <c r="Z889" s="134"/>
      <c r="AA889" s="134"/>
    </row>
    <row r="890" ht="22.5" customHeight="1">
      <c r="A890" s="186" t="str">
        <f>'PROP DAILY PNL'!A1096</f>
        <v/>
      </c>
      <c r="B890" s="335" t="str">
        <f t="shared" si="1"/>
        <v>#DIV/0!</v>
      </c>
      <c r="C890" s="334" t="str">
        <f>'Clients Balance'!C1103/'Clients Balance'!B1103</f>
        <v>#DIV/0!</v>
      </c>
      <c r="D890" s="334" t="str">
        <f>'Clients Balance'!D1099/'Clients Balance'!$B1099</f>
        <v>#DIV/0!</v>
      </c>
      <c r="E890" s="334" t="str">
        <f>'Clients Balance'!E1103/'Clients Balance'!$B1103</f>
        <v>#DIV/0!</v>
      </c>
      <c r="F890" s="334" t="str">
        <f>'Clients Balance'!F1103/'Clients Balance'!$B1103</f>
        <v>#DIV/0!</v>
      </c>
      <c r="G890" s="334" t="str">
        <f>'Clients Balance'!G1103/'Clients Balance'!$B1103</f>
        <v>#DIV/0!</v>
      </c>
      <c r="H890" s="334" t="str">
        <f>'Clients Balance'!H1103/'Clients Balance'!$B1103</f>
        <v>#DIV/0!</v>
      </c>
      <c r="I890" s="334" t="str">
        <f>'Clients Balance'!I1103/'Clients Balance'!$B1103</f>
        <v>#DIV/0!</v>
      </c>
      <c r="J890" s="334" t="str">
        <f>'Clients Balance'!J1103/'Clients Balance'!$B1103</f>
        <v>#DIV/0!</v>
      </c>
      <c r="K890" s="334" t="str">
        <f>'Clients Balance'!K1103/'Clients Balance'!$B1103</f>
        <v>#DIV/0!</v>
      </c>
      <c r="L890" s="334" t="str">
        <f>'Clients Balance'!L1099/'Clients Balance'!$B1099</f>
        <v>#DIV/0!</v>
      </c>
      <c r="M890" s="334" t="str">
        <f>'Clients Balance'!M1099/'Clients Balance'!$B1099</f>
        <v>#DIV/0!</v>
      </c>
      <c r="N890" s="334" t="str">
        <f>'Clients Balance'!N1099/'Clients Balance'!$B1099</f>
        <v>#DIV/0!</v>
      </c>
      <c r="O890" s="334" t="str">
        <f>'Clients Balance'!O1099/'Clients Balance'!$B1099</f>
        <v>#DIV/0!</v>
      </c>
      <c r="P890" s="334" t="str">
        <f>'Clients Balance'!P1099/'Clients Balance'!$B1099</f>
        <v>#DIV/0!</v>
      </c>
      <c r="Q890" s="334" t="str">
        <f>'Clients Balance'!Q1099/'Clients Balance'!$B1099</f>
        <v>#DIV/0!</v>
      </c>
      <c r="R890" s="334" t="str">
        <f>'Clients Balance'!R1099/'Clients Balance'!$B1099</f>
        <v>#DIV/0!</v>
      </c>
      <c r="S890" s="134"/>
      <c r="T890" s="134"/>
      <c r="U890" s="134"/>
      <c r="V890" s="134"/>
      <c r="W890" s="134"/>
      <c r="X890" s="134"/>
      <c r="Y890" s="134"/>
      <c r="Z890" s="134"/>
      <c r="AA890" s="134"/>
    </row>
    <row r="891" ht="22.5" customHeight="1">
      <c r="A891" s="186" t="str">
        <f>'PROP DAILY PNL'!A1097</f>
        <v/>
      </c>
      <c r="B891" s="335" t="str">
        <f t="shared" si="1"/>
        <v>#DIV/0!</v>
      </c>
      <c r="C891" s="334" t="str">
        <f>'Clients Balance'!C1104/'Clients Balance'!B1104</f>
        <v>#DIV/0!</v>
      </c>
      <c r="D891" s="334" t="str">
        <f>'Clients Balance'!D1100/'Clients Balance'!$B1100</f>
        <v>#DIV/0!</v>
      </c>
      <c r="E891" s="334" t="str">
        <f>'Clients Balance'!E1104/'Clients Balance'!$B1104</f>
        <v>#DIV/0!</v>
      </c>
      <c r="F891" s="334" t="str">
        <f>'Clients Balance'!F1104/'Clients Balance'!$B1104</f>
        <v>#DIV/0!</v>
      </c>
      <c r="G891" s="334" t="str">
        <f>'Clients Balance'!G1104/'Clients Balance'!$B1104</f>
        <v>#DIV/0!</v>
      </c>
      <c r="H891" s="334" t="str">
        <f>'Clients Balance'!H1104/'Clients Balance'!$B1104</f>
        <v>#DIV/0!</v>
      </c>
      <c r="I891" s="334" t="str">
        <f>'Clients Balance'!I1104/'Clients Balance'!$B1104</f>
        <v>#DIV/0!</v>
      </c>
      <c r="J891" s="334" t="str">
        <f>'Clients Balance'!J1104/'Clients Balance'!$B1104</f>
        <v>#DIV/0!</v>
      </c>
      <c r="K891" s="334" t="str">
        <f>'Clients Balance'!K1104/'Clients Balance'!$B1104</f>
        <v>#DIV/0!</v>
      </c>
      <c r="L891" s="334" t="str">
        <f>'Clients Balance'!L1100/'Clients Balance'!$B1100</f>
        <v>#DIV/0!</v>
      </c>
      <c r="M891" s="334" t="str">
        <f>'Clients Balance'!M1100/'Clients Balance'!$B1100</f>
        <v>#DIV/0!</v>
      </c>
      <c r="N891" s="334" t="str">
        <f>'Clients Balance'!N1100/'Clients Balance'!$B1100</f>
        <v>#DIV/0!</v>
      </c>
      <c r="O891" s="334" t="str">
        <f>'Clients Balance'!O1100/'Clients Balance'!$B1100</f>
        <v>#DIV/0!</v>
      </c>
      <c r="P891" s="334" t="str">
        <f>'Clients Balance'!P1100/'Clients Balance'!$B1100</f>
        <v>#DIV/0!</v>
      </c>
      <c r="Q891" s="334" t="str">
        <f>'Clients Balance'!Q1100/'Clients Balance'!$B1100</f>
        <v>#DIV/0!</v>
      </c>
      <c r="R891" s="334" t="str">
        <f>'Clients Balance'!R1100/'Clients Balance'!$B1100</f>
        <v>#DIV/0!</v>
      </c>
      <c r="S891" s="134"/>
      <c r="T891" s="134"/>
      <c r="U891" s="134"/>
      <c r="V891" s="134"/>
      <c r="W891" s="134"/>
      <c r="X891" s="134"/>
      <c r="Y891" s="134"/>
      <c r="Z891" s="134"/>
      <c r="AA891" s="134"/>
    </row>
    <row r="892" ht="22.5" customHeight="1">
      <c r="A892" s="186" t="str">
        <f>'PROP DAILY PNL'!A1098</f>
        <v/>
      </c>
      <c r="B892" s="335" t="str">
        <f t="shared" si="1"/>
        <v>#DIV/0!</v>
      </c>
      <c r="C892" s="334" t="str">
        <f>'Clients Balance'!C1105/'Clients Balance'!B1105</f>
        <v>#DIV/0!</v>
      </c>
      <c r="D892" s="334" t="str">
        <f>'Clients Balance'!D1101/'Clients Balance'!$B1101</f>
        <v>#DIV/0!</v>
      </c>
      <c r="E892" s="334" t="str">
        <f>'Clients Balance'!E1105/'Clients Balance'!$B1105</f>
        <v>#DIV/0!</v>
      </c>
      <c r="F892" s="334" t="str">
        <f>'Clients Balance'!F1105/'Clients Balance'!$B1105</f>
        <v>#DIV/0!</v>
      </c>
      <c r="G892" s="334" t="str">
        <f>'Clients Balance'!G1105/'Clients Balance'!$B1105</f>
        <v>#DIV/0!</v>
      </c>
      <c r="H892" s="334" t="str">
        <f>'Clients Balance'!H1105/'Clients Balance'!$B1105</f>
        <v>#DIV/0!</v>
      </c>
      <c r="I892" s="334" t="str">
        <f>'Clients Balance'!I1105/'Clients Balance'!$B1105</f>
        <v>#DIV/0!</v>
      </c>
      <c r="J892" s="334" t="str">
        <f>'Clients Balance'!J1105/'Clients Balance'!$B1105</f>
        <v>#DIV/0!</v>
      </c>
      <c r="K892" s="334" t="str">
        <f>'Clients Balance'!K1105/'Clients Balance'!$B1105</f>
        <v>#DIV/0!</v>
      </c>
      <c r="L892" s="334" t="str">
        <f>'Clients Balance'!L1101/'Clients Balance'!$B1101</f>
        <v>#DIV/0!</v>
      </c>
      <c r="M892" s="334" t="str">
        <f>'Clients Balance'!M1101/'Clients Balance'!$B1101</f>
        <v>#DIV/0!</v>
      </c>
      <c r="N892" s="334" t="str">
        <f>'Clients Balance'!N1101/'Clients Balance'!$B1101</f>
        <v>#DIV/0!</v>
      </c>
      <c r="O892" s="334" t="str">
        <f>'Clients Balance'!O1101/'Clients Balance'!$B1101</f>
        <v>#DIV/0!</v>
      </c>
      <c r="P892" s="334" t="str">
        <f>'Clients Balance'!P1101/'Clients Balance'!$B1101</f>
        <v>#DIV/0!</v>
      </c>
      <c r="Q892" s="334" t="str">
        <f>'Clients Balance'!Q1101/'Clients Balance'!$B1101</f>
        <v>#DIV/0!</v>
      </c>
      <c r="R892" s="334" t="str">
        <f>'Clients Balance'!R1101/'Clients Balance'!$B1101</f>
        <v>#DIV/0!</v>
      </c>
      <c r="S892" s="134"/>
      <c r="T892" s="134"/>
      <c r="U892" s="134"/>
      <c r="V892" s="134"/>
      <c r="W892" s="134"/>
      <c r="X892" s="134"/>
      <c r="Y892" s="134"/>
      <c r="Z892" s="134"/>
      <c r="AA892" s="134"/>
    </row>
    <row r="893" ht="22.5" customHeight="1">
      <c r="A893" s="186" t="str">
        <f>'PROP DAILY PNL'!A1099</f>
        <v/>
      </c>
      <c r="B893" s="335" t="str">
        <f t="shared" si="1"/>
        <v>#DIV/0!</v>
      </c>
      <c r="C893" s="334" t="str">
        <f>'Clients Balance'!C1106/'Clients Balance'!B1106</f>
        <v>#DIV/0!</v>
      </c>
      <c r="D893" s="334" t="str">
        <f>'Clients Balance'!D1102/'Clients Balance'!$B1102</f>
        <v>#DIV/0!</v>
      </c>
      <c r="E893" s="334" t="str">
        <f>'Clients Balance'!E1106/'Clients Balance'!$B1106</f>
        <v>#DIV/0!</v>
      </c>
      <c r="F893" s="334" t="str">
        <f>'Clients Balance'!F1106/'Clients Balance'!$B1106</f>
        <v>#DIV/0!</v>
      </c>
      <c r="G893" s="334" t="str">
        <f>'Clients Balance'!G1106/'Clients Balance'!$B1106</f>
        <v>#DIV/0!</v>
      </c>
      <c r="H893" s="334" t="str">
        <f>'Clients Balance'!H1106/'Clients Balance'!$B1106</f>
        <v>#DIV/0!</v>
      </c>
      <c r="I893" s="334" t="str">
        <f>'Clients Balance'!I1106/'Clients Balance'!$B1106</f>
        <v>#DIV/0!</v>
      </c>
      <c r="J893" s="334" t="str">
        <f>'Clients Balance'!J1106/'Clients Balance'!$B1106</f>
        <v>#DIV/0!</v>
      </c>
      <c r="K893" s="334" t="str">
        <f>'Clients Balance'!K1106/'Clients Balance'!$B1106</f>
        <v>#DIV/0!</v>
      </c>
      <c r="L893" s="334" t="str">
        <f>'Clients Balance'!L1102/'Clients Balance'!$B1102</f>
        <v>#DIV/0!</v>
      </c>
      <c r="M893" s="334" t="str">
        <f>'Clients Balance'!M1102/'Clients Balance'!$B1102</f>
        <v>#DIV/0!</v>
      </c>
      <c r="N893" s="334" t="str">
        <f>'Clients Balance'!N1102/'Clients Balance'!$B1102</f>
        <v>#DIV/0!</v>
      </c>
      <c r="O893" s="334" t="str">
        <f>'Clients Balance'!O1102/'Clients Balance'!$B1102</f>
        <v>#DIV/0!</v>
      </c>
      <c r="P893" s="334" t="str">
        <f>'Clients Balance'!P1102/'Clients Balance'!$B1102</f>
        <v>#DIV/0!</v>
      </c>
      <c r="Q893" s="334" t="str">
        <f>'Clients Balance'!Q1102/'Clients Balance'!$B1102</f>
        <v>#DIV/0!</v>
      </c>
      <c r="R893" s="334" t="str">
        <f>'Clients Balance'!R1102/'Clients Balance'!$B1102</f>
        <v>#DIV/0!</v>
      </c>
      <c r="S893" s="134"/>
      <c r="T893" s="134"/>
      <c r="U893" s="134"/>
      <c r="V893" s="134"/>
      <c r="W893" s="134"/>
      <c r="X893" s="134"/>
      <c r="Y893" s="134"/>
      <c r="Z893" s="134"/>
      <c r="AA893" s="134"/>
    </row>
    <row r="894" ht="22.5" customHeight="1">
      <c r="A894" s="186" t="str">
        <f>'PROP DAILY PNL'!A1100</f>
        <v/>
      </c>
      <c r="B894" s="335" t="str">
        <f t="shared" si="1"/>
        <v>#DIV/0!</v>
      </c>
      <c r="C894" s="334" t="str">
        <f>'Clients Balance'!C1107/'Clients Balance'!B1107</f>
        <v>#DIV/0!</v>
      </c>
      <c r="D894" s="334" t="str">
        <f>'Clients Balance'!D1103/'Clients Balance'!$B1103</f>
        <v>#DIV/0!</v>
      </c>
      <c r="E894" s="334" t="str">
        <f>'Clients Balance'!E1107/'Clients Balance'!$B1107</f>
        <v>#DIV/0!</v>
      </c>
      <c r="F894" s="334" t="str">
        <f>'Clients Balance'!F1107/'Clients Balance'!$B1107</f>
        <v>#DIV/0!</v>
      </c>
      <c r="G894" s="334" t="str">
        <f>'Clients Balance'!G1107/'Clients Balance'!$B1107</f>
        <v>#DIV/0!</v>
      </c>
      <c r="H894" s="334" t="str">
        <f>'Clients Balance'!H1107/'Clients Balance'!$B1107</f>
        <v>#DIV/0!</v>
      </c>
      <c r="I894" s="334" t="str">
        <f>'Clients Balance'!I1107/'Clients Balance'!$B1107</f>
        <v>#DIV/0!</v>
      </c>
      <c r="J894" s="334" t="str">
        <f>'Clients Balance'!J1107/'Clients Balance'!$B1107</f>
        <v>#DIV/0!</v>
      </c>
      <c r="K894" s="334" t="str">
        <f>'Clients Balance'!K1107/'Clients Balance'!$B1107</f>
        <v>#DIV/0!</v>
      </c>
      <c r="L894" s="334" t="str">
        <f>'Clients Balance'!L1103/'Clients Balance'!$B1103</f>
        <v>#DIV/0!</v>
      </c>
      <c r="M894" s="334" t="str">
        <f>'Clients Balance'!M1103/'Clients Balance'!$B1103</f>
        <v>#DIV/0!</v>
      </c>
      <c r="N894" s="334" t="str">
        <f>'Clients Balance'!N1103/'Clients Balance'!$B1103</f>
        <v>#DIV/0!</v>
      </c>
      <c r="O894" s="334" t="str">
        <f>'Clients Balance'!O1103/'Clients Balance'!$B1103</f>
        <v>#DIV/0!</v>
      </c>
      <c r="P894" s="334" t="str">
        <f>'Clients Balance'!P1103/'Clients Balance'!$B1103</f>
        <v>#DIV/0!</v>
      </c>
      <c r="Q894" s="334" t="str">
        <f>'Clients Balance'!Q1103/'Clients Balance'!$B1103</f>
        <v>#DIV/0!</v>
      </c>
      <c r="R894" s="334" t="str">
        <f>'Clients Balance'!R1103/'Clients Balance'!$B1103</f>
        <v>#DIV/0!</v>
      </c>
      <c r="S894" s="134"/>
      <c r="T894" s="134"/>
      <c r="U894" s="134"/>
      <c r="V894" s="134"/>
      <c r="W894" s="134"/>
      <c r="X894" s="134"/>
      <c r="Y894" s="134"/>
      <c r="Z894" s="134"/>
      <c r="AA894" s="134"/>
    </row>
    <row r="895" ht="22.5" customHeight="1">
      <c r="A895" s="186" t="str">
        <f>'PROP DAILY PNL'!A1101</f>
        <v/>
      </c>
      <c r="B895" s="335" t="str">
        <f t="shared" si="1"/>
        <v>#DIV/0!</v>
      </c>
      <c r="C895" s="334" t="str">
        <f>'Clients Balance'!C1108/'Clients Balance'!B1108</f>
        <v>#DIV/0!</v>
      </c>
      <c r="D895" s="334" t="str">
        <f>'Clients Balance'!D1104/'Clients Balance'!$B1104</f>
        <v>#DIV/0!</v>
      </c>
      <c r="E895" s="334" t="str">
        <f>'Clients Balance'!E1108/'Clients Balance'!$B1108</f>
        <v>#DIV/0!</v>
      </c>
      <c r="F895" s="334" t="str">
        <f>'Clients Balance'!F1108/'Clients Balance'!$B1108</f>
        <v>#DIV/0!</v>
      </c>
      <c r="G895" s="334" t="str">
        <f>'Clients Balance'!G1108/'Clients Balance'!$B1108</f>
        <v>#DIV/0!</v>
      </c>
      <c r="H895" s="334" t="str">
        <f>'Clients Balance'!H1108/'Clients Balance'!$B1108</f>
        <v>#DIV/0!</v>
      </c>
      <c r="I895" s="334" t="str">
        <f>'Clients Balance'!I1108/'Clients Balance'!$B1108</f>
        <v>#DIV/0!</v>
      </c>
      <c r="J895" s="334" t="str">
        <f>'Clients Balance'!J1108/'Clients Balance'!$B1108</f>
        <v>#DIV/0!</v>
      </c>
      <c r="K895" s="334" t="str">
        <f>'Clients Balance'!K1108/'Clients Balance'!$B1108</f>
        <v>#DIV/0!</v>
      </c>
      <c r="L895" s="334" t="str">
        <f>'Clients Balance'!L1104/'Clients Balance'!$B1104</f>
        <v>#DIV/0!</v>
      </c>
      <c r="M895" s="334" t="str">
        <f>'Clients Balance'!M1104/'Clients Balance'!$B1104</f>
        <v>#DIV/0!</v>
      </c>
      <c r="N895" s="334" t="str">
        <f>'Clients Balance'!N1104/'Clients Balance'!$B1104</f>
        <v>#DIV/0!</v>
      </c>
      <c r="O895" s="334" t="str">
        <f>'Clients Balance'!O1104/'Clients Balance'!$B1104</f>
        <v>#DIV/0!</v>
      </c>
      <c r="P895" s="334" t="str">
        <f>'Clients Balance'!P1104/'Clients Balance'!$B1104</f>
        <v>#DIV/0!</v>
      </c>
      <c r="Q895" s="334" t="str">
        <f>'Clients Balance'!Q1104/'Clients Balance'!$B1104</f>
        <v>#DIV/0!</v>
      </c>
      <c r="R895" s="334" t="str">
        <f>'Clients Balance'!R1104/'Clients Balance'!$B1104</f>
        <v>#DIV/0!</v>
      </c>
      <c r="S895" s="134"/>
      <c r="T895" s="134"/>
      <c r="U895" s="134"/>
      <c r="V895" s="134"/>
      <c r="W895" s="134"/>
      <c r="X895" s="134"/>
      <c r="Y895" s="134"/>
      <c r="Z895" s="134"/>
      <c r="AA895" s="134"/>
    </row>
    <row r="896" ht="22.5" customHeight="1">
      <c r="A896" s="186" t="str">
        <f>'PROP DAILY PNL'!A1102</f>
        <v/>
      </c>
      <c r="B896" s="335" t="str">
        <f t="shared" si="1"/>
        <v>#DIV/0!</v>
      </c>
      <c r="C896" s="334" t="str">
        <f>'Clients Balance'!C1109/'Clients Balance'!B1109</f>
        <v>#DIV/0!</v>
      </c>
      <c r="D896" s="334" t="str">
        <f>'Clients Balance'!D1105/'Clients Balance'!$B1105</f>
        <v>#DIV/0!</v>
      </c>
      <c r="E896" s="334" t="str">
        <f>'Clients Balance'!E1109/'Clients Balance'!$B1109</f>
        <v>#DIV/0!</v>
      </c>
      <c r="F896" s="334" t="str">
        <f>'Clients Balance'!F1109/'Clients Balance'!$B1109</f>
        <v>#DIV/0!</v>
      </c>
      <c r="G896" s="334" t="str">
        <f>'Clients Balance'!G1109/'Clients Balance'!$B1109</f>
        <v>#DIV/0!</v>
      </c>
      <c r="H896" s="334" t="str">
        <f>'Clients Balance'!H1109/'Clients Balance'!$B1109</f>
        <v>#DIV/0!</v>
      </c>
      <c r="I896" s="334" t="str">
        <f>'Clients Balance'!I1109/'Clients Balance'!$B1109</f>
        <v>#DIV/0!</v>
      </c>
      <c r="J896" s="334" t="str">
        <f>'Clients Balance'!J1109/'Clients Balance'!$B1109</f>
        <v>#DIV/0!</v>
      </c>
      <c r="K896" s="334" t="str">
        <f>'Clients Balance'!K1109/'Clients Balance'!$B1109</f>
        <v>#DIV/0!</v>
      </c>
      <c r="L896" s="334" t="str">
        <f>'Clients Balance'!L1105/'Clients Balance'!$B1105</f>
        <v>#DIV/0!</v>
      </c>
      <c r="M896" s="334" t="str">
        <f>'Clients Balance'!M1105/'Clients Balance'!$B1105</f>
        <v>#DIV/0!</v>
      </c>
      <c r="N896" s="334" t="str">
        <f>'Clients Balance'!N1105/'Clients Balance'!$B1105</f>
        <v>#DIV/0!</v>
      </c>
      <c r="O896" s="334" t="str">
        <f>'Clients Balance'!O1105/'Clients Balance'!$B1105</f>
        <v>#DIV/0!</v>
      </c>
      <c r="P896" s="334" t="str">
        <f>'Clients Balance'!P1105/'Clients Balance'!$B1105</f>
        <v>#DIV/0!</v>
      </c>
      <c r="Q896" s="334" t="str">
        <f>'Clients Balance'!Q1105/'Clients Balance'!$B1105</f>
        <v>#DIV/0!</v>
      </c>
      <c r="R896" s="334" t="str">
        <f>'Clients Balance'!R1105/'Clients Balance'!$B1105</f>
        <v>#DIV/0!</v>
      </c>
      <c r="S896" s="134"/>
      <c r="T896" s="134"/>
      <c r="U896" s="134"/>
      <c r="V896" s="134"/>
      <c r="W896" s="134"/>
      <c r="X896" s="134"/>
      <c r="Y896" s="134"/>
      <c r="Z896" s="134"/>
      <c r="AA896" s="134"/>
    </row>
    <row r="897" ht="22.5" customHeight="1">
      <c r="A897" s="186" t="str">
        <f>'PROP DAILY PNL'!A1103</f>
        <v/>
      </c>
      <c r="B897" s="335" t="str">
        <f t="shared" si="1"/>
        <v>#DIV/0!</v>
      </c>
      <c r="C897" s="334" t="str">
        <f>'Clients Balance'!C1110/'Clients Balance'!B1110</f>
        <v>#DIV/0!</v>
      </c>
      <c r="D897" s="334" t="str">
        <f>'Clients Balance'!D1106/'Clients Balance'!$B1106</f>
        <v>#DIV/0!</v>
      </c>
      <c r="E897" s="334" t="str">
        <f>'Clients Balance'!E1110/'Clients Balance'!$B1110</f>
        <v>#DIV/0!</v>
      </c>
      <c r="F897" s="334" t="str">
        <f>'Clients Balance'!F1110/'Clients Balance'!$B1110</f>
        <v>#DIV/0!</v>
      </c>
      <c r="G897" s="334" t="str">
        <f>'Clients Balance'!G1110/'Clients Balance'!$B1110</f>
        <v>#DIV/0!</v>
      </c>
      <c r="H897" s="334" t="str">
        <f>'Clients Balance'!H1110/'Clients Balance'!$B1110</f>
        <v>#DIV/0!</v>
      </c>
      <c r="I897" s="334" t="str">
        <f>'Clients Balance'!I1110/'Clients Balance'!$B1110</f>
        <v>#DIV/0!</v>
      </c>
      <c r="J897" s="334" t="str">
        <f>'Clients Balance'!J1110/'Clients Balance'!$B1110</f>
        <v>#DIV/0!</v>
      </c>
      <c r="K897" s="334" t="str">
        <f>'Clients Balance'!K1110/'Clients Balance'!$B1110</f>
        <v>#DIV/0!</v>
      </c>
      <c r="L897" s="334" t="str">
        <f>'Clients Balance'!L1106/'Clients Balance'!$B1106</f>
        <v>#DIV/0!</v>
      </c>
      <c r="M897" s="334" t="str">
        <f>'Clients Balance'!M1106/'Clients Balance'!$B1106</f>
        <v>#DIV/0!</v>
      </c>
      <c r="N897" s="334" t="str">
        <f>'Clients Balance'!N1106/'Clients Balance'!$B1106</f>
        <v>#DIV/0!</v>
      </c>
      <c r="O897" s="334" t="str">
        <f>'Clients Balance'!O1106/'Clients Balance'!$B1106</f>
        <v>#DIV/0!</v>
      </c>
      <c r="P897" s="334" t="str">
        <f>'Clients Balance'!P1106/'Clients Balance'!$B1106</f>
        <v>#DIV/0!</v>
      </c>
      <c r="Q897" s="334" t="str">
        <f>'Clients Balance'!Q1106/'Clients Balance'!$B1106</f>
        <v>#DIV/0!</v>
      </c>
      <c r="R897" s="334" t="str">
        <f>'Clients Balance'!R1106/'Clients Balance'!$B1106</f>
        <v>#DIV/0!</v>
      </c>
      <c r="S897" s="134"/>
      <c r="T897" s="134"/>
      <c r="U897" s="134"/>
      <c r="V897" s="134"/>
      <c r="W897" s="134"/>
      <c r="X897" s="134"/>
      <c r="Y897" s="134"/>
      <c r="Z897" s="134"/>
      <c r="AA897" s="134"/>
    </row>
    <row r="898" ht="22.5" customHeight="1">
      <c r="A898" s="186" t="str">
        <f>'PROP DAILY PNL'!A1104</f>
        <v/>
      </c>
      <c r="B898" s="335" t="str">
        <f t="shared" si="1"/>
        <v>#DIV/0!</v>
      </c>
      <c r="C898" s="334" t="str">
        <f>'Clients Balance'!C1111/'Clients Balance'!B1111</f>
        <v>#DIV/0!</v>
      </c>
      <c r="D898" s="334" t="str">
        <f>'Clients Balance'!D1107/'Clients Balance'!$B1107</f>
        <v>#DIV/0!</v>
      </c>
      <c r="E898" s="334" t="str">
        <f>'Clients Balance'!E1111/'Clients Balance'!$B1111</f>
        <v>#DIV/0!</v>
      </c>
      <c r="F898" s="334" t="str">
        <f>'Clients Balance'!F1111/'Clients Balance'!$B1111</f>
        <v>#DIV/0!</v>
      </c>
      <c r="G898" s="334" t="str">
        <f>'Clients Balance'!G1111/'Clients Balance'!$B1111</f>
        <v>#DIV/0!</v>
      </c>
      <c r="H898" s="334" t="str">
        <f>'Clients Balance'!H1111/'Clients Balance'!$B1111</f>
        <v>#DIV/0!</v>
      </c>
      <c r="I898" s="334" t="str">
        <f>'Clients Balance'!I1111/'Clients Balance'!$B1111</f>
        <v>#DIV/0!</v>
      </c>
      <c r="J898" s="334" t="str">
        <f>'Clients Balance'!J1111/'Clients Balance'!$B1111</f>
        <v>#DIV/0!</v>
      </c>
      <c r="K898" s="334" t="str">
        <f>'Clients Balance'!K1111/'Clients Balance'!$B1111</f>
        <v>#DIV/0!</v>
      </c>
      <c r="L898" s="334" t="str">
        <f>'Clients Balance'!L1107/'Clients Balance'!$B1107</f>
        <v>#DIV/0!</v>
      </c>
      <c r="M898" s="334" t="str">
        <f>'Clients Balance'!M1107/'Clients Balance'!$B1107</f>
        <v>#DIV/0!</v>
      </c>
      <c r="N898" s="334" t="str">
        <f>'Clients Balance'!N1107/'Clients Balance'!$B1107</f>
        <v>#DIV/0!</v>
      </c>
      <c r="O898" s="334" t="str">
        <f>'Clients Balance'!O1107/'Clients Balance'!$B1107</f>
        <v>#DIV/0!</v>
      </c>
      <c r="P898" s="334" t="str">
        <f>'Clients Balance'!P1107/'Clients Balance'!$B1107</f>
        <v>#DIV/0!</v>
      </c>
      <c r="Q898" s="334" t="str">
        <f>'Clients Balance'!Q1107/'Clients Balance'!$B1107</f>
        <v>#DIV/0!</v>
      </c>
      <c r="R898" s="334" t="str">
        <f>'Clients Balance'!R1107/'Clients Balance'!$B1107</f>
        <v>#DIV/0!</v>
      </c>
      <c r="S898" s="134"/>
      <c r="T898" s="134"/>
      <c r="U898" s="134"/>
      <c r="V898" s="134"/>
      <c r="W898" s="134"/>
      <c r="X898" s="134"/>
      <c r="Y898" s="134"/>
      <c r="Z898" s="134"/>
      <c r="AA898" s="134"/>
    </row>
    <row r="899" ht="22.5" customHeight="1">
      <c r="A899" s="186" t="str">
        <f>'PROP DAILY PNL'!A1105</f>
        <v/>
      </c>
      <c r="B899" s="335" t="str">
        <f t="shared" si="1"/>
        <v>#DIV/0!</v>
      </c>
      <c r="C899" s="334" t="str">
        <f>'Clients Balance'!C1112/'Clients Balance'!B1112</f>
        <v>#DIV/0!</v>
      </c>
      <c r="D899" s="334" t="str">
        <f>'Clients Balance'!D1108/'Clients Balance'!$B1108</f>
        <v>#DIV/0!</v>
      </c>
      <c r="E899" s="334" t="str">
        <f>'Clients Balance'!E1112/'Clients Balance'!$B1112</f>
        <v>#DIV/0!</v>
      </c>
      <c r="F899" s="334" t="str">
        <f>'Clients Balance'!F1112/'Clients Balance'!$B1112</f>
        <v>#DIV/0!</v>
      </c>
      <c r="G899" s="334" t="str">
        <f>'Clients Balance'!G1112/'Clients Balance'!$B1112</f>
        <v>#DIV/0!</v>
      </c>
      <c r="H899" s="334" t="str">
        <f>'Clients Balance'!H1112/'Clients Balance'!$B1112</f>
        <v>#DIV/0!</v>
      </c>
      <c r="I899" s="334" t="str">
        <f>'Clients Balance'!I1112/'Clients Balance'!$B1112</f>
        <v>#DIV/0!</v>
      </c>
      <c r="J899" s="334" t="str">
        <f>'Clients Balance'!J1112/'Clients Balance'!$B1112</f>
        <v>#DIV/0!</v>
      </c>
      <c r="K899" s="334" t="str">
        <f>'Clients Balance'!K1112/'Clients Balance'!$B1112</f>
        <v>#DIV/0!</v>
      </c>
      <c r="L899" s="334" t="str">
        <f>'Clients Balance'!L1108/'Clients Balance'!$B1108</f>
        <v>#DIV/0!</v>
      </c>
      <c r="M899" s="334" t="str">
        <f>'Clients Balance'!M1108/'Clients Balance'!$B1108</f>
        <v>#DIV/0!</v>
      </c>
      <c r="N899" s="334" t="str">
        <f>'Clients Balance'!N1108/'Clients Balance'!$B1108</f>
        <v>#DIV/0!</v>
      </c>
      <c r="O899" s="334" t="str">
        <f>'Clients Balance'!O1108/'Clients Balance'!$B1108</f>
        <v>#DIV/0!</v>
      </c>
      <c r="P899" s="334" t="str">
        <f>'Clients Balance'!P1108/'Clients Balance'!$B1108</f>
        <v>#DIV/0!</v>
      </c>
      <c r="Q899" s="334" t="str">
        <f>'Clients Balance'!Q1108/'Clients Balance'!$B1108</f>
        <v>#DIV/0!</v>
      </c>
      <c r="R899" s="334" t="str">
        <f>'Clients Balance'!R1108/'Clients Balance'!$B1108</f>
        <v>#DIV/0!</v>
      </c>
      <c r="S899" s="134"/>
      <c r="T899" s="134"/>
      <c r="U899" s="134"/>
      <c r="V899" s="134"/>
      <c r="W899" s="134"/>
      <c r="X899" s="134"/>
      <c r="Y899" s="134"/>
      <c r="Z899" s="134"/>
      <c r="AA899" s="134"/>
    </row>
    <row r="900" ht="22.5" customHeight="1">
      <c r="A900" s="186" t="str">
        <f>'PROP DAILY PNL'!A1106</f>
        <v/>
      </c>
      <c r="B900" s="335" t="str">
        <f t="shared" si="1"/>
        <v>#DIV/0!</v>
      </c>
      <c r="C900" s="334" t="str">
        <f>'Clients Balance'!C1113/'Clients Balance'!B1113</f>
        <v>#DIV/0!</v>
      </c>
      <c r="D900" s="334" t="str">
        <f>'Clients Balance'!D1109/'Clients Balance'!$B1109</f>
        <v>#DIV/0!</v>
      </c>
      <c r="E900" s="334" t="str">
        <f>'Clients Balance'!E1113/'Clients Balance'!$B1113</f>
        <v>#DIV/0!</v>
      </c>
      <c r="F900" s="334" t="str">
        <f>'Clients Balance'!F1113/'Clients Balance'!$B1113</f>
        <v>#DIV/0!</v>
      </c>
      <c r="G900" s="334" t="str">
        <f>'Clients Balance'!G1113/'Clients Balance'!$B1113</f>
        <v>#DIV/0!</v>
      </c>
      <c r="H900" s="334" t="str">
        <f>'Clients Balance'!H1113/'Clients Balance'!$B1113</f>
        <v>#DIV/0!</v>
      </c>
      <c r="I900" s="334" t="str">
        <f>'Clients Balance'!I1113/'Clients Balance'!$B1113</f>
        <v>#DIV/0!</v>
      </c>
      <c r="J900" s="334" t="str">
        <f>'Clients Balance'!J1113/'Clients Balance'!$B1113</f>
        <v>#DIV/0!</v>
      </c>
      <c r="K900" s="334" t="str">
        <f>'Clients Balance'!K1113/'Clients Balance'!$B1113</f>
        <v>#DIV/0!</v>
      </c>
      <c r="L900" s="334" t="str">
        <f>'Clients Balance'!L1109/'Clients Balance'!$B1109</f>
        <v>#DIV/0!</v>
      </c>
      <c r="M900" s="334" t="str">
        <f>'Clients Balance'!M1109/'Clients Balance'!$B1109</f>
        <v>#DIV/0!</v>
      </c>
      <c r="N900" s="334" t="str">
        <f>'Clients Balance'!N1109/'Clients Balance'!$B1109</f>
        <v>#DIV/0!</v>
      </c>
      <c r="O900" s="334" t="str">
        <f>'Clients Balance'!O1109/'Clients Balance'!$B1109</f>
        <v>#DIV/0!</v>
      </c>
      <c r="P900" s="334" t="str">
        <f>'Clients Balance'!P1109/'Clients Balance'!$B1109</f>
        <v>#DIV/0!</v>
      </c>
      <c r="Q900" s="334" t="str">
        <f>'Clients Balance'!Q1109/'Clients Balance'!$B1109</f>
        <v>#DIV/0!</v>
      </c>
      <c r="R900" s="334" t="str">
        <f>'Clients Balance'!R1109/'Clients Balance'!$B1109</f>
        <v>#DIV/0!</v>
      </c>
      <c r="S900" s="134"/>
      <c r="T900" s="134"/>
      <c r="U900" s="134"/>
      <c r="V900" s="134"/>
      <c r="W900" s="134"/>
      <c r="X900" s="134"/>
      <c r="Y900" s="134"/>
      <c r="Z900" s="134"/>
      <c r="AA900" s="134"/>
    </row>
    <row r="901" ht="22.5" customHeight="1">
      <c r="A901" s="186" t="str">
        <f>'PROP DAILY PNL'!A1107</f>
        <v/>
      </c>
      <c r="B901" s="335" t="str">
        <f t="shared" si="1"/>
        <v>#DIV/0!</v>
      </c>
      <c r="C901" s="334" t="str">
        <f>'Clients Balance'!C1114/'Clients Balance'!B1114</f>
        <v>#DIV/0!</v>
      </c>
      <c r="D901" s="334" t="str">
        <f>'Clients Balance'!D1110/'Clients Balance'!$B1110</f>
        <v>#DIV/0!</v>
      </c>
      <c r="E901" s="334" t="str">
        <f>'Clients Balance'!E1114/'Clients Balance'!$B1114</f>
        <v>#DIV/0!</v>
      </c>
      <c r="F901" s="334" t="str">
        <f>'Clients Balance'!F1114/'Clients Balance'!$B1114</f>
        <v>#DIV/0!</v>
      </c>
      <c r="G901" s="334" t="str">
        <f>'Clients Balance'!G1114/'Clients Balance'!$B1114</f>
        <v>#DIV/0!</v>
      </c>
      <c r="H901" s="334" t="str">
        <f>'Clients Balance'!H1114/'Clients Balance'!$B1114</f>
        <v>#DIV/0!</v>
      </c>
      <c r="I901" s="334" t="str">
        <f>'Clients Balance'!I1114/'Clients Balance'!$B1114</f>
        <v>#DIV/0!</v>
      </c>
      <c r="J901" s="334" t="str">
        <f>'Clients Balance'!J1114/'Clients Balance'!$B1114</f>
        <v>#DIV/0!</v>
      </c>
      <c r="K901" s="334" t="str">
        <f>'Clients Balance'!K1114/'Clients Balance'!$B1114</f>
        <v>#DIV/0!</v>
      </c>
      <c r="L901" s="334" t="str">
        <f>'Clients Balance'!L1110/'Clients Balance'!$B1110</f>
        <v>#DIV/0!</v>
      </c>
      <c r="M901" s="334" t="str">
        <f>'Clients Balance'!M1110/'Clients Balance'!$B1110</f>
        <v>#DIV/0!</v>
      </c>
      <c r="N901" s="334" t="str">
        <f>'Clients Balance'!N1110/'Clients Balance'!$B1110</f>
        <v>#DIV/0!</v>
      </c>
      <c r="O901" s="334" t="str">
        <f>'Clients Balance'!O1110/'Clients Balance'!$B1110</f>
        <v>#DIV/0!</v>
      </c>
      <c r="P901" s="334" t="str">
        <f>'Clients Balance'!P1110/'Clients Balance'!$B1110</f>
        <v>#DIV/0!</v>
      </c>
      <c r="Q901" s="334" t="str">
        <f>'Clients Balance'!Q1110/'Clients Balance'!$B1110</f>
        <v>#DIV/0!</v>
      </c>
      <c r="R901" s="334" t="str">
        <f>'Clients Balance'!R1110/'Clients Balance'!$B1110</f>
        <v>#DIV/0!</v>
      </c>
      <c r="S901" s="134"/>
      <c r="T901" s="134"/>
      <c r="U901" s="134"/>
      <c r="V901" s="134"/>
      <c r="W901" s="134"/>
      <c r="X901" s="134"/>
      <c r="Y901" s="134"/>
      <c r="Z901" s="134"/>
      <c r="AA901" s="134"/>
    </row>
    <row r="902" ht="22.5" customHeight="1">
      <c r="A902" s="186" t="str">
        <f>'PROP DAILY PNL'!A1108</f>
        <v/>
      </c>
      <c r="B902" s="335" t="str">
        <f t="shared" si="1"/>
        <v>#DIV/0!</v>
      </c>
      <c r="C902" s="334" t="str">
        <f>'Clients Balance'!C1115/'Clients Balance'!B1115</f>
        <v>#DIV/0!</v>
      </c>
      <c r="D902" s="334" t="str">
        <f>'Clients Balance'!D1111/'Clients Balance'!$B1111</f>
        <v>#DIV/0!</v>
      </c>
      <c r="E902" s="334" t="str">
        <f>'Clients Balance'!E1115/'Clients Balance'!$B1115</f>
        <v>#DIV/0!</v>
      </c>
      <c r="F902" s="334" t="str">
        <f>'Clients Balance'!F1115/'Clients Balance'!$B1115</f>
        <v>#DIV/0!</v>
      </c>
      <c r="G902" s="334" t="str">
        <f>'Clients Balance'!G1115/'Clients Balance'!$B1115</f>
        <v>#DIV/0!</v>
      </c>
      <c r="H902" s="334" t="str">
        <f>'Clients Balance'!H1115/'Clients Balance'!$B1115</f>
        <v>#DIV/0!</v>
      </c>
      <c r="I902" s="334" t="str">
        <f>'Clients Balance'!I1115/'Clients Balance'!$B1115</f>
        <v>#DIV/0!</v>
      </c>
      <c r="J902" s="334" t="str">
        <f>'Clients Balance'!J1115/'Clients Balance'!$B1115</f>
        <v>#DIV/0!</v>
      </c>
      <c r="K902" s="334" t="str">
        <f>'Clients Balance'!K1115/'Clients Balance'!$B1115</f>
        <v>#DIV/0!</v>
      </c>
      <c r="L902" s="334" t="str">
        <f>'Clients Balance'!L1111/'Clients Balance'!$B1111</f>
        <v>#DIV/0!</v>
      </c>
      <c r="M902" s="334" t="str">
        <f>'Clients Balance'!M1111/'Clients Balance'!$B1111</f>
        <v>#DIV/0!</v>
      </c>
      <c r="N902" s="334" t="str">
        <f>'Clients Balance'!N1111/'Clients Balance'!$B1111</f>
        <v>#DIV/0!</v>
      </c>
      <c r="O902" s="334" t="str">
        <f>'Clients Balance'!O1111/'Clients Balance'!$B1111</f>
        <v>#DIV/0!</v>
      </c>
      <c r="P902" s="334" t="str">
        <f>'Clients Balance'!P1111/'Clients Balance'!$B1111</f>
        <v>#DIV/0!</v>
      </c>
      <c r="Q902" s="334" t="str">
        <f>'Clients Balance'!Q1111/'Clients Balance'!$B1111</f>
        <v>#DIV/0!</v>
      </c>
      <c r="R902" s="334" t="str">
        <f>'Clients Balance'!R1111/'Clients Balance'!$B1111</f>
        <v>#DIV/0!</v>
      </c>
      <c r="S902" s="134"/>
      <c r="T902" s="134"/>
      <c r="U902" s="134"/>
      <c r="V902" s="134"/>
      <c r="W902" s="134"/>
      <c r="X902" s="134"/>
      <c r="Y902" s="134"/>
      <c r="Z902" s="134"/>
      <c r="AA902" s="134"/>
    </row>
    <row r="903" ht="22.5" customHeight="1">
      <c r="A903" s="186" t="str">
        <f>'PROP DAILY PNL'!A1109</f>
        <v/>
      </c>
      <c r="B903" s="335" t="str">
        <f t="shared" si="1"/>
        <v>#DIV/0!</v>
      </c>
      <c r="C903" s="334" t="str">
        <f>'Clients Balance'!C1116/'Clients Balance'!B1116</f>
        <v>#DIV/0!</v>
      </c>
      <c r="D903" s="334" t="str">
        <f>'Clients Balance'!D1112/'Clients Balance'!$B1112</f>
        <v>#DIV/0!</v>
      </c>
      <c r="E903" s="334" t="str">
        <f>'Clients Balance'!E1116/'Clients Balance'!$B1116</f>
        <v>#DIV/0!</v>
      </c>
      <c r="F903" s="334" t="str">
        <f>'Clients Balance'!F1116/'Clients Balance'!$B1116</f>
        <v>#DIV/0!</v>
      </c>
      <c r="G903" s="334" t="str">
        <f>'Clients Balance'!G1116/'Clients Balance'!$B1116</f>
        <v>#DIV/0!</v>
      </c>
      <c r="H903" s="334" t="str">
        <f>'Clients Balance'!H1116/'Clients Balance'!$B1116</f>
        <v>#DIV/0!</v>
      </c>
      <c r="I903" s="334" t="str">
        <f>'Clients Balance'!I1116/'Clients Balance'!$B1116</f>
        <v>#DIV/0!</v>
      </c>
      <c r="J903" s="334" t="str">
        <f>'Clients Balance'!J1116/'Clients Balance'!$B1116</f>
        <v>#DIV/0!</v>
      </c>
      <c r="K903" s="334" t="str">
        <f>'Clients Balance'!K1116/'Clients Balance'!$B1116</f>
        <v>#DIV/0!</v>
      </c>
      <c r="L903" s="334" t="str">
        <f>'Clients Balance'!L1112/'Clients Balance'!$B1112</f>
        <v>#DIV/0!</v>
      </c>
      <c r="M903" s="334" t="str">
        <f>'Clients Balance'!M1112/'Clients Balance'!$B1112</f>
        <v>#DIV/0!</v>
      </c>
      <c r="N903" s="334" t="str">
        <f>'Clients Balance'!N1112/'Clients Balance'!$B1112</f>
        <v>#DIV/0!</v>
      </c>
      <c r="O903" s="334" t="str">
        <f>'Clients Balance'!O1112/'Clients Balance'!$B1112</f>
        <v>#DIV/0!</v>
      </c>
      <c r="P903" s="334" t="str">
        <f>'Clients Balance'!P1112/'Clients Balance'!$B1112</f>
        <v>#DIV/0!</v>
      </c>
      <c r="Q903" s="334" t="str">
        <f>'Clients Balance'!Q1112/'Clients Balance'!$B1112</f>
        <v>#DIV/0!</v>
      </c>
      <c r="R903" s="334" t="str">
        <f>'Clients Balance'!R1112/'Clients Balance'!$B1112</f>
        <v>#DIV/0!</v>
      </c>
      <c r="S903" s="134"/>
      <c r="T903" s="134"/>
      <c r="U903" s="134"/>
      <c r="V903" s="134"/>
      <c r="W903" s="134"/>
      <c r="X903" s="134"/>
      <c r="Y903" s="134"/>
      <c r="Z903" s="134"/>
      <c r="AA903" s="134"/>
    </row>
    <row r="904" ht="22.5" customHeight="1">
      <c r="A904" s="186" t="str">
        <f>'PROP DAILY PNL'!A1110</f>
        <v/>
      </c>
      <c r="B904" s="335" t="str">
        <f t="shared" si="1"/>
        <v>#DIV/0!</v>
      </c>
      <c r="C904" s="334" t="str">
        <f>'Clients Balance'!C1117/'Clients Balance'!B1117</f>
        <v>#DIV/0!</v>
      </c>
      <c r="D904" s="334" t="str">
        <f>'Clients Balance'!D1113/'Clients Balance'!$B1113</f>
        <v>#DIV/0!</v>
      </c>
      <c r="E904" s="334" t="str">
        <f>'Clients Balance'!E1117/'Clients Balance'!$B1117</f>
        <v>#DIV/0!</v>
      </c>
      <c r="F904" s="334" t="str">
        <f>'Clients Balance'!F1117/'Clients Balance'!$B1117</f>
        <v>#DIV/0!</v>
      </c>
      <c r="G904" s="334" t="str">
        <f>'Clients Balance'!G1117/'Clients Balance'!$B1117</f>
        <v>#DIV/0!</v>
      </c>
      <c r="H904" s="334" t="str">
        <f>'Clients Balance'!H1117/'Clients Balance'!$B1117</f>
        <v>#DIV/0!</v>
      </c>
      <c r="I904" s="334" t="str">
        <f>'Clients Balance'!I1117/'Clients Balance'!$B1117</f>
        <v>#DIV/0!</v>
      </c>
      <c r="J904" s="334" t="str">
        <f>'Clients Balance'!J1117/'Clients Balance'!$B1117</f>
        <v>#DIV/0!</v>
      </c>
      <c r="K904" s="334" t="str">
        <f>'Clients Balance'!K1117/'Clients Balance'!$B1117</f>
        <v>#DIV/0!</v>
      </c>
      <c r="L904" s="334" t="str">
        <f>'Clients Balance'!L1113/'Clients Balance'!$B1113</f>
        <v>#DIV/0!</v>
      </c>
      <c r="M904" s="334" t="str">
        <f>'Clients Balance'!M1113/'Clients Balance'!$B1113</f>
        <v>#DIV/0!</v>
      </c>
      <c r="N904" s="334" t="str">
        <f>'Clients Balance'!N1113/'Clients Balance'!$B1113</f>
        <v>#DIV/0!</v>
      </c>
      <c r="O904" s="334" t="str">
        <f>'Clients Balance'!O1113/'Clients Balance'!$B1113</f>
        <v>#DIV/0!</v>
      </c>
      <c r="P904" s="334" t="str">
        <f>'Clients Balance'!P1113/'Clients Balance'!$B1113</f>
        <v>#DIV/0!</v>
      </c>
      <c r="Q904" s="334" t="str">
        <f>'Clients Balance'!Q1113/'Clients Balance'!$B1113</f>
        <v>#DIV/0!</v>
      </c>
      <c r="R904" s="334" t="str">
        <f>'Clients Balance'!R1113/'Clients Balance'!$B1113</f>
        <v>#DIV/0!</v>
      </c>
      <c r="S904" s="134"/>
      <c r="T904" s="134"/>
      <c r="U904" s="134"/>
      <c r="V904" s="134"/>
      <c r="W904" s="134"/>
      <c r="X904" s="134"/>
      <c r="Y904" s="134"/>
      <c r="Z904" s="134"/>
      <c r="AA904" s="134"/>
    </row>
    <row r="905" ht="22.5" customHeight="1">
      <c r="A905" s="186" t="str">
        <f>'PROP DAILY PNL'!A1111</f>
        <v/>
      </c>
      <c r="B905" s="335" t="str">
        <f t="shared" si="1"/>
        <v>#DIV/0!</v>
      </c>
      <c r="C905" s="334" t="str">
        <f>'Clients Balance'!C1118/'Clients Balance'!B1118</f>
        <v>#DIV/0!</v>
      </c>
      <c r="D905" s="334" t="str">
        <f>'Clients Balance'!D1114/'Clients Balance'!$B1114</f>
        <v>#DIV/0!</v>
      </c>
      <c r="E905" s="334" t="str">
        <f>'Clients Balance'!E1118/'Clients Balance'!$B1118</f>
        <v>#DIV/0!</v>
      </c>
      <c r="F905" s="334" t="str">
        <f>'Clients Balance'!F1118/'Clients Balance'!$B1118</f>
        <v>#DIV/0!</v>
      </c>
      <c r="G905" s="334" t="str">
        <f>'Clients Balance'!G1118/'Clients Balance'!$B1118</f>
        <v>#DIV/0!</v>
      </c>
      <c r="H905" s="334" t="str">
        <f>'Clients Balance'!H1118/'Clients Balance'!$B1118</f>
        <v>#DIV/0!</v>
      </c>
      <c r="I905" s="334" t="str">
        <f>'Clients Balance'!I1118/'Clients Balance'!$B1118</f>
        <v>#DIV/0!</v>
      </c>
      <c r="J905" s="334" t="str">
        <f>'Clients Balance'!J1118/'Clients Balance'!$B1118</f>
        <v>#DIV/0!</v>
      </c>
      <c r="K905" s="334" t="str">
        <f>'Clients Balance'!K1118/'Clients Balance'!$B1118</f>
        <v>#DIV/0!</v>
      </c>
      <c r="L905" s="334" t="str">
        <f>'Clients Balance'!L1114/'Clients Balance'!$B1114</f>
        <v>#DIV/0!</v>
      </c>
      <c r="M905" s="334" t="str">
        <f>'Clients Balance'!M1114/'Clients Balance'!$B1114</f>
        <v>#DIV/0!</v>
      </c>
      <c r="N905" s="334" t="str">
        <f>'Clients Balance'!N1114/'Clients Balance'!$B1114</f>
        <v>#DIV/0!</v>
      </c>
      <c r="O905" s="334" t="str">
        <f>'Clients Balance'!O1114/'Clients Balance'!$B1114</f>
        <v>#DIV/0!</v>
      </c>
      <c r="P905" s="334" t="str">
        <f>'Clients Balance'!P1114/'Clients Balance'!$B1114</f>
        <v>#DIV/0!</v>
      </c>
      <c r="Q905" s="334" t="str">
        <f>'Clients Balance'!Q1114/'Clients Balance'!$B1114</f>
        <v>#DIV/0!</v>
      </c>
      <c r="R905" s="334" t="str">
        <f>'Clients Balance'!R1114/'Clients Balance'!$B1114</f>
        <v>#DIV/0!</v>
      </c>
      <c r="S905" s="134"/>
      <c r="T905" s="134"/>
      <c r="U905" s="134"/>
      <c r="V905" s="134"/>
      <c r="W905" s="134"/>
      <c r="X905" s="134"/>
      <c r="Y905" s="134"/>
      <c r="Z905" s="134"/>
      <c r="AA905" s="134"/>
    </row>
    <row r="906" ht="22.5" customHeight="1">
      <c r="A906" s="186" t="str">
        <f>'PROP DAILY PNL'!A1112</f>
        <v/>
      </c>
      <c r="B906" s="335" t="str">
        <f t="shared" si="1"/>
        <v>#DIV/0!</v>
      </c>
      <c r="C906" s="334" t="str">
        <f>'Clients Balance'!C1119/'Clients Balance'!B1119</f>
        <v>#DIV/0!</v>
      </c>
      <c r="D906" s="334" t="str">
        <f>'Clients Balance'!D1115/'Clients Balance'!$B1115</f>
        <v>#DIV/0!</v>
      </c>
      <c r="E906" s="334" t="str">
        <f>'Clients Balance'!E1119/'Clients Balance'!$B1119</f>
        <v>#DIV/0!</v>
      </c>
      <c r="F906" s="334" t="str">
        <f>'Clients Balance'!F1119/'Clients Balance'!$B1119</f>
        <v>#DIV/0!</v>
      </c>
      <c r="G906" s="334" t="str">
        <f>'Clients Balance'!G1119/'Clients Balance'!$B1119</f>
        <v>#DIV/0!</v>
      </c>
      <c r="H906" s="334" t="str">
        <f>'Clients Balance'!H1119/'Clients Balance'!$B1119</f>
        <v>#DIV/0!</v>
      </c>
      <c r="I906" s="334" t="str">
        <f>'Clients Balance'!I1119/'Clients Balance'!$B1119</f>
        <v>#DIV/0!</v>
      </c>
      <c r="J906" s="334" t="str">
        <f>'Clients Balance'!J1119/'Clients Balance'!$B1119</f>
        <v>#DIV/0!</v>
      </c>
      <c r="K906" s="334" t="str">
        <f>'Clients Balance'!K1119/'Clients Balance'!$B1119</f>
        <v>#DIV/0!</v>
      </c>
      <c r="L906" s="334" t="str">
        <f>'Clients Balance'!L1115/'Clients Balance'!$B1115</f>
        <v>#DIV/0!</v>
      </c>
      <c r="M906" s="334" t="str">
        <f>'Clients Balance'!M1115/'Clients Balance'!$B1115</f>
        <v>#DIV/0!</v>
      </c>
      <c r="N906" s="334" t="str">
        <f>'Clients Balance'!N1115/'Clients Balance'!$B1115</f>
        <v>#DIV/0!</v>
      </c>
      <c r="O906" s="334" t="str">
        <f>'Clients Balance'!O1115/'Clients Balance'!$B1115</f>
        <v>#DIV/0!</v>
      </c>
      <c r="P906" s="334" t="str">
        <f>'Clients Balance'!P1115/'Clients Balance'!$B1115</f>
        <v>#DIV/0!</v>
      </c>
      <c r="Q906" s="334" t="str">
        <f>'Clients Balance'!Q1115/'Clients Balance'!$B1115</f>
        <v>#DIV/0!</v>
      </c>
      <c r="R906" s="334" t="str">
        <f>'Clients Balance'!R1115/'Clients Balance'!$B1115</f>
        <v>#DIV/0!</v>
      </c>
      <c r="S906" s="134"/>
      <c r="T906" s="134"/>
      <c r="U906" s="134"/>
      <c r="V906" s="134"/>
      <c r="W906" s="134"/>
      <c r="X906" s="134"/>
      <c r="Y906" s="134"/>
      <c r="Z906" s="134"/>
      <c r="AA906" s="134"/>
    </row>
    <row r="907" ht="22.5" customHeight="1">
      <c r="A907" s="186" t="str">
        <f>'PROP DAILY PNL'!A1113</f>
        <v/>
      </c>
      <c r="B907" s="335" t="str">
        <f t="shared" si="1"/>
        <v>#DIV/0!</v>
      </c>
      <c r="C907" s="334" t="str">
        <f>'Clients Balance'!C1120/'Clients Balance'!B1120</f>
        <v>#DIV/0!</v>
      </c>
      <c r="D907" s="334" t="str">
        <f>'Clients Balance'!D1116/'Clients Balance'!$B1116</f>
        <v>#DIV/0!</v>
      </c>
      <c r="E907" s="334" t="str">
        <f>'Clients Balance'!E1120/'Clients Balance'!$B1120</f>
        <v>#DIV/0!</v>
      </c>
      <c r="F907" s="334" t="str">
        <f>'Clients Balance'!F1120/'Clients Balance'!$B1120</f>
        <v>#DIV/0!</v>
      </c>
      <c r="G907" s="334" t="str">
        <f>'Clients Balance'!G1120/'Clients Balance'!$B1120</f>
        <v>#DIV/0!</v>
      </c>
      <c r="H907" s="334" t="str">
        <f>'Clients Balance'!H1120/'Clients Balance'!$B1120</f>
        <v>#DIV/0!</v>
      </c>
      <c r="I907" s="334" t="str">
        <f>'Clients Balance'!I1120/'Clients Balance'!$B1120</f>
        <v>#DIV/0!</v>
      </c>
      <c r="J907" s="334" t="str">
        <f>'Clients Balance'!J1120/'Clients Balance'!$B1120</f>
        <v>#DIV/0!</v>
      </c>
      <c r="K907" s="334" t="str">
        <f>'Clients Balance'!K1120/'Clients Balance'!$B1120</f>
        <v>#DIV/0!</v>
      </c>
      <c r="L907" s="334" t="str">
        <f>'Clients Balance'!L1116/'Clients Balance'!$B1116</f>
        <v>#DIV/0!</v>
      </c>
      <c r="M907" s="334" t="str">
        <f>'Clients Balance'!M1116/'Clients Balance'!$B1116</f>
        <v>#DIV/0!</v>
      </c>
      <c r="N907" s="334" t="str">
        <f>'Clients Balance'!N1116/'Clients Balance'!$B1116</f>
        <v>#DIV/0!</v>
      </c>
      <c r="O907" s="334" t="str">
        <f>'Clients Balance'!O1116/'Clients Balance'!$B1116</f>
        <v>#DIV/0!</v>
      </c>
      <c r="P907" s="334" t="str">
        <f>'Clients Balance'!P1116/'Clients Balance'!$B1116</f>
        <v>#DIV/0!</v>
      </c>
      <c r="Q907" s="334" t="str">
        <f>'Clients Balance'!Q1116/'Clients Balance'!$B1116</f>
        <v>#DIV/0!</v>
      </c>
      <c r="R907" s="334" t="str">
        <f>'Clients Balance'!R1116/'Clients Balance'!$B1116</f>
        <v>#DIV/0!</v>
      </c>
      <c r="S907" s="134"/>
      <c r="T907" s="134"/>
      <c r="U907" s="134"/>
      <c r="V907" s="134"/>
      <c r="W907" s="134"/>
      <c r="X907" s="134"/>
      <c r="Y907" s="134"/>
      <c r="Z907" s="134"/>
      <c r="AA907" s="134"/>
    </row>
    <row r="908" ht="22.5" customHeight="1">
      <c r="A908" s="186" t="str">
        <f>'PROP DAILY PNL'!A1114</f>
        <v/>
      </c>
      <c r="B908" s="335" t="str">
        <f t="shared" si="1"/>
        <v>#DIV/0!</v>
      </c>
      <c r="C908" s="334" t="str">
        <f>'Clients Balance'!C1121/'Clients Balance'!B1121</f>
        <v>#DIV/0!</v>
      </c>
      <c r="D908" s="334" t="str">
        <f>'Clients Balance'!D1117/'Clients Balance'!$B1117</f>
        <v>#DIV/0!</v>
      </c>
      <c r="E908" s="334" t="str">
        <f>'Clients Balance'!E1121/'Clients Balance'!$B1121</f>
        <v>#DIV/0!</v>
      </c>
      <c r="F908" s="334" t="str">
        <f>'Clients Balance'!F1121/'Clients Balance'!$B1121</f>
        <v>#DIV/0!</v>
      </c>
      <c r="G908" s="334" t="str">
        <f>'Clients Balance'!G1121/'Clients Balance'!$B1121</f>
        <v>#DIV/0!</v>
      </c>
      <c r="H908" s="334" t="str">
        <f>'Clients Balance'!H1121/'Clients Balance'!$B1121</f>
        <v>#DIV/0!</v>
      </c>
      <c r="I908" s="334" t="str">
        <f>'Clients Balance'!I1121/'Clients Balance'!$B1121</f>
        <v>#DIV/0!</v>
      </c>
      <c r="J908" s="334" t="str">
        <f>'Clients Balance'!J1121/'Clients Balance'!$B1121</f>
        <v>#DIV/0!</v>
      </c>
      <c r="K908" s="334" t="str">
        <f>'Clients Balance'!K1121/'Clients Balance'!$B1121</f>
        <v>#DIV/0!</v>
      </c>
      <c r="L908" s="334" t="str">
        <f>'Clients Balance'!L1117/'Clients Balance'!$B1117</f>
        <v>#DIV/0!</v>
      </c>
      <c r="M908" s="334" t="str">
        <f>'Clients Balance'!M1117/'Clients Balance'!$B1117</f>
        <v>#DIV/0!</v>
      </c>
      <c r="N908" s="334" t="str">
        <f>'Clients Balance'!N1117/'Clients Balance'!$B1117</f>
        <v>#DIV/0!</v>
      </c>
      <c r="O908" s="334" t="str">
        <f>'Clients Balance'!O1117/'Clients Balance'!$B1117</f>
        <v>#DIV/0!</v>
      </c>
      <c r="P908" s="334" t="str">
        <f>'Clients Balance'!P1117/'Clients Balance'!$B1117</f>
        <v>#DIV/0!</v>
      </c>
      <c r="Q908" s="334" t="str">
        <f>'Clients Balance'!Q1117/'Clients Balance'!$B1117</f>
        <v>#DIV/0!</v>
      </c>
      <c r="R908" s="334" t="str">
        <f>'Clients Balance'!R1117/'Clients Balance'!$B1117</f>
        <v>#DIV/0!</v>
      </c>
      <c r="S908" s="134"/>
      <c r="T908" s="134"/>
      <c r="U908" s="134"/>
      <c r="V908" s="134"/>
      <c r="W908" s="134"/>
      <c r="X908" s="134"/>
      <c r="Y908" s="134"/>
      <c r="Z908" s="134"/>
      <c r="AA908" s="134"/>
    </row>
    <row r="909" ht="22.5" customHeight="1">
      <c r="A909" s="186" t="str">
        <f>'PROP DAILY PNL'!A1115</f>
        <v/>
      </c>
      <c r="B909" s="335" t="str">
        <f t="shared" si="1"/>
        <v>#DIV/0!</v>
      </c>
      <c r="C909" s="334" t="str">
        <f>'Clients Balance'!C1122/'Clients Balance'!B1122</f>
        <v>#DIV/0!</v>
      </c>
      <c r="D909" s="334" t="str">
        <f>'Clients Balance'!D1118/'Clients Balance'!$B1118</f>
        <v>#DIV/0!</v>
      </c>
      <c r="E909" s="334" t="str">
        <f>'Clients Balance'!E1122/'Clients Balance'!$B1122</f>
        <v>#DIV/0!</v>
      </c>
      <c r="F909" s="334" t="str">
        <f>'Clients Balance'!F1122/'Clients Balance'!$B1122</f>
        <v>#DIV/0!</v>
      </c>
      <c r="G909" s="334" t="str">
        <f>'Clients Balance'!G1122/'Clients Balance'!$B1122</f>
        <v>#DIV/0!</v>
      </c>
      <c r="H909" s="334" t="str">
        <f>'Clients Balance'!H1122/'Clients Balance'!$B1122</f>
        <v>#DIV/0!</v>
      </c>
      <c r="I909" s="334" t="str">
        <f>'Clients Balance'!I1122/'Clients Balance'!$B1122</f>
        <v>#DIV/0!</v>
      </c>
      <c r="J909" s="334" t="str">
        <f>'Clients Balance'!J1122/'Clients Balance'!$B1122</f>
        <v>#DIV/0!</v>
      </c>
      <c r="K909" s="334" t="str">
        <f>'Clients Balance'!K1122/'Clients Balance'!$B1122</f>
        <v>#DIV/0!</v>
      </c>
      <c r="L909" s="334" t="str">
        <f>'Clients Balance'!L1118/'Clients Balance'!$B1118</f>
        <v>#DIV/0!</v>
      </c>
      <c r="M909" s="334" t="str">
        <f>'Clients Balance'!M1118/'Clients Balance'!$B1118</f>
        <v>#DIV/0!</v>
      </c>
      <c r="N909" s="334" t="str">
        <f>'Clients Balance'!N1118/'Clients Balance'!$B1118</f>
        <v>#DIV/0!</v>
      </c>
      <c r="O909" s="334" t="str">
        <f>'Clients Balance'!O1118/'Clients Balance'!$B1118</f>
        <v>#DIV/0!</v>
      </c>
      <c r="P909" s="334" t="str">
        <f>'Clients Balance'!P1118/'Clients Balance'!$B1118</f>
        <v>#DIV/0!</v>
      </c>
      <c r="Q909" s="334" t="str">
        <f>'Clients Balance'!Q1118/'Clients Balance'!$B1118</f>
        <v>#DIV/0!</v>
      </c>
      <c r="R909" s="334" t="str">
        <f>'Clients Balance'!R1118/'Clients Balance'!$B1118</f>
        <v>#DIV/0!</v>
      </c>
      <c r="S909" s="134"/>
      <c r="T909" s="134"/>
      <c r="U909" s="134"/>
      <c r="V909" s="134"/>
      <c r="W909" s="134"/>
      <c r="X909" s="134"/>
      <c r="Y909" s="134"/>
      <c r="Z909" s="134"/>
      <c r="AA909" s="134"/>
    </row>
    <row r="910" ht="22.5" customHeight="1">
      <c r="A910" s="186" t="str">
        <f>'PROP DAILY PNL'!A1116</f>
        <v/>
      </c>
      <c r="B910" s="335" t="str">
        <f t="shared" si="1"/>
        <v>#DIV/0!</v>
      </c>
      <c r="C910" s="334" t="str">
        <f>'Clients Balance'!C1123/'Clients Balance'!B1123</f>
        <v>#DIV/0!</v>
      </c>
      <c r="D910" s="334" t="str">
        <f>'Clients Balance'!D1119/'Clients Balance'!$B1119</f>
        <v>#DIV/0!</v>
      </c>
      <c r="E910" s="334" t="str">
        <f>'Clients Balance'!E1123/'Clients Balance'!$B1123</f>
        <v>#DIV/0!</v>
      </c>
      <c r="F910" s="334" t="str">
        <f>'Clients Balance'!F1123/'Clients Balance'!$B1123</f>
        <v>#DIV/0!</v>
      </c>
      <c r="G910" s="334" t="str">
        <f>'Clients Balance'!G1123/'Clients Balance'!$B1123</f>
        <v>#DIV/0!</v>
      </c>
      <c r="H910" s="334" t="str">
        <f>'Clients Balance'!H1123/'Clients Balance'!$B1123</f>
        <v>#DIV/0!</v>
      </c>
      <c r="I910" s="334" t="str">
        <f>'Clients Balance'!I1123/'Clients Balance'!$B1123</f>
        <v>#DIV/0!</v>
      </c>
      <c r="J910" s="334" t="str">
        <f>'Clients Balance'!J1123/'Clients Balance'!$B1123</f>
        <v>#DIV/0!</v>
      </c>
      <c r="K910" s="334" t="str">
        <f>'Clients Balance'!K1123/'Clients Balance'!$B1123</f>
        <v>#DIV/0!</v>
      </c>
      <c r="L910" s="334" t="str">
        <f>'Clients Balance'!L1119/'Clients Balance'!$B1119</f>
        <v>#DIV/0!</v>
      </c>
      <c r="M910" s="334" t="str">
        <f>'Clients Balance'!M1119/'Clients Balance'!$B1119</f>
        <v>#DIV/0!</v>
      </c>
      <c r="N910" s="334" t="str">
        <f>'Clients Balance'!N1119/'Clients Balance'!$B1119</f>
        <v>#DIV/0!</v>
      </c>
      <c r="O910" s="334" t="str">
        <f>'Clients Balance'!O1119/'Clients Balance'!$B1119</f>
        <v>#DIV/0!</v>
      </c>
      <c r="P910" s="334" t="str">
        <f>'Clients Balance'!P1119/'Clients Balance'!$B1119</f>
        <v>#DIV/0!</v>
      </c>
      <c r="Q910" s="334" t="str">
        <f>'Clients Balance'!Q1119/'Clients Balance'!$B1119</f>
        <v>#DIV/0!</v>
      </c>
      <c r="R910" s="334" t="str">
        <f>'Clients Balance'!R1119/'Clients Balance'!$B1119</f>
        <v>#DIV/0!</v>
      </c>
      <c r="S910" s="134"/>
      <c r="T910" s="134"/>
      <c r="U910" s="134"/>
      <c r="V910" s="134"/>
      <c r="W910" s="134"/>
      <c r="X910" s="134"/>
      <c r="Y910" s="134"/>
      <c r="Z910" s="134"/>
      <c r="AA910" s="134"/>
    </row>
    <row r="911" ht="22.5" customHeight="1">
      <c r="A911" s="186" t="str">
        <f>'PROP DAILY PNL'!A1117</f>
        <v/>
      </c>
      <c r="B911" s="335" t="str">
        <f t="shared" si="1"/>
        <v>#DIV/0!</v>
      </c>
      <c r="C911" s="334" t="str">
        <f>'Clients Balance'!C1124/'Clients Balance'!B1124</f>
        <v>#DIV/0!</v>
      </c>
      <c r="D911" s="334" t="str">
        <f>'Clients Balance'!D1120/'Clients Balance'!$B1120</f>
        <v>#DIV/0!</v>
      </c>
      <c r="E911" s="334" t="str">
        <f>'Clients Balance'!E1124/'Clients Balance'!$B1124</f>
        <v>#DIV/0!</v>
      </c>
      <c r="F911" s="334" t="str">
        <f>'Clients Balance'!F1124/'Clients Balance'!$B1124</f>
        <v>#DIV/0!</v>
      </c>
      <c r="G911" s="334" t="str">
        <f>'Clients Balance'!G1124/'Clients Balance'!$B1124</f>
        <v>#DIV/0!</v>
      </c>
      <c r="H911" s="334" t="str">
        <f>'Clients Balance'!H1124/'Clients Balance'!$B1124</f>
        <v>#DIV/0!</v>
      </c>
      <c r="I911" s="334" t="str">
        <f>'Clients Balance'!I1124/'Clients Balance'!$B1124</f>
        <v>#DIV/0!</v>
      </c>
      <c r="J911" s="334" t="str">
        <f>'Clients Balance'!J1124/'Clients Balance'!$B1124</f>
        <v>#DIV/0!</v>
      </c>
      <c r="K911" s="334" t="str">
        <f>'Clients Balance'!K1124/'Clients Balance'!$B1124</f>
        <v>#DIV/0!</v>
      </c>
      <c r="L911" s="334" t="str">
        <f>'Clients Balance'!L1120/'Clients Balance'!$B1120</f>
        <v>#DIV/0!</v>
      </c>
      <c r="M911" s="334" t="str">
        <f>'Clients Balance'!M1120/'Clients Balance'!$B1120</f>
        <v>#DIV/0!</v>
      </c>
      <c r="N911" s="334" t="str">
        <f>'Clients Balance'!N1120/'Clients Balance'!$B1120</f>
        <v>#DIV/0!</v>
      </c>
      <c r="O911" s="334" t="str">
        <f>'Clients Balance'!O1120/'Clients Balance'!$B1120</f>
        <v>#DIV/0!</v>
      </c>
      <c r="P911" s="334" t="str">
        <f>'Clients Balance'!P1120/'Clients Balance'!$B1120</f>
        <v>#DIV/0!</v>
      </c>
      <c r="Q911" s="334" t="str">
        <f>'Clients Balance'!Q1120/'Clients Balance'!$B1120</f>
        <v>#DIV/0!</v>
      </c>
      <c r="R911" s="334" t="str">
        <f>'Clients Balance'!R1120/'Clients Balance'!$B1120</f>
        <v>#DIV/0!</v>
      </c>
      <c r="S911" s="134"/>
      <c r="T911" s="134"/>
      <c r="U911" s="134"/>
      <c r="V911" s="134"/>
      <c r="W911" s="134"/>
      <c r="X911" s="134"/>
      <c r="Y911" s="134"/>
      <c r="Z911" s="134"/>
      <c r="AA911" s="134"/>
    </row>
    <row r="912" ht="22.5" customHeight="1">
      <c r="A912" s="186" t="str">
        <f>'PROP DAILY PNL'!A1118</f>
        <v/>
      </c>
      <c r="B912" s="335" t="str">
        <f t="shared" si="1"/>
        <v>#DIV/0!</v>
      </c>
      <c r="C912" s="334" t="str">
        <f>'Clients Balance'!C1125/'Clients Balance'!B1125</f>
        <v>#DIV/0!</v>
      </c>
      <c r="D912" s="334" t="str">
        <f>'Clients Balance'!D1121/'Clients Balance'!$B1121</f>
        <v>#DIV/0!</v>
      </c>
      <c r="E912" s="334" t="str">
        <f>'Clients Balance'!E1125/'Clients Balance'!$B1125</f>
        <v>#DIV/0!</v>
      </c>
      <c r="F912" s="334" t="str">
        <f>'Clients Balance'!F1125/'Clients Balance'!$B1125</f>
        <v>#DIV/0!</v>
      </c>
      <c r="G912" s="334" t="str">
        <f>'Clients Balance'!G1125/'Clients Balance'!$B1125</f>
        <v>#DIV/0!</v>
      </c>
      <c r="H912" s="334" t="str">
        <f>'Clients Balance'!H1125/'Clients Balance'!$B1125</f>
        <v>#DIV/0!</v>
      </c>
      <c r="I912" s="334" t="str">
        <f>'Clients Balance'!I1125/'Clients Balance'!$B1125</f>
        <v>#DIV/0!</v>
      </c>
      <c r="J912" s="334" t="str">
        <f>'Clients Balance'!J1125/'Clients Balance'!$B1125</f>
        <v>#DIV/0!</v>
      </c>
      <c r="K912" s="334" t="str">
        <f>'Clients Balance'!K1125/'Clients Balance'!$B1125</f>
        <v>#DIV/0!</v>
      </c>
      <c r="L912" s="334" t="str">
        <f>'Clients Balance'!L1121/'Clients Balance'!$B1121</f>
        <v>#DIV/0!</v>
      </c>
      <c r="M912" s="334" t="str">
        <f>'Clients Balance'!M1121/'Clients Balance'!$B1121</f>
        <v>#DIV/0!</v>
      </c>
      <c r="N912" s="334" t="str">
        <f>'Clients Balance'!N1121/'Clients Balance'!$B1121</f>
        <v>#DIV/0!</v>
      </c>
      <c r="O912" s="334" t="str">
        <f>'Clients Balance'!O1121/'Clients Balance'!$B1121</f>
        <v>#DIV/0!</v>
      </c>
      <c r="P912" s="334" t="str">
        <f>'Clients Balance'!P1121/'Clients Balance'!$B1121</f>
        <v>#DIV/0!</v>
      </c>
      <c r="Q912" s="334" t="str">
        <f>'Clients Balance'!Q1121/'Clients Balance'!$B1121</f>
        <v>#DIV/0!</v>
      </c>
      <c r="R912" s="334" t="str">
        <f>'Clients Balance'!R1121/'Clients Balance'!$B1121</f>
        <v>#DIV/0!</v>
      </c>
      <c r="S912" s="134"/>
      <c r="T912" s="134"/>
      <c r="U912" s="134"/>
      <c r="V912" s="134"/>
      <c r="W912" s="134"/>
      <c r="X912" s="134"/>
      <c r="Y912" s="134"/>
      <c r="Z912" s="134"/>
      <c r="AA912" s="134"/>
    </row>
    <row r="913" ht="22.5" customHeight="1">
      <c r="A913" s="186" t="str">
        <f>'PROP DAILY PNL'!A1119</f>
        <v/>
      </c>
      <c r="B913" s="335" t="str">
        <f t="shared" si="1"/>
        <v>#DIV/0!</v>
      </c>
      <c r="C913" s="334" t="str">
        <f>'Clients Balance'!C1126/'Clients Balance'!B1126</f>
        <v>#DIV/0!</v>
      </c>
      <c r="D913" s="334" t="str">
        <f>'Clients Balance'!D1122/'Clients Balance'!$B1122</f>
        <v>#DIV/0!</v>
      </c>
      <c r="E913" s="334" t="str">
        <f>'Clients Balance'!E1126/'Clients Balance'!$B1126</f>
        <v>#DIV/0!</v>
      </c>
      <c r="F913" s="334" t="str">
        <f>'Clients Balance'!F1126/'Clients Balance'!$B1126</f>
        <v>#DIV/0!</v>
      </c>
      <c r="G913" s="334" t="str">
        <f>'Clients Balance'!G1126/'Clients Balance'!$B1126</f>
        <v>#DIV/0!</v>
      </c>
      <c r="H913" s="334" t="str">
        <f>'Clients Balance'!H1126/'Clients Balance'!$B1126</f>
        <v>#DIV/0!</v>
      </c>
      <c r="I913" s="334" t="str">
        <f>'Clients Balance'!I1126/'Clients Balance'!$B1126</f>
        <v>#DIV/0!</v>
      </c>
      <c r="J913" s="334" t="str">
        <f>'Clients Balance'!J1126/'Clients Balance'!$B1126</f>
        <v>#DIV/0!</v>
      </c>
      <c r="K913" s="334" t="str">
        <f>'Clients Balance'!K1126/'Clients Balance'!$B1126</f>
        <v>#DIV/0!</v>
      </c>
      <c r="L913" s="334" t="str">
        <f>'Clients Balance'!L1122/'Clients Balance'!$B1122</f>
        <v>#DIV/0!</v>
      </c>
      <c r="M913" s="334" t="str">
        <f>'Clients Balance'!M1122/'Clients Balance'!$B1122</f>
        <v>#DIV/0!</v>
      </c>
      <c r="N913" s="334" t="str">
        <f>'Clients Balance'!N1122/'Clients Balance'!$B1122</f>
        <v>#DIV/0!</v>
      </c>
      <c r="O913" s="334" t="str">
        <f>'Clients Balance'!O1122/'Clients Balance'!$B1122</f>
        <v>#DIV/0!</v>
      </c>
      <c r="P913" s="334" t="str">
        <f>'Clients Balance'!P1122/'Clients Balance'!$B1122</f>
        <v>#DIV/0!</v>
      </c>
      <c r="Q913" s="334" t="str">
        <f>'Clients Balance'!Q1122/'Clients Balance'!$B1122</f>
        <v>#DIV/0!</v>
      </c>
      <c r="R913" s="334" t="str">
        <f>'Clients Balance'!R1122/'Clients Balance'!$B1122</f>
        <v>#DIV/0!</v>
      </c>
      <c r="S913" s="134"/>
      <c r="T913" s="134"/>
      <c r="U913" s="134"/>
      <c r="V913" s="134"/>
      <c r="W913" s="134"/>
      <c r="X913" s="134"/>
      <c r="Y913" s="134"/>
      <c r="Z913" s="134"/>
      <c r="AA913" s="134"/>
    </row>
    <row r="914" ht="22.5" customHeight="1">
      <c r="A914" s="186" t="str">
        <f>'PROP DAILY PNL'!A1120</f>
        <v/>
      </c>
      <c r="B914" s="335" t="str">
        <f t="shared" si="1"/>
        <v>#DIV/0!</v>
      </c>
      <c r="C914" s="334" t="str">
        <f>'Clients Balance'!C1127/'Clients Balance'!B1127</f>
        <v>#DIV/0!</v>
      </c>
      <c r="D914" s="334" t="str">
        <f>'Clients Balance'!D1123/'Clients Balance'!$B1123</f>
        <v>#DIV/0!</v>
      </c>
      <c r="E914" s="334" t="str">
        <f>'Clients Balance'!E1127/'Clients Balance'!$B1127</f>
        <v>#DIV/0!</v>
      </c>
      <c r="F914" s="334" t="str">
        <f>'Clients Balance'!F1127/'Clients Balance'!$B1127</f>
        <v>#DIV/0!</v>
      </c>
      <c r="G914" s="334" t="str">
        <f>'Clients Balance'!G1127/'Clients Balance'!$B1127</f>
        <v>#DIV/0!</v>
      </c>
      <c r="H914" s="334" t="str">
        <f>'Clients Balance'!H1127/'Clients Balance'!$B1127</f>
        <v>#DIV/0!</v>
      </c>
      <c r="I914" s="334" t="str">
        <f>'Clients Balance'!I1127/'Clients Balance'!$B1127</f>
        <v>#DIV/0!</v>
      </c>
      <c r="J914" s="334" t="str">
        <f>'Clients Balance'!J1127/'Clients Balance'!$B1127</f>
        <v>#DIV/0!</v>
      </c>
      <c r="K914" s="334" t="str">
        <f>'Clients Balance'!K1127/'Clients Balance'!$B1127</f>
        <v>#DIV/0!</v>
      </c>
      <c r="L914" s="334" t="str">
        <f>'Clients Balance'!L1123/'Clients Balance'!$B1123</f>
        <v>#DIV/0!</v>
      </c>
      <c r="M914" s="334" t="str">
        <f>'Clients Balance'!M1123/'Clients Balance'!$B1123</f>
        <v>#DIV/0!</v>
      </c>
      <c r="N914" s="334" t="str">
        <f>'Clients Balance'!N1123/'Clients Balance'!$B1123</f>
        <v>#DIV/0!</v>
      </c>
      <c r="O914" s="334" t="str">
        <f>'Clients Balance'!O1123/'Clients Balance'!$B1123</f>
        <v>#DIV/0!</v>
      </c>
      <c r="P914" s="334" t="str">
        <f>'Clients Balance'!P1123/'Clients Balance'!$B1123</f>
        <v>#DIV/0!</v>
      </c>
      <c r="Q914" s="334" t="str">
        <f>'Clients Balance'!Q1123/'Clients Balance'!$B1123</f>
        <v>#DIV/0!</v>
      </c>
      <c r="R914" s="334" t="str">
        <f>'Clients Balance'!R1123/'Clients Balance'!$B1123</f>
        <v>#DIV/0!</v>
      </c>
      <c r="S914" s="134"/>
      <c r="T914" s="134"/>
      <c r="U914" s="134"/>
      <c r="V914" s="134"/>
      <c r="W914" s="134"/>
      <c r="X914" s="134"/>
      <c r="Y914" s="134"/>
      <c r="Z914" s="134"/>
      <c r="AA914" s="134"/>
    </row>
    <row r="915" ht="22.5" customHeight="1">
      <c r="A915" s="186" t="str">
        <f>'PROP DAILY PNL'!A1121</f>
        <v/>
      </c>
      <c r="B915" s="335" t="str">
        <f t="shared" si="1"/>
        <v>#DIV/0!</v>
      </c>
      <c r="C915" s="334" t="str">
        <f>'Clients Balance'!C1128/'Clients Balance'!B1128</f>
        <v>#DIV/0!</v>
      </c>
      <c r="D915" s="334" t="str">
        <f>'Clients Balance'!D1124/'Clients Balance'!$B1124</f>
        <v>#DIV/0!</v>
      </c>
      <c r="E915" s="334" t="str">
        <f>'Clients Balance'!E1128/'Clients Balance'!$B1128</f>
        <v>#DIV/0!</v>
      </c>
      <c r="F915" s="334" t="str">
        <f>'Clients Balance'!F1128/'Clients Balance'!$B1128</f>
        <v>#DIV/0!</v>
      </c>
      <c r="G915" s="334" t="str">
        <f>'Clients Balance'!G1128/'Clients Balance'!$B1128</f>
        <v>#DIV/0!</v>
      </c>
      <c r="H915" s="334" t="str">
        <f>'Clients Balance'!H1128/'Clients Balance'!$B1128</f>
        <v>#DIV/0!</v>
      </c>
      <c r="I915" s="334" t="str">
        <f>'Clients Balance'!I1128/'Clients Balance'!$B1128</f>
        <v>#DIV/0!</v>
      </c>
      <c r="J915" s="334" t="str">
        <f>'Clients Balance'!J1128/'Clients Balance'!$B1128</f>
        <v>#DIV/0!</v>
      </c>
      <c r="K915" s="334" t="str">
        <f>'Clients Balance'!K1128/'Clients Balance'!$B1128</f>
        <v>#DIV/0!</v>
      </c>
      <c r="L915" s="334" t="str">
        <f>'Clients Balance'!L1124/'Clients Balance'!$B1124</f>
        <v>#DIV/0!</v>
      </c>
      <c r="M915" s="334" t="str">
        <f>'Clients Balance'!M1124/'Clients Balance'!$B1124</f>
        <v>#DIV/0!</v>
      </c>
      <c r="N915" s="334" t="str">
        <f>'Clients Balance'!N1124/'Clients Balance'!$B1124</f>
        <v>#DIV/0!</v>
      </c>
      <c r="O915" s="334" t="str">
        <f>'Clients Balance'!O1124/'Clients Balance'!$B1124</f>
        <v>#DIV/0!</v>
      </c>
      <c r="P915" s="334" t="str">
        <f>'Clients Balance'!P1124/'Clients Balance'!$B1124</f>
        <v>#DIV/0!</v>
      </c>
      <c r="Q915" s="334" t="str">
        <f>'Clients Balance'!Q1124/'Clients Balance'!$B1124</f>
        <v>#DIV/0!</v>
      </c>
      <c r="R915" s="334" t="str">
        <f>'Clients Balance'!R1124/'Clients Balance'!$B1124</f>
        <v>#DIV/0!</v>
      </c>
      <c r="S915" s="134"/>
      <c r="T915" s="134"/>
      <c r="U915" s="134"/>
      <c r="V915" s="134"/>
      <c r="W915" s="134"/>
      <c r="X915" s="134"/>
      <c r="Y915" s="134"/>
      <c r="Z915" s="134"/>
      <c r="AA915" s="134"/>
    </row>
    <row r="916" ht="22.5" customHeight="1">
      <c r="A916" s="186" t="str">
        <f>'PROP DAILY PNL'!A1122</f>
        <v/>
      </c>
      <c r="B916" s="335" t="str">
        <f t="shared" si="1"/>
        <v>#DIV/0!</v>
      </c>
      <c r="C916" s="334" t="str">
        <f>'Clients Balance'!C1129/'Clients Balance'!B1129</f>
        <v>#DIV/0!</v>
      </c>
      <c r="D916" s="334" t="str">
        <f>'Clients Balance'!D1125/'Clients Balance'!$B1125</f>
        <v>#DIV/0!</v>
      </c>
      <c r="E916" s="334" t="str">
        <f>'Clients Balance'!E1129/'Clients Balance'!$B1129</f>
        <v>#DIV/0!</v>
      </c>
      <c r="F916" s="334" t="str">
        <f>'Clients Balance'!F1129/'Clients Balance'!$B1129</f>
        <v>#DIV/0!</v>
      </c>
      <c r="G916" s="334" t="str">
        <f>'Clients Balance'!G1129/'Clients Balance'!$B1129</f>
        <v>#DIV/0!</v>
      </c>
      <c r="H916" s="334" t="str">
        <f>'Clients Balance'!H1129/'Clients Balance'!$B1129</f>
        <v>#DIV/0!</v>
      </c>
      <c r="I916" s="334" t="str">
        <f>'Clients Balance'!I1129/'Clients Balance'!$B1129</f>
        <v>#DIV/0!</v>
      </c>
      <c r="J916" s="334" t="str">
        <f>'Clients Balance'!J1129/'Clients Balance'!$B1129</f>
        <v>#DIV/0!</v>
      </c>
      <c r="K916" s="334" t="str">
        <f>'Clients Balance'!K1129/'Clients Balance'!$B1129</f>
        <v>#DIV/0!</v>
      </c>
      <c r="L916" s="334" t="str">
        <f>'Clients Balance'!L1125/'Clients Balance'!$B1125</f>
        <v>#DIV/0!</v>
      </c>
      <c r="M916" s="334" t="str">
        <f>'Clients Balance'!M1125/'Clients Balance'!$B1125</f>
        <v>#DIV/0!</v>
      </c>
      <c r="N916" s="334" t="str">
        <f>'Clients Balance'!N1125/'Clients Balance'!$B1125</f>
        <v>#DIV/0!</v>
      </c>
      <c r="O916" s="334" t="str">
        <f>'Clients Balance'!O1125/'Clients Balance'!$B1125</f>
        <v>#DIV/0!</v>
      </c>
      <c r="P916" s="334" t="str">
        <f>'Clients Balance'!P1125/'Clients Balance'!$B1125</f>
        <v>#DIV/0!</v>
      </c>
      <c r="Q916" s="334" t="str">
        <f>'Clients Balance'!Q1125/'Clients Balance'!$B1125</f>
        <v>#DIV/0!</v>
      </c>
      <c r="R916" s="334" t="str">
        <f>'Clients Balance'!R1125/'Clients Balance'!$B1125</f>
        <v>#DIV/0!</v>
      </c>
      <c r="S916" s="134"/>
      <c r="T916" s="134"/>
      <c r="U916" s="134"/>
      <c r="V916" s="134"/>
      <c r="W916" s="134"/>
      <c r="X916" s="134"/>
      <c r="Y916" s="134"/>
      <c r="Z916" s="134"/>
      <c r="AA916" s="134"/>
    </row>
    <row r="917" ht="22.5" customHeight="1">
      <c r="A917" s="186" t="str">
        <f>'PROP DAILY PNL'!A1123</f>
        <v/>
      </c>
      <c r="B917" s="335" t="str">
        <f t="shared" si="1"/>
        <v>#DIV/0!</v>
      </c>
      <c r="C917" s="334" t="str">
        <f>'Clients Balance'!C1130/'Clients Balance'!B1130</f>
        <v>#DIV/0!</v>
      </c>
      <c r="D917" s="334" t="str">
        <f>'Clients Balance'!D1126/'Clients Balance'!$B1126</f>
        <v>#DIV/0!</v>
      </c>
      <c r="E917" s="334" t="str">
        <f>'Clients Balance'!E1130/'Clients Balance'!$B1130</f>
        <v>#DIV/0!</v>
      </c>
      <c r="F917" s="334" t="str">
        <f>'Clients Balance'!F1130/'Clients Balance'!$B1130</f>
        <v>#DIV/0!</v>
      </c>
      <c r="G917" s="334" t="str">
        <f>'Clients Balance'!G1130/'Clients Balance'!$B1130</f>
        <v>#DIV/0!</v>
      </c>
      <c r="H917" s="334" t="str">
        <f>'Clients Balance'!H1130/'Clients Balance'!$B1130</f>
        <v>#DIV/0!</v>
      </c>
      <c r="I917" s="334" t="str">
        <f>'Clients Balance'!I1130/'Clients Balance'!$B1130</f>
        <v>#DIV/0!</v>
      </c>
      <c r="J917" s="334" t="str">
        <f>'Clients Balance'!J1130/'Clients Balance'!$B1130</f>
        <v>#DIV/0!</v>
      </c>
      <c r="K917" s="334" t="str">
        <f>'Clients Balance'!K1130/'Clients Balance'!$B1130</f>
        <v>#DIV/0!</v>
      </c>
      <c r="L917" s="334" t="str">
        <f>'Clients Balance'!L1126/'Clients Balance'!$B1126</f>
        <v>#DIV/0!</v>
      </c>
      <c r="M917" s="334" t="str">
        <f>'Clients Balance'!M1126/'Clients Balance'!$B1126</f>
        <v>#DIV/0!</v>
      </c>
      <c r="N917" s="334" t="str">
        <f>'Clients Balance'!N1126/'Clients Balance'!$B1126</f>
        <v>#DIV/0!</v>
      </c>
      <c r="O917" s="334" t="str">
        <f>'Clients Balance'!O1126/'Clients Balance'!$B1126</f>
        <v>#DIV/0!</v>
      </c>
      <c r="P917" s="334" t="str">
        <f>'Clients Balance'!P1126/'Clients Balance'!$B1126</f>
        <v>#DIV/0!</v>
      </c>
      <c r="Q917" s="334" t="str">
        <f>'Clients Balance'!Q1126/'Clients Balance'!$B1126</f>
        <v>#DIV/0!</v>
      </c>
      <c r="R917" s="334" t="str">
        <f>'Clients Balance'!R1126/'Clients Balance'!$B1126</f>
        <v>#DIV/0!</v>
      </c>
      <c r="S917" s="134"/>
      <c r="T917" s="134"/>
      <c r="U917" s="134"/>
      <c r="V917" s="134"/>
      <c r="W917" s="134"/>
      <c r="X917" s="134"/>
      <c r="Y917" s="134"/>
      <c r="Z917" s="134"/>
      <c r="AA917" s="134"/>
    </row>
    <row r="918" ht="22.5" customHeight="1">
      <c r="A918" s="186" t="str">
        <f>'PROP DAILY PNL'!A1124</f>
        <v/>
      </c>
      <c r="B918" s="335" t="str">
        <f t="shared" si="1"/>
        <v>#DIV/0!</v>
      </c>
      <c r="C918" s="334" t="str">
        <f>'Clients Balance'!C1131/'Clients Balance'!B1131</f>
        <v>#DIV/0!</v>
      </c>
      <c r="D918" s="334" t="str">
        <f>'Clients Balance'!D1127/'Clients Balance'!$B1127</f>
        <v>#DIV/0!</v>
      </c>
      <c r="E918" s="334" t="str">
        <f>'Clients Balance'!E1131/'Clients Balance'!$B1131</f>
        <v>#DIV/0!</v>
      </c>
      <c r="F918" s="334" t="str">
        <f>'Clients Balance'!F1131/'Clients Balance'!$B1131</f>
        <v>#DIV/0!</v>
      </c>
      <c r="G918" s="334" t="str">
        <f>'Clients Balance'!G1131/'Clients Balance'!$B1131</f>
        <v>#DIV/0!</v>
      </c>
      <c r="H918" s="334" t="str">
        <f>'Clients Balance'!H1131/'Clients Balance'!$B1131</f>
        <v>#DIV/0!</v>
      </c>
      <c r="I918" s="334" t="str">
        <f>'Clients Balance'!I1131/'Clients Balance'!$B1131</f>
        <v>#DIV/0!</v>
      </c>
      <c r="J918" s="334" t="str">
        <f>'Clients Balance'!J1131/'Clients Balance'!$B1131</f>
        <v>#DIV/0!</v>
      </c>
      <c r="K918" s="334" t="str">
        <f>'Clients Balance'!K1131/'Clients Balance'!$B1131</f>
        <v>#DIV/0!</v>
      </c>
      <c r="L918" s="334" t="str">
        <f>'Clients Balance'!L1127/'Clients Balance'!$B1127</f>
        <v>#DIV/0!</v>
      </c>
      <c r="M918" s="334" t="str">
        <f>'Clients Balance'!M1127/'Clients Balance'!$B1127</f>
        <v>#DIV/0!</v>
      </c>
      <c r="N918" s="334" t="str">
        <f>'Clients Balance'!N1127/'Clients Balance'!$B1127</f>
        <v>#DIV/0!</v>
      </c>
      <c r="O918" s="334" t="str">
        <f>'Clients Balance'!O1127/'Clients Balance'!$B1127</f>
        <v>#DIV/0!</v>
      </c>
      <c r="P918" s="334" t="str">
        <f>'Clients Balance'!P1127/'Clients Balance'!$B1127</f>
        <v>#DIV/0!</v>
      </c>
      <c r="Q918" s="334" t="str">
        <f>'Clients Balance'!Q1127/'Clients Balance'!$B1127</f>
        <v>#DIV/0!</v>
      </c>
      <c r="R918" s="334" t="str">
        <f>'Clients Balance'!R1127/'Clients Balance'!$B1127</f>
        <v>#DIV/0!</v>
      </c>
      <c r="S918" s="134"/>
      <c r="T918" s="134"/>
      <c r="U918" s="134"/>
      <c r="V918" s="134"/>
      <c r="W918" s="134"/>
      <c r="X918" s="134"/>
      <c r="Y918" s="134"/>
      <c r="Z918" s="134"/>
      <c r="AA918" s="134"/>
    </row>
    <row r="919" ht="22.5" customHeight="1">
      <c r="A919" s="186" t="str">
        <f>'PROP DAILY PNL'!A1125</f>
        <v/>
      </c>
      <c r="B919" s="335" t="str">
        <f t="shared" si="1"/>
        <v>#DIV/0!</v>
      </c>
      <c r="C919" s="334" t="str">
        <f>'Clients Balance'!C1132/'Clients Balance'!B1132</f>
        <v>#DIV/0!</v>
      </c>
      <c r="D919" s="334" t="str">
        <f>'Clients Balance'!D1128/'Clients Balance'!$B1128</f>
        <v>#DIV/0!</v>
      </c>
      <c r="E919" s="334" t="str">
        <f>'Clients Balance'!E1132/'Clients Balance'!$B1132</f>
        <v>#DIV/0!</v>
      </c>
      <c r="F919" s="334" t="str">
        <f>'Clients Balance'!F1132/'Clients Balance'!$B1132</f>
        <v>#DIV/0!</v>
      </c>
      <c r="G919" s="334" t="str">
        <f>'Clients Balance'!G1132/'Clients Balance'!$B1132</f>
        <v>#DIV/0!</v>
      </c>
      <c r="H919" s="334" t="str">
        <f>'Clients Balance'!H1132/'Clients Balance'!$B1132</f>
        <v>#DIV/0!</v>
      </c>
      <c r="I919" s="334" t="str">
        <f>'Clients Balance'!I1132/'Clients Balance'!$B1132</f>
        <v>#DIV/0!</v>
      </c>
      <c r="J919" s="334" t="str">
        <f>'Clients Balance'!J1132/'Clients Balance'!$B1132</f>
        <v>#DIV/0!</v>
      </c>
      <c r="K919" s="334" t="str">
        <f>'Clients Balance'!K1132/'Clients Balance'!$B1132</f>
        <v>#DIV/0!</v>
      </c>
      <c r="L919" s="334" t="str">
        <f>'Clients Balance'!L1128/'Clients Balance'!$B1128</f>
        <v>#DIV/0!</v>
      </c>
      <c r="M919" s="334" t="str">
        <f>'Clients Balance'!M1128/'Clients Balance'!$B1128</f>
        <v>#DIV/0!</v>
      </c>
      <c r="N919" s="334" t="str">
        <f>'Clients Balance'!N1128/'Clients Balance'!$B1128</f>
        <v>#DIV/0!</v>
      </c>
      <c r="O919" s="334" t="str">
        <f>'Clients Balance'!O1128/'Clients Balance'!$B1128</f>
        <v>#DIV/0!</v>
      </c>
      <c r="P919" s="334" t="str">
        <f>'Clients Balance'!P1128/'Clients Balance'!$B1128</f>
        <v>#DIV/0!</v>
      </c>
      <c r="Q919" s="334" t="str">
        <f>'Clients Balance'!Q1128/'Clients Balance'!$B1128</f>
        <v>#DIV/0!</v>
      </c>
      <c r="R919" s="334" t="str">
        <f>'Clients Balance'!R1128/'Clients Balance'!$B1128</f>
        <v>#DIV/0!</v>
      </c>
      <c r="S919" s="134"/>
      <c r="T919" s="134"/>
      <c r="U919" s="134"/>
      <c r="V919" s="134"/>
      <c r="W919" s="134"/>
      <c r="X919" s="134"/>
      <c r="Y919" s="134"/>
      <c r="Z919" s="134"/>
      <c r="AA919" s="134"/>
    </row>
    <row r="920" ht="22.5" customHeight="1">
      <c r="A920" s="186" t="str">
        <f>'PROP DAILY PNL'!A1126</f>
        <v/>
      </c>
      <c r="B920" s="335" t="str">
        <f t="shared" si="1"/>
        <v>#DIV/0!</v>
      </c>
      <c r="C920" s="334" t="str">
        <f>'Clients Balance'!C1133/'Clients Balance'!B1133</f>
        <v>#DIV/0!</v>
      </c>
      <c r="D920" s="334" t="str">
        <f>'Clients Balance'!D1129/'Clients Balance'!$B1129</f>
        <v>#DIV/0!</v>
      </c>
      <c r="E920" s="334" t="str">
        <f>'Clients Balance'!E1133/'Clients Balance'!$B1133</f>
        <v>#DIV/0!</v>
      </c>
      <c r="F920" s="334" t="str">
        <f>'Clients Balance'!F1133/'Clients Balance'!$B1133</f>
        <v>#DIV/0!</v>
      </c>
      <c r="G920" s="334" t="str">
        <f>'Clients Balance'!G1133/'Clients Balance'!$B1133</f>
        <v>#DIV/0!</v>
      </c>
      <c r="H920" s="334" t="str">
        <f>'Clients Balance'!H1133/'Clients Balance'!$B1133</f>
        <v>#DIV/0!</v>
      </c>
      <c r="I920" s="334" t="str">
        <f>'Clients Balance'!I1133/'Clients Balance'!$B1133</f>
        <v>#DIV/0!</v>
      </c>
      <c r="J920" s="334" t="str">
        <f>'Clients Balance'!J1133/'Clients Balance'!$B1133</f>
        <v>#DIV/0!</v>
      </c>
      <c r="K920" s="334" t="str">
        <f>'Clients Balance'!K1133/'Clients Balance'!$B1133</f>
        <v>#DIV/0!</v>
      </c>
      <c r="L920" s="334" t="str">
        <f>'Clients Balance'!L1129/'Clients Balance'!$B1129</f>
        <v>#DIV/0!</v>
      </c>
      <c r="M920" s="334" t="str">
        <f>'Clients Balance'!M1129/'Clients Balance'!$B1129</f>
        <v>#DIV/0!</v>
      </c>
      <c r="N920" s="334" t="str">
        <f>'Clients Balance'!N1129/'Clients Balance'!$B1129</f>
        <v>#DIV/0!</v>
      </c>
      <c r="O920" s="334" t="str">
        <f>'Clients Balance'!O1129/'Clients Balance'!$B1129</f>
        <v>#DIV/0!</v>
      </c>
      <c r="P920" s="334" t="str">
        <f>'Clients Balance'!P1129/'Clients Balance'!$B1129</f>
        <v>#DIV/0!</v>
      </c>
      <c r="Q920" s="334" t="str">
        <f>'Clients Balance'!Q1129/'Clients Balance'!$B1129</f>
        <v>#DIV/0!</v>
      </c>
      <c r="R920" s="334" t="str">
        <f>'Clients Balance'!R1129/'Clients Balance'!$B1129</f>
        <v>#DIV/0!</v>
      </c>
      <c r="S920" s="134"/>
      <c r="T920" s="134"/>
      <c r="U920" s="134"/>
      <c r="V920" s="134"/>
      <c r="W920" s="134"/>
      <c r="X920" s="134"/>
      <c r="Y920" s="134"/>
      <c r="Z920" s="134"/>
      <c r="AA920" s="134"/>
    </row>
    <row r="921" ht="22.5" customHeight="1">
      <c r="A921" s="186" t="str">
        <f>'PROP DAILY PNL'!A1127</f>
        <v/>
      </c>
      <c r="B921" s="335" t="str">
        <f t="shared" si="1"/>
        <v>#DIV/0!</v>
      </c>
      <c r="C921" s="334" t="str">
        <f>'Clients Balance'!C1134/'Clients Balance'!B1134</f>
        <v>#DIV/0!</v>
      </c>
      <c r="D921" s="334" t="str">
        <f>'Clients Balance'!D1130/'Clients Balance'!$B1130</f>
        <v>#DIV/0!</v>
      </c>
      <c r="E921" s="334" t="str">
        <f>'Clients Balance'!E1134/'Clients Balance'!$B1134</f>
        <v>#DIV/0!</v>
      </c>
      <c r="F921" s="334" t="str">
        <f>'Clients Balance'!F1134/'Clients Balance'!$B1134</f>
        <v>#DIV/0!</v>
      </c>
      <c r="G921" s="334" t="str">
        <f>'Clients Balance'!G1134/'Clients Balance'!$B1134</f>
        <v>#DIV/0!</v>
      </c>
      <c r="H921" s="334" t="str">
        <f>'Clients Balance'!H1134/'Clients Balance'!$B1134</f>
        <v>#DIV/0!</v>
      </c>
      <c r="I921" s="334" t="str">
        <f>'Clients Balance'!I1134/'Clients Balance'!$B1134</f>
        <v>#DIV/0!</v>
      </c>
      <c r="J921" s="334" t="str">
        <f>'Clients Balance'!J1134/'Clients Balance'!$B1134</f>
        <v>#DIV/0!</v>
      </c>
      <c r="K921" s="334" t="str">
        <f>'Clients Balance'!K1134/'Clients Balance'!$B1134</f>
        <v>#DIV/0!</v>
      </c>
      <c r="L921" s="334" t="str">
        <f>'Clients Balance'!L1130/'Clients Balance'!$B1130</f>
        <v>#DIV/0!</v>
      </c>
      <c r="M921" s="334" t="str">
        <f>'Clients Balance'!M1130/'Clients Balance'!$B1130</f>
        <v>#DIV/0!</v>
      </c>
      <c r="N921" s="334" t="str">
        <f>'Clients Balance'!N1130/'Clients Balance'!$B1130</f>
        <v>#DIV/0!</v>
      </c>
      <c r="O921" s="334" t="str">
        <f>'Clients Balance'!O1130/'Clients Balance'!$B1130</f>
        <v>#DIV/0!</v>
      </c>
      <c r="P921" s="334" t="str">
        <f>'Clients Balance'!P1130/'Clients Balance'!$B1130</f>
        <v>#DIV/0!</v>
      </c>
      <c r="Q921" s="334" t="str">
        <f>'Clients Balance'!Q1130/'Clients Balance'!$B1130</f>
        <v>#DIV/0!</v>
      </c>
      <c r="R921" s="334" t="str">
        <f>'Clients Balance'!R1130/'Clients Balance'!$B1130</f>
        <v>#DIV/0!</v>
      </c>
      <c r="S921" s="134"/>
      <c r="T921" s="134"/>
      <c r="U921" s="134"/>
      <c r="V921" s="134"/>
      <c r="W921" s="134"/>
      <c r="X921" s="134"/>
      <c r="Y921" s="134"/>
      <c r="Z921" s="134"/>
      <c r="AA921" s="134"/>
    </row>
    <row r="922" ht="22.5" customHeight="1">
      <c r="A922" s="186" t="str">
        <f>'PROP DAILY PNL'!A1128</f>
        <v/>
      </c>
      <c r="B922" s="335" t="str">
        <f t="shared" si="1"/>
        <v>#DIV/0!</v>
      </c>
      <c r="C922" s="334" t="str">
        <f>'Clients Balance'!C1135/'Clients Balance'!B1135</f>
        <v>#DIV/0!</v>
      </c>
      <c r="D922" s="334" t="str">
        <f>'Clients Balance'!D1131/'Clients Balance'!$B1131</f>
        <v>#DIV/0!</v>
      </c>
      <c r="E922" s="334" t="str">
        <f>'Clients Balance'!E1135/'Clients Balance'!$B1135</f>
        <v>#DIV/0!</v>
      </c>
      <c r="F922" s="334" t="str">
        <f>'Clients Balance'!F1135/'Clients Balance'!$B1135</f>
        <v>#DIV/0!</v>
      </c>
      <c r="G922" s="334" t="str">
        <f>'Clients Balance'!G1135/'Clients Balance'!$B1135</f>
        <v>#DIV/0!</v>
      </c>
      <c r="H922" s="334" t="str">
        <f>'Clients Balance'!H1135/'Clients Balance'!$B1135</f>
        <v>#DIV/0!</v>
      </c>
      <c r="I922" s="334" t="str">
        <f>'Clients Balance'!I1135/'Clients Balance'!$B1135</f>
        <v>#DIV/0!</v>
      </c>
      <c r="J922" s="334" t="str">
        <f>'Clients Balance'!J1135/'Clients Balance'!$B1135</f>
        <v>#DIV/0!</v>
      </c>
      <c r="K922" s="334" t="str">
        <f>'Clients Balance'!K1135/'Clients Balance'!$B1135</f>
        <v>#DIV/0!</v>
      </c>
      <c r="L922" s="334" t="str">
        <f>'Clients Balance'!L1131/'Clients Balance'!$B1131</f>
        <v>#DIV/0!</v>
      </c>
      <c r="M922" s="334" t="str">
        <f>'Clients Balance'!M1131/'Clients Balance'!$B1131</f>
        <v>#DIV/0!</v>
      </c>
      <c r="N922" s="334" t="str">
        <f>'Clients Balance'!N1131/'Clients Balance'!$B1131</f>
        <v>#DIV/0!</v>
      </c>
      <c r="O922" s="334" t="str">
        <f>'Clients Balance'!O1131/'Clients Balance'!$B1131</f>
        <v>#DIV/0!</v>
      </c>
      <c r="P922" s="334" t="str">
        <f>'Clients Balance'!P1131/'Clients Balance'!$B1131</f>
        <v>#DIV/0!</v>
      </c>
      <c r="Q922" s="334" t="str">
        <f>'Clients Balance'!Q1131/'Clients Balance'!$B1131</f>
        <v>#DIV/0!</v>
      </c>
      <c r="R922" s="334" t="str">
        <f>'Clients Balance'!R1131/'Clients Balance'!$B1131</f>
        <v>#DIV/0!</v>
      </c>
      <c r="S922" s="134"/>
      <c r="T922" s="134"/>
      <c r="U922" s="134"/>
      <c r="V922" s="134"/>
      <c r="W922" s="134"/>
      <c r="X922" s="134"/>
      <c r="Y922" s="134"/>
      <c r="Z922" s="134"/>
      <c r="AA922" s="134"/>
    </row>
    <row r="923" ht="22.5" customHeight="1">
      <c r="A923" s="186" t="str">
        <f>'PROP DAILY PNL'!A1129</f>
        <v/>
      </c>
      <c r="B923" s="335" t="str">
        <f t="shared" si="1"/>
        <v>#DIV/0!</v>
      </c>
      <c r="C923" s="334" t="str">
        <f>'Clients Balance'!C1136/'Clients Balance'!B1136</f>
        <v>#DIV/0!</v>
      </c>
      <c r="D923" s="334" t="str">
        <f>'Clients Balance'!D1132/'Clients Balance'!$B1132</f>
        <v>#DIV/0!</v>
      </c>
      <c r="E923" s="334" t="str">
        <f>'Clients Balance'!E1136/'Clients Balance'!$B1136</f>
        <v>#DIV/0!</v>
      </c>
      <c r="F923" s="334" t="str">
        <f>'Clients Balance'!F1136/'Clients Balance'!$B1136</f>
        <v>#DIV/0!</v>
      </c>
      <c r="G923" s="334" t="str">
        <f>'Clients Balance'!G1136/'Clients Balance'!$B1136</f>
        <v>#DIV/0!</v>
      </c>
      <c r="H923" s="334" t="str">
        <f>'Clients Balance'!H1136/'Clients Balance'!$B1136</f>
        <v>#DIV/0!</v>
      </c>
      <c r="I923" s="334" t="str">
        <f>'Clients Balance'!I1136/'Clients Balance'!$B1136</f>
        <v>#DIV/0!</v>
      </c>
      <c r="J923" s="334" t="str">
        <f>'Clients Balance'!J1136/'Clients Balance'!$B1136</f>
        <v>#DIV/0!</v>
      </c>
      <c r="K923" s="334" t="str">
        <f>'Clients Balance'!K1136/'Clients Balance'!$B1136</f>
        <v>#DIV/0!</v>
      </c>
      <c r="L923" s="334" t="str">
        <f>'Clients Balance'!L1132/'Clients Balance'!$B1132</f>
        <v>#DIV/0!</v>
      </c>
      <c r="M923" s="334" t="str">
        <f>'Clients Balance'!M1132/'Clients Balance'!$B1132</f>
        <v>#DIV/0!</v>
      </c>
      <c r="N923" s="334" t="str">
        <f>'Clients Balance'!N1132/'Clients Balance'!$B1132</f>
        <v>#DIV/0!</v>
      </c>
      <c r="O923" s="334" t="str">
        <f>'Clients Balance'!O1132/'Clients Balance'!$B1132</f>
        <v>#DIV/0!</v>
      </c>
      <c r="P923" s="334" t="str">
        <f>'Clients Balance'!P1132/'Clients Balance'!$B1132</f>
        <v>#DIV/0!</v>
      </c>
      <c r="Q923" s="334" t="str">
        <f>'Clients Balance'!Q1132/'Clients Balance'!$B1132</f>
        <v>#DIV/0!</v>
      </c>
      <c r="R923" s="334" t="str">
        <f>'Clients Balance'!R1132/'Clients Balance'!$B1132</f>
        <v>#DIV/0!</v>
      </c>
      <c r="S923" s="134"/>
      <c r="T923" s="134"/>
      <c r="U923" s="134"/>
      <c r="V923" s="134"/>
      <c r="W923" s="134"/>
      <c r="X923" s="134"/>
      <c r="Y923" s="134"/>
      <c r="Z923" s="134"/>
      <c r="AA923" s="134"/>
    </row>
    <row r="924" ht="22.5" customHeight="1">
      <c r="A924" s="186" t="str">
        <f>'PROP DAILY PNL'!A1130</f>
        <v/>
      </c>
      <c r="B924" s="335" t="str">
        <f t="shared" si="1"/>
        <v>#DIV/0!</v>
      </c>
      <c r="C924" s="334" t="str">
        <f>'Clients Balance'!C1137/'Clients Balance'!B1137</f>
        <v>#DIV/0!</v>
      </c>
      <c r="D924" s="334" t="str">
        <f>'Clients Balance'!D1133/'Clients Balance'!$B1133</f>
        <v>#DIV/0!</v>
      </c>
      <c r="E924" s="334" t="str">
        <f>'Clients Balance'!E1137/'Clients Balance'!$B1137</f>
        <v>#DIV/0!</v>
      </c>
      <c r="F924" s="334" t="str">
        <f>'Clients Balance'!F1137/'Clients Balance'!$B1137</f>
        <v>#DIV/0!</v>
      </c>
      <c r="G924" s="334" t="str">
        <f>'Clients Balance'!G1137/'Clients Balance'!$B1137</f>
        <v>#DIV/0!</v>
      </c>
      <c r="H924" s="334" t="str">
        <f>'Clients Balance'!H1137/'Clients Balance'!$B1137</f>
        <v>#DIV/0!</v>
      </c>
      <c r="I924" s="334" t="str">
        <f>'Clients Balance'!I1137/'Clients Balance'!$B1137</f>
        <v>#DIV/0!</v>
      </c>
      <c r="J924" s="334" t="str">
        <f>'Clients Balance'!J1137/'Clients Balance'!$B1137</f>
        <v>#DIV/0!</v>
      </c>
      <c r="K924" s="334" t="str">
        <f>'Clients Balance'!K1137/'Clients Balance'!$B1137</f>
        <v>#DIV/0!</v>
      </c>
      <c r="L924" s="334" t="str">
        <f>'Clients Balance'!L1133/'Clients Balance'!$B1133</f>
        <v>#DIV/0!</v>
      </c>
      <c r="M924" s="334" t="str">
        <f>'Clients Balance'!M1133/'Clients Balance'!$B1133</f>
        <v>#DIV/0!</v>
      </c>
      <c r="N924" s="334" t="str">
        <f>'Clients Balance'!N1133/'Clients Balance'!$B1133</f>
        <v>#DIV/0!</v>
      </c>
      <c r="O924" s="334" t="str">
        <f>'Clients Balance'!O1133/'Clients Balance'!$B1133</f>
        <v>#DIV/0!</v>
      </c>
      <c r="P924" s="334" t="str">
        <f>'Clients Balance'!P1133/'Clients Balance'!$B1133</f>
        <v>#DIV/0!</v>
      </c>
      <c r="Q924" s="334" t="str">
        <f>'Clients Balance'!Q1133/'Clients Balance'!$B1133</f>
        <v>#DIV/0!</v>
      </c>
      <c r="R924" s="334" t="str">
        <f>'Clients Balance'!R1133/'Clients Balance'!$B1133</f>
        <v>#DIV/0!</v>
      </c>
      <c r="S924" s="134"/>
      <c r="T924" s="134"/>
      <c r="U924" s="134"/>
      <c r="V924" s="134"/>
      <c r="W924" s="134"/>
      <c r="X924" s="134"/>
      <c r="Y924" s="134"/>
      <c r="Z924" s="134"/>
      <c r="AA924" s="134"/>
    </row>
    <row r="925" ht="22.5" customHeight="1">
      <c r="A925" s="186" t="str">
        <f>'PROP DAILY PNL'!A1131</f>
        <v/>
      </c>
      <c r="B925" s="335" t="str">
        <f t="shared" si="1"/>
        <v>#DIV/0!</v>
      </c>
      <c r="C925" s="334" t="str">
        <f>'Clients Balance'!C1138/'Clients Balance'!B1138</f>
        <v>#DIV/0!</v>
      </c>
      <c r="D925" s="334" t="str">
        <f>'Clients Balance'!D1134/'Clients Balance'!$B1134</f>
        <v>#DIV/0!</v>
      </c>
      <c r="E925" s="334" t="str">
        <f>'Clients Balance'!E1138/'Clients Balance'!$B1138</f>
        <v>#DIV/0!</v>
      </c>
      <c r="F925" s="334" t="str">
        <f>'Clients Balance'!F1138/'Clients Balance'!$B1138</f>
        <v>#DIV/0!</v>
      </c>
      <c r="G925" s="334" t="str">
        <f>'Clients Balance'!G1138/'Clients Balance'!$B1138</f>
        <v>#DIV/0!</v>
      </c>
      <c r="H925" s="334" t="str">
        <f>'Clients Balance'!H1138/'Clients Balance'!$B1138</f>
        <v>#DIV/0!</v>
      </c>
      <c r="I925" s="334" t="str">
        <f>'Clients Balance'!I1138/'Clients Balance'!$B1138</f>
        <v>#DIV/0!</v>
      </c>
      <c r="J925" s="334" t="str">
        <f>'Clients Balance'!J1138/'Clients Balance'!$B1138</f>
        <v>#DIV/0!</v>
      </c>
      <c r="K925" s="334" t="str">
        <f>'Clients Balance'!K1138/'Clients Balance'!$B1138</f>
        <v>#DIV/0!</v>
      </c>
      <c r="L925" s="334" t="str">
        <f>'Clients Balance'!L1134/'Clients Balance'!$B1134</f>
        <v>#DIV/0!</v>
      </c>
      <c r="M925" s="334" t="str">
        <f>'Clients Balance'!M1134/'Clients Balance'!$B1134</f>
        <v>#DIV/0!</v>
      </c>
      <c r="N925" s="334" t="str">
        <f>'Clients Balance'!N1134/'Clients Balance'!$B1134</f>
        <v>#DIV/0!</v>
      </c>
      <c r="O925" s="334" t="str">
        <f>'Clients Balance'!O1134/'Clients Balance'!$B1134</f>
        <v>#DIV/0!</v>
      </c>
      <c r="P925" s="334" t="str">
        <f>'Clients Balance'!P1134/'Clients Balance'!$B1134</f>
        <v>#DIV/0!</v>
      </c>
      <c r="Q925" s="334" t="str">
        <f>'Clients Balance'!Q1134/'Clients Balance'!$B1134</f>
        <v>#DIV/0!</v>
      </c>
      <c r="R925" s="334" t="str">
        <f>'Clients Balance'!R1134/'Clients Balance'!$B1134</f>
        <v>#DIV/0!</v>
      </c>
      <c r="S925" s="134"/>
      <c r="T925" s="134"/>
      <c r="U925" s="134"/>
      <c r="V925" s="134"/>
      <c r="W925" s="134"/>
      <c r="X925" s="134"/>
      <c r="Y925" s="134"/>
      <c r="Z925" s="134"/>
      <c r="AA925" s="134"/>
    </row>
    <row r="926" ht="22.5" customHeight="1">
      <c r="A926" s="186" t="str">
        <f>'PROP DAILY PNL'!A1132</f>
        <v/>
      </c>
      <c r="B926" s="335" t="str">
        <f t="shared" si="1"/>
        <v>#DIV/0!</v>
      </c>
      <c r="C926" s="334" t="str">
        <f>'Clients Balance'!C1139/'Clients Balance'!B1139</f>
        <v>#DIV/0!</v>
      </c>
      <c r="D926" s="334" t="str">
        <f>'Clients Balance'!D1135/'Clients Balance'!$B1135</f>
        <v>#DIV/0!</v>
      </c>
      <c r="E926" s="334" t="str">
        <f>'Clients Balance'!E1139/'Clients Balance'!$B1139</f>
        <v>#DIV/0!</v>
      </c>
      <c r="F926" s="334" t="str">
        <f>'Clients Balance'!F1139/'Clients Balance'!$B1139</f>
        <v>#DIV/0!</v>
      </c>
      <c r="G926" s="334" t="str">
        <f>'Clients Balance'!G1139/'Clients Balance'!$B1139</f>
        <v>#DIV/0!</v>
      </c>
      <c r="H926" s="334" t="str">
        <f>'Clients Balance'!H1139/'Clients Balance'!$B1139</f>
        <v>#DIV/0!</v>
      </c>
      <c r="I926" s="334" t="str">
        <f>'Clients Balance'!I1139/'Clients Balance'!$B1139</f>
        <v>#DIV/0!</v>
      </c>
      <c r="J926" s="334" t="str">
        <f>'Clients Balance'!J1139/'Clients Balance'!$B1139</f>
        <v>#DIV/0!</v>
      </c>
      <c r="K926" s="334" t="str">
        <f>'Clients Balance'!K1139/'Clients Balance'!$B1139</f>
        <v>#DIV/0!</v>
      </c>
      <c r="L926" s="334" t="str">
        <f>'Clients Balance'!L1135/'Clients Balance'!$B1135</f>
        <v>#DIV/0!</v>
      </c>
      <c r="M926" s="334" t="str">
        <f>'Clients Balance'!M1135/'Clients Balance'!$B1135</f>
        <v>#DIV/0!</v>
      </c>
      <c r="N926" s="334" t="str">
        <f>'Clients Balance'!N1135/'Clients Balance'!$B1135</f>
        <v>#DIV/0!</v>
      </c>
      <c r="O926" s="334" t="str">
        <f>'Clients Balance'!O1135/'Clients Balance'!$B1135</f>
        <v>#DIV/0!</v>
      </c>
      <c r="P926" s="334" t="str">
        <f>'Clients Balance'!P1135/'Clients Balance'!$B1135</f>
        <v>#DIV/0!</v>
      </c>
      <c r="Q926" s="334" t="str">
        <f>'Clients Balance'!Q1135/'Clients Balance'!$B1135</f>
        <v>#DIV/0!</v>
      </c>
      <c r="R926" s="334" t="str">
        <f>'Clients Balance'!R1135/'Clients Balance'!$B1135</f>
        <v>#DIV/0!</v>
      </c>
      <c r="S926" s="134"/>
      <c r="T926" s="134"/>
      <c r="U926" s="134"/>
      <c r="V926" s="134"/>
      <c r="W926" s="134"/>
      <c r="X926" s="134"/>
      <c r="Y926" s="134"/>
      <c r="Z926" s="134"/>
      <c r="AA926" s="134"/>
    </row>
    <row r="927" ht="22.5" customHeight="1">
      <c r="A927" s="186" t="str">
        <f>'PROP DAILY PNL'!A1133</f>
        <v/>
      </c>
      <c r="B927" s="335" t="str">
        <f t="shared" si="1"/>
        <v>#DIV/0!</v>
      </c>
      <c r="C927" s="334" t="str">
        <f>'Clients Balance'!C1140/'Clients Balance'!B1140</f>
        <v>#DIV/0!</v>
      </c>
      <c r="D927" s="334" t="str">
        <f>'Clients Balance'!D1136/'Clients Balance'!$B1136</f>
        <v>#DIV/0!</v>
      </c>
      <c r="E927" s="334" t="str">
        <f>'Clients Balance'!E1140/'Clients Balance'!$B1140</f>
        <v>#DIV/0!</v>
      </c>
      <c r="F927" s="334" t="str">
        <f>'Clients Balance'!F1140/'Clients Balance'!$B1140</f>
        <v>#DIV/0!</v>
      </c>
      <c r="G927" s="334" t="str">
        <f>'Clients Balance'!G1140/'Clients Balance'!$B1140</f>
        <v>#DIV/0!</v>
      </c>
      <c r="H927" s="334" t="str">
        <f>'Clients Balance'!H1140/'Clients Balance'!$B1140</f>
        <v>#DIV/0!</v>
      </c>
      <c r="I927" s="334" t="str">
        <f>'Clients Balance'!I1140/'Clients Balance'!$B1140</f>
        <v>#DIV/0!</v>
      </c>
      <c r="J927" s="334" t="str">
        <f>'Clients Balance'!J1140/'Clients Balance'!$B1140</f>
        <v>#DIV/0!</v>
      </c>
      <c r="K927" s="334" t="str">
        <f>'Clients Balance'!K1140/'Clients Balance'!$B1140</f>
        <v>#DIV/0!</v>
      </c>
      <c r="L927" s="334" t="str">
        <f>'Clients Balance'!L1136/'Clients Balance'!$B1136</f>
        <v>#DIV/0!</v>
      </c>
      <c r="M927" s="334" t="str">
        <f>'Clients Balance'!M1136/'Clients Balance'!$B1136</f>
        <v>#DIV/0!</v>
      </c>
      <c r="N927" s="334" t="str">
        <f>'Clients Balance'!N1136/'Clients Balance'!$B1136</f>
        <v>#DIV/0!</v>
      </c>
      <c r="O927" s="334" t="str">
        <f>'Clients Balance'!O1136/'Clients Balance'!$B1136</f>
        <v>#DIV/0!</v>
      </c>
      <c r="P927" s="334" t="str">
        <f>'Clients Balance'!P1136/'Clients Balance'!$B1136</f>
        <v>#DIV/0!</v>
      </c>
      <c r="Q927" s="334" t="str">
        <f>'Clients Balance'!Q1136/'Clients Balance'!$B1136</f>
        <v>#DIV/0!</v>
      </c>
      <c r="R927" s="334" t="str">
        <f>'Clients Balance'!R1136/'Clients Balance'!$B1136</f>
        <v>#DIV/0!</v>
      </c>
      <c r="S927" s="134"/>
      <c r="T927" s="134"/>
      <c r="U927" s="134"/>
      <c r="V927" s="134"/>
      <c r="W927" s="134"/>
      <c r="X927" s="134"/>
      <c r="Y927" s="134"/>
      <c r="Z927" s="134"/>
      <c r="AA927" s="134"/>
    </row>
    <row r="928" ht="22.5" customHeight="1">
      <c r="A928" s="186" t="str">
        <f>'PROP DAILY PNL'!A1134</f>
        <v/>
      </c>
      <c r="B928" s="335" t="str">
        <f t="shared" si="1"/>
        <v>#DIV/0!</v>
      </c>
      <c r="C928" s="334" t="str">
        <f>'Clients Balance'!C1141/'Clients Balance'!B1141</f>
        <v>#DIV/0!</v>
      </c>
      <c r="D928" s="334" t="str">
        <f>'Clients Balance'!D1137/'Clients Balance'!$B1137</f>
        <v>#DIV/0!</v>
      </c>
      <c r="E928" s="334" t="str">
        <f>'Clients Balance'!E1141/'Clients Balance'!$B1141</f>
        <v>#DIV/0!</v>
      </c>
      <c r="F928" s="334" t="str">
        <f>'Clients Balance'!F1141/'Clients Balance'!$B1141</f>
        <v>#DIV/0!</v>
      </c>
      <c r="G928" s="334" t="str">
        <f>'Clients Balance'!G1141/'Clients Balance'!$B1141</f>
        <v>#DIV/0!</v>
      </c>
      <c r="H928" s="334" t="str">
        <f>'Clients Balance'!H1141/'Clients Balance'!$B1141</f>
        <v>#DIV/0!</v>
      </c>
      <c r="I928" s="334" t="str">
        <f>'Clients Balance'!I1141/'Clients Balance'!$B1141</f>
        <v>#DIV/0!</v>
      </c>
      <c r="J928" s="334" t="str">
        <f>'Clients Balance'!J1141/'Clients Balance'!$B1141</f>
        <v>#DIV/0!</v>
      </c>
      <c r="K928" s="334" t="str">
        <f>'Clients Balance'!K1141/'Clients Balance'!$B1141</f>
        <v>#DIV/0!</v>
      </c>
      <c r="L928" s="334" t="str">
        <f>'Clients Balance'!L1137/'Clients Balance'!$B1137</f>
        <v>#DIV/0!</v>
      </c>
      <c r="M928" s="334" t="str">
        <f>'Clients Balance'!M1137/'Clients Balance'!$B1137</f>
        <v>#DIV/0!</v>
      </c>
      <c r="N928" s="334" t="str">
        <f>'Clients Balance'!N1137/'Clients Balance'!$B1137</f>
        <v>#DIV/0!</v>
      </c>
      <c r="O928" s="334" t="str">
        <f>'Clients Balance'!O1137/'Clients Balance'!$B1137</f>
        <v>#DIV/0!</v>
      </c>
      <c r="P928" s="334" t="str">
        <f>'Clients Balance'!P1137/'Clients Balance'!$B1137</f>
        <v>#DIV/0!</v>
      </c>
      <c r="Q928" s="334" t="str">
        <f>'Clients Balance'!Q1137/'Clients Balance'!$B1137</f>
        <v>#DIV/0!</v>
      </c>
      <c r="R928" s="334" t="str">
        <f>'Clients Balance'!R1137/'Clients Balance'!$B1137</f>
        <v>#DIV/0!</v>
      </c>
      <c r="S928" s="134"/>
      <c r="T928" s="134"/>
      <c r="U928" s="134"/>
      <c r="V928" s="134"/>
      <c r="W928" s="134"/>
      <c r="X928" s="134"/>
      <c r="Y928" s="134"/>
      <c r="Z928" s="134"/>
      <c r="AA928" s="134"/>
    </row>
    <row r="929" ht="22.5" customHeight="1">
      <c r="A929" s="186" t="str">
        <f>'PROP DAILY PNL'!A1135</f>
        <v/>
      </c>
      <c r="B929" s="335" t="str">
        <f t="shared" si="1"/>
        <v>#DIV/0!</v>
      </c>
      <c r="C929" s="334" t="str">
        <f>'Clients Balance'!C1142/'Clients Balance'!B1142</f>
        <v>#DIV/0!</v>
      </c>
      <c r="D929" s="334" t="str">
        <f>'Clients Balance'!D1138/'Clients Balance'!$B1138</f>
        <v>#DIV/0!</v>
      </c>
      <c r="E929" s="334" t="str">
        <f>'Clients Balance'!E1142/'Clients Balance'!$B1142</f>
        <v>#DIV/0!</v>
      </c>
      <c r="F929" s="334" t="str">
        <f>'Clients Balance'!F1142/'Clients Balance'!$B1142</f>
        <v>#DIV/0!</v>
      </c>
      <c r="G929" s="334" t="str">
        <f>'Clients Balance'!G1142/'Clients Balance'!$B1142</f>
        <v>#DIV/0!</v>
      </c>
      <c r="H929" s="334" t="str">
        <f>'Clients Balance'!H1142/'Clients Balance'!$B1142</f>
        <v>#DIV/0!</v>
      </c>
      <c r="I929" s="334" t="str">
        <f>'Clients Balance'!I1142/'Clients Balance'!$B1142</f>
        <v>#DIV/0!</v>
      </c>
      <c r="J929" s="334" t="str">
        <f>'Clients Balance'!J1142/'Clients Balance'!$B1142</f>
        <v>#DIV/0!</v>
      </c>
      <c r="K929" s="334" t="str">
        <f>'Clients Balance'!K1142/'Clients Balance'!$B1142</f>
        <v>#DIV/0!</v>
      </c>
      <c r="L929" s="334" t="str">
        <f>'Clients Balance'!L1138/'Clients Balance'!$B1138</f>
        <v>#DIV/0!</v>
      </c>
      <c r="M929" s="334" t="str">
        <f>'Clients Balance'!M1138/'Clients Balance'!$B1138</f>
        <v>#DIV/0!</v>
      </c>
      <c r="N929" s="334" t="str">
        <f>'Clients Balance'!N1138/'Clients Balance'!$B1138</f>
        <v>#DIV/0!</v>
      </c>
      <c r="O929" s="334" t="str">
        <f>'Clients Balance'!O1138/'Clients Balance'!$B1138</f>
        <v>#DIV/0!</v>
      </c>
      <c r="P929" s="334" t="str">
        <f>'Clients Balance'!P1138/'Clients Balance'!$B1138</f>
        <v>#DIV/0!</v>
      </c>
      <c r="Q929" s="334" t="str">
        <f>'Clients Balance'!Q1138/'Clients Balance'!$B1138</f>
        <v>#DIV/0!</v>
      </c>
      <c r="R929" s="334" t="str">
        <f>'Clients Balance'!R1138/'Clients Balance'!$B1138</f>
        <v>#DIV/0!</v>
      </c>
      <c r="S929" s="134"/>
      <c r="T929" s="134"/>
      <c r="U929" s="134"/>
      <c r="V929" s="134"/>
      <c r="W929" s="134"/>
      <c r="X929" s="134"/>
      <c r="Y929" s="134"/>
      <c r="Z929" s="134"/>
      <c r="AA929" s="134"/>
    </row>
    <row r="930" ht="22.5" customHeight="1">
      <c r="A930" s="186" t="str">
        <f>'PROP DAILY PNL'!A1136</f>
        <v/>
      </c>
      <c r="B930" s="335" t="str">
        <f t="shared" si="1"/>
        <v>#DIV/0!</v>
      </c>
      <c r="C930" s="334" t="str">
        <f>'Clients Balance'!C1143/'Clients Balance'!B1143</f>
        <v>#DIV/0!</v>
      </c>
      <c r="D930" s="334" t="str">
        <f>'Clients Balance'!D1139/'Clients Balance'!$B1139</f>
        <v>#DIV/0!</v>
      </c>
      <c r="E930" s="334" t="str">
        <f>'Clients Balance'!E1143/'Clients Balance'!$B1143</f>
        <v>#DIV/0!</v>
      </c>
      <c r="F930" s="334" t="str">
        <f>'Clients Balance'!F1143/'Clients Balance'!$B1143</f>
        <v>#DIV/0!</v>
      </c>
      <c r="G930" s="334" t="str">
        <f>'Clients Balance'!G1143/'Clients Balance'!$B1143</f>
        <v>#DIV/0!</v>
      </c>
      <c r="H930" s="334" t="str">
        <f>'Clients Balance'!H1143/'Clients Balance'!$B1143</f>
        <v>#DIV/0!</v>
      </c>
      <c r="I930" s="334" t="str">
        <f>'Clients Balance'!I1143/'Clients Balance'!$B1143</f>
        <v>#DIV/0!</v>
      </c>
      <c r="J930" s="334" t="str">
        <f>'Clients Balance'!J1143/'Clients Balance'!$B1143</f>
        <v>#DIV/0!</v>
      </c>
      <c r="K930" s="334" t="str">
        <f>'Clients Balance'!K1143/'Clients Balance'!$B1143</f>
        <v>#DIV/0!</v>
      </c>
      <c r="L930" s="334" t="str">
        <f>'Clients Balance'!L1139/'Clients Balance'!$B1139</f>
        <v>#DIV/0!</v>
      </c>
      <c r="M930" s="334" t="str">
        <f>'Clients Balance'!M1139/'Clients Balance'!$B1139</f>
        <v>#DIV/0!</v>
      </c>
      <c r="N930" s="334" t="str">
        <f>'Clients Balance'!N1139/'Clients Balance'!$B1139</f>
        <v>#DIV/0!</v>
      </c>
      <c r="O930" s="334" t="str">
        <f>'Clients Balance'!O1139/'Clients Balance'!$B1139</f>
        <v>#DIV/0!</v>
      </c>
      <c r="P930" s="334" t="str">
        <f>'Clients Balance'!P1139/'Clients Balance'!$B1139</f>
        <v>#DIV/0!</v>
      </c>
      <c r="Q930" s="334" t="str">
        <f>'Clients Balance'!Q1139/'Clients Balance'!$B1139</f>
        <v>#DIV/0!</v>
      </c>
      <c r="R930" s="334" t="str">
        <f>'Clients Balance'!R1139/'Clients Balance'!$B1139</f>
        <v>#DIV/0!</v>
      </c>
      <c r="S930" s="134"/>
      <c r="T930" s="134"/>
      <c r="U930" s="134"/>
      <c r="V930" s="134"/>
      <c r="W930" s="134"/>
      <c r="X930" s="134"/>
      <c r="Y930" s="134"/>
      <c r="Z930" s="134"/>
      <c r="AA930" s="134"/>
    </row>
    <row r="931" ht="22.5" customHeight="1">
      <c r="A931" s="186" t="str">
        <f>'PROP DAILY PNL'!A1137</f>
        <v/>
      </c>
      <c r="B931" s="335" t="str">
        <f t="shared" si="1"/>
        <v>#DIV/0!</v>
      </c>
      <c r="C931" s="334" t="str">
        <f>'Clients Balance'!C1144/'Clients Balance'!B1144</f>
        <v>#DIV/0!</v>
      </c>
      <c r="D931" s="334" t="str">
        <f>'Clients Balance'!D1140/'Clients Balance'!$B1140</f>
        <v>#DIV/0!</v>
      </c>
      <c r="E931" s="334" t="str">
        <f>'Clients Balance'!E1144/'Clients Balance'!$B1144</f>
        <v>#DIV/0!</v>
      </c>
      <c r="F931" s="334" t="str">
        <f>'Clients Balance'!F1144/'Clients Balance'!$B1144</f>
        <v>#DIV/0!</v>
      </c>
      <c r="G931" s="334" t="str">
        <f>'Clients Balance'!G1144/'Clients Balance'!$B1144</f>
        <v>#DIV/0!</v>
      </c>
      <c r="H931" s="334" t="str">
        <f>'Clients Balance'!H1144/'Clients Balance'!$B1144</f>
        <v>#DIV/0!</v>
      </c>
      <c r="I931" s="334" t="str">
        <f>'Clients Balance'!I1144/'Clients Balance'!$B1144</f>
        <v>#DIV/0!</v>
      </c>
      <c r="J931" s="334" t="str">
        <f>'Clients Balance'!J1144/'Clients Balance'!$B1144</f>
        <v>#DIV/0!</v>
      </c>
      <c r="K931" s="334" t="str">
        <f>'Clients Balance'!K1144/'Clients Balance'!$B1144</f>
        <v>#DIV/0!</v>
      </c>
      <c r="L931" s="334" t="str">
        <f>'Clients Balance'!L1140/'Clients Balance'!$B1140</f>
        <v>#DIV/0!</v>
      </c>
      <c r="M931" s="334" t="str">
        <f>'Clients Balance'!M1140/'Clients Balance'!$B1140</f>
        <v>#DIV/0!</v>
      </c>
      <c r="N931" s="334" t="str">
        <f>'Clients Balance'!N1140/'Clients Balance'!$B1140</f>
        <v>#DIV/0!</v>
      </c>
      <c r="O931" s="334" t="str">
        <f>'Clients Balance'!O1140/'Clients Balance'!$B1140</f>
        <v>#DIV/0!</v>
      </c>
      <c r="P931" s="334" t="str">
        <f>'Clients Balance'!P1140/'Clients Balance'!$B1140</f>
        <v>#DIV/0!</v>
      </c>
      <c r="Q931" s="334" t="str">
        <f>'Clients Balance'!Q1140/'Clients Balance'!$B1140</f>
        <v>#DIV/0!</v>
      </c>
      <c r="R931" s="334" t="str">
        <f>'Clients Balance'!R1140/'Clients Balance'!$B1140</f>
        <v>#DIV/0!</v>
      </c>
      <c r="S931" s="134"/>
      <c r="T931" s="134"/>
      <c r="U931" s="134"/>
      <c r="V931" s="134"/>
      <c r="W931" s="134"/>
      <c r="X931" s="134"/>
      <c r="Y931" s="134"/>
      <c r="Z931" s="134"/>
      <c r="AA931" s="134"/>
    </row>
    <row r="932" ht="22.5" customHeight="1">
      <c r="A932" s="186" t="str">
        <f>'PROP DAILY PNL'!A1138</f>
        <v/>
      </c>
      <c r="B932" s="335" t="str">
        <f t="shared" si="1"/>
        <v>#DIV/0!</v>
      </c>
      <c r="C932" s="334" t="str">
        <f>'Clients Balance'!C1145/'Clients Balance'!B1145</f>
        <v>#DIV/0!</v>
      </c>
      <c r="D932" s="334" t="str">
        <f>'Clients Balance'!D1141/'Clients Balance'!$B1141</f>
        <v>#DIV/0!</v>
      </c>
      <c r="E932" s="334" t="str">
        <f>'Clients Balance'!E1145/'Clients Balance'!$B1145</f>
        <v>#DIV/0!</v>
      </c>
      <c r="F932" s="334" t="str">
        <f>'Clients Balance'!F1145/'Clients Balance'!$B1145</f>
        <v>#DIV/0!</v>
      </c>
      <c r="G932" s="334" t="str">
        <f>'Clients Balance'!G1145/'Clients Balance'!$B1145</f>
        <v>#DIV/0!</v>
      </c>
      <c r="H932" s="334" t="str">
        <f>'Clients Balance'!H1145/'Clients Balance'!$B1145</f>
        <v>#DIV/0!</v>
      </c>
      <c r="I932" s="334" t="str">
        <f>'Clients Balance'!I1145/'Clients Balance'!$B1145</f>
        <v>#DIV/0!</v>
      </c>
      <c r="J932" s="334" t="str">
        <f>'Clients Balance'!J1145/'Clients Balance'!$B1145</f>
        <v>#DIV/0!</v>
      </c>
      <c r="K932" s="334" t="str">
        <f>'Clients Balance'!K1145/'Clients Balance'!$B1145</f>
        <v>#DIV/0!</v>
      </c>
      <c r="L932" s="334" t="str">
        <f>'Clients Balance'!L1141/'Clients Balance'!$B1141</f>
        <v>#DIV/0!</v>
      </c>
      <c r="M932" s="334" t="str">
        <f>'Clients Balance'!M1141/'Clients Balance'!$B1141</f>
        <v>#DIV/0!</v>
      </c>
      <c r="N932" s="334" t="str">
        <f>'Clients Balance'!N1141/'Clients Balance'!$B1141</f>
        <v>#DIV/0!</v>
      </c>
      <c r="O932" s="334" t="str">
        <f>'Clients Balance'!O1141/'Clients Balance'!$B1141</f>
        <v>#DIV/0!</v>
      </c>
      <c r="P932" s="334" t="str">
        <f>'Clients Balance'!P1141/'Clients Balance'!$B1141</f>
        <v>#DIV/0!</v>
      </c>
      <c r="Q932" s="334" t="str">
        <f>'Clients Balance'!Q1141/'Clients Balance'!$B1141</f>
        <v>#DIV/0!</v>
      </c>
      <c r="R932" s="334" t="str">
        <f>'Clients Balance'!R1141/'Clients Balance'!$B1141</f>
        <v>#DIV/0!</v>
      </c>
      <c r="S932" s="134"/>
      <c r="T932" s="134"/>
      <c r="U932" s="134"/>
      <c r="V932" s="134"/>
      <c r="W932" s="134"/>
      <c r="X932" s="134"/>
      <c r="Y932" s="134"/>
      <c r="Z932" s="134"/>
      <c r="AA932" s="134"/>
    </row>
    <row r="933" ht="22.5" customHeight="1">
      <c r="A933" s="186" t="str">
        <f>'PROP DAILY PNL'!A1139</f>
        <v/>
      </c>
      <c r="B933" s="335" t="str">
        <f t="shared" si="1"/>
        <v>#DIV/0!</v>
      </c>
      <c r="C933" s="334" t="str">
        <f>'Clients Balance'!C1146/'Clients Balance'!B1146</f>
        <v>#DIV/0!</v>
      </c>
      <c r="D933" s="334" t="str">
        <f>'Clients Balance'!D1142/'Clients Balance'!$B1142</f>
        <v>#DIV/0!</v>
      </c>
      <c r="E933" s="334" t="str">
        <f>'Clients Balance'!E1146/'Clients Balance'!$B1146</f>
        <v>#DIV/0!</v>
      </c>
      <c r="F933" s="334" t="str">
        <f>'Clients Balance'!F1146/'Clients Balance'!$B1146</f>
        <v>#DIV/0!</v>
      </c>
      <c r="G933" s="334" t="str">
        <f>'Clients Balance'!G1146/'Clients Balance'!$B1146</f>
        <v>#DIV/0!</v>
      </c>
      <c r="H933" s="334" t="str">
        <f>'Clients Balance'!H1146/'Clients Balance'!$B1146</f>
        <v>#DIV/0!</v>
      </c>
      <c r="I933" s="334" t="str">
        <f>'Clients Balance'!I1146/'Clients Balance'!$B1146</f>
        <v>#DIV/0!</v>
      </c>
      <c r="J933" s="334" t="str">
        <f>'Clients Balance'!J1146/'Clients Balance'!$B1146</f>
        <v>#DIV/0!</v>
      </c>
      <c r="K933" s="334" t="str">
        <f>'Clients Balance'!K1146/'Clients Balance'!$B1146</f>
        <v>#DIV/0!</v>
      </c>
      <c r="L933" s="334" t="str">
        <f>'Clients Balance'!L1142/'Clients Balance'!$B1142</f>
        <v>#DIV/0!</v>
      </c>
      <c r="M933" s="334" t="str">
        <f>'Clients Balance'!M1142/'Clients Balance'!$B1142</f>
        <v>#DIV/0!</v>
      </c>
      <c r="N933" s="334" t="str">
        <f>'Clients Balance'!N1142/'Clients Balance'!$B1142</f>
        <v>#DIV/0!</v>
      </c>
      <c r="O933" s="334" t="str">
        <f>'Clients Balance'!O1142/'Clients Balance'!$B1142</f>
        <v>#DIV/0!</v>
      </c>
      <c r="P933" s="334" t="str">
        <f>'Clients Balance'!P1142/'Clients Balance'!$B1142</f>
        <v>#DIV/0!</v>
      </c>
      <c r="Q933" s="334" t="str">
        <f>'Clients Balance'!Q1142/'Clients Balance'!$B1142</f>
        <v>#DIV/0!</v>
      </c>
      <c r="R933" s="334" t="str">
        <f>'Clients Balance'!R1142/'Clients Balance'!$B1142</f>
        <v>#DIV/0!</v>
      </c>
      <c r="S933" s="134"/>
      <c r="T933" s="134"/>
      <c r="U933" s="134"/>
      <c r="V933" s="134"/>
      <c r="W933" s="134"/>
      <c r="X933" s="134"/>
      <c r="Y933" s="134"/>
      <c r="Z933" s="134"/>
      <c r="AA933" s="134"/>
    </row>
    <row r="934" ht="22.5" customHeight="1">
      <c r="A934" s="186" t="str">
        <f>'PROP DAILY PNL'!A1140</f>
        <v/>
      </c>
      <c r="B934" s="335" t="str">
        <f t="shared" si="1"/>
        <v>#DIV/0!</v>
      </c>
      <c r="C934" s="334" t="str">
        <f>'Clients Balance'!C1147/'Clients Balance'!B1147</f>
        <v>#DIV/0!</v>
      </c>
      <c r="D934" s="334" t="str">
        <f>'Clients Balance'!D1143/'Clients Balance'!$B1143</f>
        <v>#DIV/0!</v>
      </c>
      <c r="E934" s="334" t="str">
        <f>'Clients Balance'!E1147/'Clients Balance'!$B1147</f>
        <v>#DIV/0!</v>
      </c>
      <c r="F934" s="334" t="str">
        <f>'Clients Balance'!F1147/'Clients Balance'!$B1147</f>
        <v>#DIV/0!</v>
      </c>
      <c r="G934" s="334" t="str">
        <f>'Clients Balance'!G1147/'Clients Balance'!$B1147</f>
        <v>#DIV/0!</v>
      </c>
      <c r="H934" s="334" t="str">
        <f>'Clients Balance'!H1147/'Clients Balance'!$B1147</f>
        <v>#DIV/0!</v>
      </c>
      <c r="I934" s="334" t="str">
        <f>'Clients Balance'!I1147/'Clients Balance'!$B1147</f>
        <v>#DIV/0!</v>
      </c>
      <c r="J934" s="334" t="str">
        <f>'Clients Balance'!J1147/'Clients Balance'!$B1147</f>
        <v>#DIV/0!</v>
      </c>
      <c r="K934" s="334" t="str">
        <f>'Clients Balance'!K1147/'Clients Balance'!$B1147</f>
        <v>#DIV/0!</v>
      </c>
      <c r="L934" s="334" t="str">
        <f>'Clients Balance'!L1143/'Clients Balance'!$B1143</f>
        <v>#DIV/0!</v>
      </c>
      <c r="M934" s="334" t="str">
        <f>'Clients Balance'!M1143/'Clients Balance'!$B1143</f>
        <v>#DIV/0!</v>
      </c>
      <c r="N934" s="334" t="str">
        <f>'Clients Balance'!N1143/'Clients Balance'!$B1143</f>
        <v>#DIV/0!</v>
      </c>
      <c r="O934" s="334" t="str">
        <f>'Clients Balance'!O1143/'Clients Balance'!$B1143</f>
        <v>#DIV/0!</v>
      </c>
      <c r="P934" s="334" t="str">
        <f>'Clients Balance'!P1143/'Clients Balance'!$B1143</f>
        <v>#DIV/0!</v>
      </c>
      <c r="Q934" s="334" t="str">
        <f>'Clients Balance'!Q1143/'Clients Balance'!$B1143</f>
        <v>#DIV/0!</v>
      </c>
      <c r="R934" s="334" t="str">
        <f>'Clients Balance'!R1143/'Clients Balance'!$B1143</f>
        <v>#DIV/0!</v>
      </c>
      <c r="S934" s="134"/>
      <c r="T934" s="134"/>
      <c r="U934" s="134"/>
      <c r="V934" s="134"/>
      <c r="W934" s="134"/>
      <c r="X934" s="134"/>
      <c r="Y934" s="134"/>
      <c r="Z934" s="134"/>
      <c r="AA934" s="134"/>
    </row>
    <row r="935" ht="22.5" customHeight="1">
      <c r="A935" s="186" t="str">
        <f>'PROP DAILY PNL'!A1141</f>
        <v/>
      </c>
      <c r="B935" s="335" t="str">
        <f t="shared" si="1"/>
        <v>#DIV/0!</v>
      </c>
      <c r="C935" s="334" t="str">
        <f>'Clients Balance'!C1148/'Clients Balance'!B1148</f>
        <v>#DIV/0!</v>
      </c>
      <c r="D935" s="334" t="str">
        <f>'Clients Balance'!D1144/'Clients Balance'!$B1144</f>
        <v>#DIV/0!</v>
      </c>
      <c r="E935" s="334" t="str">
        <f>'Clients Balance'!E1148/'Clients Balance'!$B1148</f>
        <v>#DIV/0!</v>
      </c>
      <c r="F935" s="334" t="str">
        <f>'Clients Balance'!F1148/'Clients Balance'!$B1148</f>
        <v>#DIV/0!</v>
      </c>
      <c r="G935" s="334" t="str">
        <f>'Clients Balance'!G1148/'Clients Balance'!$B1148</f>
        <v>#DIV/0!</v>
      </c>
      <c r="H935" s="334" t="str">
        <f>'Clients Balance'!H1148/'Clients Balance'!$B1148</f>
        <v>#DIV/0!</v>
      </c>
      <c r="I935" s="334" t="str">
        <f>'Clients Balance'!I1148/'Clients Balance'!$B1148</f>
        <v>#DIV/0!</v>
      </c>
      <c r="J935" s="334" t="str">
        <f>'Clients Balance'!J1148/'Clients Balance'!$B1148</f>
        <v>#DIV/0!</v>
      </c>
      <c r="K935" s="334" t="str">
        <f>'Clients Balance'!K1148/'Clients Balance'!$B1148</f>
        <v>#DIV/0!</v>
      </c>
      <c r="L935" s="334" t="str">
        <f>'Clients Balance'!L1144/'Clients Balance'!$B1144</f>
        <v>#DIV/0!</v>
      </c>
      <c r="M935" s="334" t="str">
        <f>'Clients Balance'!M1144/'Clients Balance'!$B1144</f>
        <v>#DIV/0!</v>
      </c>
      <c r="N935" s="334" t="str">
        <f>'Clients Balance'!N1144/'Clients Balance'!$B1144</f>
        <v>#DIV/0!</v>
      </c>
      <c r="O935" s="334" t="str">
        <f>'Clients Balance'!O1144/'Clients Balance'!$B1144</f>
        <v>#DIV/0!</v>
      </c>
      <c r="P935" s="334" t="str">
        <f>'Clients Balance'!P1144/'Clients Balance'!$B1144</f>
        <v>#DIV/0!</v>
      </c>
      <c r="Q935" s="334" t="str">
        <f>'Clients Balance'!Q1144/'Clients Balance'!$B1144</f>
        <v>#DIV/0!</v>
      </c>
      <c r="R935" s="334" t="str">
        <f>'Clients Balance'!R1144/'Clients Balance'!$B1144</f>
        <v>#DIV/0!</v>
      </c>
      <c r="S935" s="134"/>
      <c r="T935" s="134"/>
      <c r="U935" s="134"/>
      <c r="V935" s="134"/>
      <c r="W935" s="134"/>
      <c r="X935" s="134"/>
      <c r="Y935" s="134"/>
      <c r="Z935" s="134"/>
      <c r="AA935" s="134"/>
    </row>
    <row r="936" ht="22.5" customHeight="1">
      <c r="A936" s="186" t="str">
        <f>'PROP DAILY PNL'!A1142</f>
        <v/>
      </c>
      <c r="B936" s="335" t="str">
        <f t="shared" si="1"/>
        <v>#DIV/0!</v>
      </c>
      <c r="C936" s="334" t="str">
        <f>'Clients Balance'!C1149/'Clients Balance'!B1149</f>
        <v>#DIV/0!</v>
      </c>
      <c r="D936" s="334" t="str">
        <f>'Clients Balance'!D1145/'Clients Balance'!$B1145</f>
        <v>#DIV/0!</v>
      </c>
      <c r="E936" s="334" t="str">
        <f>'Clients Balance'!E1149/'Clients Balance'!$B1149</f>
        <v>#DIV/0!</v>
      </c>
      <c r="F936" s="334" t="str">
        <f>'Clients Balance'!F1149/'Clients Balance'!$B1149</f>
        <v>#DIV/0!</v>
      </c>
      <c r="G936" s="334" t="str">
        <f>'Clients Balance'!G1149/'Clients Balance'!$B1149</f>
        <v>#DIV/0!</v>
      </c>
      <c r="H936" s="334" t="str">
        <f>'Clients Balance'!H1149/'Clients Balance'!$B1149</f>
        <v>#DIV/0!</v>
      </c>
      <c r="I936" s="334" t="str">
        <f>'Clients Balance'!I1149/'Clients Balance'!$B1149</f>
        <v>#DIV/0!</v>
      </c>
      <c r="J936" s="334" t="str">
        <f>'Clients Balance'!J1149/'Clients Balance'!$B1149</f>
        <v>#DIV/0!</v>
      </c>
      <c r="K936" s="334" t="str">
        <f>'Clients Balance'!K1149/'Clients Balance'!$B1149</f>
        <v>#DIV/0!</v>
      </c>
      <c r="L936" s="334" t="str">
        <f>'Clients Balance'!L1145/'Clients Balance'!$B1145</f>
        <v>#DIV/0!</v>
      </c>
      <c r="M936" s="334" t="str">
        <f>'Clients Balance'!M1145/'Clients Balance'!$B1145</f>
        <v>#DIV/0!</v>
      </c>
      <c r="N936" s="334" t="str">
        <f>'Clients Balance'!N1145/'Clients Balance'!$B1145</f>
        <v>#DIV/0!</v>
      </c>
      <c r="O936" s="334" t="str">
        <f>'Clients Balance'!O1145/'Clients Balance'!$B1145</f>
        <v>#DIV/0!</v>
      </c>
      <c r="P936" s="334" t="str">
        <f>'Clients Balance'!P1145/'Clients Balance'!$B1145</f>
        <v>#DIV/0!</v>
      </c>
      <c r="Q936" s="334" t="str">
        <f>'Clients Balance'!Q1145/'Clients Balance'!$B1145</f>
        <v>#DIV/0!</v>
      </c>
      <c r="R936" s="334" t="str">
        <f>'Clients Balance'!R1145/'Clients Balance'!$B1145</f>
        <v>#DIV/0!</v>
      </c>
      <c r="S936" s="134"/>
      <c r="T936" s="134"/>
      <c r="U936" s="134"/>
      <c r="V936" s="134"/>
      <c r="W936" s="134"/>
      <c r="X936" s="134"/>
      <c r="Y936" s="134"/>
      <c r="Z936" s="134"/>
      <c r="AA936" s="134"/>
    </row>
    <row r="937" ht="22.5" customHeight="1">
      <c r="A937" s="186" t="str">
        <f>'PROP DAILY PNL'!A1143</f>
        <v/>
      </c>
      <c r="B937" s="335" t="str">
        <f t="shared" si="1"/>
        <v>#DIV/0!</v>
      </c>
      <c r="C937" s="334" t="str">
        <f>'Clients Balance'!C1150/'Clients Balance'!B1150</f>
        <v>#DIV/0!</v>
      </c>
      <c r="D937" s="334" t="str">
        <f>'Clients Balance'!D1146/'Clients Balance'!$B1146</f>
        <v>#DIV/0!</v>
      </c>
      <c r="E937" s="334" t="str">
        <f>'Clients Balance'!E1150/'Clients Balance'!$B1150</f>
        <v>#DIV/0!</v>
      </c>
      <c r="F937" s="334" t="str">
        <f>'Clients Balance'!F1150/'Clients Balance'!$B1150</f>
        <v>#DIV/0!</v>
      </c>
      <c r="G937" s="334" t="str">
        <f>'Clients Balance'!G1150/'Clients Balance'!$B1150</f>
        <v>#DIV/0!</v>
      </c>
      <c r="H937" s="334" t="str">
        <f>'Clients Balance'!H1150/'Clients Balance'!$B1150</f>
        <v>#DIV/0!</v>
      </c>
      <c r="I937" s="334" t="str">
        <f>'Clients Balance'!I1150/'Clients Balance'!$B1150</f>
        <v>#DIV/0!</v>
      </c>
      <c r="J937" s="334" t="str">
        <f>'Clients Balance'!J1150/'Clients Balance'!$B1150</f>
        <v>#DIV/0!</v>
      </c>
      <c r="K937" s="334" t="str">
        <f>'Clients Balance'!K1150/'Clients Balance'!$B1150</f>
        <v>#DIV/0!</v>
      </c>
      <c r="L937" s="334" t="str">
        <f>'Clients Balance'!L1146/'Clients Balance'!$B1146</f>
        <v>#DIV/0!</v>
      </c>
      <c r="M937" s="334" t="str">
        <f>'Clients Balance'!M1146/'Clients Balance'!$B1146</f>
        <v>#DIV/0!</v>
      </c>
      <c r="N937" s="334" t="str">
        <f>'Clients Balance'!N1146/'Clients Balance'!$B1146</f>
        <v>#DIV/0!</v>
      </c>
      <c r="O937" s="334" t="str">
        <f>'Clients Balance'!O1146/'Clients Balance'!$B1146</f>
        <v>#DIV/0!</v>
      </c>
      <c r="P937" s="334" t="str">
        <f>'Clients Balance'!P1146/'Clients Balance'!$B1146</f>
        <v>#DIV/0!</v>
      </c>
      <c r="Q937" s="334" t="str">
        <f>'Clients Balance'!Q1146/'Clients Balance'!$B1146</f>
        <v>#DIV/0!</v>
      </c>
      <c r="R937" s="334" t="str">
        <f>'Clients Balance'!R1146/'Clients Balance'!$B1146</f>
        <v>#DIV/0!</v>
      </c>
      <c r="S937" s="134"/>
      <c r="T937" s="134"/>
      <c r="U937" s="134"/>
      <c r="V937" s="134"/>
      <c r="W937" s="134"/>
      <c r="X937" s="134"/>
      <c r="Y937" s="134"/>
      <c r="Z937" s="134"/>
      <c r="AA937" s="134"/>
    </row>
    <row r="938" ht="22.5" customHeight="1">
      <c r="A938" s="186" t="str">
        <f>'PROP DAILY PNL'!A1144</f>
        <v/>
      </c>
      <c r="B938" s="335" t="str">
        <f t="shared" si="1"/>
        <v>#DIV/0!</v>
      </c>
      <c r="C938" s="334" t="str">
        <f>'Clients Balance'!C1151/'Clients Balance'!B1151</f>
        <v>#DIV/0!</v>
      </c>
      <c r="D938" s="334" t="str">
        <f>'Clients Balance'!D1147/'Clients Balance'!$B1147</f>
        <v>#DIV/0!</v>
      </c>
      <c r="E938" s="334" t="str">
        <f>'Clients Balance'!E1151/'Clients Balance'!$B1151</f>
        <v>#DIV/0!</v>
      </c>
      <c r="F938" s="334" t="str">
        <f>'Clients Balance'!F1151/'Clients Balance'!$B1151</f>
        <v>#DIV/0!</v>
      </c>
      <c r="G938" s="334" t="str">
        <f>'Clients Balance'!G1151/'Clients Balance'!$B1151</f>
        <v>#DIV/0!</v>
      </c>
      <c r="H938" s="334" t="str">
        <f>'Clients Balance'!H1151/'Clients Balance'!$B1151</f>
        <v>#DIV/0!</v>
      </c>
      <c r="I938" s="334" t="str">
        <f>'Clients Balance'!I1151/'Clients Balance'!$B1151</f>
        <v>#DIV/0!</v>
      </c>
      <c r="J938" s="334" t="str">
        <f>'Clients Balance'!J1151/'Clients Balance'!$B1151</f>
        <v>#DIV/0!</v>
      </c>
      <c r="K938" s="334" t="str">
        <f>'Clients Balance'!K1151/'Clients Balance'!$B1151</f>
        <v>#DIV/0!</v>
      </c>
      <c r="L938" s="334" t="str">
        <f>'Clients Balance'!L1147/'Clients Balance'!$B1147</f>
        <v>#DIV/0!</v>
      </c>
      <c r="M938" s="334" t="str">
        <f>'Clients Balance'!M1147/'Clients Balance'!$B1147</f>
        <v>#DIV/0!</v>
      </c>
      <c r="N938" s="334" t="str">
        <f>'Clients Balance'!N1147/'Clients Balance'!$B1147</f>
        <v>#DIV/0!</v>
      </c>
      <c r="O938" s="334" t="str">
        <f>'Clients Balance'!O1147/'Clients Balance'!$B1147</f>
        <v>#DIV/0!</v>
      </c>
      <c r="P938" s="334" t="str">
        <f>'Clients Balance'!P1147/'Clients Balance'!$B1147</f>
        <v>#DIV/0!</v>
      </c>
      <c r="Q938" s="334" t="str">
        <f>'Clients Balance'!Q1147/'Clients Balance'!$B1147</f>
        <v>#DIV/0!</v>
      </c>
      <c r="R938" s="334" t="str">
        <f>'Clients Balance'!R1147/'Clients Balance'!$B1147</f>
        <v>#DIV/0!</v>
      </c>
      <c r="S938" s="134"/>
      <c r="T938" s="134"/>
      <c r="U938" s="134"/>
      <c r="V938" s="134"/>
      <c r="W938" s="134"/>
      <c r="X938" s="134"/>
      <c r="Y938" s="134"/>
      <c r="Z938" s="134"/>
      <c r="AA938" s="134"/>
    </row>
    <row r="939" ht="22.5" customHeight="1">
      <c r="A939" s="186" t="str">
        <f>'PROP DAILY PNL'!A1145</f>
        <v/>
      </c>
      <c r="B939" s="335" t="str">
        <f t="shared" si="1"/>
        <v>#DIV/0!</v>
      </c>
      <c r="C939" s="334" t="str">
        <f>'Clients Balance'!C1152/'Clients Balance'!B1152</f>
        <v>#DIV/0!</v>
      </c>
      <c r="D939" s="334" t="str">
        <f>'Clients Balance'!D1148/'Clients Balance'!$B1148</f>
        <v>#DIV/0!</v>
      </c>
      <c r="E939" s="334" t="str">
        <f>'Clients Balance'!E1152/'Clients Balance'!$B1152</f>
        <v>#DIV/0!</v>
      </c>
      <c r="F939" s="334" t="str">
        <f>'Clients Balance'!F1152/'Clients Balance'!$B1152</f>
        <v>#DIV/0!</v>
      </c>
      <c r="G939" s="334" t="str">
        <f>'Clients Balance'!G1152/'Clients Balance'!$B1152</f>
        <v>#DIV/0!</v>
      </c>
      <c r="H939" s="334" t="str">
        <f>'Clients Balance'!H1152/'Clients Balance'!$B1152</f>
        <v>#DIV/0!</v>
      </c>
      <c r="I939" s="334" t="str">
        <f>'Clients Balance'!I1152/'Clients Balance'!$B1152</f>
        <v>#DIV/0!</v>
      </c>
      <c r="J939" s="334" t="str">
        <f>'Clients Balance'!J1152/'Clients Balance'!$B1152</f>
        <v>#DIV/0!</v>
      </c>
      <c r="K939" s="334" t="str">
        <f>'Clients Balance'!K1152/'Clients Balance'!$B1152</f>
        <v>#DIV/0!</v>
      </c>
      <c r="L939" s="334" t="str">
        <f>'Clients Balance'!L1148/'Clients Balance'!$B1148</f>
        <v>#DIV/0!</v>
      </c>
      <c r="M939" s="334" t="str">
        <f>'Clients Balance'!M1148/'Clients Balance'!$B1148</f>
        <v>#DIV/0!</v>
      </c>
      <c r="N939" s="334" t="str">
        <f>'Clients Balance'!N1148/'Clients Balance'!$B1148</f>
        <v>#DIV/0!</v>
      </c>
      <c r="O939" s="334" t="str">
        <f>'Clients Balance'!O1148/'Clients Balance'!$B1148</f>
        <v>#DIV/0!</v>
      </c>
      <c r="P939" s="334" t="str">
        <f>'Clients Balance'!P1148/'Clients Balance'!$B1148</f>
        <v>#DIV/0!</v>
      </c>
      <c r="Q939" s="334" t="str">
        <f>'Clients Balance'!Q1148/'Clients Balance'!$B1148</f>
        <v>#DIV/0!</v>
      </c>
      <c r="R939" s="334" t="str">
        <f>'Clients Balance'!R1148/'Clients Balance'!$B1148</f>
        <v>#DIV/0!</v>
      </c>
      <c r="S939" s="134"/>
      <c r="T939" s="134"/>
      <c r="U939" s="134"/>
      <c r="V939" s="134"/>
      <c r="W939" s="134"/>
      <c r="X939" s="134"/>
      <c r="Y939" s="134"/>
      <c r="Z939" s="134"/>
      <c r="AA939" s="134"/>
    </row>
    <row r="940" ht="22.5" customHeight="1">
      <c r="A940" s="186" t="str">
        <f>'PROP DAILY PNL'!A1146</f>
        <v/>
      </c>
      <c r="B940" s="335" t="str">
        <f t="shared" si="1"/>
        <v>#DIV/0!</v>
      </c>
      <c r="C940" s="334" t="str">
        <f>'Clients Balance'!C1153/'Clients Balance'!B1153</f>
        <v>#DIV/0!</v>
      </c>
      <c r="D940" s="334" t="str">
        <f>'Clients Balance'!D1149/'Clients Balance'!$B1149</f>
        <v>#DIV/0!</v>
      </c>
      <c r="E940" s="334" t="str">
        <f>'Clients Balance'!E1153/'Clients Balance'!$B1153</f>
        <v>#DIV/0!</v>
      </c>
      <c r="F940" s="334" t="str">
        <f>'Clients Balance'!F1153/'Clients Balance'!$B1153</f>
        <v>#DIV/0!</v>
      </c>
      <c r="G940" s="334" t="str">
        <f>'Clients Balance'!G1153/'Clients Balance'!$B1153</f>
        <v>#DIV/0!</v>
      </c>
      <c r="H940" s="334" t="str">
        <f>'Clients Balance'!H1153/'Clients Balance'!$B1153</f>
        <v>#DIV/0!</v>
      </c>
      <c r="I940" s="334" t="str">
        <f>'Clients Balance'!I1153/'Clients Balance'!$B1153</f>
        <v>#DIV/0!</v>
      </c>
      <c r="J940" s="334" t="str">
        <f>'Clients Balance'!J1153/'Clients Balance'!$B1153</f>
        <v>#DIV/0!</v>
      </c>
      <c r="K940" s="334" t="str">
        <f>'Clients Balance'!K1153/'Clients Balance'!$B1153</f>
        <v>#DIV/0!</v>
      </c>
      <c r="L940" s="334" t="str">
        <f>'Clients Balance'!L1149/'Clients Balance'!$B1149</f>
        <v>#DIV/0!</v>
      </c>
      <c r="M940" s="334" t="str">
        <f>'Clients Balance'!M1149/'Clients Balance'!$B1149</f>
        <v>#DIV/0!</v>
      </c>
      <c r="N940" s="334" t="str">
        <f>'Clients Balance'!N1149/'Clients Balance'!$B1149</f>
        <v>#DIV/0!</v>
      </c>
      <c r="O940" s="334" t="str">
        <f>'Clients Balance'!O1149/'Clients Balance'!$B1149</f>
        <v>#DIV/0!</v>
      </c>
      <c r="P940" s="334" t="str">
        <f>'Clients Balance'!P1149/'Clients Balance'!$B1149</f>
        <v>#DIV/0!</v>
      </c>
      <c r="Q940" s="334" t="str">
        <f>'Clients Balance'!Q1149/'Clients Balance'!$B1149</f>
        <v>#DIV/0!</v>
      </c>
      <c r="R940" s="334" t="str">
        <f>'Clients Balance'!R1149/'Clients Balance'!$B1149</f>
        <v>#DIV/0!</v>
      </c>
      <c r="S940" s="134"/>
      <c r="T940" s="134"/>
      <c r="U940" s="134"/>
      <c r="V940" s="134"/>
      <c r="W940" s="134"/>
      <c r="X940" s="134"/>
      <c r="Y940" s="134"/>
      <c r="Z940" s="134"/>
      <c r="AA940" s="134"/>
    </row>
    <row r="941" ht="22.5" customHeight="1">
      <c r="A941" s="186" t="str">
        <f>'PROP DAILY PNL'!A1147</f>
        <v/>
      </c>
      <c r="B941" s="335" t="str">
        <f t="shared" si="1"/>
        <v>#DIV/0!</v>
      </c>
      <c r="C941" s="334" t="str">
        <f>'Clients Balance'!C1154/'Clients Balance'!B1154</f>
        <v>#DIV/0!</v>
      </c>
      <c r="D941" s="334" t="str">
        <f>'Clients Balance'!D1150/'Clients Balance'!$B1150</f>
        <v>#DIV/0!</v>
      </c>
      <c r="E941" s="334" t="str">
        <f>'Clients Balance'!E1154/'Clients Balance'!$B1154</f>
        <v>#DIV/0!</v>
      </c>
      <c r="F941" s="334" t="str">
        <f>'Clients Balance'!F1154/'Clients Balance'!$B1154</f>
        <v>#DIV/0!</v>
      </c>
      <c r="G941" s="334" t="str">
        <f>'Clients Balance'!G1154/'Clients Balance'!$B1154</f>
        <v>#DIV/0!</v>
      </c>
      <c r="H941" s="334" t="str">
        <f>'Clients Balance'!H1154/'Clients Balance'!$B1154</f>
        <v>#DIV/0!</v>
      </c>
      <c r="I941" s="334" t="str">
        <f>'Clients Balance'!I1154/'Clients Balance'!$B1154</f>
        <v>#DIV/0!</v>
      </c>
      <c r="J941" s="334" t="str">
        <f>'Clients Balance'!J1154/'Clients Balance'!$B1154</f>
        <v>#DIV/0!</v>
      </c>
      <c r="K941" s="334" t="str">
        <f>'Clients Balance'!K1154/'Clients Balance'!$B1154</f>
        <v>#DIV/0!</v>
      </c>
      <c r="L941" s="334" t="str">
        <f>'Clients Balance'!L1150/'Clients Balance'!$B1150</f>
        <v>#DIV/0!</v>
      </c>
      <c r="M941" s="334" t="str">
        <f>'Clients Balance'!M1150/'Clients Balance'!$B1150</f>
        <v>#DIV/0!</v>
      </c>
      <c r="N941" s="334" t="str">
        <f>'Clients Balance'!N1150/'Clients Balance'!$B1150</f>
        <v>#DIV/0!</v>
      </c>
      <c r="O941" s="334" t="str">
        <f>'Clients Balance'!O1150/'Clients Balance'!$B1150</f>
        <v>#DIV/0!</v>
      </c>
      <c r="P941" s="334" t="str">
        <f>'Clients Balance'!P1150/'Clients Balance'!$B1150</f>
        <v>#DIV/0!</v>
      </c>
      <c r="Q941" s="334" t="str">
        <f>'Clients Balance'!Q1150/'Clients Balance'!$B1150</f>
        <v>#DIV/0!</v>
      </c>
      <c r="R941" s="334" t="str">
        <f>'Clients Balance'!R1150/'Clients Balance'!$B1150</f>
        <v>#DIV/0!</v>
      </c>
      <c r="S941" s="134"/>
      <c r="T941" s="134"/>
      <c r="U941" s="134"/>
      <c r="V941" s="134"/>
      <c r="W941" s="134"/>
      <c r="X941" s="134"/>
      <c r="Y941" s="134"/>
      <c r="Z941" s="134"/>
      <c r="AA941" s="134"/>
    </row>
    <row r="942" ht="22.5" customHeight="1">
      <c r="A942" s="186" t="str">
        <f>'PROP DAILY PNL'!A1148</f>
        <v/>
      </c>
      <c r="B942" s="335" t="str">
        <f t="shared" si="1"/>
        <v>#DIV/0!</v>
      </c>
      <c r="C942" s="334" t="str">
        <f>'Clients Balance'!C1155/'Clients Balance'!B1155</f>
        <v>#DIV/0!</v>
      </c>
      <c r="D942" s="334" t="str">
        <f>'Clients Balance'!D1151/'Clients Balance'!$B1151</f>
        <v>#DIV/0!</v>
      </c>
      <c r="E942" s="334" t="str">
        <f>'Clients Balance'!E1155/'Clients Balance'!$B1155</f>
        <v>#DIV/0!</v>
      </c>
      <c r="F942" s="334" t="str">
        <f>'Clients Balance'!F1155/'Clients Balance'!$B1155</f>
        <v>#DIV/0!</v>
      </c>
      <c r="G942" s="334" t="str">
        <f>'Clients Balance'!G1155/'Clients Balance'!$B1155</f>
        <v>#DIV/0!</v>
      </c>
      <c r="H942" s="334" t="str">
        <f>'Clients Balance'!H1155/'Clients Balance'!$B1155</f>
        <v>#DIV/0!</v>
      </c>
      <c r="I942" s="334" t="str">
        <f>'Clients Balance'!I1155/'Clients Balance'!$B1155</f>
        <v>#DIV/0!</v>
      </c>
      <c r="J942" s="334" t="str">
        <f>'Clients Balance'!J1155/'Clients Balance'!$B1155</f>
        <v>#DIV/0!</v>
      </c>
      <c r="K942" s="334" t="str">
        <f>'Clients Balance'!K1155/'Clients Balance'!$B1155</f>
        <v>#DIV/0!</v>
      </c>
      <c r="L942" s="334" t="str">
        <f>'Clients Balance'!L1151/'Clients Balance'!$B1151</f>
        <v>#DIV/0!</v>
      </c>
      <c r="M942" s="334" t="str">
        <f>'Clients Balance'!M1151/'Clients Balance'!$B1151</f>
        <v>#DIV/0!</v>
      </c>
      <c r="N942" s="334" t="str">
        <f>'Clients Balance'!N1151/'Clients Balance'!$B1151</f>
        <v>#DIV/0!</v>
      </c>
      <c r="O942" s="334" t="str">
        <f>'Clients Balance'!O1151/'Clients Balance'!$B1151</f>
        <v>#DIV/0!</v>
      </c>
      <c r="P942" s="334" t="str">
        <f>'Clients Balance'!P1151/'Clients Balance'!$B1151</f>
        <v>#DIV/0!</v>
      </c>
      <c r="Q942" s="334" t="str">
        <f>'Clients Balance'!Q1151/'Clients Balance'!$B1151</f>
        <v>#DIV/0!</v>
      </c>
      <c r="R942" s="334" t="str">
        <f>'Clients Balance'!R1151/'Clients Balance'!$B1151</f>
        <v>#DIV/0!</v>
      </c>
      <c r="S942" s="134"/>
      <c r="T942" s="134"/>
      <c r="U942" s="134"/>
      <c r="V942" s="134"/>
      <c r="W942" s="134"/>
      <c r="X942" s="134"/>
      <c r="Y942" s="134"/>
      <c r="Z942" s="134"/>
      <c r="AA942" s="134"/>
    </row>
    <row r="943" ht="22.5" customHeight="1">
      <c r="A943" s="186" t="str">
        <f>'PROP DAILY PNL'!A1149</f>
        <v/>
      </c>
      <c r="B943" s="335" t="str">
        <f t="shared" si="1"/>
        <v>#DIV/0!</v>
      </c>
      <c r="C943" s="334" t="str">
        <f>'Clients Balance'!C1156/'Clients Balance'!B1156</f>
        <v>#DIV/0!</v>
      </c>
      <c r="D943" s="334" t="str">
        <f>'Clients Balance'!D1152/'Clients Balance'!$B1152</f>
        <v>#DIV/0!</v>
      </c>
      <c r="E943" s="334" t="str">
        <f>'Clients Balance'!E1156/'Clients Balance'!$B1156</f>
        <v>#DIV/0!</v>
      </c>
      <c r="F943" s="334" t="str">
        <f>'Clients Balance'!F1156/'Clients Balance'!$B1156</f>
        <v>#DIV/0!</v>
      </c>
      <c r="G943" s="334" t="str">
        <f>'Clients Balance'!G1156/'Clients Balance'!$B1156</f>
        <v>#DIV/0!</v>
      </c>
      <c r="H943" s="334" t="str">
        <f>'Clients Balance'!H1156/'Clients Balance'!$B1156</f>
        <v>#DIV/0!</v>
      </c>
      <c r="I943" s="334" t="str">
        <f>'Clients Balance'!I1156/'Clients Balance'!$B1156</f>
        <v>#DIV/0!</v>
      </c>
      <c r="J943" s="334" t="str">
        <f>'Clients Balance'!J1156/'Clients Balance'!$B1156</f>
        <v>#DIV/0!</v>
      </c>
      <c r="K943" s="334" t="str">
        <f>'Clients Balance'!K1156/'Clients Balance'!$B1156</f>
        <v>#DIV/0!</v>
      </c>
      <c r="L943" s="334" t="str">
        <f>'Clients Balance'!L1152/'Clients Balance'!$B1152</f>
        <v>#DIV/0!</v>
      </c>
      <c r="M943" s="334" t="str">
        <f>'Clients Balance'!M1152/'Clients Balance'!$B1152</f>
        <v>#DIV/0!</v>
      </c>
      <c r="N943" s="334" t="str">
        <f>'Clients Balance'!N1152/'Clients Balance'!$B1152</f>
        <v>#DIV/0!</v>
      </c>
      <c r="O943" s="334" t="str">
        <f>'Clients Balance'!O1152/'Clients Balance'!$B1152</f>
        <v>#DIV/0!</v>
      </c>
      <c r="P943" s="334" t="str">
        <f>'Clients Balance'!P1152/'Clients Balance'!$B1152</f>
        <v>#DIV/0!</v>
      </c>
      <c r="Q943" s="334" t="str">
        <f>'Clients Balance'!Q1152/'Clients Balance'!$B1152</f>
        <v>#DIV/0!</v>
      </c>
      <c r="R943" s="334" t="str">
        <f>'Clients Balance'!R1152/'Clients Balance'!$B1152</f>
        <v>#DIV/0!</v>
      </c>
      <c r="S943" s="134"/>
      <c r="T943" s="134"/>
      <c r="U943" s="134"/>
      <c r="V943" s="134"/>
      <c r="W943" s="134"/>
      <c r="X943" s="134"/>
      <c r="Y943" s="134"/>
      <c r="Z943" s="134"/>
      <c r="AA943" s="134"/>
    </row>
    <row r="944" ht="22.5" customHeight="1">
      <c r="A944" s="186" t="str">
        <f>'PROP DAILY PNL'!A1150</f>
        <v/>
      </c>
      <c r="B944" s="335" t="str">
        <f t="shared" si="1"/>
        <v>#DIV/0!</v>
      </c>
      <c r="C944" s="334" t="str">
        <f>'Clients Balance'!C1157/'Clients Balance'!B1157</f>
        <v>#DIV/0!</v>
      </c>
      <c r="D944" s="334" t="str">
        <f>'Clients Balance'!D1153/'Clients Balance'!$B1153</f>
        <v>#DIV/0!</v>
      </c>
      <c r="E944" s="334" t="str">
        <f>'Clients Balance'!E1157/'Clients Balance'!$B1157</f>
        <v>#DIV/0!</v>
      </c>
      <c r="F944" s="334" t="str">
        <f>'Clients Balance'!F1157/'Clients Balance'!$B1157</f>
        <v>#DIV/0!</v>
      </c>
      <c r="G944" s="334" t="str">
        <f>'Clients Balance'!G1157/'Clients Balance'!$B1157</f>
        <v>#DIV/0!</v>
      </c>
      <c r="H944" s="334" t="str">
        <f>'Clients Balance'!H1157/'Clients Balance'!$B1157</f>
        <v>#DIV/0!</v>
      </c>
      <c r="I944" s="334" t="str">
        <f>'Clients Balance'!I1157/'Clients Balance'!$B1157</f>
        <v>#DIV/0!</v>
      </c>
      <c r="J944" s="334" t="str">
        <f>'Clients Balance'!J1157/'Clients Balance'!$B1157</f>
        <v>#DIV/0!</v>
      </c>
      <c r="K944" s="334" t="str">
        <f>'Clients Balance'!K1157/'Clients Balance'!$B1157</f>
        <v>#DIV/0!</v>
      </c>
      <c r="L944" s="334" t="str">
        <f>'Clients Balance'!L1153/'Clients Balance'!$B1153</f>
        <v>#DIV/0!</v>
      </c>
      <c r="M944" s="334" t="str">
        <f>'Clients Balance'!M1153/'Clients Balance'!$B1153</f>
        <v>#DIV/0!</v>
      </c>
      <c r="N944" s="334" t="str">
        <f>'Clients Balance'!N1153/'Clients Balance'!$B1153</f>
        <v>#DIV/0!</v>
      </c>
      <c r="O944" s="334" t="str">
        <f>'Clients Balance'!O1153/'Clients Balance'!$B1153</f>
        <v>#DIV/0!</v>
      </c>
      <c r="P944" s="334" t="str">
        <f>'Clients Balance'!P1153/'Clients Balance'!$B1153</f>
        <v>#DIV/0!</v>
      </c>
      <c r="Q944" s="334" t="str">
        <f>'Clients Balance'!Q1153/'Clients Balance'!$B1153</f>
        <v>#DIV/0!</v>
      </c>
      <c r="R944" s="334" t="str">
        <f>'Clients Balance'!R1153/'Clients Balance'!$B1153</f>
        <v>#DIV/0!</v>
      </c>
      <c r="S944" s="134"/>
      <c r="T944" s="134"/>
      <c r="U944" s="134"/>
      <c r="V944" s="134"/>
      <c r="W944" s="134"/>
      <c r="X944" s="134"/>
      <c r="Y944" s="134"/>
      <c r="Z944" s="134"/>
      <c r="AA944" s="134"/>
    </row>
    <row r="945" ht="22.5" customHeight="1">
      <c r="A945" s="186" t="str">
        <f>'PROP DAILY PNL'!A1151</f>
        <v/>
      </c>
      <c r="B945" s="335" t="str">
        <f t="shared" si="1"/>
        <v>#DIV/0!</v>
      </c>
      <c r="C945" s="334" t="str">
        <f>'Clients Balance'!C1158/'Clients Balance'!B1158</f>
        <v>#DIV/0!</v>
      </c>
      <c r="D945" s="334" t="str">
        <f>'Clients Balance'!D1154/'Clients Balance'!$B1154</f>
        <v>#DIV/0!</v>
      </c>
      <c r="E945" s="334" t="str">
        <f>'Clients Balance'!E1158/'Clients Balance'!$B1158</f>
        <v>#DIV/0!</v>
      </c>
      <c r="F945" s="334" t="str">
        <f>'Clients Balance'!F1158/'Clients Balance'!$B1158</f>
        <v>#DIV/0!</v>
      </c>
      <c r="G945" s="334" t="str">
        <f>'Clients Balance'!G1158/'Clients Balance'!$B1158</f>
        <v>#DIV/0!</v>
      </c>
      <c r="H945" s="334" t="str">
        <f>'Clients Balance'!H1158/'Clients Balance'!$B1158</f>
        <v>#DIV/0!</v>
      </c>
      <c r="I945" s="334" t="str">
        <f>'Clients Balance'!I1158/'Clients Balance'!$B1158</f>
        <v>#DIV/0!</v>
      </c>
      <c r="J945" s="334" t="str">
        <f>'Clients Balance'!J1158/'Clients Balance'!$B1158</f>
        <v>#DIV/0!</v>
      </c>
      <c r="K945" s="334" t="str">
        <f>'Clients Balance'!K1158/'Clients Balance'!$B1158</f>
        <v>#DIV/0!</v>
      </c>
      <c r="L945" s="334" t="str">
        <f>'Clients Balance'!L1154/'Clients Balance'!$B1154</f>
        <v>#DIV/0!</v>
      </c>
      <c r="M945" s="334" t="str">
        <f>'Clients Balance'!M1154/'Clients Balance'!$B1154</f>
        <v>#DIV/0!</v>
      </c>
      <c r="N945" s="334" t="str">
        <f>'Clients Balance'!N1154/'Clients Balance'!$B1154</f>
        <v>#DIV/0!</v>
      </c>
      <c r="O945" s="334" t="str">
        <f>'Clients Balance'!O1154/'Clients Balance'!$B1154</f>
        <v>#DIV/0!</v>
      </c>
      <c r="P945" s="334" t="str">
        <f>'Clients Balance'!P1154/'Clients Balance'!$B1154</f>
        <v>#DIV/0!</v>
      </c>
      <c r="Q945" s="334" t="str">
        <f>'Clients Balance'!Q1154/'Clients Balance'!$B1154</f>
        <v>#DIV/0!</v>
      </c>
      <c r="R945" s="334" t="str">
        <f>'Clients Balance'!R1154/'Clients Balance'!$B1154</f>
        <v>#DIV/0!</v>
      </c>
      <c r="S945" s="134"/>
      <c r="T945" s="134"/>
      <c r="U945" s="134"/>
      <c r="V945" s="134"/>
      <c r="W945" s="134"/>
      <c r="X945" s="134"/>
      <c r="Y945" s="134"/>
      <c r="Z945" s="134"/>
      <c r="AA945" s="134"/>
    </row>
    <row r="946" ht="22.5" customHeight="1">
      <c r="A946" s="186" t="str">
        <f>'PROP DAILY PNL'!A1152</f>
        <v/>
      </c>
      <c r="B946" s="335" t="str">
        <f t="shared" si="1"/>
        <v>#DIV/0!</v>
      </c>
      <c r="C946" s="334" t="str">
        <f>'Clients Balance'!C1159/'Clients Balance'!B1159</f>
        <v>#DIV/0!</v>
      </c>
      <c r="D946" s="334" t="str">
        <f>'Clients Balance'!D1155/'Clients Balance'!$B1155</f>
        <v>#DIV/0!</v>
      </c>
      <c r="E946" s="334" t="str">
        <f>'Clients Balance'!E1159/'Clients Balance'!$B1159</f>
        <v>#DIV/0!</v>
      </c>
      <c r="F946" s="334" t="str">
        <f>'Clients Balance'!F1159/'Clients Balance'!$B1159</f>
        <v>#DIV/0!</v>
      </c>
      <c r="G946" s="334" t="str">
        <f>'Clients Balance'!G1159/'Clients Balance'!$B1159</f>
        <v>#DIV/0!</v>
      </c>
      <c r="H946" s="334" t="str">
        <f>'Clients Balance'!H1159/'Clients Balance'!$B1159</f>
        <v>#DIV/0!</v>
      </c>
      <c r="I946" s="334" t="str">
        <f>'Clients Balance'!I1159/'Clients Balance'!$B1159</f>
        <v>#DIV/0!</v>
      </c>
      <c r="J946" s="334" t="str">
        <f>'Clients Balance'!J1159/'Clients Balance'!$B1159</f>
        <v>#DIV/0!</v>
      </c>
      <c r="K946" s="334" t="str">
        <f>'Clients Balance'!K1159/'Clients Balance'!$B1159</f>
        <v>#DIV/0!</v>
      </c>
      <c r="L946" s="334" t="str">
        <f>'Clients Balance'!L1155/'Clients Balance'!$B1155</f>
        <v>#DIV/0!</v>
      </c>
      <c r="M946" s="334" t="str">
        <f>'Clients Balance'!M1155/'Clients Balance'!$B1155</f>
        <v>#DIV/0!</v>
      </c>
      <c r="N946" s="334" t="str">
        <f>'Clients Balance'!N1155/'Clients Balance'!$B1155</f>
        <v>#DIV/0!</v>
      </c>
      <c r="O946" s="334" t="str">
        <f>'Clients Balance'!O1155/'Clients Balance'!$B1155</f>
        <v>#DIV/0!</v>
      </c>
      <c r="P946" s="334" t="str">
        <f>'Clients Balance'!P1155/'Clients Balance'!$B1155</f>
        <v>#DIV/0!</v>
      </c>
      <c r="Q946" s="334" t="str">
        <f>'Clients Balance'!Q1155/'Clients Balance'!$B1155</f>
        <v>#DIV/0!</v>
      </c>
      <c r="R946" s="334" t="str">
        <f>'Clients Balance'!R1155/'Clients Balance'!$B1155</f>
        <v>#DIV/0!</v>
      </c>
      <c r="S946" s="134"/>
      <c r="T946" s="134"/>
      <c r="U946" s="134"/>
      <c r="V946" s="134"/>
      <c r="W946" s="134"/>
      <c r="X946" s="134"/>
      <c r="Y946" s="134"/>
      <c r="Z946" s="134"/>
      <c r="AA946" s="134"/>
    </row>
    <row r="947" ht="22.5" customHeight="1">
      <c r="A947" s="186" t="str">
        <f>'PROP DAILY PNL'!A1153</f>
        <v/>
      </c>
      <c r="B947" s="335" t="str">
        <f t="shared" si="1"/>
        <v>#DIV/0!</v>
      </c>
      <c r="C947" s="334" t="str">
        <f>'Clients Balance'!C1160/'Clients Balance'!B1160</f>
        <v>#DIV/0!</v>
      </c>
      <c r="D947" s="334" t="str">
        <f>'Clients Balance'!D1156/'Clients Balance'!$B1156</f>
        <v>#DIV/0!</v>
      </c>
      <c r="E947" s="334" t="str">
        <f>'Clients Balance'!E1160/'Clients Balance'!$B1160</f>
        <v>#DIV/0!</v>
      </c>
      <c r="F947" s="334" t="str">
        <f>'Clients Balance'!F1160/'Clients Balance'!$B1160</f>
        <v>#DIV/0!</v>
      </c>
      <c r="G947" s="334" t="str">
        <f>'Clients Balance'!G1160/'Clients Balance'!$B1160</f>
        <v>#DIV/0!</v>
      </c>
      <c r="H947" s="334" t="str">
        <f>'Clients Balance'!H1160/'Clients Balance'!$B1160</f>
        <v>#DIV/0!</v>
      </c>
      <c r="I947" s="334" t="str">
        <f>'Clients Balance'!I1160/'Clients Balance'!$B1160</f>
        <v>#DIV/0!</v>
      </c>
      <c r="J947" s="334" t="str">
        <f>'Clients Balance'!J1160/'Clients Balance'!$B1160</f>
        <v>#DIV/0!</v>
      </c>
      <c r="K947" s="334" t="str">
        <f>'Clients Balance'!K1160/'Clients Balance'!$B1160</f>
        <v>#DIV/0!</v>
      </c>
      <c r="L947" s="334" t="str">
        <f>'Clients Balance'!L1156/'Clients Balance'!$B1156</f>
        <v>#DIV/0!</v>
      </c>
      <c r="M947" s="334" t="str">
        <f>'Clients Balance'!M1156/'Clients Balance'!$B1156</f>
        <v>#DIV/0!</v>
      </c>
      <c r="N947" s="334" t="str">
        <f>'Clients Balance'!N1156/'Clients Balance'!$B1156</f>
        <v>#DIV/0!</v>
      </c>
      <c r="O947" s="334" t="str">
        <f>'Clients Balance'!O1156/'Clients Balance'!$B1156</f>
        <v>#DIV/0!</v>
      </c>
      <c r="P947" s="334" t="str">
        <f>'Clients Balance'!P1156/'Clients Balance'!$B1156</f>
        <v>#DIV/0!</v>
      </c>
      <c r="Q947" s="334" t="str">
        <f>'Clients Balance'!Q1156/'Clients Balance'!$B1156</f>
        <v>#DIV/0!</v>
      </c>
      <c r="R947" s="334" t="str">
        <f>'Clients Balance'!R1156/'Clients Balance'!$B1156</f>
        <v>#DIV/0!</v>
      </c>
      <c r="S947" s="134"/>
      <c r="T947" s="134"/>
      <c r="U947" s="134"/>
      <c r="V947" s="134"/>
      <c r="W947" s="134"/>
      <c r="X947" s="134"/>
      <c r="Y947" s="134"/>
      <c r="Z947" s="134"/>
      <c r="AA947" s="134"/>
    </row>
    <row r="948" ht="22.5" customHeight="1">
      <c r="A948" s="186" t="str">
        <f>'PROP DAILY PNL'!A1154</f>
        <v/>
      </c>
      <c r="B948" s="335" t="str">
        <f t="shared" si="1"/>
        <v>#DIV/0!</v>
      </c>
      <c r="C948" s="334" t="str">
        <f>'Clients Balance'!C1161/'Clients Balance'!B1161</f>
        <v>#DIV/0!</v>
      </c>
      <c r="D948" s="334" t="str">
        <f>'Clients Balance'!D1157/'Clients Balance'!$B1157</f>
        <v>#DIV/0!</v>
      </c>
      <c r="E948" s="334" t="str">
        <f>'Clients Balance'!E1161/'Clients Balance'!$B1161</f>
        <v>#DIV/0!</v>
      </c>
      <c r="F948" s="334" t="str">
        <f>'Clients Balance'!F1161/'Clients Balance'!$B1161</f>
        <v>#DIV/0!</v>
      </c>
      <c r="G948" s="334" t="str">
        <f>'Clients Balance'!G1161/'Clients Balance'!$B1161</f>
        <v>#DIV/0!</v>
      </c>
      <c r="H948" s="334" t="str">
        <f>'Clients Balance'!H1161/'Clients Balance'!$B1161</f>
        <v>#DIV/0!</v>
      </c>
      <c r="I948" s="334" t="str">
        <f>'Clients Balance'!I1161/'Clients Balance'!$B1161</f>
        <v>#DIV/0!</v>
      </c>
      <c r="J948" s="334" t="str">
        <f>'Clients Balance'!J1161/'Clients Balance'!$B1161</f>
        <v>#DIV/0!</v>
      </c>
      <c r="K948" s="334" t="str">
        <f>'Clients Balance'!K1161/'Clients Balance'!$B1161</f>
        <v>#DIV/0!</v>
      </c>
      <c r="L948" s="334" t="str">
        <f>'Clients Balance'!L1157/'Clients Balance'!$B1157</f>
        <v>#DIV/0!</v>
      </c>
      <c r="M948" s="334" t="str">
        <f>'Clients Balance'!M1157/'Clients Balance'!$B1157</f>
        <v>#DIV/0!</v>
      </c>
      <c r="N948" s="334" t="str">
        <f>'Clients Balance'!N1157/'Clients Balance'!$B1157</f>
        <v>#DIV/0!</v>
      </c>
      <c r="O948" s="334" t="str">
        <f>'Clients Balance'!O1157/'Clients Balance'!$B1157</f>
        <v>#DIV/0!</v>
      </c>
      <c r="P948" s="334" t="str">
        <f>'Clients Balance'!P1157/'Clients Balance'!$B1157</f>
        <v>#DIV/0!</v>
      </c>
      <c r="Q948" s="334" t="str">
        <f>'Clients Balance'!Q1157/'Clients Balance'!$B1157</f>
        <v>#DIV/0!</v>
      </c>
      <c r="R948" s="334" t="str">
        <f>'Clients Balance'!R1157/'Clients Balance'!$B1157</f>
        <v>#DIV/0!</v>
      </c>
      <c r="S948" s="134"/>
      <c r="T948" s="134"/>
      <c r="U948" s="134"/>
      <c r="V948" s="134"/>
      <c r="W948" s="134"/>
      <c r="X948" s="134"/>
      <c r="Y948" s="134"/>
      <c r="Z948" s="134"/>
      <c r="AA948" s="134"/>
    </row>
    <row r="949" ht="22.5" customHeight="1">
      <c r="A949" s="186" t="str">
        <f>'PROP DAILY PNL'!A1155</f>
        <v/>
      </c>
      <c r="B949" s="335" t="str">
        <f t="shared" si="1"/>
        <v>#DIV/0!</v>
      </c>
      <c r="C949" s="334" t="str">
        <f>'Clients Balance'!C1162/'Clients Balance'!B1162</f>
        <v>#DIV/0!</v>
      </c>
      <c r="D949" s="334" t="str">
        <f>'Clients Balance'!D1158/'Clients Balance'!$B1158</f>
        <v>#DIV/0!</v>
      </c>
      <c r="E949" s="334" t="str">
        <f>'Clients Balance'!E1162/'Clients Balance'!$B1162</f>
        <v>#DIV/0!</v>
      </c>
      <c r="F949" s="334" t="str">
        <f>'Clients Balance'!F1162/'Clients Balance'!$B1162</f>
        <v>#DIV/0!</v>
      </c>
      <c r="G949" s="334" t="str">
        <f>'Clients Balance'!G1162/'Clients Balance'!$B1162</f>
        <v>#DIV/0!</v>
      </c>
      <c r="H949" s="334" t="str">
        <f>'Clients Balance'!H1162/'Clients Balance'!$B1162</f>
        <v>#DIV/0!</v>
      </c>
      <c r="I949" s="334" t="str">
        <f>'Clients Balance'!I1162/'Clients Balance'!$B1162</f>
        <v>#DIV/0!</v>
      </c>
      <c r="J949" s="334" t="str">
        <f>'Clients Balance'!J1162/'Clients Balance'!$B1162</f>
        <v>#DIV/0!</v>
      </c>
      <c r="K949" s="334" t="str">
        <f>'Clients Balance'!K1162/'Clients Balance'!$B1162</f>
        <v>#DIV/0!</v>
      </c>
      <c r="L949" s="334" t="str">
        <f>'Clients Balance'!L1158/'Clients Balance'!$B1158</f>
        <v>#DIV/0!</v>
      </c>
      <c r="M949" s="334" t="str">
        <f>'Clients Balance'!M1158/'Clients Balance'!$B1158</f>
        <v>#DIV/0!</v>
      </c>
      <c r="N949" s="334" t="str">
        <f>'Clients Balance'!N1158/'Clients Balance'!$B1158</f>
        <v>#DIV/0!</v>
      </c>
      <c r="O949" s="334" t="str">
        <f>'Clients Balance'!O1158/'Clients Balance'!$B1158</f>
        <v>#DIV/0!</v>
      </c>
      <c r="P949" s="334" t="str">
        <f>'Clients Balance'!P1158/'Clients Balance'!$B1158</f>
        <v>#DIV/0!</v>
      </c>
      <c r="Q949" s="334" t="str">
        <f>'Clients Balance'!Q1158/'Clients Balance'!$B1158</f>
        <v>#DIV/0!</v>
      </c>
      <c r="R949" s="334" t="str">
        <f>'Clients Balance'!R1158/'Clients Balance'!$B1158</f>
        <v>#DIV/0!</v>
      </c>
      <c r="S949" s="134"/>
      <c r="T949" s="134"/>
      <c r="U949" s="134"/>
      <c r="V949" s="134"/>
      <c r="W949" s="134"/>
      <c r="X949" s="134"/>
      <c r="Y949" s="134"/>
      <c r="Z949" s="134"/>
      <c r="AA949" s="134"/>
    </row>
    <row r="950" ht="22.5" customHeight="1">
      <c r="A950" s="186" t="str">
        <f>'PROP DAILY PNL'!A1156</f>
        <v/>
      </c>
      <c r="B950" s="335" t="str">
        <f t="shared" si="1"/>
        <v>#DIV/0!</v>
      </c>
      <c r="C950" s="334" t="str">
        <f>'Clients Balance'!C1163/'Clients Balance'!B1163</f>
        <v>#DIV/0!</v>
      </c>
      <c r="D950" s="334" t="str">
        <f>'Clients Balance'!D1159/'Clients Balance'!$B1159</f>
        <v>#DIV/0!</v>
      </c>
      <c r="E950" s="334" t="str">
        <f>'Clients Balance'!E1163/'Clients Balance'!$B1163</f>
        <v>#DIV/0!</v>
      </c>
      <c r="F950" s="334" t="str">
        <f>'Clients Balance'!F1163/'Clients Balance'!$B1163</f>
        <v>#DIV/0!</v>
      </c>
      <c r="G950" s="334" t="str">
        <f>'Clients Balance'!G1163/'Clients Balance'!$B1163</f>
        <v>#DIV/0!</v>
      </c>
      <c r="H950" s="334" t="str">
        <f>'Clients Balance'!H1163/'Clients Balance'!$B1163</f>
        <v>#DIV/0!</v>
      </c>
      <c r="I950" s="334" t="str">
        <f>'Clients Balance'!I1163/'Clients Balance'!$B1163</f>
        <v>#DIV/0!</v>
      </c>
      <c r="J950" s="334" t="str">
        <f>'Clients Balance'!J1163/'Clients Balance'!$B1163</f>
        <v>#DIV/0!</v>
      </c>
      <c r="K950" s="334" t="str">
        <f>'Clients Balance'!K1163/'Clients Balance'!$B1163</f>
        <v>#DIV/0!</v>
      </c>
      <c r="L950" s="334" t="str">
        <f>'Clients Balance'!L1159/'Clients Balance'!$B1159</f>
        <v>#DIV/0!</v>
      </c>
      <c r="M950" s="334" t="str">
        <f>'Clients Balance'!M1159/'Clients Balance'!$B1159</f>
        <v>#DIV/0!</v>
      </c>
      <c r="N950" s="334" t="str">
        <f>'Clients Balance'!N1159/'Clients Balance'!$B1159</f>
        <v>#DIV/0!</v>
      </c>
      <c r="O950" s="334" t="str">
        <f>'Clients Balance'!O1159/'Clients Balance'!$B1159</f>
        <v>#DIV/0!</v>
      </c>
      <c r="P950" s="334" t="str">
        <f>'Clients Balance'!P1159/'Clients Balance'!$B1159</f>
        <v>#DIV/0!</v>
      </c>
      <c r="Q950" s="334" t="str">
        <f>'Clients Balance'!Q1159/'Clients Balance'!$B1159</f>
        <v>#DIV/0!</v>
      </c>
      <c r="R950" s="334" t="str">
        <f>'Clients Balance'!R1159/'Clients Balance'!$B1159</f>
        <v>#DIV/0!</v>
      </c>
      <c r="S950" s="134"/>
      <c r="T950" s="134"/>
      <c r="U950" s="134"/>
      <c r="V950" s="134"/>
      <c r="W950" s="134"/>
      <c r="X950" s="134"/>
      <c r="Y950" s="134"/>
      <c r="Z950" s="134"/>
      <c r="AA950" s="134"/>
    </row>
    <row r="951" ht="22.5" customHeight="1">
      <c r="A951" s="186" t="str">
        <f>'PROP DAILY PNL'!A1157</f>
        <v/>
      </c>
      <c r="B951" s="335" t="str">
        <f t="shared" si="1"/>
        <v>#DIV/0!</v>
      </c>
      <c r="C951" s="334" t="str">
        <f>'Clients Balance'!C1164/'Clients Balance'!B1164</f>
        <v>#DIV/0!</v>
      </c>
      <c r="D951" s="334" t="str">
        <f>'Clients Balance'!D1160/'Clients Balance'!$B1160</f>
        <v>#DIV/0!</v>
      </c>
      <c r="E951" s="334" t="str">
        <f>'Clients Balance'!E1164/'Clients Balance'!$B1164</f>
        <v>#DIV/0!</v>
      </c>
      <c r="F951" s="334" t="str">
        <f>'Clients Balance'!F1164/'Clients Balance'!$B1164</f>
        <v>#DIV/0!</v>
      </c>
      <c r="G951" s="334" t="str">
        <f>'Clients Balance'!G1164/'Clients Balance'!$B1164</f>
        <v>#DIV/0!</v>
      </c>
      <c r="H951" s="334" t="str">
        <f>'Clients Balance'!H1164/'Clients Balance'!$B1164</f>
        <v>#DIV/0!</v>
      </c>
      <c r="I951" s="334" t="str">
        <f>'Clients Balance'!I1164/'Clients Balance'!$B1164</f>
        <v>#DIV/0!</v>
      </c>
      <c r="J951" s="334" t="str">
        <f>'Clients Balance'!J1164/'Clients Balance'!$B1164</f>
        <v>#DIV/0!</v>
      </c>
      <c r="K951" s="334" t="str">
        <f>'Clients Balance'!K1164/'Clients Balance'!$B1164</f>
        <v>#DIV/0!</v>
      </c>
      <c r="L951" s="334" t="str">
        <f>'Clients Balance'!L1160/'Clients Balance'!$B1160</f>
        <v>#DIV/0!</v>
      </c>
      <c r="M951" s="334" t="str">
        <f>'Clients Balance'!M1160/'Clients Balance'!$B1160</f>
        <v>#DIV/0!</v>
      </c>
      <c r="N951" s="334" t="str">
        <f>'Clients Balance'!N1160/'Clients Balance'!$B1160</f>
        <v>#DIV/0!</v>
      </c>
      <c r="O951" s="334" t="str">
        <f>'Clients Balance'!O1160/'Clients Balance'!$B1160</f>
        <v>#DIV/0!</v>
      </c>
      <c r="P951" s="334" t="str">
        <f>'Clients Balance'!P1160/'Clients Balance'!$B1160</f>
        <v>#DIV/0!</v>
      </c>
      <c r="Q951" s="334" t="str">
        <f>'Clients Balance'!Q1160/'Clients Balance'!$B1160</f>
        <v>#DIV/0!</v>
      </c>
      <c r="R951" s="334" t="str">
        <f>'Clients Balance'!R1160/'Clients Balance'!$B1160</f>
        <v>#DIV/0!</v>
      </c>
      <c r="S951" s="134"/>
      <c r="T951" s="134"/>
      <c r="U951" s="134"/>
      <c r="V951" s="134"/>
      <c r="W951" s="134"/>
      <c r="X951" s="134"/>
      <c r="Y951" s="134"/>
      <c r="Z951" s="134"/>
      <c r="AA951" s="134"/>
    </row>
    <row r="952" ht="22.5" customHeight="1">
      <c r="A952" s="186" t="str">
        <f>'PROP DAILY PNL'!A1158</f>
        <v/>
      </c>
      <c r="B952" s="335" t="str">
        <f t="shared" si="1"/>
        <v>#DIV/0!</v>
      </c>
      <c r="C952" s="334" t="str">
        <f>'Clients Balance'!C1165/'Clients Balance'!B1165</f>
        <v>#DIV/0!</v>
      </c>
      <c r="D952" s="334" t="str">
        <f>'Clients Balance'!D1161/'Clients Balance'!$B1161</f>
        <v>#DIV/0!</v>
      </c>
      <c r="E952" s="334" t="str">
        <f>'Clients Balance'!E1165/'Clients Balance'!$B1165</f>
        <v>#DIV/0!</v>
      </c>
      <c r="F952" s="334" t="str">
        <f>'Clients Balance'!F1165/'Clients Balance'!$B1165</f>
        <v>#DIV/0!</v>
      </c>
      <c r="G952" s="334" t="str">
        <f>'Clients Balance'!G1165/'Clients Balance'!$B1165</f>
        <v>#DIV/0!</v>
      </c>
      <c r="H952" s="334" t="str">
        <f>'Clients Balance'!H1165/'Clients Balance'!$B1165</f>
        <v>#DIV/0!</v>
      </c>
      <c r="I952" s="334" t="str">
        <f>'Clients Balance'!I1165/'Clients Balance'!$B1165</f>
        <v>#DIV/0!</v>
      </c>
      <c r="J952" s="334" t="str">
        <f>'Clients Balance'!J1165/'Clients Balance'!$B1165</f>
        <v>#DIV/0!</v>
      </c>
      <c r="K952" s="334" t="str">
        <f>'Clients Balance'!K1165/'Clients Balance'!$B1165</f>
        <v>#DIV/0!</v>
      </c>
      <c r="L952" s="334" t="str">
        <f>'Clients Balance'!L1161/'Clients Balance'!$B1161</f>
        <v>#DIV/0!</v>
      </c>
      <c r="M952" s="334" t="str">
        <f>'Clients Balance'!M1161/'Clients Balance'!$B1161</f>
        <v>#DIV/0!</v>
      </c>
      <c r="N952" s="334" t="str">
        <f>'Clients Balance'!N1161/'Clients Balance'!$B1161</f>
        <v>#DIV/0!</v>
      </c>
      <c r="O952" s="334" t="str">
        <f>'Clients Balance'!O1161/'Clients Balance'!$B1161</f>
        <v>#DIV/0!</v>
      </c>
      <c r="P952" s="334" t="str">
        <f>'Clients Balance'!P1161/'Clients Balance'!$B1161</f>
        <v>#DIV/0!</v>
      </c>
      <c r="Q952" s="334" t="str">
        <f>'Clients Balance'!Q1161/'Clients Balance'!$B1161</f>
        <v>#DIV/0!</v>
      </c>
      <c r="R952" s="334" t="str">
        <f>'Clients Balance'!R1161/'Clients Balance'!$B1161</f>
        <v>#DIV/0!</v>
      </c>
      <c r="S952" s="134"/>
      <c r="T952" s="134"/>
      <c r="U952" s="134"/>
      <c r="V952" s="134"/>
      <c r="W952" s="134"/>
      <c r="X952" s="134"/>
      <c r="Y952" s="134"/>
      <c r="Z952" s="134"/>
      <c r="AA952" s="134"/>
    </row>
    <row r="953" ht="22.5" customHeight="1">
      <c r="A953" s="186" t="str">
        <f>'PROP DAILY PNL'!A1159</f>
        <v/>
      </c>
      <c r="B953" s="335" t="str">
        <f t="shared" si="1"/>
        <v>#DIV/0!</v>
      </c>
      <c r="C953" s="334" t="str">
        <f>'Clients Balance'!C1166/'Clients Balance'!B1166</f>
        <v>#DIV/0!</v>
      </c>
      <c r="D953" s="334" t="str">
        <f>'Clients Balance'!D1162/'Clients Balance'!$B1162</f>
        <v>#DIV/0!</v>
      </c>
      <c r="E953" s="334" t="str">
        <f>'Clients Balance'!E1166/'Clients Balance'!$B1166</f>
        <v>#DIV/0!</v>
      </c>
      <c r="F953" s="334" t="str">
        <f>'Clients Balance'!F1166/'Clients Balance'!$B1166</f>
        <v>#DIV/0!</v>
      </c>
      <c r="G953" s="334" t="str">
        <f>'Clients Balance'!G1166/'Clients Balance'!$B1166</f>
        <v>#DIV/0!</v>
      </c>
      <c r="H953" s="334" t="str">
        <f>'Clients Balance'!H1166/'Clients Balance'!$B1166</f>
        <v>#DIV/0!</v>
      </c>
      <c r="I953" s="334" t="str">
        <f>'Clients Balance'!I1166/'Clients Balance'!$B1166</f>
        <v>#DIV/0!</v>
      </c>
      <c r="J953" s="334" t="str">
        <f>'Clients Balance'!J1166/'Clients Balance'!$B1166</f>
        <v>#DIV/0!</v>
      </c>
      <c r="K953" s="334" t="str">
        <f>'Clients Balance'!K1166/'Clients Balance'!$B1166</f>
        <v>#DIV/0!</v>
      </c>
      <c r="L953" s="334" t="str">
        <f>'Clients Balance'!L1162/'Clients Balance'!$B1162</f>
        <v>#DIV/0!</v>
      </c>
      <c r="M953" s="334" t="str">
        <f>'Clients Balance'!M1162/'Clients Balance'!$B1162</f>
        <v>#DIV/0!</v>
      </c>
      <c r="N953" s="334" t="str">
        <f>'Clients Balance'!N1162/'Clients Balance'!$B1162</f>
        <v>#DIV/0!</v>
      </c>
      <c r="O953" s="334" t="str">
        <f>'Clients Balance'!O1162/'Clients Balance'!$B1162</f>
        <v>#DIV/0!</v>
      </c>
      <c r="P953" s="334" t="str">
        <f>'Clients Balance'!P1162/'Clients Balance'!$B1162</f>
        <v>#DIV/0!</v>
      </c>
      <c r="Q953" s="334" t="str">
        <f>'Clients Balance'!Q1162/'Clients Balance'!$B1162</f>
        <v>#DIV/0!</v>
      </c>
      <c r="R953" s="334" t="str">
        <f>'Clients Balance'!R1162/'Clients Balance'!$B1162</f>
        <v>#DIV/0!</v>
      </c>
      <c r="S953" s="134"/>
      <c r="T953" s="134"/>
      <c r="U953" s="134"/>
      <c r="V953" s="134"/>
      <c r="W953" s="134"/>
      <c r="X953" s="134"/>
      <c r="Y953" s="134"/>
      <c r="Z953" s="134"/>
      <c r="AA953" s="134"/>
    </row>
    <row r="954" ht="22.5" customHeight="1">
      <c r="A954" s="186" t="str">
        <f>'PROP DAILY PNL'!A1160</f>
        <v/>
      </c>
      <c r="B954" s="335" t="str">
        <f t="shared" si="1"/>
        <v>#DIV/0!</v>
      </c>
      <c r="C954" s="334" t="str">
        <f>'Clients Balance'!C1167/'Clients Balance'!B1167</f>
        <v>#DIV/0!</v>
      </c>
      <c r="D954" s="334" t="str">
        <f>'Clients Balance'!D1163/'Clients Balance'!$B1163</f>
        <v>#DIV/0!</v>
      </c>
      <c r="E954" s="334" t="str">
        <f>'Clients Balance'!E1167/'Clients Balance'!$B1167</f>
        <v>#DIV/0!</v>
      </c>
      <c r="F954" s="334" t="str">
        <f>'Clients Balance'!F1167/'Clients Balance'!$B1167</f>
        <v>#DIV/0!</v>
      </c>
      <c r="G954" s="334" t="str">
        <f>'Clients Balance'!G1167/'Clients Balance'!$B1167</f>
        <v>#DIV/0!</v>
      </c>
      <c r="H954" s="334" t="str">
        <f>'Clients Balance'!H1167/'Clients Balance'!$B1167</f>
        <v>#DIV/0!</v>
      </c>
      <c r="I954" s="334" t="str">
        <f>'Clients Balance'!I1167/'Clients Balance'!$B1167</f>
        <v>#DIV/0!</v>
      </c>
      <c r="J954" s="334" t="str">
        <f>'Clients Balance'!J1167/'Clients Balance'!$B1167</f>
        <v>#DIV/0!</v>
      </c>
      <c r="K954" s="334" t="str">
        <f>'Clients Balance'!K1167/'Clients Balance'!$B1167</f>
        <v>#DIV/0!</v>
      </c>
      <c r="L954" s="334" t="str">
        <f>'Clients Balance'!L1163/'Clients Balance'!$B1163</f>
        <v>#DIV/0!</v>
      </c>
      <c r="M954" s="334" t="str">
        <f>'Clients Balance'!M1163/'Clients Balance'!$B1163</f>
        <v>#DIV/0!</v>
      </c>
      <c r="N954" s="334" t="str">
        <f>'Clients Balance'!N1163/'Clients Balance'!$B1163</f>
        <v>#DIV/0!</v>
      </c>
      <c r="O954" s="334" t="str">
        <f>'Clients Balance'!O1163/'Clients Balance'!$B1163</f>
        <v>#DIV/0!</v>
      </c>
      <c r="P954" s="334" t="str">
        <f>'Clients Balance'!P1163/'Clients Balance'!$B1163</f>
        <v>#DIV/0!</v>
      </c>
      <c r="Q954" s="334" t="str">
        <f>'Clients Balance'!Q1163/'Clients Balance'!$B1163</f>
        <v>#DIV/0!</v>
      </c>
      <c r="R954" s="334" t="str">
        <f>'Clients Balance'!R1163/'Clients Balance'!$B1163</f>
        <v>#DIV/0!</v>
      </c>
      <c r="S954" s="134"/>
      <c r="T954" s="134"/>
      <c r="U954" s="134"/>
      <c r="V954" s="134"/>
      <c r="W954" s="134"/>
      <c r="X954" s="134"/>
      <c r="Y954" s="134"/>
      <c r="Z954" s="134"/>
      <c r="AA954" s="134"/>
    </row>
    <row r="955" ht="22.5" customHeight="1">
      <c r="A955" s="186" t="str">
        <f>'PROP DAILY PNL'!A1161</f>
        <v/>
      </c>
      <c r="B955" s="335" t="str">
        <f t="shared" si="1"/>
        <v>#DIV/0!</v>
      </c>
      <c r="C955" s="334" t="str">
        <f>'Clients Balance'!C1168/'Clients Balance'!B1168</f>
        <v>#DIV/0!</v>
      </c>
      <c r="D955" s="334" t="str">
        <f>'Clients Balance'!D1164/'Clients Balance'!$B1164</f>
        <v>#DIV/0!</v>
      </c>
      <c r="E955" s="334" t="str">
        <f>'Clients Balance'!E1168/'Clients Balance'!$B1168</f>
        <v>#DIV/0!</v>
      </c>
      <c r="F955" s="334" t="str">
        <f>'Clients Balance'!F1168/'Clients Balance'!$B1168</f>
        <v>#DIV/0!</v>
      </c>
      <c r="G955" s="334" t="str">
        <f>'Clients Balance'!G1168/'Clients Balance'!$B1168</f>
        <v>#DIV/0!</v>
      </c>
      <c r="H955" s="334" t="str">
        <f>'Clients Balance'!H1168/'Clients Balance'!$B1168</f>
        <v>#DIV/0!</v>
      </c>
      <c r="I955" s="334" t="str">
        <f>'Clients Balance'!I1168/'Clients Balance'!$B1168</f>
        <v>#DIV/0!</v>
      </c>
      <c r="J955" s="334" t="str">
        <f>'Clients Balance'!J1168/'Clients Balance'!$B1168</f>
        <v>#DIV/0!</v>
      </c>
      <c r="K955" s="334" t="str">
        <f>'Clients Balance'!K1168/'Clients Balance'!$B1168</f>
        <v>#DIV/0!</v>
      </c>
      <c r="L955" s="334" t="str">
        <f>'Clients Balance'!L1164/'Clients Balance'!$B1164</f>
        <v>#DIV/0!</v>
      </c>
      <c r="M955" s="334" t="str">
        <f>'Clients Balance'!M1164/'Clients Balance'!$B1164</f>
        <v>#DIV/0!</v>
      </c>
      <c r="N955" s="334" t="str">
        <f>'Clients Balance'!N1164/'Clients Balance'!$B1164</f>
        <v>#DIV/0!</v>
      </c>
      <c r="O955" s="334" t="str">
        <f>'Clients Balance'!O1164/'Clients Balance'!$B1164</f>
        <v>#DIV/0!</v>
      </c>
      <c r="P955" s="334" t="str">
        <f>'Clients Balance'!P1164/'Clients Balance'!$B1164</f>
        <v>#DIV/0!</v>
      </c>
      <c r="Q955" s="334" t="str">
        <f>'Clients Balance'!Q1164/'Clients Balance'!$B1164</f>
        <v>#DIV/0!</v>
      </c>
      <c r="R955" s="334" t="str">
        <f>'Clients Balance'!R1164/'Clients Balance'!$B1164</f>
        <v>#DIV/0!</v>
      </c>
      <c r="S955" s="134"/>
      <c r="T955" s="134"/>
      <c r="U955" s="134"/>
      <c r="V955" s="134"/>
      <c r="W955" s="134"/>
      <c r="X955" s="134"/>
      <c r="Y955" s="134"/>
      <c r="Z955" s="134"/>
      <c r="AA955" s="134"/>
    </row>
    <row r="956" ht="22.5" customHeight="1">
      <c r="A956" s="186" t="str">
        <f>'PROP DAILY PNL'!A1162</f>
        <v/>
      </c>
      <c r="B956" s="335" t="str">
        <f t="shared" si="1"/>
        <v>#DIV/0!</v>
      </c>
      <c r="C956" s="334" t="str">
        <f>'Clients Balance'!C1169/'Clients Balance'!B1169</f>
        <v>#DIV/0!</v>
      </c>
      <c r="D956" s="334" t="str">
        <f>'Clients Balance'!D1165/'Clients Balance'!$B1165</f>
        <v>#DIV/0!</v>
      </c>
      <c r="E956" s="334" t="str">
        <f>'Clients Balance'!E1169/'Clients Balance'!$B1169</f>
        <v>#DIV/0!</v>
      </c>
      <c r="F956" s="334" t="str">
        <f>'Clients Balance'!F1169/'Clients Balance'!$B1169</f>
        <v>#DIV/0!</v>
      </c>
      <c r="G956" s="334" t="str">
        <f>'Clients Balance'!G1169/'Clients Balance'!$B1169</f>
        <v>#DIV/0!</v>
      </c>
      <c r="H956" s="334" t="str">
        <f>'Clients Balance'!H1169/'Clients Balance'!$B1169</f>
        <v>#DIV/0!</v>
      </c>
      <c r="I956" s="334" t="str">
        <f>'Clients Balance'!I1169/'Clients Balance'!$B1169</f>
        <v>#DIV/0!</v>
      </c>
      <c r="J956" s="334" t="str">
        <f>'Clients Balance'!J1169/'Clients Balance'!$B1169</f>
        <v>#DIV/0!</v>
      </c>
      <c r="K956" s="334" t="str">
        <f>'Clients Balance'!K1169/'Clients Balance'!$B1169</f>
        <v>#DIV/0!</v>
      </c>
      <c r="L956" s="334" t="str">
        <f>'Clients Balance'!L1165/'Clients Balance'!$B1165</f>
        <v>#DIV/0!</v>
      </c>
      <c r="M956" s="334" t="str">
        <f>'Clients Balance'!M1165/'Clients Balance'!$B1165</f>
        <v>#DIV/0!</v>
      </c>
      <c r="N956" s="334" t="str">
        <f>'Clients Balance'!N1165/'Clients Balance'!$B1165</f>
        <v>#DIV/0!</v>
      </c>
      <c r="O956" s="334" t="str">
        <f>'Clients Balance'!O1165/'Clients Balance'!$B1165</f>
        <v>#DIV/0!</v>
      </c>
      <c r="P956" s="334" t="str">
        <f>'Clients Balance'!P1165/'Clients Balance'!$B1165</f>
        <v>#DIV/0!</v>
      </c>
      <c r="Q956" s="334" t="str">
        <f>'Clients Balance'!Q1165/'Clients Balance'!$B1165</f>
        <v>#DIV/0!</v>
      </c>
      <c r="R956" s="334" t="str">
        <f>'Clients Balance'!R1165/'Clients Balance'!$B1165</f>
        <v>#DIV/0!</v>
      </c>
      <c r="S956" s="134"/>
      <c r="T956" s="134"/>
      <c r="U956" s="134"/>
      <c r="V956" s="134"/>
      <c r="W956" s="134"/>
      <c r="X956" s="134"/>
      <c r="Y956" s="134"/>
      <c r="Z956" s="134"/>
      <c r="AA956" s="134"/>
    </row>
    <row r="957" ht="22.5" customHeight="1">
      <c r="A957" s="186" t="str">
        <f>'PROP DAILY PNL'!A1163</f>
        <v/>
      </c>
      <c r="B957" s="335" t="str">
        <f t="shared" si="1"/>
        <v>#DIV/0!</v>
      </c>
      <c r="C957" s="334" t="str">
        <f>'Clients Balance'!C1170/'Clients Balance'!B1170</f>
        <v>#DIV/0!</v>
      </c>
      <c r="D957" s="334" t="str">
        <f>'Clients Balance'!D1166/'Clients Balance'!$B1166</f>
        <v>#DIV/0!</v>
      </c>
      <c r="E957" s="334" t="str">
        <f>'Clients Balance'!E1170/'Clients Balance'!$B1170</f>
        <v>#DIV/0!</v>
      </c>
      <c r="F957" s="334" t="str">
        <f>'Clients Balance'!F1170/'Clients Balance'!$B1170</f>
        <v>#DIV/0!</v>
      </c>
      <c r="G957" s="334" t="str">
        <f>'Clients Balance'!G1170/'Clients Balance'!$B1170</f>
        <v>#DIV/0!</v>
      </c>
      <c r="H957" s="334" t="str">
        <f>'Clients Balance'!H1170/'Clients Balance'!$B1170</f>
        <v>#DIV/0!</v>
      </c>
      <c r="I957" s="334" t="str">
        <f>'Clients Balance'!I1170/'Clients Balance'!$B1170</f>
        <v>#DIV/0!</v>
      </c>
      <c r="J957" s="334" t="str">
        <f>'Clients Balance'!J1170/'Clients Balance'!$B1170</f>
        <v>#DIV/0!</v>
      </c>
      <c r="K957" s="334" t="str">
        <f>'Clients Balance'!K1170/'Clients Balance'!$B1170</f>
        <v>#DIV/0!</v>
      </c>
      <c r="L957" s="334" t="str">
        <f>'Clients Balance'!L1166/'Clients Balance'!$B1166</f>
        <v>#DIV/0!</v>
      </c>
      <c r="M957" s="334" t="str">
        <f>'Clients Balance'!M1166/'Clients Balance'!$B1166</f>
        <v>#DIV/0!</v>
      </c>
      <c r="N957" s="334" t="str">
        <f>'Clients Balance'!N1166/'Clients Balance'!$B1166</f>
        <v>#DIV/0!</v>
      </c>
      <c r="O957" s="334" t="str">
        <f>'Clients Balance'!O1166/'Clients Balance'!$B1166</f>
        <v>#DIV/0!</v>
      </c>
      <c r="P957" s="334" t="str">
        <f>'Clients Balance'!P1166/'Clients Balance'!$B1166</f>
        <v>#DIV/0!</v>
      </c>
      <c r="Q957" s="334" t="str">
        <f>'Clients Balance'!Q1166/'Clients Balance'!$B1166</f>
        <v>#DIV/0!</v>
      </c>
      <c r="R957" s="334" t="str">
        <f>'Clients Balance'!R1166/'Clients Balance'!$B1166</f>
        <v>#DIV/0!</v>
      </c>
      <c r="S957" s="134"/>
      <c r="T957" s="134"/>
      <c r="U957" s="134"/>
      <c r="V957" s="134"/>
      <c r="W957" s="134"/>
      <c r="X957" s="134"/>
      <c r="Y957" s="134"/>
      <c r="Z957" s="134"/>
      <c r="AA957" s="134"/>
    </row>
    <row r="958" ht="22.5" customHeight="1">
      <c r="A958" s="186" t="str">
        <f>'PROP DAILY PNL'!A1164</f>
        <v/>
      </c>
      <c r="B958" s="335" t="str">
        <f t="shared" si="1"/>
        <v>#DIV/0!</v>
      </c>
      <c r="C958" s="334" t="str">
        <f>'Clients Balance'!C1171/'Clients Balance'!B1171</f>
        <v>#DIV/0!</v>
      </c>
      <c r="D958" s="334" t="str">
        <f>'Clients Balance'!D1167/'Clients Balance'!$B1167</f>
        <v>#DIV/0!</v>
      </c>
      <c r="E958" s="334" t="str">
        <f>'Clients Balance'!E1171/'Clients Balance'!$B1171</f>
        <v>#DIV/0!</v>
      </c>
      <c r="F958" s="334" t="str">
        <f>'Clients Balance'!F1171/'Clients Balance'!$B1171</f>
        <v>#DIV/0!</v>
      </c>
      <c r="G958" s="334" t="str">
        <f>'Clients Balance'!G1171/'Clients Balance'!$B1171</f>
        <v>#DIV/0!</v>
      </c>
      <c r="H958" s="334" t="str">
        <f>'Clients Balance'!H1171/'Clients Balance'!$B1171</f>
        <v>#DIV/0!</v>
      </c>
      <c r="I958" s="334" t="str">
        <f>'Clients Balance'!I1171/'Clients Balance'!$B1171</f>
        <v>#DIV/0!</v>
      </c>
      <c r="J958" s="334" t="str">
        <f>'Clients Balance'!J1171/'Clients Balance'!$B1171</f>
        <v>#DIV/0!</v>
      </c>
      <c r="K958" s="334" t="str">
        <f>'Clients Balance'!K1171/'Clients Balance'!$B1171</f>
        <v>#DIV/0!</v>
      </c>
      <c r="L958" s="334" t="str">
        <f>'Clients Balance'!L1167/'Clients Balance'!$B1167</f>
        <v>#DIV/0!</v>
      </c>
      <c r="M958" s="334" t="str">
        <f>'Clients Balance'!M1167/'Clients Balance'!$B1167</f>
        <v>#DIV/0!</v>
      </c>
      <c r="N958" s="334" t="str">
        <f>'Clients Balance'!N1167/'Clients Balance'!$B1167</f>
        <v>#DIV/0!</v>
      </c>
      <c r="O958" s="334" t="str">
        <f>'Clients Balance'!O1167/'Clients Balance'!$B1167</f>
        <v>#DIV/0!</v>
      </c>
      <c r="P958" s="334" t="str">
        <f>'Clients Balance'!P1167/'Clients Balance'!$B1167</f>
        <v>#DIV/0!</v>
      </c>
      <c r="Q958" s="334" t="str">
        <f>'Clients Balance'!Q1167/'Clients Balance'!$B1167</f>
        <v>#DIV/0!</v>
      </c>
      <c r="R958" s="334" t="str">
        <f>'Clients Balance'!R1167/'Clients Balance'!$B1167</f>
        <v>#DIV/0!</v>
      </c>
      <c r="S958" s="134"/>
      <c r="T958" s="134"/>
      <c r="U958" s="134"/>
      <c r="V958" s="134"/>
      <c r="W958" s="134"/>
      <c r="X958" s="134"/>
      <c r="Y958" s="134"/>
      <c r="Z958" s="134"/>
      <c r="AA958" s="134"/>
    </row>
    <row r="959" ht="22.5" customHeight="1">
      <c r="A959" s="186" t="str">
        <f>'PROP DAILY PNL'!A1165</f>
        <v/>
      </c>
      <c r="B959" s="335" t="str">
        <f t="shared" si="1"/>
        <v>#DIV/0!</v>
      </c>
      <c r="C959" s="334" t="str">
        <f>'Clients Balance'!C1172/'Clients Balance'!B1172</f>
        <v>#DIV/0!</v>
      </c>
      <c r="D959" s="334" t="str">
        <f>'Clients Balance'!D1168/'Clients Balance'!$B1168</f>
        <v>#DIV/0!</v>
      </c>
      <c r="E959" s="334" t="str">
        <f>'Clients Balance'!E1172/'Clients Balance'!$B1172</f>
        <v>#DIV/0!</v>
      </c>
      <c r="F959" s="334" t="str">
        <f>'Clients Balance'!F1172/'Clients Balance'!$B1172</f>
        <v>#DIV/0!</v>
      </c>
      <c r="G959" s="334" t="str">
        <f>'Clients Balance'!G1172/'Clients Balance'!$B1172</f>
        <v>#DIV/0!</v>
      </c>
      <c r="H959" s="334" t="str">
        <f>'Clients Balance'!H1172/'Clients Balance'!$B1172</f>
        <v>#DIV/0!</v>
      </c>
      <c r="I959" s="334" t="str">
        <f>'Clients Balance'!I1172/'Clients Balance'!$B1172</f>
        <v>#DIV/0!</v>
      </c>
      <c r="J959" s="334" t="str">
        <f>'Clients Balance'!J1172/'Clients Balance'!$B1172</f>
        <v>#DIV/0!</v>
      </c>
      <c r="K959" s="334" t="str">
        <f>'Clients Balance'!K1172/'Clients Balance'!$B1172</f>
        <v>#DIV/0!</v>
      </c>
      <c r="L959" s="334" t="str">
        <f>'Clients Balance'!L1168/'Clients Balance'!$B1168</f>
        <v>#DIV/0!</v>
      </c>
      <c r="M959" s="334" t="str">
        <f>'Clients Balance'!M1168/'Clients Balance'!$B1168</f>
        <v>#DIV/0!</v>
      </c>
      <c r="N959" s="334" t="str">
        <f>'Clients Balance'!N1168/'Clients Balance'!$B1168</f>
        <v>#DIV/0!</v>
      </c>
      <c r="O959" s="334" t="str">
        <f>'Clients Balance'!O1168/'Clients Balance'!$B1168</f>
        <v>#DIV/0!</v>
      </c>
      <c r="P959" s="334" t="str">
        <f>'Clients Balance'!P1168/'Clients Balance'!$B1168</f>
        <v>#DIV/0!</v>
      </c>
      <c r="Q959" s="334" t="str">
        <f>'Clients Balance'!Q1168/'Clients Balance'!$B1168</f>
        <v>#DIV/0!</v>
      </c>
      <c r="R959" s="334" t="str">
        <f>'Clients Balance'!R1168/'Clients Balance'!$B1168</f>
        <v>#DIV/0!</v>
      </c>
      <c r="S959" s="134"/>
      <c r="T959" s="134"/>
      <c r="U959" s="134"/>
      <c r="V959" s="134"/>
      <c r="W959" s="134"/>
      <c r="X959" s="134"/>
      <c r="Y959" s="134"/>
      <c r="Z959" s="134"/>
      <c r="AA959" s="134"/>
    </row>
    <row r="960" ht="22.5" customHeight="1">
      <c r="A960" s="186" t="str">
        <f>'PROP DAILY PNL'!A1166</f>
        <v/>
      </c>
      <c r="B960" s="335" t="str">
        <f t="shared" si="1"/>
        <v>#DIV/0!</v>
      </c>
      <c r="C960" s="334" t="str">
        <f>'Clients Balance'!C1173/'Clients Balance'!B1173</f>
        <v>#DIV/0!</v>
      </c>
      <c r="D960" s="334" t="str">
        <f>'Clients Balance'!D1169/'Clients Balance'!$B1169</f>
        <v>#DIV/0!</v>
      </c>
      <c r="E960" s="334" t="str">
        <f>'Clients Balance'!E1173/'Clients Balance'!$B1173</f>
        <v>#DIV/0!</v>
      </c>
      <c r="F960" s="334" t="str">
        <f>'Clients Balance'!F1173/'Clients Balance'!$B1173</f>
        <v>#DIV/0!</v>
      </c>
      <c r="G960" s="334" t="str">
        <f>'Clients Balance'!G1173/'Clients Balance'!$B1173</f>
        <v>#DIV/0!</v>
      </c>
      <c r="H960" s="334" t="str">
        <f>'Clients Balance'!H1173/'Clients Balance'!$B1173</f>
        <v>#DIV/0!</v>
      </c>
      <c r="I960" s="334" t="str">
        <f>'Clients Balance'!I1173/'Clients Balance'!$B1173</f>
        <v>#DIV/0!</v>
      </c>
      <c r="J960" s="334" t="str">
        <f>'Clients Balance'!J1173/'Clients Balance'!$B1173</f>
        <v>#DIV/0!</v>
      </c>
      <c r="K960" s="334" t="str">
        <f>'Clients Balance'!K1173/'Clients Balance'!$B1173</f>
        <v>#DIV/0!</v>
      </c>
      <c r="L960" s="334" t="str">
        <f>'Clients Balance'!L1169/'Clients Balance'!$B1169</f>
        <v>#DIV/0!</v>
      </c>
      <c r="M960" s="334" t="str">
        <f>'Clients Balance'!M1169/'Clients Balance'!$B1169</f>
        <v>#DIV/0!</v>
      </c>
      <c r="N960" s="334" t="str">
        <f>'Clients Balance'!N1169/'Clients Balance'!$B1169</f>
        <v>#DIV/0!</v>
      </c>
      <c r="O960" s="334" t="str">
        <f>'Clients Balance'!O1169/'Clients Balance'!$B1169</f>
        <v>#DIV/0!</v>
      </c>
      <c r="P960" s="334" t="str">
        <f>'Clients Balance'!P1169/'Clients Balance'!$B1169</f>
        <v>#DIV/0!</v>
      </c>
      <c r="Q960" s="334" t="str">
        <f>'Clients Balance'!Q1169/'Clients Balance'!$B1169</f>
        <v>#DIV/0!</v>
      </c>
      <c r="R960" s="334" t="str">
        <f>'Clients Balance'!R1169/'Clients Balance'!$B1169</f>
        <v>#DIV/0!</v>
      </c>
      <c r="S960" s="134"/>
      <c r="T960" s="134"/>
      <c r="U960" s="134"/>
      <c r="V960" s="134"/>
      <c r="W960" s="134"/>
      <c r="X960" s="134"/>
      <c r="Y960" s="134"/>
      <c r="Z960" s="134"/>
      <c r="AA960" s="134"/>
    </row>
    <row r="961" ht="22.5" customHeight="1">
      <c r="A961" s="186" t="str">
        <f>'PROP DAILY PNL'!A1167</f>
        <v/>
      </c>
      <c r="B961" s="335" t="str">
        <f t="shared" si="1"/>
        <v>#DIV/0!</v>
      </c>
      <c r="C961" s="334" t="str">
        <f>'Clients Balance'!C1174/'Clients Balance'!B1174</f>
        <v>#DIV/0!</v>
      </c>
      <c r="D961" s="334" t="str">
        <f>'Clients Balance'!D1170/'Clients Balance'!$B1170</f>
        <v>#DIV/0!</v>
      </c>
      <c r="E961" s="334" t="str">
        <f>'Clients Balance'!E1174/'Clients Balance'!$B1174</f>
        <v>#DIV/0!</v>
      </c>
      <c r="F961" s="334" t="str">
        <f>'Clients Balance'!F1174/'Clients Balance'!$B1174</f>
        <v>#DIV/0!</v>
      </c>
      <c r="G961" s="334" t="str">
        <f>'Clients Balance'!G1174/'Clients Balance'!$B1174</f>
        <v>#DIV/0!</v>
      </c>
      <c r="H961" s="334" t="str">
        <f>'Clients Balance'!H1174/'Clients Balance'!$B1174</f>
        <v>#DIV/0!</v>
      </c>
      <c r="I961" s="334" t="str">
        <f>'Clients Balance'!I1174/'Clients Balance'!$B1174</f>
        <v>#DIV/0!</v>
      </c>
      <c r="J961" s="334" t="str">
        <f>'Clients Balance'!J1174/'Clients Balance'!$B1174</f>
        <v>#DIV/0!</v>
      </c>
      <c r="K961" s="334" t="str">
        <f>'Clients Balance'!K1174/'Clients Balance'!$B1174</f>
        <v>#DIV/0!</v>
      </c>
      <c r="L961" s="334" t="str">
        <f>'Clients Balance'!L1170/'Clients Balance'!$B1170</f>
        <v>#DIV/0!</v>
      </c>
      <c r="M961" s="334" t="str">
        <f>'Clients Balance'!M1170/'Clients Balance'!$B1170</f>
        <v>#DIV/0!</v>
      </c>
      <c r="N961" s="334" t="str">
        <f>'Clients Balance'!N1170/'Clients Balance'!$B1170</f>
        <v>#DIV/0!</v>
      </c>
      <c r="O961" s="334" t="str">
        <f>'Clients Balance'!O1170/'Clients Balance'!$B1170</f>
        <v>#DIV/0!</v>
      </c>
      <c r="P961" s="334" t="str">
        <f>'Clients Balance'!P1170/'Clients Balance'!$B1170</f>
        <v>#DIV/0!</v>
      </c>
      <c r="Q961" s="334" t="str">
        <f>'Clients Balance'!Q1170/'Clients Balance'!$B1170</f>
        <v>#DIV/0!</v>
      </c>
      <c r="R961" s="334" t="str">
        <f>'Clients Balance'!R1170/'Clients Balance'!$B1170</f>
        <v>#DIV/0!</v>
      </c>
      <c r="S961" s="134"/>
      <c r="T961" s="134"/>
      <c r="U961" s="134"/>
      <c r="V961" s="134"/>
      <c r="W961" s="134"/>
      <c r="X961" s="134"/>
      <c r="Y961" s="134"/>
      <c r="Z961" s="134"/>
      <c r="AA961" s="134"/>
    </row>
    <row r="962" ht="22.5" customHeight="1">
      <c r="A962" s="186" t="str">
        <f>'PROP DAILY PNL'!A1168</f>
        <v/>
      </c>
      <c r="B962" s="335" t="str">
        <f t="shared" si="1"/>
        <v>#DIV/0!</v>
      </c>
      <c r="C962" s="334" t="str">
        <f>'Clients Balance'!C1175/'Clients Balance'!B1175</f>
        <v>#DIV/0!</v>
      </c>
      <c r="D962" s="334" t="str">
        <f>'Clients Balance'!D1171/'Clients Balance'!$B1171</f>
        <v>#DIV/0!</v>
      </c>
      <c r="E962" s="334" t="str">
        <f>'Clients Balance'!E1175/'Clients Balance'!$B1175</f>
        <v>#DIV/0!</v>
      </c>
      <c r="F962" s="334" t="str">
        <f>'Clients Balance'!F1175/'Clients Balance'!$B1175</f>
        <v>#DIV/0!</v>
      </c>
      <c r="G962" s="334" t="str">
        <f>'Clients Balance'!G1175/'Clients Balance'!$B1175</f>
        <v>#DIV/0!</v>
      </c>
      <c r="H962" s="334" t="str">
        <f>'Clients Balance'!H1175/'Clients Balance'!$B1175</f>
        <v>#DIV/0!</v>
      </c>
      <c r="I962" s="334" t="str">
        <f>'Clients Balance'!I1175/'Clients Balance'!$B1175</f>
        <v>#DIV/0!</v>
      </c>
      <c r="J962" s="334" t="str">
        <f>'Clients Balance'!J1175/'Clients Balance'!$B1175</f>
        <v>#DIV/0!</v>
      </c>
      <c r="K962" s="334" t="str">
        <f>'Clients Balance'!K1175/'Clients Balance'!$B1175</f>
        <v>#DIV/0!</v>
      </c>
      <c r="L962" s="334" t="str">
        <f>'Clients Balance'!L1171/'Clients Balance'!$B1171</f>
        <v>#DIV/0!</v>
      </c>
      <c r="M962" s="334" t="str">
        <f>'Clients Balance'!M1171/'Clients Balance'!$B1171</f>
        <v>#DIV/0!</v>
      </c>
      <c r="N962" s="334" t="str">
        <f>'Clients Balance'!N1171/'Clients Balance'!$B1171</f>
        <v>#DIV/0!</v>
      </c>
      <c r="O962" s="334" t="str">
        <f>'Clients Balance'!O1171/'Clients Balance'!$B1171</f>
        <v>#DIV/0!</v>
      </c>
      <c r="P962" s="334" t="str">
        <f>'Clients Balance'!P1171/'Clients Balance'!$B1171</f>
        <v>#DIV/0!</v>
      </c>
      <c r="Q962" s="334" t="str">
        <f>'Clients Balance'!Q1171/'Clients Balance'!$B1171</f>
        <v>#DIV/0!</v>
      </c>
      <c r="R962" s="334" t="str">
        <f>'Clients Balance'!R1171/'Clients Balance'!$B1171</f>
        <v>#DIV/0!</v>
      </c>
      <c r="S962" s="134"/>
      <c r="T962" s="134"/>
      <c r="U962" s="134"/>
      <c r="V962" s="134"/>
      <c r="W962" s="134"/>
      <c r="X962" s="134"/>
      <c r="Y962" s="134"/>
      <c r="Z962" s="134"/>
      <c r="AA962" s="134"/>
    </row>
    <row r="963" ht="22.5" customHeight="1">
      <c r="A963" s="186" t="str">
        <f>'PROP DAILY PNL'!A1169</f>
        <v/>
      </c>
      <c r="B963" s="335" t="str">
        <f t="shared" si="1"/>
        <v>#DIV/0!</v>
      </c>
      <c r="C963" s="334" t="str">
        <f>'Clients Balance'!C1176/'Clients Balance'!B1176</f>
        <v>#DIV/0!</v>
      </c>
      <c r="D963" s="334" t="str">
        <f>'Clients Balance'!D1172/'Clients Balance'!$B1172</f>
        <v>#DIV/0!</v>
      </c>
      <c r="E963" s="334" t="str">
        <f>'Clients Balance'!E1176/'Clients Balance'!$B1176</f>
        <v>#DIV/0!</v>
      </c>
      <c r="F963" s="334" t="str">
        <f>'Clients Balance'!F1176/'Clients Balance'!$B1176</f>
        <v>#DIV/0!</v>
      </c>
      <c r="G963" s="334" t="str">
        <f>'Clients Balance'!G1176/'Clients Balance'!$B1176</f>
        <v>#DIV/0!</v>
      </c>
      <c r="H963" s="334" t="str">
        <f>'Clients Balance'!H1176/'Clients Balance'!$B1176</f>
        <v>#DIV/0!</v>
      </c>
      <c r="I963" s="334" t="str">
        <f>'Clients Balance'!I1176/'Clients Balance'!$B1176</f>
        <v>#DIV/0!</v>
      </c>
      <c r="J963" s="334" t="str">
        <f>'Clients Balance'!J1176/'Clients Balance'!$B1176</f>
        <v>#DIV/0!</v>
      </c>
      <c r="K963" s="334" t="str">
        <f>'Clients Balance'!K1176/'Clients Balance'!$B1176</f>
        <v>#DIV/0!</v>
      </c>
      <c r="L963" s="334" t="str">
        <f>'Clients Balance'!L1172/'Clients Balance'!$B1172</f>
        <v>#DIV/0!</v>
      </c>
      <c r="M963" s="334" t="str">
        <f>'Clients Balance'!M1172/'Clients Balance'!$B1172</f>
        <v>#DIV/0!</v>
      </c>
      <c r="N963" s="334" t="str">
        <f>'Clients Balance'!N1172/'Clients Balance'!$B1172</f>
        <v>#DIV/0!</v>
      </c>
      <c r="O963" s="334" t="str">
        <f>'Clients Balance'!O1172/'Clients Balance'!$B1172</f>
        <v>#DIV/0!</v>
      </c>
      <c r="P963" s="334" t="str">
        <f>'Clients Balance'!P1172/'Clients Balance'!$B1172</f>
        <v>#DIV/0!</v>
      </c>
      <c r="Q963" s="334" t="str">
        <f>'Clients Balance'!Q1172/'Clients Balance'!$B1172</f>
        <v>#DIV/0!</v>
      </c>
      <c r="R963" s="334" t="str">
        <f>'Clients Balance'!R1172/'Clients Balance'!$B1172</f>
        <v>#DIV/0!</v>
      </c>
      <c r="S963" s="134"/>
      <c r="T963" s="134"/>
      <c r="U963" s="134"/>
      <c r="V963" s="134"/>
      <c r="W963" s="134"/>
      <c r="X963" s="134"/>
      <c r="Y963" s="134"/>
      <c r="Z963" s="134"/>
      <c r="AA963" s="134"/>
    </row>
    <row r="964" ht="22.5" customHeight="1">
      <c r="A964" s="186" t="str">
        <f>'PROP DAILY PNL'!A1170</f>
        <v/>
      </c>
      <c r="B964" s="335" t="str">
        <f t="shared" si="1"/>
        <v>#DIV/0!</v>
      </c>
      <c r="C964" s="334" t="str">
        <f>'Clients Balance'!C1177/'Clients Balance'!B1177</f>
        <v>#DIV/0!</v>
      </c>
      <c r="D964" s="334" t="str">
        <f>'Clients Balance'!D1173/'Clients Balance'!$B1173</f>
        <v>#DIV/0!</v>
      </c>
      <c r="E964" s="334" t="str">
        <f>'Clients Balance'!E1177/'Clients Balance'!$B1177</f>
        <v>#DIV/0!</v>
      </c>
      <c r="F964" s="334" t="str">
        <f>'Clients Balance'!F1177/'Clients Balance'!$B1177</f>
        <v>#DIV/0!</v>
      </c>
      <c r="G964" s="334" t="str">
        <f>'Clients Balance'!G1177/'Clients Balance'!$B1177</f>
        <v>#DIV/0!</v>
      </c>
      <c r="H964" s="334" t="str">
        <f>'Clients Balance'!H1177/'Clients Balance'!$B1177</f>
        <v>#DIV/0!</v>
      </c>
      <c r="I964" s="334" t="str">
        <f>'Clients Balance'!I1177/'Clients Balance'!$B1177</f>
        <v>#DIV/0!</v>
      </c>
      <c r="J964" s="334" t="str">
        <f>'Clients Balance'!J1177/'Clients Balance'!$B1177</f>
        <v>#DIV/0!</v>
      </c>
      <c r="K964" s="334" t="str">
        <f>'Clients Balance'!K1177/'Clients Balance'!$B1177</f>
        <v>#DIV/0!</v>
      </c>
      <c r="L964" s="334" t="str">
        <f>'Clients Balance'!L1173/'Clients Balance'!$B1173</f>
        <v>#DIV/0!</v>
      </c>
      <c r="M964" s="334" t="str">
        <f>'Clients Balance'!M1173/'Clients Balance'!$B1173</f>
        <v>#DIV/0!</v>
      </c>
      <c r="N964" s="334" t="str">
        <f>'Clients Balance'!N1173/'Clients Balance'!$B1173</f>
        <v>#DIV/0!</v>
      </c>
      <c r="O964" s="334" t="str">
        <f>'Clients Balance'!O1173/'Clients Balance'!$B1173</f>
        <v>#DIV/0!</v>
      </c>
      <c r="P964" s="334" t="str">
        <f>'Clients Balance'!P1173/'Clients Balance'!$B1173</f>
        <v>#DIV/0!</v>
      </c>
      <c r="Q964" s="334" t="str">
        <f>'Clients Balance'!Q1173/'Clients Balance'!$B1173</f>
        <v>#DIV/0!</v>
      </c>
      <c r="R964" s="334" t="str">
        <f>'Clients Balance'!R1173/'Clients Balance'!$B1173</f>
        <v>#DIV/0!</v>
      </c>
      <c r="S964" s="134"/>
      <c r="T964" s="134"/>
      <c r="U964" s="134"/>
      <c r="V964" s="134"/>
      <c r="W964" s="134"/>
      <c r="X964" s="134"/>
      <c r="Y964" s="134"/>
      <c r="Z964" s="134"/>
      <c r="AA964" s="134"/>
    </row>
    <row r="965" ht="22.5" customHeight="1">
      <c r="A965" s="186" t="str">
        <f>'PROP DAILY PNL'!A1171</f>
        <v/>
      </c>
      <c r="B965" s="335" t="str">
        <f t="shared" si="1"/>
        <v>#DIV/0!</v>
      </c>
      <c r="C965" s="334" t="str">
        <f>'Clients Balance'!C1178/'Clients Balance'!B1178</f>
        <v>#DIV/0!</v>
      </c>
      <c r="D965" s="334" t="str">
        <f>'Clients Balance'!D1174/'Clients Balance'!$B1174</f>
        <v>#DIV/0!</v>
      </c>
      <c r="E965" s="334" t="str">
        <f>'Clients Balance'!E1178/'Clients Balance'!$B1178</f>
        <v>#DIV/0!</v>
      </c>
      <c r="F965" s="334" t="str">
        <f>'Clients Balance'!F1178/'Clients Balance'!$B1178</f>
        <v>#DIV/0!</v>
      </c>
      <c r="G965" s="334" t="str">
        <f>'Clients Balance'!G1178/'Clients Balance'!$B1178</f>
        <v>#DIV/0!</v>
      </c>
      <c r="H965" s="334" t="str">
        <f>'Clients Balance'!H1178/'Clients Balance'!$B1178</f>
        <v>#DIV/0!</v>
      </c>
      <c r="I965" s="334" t="str">
        <f>'Clients Balance'!I1178/'Clients Balance'!$B1178</f>
        <v>#DIV/0!</v>
      </c>
      <c r="J965" s="334" t="str">
        <f>'Clients Balance'!J1178/'Clients Balance'!$B1178</f>
        <v>#DIV/0!</v>
      </c>
      <c r="K965" s="334" t="str">
        <f>'Clients Balance'!K1178/'Clients Balance'!$B1178</f>
        <v>#DIV/0!</v>
      </c>
      <c r="L965" s="334" t="str">
        <f>'Clients Balance'!L1174/'Clients Balance'!$B1174</f>
        <v>#DIV/0!</v>
      </c>
      <c r="M965" s="334" t="str">
        <f>'Clients Balance'!M1174/'Clients Balance'!$B1174</f>
        <v>#DIV/0!</v>
      </c>
      <c r="N965" s="334" t="str">
        <f>'Clients Balance'!N1174/'Clients Balance'!$B1174</f>
        <v>#DIV/0!</v>
      </c>
      <c r="O965" s="334" t="str">
        <f>'Clients Balance'!O1174/'Clients Balance'!$B1174</f>
        <v>#DIV/0!</v>
      </c>
      <c r="P965" s="334" t="str">
        <f>'Clients Balance'!P1174/'Clients Balance'!$B1174</f>
        <v>#DIV/0!</v>
      </c>
      <c r="Q965" s="334" t="str">
        <f>'Clients Balance'!Q1174/'Clients Balance'!$B1174</f>
        <v>#DIV/0!</v>
      </c>
      <c r="R965" s="334" t="str">
        <f>'Clients Balance'!R1174/'Clients Balance'!$B1174</f>
        <v>#DIV/0!</v>
      </c>
      <c r="S965" s="134"/>
      <c r="T965" s="134"/>
      <c r="U965" s="134"/>
      <c r="V965" s="134"/>
      <c r="W965" s="134"/>
      <c r="X965" s="134"/>
      <c r="Y965" s="134"/>
      <c r="Z965" s="134"/>
      <c r="AA965" s="134"/>
    </row>
    <row r="966" ht="22.5" customHeight="1">
      <c r="A966" s="186" t="str">
        <f>'PROP DAILY PNL'!A1172</f>
        <v/>
      </c>
      <c r="B966" s="335" t="str">
        <f t="shared" si="1"/>
        <v>#DIV/0!</v>
      </c>
      <c r="C966" s="334" t="str">
        <f>'Clients Balance'!C1179/'Clients Balance'!B1179</f>
        <v>#DIV/0!</v>
      </c>
      <c r="D966" s="334" t="str">
        <f>'Clients Balance'!D1175/'Clients Balance'!$B1175</f>
        <v>#DIV/0!</v>
      </c>
      <c r="E966" s="334" t="str">
        <f>'Clients Balance'!E1179/'Clients Balance'!$B1179</f>
        <v>#DIV/0!</v>
      </c>
      <c r="F966" s="334" t="str">
        <f>'Clients Balance'!F1179/'Clients Balance'!$B1179</f>
        <v>#DIV/0!</v>
      </c>
      <c r="G966" s="334" t="str">
        <f>'Clients Balance'!G1179/'Clients Balance'!$B1179</f>
        <v>#DIV/0!</v>
      </c>
      <c r="H966" s="334" t="str">
        <f>'Clients Balance'!H1179/'Clients Balance'!$B1179</f>
        <v>#DIV/0!</v>
      </c>
      <c r="I966" s="334" t="str">
        <f>'Clients Balance'!I1179/'Clients Balance'!$B1179</f>
        <v>#DIV/0!</v>
      </c>
      <c r="J966" s="334" t="str">
        <f>'Clients Balance'!J1179/'Clients Balance'!$B1179</f>
        <v>#DIV/0!</v>
      </c>
      <c r="K966" s="334" t="str">
        <f>'Clients Balance'!K1179/'Clients Balance'!$B1179</f>
        <v>#DIV/0!</v>
      </c>
      <c r="L966" s="334" t="str">
        <f>'Clients Balance'!L1175/'Clients Balance'!$B1175</f>
        <v>#DIV/0!</v>
      </c>
      <c r="M966" s="334" t="str">
        <f>'Clients Balance'!M1175/'Clients Balance'!$B1175</f>
        <v>#DIV/0!</v>
      </c>
      <c r="N966" s="334" t="str">
        <f>'Clients Balance'!N1175/'Clients Balance'!$B1175</f>
        <v>#DIV/0!</v>
      </c>
      <c r="O966" s="334" t="str">
        <f>'Clients Balance'!O1175/'Clients Balance'!$B1175</f>
        <v>#DIV/0!</v>
      </c>
      <c r="P966" s="334" t="str">
        <f>'Clients Balance'!P1175/'Clients Balance'!$B1175</f>
        <v>#DIV/0!</v>
      </c>
      <c r="Q966" s="334" t="str">
        <f>'Clients Balance'!Q1175/'Clients Balance'!$B1175</f>
        <v>#DIV/0!</v>
      </c>
      <c r="R966" s="334" t="str">
        <f>'Clients Balance'!R1175/'Clients Balance'!$B1175</f>
        <v>#DIV/0!</v>
      </c>
      <c r="S966" s="134"/>
      <c r="T966" s="134"/>
      <c r="U966" s="134"/>
      <c r="V966" s="134"/>
      <c r="W966" s="134"/>
      <c r="X966" s="134"/>
      <c r="Y966" s="134"/>
      <c r="Z966" s="134"/>
      <c r="AA966" s="134"/>
    </row>
    <row r="967" ht="22.5" customHeight="1">
      <c r="A967" s="186" t="str">
        <f>'PROP DAILY PNL'!A1173</f>
        <v/>
      </c>
      <c r="B967" s="335" t="str">
        <f t="shared" si="1"/>
        <v>#DIV/0!</v>
      </c>
      <c r="C967" s="334" t="str">
        <f>'Clients Balance'!C1180/'Clients Balance'!B1180</f>
        <v>#DIV/0!</v>
      </c>
      <c r="D967" s="334" t="str">
        <f>'Clients Balance'!D1176/'Clients Balance'!$B1176</f>
        <v>#DIV/0!</v>
      </c>
      <c r="E967" s="334" t="str">
        <f>'Clients Balance'!E1180/'Clients Balance'!$B1180</f>
        <v>#DIV/0!</v>
      </c>
      <c r="F967" s="334" t="str">
        <f>'Clients Balance'!F1180/'Clients Balance'!$B1180</f>
        <v>#DIV/0!</v>
      </c>
      <c r="G967" s="334" t="str">
        <f>'Clients Balance'!G1180/'Clients Balance'!$B1180</f>
        <v>#DIV/0!</v>
      </c>
      <c r="H967" s="334" t="str">
        <f>'Clients Balance'!H1180/'Clients Balance'!$B1180</f>
        <v>#DIV/0!</v>
      </c>
      <c r="I967" s="334" t="str">
        <f>'Clients Balance'!I1180/'Clients Balance'!$B1180</f>
        <v>#DIV/0!</v>
      </c>
      <c r="J967" s="334" t="str">
        <f>'Clients Balance'!J1180/'Clients Balance'!$B1180</f>
        <v>#DIV/0!</v>
      </c>
      <c r="K967" s="334" t="str">
        <f>'Clients Balance'!K1180/'Clients Balance'!$B1180</f>
        <v>#DIV/0!</v>
      </c>
      <c r="L967" s="334" t="str">
        <f>'Clients Balance'!L1176/'Clients Balance'!$B1176</f>
        <v>#DIV/0!</v>
      </c>
      <c r="M967" s="334" t="str">
        <f>'Clients Balance'!M1176/'Clients Balance'!$B1176</f>
        <v>#DIV/0!</v>
      </c>
      <c r="N967" s="334" t="str">
        <f>'Clients Balance'!N1176/'Clients Balance'!$B1176</f>
        <v>#DIV/0!</v>
      </c>
      <c r="O967" s="334" t="str">
        <f>'Clients Balance'!O1176/'Clients Balance'!$B1176</f>
        <v>#DIV/0!</v>
      </c>
      <c r="P967" s="334" t="str">
        <f>'Clients Balance'!P1176/'Clients Balance'!$B1176</f>
        <v>#DIV/0!</v>
      </c>
      <c r="Q967" s="334" t="str">
        <f>'Clients Balance'!Q1176/'Clients Balance'!$B1176</f>
        <v>#DIV/0!</v>
      </c>
      <c r="R967" s="334" t="str">
        <f>'Clients Balance'!R1176/'Clients Balance'!$B1176</f>
        <v>#DIV/0!</v>
      </c>
      <c r="S967" s="134"/>
      <c r="T967" s="134"/>
      <c r="U967" s="134"/>
      <c r="V967" s="134"/>
      <c r="W967" s="134"/>
      <c r="X967" s="134"/>
      <c r="Y967" s="134"/>
      <c r="Z967" s="134"/>
      <c r="AA967" s="134"/>
    </row>
    <row r="968" ht="22.5" customHeight="1">
      <c r="A968" s="186" t="str">
        <f>'PROP DAILY PNL'!A1174</f>
        <v/>
      </c>
      <c r="B968" s="335" t="str">
        <f t="shared" si="1"/>
        <v>#DIV/0!</v>
      </c>
      <c r="C968" s="334" t="str">
        <f>'Clients Balance'!C1181/'Clients Balance'!B1181</f>
        <v>#DIV/0!</v>
      </c>
      <c r="D968" s="334" t="str">
        <f>'Clients Balance'!D1177/'Clients Balance'!$B1177</f>
        <v>#DIV/0!</v>
      </c>
      <c r="E968" s="334" t="str">
        <f>'Clients Balance'!E1181/'Clients Balance'!$B1181</f>
        <v>#DIV/0!</v>
      </c>
      <c r="F968" s="334" t="str">
        <f>'Clients Balance'!F1181/'Clients Balance'!$B1181</f>
        <v>#DIV/0!</v>
      </c>
      <c r="G968" s="334" t="str">
        <f>'Clients Balance'!G1181/'Clients Balance'!$B1181</f>
        <v>#DIV/0!</v>
      </c>
      <c r="H968" s="334" t="str">
        <f>'Clients Balance'!H1181/'Clients Balance'!$B1181</f>
        <v>#DIV/0!</v>
      </c>
      <c r="I968" s="334" t="str">
        <f>'Clients Balance'!I1181/'Clients Balance'!$B1181</f>
        <v>#DIV/0!</v>
      </c>
      <c r="J968" s="334" t="str">
        <f>'Clients Balance'!J1181/'Clients Balance'!$B1181</f>
        <v>#DIV/0!</v>
      </c>
      <c r="K968" s="334" t="str">
        <f>'Clients Balance'!K1181/'Clients Balance'!$B1181</f>
        <v>#DIV/0!</v>
      </c>
      <c r="L968" s="334" t="str">
        <f>'Clients Balance'!L1177/'Clients Balance'!$B1177</f>
        <v>#DIV/0!</v>
      </c>
      <c r="M968" s="334" t="str">
        <f>'Clients Balance'!M1177/'Clients Balance'!$B1177</f>
        <v>#DIV/0!</v>
      </c>
      <c r="N968" s="334" t="str">
        <f>'Clients Balance'!N1177/'Clients Balance'!$B1177</f>
        <v>#DIV/0!</v>
      </c>
      <c r="O968" s="334" t="str">
        <f>'Clients Balance'!O1177/'Clients Balance'!$B1177</f>
        <v>#DIV/0!</v>
      </c>
      <c r="P968" s="334" t="str">
        <f>'Clients Balance'!P1177/'Clients Balance'!$B1177</f>
        <v>#DIV/0!</v>
      </c>
      <c r="Q968" s="334" t="str">
        <f>'Clients Balance'!Q1177/'Clients Balance'!$B1177</f>
        <v>#DIV/0!</v>
      </c>
      <c r="R968" s="334" t="str">
        <f>'Clients Balance'!R1177/'Clients Balance'!$B1177</f>
        <v>#DIV/0!</v>
      </c>
      <c r="S968" s="134"/>
      <c r="T968" s="134"/>
      <c r="U968" s="134"/>
      <c r="V968" s="134"/>
      <c r="W968" s="134"/>
      <c r="X968" s="134"/>
      <c r="Y968" s="134"/>
      <c r="Z968" s="134"/>
      <c r="AA968" s="134"/>
    </row>
    <row r="969" ht="22.5" customHeight="1">
      <c r="A969" s="186" t="str">
        <f>'PROP DAILY PNL'!A1175</f>
        <v/>
      </c>
      <c r="B969" s="335" t="str">
        <f t="shared" si="1"/>
        <v>#DIV/0!</v>
      </c>
      <c r="C969" s="334" t="str">
        <f>'Clients Balance'!C1182/'Clients Balance'!B1182</f>
        <v>#DIV/0!</v>
      </c>
      <c r="D969" s="334" t="str">
        <f>'Clients Balance'!D1178/'Clients Balance'!$B1178</f>
        <v>#DIV/0!</v>
      </c>
      <c r="E969" s="334" t="str">
        <f>'Clients Balance'!E1182/'Clients Balance'!$B1182</f>
        <v>#DIV/0!</v>
      </c>
      <c r="F969" s="334" t="str">
        <f>'Clients Balance'!F1182/'Clients Balance'!$B1182</f>
        <v>#DIV/0!</v>
      </c>
      <c r="G969" s="334" t="str">
        <f>'Clients Balance'!G1182/'Clients Balance'!$B1182</f>
        <v>#DIV/0!</v>
      </c>
      <c r="H969" s="334" t="str">
        <f>'Clients Balance'!H1182/'Clients Balance'!$B1182</f>
        <v>#DIV/0!</v>
      </c>
      <c r="I969" s="334" t="str">
        <f>'Clients Balance'!I1182/'Clients Balance'!$B1182</f>
        <v>#DIV/0!</v>
      </c>
      <c r="J969" s="334" t="str">
        <f>'Clients Balance'!J1182/'Clients Balance'!$B1182</f>
        <v>#DIV/0!</v>
      </c>
      <c r="K969" s="334" t="str">
        <f>'Clients Balance'!K1182/'Clients Balance'!$B1182</f>
        <v>#DIV/0!</v>
      </c>
      <c r="L969" s="334" t="str">
        <f>'Clients Balance'!L1178/'Clients Balance'!$B1178</f>
        <v>#DIV/0!</v>
      </c>
      <c r="M969" s="334" t="str">
        <f>'Clients Balance'!M1178/'Clients Balance'!$B1178</f>
        <v>#DIV/0!</v>
      </c>
      <c r="N969" s="334" t="str">
        <f>'Clients Balance'!N1178/'Clients Balance'!$B1178</f>
        <v>#DIV/0!</v>
      </c>
      <c r="O969" s="334" t="str">
        <f>'Clients Balance'!O1178/'Clients Balance'!$B1178</f>
        <v>#DIV/0!</v>
      </c>
      <c r="P969" s="334" t="str">
        <f>'Clients Balance'!P1178/'Clients Balance'!$B1178</f>
        <v>#DIV/0!</v>
      </c>
      <c r="Q969" s="334" t="str">
        <f>'Clients Balance'!Q1178/'Clients Balance'!$B1178</f>
        <v>#DIV/0!</v>
      </c>
      <c r="R969" s="334" t="str">
        <f>'Clients Balance'!R1178/'Clients Balance'!$B1178</f>
        <v>#DIV/0!</v>
      </c>
      <c r="S969" s="134"/>
      <c r="T969" s="134"/>
      <c r="U969" s="134"/>
      <c r="V969" s="134"/>
      <c r="W969" s="134"/>
      <c r="X969" s="134"/>
      <c r="Y969" s="134"/>
      <c r="Z969" s="134"/>
      <c r="AA969" s="134"/>
    </row>
    <row r="970" ht="22.5" customHeight="1">
      <c r="A970" s="186" t="str">
        <f>'PROP DAILY PNL'!A1176</f>
        <v/>
      </c>
      <c r="B970" s="335" t="str">
        <f t="shared" si="1"/>
        <v>#DIV/0!</v>
      </c>
      <c r="C970" s="334" t="str">
        <f>'Clients Balance'!C1183/'Clients Balance'!B1183</f>
        <v>#DIV/0!</v>
      </c>
      <c r="D970" s="334" t="str">
        <f>'Clients Balance'!D1179/'Clients Balance'!$B1179</f>
        <v>#DIV/0!</v>
      </c>
      <c r="E970" s="334" t="str">
        <f>'Clients Balance'!E1183/'Clients Balance'!$B1183</f>
        <v>#DIV/0!</v>
      </c>
      <c r="F970" s="334" t="str">
        <f>'Clients Balance'!F1183/'Clients Balance'!$B1183</f>
        <v>#DIV/0!</v>
      </c>
      <c r="G970" s="334" t="str">
        <f>'Clients Balance'!G1183/'Clients Balance'!$B1183</f>
        <v>#DIV/0!</v>
      </c>
      <c r="H970" s="334" t="str">
        <f>'Clients Balance'!H1183/'Clients Balance'!$B1183</f>
        <v>#DIV/0!</v>
      </c>
      <c r="I970" s="334" t="str">
        <f>'Clients Balance'!I1183/'Clients Balance'!$B1183</f>
        <v>#DIV/0!</v>
      </c>
      <c r="J970" s="334" t="str">
        <f>'Clients Balance'!J1183/'Clients Balance'!$B1183</f>
        <v>#DIV/0!</v>
      </c>
      <c r="K970" s="334" t="str">
        <f>'Clients Balance'!K1183/'Clients Balance'!$B1183</f>
        <v>#DIV/0!</v>
      </c>
      <c r="L970" s="334" t="str">
        <f>'Clients Balance'!L1179/'Clients Balance'!$B1179</f>
        <v>#DIV/0!</v>
      </c>
      <c r="M970" s="334" t="str">
        <f>'Clients Balance'!M1179/'Clients Balance'!$B1179</f>
        <v>#DIV/0!</v>
      </c>
      <c r="N970" s="334" t="str">
        <f>'Clients Balance'!N1179/'Clients Balance'!$B1179</f>
        <v>#DIV/0!</v>
      </c>
      <c r="O970" s="334" t="str">
        <f>'Clients Balance'!O1179/'Clients Balance'!$B1179</f>
        <v>#DIV/0!</v>
      </c>
      <c r="P970" s="334" t="str">
        <f>'Clients Balance'!P1179/'Clients Balance'!$B1179</f>
        <v>#DIV/0!</v>
      </c>
      <c r="Q970" s="334" t="str">
        <f>'Clients Balance'!Q1179/'Clients Balance'!$B1179</f>
        <v>#DIV/0!</v>
      </c>
      <c r="R970" s="334" t="str">
        <f>'Clients Balance'!R1179/'Clients Balance'!$B1179</f>
        <v>#DIV/0!</v>
      </c>
      <c r="S970" s="134"/>
      <c r="T970" s="134"/>
      <c r="U970" s="134"/>
      <c r="V970" s="134"/>
      <c r="W970" s="134"/>
      <c r="X970" s="134"/>
      <c r="Y970" s="134"/>
      <c r="Z970" s="134"/>
      <c r="AA970" s="134"/>
    </row>
    <row r="971" ht="22.5" customHeight="1">
      <c r="A971" s="186" t="str">
        <f>'PROP DAILY PNL'!A1177</f>
        <v/>
      </c>
      <c r="B971" s="335" t="str">
        <f t="shared" si="1"/>
        <v>#DIV/0!</v>
      </c>
      <c r="C971" s="334" t="str">
        <f>'Clients Balance'!C1184/'Clients Balance'!B1184</f>
        <v>#DIV/0!</v>
      </c>
      <c r="D971" s="334" t="str">
        <f>'Clients Balance'!D1180/'Clients Balance'!$B1180</f>
        <v>#DIV/0!</v>
      </c>
      <c r="E971" s="334" t="str">
        <f>'Clients Balance'!E1184/'Clients Balance'!$B1184</f>
        <v>#DIV/0!</v>
      </c>
      <c r="F971" s="334" t="str">
        <f>'Clients Balance'!F1184/'Clients Balance'!$B1184</f>
        <v>#DIV/0!</v>
      </c>
      <c r="G971" s="334" t="str">
        <f>'Clients Balance'!G1184/'Clients Balance'!$B1184</f>
        <v>#DIV/0!</v>
      </c>
      <c r="H971" s="334" t="str">
        <f>'Clients Balance'!H1184/'Clients Balance'!$B1184</f>
        <v>#DIV/0!</v>
      </c>
      <c r="I971" s="334" t="str">
        <f>'Clients Balance'!I1184/'Clients Balance'!$B1184</f>
        <v>#DIV/0!</v>
      </c>
      <c r="J971" s="334" t="str">
        <f>'Clients Balance'!J1184/'Clients Balance'!$B1184</f>
        <v>#DIV/0!</v>
      </c>
      <c r="K971" s="334" t="str">
        <f>'Clients Balance'!K1184/'Clients Balance'!$B1184</f>
        <v>#DIV/0!</v>
      </c>
      <c r="L971" s="334" t="str">
        <f>'Clients Balance'!L1180/'Clients Balance'!$B1180</f>
        <v>#DIV/0!</v>
      </c>
      <c r="M971" s="334" t="str">
        <f>'Clients Balance'!M1180/'Clients Balance'!$B1180</f>
        <v>#DIV/0!</v>
      </c>
      <c r="N971" s="334" t="str">
        <f>'Clients Balance'!N1180/'Clients Balance'!$B1180</f>
        <v>#DIV/0!</v>
      </c>
      <c r="O971" s="334" t="str">
        <f>'Clients Balance'!O1180/'Clients Balance'!$B1180</f>
        <v>#DIV/0!</v>
      </c>
      <c r="P971" s="334" t="str">
        <f>'Clients Balance'!P1180/'Clients Balance'!$B1180</f>
        <v>#DIV/0!</v>
      </c>
      <c r="Q971" s="334" t="str">
        <f>'Clients Balance'!Q1180/'Clients Balance'!$B1180</f>
        <v>#DIV/0!</v>
      </c>
      <c r="R971" s="334" t="str">
        <f>'Clients Balance'!R1180/'Clients Balance'!$B1180</f>
        <v>#DIV/0!</v>
      </c>
      <c r="S971" s="134"/>
      <c r="T971" s="134"/>
      <c r="U971" s="134"/>
      <c r="V971" s="134"/>
      <c r="W971" s="134"/>
      <c r="X971" s="134"/>
      <c r="Y971" s="134"/>
      <c r="Z971" s="134"/>
      <c r="AA971" s="134"/>
    </row>
    <row r="972" ht="22.5" customHeight="1">
      <c r="A972" s="186" t="str">
        <f>'PROP DAILY PNL'!A1178</f>
        <v/>
      </c>
      <c r="B972" s="335" t="str">
        <f t="shared" si="1"/>
        <v>#DIV/0!</v>
      </c>
      <c r="C972" s="334" t="str">
        <f>'Clients Balance'!C1185/'Clients Balance'!B1185</f>
        <v>#DIV/0!</v>
      </c>
      <c r="D972" s="334" t="str">
        <f>'Clients Balance'!D1181/'Clients Balance'!$B1181</f>
        <v>#DIV/0!</v>
      </c>
      <c r="E972" s="334" t="str">
        <f>'Clients Balance'!E1185/'Clients Balance'!$B1185</f>
        <v>#DIV/0!</v>
      </c>
      <c r="F972" s="334" t="str">
        <f>'Clients Balance'!F1185/'Clients Balance'!$B1185</f>
        <v>#DIV/0!</v>
      </c>
      <c r="G972" s="334" t="str">
        <f>'Clients Balance'!G1185/'Clients Balance'!$B1185</f>
        <v>#DIV/0!</v>
      </c>
      <c r="H972" s="334" t="str">
        <f>'Clients Balance'!H1185/'Clients Balance'!$B1185</f>
        <v>#DIV/0!</v>
      </c>
      <c r="I972" s="334" t="str">
        <f>'Clients Balance'!I1185/'Clients Balance'!$B1185</f>
        <v>#DIV/0!</v>
      </c>
      <c r="J972" s="334" t="str">
        <f>'Clients Balance'!J1185/'Clients Balance'!$B1185</f>
        <v>#DIV/0!</v>
      </c>
      <c r="K972" s="334" t="str">
        <f>'Clients Balance'!K1185/'Clients Balance'!$B1185</f>
        <v>#DIV/0!</v>
      </c>
      <c r="L972" s="334" t="str">
        <f>'Clients Balance'!L1181/'Clients Balance'!$B1181</f>
        <v>#DIV/0!</v>
      </c>
      <c r="M972" s="334" t="str">
        <f>'Clients Balance'!M1181/'Clients Balance'!$B1181</f>
        <v>#DIV/0!</v>
      </c>
      <c r="N972" s="334" t="str">
        <f>'Clients Balance'!N1181/'Clients Balance'!$B1181</f>
        <v>#DIV/0!</v>
      </c>
      <c r="O972" s="334" t="str">
        <f>'Clients Balance'!O1181/'Clients Balance'!$B1181</f>
        <v>#DIV/0!</v>
      </c>
      <c r="P972" s="334" t="str">
        <f>'Clients Balance'!P1181/'Clients Balance'!$B1181</f>
        <v>#DIV/0!</v>
      </c>
      <c r="Q972" s="334" t="str">
        <f>'Clients Balance'!Q1181/'Clients Balance'!$B1181</f>
        <v>#DIV/0!</v>
      </c>
      <c r="R972" s="334" t="str">
        <f>'Clients Balance'!R1181/'Clients Balance'!$B1181</f>
        <v>#DIV/0!</v>
      </c>
      <c r="S972" s="134"/>
      <c r="T972" s="134"/>
      <c r="U972" s="134"/>
      <c r="V972" s="134"/>
      <c r="W972" s="134"/>
      <c r="X972" s="134"/>
      <c r="Y972" s="134"/>
      <c r="Z972" s="134"/>
      <c r="AA972" s="134"/>
    </row>
    <row r="973" ht="22.5" customHeight="1">
      <c r="A973" s="186" t="str">
        <f>'PROP DAILY PNL'!A1179</f>
        <v/>
      </c>
      <c r="B973" s="335" t="str">
        <f t="shared" si="1"/>
        <v>#DIV/0!</v>
      </c>
      <c r="C973" s="334" t="str">
        <f>'Clients Balance'!C1186/'Clients Balance'!B1186</f>
        <v>#DIV/0!</v>
      </c>
      <c r="D973" s="334" t="str">
        <f>'Clients Balance'!D1182/'Clients Balance'!$B1182</f>
        <v>#DIV/0!</v>
      </c>
      <c r="E973" s="334" t="str">
        <f>'Clients Balance'!E1186/'Clients Balance'!$B1186</f>
        <v>#DIV/0!</v>
      </c>
      <c r="F973" s="334" t="str">
        <f>'Clients Balance'!F1186/'Clients Balance'!$B1186</f>
        <v>#DIV/0!</v>
      </c>
      <c r="G973" s="334" t="str">
        <f>'Clients Balance'!G1186/'Clients Balance'!$B1186</f>
        <v>#DIV/0!</v>
      </c>
      <c r="H973" s="334" t="str">
        <f>'Clients Balance'!H1186/'Clients Balance'!$B1186</f>
        <v>#DIV/0!</v>
      </c>
      <c r="I973" s="334" t="str">
        <f>'Clients Balance'!I1186/'Clients Balance'!$B1186</f>
        <v>#DIV/0!</v>
      </c>
      <c r="J973" s="334" t="str">
        <f>'Clients Balance'!J1186/'Clients Balance'!$B1186</f>
        <v>#DIV/0!</v>
      </c>
      <c r="K973" s="334" t="str">
        <f>'Clients Balance'!K1186/'Clients Balance'!$B1186</f>
        <v>#DIV/0!</v>
      </c>
      <c r="L973" s="334" t="str">
        <f>'Clients Balance'!L1182/'Clients Balance'!$B1182</f>
        <v>#DIV/0!</v>
      </c>
      <c r="M973" s="334" t="str">
        <f>'Clients Balance'!M1182/'Clients Balance'!$B1182</f>
        <v>#DIV/0!</v>
      </c>
      <c r="N973" s="334" t="str">
        <f>'Clients Balance'!N1182/'Clients Balance'!$B1182</f>
        <v>#DIV/0!</v>
      </c>
      <c r="O973" s="334" t="str">
        <f>'Clients Balance'!O1182/'Clients Balance'!$B1182</f>
        <v>#DIV/0!</v>
      </c>
      <c r="P973" s="334" t="str">
        <f>'Clients Balance'!P1182/'Clients Balance'!$B1182</f>
        <v>#DIV/0!</v>
      </c>
      <c r="Q973" s="334" t="str">
        <f>'Clients Balance'!Q1182/'Clients Balance'!$B1182</f>
        <v>#DIV/0!</v>
      </c>
      <c r="R973" s="334" t="str">
        <f>'Clients Balance'!R1182/'Clients Balance'!$B1182</f>
        <v>#DIV/0!</v>
      </c>
      <c r="S973" s="134"/>
      <c r="T973" s="134"/>
      <c r="U973" s="134"/>
      <c r="V973" s="134"/>
      <c r="W973" s="134"/>
      <c r="X973" s="134"/>
      <c r="Y973" s="134"/>
      <c r="Z973" s="134"/>
      <c r="AA973" s="134"/>
    </row>
    <row r="974" ht="22.5" customHeight="1">
      <c r="A974" s="186" t="str">
        <f>'PROP DAILY PNL'!A1180</f>
        <v/>
      </c>
      <c r="B974" s="335" t="str">
        <f t="shared" si="1"/>
        <v>#DIV/0!</v>
      </c>
      <c r="C974" s="334" t="str">
        <f>'Clients Balance'!C1187/'Clients Balance'!B1187</f>
        <v>#DIV/0!</v>
      </c>
      <c r="D974" s="334" t="str">
        <f>'Clients Balance'!D1183/'Clients Balance'!$B1183</f>
        <v>#DIV/0!</v>
      </c>
      <c r="E974" s="334" t="str">
        <f>'Clients Balance'!E1187/'Clients Balance'!$B1187</f>
        <v>#DIV/0!</v>
      </c>
      <c r="F974" s="334" t="str">
        <f>'Clients Balance'!F1187/'Clients Balance'!$B1187</f>
        <v>#DIV/0!</v>
      </c>
      <c r="G974" s="334" t="str">
        <f>'Clients Balance'!G1187/'Clients Balance'!$B1187</f>
        <v>#DIV/0!</v>
      </c>
      <c r="H974" s="334" t="str">
        <f>'Clients Balance'!H1187/'Clients Balance'!$B1187</f>
        <v>#DIV/0!</v>
      </c>
      <c r="I974" s="334" t="str">
        <f>'Clients Balance'!I1187/'Clients Balance'!$B1187</f>
        <v>#DIV/0!</v>
      </c>
      <c r="J974" s="334" t="str">
        <f>'Clients Balance'!J1187/'Clients Balance'!$B1187</f>
        <v>#DIV/0!</v>
      </c>
      <c r="K974" s="334" t="str">
        <f>'Clients Balance'!K1187/'Clients Balance'!$B1187</f>
        <v>#DIV/0!</v>
      </c>
      <c r="L974" s="334" t="str">
        <f>'Clients Balance'!L1183/'Clients Balance'!$B1183</f>
        <v>#DIV/0!</v>
      </c>
      <c r="M974" s="334" t="str">
        <f>'Clients Balance'!M1183/'Clients Balance'!$B1183</f>
        <v>#DIV/0!</v>
      </c>
      <c r="N974" s="334" t="str">
        <f>'Clients Balance'!N1183/'Clients Balance'!$B1183</f>
        <v>#DIV/0!</v>
      </c>
      <c r="O974" s="334" t="str">
        <f>'Clients Balance'!O1183/'Clients Balance'!$B1183</f>
        <v>#DIV/0!</v>
      </c>
      <c r="P974" s="334" t="str">
        <f>'Clients Balance'!P1183/'Clients Balance'!$B1183</f>
        <v>#DIV/0!</v>
      </c>
      <c r="Q974" s="334" t="str">
        <f>'Clients Balance'!Q1183/'Clients Balance'!$B1183</f>
        <v>#DIV/0!</v>
      </c>
      <c r="R974" s="334" t="str">
        <f>'Clients Balance'!R1183/'Clients Balance'!$B1183</f>
        <v>#DIV/0!</v>
      </c>
      <c r="S974" s="134"/>
      <c r="T974" s="134"/>
      <c r="U974" s="134"/>
      <c r="V974" s="134"/>
      <c r="W974" s="134"/>
      <c r="X974" s="134"/>
      <c r="Y974" s="134"/>
      <c r="Z974" s="134"/>
      <c r="AA974" s="134"/>
    </row>
    <row r="975" ht="22.5" customHeight="1">
      <c r="A975" s="186" t="str">
        <f>'PROP DAILY PNL'!A1181</f>
        <v/>
      </c>
      <c r="B975" s="335" t="str">
        <f t="shared" si="1"/>
        <v>#DIV/0!</v>
      </c>
      <c r="C975" s="334" t="str">
        <f>'Clients Balance'!C1188/'Clients Balance'!B1188</f>
        <v>#DIV/0!</v>
      </c>
      <c r="D975" s="334" t="str">
        <f>'Clients Balance'!D1184/'Clients Balance'!$B1184</f>
        <v>#DIV/0!</v>
      </c>
      <c r="E975" s="334" t="str">
        <f>'Clients Balance'!E1188/'Clients Balance'!$B1188</f>
        <v>#DIV/0!</v>
      </c>
      <c r="F975" s="334" t="str">
        <f>'Clients Balance'!F1188/'Clients Balance'!$B1188</f>
        <v>#DIV/0!</v>
      </c>
      <c r="G975" s="334" t="str">
        <f>'Clients Balance'!G1188/'Clients Balance'!$B1188</f>
        <v>#DIV/0!</v>
      </c>
      <c r="H975" s="334" t="str">
        <f>'Clients Balance'!H1188/'Clients Balance'!$B1188</f>
        <v>#DIV/0!</v>
      </c>
      <c r="I975" s="334" t="str">
        <f>'Clients Balance'!I1188/'Clients Balance'!$B1188</f>
        <v>#DIV/0!</v>
      </c>
      <c r="J975" s="334" t="str">
        <f>'Clients Balance'!J1188/'Clients Balance'!$B1188</f>
        <v>#DIV/0!</v>
      </c>
      <c r="K975" s="334" t="str">
        <f>'Clients Balance'!K1188/'Clients Balance'!$B1188</f>
        <v>#DIV/0!</v>
      </c>
      <c r="L975" s="334" t="str">
        <f>'Clients Balance'!L1184/'Clients Balance'!$B1184</f>
        <v>#DIV/0!</v>
      </c>
      <c r="M975" s="334" t="str">
        <f>'Clients Balance'!M1184/'Clients Balance'!$B1184</f>
        <v>#DIV/0!</v>
      </c>
      <c r="N975" s="334" t="str">
        <f>'Clients Balance'!N1184/'Clients Balance'!$B1184</f>
        <v>#DIV/0!</v>
      </c>
      <c r="O975" s="334" t="str">
        <f>'Clients Balance'!O1184/'Clients Balance'!$B1184</f>
        <v>#DIV/0!</v>
      </c>
      <c r="P975" s="334" t="str">
        <f>'Clients Balance'!P1184/'Clients Balance'!$B1184</f>
        <v>#DIV/0!</v>
      </c>
      <c r="Q975" s="334" t="str">
        <f>'Clients Balance'!Q1184/'Clients Balance'!$B1184</f>
        <v>#DIV/0!</v>
      </c>
      <c r="R975" s="334" t="str">
        <f>'Clients Balance'!R1184/'Clients Balance'!$B1184</f>
        <v>#DIV/0!</v>
      </c>
      <c r="S975" s="134"/>
      <c r="T975" s="134"/>
      <c r="U975" s="134"/>
      <c r="V975" s="134"/>
      <c r="W975" s="134"/>
      <c r="X975" s="134"/>
      <c r="Y975" s="134"/>
      <c r="Z975" s="134"/>
      <c r="AA975" s="134"/>
    </row>
    <row r="976" ht="22.5" customHeight="1">
      <c r="A976" s="186" t="str">
        <f>'PROP DAILY PNL'!A1182</f>
        <v/>
      </c>
      <c r="B976" s="335" t="str">
        <f t="shared" si="1"/>
        <v>#DIV/0!</v>
      </c>
      <c r="C976" s="334" t="str">
        <f>'Clients Balance'!C1189/'Clients Balance'!B1189</f>
        <v>#DIV/0!</v>
      </c>
      <c r="D976" s="334" t="str">
        <f>'Clients Balance'!D1185/'Clients Balance'!$B1185</f>
        <v>#DIV/0!</v>
      </c>
      <c r="E976" s="334" t="str">
        <f>'Clients Balance'!E1189/'Clients Balance'!$B1189</f>
        <v>#DIV/0!</v>
      </c>
      <c r="F976" s="334" t="str">
        <f>'Clients Balance'!F1189/'Clients Balance'!$B1189</f>
        <v>#DIV/0!</v>
      </c>
      <c r="G976" s="334" t="str">
        <f>'Clients Balance'!G1189/'Clients Balance'!$B1189</f>
        <v>#DIV/0!</v>
      </c>
      <c r="H976" s="334" t="str">
        <f>'Clients Balance'!H1189/'Clients Balance'!$B1189</f>
        <v>#DIV/0!</v>
      </c>
      <c r="I976" s="334" t="str">
        <f>'Clients Balance'!I1189/'Clients Balance'!$B1189</f>
        <v>#DIV/0!</v>
      </c>
      <c r="J976" s="334" t="str">
        <f>'Clients Balance'!J1189/'Clients Balance'!$B1189</f>
        <v>#DIV/0!</v>
      </c>
      <c r="K976" s="334" t="str">
        <f>'Clients Balance'!K1189/'Clients Balance'!$B1189</f>
        <v>#DIV/0!</v>
      </c>
      <c r="L976" s="334" t="str">
        <f>'Clients Balance'!L1185/'Clients Balance'!$B1185</f>
        <v>#DIV/0!</v>
      </c>
      <c r="M976" s="334" t="str">
        <f>'Clients Balance'!M1185/'Clients Balance'!$B1185</f>
        <v>#DIV/0!</v>
      </c>
      <c r="N976" s="334" t="str">
        <f>'Clients Balance'!N1185/'Clients Balance'!$B1185</f>
        <v>#DIV/0!</v>
      </c>
      <c r="O976" s="334" t="str">
        <f>'Clients Balance'!O1185/'Clients Balance'!$B1185</f>
        <v>#DIV/0!</v>
      </c>
      <c r="P976" s="334" t="str">
        <f>'Clients Balance'!P1185/'Clients Balance'!$B1185</f>
        <v>#DIV/0!</v>
      </c>
      <c r="Q976" s="334" t="str">
        <f>'Clients Balance'!Q1185/'Clients Balance'!$B1185</f>
        <v>#DIV/0!</v>
      </c>
      <c r="R976" s="334" t="str">
        <f>'Clients Balance'!R1185/'Clients Balance'!$B1185</f>
        <v>#DIV/0!</v>
      </c>
      <c r="S976" s="134"/>
      <c r="T976" s="134"/>
      <c r="U976" s="134"/>
      <c r="V976" s="134"/>
      <c r="W976" s="134"/>
      <c r="X976" s="134"/>
      <c r="Y976" s="134"/>
      <c r="Z976" s="134"/>
      <c r="AA976" s="134"/>
    </row>
    <row r="977" ht="22.5" customHeight="1">
      <c r="A977" s="186" t="str">
        <f>'PROP DAILY PNL'!A1183</f>
        <v/>
      </c>
      <c r="B977" s="335" t="str">
        <f t="shared" si="1"/>
        <v>#DIV/0!</v>
      </c>
      <c r="C977" s="334" t="str">
        <f>'Clients Balance'!C1190/'Clients Balance'!B1190</f>
        <v>#DIV/0!</v>
      </c>
      <c r="D977" s="334" t="str">
        <f>'Clients Balance'!D1186/'Clients Balance'!$B1186</f>
        <v>#DIV/0!</v>
      </c>
      <c r="E977" s="334" t="str">
        <f>'Clients Balance'!E1190/'Clients Balance'!$B1190</f>
        <v>#DIV/0!</v>
      </c>
      <c r="F977" s="334" t="str">
        <f>'Clients Balance'!F1190/'Clients Balance'!$B1190</f>
        <v>#DIV/0!</v>
      </c>
      <c r="G977" s="334" t="str">
        <f>'Clients Balance'!G1190/'Clients Balance'!$B1190</f>
        <v>#DIV/0!</v>
      </c>
      <c r="H977" s="334" t="str">
        <f>'Clients Balance'!H1190/'Clients Balance'!$B1190</f>
        <v>#DIV/0!</v>
      </c>
      <c r="I977" s="334" t="str">
        <f>'Clients Balance'!I1190/'Clients Balance'!$B1190</f>
        <v>#DIV/0!</v>
      </c>
      <c r="J977" s="334" t="str">
        <f>'Clients Balance'!J1190/'Clients Balance'!$B1190</f>
        <v>#DIV/0!</v>
      </c>
      <c r="K977" s="334" t="str">
        <f>'Clients Balance'!K1190/'Clients Balance'!$B1190</f>
        <v>#DIV/0!</v>
      </c>
      <c r="L977" s="334" t="str">
        <f>'Clients Balance'!L1186/'Clients Balance'!$B1186</f>
        <v>#DIV/0!</v>
      </c>
      <c r="M977" s="334" t="str">
        <f>'Clients Balance'!M1186/'Clients Balance'!$B1186</f>
        <v>#DIV/0!</v>
      </c>
      <c r="N977" s="334" t="str">
        <f>'Clients Balance'!N1186/'Clients Balance'!$B1186</f>
        <v>#DIV/0!</v>
      </c>
      <c r="O977" s="334" t="str">
        <f>'Clients Balance'!O1186/'Clients Balance'!$B1186</f>
        <v>#DIV/0!</v>
      </c>
      <c r="P977" s="334" t="str">
        <f>'Clients Balance'!P1186/'Clients Balance'!$B1186</f>
        <v>#DIV/0!</v>
      </c>
      <c r="Q977" s="334" t="str">
        <f>'Clients Balance'!Q1186/'Clients Balance'!$B1186</f>
        <v>#DIV/0!</v>
      </c>
      <c r="R977" s="334" t="str">
        <f>'Clients Balance'!R1186/'Clients Balance'!$B1186</f>
        <v>#DIV/0!</v>
      </c>
      <c r="S977" s="134"/>
      <c r="T977" s="134"/>
      <c r="U977" s="134"/>
      <c r="V977" s="134"/>
      <c r="W977" s="134"/>
      <c r="X977" s="134"/>
      <c r="Y977" s="134"/>
      <c r="Z977" s="134"/>
      <c r="AA977" s="134"/>
    </row>
    <row r="978" ht="22.5" customHeight="1">
      <c r="A978" s="186" t="str">
        <f>'PROP DAILY PNL'!A1184</f>
        <v/>
      </c>
      <c r="B978" s="335" t="str">
        <f t="shared" si="1"/>
        <v>#DIV/0!</v>
      </c>
      <c r="C978" s="334" t="str">
        <f>'Clients Balance'!C1191/'Clients Balance'!B1191</f>
        <v>#DIV/0!</v>
      </c>
      <c r="D978" s="334" t="str">
        <f>'Clients Balance'!D1187/'Clients Balance'!$B1187</f>
        <v>#DIV/0!</v>
      </c>
      <c r="E978" s="334" t="str">
        <f>'Clients Balance'!E1191/'Clients Balance'!$B1191</f>
        <v>#DIV/0!</v>
      </c>
      <c r="F978" s="334" t="str">
        <f>'Clients Balance'!F1191/'Clients Balance'!$B1191</f>
        <v>#DIV/0!</v>
      </c>
      <c r="G978" s="334" t="str">
        <f>'Clients Balance'!G1191/'Clients Balance'!$B1191</f>
        <v>#DIV/0!</v>
      </c>
      <c r="H978" s="334" t="str">
        <f>'Clients Balance'!H1191/'Clients Balance'!$B1191</f>
        <v>#DIV/0!</v>
      </c>
      <c r="I978" s="334" t="str">
        <f>'Clients Balance'!I1191/'Clients Balance'!$B1191</f>
        <v>#DIV/0!</v>
      </c>
      <c r="J978" s="334" t="str">
        <f>'Clients Balance'!J1191/'Clients Balance'!$B1191</f>
        <v>#DIV/0!</v>
      </c>
      <c r="K978" s="334" t="str">
        <f>'Clients Balance'!K1191/'Clients Balance'!$B1191</f>
        <v>#DIV/0!</v>
      </c>
      <c r="L978" s="334" t="str">
        <f>'Clients Balance'!L1187/'Clients Balance'!$B1187</f>
        <v>#DIV/0!</v>
      </c>
      <c r="M978" s="334" t="str">
        <f>'Clients Balance'!M1187/'Clients Balance'!$B1187</f>
        <v>#DIV/0!</v>
      </c>
      <c r="N978" s="334" t="str">
        <f>'Clients Balance'!N1187/'Clients Balance'!$B1187</f>
        <v>#DIV/0!</v>
      </c>
      <c r="O978" s="334" t="str">
        <f>'Clients Balance'!O1187/'Clients Balance'!$B1187</f>
        <v>#DIV/0!</v>
      </c>
      <c r="P978" s="334" t="str">
        <f>'Clients Balance'!P1187/'Clients Balance'!$B1187</f>
        <v>#DIV/0!</v>
      </c>
      <c r="Q978" s="334" t="str">
        <f>'Clients Balance'!Q1187/'Clients Balance'!$B1187</f>
        <v>#DIV/0!</v>
      </c>
      <c r="R978" s="334" t="str">
        <f>'Clients Balance'!R1187/'Clients Balance'!$B1187</f>
        <v>#DIV/0!</v>
      </c>
      <c r="S978" s="134"/>
      <c r="T978" s="134"/>
      <c r="U978" s="134"/>
      <c r="V978" s="134"/>
      <c r="W978" s="134"/>
      <c r="X978" s="134"/>
      <c r="Y978" s="134"/>
      <c r="Z978" s="134"/>
      <c r="AA978" s="134"/>
    </row>
    <row r="979" ht="22.5" customHeight="1">
      <c r="A979" s="186" t="str">
        <f>'PROP DAILY PNL'!A1185</f>
        <v/>
      </c>
      <c r="B979" s="335" t="str">
        <f t="shared" si="1"/>
        <v>#DIV/0!</v>
      </c>
      <c r="C979" s="334" t="str">
        <f>'Clients Balance'!C1192/'Clients Balance'!B1192</f>
        <v>#DIV/0!</v>
      </c>
      <c r="D979" s="334" t="str">
        <f>'Clients Balance'!D1188/'Clients Balance'!$B1188</f>
        <v>#DIV/0!</v>
      </c>
      <c r="E979" s="334" t="str">
        <f>'Clients Balance'!E1192/'Clients Balance'!$B1192</f>
        <v>#DIV/0!</v>
      </c>
      <c r="F979" s="334" t="str">
        <f>'Clients Balance'!F1192/'Clients Balance'!$B1192</f>
        <v>#DIV/0!</v>
      </c>
      <c r="G979" s="334" t="str">
        <f>'Clients Balance'!G1192/'Clients Balance'!$B1192</f>
        <v>#DIV/0!</v>
      </c>
      <c r="H979" s="334" t="str">
        <f>'Clients Balance'!H1192/'Clients Balance'!$B1192</f>
        <v>#DIV/0!</v>
      </c>
      <c r="I979" s="334" t="str">
        <f>'Clients Balance'!I1192/'Clients Balance'!$B1192</f>
        <v>#DIV/0!</v>
      </c>
      <c r="J979" s="334" t="str">
        <f>'Clients Balance'!J1192/'Clients Balance'!$B1192</f>
        <v>#DIV/0!</v>
      </c>
      <c r="K979" s="334" t="str">
        <f>'Clients Balance'!K1192/'Clients Balance'!$B1192</f>
        <v>#DIV/0!</v>
      </c>
      <c r="L979" s="334" t="str">
        <f>'Clients Balance'!L1188/'Clients Balance'!$B1188</f>
        <v>#DIV/0!</v>
      </c>
      <c r="M979" s="334" t="str">
        <f>'Clients Balance'!M1188/'Clients Balance'!$B1188</f>
        <v>#DIV/0!</v>
      </c>
      <c r="N979" s="334" t="str">
        <f>'Clients Balance'!N1188/'Clients Balance'!$B1188</f>
        <v>#DIV/0!</v>
      </c>
      <c r="O979" s="334" t="str">
        <f>'Clients Balance'!O1188/'Clients Balance'!$B1188</f>
        <v>#DIV/0!</v>
      </c>
      <c r="P979" s="334" t="str">
        <f>'Clients Balance'!P1188/'Clients Balance'!$B1188</f>
        <v>#DIV/0!</v>
      </c>
      <c r="Q979" s="334" t="str">
        <f>'Clients Balance'!Q1188/'Clients Balance'!$B1188</f>
        <v>#DIV/0!</v>
      </c>
      <c r="R979" s="334" t="str">
        <f>'Clients Balance'!R1188/'Clients Balance'!$B1188</f>
        <v>#DIV/0!</v>
      </c>
      <c r="S979" s="134"/>
      <c r="T979" s="134"/>
      <c r="U979" s="134"/>
      <c r="V979" s="134"/>
      <c r="W979" s="134"/>
      <c r="X979" s="134"/>
      <c r="Y979" s="134"/>
      <c r="Z979" s="134"/>
      <c r="AA979" s="134"/>
    </row>
    <row r="980" ht="22.5" customHeight="1">
      <c r="A980" s="186" t="str">
        <f>'PROP DAILY PNL'!A1186</f>
        <v/>
      </c>
      <c r="B980" s="335" t="str">
        <f t="shared" si="1"/>
        <v>#DIV/0!</v>
      </c>
      <c r="C980" s="334" t="str">
        <f>'Clients Balance'!C1193/'Clients Balance'!B1193</f>
        <v>#DIV/0!</v>
      </c>
      <c r="D980" s="334" t="str">
        <f>'Clients Balance'!D1189/'Clients Balance'!$B1189</f>
        <v>#DIV/0!</v>
      </c>
      <c r="E980" s="334" t="str">
        <f>'Clients Balance'!E1193/'Clients Balance'!$B1193</f>
        <v>#DIV/0!</v>
      </c>
      <c r="F980" s="334" t="str">
        <f>'Clients Balance'!F1193/'Clients Balance'!$B1193</f>
        <v>#DIV/0!</v>
      </c>
      <c r="G980" s="334" t="str">
        <f>'Clients Balance'!G1193/'Clients Balance'!$B1193</f>
        <v>#DIV/0!</v>
      </c>
      <c r="H980" s="334" t="str">
        <f>'Clients Balance'!H1193/'Clients Balance'!$B1193</f>
        <v>#DIV/0!</v>
      </c>
      <c r="I980" s="334" t="str">
        <f>'Clients Balance'!I1193/'Clients Balance'!$B1193</f>
        <v>#DIV/0!</v>
      </c>
      <c r="J980" s="334" t="str">
        <f>'Clients Balance'!J1193/'Clients Balance'!$B1193</f>
        <v>#DIV/0!</v>
      </c>
      <c r="K980" s="334" t="str">
        <f>'Clients Balance'!K1193/'Clients Balance'!$B1193</f>
        <v>#DIV/0!</v>
      </c>
      <c r="L980" s="334" t="str">
        <f>'Clients Balance'!L1189/'Clients Balance'!$B1189</f>
        <v>#DIV/0!</v>
      </c>
      <c r="M980" s="334" t="str">
        <f>'Clients Balance'!M1189/'Clients Balance'!$B1189</f>
        <v>#DIV/0!</v>
      </c>
      <c r="N980" s="334" t="str">
        <f>'Clients Balance'!N1189/'Clients Balance'!$B1189</f>
        <v>#DIV/0!</v>
      </c>
      <c r="O980" s="334" t="str">
        <f>'Clients Balance'!O1189/'Clients Balance'!$B1189</f>
        <v>#DIV/0!</v>
      </c>
      <c r="P980" s="334" t="str">
        <f>'Clients Balance'!P1189/'Clients Balance'!$B1189</f>
        <v>#DIV/0!</v>
      </c>
      <c r="Q980" s="334" t="str">
        <f>'Clients Balance'!Q1189/'Clients Balance'!$B1189</f>
        <v>#DIV/0!</v>
      </c>
      <c r="R980" s="334" t="str">
        <f>'Clients Balance'!R1189/'Clients Balance'!$B1189</f>
        <v>#DIV/0!</v>
      </c>
      <c r="S980" s="134"/>
      <c r="T980" s="134"/>
      <c r="U980" s="134"/>
      <c r="V980" s="134"/>
      <c r="W980" s="134"/>
      <c r="X980" s="134"/>
      <c r="Y980" s="134"/>
      <c r="Z980" s="134"/>
      <c r="AA980" s="134"/>
    </row>
    <row r="981" ht="22.5" customHeight="1">
      <c r="A981" s="186" t="str">
        <f>'PROP DAILY PNL'!A1187</f>
        <v/>
      </c>
      <c r="B981" s="335" t="str">
        <f t="shared" si="1"/>
        <v>#DIV/0!</v>
      </c>
      <c r="C981" s="334" t="str">
        <f>'Clients Balance'!C1194/'Clients Balance'!B1194</f>
        <v>#DIV/0!</v>
      </c>
      <c r="D981" s="334" t="str">
        <f>'Clients Balance'!D1190/'Clients Balance'!$B1190</f>
        <v>#DIV/0!</v>
      </c>
      <c r="E981" s="334" t="str">
        <f>'Clients Balance'!E1194/'Clients Balance'!$B1194</f>
        <v>#DIV/0!</v>
      </c>
      <c r="F981" s="334" t="str">
        <f>'Clients Balance'!F1194/'Clients Balance'!$B1194</f>
        <v>#DIV/0!</v>
      </c>
      <c r="G981" s="334" t="str">
        <f>'Clients Balance'!G1194/'Clients Balance'!$B1194</f>
        <v>#DIV/0!</v>
      </c>
      <c r="H981" s="334" t="str">
        <f>'Clients Balance'!H1194/'Clients Balance'!$B1194</f>
        <v>#DIV/0!</v>
      </c>
      <c r="I981" s="334" t="str">
        <f>'Clients Balance'!I1194/'Clients Balance'!$B1194</f>
        <v>#DIV/0!</v>
      </c>
      <c r="J981" s="334" t="str">
        <f>'Clients Balance'!J1194/'Clients Balance'!$B1194</f>
        <v>#DIV/0!</v>
      </c>
      <c r="K981" s="334" t="str">
        <f>'Clients Balance'!K1194/'Clients Balance'!$B1194</f>
        <v>#DIV/0!</v>
      </c>
      <c r="L981" s="334" t="str">
        <f>'Clients Balance'!L1190/'Clients Balance'!$B1190</f>
        <v>#DIV/0!</v>
      </c>
      <c r="M981" s="334" t="str">
        <f>'Clients Balance'!M1190/'Clients Balance'!$B1190</f>
        <v>#DIV/0!</v>
      </c>
      <c r="N981" s="334" t="str">
        <f>'Clients Balance'!N1190/'Clients Balance'!$B1190</f>
        <v>#DIV/0!</v>
      </c>
      <c r="O981" s="334" t="str">
        <f>'Clients Balance'!O1190/'Clients Balance'!$B1190</f>
        <v>#DIV/0!</v>
      </c>
      <c r="P981" s="334" t="str">
        <f>'Clients Balance'!P1190/'Clients Balance'!$B1190</f>
        <v>#DIV/0!</v>
      </c>
      <c r="Q981" s="334" t="str">
        <f>'Clients Balance'!Q1190/'Clients Balance'!$B1190</f>
        <v>#DIV/0!</v>
      </c>
      <c r="R981" s="334" t="str">
        <f>'Clients Balance'!R1190/'Clients Balance'!$B1190</f>
        <v>#DIV/0!</v>
      </c>
      <c r="S981" s="134"/>
      <c r="T981" s="134"/>
      <c r="U981" s="134"/>
      <c r="V981" s="134"/>
      <c r="W981" s="134"/>
      <c r="X981" s="134"/>
      <c r="Y981" s="134"/>
      <c r="Z981" s="134"/>
      <c r="AA981" s="134"/>
    </row>
    <row r="982" ht="22.5" customHeight="1">
      <c r="A982" s="186" t="str">
        <f>'PROP DAILY PNL'!A1188</f>
        <v/>
      </c>
      <c r="B982" s="335" t="str">
        <f t="shared" si="1"/>
        <v>#DIV/0!</v>
      </c>
      <c r="C982" s="334" t="str">
        <f>'Clients Balance'!C1195/'Clients Balance'!B1195</f>
        <v>#DIV/0!</v>
      </c>
      <c r="D982" s="334" t="str">
        <f>'Clients Balance'!D1191/'Clients Balance'!$B1191</f>
        <v>#DIV/0!</v>
      </c>
      <c r="E982" s="334" t="str">
        <f>'Clients Balance'!E1195/'Clients Balance'!$B1195</f>
        <v>#DIV/0!</v>
      </c>
      <c r="F982" s="334" t="str">
        <f>'Clients Balance'!F1195/'Clients Balance'!$B1195</f>
        <v>#DIV/0!</v>
      </c>
      <c r="G982" s="334" t="str">
        <f>'Clients Balance'!G1195/'Clients Balance'!$B1195</f>
        <v>#DIV/0!</v>
      </c>
      <c r="H982" s="334" t="str">
        <f>'Clients Balance'!H1195/'Clients Balance'!$B1195</f>
        <v>#DIV/0!</v>
      </c>
      <c r="I982" s="334" t="str">
        <f>'Clients Balance'!I1195/'Clients Balance'!$B1195</f>
        <v>#DIV/0!</v>
      </c>
      <c r="J982" s="334" t="str">
        <f>'Clients Balance'!J1195/'Clients Balance'!$B1195</f>
        <v>#DIV/0!</v>
      </c>
      <c r="K982" s="334" t="str">
        <f>'Clients Balance'!K1195/'Clients Balance'!$B1195</f>
        <v>#DIV/0!</v>
      </c>
      <c r="L982" s="334" t="str">
        <f>'Clients Balance'!L1191/'Clients Balance'!$B1191</f>
        <v>#DIV/0!</v>
      </c>
      <c r="M982" s="334" t="str">
        <f>'Clients Balance'!M1191/'Clients Balance'!$B1191</f>
        <v>#DIV/0!</v>
      </c>
      <c r="N982" s="334" t="str">
        <f>'Clients Balance'!N1191/'Clients Balance'!$B1191</f>
        <v>#DIV/0!</v>
      </c>
      <c r="O982" s="334" t="str">
        <f>'Clients Balance'!O1191/'Clients Balance'!$B1191</f>
        <v>#DIV/0!</v>
      </c>
      <c r="P982" s="334" t="str">
        <f>'Clients Balance'!P1191/'Clients Balance'!$B1191</f>
        <v>#DIV/0!</v>
      </c>
      <c r="Q982" s="334" t="str">
        <f>'Clients Balance'!Q1191/'Clients Balance'!$B1191</f>
        <v>#DIV/0!</v>
      </c>
      <c r="R982" s="334" t="str">
        <f>'Clients Balance'!R1191/'Clients Balance'!$B1191</f>
        <v>#DIV/0!</v>
      </c>
      <c r="S982" s="134"/>
      <c r="T982" s="134"/>
      <c r="U982" s="134"/>
      <c r="V982" s="134"/>
      <c r="W982" s="134"/>
      <c r="X982" s="134"/>
      <c r="Y982" s="134"/>
      <c r="Z982" s="134"/>
      <c r="AA982" s="134"/>
    </row>
    <row r="983" ht="22.5" customHeight="1">
      <c r="A983" s="186" t="str">
        <f>'PROP DAILY PNL'!A1189</f>
        <v/>
      </c>
      <c r="B983" s="335" t="str">
        <f t="shared" si="1"/>
        <v>#DIV/0!</v>
      </c>
      <c r="C983" s="334" t="str">
        <f>'Clients Balance'!C1196/'Clients Balance'!B1196</f>
        <v>#DIV/0!</v>
      </c>
      <c r="D983" s="334" t="str">
        <f>'Clients Balance'!D1192/'Clients Balance'!$B1192</f>
        <v>#DIV/0!</v>
      </c>
      <c r="E983" s="334" t="str">
        <f>'Clients Balance'!E1196/'Clients Balance'!$B1196</f>
        <v>#DIV/0!</v>
      </c>
      <c r="F983" s="334" t="str">
        <f>'Clients Balance'!F1196/'Clients Balance'!$B1196</f>
        <v>#DIV/0!</v>
      </c>
      <c r="G983" s="334" t="str">
        <f>'Clients Balance'!G1196/'Clients Balance'!$B1196</f>
        <v>#DIV/0!</v>
      </c>
      <c r="H983" s="334" t="str">
        <f>'Clients Balance'!H1196/'Clients Balance'!$B1196</f>
        <v>#DIV/0!</v>
      </c>
      <c r="I983" s="334" t="str">
        <f>'Clients Balance'!I1196/'Clients Balance'!$B1196</f>
        <v>#DIV/0!</v>
      </c>
      <c r="J983" s="334" t="str">
        <f>'Clients Balance'!J1196/'Clients Balance'!$B1196</f>
        <v>#DIV/0!</v>
      </c>
      <c r="K983" s="334" t="str">
        <f>'Clients Balance'!K1196/'Clients Balance'!$B1196</f>
        <v>#DIV/0!</v>
      </c>
      <c r="L983" s="334" t="str">
        <f>'Clients Balance'!L1192/'Clients Balance'!$B1192</f>
        <v>#DIV/0!</v>
      </c>
      <c r="M983" s="334" t="str">
        <f>'Clients Balance'!M1192/'Clients Balance'!$B1192</f>
        <v>#DIV/0!</v>
      </c>
      <c r="N983" s="334" t="str">
        <f>'Clients Balance'!N1192/'Clients Balance'!$B1192</f>
        <v>#DIV/0!</v>
      </c>
      <c r="O983" s="334" t="str">
        <f>'Clients Balance'!O1192/'Clients Balance'!$B1192</f>
        <v>#DIV/0!</v>
      </c>
      <c r="P983" s="334" t="str">
        <f>'Clients Balance'!P1192/'Clients Balance'!$B1192</f>
        <v>#DIV/0!</v>
      </c>
      <c r="Q983" s="334" t="str">
        <f>'Clients Balance'!Q1192/'Clients Balance'!$B1192</f>
        <v>#DIV/0!</v>
      </c>
      <c r="R983" s="334" t="str">
        <f>'Clients Balance'!R1192/'Clients Balance'!$B1192</f>
        <v>#DIV/0!</v>
      </c>
      <c r="S983" s="134"/>
      <c r="T983" s="134"/>
      <c r="U983" s="134"/>
      <c r="V983" s="134"/>
      <c r="W983" s="134"/>
      <c r="X983" s="134"/>
      <c r="Y983" s="134"/>
      <c r="Z983" s="134"/>
      <c r="AA983" s="134"/>
    </row>
    <row r="984" ht="22.5" customHeight="1">
      <c r="A984" s="186" t="str">
        <f>'PROP DAILY PNL'!A1190</f>
        <v/>
      </c>
      <c r="B984" s="335" t="str">
        <f t="shared" si="1"/>
        <v>#DIV/0!</v>
      </c>
      <c r="C984" s="334" t="str">
        <f>'Clients Balance'!C1197/'Clients Balance'!B1197</f>
        <v>#DIV/0!</v>
      </c>
      <c r="D984" s="334" t="str">
        <f>'Clients Balance'!D1193/'Clients Balance'!$B1193</f>
        <v>#DIV/0!</v>
      </c>
      <c r="E984" s="334" t="str">
        <f>'Clients Balance'!E1197/'Clients Balance'!$B1197</f>
        <v>#DIV/0!</v>
      </c>
      <c r="F984" s="334" t="str">
        <f>'Clients Balance'!F1197/'Clients Balance'!$B1197</f>
        <v>#DIV/0!</v>
      </c>
      <c r="G984" s="334" t="str">
        <f>'Clients Balance'!G1197/'Clients Balance'!$B1197</f>
        <v>#DIV/0!</v>
      </c>
      <c r="H984" s="334" t="str">
        <f>'Clients Balance'!H1197/'Clients Balance'!$B1197</f>
        <v>#DIV/0!</v>
      </c>
      <c r="I984" s="334" t="str">
        <f>'Clients Balance'!I1197/'Clients Balance'!$B1197</f>
        <v>#DIV/0!</v>
      </c>
      <c r="J984" s="334" t="str">
        <f>'Clients Balance'!J1197/'Clients Balance'!$B1197</f>
        <v>#DIV/0!</v>
      </c>
      <c r="K984" s="334" t="str">
        <f>'Clients Balance'!K1197/'Clients Balance'!$B1197</f>
        <v>#DIV/0!</v>
      </c>
      <c r="L984" s="334" t="str">
        <f>'Clients Balance'!L1193/'Clients Balance'!$B1193</f>
        <v>#DIV/0!</v>
      </c>
      <c r="M984" s="334" t="str">
        <f>'Clients Balance'!M1193/'Clients Balance'!$B1193</f>
        <v>#DIV/0!</v>
      </c>
      <c r="N984" s="334" t="str">
        <f>'Clients Balance'!N1193/'Clients Balance'!$B1193</f>
        <v>#DIV/0!</v>
      </c>
      <c r="O984" s="334" t="str">
        <f>'Clients Balance'!O1193/'Clients Balance'!$B1193</f>
        <v>#DIV/0!</v>
      </c>
      <c r="P984" s="334" t="str">
        <f>'Clients Balance'!P1193/'Clients Balance'!$B1193</f>
        <v>#DIV/0!</v>
      </c>
      <c r="Q984" s="334" t="str">
        <f>'Clients Balance'!Q1193/'Clients Balance'!$B1193</f>
        <v>#DIV/0!</v>
      </c>
      <c r="R984" s="334" t="str">
        <f>'Clients Balance'!R1193/'Clients Balance'!$B1193</f>
        <v>#DIV/0!</v>
      </c>
      <c r="S984" s="134"/>
      <c r="T984" s="134"/>
      <c r="U984" s="134"/>
      <c r="V984" s="134"/>
      <c r="W984" s="134"/>
      <c r="X984" s="134"/>
      <c r="Y984" s="134"/>
      <c r="Z984" s="134"/>
      <c r="AA984" s="134"/>
    </row>
    <row r="985" ht="22.5" customHeight="1">
      <c r="A985" s="186" t="str">
        <f>'PROP DAILY PNL'!A1191</f>
        <v/>
      </c>
      <c r="B985" s="335" t="str">
        <f t="shared" si="1"/>
        <v>#DIV/0!</v>
      </c>
      <c r="C985" s="334" t="str">
        <f>'Clients Balance'!C1198/'Clients Balance'!B1198</f>
        <v>#DIV/0!</v>
      </c>
      <c r="D985" s="334" t="str">
        <f>'Clients Balance'!D1194/'Clients Balance'!$B1194</f>
        <v>#DIV/0!</v>
      </c>
      <c r="E985" s="334" t="str">
        <f>'Clients Balance'!E1198/'Clients Balance'!$B1198</f>
        <v>#DIV/0!</v>
      </c>
      <c r="F985" s="334" t="str">
        <f>'Clients Balance'!F1198/'Clients Balance'!$B1198</f>
        <v>#DIV/0!</v>
      </c>
      <c r="G985" s="334" t="str">
        <f>'Clients Balance'!G1198/'Clients Balance'!$B1198</f>
        <v>#DIV/0!</v>
      </c>
      <c r="H985" s="334" t="str">
        <f>'Clients Balance'!H1198/'Clients Balance'!$B1198</f>
        <v>#DIV/0!</v>
      </c>
      <c r="I985" s="334" t="str">
        <f>'Clients Balance'!I1198/'Clients Balance'!$B1198</f>
        <v>#DIV/0!</v>
      </c>
      <c r="J985" s="334" t="str">
        <f>'Clients Balance'!J1198/'Clients Balance'!$B1198</f>
        <v>#DIV/0!</v>
      </c>
      <c r="K985" s="334" t="str">
        <f>'Clients Balance'!K1198/'Clients Balance'!$B1198</f>
        <v>#DIV/0!</v>
      </c>
      <c r="L985" s="334" t="str">
        <f>'Clients Balance'!L1194/'Clients Balance'!$B1194</f>
        <v>#DIV/0!</v>
      </c>
      <c r="M985" s="334" t="str">
        <f>'Clients Balance'!M1194/'Clients Balance'!$B1194</f>
        <v>#DIV/0!</v>
      </c>
      <c r="N985" s="334" t="str">
        <f>'Clients Balance'!N1194/'Clients Balance'!$B1194</f>
        <v>#DIV/0!</v>
      </c>
      <c r="O985" s="334" t="str">
        <f>'Clients Balance'!O1194/'Clients Balance'!$B1194</f>
        <v>#DIV/0!</v>
      </c>
      <c r="P985" s="334" t="str">
        <f>'Clients Balance'!P1194/'Clients Balance'!$B1194</f>
        <v>#DIV/0!</v>
      </c>
      <c r="Q985" s="334" t="str">
        <f>'Clients Balance'!Q1194/'Clients Balance'!$B1194</f>
        <v>#DIV/0!</v>
      </c>
      <c r="R985" s="334" t="str">
        <f>'Clients Balance'!R1194/'Clients Balance'!$B1194</f>
        <v>#DIV/0!</v>
      </c>
      <c r="S985" s="134"/>
      <c r="T985" s="134"/>
      <c r="U985" s="134"/>
      <c r="V985" s="134"/>
      <c r="W985" s="134"/>
      <c r="X985" s="134"/>
      <c r="Y985" s="134"/>
      <c r="Z985" s="134"/>
      <c r="AA985" s="134"/>
    </row>
    <row r="986" ht="22.5" customHeight="1">
      <c r="A986" s="186" t="str">
        <f>'PROP DAILY PNL'!A1192</f>
        <v/>
      </c>
      <c r="B986" s="335" t="str">
        <f t="shared" si="1"/>
        <v>#DIV/0!</v>
      </c>
      <c r="C986" s="334" t="str">
        <f>'Clients Balance'!C1199/'Clients Balance'!B1199</f>
        <v>#DIV/0!</v>
      </c>
      <c r="D986" s="334" t="str">
        <f>'Clients Balance'!D1195/'Clients Balance'!$B1195</f>
        <v>#DIV/0!</v>
      </c>
      <c r="E986" s="334" t="str">
        <f>'Clients Balance'!E1199/'Clients Balance'!$B1199</f>
        <v>#DIV/0!</v>
      </c>
      <c r="F986" s="334" t="str">
        <f>'Clients Balance'!F1199/'Clients Balance'!$B1199</f>
        <v>#DIV/0!</v>
      </c>
      <c r="G986" s="334" t="str">
        <f>'Clients Balance'!G1199/'Clients Balance'!$B1199</f>
        <v>#DIV/0!</v>
      </c>
      <c r="H986" s="334" t="str">
        <f>'Clients Balance'!H1199/'Clients Balance'!$B1199</f>
        <v>#DIV/0!</v>
      </c>
      <c r="I986" s="334" t="str">
        <f>'Clients Balance'!I1199/'Clients Balance'!$B1199</f>
        <v>#DIV/0!</v>
      </c>
      <c r="J986" s="334" t="str">
        <f>'Clients Balance'!J1199/'Clients Balance'!$B1199</f>
        <v>#DIV/0!</v>
      </c>
      <c r="K986" s="334" t="str">
        <f>'Clients Balance'!K1199/'Clients Balance'!$B1199</f>
        <v>#DIV/0!</v>
      </c>
      <c r="L986" s="334" t="str">
        <f>'Clients Balance'!L1195/'Clients Balance'!$B1195</f>
        <v>#DIV/0!</v>
      </c>
      <c r="M986" s="334" t="str">
        <f>'Clients Balance'!M1195/'Clients Balance'!$B1195</f>
        <v>#DIV/0!</v>
      </c>
      <c r="N986" s="334" t="str">
        <f>'Clients Balance'!N1195/'Clients Balance'!$B1195</f>
        <v>#DIV/0!</v>
      </c>
      <c r="O986" s="334" t="str">
        <f>'Clients Balance'!O1195/'Clients Balance'!$B1195</f>
        <v>#DIV/0!</v>
      </c>
      <c r="P986" s="334" t="str">
        <f>'Clients Balance'!P1195/'Clients Balance'!$B1195</f>
        <v>#DIV/0!</v>
      </c>
      <c r="Q986" s="334" t="str">
        <f>'Clients Balance'!Q1195/'Clients Balance'!$B1195</f>
        <v>#DIV/0!</v>
      </c>
      <c r="R986" s="334" t="str">
        <f>'Clients Balance'!R1195/'Clients Balance'!$B1195</f>
        <v>#DIV/0!</v>
      </c>
      <c r="S986" s="134"/>
      <c r="T986" s="134"/>
      <c r="U986" s="134"/>
      <c r="V986" s="134"/>
      <c r="W986" s="134"/>
      <c r="X986" s="134"/>
      <c r="Y986" s="134"/>
      <c r="Z986" s="134"/>
      <c r="AA986" s="134"/>
    </row>
    <row r="987" ht="22.5" customHeight="1">
      <c r="A987" s="186" t="str">
        <f>'PROP DAILY PNL'!A1193</f>
        <v/>
      </c>
      <c r="B987" s="335" t="str">
        <f t="shared" si="1"/>
        <v>#DIV/0!</v>
      </c>
      <c r="C987" s="334" t="str">
        <f>'Clients Balance'!C1200/'Clients Balance'!B1200</f>
        <v>#DIV/0!</v>
      </c>
      <c r="D987" s="334" t="str">
        <f>'Clients Balance'!D1196/'Clients Balance'!$B1196</f>
        <v>#DIV/0!</v>
      </c>
      <c r="E987" s="334" t="str">
        <f>'Clients Balance'!E1200/'Clients Balance'!$B1200</f>
        <v>#DIV/0!</v>
      </c>
      <c r="F987" s="334" t="str">
        <f>'Clients Balance'!F1200/'Clients Balance'!$B1200</f>
        <v>#DIV/0!</v>
      </c>
      <c r="G987" s="334" t="str">
        <f>'Clients Balance'!G1200/'Clients Balance'!$B1200</f>
        <v>#DIV/0!</v>
      </c>
      <c r="H987" s="334" t="str">
        <f>'Clients Balance'!H1200/'Clients Balance'!$B1200</f>
        <v>#DIV/0!</v>
      </c>
      <c r="I987" s="334" t="str">
        <f>'Clients Balance'!I1200/'Clients Balance'!$B1200</f>
        <v>#DIV/0!</v>
      </c>
      <c r="J987" s="334" t="str">
        <f>'Clients Balance'!J1200/'Clients Balance'!$B1200</f>
        <v>#DIV/0!</v>
      </c>
      <c r="K987" s="334" t="str">
        <f>'Clients Balance'!K1200/'Clients Balance'!$B1200</f>
        <v>#DIV/0!</v>
      </c>
      <c r="L987" s="334" t="str">
        <f>'Clients Balance'!L1196/'Clients Balance'!$B1196</f>
        <v>#DIV/0!</v>
      </c>
      <c r="M987" s="334" t="str">
        <f>'Clients Balance'!M1196/'Clients Balance'!$B1196</f>
        <v>#DIV/0!</v>
      </c>
      <c r="N987" s="334" t="str">
        <f>'Clients Balance'!N1196/'Clients Balance'!$B1196</f>
        <v>#DIV/0!</v>
      </c>
      <c r="O987" s="334" t="str">
        <f>'Clients Balance'!O1196/'Clients Balance'!$B1196</f>
        <v>#DIV/0!</v>
      </c>
      <c r="P987" s="334" t="str">
        <f>'Clients Balance'!P1196/'Clients Balance'!$B1196</f>
        <v>#DIV/0!</v>
      </c>
      <c r="Q987" s="334" t="str">
        <f>'Clients Balance'!Q1196/'Clients Balance'!$B1196</f>
        <v>#DIV/0!</v>
      </c>
      <c r="R987" s="334" t="str">
        <f>'Clients Balance'!R1196/'Clients Balance'!$B1196</f>
        <v>#DIV/0!</v>
      </c>
      <c r="S987" s="134"/>
      <c r="T987" s="134"/>
      <c r="U987" s="134"/>
      <c r="V987" s="134"/>
      <c r="W987" s="134"/>
      <c r="X987" s="134"/>
      <c r="Y987" s="134"/>
      <c r="Z987" s="134"/>
      <c r="AA987" s="134"/>
    </row>
    <row r="988" ht="22.5" customHeight="1">
      <c r="A988" s="186" t="str">
        <f>'PROP DAILY PNL'!A1194</f>
        <v/>
      </c>
      <c r="B988" s="335" t="str">
        <f t="shared" si="1"/>
        <v>#DIV/0!</v>
      </c>
      <c r="C988" s="334" t="str">
        <f>'Clients Balance'!C1201/'Clients Balance'!B1201</f>
        <v>#DIV/0!</v>
      </c>
      <c r="D988" s="334" t="str">
        <f>'Clients Balance'!D1197/'Clients Balance'!$B1197</f>
        <v>#DIV/0!</v>
      </c>
      <c r="E988" s="334" t="str">
        <f>'Clients Balance'!E1201/'Clients Balance'!$B1201</f>
        <v>#DIV/0!</v>
      </c>
      <c r="F988" s="334" t="str">
        <f>'Clients Balance'!F1201/'Clients Balance'!$B1201</f>
        <v>#DIV/0!</v>
      </c>
      <c r="G988" s="334" t="str">
        <f>'Clients Balance'!G1201/'Clients Balance'!$B1201</f>
        <v>#DIV/0!</v>
      </c>
      <c r="H988" s="334" t="str">
        <f>'Clients Balance'!H1201/'Clients Balance'!$B1201</f>
        <v>#DIV/0!</v>
      </c>
      <c r="I988" s="334" t="str">
        <f>'Clients Balance'!I1201/'Clients Balance'!$B1201</f>
        <v>#DIV/0!</v>
      </c>
      <c r="J988" s="334" t="str">
        <f>'Clients Balance'!J1201/'Clients Balance'!$B1201</f>
        <v>#DIV/0!</v>
      </c>
      <c r="K988" s="334" t="str">
        <f>'Clients Balance'!K1201/'Clients Balance'!$B1201</f>
        <v>#DIV/0!</v>
      </c>
      <c r="L988" s="334" t="str">
        <f>'Clients Balance'!L1197/'Clients Balance'!$B1197</f>
        <v>#DIV/0!</v>
      </c>
      <c r="M988" s="334" t="str">
        <f>'Clients Balance'!M1197/'Clients Balance'!$B1197</f>
        <v>#DIV/0!</v>
      </c>
      <c r="N988" s="334" t="str">
        <f>'Clients Balance'!N1197/'Clients Balance'!$B1197</f>
        <v>#DIV/0!</v>
      </c>
      <c r="O988" s="334" t="str">
        <f>'Clients Balance'!O1197/'Clients Balance'!$B1197</f>
        <v>#DIV/0!</v>
      </c>
      <c r="P988" s="334" t="str">
        <f>'Clients Balance'!P1197/'Clients Balance'!$B1197</f>
        <v>#DIV/0!</v>
      </c>
      <c r="Q988" s="334" t="str">
        <f>'Clients Balance'!Q1197/'Clients Balance'!$B1197</f>
        <v>#DIV/0!</v>
      </c>
      <c r="R988" s="334" t="str">
        <f>'Clients Balance'!R1197/'Clients Balance'!$B1197</f>
        <v>#DIV/0!</v>
      </c>
      <c r="S988" s="134"/>
      <c r="T988" s="134"/>
      <c r="U988" s="134"/>
      <c r="V988" s="134"/>
      <c r="W988" s="134"/>
      <c r="X988" s="134"/>
      <c r="Y988" s="134"/>
      <c r="Z988" s="134"/>
      <c r="AA988" s="134"/>
    </row>
    <row r="989" ht="22.5" customHeight="1">
      <c r="A989" s="186" t="str">
        <f>'PROP DAILY PNL'!A1195</f>
        <v/>
      </c>
      <c r="B989" s="335" t="str">
        <f t="shared" si="1"/>
        <v>#DIV/0!</v>
      </c>
      <c r="C989" s="334" t="str">
        <f>'Clients Balance'!C1202/'Clients Balance'!B1202</f>
        <v>#DIV/0!</v>
      </c>
      <c r="D989" s="334" t="str">
        <f>'Clients Balance'!D1198/'Clients Balance'!$B1198</f>
        <v>#DIV/0!</v>
      </c>
      <c r="E989" s="334" t="str">
        <f>'Clients Balance'!E1202/'Clients Balance'!$B1202</f>
        <v>#DIV/0!</v>
      </c>
      <c r="F989" s="334" t="str">
        <f>'Clients Balance'!F1202/'Clients Balance'!$B1202</f>
        <v>#DIV/0!</v>
      </c>
      <c r="G989" s="334" t="str">
        <f>'Clients Balance'!G1202/'Clients Balance'!$B1202</f>
        <v>#DIV/0!</v>
      </c>
      <c r="H989" s="334" t="str">
        <f>'Clients Balance'!H1202/'Clients Balance'!$B1202</f>
        <v>#DIV/0!</v>
      </c>
      <c r="I989" s="334" t="str">
        <f>'Clients Balance'!I1202/'Clients Balance'!$B1202</f>
        <v>#DIV/0!</v>
      </c>
      <c r="J989" s="334" t="str">
        <f>'Clients Balance'!J1202/'Clients Balance'!$B1202</f>
        <v>#DIV/0!</v>
      </c>
      <c r="K989" s="334" t="str">
        <f>'Clients Balance'!K1202/'Clients Balance'!$B1202</f>
        <v>#DIV/0!</v>
      </c>
      <c r="L989" s="334" t="str">
        <f>'Clients Balance'!L1198/'Clients Balance'!$B1198</f>
        <v>#DIV/0!</v>
      </c>
      <c r="M989" s="334" t="str">
        <f>'Clients Balance'!M1198/'Clients Balance'!$B1198</f>
        <v>#DIV/0!</v>
      </c>
      <c r="N989" s="334" t="str">
        <f>'Clients Balance'!N1198/'Clients Balance'!$B1198</f>
        <v>#DIV/0!</v>
      </c>
      <c r="O989" s="334" t="str">
        <f>'Clients Balance'!O1198/'Clients Balance'!$B1198</f>
        <v>#DIV/0!</v>
      </c>
      <c r="P989" s="334" t="str">
        <f>'Clients Balance'!P1198/'Clients Balance'!$B1198</f>
        <v>#DIV/0!</v>
      </c>
      <c r="Q989" s="334" t="str">
        <f>'Clients Balance'!Q1198/'Clients Balance'!$B1198</f>
        <v>#DIV/0!</v>
      </c>
      <c r="R989" s="334" t="str">
        <f>'Clients Balance'!R1198/'Clients Balance'!$B1198</f>
        <v>#DIV/0!</v>
      </c>
      <c r="S989" s="134"/>
      <c r="T989" s="134"/>
      <c r="U989" s="134"/>
      <c r="V989" s="134"/>
      <c r="W989" s="134"/>
      <c r="X989" s="134"/>
      <c r="Y989" s="134"/>
      <c r="Z989" s="134"/>
      <c r="AA989" s="134"/>
    </row>
  </sheetData>
  <dataValidations>
    <dataValidation type="custom" allowBlank="1" showDropDown="1" sqref="C2:K98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1" max="11" width="22.33"/>
  </cols>
  <sheetData>
    <row r="1">
      <c r="A1" s="336" t="s">
        <v>156</v>
      </c>
      <c r="B1" s="336" t="s">
        <v>157</v>
      </c>
      <c r="L1" s="287"/>
    </row>
    <row r="2">
      <c r="A2" s="336" t="s">
        <v>79</v>
      </c>
      <c r="B2" s="336">
        <v>250.0</v>
      </c>
      <c r="C2" s="308">
        <f t="shared" ref="C2:C9" si="1">B2/3</f>
        <v>83.33333333</v>
      </c>
      <c r="D2" s="308">
        <f t="shared" ref="D2:D9" si="2">(B2-C2)*0.4</f>
        <v>66.66666667</v>
      </c>
      <c r="E2" s="308">
        <f t="shared" ref="E2:E10" si="3">B2/5</f>
        <v>50</v>
      </c>
      <c r="F2" s="308">
        <f t="shared" ref="F2:F9" si="4">(B2-E2)*0.4</f>
        <v>80</v>
      </c>
      <c r="G2" s="308">
        <f t="shared" ref="G2:G9" si="5">D2/(B2-E2)</f>
        <v>0.3333333333</v>
      </c>
      <c r="H2" s="308">
        <f>F2/(B2-E2)</f>
        <v>0.4</v>
      </c>
      <c r="K2" s="336" t="s">
        <v>158</v>
      </c>
      <c r="L2" s="337">
        <v>8248000.0</v>
      </c>
    </row>
    <row r="3">
      <c r="A3" s="336" t="s">
        <v>159</v>
      </c>
      <c r="B3" s="336">
        <v>12.5</v>
      </c>
      <c r="C3" s="308">
        <f t="shared" si="1"/>
        <v>4.166666667</v>
      </c>
      <c r="D3" s="308">
        <f t="shared" si="2"/>
        <v>3.333333333</v>
      </c>
      <c r="E3" s="308">
        <f t="shared" si="3"/>
        <v>2.5</v>
      </c>
      <c r="F3" s="308">
        <f t="shared" si="4"/>
        <v>4</v>
      </c>
      <c r="G3" s="308">
        <f t="shared" si="5"/>
        <v>0.3333333333</v>
      </c>
      <c r="K3" s="336" t="s">
        <v>160</v>
      </c>
      <c r="L3" s="287">
        <f t="shared" ref="L3:L7" si="6">B2/3*100000</f>
        <v>8333333.333</v>
      </c>
    </row>
    <row r="4">
      <c r="A4" s="336" t="s">
        <v>161</v>
      </c>
      <c r="B4" s="336">
        <v>12.5</v>
      </c>
      <c r="C4" s="308">
        <f t="shared" si="1"/>
        <v>4.166666667</v>
      </c>
      <c r="D4" s="308">
        <f t="shared" si="2"/>
        <v>3.333333333</v>
      </c>
      <c r="E4" s="308">
        <f t="shared" si="3"/>
        <v>2.5</v>
      </c>
      <c r="F4" s="308">
        <f t="shared" si="4"/>
        <v>4</v>
      </c>
      <c r="G4" s="308">
        <f t="shared" si="5"/>
        <v>0.3333333333</v>
      </c>
      <c r="K4" s="336" t="s">
        <v>162</v>
      </c>
      <c r="L4" s="287">
        <f t="shared" si="6"/>
        <v>416666.6667</v>
      </c>
    </row>
    <row r="5">
      <c r="A5" s="336" t="s">
        <v>163</v>
      </c>
      <c r="B5" s="336">
        <v>25.0</v>
      </c>
      <c r="C5" s="308">
        <f t="shared" si="1"/>
        <v>8.333333333</v>
      </c>
      <c r="D5" s="308">
        <f t="shared" si="2"/>
        <v>6.666666667</v>
      </c>
      <c r="E5" s="308">
        <f t="shared" si="3"/>
        <v>5</v>
      </c>
      <c r="F5" s="308">
        <f t="shared" si="4"/>
        <v>8</v>
      </c>
      <c r="G5" s="308">
        <f t="shared" si="5"/>
        <v>0.3333333333</v>
      </c>
      <c r="K5" s="336" t="s">
        <v>164</v>
      </c>
      <c r="L5" s="287">
        <f t="shared" si="6"/>
        <v>416666.6667</v>
      </c>
    </row>
    <row r="6">
      <c r="A6" s="336" t="s">
        <v>165</v>
      </c>
      <c r="B6" s="336">
        <v>50.0</v>
      </c>
      <c r="C6" s="308">
        <f t="shared" si="1"/>
        <v>16.66666667</v>
      </c>
      <c r="D6" s="308">
        <f t="shared" si="2"/>
        <v>13.33333333</v>
      </c>
      <c r="E6" s="308">
        <f t="shared" si="3"/>
        <v>10</v>
      </c>
      <c r="F6" s="308">
        <f t="shared" si="4"/>
        <v>16</v>
      </c>
      <c r="G6" s="308">
        <f t="shared" si="5"/>
        <v>0.3333333333</v>
      </c>
      <c r="K6" s="336" t="s">
        <v>166</v>
      </c>
      <c r="L6" s="287">
        <f t="shared" si="6"/>
        <v>833333.3333</v>
      </c>
    </row>
    <row r="7">
      <c r="A7" s="336" t="s">
        <v>167</v>
      </c>
      <c r="B7" s="336">
        <v>25.0</v>
      </c>
      <c r="C7" s="308">
        <f t="shared" si="1"/>
        <v>8.333333333</v>
      </c>
      <c r="D7" s="308">
        <f t="shared" si="2"/>
        <v>6.666666667</v>
      </c>
      <c r="E7" s="308">
        <f t="shared" si="3"/>
        <v>5</v>
      </c>
      <c r="F7" s="308">
        <f t="shared" si="4"/>
        <v>8</v>
      </c>
      <c r="G7" s="308">
        <f t="shared" si="5"/>
        <v>0.3333333333</v>
      </c>
      <c r="K7" s="336" t="s">
        <v>168</v>
      </c>
      <c r="L7" s="287">
        <f t="shared" si="6"/>
        <v>1666666.667</v>
      </c>
    </row>
    <row r="8">
      <c r="A8" s="336" t="s">
        <v>169</v>
      </c>
      <c r="B8" s="336">
        <v>25.0</v>
      </c>
      <c r="C8" s="308">
        <f t="shared" si="1"/>
        <v>8.333333333</v>
      </c>
      <c r="D8" s="308">
        <f t="shared" si="2"/>
        <v>6.666666667</v>
      </c>
      <c r="E8" s="308">
        <f t="shared" si="3"/>
        <v>5</v>
      </c>
      <c r="F8" s="308">
        <f t="shared" si="4"/>
        <v>8</v>
      </c>
      <c r="G8" s="308">
        <f t="shared" si="5"/>
        <v>0.3333333333</v>
      </c>
      <c r="K8" s="336" t="s">
        <v>170</v>
      </c>
      <c r="L8" s="337">
        <v>0.0</v>
      </c>
    </row>
    <row r="9">
      <c r="A9" s="336" t="s">
        <v>78</v>
      </c>
      <c r="B9" s="336">
        <v>25.0</v>
      </c>
      <c r="C9" s="308">
        <f t="shared" si="1"/>
        <v>8.333333333</v>
      </c>
      <c r="D9" s="308">
        <f t="shared" si="2"/>
        <v>6.666666667</v>
      </c>
      <c r="E9" s="308">
        <f t="shared" si="3"/>
        <v>5</v>
      </c>
      <c r="F9" s="308">
        <f t="shared" si="4"/>
        <v>8</v>
      </c>
      <c r="G9" s="308">
        <f t="shared" si="5"/>
        <v>0.3333333333</v>
      </c>
      <c r="K9" s="336" t="s">
        <v>171</v>
      </c>
      <c r="L9" s="287">
        <f t="shared" ref="L9:L10" si="8">B8/3*100000</f>
        <v>833333.3333</v>
      </c>
    </row>
    <row r="10">
      <c r="B10" s="308">
        <f t="shared" ref="B10:D10" si="7">SUM(B2:B9)</f>
        <v>425</v>
      </c>
      <c r="C10" s="308">
        <f t="shared" si="7"/>
        <v>141.6666667</v>
      </c>
      <c r="D10" s="338">
        <f t="shared" si="7"/>
        <v>113.3333333</v>
      </c>
      <c r="E10" s="308">
        <f t="shared" si="3"/>
        <v>85</v>
      </c>
      <c r="F10" s="338">
        <f>SUM(F2:F9)</f>
        <v>136</v>
      </c>
      <c r="K10" s="336" t="s">
        <v>172</v>
      </c>
      <c r="L10" s="287">
        <f t="shared" si="8"/>
        <v>833333.3333</v>
      </c>
    </row>
    <row r="11">
      <c r="K11" s="336" t="s">
        <v>173</v>
      </c>
      <c r="L11" s="287">
        <v>833333.3333333334</v>
      </c>
    </row>
    <row r="12">
      <c r="L12" s="287"/>
    </row>
    <row r="13">
      <c r="L13" s="287"/>
    </row>
    <row r="14">
      <c r="A14" s="336" t="s">
        <v>95</v>
      </c>
      <c r="B14" s="336">
        <v>36.66</v>
      </c>
      <c r="D14" s="336">
        <v>73.26</v>
      </c>
      <c r="I14" s="339"/>
      <c r="K14" s="336" t="s">
        <v>174</v>
      </c>
      <c r="L14" s="287">
        <f>SUM(L2:L10)</f>
        <v>21581333.33</v>
      </c>
    </row>
    <row r="15">
      <c r="A15" s="336" t="s">
        <v>175</v>
      </c>
      <c r="B15" s="336">
        <v>11.0</v>
      </c>
      <c r="D15" s="308">
        <f>C10</f>
        <v>141.6666667</v>
      </c>
      <c r="I15" s="339"/>
      <c r="K15" s="336" t="s">
        <v>176</v>
      </c>
      <c r="L15" s="337">
        <v>6.0E7</v>
      </c>
    </row>
    <row r="16">
      <c r="A16" s="336" t="s">
        <v>177</v>
      </c>
      <c r="B16" s="336">
        <v>10.7</v>
      </c>
      <c r="D16" s="308">
        <f>D14+D15</f>
        <v>214.9266667</v>
      </c>
      <c r="I16" s="339"/>
      <c r="L16" s="287">
        <f>L15-L14</f>
        <v>38418666.67</v>
      </c>
    </row>
    <row r="17">
      <c r="A17" s="336" t="s">
        <v>178</v>
      </c>
      <c r="B17" s="336">
        <v>5.0</v>
      </c>
      <c r="D17" s="336">
        <v>450.0</v>
      </c>
      <c r="I17" s="339"/>
      <c r="L17" s="340">
        <f>L16*0.4%</f>
        <v>153674.6667</v>
      </c>
    </row>
    <row r="18">
      <c r="B18" s="308">
        <f>SUM(B14:B17)</f>
        <v>63.36</v>
      </c>
      <c r="D18" s="308">
        <f>D17-D16</f>
        <v>235.0733333</v>
      </c>
      <c r="I18" s="339"/>
      <c r="L18" s="287"/>
    </row>
    <row r="19">
      <c r="D19" s="308">
        <f>D18*0.4</f>
        <v>94.02933333</v>
      </c>
      <c r="I19" s="339"/>
      <c r="L19" s="287"/>
    </row>
    <row r="20">
      <c r="B20" s="308">
        <f>(450-B10)</f>
        <v>25</v>
      </c>
      <c r="C20" s="338">
        <f>(B20-B18)*0.4</f>
        <v>-15.344</v>
      </c>
      <c r="I20" s="339"/>
      <c r="L20" s="287"/>
    </row>
    <row r="21">
      <c r="I21" s="339"/>
      <c r="L21" s="287"/>
    </row>
    <row r="22">
      <c r="I22" s="339"/>
      <c r="L22" s="287"/>
    </row>
    <row r="23">
      <c r="I23" s="339"/>
      <c r="L23" s="287"/>
    </row>
    <row r="24">
      <c r="I24" s="339"/>
      <c r="L24" s="287"/>
    </row>
    <row r="25">
      <c r="I25" s="339"/>
      <c r="L25" s="287"/>
    </row>
    <row r="26">
      <c r="I26" s="339"/>
      <c r="L26" s="287"/>
    </row>
    <row r="27" ht="22.5" customHeight="1">
      <c r="C27" s="333" t="s">
        <v>152</v>
      </c>
      <c r="D27" s="333" t="s">
        <v>153</v>
      </c>
      <c r="E27" s="333" t="s">
        <v>76</v>
      </c>
      <c r="F27" s="333" t="s">
        <v>154</v>
      </c>
      <c r="G27" s="333" t="s">
        <v>155</v>
      </c>
      <c r="H27" s="157" t="s">
        <v>79</v>
      </c>
      <c r="I27" s="157" t="s">
        <v>80</v>
      </c>
      <c r="J27" s="157" t="s">
        <v>81</v>
      </c>
      <c r="K27" s="157" t="s">
        <v>82</v>
      </c>
      <c r="L27" s="157" t="s">
        <v>83</v>
      </c>
      <c r="M27" s="157" t="s">
        <v>84</v>
      </c>
      <c r="N27" s="157" t="s">
        <v>85</v>
      </c>
      <c r="O27" s="157" t="s">
        <v>86</v>
      </c>
    </row>
    <row r="28">
      <c r="A28" s="341"/>
      <c r="B28" s="342"/>
      <c r="C28" s="343">
        <f>'Clients Balance'!C240/'Clients Balance'!B240</f>
        <v>0.2758235614</v>
      </c>
      <c r="D28" s="343">
        <f>'Clients Balance'!D240/'Clients Balance'!$B240</f>
        <v>0.0596033329</v>
      </c>
      <c r="E28" s="343">
        <f>'Clients Balance'!E240/'Clients Balance'!$B240</f>
        <v>0.04926864507</v>
      </c>
      <c r="F28" s="343">
        <f>'Clients Balance'!F240/'Clients Balance'!$B240</f>
        <v>0</v>
      </c>
      <c r="G28" s="343">
        <f>'Clients Balance'!G240/'Clients Balance'!$B240</f>
        <v>0.0377043798</v>
      </c>
      <c r="H28" s="343">
        <f>'Clients Balance'!H240/'Clients Balance'!$B240</f>
        <v>0.3369926683</v>
      </c>
      <c r="I28" s="343">
        <f>'Clients Balance'!I240/'Clients Balance'!$B240</f>
        <v>0.03367359094</v>
      </c>
      <c r="J28" s="343">
        <f>'Clients Balance'!J240/'Clients Balance'!$B240</f>
        <v>0.06734718187</v>
      </c>
      <c r="K28" s="343">
        <f>'Clients Balance'!K240/'Clients Balance'!$B240</f>
        <v>0.03367359094</v>
      </c>
      <c r="L28" s="343">
        <f>'Clients Balance'!L240/'Clients Balance'!$B240</f>
        <v>0.01965044736</v>
      </c>
      <c r="M28" s="343">
        <f>'Clients Balance'!M240/'Clients Balance'!$B240</f>
        <v>0.01965044736</v>
      </c>
      <c r="N28" s="343">
        <f>'Clients Balance'!N240/'Clients Balance'!$B240</f>
        <v>0</v>
      </c>
      <c r="O28" s="343">
        <f>'Clients Balance'!O240/'Clients Balance'!$B240</f>
        <v>0.02040379876</v>
      </c>
      <c r="P28" s="343">
        <f>'Clients Balance'!P240/'Clients Balance'!$B240</f>
        <v>0.01224324237</v>
      </c>
      <c r="Q28" s="343">
        <f>'Clients Balance'!Q240/'Clients Balance'!$B240</f>
        <v>0.03396511293</v>
      </c>
      <c r="R28" s="343">
        <f>'Clients Balance'!R240/'Clients Balance'!$B240</f>
        <v>0</v>
      </c>
      <c r="S28" s="134"/>
      <c r="T28" s="134"/>
      <c r="U28" s="134"/>
      <c r="V28" s="134"/>
      <c r="W28" s="134"/>
      <c r="X28" s="134"/>
      <c r="Y28" s="134"/>
      <c r="Z28" s="134"/>
      <c r="AA28" s="134"/>
    </row>
    <row r="29">
      <c r="I29" s="339"/>
      <c r="L29" s="287"/>
    </row>
    <row r="30">
      <c r="I30" s="339"/>
      <c r="L30" s="287"/>
    </row>
    <row r="31">
      <c r="C31" s="287">
        <f t="shared" ref="C31:R31" si="9">$L$17*C28</f>
        <v>42387.09385</v>
      </c>
      <c r="D31" s="287">
        <f t="shared" si="9"/>
        <v>9159.522316</v>
      </c>
      <c r="E31" s="287">
        <f t="shared" si="9"/>
        <v>7571.342608</v>
      </c>
      <c r="F31" s="287">
        <f t="shared" si="9"/>
        <v>0</v>
      </c>
      <c r="G31" s="287">
        <f t="shared" si="9"/>
        <v>5794.207998</v>
      </c>
      <c r="H31" s="287">
        <f t="shared" si="9"/>
        <v>51787.23598</v>
      </c>
      <c r="I31" s="287">
        <f t="shared" si="9"/>
        <v>5174.777863</v>
      </c>
      <c r="J31" s="287">
        <f t="shared" si="9"/>
        <v>10349.55573</v>
      </c>
      <c r="K31" s="287">
        <f t="shared" si="9"/>
        <v>5174.777863</v>
      </c>
      <c r="L31" s="287">
        <f t="shared" si="9"/>
        <v>3019.775948</v>
      </c>
      <c r="M31" s="287">
        <f t="shared" si="9"/>
        <v>3019.775948</v>
      </c>
      <c r="N31" s="287">
        <f t="shared" si="9"/>
        <v>0</v>
      </c>
      <c r="O31" s="287">
        <f t="shared" si="9"/>
        <v>3135.546973</v>
      </c>
      <c r="P31" s="287">
        <f t="shared" si="9"/>
        <v>1881.47619</v>
      </c>
      <c r="Q31" s="287">
        <f t="shared" si="9"/>
        <v>5219.577408</v>
      </c>
      <c r="R31" s="287">
        <f t="shared" si="9"/>
        <v>0</v>
      </c>
    </row>
    <row r="32">
      <c r="I32" s="339"/>
      <c r="L32" s="287"/>
    </row>
    <row r="33">
      <c r="I33" s="339"/>
      <c r="L33" s="287"/>
    </row>
    <row r="34">
      <c r="I34" s="339"/>
      <c r="L34" s="287"/>
    </row>
    <row r="35">
      <c r="L35" s="287"/>
    </row>
    <row r="36">
      <c r="L36" s="287"/>
    </row>
    <row r="37">
      <c r="L37" s="287"/>
    </row>
    <row r="38">
      <c r="L38" s="287"/>
    </row>
    <row r="39">
      <c r="L39" s="287"/>
    </row>
    <row r="40">
      <c r="L40" s="287"/>
    </row>
    <row r="41">
      <c r="L41" s="287"/>
    </row>
    <row r="42">
      <c r="L42" s="287"/>
    </row>
    <row r="43">
      <c r="L43" s="287"/>
    </row>
    <row r="44">
      <c r="L44" s="287"/>
    </row>
    <row r="45">
      <c r="L45" s="287"/>
    </row>
    <row r="46">
      <c r="L46" s="287"/>
    </row>
    <row r="47">
      <c r="L47" s="287"/>
    </row>
    <row r="48">
      <c r="L48" s="287"/>
    </row>
    <row r="49">
      <c r="L49" s="287"/>
    </row>
    <row r="50">
      <c r="L50" s="287"/>
    </row>
    <row r="51">
      <c r="L51" s="287"/>
    </row>
    <row r="52">
      <c r="L52" s="287"/>
    </row>
    <row r="53">
      <c r="L53" s="287"/>
    </row>
    <row r="54">
      <c r="L54" s="287"/>
    </row>
    <row r="55">
      <c r="L55" s="287"/>
    </row>
    <row r="56">
      <c r="L56" s="287"/>
    </row>
    <row r="57">
      <c r="L57" s="287"/>
    </row>
    <row r="58">
      <c r="L58" s="287"/>
    </row>
    <row r="59">
      <c r="L59" s="287"/>
    </row>
    <row r="60">
      <c r="L60" s="287"/>
    </row>
    <row r="61">
      <c r="L61" s="287"/>
    </row>
    <row r="62">
      <c r="L62" s="287"/>
    </row>
    <row r="63">
      <c r="L63" s="287"/>
    </row>
    <row r="64">
      <c r="L64" s="287"/>
    </row>
    <row r="65">
      <c r="L65" s="287"/>
    </row>
    <row r="66">
      <c r="L66" s="287"/>
    </row>
    <row r="67">
      <c r="L67" s="287"/>
    </row>
    <row r="68">
      <c r="L68" s="287"/>
    </row>
    <row r="69">
      <c r="L69" s="287"/>
    </row>
    <row r="70">
      <c r="L70" s="287"/>
    </row>
    <row r="71">
      <c r="B71" s="336">
        <v>0.3636</v>
      </c>
      <c r="C71" s="336">
        <v>0.2759</v>
      </c>
      <c r="L71" s="287"/>
    </row>
    <row r="72">
      <c r="B72" s="336">
        <v>-330160.0</v>
      </c>
      <c r="C72" s="336">
        <v>-825304.0</v>
      </c>
      <c r="L72" s="287"/>
    </row>
    <row r="73">
      <c r="L73" s="287"/>
    </row>
    <row r="74">
      <c r="L74" s="287"/>
    </row>
    <row r="75">
      <c r="B75" s="308">
        <f>B71*B72+C71*C72</f>
        <v>-347747.5496</v>
      </c>
      <c r="C75" s="336">
        <v>-807716.8</v>
      </c>
      <c r="L75" s="287"/>
    </row>
    <row r="76">
      <c r="L76" s="287"/>
    </row>
    <row r="77">
      <c r="L77" s="287"/>
    </row>
    <row r="78">
      <c r="L78" s="287"/>
    </row>
    <row r="79">
      <c r="L79" s="287"/>
    </row>
    <row r="80">
      <c r="L80" s="287"/>
    </row>
    <row r="81">
      <c r="L81" s="287"/>
    </row>
    <row r="82">
      <c r="L82" s="287"/>
    </row>
    <row r="83">
      <c r="L83" s="287"/>
    </row>
    <row r="84">
      <c r="L84" s="287"/>
    </row>
    <row r="85">
      <c r="L85" s="287"/>
    </row>
    <row r="86">
      <c r="L86" s="287"/>
    </row>
    <row r="87">
      <c r="L87" s="287"/>
    </row>
    <row r="88">
      <c r="L88" s="287"/>
    </row>
    <row r="89">
      <c r="L89" s="287"/>
    </row>
    <row r="90">
      <c r="L90" s="287"/>
    </row>
    <row r="91">
      <c r="L91" s="287"/>
    </row>
    <row r="92">
      <c r="L92" s="287"/>
    </row>
    <row r="93">
      <c r="L93" s="287"/>
    </row>
    <row r="94">
      <c r="L94" s="287"/>
    </row>
    <row r="95">
      <c r="L95" s="287"/>
    </row>
    <row r="96">
      <c r="L96" s="287"/>
    </row>
    <row r="97">
      <c r="L97" s="287"/>
    </row>
    <row r="98">
      <c r="L98" s="287"/>
    </row>
    <row r="99">
      <c r="L99" s="287"/>
    </row>
    <row r="100">
      <c r="L100" s="287"/>
    </row>
    <row r="101">
      <c r="L101" s="287"/>
    </row>
    <row r="102">
      <c r="L102" s="287"/>
    </row>
    <row r="103">
      <c r="L103" s="287"/>
    </row>
    <row r="104">
      <c r="L104" s="287"/>
    </row>
    <row r="105">
      <c r="L105" s="287"/>
    </row>
    <row r="106">
      <c r="L106" s="287"/>
    </row>
    <row r="107">
      <c r="L107" s="287"/>
    </row>
    <row r="108">
      <c r="L108" s="287"/>
    </row>
    <row r="109">
      <c r="L109" s="287"/>
    </row>
    <row r="110">
      <c r="L110" s="287"/>
    </row>
    <row r="111">
      <c r="L111" s="287"/>
    </row>
    <row r="112">
      <c r="L112" s="287"/>
    </row>
    <row r="113">
      <c r="L113" s="287"/>
    </row>
    <row r="114">
      <c r="L114" s="287"/>
    </row>
    <row r="115">
      <c r="L115" s="287"/>
    </row>
    <row r="116">
      <c r="L116" s="287"/>
    </row>
    <row r="117">
      <c r="L117" s="287"/>
    </row>
    <row r="118">
      <c r="L118" s="287"/>
    </row>
    <row r="119">
      <c r="L119" s="287"/>
    </row>
    <row r="120">
      <c r="L120" s="287"/>
    </row>
    <row r="121">
      <c r="L121" s="287"/>
    </row>
    <row r="122">
      <c r="L122" s="287"/>
    </row>
    <row r="123">
      <c r="L123" s="287"/>
    </row>
    <row r="124">
      <c r="L124" s="287"/>
    </row>
    <row r="125">
      <c r="L125" s="287"/>
    </row>
    <row r="126">
      <c r="L126" s="287"/>
    </row>
    <row r="127">
      <c r="L127" s="287"/>
    </row>
    <row r="128">
      <c r="L128" s="287"/>
    </row>
    <row r="129">
      <c r="L129" s="287"/>
    </row>
    <row r="130">
      <c r="L130" s="287"/>
    </row>
    <row r="131">
      <c r="L131" s="287"/>
    </row>
    <row r="132">
      <c r="L132" s="287"/>
    </row>
    <row r="133">
      <c r="L133" s="287"/>
    </row>
    <row r="134">
      <c r="L134" s="287"/>
    </row>
    <row r="135">
      <c r="L135" s="287"/>
    </row>
    <row r="136">
      <c r="L136" s="287"/>
    </row>
    <row r="137">
      <c r="L137" s="287"/>
    </row>
    <row r="138">
      <c r="L138" s="287"/>
    </row>
    <row r="139">
      <c r="L139" s="287"/>
    </row>
    <row r="140">
      <c r="L140" s="287"/>
    </row>
    <row r="141">
      <c r="L141" s="287"/>
    </row>
    <row r="142">
      <c r="L142" s="287"/>
    </row>
    <row r="143">
      <c r="L143" s="287"/>
    </row>
    <row r="144">
      <c r="L144" s="287"/>
    </row>
    <row r="145">
      <c r="L145" s="287"/>
    </row>
    <row r="146">
      <c r="L146" s="287"/>
    </row>
    <row r="147">
      <c r="L147" s="287"/>
    </row>
    <row r="148">
      <c r="L148" s="287"/>
    </row>
    <row r="149">
      <c r="L149" s="287"/>
    </row>
    <row r="150">
      <c r="L150" s="287"/>
    </row>
    <row r="151">
      <c r="L151" s="287"/>
    </row>
    <row r="152">
      <c r="L152" s="287"/>
    </row>
    <row r="153">
      <c r="L153" s="287"/>
    </row>
    <row r="154">
      <c r="L154" s="287"/>
    </row>
    <row r="155">
      <c r="L155" s="287"/>
    </row>
    <row r="156">
      <c r="L156" s="287"/>
    </row>
    <row r="157">
      <c r="L157" s="287"/>
    </row>
    <row r="158">
      <c r="L158" s="287"/>
    </row>
    <row r="159">
      <c r="L159" s="287"/>
    </row>
    <row r="160">
      <c r="L160" s="287"/>
    </row>
    <row r="161">
      <c r="L161" s="287"/>
    </row>
    <row r="162">
      <c r="L162" s="287"/>
    </row>
    <row r="163">
      <c r="L163" s="287"/>
    </row>
    <row r="164">
      <c r="L164" s="287"/>
    </row>
    <row r="165">
      <c r="L165" s="287"/>
    </row>
    <row r="166">
      <c r="L166" s="287"/>
    </row>
    <row r="167">
      <c r="L167" s="287"/>
    </row>
    <row r="168">
      <c r="L168" s="287"/>
    </row>
    <row r="169">
      <c r="L169" s="287"/>
    </row>
    <row r="170">
      <c r="L170" s="287"/>
    </row>
    <row r="171">
      <c r="L171" s="287"/>
    </row>
    <row r="172">
      <c r="L172" s="287"/>
    </row>
    <row r="173">
      <c r="L173" s="287"/>
    </row>
    <row r="174">
      <c r="L174" s="287"/>
    </row>
    <row r="175">
      <c r="L175" s="287"/>
    </row>
    <row r="176">
      <c r="L176" s="287"/>
    </row>
    <row r="177">
      <c r="L177" s="287"/>
    </row>
    <row r="178">
      <c r="L178" s="287"/>
    </row>
    <row r="179">
      <c r="L179" s="287"/>
    </row>
    <row r="180">
      <c r="L180" s="287"/>
    </row>
    <row r="181">
      <c r="L181" s="287"/>
    </row>
    <row r="182">
      <c r="L182" s="287"/>
    </row>
    <row r="183">
      <c r="L183" s="287"/>
    </row>
    <row r="184">
      <c r="L184" s="287"/>
    </row>
    <row r="185">
      <c r="L185" s="287"/>
    </row>
    <row r="186">
      <c r="L186" s="287"/>
    </row>
    <row r="187">
      <c r="L187" s="287"/>
    </row>
    <row r="188">
      <c r="L188" s="287"/>
    </row>
    <row r="189">
      <c r="L189" s="287"/>
    </row>
    <row r="190">
      <c r="L190" s="287"/>
    </row>
    <row r="191">
      <c r="L191" s="287"/>
    </row>
    <row r="192">
      <c r="L192" s="287"/>
    </row>
    <row r="193">
      <c r="L193" s="287"/>
    </row>
    <row r="194">
      <c r="L194" s="287"/>
    </row>
    <row r="195">
      <c r="L195" s="287"/>
    </row>
    <row r="196">
      <c r="L196" s="287"/>
    </row>
    <row r="197">
      <c r="L197" s="287"/>
    </row>
    <row r="198">
      <c r="L198" s="287"/>
    </row>
    <row r="199">
      <c r="L199" s="287"/>
    </row>
    <row r="200">
      <c r="L200" s="287"/>
    </row>
    <row r="201">
      <c r="L201" s="287"/>
    </row>
    <row r="202">
      <c r="L202" s="287"/>
    </row>
    <row r="203">
      <c r="L203" s="287"/>
    </row>
    <row r="204">
      <c r="L204" s="287"/>
    </row>
    <row r="205">
      <c r="L205" s="287"/>
    </row>
    <row r="206">
      <c r="L206" s="287"/>
    </row>
    <row r="207">
      <c r="L207" s="287"/>
    </row>
    <row r="208">
      <c r="L208" s="287"/>
    </row>
    <row r="209">
      <c r="L209" s="287"/>
    </row>
    <row r="210">
      <c r="L210" s="287"/>
    </row>
    <row r="211">
      <c r="L211" s="287"/>
    </row>
    <row r="212">
      <c r="L212" s="287"/>
    </row>
    <row r="213">
      <c r="L213" s="287"/>
    </row>
    <row r="214">
      <c r="L214" s="287"/>
    </row>
    <row r="215">
      <c r="L215" s="287"/>
    </row>
    <row r="216">
      <c r="L216" s="287"/>
    </row>
    <row r="217">
      <c r="L217" s="287"/>
    </row>
    <row r="218">
      <c r="L218" s="287"/>
    </row>
    <row r="219">
      <c r="L219" s="287"/>
    </row>
    <row r="220">
      <c r="L220" s="287"/>
    </row>
    <row r="221">
      <c r="L221" s="287"/>
    </row>
    <row r="222">
      <c r="L222" s="287"/>
    </row>
    <row r="223">
      <c r="L223" s="287"/>
    </row>
    <row r="224">
      <c r="L224" s="287"/>
    </row>
    <row r="225">
      <c r="L225" s="287"/>
    </row>
    <row r="226">
      <c r="L226" s="287"/>
    </row>
    <row r="227">
      <c r="L227" s="287"/>
    </row>
    <row r="228">
      <c r="L228" s="287"/>
    </row>
    <row r="229">
      <c r="L229" s="287"/>
    </row>
    <row r="230">
      <c r="L230" s="287"/>
    </row>
    <row r="231">
      <c r="L231" s="287"/>
    </row>
    <row r="232">
      <c r="L232" s="287"/>
    </row>
    <row r="233">
      <c r="L233" s="287"/>
    </row>
    <row r="234">
      <c r="L234" s="287"/>
    </row>
    <row r="235">
      <c r="L235" s="287"/>
    </row>
    <row r="236">
      <c r="L236" s="287"/>
    </row>
    <row r="237">
      <c r="L237" s="287"/>
    </row>
    <row r="238">
      <c r="L238" s="287"/>
    </row>
    <row r="239">
      <c r="L239" s="287"/>
    </row>
    <row r="240">
      <c r="L240" s="287"/>
    </row>
    <row r="241">
      <c r="L241" s="287"/>
    </row>
    <row r="242">
      <c r="L242" s="287"/>
    </row>
    <row r="243">
      <c r="L243" s="287"/>
    </row>
    <row r="244">
      <c r="L244" s="287"/>
    </row>
    <row r="245">
      <c r="L245" s="287"/>
    </row>
    <row r="246">
      <c r="L246" s="287"/>
    </row>
    <row r="247">
      <c r="L247" s="287"/>
    </row>
    <row r="248">
      <c r="L248" s="287"/>
    </row>
    <row r="249">
      <c r="L249" s="287"/>
    </row>
    <row r="250">
      <c r="L250" s="287"/>
    </row>
    <row r="251">
      <c r="L251" s="287"/>
    </row>
    <row r="252">
      <c r="L252" s="287"/>
    </row>
    <row r="253">
      <c r="L253" s="287"/>
    </row>
    <row r="254">
      <c r="L254" s="287"/>
    </row>
    <row r="255">
      <c r="L255" s="287"/>
    </row>
    <row r="256">
      <c r="L256" s="287"/>
    </row>
    <row r="257">
      <c r="L257" s="287"/>
    </row>
    <row r="258">
      <c r="L258" s="287"/>
    </row>
    <row r="259">
      <c r="L259" s="287"/>
    </row>
    <row r="260">
      <c r="L260" s="287"/>
    </row>
    <row r="261">
      <c r="L261" s="287"/>
    </row>
    <row r="262">
      <c r="L262" s="287"/>
    </row>
    <row r="263">
      <c r="L263" s="287"/>
    </row>
    <row r="264">
      <c r="L264" s="287"/>
    </row>
    <row r="265">
      <c r="L265" s="287"/>
    </row>
    <row r="266">
      <c r="L266" s="287"/>
    </row>
    <row r="267">
      <c r="L267" s="287"/>
    </row>
    <row r="268">
      <c r="L268" s="287"/>
    </row>
    <row r="269">
      <c r="L269" s="287"/>
    </row>
    <row r="270">
      <c r="L270" s="287"/>
    </row>
    <row r="271">
      <c r="L271" s="287"/>
    </row>
    <row r="272">
      <c r="L272" s="287"/>
    </row>
    <row r="273">
      <c r="L273" s="287"/>
    </row>
    <row r="274">
      <c r="L274" s="287"/>
    </row>
    <row r="275">
      <c r="L275" s="287"/>
    </row>
    <row r="276">
      <c r="L276" s="287"/>
    </row>
    <row r="277">
      <c r="L277" s="287"/>
    </row>
    <row r="278">
      <c r="L278" s="287"/>
    </row>
    <row r="279">
      <c r="L279" s="287"/>
    </row>
    <row r="280">
      <c r="L280" s="287"/>
    </row>
    <row r="281">
      <c r="L281" s="287"/>
    </row>
    <row r="282">
      <c r="L282" s="287"/>
    </row>
    <row r="283">
      <c r="L283" s="287"/>
    </row>
    <row r="284">
      <c r="L284" s="287"/>
    </row>
    <row r="285">
      <c r="L285" s="287"/>
    </row>
    <row r="286">
      <c r="L286" s="287"/>
    </row>
    <row r="287">
      <c r="L287" s="287"/>
    </row>
    <row r="288">
      <c r="L288" s="287"/>
    </row>
    <row r="289">
      <c r="L289" s="287"/>
    </row>
    <row r="290">
      <c r="L290" s="287"/>
    </row>
    <row r="291">
      <c r="L291" s="287"/>
    </row>
    <row r="292">
      <c r="L292" s="287"/>
    </row>
    <row r="293">
      <c r="L293" s="287"/>
    </row>
    <row r="294">
      <c r="L294" s="287"/>
    </row>
    <row r="295">
      <c r="L295" s="287"/>
    </row>
    <row r="296">
      <c r="L296" s="287"/>
    </row>
    <row r="297">
      <c r="L297" s="287"/>
    </row>
    <row r="298">
      <c r="L298" s="287"/>
    </row>
    <row r="299">
      <c r="L299" s="287"/>
    </row>
    <row r="300">
      <c r="L300" s="287"/>
    </row>
    <row r="301">
      <c r="L301" s="287"/>
    </row>
    <row r="302">
      <c r="L302" s="287"/>
    </row>
    <row r="303">
      <c r="L303" s="287"/>
    </row>
    <row r="304">
      <c r="L304" s="287"/>
    </row>
    <row r="305">
      <c r="L305" s="287"/>
    </row>
    <row r="306">
      <c r="L306" s="287"/>
    </row>
    <row r="307">
      <c r="L307" s="287"/>
    </row>
    <row r="308">
      <c r="L308" s="287"/>
    </row>
    <row r="309">
      <c r="L309" s="287"/>
    </row>
    <row r="310">
      <c r="L310" s="287"/>
    </row>
    <row r="311">
      <c r="L311" s="287"/>
    </row>
    <row r="312">
      <c r="L312" s="287"/>
    </row>
    <row r="313">
      <c r="L313" s="287"/>
    </row>
    <row r="314">
      <c r="L314" s="287"/>
    </row>
    <row r="315">
      <c r="L315" s="287"/>
    </row>
    <row r="316">
      <c r="L316" s="287"/>
    </row>
    <row r="317">
      <c r="L317" s="287"/>
    </row>
    <row r="318">
      <c r="L318" s="287"/>
    </row>
    <row r="319">
      <c r="L319" s="287"/>
    </row>
    <row r="320">
      <c r="L320" s="287"/>
    </row>
    <row r="321">
      <c r="L321" s="287"/>
    </row>
    <row r="322">
      <c r="L322" s="287"/>
    </row>
    <row r="323">
      <c r="L323" s="287"/>
    </row>
    <row r="324">
      <c r="L324" s="287"/>
    </row>
    <row r="325">
      <c r="L325" s="287"/>
    </row>
    <row r="326">
      <c r="L326" s="287"/>
    </row>
    <row r="327">
      <c r="L327" s="287"/>
    </row>
    <row r="328">
      <c r="L328" s="287"/>
    </row>
    <row r="329">
      <c r="L329" s="287"/>
    </row>
    <row r="330">
      <c r="L330" s="287"/>
    </row>
    <row r="331">
      <c r="L331" s="287"/>
    </row>
    <row r="332">
      <c r="L332" s="287"/>
    </row>
    <row r="333">
      <c r="L333" s="287"/>
    </row>
    <row r="334">
      <c r="L334" s="287"/>
    </row>
    <row r="335">
      <c r="L335" s="287"/>
    </row>
    <row r="336">
      <c r="L336" s="287"/>
    </row>
    <row r="337">
      <c r="L337" s="287"/>
    </row>
    <row r="338">
      <c r="L338" s="287"/>
    </row>
    <row r="339">
      <c r="L339" s="287"/>
    </row>
    <row r="340">
      <c r="L340" s="287"/>
    </row>
    <row r="341">
      <c r="L341" s="287"/>
    </row>
    <row r="342">
      <c r="L342" s="287"/>
    </row>
    <row r="343">
      <c r="L343" s="287"/>
    </row>
    <row r="344">
      <c r="L344" s="287"/>
    </row>
    <row r="345">
      <c r="L345" s="287"/>
    </row>
    <row r="346">
      <c r="L346" s="287"/>
    </row>
    <row r="347">
      <c r="L347" s="287"/>
    </row>
    <row r="348">
      <c r="L348" s="287"/>
    </row>
    <row r="349">
      <c r="L349" s="287"/>
    </row>
    <row r="350">
      <c r="L350" s="287"/>
    </row>
    <row r="351">
      <c r="L351" s="287"/>
    </row>
    <row r="352">
      <c r="L352" s="287"/>
    </row>
    <row r="353">
      <c r="L353" s="287"/>
    </row>
    <row r="354">
      <c r="L354" s="287"/>
    </row>
    <row r="355">
      <c r="L355" s="287"/>
    </row>
    <row r="356">
      <c r="L356" s="287"/>
    </row>
    <row r="357">
      <c r="L357" s="287"/>
    </row>
    <row r="358">
      <c r="L358" s="287"/>
    </row>
    <row r="359">
      <c r="L359" s="287"/>
    </row>
    <row r="360">
      <c r="L360" s="287"/>
    </row>
    <row r="361">
      <c r="L361" s="287"/>
    </row>
    <row r="362">
      <c r="L362" s="287"/>
    </row>
    <row r="363">
      <c r="L363" s="287"/>
    </row>
    <row r="364">
      <c r="L364" s="287"/>
    </row>
    <row r="365">
      <c r="L365" s="287"/>
    </row>
    <row r="366">
      <c r="L366" s="287"/>
    </row>
    <row r="367">
      <c r="L367" s="287"/>
    </row>
    <row r="368">
      <c r="L368" s="287"/>
    </row>
    <row r="369">
      <c r="L369" s="287"/>
    </row>
    <row r="370">
      <c r="L370" s="287"/>
    </row>
    <row r="371">
      <c r="L371" s="287"/>
    </row>
    <row r="372">
      <c r="L372" s="287"/>
    </row>
    <row r="373">
      <c r="L373" s="287"/>
    </row>
    <row r="374">
      <c r="L374" s="287"/>
    </row>
    <row r="375">
      <c r="L375" s="287"/>
    </row>
    <row r="376">
      <c r="L376" s="287"/>
    </row>
    <row r="377">
      <c r="L377" s="287"/>
    </row>
    <row r="378">
      <c r="L378" s="287"/>
    </row>
    <row r="379">
      <c r="L379" s="287"/>
    </row>
    <row r="380">
      <c r="L380" s="287"/>
    </row>
    <row r="381">
      <c r="L381" s="287"/>
    </row>
    <row r="382">
      <c r="L382" s="287"/>
    </row>
    <row r="383">
      <c r="L383" s="287"/>
    </row>
    <row r="384">
      <c r="L384" s="287"/>
    </row>
    <row r="385">
      <c r="L385" s="287"/>
    </row>
    <row r="386">
      <c r="L386" s="287"/>
    </row>
    <row r="387">
      <c r="L387" s="287"/>
    </row>
    <row r="388">
      <c r="L388" s="287"/>
    </row>
    <row r="389">
      <c r="L389" s="287"/>
    </row>
    <row r="390">
      <c r="L390" s="287"/>
    </row>
    <row r="391">
      <c r="L391" s="287"/>
    </row>
    <row r="392">
      <c r="L392" s="287"/>
    </row>
    <row r="393">
      <c r="L393" s="287"/>
    </row>
    <row r="394">
      <c r="L394" s="287"/>
    </row>
    <row r="395">
      <c r="L395" s="287"/>
    </row>
    <row r="396">
      <c r="L396" s="287"/>
    </row>
    <row r="397">
      <c r="L397" s="287"/>
    </row>
    <row r="398">
      <c r="L398" s="287"/>
    </row>
    <row r="399">
      <c r="L399" s="287"/>
    </row>
    <row r="400">
      <c r="L400" s="287"/>
    </row>
    <row r="401">
      <c r="L401" s="287"/>
    </row>
    <row r="402">
      <c r="L402" s="287"/>
    </row>
    <row r="403">
      <c r="L403" s="287"/>
    </row>
    <row r="404">
      <c r="L404" s="287"/>
    </row>
    <row r="405">
      <c r="L405" s="287"/>
    </row>
    <row r="406">
      <c r="L406" s="287"/>
    </row>
    <row r="407">
      <c r="L407" s="287"/>
    </row>
    <row r="408">
      <c r="L408" s="287"/>
    </row>
    <row r="409">
      <c r="L409" s="287"/>
    </row>
    <row r="410">
      <c r="L410" s="287"/>
    </row>
    <row r="411">
      <c r="L411" s="287"/>
    </row>
    <row r="412">
      <c r="L412" s="287"/>
    </row>
    <row r="413">
      <c r="L413" s="287"/>
    </row>
    <row r="414">
      <c r="L414" s="287"/>
    </row>
    <row r="415">
      <c r="L415" s="287"/>
    </row>
    <row r="416">
      <c r="L416" s="287"/>
    </row>
    <row r="417">
      <c r="L417" s="287"/>
    </row>
    <row r="418">
      <c r="L418" s="287"/>
    </row>
    <row r="419">
      <c r="L419" s="287"/>
    </row>
    <row r="420">
      <c r="L420" s="287"/>
    </row>
    <row r="421">
      <c r="L421" s="287"/>
    </row>
    <row r="422">
      <c r="L422" s="287"/>
    </row>
    <row r="423">
      <c r="L423" s="287"/>
    </row>
    <row r="424">
      <c r="L424" s="287"/>
    </row>
    <row r="425">
      <c r="L425" s="287"/>
    </row>
    <row r="426">
      <c r="L426" s="287"/>
    </row>
    <row r="427">
      <c r="L427" s="287"/>
    </row>
    <row r="428">
      <c r="L428" s="287"/>
    </row>
    <row r="429">
      <c r="L429" s="287"/>
    </row>
    <row r="430">
      <c r="L430" s="287"/>
    </row>
    <row r="431">
      <c r="L431" s="287"/>
    </row>
    <row r="432">
      <c r="L432" s="287"/>
    </row>
    <row r="433">
      <c r="L433" s="287"/>
    </row>
    <row r="434">
      <c r="L434" s="287"/>
    </row>
    <row r="435">
      <c r="L435" s="287"/>
    </row>
    <row r="436">
      <c r="L436" s="287"/>
    </row>
    <row r="437">
      <c r="L437" s="287"/>
    </row>
    <row r="438">
      <c r="L438" s="287"/>
    </row>
    <row r="439">
      <c r="L439" s="287"/>
    </row>
    <row r="440">
      <c r="L440" s="287"/>
    </row>
    <row r="441">
      <c r="L441" s="287"/>
    </row>
    <row r="442">
      <c r="L442" s="287"/>
    </row>
    <row r="443">
      <c r="L443" s="287"/>
    </row>
    <row r="444">
      <c r="L444" s="287"/>
    </row>
    <row r="445">
      <c r="L445" s="287"/>
    </row>
    <row r="446">
      <c r="L446" s="287"/>
    </row>
    <row r="447">
      <c r="L447" s="287"/>
    </row>
    <row r="448">
      <c r="L448" s="287"/>
    </row>
    <row r="449">
      <c r="L449" s="287"/>
    </row>
    <row r="450">
      <c r="L450" s="287"/>
    </row>
    <row r="451">
      <c r="L451" s="287"/>
    </row>
    <row r="452">
      <c r="L452" s="287"/>
    </row>
    <row r="453">
      <c r="L453" s="287"/>
    </row>
    <row r="454">
      <c r="L454" s="287"/>
    </row>
    <row r="455">
      <c r="L455" s="287"/>
    </row>
    <row r="456">
      <c r="L456" s="287"/>
    </row>
    <row r="457">
      <c r="L457" s="287"/>
    </row>
    <row r="458">
      <c r="L458" s="287"/>
    </row>
    <row r="459">
      <c r="L459" s="287"/>
    </row>
    <row r="460">
      <c r="L460" s="287"/>
    </row>
    <row r="461">
      <c r="L461" s="287"/>
    </row>
    <row r="462">
      <c r="L462" s="287"/>
    </row>
    <row r="463">
      <c r="L463" s="287"/>
    </row>
    <row r="464">
      <c r="L464" s="287"/>
    </row>
    <row r="465">
      <c r="L465" s="287"/>
    </row>
    <row r="466">
      <c r="L466" s="287"/>
    </row>
    <row r="467">
      <c r="L467" s="287"/>
    </row>
    <row r="468">
      <c r="L468" s="287"/>
    </row>
    <row r="469">
      <c r="L469" s="287"/>
    </row>
    <row r="470">
      <c r="L470" s="287"/>
    </row>
    <row r="471">
      <c r="L471" s="287"/>
    </row>
    <row r="472">
      <c r="L472" s="287"/>
    </row>
    <row r="473">
      <c r="L473" s="287"/>
    </row>
    <row r="474">
      <c r="L474" s="287"/>
    </row>
    <row r="475">
      <c r="L475" s="287"/>
    </row>
    <row r="476">
      <c r="L476" s="287"/>
    </row>
    <row r="477">
      <c r="L477" s="287"/>
    </row>
    <row r="478">
      <c r="L478" s="287"/>
    </row>
    <row r="479">
      <c r="L479" s="287"/>
    </row>
    <row r="480">
      <c r="L480" s="287"/>
    </row>
    <row r="481">
      <c r="L481" s="287"/>
    </row>
    <row r="482">
      <c r="L482" s="287"/>
    </row>
    <row r="483">
      <c r="L483" s="287"/>
    </row>
    <row r="484">
      <c r="L484" s="287"/>
    </row>
    <row r="485">
      <c r="L485" s="287"/>
    </row>
    <row r="486">
      <c r="L486" s="287"/>
    </row>
    <row r="487">
      <c r="L487" s="287"/>
    </row>
    <row r="488">
      <c r="L488" s="287"/>
    </row>
    <row r="489">
      <c r="L489" s="287"/>
    </row>
    <row r="490">
      <c r="L490" s="287"/>
    </row>
    <row r="491">
      <c r="L491" s="287"/>
    </row>
    <row r="492">
      <c r="L492" s="287"/>
    </row>
    <row r="493">
      <c r="L493" s="287"/>
    </row>
    <row r="494">
      <c r="L494" s="287"/>
    </row>
    <row r="495">
      <c r="L495" s="287"/>
    </row>
    <row r="496">
      <c r="L496" s="287"/>
    </row>
    <row r="497">
      <c r="L497" s="287"/>
    </row>
    <row r="498">
      <c r="L498" s="287"/>
    </row>
    <row r="499">
      <c r="L499" s="287"/>
    </row>
    <row r="500">
      <c r="L500" s="287"/>
    </row>
    <row r="501">
      <c r="L501" s="287"/>
    </row>
    <row r="502">
      <c r="L502" s="287"/>
    </row>
    <row r="503">
      <c r="L503" s="287"/>
    </row>
    <row r="504">
      <c r="L504" s="287"/>
    </row>
    <row r="505">
      <c r="L505" s="287"/>
    </row>
    <row r="506">
      <c r="L506" s="287"/>
    </row>
    <row r="507">
      <c r="L507" s="287"/>
    </row>
    <row r="508">
      <c r="L508" s="287"/>
    </row>
    <row r="509">
      <c r="L509" s="287"/>
    </row>
    <row r="510">
      <c r="L510" s="287"/>
    </row>
    <row r="511">
      <c r="L511" s="287"/>
    </row>
    <row r="512">
      <c r="L512" s="287"/>
    </row>
    <row r="513">
      <c r="L513" s="287"/>
    </row>
    <row r="514">
      <c r="L514" s="287"/>
    </row>
    <row r="515">
      <c r="L515" s="287"/>
    </row>
    <row r="516">
      <c r="L516" s="287"/>
    </row>
    <row r="517">
      <c r="L517" s="287"/>
    </row>
    <row r="518">
      <c r="L518" s="287"/>
    </row>
    <row r="519">
      <c r="L519" s="287"/>
    </row>
    <row r="520">
      <c r="L520" s="287"/>
    </row>
    <row r="521">
      <c r="L521" s="287"/>
    </row>
    <row r="522">
      <c r="L522" s="287"/>
    </row>
    <row r="523">
      <c r="L523" s="287"/>
    </row>
    <row r="524">
      <c r="L524" s="287"/>
    </row>
    <row r="525">
      <c r="L525" s="287"/>
    </row>
    <row r="526">
      <c r="L526" s="287"/>
    </row>
    <row r="527">
      <c r="L527" s="287"/>
    </row>
    <row r="528">
      <c r="L528" s="287"/>
    </row>
    <row r="529">
      <c r="L529" s="287"/>
    </row>
    <row r="530">
      <c r="L530" s="287"/>
    </row>
    <row r="531">
      <c r="L531" s="287"/>
    </row>
    <row r="532">
      <c r="L532" s="287"/>
    </row>
    <row r="533">
      <c r="L533" s="287"/>
    </row>
    <row r="534">
      <c r="L534" s="287"/>
    </row>
    <row r="535">
      <c r="L535" s="287"/>
    </row>
    <row r="536">
      <c r="L536" s="287"/>
    </row>
    <row r="537">
      <c r="L537" s="287"/>
    </row>
    <row r="538">
      <c r="L538" s="287"/>
    </row>
    <row r="539">
      <c r="L539" s="287"/>
    </row>
    <row r="540">
      <c r="L540" s="287"/>
    </row>
    <row r="541">
      <c r="L541" s="287"/>
    </row>
    <row r="542">
      <c r="L542" s="287"/>
    </row>
    <row r="543">
      <c r="L543" s="287"/>
    </row>
    <row r="544">
      <c r="L544" s="287"/>
    </row>
    <row r="545">
      <c r="L545" s="287"/>
    </row>
    <row r="546">
      <c r="L546" s="287"/>
    </row>
    <row r="547">
      <c r="L547" s="287"/>
    </row>
    <row r="548">
      <c r="L548" s="287"/>
    </row>
    <row r="549">
      <c r="L549" s="287"/>
    </row>
    <row r="550">
      <c r="L550" s="287"/>
    </row>
    <row r="551">
      <c r="L551" s="287"/>
    </row>
    <row r="552">
      <c r="L552" s="287"/>
    </row>
    <row r="553">
      <c r="L553" s="287"/>
    </row>
    <row r="554">
      <c r="L554" s="287"/>
    </row>
    <row r="555">
      <c r="L555" s="287"/>
    </row>
    <row r="556">
      <c r="L556" s="287"/>
    </row>
    <row r="557">
      <c r="L557" s="287"/>
    </row>
    <row r="558">
      <c r="L558" s="287"/>
    </row>
    <row r="559">
      <c r="L559" s="287"/>
    </row>
    <row r="560">
      <c r="L560" s="287"/>
    </row>
    <row r="561">
      <c r="L561" s="287"/>
    </row>
    <row r="562">
      <c r="L562" s="287"/>
    </row>
    <row r="563">
      <c r="L563" s="287"/>
    </row>
    <row r="564">
      <c r="L564" s="287"/>
    </row>
    <row r="565">
      <c r="L565" s="287"/>
    </row>
    <row r="566">
      <c r="L566" s="287"/>
    </row>
    <row r="567">
      <c r="L567" s="287"/>
    </row>
    <row r="568">
      <c r="L568" s="287"/>
    </row>
    <row r="569">
      <c r="L569" s="287"/>
    </row>
    <row r="570">
      <c r="L570" s="287"/>
    </row>
    <row r="571">
      <c r="L571" s="287"/>
    </row>
    <row r="572">
      <c r="L572" s="287"/>
    </row>
    <row r="573">
      <c r="L573" s="287"/>
    </row>
    <row r="574">
      <c r="L574" s="287"/>
    </row>
    <row r="575">
      <c r="L575" s="287"/>
    </row>
    <row r="576">
      <c r="L576" s="287"/>
    </row>
    <row r="577">
      <c r="L577" s="287"/>
    </row>
    <row r="578">
      <c r="L578" s="287"/>
    </row>
    <row r="579">
      <c r="L579" s="287"/>
    </row>
    <row r="580">
      <c r="L580" s="287"/>
    </row>
    <row r="581">
      <c r="L581" s="287"/>
    </row>
    <row r="582">
      <c r="L582" s="287"/>
    </row>
    <row r="583">
      <c r="L583" s="287"/>
    </row>
    <row r="584">
      <c r="L584" s="287"/>
    </row>
    <row r="585">
      <c r="L585" s="287"/>
    </row>
    <row r="586">
      <c r="L586" s="287"/>
    </row>
    <row r="587">
      <c r="L587" s="287"/>
    </row>
    <row r="588">
      <c r="L588" s="287"/>
    </row>
    <row r="589">
      <c r="L589" s="287"/>
    </row>
    <row r="590">
      <c r="L590" s="287"/>
    </row>
    <row r="591">
      <c r="L591" s="287"/>
    </row>
    <row r="592">
      <c r="L592" s="287"/>
    </row>
    <row r="593">
      <c r="L593" s="287"/>
    </row>
    <row r="594">
      <c r="L594" s="287"/>
    </row>
    <row r="595">
      <c r="L595" s="287"/>
    </row>
    <row r="596">
      <c r="L596" s="287"/>
    </row>
    <row r="597">
      <c r="L597" s="287"/>
    </row>
    <row r="598">
      <c r="L598" s="287"/>
    </row>
    <row r="599">
      <c r="L599" s="287"/>
    </row>
    <row r="600">
      <c r="L600" s="287"/>
    </row>
    <row r="601">
      <c r="L601" s="287"/>
    </row>
    <row r="602">
      <c r="L602" s="287"/>
    </row>
    <row r="603">
      <c r="L603" s="287"/>
    </row>
    <row r="604">
      <c r="L604" s="287"/>
    </row>
    <row r="605">
      <c r="L605" s="287"/>
    </row>
    <row r="606">
      <c r="L606" s="287"/>
    </row>
    <row r="607">
      <c r="L607" s="287"/>
    </row>
    <row r="608">
      <c r="L608" s="287"/>
    </row>
    <row r="609">
      <c r="L609" s="287"/>
    </row>
    <row r="610">
      <c r="L610" s="287"/>
    </row>
    <row r="611">
      <c r="L611" s="287"/>
    </row>
    <row r="612">
      <c r="L612" s="287"/>
    </row>
    <row r="613">
      <c r="L613" s="287"/>
    </row>
    <row r="614">
      <c r="L614" s="287"/>
    </row>
    <row r="615">
      <c r="L615" s="287"/>
    </row>
    <row r="616">
      <c r="L616" s="287"/>
    </row>
    <row r="617">
      <c r="L617" s="287"/>
    </row>
    <row r="618">
      <c r="L618" s="287"/>
    </row>
    <row r="619">
      <c r="L619" s="287"/>
    </row>
    <row r="620">
      <c r="L620" s="287"/>
    </row>
    <row r="621">
      <c r="L621" s="287"/>
    </row>
    <row r="622">
      <c r="L622" s="287"/>
    </row>
    <row r="623">
      <c r="L623" s="287"/>
    </row>
    <row r="624">
      <c r="L624" s="287"/>
    </row>
    <row r="625">
      <c r="L625" s="287"/>
    </row>
    <row r="626">
      <c r="L626" s="287"/>
    </row>
    <row r="627">
      <c r="L627" s="287"/>
    </row>
    <row r="628">
      <c r="L628" s="287"/>
    </row>
    <row r="629">
      <c r="L629" s="287"/>
    </row>
    <row r="630">
      <c r="L630" s="287"/>
    </row>
    <row r="631">
      <c r="L631" s="287"/>
    </row>
    <row r="632">
      <c r="L632" s="287"/>
    </row>
    <row r="633">
      <c r="L633" s="287"/>
    </row>
    <row r="634">
      <c r="L634" s="287"/>
    </row>
    <row r="635">
      <c r="L635" s="287"/>
    </row>
    <row r="636">
      <c r="L636" s="287"/>
    </row>
    <row r="637">
      <c r="L637" s="287"/>
    </row>
    <row r="638">
      <c r="L638" s="287"/>
    </row>
    <row r="639">
      <c r="L639" s="287"/>
    </row>
    <row r="640">
      <c r="L640" s="287"/>
    </row>
    <row r="641">
      <c r="L641" s="287"/>
    </row>
    <row r="642">
      <c r="L642" s="287"/>
    </row>
    <row r="643">
      <c r="L643" s="287"/>
    </row>
    <row r="644">
      <c r="L644" s="287"/>
    </row>
    <row r="645">
      <c r="L645" s="287"/>
    </row>
    <row r="646">
      <c r="L646" s="287"/>
    </row>
    <row r="647">
      <c r="L647" s="287"/>
    </row>
    <row r="648">
      <c r="L648" s="287"/>
    </row>
    <row r="649">
      <c r="L649" s="287"/>
    </row>
    <row r="650">
      <c r="L650" s="287"/>
    </row>
    <row r="651">
      <c r="L651" s="287"/>
    </row>
    <row r="652">
      <c r="L652" s="287"/>
    </row>
    <row r="653">
      <c r="L653" s="287"/>
    </row>
    <row r="654">
      <c r="L654" s="287"/>
    </row>
    <row r="655">
      <c r="L655" s="287"/>
    </row>
    <row r="656">
      <c r="L656" s="287"/>
    </row>
    <row r="657">
      <c r="L657" s="287"/>
    </row>
    <row r="658">
      <c r="L658" s="287"/>
    </row>
    <row r="659">
      <c r="L659" s="287"/>
    </row>
    <row r="660">
      <c r="L660" s="287"/>
    </row>
    <row r="661">
      <c r="L661" s="287"/>
    </row>
    <row r="662">
      <c r="L662" s="287"/>
    </row>
    <row r="663">
      <c r="L663" s="287"/>
    </row>
    <row r="664">
      <c r="L664" s="287"/>
    </row>
    <row r="665">
      <c r="L665" s="287"/>
    </row>
    <row r="666">
      <c r="L666" s="287"/>
    </row>
    <row r="667">
      <c r="L667" s="287"/>
    </row>
    <row r="668">
      <c r="L668" s="287"/>
    </row>
    <row r="669">
      <c r="L669" s="287"/>
    </row>
    <row r="670">
      <c r="L670" s="287"/>
    </row>
    <row r="671">
      <c r="L671" s="287"/>
    </row>
    <row r="672">
      <c r="L672" s="287"/>
    </row>
    <row r="673">
      <c r="L673" s="287"/>
    </row>
    <row r="674">
      <c r="L674" s="287"/>
    </row>
    <row r="675">
      <c r="L675" s="287"/>
    </row>
    <row r="676">
      <c r="L676" s="287"/>
    </row>
    <row r="677">
      <c r="L677" s="287"/>
    </row>
    <row r="678">
      <c r="L678" s="287"/>
    </row>
    <row r="679">
      <c r="L679" s="287"/>
    </row>
    <row r="680">
      <c r="L680" s="287"/>
    </row>
    <row r="681">
      <c r="L681" s="287"/>
    </row>
    <row r="682">
      <c r="L682" s="287"/>
    </row>
    <row r="683">
      <c r="L683" s="287"/>
    </row>
    <row r="684">
      <c r="L684" s="287"/>
    </row>
    <row r="685">
      <c r="L685" s="287"/>
    </row>
    <row r="686">
      <c r="L686" s="287"/>
    </row>
    <row r="687">
      <c r="L687" s="287"/>
    </row>
    <row r="688">
      <c r="L688" s="287"/>
    </row>
    <row r="689">
      <c r="L689" s="287"/>
    </row>
    <row r="690">
      <c r="L690" s="287"/>
    </row>
    <row r="691">
      <c r="L691" s="287"/>
    </row>
    <row r="692">
      <c r="L692" s="287"/>
    </row>
    <row r="693">
      <c r="L693" s="287"/>
    </row>
    <row r="694">
      <c r="L694" s="287"/>
    </row>
    <row r="695">
      <c r="L695" s="287"/>
    </row>
    <row r="696">
      <c r="L696" s="287"/>
    </row>
    <row r="697">
      <c r="L697" s="287"/>
    </row>
    <row r="698">
      <c r="L698" s="287"/>
    </row>
    <row r="699">
      <c r="L699" s="287"/>
    </row>
    <row r="700">
      <c r="L700" s="287"/>
    </row>
    <row r="701">
      <c r="L701" s="287"/>
    </row>
    <row r="702">
      <c r="L702" s="287"/>
    </row>
    <row r="703">
      <c r="L703" s="287"/>
    </row>
    <row r="704">
      <c r="L704" s="287"/>
    </row>
    <row r="705">
      <c r="L705" s="287"/>
    </row>
    <row r="706">
      <c r="L706" s="287"/>
    </row>
    <row r="707">
      <c r="L707" s="287"/>
    </row>
    <row r="708">
      <c r="L708" s="287"/>
    </row>
    <row r="709">
      <c r="L709" s="287"/>
    </row>
    <row r="710">
      <c r="L710" s="287"/>
    </row>
    <row r="711">
      <c r="L711" s="287"/>
    </row>
    <row r="712">
      <c r="L712" s="287"/>
    </row>
    <row r="713">
      <c r="L713" s="287"/>
    </row>
    <row r="714">
      <c r="L714" s="287"/>
    </row>
    <row r="715">
      <c r="L715" s="287"/>
    </row>
    <row r="716">
      <c r="L716" s="287"/>
    </row>
    <row r="717">
      <c r="L717" s="287"/>
    </row>
    <row r="718">
      <c r="L718" s="287"/>
    </row>
    <row r="719">
      <c r="L719" s="287"/>
    </row>
    <row r="720">
      <c r="L720" s="287"/>
    </row>
    <row r="721">
      <c r="L721" s="287"/>
    </row>
    <row r="722">
      <c r="L722" s="287"/>
    </row>
    <row r="723">
      <c r="L723" s="287"/>
    </row>
    <row r="724">
      <c r="L724" s="287"/>
    </row>
    <row r="725">
      <c r="L725" s="287"/>
    </row>
    <row r="726">
      <c r="L726" s="287"/>
    </row>
    <row r="727">
      <c r="L727" s="287"/>
    </row>
    <row r="728">
      <c r="L728" s="287"/>
    </row>
    <row r="729">
      <c r="L729" s="287"/>
    </row>
    <row r="730">
      <c r="L730" s="287"/>
    </row>
    <row r="731">
      <c r="L731" s="287"/>
    </row>
    <row r="732">
      <c r="L732" s="287"/>
    </row>
    <row r="733">
      <c r="L733" s="287"/>
    </row>
    <row r="734">
      <c r="L734" s="287"/>
    </row>
    <row r="735">
      <c r="L735" s="287"/>
    </row>
    <row r="736">
      <c r="L736" s="287"/>
    </row>
    <row r="737">
      <c r="L737" s="287"/>
    </row>
    <row r="738">
      <c r="L738" s="287"/>
    </row>
    <row r="739">
      <c r="L739" s="287"/>
    </row>
    <row r="740">
      <c r="L740" s="287"/>
    </row>
    <row r="741">
      <c r="L741" s="287"/>
    </row>
    <row r="742">
      <c r="L742" s="287"/>
    </row>
    <row r="743">
      <c r="L743" s="287"/>
    </row>
    <row r="744">
      <c r="L744" s="287"/>
    </row>
    <row r="745">
      <c r="L745" s="287"/>
    </row>
    <row r="746">
      <c r="L746" s="287"/>
    </row>
    <row r="747">
      <c r="L747" s="287"/>
    </row>
    <row r="748">
      <c r="L748" s="287"/>
    </row>
    <row r="749">
      <c r="L749" s="287"/>
    </row>
    <row r="750">
      <c r="L750" s="287"/>
    </row>
    <row r="751">
      <c r="L751" s="287"/>
    </row>
    <row r="752">
      <c r="L752" s="287"/>
    </row>
    <row r="753">
      <c r="L753" s="287"/>
    </row>
    <row r="754">
      <c r="L754" s="287"/>
    </row>
    <row r="755">
      <c r="L755" s="287"/>
    </row>
    <row r="756">
      <c r="L756" s="287"/>
    </row>
    <row r="757">
      <c r="L757" s="287"/>
    </row>
    <row r="758">
      <c r="L758" s="287"/>
    </row>
    <row r="759">
      <c r="L759" s="287"/>
    </row>
    <row r="760">
      <c r="L760" s="287"/>
    </row>
    <row r="761">
      <c r="L761" s="287"/>
    </row>
    <row r="762">
      <c r="L762" s="287"/>
    </row>
    <row r="763">
      <c r="L763" s="287"/>
    </row>
    <row r="764">
      <c r="L764" s="287"/>
    </row>
    <row r="765">
      <c r="L765" s="287"/>
    </row>
    <row r="766">
      <c r="L766" s="287"/>
    </row>
    <row r="767">
      <c r="L767" s="287"/>
    </row>
    <row r="768">
      <c r="L768" s="287"/>
    </row>
    <row r="769">
      <c r="L769" s="287"/>
    </row>
    <row r="770">
      <c r="L770" s="287"/>
    </row>
    <row r="771">
      <c r="L771" s="287"/>
    </row>
    <row r="772">
      <c r="L772" s="287"/>
    </row>
    <row r="773">
      <c r="L773" s="287"/>
    </row>
    <row r="774">
      <c r="L774" s="287"/>
    </row>
    <row r="775">
      <c r="L775" s="287"/>
    </row>
    <row r="776">
      <c r="L776" s="287"/>
    </row>
    <row r="777">
      <c r="L777" s="287"/>
    </row>
    <row r="778">
      <c r="L778" s="287"/>
    </row>
    <row r="779">
      <c r="L779" s="287"/>
    </row>
    <row r="780">
      <c r="L780" s="287"/>
    </row>
    <row r="781">
      <c r="L781" s="287"/>
    </row>
    <row r="782">
      <c r="L782" s="287"/>
    </row>
    <row r="783">
      <c r="L783" s="287"/>
    </row>
    <row r="784">
      <c r="L784" s="287"/>
    </row>
    <row r="785">
      <c r="L785" s="287"/>
    </row>
    <row r="786">
      <c r="L786" s="287"/>
    </row>
    <row r="787">
      <c r="L787" s="287"/>
    </row>
    <row r="788">
      <c r="L788" s="287"/>
    </row>
    <row r="789">
      <c r="L789" s="287"/>
    </row>
    <row r="790">
      <c r="L790" s="287"/>
    </row>
    <row r="791">
      <c r="L791" s="287"/>
    </row>
    <row r="792">
      <c r="L792" s="287"/>
    </row>
    <row r="793">
      <c r="L793" s="287"/>
    </row>
    <row r="794">
      <c r="L794" s="287"/>
    </row>
    <row r="795">
      <c r="L795" s="287"/>
    </row>
    <row r="796">
      <c r="L796" s="287"/>
    </row>
    <row r="797">
      <c r="L797" s="287"/>
    </row>
    <row r="798">
      <c r="L798" s="287"/>
    </row>
    <row r="799">
      <c r="L799" s="287"/>
    </row>
    <row r="800">
      <c r="L800" s="287"/>
    </row>
    <row r="801">
      <c r="L801" s="287"/>
    </row>
    <row r="802">
      <c r="L802" s="287"/>
    </row>
    <row r="803">
      <c r="L803" s="287"/>
    </row>
    <row r="804">
      <c r="L804" s="287"/>
    </row>
    <row r="805">
      <c r="L805" s="287"/>
    </row>
    <row r="806">
      <c r="L806" s="287"/>
    </row>
    <row r="807">
      <c r="L807" s="287"/>
    </row>
    <row r="808">
      <c r="L808" s="287"/>
    </row>
    <row r="809">
      <c r="L809" s="287"/>
    </row>
    <row r="810">
      <c r="L810" s="287"/>
    </row>
    <row r="811">
      <c r="L811" s="287"/>
    </row>
    <row r="812">
      <c r="L812" s="287"/>
    </row>
    <row r="813">
      <c r="L813" s="287"/>
    </row>
    <row r="814">
      <c r="L814" s="287"/>
    </row>
    <row r="815">
      <c r="L815" s="287"/>
    </row>
    <row r="816">
      <c r="L816" s="287"/>
    </row>
    <row r="817">
      <c r="L817" s="287"/>
    </row>
    <row r="818">
      <c r="L818" s="287"/>
    </row>
    <row r="819">
      <c r="L819" s="287"/>
    </row>
    <row r="820">
      <c r="L820" s="287"/>
    </row>
    <row r="821">
      <c r="L821" s="287"/>
    </row>
    <row r="822">
      <c r="L822" s="287"/>
    </row>
    <row r="823">
      <c r="L823" s="287"/>
    </row>
    <row r="824">
      <c r="L824" s="287"/>
    </row>
    <row r="825">
      <c r="L825" s="287"/>
    </row>
    <row r="826">
      <c r="L826" s="287"/>
    </row>
    <row r="827">
      <c r="L827" s="287"/>
    </row>
    <row r="828">
      <c r="L828" s="287"/>
    </row>
    <row r="829">
      <c r="L829" s="287"/>
    </row>
    <row r="830">
      <c r="L830" s="287"/>
    </row>
    <row r="831">
      <c r="L831" s="287"/>
    </row>
    <row r="832">
      <c r="L832" s="287"/>
    </row>
    <row r="833">
      <c r="L833" s="287"/>
    </row>
    <row r="834">
      <c r="L834" s="287"/>
    </row>
    <row r="835">
      <c r="L835" s="287"/>
    </row>
    <row r="836">
      <c r="L836" s="287"/>
    </row>
    <row r="837">
      <c r="L837" s="287"/>
    </row>
    <row r="838">
      <c r="L838" s="287"/>
    </row>
    <row r="839">
      <c r="L839" s="287"/>
    </row>
    <row r="840">
      <c r="L840" s="287"/>
    </row>
    <row r="841">
      <c r="L841" s="287"/>
    </row>
    <row r="842">
      <c r="L842" s="287"/>
    </row>
    <row r="843">
      <c r="L843" s="287"/>
    </row>
    <row r="844">
      <c r="L844" s="287"/>
    </row>
    <row r="845">
      <c r="L845" s="287"/>
    </row>
    <row r="846">
      <c r="L846" s="287"/>
    </row>
    <row r="847">
      <c r="L847" s="287"/>
    </row>
    <row r="848">
      <c r="L848" s="287"/>
    </row>
    <row r="849">
      <c r="L849" s="287"/>
    </row>
    <row r="850">
      <c r="L850" s="287"/>
    </row>
    <row r="851">
      <c r="L851" s="287"/>
    </row>
    <row r="852">
      <c r="L852" s="287"/>
    </row>
    <row r="853">
      <c r="L853" s="287"/>
    </row>
    <row r="854">
      <c r="L854" s="287"/>
    </row>
    <row r="855">
      <c r="L855" s="287"/>
    </row>
    <row r="856">
      <c r="L856" s="287"/>
    </row>
    <row r="857">
      <c r="L857" s="287"/>
    </row>
    <row r="858">
      <c r="L858" s="287"/>
    </row>
    <row r="859">
      <c r="L859" s="287"/>
    </row>
    <row r="860">
      <c r="L860" s="287"/>
    </row>
    <row r="861">
      <c r="L861" s="287"/>
    </row>
    <row r="862">
      <c r="L862" s="287"/>
    </row>
    <row r="863">
      <c r="L863" s="287"/>
    </row>
    <row r="864">
      <c r="L864" s="287"/>
    </row>
    <row r="865">
      <c r="L865" s="287"/>
    </row>
    <row r="866">
      <c r="L866" s="287"/>
    </row>
    <row r="867">
      <c r="L867" s="287"/>
    </row>
    <row r="868">
      <c r="L868" s="287"/>
    </row>
    <row r="869">
      <c r="L869" s="287"/>
    </row>
    <row r="870">
      <c r="L870" s="287"/>
    </row>
    <row r="871">
      <c r="L871" s="287"/>
    </row>
    <row r="872">
      <c r="L872" s="287"/>
    </row>
    <row r="873">
      <c r="L873" s="287"/>
    </row>
    <row r="874">
      <c r="L874" s="287"/>
    </row>
    <row r="875">
      <c r="L875" s="287"/>
    </row>
    <row r="876">
      <c r="L876" s="287"/>
    </row>
    <row r="877">
      <c r="L877" s="287"/>
    </row>
    <row r="878">
      <c r="L878" s="287"/>
    </row>
    <row r="879">
      <c r="L879" s="287"/>
    </row>
    <row r="880">
      <c r="L880" s="287"/>
    </row>
    <row r="881">
      <c r="L881" s="287"/>
    </row>
    <row r="882">
      <c r="L882" s="287"/>
    </row>
    <row r="883">
      <c r="L883" s="287"/>
    </row>
    <row r="884">
      <c r="L884" s="287"/>
    </row>
    <row r="885">
      <c r="L885" s="287"/>
    </row>
    <row r="886">
      <c r="L886" s="287"/>
    </row>
    <row r="887">
      <c r="L887" s="287"/>
    </row>
    <row r="888">
      <c r="L888" s="287"/>
    </row>
    <row r="889">
      <c r="L889" s="287"/>
    </row>
    <row r="890">
      <c r="L890" s="287"/>
    </row>
    <row r="891">
      <c r="L891" s="287"/>
    </row>
    <row r="892">
      <c r="L892" s="287"/>
    </row>
    <row r="893">
      <c r="L893" s="287"/>
    </row>
    <row r="894">
      <c r="L894" s="287"/>
    </row>
    <row r="895">
      <c r="L895" s="287"/>
    </row>
    <row r="896">
      <c r="L896" s="287"/>
    </row>
    <row r="897">
      <c r="L897" s="287"/>
    </row>
    <row r="898">
      <c r="L898" s="287"/>
    </row>
    <row r="899">
      <c r="L899" s="287"/>
    </row>
    <row r="900">
      <c r="L900" s="287"/>
    </row>
    <row r="901">
      <c r="L901" s="287"/>
    </row>
    <row r="902">
      <c r="L902" s="287"/>
    </row>
    <row r="903">
      <c r="L903" s="287"/>
    </row>
    <row r="904">
      <c r="L904" s="287"/>
    </row>
    <row r="905">
      <c r="L905" s="287"/>
    </row>
    <row r="906">
      <c r="L906" s="287"/>
    </row>
    <row r="907">
      <c r="L907" s="287"/>
    </row>
    <row r="908">
      <c r="L908" s="287"/>
    </row>
    <row r="909">
      <c r="L909" s="287"/>
    </row>
    <row r="910">
      <c r="L910" s="287"/>
    </row>
    <row r="911">
      <c r="L911" s="287"/>
    </row>
    <row r="912">
      <c r="L912" s="287"/>
    </row>
    <row r="913">
      <c r="L913" s="287"/>
    </row>
    <row r="914">
      <c r="L914" s="287"/>
    </row>
    <row r="915">
      <c r="L915" s="287"/>
    </row>
    <row r="916">
      <c r="L916" s="287"/>
    </row>
    <row r="917">
      <c r="L917" s="287"/>
    </row>
    <row r="918">
      <c r="L918" s="287"/>
    </row>
    <row r="919">
      <c r="L919" s="287"/>
    </row>
    <row r="920">
      <c r="L920" s="287"/>
    </row>
    <row r="921">
      <c r="L921" s="287"/>
    </row>
    <row r="922">
      <c r="L922" s="287"/>
    </row>
    <row r="923">
      <c r="L923" s="287"/>
    </row>
    <row r="924">
      <c r="L924" s="287"/>
    </row>
    <row r="925">
      <c r="L925" s="287"/>
    </row>
    <row r="926">
      <c r="L926" s="287"/>
    </row>
    <row r="927">
      <c r="L927" s="287"/>
    </row>
    <row r="928">
      <c r="L928" s="287"/>
    </row>
    <row r="929">
      <c r="L929" s="287"/>
    </row>
    <row r="930">
      <c r="L930" s="287"/>
    </row>
    <row r="931">
      <c r="L931" s="287"/>
    </row>
    <row r="932">
      <c r="L932" s="287"/>
    </row>
    <row r="933">
      <c r="L933" s="287"/>
    </row>
    <row r="934">
      <c r="L934" s="287"/>
    </row>
    <row r="935">
      <c r="L935" s="287"/>
    </row>
    <row r="936">
      <c r="L936" s="287"/>
    </row>
    <row r="937">
      <c r="L937" s="287"/>
    </row>
    <row r="938">
      <c r="L938" s="287"/>
    </row>
    <row r="939">
      <c r="L939" s="287"/>
    </row>
    <row r="940">
      <c r="L940" s="287"/>
    </row>
    <row r="941">
      <c r="L941" s="287"/>
    </row>
    <row r="942">
      <c r="L942" s="287"/>
    </row>
    <row r="943">
      <c r="L943" s="287"/>
    </row>
    <row r="944">
      <c r="L944" s="287"/>
    </row>
    <row r="945">
      <c r="L945" s="287"/>
    </row>
    <row r="946">
      <c r="L946" s="287"/>
    </row>
    <row r="947">
      <c r="L947" s="287"/>
    </row>
    <row r="948">
      <c r="L948" s="287"/>
    </row>
    <row r="949">
      <c r="L949" s="287"/>
    </row>
    <row r="950">
      <c r="L950" s="287"/>
    </row>
    <row r="951">
      <c r="L951" s="287"/>
    </row>
    <row r="952">
      <c r="L952" s="287"/>
    </row>
    <row r="953">
      <c r="L953" s="287"/>
    </row>
    <row r="954">
      <c r="L954" s="287"/>
    </row>
    <row r="955">
      <c r="L955" s="287"/>
    </row>
    <row r="956">
      <c r="L956" s="287"/>
    </row>
    <row r="957">
      <c r="L957" s="287"/>
    </row>
    <row r="958">
      <c r="L958" s="287"/>
    </row>
    <row r="959">
      <c r="L959" s="287"/>
    </row>
    <row r="960">
      <c r="L960" s="287"/>
    </row>
    <row r="961">
      <c r="L961" s="287"/>
    </row>
    <row r="962">
      <c r="L962" s="287"/>
    </row>
    <row r="963">
      <c r="L963" s="287"/>
    </row>
    <row r="964">
      <c r="L964" s="287"/>
    </row>
    <row r="965">
      <c r="L965" s="287"/>
    </row>
    <row r="966">
      <c r="L966" s="287"/>
    </row>
    <row r="967">
      <c r="L967" s="287"/>
    </row>
    <row r="968">
      <c r="L968" s="287"/>
    </row>
    <row r="969">
      <c r="L969" s="287"/>
    </row>
    <row r="970">
      <c r="L970" s="287"/>
    </row>
    <row r="971">
      <c r="L971" s="287"/>
    </row>
    <row r="972">
      <c r="L972" s="287"/>
    </row>
    <row r="973">
      <c r="L973" s="287"/>
    </row>
    <row r="974">
      <c r="L974" s="287"/>
    </row>
    <row r="975">
      <c r="L975" s="287"/>
    </row>
    <row r="976">
      <c r="L976" s="287"/>
    </row>
    <row r="977">
      <c r="L977" s="287"/>
    </row>
    <row r="978">
      <c r="L978" s="287"/>
    </row>
    <row r="979">
      <c r="L979" s="287"/>
    </row>
    <row r="980">
      <c r="L980" s="287"/>
    </row>
    <row r="981">
      <c r="L981" s="287"/>
    </row>
    <row r="982">
      <c r="L982" s="287"/>
    </row>
    <row r="983">
      <c r="L983" s="287"/>
    </row>
    <row r="984">
      <c r="L984" s="287"/>
    </row>
    <row r="985">
      <c r="L985" s="287"/>
    </row>
    <row r="986">
      <c r="L986" s="287"/>
    </row>
    <row r="987">
      <c r="L987" s="287"/>
    </row>
    <row r="988">
      <c r="L988" s="287"/>
    </row>
    <row r="989">
      <c r="L989" s="287"/>
    </row>
    <row r="990">
      <c r="L990" s="287"/>
    </row>
    <row r="991">
      <c r="L991" s="287"/>
    </row>
    <row r="992">
      <c r="L992" s="287"/>
    </row>
    <row r="993">
      <c r="L993" s="287"/>
    </row>
    <row r="994">
      <c r="L994" s="287"/>
    </row>
    <row r="995">
      <c r="L995" s="287"/>
    </row>
    <row r="996">
      <c r="L996" s="287"/>
    </row>
    <row r="997">
      <c r="L997" s="287"/>
    </row>
    <row r="998">
      <c r="L998" s="287"/>
    </row>
    <row r="999">
      <c r="L999" s="287"/>
    </row>
    <row r="1000">
      <c r="L1000" s="287"/>
    </row>
  </sheetData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" width="15.44"/>
    <col customWidth="1" min="3" max="3" width="12.67"/>
    <col customWidth="1" min="4" max="4" width="15.44"/>
    <col customWidth="1" min="5" max="5" width="10.44"/>
    <col customWidth="1" min="6" max="6" width="15.44"/>
    <col customWidth="1" min="7" max="7" width="10.44"/>
    <col customWidth="1" min="8" max="8" width="15.44"/>
    <col customWidth="1" min="9" max="26" width="10.44"/>
  </cols>
  <sheetData>
    <row r="1" ht="15.75" customHeight="1">
      <c r="A1" s="344" t="s">
        <v>179</v>
      </c>
      <c r="C1" s="344" t="s">
        <v>180</v>
      </c>
      <c r="E1" s="345" t="s">
        <v>181</v>
      </c>
      <c r="G1" s="345" t="s">
        <v>182</v>
      </c>
    </row>
    <row r="2" ht="15.75" customHeight="1">
      <c r="A2" s="345" t="s">
        <v>183</v>
      </c>
      <c r="B2" s="346">
        <f>SUM(B3:B100)</f>
        <v>11000000</v>
      </c>
      <c r="C2" s="345" t="s">
        <v>183</v>
      </c>
      <c r="D2" s="346">
        <f>SUM(D3:D100)</f>
        <v>15630000</v>
      </c>
      <c r="E2" s="345" t="s">
        <v>183</v>
      </c>
      <c r="F2" s="346">
        <f>SUM(F3:F100)</f>
        <v>21919000</v>
      </c>
      <c r="G2" s="345" t="s">
        <v>183</v>
      </c>
      <c r="H2" s="346">
        <f>SUM(H3:H100)</f>
        <v>22139000</v>
      </c>
    </row>
    <row r="3" ht="15.75" customHeight="1">
      <c r="A3" s="345" t="s">
        <v>184</v>
      </c>
      <c r="B3" s="346">
        <v>1200000.0</v>
      </c>
      <c r="C3" s="345" t="s">
        <v>184</v>
      </c>
      <c r="D3" s="346">
        <v>1200000.0</v>
      </c>
      <c r="E3" s="345" t="s">
        <v>184</v>
      </c>
      <c r="F3" s="346">
        <f>1200000-100000</f>
        <v>1100000</v>
      </c>
      <c r="G3" s="345" t="s">
        <v>184</v>
      </c>
      <c r="H3" s="346">
        <f>1100000-750000</f>
        <v>350000</v>
      </c>
    </row>
    <row r="4" ht="15.75" customHeight="1">
      <c r="A4" s="345" t="s">
        <v>185</v>
      </c>
      <c r="B4" s="346">
        <v>1300000.0</v>
      </c>
      <c r="C4" s="345" t="s">
        <v>185</v>
      </c>
      <c r="D4" s="346">
        <v>1300000.0</v>
      </c>
      <c r="E4" s="345" t="s">
        <v>185</v>
      </c>
      <c r="F4" s="346">
        <v>1300000.0</v>
      </c>
      <c r="G4" s="345" t="s">
        <v>185</v>
      </c>
      <c r="H4" s="346">
        <v>1300000.0</v>
      </c>
    </row>
    <row r="5" ht="15.75" customHeight="1">
      <c r="A5" s="345" t="s">
        <v>186</v>
      </c>
      <c r="B5" s="346">
        <v>2000000.0</v>
      </c>
      <c r="C5" s="345" t="s">
        <v>186</v>
      </c>
      <c r="D5" s="346">
        <v>3000000.0</v>
      </c>
      <c r="E5" s="345" t="s">
        <v>186</v>
      </c>
      <c r="F5" s="346">
        <v>3000000.0</v>
      </c>
      <c r="G5" s="345" t="s">
        <v>186</v>
      </c>
      <c r="H5" s="346">
        <v>3000000.0</v>
      </c>
    </row>
    <row r="6" ht="15.75" customHeight="1">
      <c r="A6" s="345" t="s">
        <v>187</v>
      </c>
      <c r="B6" s="346">
        <v>2000000.0</v>
      </c>
      <c r="C6" s="345" t="s">
        <v>187</v>
      </c>
      <c r="D6" s="346">
        <v>3000000.0</v>
      </c>
      <c r="E6" s="345" t="s">
        <v>187</v>
      </c>
      <c r="F6" s="346">
        <v>3000000.0</v>
      </c>
      <c r="G6" s="345" t="s">
        <v>187</v>
      </c>
      <c r="H6" s="346">
        <v>3000000.0</v>
      </c>
    </row>
    <row r="7" ht="15.75" customHeight="1">
      <c r="A7" s="345" t="s">
        <v>188</v>
      </c>
      <c r="B7" s="346">
        <v>700000.0</v>
      </c>
      <c r="C7" s="345" t="s">
        <v>188</v>
      </c>
      <c r="D7" s="346">
        <v>700000.0</v>
      </c>
      <c r="E7" s="345" t="s">
        <v>188</v>
      </c>
      <c r="F7" s="346">
        <f>700000-123000</f>
        <v>577000</v>
      </c>
      <c r="G7" s="345" t="s">
        <v>188</v>
      </c>
      <c r="H7" s="346">
        <v>577000.0</v>
      </c>
    </row>
    <row r="8" ht="15.75" customHeight="1">
      <c r="A8" s="345" t="s">
        <v>189</v>
      </c>
      <c r="B8" s="346">
        <v>400000.0</v>
      </c>
      <c r="C8" s="345" t="s">
        <v>189</v>
      </c>
      <c r="D8" s="346">
        <v>660000.0</v>
      </c>
      <c r="E8" s="345" t="s">
        <v>189</v>
      </c>
      <c r="F8" s="346">
        <v>740000.0</v>
      </c>
      <c r="G8" s="345" t="s">
        <v>189</v>
      </c>
      <c r="H8" s="346">
        <f>740000-10000</f>
        <v>730000</v>
      </c>
    </row>
    <row r="9" ht="15.75" customHeight="1">
      <c r="A9" s="345" t="s">
        <v>190</v>
      </c>
      <c r="B9" s="346">
        <v>1100000.0</v>
      </c>
      <c r="C9" s="345" t="s">
        <v>190</v>
      </c>
      <c r="D9" s="346">
        <v>1100000.0</v>
      </c>
      <c r="E9" s="345" t="s">
        <v>190</v>
      </c>
      <c r="F9" s="346">
        <v>1100000.0</v>
      </c>
      <c r="G9" s="345" t="s">
        <v>190</v>
      </c>
      <c r="H9" s="346">
        <v>1100000.0</v>
      </c>
    </row>
    <row r="10" ht="15.75" customHeight="1">
      <c r="A10" s="345" t="s">
        <v>191</v>
      </c>
      <c r="B10" s="346">
        <v>1000000.0</v>
      </c>
      <c r="C10" s="345" t="s">
        <v>191</v>
      </c>
      <c r="D10" s="346">
        <v>970000.0</v>
      </c>
      <c r="E10" s="345" t="s">
        <v>191</v>
      </c>
      <c r="F10" s="346">
        <f>970000-50000</f>
        <v>920000</v>
      </c>
      <c r="G10" s="345" t="s">
        <v>191</v>
      </c>
      <c r="H10" s="346">
        <v>920000.0</v>
      </c>
    </row>
    <row r="11" ht="15.75" customHeight="1">
      <c r="A11" s="345" t="s">
        <v>192</v>
      </c>
      <c r="B11" s="346">
        <v>1300000.0</v>
      </c>
      <c r="C11" s="345" t="s">
        <v>192</v>
      </c>
      <c r="D11" s="346">
        <v>1700000.0</v>
      </c>
      <c r="E11" s="345" t="s">
        <v>192</v>
      </c>
      <c r="F11" s="346">
        <v>1700000.0</v>
      </c>
      <c r="G11" s="345" t="s">
        <v>192</v>
      </c>
      <c r="H11" s="346">
        <v>1700000.0</v>
      </c>
    </row>
    <row r="12" ht="15.75" customHeight="1">
      <c r="B12" s="346"/>
      <c r="C12" s="345" t="s">
        <v>193</v>
      </c>
      <c r="D12" s="346">
        <v>1000000.0</v>
      </c>
      <c r="E12" s="345" t="s">
        <v>193</v>
      </c>
      <c r="F12" s="346">
        <f>1000000+800000</f>
        <v>1800000</v>
      </c>
      <c r="G12" s="345" t="s">
        <v>193</v>
      </c>
      <c r="H12" s="346">
        <f>1800000-20000</f>
        <v>1780000</v>
      </c>
    </row>
    <row r="13" ht="15.75" customHeight="1">
      <c r="B13" s="346"/>
      <c r="C13" s="345" t="s">
        <v>194</v>
      </c>
      <c r="D13" s="346">
        <v>500000.0</v>
      </c>
      <c r="E13" s="345" t="s">
        <v>194</v>
      </c>
      <c r="F13" s="346">
        <f>500000-50000</f>
        <v>450000</v>
      </c>
      <c r="G13" s="345" t="s">
        <v>194</v>
      </c>
      <c r="H13" s="346">
        <v>450000.0</v>
      </c>
    </row>
    <row r="14" ht="15.75" customHeight="1">
      <c r="C14" s="345" t="s">
        <v>195</v>
      </c>
      <c r="D14" s="346">
        <f>500000</f>
        <v>500000</v>
      </c>
      <c r="E14" s="345" t="s">
        <v>195</v>
      </c>
      <c r="F14" s="346">
        <f>500000-18000</f>
        <v>482000</v>
      </c>
      <c r="G14" s="345" t="s">
        <v>195</v>
      </c>
      <c r="H14" s="346">
        <v>482000.0</v>
      </c>
    </row>
    <row r="15" ht="15.75" customHeight="1">
      <c r="E15" s="345" t="s">
        <v>196</v>
      </c>
      <c r="F15" s="346">
        <v>800000.0</v>
      </c>
      <c r="G15" s="345" t="s">
        <v>196</v>
      </c>
      <c r="H15" s="346">
        <v>800000.0</v>
      </c>
    </row>
    <row r="16" ht="15.75" customHeight="1">
      <c r="E16" s="345" t="s">
        <v>77</v>
      </c>
      <c r="F16" s="346">
        <v>3000000.0</v>
      </c>
      <c r="G16" s="345" t="s">
        <v>77</v>
      </c>
      <c r="H16" s="346">
        <v>3000000.0</v>
      </c>
    </row>
    <row r="17" ht="15.75" customHeight="1">
      <c r="E17" s="345" t="s">
        <v>197</v>
      </c>
      <c r="F17" s="347">
        <v>1000000.0</v>
      </c>
      <c r="G17" s="345" t="s">
        <v>197</v>
      </c>
      <c r="H17" s="347">
        <v>1000000.0</v>
      </c>
    </row>
    <row r="18" ht="15.75" customHeight="1">
      <c r="E18" s="345" t="s">
        <v>198</v>
      </c>
      <c r="F18" s="347">
        <v>950000.0</v>
      </c>
      <c r="G18" s="345" t="s">
        <v>198</v>
      </c>
      <c r="H18" s="347">
        <v>950000.0</v>
      </c>
    </row>
    <row r="19" ht="15.75" customHeight="1">
      <c r="E19" s="345"/>
      <c r="G19" s="345" t="s">
        <v>199</v>
      </c>
      <c r="H19" s="347">
        <v>1000000.0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1:B1"/>
    <mergeCell ref="C1:D1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22.11"/>
    <col customWidth="1" min="3" max="26" width="10.44"/>
  </cols>
  <sheetData>
    <row r="1" ht="15.75" customHeight="1">
      <c r="A1" s="345" t="s">
        <v>200</v>
      </c>
      <c r="B1" s="345" t="s">
        <v>201</v>
      </c>
    </row>
    <row r="2" ht="15.75" customHeight="1">
      <c r="A2" s="345" t="s">
        <v>202</v>
      </c>
      <c r="B2" s="345" t="s">
        <v>203</v>
      </c>
      <c r="C2" s="348">
        <v>1200000.0</v>
      </c>
      <c r="D2" s="345">
        <v>900000.0</v>
      </c>
      <c r="E2" s="345">
        <v>200000.0</v>
      </c>
    </row>
    <row r="3" ht="15.75" customHeight="1">
      <c r="A3" s="345" t="s">
        <v>204</v>
      </c>
      <c r="B3" s="345" t="s">
        <v>203</v>
      </c>
      <c r="C3" s="348">
        <v>1300000.0</v>
      </c>
    </row>
    <row r="4" ht="15.75" customHeight="1">
      <c r="A4" s="345" t="s">
        <v>205</v>
      </c>
      <c r="B4" s="345" t="s">
        <v>206</v>
      </c>
      <c r="C4" s="348">
        <v>1100000.0</v>
      </c>
    </row>
    <row r="5" ht="15.75" customHeight="1">
      <c r="A5" s="345" t="s">
        <v>207</v>
      </c>
      <c r="B5" s="345" t="s">
        <v>203</v>
      </c>
      <c r="C5" s="348">
        <v>2000000.0</v>
      </c>
    </row>
    <row r="6" ht="15.75" customHeight="1">
      <c r="A6" s="345" t="s">
        <v>208</v>
      </c>
      <c r="B6" s="345" t="s">
        <v>203</v>
      </c>
      <c r="C6" s="348">
        <v>700000.0</v>
      </c>
    </row>
    <row r="7" ht="15.75" customHeight="1">
      <c r="A7" s="345" t="s">
        <v>209</v>
      </c>
      <c r="B7" s="345" t="s">
        <v>206</v>
      </c>
      <c r="C7" s="348">
        <v>200000.0</v>
      </c>
    </row>
    <row r="8" ht="15.75" customHeight="1">
      <c r="A8" s="345" t="s">
        <v>210</v>
      </c>
      <c r="B8" s="345" t="s">
        <v>203</v>
      </c>
      <c r="C8" s="348">
        <v>1100000.0</v>
      </c>
    </row>
    <row r="9" ht="15.75" customHeight="1">
      <c r="A9" s="345" t="s">
        <v>211</v>
      </c>
      <c r="B9" s="345" t="s">
        <v>203</v>
      </c>
      <c r="C9" s="348">
        <v>1000000.0</v>
      </c>
    </row>
    <row r="10" ht="15.75" customHeight="1">
      <c r="A10" s="345" t="s">
        <v>212</v>
      </c>
      <c r="B10" s="345" t="s">
        <v>203</v>
      </c>
      <c r="C10" s="348">
        <v>1700000.0</v>
      </c>
    </row>
    <row r="11" ht="15.75" customHeight="1">
      <c r="A11" s="345" t="s">
        <v>213</v>
      </c>
      <c r="B11" s="345" t="s">
        <v>203</v>
      </c>
      <c r="C11" s="348">
        <v>1000000.0</v>
      </c>
    </row>
    <row r="12" ht="15.75" customHeight="1">
      <c r="A12" s="345" t="s">
        <v>194</v>
      </c>
      <c r="B12" s="345"/>
    </row>
    <row r="13" ht="15.75" customHeight="1">
      <c r="A13" s="345" t="s">
        <v>214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0"/>
    <col customWidth="1" min="2" max="26" width="10.44"/>
  </cols>
  <sheetData>
    <row r="1" ht="15.75" customHeight="1">
      <c r="A1" s="345" t="s">
        <v>0</v>
      </c>
      <c r="B1" s="345" t="s">
        <v>183</v>
      </c>
      <c r="C1" s="345" t="s">
        <v>215</v>
      </c>
      <c r="D1" s="345" t="s">
        <v>216</v>
      </c>
      <c r="E1" s="345" t="s">
        <v>186</v>
      </c>
      <c r="F1" s="345" t="s">
        <v>187</v>
      </c>
      <c r="G1" s="345" t="s">
        <v>188</v>
      </c>
      <c r="H1" s="345" t="s">
        <v>189</v>
      </c>
      <c r="I1" s="345" t="s">
        <v>190</v>
      </c>
      <c r="J1" s="345" t="s">
        <v>191</v>
      </c>
      <c r="K1" s="345" t="s">
        <v>192</v>
      </c>
    </row>
    <row r="2" ht="15.75" customHeight="1">
      <c r="A2" s="345" t="s">
        <v>217</v>
      </c>
      <c r="B2" s="349" t="str">
        <f t="shared" ref="B2:B6" si="1">SUM(C2:E2)</f>
        <v>#ERROR!</v>
      </c>
      <c r="C2" s="349">
        <f>'Clients Balance'!C2/'Clients Balance'!B2</f>
        <v>0.6543541492</v>
      </c>
      <c r="D2" s="349" t="str">
        <f>'Clients Balance'!#REF!/'Clients Balance'!B2</f>
        <v>#ERROR!</v>
      </c>
      <c r="E2" s="349" t="str">
        <f>'Clients Balance'!#REF!/'Clients Balance'!B2</f>
        <v>#ERROR!</v>
      </c>
    </row>
    <row r="3" ht="15.75" customHeight="1">
      <c r="A3" s="345" t="s">
        <v>218</v>
      </c>
      <c r="B3" s="349" t="str">
        <f t="shared" si="1"/>
        <v>#ERROR!</v>
      </c>
      <c r="C3" s="349">
        <f>'Clients Balance'!C3/'Clients Balance'!B3</f>
        <v>0.6543541492</v>
      </c>
      <c r="D3" s="349" t="str">
        <f>'Clients Balance'!#REF!/'Clients Balance'!B3</f>
        <v>#ERROR!</v>
      </c>
      <c r="E3" s="349" t="str">
        <f>'Clients Balance'!#REF!/'Clients Balance'!B3</f>
        <v>#ERROR!</v>
      </c>
    </row>
    <row r="4" ht="15.75" customHeight="1">
      <c r="A4" s="345" t="s">
        <v>219</v>
      </c>
      <c r="B4" s="349" t="str">
        <f t="shared" si="1"/>
        <v>#ERROR!</v>
      </c>
      <c r="C4" s="349">
        <f>'Clients Balance'!C4/'Clients Balance'!B4</f>
        <v>0.6543541492</v>
      </c>
      <c r="D4" s="349" t="str">
        <f>'Clients Balance'!#REF!/'Clients Balance'!B4</f>
        <v>#ERROR!</v>
      </c>
      <c r="E4" s="349" t="str">
        <f>'Clients Balance'!#REF!/'Clients Balance'!B4</f>
        <v>#ERROR!</v>
      </c>
    </row>
    <row r="5" ht="15.75" customHeight="1">
      <c r="A5" s="345" t="s">
        <v>220</v>
      </c>
      <c r="B5" s="349" t="str">
        <f t="shared" si="1"/>
        <v>#ERROR!</v>
      </c>
      <c r="C5" s="349">
        <f>'Clients Balance'!C5/'Clients Balance'!B5</f>
        <v>0.6543541492</v>
      </c>
      <c r="D5" s="349" t="str">
        <f>'Clients Balance'!#REF!/'Clients Balance'!B5</f>
        <v>#ERROR!</v>
      </c>
      <c r="E5" s="349" t="str">
        <f>'Clients Balance'!#REF!/'Clients Balance'!B5</f>
        <v>#ERROR!</v>
      </c>
    </row>
    <row r="6" ht="15.75" customHeight="1">
      <c r="A6" s="345" t="s">
        <v>221</v>
      </c>
      <c r="B6" s="349" t="str">
        <f t="shared" si="1"/>
        <v>#ERROR!</v>
      </c>
      <c r="C6" s="349">
        <f>'Clients Balance'!C6/'Clients Balance'!B6</f>
        <v>0.6543541492</v>
      </c>
      <c r="D6" s="349" t="str">
        <f>'Clients Balance'!#REF!/'Clients Balance'!B6</f>
        <v>#ERROR!</v>
      </c>
      <c r="E6" s="349" t="str">
        <f>'Clients Balance'!#REF!/'Clients Balance'!B6</f>
        <v>#ERROR!</v>
      </c>
    </row>
    <row r="7" ht="15.75" customHeight="1">
      <c r="A7" s="345" t="s">
        <v>222</v>
      </c>
      <c r="B7" s="349" t="str">
        <f>SUM(C7:F7)</f>
        <v>#ERROR!</v>
      </c>
      <c r="C7" s="349">
        <f>'Clients Balance'!C7/'Clients Balance'!B7</f>
        <v>0.6543541492</v>
      </c>
      <c r="D7" s="349" t="str">
        <f>'Clients Balance'!#REF!/'Clients Balance'!B7</f>
        <v>#ERROR!</v>
      </c>
      <c r="E7" s="349" t="str">
        <f>'Clients Balance'!#REF!/'Clients Balance'!B7</f>
        <v>#ERROR!</v>
      </c>
      <c r="F7" s="349" t="str">
        <f>'Clients Balance'!#REF!/'Clients Balance'!B7</f>
        <v>#ERROR!</v>
      </c>
    </row>
    <row r="8" ht="15.75" customHeight="1">
      <c r="A8" s="345" t="s">
        <v>223</v>
      </c>
      <c r="B8" s="349" t="str">
        <f>SUM(C8:G8)</f>
        <v>#ERROR!</v>
      </c>
      <c r="C8" s="349">
        <f>'Clients Balance'!C8/'Clients Balance'!B8</f>
        <v>0.6543541492</v>
      </c>
      <c r="D8" s="349" t="str">
        <f>'Clients Balance'!#REF!/'Clients Balance'!B8</f>
        <v>#ERROR!</v>
      </c>
      <c r="E8" s="349" t="str">
        <f>'Clients Balance'!#REF!/'Clients Balance'!B8</f>
        <v>#ERROR!</v>
      </c>
      <c r="F8" s="349" t="str">
        <f>'Clients Balance'!#REF!/'Clients Balance'!B8</f>
        <v>#ERROR!</v>
      </c>
      <c r="G8" s="349" t="str">
        <f>'Clients Balance'!#REF!/'Clients Balance'!B8</f>
        <v>#ERROR!</v>
      </c>
    </row>
    <row r="9" ht="15.75" customHeight="1">
      <c r="A9" s="350">
        <v>45336.0</v>
      </c>
      <c r="B9" s="349" t="str">
        <f t="shared" ref="B9:B10" si="2">SUM(C9:I9)</f>
        <v>#ERROR!</v>
      </c>
      <c r="C9" s="349">
        <f>'Clients Balance'!C9/'Clients Balance'!$B9</f>
        <v>0.6543541492</v>
      </c>
      <c r="D9" s="349" t="str">
        <f>'Clients Balance'!#REF!/'Clients Balance'!B9</f>
        <v>#ERROR!</v>
      </c>
      <c r="E9" s="349" t="str">
        <f>'Clients Balance'!#REF!/'Clients Balance'!B9</f>
        <v>#ERROR!</v>
      </c>
      <c r="F9" s="349" t="str">
        <f>'Clients Balance'!#REF!/'Clients Balance'!B9</f>
        <v>#ERROR!</v>
      </c>
      <c r="G9" s="349" t="str">
        <f>'Clients Balance'!#REF!/'Clients Balance'!B9</f>
        <v>#ERROR!</v>
      </c>
      <c r="H9" s="349" t="str">
        <f>'Clients Balance'!#REF!/'Clients Balance'!B9</f>
        <v>#ERROR!</v>
      </c>
      <c r="I9" s="349" t="str">
        <f>'Clients Balance'!#REF!/'Clients Balance'!B9</f>
        <v>#ERROR!</v>
      </c>
    </row>
    <row r="10" ht="15.75" customHeight="1">
      <c r="A10" s="350">
        <v>45337.0</v>
      </c>
      <c r="B10" s="349" t="str">
        <f t="shared" si="2"/>
        <v>#ERROR!</v>
      </c>
      <c r="C10" s="349">
        <f>'Clients Balance'!C10/'Clients Balance'!$B10</f>
        <v>0.6543541492</v>
      </c>
      <c r="D10" s="349" t="str">
        <f>'Clients Balance'!#REF!/'Clients Balance'!$B10</f>
        <v>#ERROR!</v>
      </c>
      <c r="E10" s="349" t="str">
        <f>'Clients Balance'!#REF!/'Clients Balance'!$B10</f>
        <v>#ERROR!</v>
      </c>
      <c r="F10" s="349" t="str">
        <f>'Clients Balance'!#REF!/'Clients Balance'!$B10</f>
        <v>#ERROR!</v>
      </c>
      <c r="G10" s="349" t="str">
        <f>'Clients Balance'!#REF!/'Clients Balance'!$B10</f>
        <v>#ERROR!</v>
      </c>
      <c r="H10" s="349" t="str">
        <f>'Clients Balance'!#REF!/'Clients Balance'!$B10</f>
        <v>#ERROR!</v>
      </c>
      <c r="I10" s="349" t="str">
        <f>'Clients Balance'!#REF!/'Clients Balance'!$B10</f>
        <v>#ERROR!</v>
      </c>
    </row>
    <row r="11" ht="15.75" customHeight="1">
      <c r="A11" s="350">
        <v>45338.0</v>
      </c>
      <c r="B11" s="349" t="str">
        <f>SUM(C11:J11)</f>
        <v>#ERROR!</v>
      </c>
      <c r="C11" s="349">
        <f>'Clients Balance'!C11/'Clients Balance'!$B11</f>
        <v>0.6543541492</v>
      </c>
      <c r="D11" s="349" t="str">
        <f>'Clients Balance'!#REF!/'Clients Balance'!$B11</f>
        <v>#ERROR!</v>
      </c>
      <c r="E11" s="349" t="str">
        <f>'Clients Balance'!#REF!/'Clients Balance'!$B11</f>
        <v>#ERROR!</v>
      </c>
      <c r="F11" s="349" t="str">
        <f>'Clients Balance'!#REF!/'Clients Balance'!$B11</f>
        <v>#ERROR!</v>
      </c>
      <c r="G11" s="349" t="str">
        <f>'Clients Balance'!#REF!/'Clients Balance'!$B11</f>
        <v>#ERROR!</v>
      </c>
      <c r="H11" s="349" t="str">
        <f>'Clients Balance'!#REF!/'Clients Balance'!$B11</f>
        <v>#ERROR!</v>
      </c>
      <c r="I11" s="349" t="str">
        <f>'Clients Balance'!#REF!/'Clients Balance'!$B11</f>
        <v>#ERROR!</v>
      </c>
      <c r="J11" s="349" t="str">
        <f>'Clients Balance'!#REF!/'Clients Balance'!$B11</f>
        <v>#ERROR!</v>
      </c>
    </row>
    <row r="12" ht="15.75" customHeight="1">
      <c r="A12" s="350">
        <v>45341.0</v>
      </c>
      <c r="B12" s="349" t="str">
        <f t="shared" ref="B12:B20" si="3">SUM(C12:K12)</f>
        <v>#ERROR!</v>
      </c>
      <c r="C12" s="349">
        <f>'Clients Balance'!C12/'Clients Balance'!$B12</f>
        <v>0.6543541492</v>
      </c>
      <c r="D12" s="349" t="str">
        <f>'Clients Balance'!#REF!/'Clients Balance'!$B12</f>
        <v>#ERROR!</v>
      </c>
      <c r="E12" s="349" t="str">
        <f>'Clients Balance'!#REF!/'Clients Balance'!$B12</f>
        <v>#ERROR!</v>
      </c>
      <c r="F12" s="349" t="str">
        <f>'Clients Balance'!#REF!/'Clients Balance'!$B12</f>
        <v>#ERROR!</v>
      </c>
      <c r="G12" s="349" t="str">
        <f>'Clients Balance'!#REF!/'Clients Balance'!$B12</f>
        <v>#ERROR!</v>
      </c>
      <c r="H12" s="349" t="str">
        <f>'Clients Balance'!#REF!/'Clients Balance'!$B12</f>
        <v>#ERROR!</v>
      </c>
      <c r="I12" s="349" t="str">
        <f>'Clients Balance'!#REF!/'Clients Balance'!$B12</f>
        <v>#ERROR!</v>
      </c>
      <c r="J12" s="349" t="str">
        <f>'Clients Balance'!#REF!/'Clients Balance'!$B12</f>
        <v>#ERROR!</v>
      </c>
      <c r="K12" s="349" t="str">
        <f>'Clients Balance'!#REF!/'Clients Balance'!$B12</f>
        <v>#ERROR!</v>
      </c>
    </row>
    <row r="13" ht="15.75" customHeight="1">
      <c r="A13" s="350">
        <v>45342.0</v>
      </c>
      <c r="B13" s="349" t="str">
        <f t="shared" si="3"/>
        <v>#ERROR!</v>
      </c>
      <c r="C13" s="349">
        <f>'Clients Balance'!C13/'Clients Balance'!$B13</f>
        <v>0.6543541492</v>
      </c>
      <c r="D13" s="349" t="str">
        <f>'Clients Balance'!#REF!/'Clients Balance'!$B13</f>
        <v>#ERROR!</v>
      </c>
      <c r="E13" s="349" t="str">
        <f>'Clients Balance'!#REF!/'Clients Balance'!$B13</f>
        <v>#ERROR!</v>
      </c>
      <c r="F13" s="349" t="str">
        <f>'Clients Balance'!#REF!/'Clients Balance'!$B13</f>
        <v>#ERROR!</v>
      </c>
      <c r="G13" s="349" t="str">
        <f>'Clients Balance'!#REF!/'Clients Balance'!$B13</f>
        <v>#ERROR!</v>
      </c>
      <c r="H13" s="349" t="str">
        <f>'Clients Balance'!#REF!/'Clients Balance'!$B13</f>
        <v>#ERROR!</v>
      </c>
      <c r="I13" s="349" t="str">
        <f>'Clients Balance'!#REF!/'Clients Balance'!$B13</f>
        <v>#ERROR!</v>
      </c>
      <c r="J13" s="349" t="str">
        <f>'Clients Balance'!#REF!/'Clients Balance'!$B13</f>
        <v>#ERROR!</v>
      </c>
      <c r="K13" s="349" t="str">
        <f>'Clients Balance'!#REF!/'Clients Balance'!$B13</f>
        <v>#ERROR!</v>
      </c>
    </row>
    <row r="14" ht="15.75" customHeight="1">
      <c r="A14" s="350">
        <v>45343.0</v>
      </c>
      <c r="B14" s="349" t="str">
        <f t="shared" si="3"/>
        <v>#ERROR!</v>
      </c>
      <c r="C14" s="349">
        <f>'Clients Balance'!C14/'Clients Balance'!$B14</f>
        <v>0.6543541492</v>
      </c>
      <c r="D14" s="349" t="str">
        <f>'Clients Balance'!#REF!/'Clients Balance'!$B14</f>
        <v>#ERROR!</v>
      </c>
      <c r="E14" s="349" t="str">
        <f>'Clients Balance'!#REF!/'Clients Balance'!$B14</f>
        <v>#ERROR!</v>
      </c>
      <c r="F14" s="349" t="str">
        <f>'Clients Balance'!#REF!/'Clients Balance'!$B14</f>
        <v>#ERROR!</v>
      </c>
      <c r="G14" s="349" t="str">
        <f>'Clients Balance'!#REF!/'Clients Balance'!$B14</f>
        <v>#ERROR!</v>
      </c>
      <c r="H14" s="349" t="str">
        <f>'Clients Balance'!#REF!/'Clients Balance'!$B14</f>
        <v>#ERROR!</v>
      </c>
      <c r="I14" s="349" t="str">
        <f>'Clients Balance'!#REF!/'Clients Balance'!$B14</f>
        <v>#ERROR!</v>
      </c>
      <c r="J14" s="349" t="str">
        <f>'Clients Balance'!#REF!/'Clients Balance'!$B14</f>
        <v>#ERROR!</v>
      </c>
      <c r="K14" s="349" t="str">
        <f>'Clients Balance'!#REF!/'Clients Balance'!$B14</f>
        <v>#ERROR!</v>
      </c>
    </row>
    <row r="15" ht="15.75" customHeight="1">
      <c r="A15" s="350">
        <v>45344.0</v>
      </c>
      <c r="B15" s="349" t="str">
        <f t="shared" si="3"/>
        <v>#ERROR!</v>
      </c>
      <c r="C15" s="349">
        <f>'Clients Balance'!C15/'Clients Balance'!$B15</f>
        <v>0.6543541492</v>
      </c>
      <c r="D15" s="349" t="str">
        <f>'Clients Balance'!#REF!/'Clients Balance'!$B15</f>
        <v>#ERROR!</v>
      </c>
      <c r="E15" s="349" t="str">
        <f>'Clients Balance'!#REF!/'Clients Balance'!$B15</f>
        <v>#ERROR!</v>
      </c>
      <c r="F15" s="349" t="str">
        <f>'Clients Balance'!#REF!/'Clients Balance'!$B15</f>
        <v>#ERROR!</v>
      </c>
      <c r="G15" s="349" t="str">
        <f>'Clients Balance'!#REF!/'Clients Balance'!$B15</f>
        <v>#ERROR!</v>
      </c>
      <c r="H15" s="349" t="str">
        <f>'Clients Balance'!#REF!/'Clients Balance'!$B15</f>
        <v>#ERROR!</v>
      </c>
      <c r="I15" s="349" t="str">
        <f>'Clients Balance'!#REF!/'Clients Balance'!$B15</f>
        <v>#ERROR!</v>
      </c>
      <c r="J15" s="349" t="str">
        <f>'Clients Balance'!#REF!/'Clients Balance'!$B15</f>
        <v>#ERROR!</v>
      </c>
      <c r="K15" s="349" t="str">
        <f>'Clients Balance'!#REF!/'Clients Balance'!$B15</f>
        <v>#ERROR!</v>
      </c>
    </row>
    <row r="16" ht="15.75" customHeight="1">
      <c r="A16" s="350">
        <v>45345.0</v>
      </c>
      <c r="B16" s="349" t="str">
        <f t="shared" si="3"/>
        <v>#ERROR!</v>
      </c>
      <c r="C16" s="349">
        <f>'Clients Balance'!C16/'Clients Balance'!$B16</f>
        <v>0.6543541492</v>
      </c>
      <c r="D16" s="349" t="str">
        <f>'Clients Balance'!#REF!/'Clients Balance'!$B16</f>
        <v>#ERROR!</v>
      </c>
      <c r="E16" s="349" t="str">
        <f>'Clients Balance'!#REF!/'Clients Balance'!$B16</f>
        <v>#ERROR!</v>
      </c>
      <c r="F16" s="349" t="str">
        <f>'Clients Balance'!#REF!/'Clients Balance'!$B16</f>
        <v>#ERROR!</v>
      </c>
      <c r="G16" s="349" t="str">
        <f>'Clients Balance'!#REF!/'Clients Balance'!$B16</f>
        <v>#ERROR!</v>
      </c>
      <c r="H16" s="349" t="str">
        <f>'Clients Balance'!#REF!/'Clients Balance'!$B16</f>
        <v>#ERROR!</v>
      </c>
      <c r="I16" s="349" t="str">
        <f>'Clients Balance'!#REF!/'Clients Balance'!$B16</f>
        <v>#ERROR!</v>
      </c>
      <c r="J16" s="349" t="str">
        <f>'Clients Balance'!#REF!/'Clients Balance'!$B16</f>
        <v>#ERROR!</v>
      </c>
      <c r="K16" s="349" t="str">
        <f>'Clients Balance'!#REF!/'Clients Balance'!$B16</f>
        <v>#ERROR!</v>
      </c>
    </row>
    <row r="17" ht="15.75" customHeight="1">
      <c r="A17" s="350">
        <v>45348.0</v>
      </c>
      <c r="B17" s="349" t="str">
        <f t="shared" si="3"/>
        <v>#ERROR!</v>
      </c>
      <c r="C17" s="349">
        <f>'Clients Balance'!C17/'Clients Balance'!$B17</f>
        <v>0.6543541492</v>
      </c>
      <c r="D17" s="349" t="str">
        <f>'Clients Balance'!#REF!/'Clients Balance'!$B17</f>
        <v>#ERROR!</v>
      </c>
      <c r="E17" s="349" t="str">
        <f>'Clients Balance'!#REF!/'Clients Balance'!$B17</f>
        <v>#ERROR!</v>
      </c>
      <c r="F17" s="349" t="str">
        <f>'Clients Balance'!#REF!/'Clients Balance'!$B17</f>
        <v>#ERROR!</v>
      </c>
      <c r="G17" s="349" t="str">
        <f>'Clients Balance'!#REF!/'Clients Balance'!$B17</f>
        <v>#ERROR!</v>
      </c>
      <c r="H17" s="349" t="str">
        <f>'Clients Balance'!#REF!/'Clients Balance'!$B17</f>
        <v>#ERROR!</v>
      </c>
      <c r="I17" s="349" t="str">
        <f>'Clients Balance'!#REF!/'Clients Balance'!$B17</f>
        <v>#ERROR!</v>
      </c>
      <c r="J17" s="349" t="str">
        <f>'Clients Balance'!#REF!/'Clients Balance'!$B17</f>
        <v>#ERROR!</v>
      </c>
      <c r="K17" s="349" t="str">
        <f>'Clients Balance'!#REF!/'Clients Balance'!$B17</f>
        <v>#ERROR!</v>
      </c>
    </row>
    <row r="18" ht="15.75" customHeight="1">
      <c r="A18" s="350">
        <v>45349.0</v>
      </c>
      <c r="B18" s="349" t="str">
        <f t="shared" si="3"/>
        <v>#ERROR!</v>
      </c>
      <c r="C18" s="349">
        <f>'Clients Balance'!C18/'Clients Balance'!$B18</f>
        <v>0.6543541492</v>
      </c>
      <c r="D18" s="349" t="str">
        <f>'Clients Balance'!#REF!/'Clients Balance'!$B18</f>
        <v>#ERROR!</v>
      </c>
      <c r="E18" s="349" t="str">
        <f>'Clients Balance'!#REF!/'Clients Balance'!$B18</f>
        <v>#ERROR!</v>
      </c>
      <c r="F18" s="349" t="str">
        <f>'Clients Balance'!#REF!/'Clients Balance'!$B18</f>
        <v>#ERROR!</v>
      </c>
      <c r="G18" s="349" t="str">
        <f>'Clients Balance'!#REF!/'Clients Balance'!$B18</f>
        <v>#ERROR!</v>
      </c>
      <c r="H18" s="349" t="str">
        <f>'Clients Balance'!#REF!/'Clients Balance'!$B18</f>
        <v>#ERROR!</v>
      </c>
      <c r="I18" s="349" t="str">
        <f>'Clients Balance'!#REF!/'Clients Balance'!$B18</f>
        <v>#ERROR!</v>
      </c>
      <c r="J18" s="349" t="str">
        <f>'Clients Balance'!#REF!/'Clients Balance'!$B18</f>
        <v>#ERROR!</v>
      </c>
      <c r="K18" s="349" t="str">
        <f>'Clients Balance'!#REF!/'Clients Balance'!$B18</f>
        <v>#ERROR!</v>
      </c>
    </row>
    <row r="19" ht="15.75" customHeight="1">
      <c r="A19" s="350">
        <v>45350.0</v>
      </c>
      <c r="B19" s="349" t="str">
        <f t="shared" si="3"/>
        <v>#ERROR!</v>
      </c>
      <c r="C19" s="349">
        <f>'Clients Balance'!C19/'Clients Balance'!$B19</f>
        <v>0.6543541492</v>
      </c>
      <c r="D19" s="349" t="str">
        <f>'Clients Balance'!#REF!/'Clients Balance'!$B19</f>
        <v>#ERROR!</v>
      </c>
      <c r="E19" s="349" t="str">
        <f>'Clients Balance'!#REF!/'Clients Balance'!$B19</f>
        <v>#ERROR!</v>
      </c>
      <c r="F19" s="349" t="str">
        <f>'Clients Balance'!#REF!/'Clients Balance'!$B19</f>
        <v>#ERROR!</v>
      </c>
      <c r="G19" s="349" t="str">
        <f>'Clients Balance'!#REF!/'Clients Balance'!$B19</f>
        <v>#ERROR!</v>
      </c>
      <c r="H19" s="349" t="str">
        <f>'Clients Balance'!#REF!/'Clients Balance'!$B19</f>
        <v>#ERROR!</v>
      </c>
      <c r="I19" s="349" t="str">
        <f>'Clients Balance'!#REF!/'Clients Balance'!$B19</f>
        <v>#ERROR!</v>
      </c>
      <c r="J19" s="349" t="str">
        <f>'Clients Balance'!#REF!/'Clients Balance'!$B19</f>
        <v>#ERROR!</v>
      </c>
      <c r="K19" s="349" t="str">
        <f>'Clients Balance'!#REF!/'Clients Balance'!$B19</f>
        <v>#ERROR!</v>
      </c>
    </row>
    <row r="20" ht="15.75" customHeight="1">
      <c r="A20" s="350">
        <v>45351.0</v>
      </c>
      <c r="B20" s="349" t="str">
        <f t="shared" si="3"/>
        <v>#ERROR!</v>
      </c>
      <c r="C20" s="349">
        <f>'Clients Balance'!C20/'Clients Balance'!$B20</f>
        <v>0.6543541492</v>
      </c>
      <c r="D20" s="349" t="str">
        <f>'Clients Balance'!#REF!/'Clients Balance'!$B20</f>
        <v>#ERROR!</v>
      </c>
      <c r="E20" s="349" t="str">
        <f>'Clients Balance'!#REF!/'Clients Balance'!$B20</f>
        <v>#ERROR!</v>
      </c>
      <c r="F20" s="349" t="str">
        <f>'Clients Balance'!#REF!/'Clients Balance'!$B20</f>
        <v>#ERROR!</v>
      </c>
      <c r="G20" s="349" t="str">
        <f>'Clients Balance'!#REF!/'Clients Balance'!$B20</f>
        <v>#ERROR!</v>
      </c>
      <c r="H20" s="349" t="str">
        <f>'Clients Balance'!#REF!/'Clients Balance'!$B20</f>
        <v>#ERROR!</v>
      </c>
      <c r="I20" s="349" t="str">
        <f>'Clients Balance'!#REF!/'Clients Balance'!$B20</f>
        <v>#ERROR!</v>
      </c>
      <c r="J20" s="349" t="str">
        <f>'Clients Balance'!#REF!/'Clients Balance'!$B20</f>
        <v>#ERROR!</v>
      </c>
      <c r="K20" s="349" t="str">
        <f>'Clients Balance'!#REF!/'Clients Balance'!$B20</f>
        <v>#ERROR!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44"/>
    <col customWidth="1" min="2" max="2" width="12.33"/>
    <col customWidth="1" min="3" max="26" width="10.44"/>
  </cols>
  <sheetData>
    <row r="1" ht="15.75" customHeight="1">
      <c r="A1" s="345" t="s">
        <v>133</v>
      </c>
      <c r="B1" s="345" t="s">
        <v>134</v>
      </c>
      <c r="C1" s="345" t="s">
        <v>215</v>
      </c>
      <c r="D1" s="345" t="s">
        <v>185</v>
      </c>
      <c r="E1" s="345" t="s">
        <v>186</v>
      </c>
      <c r="F1" s="345" t="s">
        <v>187</v>
      </c>
      <c r="G1" s="345" t="s">
        <v>188</v>
      </c>
      <c r="H1" s="345" t="s">
        <v>189</v>
      </c>
      <c r="I1" s="345" t="s">
        <v>190</v>
      </c>
      <c r="J1" s="345" t="s">
        <v>191</v>
      </c>
      <c r="K1" s="345" t="s">
        <v>192</v>
      </c>
      <c r="L1" s="345" t="s">
        <v>193</v>
      </c>
      <c r="M1" s="345" t="s">
        <v>224</v>
      </c>
      <c r="N1" s="345" t="s">
        <v>195</v>
      </c>
      <c r="O1" s="159" t="s">
        <v>196</v>
      </c>
      <c r="P1" s="351" t="s">
        <v>154</v>
      </c>
      <c r="Q1" s="351" t="s">
        <v>197</v>
      </c>
      <c r="R1" s="159" t="s">
        <v>198</v>
      </c>
      <c r="S1" s="159" t="s">
        <v>225</v>
      </c>
      <c r="T1" s="159" t="s">
        <v>75</v>
      </c>
      <c r="U1" s="159" t="s">
        <v>76</v>
      </c>
    </row>
    <row r="2" ht="15.75" hidden="1" customHeight="1">
      <c r="A2" s="345" t="s">
        <v>226</v>
      </c>
      <c r="B2" s="352">
        <f>221627+107624</f>
        <v>329251</v>
      </c>
      <c r="C2" s="352" t="str">
        <f>B2*'Clients Balance'!C2/('Clients Balance'!C2+'Clients Balance'!#REF!+'Clients Balance'!#REF!)</f>
        <v>#ERROR!</v>
      </c>
      <c r="D2" s="352" t="str">
        <f>B2*'Clients Balance'!#REF!/('Clients Balance'!#REF!+'Clients Balance'!#REF!+'Clients Balance'!C2)</f>
        <v>#ERROR!</v>
      </c>
      <c r="E2" s="352" t="str">
        <f>B2*'Clients Balance'!#REF!/('Clients Balance'!#REF!+'Clients Balance'!#REF!+'Clients Balance'!C2)</f>
        <v>#ERROR!</v>
      </c>
    </row>
    <row r="3" ht="15.75" customHeight="1">
      <c r="A3" s="353" t="s">
        <v>227</v>
      </c>
      <c r="B3" s="352">
        <f>5*5238</f>
        <v>26190</v>
      </c>
      <c r="C3" s="352" t="str">
        <f>B3*'Clients Balance'!C3/('Clients Balance'!C3+'Clients Balance'!#REF!+'Clients Balance'!#REF!)</f>
        <v>#ERROR!</v>
      </c>
      <c r="D3" s="352" t="str">
        <f>B3*'Clients Balance'!#REF!/('Clients Balance'!#REF!+'Clients Balance'!#REF!+'Clients Balance'!C3)</f>
        <v>#ERROR!</v>
      </c>
      <c r="E3" s="352" t="str">
        <f>B3*'Clients Balance'!#REF!/('Clients Balance'!#REF!+'Clients Balance'!#REF!+'Clients Balance'!C3)</f>
        <v>#ERROR!</v>
      </c>
    </row>
    <row r="4" ht="15.75" customHeight="1">
      <c r="A4" s="353" t="s">
        <v>228</v>
      </c>
      <c r="B4" s="352">
        <f>2*5238</f>
        <v>10476</v>
      </c>
      <c r="C4" s="352" t="str">
        <f>B4*'Clients Balance'!C5/('Clients Balance'!C5+'Clients Balance'!#REF!+'Clients Balance'!#REF!)</f>
        <v>#ERROR!</v>
      </c>
      <c r="D4" s="352" t="str">
        <f>B4*'Clients Balance'!#REF!/('Clients Balance'!C5+'Clients Balance'!#REF!+'Clients Balance'!#REF!)</f>
        <v>#ERROR!</v>
      </c>
      <c r="E4" s="352" t="str">
        <f>B4*'Clients Balance'!#REF!/('Clients Balance'!#REF!+'Clients Balance'!#REF!+'Clients Balance'!C5)</f>
        <v>#ERROR!</v>
      </c>
    </row>
    <row r="5" ht="15.75" customHeight="1">
      <c r="A5" s="354">
        <v>45334.0</v>
      </c>
      <c r="B5" s="352">
        <f t="shared" ref="B5:B18" si="1">5238</f>
        <v>5238</v>
      </c>
      <c r="C5" s="352" t="str">
        <f>B5*'Clients Balance'!C7/('Clients Balance'!C7+'Clients Balance'!#REF!+'Clients Balance'!#REF!+'Clients Balance'!#REF!)</f>
        <v>#ERROR!</v>
      </c>
      <c r="D5" s="352" t="str">
        <f>B5*'Clients Balance'!#REF!/('Clients Balance'!C7+'Clients Balance'!#REF!+'Clients Balance'!#REF!+'Clients Balance'!#REF!)</f>
        <v>#ERROR!</v>
      </c>
      <c r="E5" s="352" t="str">
        <f>B5*'Clients Balance'!#REF!/('Clients Balance'!C7+'Clients Balance'!#REF!+'Clients Balance'!#REF!+'Clients Balance'!#REF!)</f>
        <v>#ERROR!</v>
      </c>
      <c r="F5" s="352" t="str">
        <f>B5*'Clients Balance'!#REF!/('Clients Balance'!C7+'Clients Balance'!#REF!+'Clients Balance'!#REF!+'Clients Balance'!#REF!)</f>
        <v>#ERROR!</v>
      </c>
    </row>
    <row r="6" ht="15.75" customHeight="1">
      <c r="A6" s="354">
        <v>45335.0</v>
      </c>
      <c r="B6" s="352">
        <f t="shared" si="1"/>
        <v>5238</v>
      </c>
      <c r="C6" s="352" t="str">
        <f>B6*'Clients Balance'!C8/('Clients Balance'!C8+'Clients Balance'!#REF!+'Clients Balance'!#REF!+'Clients Balance'!#REF!+'Clients Balance'!#REF!)</f>
        <v>#ERROR!</v>
      </c>
      <c r="D6" s="352" t="str">
        <f>B6*'Clients Balance'!#REF!/('Clients Balance'!#REF!+'Clients Balance'!#REF!+'Clients Balance'!#REF!+'Clients Balance'!#REF!+'Clients Balance'!C8)</f>
        <v>#ERROR!</v>
      </c>
      <c r="E6" s="352" t="str">
        <f>B6*'Clients Balance'!#REF!/('Clients Balance'!#REF!+'Clients Balance'!#REF!+'Clients Balance'!#REF!+'Clients Balance'!C8+'Clients Balance'!#REF!)</f>
        <v>#ERROR!</v>
      </c>
      <c r="F6" s="352" t="str">
        <f>B6*'Clients Balance'!#REF!/('Clients Balance'!#REF!+'Clients Balance'!#REF!+'Clients Balance'!C8+'Clients Balance'!#REF!+'Clients Balance'!#REF!)</f>
        <v>#ERROR!</v>
      </c>
      <c r="G6" s="352" t="str">
        <f>B6*'Clients Balance'!#REF!/('Clients Balance'!#REF!+'Clients Balance'!C8+'Clients Balance'!#REF!+'Clients Balance'!#REF!+'Clients Balance'!#REF!)</f>
        <v>#ERROR!</v>
      </c>
    </row>
    <row r="7" ht="15.75" customHeight="1">
      <c r="A7" s="354">
        <v>45336.0</v>
      </c>
      <c r="B7" s="352">
        <f t="shared" si="1"/>
        <v>5238</v>
      </c>
      <c r="C7" s="352">
        <f>$B7*'Clients Balance'!C9/'Clients Balance'!$B9</f>
        <v>3427.507034</v>
      </c>
      <c r="D7" s="352" t="str">
        <f>$B7*'Clients Balance'!#REF!/'Clients Balance'!$B9</f>
        <v>#ERROR!</v>
      </c>
      <c r="E7" s="352" t="str">
        <f>$B7*'Clients Balance'!#REF!/'Clients Balance'!$B9</f>
        <v>#ERROR!</v>
      </c>
      <c r="F7" s="352" t="str">
        <f>$B7*'Clients Balance'!#REF!/'Clients Balance'!$B9</f>
        <v>#ERROR!</v>
      </c>
      <c r="G7" s="352" t="str">
        <f>$B7*'Clients Balance'!#REF!/'Clients Balance'!$B9</f>
        <v>#ERROR!</v>
      </c>
      <c r="H7" s="352" t="str">
        <f>$B7*'Clients Balance'!#REF!/'Clients Balance'!$B9</f>
        <v>#ERROR!</v>
      </c>
      <c r="I7" s="352" t="str">
        <f>$B7*'Clients Balance'!#REF!/'Clients Balance'!$B9</f>
        <v>#ERROR!</v>
      </c>
    </row>
    <row r="8" ht="15.75" customHeight="1">
      <c r="A8" s="354">
        <v>45337.0</v>
      </c>
      <c r="B8" s="352">
        <f t="shared" si="1"/>
        <v>5238</v>
      </c>
      <c r="C8" s="352">
        <f>$B8*'Clients Balance'!C10/'Clients Balance'!$B10</f>
        <v>3427.507034</v>
      </c>
      <c r="D8" s="352" t="str">
        <f>$B8*'Clients Balance'!#REF!/'Clients Balance'!$B10</f>
        <v>#ERROR!</v>
      </c>
      <c r="E8" s="352" t="str">
        <f>$B8*'Clients Balance'!#REF!/'Clients Balance'!$B10</f>
        <v>#ERROR!</v>
      </c>
      <c r="F8" s="352" t="str">
        <f>$B8*'Clients Balance'!#REF!/'Clients Balance'!$B10</f>
        <v>#ERROR!</v>
      </c>
      <c r="G8" s="352" t="str">
        <f>$B8*'Clients Balance'!#REF!/'Clients Balance'!$B10</f>
        <v>#ERROR!</v>
      </c>
      <c r="H8" s="352" t="str">
        <f>$B8*'Clients Balance'!#REF!/'Clients Balance'!$B10</f>
        <v>#ERROR!</v>
      </c>
      <c r="I8" s="352" t="str">
        <f>$B8*'Clients Balance'!#REF!/'Clients Balance'!$B10</f>
        <v>#ERROR!</v>
      </c>
    </row>
    <row r="9" ht="15.75" customHeight="1">
      <c r="A9" s="354">
        <v>45338.0</v>
      </c>
      <c r="B9" s="352">
        <f t="shared" si="1"/>
        <v>5238</v>
      </c>
      <c r="C9" s="352">
        <f>$B9*'Clients Balance'!C11/'Clients Balance'!$B11</f>
        <v>3427.507034</v>
      </c>
      <c r="D9" s="352" t="str">
        <f>$B9*'Clients Balance'!#REF!/'Clients Balance'!$B11</f>
        <v>#ERROR!</v>
      </c>
      <c r="E9" s="352" t="str">
        <f>$B9*'Clients Balance'!#REF!/'Clients Balance'!$B11</f>
        <v>#ERROR!</v>
      </c>
      <c r="F9" s="352" t="str">
        <f>$B9*'Clients Balance'!#REF!/'Clients Balance'!$B11</f>
        <v>#ERROR!</v>
      </c>
      <c r="G9" s="352" t="str">
        <f>$B9*'Clients Balance'!#REF!/'Clients Balance'!$B11</f>
        <v>#ERROR!</v>
      </c>
      <c r="H9" s="352" t="str">
        <f>$B9*'Clients Balance'!#REF!/'Clients Balance'!$B11</f>
        <v>#ERROR!</v>
      </c>
      <c r="I9" s="352" t="str">
        <f>$B9*'Clients Balance'!#REF!/'Clients Balance'!$B11</f>
        <v>#ERROR!</v>
      </c>
      <c r="J9" s="352" t="str">
        <f>$B9*'Clients Balance'!#REF!/'Clients Balance'!$B11</f>
        <v>#ERROR!</v>
      </c>
    </row>
    <row r="10" ht="15.75" customHeight="1">
      <c r="A10" s="354">
        <v>45341.0</v>
      </c>
      <c r="B10" s="352">
        <f t="shared" si="1"/>
        <v>5238</v>
      </c>
      <c r="C10" s="352">
        <f>$B10*'Clients Balance'!C12/'Clients Balance'!$B12</f>
        <v>3427.507034</v>
      </c>
      <c r="D10" s="352" t="str">
        <f>$B10*'Clients Balance'!#REF!/'Clients Balance'!$B12</f>
        <v>#ERROR!</v>
      </c>
      <c r="E10" s="352" t="str">
        <f>$B10*'Clients Balance'!#REF!/'Clients Balance'!$B12</f>
        <v>#ERROR!</v>
      </c>
      <c r="F10" s="352" t="str">
        <f>$B10*'Clients Balance'!#REF!/'Clients Balance'!$B12</f>
        <v>#ERROR!</v>
      </c>
      <c r="G10" s="352" t="str">
        <f>$B10*'Clients Balance'!#REF!/'Clients Balance'!$B12</f>
        <v>#ERROR!</v>
      </c>
      <c r="H10" s="352" t="str">
        <f>$B10*'Clients Balance'!#REF!/'Clients Balance'!$B12</f>
        <v>#ERROR!</v>
      </c>
      <c r="I10" s="352" t="str">
        <f>$B10*'Clients Balance'!#REF!/'Clients Balance'!$B12</f>
        <v>#ERROR!</v>
      </c>
      <c r="J10" s="352" t="str">
        <f>$B10*'Clients Balance'!#REF!/'Clients Balance'!$B12</f>
        <v>#ERROR!</v>
      </c>
      <c r="K10" s="352" t="str">
        <f>$B10*'Clients Balance'!#REF!/'Clients Balance'!$B12</f>
        <v>#ERROR!</v>
      </c>
    </row>
    <row r="11" ht="15.75" customHeight="1">
      <c r="A11" s="354">
        <v>45342.0</v>
      </c>
      <c r="B11" s="352">
        <f t="shared" si="1"/>
        <v>5238</v>
      </c>
      <c r="C11" s="352">
        <f>$B11*'Clients Balance'!C13/'Clients Balance'!$B13</f>
        <v>3427.507034</v>
      </c>
      <c r="D11" s="352" t="str">
        <f>$B11*'Clients Balance'!#REF!/'Clients Balance'!$B13</f>
        <v>#ERROR!</v>
      </c>
      <c r="E11" s="352" t="str">
        <f>$B11*'Clients Balance'!#REF!/'Clients Balance'!$B13</f>
        <v>#ERROR!</v>
      </c>
      <c r="F11" s="352" t="str">
        <f>$B11*'Clients Balance'!#REF!/'Clients Balance'!$B13</f>
        <v>#ERROR!</v>
      </c>
      <c r="G11" s="352" t="str">
        <f>$B11*'Clients Balance'!#REF!/'Clients Balance'!$B13</f>
        <v>#ERROR!</v>
      </c>
      <c r="H11" s="352" t="str">
        <f>$B11*'Clients Balance'!#REF!/'Clients Balance'!$B13</f>
        <v>#ERROR!</v>
      </c>
      <c r="I11" s="352" t="str">
        <f>$B11*'Clients Balance'!#REF!/'Clients Balance'!$B13</f>
        <v>#ERROR!</v>
      </c>
      <c r="J11" s="352" t="str">
        <f>$B11*'Clients Balance'!#REF!/'Clients Balance'!$B13</f>
        <v>#ERROR!</v>
      </c>
      <c r="K11" s="352" t="str">
        <f>$B11*'Clients Balance'!#REF!/'Clients Balance'!$B13</f>
        <v>#ERROR!</v>
      </c>
    </row>
    <row r="12" ht="15.75" customHeight="1">
      <c r="A12" s="354">
        <v>45343.0</v>
      </c>
      <c r="B12" s="352">
        <f t="shared" si="1"/>
        <v>5238</v>
      </c>
      <c r="C12" s="352">
        <f>$B12*'Clients Balance'!C14/'Clients Balance'!$B14</f>
        <v>3427.507034</v>
      </c>
      <c r="D12" s="352" t="str">
        <f>$B12*'Clients Balance'!#REF!/'Clients Balance'!$B14</f>
        <v>#ERROR!</v>
      </c>
      <c r="E12" s="352" t="str">
        <f>$B12*'Clients Balance'!#REF!/'Clients Balance'!$B14</f>
        <v>#ERROR!</v>
      </c>
      <c r="F12" s="352" t="str">
        <f>$B12*'Clients Balance'!#REF!/'Clients Balance'!$B14</f>
        <v>#ERROR!</v>
      </c>
      <c r="G12" s="352" t="str">
        <f>$B12*'Clients Balance'!#REF!/'Clients Balance'!$B14</f>
        <v>#ERROR!</v>
      </c>
      <c r="H12" s="352" t="str">
        <f>$B12*'Clients Balance'!#REF!/'Clients Balance'!$B14</f>
        <v>#ERROR!</v>
      </c>
      <c r="I12" s="352" t="str">
        <f>$B12*'Clients Balance'!#REF!/'Clients Balance'!$B14</f>
        <v>#ERROR!</v>
      </c>
      <c r="J12" s="352" t="str">
        <f>$B12*'Clients Balance'!#REF!/'Clients Balance'!$B14</f>
        <v>#ERROR!</v>
      </c>
      <c r="K12" s="352" t="str">
        <f>$B12*'Clients Balance'!#REF!/'Clients Balance'!$B14</f>
        <v>#ERROR!</v>
      </c>
    </row>
    <row r="13" ht="15.75" customHeight="1">
      <c r="A13" s="354">
        <v>45344.0</v>
      </c>
      <c r="B13" s="352">
        <f t="shared" si="1"/>
        <v>5238</v>
      </c>
      <c r="C13" s="352">
        <f>$B13*'Clients Balance'!C15/'Clients Balance'!$B15</f>
        <v>3427.507034</v>
      </c>
      <c r="D13" s="352" t="str">
        <f>$B13*'Clients Balance'!#REF!/'Clients Balance'!$B15</f>
        <v>#ERROR!</v>
      </c>
      <c r="E13" s="352" t="str">
        <f>$B13*'Clients Balance'!#REF!/'Clients Balance'!$B15</f>
        <v>#ERROR!</v>
      </c>
      <c r="F13" s="352" t="str">
        <f>$B13*'Clients Balance'!#REF!/'Clients Balance'!$B15</f>
        <v>#ERROR!</v>
      </c>
      <c r="G13" s="352" t="str">
        <f>$B13*'Clients Balance'!#REF!/'Clients Balance'!$B15</f>
        <v>#ERROR!</v>
      </c>
      <c r="H13" s="352" t="str">
        <f>$B13*'Clients Balance'!#REF!/'Clients Balance'!$B15</f>
        <v>#ERROR!</v>
      </c>
      <c r="I13" s="352" t="str">
        <f>$B13*'Clients Balance'!#REF!/'Clients Balance'!$B15</f>
        <v>#ERROR!</v>
      </c>
      <c r="J13" s="352" t="str">
        <f>$B13*'Clients Balance'!#REF!/'Clients Balance'!$B15</f>
        <v>#ERROR!</v>
      </c>
      <c r="K13" s="352" t="str">
        <f>$B13*'Clients Balance'!#REF!/'Clients Balance'!$B15</f>
        <v>#ERROR!</v>
      </c>
    </row>
    <row r="14" ht="15.75" customHeight="1">
      <c r="A14" s="354">
        <v>45345.0</v>
      </c>
      <c r="B14" s="352">
        <f t="shared" si="1"/>
        <v>5238</v>
      </c>
      <c r="C14" s="352">
        <f>$B14*'Clients Balance'!C16/'Clients Balance'!$B16</f>
        <v>3427.507034</v>
      </c>
      <c r="D14" s="352" t="str">
        <f>$B14*'Clients Balance'!#REF!/'Clients Balance'!$B16</f>
        <v>#ERROR!</v>
      </c>
      <c r="E14" s="352" t="str">
        <f>$B14*'Clients Balance'!#REF!/'Clients Balance'!$B16</f>
        <v>#ERROR!</v>
      </c>
      <c r="F14" s="352" t="str">
        <f>$B14*'Clients Balance'!#REF!/'Clients Balance'!$B16</f>
        <v>#ERROR!</v>
      </c>
      <c r="G14" s="352" t="str">
        <f>$B14*'Clients Balance'!#REF!/'Clients Balance'!$B16</f>
        <v>#ERROR!</v>
      </c>
      <c r="H14" s="352" t="str">
        <f>$B14*'Clients Balance'!#REF!/'Clients Balance'!$B16</f>
        <v>#ERROR!</v>
      </c>
      <c r="I14" s="352" t="str">
        <f>$B14*'Clients Balance'!#REF!/'Clients Balance'!$B16</f>
        <v>#ERROR!</v>
      </c>
      <c r="J14" s="352" t="str">
        <f>$B14*'Clients Balance'!#REF!/'Clients Balance'!$B16</f>
        <v>#ERROR!</v>
      </c>
      <c r="K14" s="352" t="str">
        <f>$B14*'Clients Balance'!#REF!/'Clients Balance'!$B16</f>
        <v>#ERROR!</v>
      </c>
    </row>
    <row r="15" ht="15.75" customHeight="1">
      <c r="A15" s="354">
        <v>45348.0</v>
      </c>
      <c r="B15" s="352">
        <f t="shared" si="1"/>
        <v>5238</v>
      </c>
      <c r="C15" s="352">
        <f>$B15*'Clients Balance'!C17/'Clients Balance'!$B17</f>
        <v>3427.507034</v>
      </c>
      <c r="D15" s="352" t="str">
        <f>$B15*'Clients Balance'!#REF!/'Clients Balance'!$B17</f>
        <v>#ERROR!</v>
      </c>
      <c r="E15" s="352" t="str">
        <f>$B15*'Clients Balance'!#REF!/'Clients Balance'!$B17</f>
        <v>#ERROR!</v>
      </c>
      <c r="F15" s="352" t="str">
        <f>$B15*'Clients Balance'!#REF!/'Clients Balance'!$B17</f>
        <v>#ERROR!</v>
      </c>
      <c r="G15" s="352" t="str">
        <f>$B15*'Clients Balance'!#REF!/'Clients Balance'!$B17</f>
        <v>#ERROR!</v>
      </c>
      <c r="H15" s="352" t="str">
        <f>$B15*'Clients Balance'!#REF!/'Clients Balance'!$B17</f>
        <v>#ERROR!</v>
      </c>
      <c r="I15" s="352" t="str">
        <f>$B15*'Clients Balance'!#REF!/'Clients Balance'!$B17</f>
        <v>#ERROR!</v>
      </c>
      <c r="J15" s="352" t="str">
        <f>$B15*'Clients Balance'!#REF!/'Clients Balance'!$B17</f>
        <v>#ERROR!</v>
      </c>
      <c r="K15" s="352" t="str">
        <f>$B15*'Clients Balance'!#REF!/'Clients Balance'!$B17</f>
        <v>#ERROR!</v>
      </c>
    </row>
    <row r="16" ht="15.75" customHeight="1">
      <c r="A16" s="354">
        <v>45349.0</v>
      </c>
      <c r="B16" s="352">
        <f t="shared" si="1"/>
        <v>5238</v>
      </c>
      <c r="C16" s="352">
        <f>$B16*'Clients Balance'!C18/'Clients Balance'!$B18</f>
        <v>3427.507034</v>
      </c>
      <c r="D16" s="352" t="str">
        <f>$B16*'Clients Balance'!#REF!/'Clients Balance'!$B18</f>
        <v>#ERROR!</v>
      </c>
      <c r="E16" s="352" t="str">
        <f>$B16*'Clients Balance'!#REF!/'Clients Balance'!$B18</f>
        <v>#ERROR!</v>
      </c>
      <c r="F16" s="352" t="str">
        <f>$B16*'Clients Balance'!#REF!/'Clients Balance'!$B18</f>
        <v>#ERROR!</v>
      </c>
      <c r="G16" s="352" t="str">
        <f>$B16*'Clients Balance'!#REF!/'Clients Balance'!$B18</f>
        <v>#ERROR!</v>
      </c>
      <c r="H16" s="352" t="str">
        <f>$B16*'Clients Balance'!#REF!/'Clients Balance'!$B18</f>
        <v>#ERROR!</v>
      </c>
      <c r="I16" s="352" t="str">
        <f>$B16*'Clients Balance'!#REF!/'Clients Balance'!$B18</f>
        <v>#ERROR!</v>
      </c>
      <c r="J16" s="352" t="str">
        <f>$B16*'Clients Balance'!#REF!/'Clients Balance'!$B18</f>
        <v>#ERROR!</v>
      </c>
      <c r="K16" s="352" t="str">
        <f>$B16*'Clients Balance'!#REF!/'Clients Balance'!$B18</f>
        <v>#ERROR!</v>
      </c>
    </row>
    <row r="17" ht="15.75" customHeight="1">
      <c r="A17" s="354">
        <v>45350.0</v>
      </c>
      <c r="B17" s="352">
        <f t="shared" si="1"/>
        <v>5238</v>
      </c>
      <c r="C17" s="352">
        <f>$B17*'Clients Balance'!C19/'Clients Balance'!$B19</f>
        <v>3427.507034</v>
      </c>
      <c r="D17" s="352" t="str">
        <f>$B17*'Clients Balance'!#REF!/'Clients Balance'!$B19</f>
        <v>#ERROR!</v>
      </c>
      <c r="E17" s="352" t="str">
        <f>$B17*'Clients Balance'!#REF!/'Clients Balance'!$B19</f>
        <v>#ERROR!</v>
      </c>
      <c r="F17" s="352" t="str">
        <f>$B17*'Clients Balance'!#REF!/'Clients Balance'!$B19</f>
        <v>#ERROR!</v>
      </c>
      <c r="G17" s="352" t="str">
        <f>$B17*'Clients Balance'!#REF!/'Clients Balance'!$B19</f>
        <v>#ERROR!</v>
      </c>
      <c r="H17" s="352" t="str">
        <f>$B17*'Clients Balance'!#REF!/'Clients Balance'!$B19</f>
        <v>#ERROR!</v>
      </c>
      <c r="I17" s="352" t="str">
        <f>$B17*'Clients Balance'!#REF!/'Clients Balance'!$B19</f>
        <v>#ERROR!</v>
      </c>
      <c r="J17" s="352" t="str">
        <f>$B17*'Clients Balance'!#REF!/'Clients Balance'!$B19</f>
        <v>#ERROR!</v>
      </c>
      <c r="K17" s="352" t="str">
        <f>$B17*'Clients Balance'!#REF!/'Clients Balance'!$B19</f>
        <v>#ERROR!</v>
      </c>
    </row>
    <row r="18" ht="15.75" customHeight="1">
      <c r="A18" s="354">
        <v>45351.0</v>
      </c>
      <c r="B18" s="352">
        <f t="shared" si="1"/>
        <v>5238</v>
      </c>
      <c r="C18" s="352">
        <f>$B18*'Clients Balance'!C20/'Clients Balance'!$B20</f>
        <v>3427.507034</v>
      </c>
      <c r="D18" s="352" t="str">
        <f>$B18*'Clients Balance'!#REF!/'Clients Balance'!$B20</f>
        <v>#ERROR!</v>
      </c>
      <c r="E18" s="352" t="str">
        <f>$B18*'Clients Balance'!#REF!/'Clients Balance'!$B20</f>
        <v>#ERROR!</v>
      </c>
      <c r="F18" s="352" t="str">
        <f>$B18*'Clients Balance'!#REF!/'Clients Balance'!$B20</f>
        <v>#ERROR!</v>
      </c>
      <c r="G18" s="352" t="str">
        <f>$B18*'Clients Balance'!#REF!/'Clients Balance'!$B20</f>
        <v>#ERROR!</v>
      </c>
      <c r="H18" s="352" t="str">
        <f>$B18*'Clients Balance'!#REF!/'Clients Balance'!$B20</f>
        <v>#ERROR!</v>
      </c>
      <c r="I18" s="352" t="str">
        <f>$B18*'Clients Balance'!#REF!/'Clients Balance'!$B20</f>
        <v>#ERROR!</v>
      </c>
      <c r="J18" s="352" t="str">
        <f>$B18*'Clients Balance'!#REF!/'Clients Balance'!$B20</f>
        <v>#ERROR!</v>
      </c>
      <c r="K18" s="352" t="str">
        <f>$B18*'Clients Balance'!#REF!/'Clients Balance'!$B20</f>
        <v>#ERROR!</v>
      </c>
    </row>
    <row r="19" ht="15.75" customHeight="1">
      <c r="A19" s="350">
        <v>45352.0</v>
      </c>
      <c r="B19" s="352">
        <v>6722.0</v>
      </c>
      <c r="C19" s="352">
        <f>$B19*'Clients Balance'!C21/'Clients Balance'!$B21</f>
        <v>4398.568591</v>
      </c>
      <c r="D19" s="352" t="str">
        <f>$B19*'Clients Balance'!#REF!/'Clients Balance'!$B21</f>
        <v>#ERROR!</v>
      </c>
      <c r="E19" s="352" t="str">
        <f>$B19*'Clients Balance'!#REF!/'Clients Balance'!$B21</f>
        <v>#ERROR!</v>
      </c>
      <c r="F19" s="352" t="str">
        <f>$B19*'Clients Balance'!#REF!/'Clients Balance'!$B21</f>
        <v>#ERROR!</v>
      </c>
      <c r="G19" s="352" t="str">
        <f>$B19*'Clients Balance'!#REF!/'Clients Balance'!$B21</f>
        <v>#ERROR!</v>
      </c>
      <c r="H19" s="352" t="str">
        <f>$B19*'Clients Balance'!#REF!/'Clients Balance'!$B21</f>
        <v>#ERROR!</v>
      </c>
      <c r="I19" s="352" t="str">
        <f>$B19*'Clients Balance'!#REF!/'Clients Balance'!$B21</f>
        <v>#ERROR!</v>
      </c>
      <c r="J19" s="352" t="str">
        <f>$B19*'Clients Balance'!#REF!/'Clients Balance'!$B21</f>
        <v>#ERROR!</v>
      </c>
      <c r="K19" s="352" t="str">
        <f>$B19*'Clients Balance'!#REF!/'Clients Balance'!$B21</f>
        <v>#ERROR!</v>
      </c>
      <c r="L19" s="352" t="str">
        <f>$B19*'Clients Balance'!#REF!/'Clients Balance'!$B21</f>
        <v>#ERROR!</v>
      </c>
      <c r="M19" s="352" t="str">
        <f>$B19*'Clients Balance'!#REF!/'Clients Balance'!$B21</f>
        <v>#ERROR!</v>
      </c>
    </row>
    <row r="20" ht="15.75" customHeight="1">
      <c r="A20" s="350">
        <v>45355.0</v>
      </c>
      <c r="B20" s="352">
        <v>6722.0</v>
      </c>
      <c r="C20" s="352" t="str">
        <f>$B20*'Clients Balance'!#REF!/'Clients Balance'!#REF!</f>
        <v>#ERROR!</v>
      </c>
      <c r="D20" s="352" t="str">
        <f>$B20*'Clients Balance'!#REF!/'Clients Balance'!#REF!</f>
        <v>#ERROR!</v>
      </c>
      <c r="E20" s="352" t="str">
        <f>$B20*'Clients Balance'!#REF!/'Clients Balance'!#REF!</f>
        <v>#ERROR!</v>
      </c>
      <c r="F20" s="352" t="str">
        <f>$B20*'Clients Balance'!#REF!/'Clients Balance'!#REF!</f>
        <v>#ERROR!</v>
      </c>
      <c r="G20" s="352" t="str">
        <f>$B20*'Clients Balance'!#REF!/'Clients Balance'!#REF!</f>
        <v>#ERROR!</v>
      </c>
      <c r="H20" s="352" t="str">
        <f>$B20*'Clients Balance'!#REF!/'Clients Balance'!#REF!</f>
        <v>#ERROR!</v>
      </c>
      <c r="I20" s="352" t="str">
        <f>$B20*'Clients Balance'!#REF!/'Clients Balance'!#REF!</f>
        <v>#ERROR!</v>
      </c>
      <c r="J20" s="352" t="str">
        <f>$B20*'Clients Balance'!#REF!/'Clients Balance'!#REF!</f>
        <v>#ERROR!</v>
      </c>
      <c r="K20" s="352" t="str">
        <f>$B20*'Clients Balance'!#REF!/'Clients Balance'!#REF!</f>
        <v>#ERROR!</v>
      </c>
      <c r="L20" s="352" t="str">
        <f>$B20*'Clients Balance'!#REF!/'Clients Balance'!#REF!</f>
        <v>#ERROR!</v>
      </c>
      <c r="M20" s="352" t="str">
        <f>$B20*'Clients Balance'!#REF!/'Clients Balance'!#REF!</f>
        <v>#ERROR!</v>
      </c>
    </row>
    <row r="21" ht="15.75" customHeight="1">
      <c r="A21" s="350">
        <v>45356.0</v>
      </c>
      <c r="B21" s="352">
        <v>6722.0</v>
      </c>
      <c r="C21" s="352">
        <f>$B21*'Clients Balance'!C22/'Clients Balance'!$B22</f>
        <v>4360.785288</v>
      </c>
      <c r="D21" s="352" t="str">
        <f>$B21*'Clients Balance'!#REF!/'Clients Balance'!$B22</f>
        <v>#ERROR!</v>
      </c>
      <c r="E21" s="352" t="str">
        <f>$B21*'Clients Balance'!#REF!/'Clients Balance'!$B22</f>
        <v>#ERROR!</v>
      </c>
      <c r="F21" s="352" t="str">
        <f>$B21*'Clients Balance'!#REF!/'Clients Balance'!$B22</f>
        <v>#ERROR!</v>
      </c>
      <c r="G21" s="352" t="str">
        <f>$B21*'Clients Balance'!#REF!/'Clients Balance'!$B22</f>
        <v>#ERROR!</v>
      </c>
      <c r="H21" s="352" t="str">
        <f>$B21*'Clients Balance'!#REF!/'Clients Balance'!$B22</f>
        <v>#ERROR!</v>
      </c>
      <c r="I21" s="352" t="str">
        <f>$B21*'Clients Balance'!#REF!/'Clients Balance'!$B22</f>
        <v>#ERROR!</v>
      </c>
      <c r="J21" s="352" t="str">
        <f>$B21*'Clients Balance'!#REF!/'Clients Balance'!$B22</f>
        <v>#ERROR!</v>
      </c>
      <c r="K21" s="352" t="str">
        <f>$B21*'Clients Balance'!#REF!/'Clients Balance'!$B22</f>
        <v>#ERROR!</v>
      </c>
      <c r="L21" s="352" t="str">
        <f>$B21*'Clients Balance'!#REF!/'Clients Balance'!$B22</f>
        <v>#ERROR!</v>
      </c>
      <c r="M21" s="352" t="str">
        <f>$B21*'Clients Balance'!#REF!/'Clients Balance'!$B22</f>
        <v>#ERROR!</v>
      </c>
    </row>
    <row r="22" ht="15.75" customHeight="1">
      <c r="A22" s="350">
        <v>45357.0</v>
      </c>
      <c r="B22" s="352">
        <v>6722.0</v>
      </c>
      <c r="C22" s="352">
        <f>$B22*'Clients Balance'!C23/'Clients Balance'!$B23</f>
        <v>4360.517128</v>
      </c>
      <c r="D22" s="352" t="str">
        <f>$B22*'Clients Balance'!#REF!/'Clients Balance'!$B23</f>
        <v>#ERROR!</v>
      </c>
      <c r="E22" s="352" t="str">
        <f>$B22*'Clients Balance'!#REF!/'Clients Balance'!$B23</f>
        <v>#ERROR!</v>
      </c>
      <c r="F22" s="352" t="str">
        <f>$B22*'Clients Balance'!#REF!/'Clients Balance'!$B23</f>
        <v>#ERROR!</v>
      </c>
      <c r="G22" s="352" t="str">
        <f>$B22*'Clients Balance'!#REF!/'Clients Balance'!$B23</f>
        <v>#ERROR!</v>
      </c>
      <c r="H22" s="352" t="str">
        <f>$B22*'Clients Balance'!#REF!/'Clients Balance'!$B23</f>
        <v>#ERROR!</v>
      </c>
      <c r="I22" s="352" t="str">
        <f>$B22*'Clients Balance'!#REF!/'Clients Balance'!$B23</f>
        <v>#ERROR!</v>
      </c>
      <c r="J22" s="352" t="str">
        <f>$B22*'Clients Balance'!#REF!/'Clients Balance'!$B23</f>
        <v>#ERROR!</v>
      </c>
      <c r="K22" s="352" t="str">
        <f>$B22*'Clients Balance'!#REF!/'Clients Balance'!$B23</f>
        <v>#ERROR!</v>
      </c>
      <c r="L22" s="352" t="str">
        <f>$B22*'Clients Balance'!#REF!/'Clients Balance'!$B23</f>
        <v>#ERROR!</v>
      </c>
      <c r="M22" s="352" t="str">
        <f>$B22*'Clients Balance'!#REF!/'Clients Balance'!$B23</f>
        <v>#ERROR!</v>
      </c>
    </row>
    <row r="23" ht="15.75" customHeight="1">
      <c r="A23" s="350">
        <v>45358.0</v>
      </c>
      <c r="B23" s="352">
        <v>6722.0</v>
      </c>
      <c r="C23" s="352">
        <f>$B23*'Clients Balance'!C24/'Clients Balance'!$B24</f>
        <v>4360.451903</v>
      </c>
      <c r="D23" s="352" t="str">
        <f>$B23*'Clients Balance'!#REF!/'Clients Balance'!$B24</f>
        <v>#ERROR!</v>
      </c>
      <c r="E23" s="352" t="str">
        <f>$B23*'Clients Balance'!#REF!/'Clients Balance'!$B24</f>
        <v>#ERROR!</v>
      </c>
      <c r="F23" s="352" t="str">
        <f>$B23*'Clients Balance'!#REF!/'Clients Balance'!$B24</f>
        <v>#ERROR!</v>
      </c>
      <c r="G23" s="352" t="str">
        <f>$B23*'Clients Balance'!#REF!/'Clients Balance'!$B24</f>
        <v>#ERROR!</v>
      </c>
      <c r="H23" s="352" t="str">
        <f>$B23*'Clients Balance'!#REF!/'Clients Balance'!$B24</f>
        <v>#ERROR!</v>
      </c>
      <c r="I23" s="352" t="str">
        <f>$B23*'Clients Balance'!#REF!/'Clients Balance'!$B24</f>
        <v>#ERROR!</v>
      </c>
      <c r="J23" s="352" t="str">
        <f>$B23*'Clients Balance'!#REF!/'Clients Balance'!$B24</f>
        <v>#ERROR!</v>
      </c>
      <c r="K23" s="352" t="str">
        <f>$B23*'Clients Balance'!#REF!/'Clients Balance'!$B24</f>
        <v>#ERROR!</v>
      </c>
      <c r="L23" s="352" t="str">
        <f>$B23*'Clients Balance'!#REF!/'Clients Balance'!$B24</f>
        <v>#ERROR!</v>
      </c>
      <c r="M23" s="352" t="str">
        <f>$B23*'Clients Balance'!#REF!/'Clients Balance'!$B24</f>
        <v>#ERROR!</v>
      </c>
    </row>
    <row r="24" ht="15.75" customHeight="1">
      <c r="A24" s="350">
        <v>45362.0</v>
      </c>
      <c r="B24" s="352">
        <v>6722.0</v>
      </c>
      <c r="C24" s="352">
        <f>$B24*'Clients Balance'!C25/'Clients Balance'!$B25</f>
        <v>4360.454231</v>
      </c>
      <c r="D24" s="352" t="str">
        <f>$B24*'Clients Balance'!#REF!/'Clients Balance'!$B25</f>
        <v>#ERROR!</v>
      </c>
      <c r="E24" s="352" t="str">
        <f>$B24*'Clients Balance'!#REF!/'Clients Balance'!$B25</f>
        <v>#ERROR!</v>
      </c>
      <c r="F24" s="352" t="str">
        <f>$B24*'Clients Balance'!#REF!/'Clients Balance'!$B25</f>
        <v>#ERROR!</v>
      </c>
      <c r="G24" s="352" t="str">
        <f>$B24*'Clients Balance'!#REF!/'Clients Balance'!$B25</f>
        <v>#ERROR!</v>
      </c>
      <c r="H24" s="352" t="str">
        <f>$B24*'Clients Balance'!#REF!/'Clients Balance'!$B25</f>
        <v>#ERROR!</v>
      </c>
      <c r="I24" s="352" t="str">
        <f>$B24*'Clients Balance'!#REF!/'Clients Balance'!$B25</f>
        <v>#ERROR!</v>
      </c>
      <c r="J24" s="352" t="str">
        <f>$B24*'Clients Balance'!#REF!/'Clients Balance'!$B25</f>
        <v>#ERROR!</v>
      </c>
      <c r="K24" s="352" t="str">
        <f>$B24*'Clients Balance'!#REF!/'Clients Balance'!$B25</f>
        <v>#ERROR!</v>
      </c>
      <c r="L24" s="352" t="str">
        <f>$B24*'Clients Balance'!#REF!/'Clients Balance'!$B25</f>
        <v>#ERROR!</v>
      </c>
      <c r="M24" s="352" t="str">
        <f>$B24*'Clients Balance'!#REF!/'Clients Balance'!$B25</f>
        <v>#ERROR!</v>
      </c>
      <c r="N24" s="352" t="str">
        <f>$B24*'Clients Balance'!#REF!/'Clients Balance'!$B25</f>
        <v>#ERROR!</v>
      </c>
    </row>
    <row r="25" ht="15.75" customHeight="1">
      <c r="A25" s="350">
        <v>45363.0</v>
      </c>
      <c r="B25" s="352">
        <v>6722.0</v>
      </c>
      <c r="C25" s="352">
        <f>$B25*'Clients Balance'!C26/'Clients Balance'!$B26</f>
        <v>4360.454202</v>
      </c>
      <c r="D25" s="352" t="str">
        <f>$B25*'Clients Balance'!#REF!/'Clients Balance'!$B26</f>
        <v>#ERROR!</v>
      </c>
      <c r="E25" s="352" t="str">
        <f>$B25*'Clients Balance'!#REF!/'Clients Balance'!$B26</f>
        <v>#ERROR!</v>
      </c>
      <c r="F25" s="352" t="str">
        <f>$B25*'Clients Balance'!#REF!/'Clients Balance'!$B26</f>
        <v>#ERROR!</v>
      </c>
      <c r="G25" s="352" t="str">
        <f>$B25*'Clients Balance'!#REF!/'Clients Balance'!$B26</f>
        <v>#ERROR!</v>
      </c>
      <c r="H25" s="352" t="str">
        <f>$B25*'Clients Balance'!#REF!/'Clients Balance'!$B26</f>
        <v>#ERROR!</v>
      </c>
      <c r="I25" s="352" t="str">
        <f>$B25*'Clients Balance'!#REF!/'Clients Balance'!$B26</f>
        <v>#ERROR!</v>
      </c>
      <c r="J25" s="352" t="str">
        <f>$B25*'Clients Balance'!#REF!/'Clients Balance'!$B26</f>
        <v>#ERROR!</v>
      </c>
      <c r="K25" s="352" t="str">
        <f>$B25*'Clients Balance'!#REF!/'Clients Balance'!$B26</f>
        <v>#ERROR!</v>
      </c>
      <c r="L25" s="352" t="str">
        <f>$B25*'Clients Balance'!#REF!/'Clients Balance'!$B26</f>
        <v>#ERROR!</v>
      </c>
      <c r="M25" s="352" t="str">
        <f>$B25*'Clients Balance'!#REF!/'Clients Balance'!$B26</f>
        <v>#ERROR!</v>
      </c>
      <c r="N25" s="352" t="str">
        <f>$B25*'Clients Balance'!#REF!/'Clients Balance'!$B26</f>
        <v>#ERROR!</v>
      </c>
    </row>
    <row r="26" ht="15.75" customHeight="1">
      <c r="A26" s="350">
        <v>45364.0</v>
      </c>
      <c r="B26" s="352">
        <v>6722.0</v>
      </c>
      <c r="C26" s="352">
        <f>$B26*'Clients Balance'!C27/'Clients Balance'!$B27</f>
        <v>4360.454202</v>
      </c>
      <c r="D26" s="352" t="str">
        <f>$B26*'Clients Balance'!#REF!/'Clients Balance'!$B27</f>
        <v>#ERROR!</v>
      </c>
      <c r="E26" s="352" t="str">
        <f>$B26*'Clients Balance'!#REF!/'Clients Balance'!$B27</f>
        <v>#ERROR!</v>
      </c>
      <c r="F26" s="352" t="str">
        <f>$B26*'Clients Balance'!#REF!/'Clients Balance'!$B27</f>
        <v>#ERROR!</v>
      </c>
      <c r="G26" s="352" t="str">
        <f>$B26*'Clients Balance'!#REF!/'Clients Balance'!$B27</f>
        <v>#ERROR!</v>
      </c>
      <c r="H26" s="352" t="str">
        <f>$B26*'Clients Balance'!#REF!/'Clients Balance'!$B27</f>
        <v>#ERROR!</v>
      </c>
      <c r="I26" s="352" t="str">
        <f>$B26*'Clients Balance'!#REF!/'Clients Balance'!$B27</f>
        <v>#ERROR!</v>
      </c>
      <c r="J26" s="352" t="str">
        <f>$B26*'Clients Balance'!#REF!/'Clients Balance'!$B27</f>
        <v>#ERROR!</v>
      </c>
      <c r="K26" s="352" t="str">
        <f>$B26*'Clients Balance'!#REF!/'Clients Balance'!$B27</f>
        <v>#ERROR!</v>
      </c>
      <c r="L26" s="352" t="str">
        <f>$B26*'Clients Balance'!#REF!/'Clients Balance'!$B27</f>
        <v>#ERROR!</v>
      </c>
      <c r="M26" s="352" t="str">
        <f>$B26*'Clients Balance'!#REF!/'Clients Balance'!$B27</f>
        <v>#ERROR!</v>
      </c>
      <c r="N26" s="352" t="str">
        <f>$B26*'Clients Balance'!#REF!/'Clients Balance'!$B27</f>
        <v>#ERROR!</v>
      </c>
    </row>
    <row r="27" ht="15.75" customHeight="1">
      <c r="A27" s="350">
        <v>45365.0</v>
      </c>
      <c r="B27" s="352">
        <v>6722.0</v>
      </c>
      <c r="C27" s="352">
        <f>$B27*'Clients Balance'!C28/'Clients Balance'!$B28</f>
        <v>4360.454202</v>
      </c>
      <c r="D27" s="352" t="str">
        <f>$B27*'Clients Balance'!#REF!/'Clients Balance'!$B28</f>
        <v>#ERROR!</v>
      </c>
      <c r="E27" s="352" t="str">
        <f>$B27*'Clients Balance'!#REF!/'Clients Balance'!$B28</f>
        <v>#ERROR!</v>
      </c>
      <c r="F27" s="352" t="str">
        <f>$B27*'Clients Balance'!#REF!/'Clients Balance'!$B28</f>
        <v>#ERROR!</v>
      </c>
      <c r="G27" s="352" t="str">
        <f>$B27*'Clients Balance'!#REF!/'Clients Balance'!$B28</f>
        <v>#ERROR!</v>
      </c>
      <c r="H27" s="352" t="str">
        <f>$B27*'Clients Balance'!#REF!/'Clients Balance'!$B28</f>
        <v>#ERROR!</v>
      </c>
      <c r="I27" s="352" t="str">
        <f>$B27*'Clients Balance'!#REF!/'Clients Balance'!$B28</f>
        <v>#ERROR!</v>
      </c>
      <c r="J27" s="352" t="str">
        <f>$B27*'Clients Balance'!#REF!/'Clients Balance'!$B28</f>
        <v>#ERROR!</v>
      </c>
      <c r="K27" s="352" t="str">
        <f>$B27*'Clients Balance'!#REF!/'Clients Balance'!$B28</f>
        <v>#ERROR!</v>
      </c>
      <c r="L27" s="352" t="str">
        <f>$B27*'Clients Balance'!#REF!/'Clients Balance'!$B28</f>
        <v>#ERROR!</v>
      </c>
      <c r="M27" s="352" t="str">
        <f>$B27*'Clients Balance'!#REF!/'Clients Balance'!$B28</f>
        <v>#ERROR!</v>
      </c>
      <c r="N27" s="352" t="str">
        <f>$B27*'Clients Balance'!#REF!/'Clients Balance'!$B28</f>
        <v>#ERROR!</v>
      </c>
    </row>
    <row r="28" ht="15.75" customHeight="1">
      <c r="A28" s="350">
        <v>45366.0</v>
      </c>
      <c r="B28" s="352">
        <v>6722.0</v>
      </c>
      <c r="C28" s="352">
        <f>$B28*'Clients Balance'!C29/'Clients Balance'!$B29</f>
        <v>4360.454202</v>
      </c>
      <c r="D28" s="352" t="str">
        <f>$B28*'Clients Balance'!#REF!/'Clients Balance'!$B29</f>
        <v>#ERROR!</v>
      </c>
      <c r="E28" s="352" t="str">
        <f>$B28*'Clients Balance'!#REF!/'Clients Balance'!$B29</f>
        <v>#ERROR!</v>
      </c>
      <c r="F28" s="352" t="str">
        <f>$B28*'Clients Balance'!#REF!/'Clients Balance'!$B29</f>
        <v>#ERROR!</v>
      </c>
      <c r="G28" s="352" t="str">
        <f>$B28*'Clients Balance'!#REF!/'Clients Balance'!$B29</f>
        <v>#ERROR!</v>
      </c>
      <c r="H28" s="352" t="str">
        <f>$B28*'Clients Balance'!#REF!/'Clients Balance'!$B29</f>
        <v>#ERROR!</v>
      </c>
      <c r="I28" s="352" t="str">
        <f>$B28*'Clients Balance'!#REF!/'Clients Balance'!$B29</f>
        <v>#ERROR!</v>
      </c>
      <c r="J28" s="352" t="str">
        <f>$B28*'Clients Balance'!#REF!/'Clients Balance'!$B29</f>
        <v>#ERROR!</v>
      </c>
      <c r="K28" s="352" t="str">
        <f>$B28*'Clients Balance'!#REF!/'Clients Balance'!$B29</f>
        <v>#ERROR!</v>
      </c>
      <c r="L28" s="352" t="str">
        <f>$B28*'Clients Balance'!#REF!/'Clients Balance'!$B29</f>
        <v>#ERROR!</v>
      </c>
      <c r="M28" s="352" t="str">
        <f>$B28*'Clients Balance'!#REF!/'Clients Balance'!$B29</f>
        <v>#ERROR!</v>
      </c>
      <c r="N28" s="352" t="str">
        <f>$B28*'Clients Balance'!#REF!/'Clients Balance'!$B29</f>
        <v>#ERROR!</v>
      </c>
    </row>
    <row r="29" ht="15.75" customHeight="1">
      <c r="A29" s="350">
        <v>45369.0</v>
      </c>
      <c r="B29" s="352">
        <v>6722.0</v>
      </c>
      <c r="C29" s="352">
        <f>$B29*'Clients Balance'!C30/'Clients Balance'!$B30</f>
        <v>4360.454202</v>
      </c>
      <c r="D29" s="352" t="str">
        <f>$B29*'Clients Balance'!#REF!/'Clients Balance'!$B30</f>
        <v>#ERROR!</v>
      </c>
      <c r="E29" s="352" t="str">
        <f>$B29*'Clients Balance'!#REF!/'Clients Balance'!$B30</f>
        <v>#ERROR!</v>
      </c>
      <c r="F29" s="352" t="str">
        <f>$B29*'Clients Balance'!#REF!/'Clients Balance'!$B30</f>
        <v>#ERROR!</v>
      </c>
      <c r="G29" s="352" t="str">
        <f>$B29*'Clients Balance'!#REF!/'Clients Balance'!$B30</f>
        <v>#ERROR!</v>
      </c>
      <c r="H29" s="352" t="str">
        <f>$B29*'Clients Balance'!#REF!/'Clients Balance'!$B30</f>
        <v>#ERROR!</v>
      </c>
      <c r="I29" s="352" t="str">
        <f>$B29*'Clients Balance'!#REF!/'Clients Balance'!$B30</f>
        <v>#ERROR!</v>
      </c>
      <c r="J29" s="352" t="str">
        <f>$B29*'Clients Balance'!#REF!/'Clients Balance'!$B30</f>
        <v>#ERROR!</v>
      </c>
      <c r="K29" s="352" t="str">
        <f>$B29*'Clients Balance'!#REF!/'Clients Balance'!$B30</f>
        <v>#ERROR!</v>
      </c>
      <c r="L29" s="352" t="str">
        <f>$B29*'Clients Balance'!#REF!/'Clients Balance'!$B30</f>
        <v>#ERROR!</v>
      </c>
      <c r="M29" s="352" t="str">
        <f>$B29*'Clients Balance'!#REF!/'Clients Balance'!$B30</f>
        <v>#ERROR!</v>
      </c>
      <c r="N29" s="352" t="str">
        <f>$B29*'Clients Balance'!#REF!/'Clients Balance'!$B30</f>
        <v>#ERROR!</v>
      </c>
    </row>
    <row r="30" ht="15.75" customHeight="1">
      <c r="A30" s="350">
        <v>45370.0</v>
      </c>
      <c r="B30" s="352">
        <v>6722.0</v>
      </c>
      <c r="C30" s="352">
        <f>$B30*'Clients Balance'!C31/'Clients Balance'!$B31</f>
        <v>4360.454202</v>
      </c>
      <c r="D30" s="352" t="str">
        <f>$B30*'Clients Balance'!#REF!/'Clients Balance'!$B31</f>
        <v>#ERROR!</v>
      </c>
      <c r="E30" s="352" t="str">
        <f>$B30*'Clients Balance'!#REF!/'Clients Balance'!$B31</f>
        <v>#ERROR!</v>
      </c>
      <c r="F30" s="352" t="str">
        <f>$B30*'Clients Balance'!#REF!/'Clients Balance'!$B31</f>
        <v>#ERROR!</v>
      </c>
      <c r="G30" s="352" t="str">
        <f>$B30*'Clients Balance'!#REF!/'Clients Balance'!$B31</f>
        <v>#ERROR!</v>
      </c>
      <c r="H30" s="352" t="str">
        <f>$B30*'Clients Balance'!#REF!/'Clients Balance'!$B31</f>
        <v>#ERROR!</v>
      </c>
      <c r="I30" s="352" t="str">
        <f>$B30*'Clients Balance'!#REF!/'Clients Balance'!$B31</f>
        <v>#ERROR!</v>
      </c>
      <c r="J30" s="352" t="str">
        <f>$B30*'Clients Balance'!#REF!/'Clients Balance'!$B31</f>
        <v>#ERROR!</v>
      </c>
      <c r="K30" s="352" t="str">
        <f>$B30*'Clients Balance'!#REF!/'Clients Balance'!$B31</f>
        <v>#ERROR!</v>
      </c>
      <c r="L30" s="352" t="str">
        <f>$B30*'Clients Balance'!#REF!/'Clients Balance'!$B31</f>
        <v>#ERROR!</v>
      </c>
      <c r="M30" s="352" t="str">
        <f>$B30*'Clients Balance'!#REF!/'Clients Balance'!$B31</f>
        <v>#ERROR!</v>
      </c>
      <c r="N30" s="352" t="str">
        <f>$B30*'Clients Balance'!#REF!/'Clients Balance'!$B31</f>
        <v>#ERROR!</v>
      </c>
    </row>
    <row r="31" ht="15.75" customHeight="1">
      <c r="A31" s="350">
        <v>45371.0</v>
      </c>
      <c r="B31" s="352">
        <v>6722.0</v>
      </c>
      <c r="C31" s="352">
        <f>$B31*'Clients Balance'!C32/'Clients Balance'!$B32</f>
        <v>4360.454202</v>
      </c>
      <c r="D31" s="352" t="str">
        <f>$B31*'Clients Balance'!#REF!/'Clients Balance'!$B32</f>
        <v>#ERROR!</v>
      </c>
      <c r="E31" s="352" t="str">
        <f>$B31*'Clients Balance'!#REF!/'Clients Balance'!$B32</f>
        <v>#ERROR!</v>
      </c>
      <c r="F31" s="352" t="str">
        <f>$B31*'Clients Balance'!#REF!/'Clients Balance'!$B32</f>
        <v>#ERROR!</v>
      </c>
      <c r="G31" s="352" t="str">
        <f>$B31*'Clients Balance'!#REF!/'Clients Balance'!$B32</f>
        <v>#ERROR!</v>
      </c>
      <c r="H31" s="352" t="str">
        <f>$B31*'Clients Balance'!#REF!/'Clients Balance'!$B32</f>
        <v>#ERROR!</v>
      </c>
      <c r="I31" s="352" t="str">
        <f>$B31*'Clients Balance'!#REF!/'Clients Balance'!$B32</f>
        <v>#ERROR!</v>
      </c>
      <c r="J31" s="352" t="str">
        <f>$B31*'Clients Balance'!#REF!/'Clients Balance'!$B32</f>
        <v>#ERROR!</v>
      </c>
      <c r="K31" s="352" t="str">
        <f>$B31*'Clients Balance'!#REF!/'Clients Balance'!$B32</f>
        <v>#ERROR!</v>
      </c>
      <c r="L31" s="352" t="str">
        <f>$B31*'Clients Balance'!#REF!/'Clients Balance'!$B32</f>
        <v>#ERROR!</v>
      </c>
      <c r="M31" s="352" t="str">
        <f>$B31*'Clients Balance'!#REF!/'Clients Balance'!$B32</f>
        <v>#ERROR!</v>
      </c>
      <c r="N31" s="352" t="str">
        <f>$B31*'Clients Balance'!#REF!/'Clients Balance'!$B32</f>
        <v>#ERROR!</v>
      </c>
    </row>
    <row r="32" ht="15.75" customHeight="1">
      <c r="A32" s="350">
        <v>45372.0</v>
      </c>
      <c r="B32" s="352">
        <v>6722.0</v>
      </c>
      <c r="C32" s="352">
        <f>$B32*'Clients Balance'!C33/'Clients Balance'!$B33</f>
        <v>4360.454202</v>
      </c>
      <c r="D32" s="352" t="str">
        <f>$B32*'Clients Balance'!#REF!/'Clients Balance'!$B33</f>
        <v>#ERROR!</v>
      </c>
      <c r="E32" s="352" t="str">
        <f>$B32*'Clients Balance'!#REF!/'Clients Balance'!$B33</f>
        <v>#ERROR!</v>
      </c>
      <c r="F32" s="352" t="str">
        <f>$B32*'Clients Balance'!#REF!/'Clients Balance'!$B33</f>
        <v>#ERROR!</v>
      </c>
      <c r="G32" s="352" t="str">
        <f>$B32*'Clients Balance'!#REF!/'Clients Balance'!$B33</f>
        <v>#ERROR!</v>
      </c>
      <c r="H32" s="352" t="str">
        <f>$B32*'Clients Balance'!#REF!/'Clients Balance'!$B33</f>
        <v>#ERROR!</v>
      </c>
      <c r="I32" s="352" t="str">
        <f>$B32*'Clients Balance'!#REF!/'Clients Balance'!$B33</f>
        <v>#ERROR!</v>
      </c>
      <c r="J32" s="352" t="str">
        <f>$B32*'Clients Balance'!#REF!/'Clients Balance'!$B33</f>
        <v>#ERROR!</v>
      </c>
      <c r="K32" s="352" t="str">
        <f>$B32*'Clients Balance'!#REF!/'Clients Balance'!$B33</f>
        <v>#ERROR!</v>
      </c>
      <c r="L32" s="352" t="str">
        <f>$B32*'Clients Balance'!#REF!/'Clients Balance'!$B33</f>
        <v>#ERROR!</v>
      </c>
      <c r="M32" s="352" t="str">
        <f>$B32*'Clients Balance'!#REF!/'Clients Balance'!$B33</f>
        <v>#ERROR!</v>
      </c>
      <c r="N32" s="352" t="str">
        <f>$B32*'Clients Balance'!#REF!/'Clients Balance'!$B33</f>
        <v>#ERROR!</v>
      </c>
    </row>
    <row r="33" ht="15.75" customHeight="1">
      <c r="A33" s="350">
        <v>45373.0</v>
      </c>
      <c r="B33" s="352">
        <v>6722.0</v>
      </c>
      <c r="C33" s="352" t="str">
        <f>$B33*'Clients Balance'!#REF!/'Clients Balance'!#REF!</f>
        <v>#ERROR!</v>
      </c>
      <c r="D33" s="352" t="str">
        <f>$B33*'Clients Balance'!#REF!/'Clients Balance'!#REF!</f>
        <v>#ERROR!</v>
      </c>
      <c r="E33" s="352" t="str">
        <f>$B33*'Clients Balance'!#REF!/'Clients Balance'!#REF!</f>
        <v>#ERROR!</v>
      </c>
      <c r="F33" s="352" t="str">
        <f>$B33*'Clients Balance'!#REF!/'Clients Balance'!#REF!</f>
        <v>#ERROR!</v>
      </c>
      <c r="G33" s="352" t="str">
        <f>$B33*'Clients Balance'!#REF!/'Clients Balance'!#REF!</f>
        <v>#ERROR!</v>
      </c>
      <c r="H33" s="352" t="str">
        <f>$B33*'Clients Balance'!#REF!/'Clients Balance'!#REF!</f>
        <v>#ERROR!</v>
      </c>
      <c r="I33" s="352" t="str">
        <f>$B33*'Clients Balance'!#REF!/'Clients Balance'!#REF!</f>
        <v>#ERROR!</v>
      </c>
      <c r="J33" s="352" t="str">
        <f>$B33*'Clients Balance'!#REF!/'Clients Balance'!#REF!</f>
        <v>#ERROR!</v>
      </c>
      <c r="K33" s="352" t="str">
        <f>$B33*'Clients Balance'!#REF!/'Clients Balance'!#REF!</f>
        <v>#ERROR!</v>
      </c>
      <c r="L33" s="352" t="str">
        <f>$B33*'Clients Balance'!#REF!/'Clients Balance'!#REF!</f>
        <v>#ERROR!</v>
      </c>
      <c r="M33" s="352" t="str">
        <f>$B33*'Clients Balance'!#REF!/'Clients Balance'!#REF!</f>
        <v>#ERROR!</v>
      </c>
      <c r="N33" s="352" t="str">
        <f>$B33*'Clients Balance'!#REF!/'Clients Balance'!#REF!</f>
        <v>#ERROR!</v>
      </c>
    </row>
    <row r="34" ht="15.75" customHeight="1">
      <c r="A34" s="350">
        <v>45377.0</v>
      </c>
      <c r="B34" s="352">
        <v>6722.0</v>
      </c>
      <c r="C34" s="352">
        <f>$B34*'Clients Balance'!C34/'Clients Balance'!$B34</f>
        <v>4360.454202</v>
      </c>
      <c r="D34" s="352" t="str">
        <f>$B34*'Clients Balance'!#REF!/'Clients Balance'!$B34</f>
        <v>#ERROR!</v>
      </c>
      <c r="E34" s="352" t="str">
        <f>$B34*'Clients Balance'!#REF!/'Clients Balance'!$B34</f>
        <v>#ERROR!</v>
      </c>
      <c r="F34" s="352" t="str">
        <f>$B34*'Clients Balance'!#REF!/'Clients Balance'!$B34</f>
        <v>#ERROR!</v>
      </c>
      <c r="G34" s="352" t="str">
        <f>$B34*'Clients Balance'!#REF!/'Clients Balance'!$B34</f>
        <v>#ERROR!</v>
      </c>
      <c r="H34" s="352" t="str">
        <f>$B34*'Clients Balance'!#REF!/'Clients Balance'!$B34</f>
        <v>#ERROR!</v>
      </c>
      <c r="I34" s="352" t="str">
        <f>$B34*'Clients Balance'!#REF!/'Clients Balance'!$B34</f>
        <v>#ERROR!</v>
      </c>
      <c r="J34" s="352" t="str">
        <f>$B34*'Clients Balance'!#REF!/'Clients Balance'!$B34</f>
        <v>#ERROR!</v>
      </c>
      <c r="K34" s="352" t="str">
        <f>$B34*'Clients Balance'!#REF!/'Clients Balance'!$B34</f>
        <v>#ERROR!</v>
      </c>
      <c r="L34" s="352" t="str">
        <f>$B34*'Clients Balance'!#REF!/'Clients Balance'!$B34</f>
        <v>#ERROR!</v>
      </c>
      <c r="M34" s="352" t="str">
        <f>$B34*'Clients Balance'!#REF!/'Clients Balance'!$B34</f>
        <v>#ERROR!</v>
      </c>
      <c r="N34" s="352" t="str">
        <f>$B34*'Clients Balance'!#REF!/'Clients Balance'!$B34</f>
        <v>#ERROR!</v>
      </c>
    </row>
    <row r="35" ht="15.75" customHeight="1">
      <c r="A35" s="350">
        <v>45378.0</v>
      </c>
      <c r="B35" s="352">
        <v>6722.0</v>
      </c>
      <c r="C35" s="352">
        <f>$B35*'Clients Balance'!C35/'Clients Balance'!$B35</f>
        <v>4360.454202</v>
      </c>
      <c r="D35" s="352" t="str">
        <f>$B35*'Clients Balance'!#REF!/'Clients Balance'!$B35</f>
        <v>#ERROR!</v>
      </c>
      <c r="E35" s="352" t="str">
        <f>$B35*'Clients Balance'!#REF!/'Clients Balance'!$B35</f>
        <v>#ERROR!</v>
      </c>
      <c r="F35" s="352" t="str">
        <f>$B35*'Clients Balance'!#REF!/'Clients Balance'!$B35</f>
        <v>#ERROR!</v>
      </c>
      <c r="G35" s="352" t="str">
        <f>$B35*'Clients Balance'!#REF!/'Clients Balance'!$B35</f>
        <v>#ERROR!</v>
      </c>
      <c r="H35" s="352" t="str">
        <f>$B35*'Clients Balance'!#REF!/'Clients Balance'!$B35</f>
        <v>#ERROR!</v>
      </c>
      <c r="I35" s="352" t="str">
        <f>$B35*'Clients Balance'!#REF!/'Clients Balance'!$B35</f>
        <v>#ERROR!</v>
      </c>
      <c r="J35" s="352" t="str">
        <f>$B35*'Clients Balance'!#REF!/'Clients Balance'!$B35</f>
        <v>#ERROR!</v>
      </c>
      <c r="K35" s="352" t="str">
        <f>$B35*'Clients Balance'!#REF!/'Clients Balance'!$B35</f>
        <v>#ERROR!</v>
      </c>
      <c r="L35" s="352" t="str">
        <f>$B35*'Clients Balance'!#REF!/'Clients Balance'!$B35</f>
        <v>#ERROR!</v>
      </c>
      <c r="M35" s="352" t="str">
        <f>$B35*'Clients Balance'!#REF!/'Clients Balance'!$B35</f>
        <v>#ERROR!</v>
      </c>
      <c r="N35" s="352" t="str">
        <f>$B35*'Clients Balance'!#REF!/'Clients Balance'!$B35</f>
        <v>#ERROR!</v>
      </c>
    </row>
    <row r="36" ht="15.75" customHeight="1">
      <c r="A36" s="350">
        <v>45379.0</v>
      </c>
      <c r="B36" s="352">
        <v>6722.0</v>
      </c>
      <c r="C36" s="352">
        <f>$B36*'Clients Balance'!C36/'Clients Balance'!$B36</f>
        <v>4360.454202</v>
      </c>
      <c r="D36" s="352" t="str">
        <f>$B36*'Clients Balance'!#REF!/'Clients Balance'!$B36</f>
        <v>#ERROR!</v>
      </c>
      <c r="E36" s="352" t="str">
        <f>$B36*'Clients Balance'!#REF!/'Clients Balance'!$B36</f>
        <v>#ERROR!</v>
      </c>
      <c r="F36" s="352" t="str">
        <f>$B36*'Clients Balance'!#REF!/'Clients Balance'!$B36</f>
        <v>#ERROR!</v>
      </c>
      <c r="G36" s="352" t="str">
        <f>$B36*'Clients Balance'!#REF!/'Clients Balance'!$B36</f>
        <v>#ERROR!</v>
      </c>
      <c r="H36" s="352" t="str">
        <f>$B36*'Clients Balance'!#REF!/'Clients Balance'!$B36</f>
        <v>#ERROR!</v>
      </c>
      <c r="I36" s="352" t="str">
        <f>$B36*'Clients Balance'!#REF!/'Clients Balance'!$B36</f>
        <v>#ERROR!</v>
      </c>
      <c r="J36" s="352" t="str">
        <f>$B36*'Clients Balance'!#REF!/'Clients Balance'!$B36</f>
        <v>#ERROR!</v>
      </c>
      <c r="K36" s="352" t="str">
        <f>$B36*'Clients Balance'!#REF!/'Clients Balance'!$B36</f>
        <v>#ERROR!</v>
      </c>
      <c r="L36" s="352" t="str">
        <f>$B36*'Clients Balance'!#REF!/'Clients Balance'!$B36</f>
        <v>#ERROR!</v>
      </c>
      <c r="M36" s="352" t="str">
        <f>$B36*'Clients Balance'!#REF!/'Clients Balance'!$B36</f>
        <v>#ERROR!</v>
      </c>
      <c r="N36" s="352" t="str">
        <f>$B36*'Clients Balance'!#REF!/'Clients Balance'!$B36</f>
        <v>#ERROR!</v>
      </c>
    </row>
    <row r="37" ht="15.75" customHeight="1">
      <c r="A37" s="355">
        <v>45383.0</v>
      </c>
      <c r="B37" s="352">
        <f t="shared" ref="B37:B76" si="2">270000/20</f>
        <v>13500</v>
      </c>
      <c r="C37" s="352">
        <f>$B37*'Clients Balance'!C37/'Clients Balance'!$B37</f>
        <v>8757.234711</v>
      </c>
      <c r="D37" s="352" t="str">
        <f>$B37*'Clients Balance'!#REF!/'Clients Balance'!$B37</f>
        <v>#ERROR!</v>
      </c>
      <c r="E37" s="352" t="str">
        <f>$B37*'Clients Balance'!#REF!/'Clients Balance'!$B37</f>
        <v>#ERROR!</v>
      </c>
      <c r="F37" s="352" t="str">
        <f>$B37*'Clients Balance'!#REF!/'Clients Balance'!$B37</f>
        <v>#ERROR!</v>
      </c>
      <c r="G37" s="352" t="str">
        <f>$B37*'Clients Balance'!#REF!/'Clients Balance'!$B37</f>
        <v>#ERROR!</v>
      </c>
      <c r="H37" s="352" t="str">
        <f>$B37*'Clients Balance'!#REF!/'Clients Balance'!$B37</f>
        <v>#ERROR!</v>
      </c>
      <c r="I37" s="352" t="str">
        <f>$B37*'Clients Balance'!#REF!/'Clients Balance'!$B37</f>
        <v>#ERROR!</v>
      </c>
      <c r="J37" s="352" t="str">
        <f>$B37*'Clients Balance'!#REF!/'Clients Balance'!$B37</f>
        <v>#ERROR!</v>
      </c>
      <c r="K37" s="352" t="str">
        <f>$B37*'Clients Balance'!#REF!/'Clients Balance'!$B37</f>
        <v>#ERROR!</v>
      </c>
      <c r="L37" s="352" t="str">
        <f>$B37*'Clients Balance'!#REF!/'Clients Balance'!$B37</f>
        <v>#ERROR!</v>
      </c>
      <c r="M37" s="352" t="str">
        <f>$B37*'Clients Balance'!#REF!/'Clients Balance'!$B37</f>
        <v>#ERROR!</v>
      </c>
      <c r="N37" s="352" t="str">
        <f>$B37*'Clients Balance'!#REF!/'Clients Balance'!$B37</f>
        <v>#ERROR!</v>
      </c>
      <c r="O37" s="352" t="str">
        <f>$B37*'Clients Balance'!#REF!/'Clients Balance'!$B37</f>
        <v>#ERROR!</v>
      </c>
      <c r="P37" s="352" t="str">
        <f>$B37*'Clients Balance'!#REF!/'Clients Balance'!$B37</f>
        <v>#ERROR!</v>
      </c>
      <c r="Q37" s="352" t="str">
        <f>$B37*'Clients Balance'!#REF!/'Clients Balance'!$B37</f>
        <v>#ERROR!</v>
      </c>
      <c r="R37" s="352" t="str">
        <f>$B37*'Clients Balance'!#REF!/'Clients Balance'!$B37</f>
        <v>#ERROR!</v>
      </c>
      <c r="S37" s="352" t="str">
        <f>$B37*'Clients Balance'!#REF!/'Clients Balance'!$B37</f>
        <v>#ERROR!</v>
      </c>
    </row>
    <row r="38" ht="15.75" customHeight="1">
      <c r="A38" s="355">
        <v>45384.0</v>
      </c>
      <c r="B38" s="352">
        <f t="shared" si="2"/>
        <v>13500</v>
      </c>
      <c r="C38" s="352">
        <f>$B38*'Clients Balance'!C38/'Clients Balance'!$B38</f>
        <v>8757.234711</v>
      </c>
      <c r="D38" s="352" t="str">
        <f>$B38*'Clients Balance'!#REF!/'Clients Balance'!$B38</f>
        <v>#ERROR!</v>
      </c>
      <c r="E38" s="352" t="str">
        <f>$B38*'Clients Balance'!#REF!/'Clients Balance'!$B38</f>
        <v>#ERROR!</v>
      </c>
      <c r="F38" s="352" t="str">
        <f>$B38*'Clients Balance'!#REF!/'Clients Balance'!$B38</f>
        <v>#ERROR!</v>
      </c>
      <c r="G38" s="352" t="str">
        <f>$B38*'Clients Balance'!#REF!/'Clients Balance'!$B38</f>
        <v>#ERROR!</v>
      </c>
      <c r="H38" s="352" t="str">
        <f>$B38*'Clients Balance'!#REF!/'Clients Balance'!$B38</f>
        <v>#ERROR!</v>
      </c>
      <c r="I38" s="352" t="str">
        <f>$B38*'Clients Balance'!#REF!/'Clients Balance'!$B38</f>
        <v>#ERROR!</v>
      </c>
      <c r="J38" s="352" t="str">
        <f>$B38*'Clients Balance'!#REF!/'Clients Balance'!$B38</f>
        <v>#ERROR!</v>
      </c>
      <c r="K38" s="352" t="str">
        <f>$B38*'Clients Balance'!#REF!/'Clients Balance'!$B38</f>
        <v>#ERROR!</v>
      </c>
      <c r="L38" s="352" t="str">
        <f>$B38*'Clients Balance'!#REF!/'Clients Balance'!$B38</f>
        <v>#ERROR!</v>
      </c>
      <c r="M38" s="352" t="str">
        <f>$B38*'Clients Balance'!#REF!/'Clients Balance'!$B38</f>
        <v>#ERROR!</v>
      </c>
      <c r="N38" s="352" t="str">
        <f>$B38*'Clients Balance'!#REF!/'Clients Balance'!$B38</f>
        <v>#ERROR!</v>
      </c>
      <c r="O38" s="352" t="str">
        <f>$B38*'Clients Balance'!#REF!/'Clients Balance'!$B38</f>
        <v>#ERROR!</v>
      </c>
      <c r="P38" s="352" t="str">
        <f>$B38*'Clients Balance'!#REF!/'Clients Balance'!$B38</f>
        <v>#ERROR!</v>
      </c>
      <c r="Q38" s="352" t="str">
        <f>$B38*'Clients Balance'!#REF!/'Clients Balance'!$B38</f>
        <v>#ERROR!</v>
      </c>
      <c r="R38" s="352" t="str">
        <f>$B38*'Clients Balance'!#REF!/'Clients Balance'!$B38</f>
        <v>#ERROR!</v>
      </c>
      <c r="S38" s="352" t="str">
        <f>$B38*'Clients Balance'!#REF!/'Clients Balance'!$B38</f>
        <v>#ERROR!</v>
      </c>
    </row>
    <row r="39" ht="15.75" customHeight="1">
      <c r="A39" s="355">
        <v>45385.0</v>
      </c>
      <c r="B39" s="352">
        <f t="shared" si="2"/>
        <v>13500</v>
      </c>
      <c r="C39" s="352">
        <f>$B39*'Clients Balance'!C39/'Clients Balance'!$B39</f>
        <v>8757.234711</v>
      </c>
      <c r="D39" s="352" t="str">
        <f>$B39*'Clients Balance'!#REF!/'Clients Balance'!$B39</f>
        <v>#ERROR!</v>
      </c>
      <c r="E39" s="352" t="str">
        <f>$B39*'Clients Balance'!#REF!/'Clients Balance'!$B39</f>
        <v>#ERROR!</v>
      </c>
      <c r="F39" s="352" t="str">
        <f>$B39*'Clients Balance'!#REF!/'Clients Balance'!$B39</f>
        <v>#ERROR!</v>
      </c>
      <c r="G39" s="352" t="str">
        <f>$B39*'Clients Balance'!#REF!/'Clients Balance'!$B39</f>
        <v>#ERROR!</v>
      </c>
      <c r="H39" s="352" t="str">
        <f>$B39*'Clients Balance'!#REF!/'Clients Balance'!$B39</f>
        <v>#ERROR!</v>
      </c>
      <c r="I39" s="352" t="str">
        <f>$B39*'Clients Balance'!#REF!/'Clients Balance'!$B39</f>
        <v>#ERROR!</v>
      </c>
      <c r="J39" s="352" t="str">
        <f>$B39*'Clients Balance'!#REF!/'Clients Balance'!$B39</f>
        <v>#ERROR!</v>
      </c>
      <c r="K39" s="352" t="str">
        <f>$B39*'Clients Balance'!#REF!/'Clients Balance'!$B39</f>
        <v>#ERROR!</v>
      </c>
      <c r="L39" s="352" t="str">
        <f>$B39*'Clients Balance'!#REF!/'Clients Balance'!$B39</f>
        <v>#ERROR!</v>
      </c>
      <c r="M39" s="352" t="str">
        <f>$B39*'Clients Balance'!#REF!/'Clients Balance'!$B39</f>
        <v>#ERROR!</v>
      </c>
      <c r="N39" s="352" t="str">
        <f>$B39*'Clients Balance'!#REF!/'Clients Balance'!$B39</f>
        <v>#ERROR!</v>
      </c>
      <c r="O39" s="352" t="str">
        <f>$B39*'Clients Balance'!#REF!/'Clients Balance'!$B39</f>
        <v>#ERROR!</v>
      </c>
      <c r="P39" s="352" t="str">
        <f>$B39*'Clients Balance'!#REF!/'Clients Balance'!$B39</f>
        <v>#ERROR!</v>
      </c>
      <c r="Q39" s="352" t="str">
        <f>$B39*'Clients Balance'!#REF!/'Clients Balance'!$B39</f>
        <v>#ERROR!</v>
      </c>
      <c r="R39" s="352" t="str">
        <f>$B39*'Clients Balance'!#REF!/'Clients Balance'!$B39</f>
        <v>#ERROR!</v>
      </c>
      <c r="S39" s="352" t="str">
        <f>$B39*'Clients Balance'!#REF!/'Clients Balance'!$B39</f>
        <v>#ERROR!</v>
      </c>
    </row>
    <row r="40" ht="15.75" customHeight="1">
      <c r="A40" s="355">
        <v>45386.0</v>
      </c>
      <c r="B40" s="352">
        <f t="shared" si="2"/>
        <v>13500</v>
      </c>
      <c r="C40" s="352">
        <f>$B40*'Clients Balance'!C40/'Clients Balance'!$B40</f>
        <v>8757.234711</v>
      </c>
      <c r="D40" s="352" t="str">
        <f>$B40*'Clients Balance'!#REF!/'Clients Balance'!$B40</f>
        <v>#ERROR!</v>
      </c>
      <c r="E40" s="352" t="str">
        <f>$B40*'Clients Balance'!#REF!/'Clients Balance'!$B40</f>
        <v>#ERROR!</v>
      </c>
      <c r="F40" s="352" t="str">
        <f>$B40*'Clients Balance'!#REF!/'Clients Balance'!$B40</f>
        <v>#ERROR!</v>
      </c>
      <c r="G40" s="352" t="str">
        <f>$B40*'Clients Balance'!#REF!/'Clients Balance'!$B40</f>
        <v>#ERROR!</v>
      </c>
      <c r="H40" s="352" t="str">
        <f>$B40*'Clients Balance'!#REF!/'Clients Balance'!$B40</f>
        <v>#ERROR!</v>
      </c>
      <c r="I40" s="352" t="str">
        <f>$B40*'Clients Balance'!#REF!/'Clients Balance'!$B40</f>
        <v>#ERROR!</v>
      </c>
      <c r="J40" s="352" t="str">
        <f>$B40*'Clients Balance'!#REF!/'Clients Balance'!$B40</f>
        <v>#ERROR!</v>
      </c>
      <c r="K40" s="352" t="str">
        <f>$B40*'Clients Balance'!#REF!/'Clients Balance'!$B40</f>
        <v>#ERROR!</v>
      </c>
      <c r="L40" s="352" t="str">
        <f>$B40*'Clients Balance'!#REF!/'Clients Balance'!$B40</f>
        <v>#ERROR!</v>
      </c>
      <c r="M40" s="352" t="str">
        <f>$B40*'Clients Balance'!#REF!/'Clients Balance'!$B40</f>
        <v>#ERROR!</v>
      </c>
      <c r="N40" s="352" t="str">
        <f>$B40*'Clients Balance'!#REF!/'Clients Balance'!$B40</f>
        <v>#ERROR!</v>
      </c>
      <c r="O40" s="352" t="str">
        <f>$B40*'Clients Balance'!#REF!/'Clients Balance'!$B40</f>
        <v>#ERROR!</v>
      </c>
      <c r="P40" s="352" t="str">
        <f>$B40*'Clients Balance'!#REF!/'Clients Balance'!$B40</f>
        <v>#ERROR!</v>
      </c>
      <c r="Q40" s="352" t="str">
        <f>$B40*'Clients Balance'!#REF!/'Clients Balance'!$B40</f>
        <v>#ERROR!</v>
      </c>
      <c r="R40" s="352" t="str">
        <f>$B40*'Clients Balance'!#REF!/'Clients Balance'!$B40</f>
        <v>#ERROR!</v>
      </c>
      <c r="S40" s="352" t="str">
        <f>$B40*'Clients Balance'!#REF!/'Clients Balance'!$B40</f>
        <v>#ERROR!</v>
      </c>
    </row>
    <row r="41" ht="15.75" customHeight="1">
      <c r="A41" s="355">
        <v>45387.0</v>
      </c>
      <c r="B41" s="352">
        <f t="shared" si="2"/>
        <v>13500</v>
      </c>
      <c r="C41" s="352">
        <f>$B41*'Clients Balance'!C41/'Clients Balance'!$B41</f>
        <v>8757.234711</v>
      </c>
      <c r="D41" s="352" t="str">
        <f>$B41*'Clients Balance'!#REF!/'Clients Balance'!$B41</f>
        <v>#ERROR!</v>
      </c>
      <c r="E41" s="352" t="str">
        <f>$B41*'Clients Balance'!#REF!/'Clients Balance'!$B41</f>
        <v>#ERROR!</v>
      </c>
      <c r="F41" s="352" t="str">
        <f>$B41*'Clients Balance'!#REF!/'Clients Balance'!$B41</f>
        <v>#ERROR!</v>
      </c>
      <c r="G41" s="352" t="str">
        <f>$B41*'Clients Balance'!#REF!/'Clients Balance'!$B41</f>
        <v>#ERROR!</v>
      </c>
      <c r="H41" s="352" t="str">
        <f>$B41*'Clients Balance'!#REF!/'Clients Balance'!$B41</f>
        <v>#ERROR!</v>
      </c>
      <c r="I41" s="352" t="str">
        <f>$B41*'Clients Balance'!#REF!/'Clients Balance'!$B41</f>
        <v>#ERROR!</v>
      </c>
      <c r="J41" s="352" t="str">
        <f>$B41*'Clients Balance'!#REF!/'Clients Balance'!$B41</f>
        <v>#ERROR!</v>
      </c>
      <c r="K41" s="352" t="str">
        <f>$B41*'Clients Balance'!#REF!/'Clients Balance'!$B41</f>
        <v>#ERROR!</v>
      </c>
      <c r="L41" s="352" t="str">
        <f>$B41*'Clients Balance'!#REF!/'Clients Balance'!$B41</f>
        <v>#ERROR!</v>
      </c>
      <c r="M41" s="352" t="str">
        <f>$B41*'Clients Balance'!#REF!/'Clients Balance'!$B41</f>
        <v>#ERROR!</v>
      </c>
      <c r="N41" s="352" t="str">
        <f>$B41*'Clients Balance'!#REF!/'Clients Balance'!$B41</f>
        <v>#ERROR!</v>
      </c>
      <c r="O41" s="352" t="str">
        <f>$B41*'Clients Balance'!#REF!/'Clients Balance'!$B41</f>
        <v>#ERROR!</v>
      </c>
      <c r="P41" s="352" t="str">
        <f>$B41*'Clients Balance'!#REF!/'Clients Balance'!$B41</f>
        <v>#ERROR!</v>
      </c>
      <c r="Q41" s="352" t="str">
        <f>$B41*'Clients Balance'!#REF!/'Clients Balance'!$B41</f>
        <v>#ERROR!</v>
      </c>
      <c r="R41" s="352" t="str">
        <f>$B41*'Clients Balance'!#REF!/'Clients Balance'!$B41</f>
        <v>#ERROR!</v>
      </c>
      <c r="S41" s="352" t="str">
        <f>$B41*'Clients Balance'!#REF!/'Clients Balance'!$B41</f>
        <v>#ERROR!</v>
      </c>
    </row>
    <row r="42" ht="15.75" customHeight="1">
      <c r="A42" s="355">
        <v>45390.0</v>
      </c>
      <c r="B42" s="352">
        <f t="shared" si="2"/>
        <v>13500</v>
      </c>
      <c r="C42" s="352">
        <f>$B42*'Clients Balance'!C42/'Clients Balance'!$B42</f>
        <v>8757.234711</v>
      </c>
      <c r="D42" s="352" t="str">
        <f>$B42*'Clients Balance'!#REF!/'Clients Balance'!$B42</f>
        <v>#ERROR!</v>
      </c>
      <c r="E42" s="352" t="str">
        <f>$B42*'Clients Balance'!#REF!/'Clients Balance'!$B42</f>
        <v>#ERROR!</v>
      </c>
      <c r="F42" s="352" t="str">
        <f>$B42*'Clients Balance'!#REF!/'Clients Balance'!$B42</f>
        <v>#ERROR!</v>
      </c>
      <c r="G42" s="352" t="str">
        <f>$B42*'Clients Balance'!#REF!/'Clients Balance'!$B42</f>
        <v>#ERROR!</v>
      </c>
      <c r="H42" s="352" t="str">
        <f>$B42*'Clients Balance'!#REF!/'Clients Balance'!$B42</f>
        <v>#ERROR!</v>
      </c>
      <c r="I42" s="352" t="str">
        <f>$B42*'Clients Balance'!#REF!/'Clients Balance'!$B42</f>
        <v>#ERROR!</v>
      </c>
      <c r="J42" s="352" t="str">
        <f>$B42*'Clients Balance'!#REF!/'Clients Balance'!$B42</f>
        <v>#ERROR!</v>
      </c>
      <c r="K42" s="352" t="str">
        <f>$B42*'Clients Balance'!#REF!/'Clients Balance'!$B42</f>
        <v>#ERROR!</v>
      </c>
      <c r="L42" s="352" t="str">
        <f>$B42*'Clients Balance'!#REF!/'Clients Balance'!$B42</f>
        <v>#ERROR!</v>
      </c>
      <c r="M42" s="352" t="str">
        <f>$B42*'Clients Balance'!#REF!/'Clients Balance'!$B42</f>
        <v>#ERROR!</v>
      </c>
      <c r="N42" s="352" t="str">
        <f>$B42*'Clients Balance'!#REF!/'Clients Balance'!$B42</f>
        <v>#ERROR!</v>
      </c>
      <c r="O42" s="352" t="str">
        <f>$B42*'Clients Balance'!#REF!/'Clients Balance'!$B42</f>
        <v>#ERROR!</v>
      </c>
      <c r="P42" s="352" t="str">
        <f>$B42*'Clients Balance'!#REF!/'Clients Balance'!$B42</f>
        <v>#ERROR!</v>
      </c>
      <c r="Q42" s="352" t="str">
        <f>$B42*'Clients Balance'!#REF!/'Clients Balance'!$B42</f>
        <v>#ERROR!</v>
      </c>
      <c r="R42" s="352" t="str">
        <f>$B42*'Clients Balance'!#REF!/'Clients Balance'!$B42</f>
        <v>#ERROR!</v>
      </c>
      <c r="S42" s="352" t="str">
        <f>$B42*'Clients Balance'!#REF!/'Clients Balance'!$B42</f>
        <v>#ERROR!</v>
      </c>
    </row>
    <row r="43" ht="15.75" customHeight="1">
      <c r="A43" s="355">
        <v>45391.0</v>
      </c>
      <c r="B43" s="352">
        <f t="shared" si="2"/>
        <v>13500</v>
      </c>
      <c r="C43" s="352">
        <f>$B43*'Clients Balance'!C43/'Clients Balance'!$B43</f>
        <v>8757.234711</v>
      </c>
      <c r="D43" s="352" t="str">
        <f>$B43*'Clients Balance'!#REF!/'Clients Balance'!$B43</f>
        <v>#ERROR!</v>
      </c>
      <c r="E43" s="352" t="str">
        <f>$B43*'Clients Balance'!#REF!/'Clients Balance'!$B43</f>
        <v>#ERROR!</v>
      </c>
      <c r="F43" s="352" t="str">
        <f>$B43*'Clients Balance'!#REF!/'Clients Balance'!$B43</f>
        <v>#ERROR!</v>
      </c>
      <c r="G43" s="352" t="str">
        <f>$B43*'Clients Balance'!#REF!/'Clients Balance'!$B43</f>
        <v>#ERROR!</v>
      </c>
      <c r="H43" s="352" t="str">
        <f>$B43*'Clients Balance'!#REF!/'Clients Balance'!$B43</f>
        <v>#ERROR!</v>
      </c>
      <c r="I43" s="352" t="str">
        <f>$B43*'Clients Balance'!#REF!/'Clients Balance'!$B43</f>
        <v>#ERROR!</v>
      </c>
      <c r="J43" s="352" t="str">
        <f>$B43*'Clients Balance'!#REF!/'Clients Balance'!$B43</f>
        <v>#ERROR!</v>
      </c>
      <c r="K43" s="352" t="str">
        <f>$B43*'Clients Balance'!#REF!/'Clients Balance'!$B43</f>
        <v>#ERROR!</v>
      </c>
      <c r="L43" s="352" t="str">
        <f>$B43*'Clients Balance'!#REF!/'Clients Balance'!$B43</f>
        <v>#ERROR!</v>
      </c>
      <c r="M43" s="352" t="str">
        <f>$B43*'Clients Balance'!#REF!/'Clients Balance'!$B43</f>
        <v>#ERROR!</v>
      </c>
      <c r="N43" s="352" t="str">
        <f>$B43*'Clients Balance'!#REF!/'Clients Balance'!$B43</f>
        <v>#ERROR!</v>
      </c>
      <c r="O43" s="352" t="str">
        <f>$B43*'Clients Balance'!#REF!/'Clients Balance'!$B43</f>
        <v>#ERROR!</v>
      </c>
      <c r="P43" s="352" t="str">
        <f>$B43*'Clients Balance'!#REF!/'Clients Balance'!$B43</f>
        <v>#ERROR!</v>
      </c>
      <c r="Q43" s="352" t="str">
        <f>$B43*'Clients Balance'!#REF!/'Clients Balance'!$B43</f>
        <v>#ERROR!</v>
      </c>
      <c r="R43" s="352" t="str">
        <f>$B43*'Clients Balance'!#REF!/'Clients Balance'!$B43</f>
        <v>#ERROR!</v>
      </c>
      <c r="S43" s="352" t="str">
        <f>$B43*'Clients Balance'!#REF!/'Clients Balance'!$B43</f>
        <v>#ERROR!</v>
      </c>
    </row>
    <row r="44" ht="15.75" customHeight="1">
      <c r="A44" s="355">
        <v>45392.0</v>
      </c>
      <c r="B44" s="352">
        <f t="shared" si="2"/>
        <v>13500</v>
      </c>
      <c r="C44" s="352" t="str">
        <f>$B44*'Clients Balance'!#REF!/'Clients Balance'!#REF!</f>
        <v>#ERROR!</v>
      </c>
      <c r="D44" s="352" t="str">
        <f>$B44*'Clients Balance'!#REF!/'Clients Balance'!#REF!</f>
        <v>#ERROR!</v>
      </c>
      <c r="E44" s="352" t="str">
        <f>$B44*'Clients Balance'!#REF!/'Clients Balance'!#REF!</f>
        <v>#ERROR!</v>
      </c>
      <c r="F44" s="352" t="str">
        <f>$B44*'Clients Balance'!#REF!/'Clients Balance'!#REF!</f>
        <v>#ERROR!</v>
      </c>
      <c r="G44" s="352" t="str">
        <f>$B44*'Clients Balance'!#REF!/'Clients Balance'!#REF!</f>
        <v>#ERROR!</v>
      </c>
      <c r="H44" s="352" t="str">
        <f>$B44*'Clients Balance'!#REF!/'Clients Balance'!#REF!</f>
        <v>#ERROR!</v>
      </c>
      <c r="I44" s="352" t="str">
        <f>$B44*'Clients Balance'!#REF!/'Clients Balance'!#REF!</f>
        <v>#ERROR!</v>
      </c>
      <c r="J44" s="352" t="str">
        <f>$B44*'Clients Balance'!#REF!/'Clients Balance'!#REF!</f>
        <v>#ERROR!</v>
      </c>
      <c r="K44" s="352" t="str">
        <f>$B44*'Clients Balance'!#REF!/'Clients Balance'!#REF!</f>
        <v>#ERROR!</v>
      </c>
      <c r="L44" s="352" t="str">
        <f>$B44*'Clients Balance'!#REF!/'Clients Balance'!#REF!</f>
        <v>#ERROR!</v>
      </c>
      <c r="M44" s="352" t="str">
        <f>$B44*'Clients Balance'!#REF!/'Clients Balance'!#REF!</f>
        <v>#ERROR!</v>
      </c>
      <c r="N44" s="352" t="str">
        <f>$B44*'Clients Balance'!#REF!/'Clients Balance'!#REF!</f>
        <v>#ERROR!</v>
      </c>
      <c r="O44" s="352" t="str">
        <f>$B44*'Clients Balance'!#REF!/'Clients Balance'!#REF!</f>
        <v>#ERROR!</v>
      </c>
      <c r="P44" s="352" t="str">
        <f>$B44*'Clients Balance'!#REF!/'Clients Balance'!#REF!</f>
        <v>#ERROR!</v>
      </c>
      <c r="Q44" s="352" t="str">
        <f>$B44*'Clients Balance'!#REF!/'Clients Balance'!#REF!</f>
        <v>#ERROR!</v>
      </c>
      <c r="R44" s="352" t="str">
        <f>$B44*'Clients Balance'!#REF!/'Clients Balance'!#REF!</f>
        <v>#ERROR!</v>
      </c>
      <c r="S44" s="352" t="str">
        <f>$B44*'Clients Balance'!#REF!/'Clients Balance'!#REF!</f>
        <v>#ERROR!</v>
      </c>
    </row>
    <row r="45" ht="15.75" customHeight="1">
      <c r="A45" s="355">
        <v>45394.0</v>
      </c>
      <c r="B45" s="352">
        <f t="shared" si="2"/>
        <v>13500</v>
      </c>
      <c r="C45" s="352" t="str">
        <f>$B45*'Clients Balance'!#REF!/'Clients Balance'!#REF!</f>
        <v>#ERROR!</v>
      </c>
      <c r="D45" s="352" t="str">
        <f>$B45*'Clients Balance'!#REF!/'Clients Balance'!#REF!</f>
        <v>#ERROR!</v>
      </c>
      <c r="E45" s="352" t="str">
        <f>$B45*'Clients Balance'!#REF!/'Clients Balance'!#REF!</f>
        <v>#ERROR!</v>
      </c>
      <c r="F45" s="352" t="str">
        <f>$B45*'Clients Balance'!#REF!/'Clients Balance'!#REF!</f>
        <v>#ERROR!</v>
      </c>
      <c r="G45" s="352" t="str">
        <f>$B45*'Clients Balance'!#REF!/'Clients Balance'!#REF!</f>
        <v>#ERROR!</v>
      </c>
      <c r="H45" s="352" t="str">
        <f>$B45*'Clients Balance'!#REF!/'Clients Balance'!#REF!</f>
        <v>#ERROR!</v>
      </c>
      <c r="I45" s="352" t="str">
        <f>$B45*'Clients Balance'!#REF!/'Clients Balance'!#REF!</f>
        <v>#ERROR!</v>
      </c>
      <c r="J45" s="352" t="str">
        <f>$B45*'Clients Balance'!#REF!/'Clients Balance'!#REF!</f>
        <v>#ERROR!</v>
      </c>
      <c r="K45" s="352" t="str">
        <f>$B45*'Clients Balance'!#REF!/'Clients Balance'!#REF!</f>
        <v>#ERROR!</v>
      </c>
      <c r="L45" s="352" t="str">
        <f>$B45*'Clients Balance'!#REF!/'Clients Balance'!#REF!</f>
        <v>#ERROR!</v>
      </c>
      <c r="M45" s="352" t="str">
        <f>$B45*'Clients Balance'!#REF!/'Clients Balance'!#REF!</f>
        <v>#ERROR!</v>
      </c>
      <c r="N45" s="352" t="str">
        <f>$B45*'Clients Balance'!#REF!/'Clients Balance'!#REF!</f>
        <v>#ERROR!</v>
      </c>
      <c r="O45" s="352" t="str">
        <f>$B45*'Clients Balance'!#REF!/'Clients Balance'!#REF!</f>
        <v>#ERROR!</v>
      </c>
      <c r="P45" s="352" t="str">
        <f>$B45*'Clients Balance'!#REF!/'Clients Balance'!#REF!</f>
        <v>#ERROR!</v>
      </c>
      <c r="Q45" s="352" t="str">
        <f>$B45*'Clients Balance'!#REF!/'Clients Balance'!#REF!</f>
        <v>#ERROR!</v>
      </c>
      <c r="R45" s="352" t="str">
        <f>$B45*'Clients Balance'!#REF!/'Clients Balance'!#REF!</f>
        <v>#ERROR!</v>
      </c>
      <c r="S45" s="352" t="str">
        <f>$B45*'Clients Balance'!#REF!/'Clients Balance'!#REF!</f>
        <v>#ERROR!</v>
      </c>
    </row>
    <row r="46" ht="15.75" customHeight="1">
      <c r="A46" s="355">
        <v>45397.0</v>
      </c>
      <c r="B46" s="352">
        <f t="shared" si="2"/>
        <v>13500</v>
      </c>
      <c r="C46" s="352" t="str">
        <f>$B46*'Clients Balance'!#REF!/'Clients Balance'!#REF!</f>
        <v>#ERROR!</v>
      </c>
      <c r="D46" s="352" t="str">
        <f>$B46*'Clients Balance'!#REF!/'Clients Balance'!#REF!</f>
        <v>#ERROR!</v>
      </c>
      <c r="E46" s="352" t="str">
        <f>$B46*'Clients Balance'!#REF!/'Clients Balance'!#REF!</f>
        <v>#ERROR!</v>
      </c>
      <c r="F46" s="352" t="str">
        <f>$B46*'Clients Balance'!#REF!/'Clients Balance'!#REF!</f>
        <v>#ERROR!</v>
      </c>
      <c r="G46" s="352" t="str">
        <f>$B46*'Clients Balance'!#REF!/'Clients Balance'!#REF!</f>
        <v>#ERROR!</v>
      </c>
      <c r="H46" s="352" t="str">
        <f>$B46*'Clients Balance'!#REF!/'Clients Balance'!#REF!</f>
        <v>#ERROR!</v>
      </c>
      <c r="I46" s="352" t="str">
        <f>$B46*'Clients Balance'!#REF!/'Clients Balance'!#REF!</f>
        <v>#ERROR!</v>
      </c>
      <c r="J46" s="352" t="str">
        <f>$B46*'Clients Balance'!#REF!/'Clients Balance'!#REF!</f>
        <v>#ERROR!</v>
      </c>
      <c r="K46" s="352" t="str">
        <f>$B46*'Clients Balance'!#REF!/'Clients Balance'!#REF!</f>
        <v>#ERROR!</v>
      </c>
      <c r="L46" s="352" t="str">
        <f>$B46*'Clients Balance'!#REF!/'Clients Balance'!#REF!</f>
        <v>#ERROR!</v>
      </c>
      <c r="M46" s="352" t="str">
        <f>$B46*'Clients Balance'!#REF!/'Clients Balance'!#REF!</f>
        <v>#ERROR!</v>
      </c>
      <c r="N46" s="352" t="str">
        <f>$B46*'Clients Balance'!#REF!/'Clients Balance'!#REF!</f>
        <v>#ERROR!</v>
      </c>
      <c r="O46" s="352" t="str">
        <f>$B46*'Clients Balance'!#REF!/'Clients Balance'!#REF!</f>
        <v>#ERROR!</v>
      </c>
      <c r="P46" s="352" t="str">
        <f>$B46*'Clients Balance'!#REF!/'Clients Balance'!#REF!</f>
        <v>#ERROR!</v>
      </c>
      <c r="Q46" s="352" t="str">
        <f>$B46*'Clients Balance'!#REF!/'Clients Balance'!#REF!</f>
        <v>#ERROR!</v>
      </c>
      <c r="R46" s="352" t="str">
        <f>$B46*'Clients Balance'!#REF!/'Clients Balance'!#REF!</f>
        <v>#ERROR!</v>
      </c>
      <c r="S46" s="352" t="str">
        <f>$B46*'Clients Balance'!#REF!/'Clients Balance'!#REF!</f>
        <v>#ERROR!</v>
      </c>
    </row>
    <row r="47" ht="15.75" customHeight="1">
      <c r="A47" s="355">
        <v>45398.0</v>
      </c>
      <c r="B47" s="352">
        <f t="shared" si="2"/>
        <v>13500</v>
      </c>
      <c r="C47" s="352" t="str">
        <f>$B47*'Clients Balance'!#REF!/'Clients Balance'!#REF!</f>
        <v>#ERROR!</v>
      </c>
      <c r="D47" s="352" t="str">
        <f>$B47*'Clients Balance'!#REF!/'Clients Balance'!#REF!</f>
        <v>#ERROR!</v>
      </c>
      <c r="E47" s="352" t="str">
        <f>$B47*'Clients Balance'!#REF!/'Clients Balance'!#REF!</f>
        <v>#ERROR!</v>
      </c>
      <c r="F47" s="352" t="str">
        <f>$B47*'Clients Balance'!#REF!/'Clients Balance'!#REF!</f>
        <v>#ERROR!</v>
      </c>
      <c r="G47" s="352" t="str">
        <f>$B47*'Clients Balance'!#REF!/'Clients Balance'!#REF!</f>
        <v>#ERROR!</v>
      </c>
      <c r="H47" s="352" t="str">
        <f>$B47*'Clients Balance'!#REF!/'Clients Balance'!#REF!</f>
        <v>#ERROR!</v>
      </c>
      <c r="I47" s="352" t="str">
        <f>$B47*'Clients Balance'!#REF!/'Clients Balance'!#REF!</f>
        <v>#ERROR!</v>
      </c>
      <c r="J47" s="352" t="str">
        <f>$B47*'Clients Balance'!#REF!/'Clients Balance'!#REF!</f>
        <v>#ERROR!</v>
      </c>
      <c r="K47" s="352" t="str">
        <f>$B47*'Clients Balance'!#REF!/'Clients Balance'!#REF!</f>
        <v>#ERROR!</v>
      </c>
      <c r="L47" s="352" t="str">
        <f>$B47*'Clients Balance'!#REF!/'Clients Balance'!#REF!</f>
        <v>#ERROR!</v>
      </c>
      <c r="M47" s="352" t="str">
        <f>$B47*'Clients Balance'!#REF!/'Clients Balance'!#REF!</f>
        <v>#ERROR!</v>
      </c>
      <c r="N47" s="352" t="str">
        <f>$B47*'Clients Balance'!#REF!/'Clients Balance'!#REF!</f>
        <v>#ERROR!</v>
      </c>
      <c r="O47" s="352" t="str">
        <f>$B47*'Clients Balance'!#REF!/'Clients Balance'!#REF!</f>
        <v>#ERROR!</v>
      </c>
      <c r="P47" s="352" t="str">
        <f>$B47*'Clients Balance'!#REF!/'Clients Balance'!#REF!</f>
        <v>#ERROR!</v>
      </c>
      <c r="Q47" s="352" t="str">
        <f>$B47*'Clients Balance'!#REF!/'Clients Balance'!#REF!</f>
        <v>#ERROR!</v>
      </c>
      <c r="R47" s="352" t="str">
        <f>$B47*'Clients Balance'!#REF!/'Clients Balance'!#REF!</f>
        <v>#ERROR!</v>
      </c>
      <c r="S47" s="352" t="str">
        <f>$B47*'Clients Balance'!#REF!/'Clients Balance'!#REF!</f>
        <v>#ERROR!</v>
      </c>
    </row>
    <row r="48" ht="15.75" customHeight="1">
      <c r="A48" s="355">
        <v>45400.0</v>
      </c>
      <c r="B48" s="352">
        <f t="shared" si="2"/>
        <v>13500</v>
      </c>
      <c r="C48" s="352" t="str">
        <f>$B48*'Clients Balance'!#REF!/'Clients Balance'!#REF!</f>
        <v>#ERROR!</v>
      </c>
      <c r="D48" s="352" t="str">
        <f>$B48*'Clients Balance'!#REF!/'Clients Balance'!#REF!</f>
        <v>#ERROR!</v>
      </c>
      <c r="E48" s="352" t="str">
        <f>$B48*'Clients Balance'!#REF!/'Clients Balance'!#REF!</f>
        <v>#ERROR!</v>
      </c>
      <c r="F48" s="352" t="str">
        <f>$B48*'Clients Balance'!#REF!/'Clients Balance'!#REF!</f>
        <v>#ERROR!</v>
      </c>
      <c r="G48" s="352" t="str">
        <f>$B48*'Clients Balance'!#REF!/'Clients Balance'!#REF!</f>
        <v>#ERROR!</v>
      </c>
      <c r="H48" s="352" t="str">
        <f>$B48*'Clients Balance'!#REF!/'Clients Balance'!#REF!</f>
        <v>#ERROR!</v>
      </c>
      <c r="I48" s="352" t="str">
        <f>$B48*'Clients Balance'!#REF!/'Clients Balance'!#REF!</f>
        <v>#ERROR!</v>
      </c>
      <c r="J48" s="352" t="str">
        <f>$B48*'Clients Balance'!#REF!/'Clients Balance'!#REF!</f>
        <v>#ERROR!</v>
      </c>
      <c r="K48" s="352" t="str">
        <f>$B48*'Clients Balance'!#REF!/'Clients Balance'!#REF!</f>
        <v>#ERROR!</v>
      </c>
      <c r="L48" s="352" t="str">
        <f>$B48*'Clients Balance'!#REF!/'Clients Balance'!#REF!</f>
        <v>#ERROR!</v>
      </c>
      <c r="M48" s="352" t="str">
        <f>$B48*'Clients Balance'!#REF!/'Clients Balance'!#REF!</f>
        <v>#ERROR!</v>
      </c>
      <c r="N48" s="352" t="str">
        <f>$B48*'Clients Balance'!#REF!/'Clients Balance'!#REF!</f>
        <v>#ERROR!</v>
      </c>
      <c r="O48" s="352" t="str">
        <f>$B48*'Clients Balance'!#REF!/'Clients Balance'!#REF!</f>
        <v>#ERROR!</v>
      </c>
      <c r="P48" s="352" t="str">
        <f>$B48*'Clients Balance'!#REF!/'Clients Balance'!#REF!</f>
        <v>#ERROR!</v>
      </c>
      <c r="Q48" s="352" t="str">
        <f>$B48*'Clients Balance'!#REF!/'Clients Balance'!#REF!</f>
        <v>#ERROR!</v>
      </c>
      <c r="R48" s="352" t="str">
        <f>$B48*'Clients Balance'!#REF!/'Clients Balance'!#REF!</f>
        <v>#ERROR!</v>
      </c>
      <c r="S48" s="352" t="str">
        <f>$B48*'Clients Balance'!#REF!/'Clients Balance'!#REF!</f>
        <v>#ERROR!</v>
      </c>
    </row>
    <row r="49" ht="15.75" customHeight="1">
      <c r="A49" s="355">
        <v>45401.0</v>
      </c>
      <c r="B49" s="352">
        <f t="shared" si="2"/>
        <v>13500</v>
      </c>
      <c r="C49" s="352" t="str">
        <f>$B49*'Clients Balance'!#REF!/'Clients Balance'!#REF!</f>
        <v>#ERROR!</v>
      </c>
      <c r="D49" s="352" t="str">
        <f>$B49*'Clients Balance'!#REF!/'Clients Balance'!#REF!</f>
        <v>#ERROR!</v>
      </c>
      <c r="E49" s="352" t="str">
        <f>$B49*'Clients Balance'!#REF!/'Clients Balance'!#REF!</f>
        <v>#ERROR!</v>
      </c>
      <c r="F49" s="352" t="str">
        <f>$B49*'Clients Balance'!#REF!/'Clients Balance'!#REF!</f>
        <v>#ERROR!</v>
      </c>
      <c r="G49" s="352" t="str">
        <f>$B49*'Clients Balance'!#REF!/'Clients Balance'!#REF!</f>
        <v>#ERROR!</v>
      </c>
      <c r="H49" s="352" t="str">
        <f>$B49*'Clients Balance'!#REF!/'Clients Balance'!#REF!</f>
        <v>#ERROR!</v>
      </c>
      <c r="I49" s="352" t="str">
        <f>$B49*'Clients Balance'!#REF!/'Clients Balance'!#REF!</f>
        <v>#ERROR!</v>
      </c>
      <c r="J49" s="352" t="str">
        <f>$B49*'Clients Balance'!#REF!/'Clients Balance'!#REF!</f>
        <v>#ERROR!</v>
      </c>
      <c r="K49" s="352" t="str">
        <f>$B49*'Clients Balance'!#REF!/'Clients Balance'!#REF!</f>
        <v>#ERROR!</v>
      </c>
      <c r="L49" s="352" t="str">
        <f>$B49*'Clients Balance'!#REF!/'Clients Balance'!#REF!</f>
        <v>#ERROR!</v>
      </c>
      <c r="M49" s="352" t="str">
        <f>$B49*'Clients Balance'!#REF!/'Clients Balance'!#REF!</f>
        <v>#ERROR!</v>
      </c>
      <c r="N49" s="352" t="str">
        <f>$B49*'Clients Balance'!#REF!/'Clients Balance'!#REF!</f>
        <v>#ERROR!</v>
      </c>
      <c r="O49" s="352" t="str">
        <f>$B49*'Clients Balance'!#REF!/'Clients Balance'!#REF!</f>
        <v>#ERROR!</v>
      </c>
      <c r="P49" s="352" t="str">
        <f>$B49*'Clients Balance'!#REF!/'Clients Balance'!#REF!</f>
        <v>#ERROR!</v>
      </c>
      <c r="Q49" s="352" t="str">
        <f>$B49*'Clients Balance'!#REF!/'Clients Balance'!#REF!</f>
        <v>#ERROR!</v>
      </c>
      <c r="R49" s="352" t="str">
        <f>$B49*'Clients Balance'!#REF!/'Clients Balance'!#REF!</f>
        <v>#ERROR!</v>
      </c>
      <c r="S49" s="352" t="str">
        <f>$B49*'Clients Balance'!#REF!/'Clients Balance'!#REF!</f>
        <v>#ERROR!</v>
      </c>
    </row>
    <row r="50" ht="15.75" customHeight="1">
      <c r="A50" s="355">
        <v>45404.0</v>
      </c>
      <c r="B50" s="352">
        <f t="shared" si="2"/>
        <v>13500</v>
      </c>
      <c r="C50" s="352" t="str">
        <f>$B50*'Clients Balance'!#REF!/'Clients Balance'!#REF!</f>
        <v>#ERROR!</v>
      </c>
      <c r="D50" s="352" t="str">
        <f>$B50*'Clients Balance'!#REF!/'Clients Balance'!#REF!</f>
        <v>#ERROR!</v>
      </c>
      <c r="E50" s="352" t="str">
        <f>$B50*'Clients Balance'!#REF!/'Clients Balance'!#REF!</f>
        <v>#ERROR!</v>
      </c>
      <c r="F50" s="352" t="str">
        <f>$B50*'Clients Balance'!#REF!/'Clients Balance'!#REF!</f>
        <v>#ERROR!</v>
      </c>
      <c r="G50" s="352" t="str">
        <f>$B50*'Clients Balance'!#REF!/'Clients Balance'!#REF!</f>
        <v>#ERROR!</v>
      </c>
      <c r="H50" s="352" t="str">
        <f>$B50*'Clients Balance'!#REF!/'Clients Balance'!#REF!</f>
        <v>#ERROR!</v>
      </c>
      <c r="I50" s="352" t="str">
        <f>$B50*'Clients Balance'!#REF!/'Clients Balance'!#REF!</f>
        <v>#ERROR!</v>
      </c>
      <c r="J50" s="352" t="str">
        <f>$B50*'Clients Balance'!#REF!/'Clients Balance'!#REF!</f>
        <v>#ERROR!</v>
      </c>
      <c r="K50" s="352" t="str">
        <f>$B50*'Clients Balance'!#REF!/'Clients Balance'!#REF!</f>
        <v>#ERROR!</v>
      </c>
      <c r="L50" s="352" t="str">
        <f>$B50*'Clients Balance'!#REF!/'Clients Balance'!#REF!</f>
        <v>#ERROR!</v>
      </c>
      <c r="M50" s="352" t="str">
        <f>$B50*'Clients Balance'!#REF!/'Clients Balance'!#REF!</f>
        <v>#ERROR!</v>
      </c>
      <c r="N50" s="352" t="str">
        <f>$B50*'Clients Balance'!#REF!/'Clients Balance'!#REF!</f>
        <v>#ERROR!</v>
      </c>
      <c r="O50" s="352" t="str">
        <f>$B50*'Clients Balance'!#REF!/'Clients Balance'!#REF!</f>
        <v>#ERROR!</v>
      </c>
      <c r="P50" s="352" t="str">
        <f>$B50*'Clients Balance'!#REF!/'Clients Balance'!#REF!</f>
        <v>#ERROR!</v>
      </c>
      <c r="Q50" s="352" t="str">
        <f>$B50*'Clients Balance'!#REF!/'Clients Balance'!#REF!</f>
        <v>#ERROR!</v>
      </c>
      <c r="R50" s="352" t="str">
        <f>$B50*'Clients Balance'!#REF!/'Clients Balance'!#REF!</f>
        <v>#ERROR!</v>
      </c>
      <c r="S50" s="352" t="str">
        <f>$B50*'Clients Balance'!#REF!/'Clients Balance'!#REF!</f>
        <v>#ERROR!</v>
      </c>
    </row>
    <row r="51" ht="15.75" customHeight="1">
      <c r="A51" s="355">
        <v>45405.0</v>
      </c>
      <c r="B51" s="352">
        <f t="shared" si="2"/>
        <v>13500</v>
      </c>
      <c r="C51" s="352" t="str">
        <f>$B51*'Clients Balance'!#REF!/'Clients Balance'!#REF!</f>
        <v>#ERROR!</v>
      </c>
      <c r="D51" s="352" t="str">
        <f>$B51*'Clients Balance'!#REF!/'Clients Balance'!#REF!</f>
        <v>#ERROR!</v>
      </c>
      <c r="E51" s="352" t="str">
        <f>$B51*'Clients Balance'!#REF!/'Clients Balance'!#REF!</f>
        <v>#ERROR!</v>
      </c>
      <c r="F51" s="352" t="str">
        <f>$B51*'Clients Balance'!#REF!/'Clients Balance'!#REF!</f>
        <v>#ERROR!</v>
      </c>
      <c r="G51" s="352" t="str">
        <f>$B51*'Clients Balance'!#REF!/'Clients Balance'!#REF!</f>
        <v>#ERROR!</v>
      </c>
      <c r="H51" s="352" t="str">
        <f>$B51*'Clients Balance'!#REF!/'Clients Balance'!#REF!</f>
        <v>#ERROR!</v>
      </c>
      <c r="I51" s="352" t="str">
        <f>$B51*'Clients Balance'!#REF!/'Clients Balance'!#REF!</f>
        <v>#ERROR!</v>
      </c>
      <c r="J51" s="352" t="str">
        <f>$B51*'Clients Balance'!#REF!/'Clients Balance'!#REF!</f>
        <v>#ERROR!</v>
      </c>
      <c r="K51" s="352" t="str">
        <f>$B51*'Clients Balance'!#REF!/'Clients Balance'!#REF!</f>
        <v>#ERROR!</v>
      </c>
      <c r="L51" s="352" t="str">
        <f>$B51*'Clients Balance'!#REF!/'Clients Balance'!#REF!</f>
        <v>#ERROR!</v>
      </c>
      <c r="M51" s="352" t="str">
        <f>$B51*'Clients Balance'!#REF!/'Clients Balance'!#REF!</f>
        <v>#ERROR!</v>
      </c>
      <c r="N51" s="352" t="str">
        <f>$B51*'Clients Balance'!#REF!/'Clients Balance'!#REF!</f>
        <v>#ERROR!</v>
      </c>
      <c r="O51" s="352" t="str">
        <f>$B51*'Clients Balance'!#REF!/'Clients Balance'!#REF!</f>
        <v>#ERROR!</v>
      </c>
      <c r="P51" s="352" t="str">
        <f>$B51*'Clients Balance'!#REF!/'Clients Balance'!#REF!</f>
        <v>#ERROR!</v>
      </c>
      <c r="Q51" s="352" t="str">
        <f>$B51*'Clients Balance'!#REF!/'Clients Balance'!#REF!</f>
        <v>#ERROR!</v>
      </c>
      <c r="R51" s="352" t="str">
        <f>$B51*'Clients Balance'!#REF!/'Clients Balance'!#REF!</f>
        <v>#ERROR!</v>
      </c>
      <c r="S51" s="352" t="str">
        <f>$B51*'Clients Balance'!#REF!/'Clients Balance'!#REF!</f>
        <v>#ERROR!</v>
      </c>
    </row>
    <row r="52" ht="15.75" customHeight="1">
      <c r="A52" s="355">
        <v>45406.0</v>
      </c>
      <c r="B52" s="352">
        <f t="shared" si="2"/>
        <v>13500</v>
      </c>
      <c r="C52" s="352" t="str">
        <f>$B52*'Clients Balance'!#REF!/'Clients Balance'!#REF!</f>
        <v>#ERROR!</v>
      </c>
      <c r="D52" s="352" t="str">
        <f>$B52*'Clients Balance'!#REF!/'Clients Balance'!#REF!</f>
        <v>#ERROR!</v>
      </c>
      <c r="E52" s="352" t="str">
        <f>$B52*'Clients Balance'!#REF!/'Clients Balance'!#REF!</f>
        <v>#ERROR!</v>
      </c>
      <c r="F52" s="352" t="str">
        <f>$B52*'Clients Balance'!#REF!/'Clients Balance'!#REF!</f>
        <v>#ERROR!</v>
      </c>
      <c r="G52" s="352" t="str">
        <f>$B52*'Clients Balance'!#REF!/'Clients Balance'!#REF!</f>
        <v>#ERROR!</v>
      </c>
      <c r="H52" s="352" t="str">
        <f>$B52*'Clients Balance'!#REF!/'Clients Balance'!#REF!</f>
        <v>#ERROR!</v>
      </c>
      <c r="I52" s="352" t="str">
        <f>$B52*'Clients Balance'!#REF!/'Clients Balance'!#REF!</f>
        <v>#ERROR!</v>
      </c>
      <c r="J52" s="352" t="str">
        <f>$B52*'Clients Balance'!#REF!/'Clients Balance'!#REF!</f>
        <v>#ERROR!</v>
      </c>
      <c r="K52" s="352" t="str">
        <f>$B52*'Clients Balance'!#REF!/'Clients Balance'!#REF!</f>
        <v>#ERROR!</v>
      </c>
      <c r="L52" s="352" t="str">
        <f>$B52*'Clients Balance'!#REF!/'Clients Balance'!#REF!</f>
        <v>#ERROR!</v>
      </c>
      <c r="M52" s="352" t="str">
        <f>$B52*'Clients Balance'!#REF!/'Clients Balance'!#REF!</f>
        <v>#ERROR!</v>
      </c>
      <c r="N52" s="352" t="str">
        <f>$B52*'Clients Balance'!#REF!/'Clients Balance'!#REF!</f>
        <v>#ERROR!</v>
      </c>
      <c r="O52" s="352" t="str">
        <f>$B52*'Clients Balance'!#REF!/'Clients Balance'!#REF!</f>
        <v>#ERROR!</v>
      </c>
      <c r="P52" s="352" t="str">
        <f>$B52*'Clients Balance'!#REF!/'Clients Balance'!#REF!</f>
        <v>#ERROR!</v>
      </c>
      <c r="Q52" s="352" t="str">
        <f>$B52*'Clients Balance'!#REF!/'Clients Balance'!#REF!</f>
        <v>#ERROR!</v>
      </c>
      <c r="R52" s="352" t="str">
        <f>$B52*'Clients Balance'!#REF!/'Clients Balance'!#REF!</f>
        <v>#ERROR!</v>
      </c>
      <c r="S52" s="352" t="str">
        <f>$B52*'Clients Balance'!#REF!/'Clients Balance'!#REF!</f>
        <v>#ERROR!</v>
      </c>
    </row>
    <row r="53" ht="15.75" customHeight="1">
      <c r="A53" s="355">
        <v>45407.0</v>
      </c>
      <c r="B53" s="352">
        <f t="shared" si="2"/>
        <v>13500</v>
      </c>
      <c r="C53" s="352" t="str">
        <f>$B53*'Clients Balance'!#REF!/'Clients Balance'!#REF!</f>
        <v>#ERROR!</v>
      </c>
      <c r="D53" s="352" t="str">
        <f>$B53*'Clients Balance'!#REF!/'Clients Balance'!#REF!</f>
        <v>#ERROR!</v>
      </c>
      <c r="E53" s="352" t="str">
        <f>$B53*'Clients Balance'!#REF!/'Clients Balance'!#REF!</f>
        <v>#ERROR!</v>
      </c>
      <c r="F53" s="352" t="str">
        <f>$B53*'Clients Balance'!#REF!/'Clients Balance'!#REF!</f>
        <v>#ERROR!</v>
      </c>
      <c r="G53" s="352" t="str">
        <f>$B53*'Clients Balance'!#REF!/'Clients Balance'!#REF!</f>
        <v>#ERROR!</v>
      </c>
      <c r="H53" s="352" t="str">
        <f>$B53*'Clients Balance'!#REF!/'Clients Balance'!#REF!</f>
        <v>#ERROR!</v>
      </c>
      <c r="I53" s="352" t="str">
        <f>$B53*'Clients Balance'!#REF!/'Clients Balance'!#REF!</f>
        <v>#ERROR!</v>
      </c>
      <c r="J53" s="352" t="str">
        <f>$B53*'Clients Balance'!#REF!/'Clients Balance'!#REF!</f>
        <v>#ERROR!</v>
      </c>
      <c r="K53" s="352" t="str">
        <f>$B53*'Clients Balance'!#REF!/'Clients Balance'!#REF!</f>
        <v>#ERROR!</v>
      </c>
      <c r="L53" s="352" t="str">
        <f>$B53*'Clients Balance'!#REF!/'Clients Balance'!#REF!</f>
        <v>#ERROR!</v>
      </c>
      <c r="M53" s="352" t="str">
        <f>$B53*'Clients Balance'!#REF!/'Clients Balance'!#REF!</f>
        <v>#ERROR!</v>
      </c>
      <c r="N53" s="352" t="str">
        <f>$B53*'Clients Balance'!#REF!/'Clients Balance'!#REF!</f>
        <v>#ERROR!</v>
      </c>
      <c r="O53" s="352" t="str">
        <f>$B53*'Clients Balance'!#REF!/'Clients Balance'!#REF!</f>
        <v>#ERROR!</v>
      </c>
      <c r="P53" s="352" t="str">
        <f>$B53*'Clients Balance'!#REF!/'Clients Balance'!#REF!</f>
        <v>#ERROR!</v>
      </c>
      <c r="Q53" s="352" t="str">
        <f>$B53*'Clients Balance'!#REF!/'Clients Balance'!#REF!</f>
        <v>#ERROR!</v>
      </c>
      <c r="R53" s="352" t="str">
        <f>$B53*'Clients Balance'!#REF!/'Clients Balance'!#REF!</f>
        <v>#ERROR!</v>
      </c>
      <c r="S53" s="352" t="str">
        <f>$B53*'Clients Balance'!#REF!/'Clients Balance'!#REF!</f>
        <v>#ERROR!</v>
      </c>
    </row>
    <row r="54" ht="15.75" customHeight="1">
      <c r="A54" s="355">
        <v>45408.0</v>
      </c>
      <c r="B54" s="352">
        <f t="shared" si="2"/>
        <v>13500</v>
      </c>
      <c r="C54" s="352" t="str">
        <f>$B54*'Clients Balance'!#REF!/'Clients Balance'!#REF!</f>
        <v>#ERROR!</v>
      </c>
      <c r="D54" s="352" t="str">
        <f>$B54*'Clients Balance'!#REF!/'Clients Balance'!#REF!</f>
        <v>#ERROR!</v>
      </c>
      <c r="E54" s="352" t="str">
        <f>$B54*'Clients Balance'!#REF!/'Clients Balance'!#REF!</f>
        <v>#ERROR!</v>
      </c>
      <c r="F54" s="352" t="str">
        <f>$B54*'Clients Balance'!#REF!/'Clients Balance'!#REF!</f>
        <v>#ERROR!</v>
      </c>
      <c r="G54" s="352" t="str">
        <f>$B54*'Clients Balance'!#REF!/'Clients Balance'!#REF!</f>
        <v>#ERROR!</v>
      </c>
      <c r="H54" s="352" t="str">
        <f>$B54*'Clients Balance'!#REF!/'Clients Balance'!#REF!</f>
        <v>#ERROR!</v>
      </c>
      <c r="I54" s="352" t="str">
        <f>$B54*'Clients Balance'!#REF!/'Clients Balance'!#REF!</f>
        <v>#ERROR!</v>
      </c>
      <c r="J54" s="352" t="str">
        <f>$B54*'Clients Balance'!#REF!/'Clients Balance'!#REF!</f>
        <v>#ERROR!</v>
      </c>
      <c r="K54" s="352" t="str">
        <f>$B54*'Clients Balance'!#REF!/'Clients Balance'!#REF!</f>
        <v>#ERROR!</v>
      </c>
      <c r="L54" s="352" t="str">
        <f>$B54*'Clients Balance'!#REF!/'Clients Balance'!#REF!</f>
        <v>#ERROR!</v>
      </c>
      <c r="M54" s="352" t="str">
        <f>$B54*'Clients Balance'!#REF!/'Clients Balance'!#REF!</f>
        <v>#ERROR!</v>
      </c>
      <c r="N54" s="352" t="str">
        <f>$B54*'Clients Balance'!#REF!/'Clients Balance'!#REF!</f>
        <v>#ERROR!</v>
      </c>
      <c r="O54" s="352" t="str">
        <f>$B54*'Clients Balance'!#REF!/'Clients Balance'!#REF!</f>
        <v>#ERROR!</v>
      </c>
      <c r="P54" s="352" t="str">
        <f>$B54*'Clients Balance'!#REF!/'Clients Balance'!#REF!</f>
        <v>#ERROR!</v>
      </c>
      <c r="Q54" s="352" t="str">
        <f>$B54*'Clients Balance'!#REF!/'Clients Balance'!#REF!</f>
        <v>#ERROR!</v>
      </c>
      <c r="R54" s="352" t="str">
        <f>$B54*'Clients Balance'!#REF!/'Clients Balance'!#REF!</f>
        <v>#ERROR!</v>
      </c>
      <c r="S54" s="352" t="str">
        <f>$B54*'Clients Balance'!#REF!/'Clients Balance'!#REF!</f>
        <v>#ERROR!</v>
      </c>
    </row>
    <row r="55" ht="15.75" customHeight="1">
      <c r="A55" s="355">
        <v>45411.0</v>
      </c>
      <c r="B55" s="352">
        <f t="shared" si="2"/>
        <v>13500</v>
      </c>
      <c r="C55" s="352" t="str">
        <f>$B55*'Clients Balance'!#REF!/'Clients Balance'!#REF!</f>
        <v>#ERROR!</v>
      </c>
      <c r="D55" s="352" t="str">
        <f>$B55*'Clients Balance'!#REF!/'Clients Balance'!#REF!</f>
        <v>#ERROR!</v>
      </c>
      <c r="E55" s="352" t="str">
        <f>$B55*'Clients Balance'!#REF!/'Clients Balance'!#REF!</f>
        <v>#ERROR!</v>
      </c>
      <c r="F55" s="352" t="str">
        <f>$B55*'Clients Balance'!#REF!/'Clients Balance'!#REF!</f>
        <v>#ERROR!</v>
      </c>
      <c r="G55" s="352" t="str">
        <f>$B55*'Clients Balance'!#REF!/'Clients Balance'!#REF!</f>
        <v>#ERROR!</v>
      </c>
      <c r="H55" s="352" t="str">
        <f>$B55*'Clients Balance'!#REF!/'Clients Balance'!#REF!</f>
        <v>#ERROR!</v>
      </c>
      <c r="I55" s="352" t="str">
        <f>$B55*'Clients Balance'!#REF!/'Clients Balance'!#REF!</f>
        <v>#ERROR!</v>
      </c>
      <c r="J55" s="352" t="str">
        <f>$B55*'Clients Balance'!#REF!/'Clients Balance'!#REF!</f>
        <v>#ERROR!</v>
      </c>
      <c r="K55" s="352" t="str">
        <f>$B55*'Clients Balance'!#REF!/'Clients Balance'!#REF!</f>
        <v>#ERROR!</v>
      </c>
      <c r="L55" s="352" t="str">
        <f>$B55*'Clients Balance'!#REF!/'Clients Balance'!#REF!</f>
        <v>#ERROR!</v>
      </c>
      <c r="M55" s="352" t="str">
        <f>$B55*'Clients Balance'!#REF!/'Clients Balance'!#REF!</f>
        <v>#ERROR!</v>
      </c>
      <c r="N55" s="352" t="str">
        <f>$B55*'Clients Balance'!#REF!/'Clients Balance'!#REF!</f>
        <v>#ERROR!</v>
      </c>
      <c r="O55" s="352" t="str">
        <f>$B55*'Clients Balance'!#REF!/'Clients Balance'!#REF!</f>
        <v>#ERROR!</v>
      </c>
      <c r="P55" s="352" t="str">
        <f>$B55*'Clients Balance'!#REF!/'Clients Balance'!#REF!</f>
        <v>#ERROR!</v>
      </c>
      <c r="Q55" s="352" t="str">
        <f>$B55*'Clients Balance'!#REF!/'Clients Balance'!#REF!</f>
        <v>#ERROR!</v>
      </c>
      <c r="R55" s="352" t="str">
        <f>$B55*'Clients Balance'!#REF!/'Clients Balance'!#REF!</f>
        <v>#ERROR!</v>
      </c>
      <c r="S55" s="352" t="str">
        <f>$B55*'Clients Balance'!#REF!/'Clients Balance'!#REF!</f>
        <v>#ERROR!</v>
      </c>
    </row>
    <row r="56" ht="15.75" customHeight="1">
      <c r="A56" s="355">
        <v>45412.0</v>
      </c>
      <c r="B56" s="352">
        <f t="shared" si="2"/>
        <v>13500</v>
      </c>
      <c r="C56" s="352" t="str">
        <f>$B56*'Clients Balance'!#REF!/'Clients Balance'!#REF!</f>
        <v>#ERROR!</v>
      </c>
      <c r="D56" s="352" t="str">
        <f>$B56*'Clients Balance'!#REF!/'Clients Balance'!#REF!</f>
        <v>#ERROR!</v>
      </c>
      <c r="E56" s="352" t="str">
        <f>$B56*'Clients Balance'!#REF!/'Clients Balance'!#REF!</f>
        <v>#ERROR!</v>
      </c>
      <c r="F56" s="352" t="str">
        <f>$B56*'Clients Balance'!#REF!/'Clients Balance'!#REF!</f>
        <v>#ERROR!</v>
      </c>
      <c r="G56" s="352" t="str">
        <f>$B56*'Clients Balance'!#REF!/'Clients Balance'!#REF!</f>
        <v>#ERROR!</v>
      </c>
      <c r="H56" s="352" t="str">
        <f>$B56*'Clients Balance'!#REF!/'Clients Balance'!#REF!</f>
        <v>#ERROR!</v>
      </c>
      <c r="I56" s="352" t="str">
        <f>$B56*'Clients Balance'!#REF!/'Clients Balance'!#REF!</f>
        <v>#ERROR!</v>
      </c>
      <c r="J56" s="352" t="str">
        <f>$B56*'Clients Balance'!#REF!/'Clients Balance'!#REF!</f>
        <v>#ERROR!</v>
      </c>
      <c r="K56" s="352" t="str">
        <f>$B56*'Clients Balance'!#REF!/'Clients Balance'!#REF!</f>
        <v>#ERROR!</v>
      </c>
      <c r="L56" s="352" t="str">
        <f>$B56*'Clients Balance'!#REF!/'Clients Balance'!#REF!</f>
        <v>#ERROR!</v>
      </c>
      <c r="M56" s="352" t="str">
        <f>$B56*'Clients Balance'!#REF!/'Clients Balance'!#REF!</f>
        <v>#ERROR!</v>
      </c>
      <c r="N56" s="352" t="str">
        <f>$B56*'Clients Balance'!#REF!/'Clients Balance'!#REF!</f>
        <v>#ERROR!</v>
      </c>
      <c r="O56" s="352" t="str">
        <f>$B56*'Clients Balance'!#REF!/'Clients Balance'!#REF!</f>
        <v>#ERROR!</v>
      </c>
      <c r="P56" s="352" t="str">
        <f>$B56*'Clients Balance'!#REF!/'Clients Balance'!#REF!</f>
        <v>#ERROR!</v>
      </c>
      <c r="Q56" s="352" t="str">
        <f>$B56*'Clients Balance'!#REF!/'Clients Balance'!#REF!</f>
        <v>#ERROR!</v>
      </c>
      <c r="R56" s="352" t="str">
        <f>$B56*'Clients Balance'!#REF!/'Clients Balance'!#REF!</f>
        <v>#ERROR!</v>
      </c>
      <c r="S56" s="352" t="str">
        <f>$B56*'Clients Balance'!#REF!/'Clients Balance'!#REF!</f>
        <v>#ERROR!</v>
      </c>
    </row>
    <row r="57" ht="15.75" customHeight="1">
      <c r="A57" s="355">
        <v>45414.0</v>
      </c>
      <c r="B57" s="352">
        <f t="shared" si="2"/>
        <v>13500</v>
      </c>
      <c r="C57" s="352" t="str">
        <f>$B57*'Clients Balance'!#REF!/'Clients Balance'!#REF!</f>
        <v>#ERROR!</v>
      </c>
      <c r="D57" s="352" t="str">
        <f>$B57*'Clients Balance'!#REF!/'Clients Balance'!#REF!</f>
        <v>#ERROR!</v>
      </c>
      <c r="E57" s="352" t="str">
        <f>$B57*'Clients Balance'!#REF!/'Clients Balance'!#REF!</f>
        <v>#ERROR!</v>
      </c>
      <c r="F57" s="352" t="str">
        <f>$B57*'Clients Balance'!#REF!/'Clients Balance'!#REF!</f>
        <v>#ERROR!</v>
      </c>
      <c r="G57" s="352" t="str">
        <f>$B57*'Clients Balance'!#REF!/'Clients Balance'!#REF!</f>
        <v>#ERROR!</v>
      </c>
      <c r="H57" s="352" t="str">
        <f>$B57*'Clients Balance'!#REF!/'Clients Balance'!#REF!</f>
        <v>#ERROR!</v>
      </c>
      <c r="I57" s="352" t="str">
        <f>$B57*'Clients Balance'!#REF!/'Clients Balance'!#REF!</f>
        <v>#ERROR!</v>
      </c>
      <c r="J57" s="352" t="str">
        <f>$B57*'Clients Balance'!#REF!/'Clients Balance'!#REF!</f>
        <v>#ERROR!</v>
      </c>
      <c r="K57" s="352" t="str">
        <f>$B57*'Clients Balance'!#REF!/'Clients Balance'!#REF!</f>
        <v>#ERROR!</v>
      </c>
      <c r="L57" s="352" t="str">
        <f>$B57*'Clients Balance'!#REF!/'Clients Balance'!#REF!</f>
        <v>#ERROR!</v>
      </c>
      <c r="M57" s="352" t="str">
        <f>$B57*'Clients Balance'!#REF!/'Clients Balance'!#REF!</f>
        <v>#ERROR!</v>
      </c>
      <c r="N57" s="352" t="str">
        <f>$B57*'Clients Balance'!#REF!/'Clients Balance'!#REF!</f>
        <v>#ERROR!</v>
      </c>
      <c r="O57" s="352" t="str">
        <f>$B57*'Clients Balance'!#REF!/'Clients Balance'!#REF!</f>
        <v>#ERROR!</v>
      </c>
      <c r="P57" s="352" t="str">
        <f>$B57*'Clients Balance'!#REF!/'Clients Balance'!#REF!</f>
        <v>#ERROR!</v>
      </c>
      <c r="Q57" s="352" t="str">
        <f>$B57*'Clients Balance'!#REF!/'Clients Balance'!#REF!</f>
        <v>#ERROR!</v>
      </c>
      <c r="R57" s="352" t="str">
        <f>$B57*'Clients Balance'!#REF!/'Clients Balance'!#REF!</f>
        <v>#ERROR!</v>
      </c>
      <c r="S57" s="352" t="str">
        <f>$B57*'Clients Balance'!#REF!/'Clients Balance'!#REF!</f>
        <v>#ERROR!</v>
      </c>
      <c r="T57" s="352" t="str">
        <f>$B57*'Clients Balance'!#REF!/'Clients Balance'!#REF!</f>
        <v>#ERROR!</v>
      </c>
      <c r="U57" s="352" t="str">
        <f>$B57*'Clients Balance'!#REF!/'Clients Balance'!#REF!</f>
        <v>#ERROR!</v>
      </c>
    </row>
    <row r="58" ht="15.75" customHeight="1">
      <c r="A58" s="355">
        <v>45415.0</v>
      </c>
      <c r="B58" s="352">
        <f t="shared" si="2"/>
        <v>13500</v>
      </c>
      <c r="C58" s="352" t="str">
        <f>$B58*'Clients Balance'!#REF!/'Clients Balance'!#REF!</f>
        <v>#ERROR!</v>
      </c>
      <c r="D58" s="352" t="str">
        <f>$B58*'Clients Balance'!#REF!/'Clients Balance'!#REF!</f>
        <v>#ERROR!</v>
      </c>
      <c r="E58" s="352" t="str">
        <f>$B58*'Clients Balance'!#REF!/'Clients Balance'!#REF!</f>
        <v>#ERROR!</v>
      </c>
      <c r="F58" s="352" t="str">
        <f>$B58*'Clients Balance'!#REF!/'Clients Balance'!#REF!</f>
        <v>#ERROR!</v>
      </c>
      <c r="G58" s="352" t="str">
        <f>$B58*'Clients Balance'!#REF!/'Clients Balance'!#REF!</f>
        <v>#ERROR!</v>
      </c>
      <c r="H58" s="352" t="str">
        <f>$B58*'Clients Balance'!#REF!/'Clients Balance'!#REF!</f>
        <v>#ERROR!</v>
      </c>
      <c r="I58" s="352" t="str">
        <f>$B58*'Clients Balance'!#REF!/'Clients Balance'!#REF!</f>
        <v>#ERROR!</v>
      </c>
      <c r="J58" s="352" t="str">
        <f>$B58*'Clients Balance'!#REF!/'Clients Balance'!#REF!</f>
        <v>#ERROR!</v>
      </c>
      <c r="K58" s="352" t="str">
        <f>$B58*'Clients Balance'!#REF!/'Clients Balance'!#REF!</f>
        <v>#ERROR!</v>
      </c>
      <c r="L58" s="352" t="str">
        <f>$B58*'Clients Balance'!#REF!/'Clients Balance'!#REF!</f>
        <v>#ERROR!</v>
      </c>
      <c r="M58" s="352" t="str">
        <f>$B58*'Clients Balance'!#REF!/'Clients Balance'!#REF!</f>
        <v>#ERROR!</v>
      </c>
      <c r="N58" s="352" t="str">
        <f>$B58*'Clients Balance'!#REF!/'Clients Balance'!#REF!</f>
        <v>#ERROR!</v>
      </c>
      <c r="O58" s="352" t="str">
        <f>$B58*'Clients Balance'!#REF!/'Clients Balance'!#REF!</f>
        <v>#ERROR!</v>
      </c>
      <c r="P58" s="352" t="str">
        <f>$B58*'Clients Balance'!#REF!/'Clients Balance'!#REF!</f>
        <v>#ERROR!</v>
      </c>
      <c r="Q58" s="352" t="str">
        <f>$B58*'Clients Balance'!#REF!/'Clients Balance'!#REF!</f>
        <v>#ERROR!</v>
      </c>
      <c r="R58" s="352" t="str">
        <f>$B58*'Clients Balance'!#REF!/'Clients Balance'!#REF!</f>
        <v>#ERROR!</v>
      </c>
      <c r="S58" s="352" t="str">
        <f>$B58*'Clients Balance'!#REF!/'Clients Balance'!#REF!</f>
        <v>#ERROR!</v>
      </c>
      <c r="T58" s="352" t="str">
        <f>$B58*'Clients Balance'!#REF!/'Clients Balance'!#REF!</f>
        <v>#ERROR!</v>
      </c>
      <c r="U58" s="352" t="str">
        <f>$B58*'Clients Balance'!#REF!/'Clients Balance'!#REF!</f>
        <v>#ERROR!</v>
      </c>
    </row>
    <row r="59" ht="15.75" customHeight="1">
      <c r="A59" s="355">
        <v>45418.0</v>
      </c>
      <c r="B59" s="352">
        <f t="shared" si="2"/>
        <v>13500</v>
      </c>
      <c r="C59" s="352" t="str">
        <f>$B59*'Clients Balance'!#REF!/'Clients Balance'!#REF!</f>
        <v>#ERROR!</v>
      </c>
      <c r="D59" s="352" t="str">
        <f>$B59*'Clients Balance'!#REF!/'Clients Balance'!#REF!</f>
        <v>#ERROR!</v>
      </c>
      <c r="E59" s="352" t="str">
        <f>$B59*'Clients Balance'!#REF!/'Clients Balance'!#REF!</f>
        <v>#ERROR!</v>
      </c>
      <c r="F59" s="352" t="str">
        <f>$B59*'Clients Balance'!#REF!/'Clients Balance'!#REF!</f>
        <v>#ERROR!</v>
      </c>
      <c r="G59" s="352" t="str">
        <f>$B59*'Clients Balance'!#REF!/'Clients Balance'!#REF!</f>
        <v>#ERROR!</v>
      </c>
      <c r="H59" s="352" t="str">
        <f>$B59*'Clients Balance'!#REF!/'Clients Balance'!#REF!</f>
        <v>#ERROR!</v>
      </c>
      <c r="I59" s="352" t="str">
        <f>$B59*'Clients Balance'!#REF!/'Clients Balance'!#REF!</f>
        <v>#ERROR!</v>
      </c>
      <c r="J59" s="352" t="str">
        <f>$B59*'Clients Balance'!#REF!/'Clients Balance'!#REF!</f>
        <v>#ERROR!</v>
      </c>
      <c r="K59" s="352" t="str">
        <f>$B59*'Clients Balance'!#REF!/'Clients Balance'!#REF!</f>
        <v>#ERROR!</v>
      </c>
      <c r="L59" s="352" t="str">
        <f>$B59*'Clients Balance'!#REF!/'Clients Balance'!#REF!</f>
        <v>#ERROR!</v>
      </c>
      <c r="M59" s="352" t="str">
        <f>$B59*'Clients Balance'!#REF!/'Clients Balance'!#REF!</f>
        <v>#ERROR!</v>
      </c>
      <c r="N59" s="352" t="str">
        <f>$B59*'Clients Balance'!#REF!/'Clients Balance'!#REF!</f>
        <v>#ERROR!</v>
      </c>
      <c r="O59" s="352" t="str">
        <f>$B59*'Clients Balance'!#REF!/'Clients Balance'!#REF!</f>
        <v>#ERROR!</v>
      </c>
      <c r="P59" s="352" t="str">
        <f>$B59*'Clients Balance'!#REF!/'Clients Balance'!#REF!</f>
        <v>#ERROR!</v>
      </c>
      <c r="Q59" s="352" t="str">
        <f>$B59*'Clients Balance'!#REF!/'Clients Balance'!#REF!</f>
        <v>#ERROR!</v>
      </c>
      <c r="R59" s="352" t="str">
        <f>$B59*'Clients Balance'!#REF!/'Clients Balance'!#REF!</f>
        <v>#ERROR!</v>
      </c>
      <c r="S59" s="352" t="str">
        <f>$B59*'Clients Balance'!#REF!/'Clients Balance'!#REF!</f>
        <v>#ERROR!</v>
      </c>
      <c r="T59" s="352" t="str">
        <f>$B59*'Clients Balance'!#REF!/'Clients Balance'!#REF!</f>
        <v>#ERROR!</v>
      </c>
      <c r="U59" s="352" t="str">
        <f>$B59*'Clients Balance'!#REF!/'Clients Balance'!#REF!</f>
        <v>#ERROR!</v>
      </c>
    </row>
    <row r="60" ht="15.75" customHeight="1">
      <c r="A60" s="355">
        <v>45419.0</v>
      </c>
      <c r="B60" s="352">
        <f t="shared" si="2"/>
        <v>13500</v>
      </c>
      <c r="C60" s="352" t="str">
        <f>$B60*'Clients Balance'!#REF!/'Clients Balance'!#REF!</f>
        <v>#ERROR!</v>
      </c>
      <c r="D60" s="352" t="str">
        <f>$B60*'Clients Balance'!#REF!/'Clients Balance'!#REF!</f>
        <v>#ERROR!</v>
      </c>
      <c r="E60" s="352" t="str">
        <f>$B60*'Clients Balance'!#REF!/'Clients Balance'!#REF!</f>
        <v>#ERROR!</v>
      </c>
      <c r="F60" s="352" t="str">
        <f>$B60*'Clients Balance'!#REF!/'Clients Balance'!#REF!</f>
        <v>#ERROR!</v>
      </c>
      <c r="G60" s="352" t="str">
        <f>$B60*'Clients Balance'!#REF!/'Clients Balance'!#REF!</f>
        <v>#ERROR!</v>
      </c>
      <c r="H60" s="352" t="str">
        <f>$B60*'Clients Balance'!#REF!/'Clients Balance'!#REF!</f>
        <v>#ERROR!</v>
      </c>
      <c r="I60" s="352" t="str">
        <f>$B60*'Clients Balance'!#REF!/'Clients Balance'!#REF!</f>
        <v>#ERROR!</v>
      </c>
      <c r="J60" s="352" t="str">
        <f>$B60*'Clients Balance'!#REF!/'Clients Balance'!#REF!</f>
        <v>#ERROR!</v>
      </c>
      <c r="K60" s="352" t="str">
        <f>$B60*'Clients Balance'!#REF!/'Clients Balance'!#REF!</f>
        <v>#ERROR!</v>
      </c>
      <c r="L60" s="352" t="str">
        <f>$B60*'Clients Balance'!#REF!/'Clients Balance'!#REF!</f>
        <v>#ERROR!</v>
      </c>
      <c r="M60" s="352" t="str">
        <f>$B60*'Clients Balance'!#REF!/'Clients Balance'!#REF!</f>
        <v>#ERROR!</v>
      </c>
      <c r="N60" s="352" t="str">
        <f>$B60*'Clients Balance'!#REF!/'Clients Balance'!#REF!</f>
        <v>#ERROR!</v>
      </c>
      <c r="O60" s="352" t="str">
        <f>$B60*'Clients Balance'!#REF!/'Clients Balance'!#REF!</f>
        <v>#ERROR!</v>
      </c>
      <c r="P60" s="352" t="str">
        <f>$B60*'Clients Balance'!#REF!/'Clients Balance'!#REF!</f>
        <v>#ERROR!</v>
      </c>
      <c r="Q60" s="352" t="str">
        <f>$B60*'Clients Balance'!#REF!/'Clients Balance'!#REF!</f>
        <v>#ERROR!</v>
      </c>
      <c r="R60" s="352" t="str">
        <f>$B60*'Clients Balance'!#REF!/'Clients Balance'!#REF!</f>
        <v>#ERROR!</v>
      </c>
      <c r="S60" s="352" t="str">
        <f>$B60*'Clients Balance'!#REF!/'Clients Balance'!#REF!</f>
        <v>#ERROR!</v>
      </c>
      <c r="T60" s="352" t="str">
        <f>$B60*'Clients Balance'!#REF!/'Clients Balance'!#REF!</f>
        <v>#ERROR!</v>
      </c>
      <c r="U60" s="352" t="str">
        <f>$B60*'Clients Balance'!#REF!/'Clients Balance'!#REF!</f>
        <v>#ERROR!</v>
      </c>
    </row>
    <row r="61" ht="15.75" customHeight="1">
      <c r="A61" s="355">
        <v>45420.0</v>
      </c>
      <c r="B61" s="352">
        <f t="shared" si="2"/>
        <v>13500</v>
      </c>
      <c r="C61" s="352" t="str">
        <f>$B61*'Clients Balance'!#REF!/'Clients Balance'!#REF!</f>
        <v>#ERROR!</v>
      </c>
      <c r="D61" s="352" t="str">
        <f>$B61*'Clients Balance'!#REF!/'Clients Balance'!#REF!</f>
        <v>#ERROR!</v>
      </c>
      <c r="E61" s="352" t="str">
        <f>$B61*'Clients Balance'!#REF!/'Clients Balance'!#REF!</f>
        <v>#ERROR!</v>
      </c>
      <c r="F61" s="352" t="str">
        <f>$B61*'Clients Balance'!#REF!/'Clients Balance'!#REF!</f>
        <v>#ERROR!</v>
      </c>
      <c r="G61" s="352" t="str">
        <f>$B61*'Clients Balance'!#REF!/'Clients Balance'!#REF!</f>
        <v>#ERROR!</v>
      </c>
      <c r="H61" s="352" t="str">
        <f>$B61*'Clients Balance'!#REF!/'Clients Balance'!#REF!</f>
        <v>#ERROR!</v>
      </c>
      <c r="I61" s="352" t="str">
        <f>$B61*'Clients Balance'!#REF!/'Clients Balance'!#REF!</f>
        <v>#ERROR!</v>
      </c>
      <c r="J61" s="352" t="str">
        <f>$B61*'Clients Balance'!#REF!/'Clients Balance'!#REF!</f>
        <v>#ERROR!</v>
      </c>
      <c r="K61" s="352" t="str">
        <f>$B61*'Clients Balance'!#REF!/'Clients Balance'!#REF!</f>
        <v>#ERROR!</v>
      </c>
      <c r="L61" s="352" t="str">
        <f>$B61*'Clients Balance'!#REF!/'Clients Balance'!#REF!</f>
        <v>#ERROR!</v>
      </c>
      <c r="M61" s="352" t="str">
        <f>$B61*'Clients Balance'!#REF!/'Clients Balance'!#REF!</f>
        <v>#ERROR!</v>
      </c>
      <c r="N61" s="352" t="str">
        <f>$B61*'Clients Balance'!#REF!/'Clients Balance'!#REF!</f>
        <v>#ERROR!</v>
      </c>
      <c r="O61" s="352" t="str">
        <f>$B61*'Clients Balance'!#REF!/'Clients Balance'!#REF!</f>
        <v>#ERROR!</v>
      </c>
      <c r="P61" s="352" t="str">
        <f>$B61*'Clients Balance'!#REF!/'Clients Balance'!#REF!</f>
        <v>#ERROR!</v>
      </c>
      <c r="Q61" s="352" t="str">
        <f>$B61*'Clients Balance'!#REF!/'Clients Balance'!#REF!</f>
        <v>#ERROR!</v>
      </c>
      <c r="R61" s="352" t="str">
        <f>$B61*'Clients Balance'!#REF!/'Clients Balance'!#REF!</f>
        <v>#ERROR!</v>
      </c>
      <c r="S61" s="352" t="str">
        <f>$B61*'Clients Balance'!#REF!/'Clients Balance'!#REF!</f>
        <v>#ERROR!</v>
      </c>
      <c r="T61" s="352" t="str">
        <f>$B61*'Clients Balance'!#REF!/'Clients Balance'!#REF!</f>
        <v>#ERROR!</v>
      </c>
      <c r="U61" s="352" t="str">
        <f>$B61*'Clients Balance'!#REF!/'Clients Balance'!#REF!</f>
        <v>#ERROR!</v>
      </c>
    </row>
    <row r="62" ht="15.75" customHeight="1">
      <c r="A62" s="355">
        <v>45421.0</v>
      </c>
      <c r="B62" s="352">
        <f t="shared" si="2"/>
        <v>13500</v>
      </c>
      <c r="C62" s="352" t="str">
        <f>$B62*'Clients Balance'!#REF!/'Clients Balance'!#REF!</f>
        <v>#ERROR!</v>
      </c>
      <c r="D62" s="352" t="str">
        <f>$B62*'Clients Balance'!#REF!/'Clients Balance'!#REF!</f>
        <v>#ERROR!</v>
      </c>
      <c r="E62" s="352" t="str">
        <f>$B62*'Clients Balance'!#REF!/'Clients Balance'!#REF!</f>
        <v>#ERROR!</v>
      </c>
      <c r="F62" s="352" t="str">
        <f>$B62*'Clients Balance'!#REF!/'Clients Balance'!#REF!</f>
        <v>#ERROR!</v>
      </c>
      <c r="G62" s="352" t="str">
        <f>$B62*'Clients Balance'!#REF!/'Clients Balance'!#REF!</f>
        <v>#ERROR!</v>
      </c>
      <c r="H62" s="352" t="str">
        <f>$B62*'Clients Balance'!#REF!/'Clients Balance'!#REF!</f>
        <v>#ERROR!</v>
      </c>
      <c r="I62" s="352" t="str">
        <f>$B62*'Clients Balance'!#REF!/'Clients Balance'!#REF!</f>
        <v>#ERROR!</v>
      </c>
      <c r="J62" s="352" t="str">
        <f>$B62*'Clients Balance'!#REF!/'Clients Balance'!#REF!</f>
        <v>#ERROR!</v>
      </c>
      <c r="K62" s="352" t="str">
        <f>$B62*'Clients Balance'!#REF!/'Clients Balance'!#REF!</f>
        <v>#ERROR!</v>
      </c>
      <c r="L62" s="352" t="str">
        <f>$B62*'Clients Balance'!#REF!/'Clients Balance'!#REF!</f>
        <v>#ERROR!</v>
      </c>
      <c r="M62" s="352" t="str">
        <f>$B62*'Clients Balance'!#REF!/'Clients Balance'!#REF!</f>
        <v>#ERROR!</v>
      </c>
      <c r="N62" s="352" t="str">
        <f>$B62*'Clients Balance'!#REF!/'Clients Balance'!#REF!</f>
        <v>#ERROR!</v>
      </c>
      <c r="O62" s="352" t="str">
        <f>$B62*'Clients Balance'!#REF!/'Clients Balance'!#REF!</f>
        <v>#ERROR!</v>
      </c>
      <c r="P62" s="352" t="str">
        <f>$B62*'Clients Balance'!#REF!/'Clients Balance'!#REF!</f>
        <v>#ERROR!</v>
      </c>
      <c r="Q62" s="352" t="str">
        <f>$B62*'Clients Balance'!#REF!/'Clients Balance'!#REF!</f>
        <v>#ERROR!</v>
      </c>
      <c r="R62" s="352" t="str">
        <f>$B62*'Clients Balance'!#REF!/'Clients Balance'!#REF!</f>
        <v>#ERROR!</v>
      </c>
      <c r="S62" s="352" t="str">
        <f>$B62*'Clients Balance'!#REF!/'Clients Balance'!#REF!</f>
        <v>#ERROR!</v>
      </c>
      <c r="T62" s="352" t="str">
        <f>$B62*'Clients Balance'!#REF!/'Clients Balance'!#REF!</f>
        <v>#ERROR!</v>
      </c>
      <c r="U62" s="352" t="str">
        <f>$B62*'Clients Balance'!#REF!/'Clients Balance'!#REF!</f>
        <v>#ERROR!</v>
      </c>
    </row>
    <row r="63" ht="15.75" customHeight="1">
      <c r="A63" s="355">
        <v>45422.0</v>
      </c>
      <c r="B63" s="352">
        <f t="shared" si="2"/>
        <v>13500</v>
      </c>
      <c r="C63" s="352" t="str">
        <f>$B63*'Clients Balance'!#REF!/'Clients Balance'!#REF!</f>
        <v>#ERROR!</v>
      </c>
      <c r="D63" s="352" t="str">
        <f>$B63*'Clients Balance'!#REF!/'Clients Balance'!#REF!</f>
        <v>#ERROR!</v>
      </c>
      <c r="E63" s="352" t="str">
        <f>$B63*'Clients Balance'!#REF!/'Clients Balance'!#REF!</f>
        <v>#ERROR!</v>
      </c>
      <c r="F63" s="352" t="str">
        <f>$B63*'Clients Balance'!#REF!/'Clients Balance'!#REF!</f>
        <v>#ERROR!</v>
      </c>
      <c r="G63" s="352" t="str">
        <f>$B63*'Clients Balance'!#REF!/'Clients Balance'!#REF!</f>
        <v>#ERROR!</v>
      </c>
      <c r="H63" s="352" t="str">
        <f>$B63*'Clients Balance'!#REF!/'Clients Balance'!#REF!</f>
        <v>#ERROR!</v>
      </c>
      <c r="I63" s="352" t="str">
        <f>$B63*'Clients Balance'!#REF!/'Clients Balance'!#REF!</f>
        <v>#ERROR!</v>
      </c>
      <c r="J63" s="352" t="str">
        <f>$B63*'Clients Balance'!#REF!/'Clients Balance'!#REF!</f>
        <v>#ERROR!</v>
      </c>
      <c r="K63" s="352" t="str">
        <f>$B63*'Clients Balance'!#REF!/'Clients Balance'!#REF!</f>
        <v>#ERROR!</v>
      </c>
      <c r="L63" s="352" t="str">
        <f>$B63*'Clients Balance'!#REF!/'Clients Balance'!#REF!</f>
        <v>#ERROR!</v>
      </c>
      <c r="M63" s="352" t="str">
        <f>$B63*'Clients Balance'!#REF!/'Clients Balance'!#REF!</f>
        <v>#ERROR!</v>
      </c>
      <c r="N63" s="352" t="str">
        <f>$B63*'Clients Balance'!#REF!/'Clients Balance'!#REF!</f>
        <v>#ERROR!</v>
      </c>
      <c r="O63" s="352" t="str">
        <f>$B63*'Clients Balance'!#REF!/'Clients Balance'!#REF!</f>
        <v>#ERROR!</v>
      </c>
      <c r="P63" s="352" t="str">
        <f>$B63*'Clients Balance'!#REF!/'Clients Balance'!#REF!</f>
        <v>#ERROR!</v>
      </c>
      <c r="Q63" s="352" t="str">
        <f>$B63*'Clients Balance'!#REF!/'Clients Balance'!#REF!</f>
        <v>#ERROR!</v>
      </c>
      <c r="R63" s="352" t="str">
        <f>$B63*'Clients Balance'!#REF!/'Clients Balance'!#REF!</f>
        <v>#ERROR!</v>
      </c>
      <c r="S63" s="352" t="str">
        <f>$B63*'Clients Balance'!#REF!/'Clients Balance'!#REF!</f>
        <v>#ERROR!</v>
      </c>
      <c r="T63" s="352" t="str">
        <f>$B63*'Clients Balance'!#REF!/'Clients Balance'!#REF!</f>
        <v>#ERROR!</v>
      </c>
      <c r="U63" s="352" t="str">
        <f>$B63*'Clients Balance'!#REF!/'Clients Balance'!#REF!</f>
        <v>#ERROR!</v>
      </c>
    </row>
    <row r="64" ht="15.75" customHeight="1">
      <c r="A64" s="355">
        <v>45425.0</v>
      </c>
      <c r="B64" s="352">
        <f t="shared" si="2"/>
        <v>13500</v>
      </c>
      <c r="C64" s="352" t="str">
        <f>$B64*'Clients Balance'!#REF!/'Clients Balance'!#REF!</f>
        <v>#ERROR!</v>
      </c>
      <c r="D64" s="352" t="str">
        <f>$B64*'Clients Balance'!#REF!/'Clients Balance'!#REF!</f>
        <v>#ERROR!</v>
      </c>
      <c r="E64" s="352" t="str">
        <f>$B64*'Clients Balance'!#REF!/'Clients Balance'!#REF!</f>
        <v>#ERROR!</v>
      </c>
      <c r="F64" s="352" t="str">
        <f>$B64*'Clients Balance'!#REF!/'Clients Balance'!#REF!</f>
        <v>#ERROR!</v>
      </c>
      <c r="G64" s="352" t="str">
        <f>$B64*'Clients Balance'!#REF!/'Clients Balance'!#REF!</f>
        <v>#ERROR!</v>
      </c>
      <c r="H64" s="352" t="str">
        <f>$B64*'Clients Balance'!#REF!/'Clients Balance'!#REF!</f>
        <v>#ERROR!</v>
      </c>
      <c r="I64" s="352" t="str">
        <f>$B64*'Clients Balance'!#REF!/'Clients Balance'!#REF!</f>
        <v>#ERROR!</v>
      </c>
      <c r="J64" s="352" t="str">
        <f>$B64*'Clients Balance'!#REF!/'Clients Balance'!#REF!</f>
        <v>#ERROR!</v>
      </c>
      <c r="K64" s="352" t="str">
        <f>$B64*'Clients Balance'!#REF!/'Clients Balance'!#REF!</f>
        <v>#ERROR!</v>
      </c>
      <c r="L64" s="352" t="str">
        <f>$B64*'Clients Balance'!#REF!/'Clients Balance'!#REF!</f>
        <v>#ERROR!</v>
      </c>
      <c r="M64" s="352" t="str">
        <f>$B64*'Clients Balance'!#REF!/'Clients Balance'!#REF!</f>
        <v>#ERROR!</v>
      </c>
      <c r="N64" s="352" t="str">
        <f>$B64*'Clients Balance'!#REF!/'Clients Balance'!#REF!</f>
        <v>#ERROR!</v>
      </c>
      <c r="O64" s="352" t="str">
        <f>$B64*'Clients Balance'!#REF!/'Clients Balance'!#REF!</f>
        <v>#ERROR!</v>
      </c>
      <c r="P64" s="352" t="str">
        <f>$B64*'Clients Balance'!#REF!/'Clients Balance'!#REF!</f>
        <v>#ERROR!</v>
      </c>
      <c r="Q64" s="352" t="str">
        <f>$B64*'Clients Balance'!#REF!/'Clients Balance'!#REF!</f>
        <v>#ERROR!</v>
      </c>
      <c r="R64" s="352" t="str">
        <f>$B64*'Clients Balance'!#REF!/'Clients Balance'!#REF!</f>
        <v>#ERROR!</v>
      </c>
      <c r="S64" s="352" t="str">
        <f>$B64*'Clients Balance'!#REF!/'Clients Balance'!#REF!</f>
        <v>#ERROR!</v>
      </c>
      <c r="T64" s="352" t="str">
        <f>$B64*'Clients Balance'!#REF!/'Clients Balance'!#REF!</f>
        <v>#ERROR!</v>
      </c>
      <c r="U64" s="352" t="str">
        <f>$B64*'Clients Balance'!#REF!/'Clients Balance'!#REF!</f>
        <v>#ERROR!</v>
      </c>
    </row>
    <row r="65" ht="15.75" customHeight="1">
      <c r="A65" s="355">
        <v>45426.0</v>
      </c>
      <c r="B65" s="352">
        <f t="shared" si="2"/>
        <v>13500</v>
      </c>
      <c r="C65" s="352" t="str">
        <f>$B65*'Clients Balance'!#REF!/'Clients Balance'!#REF!</f>
        <v>#ERROR!</v>
      </c>
      <c r="D65" s="352" t="str">
        <f>$B65*'Clients Balance'!#REF!/'Clients Balance'!#REF!</f>
        <v>#ERROR!</v>
      </c>
      <c r="E65" s="352" t="str">
        <f>$B65*'Clients Balance'!#REF!/'Clients Balance'!#REF!</f>
        <v>#ERROR!</v>
      </c>
      <c r="F65" s="352" t="str">
        <f>$B65*'Clients Balance'!#REF!/'Clients Balance'!#REF!</f>
        <v>#ERROR!</v>
      </c>
      <c r="G65" s="352" t="str">
        <f>$B65*'Clients Balance'!#REF!/'Clients Balance'!#REF!</f>
        <v>#ERROR!</v>
      </c>
      <c r="H65" s="352" t="str">
        <f>$B65*'Clients Balance'!#REF!/'Clients Balance'!#REF!</f>
        <v>#ERROR!</v>
      </c>
      <c r="I65" s="352" t="str">
        <f>$B65*'Clients Balance'!#REF!/'Clients Balance'!#REF!</f>
        <v>#ERROR!</v>
      </c>
      <c r="J65" s="352" t="str">
        <f>$B65*'Clients Balance'!#REF!/'Clients Balance'!#REF!</f>
        <v>#ERROR!</v>
      </c>
      <c r="K65" s="352" t="str">
        <f>$B65*'Clients Balance'!#REF!/'Clients Balance'!#REF!</f>
        <v>#ERROR!</v>
      </c>
      <c r="L65" s="352" t="str">
        <f>$B65*'Clients Balance'!#REF!/'Clients Balance'!#REF!</f>
        <v>#ERROR!</v>
      </c>
      <c r="M65" s="352" t="str">
        <f>$B65*'Clients Balance'!#REF!/'Clients Balance'!#REF!</f>
        <v>#ERROR!</v>
      </c>
      <c r="N65" s="352" t="str">
        <f>$B65*'Clients Balance'!#REF!/'Clients Balance'!#REF!</f>
        <v>#ERROR!</v>
      </c>
      <c r="O65" s="352" t="str">
        <f>$B65*'Clients Balance'!#REF!/'Clients Balance'!#REF!</f>
        <v>#ERROR!</v>
      </c>
      <c r="P65" s="352" t="str">
        <f>$B65*'Clients Balance'!#REF!/'Clients Balance'!#REF!</f>
        <v>#ERROR!</v>
      </c>
      <c r="Q65" s="352" t="str">
        <f>$B65*'Clients Balance'!#REF!/'Clients Balance'!#REF!</f>
        <v>#ERROR!</v>
      </c>
      <c r="R65" s="352" t="str">
        <f>$B65*'Clients Balance'!#REF!/'Clients Balance'!#REF!</f>
        <v>#ERROR!</v>
      </c>
      <c r="S65" s="352" t="str">
        <f>$B65*'Clients Balance'!#REF!/'Clients Balance'!#REF!</f>
        <v>#ERROR!</v>
      </c>
      <c r="T65" s="352" t="str">
        <f>$B65*'Clients Balance'!#REF!/'Clients Balance'!#REF!</f>
        <v>#ERROR!</v>
      </c>
      <c r="U65" s="352" t="str">
        <f>$B65*'Clients Balance'!#REF!/'Clients Balance'!#REF!</f>
        <v>#ERROR!</v>
      </c>
    </row>
    <row r="66" ht="15.75" customHeight="1">
      <c r="A66" s="355">
        <v>45427.0</v>
      </c>
      <c r="B66" s="352">
        <f t="shared" si="2"/>
        <v>13500</v>
      </c>
      <c r="C66" s="352" t="str">
        <f>$B66*'Clients Balance'!#REF!/'Clients Balance'!#REF!</f>
        <v>#ERROR!</v>
      </c>
      <c r="D66" s="352" t="str">
        <f>$B66*'Clients Balance'!#REF!/'Clients Balance'!#REF!</f>
        <v>#ERROR!</v>
      </c>
      <c r="E66" s="352" t="str">
        <f>$B66*'Clients Balance'!#REF!/'Clients Balance'!#REF!</f>
        <v>#ERROR!</v>
      </c>
      <c r="F66" s="352" t="str">
        <f>$B66*'Clients Balance'!#REF!/'Clients Balance'!#REF!</f>
        <v>#ERROR!</v>
      </c>
      <c r="G66" s="352" t="str">
        <f>$B66*'Clients Balance'!#REF!/'Clients Balance'!#REF!</f>
        <v>#ERROR!</v>
      </c>
      <c r="H66" s="352" t="str">
        <f>$B66*'Clients Balance'!#REF!/'Clients Balance'!#REF!</f>
        <v>#ERROR!</v>
      </c>
      <c r="I66" s="352" t="str">
        <f>$B66*'Clients Balance'!#REF!/'Clients Balance'!#REF!</f>
        <v>#ERROR!</v>
      </c>
      <c r="J66" s="352" t="str">
        <f>$B66*'Clients Balance'!#REF!/'Clients Balance'!#REF!</f>
        <v>#ERROR!</v>
      </c>
      <c r="K66" s="352" t="str">
        <f>$B66*'Clients Balance'!#REF!/'Clients Balance'!#REF!</f>
        <v>#ERROR!</v>
      </c>
      <c r="L66" s="352" t="str">
        <f>$B66*'Clients Balance'!#REF!/'Clients Balance'!#REF!</f>
        <v>#ERROR!</v>
      </c>
      <c r="M66" s="352" t="str">
        <f>$B66*'Clients Balance'!#REF!/'Clients Balance'!#REF!</f>
        <v>#ERROR!</v>
      </c>
      <c r="N66" s="352" t="str">
        <f>$B66*'Clients Balance'!#REF!/'Clients Balance'!#REF!</f>
        <v>#ERROR!</v>
      </c>
      <c r="O66" s="352" t="str">
        <f>$B66*'Clients Balance'!#REF!/'Clients Balance'!#REF!</f>
        <v>#ERROR!</v>
      </c>
      <c r="P66" s="352" t="str">
        <f>$B66*'Clients Balance'!#REF!/'Clients Balance'!#REF!</f>
        <v>#ERROR!</v>
      </c>
      <c r="Q66" s="352" t="str">
        <f>$B66*'Clients Balance'!#REF!/'Clients Balance'!#REF!</f>
        <v>#ERROR!</v>
      </c>
      <c r="R66" s="352" t="str">
        <f>$B66*'Clients Balance'!#REF!/'Clients Balance'!#REF!</f>
        <v>#ERROR!</v>
      </c>
      <c r="S66" s="352" t="str">
        <f>$B66*'Clients Balance'!#REF!/'Clients Balance'!#REF!</f>
        <v>#ERROR!</v>
      </c>
      <c r="T66" s="352" t="str">
        <f>$B66*'Clients Balance'!#REF!/'Clients Balance'!#REF!</f>
        <v>#ERROR!</v>
      </c>
      <c r="U66" s="352" t="str">
        <f>$B66*'Clients Balance'!#REF!/'Clients Balance'!#REF!</f>
        <v>#ERROR!</v>
      </c>
    </row>
    <row r="67" ht="15.75" customHeight="1">
      <c r="A67" s="355">
        <v>45428.0</v>
      </c>
      <c r="B67" s="352">
        <f t="shared" si="2"/>
        <v>13500</v>
      </c>
      <c r="C67" s="352" t="str">
        <f>$B67*'Clients Balance'!#REF!/'Clients Balance'!#REF!</f>
        <v>#ERROR!</v>
      </c>
      <c r="D67" s="352" t="str">
        <f>$B67*'Clients Balance'!#REF!/'Clients Balance'!#REF!</f>
        <v>#ERROR!</v>
      </c>
      <c r="E67" s="352" t="str">
        <f>$B67*'Clients Balance'!#REF!/'Clients Balance'!#REF!</f>
        <v>#ERROR!</v>
      </c>
      <c r="F67" s="352" t="str">
        <f>$B67*'Clients Balance'!#REF!/'Clients Balance'!#REF!</f>
        <v>#ERROR!</v>
      </c>
      <c r="G67" s="352" t="str">
        <f>$B67*'Clients Balance'!#REF!/'Clients Balance'!#REF!</f>
        <v>#ERROR!</v>
      </c>
      <c r="H67" s="352" t="str">
        <f>$B67*'Clients Balance'!#REF!/'Clients Balance'!#REF!</f>
        <v>#ERROR!</v>
      </c>
      <c r="I67" s="352" t="str">
        <f>$B67*'Clients Balance'!#REF!/'Clients Balance'!#REF!</f>
        <v>#ERROR!</v>
      </c>
      <c r="J67" s="352" t="str">
        <f>$B67*'Clients Balance'!#REF!/'Clients Balance'!#REF!</f>
        <v>#ERROR!</v>
      </c>
      <c r="K67" s="352" t="str">
        <f>$B67*'Clients Balance'!#REF!/'Clients Balance'!#REF!</f>
        <v>#ERROR!</v>
      </c>
      <c r="L67" s="352" t="str">
        <f>$B67*'Clients Balance'!#REF!/'Clients Balance'!#REF!</f>
        <v>#ERROR!</v>
      </c>
      <c r="M67" s="352" t="str">
        <f>$B67*'Clients Balance'!#REF!/'Clients Balance'!#REF!</f>
        <v>#ERROR!</v>
      </c>
      <c r="N67" s="352" t="str">
        <f>$B67*'Clients Balance'!#REF!/'Clients Balance'!#REF!</f>
        <v>#ERROR!</v>
      </c>
      <c r="O67" s="352" t="str">
        <f>$B67*'Clients Balance'!#REF!/'Clients Balance'!#REF!</f>
        <v>#ERROR!</v>
      </c>
      <c r="P67" s="352" t="str">
        <f>$B67*'Clients Balance'!#REF!/'Clients Balance'!#REF!</f>
        <v>#ERROR!</v>
      </c>
      <c r="Q67" s="352" t="str">
        <f>$B67*'Clients Balance'!#REF!/'Clients Balance'!#REF!</f>
        <v>#ERROR!</v>
      </c>
      <c r="R67" s="352" t="str">
        <f>$B67*'Clients Balance'!#REF!/'Clients Balance'!#REF!</f>
        <v>#ERROR!</v>
      </c>
      <c r="S67" s="352" t="str">
        <f>$B67*'Clients Balance'!#REF!/'Clients Balance'!#REF!</f>
        <v>#ERROR!</v>
      </c>
      <c r="T67" s="352" t="str">
        <f>$B67*'Clients Balance'!#REF!/'Clients Balance'!#REF!</f>
        <v>#ERROR!</v>
      </c>
      <c r="U67" s="352" t="str">
        <f>$B67*'Clients Balance'!#REF!/'Clients Balance'!#REF!</f>
        <v>#ERROR!</v>
      </c>
    </row>
    <row r="68" ht="15.75" customHeight="1">
      <c r="A68" s="355">
        <v>45429.0</v>
      </c>
      <c r="B68" s="352">
        <f t="shared" si="2"/>
        <v>13500</v>
      </c>
      <c r="C68" s="352" t="str">
        <f>$B68*'Clients Balance'!#REF!/'Clients Balance'!#REF!</f>
        <v>#ERROR!</v>
      </c>
      <c r="D68" s="352" t="str">
        <f>$B68*'Clients Balance'!#REF!/'Clients Balance'!#REF!</f>
        <v>#ERROR!</v>
      </c>
      <c r="E68" s="352" t="str">
        <f>$B68*'Clients Balance'!#REF!/'Clients Balance'!#REF!</f>
        <v>#ERROR!</v>
      </c>
      <c r="F68" s="352" t="str">
        <f>$B68*'Clients Balance'!#REF!/'Clients Balance'!#REF!</f>
        <v>#ERROR!</v>
      </c>
      <c r="G68" s="352" t="str">
        <f>$B68*'Clients Balance'!#REF!/'Clients Balance'!#REF!</f>
        <v>#ERROR!</v>
      </c>
      <c r="H68" s="352" t="str">
        <f>$B68*'Clients Balance'!#REF!/'Clients Balance'!#REF!</f>
        <v>#ERROR!</v>
      </c>
      <c r="I68" s="352" t="str">
        <f>$B68*'Clients Balance'!#REF!/'Clients Balance'!#REF!</f>
        <v>#ERROR!</v>
      </c>
      <c r="J68" s="352" t="str">
        <f>$B68*'Clients Balance'!#REF!/'Clients Balance'!#REF!</f>
        <v>#ERROR!</v>
      </c>
      <c r="K68" s="352" t="str">
        <f>$B68*'Clients Balance'!#REF!/'Clients Balance'!#REF!</f>
        <v>#ERROR!</v>
      </c>
      <c r="L68" s="352" t="str">
        <f>$B68*'Clients Balance'!#REF!/'Clients Balance'!#REF!</f>
        <v>#ERROR!</v>
      </c>
      <c r="M68" s="352" t="str">
        <f>$B68*'Clients Balance'!#REF!/'Clients Balance'!#REF!</f>
        <v>#ERROR!</v>
      </c>
      <c r="N68" s="352" t="str">
        <f>$B68*'Clients Balance'!#REF!/'Clients Balance'!#REF!</f>
        <v>#ERROR!</v>
      </c>
      <c r="O68" s="352" t="str">
        <f>$B68*'Clients Balance'!#REF!/'Clients Balance'!#REF!</f>
        <v>#ERROR!</v>
      </c>
      <c r="P68" s="352" t="str">
        <f>$B68*'Clients Balance'!#REF!/'Clients Balance'!#REF!</f>
        <v>#ERROR!</v>
      </c>
      <c r="Q68" s="352" t="str">
        <f>$B68*'Clients Balance'!#REF!/'Clients Balance'!#REF!</f>
        <v>#ERROR!</v>
      </c>
      <c r="R68" s="352" t="str">
        <f>$B68*'Clients Balance'!#REF!/'Clients Balance'!#REF!</f>
        <v>#ERROR!</v>
      </c>
      <c r="S68" s="352" t="str">
        <f>$B68*'Clients Balance'!#REF!/'Clients Balance'!#REF!</f>
        <v>#ERROR!</v>
      </c>
      <c r="T68" s="352" t="str">
        <f>$B68*'Clients Balance'!#REF!/'Clients Balance'!#REF!</f>
        <v>#ERROR!</v>
      </c>
      <c r="U68" s="352" t="str">
        <f>$B68*'Clients Balance'!#REF!/'Clients Balance'!#REF!</f>
        <v>#ERROR!</v>
      </c>
    </row>
    <row r="69" ht="15.75" customHeight="1">
      <c r="A69" s="355">
        <v>45433.0</v>
      </c>
      <c r="B69" s="352">
        <f t="shared" si="2"/>
        <v>13500</v>
      </c>
      <c r="C69" s="352" t="str">
        <f>$B69*'Clients Balance'!#REF!/'Clients Balance'!#REF!</f>
        <v>#ERROR!</v>
      </c>
      <c r="D69" s="352" t="str">
        <f>$B69*'Clients Balance'!#REF!/'Clients Balance'!#REF!</f>
        <v>#ERROR!</v>
      </c>
      <c r="E69" s="352" t="str">
        <f>$B69*'Clients Balance'!#REF!/'Clients Balance'!#REF!</f>
        <v>#ERROR!</v>
      </c>
      <c r="F69" s="352" t="str">
        <f>$B69*'Clients Balance'!#REF!/'Clients Balance'!#REF!</f>
        <v>#ERROR!</v>
      </c>
      <c r="G69" s="352" t="str">
        <f>$B69*'Clients Balance'!#REF!/'Clients Balance'!#REF!</f>
        <v>#ERROR!</v>
      </c>
      <c r="H69" s="352" t="str">
        <f>$B69*'Clients Balance'!#REF!/'Clients Balance'!#REF!</f>
        <v>#ERROR!</v>
      </c>
      <c r="I69" s="352" t="str">
        <f>$B69*'Clients Balance'!#REF!/'Clients Balance'!#REF!</f>
        <v>#ERROR!</v>
      </c>
      <c r="J69" s="352" t="str">
        <f>$B69*'Clients Balance'!#REF!/'Clients Balance'!#REF!</f>
        <v>#ERROR!</v>
      </c>
      <c r="K69" s="352" t="str">
        <f>$B69*'Clients Balance'!#REF!/'Clients Balance'!#REF!</f>
        <v>#ERROR!</v>
      </c>
      <c r="L69" s="352" t="str">
        <f>$B69*'Clients Balance'!#REF!/'Clients Balance'!#REF!</f>
        <v>#ERROR!</v>
      </c>
      <c r="M69" s="352" t="str">
        <f>$B69*'Clients Balance'!#REF!/'Clients Balance'!#REF!</f>
        <v>#ERROR!</v>
      </c>
      <c r="N69" s="352" t="str">
        <f>$B69*'Clients Balance'!#REF!/'Clients Balance'!#REF!</f>
        <v>#ERROR!</v>
      </c>
      <c r="O69" s="352" t="str">
        <f>$B69*'Clients Balance'!#REF!/'Clients Balance'!#REF!</f>
        <v>#ERROR!</v>
      </c>
      <c r="P69" s="352" t="str">
        <f>$B69*'Clients Balance'!#REF!/'Clients Balance'!#REF!</f>
        <v>#ERROR!</v>
      </c>
      <c r="Q69" s="352" t="str">
        <f>$B69*'Clients Balance'!#REF!/'Clients Balance'!#REF!</f>
        <v>#ERROR!</v>
      </c>
      <c r="R69" s="352" t="str">
        <f>$B69*'Clients Balance'!#REF!/'Clients Balance'!#REF!</f>
        <v>#ERROR!</v>
      </c>
      <c r="S69" s="352" t="str">
        <f>$B69*'Clients Balance'!#REF!/'Clients Balance'!#REF!</f>
        <v>#ERROR!</v>
      </c>
      <c r="T69" s="352" t="str">
        <f>$B69*'Clients Balance'!#REF!/'Clients Balance'!#REF!</f>
        <v>#ERROR!</v>
      </c>
      <c r="U69" s="352" t="str">
        <f>$B69*'Clients Balance'!#REF!/'Clients Balance'!#REF!</f>
        <v>#ERROR!</v>
      </c>
    </row>
    <row r="70" ht="15.75" customHeight="1">
      <c r="A70" s="355">
        <v>45434.0</v>
      </c>
      <c r="B70" s="352">
        <f t="shared" si="2"/>
        <v>13500</v>
      </c>
      <c r="C70" s="352" t="str">
        <f>$B70*'Clients Balance'!#REF!/'Clients Balance'!#REF!</f>
        <v>#ERROR!</v>
      </c>
      <c r="D70" s="352" t="str">
        <f>$B70*'Clients Balance'!#REF!/'Clients Balance'!#REF!</f>
        <v>#ERROR!</v>
      </c>
      <c r="E70" s="352" t="str">
        <f>$B70*'Clients Balance'!#REF!/'Clients Balance'!#REF!</f>
        <v>#ERROR!</v>
      </c>
      <c r="F70" s="352" t="str">
        <f>$B70*'Clients Balance'!#REF!/'Clients Balance'!#REF!</f>
        <v>#ERROR!</v>
      </c>
      <c r="G70" s="352" t="str">
        <f>$B70*'Clients Balance'!#REF!/'Clients Balance'!#REF!</f>
        <v>#ERROR!</v>
      </c>
      <c r="H70" s="352" t="str">
        <f>$B70*'Clients Balance'!#REF!/'Clients Balance'!#REF!</f>
        <v>#ERROR!</v>
      </c>
      <c r="I70" s="352" t="str">
        <f>$B70*'Clients Balance'!#REF!/'Clients Balance'!#REF!</f>
        <v>#ERROR!</v>
      </c>
      <c r="J70" s="352" t="str">
        <f>$B70*'Clients Balance'!#REF!/'Clients Balance'!#REF!</f>
        <v>#ERROR!</v>
      </c>
      <c r="K70" s="352" t="str">
        <f>$B70*'Clients Balance'!#REF!/'Clients Balance'!#REF!</f>
        <v>#ERROR!</v>
      </c>
      <c r="L70" s="352" t="str">
        <f>$B70*'Clients Balance'!#REF!/'Clients Balance'!#REF!</f>
        <v>#ERROR!</v>
      </c>
      <c r="M70" s="352" t="str">
        <f>$B70*'Clients Balance'!#REF!/'Clients Balance'!#REF!</f>
        <v>#ERROR!</v>
      </c>
      <c r="N70" s="352" t="str">
        <f>$B70*'Clients Balance'!#REF!/'Clients Balance'!#REF!</f>
        <v>#ERROR!</v>
      </c>
      <c r="O70" s="352" t="str">
        <f>$B70*'Clients Balance'!#REF!/'Clients Balance'!#REF!</f>
        <v>#ERROR!</v>
      </c>
      <c r="P70" s="352" t="str">
        <f>$B70*'Clients Balance'!#REF!/'Clients Balance'!#REF!</f>
        <v>#ERROR!</v>
      </c>
      <c r="Q70" s="352" t="str">
        <f>$B70*'Clients Balance'!#REF!/'Clients Balance'!#REF!</f>
        <v>#ERROR!</v>
      </c>
      <c r="R70" s="352" t="str">
        <f>$B70*'Clients Balance'!#REF!/'Clients Balance'!#REF!</f>
        <v>#ERROR!</v>
      </c>
      <c r="S70" s="352" t="str">
        <f>$B70*'Clients Balance'!#REF!/'Clients Balance'!#REF!</f>
        <v>#ERROR!</v>
      </c>
      <c r="T70" s="352" t="str">
        <f>$B70*'Clients Balance'!#REF!/'Clients Balance'!#REF!</f>
        <v>#ERROR!</v>
      </c>
      <c r="U70" s="352" t="str">
        <f>$B70*'Clients Balance'!#REF!/'Clients Balance'!#REF!</f>
        <v>#ERROR!</v>
      </c>
    </row>
    <row r="71" ht="15.75" customHeight="1">
      <c r="A71" s="355">
        <v>45435.0</v>
      </c>
      <c r="B71" s="352">
        <f t="shared" si="2"/>
        <v>13500</v>
      </c>
      <c r="C71" s="352" t="str">
        <f>$B71*'Clients Balance'!#REF!/'Clients Balance'!#REF!</f>
        <v>#ERROR!</v>
      </c>
      <c r="D71" s="352" t="str">
        <f>$B71*'Clients Balance'!#REF!/'Clients Balance'!#REF!</f>
        <v>#ERROR!</v>
      </c>
      <c r="E71" s="352" t="str">
        <f>$B71*'Clients Balance'!#REF!/'Clients Balance'!#REF!</f>
        <v>#ERROR!</v>
      </c>
      <c r="F71" s="352" t="str">
        <f>$B71*'Clients Balance'!#REF!/'Clients Balance'!#REF!</f>
        <v>#ERROR!</v>
      </c>
      <c r="G71" s="352" t="str">
        <f>$B71*'Clients Balance'!#REF!/'Clients Balance'!#REF!</f>
        <v>#ERROR!</v>
      </c>
      <c r="H71" s="352" t="str">
        <f>$B71*'Clients Balance'!#REF!/'Clients Balance'!#REF!</f>
        <v>#ERROR!</v>
      </c>
      <c r="I71" s="352" t="str">
        <f>$B71*'Clients Balance'!#REF!/'Clients Balance'!#REF!</f>
        <v>#ERROR!</v>
      </c>
      <c r="J71" s="352" t="str">
        <f>$B71*'Clients Balance'!#REF!/'Clients Balance'!#REF!</f>
        <v>#ERROR!</v>
      </c>
      <c r="K71" s="352" t="str">
        <f>$B71*'Clients Balance'!#REF!/'Clients Balance'!#REF!</f>
        <v>#ERROR!</v>
      </c>
      <c r="L71" s="352" t="str">
        <f>$B71*'Clients Balance'!#REF!/'Clients Balance'!#REF!</f>
        <v>#ERROR!</v>
      </c>
      <c r="M71" s="352" t="str">
        <f>$B71*'Clients Balance'!#REF!/'Clients Balance'!#REF!</f>
        <v>#ERROR!</v>
      </c>
      <c r="N71" s="352" t="str">
        <f>$B71*'Clients Balance'!#REF!/'Clients Balance'!#REF!</f>
        <v>#ERROR!</v>
      </c>
      <c r="O71" s="352" t="str">
        <f>$B71*'Clients Balance'!#REF!/'Clients Balance'!#REF!</f>
        <v>#ERROR!</v>
      </c>
      <c r="P71" s="352" t="str">
        <f>$B71*'Clients Balance'!#REF!/'Clients Balance'!#REF!</f>
        <v>#ERROR!</v>
      </c>
      <c r="Q71" s="352" t="str">
        <f>$B71*'Clients Balance'!#REF!/'Clients Balance'!#REF!</f>
        <v>#ERROR!</v>
      </c>
      <c r="R71" s="352" t="str">
        <f>$B71*'Clients Balance'!#REF!/'Clients Balance'!#REF!</f>
        <v>#ERROR!</v>
      </c>
      <c r="S71" s="352" t="str">
        <f>$B71*'Clients Balance'!#REF!/'Clients Balance'!#REF!</f>
        <v>#ERROR!</v>
      </c>
      <c r="T71" s="352" t="str">
        <f>$B71*'Clients Balance'!#REF!/'Clients Balance'!#REF!</f>
        <v>#ERROR!</v>
      </c>
      <c r="U71" s="352" t="str">
        <f>$B71*'Clients Balance'!#REF!/'Clients Balance'!#REF!</f>
        <v>#ERROR!</v>
      </c>
    </row>
    <row r="72" ht="15.75" customHeight="1">
      <c r="A72" s="355">
        <v>45436.0</v>
      </c>
      <c r="B72" s="352">
        <f t="shared" si="2"/>
        <v>13500</v>
      </c>
      <c r="C72" s="352" t="str">
        <f>$B72*'Clients Balance'!#REF!/'Clients Balance'!#REF!</f>
        <v>#ERROR!</v>
      </c>
      <c r="D72" s="352" t="str">
        <f>$B72*'Clients Balance'!#REF!/'Clients Balance'!#REF!</f>
        <v>#ERROR!</v>
      </c>
      <c r="E72" s="352" t="str">
        <f>$B72*'Clients Balance'!#REF!/'Clients Balance'!#REF!</f>
        <v>#ERROR!</v>
      </c>
      <c r="F72" s="352" t="str">
        <f>$B72*'Clients Balance'!#REF!/'Clients Balance'!#REF!</f>
        <v>#ERROR!</v>
      </c>
      <c r="G72" s="352" t="str">
        <f>$B72*'Clients Balance'!#REF!/'Clients Balance'!#REF!</f>
        <v>#ERROR!</v>
      </c>
      <c r="H72" s="352" t="str">
        <f>$B72*'Clients Balance'!#REF!/'Clients Balance'!#REF!</f>
        <v>#ERROR!</v>
      </c>
      <c r="I72" s="352" t="str">
        <f>$B72*'Clients Balance'!#REF!/'Clients Balance'!#REF!</f>
        <v>#ERROR!</v>
      </c>
      <c r="J72" s="352" t="str">
        <f>$B72*'Clients Balance'!#REF!/'Clients Balance'!#REF!</f>
        <v>#ERROR!</v>
      </c>
      <c r="K72" s="352" t="str">
        <f>$B72*'Clients Balance'!#REF!/'Clients Balance'!#REF!</f>
        <v>#ERROR!</v>
      </c>
      <c r="L72" s="352" t="str">
        <f>$B72*'Clients Balance'!#REF!/'Clients Balance'!#REF!</f>
        <v>#ERROR!</v>
      </c>
      <c r="M72" s="352" t="str">
        <f>$B72*'Clients Balance'!#REF!/'Clients Balance'!#REF!</f>
        <v>#ERROR!</v>
      </c>
      <c r="N72" s="352" t="str">
        <f>$B72*'Clients Balance'!#REF!/'Clients Balance'!#REF!</f>
        <v>#ERROR!</v>
      </c>
      <c r="O72" s="352" t="str">
        <f>$B72*'Clients Balance'!#REF!/'Clients Balance'!#REF!</f>
        <v>#ERROR!</v>
      </c>
      <c r="P72" s="352" t="str">
        <f>$B72*'Clients Balance'!#REF!/'Clients Balance'!#REF!</f>
        <v>#ERROR!</v>
      </c>
      <c r="Q72" s="352" t="str">
        <f>$B72*'Clients Balance'!#REF!/'Clients Balance'!#REF!</f>
        <v>#ERROR!</v>
      </c>
      <c r="R72" s="352" t="str">
        <f>$B72*'Clients Balance'!#REF!/'Clients Balance'!#REF!</f>
        <v>#ERROR!</v>
      </c>
      <c r="S72" s="352" t="str">
        <f>$B72*'Clients Balance'!#REF!/'Clients Balance'!#REF!</f>
        <v>#ERROR!</v>
      </c>
      <c r="T72" s="352" t="str">
        <f>$B72*'Clients Balance'!#REF!/'Clients Balance'!#REF!</f>
        <v>#ERROR!</v>
      </c>
      <c r="U72" s="352" t="str">
        <f>$B72*'Clients Balance'!#REF!/'Clients Balance'!#REF!</f>
        <v>#ERROR!</v>
      </c>
    </row>
    <row r="73" ht="15.75" customHeight="1">
      <c r="A73" s="355">
        <v>45439.0</v>
      </c>
      <c r="B73" s="352">
        <f t="shared" si="2"/>
        <v>13500</v>
      </c>
      <c r="C73" s="352" t="str">
        <f>$B73*'Clients Balance'!#REF!/'Clients Balance'!#REF!</f>
        <v>#ERROR!</v>
      </c>
      <c r="D73" s="352" t="str">
        <f>$B73*'Clients Balance'!#REF!/'Clients Balance'!#REF!</f>
        <v>#ERROR!</v>
      </c>
      <c r="E73" s="352" t="str">
        <f>$B73*'Clients Balance'!#REF!/'Clients Balance'!#REF!</f>
        <v>#ERROR!</v>
      </c>
      <c r="F73" s="352" t="str">
        <f>$B73*'Clients Balance'!#REF!/'Clients Balance'!#REF!</f>
        <v>#ERROR!</v>
      </c>
      <c r="G73" s="352" t="str">
        <f>$B73*'Clients Balance'!#REF!/'Clients Balance'!#REF!</f>
        <v>#ERROR!</v>
      </c>
      <c r="H73" s="352" t="str">
        <f>$B73*'Clients Balance'!#REF!/'Clients Balance'!#REF!</f>
        <v>#ERROR!</v>
      </c>
      <c r="I73" s="352" t="str">
        <f>$B73*'Clients Balance'!#REF!/'Clients Balance'!#REF!</f>
        <v>#ERROR!</v>
      </c>
      <c r="J73" s="352" t="str">
        <f>$B73*'Clients Balance'!#REF!/'Clients Balance'!#REF!</f>
        <v>#ERROR!</v>
      </c>
      <c r="K73" s="352" t="str">
        <f>$B73*'Clients Balance'!#REF!/'Clients Balance'!#REF!</f>
        <v>#ERROR!</v>
      </c>
      <c r="L73" s="352" t="str">
        <f>$B73*'Clients Balance'!#REF!/'Clients Balance'!#REF!</f>
        <v>#ERROR!</v>
      </c>
      <c r="M73" s="352" t="str">
        <f>$B73*'Clients Balance'!#REF!/'Clients Balance'!#REF!</f>
        <v>#ERROR!</v>
      </c>
      <c r="N73" s="352" t="str">
        <f>$B73*'Clients Balance'!#REF!/'Clients Balance'!#REF!</f>
        <v>#ERROR!</v>
      </c>
      <c r="O73" s="352" t="str">
        <f>$B73*'Clients Balance'!#REF!/'Clients Balance'!#REF!</f>
        <v>#ERROR!</v>
      </c>
      <c r="P73" s="352" t="str">
        <f>$B73*'Clients Balance'!#REF!/'Clients Balance'!#REF!</f>
        <v>#ERROR!</v>
      </c>
      <c r="Q73" s="352" t="str">
        <f>$B73*'Clients Balance'!#REF!/'Clients Balance'!#REF!</f>
        <v>#ERROR!</v>
      </c>
      <c r="R73" s="352" t="str">
        <f>$B73*'Clients Balance'!#REF!/'Clients Balance'!#REF!</f>
        <v>#ERROR!</v>
      </c>
      <c r="S73" s="352" t="str">
        <f>$B73*'Clients Balance'!#REF!/'Clients Balance'!#REF!</f>
        <v>#ERROR!</v>
      </c>
      <c r="T73" s="352" t="str">
        <f>$B73*'Clients Balance'!#REF!/'Clients Balance'!#REF!</f>
        <v>#ERROR!</v>
      </c>
      <c r="U73" s="352" t="str">
        <f>$B73*'Clients Balance'!#REF!/'Clients Balance'!#REF!</f>
        <v>#ERROR!</v>
      </c>
    </row>
    <row r="74" ht="15.75" customHeight="1">
      <c r="A74" s="355">
        <v>45440.0</v>
      </c>
      <c r="B74" s="352">
        <f t="shared" si="2"/>
        <v>13500</v>
      </c>
      <c r="C74" s="352" t="str">
        <f>$B74*'Clients Balance'!#REF!/'Clients Balance'!#REF!</f>
        <v>#ERROR!</v>
      </c>
      <c r="D74" s="352" t="str">
        <f>$B74*'Clients Balance'!#REF!/'Clients Balance'!#REF!</f>
        <v>#ERROR!</v>
      </c>
      <c r="E74" s="352" t="str">
        <f>$B74*'Clients Balance'!#REF!/'Clients Balance'!#REF!</f>
        <v>#ERROR!</v>
      </c>
      <c r="F74" s="352" t="str">
        <f>$B74*'Clients Balance'!#REF!/'Clients Balance'!#REF!</f>
        <v>#ERROR!</v>
      </c>
      <c r="G74" s="352" t="str">
        <f>$B74*'Clients Balance'!#REF!/'Clients Balance'!#REF!</f>
        <v>#ERROR!</v>
      </c>
      <c r="H74" s="352" t="str">
        <f>$B74*'Clients Balance'!#REF!/'Clients Balance'!#REF!</f>
        <v>#ERROR!</v>
      </c>
      <c r="I74" s="352" t="str">
        <f>$B74*'Clients Balance'!#REF!/'Clients Balance'!#REF!</f>
        <v>#ERROR!</v>
      </c>
      <c r="J74" s="352" t="str">
        <f>$B74*'Clients Balance'!#REF!/'Clients Balance'!#REF!</f>
        <v>#ERROR!</v>
      </c>
      <c r="K74" s="352" t="str">
        <f>$B74*'Clients Balance'!#REF!/'Clients Balance'!#REF!</f>
        <v>#ERROR!</v>
      </c>
      <c r="L74" s="352" t="str">
        <f>$B74*'Clients Balance'!#REF!/'Clients Balance'!#REF!</f>
        <v>#ERROR!</v>
      </c>
      <c r="M74" s="352" t="str">
        <f>$B74*'Clients Balance'!#REF!/'Clients Balance'!#REF!</f>
        <v>#ERROR!</v>
      </c>
      <c r="N74" s="352" t="str">
        <f>$B74*'Clients Balance'!#REF!/'Clients Balance'!#REF!</f>
        <v>#ERROR!</v>
      </c>
      <c r="O74" s="352" t="str">
        <f>$B74*'Clients Balance'!#REF!/'Clients Balance'!#REF!</f>
        <v>#ERROR!</v>
      </c>
      <c r="P74" s="352" t="str">
        <f>$B74*'Clients Balance'!#REF!/'Clients Balance'!#REF!</f>
        <v>#ERROR!</v>
      </c>
      <c r="Q74" s="352" t="str">
        <f>$B74*'Clients Balance'!#REF!/'Clients Balance'!#REF!</f>
        <v>#ERROR!</v>
      </c>
      <c r="R74" s="352" t="str">
        <f>$B74*'Clients Balance'!#REF!/'Clients Balance'!#REF!</f>
        <v>#ERROR!</v>
      </c>
      <c r="S74" s="352" t="str">
        <f>$B74*'Clients Balance'!#REF!/'Clients Balance'!#REF!</f>
        <v>#ERROR!</v>
      </c>
      <c r="T74" s="352" t="str">
        <f>$B74*'Clients Balance'!#REF!/'Clients Balance'!#REF!</f>
        <v>#ERROR!</v>
      </c>
      <c r="U74" s="352" t="str">
        <f>$B74*'Clients Balance'!#REF!/'Clients Balance'!#REF!</f>
        <v>#ERROR!</v>
      </c>
    </row>
    <row r="75" ht="15.75" customHeight="1">
      <c r="A75" s="355">
        <v>45441.0</v>
      </c>
      <c r="B75" s="352">
        <f t="shared" si="2"/>
        <v>13500</v>
      </c>
      <c r="C75" s="352" t="str">
        <f>$B75*'Clients Balance'!#REF!/'Clients Balance'!#REF!</f>
        <v>#ERROR!</v>
      </c>
      <c r="D75" s="352" t="str">
        <f>$B75*'Clients Balance'!#REF!/'Clients Balance'!#REF!</f>
        <v>#ERROR!</v>
      </c>
      <c r="E75" s="352" t="str">
        <f>$B75*'Clients Balance'!#REF!/'Clients Balance'!#REF!</f>
        <v>#ERROR!</v>
      </c>
      <c r="F75" s="352" t="str">
        <f>$B75*'Clients Balance'!#REF!/'Clients Balance'!#REF!</f>
        <v>#ERROR!</v>
      </c>
      <c r="G75" s="352" t="str">
        <f>$B75*'Clients Balance'!#REF!/'Clients Balance'!#REF!</f>
        <v>#ERROR!</v>
      </c>
      <c r="H75" s="352" t="str">
        <f>$B75*'Clients Balance'!#REF!/'Clients Balance'!#REF!</f>
        <v>#ERROR!</v>
      </c>
      <c r="I75" s="352" t="str">
        <f>$B75*'Clients Balance'!#REF!/'Clients Balance'!#REF!</f>
        <v>#ERROR!</v>
      </c>
      <c r="J75" s="352" t="str">
        <f>$B75*'Clients Balance'!#REF!/'Clients Balance'!#REF!</f>
        <v>#ERROR!</v>
      </c>
      <c r="K75" s="352" t="str">
        <f>$B75*'Clients Balance'!#REF!/'Clients Balance'!#REF!</f>
        <v>#ERROR!</v>
      </c>
      <c r="L75" s="352" t="str">
        <f>$B75*'Clients Balance'!#REF!/'Clients Balance'!#REF!</f>
        <v>#ERROR!</v>
      </c>
      <c r="M75" s="352" t="str">
        <f>$B75*'Clients Balance'!#REF!/'Clients Balance'!#REF!</f>
        <v>#ERROR!</v>
      </c>
      <c r="N75" s="352" t="str">
        <f>$B75*'Clients Balance'!#REF!/'Clients Balance'!#REF!</f>
        <v>#ERROR!</v>
      </c>
      <c r="O75" s="352" t="str">
        <f>$B75*'Clients Balance'!#REF!/'Clients Balance'!#REF!</f>
        <v>#ERROR!</v>
      </c>
      <c r="P75" s="352" t="str">
        <f>$B75*'Clients Balance'!#REF!/'Clients Balance'!#REF!</f>
        <v>#ERROR!</v>
      </c>
      <c r="Q75" s="352" t="str">
        <f>$B75*'Clients Balance'!#REF!/'Clients Balance'!#REF!</f>
        <v>#ERROR!</v>
      </c>
      <c r="R75" s="352" t="str">
        <f>$B75*'Clients Balance'!#REF!/'Clients Balance'!#REF!</f>
        <v>#ERROR!</v>
      </c>
      <c r="S75" s="352" t="str">
        <f>$B75*'Clients Balance'!#REF!/'Clients Balance'!#REF!</f>
        <v>#ERROR!</v>
      </c>
      <c r="T75" s="352" t="str">
        <f>$B75*'Clients Balance'!#REF!/'Clients Balance'!#REF!</f>
        <v>#ERROR!</v>
      </c>
      <c r="U75" s="352" t="str">
        <f>$B75*'Clients Balance'!#REF!/'Clients Balance'!#REF!</f>
        <v>#ERROR!</v>
      </c>
    </row>
    <row r="76" ht="15.75" customHeight="1">
      <c r="A76" s="355">
        <v>45442.0</v>
      </c>
      <c r="B76" s="352">
        <f t="shared" si="2"/>
        <v>13500</v>
      </c>
      <c r="C76" s="352" t="str">
        <f>$B76*'Clients Balance'!#REF!/'Clients Balance'!#REF!</f>
        <v>#ERROR!</v>
      </c>
      <c r="D76" s="352" t="str">
        <f>$B76*'Clients Balance'!#REF!/'Clients Balance'!#REF!</f>
        <v>#ERROR!</v>
      </c>
      <c r="E76" s="352" t="str">
        <f>$B76*'Clients Balance'!#REF!/'Clients Balance'!#REF!</f>
        <v>#ERROR!</v>
      </c>
      <c r="F76" s="352" t="str">
        <f>$B76*'Clients Balance'!#REF!/'Clients Balance'!#REF!</f>
        <v>#ERROR!</v>
      </c>
      <c r="G76" s="352" t="str">
        <f>$B76*'Clients Balance'!#REF!/'Clients Balance'!#REF!</f>
        <v>#ERROR!</v>
      </c>
      <c r="H76" s="352" t="str">
        <f>$B76*'Clients Balance'!#REF!/'Clients Balance'!#REF!</f>
        <v>#ERROR!</v>
      </c>
      <c r="I76" s="352" t="str">
        <f>$B76*'Clients Balance'!#REF!/'Clients Balance'!#REF!</f>
        <v>#ERROR!</v>
      </c>
      <c r="J76" s="352" t="str">
        <f>$B76*'Clients Balance'!#REF!/'Clients Balance'!#REF!</f>
        <v>#ERROR!</v>
      </c>
      <c r="K76" s="352" t="str">
        <f>$B76*'Clients Balance'!#REF!/'Clients Balance'!#REF!</f>
        <v>#ERROR!</v>
      </c>
      <c r="L76" s="352" t="str">
        <f>$B76*'Clients Balance'!#REF!/'Clients Balance'!#REF!</f>
        <v>#ERROR!</v>
      </c>
      <c r="M76" s="352" t="str">
        <f>$B76*'Clients Balance'!#REF!/'Clients Balance'!#REF!</f>
        <v>#ERROR!</v>
      </c>
      <c r="N76" s="352" t="str">
        <f>$B76*'Clients Balance'!#REF!/'Clients Balance'!#REF!</f>
        <v>#ERROR!</v>
      </c>
      <c r="O76" s="352" t="str">
        <f>$B76*'Clients Balance'!#REF!/'Clients Balance'!#REF!</f>
        <v>#ERROR!</v>
      </c>
      <c r="P76" s="352" t="str">
        <f>$B76*'Clients Balance'!#REF!/'Clients Balance'!#REF!</f>
        <v>#ERROR!</v>
      </c>
      <c r="Q76" s="352" t="str">
        <f>$B76*'Clients Balance'!#REF!/'Clients Balance'!#REF!</f>
        <v>#ERROR!</v>
      </c>
      <c r="R76" s="352" t="str">
        <f>$B76*'Clients Balance'!#REF!/'Clients Balance'!#REF!</f>
        <v>#ERROR!</v>
      </c>
      <c r="S76" s="352" t="str">
        <f>$B76*'Clients Balance'!#REF!/'Clients Balance'!#REF!</f>
        <v>#ERROR!</v>
      </c>
      <c r="T76" s="352" t="str">
        <f>$B76*'Clients Balance'!#REF!/'Clients Balance'!#REF!</f>
        <v>#ERROR!</v>
      </c>
      <c r="U76" s="352" t="str">
        <f>$B76*'Clients Balance'!#REF!/'Clients Balance'!#REF!</f>
        <v>#ERROR!</v>
      </c>
    </row>
    <row r="77" ht="15.75" customHeight="1">
      <c r="A77" s="355">
        <v>45443.0</v>
      </c>
      <c r="B77" s="356">
        <v>0.0</v>
      </c>
      <c r="C77" s="352" t="str">
        <f>$B77*'Clients Balance'!#REF!/'Clients Balance'!#REF!</f>
        <v>#ERROR!</v>
      </c>
      <c r="D77" s="352" t="str">
        <f>$B77*'Clients Balance'!#REF!/'Clients Balance'!#REF!</f>
        <v>#ERROR!</v>
      </c>
      <c r="E77" s="352" t="str">
        <f>$B77*'Clients Balance'!#REF!/'Clients Balance'!#REF!</f>
        <v>#ERROR!</v>
      </c>
      <c r="F77" s="352" t="str">
        <f>$B77*'Clients Balance'!#REF!/'Clients Balance'!#REF!</f>
        <v>#ERROR!</v>
      </c>
      <c r="G77" s="352" t="str">
        <f>$B77*'Clients Balance'!#REF!/'Clients Balance'!#REF!</f>
        <v>#ERROR!</v>
      </c>
      <c r="H77" s="352" t="str">
        <f>$B77*'Clients Balance'!#REF!/'Clients Balance'!#REF!</f>
        <v>#ERROR!</v>
      </c>
      <c r="I77" s="352" t="str">
        <f>$B77*'Clients Balance'!#REF!/'Clients Balance'!#REF!</f>
        <v>#ERROR!</v>
      </c>
      <c r="J77" s="352" t="str">
        <f>$B77*'Clients Balance'!#REF!/'Clients Balance'!#REF!</f>
        <v>#ERROR!</v>
      </c>
      <c r="K77" s="352" t="str">
        <f>$B77*'Clients Balance'!#REF!/'Clients Balance'!#REF!</f>
        <v>#ERROR!</v>
      </c>
      <c r="L77" s="352" t="str">
        <f>$B77*'Clients Balance'!#REF!/'Clients Balance'!#REF!</f>
        <v>#ERROR!</v>
      </c>
      <c r="M77" s="352" t="str">
        <f>$B77*'Clients Balance'!#REF!/'Clients Balance'!#REF!</f>
        <v>#ERROR!</v>
      </c>
      <c r="N77" s="352" t="str">
        <f>$B77*'Clients Balance'!#REF!/'Clients Balance'!#REF!</f>
        <v>#ERROR!</v>
      </c>
      <c r="O77" s="352" t="str">
        <f>$B77*'Clients Balance'!#REF!/'Clients Balance'!#REF!</f>
        <v>#ERROR!</v>
      </c>
      <c r="P77" s="352" t="str">
        <f>$B77*'Clients Balance'!#REF!/'Clients Balance'!#REF!</f>
        <v>#ERROR!</v>
      </c>
      <c r="Q77" s="352" t="str">
        <f>$B77*'Clients Balance'!#REF!/'Clients Balance'!#REF!</f>
        <v>#ERROR!</v>
      </c>
      <c r="R77" s="352" t="str">
        <f>$B77*'Clients Balance'!#REF!/'Clients Balance'!#REF!</f>
        <v>#ERROR!</v>
      </c>
      <c r="S77" s="352" t="str">
        <f>$B77*'Clients Balance'!#REF!/'Clients Balance'!#REF!</f>
        <v>#ERROR!</v>
      </c>
      <c r="T77" s="352" t="str">
        <f>$B77*'Clients Balance'!#REF!/'Clients Balance'!#REF!</f>
        <v>#ERROR!</v>
      </c>
      <c r="U77" s="352" t="str">
        <f>$B77*'Clients Balance'!#REF!/'Clients Balance'!#REF!</f>
        <v>#ERROR!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44"/>
    <col customWidth="1" min="2" max="2" width="12.33"/>
    <col customWidth="1" min="3" max="18" width="10.44"/>
    <col customWidth="1" min="19" max="19" width="15.33"/>
    <col customWidth="1" min="20" max="26" width="10.44"/>
  </cols>
  <sheetData>
    <row r="1" ht="15.75" customHeight="1">
      <c r="A1" s="345" t="s">
        <v>133</v>
      </c>
      <c r="B1" s="345" t="s">
        <v>134</v>
      </c>
      <c r="C1" s="345" t="s">
        <v>215</v>
      </c>
      <c r="D1" s="345" t="s">
        <v>185</v>
      </c>
      <c r="E1" s="345" t="s">
        <v>186</v>
      </c>
      <c r="F1" s="345" t="s">
        <v>187</v>
      </c>
      <c r="G1" s="345" t="s">
        <v>188</v>
      </c>
      <c r="H1" s="345" t="s">
        <v>189</v>
      </c>
      <c r="I1" s="345" t="s">
        <v>190</v>
      </c>
      <c r="J1" s="345" t="s">
        <v>191</v>
      </c>
      <c r="K1" s="345" t="s">
        <v>192</v>
      </c>
      <c r="L1" s="345" t="s">
        <v>193</v>
      </c>
      <c r="M1" s="345" t="s">
        <v>194</v>
      </c>
      <c r="N1" s="345" t="s">
        <v>195</v>
      </c>
      <c r="O1" s="159" t="s">
        <v>196</v>
      </c>
      <c r="P1" s="351" t="s">
        <v>154</v>
      </c>
      <c r="Q1" s="351" t="s">
        <v>197</v>
      </c>
      <c r="R1" s="159" t="s">
        <v>198</v>
      </c>
      <c r="S1" s="159" t="s">
        <v>225</v>
      </c>
      <c r="T1" s="159" t="s">
        <v>75</v>
      </c>
      <c r="U1" s="159" t="s">
        <v>76</v>
      </c>
    </row>
    <row r="2" ht="15.75" hidden="1" customHeight="1">
      <c r="A2" s="345" t="s">
        <v>226</v>
      </c>
      <c r="B2" s="352">
        <f>221627+107624</f>
        <v>329251</v>
      </c>
      <c r="C2" s="352" t="str">
        <f>B2*'Clients Balance'!C2/('Clients Balance'!C2+'Clients Balance'!#REF!+'Clients Balance'!#REF!)</f>
        <v>#ERROR!</v>
      </c>
      <c r="D2" s="352" t="str">
        <f>B2*'Clients Balance'!#REF!/('Clients Balance'!#REF!+'Clients Balance'!#REF!+'Clients Balance'!C2)</f>
        <v>#ERROR!</v>
      </c>
      <c r="E2" s="352" t="str">
        <f>B2*'Clients Balance'!#REF!/('Clients Balance'!#REF!+'Clients Balance'!#REF!+'Clients Balance'!C2)</f>
        <v>#ERROR!</v>
      </c>
    </row>
    <row r="3" ht="15.75" customHeight="1">
      <c r="A3" s="353" t="s">
        <v>227</v>
      </c>
      <c r="B3" s="352">
        <f>5*3163</f>
        <v>15815</v>
      </c>
      <c r="C3" s="352" t="str">
        <f>B3*'Clients Balance'!C3/('Clients Balance'!C3+'Clients Balance'!#REF!+'Clients Balance'!#REF!)</f>
        <v>#ERROR!</v>
      </c>
      <c r="D3" s="352" t="str">
        <f>B3*'Clients Balance'!#REF!/('Clients Balance'!#REF!+'Clients Balance'!#REF!+'Clients Balance'!C3)</f>
        <v>#ERROR!</v>
      </c>
      <c r="E3" s="352" t="str">
        <f>B3*'Clients Balance'!#REF!/('Clients Balance'!#REF!+'Clients Balance'!#REF!+'Clients Balance'!C3)</f>
        <v>#ERROR!</v>
      </c>
    </row>
    <row r="4" ht="15.75" customHeight="1">
      <c r="A4" s="353" t="s">
        <v>228</v>
      </c>
      <c r="B4" s="352">
        <f>2*3163</f>
        <v>6326</v>
      </c>
      <c r="C4" s="352" t="str">
        <f>B4*'Clients Balance'!C5/('Clients Balance'!C5+'Clients Balance'!#REF!+'Clients Balance'!#REF!)</f>
        <v>#ERROR!</v>
      </c>
      <c r="D4" s="352" t="str">
        <f>B4*'Clients Balance'!#REF!/('Clients Balance'!C5+'Clients Balance'!#REF!+'Clients Balance'!#REF!)</f>
        <v>#ERROR!</v>
      </c>
      <c r="E4" s="352" t="str">
        <f>B4*'Clients Balance'!#REF!/('Clients Balance'!#REF!+'Clients Balance'!#REF!+'Clients Balance'!C5)</f>
        <v>#ERROR!</v>
      </c>
    </row>
    <row r="5" ht="15.75" customHeight="1">
      <c r="A5" s="354">
        <v>45334.0</v>
      </c>
      <c r="B5" s="352">
        <f t="shared" ref="B5:B18" si="1">3163</f>
        <v>3163</v>
      </c>
      <c r="C5" s="352" t="str">
        <f>B5*'Clients Balance'!C7/('Clients Balance'!C7+'Clients Balance'!#REF!+'Clients Balance'!#REF!+'Clients Balance'!#REF!)</f>
        <v>#ERROR!</v>
      </c>
      <c r="D5" s="352" t="str">
        <f>B5*'Clients Balance'!#REF!/('Clients Balance'!C7+'Clients Balance'!#REF!+'Clients Balance'!#REF!+'Clients Balance'!#REF!)</f>
        <v>#ERROR!</v>
      </c>
      <c r="E5" s="352" t="str">
        <f>B5*'Clients Balance'!#REF!/('Clients Balance'!C7+'Clients Balance'!#REF!+'Clients Balance'!#REF!+'Clients Balance'!#REF!)</f>
        <v>#ERROR!</v>
      </c>
      <c r="F5" s="352" t="str">
        <f>B5*'Clients Balance'!#REF!/('Clients Balance'!C7+'Clients Balance'!#REF!+'Clients Balance'!#REF!+'Clients Balance'!#REF!)</f>
        <v>#ERROR!</v>
      </c>
    </row>
    <row r="6" ht="15.75" customHeight="1">
      <c r="A6" s="354">
        <v>45335.0</v>
      </c>
      <c r="B6" s="352">
        <f t="shared" si="1"/>
        <v>3163</v>
      </c>
      <c r="C6" s="352" t="str">
        <f>B6*'Clients Balance'!C8/('Clients Balance'!C8+'Clients Balance'!#REF!+'Clients Balance'!#REF!+'Clients Balance'!#REF!+'Clients Balance'!#REF!)</f>
        <v>#ERROR!</v>
      </c>
      <c r="D6" s="352" t="str">
        <f>B6*'Clients Balance'!#REF!/('Clients Balance'!#REF!+'Clients Balance'!#REF!+'Clients Balance'!#REF!+'Clients Balance'!#REF!+'Clients Balance'!C8)</f>
        <v>#ERROR!</v>
      </c>
      <c r="E6" s="352" t="str">
        <f>B6*'Clients Balance'!#REF!/('Clients Balance'!#REF!+'Clients Balance'!#REF!+'Clients Balance'!#REF!+'Clients Balance'!C8+'Clients Balance'!#REF!)</f>
        <v>#ERROR!</v>
      </c>
      <c r="F6" s="352" t="str">
        <f>B6*'Clients Balance'!#REF!/('Clients Balance'!#REF!+'Clients Balance'!#REF!+'Clients Balance'!C8+'Clients Balance'!#REF!+'Clients Balance'!#REF!)</f>
        <v>#ERROR!</v>
      </c>
      <c r="G6" s="352" t="str">
        <f>B6*'Clients Balance'!#REF!/('Clients Balance'!#REF!+'Clients Balance'!C8+'Clients Balance'!#REF!+'Clients Balance'!#REF!+'Clients Balance'!#REF!)</f>
        <v>#ERROR!</v>
      </c>
    </row>
    <row r="7" ht="15.75" customHeight="1">
      <c r="A7" s="354">
        <v>45336.0</v>
      </c>
      <c r="B7" s="352">
        <f t="shared" si="1"/>
        <v>3163</v>
      </c>
      <c r="C7" s="352">
        <f>$B7*'Clients Balance'!C9/'Clients Balance'!$B9</f>
        <v>2069.722174</v>
      </c>
      <c r="D7" s="352" t="str">
        <f>$B7*'Clients Balance'!#REF!/'Clients Balance'!$B9</f>
        <v>#ERROR!</v>
      </c>
      <c r="E7" s="352" t="str">
        <f>$B7*'Clients Balance'!#REF!/'Clients Balance'!$B9</f>
        <v>#ERROR!</v>
      </c>
      <c r="F7" s="352" t="str">
        <f>$B7*'Clients Balance'!#REF!/'Clients Balance'!$B9</f>
        <v>#ERROR!</v>
      </c>
      <c r="G7" s="352" t="str">
        <f>$B7*'Clients Balance'!#REF!/'Clients Balance'!$B9</f>
        <v>#ERROR!</v>
      </c>
      <c r="H7" s="352" t="str">
        <f>$B7*'Clients Balance'!#REF!/'Clients Balance'!$B9</f>
        <v>#ERROR!</v>
      </c>
      <c r="I7" s="352" t="str">
        <f>$B7*'Clients Balance'!#REF!/'Clients Balance'!$B9</f>
        <v>#ERROR!</v>
      </c>
    </row>
    <row r="8" ht="15.75" customHeight="1">
      <c r="A8" s="354">
        <v>45337.0</v>
      </c>
      <c r="B8" s="352">
        <f t="shared" si="1"/>
        <v>3163</v>
      </c>
      <c r="C8" s="352">
        <f>$B8*'Clients Balance'!C10/'Clients Balance'!$B10</f>
        <v>2069.722174</v>
      </c>
      <c r="D8" s="352" t="str">
        <f>$B8*'Clients Balance'!#REF!/'Clients Balance'!$B10</f>
        <v>#ERROR!</v>
      </c>
      <c r="E8" s="352" t="str">
        <f>$B8*'Clients Balance'!#REF!/'Clients Balance'!$B10</f>
        <v>#ERROR!</v>
      </c>
      <c r="F8" s="352" t="str">
        <f>$B8*'Clients Balance'!#REF!/'Clients Balance'!$B10</f>
        <v>#ERROR!</v>
      </c>
      <c r="G8" s="352" t="str">
        <f>$B8*'Clients Balance'!#REF!/'Clients Balance'!$B10</f>
        <v>#ERROR!</v>
      </c>
      <c r="H8" s="352" t="str">
        <f>$B8*'Clients Balance'!#REF!/'Clients Balance'!$B10</f>
        <v>#ERROR!</v>
      </c>
      <c r="I8" s="352" t="str">
        <f>$B8*'Clients Balance'!#REF!/'Clients Balance'!$B10</f>
        <v>#ERROR!</v>
      </c>
    </row>
    <row r="9" ht="15.75" customHeight="1">
      <c r="A9" s="354">
        <v>45338.0</v>
      </c>
      <c r="B9" s="352">
        <f t="shared" si="1"/>
        <v>3163</v>
      </c>
      <c r="C9" s="352">
        <f>$B9*'Clients Balance'!C11/'Clients Balance'!$B11</f>
        <v>2069.722174</v>
      </c>
      <c r="D9" s="352" t="str">
        <f>$B9*'Clients Balance'!#REF!/'Clients Balance'!$B11</f>
        <v>#ERROR!</v>
      </c>
      <c r="E9" s="352" t="str">
        <f>$B9*'Clients Balance'!#REF!/'Clients Balance'!$B11</f>
        <v>#ERROR!</v>
      </c>
      <c r="F9" s="352" t="str">
        <f>$B9*'Clients Balance'!#REF!/'Clients Balance'!$B11</f>
        <v>#ERROR!</v>
      </c>
      <c r="G9" s="352" t="str">
        <f>$B9*'Clients Balance'!#REF!/'Clients Balance'!$B11</f>
        <v>#ERROR!</v>
      </c>
      <c r="H9" s="352" t="str">
        <f>$B9*'Clients Balance'!#REF!/'Clients Balance'!$B11</f>
        <v>#ERROR!</v>
      </c>
      <c r="I9" s="352" t="str">
        <f>$B9*'Clients Balance'!#REF!/'Clients Balance'!$B11</f>
        <v>#ERROR!</v>
      </c>
      <c r="J9" s="352" t="str">
        <f>$B9*'Clients Balance'!#REF!/'Clients Balance'!$B11</f>
        <v>#ERROR!</v>
      </c>
    </row>
    <row r="10" ht="15.75" customHeight="1">
      <c r="A10" s="354">
        <v>45341.0</v>
      </c>
      <c r="B10" s="352">
        <f t="shared" si="1"/>
        <v>3163</v>
      </c>
      <c r="C10" s="352">
        <f>$B10*'Clients Balance'!C12/'Clients Balance'!$B12</f>
        <v>2069.722174</v>
      </c>
      <c r="D10" s="352" t="str">
        <f>$B10*'Clients Balance'!#REF!/'Clients Balance'!$B12</f>
        <v>#ERROR!</v>
      </c>
      <c r="E10" s="352" t="str">
        <f>$B10*'Clients Balance'!#REF!/'Clients Balance'!$B12</f>
        <v>#ERROR!</v>
      </c>
      <c r="F10" s="352" t="str">
        <f>$B10*'Clients Balance'!#REF!/'Clients Balance'!$B12</f>
        <v>#ERROR!</v>
      </c>
      <c r="G10" s="352" t="str">
        <f>$B10*'Clients Balance'!#REF!/'Clients Balance'!$B12</f>
        <v>#ERROR!</v>
      </c>
      <c r="H10" s="352" t="str">
        <f>$B10*'Clients Balance'!#REF!/'Clients Balance'!$B12</f>
        <v>#ERROR!</v>
      </c>
      <c r="I10" s="352" t="str">
        <f>$B10*'Clients Balance'!#REF!/'Clients Balance'!$B12</f>
        <v>#ERROR!</v>
      </c>
      <c r="J10" s="352" t="str">
        <f>$B10*'Clients Balance'!#REF!/'Clients Balance'!$B12</f>
        <v>#ERROR!</v>
      </c>
      <c r="K10" s="352" t="str">
        <f>$B10*'Clients Balance'!#REF!/'Clients Balance'!$B12</f>
        <v>#ERROR!</v>
      </c>
    </row>
    <row r="11" ht="15.75" customHeight="1">
      <c r="A11" s="354">
        <v>45342.0</v>
      </c>
      <c r="B11" s="352">
        <f t="shared" si="1"/>
        <v>3163</v>
      </c>
      <c r="C11" s="352">
        <f>$B11*'Clients Balance'!C13/'Clients Balance'!$B13</f>
        <v>2069.722174</v>
      </c>
      <c r="D11" s="352" t="str">
        <f>$B11*'Clients Balance'!#REF!/'Clients Balance'!$B13</f>
        <v>#ERROR!</v>
      </c>
      <c r="E11" s="352" t="str">
        <f>$B11*'Clients Balance'!#REF!/'Clients Balance'!$B13</f>
        <v>#ERROR!</v>
      </c>
      <c r="F11" s="352" t="str">
        <f>$B11*'Clients Balance'!#REF!/'Clients Balance'!$B13</f>
        <v>#ERROR!</v>
      </c>
      <c r="G11" s="352" t="str">
        <f>$B11*'Clients Balance'!#REF!/'Clients Balance'!$B13</f>
        <v>#ERROR!</v>
      </c>
      <c r="H11" s="352" t="str">
        <f>$B11*'Clients Balance'!#REF!/'Clients Balance'!$B13</f>
        <v>#ERROR!</v>
      </c>
      <c r="I11" s="352" t="str">
        <f>$B11*'Clients Balance'!#REF!/'Clients Balance'!$B13</f>
        <v>#ERROR!</v>
      </c>
      <c r="J11" s="352" t="str">
        <f>$B11*'Clients Balance'!#REF!/'Clients Balance'!$B13</f>
        <v>#ERROR!</v>
      </c>
      <c r="K11" s="352" t="str">
        <f>$B11*'Clients Balance'!#REF!/'Clients Balance'!$B13</f>
        <v>#ERROR!</v>
      </c>
    </row>
    <row r="12" ht="15.75" customHeight="1">
      <c r="A12" s="354">
        <v>45343.0</v>
      </c>
      <c r="B12" s="352">
        <f t="shared" si="1"/>
        <v>3163</v>
      </c>
      <c r="C12" s="352">
        <f>$B12*'Clients Balance'!C14/'Clients Balance'!$B14</f>
        <v>2069.722174</v>
      </c>
      <c r="D12" s="352" t="str">
        <f>$B12*'Clients Balance'!#REF!/'Clients Balance'!$B14</f>
        <v>#ERROR!</v>
      </c>
      <c r="E12" s="352" t="str">
        <f>$B12*'Clients Balance'!#REF!/'Clients Balance'!$B14</f>
        <v>#ERROR!</v>
      </c>
      <c r="F12" s="352" t="str">
        <f>$B12*'Clients Balance'!#REF!/'Clients Balance'!$B14</f>
        <v>#ERROR!</v>
      </c>
      <c r="G12" s="352" t="str">
        <f>$B12*'Clients Balance'!#REF!/'Clients Balance'!$B14</f>
        <v>#ERROR!</v>
      </c>
      <c r="H12" s="352" t="str">
        <f>$B12*'Clients Balance'!#REF!/'Clients Balance'!$B14</f>
        <v>#ERROR!</v>
      </c>
      <c r="I12" s="352" t="str">
        <f>$B12*'Clients Balance'!#REF!/'Clients Balance'!$B14</f>
        <v>#ERROR!</v>
      </c>
      <c r="J12" s="352" t="str">
        <f>$B12*'Clients Balance'!#REF!/'Clients Balance'!$B14</f>
        <v>#ERROR!</v>
      </c>
      <c r="K12" s="352" t="str">
        <f>$B12*'Clients Balance'!#REF!/'Clients Balance'!$B14</f>
        <v>#ERROR!</v>
      </c>
    </row>
    <row r="13" ht="15.75" customHeight="1">
      <c r="A13" s="354">
        <v>45344.0</v>
      </c>
      <c r="B13" s="352">
        <f t="shared" si="1"/>
        <v>3163</v>
      </c>
      <c r="C13" s="352">
        <f>$B13*'Clients Balance'!C15/'Clients Balance'!$B15</f>
        <v>2069.722174</v>
      </c>
      <c r="D13" s="352" t="str">
        <f>$B13*'Clients Balance'!#REF!/'Clients Balance'!$B15</f>
        <v>#ERROR!</v>
      </c>
      <c r="E13" s="352" t="str">
        <f>$B13*'Clients Balance'!#REF!/'Clients Balance'!$B15</f>
        <v>#ERROR!</v>
      </c>
      <c r="F13" s="352" t="str">
        <f>$B13*'Clients Balance'!#REF!/'Clients Balance'!$B15</f>
        <v>#ERROR!</v>
      </c>
      <c r="G13" s="352" t="str">
        <f>$B13*'Clients Balance'!#REF!/'Clients Balance'!$B15</f>
        <v>#ERROR!</v>
      </c>
      <c r="H13" s="352" t="str">
        <f>$B13*'Clients Balance'!#REF!/'Clients Balance'!$B15</f>
        <v>#ERROR!</v>
      </c>
      <c r="I13" s="352" t="str">
        <f>$B13*'Clients Balance'!#REF!/'Clients Balance'!$B15</f>
        <v>#ERROR!</v>
      </c>
      <c r="J13" s="352" t="str">
        <f>$B13*'Clients Balance'!#REF!/'Clients Balance'!$B15</f>
        <v>#ERROR!</v>
      </c>
      <c r="K13" s="352" t="str">
        <f>$B13*'Clients Balance'!#REF!/'Clients Balance'!$B15</f>
        <v>#ERROR!</v>
      </c>
    </row>
    <row r="14" ht="15.75" customHeight="1">
      <c r="A14" s="354">
        <v>45345.0</v>
      </c>
      <c r="B14" s="352">
        <f t="shared" si="1"/>
        <v>3163</v>
      </c>
      <c r="C14" s="352">
        <f>$B14*'Clients Balance'!C16/'Clients Balance'!$B16</f>
        <v>2069.722174</v>
      </c>
      <c r="D14" s="352" t="str">
        <f>$B14*'Clients Balance'!#REF!/'Clients Balance'!$B16</f>
        <v>#ERROR!</v>
      </c>
      <c r="E14" s="352" t="str">
        <f>$B14*'Clients Balance'!#REF!/'Clients Balance'!$B16</f>
        <v>#ERROR!</v>
      </c>
      <c r="F14" s="352" t="str">
        <f>$B14*'Clients Balance'!#REF!/'Clients Balance'!$B16</f>
        <v>#ERROR!</v>
      </c>
      <c r="G14" s="352" t="str">
        <f>$B14*'Clients Balance'!#REF!/'Clients Balance'!$B16</f>
        <v>#ERROR!</v>
      </c>
      <c r="H14" s="352" t="str">
        <f>$B14*'Clients Balance'!#REF!/'Clients Balance'!$B16</f>
        <v>#ERROR!</v>
      </c>
      <c r="I14" s="352" t="str">
        <f>$B14*'Clients Balance'!#REF!/'Clients Balance'!$B16</f>
        <v>#ERROR!</v>
      </c>
      <c r="J14" s="352" t="str">
        <f>$B14*'Clients Balance'!#REF!/'Clients Balance'!$B16</f>
        <v>#ERROR!</v>
      </c>
      <c r="K14" s="352" t="str">
        <f>$B14*'Clients Balance'!#REF!/'Clients Balance'!$B16</f>
        <v>#ERROR!</v>
      </c>
    </row>
    <row r="15" ht="15.75" customHeight="1">
      <c r="A15" s="354">
        <v>45348.0</v>
      </c>
      <c r="B15" s="352">
        <f t="shared" si="1"/>
        <v>3163</v>
      </c>
      <c r="C15" s="352">
        <f>$B15*'Clients Balance'!C17/'Clients Balance'!$B17</f>
        <v>2069.722174</v>
      </c>
      <c r="D15" s="352" t="str">
        <f>$B15*'Clients Balance'!#REF!/'Clients Balance'!$B17</f>
        <v>#ERROR!</v>
      </c>
      <c r="E15" s="352" t="str">
        <f>$B15*'Clients Balance'!#REF!/'Clients Balance'!$B17</f>
        <v>#ERROR!</v>
      </c>
      <c r="F15" s="352" t="str">
        <f>$B15*'Clients Balance'!#REF!/'Clients Balance'!$B17</f>
        <v>#ERROR!</v>
      </c>
      <c r="G15" s="352" t="str">
        <f>$B15*'Clients Balance'!#REF!/'Clients Balance'!$B17</f>
        <v>#ERROR!</v>
      </c>
      <c r="H15" s="352" t="str">
        <f>$B15*'Clients Balance'!#REF!/'Clients Balance'!$B17</f>
        <v>#ERROR!</v>
      </c>
      <c r="I15" s="352" t="str">
        <f>$B15*'Clients Balance'!#REF!/'Clients Balance'!$B17</f>
        <v>#ERROR!</v>
      </c>
      <c r="J15" s="352" t="str">
        <f>$B15*'Clients Balance'!#REF!/'Clients Balance'!$B17</f>
        <v>#ERROR!</v>
      </c>
      <c r="K15" s="352" t="str">
        <f>$B15*'Clients Balance'!#REF!/'Clients Balance'!$B17</f>
        <v>#ERROR!</v>
      </c>
    </row>
    <row r="16" ht="15.75" customHeight="1">
      <c r="A16" s="354">
        <v>45349.0</v>
      </c>
      <c r="B16" s="352">
        <f t="shared" si="1"/>
        <v>3163</v>
      </c>
      <c r="C16" s="352">
        <f>$B16*'Clients Balance'!C18/'Clients Balance'!$B18</f>
        <v>2069.722174</v>
      </c>
      <c r="D16" s="352" t="str">
        <f>$B16*'Clients Balance'!#REF!/'Clients Balance'!$B18</f>
        <v>#ERROR!</v>
      </c>
      <c r="E16" s="352" t="str">
        <f>$B16*'Clients Balance'!#REF!/'Clients Balance'!$B18</f>
        <v>#ERROR!</v>
      </c>
      <c r="F16" s="352" t="str">
        <f>$B16*'Clients Balance'!#REF!/'Clients Balance'!$B18</f>
        <v>#ERROR!</v>
      </c>
      <c r="G16" s="352" t="str">
        <f>$B16*'Clients Balance'!#REF!/'Clients Balance'!$B18</f>
        <v>#ERROR!</v>
      </c>
      <c r="H16" s="352" t="str">
        <f>$B16*'Clients Balance'!#REF!/'Clients Balance'!$B18</f>
        <v>#ERROR!</v>
      </c>
      <c r="I16" s="352" t="str">
        <f>$B16*'Clients Balance'!#REF!/'Clients Balance'!$B18</f>
        <v>#ERROR!</v>
      </c>
      <c r="J16" s="352" t="str">
        <f>$B16*'Clients Balance'!#REF!/'Clients Balance'!$B18</f>
        <v>#ERROR!</v>
      </c>
      <c r="K16" s="352" t="str">
        <f>$B16*'Clients Balance'!#REF!/'Clients Balance'!$B18</f>
        <v>#ERROR!</v>
      </c>
    </row>
    <row r="17" ht="15.75" customHeight="1">
      <c r="A17" s="354">
        <v>45350.0</v>
      </c>
      <c r="B17" s="352">
        <f t="shared" si="1"/>
        <v>3163</v>
      </c>
      <c r="C17" s="352">
        <f>$B17*'Clients Balance'!C19/'Clients Balance'!$B19</f>
        <v>2069.722174</v>
      </c>
      <c r="D17" s="352" t="str">
        <f>$B17*'Clients Balance'!#REF!/'Clients Balance'!$B19</f>
        <v>#ERROR!</v>
      </c>
      <c r="E17" s="352" t="str">
        <f>$B17*'Clients Balance'!#REF!/'Clients Balance'!$B19</f>
        <v>#ERROR!</v>
      </c>
      <c r="F17" s="352" t="str">
        <f>$B17*'Clients Balance'!#REF!/'Clients Balance'!$B19</f>
        <v>#ERROR!</v>
      </c>
      <c r="G17" s="352" t="str">
        <f>$B17*'Clients Balance'!#REF!/'Clients Balance'!$B19</f>
        <v>#ERROR!</v>
      </c>
      <c r="H17" s="352" t="str">
        <f>$B17*'Clients Balance'!#REF!/'Clients Balance'!$B19</f>
        <v>#ERROR!</v>
      </c>
      <c r="I17" s="352" t="str">
        <f>$B17*'Clients Balance'!#REF!/'Clients Balance'!$B19</f>
        <v>#ERROR!</v>
      </c>
      <c r="J17" s="352" t="str">
        <f>$B17*'Clients Balance'!#REF!/'Clients Balance'!$B19</f>
        <v>#ERROR!</v>
      </c>
      <c r="K17" s="352" t="str">
        <f>$B17*'Clients Balance'!#REF!/'Clients Balance'!$B19</f>
        <v>#ERROR!</v>
      </c>
    </row>
    <row r="18" ht="15.75" customHeight="1">
      <c r="A18" s="354">
        <v>45351.0</v>
      </c>
      <c r="B18" s="352">
        <f t="shared" si="1"/>
        <v>3163</v>
      </c>
      <c r="C18" s="352">
        <f>$B18*'Clients Balance'!C20/'Clients Balance'!$B20</f>
        <v>2069.722174</v>
      </c>
      <c r="D18" s="352" t="str">
        <f>$B18*'Clients Balance'!#REF!/'Clients Balance'!$B20</f>
        <v>#ERROR!</v>
      </c>
      <c r="E18" s="352" t="str">
        <f>$B18*'Clients Balance'!#REF!/'Clients Balance'!$B20</f>
        <v>#ERROR!</v>
      </c>
      <c r="F18" s="352" t="str">
        <f>$B18*'Clients Balance'!#REF!/'Clients Balance'!$B20</f>
        <v>#ERROR!</v>
      </c>
      <c r="G18" s="352" t="str">
        <f>$B18*'Clients Balance'!#REF!/'Clients Balance'!$B20</f>
        <v>#ERROR!</v>
      </c>
      <c r="H18" s="352" t="str">
        <f>$B18*'Clients Balance'!#REF!/'Clients Balance'!$B20</f>
        <v>#ERROR!</v>
      </c>
      <c r="I18" s="352" t="str">
        <f>$B18*'Clients Balance'!#REF!/'Clients Balance'!$B20</f>
        <v>#ERROR!</v>
      </c>
      <c r="J18" s="352" t="str">
        <f>$B18*'Clients Balance'!#REF!/'Clients Balance'!$B20</f>
        <v>#ERROR!</v>
      </c>
      <c r="K18" s="352" t="str">
        <f>$B18*'Clients Balance'!#REF!/'Clients Balance'!$B20</f>
        <v>#ERROR!</v>
      </c>
    </row>
    <row r="19" ht="15.75" customHeight="1">
      <c r="A19" s="350">
        <v>45352.0</v>
      </c>
      <c r="B19" s="352">
        <f t="shared" ref="B19:B36" si="2">141000/18</f>
        <v>7833.333333</v>
      </c>
      <c r="C19" s="352">
        <f>$B19*'Clients Balance'!C21/'Clients Balance'!$B21</f>
        <v>5125.774169</v>
      </c>
      <c r="D19" s="352" t="str">
        <f>$B19*'Clients Balance'!#REF!/'Clients Balance'!$B21</f>
        <v>#ERROR!</v>
      </c>
      <c r="E19" s="352" t="str">
        <f>$B19*'Clients Balance'!#REF!/'Clients Balance'!$B21</f>
        <v>#ERROR!</v>
      </c>
      <c r="F19" s="352" t="str">
        <f>$B19*'Clients Balance'!#REF!/'Clients Balance'!$B21</f>
        <v>#ERROR!</v>
      </c>
      <c r="G19" s="352" t="str">
        <f>$B19*'Clients Balance'!#REF!/'Clients Balance'!$B21</f>
        <v>#ERROR!</v>
      </c>
      <c r="H19" s="352" t="str">
        <f>$B19*'Clients Balance'!#REF!/'Clients Balance'!$B21</f>
        <v>#ERROR!</v>
      </c>
      <c r="I19" s="352" t="str">
        <f>$B19*'Clients Balance'!#REF!/'Clients Balance'!$B21</f>
        <v>#ERROR!</v>
      </c>
      <c r="J19" s="352" t="str">
        <f>$B19*'Clients Balance'!#REF!/'Clients Balance'!$B21</f>
        <v>#ERROR!</v>
      </c>
      <c r="K19" s="352" t="str">
        <f>$B19*'Clients Balance'!#REF!/'Clients Balance'!$B21</f>
        <v>#ERROR!</v>
      </c>
      <c r="L19" s="352" t="str">
        <f>$B19*'Clients Balance'!#REF!/'Clients Balance'!$B21</f>
        <v>#ERROR!</v>
      </c>
      <c r="M19" s="352" t="str">
        <f>$B19*'Clients Balance'!#REF!/'Clients Balance'!$B21</f>
        <v>#ERROR!</v>
      </c>
    </row>
    <row r="20" ht="15.75" customHeight="1">
      <c r="A20" s="350">
        <v>45355.0</v>
      </c>
      <c r="B20" s="352">
        <f t="shared" si="2"/>
        <v>7833.333333</v>
      </c>
      <c r="C20" s="352" t="str">
        <f>$B20*'Clients Balance'!#REF!/'Clients Balance'!#REF!</f>
        <v>#ERROR!</v>
      </c>
      <c r="D20" s="352" t="str">
        <f>$B20*'Clients Balance'!#REF!/'Clients Balance'!#REF!</f>
        <v>#ERROR!</v>
      </c>
      <c r="E20" s="352" t="str">
        <f>$B20*'Clients Balance'!#REF!/'Clients Balance'!#REF!</f>
        <v>#ERROR!</v>
      </c>
      <c r="F20" s="352" t="str">
        <f>$B20*'Clients Balance'!#REF!/'Clients Balance'!#REF!</f>
        <v>#ERROR!</v>
      </c>
      <c r="G20" s="352" t="str">
        <f>$B20*'Clients Balance'!#REF!/'Clients Balance'!#REF!</f>
        <v>#ERROR!</v>
      </c>
      <c r="H20" s="352" t="str">
        <f>$B20*'Clients Balance'!#REF!/'Clients Balance'!#REF!</f>
        <v>#ERROR!</v>
      </c>
      <c r="I20" s="352" t="str">
        <f>$B20*'Clients Balance'!#REF!/'Clients Balance'!#REF!</f>
        <v>#ERROR!</v>
      </c>
      <c r="J20" s="352" t="str">
        <f>$B20*'Clients Balance'!#REF!/'Clients Balance'!#REF!</f>
        <v>#ERROR!</v>
      </c>
      <c r="K20" s="352" t="str">
        <f>$B20*'Clients Balance'!#REF!/'Clients Balance'!#REF!</f>
        <v>#ERROR!</v>
      </c>
      <c r="L20" s="352" t="str">
        <f>$B20*'Clients Balance'!#REF!/'Clients Balance'!#REF!</f>
        <v>#ERROR!</v>
      </c>
      <c r="M20" s="352" t="str">
        <f>$B20*'Clients Balance'!#REF!/'Clients Balance'!#REF!</f>
        <v>#ERROR!</v>
      </c>
    </row>
    <row r="21" ht="15.75" customHeight="1">
      <c r="A21" s="350">
        <v>45356.0</v>
      </c>
      <c r="B21" s="352">
        <f t="shared" si="2"/>
        <v>7833.333333</v>
      </c>
      <c r="C21" s="352">
        <f>$B21*'Clients Balance'!C22/'Clients Balance'!$B22</f>
        <v>5081.744236</v>
      </c>
      <c r="D21" s="352" t="str">
        <f>$B21*'Clients Balance'!#REF!/'Clients Balance'!$B22</f>
        <v>#ERROR!</v>
      </c>
      <c r="E21" s="352" t="str">
        <f>$B21*'Clients Balance'!#REF!/'Clients Balance'!$B22</f>
        <v>#ERROR!</v>
      </c>
      <c r="F21" s="352" t="str">
        <f>$B21*'Clients Balance'!#REF!/'Clients Balance'!$B22</f>
        <v>#ERROR!</v>
      </c>
      <c r="G21" s="352" t="str">
        <f>$B21*'Clients Balance'!#REF!/'Clients Balance'!$B22</f>
        <v>#ERROR!</v>
      </c>
      <c r="H21" s="352" t="str">
        <f>$B21*'Clients Balance'!#REF!/'Clients Balance'!$B22</f>
        <v>#ERROR!</v>
      </c>
      <c r="I21" s="352" t="str">
        <f>$B21*'Clients Balance'!#REF!/'Clients Balance'!$B22</f>
        <v>#ERROR!</v>
      </c>
      <c r="J21" s="352" t="str">
        <f>$B21*'Clients Balance'!#REF!/'Clients Balance'!$B22</f>
        <v>#ERROR!</v>
      </c>
      <c r="K21" s="352" t="str">
        <f>$B21*'Clients Balance'!#REF!/'Clients Balance'!$B22</f>
        <v>#ERROR!</v>
      </c>
      <c r="L21" s="352" t="str">
        <f>$B21*'Clients Balance'!#REF!/'Clients Balance'!$B22</f>
        <v>#ERROR!</v>
      </c>
      <c r="M21" s="352" t="str">
        <f>$B21*'Clients Balance'!#REF!/'Clients Balance'!$B22</f>
        <v>#ERROR!</v>
      </c>
    </row>
    <row r="22" ht="15.75" customHeight="1">
      <c r="A22" s="350">
        <v>45357.0</v>
      </c>
      <c r="B22" s="352">
        <f t="shared" si="2"/>
        <v>7833.333333</v>
      </c>
      <c r="C22" s="352">
        <f>$B22*'Clients Balance'!C23/'Clients Balance'!$B23</f>
        <v>5081.431742</v>
      </c>
      <c r="D22" s="352" t="str">
        <f>$B22*'Clients Balance'!#REF!/'Clients Balance'!$B23</f>
        <v>#ERROR!</v>
      </c>
      <c r="E22" s="352" t="str">
        <f>$B22*'Clients Balance'!#REF!/'Clients Balance'!$B23</f>
        <v>#ERROR!</v>
      </c>
      <c r="F22" s="352" t="str">
        <f>$B22*'Clients Balance'!#REF!/'Clients Balance'!$B23</f>
        <v>#ERROR!</v>
      </c>
      <c r="G22" s="352" t="str">
        <f>$B22*'Clients Balance'!#REF!/'Clients Balance'!$B23</f>
        <v>#ERROR!</v>
      </c>
      <c r="H22" s="352" t="str">
        <f>$B22*'Clients Balance'!#REF!/'Clients Balance'!$B23</f>
        <v>#ERROR!</v>
      </c>
      <c r="I22" s="352" t="str">
        <f>$B22*'Clients Balance'!#REF!/'Clients Balance'!$B23</f>
        <v>#ERROR!</v>
      </c>
      <c r="J22" s="352" t="str">
        <f>$B22*'Clients Balance'!#REF!/'Clients Balance'!$B23</f>
        <v>#ERROR!</v>
      </c>
      <c r="K22" s="352" t="str">
        <f>$B22*'Clients Balance'!#REF!/'Clients Balance'!$B23</f>
        <v>#ERROR!</v>
      </c>
      <c r="L22" s="352" t="str">
        <f>$B22*'Clients Balance'!#REF!/'Clients Balance'!$B23</f>
        <v>#ERROR!</v>
      </c>
      <c r="M22" s="352" t="str">
        <f>$B22*'Clients Balance'!#REF!/'Clients Balance'!$B23</f>
        <v>#ERROR!</v>
      </c>
    </row>
    <row r="23" ht="15.75" customHeight="1">
      <c r="A23" s="350">
        <v>45358.0</v>
      </c>
      <c r="B23" s="352">
        <f t="shared" si="2"/>
        <v>7833.333333</v>
      </c>
      <c r="C23" s="352">
        <f>$B23*'Clients Balance'!C24/'Clients Balance'!$B24</f>
        <v>5081.355733</v>
      </c>
      <c r="D23" s="352" t="str">
        <f>$B23*'Clients Balance'!#REF!/'Clients Balance'!$B24</f>
        <v>#ERROR!</v>
      </c>
      <c r="E23" s="352" t="str">
        <f>$B23*'Clients Balance'!#REF!/'Clients Balance'!$B24</f>
        <v>#ERROR!</v>
      </c>
      <c r="F23" s="352" t="str">
        <f>$B23*'Clients Balance'!#REF!/'Clients Balance'!$B24</f>
        <v>#ERROR!</v>
      </c>
      <c r="G23" s="352" t="str">
        <f>$B23*'Clients Balance'!#REF!/'Clients Balance'!$B24</f>
        <v>#ERROR!</v>
      </c>
      <c r="H23" s="352" t="str">
        <f>$B23*'Clients Balance'!#REF!/'Clients Balance'!$B24</f>
        <v>#ERROR!</v>
      </c>
      <c r="I23" s="352" t="str">
        <f>$B23*'Clients Balance'!#REF!/'Clients Balance'!$B24</f>
        <v>#ERROR!</v>
      </c>
      <c r="J23" s="352" t="str">
        <f>$B23*'Clients Balance'!#REF!/'Clients Balance'!$B24</f>
        <v>#ERROR!</v>
      </c>
      <c r="K23" s="352" t="str">
        <f>$B23*'Clients Balance'!#REF!/'Clients Balance'!$B24</f>
        <v>#ERROR!</v>
      </c>
      <c r="L23" s="352" t="str">
        <f>$B23*'Clients Balance'!#REF!/'Clients Balance'!$B24</f>
        <v>#ERROR!</v>
      </c>
      <c r="M23" s="352" t="str">
        <f>$B23*'Clients Balance'!#REF!/'Clients Balance'!$B24</f>
        <v>#ERROR!</v>
      </c>
    </row>
    <row r="24" ht="15.75" customHeight="1">
      <c r="A24" s="350">
        <v>45362.0</v>
      </c>
      <c r="B24" s="352">
        <f t="shared" si="2"/>
        <v>7833.333333</v>
      </c>
      <c r="C24" s="352">
        <f>$B24*'Clients Balance'!C25/'Clients Balance'!$B25</f>
        <v>5081.358446</v>
      </c>
      <c r="D24" s="352" t="str">
        <f>$B24*'Clients Balance'!#REF!/'Clients Balance'!$B25</f>
        <v>#ERROR!</v>
      </c>
      <c r="E24" s="352" t="str">
        <f>$B24*'Clients Balance'!#REF!/'Clients Balance'!$B25</f>
        <v>#ERROR!</v>
      </c>
      <c r="F24" s="352" t="str">
        <f>$B24*'Clients Balance'!#REF!/'Clients Balance'!$B25</f>
        <v>#ERROR!</v>
      </c>
      <c r="G24" s="352" t="str">
        <f>$B24*'Clients Balance'!#REF!/'Clients Balance'!$B25</f>
        <v>#ERROR!</v>
      </c>
      <c r="H24" s="352" t="str">
        <f>$B24*'Clients Balance'!#REF!/'Clients Balance'!$B25</f>
        <v>#ERROR!</v>
      </c>
      <c r="I24" s="352" t="str">
        <f>$B24*'Clients Balance'!#REF!/'Clients Balance'!$B25</f>
        <v>#ERROR!</v>
      </c>
      <c r="J24" s="352" t="str">
        <f>$B24*'Clients Balance'!#REF!/'Clients Balance'!$B25</f>
        <v>#ERROR!</v>
      </c>
      <c r="K24" s="352" t="str">
        <f>$B24*'Clients Balance'!#REF!/'Clients Balance'!$B25</f>
        <v>#ERROR!</v>
      </c>
      <c r="L24" s="352" t="str">
        <f>$B24*'Clients Balance'!#REF!/'Clients Balance'!$B25</f>
        <v>#ERROR!</v>
      </c>
      <c r="M24" s="352" t="str">
        <f>$B24*'Clients Balance'!#REF!/'Clients Balance'!$B25</f>
        <v>#ERROR!</v>
      </c>
      <c r="N24" s="352" t="str">
        <f>$B24*'Clients Balance'!#REF!/'Clients Balance'!$B25</f>
        <v>#ERROR!</v>
      </c>
    </row>
    <row r="25" ht="15.75" customHeight="1">
      <c r="A25" s="350">
        <v>45363.0</v>
      </c>
      <c r="B25" s="352">
        <f t="shared" si="2"/>
        <v>7833.333333</v>
      </c>
      <c r="C25" s="352">
        <f>$B25*'Clients Balance'!C26/'Clients Balance'!$B26</f>
        <v>5081.358413</v>
      </c>
      <c r="D25" s="352" t="str">
        <f>$B25*'Clients Balance'!#REF!/'Clients Balance'!$B26</f>
        <v>#ERROR!</v>
      </c>
      <c r="E25" s="352" t="str">
        <f>$B25*'Clients Balance'!#REF!/'Clients Balance'!$B26</f>
        <v>#ERROR!</v>
      </c>
      <c r="F25" s="352" t="str">
        <f>$B25*'Clients Balance'!#REF!/'Clients Balance'!$B26</f>
        <v>#ERROR!</v>
      </c>
      <c r="G25" s="352" t="str">
        <f>$B25*'Clients Balance'!#REF!/'Clients Balance'!$B26</f>
        <v>#ERROR!</v>
      </c>
      <c r="H25" s="352" t="str">
        <f>$B25*'Clients Balance'!#REF!/'Clients Balance'!$B26</f>
        <v>#ERROR!</v>
      </c>
      <c r="I25" s="352" t="str">
        <f>$B25*'Clients Balance'!#REF!/'Clients Balance'!$B26</f>
        <v>#ERROR!</v>
      </c>
      <c r="J25" s="352" t="str">
        <f>$B25*'Clients Balance'!#REF!/'Clients Balance'!$B26</f>
        <v>#ERROR!</v>
      </c>
      <c r="K25" s="352" t="str">
        <f>$B25*'Clients Balance'!#REF!/'Clients Balance'!$B26</f>
        <v>#ERROR!</v>
      </c>
      <c r="L25" s="352" t="str">
        <f>$B25*'Clients Balance'!#REF!/'Clients Balance'!$B26</f>
        <v>#ERROR!</v>
      </c>
      <c r="M25" s="352" t="str">
        <f>$B25*'Clients Balance'!#REF!/'Clients Balance'!$B26</f>
        <v>#ERROR!</v>
      </c>
      <c r="N25" s="352" t="str">
        <f>$B25*'Clients Balance'!#REF!/'Clients Balance'!$B26</f>
        <v>#ERROR!</v>
      </c>
    </row>
    <row r="26" ht="15.75" customHeight="1">
      <c r="A26" s="350">
        <v>45364.0</v>
      </c>
      <c r="B26" s="352">
        <f t="shared" si="2"/>
        <v>7833.333333</v>
      </c>
      <c r="C26" s="352">
        <f>$B26*'Clients Balance'!C27/'Clients Balance'!$B27</f>
        <v>5081.358412</v>
      </c>
      <c r="D26" s="352" t="str">
        <f>$B26*'Clients Balance'!#REF!/'Clients Balance'!$B27</f>
        <v>#ERROR!</v>
      </c>
      <c r="E26" s="352" t="str">
        <f>$B26*'Clients Balance'!#REF!/'Clients Balance'!$B27</f>
        <v>#ERROR!</v>
      </c>
      <c r="F26" s="352" t="str">
        <f>$B26*'Clients Balance'!#REF!/'Clients Balance'!$B27</f>
        <v>#ERROR!</v>
      </c>
      <c r="G26" s="352" t="str">
        <f>$B26*'Clients Balance'!#REF!/'Clients Balance'!$B27</f>
        <v>#ERROR!</v>
      </c>
      <c r="H26" s="352" t="str">
        <f>$B26*'Clients Balance'!#REF!/'Clients Balance'!$B27</f>
        <v>#ERROR!</v>
      </c>
      <c r="I26" s="352" t="str">
        <f>$B26*'Clients Balance'!#REF!/'Clients Balance'!$B27</f>
        <v>#ERROR!</v>
      </c>
      <c r="J26" s="352" t="str">
        <f>$B26*'Clients Balance'!#REF!/'Clients Balance'!$B27</f>
        <v>#ERROR!</v>
      </c>
      <c r="K26" s="352" t="str">
        <f>$B26*'Clients Balance'!#REF!/'Clients Balance'!$B27</f>
        <v>#ERROR!</v>
      </c>
      <c r="L26" s="352" t="str">
        <f>$B26*'Clients Balance'!#REF!/'Clients Balance'!$B27</f>
        <v>#ERROR!</v>
      </c>
      <c r="M26" s="352" t="str">
        <f>$B26*'Clients Balance'!#REF!/'Clients Balance'!$B27</f>
        <v>#ERROR!</v>
      </c>
      <c r="N26" s="352" t="str">
        <f>$B26*'Clients Balance'!#REF!/'Clients Balance'!$B27</f>
        <v>#ERROR!</v>
      </c>
    </row>
    <row r="27" ht="15.75" customHeight="1">
      <c r="A27" s="350">
        <v>45365.0</v>
      </c>
      <c r="B27" s="352">
        <f t="shared" si="2"/>
        <v>7833.333333</v>
      </c>
      <c r="C27" s="352">
        <f>$B27*'Clients Balance'!C28/'Clients Balance'!$B28</f>
        <v>5081.358412</v>
      </c>
      <c r="D27" s="352" t="str">
        <f>$B27*'Clients Balance'!#REF!/'Clients Balance'!$B28</f>
        <v>#ERROR!</v>
      </c>
      <c r="E27" s="352" t="str">
        <f>$B27*'Clients Balance'!#REF!/'Clients Balance'!$B28</f>
        <v>#ERROR!</v>
      </c>
      <c r="F27" s="352" t="str">
        <f>$B27*'Clients Balance'!#REF!/'Clients Balance'!$B28</f>
        <v>#ERROR!</v>
      </c>
      <c r="G27" s="352" t="str">
        <f>$B27*'Clients Balance'!#REF!/'Clients Balance'!$B28</f>
        <v>#ERROR!</v>
      </c>
      <c r="H27" s="352" t="str">
        <f>$B27*'Clients Balance'!#REF!/'Clients Balance'!$B28</f>
        <v>#ERROR!</v>
      </c>
      <c r="I27" s="352" t="str">
        <f>$B27*'Clients Balance'!#REF!/'Clients Balance'!$B28</f>
        <v>#ERROR!</v>
      </c>
      <c r="J27" s="352" t="str">
        <f>$B27*'Clients Balance'!#REF!/'Clients Balance'!$B28</f>
        <v>#ERROR!</v>
      </c>
      <c r="K27" s="352" t="str">
        <f>$B27*'Clients Balance'!#REF!/'Clients Balance'!$B28</f>
        <v>#ERROR!</v>
      </c>
      <c r="L27" s="352" t="str">
        <f>$B27*'Clients Balance'!#REF!/'Clients Balance'!$B28</f>
        <v>#ERROR!</v>
      </c>
      <c r="M27" s="352" t="str">
        <f>$B27*'Clients Balance'!#REF!/'Clients Balance'!$B28</f>
        <v>#ERROR!</v>
      </c>
      <c r="N27" s="352" t="str">
        <f>$B27*'Clients Balance'!#REF!/'Clients Balance'!$B28</f>
        <v>#ERROR!</v>
      </c>
    </row>
    <row r="28" ht="15.75" customHeight="1">
      <c r="A28" s="350">
        <v>45366.0</v>
      </c>
      <c r="B28" s="352">
        <f t="shared" si="2"/>
        <v>7833.333333</v>
      </c>
      <c r="C28" s="352">
        <f>$B28*'Clients Balance'!C29/'Clients Balance'!$B29</f>
        <v>5081.358412</v>
      </c>
      <c r="D28" s="352" t="str">
        <f>$B28*'Clients Balance'!#REF!/'Clients Balance'!$B29</f>
        <v>#ERROR!</v>
      </c>
      <c r="E28" s="352" t="str">
        <f>$B28*'Clients Balance'!#REF!/'Clients Balance'!$B29</f>
        <v>#ERROR!</v>
      </c>
      <c r="F28" s="352" t="str">
        <f>$B28*'Clients Balance'!#REF!/'Clients Balance'!$B29</f>
        <v>#ERROR!</v>
      </c>
      <c r="G28" s="352" t="str">
        <f>$B28*'Clients Balance'!#REF!/'Clients Balance'!$B29</f>
        <v>#ERROR!</v>
      </c>
      <c r="H28" s="352" t="str">
        <f>$B28*'Clients Balance'!#REF!/'Clients Balance'!$B29</f>
        <v>#ERROR!</v>
      </c>
      <c r="I28" s="352" t="str">
        <f>$B28*'Clients Balance'!#REF!/'Clients Balance'!$B29</f>
        <v>#ERROR!</v>
      </c>
      <c r="J28" s="352" t="str">
        <f>$B28*'Clients Balance'!#REF!/'Clients Balance'!$B29</f>
        <v>#ERROR!</v>
      </c>
      <c r="K28" s="352" t="str">
        <f>$B28*'Clients Balance'!#REF!/'Clients Balance'!$B29</f>
        <v>#ERROR!</v>
      </c>
      <c r="L28" s="352" t="str">
        <f>$B28*'Clients Balance'!#REF!/'Clients Balance'!$B29</f>
        <v>#ERROR!</v>
      </c>
      <c r="M28" s="352" t="str">
        <f>$B28*'Clients Balance'!#REF!/'Clients Balance'!$B29</f>
        <v>#ERROR!</v>
      </c>
      <c r="N28" s="352" t="str">
        <f>$B28*'Clients Balance'!#REF!/'Clients Balance'!$B29</f>
        <v>#ERROR!</v>
      </c>
    </row>
    <row r="29" ht="15.75" customHeight="1">
      <c r="A29" s="350">
        <v>45369.0</v>
      </c>
      <c r="B29" s="352">
        <f t="shared" si="2"/>
        <v>7833.333333</v>
      </c>
      <c r="C29" s="352">
        <f>$B29*'Clients Balance'!C30/'Clients Balance'!$B30</f>
        <v>5081.358412</v>
      </c>
      <c r="D29" s="352" t="str">
        <f>$B29*'Clients Balance'!#REF!/'Clients Balance'!$B30</f>
        <v>#ERROR!</v>
      </c>
      <c r="E29" s="352" t="str">
        <f>$B29*'Clients Balance'!#REF!/'Clients Balance'!$B30</f>
        <v>#ERROR!</v>
      </c>
      <c r="F29" s="352" t="str">
        <f>$B29*'Clients Balance'!#REF!/'Clients Balance'!$B30</f>
        <v>#ERROR!</v>
      </c>
      <c r="G29" s="352" t="str">
        <f>$B29*'Clients Balance'!#REF!/'Clients Balance'!$B30</f>
        <v>#ERROR!</v>
      </c>
      <c r="H29" s="352" t="str">
        <f>$B29*'Clients Balance'!#REF!/'Clients Balance'!$B30</f>
        <v>#ERROR!</v>
      </c>
      <c r="I29" s="352" t="str">
        <f>$B29*'Clients Balance'!#REF!/'Clients Balance'!$B30</f>
        <v>#ERROR!</v>
      </c>
      <c r="J29" s="352" t="str">
        <f>$B29*'Clients Balance'!#REF!/'Clients Balance'!$B30</f>
        <v>#ERROR!</v>
      </c>
      <c r="K29" s="352" t="str">
        <f>$B29*'Clients Balance'!#REF!/'Clients Balance'!$B30</f>
        <v>#ERROR!</v>
      </c>
      <c r="L29" s="352" t="str">
        <f>$B29*'Clients Balance'!#REF!/'Clients Balance'!$B30</f>
        <v>#ERROR!</v>
      </c>
      <c r="M29" s="352" t="str">
        <f>$B29*'Clients Balance'!#REF!/'Clients Balance'!$B30</f>
        <v>#ERROR!</v>
      </c>
      <c r="N29" s="352" t="str">
        <f>$B29*'Clients Balance'!#REF!/'Clients Balance'!$B30</f>
        <v>#ERROR!</v>
      </c>
    </row>
    <row r="30" ht="15.75" customHeight="1">
      <c r="A30" s="350">
        <v>45370.0</v>
      </c>
      <c r="B30" s="352">
        <f t="shared" si="2"/>
        <v>7833.333333</v>
      </c>
      <c r="C30" s="352">
        <f>$B30*'Clients Balance'!C31/'Clients Balance'!$B31</f>
        <v>5081.358412</v>
      </c>
      <c r="D30" s="352" t="str">
        <f>$B30*'Clients Balance'!#REF!/'Clients Balance'!$B31</f>
        <v>#ERROR!</v>
      </c>
      <c r="E30" s="352" t="str">
        <f>$B30*'Clients Balance'!#REF!/'Clients Balance'!$B31</f>
        <v>#ERROR!</v>
      </c>
      <c r="F30" s="352" t="str">
        <f>$B30*'Clients Balance'!#REF!/'Clients Balance'!$B31</f>
        <v>#ERROR!</v>
      </c>
      <c r="G30" s="352" t="str">
        <f>$B30*'Clients Balance'!#REF!/'Clients Balance'!$B31</f>
        <v>#ERROR!</v>
      </c>
      <c r="H30" s="352" t="str">
        <f>$B30*'Clients Balance'!#REF!/'Clients Balance'!$B31</f>
        <v>#ERROR!</v>
      </c>
      <c r="I30" s="352" t="str">
        <f>$B30*'Clients Balance'!#REF!/'Clients Balance'!$B31</f>
        <v>#ERROR!</v>
      </c>
      <c r="J30" s="352" t="str">
        <f>$B30*'Clients Balance'!#REF!/'Clients Balance'!$B31</f>
        <v>#ERROR!</v>
      </c>
      <c r="K30" s="352" t="str">
        <f>$B30*'Clients Balance'!#REF!/'Clients Balance'!$B31</f>
        <v>#ERROR!</v>
      </c>
      <c r="L30" s="352" t="str">
        <f>$B30*'Clients Balance'!#REF!/'Clients Balance'!$B31</f>
        <v>#ERROR!</v>
      </c>
      <c r="M30" s="352" t="str">
        <f>$B30*'Clients Balance'!#REF!/'Clients Balance'!$B31</f>
        <v>#ERROR!</v>
      </c>
      <c r="N30" s="352" t="str">
        <f>$B30*'Clients Balance'!#REF!/'Clients Balance'!$B31</f>
        <v>#ERROR!</v>
      </c>
    </row>
    <row r="31" ht="15.75" customHeight="1">
      <c r="A31" s="350">
        <v>45371.0</v>
      </c>
      <c r="B31" s="352">
        <f t="shared" si="2"/>
        <v>7833.333333</v>
      </c>
      <c r="C31" s="352">
        <f>$B31*'Clients Balance'!C32/'Clients Balance'!$B32</f>
        <v>5081.358412</v>
      </c>
      <c r="D31" s="352" t="str">
        <f>$B31*'Clients Balance'!#REF!/'Clients Balance'!$B32</f>
        <v>#ERROR!</v>
      </c>
      <c r="E31" s="352" t="str">
        <f>$B31*'Clients Balance'!#REF!/'Clients Balance'!$B32</f>
        <v>#ERROR!</v>
      </c>
      <c r="F31" s="352" t="str">
        <f>$B31*'Clients Balance'!#REF!/'Clients Balance'!$B32</f>
        <v>#ERROR!</v>
      </c>
      <c r="G31" s="352" t="str">
        <f>$B31*'Clients Balance'!#REF!/'Clients Balance'!$B32</f>
        <v>#ERROR!</v>
      </c>
      <c r="H31" s="352" t="str">
        <f>$B31*'Clients Balance'!#REF!/'Clients Balance'!$B32</f>
        <v>#ERROR!</v>
      </c>
      <c r="I31" s="352" t="str">
        <f>$B31*'Clients Balance'!#REF!/'Clients Balance'!$B32</f>
        <v>#ERROR!</v>
      </c>
      <c r="J31" s="352" t="str">
        <f>$B31*'Clients Balance'!#REF!/'Clients Balance'!$B32</f>
        <v>#ERROR!</v>
      </c>
      <c r="K31" s="352" t="str">
        <f>$B31*'Clients Balance'!#REF!/'Clients Balance'!$B32</f>
        <v>#ERROR!</v>
      </c>
      <c r="L31" s="352" t="str">
        <f>$B31*'Clients Balance'!#REF!/'Clients Balance'!$B32</f>
        <v>#ERROR!</v>
      </c>
      <c r="M31" s="352" t="str">
        <f>$B31*'Clients Balance'!#REF!/'Clients Balance'!$B32</f>
        <v>#ERROR!</v>
      </c>
      <c r="N31" s="352" t="str">
        <f>$B31*'Clients Balance'!#REF!/'Clients Balance'!$B32</f>
        <v>#ERROR!</v>
      </c>
    </row>
    <row r="32" ht="15.75" customHeight="1">
      <c r="A32" s="350">
        <v>45372.0</v>
      </c>
      <c r="B32" s="352">
        <f t="shared" si="2"/>
        <v>7833.333333</v>
      </c>
      <c r="C32" s="352">
        <f>$B32*'Clients Balance'!C33/'Clients Balance'!$B33</f>
        <v>5081.358412</v>
      </c>
      <c r="D32" s="352" t="str">
        <f>$B32*'Clients Balance'!#REF!/'Clients Balance'!$B33</f>
        <v>#ERROR!</v>
      </c>
      <c r="E32" s="352" t="str">
        <f>$B32*'Clients Balance'!#REF!/'Clients Balance'!$B33</f>
        <v>#ERROR!</v>
      </c>
      <c r="F32" s="352" t="str">
        <f>$B32*'Clients Balance'!#REF!/'Clients Balance'!$B33</f>
        <v>#ERROR!</v>
      </c>
      <c r="G32" s="352" t="str">
        <f>$B32*'Clients Balance'!#REF!/'Clients Balance'!$B33</f>
        <v>#ERROR!</v>
      </c>
      <c r="H32" s="352" t="str">
        <f>$B32*'Clients Balance'!#REF!/'Clients Balance'!$B33</f>
        <v>#ERROR!</v>
      </c>
      <c r="I32" s="352" t="str">
        <f>$B32*'Clients Balance'!#REF!/'Clients Balance'!$B33</f>
        <v>#ERROR!</v>
      </c>
      <c r="J32" s="352" t="str">
        <f>$B32*'Clients Balance'!#REF!/'Clients Balance'!$B33</f>
        <v>#ERROR!</v>
      </c>
      <c r="K32" s="352" t="str">
        <f>$B32*'Clients Balance'!#REF!/'Clients Balance'!$B33</f>
        <v>#ERROR!</v>
      </c>
      <c r="L32" s="352" t="str">
        <f>$B32*'Clients Balance'!#REF!/'Clients Balance'!$B33</f>
        <v>#ERROR!</v>
      </c>
      <c r="M32" s="352" t="str">
        <f>$B32*'Clients Balance'!#REF!/'Clients Balance'!$B33</f>
        <v>#ERROR!</v>
      </c>
      <c r="N32" s="352" t="str">
        <f>$B32*'Clients Balance'!#REF!/'Clients Balance'!$B33</f>
        <v>#ERROR!</v>
      </c>
    </row>
    <row r="33" ht="15.75" customHeight="1">
      <c r="A33" s="350">
        <v>45373.0</v>
      </c>
      <c r="B33" s="352">
        <f t="shared" si="2"/>
        <v>7833.333333</v>
      </c>
      <c r="C33" s="352" t="str">
        <f>$B33*'Clients Balance'!#REF!/'Clients Balance'!#REF!</f>
        <v>#ERROR!</v>
      </c>
      <c r="D33" s="352" t="str">
        <f>$B33*'Clients Balance'!#REF!/'Clients Balance'!#REF!</f>
        <v>#ERROR!</v>
      </c>
      <c r="E33" s="352" t="str">
        <f>$B33*'Clients Balance'!#REF!/'Clients Balance'!#REF!</f>
        <v>#ERROR!</v>
      </c>
      <c r="F33" s="352" t="str">
        <f>$B33*'Clients Balance'!#REF!/'Clients Balance'!#REF!</f>
        <v>#ERROR!</v>
      </c>
      <c r="G33" s="352" t="str">
        <f>$B33*'Clients Balance'!#REF!/'Clients Balance'!#REF!</f>
        <v>#ERROR!</v>
      </c>
      <c r="H33" s="352" t="str">
        <f>$B33*'Clients Balance'!#REF!/'Clients Balance'!#REF!</f>
        <v>#ERROR!</v>
      </c>
      <c r="I33" s="352" t="str">
        <f>$B33*'Clients Balance'!#REF!/'Clients Balance'!#REF!</f>
        <v>#ERROR!</v>
      </c>
      <c r="J33" s="352" t="str">
        <f>$B33*'Clients Balance'!#REF!/'Clients Balance'!#REF!</f>
        <v>#ERROR!</v>
      </c>
      <c r="K33" s="352" t="str">
        <f>$B33*'Clients Balance'!#REF!/'Clients Balance'!#REF!</f>
        <v>#ERROR!</v>
      </c>
      <c r="L33" s="352" t="str">
        <f>$B33*'Clients Balance'!#REF!/'Clients Balance'!#REF!</f>
        <v>#ERROR!</v>
      </c>
      <c r="M33" s="352" t="str">
        <f>$B33*'Clients Balance'!#REF!/'Clients Balance'!#REF!</f>
        <v>#ERROR!</v>
      </c>
      <c r="N33" s="352" t="str">
        <f>$B33*'Clients Balance'!#REF!/'Clients Balance'!#REF!</f>
        <v>#ERROR!</v>
      </c>
    </row>
    <row r="34" ht="15.75" customHeight="1">
      <c r="A34" s="350">
        <v>45377.0</v>
      </c>
      <c r="B34" s="352">
        <f t="shared" si="2"/>
        <v>7833.333333</v>
      </c>
      <c r="C34" s="352">
        <f>$B34*'Clients Balance'!C34/'Clients Balance'!$B34</f>
        <v>5081.358412</v>
      </c>
      <c r="D34" s="352" t="str">
        <f>$B34*'Clients Balance'!#REF!/'Clients Balance'!$B34</f>
        <v>#ERROR!</v>
      </c>
      <c r="E34" s="352" t="str">
        <f>$B34*'Clients Balance'!#REF!/'Clients Balance'!$B34</f>
        <v>#ERROR!</v>
      </c>
      <c r="F34" s="352" t="str">
        <f>$B34*'Clients Balance'!#REF!/'Clients Balance'!$B34</f>
        <v>#ERROR!</v>
      </c>
      <c r="G34" s="352" t="str">
        <f>$B34*'Clients Balance'!#REF!/'Clients Balance'!$B34</f>
        <v>#ERROR!</v>
      </c>
      <c r="H34" s="352" t="str">
        <f>$B34*'Clients Balance'!#REF!/'Clients Balance'!$B34</f>
        <v>#ERROR!</v>
      </c>
      <c r="I34" s="352" t="str">
        <f>$B34*'Clients Balance'!#REF!/'Clients Balance'!$B34</f>
        <v>#ERROR!</v>
      </c>
      <c r="J34" s="352" t="str">
        <f>$B34*'Clients Balance'!#REF!/'Clients Balance'!$B34</f>
        <v>#ERROR!</v>
      </c>
      <c r="K34" s="352" t="str">
        <f>$B34*'Clients Balance'!#REF!/'Clients Balance'!$B34</f>
        <v>#ERROR!</v>
      </c>
      <c r="L34" s="352" t="str">
        <f>$B34*'Clients Balance'!#REF!/'Clients Balance'!$B34</f>
        <v>#ERROR!</v>
      </c>
      <c r="M34" s="352" t="str">
        <f>$B34*'Clients Balance'!#REF!/'Clients Balance'!$B34</f>
        <v>#ERROR!</v>
      </c>
      <c r="N34" s="352" t="str">
        <f>$B34*'Clients Balance'!#REF!/'Clients Balance'!$B34</f>
        <v>#ERROR!</v>
      </c>
    </row>
    <row r="35" ht="15.75" customHeight="1">
      <c r="A35" s="350">
        <v>45378.0</v>
      </c>
      <c r="B35" s="352">
        <f t="shared" si="2"/>
        <v>7833.333333</v>
      </c>
      <c r="C35" s="352">
        <f>$B35*'Clients Balance'!C35/'Clients Balance'!$B35</f>
        <v>5081.358412</v>
      </c>
      <c r="D35" s="352" t="str">
        <f>$B35*'Clients Balance'!#REF!/'Clients Balance'!$B35</f>
        <v>#ERROR!</v>
      </c>
      <c r="E35" s="352" t="str">
        <f>$B35*'Clients Balance'!#REF!/'Clients Balance'!$B35</f>
        <v>#ERROR!</v>
      </c>
      <c r="F35" s="352" t="str">
        <f>$B35*'Clients Balance'!#REF!/'Clients Balance'!$B35</f>
        <v>#ERROR!</v>
      </c>
      <c r="G35" s="352" t="str">
        <f>$B35*'Clients Balance'!#REF!/'Clients Balance'!$B35</f>
        <v>#ERROR!</v>
      </c>
      <c r="H35" s="352" t="str">
        <f>$B35*'Clients Balance'!#REF!/'Clients Balance'!$B35</f>
        <v>#ERROR!</v>
      </c>
      <c r="I35" s="352" t="str">
        <f>$B35*'Clients Balance'!#REF!/'Clients Balance'!$B35</f>
        <v>#ERROR!</v>
      </c>
      <c r="J35" s="352" t="str">
        <f>$B35*'Clients Balance'!#REF!/'Clients Balance'!$B35</f>
        <v>#ERROR!</v>
      </c>
      <c r="K35" s="352" t="str">
        <f>$B35*'Clients Balance'!#REF!/'Clients Balance'!$B35</f>
        <v>#ERROR!</v>
      </c>
      <c r="L35" s="352" t="str">
        <f>$B35*'Clients Balance'!#REF!/'Clients Balance'!$B35</f>
        <v>#ERROR!</v>
      </c>
      <c r="M35" s="352" t="str">
        <f>$B35*'Clients Balance'!#REF!/'Clients Balance'!$B35</f>
        <v>#ERROR!</v>
      </c>
      <c r="N35" s="352" t="str">
        <f>$B35*'Clients Balance'!#REF!/'Clients Balance'!$B35</f>
        <v>#ERROR!</v>
      </c>
    </row>
    <row r="36" ht="15.75" customHeight="1">
      <c r="A36" s="350">
        <v>45379.0</v>
      </c>
      <c r="B36" s="352">
        <f t="shared" si="2"/>
        <v>7833.333333</v>
      </c>
      <c r="C36" s="352">
        <f>$B36*'Clients Balance'!C36/'Clients Balance'!$B36</f>
        <v>5081.358412</v>
      </c>
      <c r="D36" s="352" t="str">
        <f>$B36*'Clients Balance'!#REF!/'Clients Balance'!$B36</f>
        <v>#ERROR!</v>
      </c>
      <c r="E36" s="352" t="str">
        <f>$B36*'Clients Balance'!#REF!/'Clients Balance'!$B36</f>
        <v>#ERROR!</v>
      </c>
      <c r="F36" s="352" t="str">
        <f>$B36*'Clients Balance'!#REF!/'Clients Balance'!$B36</f>
        <v>#ERROR!</v>
      </c>
      <c r="G36" s="352" t="str">
        <f>$B36*'Clients Balance'!#REF!/'Clients Balance'!$B36</f>
        <v>#ERROR!</v>
      </c>
      <c r="H36" s="352" t="str">
        <f>$B36*'Clients Balance'!#REF!/'Clients Balance'!$B36</f>
        <v>#ERROR!</v>
      </c>
      <c r="I36" s="352" t="str">
        <f>$B36*'Clients Balance'!#REF!/'Clients Balance'!$B36</f>
        <v>#ERROR!</v>
      </c>
      <c r="J36" s="352" t="str">
        <f>$B36*'Clients Balance'!#REF!/'Clients Balance'!$B36</f>
        <v>#ERROR!</v>
      </c>
      <c r="K36" s="352" t="str">
        <f>$B36*'Clients Balance'!#REF!/'Clients Balance'!$B36</f>
        <v>#ERROR!</v>
      </c>
      <c r="L36" s="352" t="str">
        <f>$B36*'Clients Balance'!#REF!/'Clients Balance'!$B36</f>
        <v>#ERROR!</v>
      </c>
      <c r="M36" s="352" t="str">
        <f>$B36*'Clients Balance'!#REF!/'Clients Balance'!$B36</f>
        <v>#ERROR!</v>
      </c>
      <c r="N36" s="352" t="str">
        <f>$B36*'Clients Balance'!#REF!/'Clients Balance'!$B36</f>
        <v>#ERROR!</v>
      </c>
    </row>
    <row r="37" ht="15.75" customHeight="1">
      <c r="A37" s="355">
        <v>45383.0</v>
      </c>
      <c r="B37" s="352">
        <f t="shared" ref="B37:B56" si="3">204570/20</f>
        <v>10228.5</v>
      </c>
      <c r="C37" s="352">
        <f>$B37*'Clients Balance'!C37/'Clients Balance'!$B37</f>
        <v>6635.064832</v>
      </c>
      <c r="D37" s="352" t="str">
        <f>$B37*'Clients Balance'!#REF!/'Clients Balance'!$B37</f>
        <v>#ERROR!</v>
      </c>
      <c r="E37" s="352" t="str">
        <f>$B37*'Clients Balance'!#REF!/'Clients Balance'!$B37</f>
        <v>#ERROR!</v>
      </c>
      <c r="F37" s="352" t="str">
        <f>$B37*'Clients Balance'!#REF!/'Clients Balance'!$B37</f>
        <v>#ERROR!</v>
      </c>
      <c r="G37" s="352" t="str">
        <f>$B37*'Clients Balance'!#REF!/'Clients Balance'!$B37</f>
        <v>#ERROR!</v>
      </c>
      <c r="H37" s="352" t="str">
        <f>$B37*'Clients Balance'!#REF!/'Clients Balance'!$B37</f>
        <v>#ERROR!</v>
      </c>
      <c r="I37" s="352" t="str">
        <f>$B37*'Clients Balance'!#REF!/'Clients Balance'!$B37</f>
        <v>#ERROR!</v>
      </c>
      <c r="J37" s="352" t="str">
        <f>$B37*'Clients Balance'!#REF!/'Clients Balance'!$B37</f>
        <v>#ERROR!</v>
      </c>
      <c r="K37" s="352" t="str">
        <f>$B37*'Clients Balance'!#REF!/'Clients Balance'!$B37</f>
        <v>#ERROR!</v>
      </c>
      <c r="L37" s="352" t="str">
        <f>$B37*'Clients Balance'!#REF!/'Clients Balance'!$B37</f>
        <v>#ERROR!</v>
      </c>
      <c r="M37" s="352" t="str">
        <f>$B37*'Clients Balance'!#REF!/'Clients Balance'!$B37</f>
        <v>#ERROR!</v>
      </c>
      <c r="N37" s="352" t="str">
        <f>$B37*'Clients Balance'!#REF!/'Clients Balance'!$B37</f>
        <v>#ERROR!</v>
      </c>
      <c r="O37" s="352" t="str">
        <f>$B37*'Clients Balance'!#REF!/'Clients Balance'!$B37</f>
        <v>#ERROR!</v>
      </c>
      <c r="P37" s="352" t="str">
        <f>$B37*'Clients Balance'!#REF!/'Clients Balance'!$B37</f>
        <v>#ERROR!</v>
      </c>
      <c r="Q37" s="352" t="str">
        <f>$B37*'Clients Balance'!#REF!/'Clients Balance'!$B37</f>
        <v>#ERROR!</v>
      </c>
      <c r="R37" s="352" t="str">
        <f>$B37*'Clients Balance'!#REF!/'Clients Balance'!$B37</f>
        <v>#ERROR!</v>
      </c>
      <c r="S37" s="352" t="str">
        <f>$B37*'Clients Balance'!#REF!/'Clients Balance'!$B37</f>
        <v>#ERROR!</v>
      </c>
    </row>
    <row r="38" ht="15.75" customHeight="1">
      <c r="A38" s="355">
        <v>45384.0</v>
      </c>
      <c r="B38" s="352">
        <f t="shared" si="3"/>
        <v>10228.5</v>
      </c>
      <c r="C38" s="352">
        <f>$B38*'Clients Balance'!C38/'Clients Balance'!$B38</f>
        <v>6635.064832</v>
      </c>
      <c r="D38" s="352" t="str">
        <f>$B38*'Clients Balance'!#REF!/'Clients Balance'!$B38</f>
        <v>#ERROR!</v>
      </c>
      <c r="E38" s="352" t="str">
        <f>$B38*'Clients Balance'!#REF!/'Clients Balance'!$B38</f>
        <v>#ERROR!</v>
      </c>
      <c r="F38" s="352" t="str">
        <f>$B38*'Clients Balance'!#REF!/'Clients Balance'!$B38</f>
        <v>#ERROR!</v>
      </c>
      <c r="G38" s="352" t="str">
        <f>$B38*'Clients Balance'!#REF!/'Clients Balance'!$B38</f>
        <v>#ERROR!</v>
      </c>
      <c r="H38" s="352" t="str">
        <f>$B38*'Clients Balance'!#REF!/'Clients Balance'!$B38</f>
        <v>#ERROR!</v>
      </c>
      <c r="I38" s="352" t="str">
        <f>$B38*'Clients Balance'!#REF!/'Clients Balance'!$B38</f>
        <v>#ERROR!</v>
      </c>
      <c r="J38" s="352" t="str">
        <f>$B38*'Clients Balance'!#REF!/'Clients Balance'!$B38</f>
        <v>#ERROR!</v>
      </c>
      <c r="K38" s="352" t="str">
        <f>$B38*'Clients Balance'!#REF!/'Clients Balance'!$B38</f>
        <v>#ERROR!</v>
      </c>
      <c r="L38" s="352" t="str">
        <f>$B38*'Clients Balance'!#REF!/'Clients Balance'!$B38</f>
        <v>#ERROR!</v>
      </c>
      <c r="M38" s="352" t="str">
        <f>$B38*'Clients Balance'!#REF!/'Clients Balance'!$B38</f>
        <v>#ERROR!</v>
      </c>
      <c r="N38" s="352" t="str">
        <f>$B38*'Clients Balance'!#REF!/'Clients Balance'!$B38</f>
        <v>#ERROR!</v>
      </c>
      <c r="O38" s="352" t="str">
        <f>$B38*'Clients Balance'!#REF!/'Clients Balance'!$B38</f>
        <v>#ERROR!</v>
      </c>
      <c r="P38" s="352" t="str">
        <f>$B38*'Clients Balance'!#REF!/'Clients Balance'!$B38</f>
        <v>#ERROR!</v>
      </c>
      <c r="Q38" s="352" t="str">
        <f>$B38*'Clients Balance'!#REF!/'Clients Balance'!$B38</f>
        <v>#ERROR!</v>
      </c>
      <c r="R38" s="352" t="str">
        <f>$B38*'Clients Balance'!#REF!/'Clients Balance'!$B38</f>
        <v>#ERROR!</v>
      </c>
      <c r="S38" s="352" t="str">
        <f>$B38*'Clients Balance'!#REF!/'Clients Balance'!$B38</f>
        <v>#ERROR!</v>
      </c>
    </row>
    <row r="39" ht="15.75" customHeight="1">
      <c r="A39" s="355">
        <v>45385.0</v>
      </c>
      <c r="B39" s="352">
        <f t="shared" si="3"/>
        <v>10228.5</v>
      </c>
      <c r="C39" s="352">
        <f>$B39*'Clients Balance'!C39/'Clients Balance'!$B39</f>
        <v>6635.064832</v>
      </c>
      <c r="D39" s="352" t="str">
        <f>$B39*'Clients Balance'!#REF!/'Clients Balance'!$B39</f>
        <v>#ERROR!</v>
      </c>
      <c r="E39" s="352" t="str">
        <f>$B39*'Clients Balance'!#REF!/'Clients Balance'!$B39</f>
        <v>#ERROR!</v>
      </c>
      <c r="F39" s="352" t="str">
        <f>$B39*'Clients Balance'!#REF!/'Clients Balance'!$B39</f>
        <v>#ERROR!</v>
      </c>
      <c r="G39" s="352" t="str">
        <f>$B39*'Clients Balance'!#REF!/'Clients Balance'!$B39</f>
        <v>#ERROR!</v>
      </c>
      <c r="H39" s="352" t="str">
        <f>$B39*'Clients Balance'!#REF!/'Clients Balance'!$B39</f>
        <v>#ERROR!</v>
      </c>
      <c r="I39" s="352" t="str">
        <f>$B39*'Clients Balance'!#REF!/'Clients Balance'!$B39</f>
        <v>#ERROR!</v>
      </c>
      <c r="J39" s="352" t="str">
        <f>$B39*'Clients Balance'!#REF!/'Clients Balance'!$B39</f>
        <v>#ERROR!</v>
      </c>
      <c r="K39" s="352" t="str">
        <f>$B39*'Clients Balance'!#REF!/'Clients Balance'!$B39</f>
        <v>#ERROR!</v>
      </c>
      <c r="L39" s="352" t="str">
        <f>$B39*'Clients Balance'!#REF!/'Clients Balance'!$B39</f>
        <v>#ERROR!</v>
      </c>
      <c r="M39" s="352" t="str">
        <f>$B39*'Clients Balance'!#REF!/'Clients Balance'!$B39</f>
        <v>#ERROR!</v>
      </c>
      <c r="N39" s="352" t="str">
        <f>$B39*'Clients Balance'!#REF!/'Clients Balance'!$B39</f>
        <v>#ERROR!</v>
      </c>
      <c r="O39" s="352" t="str">
        <f>$B39*'Clients Balance'!#REF!/'Clients Balance'!$B39</f>
        <v>#ERROR!</v>
      </c>
      <c r="P39" s="352" t="str">
        <f>$B39*'Clients Balance'!#REF!/'Clients Balance'!$B39</f>
        <v>#ERROR!</v>
      </c>
      <c r="Q39" s="352" t="str">
        <f>$B39*'Clients Balance'!#REF!/'Clients Balance'!$B39</f>
        <v>#ERROR!</v>
      </c>
      <c r="R39" s="352" t="str">
        <f>$B39*'Clients Balance'!#REF!/'Clients Balance'!$B39</f>
        <v>#ERROR!</v>
      </c>
      <c r="S39" s="352" t="str">
        <f>$B39*'Clients Balance'!#REF!/'Clients Balance'!$B39</f>
        <v>#ERROR!</v>
      </c>
    </row>
    <row r="40" ht="15.75" customHeight="1">
      <c r="A40" s="355">
        <v>45386.0</v>
      </c>
      <c r="B40" s="352">
        <f t="shared" si="3"/>
        <v>10228.5</v>
      </c>
      <c r="C40" s="352">
        <f>$B40*'Clients Balance'!C40/'Clients Balance'!$B40</f>
        <v>6635.064832</v>
      </c>
      <c r="D40" s="352" t="str">
        <f>$B40*'Clients Balance'!#REF!/'Clients Balance'!$B40</f>
        <v>#ERROR!</v>
      </c>
      <c r="E40" s="352" t="str">
        <f>$B40*'Clients Balance'!#REF!/'Clients Balance'!$B40</f>
        <v>#ERROR!</v>
      </c>
      <c r="F40" s="352" t="str">
        <f>$B40*'Clients Balance'!#REF!/'Clients Balance'!$B40</f>
        <v>#ERROR!</v>
      </c>
      <c r="G40" s="352" t="str">
        <f>$B40*'Clients Balance'!#REF!/'Clients Balance'!$B40</f>
        <v>#ERROR!</v>
      </c>
      <c r="H40" s="352" t="str">
        <f>$B40*'Clients Balance'!#REF!/'Clients Balance'!$B40</f>
        <v>#ERROR!</v>
      </c>
      <c r="I40" s="352" t="str">
        <f>$B40*'Clients Balance'!#REF!/'Clients Balance'!$B40</f>
        <v>#ERROR!</v>
      </c>
      <c r="J40" s="352" t="str">
        <f>$B40*'Clients Balance'!#REF!/'Clients Balance'!$B40</f>
        <v>#ERROR!</v>
      </c>
      <c r="K40" s="352" t="str">
        <f>$B40*'Clients Balance'!#REF!/'Clients Balance'!$B40</f>
        <v>#ERROR!</v>
      </c>
      <c r="L40" s="352" t="str">
        <f>$B40*'Clients Balance'!#REF!/'Clients Balance'!$B40</f>
        <v>#ERROR!</v>
      </c>
      <c r="M40" s="352" t="str">
        <f>$B40*'Clients Balance'!#REF!/'Clients Balance'!$B40</f>
        <v>#ERROR!</v>
      </c>
      <c r="N40" s="352" t="str">
        <f>$B40*'Clients Balance'!#REF!/'Clients Balance'!$B40</f>
        <v>#ERROR!</v>
      </c>
      <c r="O40" s="352" t="str">
        <f>$B40*'Clients Balance'!#REF!/'Clients Balance'!$B40</f>
        <v>#ERROR!</v>
      </c>
      <c r="P40" s="352" t="str">
        <f>$B40*'Clients Balance'!#REF!/'Clients Balance'!$B40</f>
        <v>#ERROR!</v>
      </c>
      <c r="Q40" s="352" t="str">
        <f>$B40*'Clients Balance'!#REF!/'Clients Balance'!$B40</f>
        <v>#ERROR!</v>
      </c>
      <c r="R40" s="352" t="str">
        <f>$B40*'Clients Balance'!#REF!/'Clients Balance'!$B40</f>
        <v>#ERROR!</v>
      </c>
      <c r="S40" s="352" t="str">
        <f>$B40*'Clients Balance'!#REF!/'Clients Balance'!$B40</f>
        <v>#ERROR!</v>
      </c>
    </row>
    <row r="41" ht="15.75" customHeight="1">
      <c r="A41" s="355">
        <v>45387.0</v>
      </c>
      <c r="B41" s="352">
        <f t="shared" si="3"/>
        <v>10228.5</v>
      </c>
      <c r="C41" s="352">
        <f>$B41*'Clients Balance'!C41/'Clients Balance'!$B41</f>
        <v>6635.064832</v>
      </c>
      <c r="D41" s="352" t="str">
        <f>$B41*'Clients Balance'!#REF!/'Clients Balance'!$B41</f>
        <v>#ERROR!</v>
      </c>
      <c r="E41" s="352" t="str">
        <f>$B41*'Clients Balance'!#REF!/'Clients Balance'!$B41</f>
        <v>#ERROR!</v>
      </c>
      <c r="F41" s="352" t="str">
        <f>$B41*'Clients Balance'!#REF!/'Clients Balance'!$B41</f>
        <v>#ERROR!</v>
      </c>
      <c r="G41" s="352" t="str">
        <f>$B41*'Clients Balance'!#REF!/'Clients Balance'!$B41</f>
        <v>#ERROR!</v>
      </c>
      <c r="H41" s="352" t="str">
        <f>$B41*'Clients Balance'!#REF!/'Clients Balance'!$B41</f>
        <v>#ERROR!</v>
      </c>
      <c r="I41" s="352" t="str">
        <f>$B41*'Clients Balance'!#REF!/'Clients Balance'!$B41</f>
        <v>#ERROR!</v>
      </c>
      <c r="J41" s="352" t="str">
        <f>$B41*'Clients Balance'!#REF!/'Clients Balance'!$B41</f>
        <v>#ERROR!</v>
      </c>
      <c r="K41" s="352" t="str">
        <f>$B41*'Clients Balance'!#REF!/'Clients Balance'!$B41</f>
        <v>#ERROR!</v>
      </c>
      <c r="L41" s="352" t="str">
        <f>$B41*'Clients Balance'!#REF!/'Clients Balance'!$B41</f>
        <v>#ERROR!</v>
      </c>
      <c r="M41" s="352" t="str">
        <f>$B41*'Clients Balance'!#REF!/'Clients Balance'!$B41</f>
        <v>#ERROR!</v>
      </c>
      <c r="N41" s="352" t="str">
        <f>$B41*'Clients Balance'!#REF!/'Clients Balance'!$B41</f>
        <v>#ERROR!</v>
      </c>
      <c r="O41" s="352" t="str">
        <f>$B41*'Clients Balance'!#REF!/'Clients Balance'!$B41</f>
        <v>#ERROR!</v>
      </c>
      <c r="P41" s="352" t="str">
        <f>$B41*'Clients Balance'!#REF!/'Clients Balance'!$B41</f>
        <v>#ERROR!</v>
      </c>
      <c r="Q41" s="352" t="str">
        <f>$B41*'Clients Balance'!#REF!/'Clients Balance'!$B41</f>
        <v>#ERROR!</v>
      </c>
      <c r="R41" s="352" t="str">
        <f>$B41*'Clients Balance'!#REF!/'Clients Balance'!$B41</f>
        <v>#ERROR!</v>
      </c>
      <c r="S41" s="352" t="str">
        <f>$B41*'Clients Balance'!#REF!/'Clients Balance'!$B41</f>
        <v>#ERROR!</v>
      </c>
    </row>
    <row r="42" ht="15.75" customHeight="1">
      <c r="A42" s="355">
        <v>45390.0</v>
      </c>
      <c r="B42" s="352">
        <f t="shared" si="3"/>
        <v>10228.5</v>
      </c>
      <c r="C42" s="352">
        <f>$B42*'Clients Balance'!C42/'Clients Balance'!$B42</f>
        <v>6635.064832</v>
      </c>
      <c r="D42" s="352" t="str">
        <f>$B42*'Clients Balance'!#REF!/'Clients Balance'!$B42</f>
        <v>#ERROR!</v>
      </c>
      <c r="E42" s="352" t="str">
        <f>$B42*'Clients Balance'!#REF!/'Clients Balance'!$B42</f>
        <v>#ERROR!</v>
      </c>
      <c r="F42" s="352" t="str">
        <f>$B42*'Clients Balance'!#REF!/'Clients Balance'!$B42</f>
        <v>#ERROR!</v>
      </c>
      <c r="G42" s="352" t="str">
        <f>$B42*'Clients Balance'!#REF!/'Clients Balance'!$B42</f>
        <v>#ERROR!</v>
      </c>
      <c r="H42" s="352" t="str">
        <f>$B42*'Clients Balance'!#REF!/'Clients Balance'!$B42</f>
        <v>#ERROR!</v>
      </c>
      <c r="I42" s="352" t="str">
        <f>$B42*'Clients Balance'!#REF!/'Clients Balance'!$B42</f>
        <v>#ERROR!</v>
      </c>
      <c r="J42" s="352" t="str">
        <f>$B42*'Clients Balance'!#REF!/'Clients Balance'!$B42</f>
        <v>#ERROR!</v>
      </c>
      <c r="K42" s="352" t="str">
        <f>$B42*'Clients Balance'!#REF!/'Clients Balance'!$B42</f>
        <v>#ERROR!</v>
      </c>
      <c r="L42" s="352" t="str">
        <f>$B42*'Clients Balance'!#REF!/'Clients Balance'!$B42</f>
        <v>#ERROR!</v>
      </c>
      <c r="M42" s="352" t="str">
        <f>$B42*'Clients Balance'!#REF!/'Clients Balance'!$B42</f>
        <v>#ERROR!</v>
      </c>
      <c r="N42" s="352" t="str">
        <f>$B42*'Clients Balance'!#REF!/'Clients Balance'!$B42</f>
        <v>#ERROR!</v>
      </c>
      <c r="O42" s="352" t="str">
        <f>$B42*'Clients Balance'!#REF!/'Clients Balance'!$B42</f>
        <v>#ERROR!</v>
      </c>
      <c r="P42" s="352" t="str">
        <f>$B42*'Clients Balance'!#REF!/'Clients Balance'!$B42</f>
        <v>#ERROR!</v>
      </c>
      <c r="Q42" s="352" t="str">
        <f>$B42*'Clients Balance'!#REF!/'Clients Balance'!$B42</f>
        <v>#ERROR!</v>
      </c>
      <c r="R42" s="352" t="str">
        <f>$B42*'Clients Balance'!#REF!/'Clients Balance'!$B42</f>
        <v>#ERROR!</v>
      </c>
      <c r="S42" s="352" t="str">
        <f>$B42*'Clients Balance'!#REF!/'Clients Balance'!$B42</f>
        <v>#ERROR!</v>
      </c>
    </row>
    <row r="43" ht="15.75" customHeight="1">
      <c r="A43" s="355">
        <v>45391.0</v>
      </c>
      <c r="B43" s="352">
        <f t="shared" si="3"/>
        <v>10228.5</v>
      </c>
      <c r="C43" s="352">
        <f>$B43*'Clients Balance'!C43/'Clients Balance'!$B43</f>
        <v>6635.064832</v>
      </c>
      <c r="D43" s="352" t="str">
        <f>$B43*'Clients Balance'!#REF!/'Clients Balance'!$B43</f>
        <v>#ERROR!</v>
      </c>
      <c r="E43" s="352" t="str">
        <f>$B43*'Clients Balance'!#REF!/'Clients Balance'!$B43</f>
        <v>#ERROR!</v>
      </c>
      <c r="F43" s="352" t="str">
        <f>$B43*'Clients Balance'!#REF!/'Clients Balance'!$B43</f>
        <v>#ERROR!</v>
      </c>
      <c r="G43" s="352" t="str">
        <f>$B43*'Clients Balance'!#REF!/'Clients Balance'!$B43</f>
        <v>#ERROR!</v>
      </c>
      <c r="H43" s="352" t="str">
        <f>$B43*'Clients Balance'!#REF!/'Clients Balance'!$B43</f>
        <v>#ERROR!</v>
      </c>
      <c r="I43" s="352" t="str">
        <f>$B43*'Clients Balance'!#REF!/'Clients Balance'!$B43</f>
        <v>#ERROR!</v>
      </c>
      <c r="J43" s="352" t="str">
        <f>$B43*'Clients Balance'!#REF!/'Clients Balance'!$B43</f>
        <v>#ERROR!</v>
      </c>
      <c r="K43" s="352" t="str">
        <f>$B43*'Clients Balance'!#REF!/'Clients Balance'!$B43</f>
        <v>#ERROR!</v>
      </c>
      <c r="L43" s="352" t="str">
        <f>$B43*'Clients Balance'!#REF!/'Clients Balance'!$B43</f>
        <v>#ERROR!</v>
      </c>
      <c r="M43" s="352" t="str">
        <f>$B43*'Clients Balance'!#REF!/'Clients Balance'!$B43</f>
        <v>#ERROR!</v>
      </c>
      <c r="N43" s="352" t="str">
        <f>$B43*'Clients Balance'!#REF!/'Clients Balance'!$B43</f>
        <v>#ERROR!</v>
      </c>
      <c r="O43" s="352" t="str">
        <f>$B43*'Clients Balance'!#REF!/'Clients Balance'!$B43</f>
        <v>#ERROR!</v>
      </c>
      <c r="P43" s="352" t="str">
        <f>$B43*'Clients Balance'!#REF!/'Clients Balance'!$B43</f>
        <v>#ERROR!</v>
      </c>
      <c r="Q43" s="352" t="str">
        <f>$B43*'Clients Balance'!#REF!/'Clients Balance'!$B43</f>
        <v>#ERROR!</v>
      </c>
      <c r="R43" s="352" t="str">
        <f>$B43*'Clients Balance'!#REF!/'Clients Balance'!$B43</f>
        <v>#ERROR!</v>
      </c>
      <c r="S43" s="352" t="str">
        <f>$B43*'Clients Balance'!#REF!/'Clients Balance'!$B43</f>
        <v>#ERROR!</v>
      </c>
    </row>
    <row r="44" ht="15.75" customHeight="1">
      <c r="A44" s="355">
        <v>45392.0</v>
      </c>
      <c r="B44" s="352">
        <f t="shared" si="3"/>
        <v>10228.5</v>
      </c>
      <c r="C44" s="352" t="str">
        <f>$B44*'Clients Balance'!#REF!/'Clients Balance'!#REF!</f>
        <v>#ERROR!</v>
      </c>
      <c r="D44" s="352" t="str">
        <f>$B44*'Clients Balance'!#REF!/'Clients Balance'!#REF!</f>
        <v>#ERROR!</v>
      </c>
      <c r="E44" s="352" t="str">
        <f>$B44*'Clients Balance'!#REF!/'Clients Balance'!#REF!</f>
        <v>#ERROR!</v>
      </c>
      <c r="F44" s="352" t="str">
        <f>$B44*'Clients Balance'!#REF!/'Clients Balance'!#REF!</f>
        <v>#ERROR!</v>
      </c>
      <c r="G44" s="352" t="str">
        <f>$B44*'Clients Balance'!#REF!/'Clients Balance'!#REF!</f>
        <v>#ERROR!</v>
      </c>
      <c r="H44" s="352" t="str">
        <f>$B44*'Clients Balance'!#REF!/'Clients Balance'!#REF!</f>
        <v>#ERROR!</v>
      </c>
      <c r="I44" s="352" t="str">
        <f>$B44*'Clients Balance'!#REF!/'Clients Balance'!#REF!</f>
        <v>#ERROR!</v>
      </c>
      <c r="J44" s="352" t="str">
        <f>$B44*'Clients Balance'!#REF!/'Clients Balance'!#REF!</f>
        <v>#ERROR!</v>
      </c>
      <c r="K44" s="352" t="str">
        <f>$B44*'Clients Balance'!#REF!/'Clients Balance'!#REF!</f>
        <v>#ERROR!</v>
      </c>
      <c r="L44" s="352" t="str">
        <f>$B44*'Clients Balance'!#REF!/'Clients Balance'!#REF!</f>
        <v>#ERROR!</v>
      </c>
      <c r="M44" s="352" t="str">
        <f>$B44*'Clients Balance'!#REF!/'Clients Balance'!#REF!</f>
        <v>#ERROR!</v>
      </c>
      <c r="N44" s="352" t="str">
        <f>$B44*'Clients Balance'!#REF!/'Clients Balance'!#REF!</f>
        <v>#ERROR!</v>
      </c>
      <c r="O44" s="352" t="str">
        <f>$B44*'Clients Balance'!#REF!/'Clients Balance'!#REF!</f>
        <v>#ERROR!</v>
      </c>
      <c r="P44" s="352" t="str">
        <f>$B44*'Clients Balance'!#REF!/'Clients Balance'!#REF!</f>
        <v>#ERROR!</v>
      </c>
      <c r="Q44" s="352" t="str">
        <f>$B44*'Clients Balance'!#REF!/'Clients Balance'!#REF!</f>
        <v>#ERROR!</v>
      </c>
      <c r="R44" s="352" t="str">
        <f>$B44*'Clients Balance'!#REF!/'Clients Balance'!#REF!</f>
        <v>#ERROR!</v>
      </c>
      <c r="S44" s="352" t="str">
        <f>$B44*'Clients Balance'!#REF!/'Clients Balance'!#REF!</f>
        <v>#ERROR!</v>
      </c>
    </row>
    <row r="45" ht="15.75" customHeight="1">
      <c r="A45" s="355">
        <v>45394.0</v>
      </c>
      <c r="B45" s="352">
        <f t="shared" si="3"/>
        <v>10228.5</v>
      </c>
      <c r="C45" s="352" t="str">
        <f>$B45*'Clients Balance'!#REF!/'Clients Balance'!#REF!</f>
        <v>#ERROR!</v>
      </c>
      <c r="D45" s="352" t="str">
        <f>$B45*'Clients Balance'!#REF!/'Clients Balance'!#REF!</f>
        <v>#ERROR!</v>
      </c>
      <c r="E45" s="352" t="str">
        <f>$B45*'Clients Balance'!#REF!/'Clients Balance'!#REF!</f>
        <v>#ERROR!</v>
      </c>
      <c r="F45" s="352" t="str">
        <f>$B45*'Clients Balance'!#REF!/'Clients Balance'!#REF!</f>
        <v>#ERROR!</v>
      </c>
      <c r="G45" s="352" t="str">
        <f>$B45*'Clients Balance'!#REF!/'Clients Balance'!#REF!</f>
        <v>#ERROR!</v>
      </c>
      <c r="H45" s="352" t="str">
        <f>$B45*'Clients Balance'!#REF!/'Clients Balance'!#REF!</f>
        <v>#ERROR!</v>
      </c>
      <c r="I45" s="352" t="str">
        <f>$B45*'Clients Balance'!#REF!/'Clients Balance'!#REF!</f>
        <v>#ERROR!</v>
      </c>
      <c r="J45" s="352" t="str">
        <f>$B45*'Clients Balance'!#REF!/'Clients Balance'!#REF!</f>
        <v>#ERROR!</v>
      </c>
      <c r="K45" s="352" t="str">
        <f>$B45*'Clients Balance'!#REF!/'Clients Balance'!#REF!</f>
        <v>#ERROR!</v>
      </c>
      <c r="L45" s="352" t="str">
        <f>$B45*'Clients Balance'!#REF!/'Clients Balance'!#REF!</f>
        <v>#ERROR!</v>
      </c>
      <c r="M45" s="352" t="str">
        <f>$B45*'Clients Balance'!#REF!/'Clients Balance'!#REF!</f>
        <v>#ERROR!</v>
      </c>
      <c r="N45" s="352" t="str">
        <f>$B45*'Clients Balance'!#REF!/'Clients Balance'!#REF!</f>
        <v>#ERROR!</v>
      </c>
      <c r="O45" s="352" t="str">
        <f>$B45*'Clients Balance'!#REF!/'Clients Balance'!#REF!</f>
        <v>#ERROR!</v>
      </c>
      <c r="P45" s="352" t="str">
        <f>$B45*'Clients Balance'!#REF!/'Clients Balance'!#REF!</f>
        <v>#ERROR!</v>
      </c>
      <c r="Q45" s="352" t="str">
        <f>$B45*'Clients Balance'!#REF!/'Clients Balance'!#REF!</f>
        <v>#ERROR!</v>
      </c>
      <c r="R45" s="352" t="str">
        <f>$B45*'Clients Balance'!#REF!/'Clients Balance'!#REF!</f>
        <v>#ERROR!</v>
      </c>
      <c r="S45" s="352" t="str">
        <f>$B45*'Clients Balance'!#REF!/'Clients Balance'!#REF!</f>
        <v>#ERROR!</v>
      </c>
    </row>
    <row r="46" ht="15.75" customHeight="1">
      <c r="A46" s="355">
        <v>45397.0</v>
      </c>
      <c r="B46" s="352">
        <f t="shared" si="3"/>
        <v>10228.5</v>
      </c>
      <c r="C46" s="352" t="str">
        <f>$B46*'Clients Balance'!#REF!/'Clients Balance'!#REF!</f>
        <v>#ERROR!</v>
      </c>
      <c r="D46" s="352" t="str">
        <f>$B46*'Clients Balance'!#REF!/'Clients Balance'!#REF!</f>
        <v>#ERROR!</v>
      </c>
      <c r="E46" s="352" t="str">
        <f>$B46*'Clients Balance'!#REF!/'Clients Balance'!#REF!</f>
        <v>#ERROR!</v>
      </c>
      <c r="F46" s="352" t="str">
        <f>$B46*'Clients Balance'!#REF!/'Clients Balance'!#REF!</f>
        <v>#ERROR!</v>
      </c>
      <c r="G46" s="352" t="str">
        <f>$B46*'Clients Balance'!#REF!/'Clients Balance'!#REF!</f>
        <v>#ERROR!</v>
      </c>
      <c r="H46" s="352" t="str">
        <f>$B46*'Clients Balance'!#REF!/'Clients Balance'!#REF!</f>
        <v>#ERROR!</v>
      </c>
      <c r="I46" s="352" t="str">
        <f>$B46*'Clients Balance'!#REF!/'Clients Balance'!#REF!</f>
        <v>#ERROR!</v>
      </c>
      <c r="J46" s="352" t="str">
        <f>$B46*'Clients Balance'!#REF!/'Clients Balance'!#REF!</f>
        <v>#ERROR!</v>
      </c>
      <c r="K46" s="352" t="str">
        <f>$B46*'Clients Balance'!#REF!/'Clients Balance'!#REF!</f>
        <v>#ERROR!</v>
      </c>
      <c r="L46" s="352" t="str">
        <f>$B46*'Clients Balance'!#REF!/'Clients Balance'!#REF!</f>
        <v>#ERROR!</v>
      </c>
      <c r="M46" s="352" t="str">
        <f>$B46*'Clients Balance'!#REF!/'Clients Balance'!#REF!</f>
        <v>#ERROR!</v>
      </c>
      <c r="N46" s="352" t="str">
        <f>$B46*'Clients Balance'!#REF!/'Clients Balance'!#REF!</f>
        <v>#ERROR!</v>
      </c>
      <c r="O46" s="352" t="str">
        <f>$B46*'Clients Balance'!#REF!/'Clients Balance'!#REF!</f>
        <v>#ERROR!</v>
      </c>
      <c r="P46" s="352" t="str">
        <f>$B46*'Clients Balance'!#REF!/'Clients Balance'!#REF!</f>
        <v>#ERROR!</v>
      </c>
      <c r="Q46" s="352" t="str">
        <f>$B46*'Clients Balance'!#REF!/'Clients Balance'!#REF!</f>
        <v>#ERROR!</v>
      </c>
      <c r="R46" s="352" t="str">
        <f>$B46*'Clients Balance'!#REF!/'Clients Balance'!#REF!</f>
        <v>#ERROR!</v>
      </c>
      <c r="S46" s="352" t="str">
        <f>$B46*'Clients Balance'!#REF!/'Clients Balance'!#REF!</f>
        <v>#ERROR!</v>
      </c>
    </row>
    <row r="47" ht="15.75" customHeight="1">
      <c r="A47" s="355">
        <v>45398.0</v>
      </c>
      <c r="B47" s="352">
        <f t="shared" si="3"/>
        <v>10228.5</v>
      </c>
      <c r="C47" s="352" t="str">
        <f>$B47*'Clients Balance'!#REF!/'Clients Balance'!#REF!</f>
        <v>#ERROR!</v>
      </c>
      <c r="D47" s="352" t="str">
        <f>$B47*'Clients Balance'!#REF!/'Clients Balance'!#REF!</f>
        <v>#ERROR!</v>
      </c>
      <c r="E47" s="352" t="str">
        <f>$B47*'Clients Balance'!#REF!/'Clients Balance'!#REF!</f>
        <v>#ERROR!</v>
      </c>
      <c r="F47" s="352" t="str">
        <f>$B47*'Clients Balance'!#REF!/'Clients Balance'!#REF!</f>
        <v>#ERROR!</v>
      </c>
      <c r="G47" s="352" t="str">
        <f>$B47*'Clients Balance'!#REF!/'Clients Balance'!#REF!</f>
        <v>#ERROR!</v>
      </c>
      <c r="H47" s="352" t="str">
        <f>$B47*'Clients Balance'!#REF!/'Clients Balance'!#REF!</f>
        <v>#ERROR!</v>
      </c>
      <c r="I47" s="352" t="str">
        <f>$B47*'Clients Balance'!#REF!/'Clients Balance'!#REF!</f>
        <v>#ERROR!</v>
      </c>
      <c r="J47" s="352" t="str">
        <f>$B47*'Clients Balance'!#REF!/'Clients Balance'!#REF!</f>
        <v>#ERROR!</v>
      </c>
      <c r="K47" s="352" t="str">
        <f>$B47*'Clients Balance'!#REF!/'Clients Balance'!#REF!</f>
        <v>#ERROR!</v>
      </c>
      <c r="L47" s="352" t="str">
        <f>$B47*'Clients Balance'!#REF!/'Clients Balance'!#REF!</f>
        <v>#ERROR!</v>
      </c>
      <c r="M47" s="352" t="str">
        <f>$B47*'Clients Balance'!#REF!/'Clients Balance'!#REF!</f>
        <v>#ERROR!</v>
      </c>
      <c r="N47" s="352" t="str">
        <f>$B47*'Clients Balance'!#REF!/'Clients Balance'!#REF!</f>
        <v>#ERROR!</v>
      </c>
      <c r="O47" s="352" t="str">
        <f>$B47*'Clients Balance'!#REF!/'Clients Balance'!#REF!</f>
        <v>#ERROR!</v>
      </c>
      <c r="P47" s="352" t="str">
        <f>$B47*'Clients Balance'!#REF!/'Clients Balance'!#REF!</f>
        <v>#ERROR!</v>
      </c>
      <c r="Q47" s="352" t="str">
        <f>$B47*'Clients Balance'!#REF!/'Clients Balance'!#REF!</f>
        <v>#ERROR!</v>
      </c>
      <c r="R47" s="352" t="str">
        <f>$B47*'Clients Balance'!#REF!/'Clients Balance'!#REF!</f>
        <v>#ERROR!</v>
      </c>
      <c r="S47" s="352" t="str">
        <f>$B47*'Clients Balance'!#REF!/'Clients Balance'!#REF!</f>
        <v>#ERROR!</v>
      </c>
    </row>
    <row r="48" ht="15.75" customHeight="1">
      <c r="A48" s="355">
        <v>45400.0</v>
      </c>
      <c r="B48" s="352">
        <f t="shared" si="3"/>
        <v>10228.5</v>
      </c>
      <c r="C48" s="352" t="str">
        <f>$B48*'Clients Balance'!#REF!/'Clients Balance'!#REF!</f>
        <v>#ERROR!</v>
      </c>
      <c r="D48" s="352" t="str">
        <f>$B48*'Clients Balance'!#REF!/'Clients Balance'!#REF!</f>
        <v>#ERROR!</v>
      </c>
      <c r="E48" s="352" t="str">
        <f>$B48*'Clients Balance'!#REF!/'Clients Balance'!#REF!</f>
        <v>#ERROR!</v>
      </c>
      <c r="F48" s="352" t="str">
        <f>$B48*'Clients Balance'!#REF!/'Clients Balance'!#REF!</f>
        <v>#ERROR!</v>
      </c>
      <c r="G48" s="352" t="str">
        <f>$B48*'Clients Balance'!#REF!/'Clients Balance'!#REF!</f>
        <v>#ERROR!</v>
      </c>
      <c r="H48" s="352" t="str">
        <f>$B48*'Clients Balance'!#REF!/'Clients Balance'!#REF!</f>
        <v>#ERROR!</v>
      </c>
      <c r="I48" s="352" t="str">
        <f>$B48*'Clients Balance'!#REF!/'Clients Balance'!#REF!</f>
        <v>#ERROR!</v>
      </c>
      <c r="J48" s="352" t="str">
        <f>$B48*'Clients Balance'!#REF!/'Clients Balance'!#REF!</f>
        <v>#ERROR!</v>
      </c>
      <c r="K48" s="352" t="str">
        <f>$B48*'Clients Balance'!#REF!/'Clients Balance'!#REF!</f>
        <v>#ERROR!</v>
      </c>
      <c r="L48" s="352" t="str">
        <f>$B48*'Clients Balance'!#REF!/'Clients Balance'!#REF!</f>
        <v>#ERROR!</v>
      </c>
      <c r="M48" s="352" t="str">
        <f>$B48*'Clients Balance'!#REF!/'Clients Balance'!#REF!</f>
        <v>#ERROR!</v>
      </c>
      <c r="N48" s="352" t="str">
        <f>$B48*'Clients Balance'!#REF!/'Clients Balance'!#REF!</f>
        <v>#ERROR!</v>
      </c>
      <c r="O48" s="352" t="str">
        <f>$B48*'Clients Balance'!#REF!/'Clients Balance'!#REF!</f>
        <v>#ERROR!</v>
      </c>
      <c r="P48" s="352" t="str">
        <f>$B48*'Clients Balance'!#REF!/'Clients Balance'!#REF!</f>
        <v>#ERROR!</v>
      </c>
      <c r="Q48" s="352" t="str">
        <f>$B48*'Clients Balance'!#REF!/'Clients Balance'!#REF!</f>
        <v>#ERROR!</v>
      </c>
      <c r="R48" s="352" t="str">
        <f>$B48*'Clients Balance'!#REF!/'Clients Balance'!#REF!</f>
        <v>#ERROR!</v>
      </c>
      <c r="S48" s="352" t="str">
        <f>$B48*'Clients Balance'!#REF!/'Clients Balance'!#REF!</f>
        <v>#ERROR!</v>
      </c>
    </row>
    <row r="49" ht="15.75" customHeight="1">
      <c r="A49" s="355">
        <v>45401.0</v>
      </c>
      <c r="B49" s="352">
        <f t="shared" si="3"/>
        <v>10228.5</v>
      </c>
      <c r="C49" s="352" t="str">
        <f>$B49*'Clients Balance'!#REF!/'Clients Balance'!#REF!</f>
        <v>#ERROR!</v>
      </c>
      <c r="D49" s="352" t="str">
        <f>$B49*'Clients Balance'!#REF!/'Clients Balance'!#REF!</f>
        <v>#ERROR!</v>
      </c>
      <c r="E49" s="352" t="str">
        <f>$B49*'Clients Balance'!#REF!/'Clients Balance'!#REF!</f>
        <v>#ERROR!</v>
      </c>
      <c r="F49" s="352" t="str">
        <f>$B49*'Clients Balance'!#REF!/'Clients Balance'!#REF!</f>
        <v>#ERROR!</v>
      </c>
      <c r="G49" s="352" t="str">
        <f>$B49*'Clients Balance'!#REF!/'Clients Balance'!#REF!</f>
        <v>#ERROR!</v>
      </c>
      <c r="H49" s="352" t="str">
        <f>$B49*'Clients Balance'!#REF!/'Clients Balance'!#REF!</f>
        <v>#ERROR!</v>
      </c>
      <c r="I49" s="352" t="str">
        <f>$B49*'Clients Balance'!#REF!/'Clients Balance'!#REF!</f>
        <v>#ERROR!</v>
      </c>
      <c r="J49" s="352" t="str">
        <f>$B49*'Clients Balance'!#REF!/'Clients Balance'!#REF!</f>
        <v>#ERROR!</v>
      </c>
      <c r="K49" s="352" t="str">
        <f>$B49*'Clients Balance'!#REF!/'Clients Balance'!#REF!</f>
        <v>#ERROR!</v>
      </c>
      <c r="L49" s="352" t="str">
        <f>$B49*'Clients Balance'!#REF!/'Clients Balance'!#REF!</f>
        <v>#ERROR!</v>
      </c>
      <c r="M49" s="352" t="str">
        <f>$B49*'Clients Balance'!#REF!/'Clients Balance'!#REF!</f>
        <v>#ERROR!</v>
      </c>
      <c r="N49" s="352" t="str">
        <f>$B49*'Clients Balance'!#REF!/'Clients Balance'!#REF!</f>
        <v>#ERROR!</v>
      </c>
      <c r="O49" s="352" t="str">
        <f>$B49*'Clients Balance'!#REF!/'Clients Balance'!#REF!</f>
        <v>#ERROR!</v>
      </c>
      <c r="P49" s="352" t="str">
        <f>$B49*'Clients Balance'!#REF!/'Clients Balance'!#REF!</f>
        <v>#ERROR!</v>
      </c>
      <c r="Q49" s="352" t="str">
        <f>$B49*'Clients Balance'!#REF!/'Clients Balance'!#REF!</f>
        <v>#ERROR!</v>
      </c>
      <c r="R49" s="352" t="str">
        <f>$B49*'Clients Balance'!#REF!/'Clients Balance'!#REF!</f>
        <v>#ERROR!</v>
      </c>
      <c r="S49" s="352" t="str">
        <f>$B49*'Clients Balance'!#REF!/'Clients Balance'!#REF!</f>
        <v>#ERROR!</v>
      </c>
    </row>
    <row r="50" ht="15.75" customHeight="1">
      <c r="A50" s="355">
        <v>45404.0</v>
      </c>
      <c r="B50" s="352">
        <f t="shared" si="3"/>
        <v>10228.5</v>
      </c>
      <c r="C50" s="352" t="str">
        <f>$B50*'Clients Balance'!#REF!/'Clients Balance'!#REF!</f>
        <v>#ERROR!</v>
      </c>
      <c r="D50" s="352" t="str">
        <f>$B50*'Clients Balance'!#REF!/'Clients Balance'!#REF!</f>
        <v>#ERROR!</v>
      </c>
      <c r="E50" s="352" t="str">
        <f>$B50*'Clients Balance'!#REF!/'Clients Balance'!#REF!</f>
        <v>#ERROR!</v>
      </c>
      <c r="F50" s="352" t="str">
        <f>$B50*'Clients Balance'!#REF!/'Clients Balance'!#REF!</f>
        <v>#ERROR!</v>
      </c>
      <c r="G50" s="352" t="str">
        <f>$B50*'Clients Balance'!#REF!/'Clients Balance'!#REF!</f>
        <v>#ERROR!</v>
      </c>
      <c r="H50" s="352" t="str">
        <f>$B50*'Clients Balance'!#REF!/'Clients Balance'!#REF!</f>
        <v>#ERROR!</v>
      </c>
      <c r="I50" s="352" t="str">
        <f>$B50*'Clients Balance'!#REF!/'Clients Balance'!#REF!</f>
        <v>#ERROR!</v>
      </c>
      <c r="J50" s="352" t="str">
        <f>$B50*'Clients Balance'!#REF!/'Clients Balance'!#REF!</f>
        <v>#ERROR!</v>
      </c>
      <c r="K50" s="352" t="str">
        <f>$B50*'Clients Balance'!#REF!/'Clients Balance'!#REF!</f>
        <v>#ERROR!</v>
      </c>
      <c r="L50" s="352" t="str">
        <f>$B50*'Clients Balance'!#REF!/'Clients Balance'!#REF!</f>
        <v>#ERROR!</v>
      </c>
      <c r="M50" s="352" t="str">
        <f>$B50*'Clients Balance'!#REF!/'Clients Balance'!#REF!</f>
        <v>#ERROR!</v>
      </c>
      <c r="N50" s="352" t="str">
        <f>$B50*'Clients Balance'!#REF!/'Clients Balance'!#REF!</f>
        <v>#ERROR!</v>
      </c>
      <c r="O50" s="352" t="str">
        <f>$B50*'Clients Balance'!#REF!/'Clients Balance'!#REF!</f>
        <v>#ERROR!</v>
      </c>
      <c r="P50" s="352" t="str">
        <f>$B50*'Clients Balance'!#REF!/'Clients Balance'!#REF!</f>
        <v>#ERROR!</v>
      </c>
      <c r="Q50" s="352" t="str">
        <f>$B50*'Clients Balance'!#REF!/'Clients Balance'!#REF!</f>
        <v>#ERROR!</v>
      </c>
      <c r="R50" s="352" t="str">
        <f>$B50*'Clients Balance'!#REF!/'Clients Balance'!#REF!</f>
        <v>#ERROR!</v>
      </c>
      <c r="S50" s="352" t="str">
        <f>$B50*'Clients Balance'!#REF!/'Clients Balance'!#REF!</f>
        <v>#ERROR!</v>
      </c>
    </row>
    <row r="51" ht="15.75" customHeight="1">
      <c r="A51" s="355">
        <v>45405.0</v>
      </c>
      <c r="B51" s="352">
        <f t="shared" si="3"/>
        <v>10228.5</v>
      </c>
      <c r="C51" s="352" t="str">
        <f>$B51*'Clients Balance'!#REF!/'Clients Balance'!#REF!</f>
        <v>#ERROR!</v>
      </c>
      <c r="D51" s="352" t="str">
        <f>$B51*'Clients Balance'!#REF!/'Clients Balance'!#REF!</f>
        <v>#ERROR!</v>
      </c>
      <c r="E51" s="352" t="str">
        <f>$B51*'Clients Balance'!#REF!/'Clients Balance'!#REF!</f>
        <v>#ERROR!</v>
      </c>
      <c r="F51" s="352" t="str">
        <f>$B51*'Clients Balance'!#REF!/'Clients Balance'!#REF!</f>
        <v>#ERROR!</v>
      </c>
      <c r="G51" s="352" t="str">
        <f>$B51*'Clients Balance'!#REF!/'Clients Balance'!#REF!</f>
        <v>#ERROR!</v>
      </c>
      <c r="H51" s="352" t="str">
        <f>$B51*'Clients Balance'!#REF!/'Clients Balance'!#REF!</f>
        <v>#ERROR!</v>
      </c>
      <c r="I51" s="352" t="str">
        <f>$B51*'Clients Balance'!#REF!/'Clients Balance'!#REF!</f>
        <v>#ERROR!</v>
      </c>
      <c r="J51" s="352" t="str">
        <f>$B51*'Clients Balance'!#REF!/'Clients Balance'!#REF!</f>
        <v>#ERROR!</v>
      </c>
      <c r="K51" s="352" t="str">
        <f>$B51*'Clients Balance'!#REF!/'Clients Balance'!#REF!</f>
        <v>#ERROR!</v>
      </c>
      <c r="L51" s="352" t="str">
        <f>$B51*'Clients Balance'!#REF!/'Clients Balance'!#REF!</f>
        <v>#ERROR!</v>
      </c>
      <c r="M51" s="352" t="str">
        <f>$B51*'Clients Balance'!#REF!/'Clients Balance'!#REF!</f>
        <v>#ERROR!</v>
      </c>
      <c r="N51" s="352" t="str">
        <f>$B51*'Clients Balance'!#REF!/'Clients Balance'!#REF!</f>
        <v>#ERROR!</v>
      </c>
      <c r="O51" s="352" t="str">
        <f>$B51*'Clients Balance'!#REF!/'Clients Balance'!#REF!</f>
        <v>#ERROR!</v>
      </c>
      <c r="P51" s="352" t="str">
        <f>$B51*'Clients Balance'!#REF!/'Clients Balance'!#REF!</f>
        <v>#ERROR!</v>
      </c>
      <c r="Q51" s="352" t="str">
        <f>$B51*'Clients Balance'!#REF!/'Clients Balance'!#REF!</f>
        <v>#ERROR!</v>
      </c>
      <c r="R51" s="352" t="str">
        <f>$B51*'Clients Balance'!#REF!/'Clients Balance'!#REF!</f>
        <v>#ERROR!</v>
      </c>
      <c r="S51" s="352" t="str">
        <f>$B51*'Clients Balance'!#REF!/'Clients Balance'!#REF!</f>
        <v>#ERROR!</v>
      </c>
    </row>
    <row r="52" ht="15.75" customHeight="1">
      <c r="A52" s="355">
        <v>45406.0</v>
      </c>
      <c r="B52" s="352">
        <f t="shared" si="3"/>
        <v>10228.5</v>
      </c>
      <c r="C52" s="352" t="str">
        <f>$B52*'Clients Balance'!#REF!/'Clients Balance'!#REF!</f>
        <v>#ERROR!</v>
      </c>
      <c r="D52" s="352" t="str">
        <f>$B52*'Clients Balance'!#REF!/'Clients Balance'!#REF!</f>
        <v>#ERROR!</v>
      </c>
      <c r="E52" s="352" t="str">
        <f>$B52*'Clients Balance'!#REF!/'Clients Balance'!#REF!</f>
        <v>#ERROR!</v>
      </c>
      <c r="F52" s="352" t="str">
        <f>$B52*'Clients Balance'!#REF!/'Clients Balance'!#REF!</f>
        <v>#ERROR!</v>
      </c>
      <c r="G52" s="352" t="str">
        <f>$B52*'Clients Balance'!#REF!/'Clients Balance'!#REF!</f>
        <v>#ERROR!</v>
      </c>
      <c r="H52" s="352" t="str">
        <f>$B52*'Clients Balance'!#REF!/'Clients Balance'!#REF!</f>
        <v>#ERROR!</v>
      </c>
      <c r="I52" s="352" t="str">
        <f>$B52*'Clients Balance'!#REF!/'Clients Balance'!#REF!</f>
        <v>#ERROR!</v>
      </c>
      <c r="J52" s="352" t="str">
        <f>$B52*'Clients Balance'!#REF!/'Clients Balance'!#REF!</f>
        <v>#ERROR!</v>
      </c>
      <c r="K52" s="352" t="str">
        <f>$B52*'Clients Balance'!#REF!/'Clients Balance'!#REF!</f>
        <v>#ERROR!</v>
      </c>
      <c r="L52" s="352" t="str">
        <f>$B52*'Clients Balance'!#REF!/'Clients Balance'!#REF!</f>
        <v>#ERROR!</v>
      </c>
      <c r="M52" s="352" t="str">
        <f>$B52*'Clients Balance'!#REF!/'Clients Balance'!#REF!</f>
        <v>#ERROR!</v>
      </c>
      <c r="N52" s="352" t="str">
        <f>$B52*'Clients Balance'!#REF!/'Clients Balance'!#REF!</f>
        <v>#ERROR!</v>
      </c>
      <c r="O52" s="352" t="str">
        <f>$B52*'Clients Balance'!#REF!/'Clients Balance'!#REF!</f>
        <v>#ERROR!</v>
      </c>
      <c r="P52" s="352" t="str">
        <f>$B52*'Clients Balance'!#REF!/'Clients Balance'!#REF!</f>
        <v>#ERROR!</v>
      </c>
      <c r="Q52" s="352" t="str">
        <f>$B52*'Clients Balance'!#REF!/'Clients Balance'!#REF!</f>
        <v>#ERROR!</v>
      </c>
      <c r="R52" s="352" t="str">
        <f>$B52*'Clients Balance'!#REF!/'Clients Balance'!#REF!</f>
        <v>#ERROR!</v>
      </c>
      <c r="S52" s="352" t="str">
        <f>$B52*'Clients Balance'!#REF!/'Clients Balance'!#REF!</f>
        <v>#ERROR!</v>
      </c>
    </row>
    <row r="53" ht="15.75" customHeight="1">
      <c r="A53" s="355">
        <v>45407.0</v>
      </c>
      <c r="B53" s="352">
        <f t="shared" si="3"/>
        <v>10228.5</v>
      </c>
      <c r="C53" s="352" t="str">
        <f>$B53*'Clients Balance'!#REF!/'Clients Balance'!#REF!</f>
        <v>#ERROR!</v>
      </c>
      <c r="D53" s="352" t="str">
        <f>$B53*'Clients Balance'!#REF!/'Clients Balance'!#REF!</f>
        <v>#ERROR!</v>
      </c>
      <c r="E53" s="352" t="str">
        <f>$B53*'Clients Balance'!#REF!/'Clients Balance'!#REF!</f>
        <v>#ERROR!</v>
      </c>
      <c r="F53" s="352" t="str">
        <f>$B53*'Clients Balance'!#REF!/'Clients Balance'!#REF!</f>
        <v>#ERROR!</v>
      </c>
      <c r="G53" s="352" t="str">
        <f>$B53*'Clients Balance'!#REF!/'Clients Balance'!#REF!</f>
        <v>#ERROR!</v>
      </c>
      <c r="H53" s="352" t="str">
        <f>$B53*'Clients Balance'!#REF!/'Clients Balance'!#REF!</f>
        <v>#ERROR!</v>
      </c>
      <c r="I53" s="352" t="str">
        <f>$B53*'Clients Balance'!#REF!/'Clients Balance'!#REF!</f>
        <v>#ERROR!</v>
      </c>
      <c r="J53" s="352" t="str">
        <f>$B53*'Clients Balance'!#REF!/'Clients Balance'!#REF!</f>
        <v>#ERROR!</v>
      </c>
      <c r="K53" s="352" t="str">
        <f>$B53*'Clients Balance'!#REF!/'Clients Balance'!#REF!</f>
        <v>#ERROR!</v>
      </c>
      <c r="L53" s="352" t="str">
        <f>$B53*'Clients Balance'!#REF!/'Clients Balance'!#REF!</f>
        <v>#ERROR!</v>
      </c>
      <c r="M53" s="352" t="str">
        <f>$B53*'Clients Balance'!#REF!/'Clients Balance'!#REF!</f>
        <v>#ERROR!</v>
      </c>
      <c r="N53" s="352" t="str">
        <f>$B53*'Clients Balance'!#REF!/'Clients Balance'!#REF!</f>
        <v>#ERROR!</v>
      </c>
      <c r="O53" s="352" t="str">
        <f>$B53*'Clients Balance'!#REF!/'Clients Balance'!#REF!</f>
        <v>#ERROR!</v>
      </c>
      <c r="P53" s="352" t="str">
        <f>$B53*'Clients Balance'!#REF!/'Clients Balance'!#REF!</f>
        <v>#ERROR!</v>
      </c>
      <c r="Q53" s="352" t="str">
        <f>$B53*'Clients Balance'!#REF!/'Clients Balance'!#REF!</f>
        <v>#ERROR!</v>
      </c>
      <c r="R53" s="352" t="str">
        <f>$B53*'Clients Balance'!#REF!/'Clients Balance'!#REF!</f>
        <v>#ERROR!</v>
      </c>
      <c r="S53" s="352" t="str">
        <f>$B53*'Clients Balance'!#REF!/'Clients Balance'!#REF!</f>
        <v>#ERROR!</v>
      </c>
    </row>
    <row r="54" ht="15.75" customHeight="1">
      <c r="A54" s="355">
        <v>45408.0</v>
      </c>
      <c r="B54" s="352">
        <f t="shared" si="3"/>
        <v>10228.5</v>
      </c>
      <c r="C54" s="352" t="str">
        <f>$B54*'Clients Balance'!#REF!/'Clients Balance'!#REF!</f>
        <v>#ERROR!</v>
      </c>
      <c r="D54" s="352" t="str">
        <f>$B54*'Clients Balance'!#REF!/'Clients Balance'!#REF!</f>
        <v>#ERROR!</v>
      </c>
      <c r="E54" s="352" t="str">
        <f>$B54*'Clients Balance'!#REF!/'Clients Balance'!#REF!</f>
        <v>#ERROR!</v>
      </c>
      <c r="F54" s="352" t="str">
        <f>$B54*'Clients Balance'!#REF!/'Clients Balance'!#REF!</f>
        <v>#ERROR!</v>
      </c>
      <c r="G54" s="352" t="str">
        <f>$B54*'Clients Balance'!#REF!/'Clients Balance'!#REF!</f>
        <v>#ERROR!</v>
      </c>
      <c r="H54" s="352" t="str">
        <f>$B54*'Clients Balance'!#REF!/'Clients Balance'!#REF!</f>
        <v>#ERROR!</v>
      </c>
      <c r="I54" s="352" t="str">
        <f>$B54*'Clients Balance'!#REF!/'Clients Balance'!#REF!</f>
        <v>#ERROR!</v>
      </c>
      <c r="J54" s="352" t="str">
        <f>$B54*'Clients Balance'!#REF!/'Clients Balance'!#REF!</f>
        <v>#ERROR!</v>
      </c>
      <c r="K54" s="352" t="str">
        <f>$B54*'Clients Balance'!#REF!/'Clients Balance'!#REF!</f>
        <v>#ERROR!</v>
      </c>
      <c r="L54" s="352" t="str">
        <f>$B54*'Clients Balance'!#REF!/'Clients Balance'!#REF!</f>
        <v>#ERROR!</v>
      </c>
      <c r="M54" s="352" t="str">
        <f>$B54*'Clients Balance'!#REF!/'Clients Balance'!#REF!</f>
        <v>#ERROR!</v>
      </c>
      <c r="N54" s="352" t="str">
        <f>$B54*'Clients Balance'!#REF!/'Clients Balance'!#REF!</f>
        <v>#ERROR!</v>
      </c>
      <c r="O54" s="352" t="str">
        <f>$B54*'Clients Balance'!#REF!/'Clients Balance'!#REF!</f>
        <v>#ERROR!</v>
      </c>
      <c r="P54" s="352" t="str">
        <f>$B54*'Clients Balance'!#REF!/'Clients Balance'!#REF!</f>
        <v>#ERROR!</v>
      </c>
      <c r="Q54" s="352" t="str">
        <f>$B54*'Clients Balance'!#REF!/'Clients Balance'!#REF!</f>
        <v>#ERROR!</v>
      </c>
      <c r="R54" s="352" t="str">
        <f>$B54*'Clients Balance'!#REF!/'Clients Balance'!#REF!</f>
        <v>#ERROR!</v>
      </c>
      <c r="S54" s="352" t="str">
        <f>$B54*'Clients Balance'!#REF!/'Clients Balance'!#REF!</f>
        <v>#ERROR!</v>
      </c>
    </row>
    <row r="55" ht="15.75" customHeight="1">
      <c r="A55" s="355">
        <v>45411.0</v>
      </c>
      <c r="B55" s="352">
        <f t="shared" si="3"/>
        <v>10228.5</v>
      </c>
      <c r="C55" s="352" t="str">
        <f>$B55*'Clients Balance'!#REF!/'Clients Balance'!#REF!</f>
        <v>#ERROR!</v>
      </c>
      <c r="D55" s="352" t="str">
        <f>$B55*'Clients Balance'!#REF!/'Clients Balance'!#REF!</f>
        <v>#ERROR!</v>
      </c>
      <c r="E55" s="352" t="str">
        <f>$B55*'Clients Balance'!#REF!/'Clients Balance'!#REF!</f>
        <v>#ERROR!</v>
      </c>
      <c r="F55" s="352" t="str">
        <f>$B55*'Clients Balance'!#REF!/'Clients Balance'!#REF!</f>
        <v>#ERROR!</v>
      </c>
      <c r="G55" s="352" t="str">
        <f>$B55*'Clients Balance'!#REF!/'Clients Balance'!#REF!</f>
        <v>#ERROR!</v>
      </c>
      <c r="H55" s="352" t="str">
        <f>$B55*'Clients Balance'!#REF!/'Clients Balance'!#REF!</f>
        <v>#ERROR!</v>
      </c>
      <c r="I55" s="352" t="str">
        <f>$B55*'Clients Balance'!#REF!/'Clients Balance'!#REF!</f>
        <v>#ERROR!</v>
      </c>
      <c r="J55" s="352" t="str">
        <f>$B55*'Clients Balance'!#REF!/'Clients Balance'!#REF!</f>
        <v>#ERROR!</v>
      </c>
      <c r="K55" s="352" t="str">
        <f>$B55*'Clients Balance'!#REF!/'Clients Balance'!#REF!</f>
        <v>#ERROR!</v>
      </c>
      <c r="L55" s="352" t="str">
        <f>$B55*'Clients Balance'!#REF!/'Clients Balance'!#REF!</f>
        <v>#ERROR!</v>
      </c>
      <c r="M55" s="352" t="str">
        <f>$B55*'Clients Balance'!#REF!/'Clients Balance'!#REF!</f>
        <v>#ERROR!</v>
      </c>
      <c r="N55" s="352" t="str">
        <f>$B55*'Clients Balance'!#REF!/'Clients Balance'!#REF!</f>
        <v>#ERROR!</v>
      </c>
      <c r="O55" s="352" t="str">
        <f>$B55*'Clients Balance'!#REF!/'Clients Balance'!#REF!</f>
        <v>#ERROR!</v>
      </c>
      <c r="P55" s="352" t="str">
        <f>$B55*'Clients Balance'!#REF!/'Clients Balance'!#REF!</f>
        <v>#ERROR!</v>
      </c>
      <c r="Q55" s="352" t="str">
        <f>$B55*'Clients Balance'!#REF!/'Clients Balance'!#REF!</f>
        <v>#ERROR!</v>
      </c>
      <c r="R55" s="352" t="str">
        <f>$B55*'Clients Balance'!#REF!/'Clients Balance'!#REF!</f>
        <v>#ERROR!</v>
      </c>
      <c r="S55" s="352" t="str">
        <f>$B55*'Clients Balance'!#REF!/'Clients Balance'!#REF!</f>
        <v>#ERROR!</v>
      </c>
    </row>
    <row r="56" ht="15.75" customHeight="1">
      <c r="A56" s="355">
        <v>45412.0</v>
      </c>
      <c r="B56" s="352">
        <f t="shared" si="3"/>
        <v>10228.5</v>
      </c>
      <c r="C56" s="352" t="str">
        <f>$B56*'Clients Balance'!#REF!/'Clients Balance'!#REF!</f>
        <v>#ERROR!</v>
      </c>
      <c r="D56" s="352" t="str">
        <f>$B56*'Clients Balance'!#REF!/'Clients Balance'!#REF!</f>
        <v>#ERROR!</v>
      </c>
      <c r="E56" s="352" t="str">
        <f>$B56*'Clients Balance'!#REF!/'Clients Balance'!#REF!</f>
        <v>#ERROR!</v>
      </c>
      <c r="F56" s="352" t="str">
        <f>$B56*'Clients Balance'!#REF!/'Clients Balance'!#REF!</f>
        <v>#ERROR!</v>
      </c>
      <c r="G56" s="352" t="str">
        <f>$B56*'Clients Balance'!#REF!/'Clients Balance'!#REF!</f>
        <v>#ERROR!</v>
      </c>
      <c r="H56" s="352" t="str">
        <f>$B56*'Clients Balance'!#REF!/'Clients Balance'!#REF!</f>
        <v>#ERROR!</v>
      </c>
      <c r="I56" s="352" t="str">
        <f>$B56*'Clients Balance'!#REF!/'Clients Balance'!#REF!</f>
        <v>#ERROR!</v>
      </c>
      <c r="J56" s="352" t="str">
        <f>$B56*'Clients Balance'!#REF!/'Clients Balance'!#REF!</f>
        <v>#ERROR!</v>
      </c>
      <c r="K56" s="352" t="str">
        <f>$B56*'Clients Balance'!#REF!/'Clients Balance'!#REF!</f>
        <v>#ERROR!</v>
      </c>
      <c r="L56" s="352" t="str">
        <f>$B56*'Clients Balance'!#REF!/'Clients Balance'!#REF!</f>
        <v>#ERROR!</v>
      </c>
      <c r="M56" s="352" t="str">
        <f>$B56*'Clients Balance'!#REF!/'Clients Balance'!#REF!</f>
        <v>#ERROR!</v>
      </c>
      <c r="N56" s="352" t="str">
        <f>$B56*'Clients Balance'!#REF!/'Clients Balance'!#REF!</f>
        <v>#ERROR!</v>
      </c>
      <c r="O56" s="352" t="str">
        <f>$B56*'Clients Balance'!#REF!/'Clients Balance'!#REF!</f>
        <v>#ERROR!</v>
      </c>
      <c r="P56" s="352" t="str">
        <f>$B56*'Clients Balance'!#REF!/'Clients Balance'!#REF!</f>
        <v>#ERROR!</v>
      </c>
      <c r="Q56" s="352" t="str">
        <f>$B56*'Clients Balance'!#REF!/'Clients Balance'!#REF!</f>
        <v>#ERROR!</v>
      </c>
      <c r="R56" s="352" t="str">
        <f>$B56*'Clients Balance'!#REF!/'Clients Balance'!#REF!</f>
        <v>#ERROR!</v>
      </c>
      <c r="S56" s="352" t="str">
        <f>$B56*'Clients Balance'!#REF!/'Clients Balance'!#REF!</f>
        <v>#ERROR!</v>
      </c>
    </row>
    <row r="57" ht="15.75" customHeight="1">
      <c r="A57" s="355">
        <v>45414.0</v>
      </c>
      <c r="B57" s="352">
        <f t="shared" ref="B57:B76" si="4">178233/20</f>
        <v>8911.65</v>
      </c>
      <c r="C57" s="352" t="str">
        <f>$B57*'Clients Balance'!#REF!/'Clients Balance'!#REF!</f>
        <v>#ERROR!</v>
      </c>
      <c r="D57" s="352" t="str">
        <f>$B57*'Clients Balance'!#REF!/'Clients Balance'!#REF!</f>
        <v>#ERROR!</v>
      </c>
      <c r="E57" s="352" t="str">
        <f>$B57*'Clients Balance'!#REF!/'Clients Balance'!#REF!</f>
        <v>#ERROR!</v>
      </c>
      <c r="F57" s="352" t="str">
        <f>$B57*'Clients Balance'!#REF!/'Clients Balance'!#REF!</f>
        <v>#ERROR!</v>
      </c>
      <c r="G57" s="352" t="str">
        <f>$B57*'Clients Balance'!#REF!/'Clients Balance'!#REF!</f>
        <v>#ERROR!</v>
      </c>
      <c r="H57" s="352" t="str">
        <f>$B57*'Clients Balance'!#REF!/'Clients Balance'!#REF!</f>
        <v>#ERROR!</v>
      </c>
      <c r="I57" s="352" t="str">
        <f>$B57*'Clients Balance'!#REF!/'Clients Balance'!#REF!</f>
        <v>#ERROR!</v>
      </c>
      <c r="J57" s="352" t="str">
        <f>$B57*'Clients Balance'!#REF!/'Clients Balance'!#REF!</f>
        <v>#ERROR!</v>
      </c>
      <c r="K57" s="352" t="str">
        <f>$B57*'Clients Balance'!#REF!/'Clients Balance'!#REF!</f>
        <v>#ERROR!</v>
      </c>
      <c r="L57" s="352" t="str">
        <f>$B57*'Clients Balance'!#REF!/'Clients Balance'!#REF!</f>
        <v>#ERROR!</v>
      </c>
      <c r="M57" s="352" t="str">
        <f>$B57*'Clients Balance'!#REF!/'Clients Balance'!#REF!</f>
        <v>#ERROR!</v>
      </c>
      <c r="N57" s="352" t="str">
        <f>$B57*'Clients Balance'!#REF!/'Clients Balance'!#REF!</f>
        <v>#ERROR!</v>
      </c>
      <c r="O57" s="352" t="str">
        <f>$B57*'Clients Balance'!#REF!/'Clients Balance'!#REF!</f>
        <v>#ERROR!</v>
      </c>
      <c r="P57" s="352" t="str">
        <f>$B57*'Clients Balance'!#REF!/'Clients Balance'!#REF!</f>
        <v>#ERROR!</v>
      </c>
      <c r="Q57" s="352" t="str">
        <f>$B57*'Clients Balance'!#REF!/'Clients Balance'!#REF!</f>
        <v>#ERROR!</v>
      </c>
      <c r="R57" s="352" t="str">
        <f>$B57*'Clients Balance'!#REF!/'Clients Balance'!#REF!</f>
        <v>#ERROR!</v>
      </c>
      <c r="S57" s="352" t="str">
        <f>$B57*'Clients Balance'!#REF!/'Clients Balance'!#REF!</f>
        <v>#ERROR!</v>
      </c>
      <c r="T57" s="352" t="str">
        <f>$B57*'Clients Balance'!#REF!/'Clients Balance'!#REF!</f>
        <v>#ERROR!</v>
      </c>
      <c r="U57" s="352" t="str">
        <f>$B57*'Clients Balance'!#REF!/'Clients Balance'!#REF!</f>
        <v>#ERROR!</v>
      </c>
    </row>
    <row r="58" ht="15.75" customHeight="1">
      <c r="A58" s="355">
        <v>45415.0</v>
      </c>
      <c r="B58" s="352">
        <f t="shared" si="4"/>
        <v>8911.65</v>
      </c>
      <c r="C58" s="352" t="str">
        <f>$B58*'Clients Balance'!#REF!/'Clients Balance'!#REF!</f>
        <v>#ERROR!</v>
      </c>
      <c r="D58" s="352" t="str">
        <f>$B58*'Clients Balance'!#REF!/'Clients Balance'!#REF!</f>
        <v>#ERROR!</v>
      </c>
      <c r="E58" s="352" t="str">
        <f>$B58*'Clients Balance'!#REF!/'Clients Balance'!#REF!</f>
        <v>#ERROR!</v>
      </c>
      <c r="F58" s="352" t="str">
        <f>$B58*'Clients Balance'!#REF!/'Clients Balance'!#REF!</f>
        <v>#ERROR!</v>
      </c>
      <c r="G58" s="352" t="str">
        <f>$B58*'Clients Balance'!#REF!/'Clients Balance'!#REF!</f>
        <v>#ERROR!</v>
      </c>
      <c r="H58" s="352" t="str">
        <f>$B58*'Clients Balance'!#REF!/'Clients Balance'!#REF!</f>
        <v>#ERROR!</v>
      </c>
      <c r="I58" s="352" t="str">
        <f>$B58*'Clients Balance'!#REF!/'Clients Balance'!#REF!</f>
        <v>#ERROR!</v>
      </c>
      <c r="J58" s="352" t="str">
        <f>$B58*'Clients Balance'!#REF!/'Clients Balance'!#REF!</f>
        <v>#ERROR!</v>
      </c>
      <c r="K58" s="352" t="str">
        <f>$B58*'Clients Balance'!#REF!/'Clients Balance'!#REF!</f>
        <v>#ERROR!</v>
      </c>
      <c r="L58" s="352" t="str">
        <f>$B58*'Clients Balance'!#REF!/'Clients Balance'!#REF!</f>
        <v>#ERROR!</v>
      </c>
      <c r="M58" s="352" t="str">
        <f>$B58*'Clients Balance'!#REF!/'Clients Balance'!#REF!</f>
        <v>#ERROR!</v>
      </c>
      <c r="N58" s="352" t="str">
        <f>$B58*'Clients Balance'!#REF!/'Clients Balance'!#REF!</f>
        <v>#ERROR!</v>
      </c>
      <c r="O58" s="352" t="str">
        <f>$B58*'Clients Balance'!#REF!/'Clients Balance'!#REF!</f>
        <v>#ERROR!</v>
      </c>
      <c r="P58" s="352" t="str">
        <f>$B58*'Clients Balance'!#REF!/'Clients Balance'!#REF!</f>
        <v>#ERROR!</v>
      </c>
      <c r="Q58" s="352" t="str">
        <f>$B58*'Clients Balance'!#REF!/'Clients Balance'!#REF!</f>
        <v>#ERROR!</v>
      </c>
      <c r="R58" s="352" t="str">
        <f>$B58*'Clients Balance'!#REF!/'Clients Balance'!#REF!</f>
        <v>#ERROR!</v>
      </c>
      <c r="S58" s="352" t="str">
        <f>$B58*'Clients Balance'!#REF!/'Clients Balance'!#REF!</f>
        <v>#ERROR!</v>
      </c>
      <c r="T58" s="352" t="str">
        <f>$B58*'Clients Balance'!#REF!/'Clients Balance'!#REF!</f>
        <v>#ERROR!</v>
      </c>
      <c r="U58" s="352" t="str">
        <f>$B58*'Clients Balance'!#REF!/'Clients Balance'!#REF!</f>
        <v>#ERROR!</v>
      </c>
    </row>
    <row r="59" ht="15.75" customHeight="1">
      <c r="A59" s="355">
        <v>45418.0</v>
      </c>
      <c r="B59" s="352">
        <f t="shared" si="4"/>
        <v>8911.65</v>
      </c>
      <c r="C59" s="352" t="str">
        <f>$B59*'Clients Balance'!#REF!/'Clients Balance'!#REF!</f>
        <v>#ERROR!</v>
      </c>
      <c r="D59" s="352" t="str">
        <f>$B59*'Clients Balance'!#REF!/'Clients Balance'!#REF!</f>
        <v>#ERROR!</v>
      </c>
      <c r="E59" s="352" t="str">
        <f>$B59*'Clients Balance'!#REF!/'Clients Balance'!#REF!</f>
        <v>#ERROR!</v>
      </c>
      <c r="F59" s="352" t="str">
        <f>$B59*'Clients Balance'!#REF!/'Clients Balance'!#REF!</f>
        <v>#ERROR!</v>
      </c>
      <c r="G59" s="352" t="str">
        <f>$B59*'Clients Balance'!#REF!/'Clients Balance'!#REF!</f>
        <v>#ERROR!</v>
      </c>
      <c r="H59" s="352" t="str">
        <f>$B59*'Clients Balance'!#REF!/'Clients Balance'!#REF!</f>
        <v>#ERROR!</v>
      </c>
      <c r="I59" s="352" t="str">
        <f>$B59*'Clients Balance'!#REF!/'Clients Balance'!#REF!</f>
        <v>#ERROR!</v>
      </c>
      <c r="J59" s="352" t="str">
        <f>$B59*'Clients Balance'!#REF!/'Clients Balance'!#REF!</f>
        <v>#ERROR!</v>
      </c>
      <c r="K59" s="352" t="str">
        <f>$B59*'Clients Balance'!#REF!/'Clients Balance'!#REF!</f>
        <v>#ERROR!</v>
      </c>
      <c r="L59" s="352" t="str">
        <f>$B59*'Clients Balance'!#REF!/'Clients Balance'!#REF!</f>
        <v>#ERROR!</v>
      </c>
      <c r="M59" s="352" t="str">
        <f>$B59*'Clients Balance'!#REF!/'Clients Balance'!#REF!</f>
        <v>#ERROR!</v>
      </c>
      <c r="N59" s="352" t="str">
        <f>$B59*'Clients Balance'!#REF!/'Clients Balance'!#REF!</f>
        <v>#ERROR!</v>
      </c>
      <c r="O59" s="352" t="str">
        <f>$B59*'Clients Balance'!#REF!/'Clients Balance'!#REF!</f>
        <v>#ERROR!</v>
      </c>
      <c r="P59" s="352" t="str">
        <f>$B59*'Clients Balance'!#REF!/'Clients Balance'!#REF!</f>
        <v>#ERROR!</v>
      </c>
      <c r="Q59" s="352" t="str">
        <f>$B59*'Clients Balance'!#REF!/'Clients Balance'!#REF!</f>
        <v>#ERROR!</v>
      </c>
      <c r="R59" s="352" t="str">
        <f>$B59*'Clients Balance'!#REF!/'Clients Balance'!#REF!</f>
        <v>#ERROR!</v>
      </c>
      <c r="S59" s="352" t="str">
        <f>$B59*'Clients Balance'!#REF!/'Clients Balance'!#REF!</f>
        <v>#ERROR!</v>
      </c>
      <c r="T59" s="352" t="str">
        <f>$B59*'Clients Balance'!#REF!/'Clients Balance'!#REF!</f>
        <v>#ERROR!</v>
      </c>
      <c r="U59" s="352" t="str">
        <f>$B59*'Clients Balance'!#REF!/'Clients Balance'!#REF!</f>
        <v>#ERROR!</v>
      </c>
    </row>
    <row r="60" ht="15.75" customHeight="1">
      <c r="A60" s="355">
        <v>45419.0</v>
      </c>
      <c r="B60" s="352">
        <f t="shared" si="4"/>
        <v>8911.65</v>
      </c>
      <c r="C60" s="352" t="str">
        <f>$B60*'Clients Balance'!#REF!/'Clients Balance'!#REF!</f>
        <v>#ERROR!</v>
      </c>
      <c r="D60" s="352" t="str">
        <f>$B60*'Clients Balance'!#REF!/'Clients Balance'!#REF!</f>
        <v>#ERROR!</v>
      </c>
      <c r="E60" s="352" t="str">
        <f>$B60*'Clients Balance'!#REF!/'Clients Balance'!#REF!</f>
        <v>#ERROR!</v>
      </c>
      <c r="F60" s="352" t="str">
        <f>$B60*'Clients Balance'!#REF!/'Clients Balance'!#REF!</f>
        <v>#ERROR!</v>
      </c>
      <c r="G60" s="352" t="str">
        <f>$B60*'Clients Balance'!#REF!/'Clients Balance'!#REF!</f>
        <v>#ERROR!</v>
      </c>
      <c r="H60" s="352" t="str">
        <f>$B60*'Clients Balance'!#REF!/'Clients Balance'!#REF!</f>
        <v>#ERROR!</v>
      </c>
      <c r="I60" s="352" t="str">
        <f>$B60*'Clients Balance'!#REF!/'Clients Balance'!#REF!</f>
        <v>#ERROR!</v>
      </c>
      <c r="J60" s="352" t="str">
        <f>$B60*'Clients Balance'!#REF!/'Clients Balance'!#REF!</f>
        <v>#ERROR!</v>
      </c>
      <c r="K60" s="352" t="str">
        <f>$B60*'Clients Balance'!#REF!/'Clients Balance'!#REF!</f>
        <v>#ERROR!</v>
      </c>
      <c r="L60" s="352" t="str">
        <f>$B60*'Clients Balance'!#REF!/'Clients Balance'!#REF!</f>
        <v>#ERROR!</v>
      </c>
      <c r="M60" s="352" t="str">
        <f>$B60*'Clients Balance'!#REF!/'Clients Balance'!#REF!</f>
        <v>#ERROR!</v>
      </c>
      <c r="N60" s="352" t="str">
        <f>$B60*'Clients Balance'!#REF!/'Clients Balance'!#REF!</f>
        <v>#ERROR!</v>
      </c>
      <c r="O60" s="352" t="str">
        <f>$B60*'Clients Balance'!#REF!/'Clients Balance'!#REF!</f>
        <v>#ERROR!</v>
      </c>
      <c r="P60" s="352" t="str">
        <f>$B60*'Clients Balance'!#REF!/'Clients Balance'!#REF!</f>
        <v>#ERROR!</v>
      </c>
      <c r="Q60" s="352" t="str">
        <f>$B60*'Clients Balance'!#REF!/'Clients Balance'!#REF!</f>
        <v>#ERROR!</v>
      </c>
      <c r="R60" s="352" t="str">
        <f>$B60*'Clients Balance'!#REF!/'Clients Balance'!#REF!</f>
        <v>#ERROR!</v>
      </c>
      <c r="S60" s="352" t="str">
        <f>$B60*'Clients Balance'!#REF!/'Clients Balance'!#REF!</f>
        <v>#ERROR!</v>
      </c>
      <c r="T60" s="352" t="str">
        <f>$B60*'Clients Balance'!#REF!/'Clients Balance'!#REF!</f>
        <v>#ERROR!</v>
      </c>
      <c r="U60" s="352" t="str">
        <f>$B60*'Clients Balance'!#REF!/'Clients Balance'!#REF!</f>
        <v>#ERROR!</v>
      </c>
    </row>
    <row r="61" ht="15.75" customHeight="1">
      <c r="A61" s="355">
        <v>45420.0</v>
      </c>
      <c r="B61" s="352">
        <f t="shared" si="4"/>
        <v>8911.65</v>
      </c>
      <c r="C61" s="352" t="str">
        <f>$B61*'Clients Balance'!#REF!/'Clients Balance'!#REF!</f>
        <v>#ERROR!</v>
      </c>
      <c r="D61" s="352" t="str">
        <f>$B61*'Clients Balance'!#REF!/'Clients Balance'!#REF!</f>
        <v>#ERROR!</v>
      </c>
      <c r="E61" s="352" t="str">
        <f>$B61*'Clients Balance'!#REF!/'Clients Balance'!#REF!</f>
        <v>#ERROR!</v>
      </c>
      <c r="F61" s="352" t="str">
        <f>$B61*'Clients Balance'!#REF!/'Clients Balance'!#REF!</f>
        <v>#ERROR!</v>
      </c>
      <c r="G61" s="352" t="str">
        <f>$B61*'Clients Balance'!#REF!/'Clients Balance'!#REF!</f>
        <v>#ERROR!</v>
      </c>
      <c r="H61" s="352" t="str">
        <f>$B61*'Clients Balance'!#REF!/'Clients Balance'!#REF!</f>
        <v>#ERROR!</v>
      </c>
      <c r="I61" s="352" t="str">
        <f>$B61*'Clients Balance'!#REF!/'Clients Balance'!#REF!</f>
        <v>#ERROR!</v>
      </c>
      <c r="J61" s="352" t="str">
        <f>$B61*'Clients Balance'!#REF!/'Clients Balance'!#REF!</f>
        <v>#ERROR!</v>
      </c>
      <c r="K61" s="352" t="str">
        <f>$B61*'Clients Balance'!#REF!/'Clients Balance'!#REF!</f>
        <v>#ERROR!</v>
      </c>
      <c r="L61" s="352" t="str">
        <f>$B61*'Clients Balance'!#REF!/'Clients Balance'!#REF!</f>
        <v>#ERROR!</v>
      </c>
      <c r="M61" s="352" t="str">
        <f>$B61*'Clients Balance'!#REF!/'Clients Balance'!#REF!</f>
        <v>#ERROR!</v>
      </c>
      <c r="N61" s="352" t="str">
        <f>$B61*'Clients Balance'!#REF!/'Clients Balance'!#REF!</f>
        <v>#ERROR!</v>
      </c>
      <c r="O61" s="352" t="str">
        <f>$B61*'Clients Balance'!#REF!/'Clients Balance'!#REF!</f>
        <v>#ERROR!</v>
      </c>
      <c r="P61" s="352" t="str">
        <f>$B61*'Clients Balance'!#REF!/'Clients Balance'!#REF!</f>
        <v>#ERROR!</v>
      </c>
      <c r="Q61" s="352" t="str">
        <f>$B61*'Clients Balance'!#REF!/'Clients Balance'!#REF!</f>
        <v>#ERROR!</v>
      </c>
      <c r="R61" s="352" t="str">
        <f>$B61*'Clients Balance'!#REF!/'Clients Balance'!#REF!</f>
        <v>#ERROR!</v>
      </c>
      <c r="S61" s="352" t="str">
        <f>$B61*'Clients Balance'!#REF!/'Clients Balance'!#REF!</f>
        <v>#ERROR!</v>
      </c>
      <c r="T61" s="352" t="str">
        <f>$B61*'Clients Balance'!#REF!/'Clients Balance'!#REF!</f>
        <v>#ERROR!</v>
      </c>
      <c r="U61" s="352" t="str">
        <f>$B61*'Clients Balance'!#REF!/'Clients Balance'!#REF!</f>
        <v>#ERROR!</v>
      </c>
    </row>
    <row r="62" ht="15.75" customHeight="1">
      <c r="A62" s="355">
        <v>45421.0</v>
      </c>
      <c r="B62" s="352">
        <f t="shared" si="4"/>
        <v>8911.65</v>
      </c>
      <c r="C62" s="352" t="str">
        <f>$B62*'Clients Balance'!#REF!/'Clients Balance'!#REF!</f>
        <v>#ERROR!</v>
      </c>
      <c r="D62" s="352" t="str">
        <f>$B62*'Clients Balance'!#REF!/'Clients Balance'!#REF!</f>
        <v>#ERROR!</v>
      </c>
      <c r="E62" s="352" t="str">
        <f>$B62*'Clients Balance'!#REF!/'Clients Balance'!#REF!</f>
        <v>#ERROR!</v>
      </c>
      <c r="F62" s="352" t="str">
        <f>$B62*'Clients Balance'!#REF!/'Clients Balance'!#REF!</f>
        <v>#ERROR!</v>
      </c>
      <c r="G62" s="352" t="str">
        <f>$B62*'Clients Balance'!#REF!/'Clients Balance'!#REF!</f>
        <v>#ERROR!</v>
      </c>
      <c r="H62" s="352" t="str">
        <f>$B62*'Clients Balance'!#REF!/'Clients Balance'!#REF!</f>
        <v>#ERROR!</v>
      </c>
      <c r="I62" s="352" t="str">
        <f>$B62*'Clients Balance'!#REF!/'Clients Balance'!#REF!</f>
        <v>#ERROR!</v>
      </c>
      <c r="J62" s="352" t="str">
        <f>$B62*'Clients Balance'!#REF!/'Clients Balance'!#REF!</f>
        <v>#ERROR!</v>
      </c>
      <c r="K62" s="352" t="str">
        <f>$B62*'Clients Balance'!#REF!/'Clients Balance'!#REF!</f>
        <v>#ERROR!</v>
      </c>
      <c r="L62" s="352" t="str">
        <f>$B62*'Clients Balance'!#REF!/'Clients Balance'!#REF!</f>
        <v>#ERROR!</v>
      </c>
      <c r="M62" s="352" t="str">
        <f>$B62*'Clients Balance'!#REF!/'Clients Balance'!#REF!</f>
        <v>#ERROR!</v>
      </c>
      <c r="N62" s="352" t="str">
        <f>$B62*'Clients Balance'!#REF!/'Clients Balance'!#REF!</f>
        <v>#ERROR!</v>
      </c>
      <c r="O62" s="352" t="str">
        <f>$B62*'Clients Balance'!#REF!/'Clients Balance'!#REF!</f>
        <v>#ERROR!</v>
      </c>
      <c r="P62" s="352" t="str">
        <f>$B62*'Clients Balance'!#REF!/'Clients Balance'!#REF!</f>
        <v>#ERROR!</v>
      </c>
      <c r="Q62" s="352" t="str">
        <f>$B62*'Clients Balance'!#REF!/'Clients Balance'!#REF!</f>
        <v>#ERROR!</v>
      </c>
      <c r="R62" s="352" t="str">
        <f>$B62*'Clients Balance'!#REF!/'Clients Balance'!#REF!</f>
        <v>#ERROR!</v>
      </c>
      <c r="S62" s="352" t="str">
        <f>$B62*'Clients Balance'!#REF!/'Clients Balance'!#REF!</f>
        <v>#ERROR!</v>
      </c>
      <c r="T62" s="352" t="str">
        <f>$B62*'Clients Balance'!#REF!/'Clients Balance'!#REF!</f>
        <v>#ERROR!</v>
      </c>
      <c r="U62" s="352" t="str">
        <f>$B62*'Clients Balance'!#REF!/'Clients Balance'!#REF!</f>
        <v>#ERROR!</v>
      </c>
    </row>
    <row r="63" ht="15.75" customHeight="1">
      <c r="A63" s="355">
        <v>45422.0</v>
      </c>
      <c r="B63" s="352">
        <f t="shared" si="4"/>
        <v>8911.65</v>
      </c>
      <c r="C63" s="352" t="str">
        <f>$B63*'Clients Balance'!#REF!/'Clients Balance'!#REF!</f>
        <v>#ERROR!</v>
      </c>
      <c r="D63" s="352" t="str">
        <f>$B63*'Clients Balance'!#REF!/'Clients Balance'!#REF!</f>
        <v>#ERROR!</v>
      </c>
      <c r="E63" s="352" t="str">
        <f>$B63*'Clients Balance'!#REF!/'Clients Balance'!#REF!</f>
        <v>#ERROR!</v>
      </c>
      <c r="F63" s="352" t="str">
        <f>$B63*'Clients Balance'!#REF!/'Clients Balance'!#REF!</f>
        <v>#ERROR!</v>
      </c>
      <c r="G63" s="352" t="str">
        <f>$B63*'Clients Balance'!#REF!/'Clients Balance'!#REF!</f>
        <v>#ERROR!</v>
      </c>
      <c r="H63" s="352" t="str">
        <f>$B63*'Clients Balance'!#REF!/'Clients Balance'!#REF!</f>
        <v>#ERROR!</v>
      </c>
      <c r="I63" s="352" t="str">
        <f>$B63*'Clients Balance'!#REF!/'Clients Balance'!#REF!</f>
        <v>#ERROR!</v>
      </c>
      <c r="J63" s="352" t="str">
        <f>$B63*'Clients Balance'!#REF!/'Clients Balance'!#REF!</f>
        <v>#ERROR!</v>
      </c>
      <c r="K63" s="352" t="str">
        <f>$B63*'Clients Balance'!#REF!/'Clients Balance'!#REF!</f>
        <v>#ERROR!</v>
      </c>
      <c r="L63" s="352" t="str">
        <f>$B63*'Clients Balance'!#REF!/'Clients Balance'!#REF!</f>
        <v>#ERROR!</v>
      </c>
      <c r="M63" s="352" t="str">
        <f>$B63*'Clients Balance'!#REF!/'Clients Balance'!#REF!</f>
        <v>#ERROR!</v>
      </c>
      <c r="N63" s="352" t="str">
        <f>$B63*'Clients Balance'!#REF!/'Clients Balance'!#REF!</f>
        <v>#ERROR!</v>
      </c>
      <c r="O63" s="352" t="str">
        <f>$B63*'Clients Balance'!#REF!/'Clients Balance'!#REF!</f>
        <v>#ERROR!</v>
      </c>
      <c r="P63" s="352" t="str">
        <f>$B63*'Clients Balance'!#REF!/'Clients Balance'!#REF!</f>
        <v>#ERROR!</v>
      </c>
      <c r="Q63" s="352" t="str">
        <f>$B63*'Clients Balance'!#REF!/'Clients Balance'!#REF!</f>
        <v>#ERROR!</v>
      </c>
      <c r="R63" s="352" t="str">
        <f>$B63*'Clients Balance'!#REF!/'Clients Balance'!#REF!</f>
        <v>#ERROR!</v>
      </c>
      <c r="S63" s="352" t="str">
        <f>$B63*'Clients Balance'!#REF!/'Clients Balance'!#REF!</f>
        <v>#ERROR!</v>
      </c>
      <c r="T63" s="352" t="str">
        <f>$B63*'Clients Balance'!#REF!/'Clients Balance'!#REF!</f>
        <v>#ERROR!</v>
      </c>
      <c r="U63" s="352" t="str">
        <f>$B63*'Clients Balance'!#REF!/'Clients Balance'!#REF!</f>
        <v>#ERROR!</v>
      </c>
    </row>
    <row r="64" ht="15.75" customHeight="1">
      <c r="A64" s="355">
        <v>45425.0</v>
      </c>
      <c r="B64" s="352">
        <f t="shared" si="4"/>
        <v>8911.65</v>
      </c>
      <c r="C64" s="352" t="str">
        <f>$B64*'Clients Balance'!#REF!/'Clients Balance'!#REF!</f>
        <v>#ERROR!</v>
      </c>
      <c r="D64" s="352" t="str">
        <f>$B64*'Clients Balance'!#REF!/'Clients Balance'!#REF!</f>
        <v>#ERROR!</v>
      </c>
      <c r="E64" s="352" t="str">
        <f>$B64*'Clients Balance'!#REF!/'Clients Balance'!#REF!</f>
        <v>#ERROR!</v>
      </c>
      <c r="F64" s="352" t="str">
        <f>$B64*'Clients Balance'!#REF!/'Clients Balance'!#REF!</f>
        <v>#ERROR!</v>
      </c>
      <c r="G64" s="352" t="str">
        <f>$B64*'Clients Balance'!#REF!/'Clients Balance'!#REF!</f>
        <v>#ERROR!</v>
      </c>
      <c r="H64" s="352" t="str">
        <f>$B64*'Clients Balance'!#REF!/'Clients Balance'!#REF!</f>
        <v>#ERROR!</v>
      </c>
      <c r="I64" s="352" t="str">
        <f>$B64*'Clients Balance'!#REF!/'Clients Balance'!#REF!</f>
        <v>#ERROR!</v>
      </c>
      <c r="J64" s="352" t="str">
        <f>$B64*'Clients Balance'!#REF!/'Clients Balance'!#REF!</f>
        <v>#ERROR!</v>
      </c>
      <c r="K64" s="352" t="str">
        <f>$B64*'Clients Balance'!#REF!/'Clients Balance'!#REF!</f>
        <v>#ERROR!</v>
      </c>
      <c r="L64" s="352" t="str">
        <f>$B64*'Clients Balance'!#REF!/'Clients Balance'!#REF!</f>
        <v>#ERROR!</v>
      </c>
      <c r="M64" s="352" t="str">
        <f>$B64*'Clients Balance'!#REF!/'Clients Balance'!#REF!</f>
        <v>#ERROR!</v>
      </c>
      <c r="N64" s="352" t="str">
        <f>$B64*'Clients Balance'!#REF!/'Clients Balance'!#REF!</f>
        <v>#ERROR!</v>
      </c>
      <c r="O64" s="352" t="str">
        <f>$B64*'Clients Balance'!#REF!/'Clients Balance'!#REF!</f>
        <v>#ERROR!</v>
      </c>
      <c r="P64" s="352" t="str">
        <f>$B64*'Clients Balance'!#REF!/'Clients Balance'!#REF!</f>
        <v>#ERROR!</v>
      </c>
      <c r="Q64" s="352" t="str">
        <f>$B64*'Clients Balance'!#REF!/'Clients Balance'!#REF!</f>
        <v>#ERROR!</v>
      </c>
      <c r="R64" s="352" t="str">
        <f>$B64*'Clients Balance'!#REF!/'Clients Balance'!#REF!</f>
        <v>#ERROR!</v>
      </c>
      <c r="S64" s="352" t="str">
        <f>$B64*'Clients Balance'!#REF!/'Clients Balance'!#REF!</f>
        <v>#ERROR!</v>
      </c>
      <c r="T64" s="352" t="str">
        <f>$B64*'Clients Balance'!#REF!/'Clients Balance'!#REF!</f>
        <v>#ERROR!</v>
      </c>
      <c r="U64" s="352" t="str">
        <f>$B64*'Clients Balance'!#REF!/'Clients Balance'!#REF!</f>
        <v>#ERROR!</v>
      </c>
    </row>
    <row r="65" ht="15.75" customHeight="1">
      <c r="A65" s="355">
        <v>45426.0</v>
      </c>
      <c r="B65" s="352">
        <f t="shared" si="4"/>
        <v>8911.65</v>
      </c>
      <c r="C65" s="352" t="str">
        <f>$B65*'Clients Balance'!#REF!/'Clients Balance'!#REF!</f>
        <v>#ERROR!</v>
      </c>
      <c r="D65" s="352" t="str">
        <f>$B65*'Clients Balance'!#REF!/'Clients Balance'!#REF!</f>
        <v>#ERROR!</v>
      </c>
      <c r="E65" s="352" t="str">
        <f>$B65*'Clients Balance'!#REF!/'Clients Balance'!#REF!</f>
        <v>#ERROR!</v>
      </c>
      <c r="F65" s="352" t="str">
        <f>$B65*'Clients Balance'!#REF!/'Clients Balance'!#REF!</f>
        <v>#ERROR!</v>
      </c>
      <c r="G65" s="352" t="str">
        <f>$B65*'Clients Balance'!#REF!/'Clients Balance'!#REF!</f>
        <v>#ERROR!</v>
      </c>
      <c r="H65" s="352" t="str">
        <f>$B65*'Clients Balance'!#REF!/'Clients Balance'!#REF!</f>
        <v>#ERROR!</v>
      </c>
      <c r="I65" s="352" t="str">
        <f>$B65*'Clients Balance'!#REF!/'Clients Balance'!#REF!</f>
        <v>#ERROR!</v>
      </c>
      <c r="J65" s="352" t="str">
        <f>$B65*'Clients Balance'!#REF!/'Clients Balance'!#REF!</f>
        <v>#ERROR!</v>
      </c>
      <c r="K65" s="352" t="str">
        <f>$B65*'Clients Balance'!#REF!/'Clients Balance'!#REF!</f>
        <v>#ERROR!</v>
      </c>
      <c r="L65" s="352" t="str">
        <f>$B65*'Clients Balance'!#REF!/'Clients Balance'!#REF!</f>
        <v>#ERROR!</v>
      </c>
      <c r="M65" s="352" t="str">
        <f>$B65*'Clients Balance'!#REF!/'Clients Balance'!#REF!</f>
        <v>#ERROR!</v>
      </c>
      <c r="N65" s="352" t="str">
        <f>$B65*'Clients Balance'!#REF!/'Clients Balance'!#REF!</f>
        <v>#ERROR!</v>
      </c>
      <c r="O65" s="352" t="str">
        <f>$B65*'Clients Balance'!#REF!/'Clients Balance'!#REF!</f>
        <v>#ERROR!</v>
      </c>
      <c r="P65" s="352" t="str">
        <f>$B65*'Clients Balance'!#REF!/'Clients Balance'!#REF!</f>
        <v>#ERROR!</v>
      </c>
      <c r="Q65" s="352" t="str">
        <f>$B65*'Clients Balance'!#REF!/'Clients Balance'!#REF!</f>
        <v>#ERROR!</v>
      </c>
      <c r="R65" s="352" t="str">
        <f>$B65*'Clients Balance'!#REF!/'Clients Balance'!#REF!</f>
        <v>#ERROR!</v>
      </c>
      <c r="S65" s="352" t="str">
        <f>$B65*'Clients Balance'!#REF!/'Clients Balance'!#REF!</f>
        <v>#ERROR!</v>
      </c>
      <c r="T65" s="352" t="str">
        <f>$B65*'Clients Balance'!#REF!/'Clients Balance'!#REF!</f>
        <v>#ERROR!</v>
      </c>
      <c r="U65" s="352" t="str">
        <f>$B65*'Clients Balance'!#REF!/'Clients Balance'!#REF!</f>
        <v>#ERROR!</v>
      </c>
    </row>
    <row r="66" ht="15.75" customHeight="1">
      <c r="A66" s="355">
        <v>45427.0</v>
      </c>
      <c r="B66" s="352">
        <f t="shared" si="4"/>
        <v>8911.65</v>
      </c>
      <c r="C66" s="352" t="str">
        <f>$B66*'Clients Balance'!#REF!/'Clients Balance'!#REF!</f>
        <v>#ERROR!</v>
      </c>
      <c r="D66" s="352" t="str">
        <f>$B66*'Clients Balance'!#REF!/'Clients Balance'!#REF!</f>
        <v>#ERROR!</v>
      </c>
      <c r="E66" s="352" t="str">
        <f>$B66*'Clients Balance'!#REF!/'Clients Balance'!#REF!</f>
        <v>#ERROR!</v>
      </c>
      <c r="F66" s="352" t="str">
        <f>$B66*'Clients Balance'!#REF!/'Clients Balance'!#REF!</f>
        <v>#ERROR!</v>
      </c>
      <c r="G66" s="352" t="str">
        <f>$B66*'Clients Balance'!#REF!/'Clients Balance'!#REF!</f>
        <v>#ERROR!</v>
      </c>
      <c r="H66" s="352" t="str">
        <f>$B66*'Clients Balance'!#REF!/'Clients Balance'!#REF!</f>
        <v>#ERROR!</v>
      </c>
      <c r="I66" s="352" t="str">
        <f>$B66*'Clients Balance'!#REF!/'Clients Balance'!#REF!</f>
        <v>#ERROR!</v>
      </c>
      <c r="J66" s="352" t="str">
        <f>$B66*'Clients Balance'!#REF!/'Clients Balance'!#REF!</f>
        <v>#ERROR!</v>
      </c>
      <c r="K66" s="352" t="str">
        <f>$B66*'Clients Balance'!#REF!/'Clients Balance'!#REF!</f>
        <v>#ERROR!</v>
      </c>
      <c r="L66" s="352" t="str">
        <f>$B66*'Clients Balance'!#REF!/'Clients Balance'!#REF!</f>
        <v>#ERROR!</v>
      </c>
      <c r="M66" s="352" t="str">
        <f>$B66*'Clients Balance'!#REF!/'Clients Balance'!#REF!</f>
        <v>#ERROR!</v>
      </c>
      <c r="N66" s="352" t="str">
        <f>$B66*'Clients Balance'!#REF!/'Clients Balance'!#REF!</f>
        <v>#ERROR!</v>
      </c>
      <c r="O66" s="352" t="str">
        <f>$B66*'Clients Balance'!#REF!/'Clients Balance'!#REF!</f>
        <v>#ERROR!</v>
      </c>
      <c r="P66" s="352" t="str">
        <f>$B66*'Clients Balance'!#REF!/'Clients Balance'!#REF!</f>
        <v>#ERROR!</v>
      </c>
      <c r="Q66" s="352" t="str">
        <f>$B66*'Clients Balance'!#REF!/'Clients Balance'!#REF!</f>
        <v>#ERROR!</v>
      </c>
      <c r="R66" s="352" t="str">
        <f>$B66*'Clients Balance'!#REF!/'Clients Balance'!#REF!</f>
        <v>#ERROR!</v>
      </c>
      <c r="S66" s="352" t="str">
        <f>$B66*'Clients Balance'!#REF!/'Clients Balance'!#REF!</f>
        <v>#ERROR!</v>
      </c>
      <c r="T66" s="352" t="str">
        <f>$B66*'Clients Balance'!#REF!/'Clients Balance'!#REF!</f>
        <v>#ERROR!</v>
      </c>
      <c r="U66" s="352" t="str">
        <f>$B66*'Clients Balance'!#REF!/'Clients Balance'!#REF!</f>
        <v>#ERROR!</v>
      </c>
    </row>
    <row r="67" ht="15.75" customHeight="1">
      <c r="A67" s="355">
        <v>45428.0</v>
      </c>
      <c r="B67" s="352">
        <f t="shared" si="4"/>
        <v>8911.65</v>
      </c>
      <c r="C67" s="352" t="str">
        <f>$B67*'Clients Balance'!#REF!/'Clients Balance'!#REF!</f>
        <v>#ERROR!</v>
      </c>
      <c r="D67" s="352" t="str">
        <f>$B67*'Clients Balance'!#REF!/'Clients Balance'!#REF!</f>
        <v>#ERROR!</v>
      </c>
      <c r="E67" s="352" t="str">
        <f>$B67*'Clients Balance'!#REF!/'Clients Balance'!#REF!</f>
        <v>#ERROR!</v>
      </c>
      <c r="F67" s="352" t="str">
        <f>$B67*'Clients Balance'!#REF!/'Clients Balance'!#REF!</f>
        <v>#ERROR!</v>
      </c>
      <c r="G67" s="352" t="str">
        <f>$B67*'Clients Balance'!#REF!/'Clients Balance'!#REF!</f>
        <v>#ERROR!</v>
      </c>
      <c r="H67" s="352" t="str">
        <f>$B67*'Clients Balance'!#REF!/'Clients Balance'!#REF!</f>
        <v>#ERROR!</v>
      </c>
      <c r="I67" s="352" t="str">
        <f>$B67*'Clients Balance'!#REF!/'Clients Balance'!#REF!</f>
        <v>#ERROR!</v>
      </c>
      <c r="J67" s="352" t="str">
        <f>$B67*'Clients Balance'!#REF!/'Clients Balance'!#REF!</f>
        <v>#ERROR!</v>
      </c>
      <c r="K67" s="352" t="str">
        <f>$B67*'Clients Balance'!#REF!/'Clients Balance'!#REF!</f>
        <v>#ERROR!</v>
      </c>
      <c r="L67" s="352" t="str">
        <f>$B67*'Clients Balance'!#REF!/'Clients Balance'!#REF!</f>
        <v>#ERROR!</v>
      </c>
      <c r="M67" s="352" t="str">
        <f>$B67*'Clients Balance'!#REF!/'Clients Balance'!#REF!</f>
        <v>#ERROR!</v>
      </c>
      <c r="N67" s="352" t="str">
        <f>$B67*'Clients Balance'!#REF!/'Clients Balance'!#REF!</f>
        <v>#ERROR!</v>
      </c>
      <c r="O67" s="352" t="str">
        <f>$B67*'Clients Balance'!#REF!/'Clients Balance'!#REF!</f>
        <v>#ERROR!</v>
      </c>
      <c r="P67" s="352" t="str">
        <f>$B67*'Clients Balance'!#REF!/'Clients Balance'!#REF!</f>
        <v>#ERROR!</v>
      </c>
      <c r="Q67" s="352" t="str">
        <f>$B67*'Clients Balance'!#REF!/'Clients Balance'!#REF!</f>
        <v>#ERROR!</v>
      </c>
      <c r="R67" s="352" t="str">
        <f>$B67*'Clients Balance'!#REF!/'Clients Balance'!#REF!</f>
        <v>#ERROR!</v>
      </c>
      <c r="S67" s="352" t="str">
        <f>$B67*'Clients Balance'!#REF!/'Clients Balance'!#REF!</f>
        <v>#ERROR!</v>
      </c>
      <c r="T67" s="352" t="str">
        <f>$B67*'Clients Balance'!#REF!/'Clients Balance'!#REF!</f>
        <v>#ERROR!</v>
      </c>
      <c r="U67" s="352" t="str">
        <f>$B67*'Clients Balance'!#REF!/'Clients Balance'!#REF!</f>
        <v>#ERROR!</v>
      </c>
    </row>
    <row r="68" ht="15.75" customHeight="1">
      <c r="A68" s="355">
        <v>45429.0</v>
      </c>
      <c r="B68" s="352">
        <f t="shared" si="4"/>
        <v>8911.65</v>
      </c>
      <c r="C68" s="352" t="str">
        <f>$B68*'Clients Balance'!#REF!/'Clients Balance'!#REF!</f>
        <v>#ERROR!</v>
      </c>
      <c r="D68" s="352" t="str">
        <f>$B68*'Clients Balance'!#REF!/'Clients Balance'!#REF!</f>
        <v>#ERROR!</v>
      </c>
      <c r="E68" s="352" t="str">
        <f>$B68*'Clients Balance'!#REF!/'Clients Balance'!#REF!</f>
        <v>#ERROR!</v>
      </c>
      <c r="F68" s="352" t="str">
        <f>$B68*'Clients Balance'!#REF!/'Clients Balance'!#REF!</f>
        <v>#ERROR!</v>
      </c>
      <c r="G68" s="352" t="str">
        <f>$B68*'Clients Balance'!#REF!/'Clients Balance'!#REF!</f>
        <v>#ERROR!</v>
      </c>
      <c r="H68" s="352" t="str">
        <f>$B68*'Clients Balance'!#REF!/'Clients Balance'!#REF!</f>
        <v>#ERROR!</v>
      </c>
      <c r="I68" s="352" t="str">
        <f>$B68*'Clients Balance'!#REF!/'Clients Balance'!#REF!</f>
        <v>#ERROR!</v>
      </c>
      <c r="J68" s="352" t="str">
        <f>$B68*'Clients Balance'!#REF!/'Clients Balance'!#REF!</f>
        <v>#ERROR!</v>
      </c>
      <c r="K68" s="352" t="str">
        <f>$B68*'Clients Balance'!#REF!/'Clients Balance'!#REF!</f>
        <v>#ERROR!</v>
      </c>
      <c r="L68" s="352" t="str">
        <f>$B68*'Clients Balance'!#REF!/'Clients Balance'!#REF!</f>
        <v>#ERROR!</v>
      </c>
      <c r="M68" s="352" t="str">
        <f>$B68*'Clients Balance'!#REF!/'Clients Balance'!#REF!</f>
        <v>#ERROR!</v>
      </c>
      <c r="N68" s="352" t="str">
        <f>$B68*'Clients Balance'!#REF!/'Clients Balance'!#REF!</f>
        <v>#ERROR!</v>
      </c>
      <c r="O68" s="352" t="str">
        <f>$B68*'Clients Balance'!#REF!/'Clients Balance'!#REF!</f>
        <v>#ERROR!</v>
      </c>
      <c r="P68" s="352" t="str">
        <f>$B68*'Clients Balance'!#REF!/'Clients Balance'!#REF!</f>
        <v>#ERROR!</v>
      </c>
      <c r="Q68" s="352" t="str">
        <f>$B68*'Clients Balance'!#REF!/'Clients Balance'!#REF!</f>
        <v>#ERROR!</v>
      </c>
      <c r="R68" s="352" t="str">
        <f>$B68*'Clients Balance'!#REF!/'Clients Balance'!#REF!</f>
        <v>#ERROR!</v>
      </c>
      <c r="S68" s="352" t="str">
        <f>$B68*'Clients Balance'!#REF!/'Clients Balance'!#REF!</f>
        <v>#ERROR!</v>
      </c>
      <c r="T68" s="352" t="str">
        <f>$B68*'Clients Balance'!#REF!/'Clients Balance'!#REF!</f>
        <v>#ERROR!</v>
      </c>
      <c r="U68" s="352" t="str">
        <f>$B68*'Clients Balance'!#REF!/'Clients Balance'!#REF!</f>
        <v>#ERROR!</v>
      </c>
    </row>
    <row r="69" ht="15.75" customHeight="1">
      <c r="A69" s="355">
        <v>45433.0</v>
      </c>
      <c r="B69" s="352">
        <f t="shared" si="4"/>
        <v>8911.65</v>
      </c>
      <c r="C69" s="352" t="str">
        <f>$B69*'Clients Balance'!#REF!/'Clients Balance'!#REF!</f>
        <v>#ERROR!</v>
      </c>
      <c r="D69" s="352" t="str">
        <f>$B69*'Clients Balance'!#REF!/'Clients Balance'!#REF!</f>
        <v>#ERROR!</v>
      </c>
      <c r="E69" s="352" t="str">
        <f>$B69*'Clients Balance'!#REF!/'Clients Balance'!#REF!</f>
        <v>#ERROR!</v>
      </c>
      <c r="F69" s="352" t="str">
        <f>$B69*'Clients Balance'!#REF!/'Clients Balance'!#REF!</f>
        <v>#ERROR!</v>
      </c>
      <c r="G69" s="352" t="str">
        <f>$B69*'Clients Balance'!#REF!/'Clients Balance'!#REF!</f>
        <v>#ERROR!</v>
      </c>
      <c r="H69" s="352" t="str">
        <f>$B69*'Clients Balance'!#REF!/'Clients Balance'!#REF!</f>
        <v>#ERROR!</v>
      </c>
      <c r="I69" s="352" t="str">
        <f>$B69*'Clients Balance'!#REF!/'Clients Balance'!#REF!</f>
        <v>#ERROR!</v>
      </c>
      <c r="J69" s="352" t="str">
        <f>$B69*'Clients Balance'!#REF!/'Clients Balance'!#REF!</f>
        <v>#ERROR!</v>
      </c>
      <c r="K69" s="352" t="str">
        <f>$B69*'Clients Balance'!#REF!/'Clients Balance'!#REF!</f>
        <v>#ERROR!</v>
      </c>
      <c r="L69" s="352" t="str">
        <f>$B69*'Clients Balance'!#REF!/'Clients Balance'!#REF!</f>
        <v>#ERROR!</v>
      </c>
      <c r="M69" s="352" t="str">
        <f>$B69*'Clients Balance'!#REF!/'Clients Balance'!#REF!</f>
        <v>#ERROR!</v>
      </c>
      <c r="N69" s="352" t="str">
        <f>$B69*'Clients Balance'!#REF!/'Clients Balance'!#REF!</f>
        <v>#ERROR!</v>
      </c>
      <c r="O69" s="352" t="str">
        <f>$B69*'Clients Balance'!#REF!/'Clients Balance'!#REF!</f>
        <v>#ERROR!</v>
      </c>
      <c r="P69" s="352" t="str">
        <f>$B69*'Clients Balance'!#REF!/'Clients Balance'!#REF!</f>
        <v>#ERROR!</v>
      </c>
      <c r="Q69" s="352" t="str">
        <f>$B69*'Clients Balance'!#REF!/'Clients Balance'!#REF!</f>
        <v>#ERROR!</v>
      </c>
      <c r="R69" s="352" t="str">
        <f>$B69*'Clients Balance'!#REF!/'Clients Balance'!#REF!</f>
        <v>#ERROR!</v>
      </c>
      <c r="S69" s="352" t="str">
        <f>$B69*'Clients Balance'!#REF!/'Clients Balance'!#REF!</f>
        <v>#ERROR!</v>
      </c>
      <c r="T69" s="352" t="str">
        <f>$B69*'Clients Balance'!#REF!/'Clients Balance'!#REF!</f>
        <v>#ERROR!</v>
      </c>
      <c r="U69" s="352" t="str">
        <f>$B69*'Clients Balance'!#REF!/'Clients Balance'!#REF!</f>
        <v>#ERROR!</v>
      </c>
    </row>
    <row r="70" ht="15.75" customHeight="1">
      <c r="A70" s="355">
        <v>45434.0</v>
      </c>
      <c r="B70" s="352">
        <f t="shared" si="4"/>
        <v>8911.65</v>
      </c>
      <c r="C70" s="352" t="str">
        <f>$B70*'Clients Balance'!#REF!/'Clients Balance'!#REF!</f>
        <v>#ERROR!</v>
      </c>
      <c r="D70" s="352" t="str">
        <f>$B70*'Clients Balance'!#REF!/'Clients Balance'!#REF!</f>
        <v>#ERROR!</v>
      </c>
      <c r="E70" s="352" t="str">
        <f>$B70*'Clients Balance'!#REF!/'Clients Balance'!#REF!</f>
        <v>#ERROR!</v>
      </c>
      <c r="F70" s="352" t="str">
        <f>$B70*'Clients Balance'!#REF!/'Clients Balance'!#REF!</f>
        <v>#ERROR!</v>
      </c>
      <c r="G70" s="352" t="str">
        <f>$B70*'Clients Balance'!#REF!/'Clients Balance'!#REF!</f>
        <v>#ERROR!</v>
      </c>
      <c r="H70" s="352" t="str">
        <f>$B70*'Clients Balance'!#REF!/'Clients Balance'!#REF!</f>
        <v>#ERROR!</v>
      </c>
      <c r="I70" s="352" t="str">
        <f>$B70*'Clients Balance'!#REF!/'Clients Balance'!#REF!</f>
        <v>#ERROR!</v>
      </c>
      <c r="J70" s="352" t="str">
        <f>$B70*'Clients Balance'!#REF!/'Clients Balance'!#REF!</f>
        <v>#ERROR!</v>
      </c>
      <c r="K70" s="352" t="str">
        <f>$B70*'Clients Balance'!#REF!/'Clients Balance'!#REF!</f>
        <v>#ERROR!</v>
      </c>
      <c r="L70" s="352" t="str">
        <f>$B70*'Clients Balance'!#REF!/'Clients Balance'!#REF!</f>
        <v>#ERROR!</v>
      </c>
      <c r="M70" s="352" t="str">
        <f>$B70*'Clients Balance'!#REF!/'Clients Balance'!#REF!</f>
        <v>#ERROR!</v>
      </c>
      <c r="N70" s="352" t="str">
        <f>$B70*'Clients Balance'!#REF!/'Clients Balance'!#REF!</f>
        <v>#ERROR!</v>
      </c>
      <c r="O70" s="352" t="str">
        <f>$B70*'Clients Balance'!#REF!/'Clients Balance'!#REF!</f>
        <v>#ERROR!</v>
      </c>
      <c r="P70" s="352" t="str">
        <f>$B70*'Clients Balance'!#REF!/'Clients Balance'!#REF!</f>
        <v>#ERROR!</v>
      </c>
      <c r="Q70" s="352" t="str">
        <f>$B70*'Clients Balance'!#REF!/'Clients Balance'!#REF!</f>
        <v>#ERROR!</v>
      </c>
      <c r="R70" s="352" t="str">
        <f>$B70*'Clients Balance'!#REF!/'Clients Balance'!#REF!</f>
        <v>#ERROR!</v>
      </c>
      <c r="S70" s="352" t="str">
        <f>$B70*'Clients Balance'!#REF!/'Clients Balance'!#REF!</f>
        <v>#ERROR!</v>
      </c>
      <c r="T70" s="352" t="str">
        <f>$B70*'Clients Balance'!#REF!/'Clients Balance'!#REF!</f>
        <v>#ERROR!</v>
      </c>
      <c r="U70" s="352" t="str">
        <f>$B70*'Clients Balance'!#REF!/'Clients Balance'!#REF!</f>
        <v>#ERROR!</v>
      </c>
    </row>
    <row r="71" ht="15.75" customHeight="1">
      <c r="A71" s="355">
        <v>45435.0</v>
      </c>
      <c r="B71" s="352">
        <f t="shared" si="4"/>
        <v>8911.65</v>
      </c>
      <c r="C71" s="352" t="str">
        <f>$B71*'Clients Balance'!#REF!/'Clients Balance'!#REF!</f>
        <v>#ERROR!</v>
      </c>
      <c r="D71" s="352" t="str">
        <f>$B71*'Clients Balance'!#REF!/'Clients Balance'!#REF!</f>
        <v>#ERROR!</v>
      </c>
      <c r="E71" s="352" t="str">
        <f>$B71*'Clients Balance'!#REF!/'Clients Balance'!#REF!</f>
        <v>#ERROR!</v>
      </c>
      <c r="F71" s="352" t="str">
        <f>$B71*'Clients Balance'!#REF!/'Clients Balance'!#REF!</f>
        <v>#ERROR!</v>
      </c>
      <c r="G71" s="352" t="str">
        <f>$B71*'Clients Balance'!#REF!/'Clients Balance'!#REF!</f>
        <v>#ERROR!</v>
      </c>
      <c r="H71" s="352" t="str">
        <f>$B71*'Clients Balance'!#REF!/'Clients Balance'!#REF!</f>
        <v>#ERROR!</v>
      </c>
      <c r="I71" s="352" t="str">
        <f>$B71*'Clients Balance'!#REF!/'Clients Balance'!#REF!</f>
        <v>#ERROR!</v>
      </c>
      <c r="J71" s="352" t="str">
        <f>$B71*'Clients Balance'!#REF!/'Clients Balance'!#REF!</f>
        <v>#ERROR!</v>
      </c>
      <c r="K71" s="352" t="str">
        <f>$B71*'Clients Balance'!#REF!/'Clients Balance'!#REF!</f>
        <v>#ERROR!</v>
      </c>
      <c r="L71" s="352" t="str">
        <f>$B71*'Clients Balance'!#REF!/'Clients Balance'!#REF!</f>
        <v>#ERROR!</v>
      </c>
      <c r="M71" s="352" t="str">
        <f>$B71*'Clients Balance'!#REF!/'Clients Balance'!#REF!</f>
        <v>#ERROR!</v>
      </c>
      <c r="N71" s="352" t="str">
        <f>$B71*'Clients Balance'!#REF!/'Clients Balance'!#REF!</f>
        <v>#ERROR!</v>
      </c>
      <c r="O71" s="352" t="str">
        <f>$B71*'Clients Balance'!#REF!/'Clients Balance'!#REF!</f>
        <v>#ERROR!</v>
      </c>
      <c r="P71" s="352" t="str">
        <f>$B71*'Clients Balance'!#REF!/'Clients Balance'!#REF!</f>
        <v>#ERROR!</v>
      </c>
      <c r="Q71" s="352" t="str">
        <f>$B71*'Clients Balance'!#REF!/'Clients Balance'!#REF!</f>
        <v>#ERROR!</v>
      </c>
      <c r="R71" s="352" t="str">
        <f>$B71*'Clients Balance'!#REF!/'Clients Balance'!#REF!</f>
        <v>#ERROR!</v>
      </c>
      <c r="S71" s="352" t="str">
        <f>$B71*'Clients Balance'!#REF!/'Clients Balance'!#REF!</f>
        <v>#ERROR!</v>
      </c>
      <c r="T71" s="352" t="str">
        <f>$B71*'Clients Balance'!#REF!/'Clients Balance'!#REF!</f>
        <v>#ERROR!</v>
      </c>
      <c r="U71" s="352" t="str">
        <f>$B71*'Clients Balance'!#REF!/'Clients Balance'!#REF!</f>
        <v>#ERROR!</v>
      </c>
    </row>
    <row r="72" ht="15.75" customHeight="1">
      <c r="A72" s="355">
        <v>45436.0</v>
      </c>
      <c r="B72" s="352">
        <f t="shared" si="4"/>
        <v>8911.65</v>
      </c>
      <c r="C72" s="352" t="str">
        <f>$B72*'Clients Balance'!#REF!/'Clients Balance'!#REF!</f>
        <v>#ERROR!</v>
      </c>
      <c r="D72" s="352" t="str">
        <f>$B72*'Clients Balance'!#REF!/'Clients Balance'!#REF!</f>
        <v>#ERROR!</v>
      </c>
      <c r="E72" s="352" t="str">
        <f>$B72*'Clients Balance'!#REF!/'Clients Balance'!#REF!</f>
        <v>#ERROR!</v>
      </c>
      <c r="F72" s="352" t="str">
        <f>$B72*'Clients Balance'!#REF!/'Clients Balance'!#REF!</f>
        <v>#ERROR!</v>
      </c>
      <c r="G72" s="352" t="str">
        <f>$B72*'Clients Balance'!#REF!/'Clients Balance'!#REF!</f>
        <v>#ERROR!</v>
      </c>
      <c r="H72" s="352" t="str">
        <f>$B72*'Clients Balance'!#REF!/'Clients Balance'!#REF!</f>
        <v>#ERROR!</v>
      </c>
      <c r="I72" s="352" t="str">
        <f>$B72*'Clients Balance'!#REF!/'Clients Balance'!#REF!</f>
        <v>#ERROR!</v>
      </c>
      <c r="J72" s="352" t="str">
        <f>$B72*'Clients Balance'!#REF!/'Clients Balance'!#REF!</f>
        <v>#ERROR!</v>
      </c>
      <c r="K72" s="352" t="str">
        <f>$B72*'Clients Balance'!#REF!/'Clients Balance'!#REF!</f>
        <v>#ERROR!</v>
      </c>
      <c r="L72" s="352" t="str">
        <f>$B72*'Clients Balance'!#REF!/'Clients Balance'!#REF!</f>
        <v>#ERROR!</v>
      </c>
      <c r="M72" s="352" t="str">
        <f>$B72*'Clients Balance'!#REF!/'Clients Balance'!#REF!</f>
        <v>#ERROR!</v>
      </c>
      <c r="N72" s="352" t="str">
        <f>$B72*'Clients Balance'!#REF!/'Clients Balance'!#REF!</f>
        <v>#ERROR!</v>
      </c>
      <c r="O72" s="352" t="str">
        <f>$B72*'Clients Balance'!#REF!/'Clients Balance'!#REF!</f>
        <v>#ERROR!</v>
      </c>
      <c r="P72" s="352" t="str">
        <f>$B72*'Clients Balance'!#REF!/'Clients Balance'!#REF!</f>
        <v>#ERROR!</v>
      </c>
      <c r="Q72" s="352" t="str">
        <f>$B72*'Clients Balance'!#REF!/'Clients Balance'!#REF!</f>
        <v>#ERROR!</v>
      </c>
      <c r="R72" s="352" t="str">
        <f>$B72*'Clients Balance'!#REF!/'Clients Balance'!#REF!</f>
        <v>#ERROR!</v>
      </c>
      <c r="S72" s="352" t="str">
        <f>$B72*'Clients Balance'!#REF!/'Clients Balance'!#REF!</f>
        <v>#ERROR!</v>
      </c>
      <c r="T72" s="352" t="str">
        <f>$B72*'Clients Balance'!#REF!/'Clients Balance'!#REF!</f>
        <v>#ERROR!</v>
      </c>
      <c r="U72" s="352" t="str">
        <f>$B72*'Clients Balance'!#REF!/'Clients Balance'!#REF!</f>
        <v>#ERROR!</v>
      </c>
    </row>
    <row r="73" ht="15.75" customHeight="1">
      <c r="A73" s="355">
        <v>45439.0</v>
      </c>
      <c r="B73" s="352">
        <f t="shared" si="4"/>
        <v>8911.65</v>
      </c>
      <c r="C73" s="352" t="str">
        <f>$B73*'Clients Balance'!#REF!/'Clients Balance'!#REF!</f>
        <v>#ERROR!</v>
      </c>
      <c r="D73" s="352" t="str">
        <f>$B73*'Clients Balance'!#REF!/'Clients Balance'!#REF!</f>
        <v>#ERROR!</v>
      </c>
      <c r="E73" s="352" t="str">
        <f>$B73*'Clients Balance'!#REF!/'Clients Balance'!#REF!</f>
        <v>#ERROR!</v>
      </c>
      <c r="F73" s="352" t="str">
        <f>$B73*'Clients Balance'!#REF!/'Clients Balance'!#REF!</f>
        <v>#ERROR!</v>
      </c>
      <c r="G73" s="352" t="str">
        <f>$B73*'Clients Balance'!#REF!/'Clients Balance'!#REF!</f>
        <v>#ERROR!</v>
      </c>
      <c r="H73" s="352" t="str">
        <f>$B73*'Clients Balance'!#REF!/'Clients Balance'!#REF!</f>
        <v>#ERROR!</v>
      </c>
      <c r="I73" s="352" t="str">
        <f>$B73*'Clients Balance'!#REF!/'Clients Balance'!#REF!</f>
        <v>#ERROR!</v>
      </c>
      <c r="J73" s="352" t="str">
        <f>$B73*'Clients Balance'!#REF!/'Clients Balance'!#REF!</f>
        <v>#ERROR!</v>
      </c>
      <c r="K73" s="352" t="str">
        <f>$B73*'Clients Balance'!#REF!/'Clients Balance'!#REF!</f>
        <v>#ERROR!</v>
      </c>
      <c r="L73" s="352" t="str">
        <f>$B73*'Clients Balance'!#REF!/'Clients Balance'!#REF!</f>
        <v>#ERROR!</v>
      </c>
      <c r="M73" s="352" t="str">
        <f>$B73*'Clients Balance'!#REF!/'Clients Balance'!#REF!</f>
        <v>#ERROR!</v>
      </c>
      <c r="N73" s="352" t="str">
        <f>$B73*'Clients Balance'!#REF!/'Clients Balance'!#REF!</f>
        <v>#ERROR!</v>
      </c>
      <c r="O73" s="352" t="str">
        <f>$B73*'Clients Balance'!#REF!/'Clients Balance'!#REF!</f>
        <v>#ERROR!</v>
      </c>
      <c r="P73" s="352" t="str">
        <f>$B73*'Clients Balance'!#REF!/'Clients Balance'!#REF!</f>
        <v>#ERROR!</v>
      </c>
      <c r="Q73" s="352" t="str">
        <f>$B73*'Clients Balance'!#REF!/'Clients Balance'!#REF!</f>
        <v>#ERROR!</v>
      </c>
      <c r="R73" s="352" t="str">
        <f>$B73*'Clients Balance'!#REF!/'Clients Balance'!#REF!</f>
        <v>#ERROR!</v>
      </c>
      <c r="S73" s="352" t="str">
        <f>$B73*'Clients Balance'!#REF!/'Clients Balance'!#REF!</f>
        <v>#ERROR!</v>
      </c>
      <c r="T73" s="352" t="str">
        <f>$B73*'Clients Balance'!#REF!/'Clients Balance'!#REF!</f>
        <v>#ERROR!</v>
      </c>
      <c r="U73" s="352" t="str">
        <f>$B73*'Clients Balance'!#REF!/'Clients Balance'!#REF!</f>
        <v>#ERROR!</v>
      </c>
    </row>
    <row r="74" ht="15.75" customHeight="1">
      <c r="A74" s="355">
        <v>45440.0</v>
      </c>
      <c r="B74" s="352">
        <f t="shared" si="4"/>
        <v>8911.65</v>
      </c>
      <c r="C74" s="352" t="str">
        <f>$B74*'Clients Balance'!#REF!/'Clients Balance'!#REF!</f>
        <v>#ERROR!</v>
      </c>
      <c r="D74" s="352" t="str">
        <f>$B74*'Clients Balance'!#REF!/'Clients Balance'!#REF!</f>
        <v>#ERROR!</v>
      </c>
      <c r="E74" s="352" t="str">
        <f>$B74*'Clients Balance'!#REF!/'Clients Balance'!#REF!</f>
        <v>#ERROR!</v>
      </c>
      <c r="F74" s="352" t="str">
        <f>$B74*'Clients Balance'!#REF!/'Clients Balance'!#REF!</f>
        <v>#ERROR!</v>
      </c>
      <c r="G74" s="352" t="str">
        <f>$B74*'Clients Balance'!#REF!/'Clients Balance'!#REF!</f>
        <v>#ERROR!</v>
      </c>
      <c r="H74" s="352" t="str">
        <f>$B74*'Clients Balance'!#REF!/'Clients Balance'!#REF!</f>
        <v>#ERROR!</v>
      </c>
      <c r="I74" s="352" t="str">
        <f>$B74*'Clients Balance'!#REF!/'Clients Balance'!#REF!</f>
        <v>#ERROR!</v>
      </c>
      <c r="J74" s="352" t="str">
        <f>$B74*'Clients Balance'!#REF!/'Clients Balance'!#REF!</f>
        <v>#ERROR!</v>
      </c>
      <c r="K74" s="352" t="str">
        <f>$B74*'Clients Balance'!#REF!/'Clients Balance'!#REF!</f>
        <v>#ERROR!</v>
      </c>
      <c r="L74" s="352" t="str">
        <f>$B74*'Clients Balance'!#REF!/'Clients Balance'!#REF!</f>
        <v>#ERROR!</v>
      </c>
      <c r="M74" s="352" t="str">
        <f>$B74*'Clients Balance'!#REF!/'Clients Balance'!#REF!</f>
        <v>#ERROR!</v>
      </c>
      <c r="N74" s="352" t="str">
        <f>$B74*'Clients Balance'!#REF!/'Clients Balance'!#REF!</f>
        <v>#ERROR!</v>
      </c>
      <c r="O74" s="352" t="str">
        <f>$B74*'Clients Balance'!#REF!/'Clients Balance'!#REF!</f>
        <v>#ERROR!</v>
      </c>
      <c r="P74" s="352" t="str">
        <f>$B74*'Clients Balance'!#REF!/'Clients Balance'!#REF!</f>
        <v>#ERROR!</v>
      </c>
      <c r="Q74" s="352" t="str">
        <f>$B74*'Clients Balance'!#REF!/'Clients Balance'!#REF!</f>
        <v>#ERROR!</v>
      </c>
      <c r="R74" s="352" t="str">
        <f>$B74*'Clients Balance'!#REF!/'Clients Balance'!#REF!</f>
        <v>#ERROR!</v>
      </c>
      <c r="S74" s="352" t="str">
        <f>$B74*'Clients Balance'!#REF!/'Clients Balance'!#REF!</f>
        <v>#ERROR!</v>
      </c>
      <c r="T74" s="352" t="str">
        <f>$B74*'Clients Balance'!#REF!/'Clients Balance'!#REF!</f>
        <v>#ERROR!</v>
      </c>
      <c r="U74" s="352" t="str">
        <f>$B74*'Clients Balance'!#REF!/'Clients Balance'!#REF!</f>
        <v>#ERROR!</v>
      </c>
    </row>
    <row r="75" ht="15.75" customHeight="1">
      <c r="A75" s="355">
        <v>45441.0</v>
      </c>
      <c r="B75" s="352">
        <f t="shared" si="4"/>
        <v>8911.65</v>
      </c>
      <c r="C75" s="352" t="str">
        <f>$B75*'Clients Balance'!#REF!/'Clients Balance'!#REF!</f>
        <v>#ERROR!</v>
      </c>
      <c r="D75" s="352" t="str">
        <f>$B75*'Clients Balance'!#REF!/'Clients Balance'!#REF!</f>
        <v>#ERROR!</v>
      </c>
      <c r="E75" s="352" t="str">
        <f>$B75*'Clients Balance'!#REF!/'Clients Balance'!#REF!</f>
        <v>#ERROR!</v>
      </c>
      <c r="F75" s="352" t="str">
        <f>$B75*'Clients Balance'!#REF!/'Clients Balance'!#REF!</f>
        <v>#ERROR!</v>
      </c>
      <c r="G75" s="352" t="str">
        <f>$B75*'Clients Balance'!#REF!/'Clients Balance'!#REF!</f>
        <v>#ERROR!</v>
      </c>
      <c r="H75" s="352" t="str">
        <f>$B75*'Clients Balance'!#REF!/'Clients Balance'!#REF!</f>
        <v>#ERROR!</v>
      </c>
      <c r="I75" s="352" t="str">
        <f>$B75*'Clients Balance'!#REF!/'Clients Balance'!#REF!</f>
        <v>#ERROR!</v>
      </c>
      <c r="J75" s="352" t="str">
        <f>$B75*'Clients Balance'!#REF!/'Clients Balance'!#REF!</f>
        <v>#ERROR!</v>
      </c>
      <c r="K75" s="352" t="str">
        <f>$B75*'Clients Balance'!#REF!/'Clients Balance'!#REF!</f>
        <v>#ERROR!</v>
      </c>
      <c r="L75" s="352" t="str">
        <f>$B75*'Clients Balance'!#REF!/'Clients Balance'!#REF!</f>
        <v>#ERROR!</v>
      </c>
      <c r="M75" s="352" t="str">
        <f>$B75*'Clients Balance'!#REF!/'Clients Balance'!#REF!</f>
        <v>#ERROR!</v>
      </c>
      <c r="N75" s="352" t="str">
        <f>$B75*'Clients Balance'!#REF!/'Clients Balance'!#REF!</f>
        <v>#ERROR!</v>
      </c>
      <c r="O75" s="352" t="str">
        <f>$B75*'Clients Balance'!#REF!/'Clients Balance'!#REF!</f>
        <v>#ERROR!</v>
      </c>
      <c r="P75" s="352" t="str">
        <f>$B75*'Clients Balance'!#REF!/'Clients Balance'!#REF!</f>
        <v>#ERROR!</v>
      </c>
      <c r="Q75" s="352" t="str">
        <f>$B75*'Clients Balance'!#REF!/'Clients Balance'!#REF!</f>
        <v>#ERROR!</v>
      </c>
      <c r="R75" s="352" t="str">
        <f>$B75*'Clients Balance'!#REF!/'Clients Balance'!#REF!</f>
        <v>#ERROR!</v>
      </c>
      <c r="S75" s="352" t="str">
        <f>$B75*'Clients Balance'!#REF!/'Clients Balance'!#REF!</f>
        <v>#ERROR!</v>
      </c>
      <c r="T75" s="352" t="str">
        <f>$B75*'Clients Balance'!#REF!/'Clients Balance'!#REF!</f>
        <v>#ERROR!</v>
      </c>
      <c r="U75" s="352" t="str">
        <f>$B75*'Clients Balance'!#REF!/'Clients Balance'!#REF!</f>
        <v>#ERROR!</v>
      </c>
    </row>
    <row r="76" ht="15.75" customHeight="1">
      <c r="A76" s="355">
        <v>45442.0</v>
      </c>
      <c r="B76" s="352">
        <f t="shared" si="4"/>
        <v>8911.65</v>
      </c>
      <c r="C76" s="352" t="str">
        <f>$B76*'Clients Balance'!#REF!/'Clients Balance'!#REF!</f>
        <v>#ERROR!</v>
      </c>
      <c r="D76" s="352" t="str">
        <f>$B76*'Clients Balance'!#REF!/'Clients Balance'!#REF!</f>
        <v>#ERROR!</v>
      </c>
      <c r="E76" s="352" t="str">
        <f>$B76*'Clients Balance'!#REF!/'Clients Balance'!#REF!</f>
        <v>#ERROR!</v>
      </c>
      <c r="F76" s="352" t="str">
        <f>$B76*'Clients Balance'!#REF!/'Clients Balance'!#REF!</f>
        <v>#ERROR!</v>
      </c>
      <c r="G76" s="352" t="str">
        <f>$B76*'Clients Balance'!#REF!/'Clients Balance'!#REF!</f>
        <v>#ERROR!</v>
      </c>
      <c r="H76" s="352" t="str">
        <f>$B76*'Clients Balance'!#REF!/'Clients Balance'!#REF!</f>
        <v>#ERROR!</v>
      </c>
      <c r="I76" s="352" t="str">
        <f>$B76*'Clients Balance'!#REF!/'Clients Balance'!#REF!</f>
        <v>#ERROR!</v>
      </c>
      <c r="J76" s="352" t="str">
        <f>$B76*'Clients Balance'!#REF!/'Clients Balance'!#REF!</f>
        <v>#ERROR!</v>
      </c>
      <c r="K76" s="352" t="str">
        <f>$B76*'Clients Balance'!#REF!/'Clients Balance'!#REF!</f>
        <v>#ERROR!</v>
      </c>
      <c r="L76" s="352" t="str">
        <f>$B76*'Clients Balance'!#REF!/'Clients Balance'!#REF!</f>
        <v>#ERROR!</v>
      </c>
      <c r="M76" s="352" t="str">
        <f>$B76*'Clients Balance'!#REF!/'Clients Balance'!#REF!</f>
        <v>#ERROR!</v>
      </c>
      <c r="N76" s="352" t="str">
        <f>$B76*'Clients Balance'!#REF!/'Clients Balance'!#REF!</f>
        <v>#ERROR!</v>
      </c>
      <c r="O76" s="352" t="str">
        <f>$B76*'Clients Balance'!#REF!/'Clients Balance'!#REF!</f>
        <v>#ERROR!</v>
      </c>
      <c r="P76" s="352" t="str">
        <f>$B76*'Clients Balance'!#REF!/'Clients Balance'!#REF!</f>
        <v>#ERROR!</v>
      </c>
      <c r="Q76" s="352" t="str">
        <f>$B76*'Clients Balance'!#REF!/'Clients Balance'!#REF!</f>
        <v>#ERROR!</v>
      </c>
      <c r="R76" s="352" t="str">
        <f>$B76*'Clients Balance'!#REF!/'Clients Balance'!#REF!</f>
        <v>#ERROR!</v>
      </c>
      <c r="S76" s="352" t="str">
        <f>$B76*'Clients Balance'!#REF!/'Clients Balance'!#REF!</f>
        <v>#ERROR!</v>
      </c>
      <c r="T76" s="352" t="str">
        <f>$B76*'Clients Balance'!#REF!/'Clients Balance'!#REF!</f>
        <v>#ERROR!</v>
      </c>
      <c r="U76" s="352" t="str">
        <f>$B76*'Clients Balance'!#REF!/'Clients Balance'!#REF!</f>
        <v>#ERROR!</v>
      </c>
    </row>
    <row r="77" ht="15.75" customHeight="1">
      <c r="A77" s="355">
        <v>45443.0</v>
      </c>
      <c r="B77" s="356">
        <v>0.0</v>
      </c>
      <c r="C77" s="352" t="str">
        <f>$B77*'Clients Balance'!#REF!/'Clients Balance'!#REF!</f>
        <v>#ERROR!</v>
      </c>
      <c r="D77" s="352" t="str">
        <f>$B77*'Clients Balance'!#REF!/'Clients Balance'!#REF!</f>
        <v>#ERROR!</v>
      </c>
      <c r="E77" s="352" t="str">
        <f>$B77*'Clients Balance'!#REF!/'Clients Balance'!#REF!</f>
        <v>#ERROR!</v>
      </c>
      <c r="F77" s="352" t="str">
        <f>$B77*'Clients Balance'!#REF!/'Clients Balance'!#REF!</f>
        <v>#ERROR!</v>
      </c>
      <c r="G77" s="352" t="str">
        <f>$B77*'Clients Balance'!#REF!/'Clients Balance'!#REF!</f>
        <v>#ERROR!</v>
      </c>
      <c r="H77" s="352" t="str">
        <f>$B77*'Clients Balance'!#REF!/'Clients Balance'!#REF!</f>
        <v>#ERROR!</v>
      </c>
      <c r="I77" s="352" t="str">
        <f>$B77*'Clients Balance'!#REF!/'Clients Balance'!#REF!</f>
        <v>#ERROR!</v>
      </c>
      <c r="J77" s="352" t="str">
        <f>$B77*'Clients Balance'!#REF!/'Clients Balance'!#REF!</f>
        <v>#ERROR!</v>
      </c>
      <c r="K77" s="352" t="str">
        <f>$B77*'Clients Balance'!#REF!/'Clients Balance'!#REF!</f>
        <v>#ERROR!</v>
      </c>
      <c r="L77" s="352" t="str">
        <f>$B77*'Clients Balance'!#REF!/'Clients Balance'!#REF!</f>
        <v>#ERROR!</v>
      </c>
      <c r="M77" s="352" t="str">
        <f>$B77*'Clients Balance'!#REF!/'Clients Balance'!#REF!</f>
        <v>#ERROR!</v>
      </c>
      <c r="N77" s="352" t="str">
        <f>$B77*'Clients Balance'!#REF!/'Clients Balance'!#REF!</f>
        <v>#ERROR!</v>
      </c>
      <c r="O77" s="352" t="str">
        <f>$B77*'Clients Balance'!#REF!/'Clients Balance'!#REF!</f>
        <v>#ERROR!</v>
      </c>
      <c r="P77" s="352" t="str">
        <f>$B77*'Clients Balance'!#REF!/'Clients Balance'!#REF!</f>
        <v>#ERROR!</v>
      </c>
      <c r="Q77" s="352" t="str">
        <f>$B77*'Clients Balance'!#REF!/'Clients Balance'!#REF!</f>
        <v>#ERROR!</v>
      </c>
      <c r="R77" s="352" t="str">
        <f>$B77*'Clients Balance'!#REF!/'Clients Balance'!#REF!</f>
        <v>#ERROR!</v>
      </c>
      <c r="S77" s="352" t="str">
        <f>$B77*'Clients Balance'!#REF!/'Clients Balance'!#REF!</f>
        <v>#ERROR!</v>
      </c>
      <c r="T77" s="352" t="str">
        <f>$B77*'Clients Balance'!#REF!/'Clients Balance'!#REF!</f>
        <v>#ERROR!</v>
      </c>
      <c r="U77" s="352" t="str">
        <f>$B77*'Clients Balance'!#REF!/'Clients Balance'!#REF!</f>
        <v>#ERROR!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6" width="11.0"/>
  </cols>
  <sheetData>
    <row r="1" ht="15.75" customHeight="1">
      <c r="A1" s="345" t="s">
        <v>133</v>
      </c>
      <c r="B1" s="345" t="s">
        <v>134</v>
      </c>
      <c r="C1" s="345" t="s">
        <v>215</v>
      </c>
      <c r="D1" s="345" t="s">
        <v>185</v>
      </c>
      <c r="E1" s="345" t="s">
        <v>186</v>
      </c>
      <c r="F1" s="345" t="s">
        <v>187</v>
      </c>
      <c r="G1" s="345" t="s">
        <v>188</v>
      </c>
      <c r="H1" s="345" t="s">
        <v>189</v>
      </c>
      <c r="I1" s="345" t="s">
        <v>190</v>
      </c>
      <c r="J1" s="345" t="s">
        <v>191</v>
      </c>
      <c r="K1" s="345" t="s">
        <v>192</v>
      </c>
      <c r="L1" s="345" t="s">
        <v>193</v>
      </c>
      <c r="M1" s="345" t="s">
        <v>194</v>
      </c>
      <c r="N1" s="345" t="s">
        <v>195</v>
      </c>
      <c r="O1" s="159" t="s">
        <v>196</v>
      </c>
      <c r="P1" s="351" t="s">
        <v>154</v>
      </c>
      <c r="Q1" s="351" t="s">
        <v>197</v>
      </c>
      <c r="R1" s="159" t="s">
        <v>198</v>
      </c>
      <c r="S1" s="159" t="s">
        <v>225</v>
      </c>
      <c r="T1" s="357" t="s">
        <v>75</v>
      </c>
      <c r="U1" s="357" t="s">
        <v>96</v>
      </c>
    </row>
    <row r="2" ht="15.75" customHeight="1">
      <c r="A2" s="350">
        <v>45352.0</v>
      </c>
      <c r="B2" s="358">
        <f>'Clients Charges Prop'!B19+'Clients Charges Govt'!B19</f>
        <v>14555.33333</v>
      </c>
      <c r="C2" s="358">
        <f>'Clients Charges Prop'!C19+'Clients Charges Govt'!C19</f>
        <v>9524.34276</v>
      </c>
      <c r="D2" s="356" t="str">
        <f>'Clients Charges Prop'!D19+'Clients Charges Govt'!D19</f>
        <v>#ERROR!</v>
      </c>
      <c r="E2" s="356" t="str">
        <f>'Clients Charges Prop'!E19+'Clients Charges Govt'!E19</f>
        <v>#ERROR!</v>
      </c>
      <c r="F2" s="356" t="str">
        <f>'Clients Charges Prop'!F19+'Clients Charges Govt'!F19</f>
        <v>#ERROR!</v>
      </c>
      <c r="G2" s="356" t="str">
        <f>'Clients Charges Prop'!G19+'Clients Charges Govt'!G19</f>
        <v>#ERROR!</v>
      </c>
      <c r="H2" s="356" t="str">
        <f>'Clients Charges Prop'!H19+'Clients Charges Govt'!H19</f>
        <v>#ERROR!</v>
      </c>
      <c r="I2" s="356" t="str">
        <f>'Clients Charges Prop'!I19+'Clients Charges Govt'!I19</f>
        <v>#ERROR!</v>
      </c>
      <c r="J2" s="356" t="str">
        <f>'Clients Charges Prop'!J19+'Clients Charges Govt'!J19</f>
        <v>#ERROR!</v>
      </c>
      <c r="K2" s="356" t="str">
        <f>'Clients Charges Prop'!K19+'Clients Charges Govt'!K19</f>
        <v>#ERROR!</v>
      </c>
      <c r="L2" s="356" t="str">
        <f>'Clients Charges Prop'!L19+'Clients Charges Govt'!L19</f>
        <v>#ERROR!</v>
      </c>
      <c r="M2" s="356" t="str">
        <f>'Clients Charges Prop'!M19+'Clients Charges Govt'!M19</f>
        <v>#ERROR!</v>
      </c>
      <c r="N2" s="356">
        <f>'Clients Charges Prop'!N19+'Clients Charges Govt'!N19</f>
        <v>0</v>
      </c>
    </row>
    <row r="3" ht="15.75" customHeight="1">
      <c r="A3" s="350">
        <v>45355.0</v>
      </c>
      <c r="B3" s="358">
        <f>'Clients Charges Prop'!B20+'Clients Charges Govt'!B20</f>
        <v>14555.33333</v>
      </c>
      <c r="C3" s="356" t="str">
        <f>'Clients Charges Prop'!C20+'Clients Charges Govt'!C20</f>
        <v>#ERROR!</v>
      </c>
      <c r="D3" s="356" t="str">
        <f>'Clients Charges Prop'!D20+'Clients Charges Govt'!D20</f>
        <v>#ERROR!</v>
      </c>
      <c r="E3" s="356" t="str">
        <f>'Clients Charges Prop'!E20+'Clients Charges Govt'!E20</f>
        <v>#ERROR!</v>
      </c>
      <c r="F3" s="356" t="str">
        <f>'Clients Charges Prop'!F20+'Clients Charges Govt'!F20</f>
        <v>#ERROR!</v>
      </c>
      <c r="G3" s="356" t="str">
        <f>'Clients Charges Prop'!G20+'Clients Charges Govt'!G20</f>
        <v>#ERROR!</v>
      </c>
      <c r="H3" s="356" t="str">
        <f>'Clients Charges Prop'!H20+'Clients Charges Govt'!H20</f>
        <v>#ERROR!</v>
      </c>
      <c r="I3" s="356" t="str">
        <f>'Clients Charges Prop'!I20+'Clients Charges Govt'!I20</f>
        <v>#ERROR!</v>
      </c>
      <c r="J3" s="356" t="str">
        <f>'Clients Charges Prop'!J20+'Clients Charges Govt'!J20</f>
        <v>#ERROR!</v>
      </c>
      <c r="K3" s="356" t="str">
        <f>'Clients Charges Prop'!K20+'Clients Charges Govt'!K20</f>
        <v>#ERROR!</v>
      </c>
      <c r="L3" s="356" t="str">
        <f>'Clients Charges Prop'!L20+'Clients Charges Govt'!L20</f>
        <v>#ERROR!</v>
      </c>
      <c r="M3" s="356" t="str">
        <f>'Clients Charges Prop'!M20+'Clients Charges Govt'!M20</f>
        <v>#ERROR!</v>
      </c>
      <c r="N3" s="356">
        <f>'Clients Charges Prop'!N20+'Clients Charges Govt'!N20</f>
        <v>0</v>
      </c>
    </row>
    <row r="4" ht="15.75" customHeight="1">
      <c r="A4" s="350">
        <v>45356.0</v>
      </c>
      <c r="B4" s="358">
        <f>'Clients Charges Prop'!B21+'Clients Charges Govt'!B21</f>
        <v>14555.33333</v>
      </c>
      <c r="C4" s="358">
        <f>'Clients Charges Prop'!C21+'Clients Charges Govt'!C21</f>
        <v>9442.529524</v>
      </c>
      <c r="D4" s="356" t="str">
        <f>'Clients Charges Prop'!D21+'Clients Charges Govt'!D21</f>
        <v>#ERROR!</v>
      </c>
      <c r="E4" s="356" t="str">
        <f>'Clients Charges Prop'!E21+'Clients Charges Govt'!E21</f>
        <v>#ERROR!</v>
      </c>
      <c r="F4" s="356" t="str">
        <f>'Clients Charges Prop'!F21+'Clients Charges Govt'!F21</f>
        <v>#ERROR!</v>
      </c>
      <c r="G4" s="356" t="str">
        <f>'Clients Charges Prop'!G21+'Clients Charges Govt'!G21</f>
        <v>#ERROR!</v>
      </c>
      <c r="H4" s="356" t="str">
        <f>'Clients Charges Prop'!H21+'Clients Charges Govt'!H21</f>
        <v>#ERROR!</v>
      </c>
      <c r="I4" s="356" t="str">
        <f>'Clients Charges Prop'!I21+'Clients Charges Govt'!I21</f>
        <v>#ERROR!</v>
      </c>
      <c r="J4" s="356" t="str">
        <f>'Clients Charges Prop'!J21+'Clients Charges Govt'!J21</f>
        <v>#ERROR!</v>
      </c>
      <c r="K4" s="356" t="str">
        <f>'Clients Charges Prop'!K21+'Clients Charges Govt'!K21</f>
        <v>#ERROR!</v>
      </c>
      <c r="L4" s="356" t="str">
        <f>'Clients Charges Prop'!L21+'Clients Charges Govt'!L21</f>
        <v>#ERROR!</v>
      </c>
      <c r="M4" s="356" t="str">
        <f>'Clients Charges Prop'!M21+'Clients Charges Govt'!M21</f>
        <v>#ERROR!</v>
      </c>
      <c r="N4" s="356">
        <f>'Clients Charges Prop'!N21+'Clients Charges Govt'!N21</f>
        <v>0</v>
      </c>
    </row>
    <row r="5" ht="15.75" customHeight="1">
      <c r="A5" s="350">
        <v>45357.0</v>
      </c>
      <c r="B5" s="358">
        <f>'Clients Charges Prop'!B22+'Clients Charges Govt'!B22</f>
        <v>14555.33333</v>
      </c>
      <c r="C5" s="358">
        <f>'Clients Charges Prop'!C22+'Clients Charges Govt'!C22</f>
        <v>9441.94887</v>
      </c>
      <c r="D5" s="356" t="str">
        <f>'Clients Charges Prop'!D22+'Clients Charges Govt'!D22</f>
        <v>#ERROR!</v>
      </c>
      <c r="E5" s="356" t="str">
        <f>'Clients Charges Prop'!E22+'Clients Charges Govt'!E22</f>
        <v>#ERROR!</v>
      </c>
      <c r="F5" s="356" t="str">
        <f>'Clients Charges Prop'!F22+'Clients Charges Govt'!F22</f>
        <v>#ERROR!</v>
      </c>
      <c r="G5" s="356" t="str">
        <f>'Clients Charges Prop'!G22+'Clients Charges Govt'!G22</f>
        <v>#ERROR!</v>
      </c>
      <c r="H5" s="356" t="str">
        <f>'Clients Charges Prop'!H22+'Clients Charges Govt'!H22</f>
        <v>#ERROR!</v>
      </c>
      <c r="I5" s="356" t="str">
        <f>'Clients Charges Prop'!I22+'Clients Charges Govt'!I22</f>
        <v>#ERROR!</v>
      </c>
      <c r="J5" s="356" t="str">
        <f>'Clients Charges Prop'!J22+'Clients Charges Govt'!J22</f>
        <v>#ERROR!</v>
      </c>
      <c r="K5" s="356" t="str">
        <f>'Clients Charges Prop'!K22+'Clients Charges Govt'!K22</f>
        <v>#ERROR!</v>
      </c>
      <c r="L5" s="356" t="str">
        <f>'Clients Charges Prop'!L22+'Clients Charges Govt'!L22</f>
        <v>#ERROR!</v>
      </c>
      <c r="M5" s="356" t="str">
        <f>'Clients Charges Prop'!M22+'Clients Charges Govt'!M22</f>
        <v>#ERROR!</v>
      </c>
      <c r="N5" s="356">
        <f>'Clients Charges Prop'!N22+'Clients Charges Govt'!N22</f>
        <v>0</v>
      </c>
    </row>
    <row r="6" ht="15.75" customHeight="1">
      <c r="A6" s="350">
        <v>45358.0</v>
      </c>
      <c r="B6" s="358">
        <f>'Clients Charges Prop'!B23+'Clients Charges Govt'!B23</f>
        <v>14555.33333</v>
      </c>
      <c r="C6" s="358">
        <f>'Clients Charges Prop'!C23+'Clients Charges Govt'!C23</f>
        <v>9441.807636</v>
      </c>
      <c r="D6" s="356" t="str">
        <f>'Clients Charges Prop'!D23+'Clients Charges Govt'!D23</f>
        <v>#ERROR!</v>
      </c>
      <c r="E6" s="356" t="str">
        <f>'Clients Charges Prop'!E23+'Clients Charges Govt'!E23</f>
        <v>#ERROR!</v>
      </c>
      <c r="F6" s="356" t="str">
        <f>'Clients Charges Prop'!F23+'Clients Charges Govt'!F23</f>
        <v>#ERROR!</v>
      </c>
      <c r="G6" s="356" t="str">
        <f>'Clients Charges Prop'!G23+'Clients Charges Govt'!G23</f>
        <v>#ERROR!</v>
      </c>
      <c r="H6" s="356" t="str">
        <f>'Clients Charges Prop'!H23+'Clients Charges Govt'!H23</f>
        <v>#ERROR!</v>
      </c>
      <c r="I6" s="356" t="str">
        <f>'Clients Charges Prop'!I23+'Clients Charges Govt'!I23</f>
        <v>#ERROR!</v>
      </c>
      <c r="J6" s="356" t="str">
        <f>'Clients Charges Prop'!J23+'Clients Charges Govt'!J23</f>
        <v>#ERROR!</v>
      </c>
      <c r="K6" s="356" t="str">
        <f>'Clients Charges Prop'!K23+'Clients Charges Govt'!K23</f>
        <v>#ERROR!</v>
      </c>
      <c r="L6" s="356" t="str">
        <f>'Clients Charges Prop'!L23+'Clients Charges Govt'!L23</f>
        <v>#ERROR!</v>
      </c>
      <c r="M6" s="356" t="str">
        <f>'Clients Charges Prop'!M23+'Clients Charges Govt'!M23</f>
        <v>#ERROR!</v>
      </c>
      <c r="N6" s="356">
        <f>'Clients Charges Prop'!N23+'Clients Charges Govt'!N23</f>
        <v>0</v>
      </c>
    </row>
    <row r="7" ht="15.75" customHeight="1">
      <c r="A7" s="350">
        <v>45362.0</v>
      </c>
      <c r="B7" s="358">
        <f>'Clients Charges Prop'!B24+'Clients Charges Govt'!B24</f>
        <v>14555.33333</v>
      </c>
      <c r="C7" s="358">
        <f>'Clients Charges Prop'!C24+'Clients Charges Govt'!C24</f>
        <v>9441.812678</v>
      </c>
      <c r="D7" s="356" t="str">
        <f>'Clients Charges Prop'!D24+'Clients Charges Govt'!D24</f>
        <v>#ERROR!</v>
      </c>
      <c r="E7" s="356" t="str">
        <f>'Clients Charges Prop'!E24+'Clients Charges Govt'!E24</f>
        <v>#ERROR!</v>
      </c>
      <c r="F7" s="356" t="str">
        <f>'Clients Charges Prop'!F24+'Clients Charges Govt'!F24</f>
        <v>#ERROR!</v>
      </c>
      <c r="G7" s="356" t="str">
        <f>'Clients Charges Prop'!G24+'Clients Charges Govt'!G24</f>
        <v>#ERROR!</v>
      </c>
      <c r="H7" s="356" t="str">
        <f>'Clients Charges Prop'!H24+'Clients Charges Govt'!H24</f>
        <v>#ERROR!</v>
      </c>
      <c r="I7" s="356" t="str">
        <f>'Clients Charges Prop'!I24+'Clients Charges Govt'!I24</f>
        <v>#ERROR!</v>
      </c>
      <c r="J7" s="356" t="str">
        <f>'Clients Charges Prop'!J24+'Clients Charges Govt'!J24</f>
        <v>#ERROR!</v>
      </c>
      <c r="K7" s="356" t="str">
        <f>'Clients Charges Prop'!K24+'Clients Charges Govt'!K24</f>
        <v>#ERROR!</v>
      </c>
      <c r="L7" s="356" t="str">
        <f>'Clients Charges Prop'!L24+'Clients Charges Govt'!L24</f>
        <v>#ERROR!</v>
      </c>
      <c r="M7" s="356" t="str">
        <f>'Clients Charges Prop'!M24+'Clients Charges Govt'!M24</f>
        <v>#ERROR!</v>
      </c>
      <c r="N7" s="356" t="str">
        <f>'Clients Charges Prop'!N24+'Clients Charges Govt'!N24</f>
        <v>#ERROR!</v>
      </c>
    </row>
    <row r="8" ht="15.75" customHeight="1">
      <c r="A8" s="350">
        <v>45363.0</v>
      </c>
      <c r="B8" s="358">
        <f>'Clients Charges Prop'!B25+'Clients Charges Govt'!B25</f>
        <v>14555.33333</v>
      </c>
      <c r="C8" s="358">
        <f>'Clients Charges Prop'!C25+'Clients Charges Govt'!C25</f>
        <v>9441.812615</v>
      </c>
      <c r="D8" s="356" t="str">
        <f>'Clients Charges Prop'!D25+'Clients Charges Govt'!D25</f>
        <v>#ERROR!</v>
      </c>
      <c r="E8" s="356" t="str">
        <f>'Clients Charges Prop'!E25+'Clients Charges Govt'!E25</f>
        <v>#ERROR!</v>
      </c>
      <c r="F8" s="356" t="str">
        <f>'Clients Charges Prop'!F25+'Clients Charges Govt'!F25</f>
        <v>#ERROR!</v>
      </c>
      <c r="G8" s="356" t="str">
        <f>'Clients Charges Prop'!G25+'Clients Charges Govt'!G25</f>
        <v>#ERROR!</v>
      </c>
      <c r="H8" s="356" t="str">
        <f>'Clients Charges Prop'!H25+'Clients Charges Govt'!H25</f>
        <v>#ERROR!</v>
      </c>
      <c r="I8" s="356" t="str">
        <f>'Clients Charges Prop'!I25+'Clients Charges Govt'!I25</f>
        <v>#ERROR!</v>
      </c>
      <c r="J8" s="356" t="str">
        <f>'Clients Charges Prop'!J25+'Clients Charges Govt'!J25</f>
        <v>#ERROR!</v>
      </c>
      <c r="K8" s="356" t="str">
        <f>'Clients Charges Prop'!K25+'Clients Charges Govt'!K25</f>
        <v>#ERROR!</v>
      </c>
      <c r="L8" s="356" t="str">
        <f>'Clients Charges Prop'!L25+'Clients Charges Govt'!L25</f>
        <v>#ERROR!</v>
      </c>
      <c r="M8" s="356" t="str">
        <f>'Clients Charges Prop'!M25+'Clients Charges Govt'!M25</f>
        <v>#ERROR!</v>
      </c>
      <c r="N8" s="356" t="str">
        <f>'Clients Charges Prop'!N25+'Clients Charges Govt'!N25</f>
        <v>#ERROR!</v>
      </c>
    </row>
    <row r="9" ht="15.75" customHeight="1">
      <c r="A9" s="350">
        <v>45364.0</v>
      </c>
      <c r="B9" s="358">
        <f>'Clients Charges Prop'!B26+'Clients Charges Govt'!B26</f>
        <v>14555.33333</v>
      </c>
      <c r="C9" s="358">
        <f>'Clients Charges Prop'!C26+'Clients Charges Govt'!C26</f>
        <v>9441.812614</v>
      </c>
      <c r="D9" s="356" t="str">
        <f>'Clients Charges Prop'!D26+'Clients Charges Govt'!D26</f>
        <v>#ERROR!</v>
      </c>
      <c r="E9" s="356" t="str">
        <f>'Clients Charges Prop'!E26+'Clients Charges Govt'!E26</f>
        <v>#ERROR!</v>
      </c>
      <c r="F9" s="356" t="str">
        <f>'Clients Charges Prop'!F26+'Clients Charges Govt'!F26</f>
        <v>#ERROR!</v>
      </c>
      <c r="G9" s="356" t="str">
        <f>'Clients Charges Prop'!G26+'Clients Charges Govt'!G26</f>
        <v>#ERROR!</v>
      </c>
      <c r="H9" s="356" t="str">
        <f>'Clients Charges Prop'!H26+'Clients Charges Govt'!H26</f>
        <v>#ERROR!</v>
      </c>
      <c r="I9" s="356" t="str">
        <f>'Clients Charges Prop'!I26+'Clients Charges Govt'!I26</f>
        <v>#ERROR!</v>
      </c>
      <c r="J9" s="356" t="str">
        <f>'Clients Charges Prop'!J26+'Clients Charges Govt'!J26</f>
        <v>#ERROR!</v>
      </c>
      <c r="K9" s="356" t="str">
        <f>'Clients Charges Prop'!K26+'Clients Charges Govt'!K26</f>
        <v>#ERROR!</v>
      </c>
      <c r="L9" s="356" t="str">
        <f>'Clients Charges Prop'!L26+'Clients Charges Govt'!L26</f>
        <v>#ERROR!</v>
      </c>
      <c r="M9" s="356" t="str">
        <f>'Clients Charges Prop'!M26+'Clients Charges Govt'!M26</f>
        <v>#ERROR!</v>
      </c>
      <c r="N9" s="356" t="str">
        <f>'Clients Charges Prop'!N26+'Clients Charges Govt'!N26</f>
        <v>#ERROR!</v>
      </c>
    </row>
    <row r="10" ht="15.75" customHeight="1">
      <c r="A10" s="350">
        <v>45365.0</v>
      </c>
      <c r="B10" s="358">
        <f>'Clients Charges Prop'!B27+'Clients Charges Govt'!B27</f>
        <v>14555.33333</v>
      </c>
      <c r="C10" s="358">
        <f>'Clients Charges Prop'!C27+'Clients Charges Govt'!C27</f>
        <v>9441.812614</v>
      </c>
      <c r="D10" s="356" t="str">
        <f>'Clients Charges Prop'!D27+'Clients Charges Govt'!D27</f>
        <v>#ERROR!</v>
      </c>
      <c r="E10" s="356" t="str">
        <f>'Clients Charges Prop'!E27+'Clients Charges Govt'!E27</f>
        <v>#ERROR!</v>
      </c>
      <c r="F10" s="356" t="str">
        <f>'Clients Charges Prop'!F27+'Clients Charges Govt'!F27</f>
        <v>#ERROR!</v>
      </c>
      <c r="G10" s="356" t="str">
        <f>'Clients Charges Prop'!G27+'Clients Charges Govt'!G27</f>
        <v>#ERROR!</v>
      </c>
      <c r="H10" s="356" t="str">
        <f>'Clients Charges Prop'!H27+'Clients Charges Govt'!H27</f>
        <v>#ERROR!</v>
      </c>
      <c r="I10" s="356" t="str">
        <f>'Clients Charges Prop'!I27+'Clients Charges Govt'!I27</f>
        <v>#ERROR!</v>
      </c>
      <c r="J10" s="356" t="str">
        <f>'Clients Charges Prop'!J27+'Clients Charges Govt'!J27</f>
        <v>#ERROR!</v>
      </c>
      <c r="K10" s="356" t="str">
        <f>'Clients Charges Prop'!K27+'Clients Charges Govt'!K27</f>
        <v>#ERROR!</v>
      </c>
      <c r="L10" s="356" t="str">
        <f>'Clients Charges Prop'!L27+'Clients Charges Govt'!L27</f>
        <v>#ERROR!</v>
      </c>
      <c r="M10" s="356" t="str">
        <f>'Clients Charges Prop'!M27+'Clients Charges Govt'!M27</f>
        <v>#ERROR!</v>
      </c>
      <c r="N10" s="356" t="str">
        <f>'Clients Charges Prop'!N27+'Clients Charges Govt'!N27</f>
        <v>#ERROR!</v>
      </c>
    </row>
    <row r="11" ht="15.75" customHeight="1">
      <c r="A11" s="350">
        <v>45366.0</v>
      </c>
      <c r="B11" s="358">
        <f>'Clients Charges Prop'!B28+'Clients Charges Govt'!B28</f>
        <v>14555.33333</v>
      </c>
      <c r="C11" s="358">
        <f>'Clients Charges Prop'!C28+'Clients Charges Govt'!C28</f>
        <v>9441.812614</v>
      </c>
      <c r="D11" s="356" t="str">
        <f>'Clients Charges Prop'!D28+'Clients Charges Govt'!D28</f>
        <v>#ERROR!</v>
      </c>
      <c r="E11" s="356" t="str">
        <f>'Clients Charges Prop'!E28+'Clients Charges Govt'!E28</f>
        <v>#ERROR!</v>
      </c>
      <c r="F11" s="356" t="str">
        <f>'Clients Charges Prop'!F28+'Clients Charges Govt'!F28</f>
        <v>#ERROR!</v>
      </c>
      <c r="G11" s="356" t="str">
        <f>'Clients Charges Prop'!G28+'Clients Charges Govt'!G28</f>
        <v>#ERROR!</v>
      </c>
      <c r="H11" s="356" t="str">
        <f>'Clients Charges Prop'!H28+'Clients Charges Govt'!H28</f>
        <v>#ERROR!</v>
      </c>
      <c r="I11" s="356" t="str">
        <f>'Clients Charges Prop'!I28+'Clients Charges Govt'!I28</f>
        <v>#ERROR!</v>
      </c>
      <c r="J11" s="356" t="str">
        <f>'Clients Charges Prop'!J28+'Clients Charges Govt'!J28</f>
        <v>#ERROR!</v>
      </c>
      <c r="K11" s="356" t="str">
        <f>'Clients Charges Prop'!K28+'Clients Charges Govt'!K28</f>
        <v>#ERROR!</v>
      </c>
      <c r="L11" s="356" t="str">
        <f>'Clients Charges Prop'!L28+'Clients Charges Govt'!L28</f>
        <v>#ERROR!</v>
      </c>
      <c r="M11" s="356" t="str">
        <f>'Clients Charges Prop'!M28+'Clients Charges Govt'!M28</f>
        <v>#ERROR!</v>
      </c>
      <c r="N11" s="356" t="str">
        <f>'Clients Charges Prop'!N28+'Clients Charges Govt'!N28</f>
        <v>#ERROR!</v>
      </c>
    </row>
    <row r="12" ht="15.75" customHeight="1">
      <c r="A12" s="350">
        <v>45369.0</v>
      </c>
      <c r="B12" s="358">
        <f>'Clients Charges Prop'!B29+'Clients Charges Govt'!B29</f>
        <v>14555.33333</v>
      </c>
      <c r="C12" s="358">
        <f>'Clients Charges Prop'!C29+'Clients Charges Govt'!C29</f>
        <v>9441.812614</v>
      </c>
      <c r="D12" s="356" t="str">
        <f>'Clients Charges Prop'!D29+'Clients Charges Govt'!D29</f>
        <v>#ERROR!</v>
      </c>
      <c r="E12" s="356" t="str">
        <f>'Clients Charges Prop'!E29+'Clients Charges Govt'!E29</f>
        <v>#ERROR!</v>
      </c>
      <c r="F12" s="356" t="str">
        <f>'Clients Charges Prop'!F29+'Clients Charges Govt'!F29</f>
        <v>#ERROR!</v>
      </c>
      <c r="G12" s="356" t="str">
        <f>'Clients Charges Prop'!G29+'Clients Charges Govt'!G29</f>
        <v>#ERROR!</v>
      </c>
      <c r="H12" s="356" t="str">
        <f>'Clients Charges Prop'!H29+'Clients Charges Govt'!H29</f>
        <v>#ERROR!</v>
      </c>
      <c r="I12" s="356" t="str">
        <f>'Clients Charges Prop'!I29+'Clients Charges Govt'!I29</f>
        <v>#ERROR!</v>
      </c>
      <c r="J12" s="356" t="str">
        <f>'Clients Charges Prop'!J29+'Clients Charges Govt'!J29</f>
        <v>#ERROR!</v>
      </c>
      <c r="K12" s="356" t="str">
        <f>'Clients Charges Prop'!K29+'Clients Charges Govt'!K29</f>
        <v>#ERROR!</v>
      </c>
      <c r="L12" s="356" t="str">
        <f>'Clients Charges Prop'!L29+'Clients Charges Govt'!L29</f>
        <v>#ERROR!</v>
      </c>
      <c r="M12" s="356" t="str">
        <f>'Clients Charges Prop'!M29+'Clients Charges Govt'!M29</f>
        <v>#ERROR!</v>
      </c>
      <c r="N12" s="356" t="str">
        <f>'Clients Charges Prop'!N29+'Clients Charges Govt'!N29</f>
        <v>#ERROR!</v>
      </c>
    </row>
    <row r="13" ht="15.75" customHeight="1">
      <c r="A13" s="350">
        <v>45370.0</v>
      </c>
      <c r="B13" s="358">
        <f>'Clients Charges Prop'!B30+'Clients Charges Govt'!B30</f>
        <v>14555.33333</v>
      </c>
      <c r="C13" s="358">
        <f>'Clients Charges Prop'!C30+'Clients Charges Govt'!C30</f>
        <v>9441.812614</v>
      </c>
      <c r="D13" s="356" t="str">
        <f>'Clients Charges Prop'!D30+'Clients Charges Govt'!D30</f>
        <v>#ERROR!</v>
      </c>
      <c r="E13" s="356" t="str">
        <f>'Clients Charges Prop'!E30+'Clients Charges Govt'!E30</f>
        <v>#ERROR!</v>
      </c>
      <c r="F13" s="356" t="str">
        <f>'Clients Charges Prop'!F30+'Clients Charges Govt'!F30</f>
        <v>#ERROR!</v>
      </c>
      <c r="G13" s="356" t="str">
        <f>'Clients Charges Prop'!G30+'Clients Charges Govt'!G30</f>
        <v>#ERROR!</v>
      </c>
      <c r="H13" s="356" t="str">
        <f>'Clients Charges Prop'!H30+'Clients Charges Govt'!H30</f>
        <v>#ERROR!</v>
      </c>
      <c r="I13" s="356" t="str">
        <f>'Clients Charges Prop'!I30+'Clients Charges Govt'!I30</f>
        <v>#ERROR!</v>
      </c>
      <c r="J13" s="356" t="str">
        <f>'Clients Charges Prop'!J30+'Clients Charges Govt'!J30</f>
        <v>#ERROR!</v>
      </c>
      <c r="K13" s="356" t="str">
        <f>'Clients Charges Prop'!K30+'Clients Charges Govt'!K30</f>
        <v>#ERROR!</v>
      </c>
      <c r="L13" s="356" t="str">
        <f>'Clients Charges Prop'!L30+'Clients Charges Govt'!L30</f>
        <v>#ERROR!</v>
      </c>
      <c r="M13" s="356" t="str">
        <f>'Clients Charges Prop'!M30+'Clients Charges Govt'!M30</f>
        <v>#ERROR!</v>
      </c>
      <c r="N13" s="356" t="str">
        <f>'Clients Charges Prop'!N30+'Clients Charges Govt'!N30</f>
        <v>#ERROR!</v>
      </c>
    </row>
    <row r="14" ht="15.75" customHeight="1">
      <c r="A14" s="350">
        <v>45371.0</v>
      </c>
      <c r="B14" s="358">
        <f>'Clients Charges Prop'!B31+'Clients Charges Govt'!B31</f>
        <v>14555.33333</v>
      </c>
      <c r="C14" s="358">
        <f>'Clients Charges Prop'!C31+'Clients Charges Govt'!C31</f>
        <v>9441.812614</v>
      </c>
      <c r="D14" s="356" t="str">
        <f>'Clients Charges Prop'!D31+'Clients Charges Govt'!D31</f>
        <v>#ERROR!</v>
      </c>
      <c r="E14" s="356" t="str">
        <f>'Clients Charges Prop'!E31+'Clients Charges Govt'!E31</f>
        <v>#ERROR!</v>
      </c>
      <c r="F14" s="356" t="str">
        <f>'Clients Charges Prop'!F31+'Clients Charges Govt'!F31</f>
        <v>#ERROR!</v>
      </c>
      <c r="G14" s="356" t="str">
        <f>'Clients Charges Prop'!G31+'Clients Charges Govt'!G31</f>
        <v>#ERROR!</v>
      </c>
      <c r="H14" s="356" t="str">
        <f>'Clients Charges Prop'!H31+'Clients Charges Govt'!H31</f>
        <v>#ERROR!</v>
      </c>
      <c r="I14" s="356" t="str">
        <f>'Clients Charges Prop'!I31+'Clients Charges Govt'!I31</f>
        <v>#ERROR!</v>
      </c>
      <c r="J14" s="356" t="str">
        <f>'Clients Charges Prop'!J31+'Clients Charges Govt'!J31</f>
        <v>#ERROR!</v>
      </c>
      <c r="K14" s="356" t="str">
        <f>'Clients Charges Prop'!K31+'Clients Charges Govt'!K31</f>
        <v>#ERROR!</v>
      </c>
      <c r="L14" s="356" t="str">
        <f>'Clients Charges Prop'!L31+'Clients Charges Govt'!L31</f>
        <v>#ERROR!</v>
      </c>
      <c r="M14" s="356" t="str">
        <f>'Clients Charges Prop'!M31+'Clients Charges Govt'!M31</f>
        <v>#ERROR!</v>
      </c>
      <c r="N14" s="356" t="str">
        <f>'Clients Charges Prop'!N31+'Clients Charges Govt'!N31</f>
        <v>#ERROR!</v>
      </c>
    </row>
    <row r="15" ht="15.75" customHeight="1">
      <c r="A15" s="350">
        <v>45372.0</v>
      </c>
      <c r="B15" s="358">
        <f>'Clients Charges Prop'!B32+'Clients Charges Govt'!B32</f>
        <v>14555.33333</v>
      </c>
      <c r="C15" s="358">
        <f>'Clients Charges Prop'!C32+'Clients Charges Govt'!C32</f>
        <v>9441.812614</v>
      </c>
      <c r="D15" s="356" t="str">
        <f>'Clients Charges Prop'!D32+'Clients Charges Govt'!D32</f>
        <v>#ERROR!</v>
      </c>
      <c r="E15" s="356" t="str">
        <f>'Clients Charges Prop'!E32+'Clients Charges Govt'!E32</f>
        <v>#ERROR!</v>
      </c>
      <c r="F15" s="356" t="str">
        <f>'Clients Charges Prop'!F32+'Clients Charges Govt'!F32</f>
        <v>#ERROR!</v>
      </c>
      <c r="G15" s="356" t="str">
        <f>'Clients Charges Prop'!G32+'Clients Charges Govt'!G32</f>
        <v>#ERROR!</v>
      </c>
      <c r="H15" s="356" t="str">
        <f>'Clients Charges Prop'!H32+'Clients Charges Govt'!H32</f>
        <v>#ERROR!</v>
      </c>
      <c r="I15" s="356" t="str">
        <f>'Clients Charges Prop'!I32+'Clients Charges Govt'!I32</f>
        <v>#ERROR!</v>
      </c>
      <c r="J15" s="356" t="str">
        <f>'Clients Charges Prop'!J32+'Clients Charges Govt'!J32</f>
        <v>#ERROR!</v>
      </c>
      <c r="K15" s="356" t="str">
        <f>'Clients Charges Prop'!K32+'Clients Charges Govt'!K32</f>
        <v>#ERROR!</v>
      </c>
      <c r="L15" s="356" t="str">
        <f>'Clients Charges Prop'!L32+'Clients Charges Govt'!L32</f>
        <v>#ERROR!</v>
      </c>
      <c r="M15" s="356" t="str">
        <f>'Clients Charges Prop'!M32+'Clients Charges Govt'!M32</f>
        <v>#ERROR!</v>
      </c>
      <c r="N15" s="356" t="str">
        <f>'Clients Charges Prop'!N32+'Clients Charges Govt'!N32</f>
        <v>#ERROR!</v>
      </c>
    </row>
    <row r="16" ht="15.75" customHeight="1">
      <c r="A16" s="350">
        <v>45373.0</v>
      </c>
      <c r="B16" s="358">
        <f>'Clients Charges Prop'!B33+'Clients Charges Govt'!B33</f>
        <v>14555.33333</v>
      </c>
      <c r="C16" s="356" t="str">
        <f>'Clients Charges Prop'!C33+'Clients Charges Govt'!C33</f>
        <v>#ERROR!</v>
      </c>
      <c r="D16" s="356" t="str">
        <f>'Clients Charges Prop'!D33+'Clients Charges Govt'!D33</f>
        <v>#ERROR!</v>
      </c>
      <c r="E16" s="356" t="str">
        <f>'Clients Charges Prop'!E33+'Clients Charges Govt'!E33</f>
        <v>#ERROR!</v>
      </c>
      <c r="F16" s="356" t="str">
        <f>'Clients Charges Prop'!F33+'Clients Charges Govt'!F33</f>
        <v>#ERROR!</v>
      </c>
      <c r="G16" s="356" t="str">
        <f>'Clients Charges Prop'!G33+'Clients Charges Govt'!G33</f>
        <v>#ERROR!</v>
      </c>
      <c r="H16" s="356" t="str">
        <f>'Clients Charges Prop'!H33+'Clients Charges Govt'!H33</f>
        <v>#ERROR!</v>
      </c>
      <c r="I16" s="356" t="str">
        <f>'Clients Charges Prop'!I33+'Clients Charges Govt'!I33</f>
        <v>#ERROR!</v>
      </c>
      <c r="J16" s="356" t="str">
        <f>'Clients Charges Prop'!J33+'Clients Charges Govt'!J33</f>
        <v>#ERROR!</v>
      </c>
      <c r="K16" s="356" t="str">
        <f>'Clients Charges Prop'!K33+'Clients Charges Govt'!K33</f>
        <v>#ERROR!</v>
      </c>
      <c r="L16" s="356" t="str">
        <f>'Clients Charges Prop'!L33+'Clients Charges Govt'!L33</f>
        <v>#ERROR!</v>
      </c>
      <c r="M16" s="356" t="str">
        <f>'Clients Charges Prop'!M33+'Clients Charges Govt'!M33</f>
        <v>#ERROR!</v>
      </c>
      <c r="N16" s="356" t="str">
        <f>'Clients Charges Prop'!N33+'Clients Charges Govt'!N33</f>
        <v>#ERROR!</v>
      </c>
    </row>
    <row r="17" ht="15.75" customHeight="1">
      <c r="A17" s="350">
        <v>45377.0</v>
      </c>
      <c r="B17" s="358">
        <f>'Clients Charges Prop'!B34+'Clients Charges Govt'!B34</f>
        <v>14555.33333</v>
      </c>
      <c r="C17" s="358">
        <f>'Clients Charges Prop'!C34+'Clients Charges Govt'!C34</f>
        <v>9441.812614</v>
      </c>
      <c r="D17" s="356" t="str">
        <f>'Clients Charges Prop'!D34+'Clients Charges Govt'!D34</f>
        <v>#ERROR!</v>
      </c>
      <c r="E17" s="356" t="str">
        <f>'Clients Charges Prop'!E34+'Clients Charges Govt'!E34</f>
        <v>#ERROR!</v>
      </c>
      <c r="F17" s="356" t="str">
        <f>'Clients Charges Prop'!F34+'Clients Charges Govt'!F34</f>
        <v>#ERROR!</v>
      </c>
      <c r="G17" s="356" t="str">
        <f>'Clients Charges Prop'!G34+'Clients Charges Govt'!G34</f>
        <v>#ERROR!</v>
      </c>
      <c r="H17" s="356" t="str">
        <f>'Clients Charges Prop'!H34+'Clients Charges Govt'!H34</f>
        <v>#ERROR!</v>
      </c>
      <c r="I17" s="356" t="str">
        <f>'Clients Charges Prop'!I34+'Clients Charges Govt'!I34</f>
        <v>#ERROR!</v>
      </c>
      <c r="J17" s="356" t="str">
        <f>'Clients Charges Prop'!J34+'Clients Charges Govt'!J34</f>
        <v>#ERROR!</v>
      </c>
      <c r="K17" s="356" t="str">
        <f>'Clients Charges Prop'!K34+'Clients Charges Govt'!K34</f>
        <v>#ERROR!</v>
      </c>
      <c r="L17" s="356" t="str">
        <f>'Clients Charges Prop'!L34+'Clients Charges Govt'!L34</f>
        <v>#ERROR!</v>
      </c>
      <c r="M17" s="356" t="str">
        <f>'Clients Charges Prop'!M34+'Clients Charges Govt'!M34</f>
        <v>#ERROR!</v>
      </c>
      <c r="N17" s="356" t="str">
        <f>'Clients Charges Prop'!N34+'Clients Charges Govt'!N34</f>
        <v>#ERROR!</v>
      </c>
    </row>
    <row r="18" ht="15.75" customHeight="1">
      <c r="A18" s="350">
        <v>45378.0</v>
      </c>
      <c r="B18" s="358">
        <f>'Clients Charges Prop'!B35+'Clients Charges Govt'!B35</f>
        <v>14555.33333</v>
      </c>
      <c r="C18" s="358">
        <f>'Clients Charges Prop'!C35+'Clients Charges Govt'!C35</f>
        <v>9441.812614</v>
      </c>
      <c r="D18" s="356" t="str">
        <f>'Clients Charges Prop'!D35+'Clients Charges Govt'!D35</f>
        <v>#ERROR!</v>
      </c>
      <c r="E18" s="356" t="str">
        <f>'Clients Charges Prop'!E35+'Clients Charges Govt'!E35</f>
        <v>#ERROR!</v>
      </c>
      <c r="F18" s="356" t="str">
        <f>'Clients Charges Prop'!F35+'Clients Charges Govt'!F35</f>
        <v>#ERROR!</v>
      </c>
      <c r="G18" s="356" t="str">
        <f>'Clients Charges Prop'!G35+'Clients Charges Govt'!G35</f>
        <v>#ERROR!</v>
      </c>
      <c r="H18" s="356" t="str">
        <f>'Clients Charges Prop'!H35+'Clients Charges Govt'!H35</f>
        <v>#ERROR!</v>
      </c>
      <c r="I18" s="356" t="str">
        <f>'Clients Charges Prop'!I35+'Clients Charges Govt'!I35</f>
        <v>#ERROR!</v>
      </c>
      <c r="J18" s="356" t="str">
        <f>'Clients Charges Prop'!J35+'Clients Charges Govt'!J35</f>
        <v>#ERROR!</v>
      </c>
      <c r="K18" s="356" t="str">
        <f>'Clients Charges Prop'!K35+'Clients Charges Govt'!K35</f>
        <v>#ERROR!</v>
      </c>
      <c r="L18" s="356" t="str">
        <f>'Clients Charges Prop'!L35+'Clients Charges Govt'!L35</f>
        <v>#ERROR!</v>
      </c>
      <c r="M18" s="356" t="str">
        <f>'Clients Charges Prop'!M35+'Clients Charges Govt'!M35</f>
        <v>#ERROR!</v>
      </c>
      <c r="N18" s="356" t="str">
        <f>'Clients Charges Prop'!N35+'Clients Charges Govt'!N35</f>
        <v>#ERROR!</v>
      </c>
    </row>
    <row r="19" ht="15.75" customHeight="1">
      <c r="A19" s="350">
        <v>45379.0</v>
      </c>
      <c r="B19" s="358">
        <f>'Clients Charges Prop'!B36+'Clients Charges Govt'!B36</f>
        <v>14555.33333</v>
      </c>
      <c r="C19" s="358">
        <f>'Clients Charges Prop'!C36+'Clients Charges Govt'!C36</f>
        <v>9441.812614</v>
      </c>
      <c r="D19" s="356" t="str">
        <f>'Clients Charges Prop'!D36+'Clients Charges Govt'!D36</f>
        <v>#ERROR!</v>
      </c>
      <c r="E19" s="356" t="str">
        <f>'Clients Charges Prop'!E36+'Clients Charges Govt'!E36</f>
        <v>#ERROR!</v>
      </c>
      <c r="F19" s="356" t="str">
        <f>'Clients Charges Prop'!F36+'Clients Charges Govt'!F36</f>
        <v>#ERROR!</v>
      </c>
      <c r="G19" s="356" t="str">
        <f>'Clients Charges Prop'!G36+'Clients Charges Govt'!G36</f>
        <v>#ERROR!</v>
      </c>
      <c r="H19" s="356" t="str">
        <f>'Clients Charges Prop'!H36+'Clients Charges Govt'!H36</f>
        <v>#ERROR!</v>
      </c>
      <c r="I19" s="356" t="str">
        <f>'Clients Charges Prop'!I36+'Clients Charges Govt'!I36</f>
        <v>#ERROR!</v>
      </c>
      <c r="J19" s="356" t="str">
        <f>'Clients Charges Prop'!J36+'Clients Charges Govt'!J36</f>
        <v>#ERROR!</v>
      </c>
      <c r="K19" s="356" t="str">
        <f>'Clients Charges Prop'!K36+'Clients Charges Govt'!K36</f>
        <v>#ERROR!</v>
      </c>
      <c r="L19" s="356" t="str">
        <f>'Clients Charges Prop'!L36+'Clients Charges Govt'!L36</f>
        <v>#ERROR!</v>
      </c>
      <c r="M19" s="356" t="str">
        <f>'Clients Charges Prop'!M36+'Clients Charges Govt'!M36</f>
        <v>#ERROR!</v>
      </c>
      <c r="N19" s="356" t="str">
        <f>'Clients Charges Prop'!N36+'Clients Charges Govt'!N36</f>
        <v>#ERROR!</v>
      </c>
    </row>
    <row r="20" ht="15.75" customHeight="1">
      <c r="A20" s="355">
        <v>45383.0</v>
      </c>
      <c r="B20" s="358">
        <f>'Clients Charges Prop'!B37+'Clients Charges Govt'!B37</f>
        <v>23728.5</v>
      </c>
      <c r="C20" s="358">
        <f>'Clients Charges Prop'!C37+'Clients Charges Govt'!C37</f>
        <v>15392.29954</v>
      </c>
      <c r="D20" s="356" t="str">
        <f>'Clients Charges Prop'!D37+'Clients Charges Govt'!D37</f>
        <v>#ERROR!</v>
      </c>
      <c r="E20" s="356" t="str">
        <f>'Clients Charges Prop'!E37+'Clients Charges Govt'!E37</f>
        <v>#ERROR!</v>
      </c>
      <c r="F20" s="356" t="str">
        <f>'Clients Charges Prop'!F37+'Clients Charges Govt'!F37</f>
        <v>#ERROR!</v>
      </c>
      <c r="G20" s="356" t="str">
        <f>'Clients Charges Prop'!G37+'Clients Charges Govt'!G37</f>
        <v>#ERROR!</v>
      </c>
      <c r="H20" s="356" t="str">
        <f>'Clients Charges Prop'!H37+'Clients Charges Govt'!H37</f>
        <v>#ERROR!</v>
      </c>
      <c r="I20" s="356" t="str">
        <f>'Clients Charges Prop'!I37+'Clients Charges Govt'!I37</f>
        <v>#ERROR!</v>
      </c>
      <c r="J20" s="356" t="str">
        <f>'Clients Charges Prop'!J37+'Clients Charges Govt'!J37</f>
        <v>#ERROR!</v>
      </c>
      <c r="K20" s="356" t="str">
        <f>'Clients Charges Prop'!K37+'Clients Charges Govt'!K37</f>
        <v>#ERROR!</v>
      </c>
      <c r="L20" s="356" t="str">
        <f>'Clients Charges Prop'!L37+'Clients Charges Govt'!L37</f>
        <v>#ERROR!</v>
      </c>
      <c r="M20" s="356" t="str">
        <f>'Clients Charges Prop'!M37+'Clients Charges Govt'!M37</f>
        <v>#ERROR!</v>
      </c>
      <c r="N20" s="356" t="str">
        <f>'Clients Charges Prop'!N37+'Clients Charges Govt'!N37</f>
        <v>#ERROR!</v>
      </c>
      <c r="O20" s="356" t="str">
        <f>'Clients Charges Prop'!O37+'Clients Charges Govt'!O37</f>
        <v>#ERROR!</v>
      </c>
      <c r="P20" s="356" t="str">
        <f>'Clients Charges Prop'!P37+'Clients Charges Govt'!P37</f>
        <v>#ERROR!</v>
      </c>
      <c r="Q20" s="356" t="str">
        <f>'Clients Charges Prop'!Q37+'Clients Charges Govt'!Q37</f>
        <v>#ERROR!</v>
      </c>
      <c r="R20" s="356" t="str">
        <f>'Clients Charges Prop'!R37+'Clients Charges Govt'!R37</f>
        <v>#ERROR!</v>
      </c>
      <c r="S20" s="356" t="str">
        <f>'Clients Charges Prop'!S37+'Clients Charges Govt'!S37</f>
        <v>#ERROR!</v>
      </c>
    </row>
    <row r="21" ht="15.75" customHeight="1">
      <c r="A21" s="355">
        <v>45384.0</v>
      </c>
      <c r="B21" s="358">
        <f>'Clients Charges Prop'!B38+'Clients Charges Govt'!B38</f>
        <v>23728.5</v>
      </c>
      <c r="C21" s="358">
        <f>'Clients Charges Prop'!C38+'Clients Charges Govt'!C38</f>
        <v>15392.29954</v>
      </c>
      <c r="D21" s="356" t="str">
        <f>'Clients Charges Prop'!D38+'Clients Charges Govt'!D38</f>
        <v>#ERROR!</v>
      </c>
      <c r="E21" s="356" t="str">
        <f>'Clients Charges Prop'!E38+'Clients Charges Govt'!E38</f>
        <v>#ERROR!</v>
      </c>
      <c r="F21" s="356" t="str">
        <f>'Clients Charges Prop'!F38+'Clients Charges Govt'!F38</f>
        <v>#ERROR!</v>
      </c>
      <c r="G21" s="356" t="str">
        <f>'Clients Charges Prop'!G38+'Clients Charges Govt'!G38</f>
        <v>#ERROR!</v>
      </c>
      <c r="H21" s="356" t="str">
        <f>'Clients Charges Prop'!H38+'Clients Charges Govt'!H38</f>
        <v>#ERROR!</v>
      </c>
      <c r="I21" s="356" t="str">
        <f>'Clients Charges Prop'!I38+'Clients Charges Govt'!I38</f>
        <v>#ERROR!</v>
      </c>
      <c r="J21" s="356" t="str">
        <f>'Clients Charges Prop'!J38+'Clients Charges Govt'!J38</f>
        <v>#ERROR!</v>
      </c>
      <c r="K21" s="356" t="str">
        <f>'Clients Charges Prop'!K38+'Clients Charges Govt'!K38</f>
        <v>#ERROR!</v>
      </c>
      <c r="L21" s="356" t="str">
        <f>'Clients Charges Prop'!L38+'Clients Charges Govt'!L38</f>
        <v>#ERROR!</v>
      </c>
      <c r="M21" s="356" t="str">
        <f>'Clients Charges Prop'!M38+'Clients Charges Govt'!M38</f>
        <v>#ERROR!</v>
      </c>
      <c r="N21" s="356" t="str">
        <f>'Clients Charges Prop'!N38+'Clients Charges Govt'!N38</f>
        <v>#ERROR!</v>
      </c>
      <c r="O21" s="356" t="str">
        <f>'Clients Charges Prop'!O38+'Clients Charges Govt'!O38</f>
        <v>#ERROR!</v>
      </c>
      <c r="P21" s="356" t="str">
        <f>'Clients Charges Prop'!P38+'Clients Charges Govt'!P38</f>
        <v>#ERROR!</v>
      </c>
      <c r="Q21" s="356" t="str">
        <f>'Clients Charges Prop'!Q38+'Clients Charges Govt'!Q38</f>
        <v>#ERROR!</v>
      </c>
      <c r="R21" s="356" t="str">
        <f>'Clients Charges Prop'!R38+'Clients Charges Govt'!R38</f>
        <v>#ERROR!</v>
      </c>
      <c r="S21" s="356" t="str">
        <f>'Clients Charges Prop'!S38+'Clients Charges Govt'!S38</f>
        <v>#ERROR!</v>
      </c>
    </row>
    <row r="22" ht="15.75" customHeight="1">
      <c r="A22" s="355">
        <v>45385.0</v>
      </c>
      <c r="B22" s="358">
        <f>'Clients Charges Prop'!B39+'Clients Charges Govt'!B39</f>
        <v>23728.5</v>
      </c>
      <c r="C22" s="358">
        <f>'Clients Charges Prop'!C39+'Clients Charges Govt'!C39</f>
        <v>15392.29954</v>
      </c>
      <c r="D22" s="356" t="str">
        <f>'Clients Charges Prop'!D39+'Clients Charges Govt'!D39</f>
        <v>#ERROR!</v>
      </c>
      <c r="E22" s="356" t="str">
        <f>'Clients Charges Prop'!E39+'Clients Charges Govt'!E39</f>
        <v>#ERROR!</v>
      </c>
      <c r="F22" s="356" t="str">
        <f>'Clients Charges Prop'!F39+'Clients Charges Govt'!F39</f>
        <v>#ERROR!</v>
      </c>
      <c r="G22" s="356" t="str">
        <f>'Clients Charges Prop'!G39+'Clients Charges Govt'!G39</f>
        <v>#ERROR!</v>
      </c>
      <c r="H22" s="356" t="str">
        <f>'Clients Charges Prop'!H39+'Clients Charges Govt'!H39</f>
        <v>#ERROR!</v>
      </c>
      <c r="I22" s="356" t="str">
        <f>'Clients Charges Prop'!I39+'Clients Charges Govt'!I39</f>
        <v>#ERROR!</v>
      </c>
      <c r="J22" s="356" t="str">
        <f>'Clients Charges Prop'!J39+'Clients Charges Govt'!J39</f>
        <v>#ERROR!</v>
      </c>
      <c r="K22" s="356" t="str">
        <f>'Clients Charges Prop'!K39+'Clients Charges Govt'!K39</f>
        <v>#ERROR!</v>
      </c>
      <c r="L22" s="356" t="str">
        <f>'Clients Charges Prop'!L39+'Clients Charges Govt'!L39</f>
        <v>#ERROR!</v>
      </c>
      <c r="M22" s="356" t="str">
        <f>'Clients Charges Prop'!M39+'Clients Charges Govt'!M39</f>
        <v>#ERROR!</v>
      </c>
      <c r="N22" s="356" t="str">
        <f>'Clients Charges Prop'!N39+'Clients Charges Govt'!N39</f>
        <v>#ERROR!</v>
      </c>
      <c r="O22" s="356" t="str">
        <f>'Clients Charges Prop'!O39+'Clients Charges Govt'!O39</f>
        <v>#ERROR!</v>
      </c>
      <c r="P22" s="356" t="str">
        <f>'Clients Charges Prop'!P39+'Clients Charges Govt'!P39</f>
        <v>#ERROR!</v>
      </c>
      <c r="Q22" s="356" t="str">
        <f>'Clients Charges Prop'!Q39+'Clients Charges Govt'!Q39</f>
        <v>#ERROR!</v>
      </c>
      <c r="R22" s="356" t="str">
        <f>'Clients Charges Prop'!R39+'Clients Charges Govt'!R39</f>
        <v>#ERROR!</v>
      </c>
      <c r="S22" s="356" t="str">
        <f>'Clients Charges Prop'!S39+'Clients Charges Govt'!S39</f>
        <v>#ERROR!</v>
      </c>
    </row>
    <row r="23" ht="15.75" customHeight="1">
      <c r="A23" s="355">
        <v>45386.0</v>
      </c>
      <c r="B23" s="358">
        <f>'Clients Charges Prop'!B40+'Clients Charges Govt'!B40</f>
        <v>23728.5</v>
      </c>
      <c r="C23" s="358">
        <f>'Clients Charges Prop'!C40+'Clients Charges Govt'!C40</f>
        <v>15392.29954</v>
      </c>
      <c r="D23" s="356" t="str">
        <f>'Clients Charges Prop'!D40+'Clients Charges Govt'!D40</f>
        <v>#ERROR!</v>
      </c>
      <c r="E23" s="356" t="str">
        <f>'Clients Charges Prop'!E40+'Clients Charges Govt'!E40</f>
        <v>#ERROR!</v>
      </c>
      <c r="F23" s="356" t="str">
        <f>'Clients Charges Prop'!F40+'Clients Charges Govt'!F40</f>
        <v>#ERROR!</v>
      </c>
      <c r="G23" s="356" t="str">
        <f>'Clients Charges Prop'!G40+'Clients Charges Govt'!G40</f>
        <v>#ERROR!</v>
      </c>
      <c r="H23" s="356" t="str">
        <f>'Clients Charges Prop'!H40+'Clients Charges Govt'!H40</f>
        <v>#ERROR!</v>
      </c>
      <c r="I23" s="356" t="str">
        <f>'Clients Charges Prop'!I40+'Clients Charges Govt'!I40</f>
        <v>#ERROR!</v>
      </c>
      <c r="J23" s="356" t="str">
        <f>'Clients Charges Prop'!J40+'Clients Charges Govt'!J40</f>
        <v>#ERROR!</v>
      </c>
      <c r="K23" s="356" t="str">
        <f>'Clients Charges Prop'!K40+'Clients Charges Govt'!K40</f>
        <v>#ERROR!</v>
      </c>
      <c r="L23" s="356" t="str">
        <f>'Clients Charges Prop'!L40+'Clients Charges Govt'!L40</f>
        <v>#ERROR!</v>
      </c>
      <c r="M23" s="356" t="str">
        <f>'Clients Charges Prop'!M40+'Clients Charges Govt'!M40</f>
        <v>#ERROR!</v>
      </c>
      <c r="N23" s="356" t="str">
        <f>'Clients Charges Prop'!N40+'Clients Charges Govt'!N40</f>
        <v>#ERROR!</v>
      </c>
      <c r="O23" s="356" t="str">
        <f>'Clients Charges Prop'!O40+'Clients Charges Govt'!O40</f>
        <v>#ERROR!</v>
      </c>
      <c r="P23" s="356" t="str">
        <f>'Clients Charges Prop'!P40+'Clients Charges Govt'!P40</f>
        <v>#ERROR!</v>
      </c>
      <c r="Q23" s="356" t="str">
        <f>'Clients Charges Prop'!Q40+'Clients Charges Govt'!Q40</f>
        <v>#ERROR!</v>
      </c>
      <c r="R23" s="356" t="str">
        <f>'Clients Charges Prop'!R40+'Clients Charges Govt'!R40</f>
        <v>#ERROR!</v>
      </c>
      <c r="S23" s="356" t="str">
        <f>'Clients Charges Prop'!S40+'Clients Charges Govt'!S40</f>
        <v>#ERROR!</v>
      </c>
    </row>
    <row r="24" ht="15.75" customHeight="1">
      <c r="A24" s="355">
        <v>45387.0</v>
      </c>
      <c r="B24" s="358">
        <f>'Clients Charges Prop'!B41+'Clients Charges Govt'!B41</f>
        <v>23728.5</v>
      </c>
      <c r="C24" s="358">
        <f>'Clients Charges Prop'!C41+'Clients Charges Govt'!C41</f>
        <v>15392.29954</v>
      </c>
      <c r="D24" s="356" t="str">
        <f>'Clients Charges Prop'!D41+'Clients Charges Govt'!D41</f>
        <v>#ERROR!</v>
      </c>
      <c r="E24" s="356" t="str">
        <f>'Clients Charges Prop'!E41+'Clients Charges Govt'!E41</f>
        <v>#ERROR!</v>
      </c>
      <c r="F24" s="356" t="str">
        <f>'Clients Charges Prop'!F41+'Clients Charges Govt'!F41</f>
        <v>#ERROR!</v>
      </c>
      <c r="G24" s="356" t="str">
        <f>'Clients Charges Prop'!G41+'Clients Charges Govt'!G41</f>
        <v>#ERROR!</v>
      </c>
      <c r="H24" s="356" t="str">
        <f>'Clients Charges Prop'!H41+'Clients Charges Govt'!H41</f>
        <v>#ERROR!</v>
      </c>
      <c r="I24" s="356" t="str">
        <f>'Clients Charges Prop'!I41+'Clients Charges Govt'!I41</f>
        <v>#ERROR!</v>
      </c>
      <c r="J24" s="356" t="str">
        <f>'Clients Charges Prop'!J41+'Clients Charges Govt'!J41</f>
        <v>#ERROR!</v>
      </c>
      <c r="K24" s="356" t="str">
        <f>'Clients Charges Prop'!K41+'Clients Charges Govt'!K41</f>
        <v>#ERROR!</v>
      </c>
      <c r="L24" s="356" t="str">
        <f>'Clients Charges Prop'!L41+'Clients Charges Govt'!L41</f>
        <v>#ERROR!</v>
      </c>
      <c r="M24" s="356" t="str">
        <f>'Clients Charges Prop'!M41+'Clients Charges Govt'!M41</f>
        <v>#ERROR!</v>
      </c>
      <c r="N24" s="356" t="str">
        <f>'Clients Charges Prop'!N41+'Clients Charges Govt'!N41</f>
        <v>#ERROR!</v>
      </c>
      <c r="O24" s="356" t="str">
        <f>'Clients Charges Prop'!O41+'Clients Charges Govt'!O41</f>
        <v>#ERROR!</v>
      </c>
      <c r="P24" s="356" t="str">
        <f>'Clients Charges Prop'!P41+'Clients Charges Govt'!P41</f>
        <v>#ERROR!</v>
      </c>
      <c r="Q24" s="356" t="str">
        <f>'Clients Charges Prop'!Q41+'Clients Charges Govt'!Q41</f>
        <v>#ERROR!</v>
      </c>
      <c r="R24" s="356" t="str">
        <f>'Clients Charges Prop'!R41+'Clients Charges Govt'!R41</f>
        <v>#ERROR!</v>
      </c>
      <c r="S24" s="356" t="str">
        <f>'Clients Charges Prop'!S41+'Clients Charges Govt'!S41</f>
        <v>#ERROR!</v>
      </c>
    </row>
    <row r="25" ht="15.75" customHeight="1">
      <c r="A25" s="355">
        <v>45390.0</v>
      </c>
      <c r="B25" s="358">
        <f>'Clients Charges Prop'!B42+'Clients Charges Govt'!B42</f>
        <v>23728.5</v>
      </c>
      <c r="C25" s="358">
        <f>'Clients Charges Prop'!C42+'Clients Charges Govt'!C42</f>
        <v>15392.29954</v>
      </c>
      <c r="D25" s="356" t="str">
        <f>'Clients Charges Prop'!D42+'Clients Charges Govt'!D42</f>
        <v>#ERROR!</v>
      </c>
      <c r="E25" s="356" t="str">
        <f>'Clients Charges Prop'!E42+'Clients Charges Govt'!E42</f>
        <v>#ERROR!</v>
      </c>
      <c r="F25" s="356" t="str">
        <f>'Clients Charges Prop'!F42+'Clients Charges Govt'!F42</f>
        <v>#ERROR!</v>
      </c>
      <c r="G25" s="356" t="str">
        <f>'Clients Charges Prop'!G42+'Clients Charges Govt'!G42</f>
        <v>#ERROR!</v>
      </c>
      <c r="H25" s="356" t="str">
        <f>'Clients Charges Prop'!H42+'Clients Charges Govt'!H42</f>
        <v>#ERROR!</v>
      </c>
      <c r="I25" s="356" t="str">
        <f>'Clients Charges Prop'!I42+'Clients Charges Govt'!I42</f>
        <v>#ERROR!</v>
      </c>
      <c r="J25" s="356" t="str">
        <f>'Clients Charges Prop'!J42+'Clients Charges Govt'!J42</f>
        <v>#ERROR!</v>
      </c>
      <c r="K25" s="356" t="str">
        <f>'Clients Charges Prop'!K42+'Clients Charges Govt'!K42</f>
        <v>#ERROR!</v>
      </c>
      <c r="L25" s="356" t="str">
        <f>'Clients Charges Prop'!L42+'Clients Charges Govt'!L42</f>
        <v>#ERROR!</v>
      </c>
      <c r="M25" s="356" t="str">
        <f>'Clients Charges Prop'!M42+'Clients Charges Govt'!M42</f>
        <v>#ERROR!</v>
      </c>
      <c r="N25" s="356" t="str">
        <f>'Clients Charges Prop'!N42+'Clients Charges Govt'!N42</f>
        <v>#ERROR!</v>
      </c>
      <c r="O25" s="356" t="str">
        <f>'Clients Charges Prop'!O42+'Clients Charges Govt'!O42</f>
        <v>#ERROR!</v>
      </c>
      <c r="P25" s="356" t="str">
        <f>'Clients Charges Prop'!P42+'Clients Charges Govt'!P42</f>
        <v>#ERROR!</v>
      </c>
      <c r="Q25" s="356" t="str">
        <f>'Clients Charges Prop'!Q42+'Clients Charges Govt'!Q42</f>
        <v>#ERROR!</v>
      </c>
      <c r="R25" s="356" t="str">
        <f>'Clients Charges Prop'!R42+'Clients Charges Govt'!R42</f>
        <v>#ERROR!</v>
      </c>
      <c r="S25" s="356" t="str">
        <f>'Clients Charges Prop'!S42+'Clients Charges Govt'!S42</f>
        <v>#ERROR!</v>
      </c>
    </row>
    <row r="26" ht="15.75" customHeight="1">
      <c r="A26" s="355">
        <v>45391.0</v>
      </c>
      <c r="B26" s="358">
        <f>'Clients Charges Prop'!B43+'Clients Charges Govt'!B43</f>
        <v>23728.5</v>
      </c>
      <c r="C26" s="358">
        <f>'Clients Charges Prop'!C43+'Clients Charges Govt'!C43</f>
        <v>15392.29954</v>
      </c>
      <c r="D26" s="356" t="str">
        <f>'Clients Charges Prop'!D43+'Clients Charges Govt'!D43</f>
        <v>#ERROR!</v>
      </c>
      <c r="E26" s="356" t="str">
        <f>'Clients Charges Prop'!E43+'Clients Charges Govt'!E43</f>
        <v>#ERROR!</v>
      </c>
      <c r="F26" s="356" t="str">
        <f>'Clients Charges Prop'!F43+'Clients Charges Govt'!F43</f>
        <v>#ERROR!</v>
      </c>
      <c r="G26" s="356" t="str">
        <f>'Clients Charges Prop'!G43+'Clients Charges Govt'!G43</f>
        <v>#ERROR!</v>
      </c>
      <c r="H26" s="356" t="str">
        <f>'Clients Charges Prop'!H43+'Clients Charges Govt'!H43</f>
        <v>#ERROR!</v>
      </c>
      <c r="I26" s="356" t="str">
        <f>'Clients Charges Prop'!I43+'Clients Charges Govt'!I43</f>
        <v>#ERROR!</v>
      </c>
      <c r="J26" s="356" t="str">
        <f>'Clients Charges Prop'!J43+'Clients Charges Govt'!J43</f>
        <v>#ERROR!</v>
      </c>
      <c r="K26" s="356" t="str">
        <f>'Clients Charges Prop'!K43+'Clients Charges Govt'!K43</f>
        <v>#ERROR!</v>
      </c>
      <c r="L26" s="356" t="str">
        <f>'Clients Charges Prop'!L43+'Clients Charges Govt'!L43</f>
        <v>#ERROR!</v>
      </c>
      <c r="M26" s="356" t="str">
        <f>'Clients Charges Prop'!M43+'Clients Charges Govt'!M43</f>
        <v>#ERROR!</v>
      </c>
      <c r="N26" s="356" t="str">
        <f>'Clients Charges Prop'!N43+'Clients Charges Govt'!N43</f>
        <v>#ERROR!</v>
      </c>
      <c r="O26" s="356" t="str">
        <f>'Clients Charges Prop'!O43+'Clients Charges Govt'!O43</f>
        <v>#ERROR!</v>
      </c>
      <c r="P26" s="356" t="str">
        <f>'Clients Charges Prop'!P43+'Clients Charges Govt'!P43</f>
        <v>#ERROR!</v>
      </c>
      <c r="Q26" s="356" t="str">
        <f>'Clients Charges Prop'!Q43+'Clients Charges Govt'!Q43</f>
        <v>#ERROR!</v>
      </c>
      <c r="R26" s="356" t="str">
        <f>'Clients Charges Prop'!R43+'Clients Charges Govt'!R43</f>
        <v>#ERROR!</v>
      </c>
      <c r="S26" s="356" t="str">
        <f>'Clients Charges Prop'!S43+'Clients Charges Govt'!S43</f>
        <v>#ERROR!</v>
      </c>
    </row>
    <row r="27" ht="15.75" customHeight="1">
      <c r="A27" s="355">
        <v>45392.0</v>
      </c>
      <c r="B27" s="358">
        <f>'Clients Charges Prop'!B44+'Clients Charges Govt'!B44</f>
        <v>23728.5</v>
      </c>
      <c r="C27" s="356" t="str">
        <f>'Clients Charges Prop'!C44+'Clients Charges Govt'!C44</f>
        <v>#ERROR!</v>
      </c>
      <c r="D27" s="356" t="str">
        <f>'Clients Charges Prop'!D44+'Clients Charges Govt'!D44</f>
        <v>#ERROR!</v>
      </c>
      <c r="E27" s="356" t="str">
        <f>'Clients Charges Prop'!E44+'Clients Charges Govt'!E44</f>
        <v>#ERROR!</v>
      </c>
      <c r="F27" s="356" t="str">
        <f>'Clients Charges Prop'!F44+'Clients Charges Govt'!F44</f>
        <v>#ERROR!</v>
      </c>
      <c r="G27" s="356" t="str">
        <f>'Clients Charges Prop'!G44+'Clients Charges Govt'!G44</f>
        <v>#ERROR!</v>
      </c>
      <c r="H27" s="356" t="str">
        <f>'Clients Charges Prop'!H44+'Clients Charges Govt'!H44</f>
        <v>#ERROR!</v>
      </c>
      <c r="I27" s="356" t="str">
        <f>'Clients Charges Prop'!I44+'Clients Charges Govt'!I44</f>
        <v>#ERROR!</v>
      </c>
      <c r="J27" s="356" t="str">
        <f>'Clients Charges Prop'!J44+'Clients Charges Govt'!J44</f>
        <v>#ERROR!</v>
      </c>
      <c r="K27" s="356" t="str">
        <f>'Clients Charges Prop'!K44+'Clients Charges Govt'!K44</f>
        <v>#ERROR!</v>
      </c>
      <c r="L27" s="356" t="str">
        <f>'Clients Charges Prop'!L44+'Clients Charges Govt'!L44</f>
        <v>#ERROR!</v>
      </c>
      <c r="M27" s="356" t="str">
        <f>'Clients Charges Prop'!M44+'Clients Charges Govt'!M44</f>
        <v>#ERROR!</v>
      </c>
      <c r="N27" s="356" t="str">
        <f>'Clients Charges Prop'!N44+'Clients Charges Govt'!N44</f>
        <v>#ERROR!</v>
      </c>
      <c r="O27" s="356" t="str">
        <f>'Clients Charges Prop'!O44+'Clients Charges Govt'!O44</f>
        <v>#ERROR!</v>
      </c>
      <c r="P27" s="356" t="str">
        <f>'Clients Charges Prop'!P44+'Clients Charges Govt'!P44</f>
        <v>#ERROR!</v>
      </c>
      <c r="Q27" s="356" t="str">
        <f>'Clients Charges Prop'!Q44+'Clients Charges Govt'!Q44</f>
        <v>#ERROR!</v>
      </c>
      <c r="R27" s="356" t="str">
        <f>'Clients Charges Prop'!R44+'Clients Charges Govt'!R44</f>
        <v>#ERROR!</v>
      </c>
      <c r="S27" s="356" t="str">
        <f>'Clients Charges Prop'!S44+'Clients Charges Govt'!S44</f>
        <v>#ERROR!</v>
      </c>
    </row>
    <row r="28" ht="15.75" customHeight="1">
      <c r="A28" s="355">
        <v>45394.0</v>
      </c>
      <c r="B28" s="358">
        <f>'Clients Charges Prop'!B45+'Clients Charges Govt'!B45</f>
        <v>23728.5</v>
      </c>
      <c r="C28" s="356" t="str">
        <f>'Clients Charges Prop'!C45+'Clients Charges Govt'!C45</f>
        <v>#ERROR!</v>
      </c>
      <c r="D28" s="356" t="str">
        <f>'Clients Charges Prop'!D45+'Clients Charges Govt'!D45</f>
        <v>#ERROR!</v>
      </c>
      <c r="E28" s="356" t="str">
        <f>'Clients Charges Prop'!E45+'Clients Charges Govt'!E45</f>
        <v>#ERROR!</v>
      </c>
      <c r="F28" s="356" t="str">
        <f>'Clients Charges Prop'!F45+'Clients Charges Govt'!F45</f>
        <v>#ERROR!</v>
      </c>
      <c r="G28" s="356" t="str">
        <f>'Clients Charges Prop'!G45+'Clients Charges Govt'!G45</f>
        <v>#ERROR!</v>
      </c>
      <c r="H28" s="356" t="str">
        <f>'Clients Charges Prop'!H45+'Clients Charges Govt'!H45</f>
        <v>#ERROR!</v>
      </c>
      <c r="I28" s="356" t="str">
        <f>'Clients Charges Prop'!I45+'Clients Charges Govt'!I45</f>
        <v>#ERROR!</v>
      </c>
      <c r="J28" s="356" t="str">
        <f>'Clients Charges Prop'!J45+'Clients Charges Govt'!J45</f>
        <v>#ERROR!</v>
      </c>
      <c r="K28" s="356" t="str">
        <f>'Clients Charges Prop'!K45+'Clients Charges Govt'!K45</f>
        <v>#ERROR!</v>
      </c>
      <c r="L28" s="356" t="str">
        <f>'Clients Charges Prop'!L45+'Clients Charges Govt'!L45</f>
        <v>#ERROR!</v>
      </c>
      <c r="M28" s="356" t="str">
        <f>'Clients Charges Prop'!M45+'Clients Charges Govt'!M45</f>
        <v>#ERROR!</v>
      </c>
      <c r="N28" s="356" t="str">
        <f>'Clients Charges Prop'!N45+'Clients Charges Govt'!N45</f>
        <v>#ERROR!</v>
      </c>
      <c r="O28" s="356" t="str">
        <f>'Clients Charges Prop'!O45+'Clients Charges Govt'!O45</f>
        <v>#ERROR!</v>
      </c>
      <c r="P28" s="356" t="str">
        <f>'Clients Charges Prop'!P45+'Clients Charges Govt'!P45</f>
        <v>#ERROR!</v>
      </c>
      <c r="Q28" s="356" t="str">
        <f>'Clients Charges Prop'!Q45+'Clients Charges Govt'!Q45</f>
        <v>#ERROR!</v>
      </c>
      <c r="R28" s="356" t="str">
        <f>'Clients Charges Prop'!R45+'Clients Charges Govt'!R45</f>
        <v>#ERROR!</v>
      </c>
      <c r="S28" s="356" t="str">
        <f>'Clients Charges Prop'!S45+'Clients Charges Govt'!S45</f>
        <v>#ERROR!</v>
      </c>
    </row>
    <row r="29" ht="15.75" customHeight="1">
      <c r="A29" s="355">
        <v>45397.0</v>
      </c>
      <c r="B29" s="358">
        <f>'Clients Charges Prop'!B46+'Clients Charges Govt'!B46</f>
        <v>23728.5</v>
      </c>
      <c r="C29" s="356" t="str">
        <f>'Clients Charges Prop'!C46+'Clients Charges Govt'!C46</f>
        <v>#ERROR!</v>
      </c>
      <c r="D29" s="356" t="str">
        <f>'Clients Charges Prop'!D46+'Clients Charges Govt'!D46</f>
        <v>#ERROR!</v>
      </c>
      <c r="E29" s="356" t="str">
        <f>'Clients Charges Prop'!E46+'Clients Charges Govt'!E46</f>
        <v>#ERROR!</v>
      </c>
      <c r="F29" s="356" t="str">
        <f>'Clients Charges Prop'!F46+'Clients Charges Govt'!F46</f>
        <v>#ERROR!</v>
      </c>
      <c r="G29" s="356" t="str">
        <f>'Clients Charges Prop'!G46+'Clients Charges Govt'!G46</f>
        <v>#ERROR!</v>
      </c>
      <c r="H29" s="356" t="str">
        <f>'Clients Charges Prop'!H46+'Clients Charges Govt'!H46</f>
        <v>#ERROR!</v>
      </c>
      <c r="I29" s="356" t="str">
        <f>'Clients Charges Prop'!I46+'Clients Charges Govt'!I46</f>
        <v>#ERROR!</v>
      </c>
      <c r="J29" s="356" t="str">
        <f>'Clients Charges Prop'!J46+'Clients Charges Govt'!J46</f>
        <v>#ERROR!</v>
      </c>
      <c r="K29" s="356" t="str">
        <f>'Clients Charges Prop'!K46+'Clients Charges Govt'!K46</f>
        <v>#ERROR!</v>
      </c>
      <c r="L29" s="356" t="str">
        <f>'Clients Charges Prop'!L46+'Clients Charges Govt'!L46</f>
        <v>#ERROR!</v>
      </c>
      <c r="M29" s="356" t="str">
        <f>'Clients Charges Prop'!M46+'Clients Charges Govt'!M46</f>
        <v>#ERROR!</v>
      </c>
      <c r="N29" s="356" t="str">
        <f>'Clients Charges Prop'!N46+'Clients Charges Govt'!N46</f>
        <v>#ERROR!</v>
      </c>
      <c r="O29" s="356" t="str">
        <f>'Clients Charges Prop'!O46+'Clients Charges Govt'!O46</f>
        <v>#ERROR!</v>
      </c>
      <c r="P29" s="356" t="str">
        <f>'Clients Charges Prop'!P46+'Clients Charges Govt'!P46</f>
        <v>#ERROR!</v>
      </c>
      <c r="Q29" s="356" t="str">
        <f>'Clients Charges Prop'!Q46+'Clients Charges Govt'!Q46</f>
        <v>#ERROR!</v>
      </c>
      <c r="R29" s="356" t="str">
        <f>'Clients Charges Prop'!R46+'Clients Charges Govt'!R46</f>
        <v>#ERROR!</v>
      </c>
      <c r="S29" s="356" t="str">
        <f>'Clients Charges Prop'!S46+'Clients Charges Govt'!S46</f>
        <v>#ERROR!</v>
      </c>
    </row>
    <row r="30" ht="15.75" customHeight="1">
      <c r="A30" s="355">
        <v>45398.0</v>
      </c>
      <c r="B30" s="358">
        <f>'Clients Charges Prop'!B47+'Clients Charges Govt'!B47</f>
        <v>23728.5</v>
      </c>
      <c r="C30" s="356" t="str">
        <f>'Clients Charges Prop'!C47+'Clients Charges Govt'!C47</f>
        <v>#ERROR!</v>
      </c>
      <c r="D30" s="356" t="str">
        <f>'Clients Charges Prop'!D47+'Clients Charges Govt'!D47</f>
        <v>#ERROR!</v>
      </c>
      <c r="E30" s="356" t="str">
        <f>'Clients Charges Prop'!E47+'Clients Charges Govt'!E47</f>
        <v>#ERROR!</v>
      </c>
      <c r="F30" s="356" t="str">
        <f>'Clients Charges Prop'!F47+'Clients Charges Govt'!F47</f>
        <v>#ERROR!</v>
      </c>
      <c r="G30" s="356" t="str">
        <f>'Clients Charges Prop'!G47+'Clients Charges Govt'!G47</f>
        <v>#ERROR!</v>
      </c>
      <c r="H30" s="356" t="str">
        <f>'Clients Charges Prop'!H47+'Clients Charges Govt'!H47</f>
        <v>#ERROR!</v>
      </c>
      <c r="I30" s="356" t="str">
        <f>'Clients Charges Prop'!I47+'Clients Charges Govt'!I47</f>
        <v>#ERROR!</v>
      </c>
      <c r="J30" s="356" t="str">
        <f>'Clients Charges Prop'!J47+'Clients Charges Govt'!J47</f>
        <v>#ERROR!</v>
      </c>
      <c r="K30" s="356" t="str">
        <f>'Clients Charges Prop'!K47+'Clients Charges Govt'!K47</f>
        <v>#ERROR!</v>
      </c>
      <c r="L30" s="356" t="str">
        <f>'Clients Charges Prop'!L47+'Clients Charges Govt'!L47</f>
        <v>#ERROR!</v>
      </c>
      <c r="M30" s="356" t="str">
        <f>'Clients Charges Prop'!M47+'Clients Charges Govt'!M47</f>
        <v>#ERROR!</v>
      </c>
      <c r="N30" s="356" t="str">
        <f>'Clients Charges Prop'!N47+'Clients Charges Govt'!N47</f>
        <v>#ERROR!</v>
      </c>
      <c r="O30" s="356" t="str">
        <f>'Clients Charges Prop'!O47+'Clients Charges Govt'!O47</f>
        <v>#ERROR!</v>
      </c>
      <c r="P30" s="356" t="str">
        <f>'Clients Charges Prop'!P47+'Clients Charges Govt'!P47</f>
        <v>#ERROR!</v>
      </c>
      <c r="Q30" s="356" t="str">
        <f>'Clients Charges Prop'!Q47+'Clients Charges Govt'!Q47</f>
        <v>#ERROR!</v>
      </c>
      <c r="R30" s="356" t="str">
        <f>'Clients Charges Prop'!R47+'Clients Charges Govt'!R47</f>
        <v>#ERROR!</v>
      </c>
      <c r="S30" s="356" t="str">
        <f>'Clients Charges Prop'!S47+'Clients Charges Govt'!S47</f>
        <v>#ERROR!</v>
      </c>
    </row>
    <row r="31" ht="15.75" customHeight="1">
      <c r="A31" s="355">
        <v>45400.0</v>
      </c>
      <c r="B31" s="358">
        <f>'Clients Charges Prop'!B48+'Clients Charges Govt'!B48</f>
        <v>23728.5</v>
      </c>
      <c r="C31" s="356" t="str">
        <f>'Clients Charges Prop'!C48+'Clients Charges Govt'!C48</f>
        <v>#ERROR!</v>
      </c>
      <c r="D31" s="356" t="str">
        <f>'Clients Charges Prop'!D48+'Clients Charges Govt'!D48</f>
        <v>#ERROR!</v>
      </c>
      <c r="E31" s="356" t="str">
        <f>'Clients Charges Prop'!E48+'Clients Charges Govt'!E48</f>
        <v>#ERROR!</v>
      </c>
      <c r="F31" s="356" t="str">
        <f>'Clients Charges Prop'!F48+'Clients Charges Govt'!F48</f>
        <v>#ERROR!</v>
      </c>
      <c r="G31" s="356" t="str">
        <f>'Clients Charges Prop'!G48+'Clients Charges Govt'!G48</f>
        <v>#ERROR!</v>
      </c>
      <c r="H31" s="356" t="str">
        <f>'Clients Charges Prop'!H48+'Clients Charges Govt'!H48</f>
        <v>#ERROR!</v>
      </c>
      <c r="I31" s="356" t="str">
        <f>'Clients Charges Prop'!I48+'Clients Charges Govt'!I48</f>
        <v>#ERROR!</v>
      </c>
      <c r="J31" s="356" t="str">
        <f>'Clients Charges Prop'!J48+'Clients Charges Govt'!J48</f>
        <v>#ERROR!</v>
      </c>
      <c r="K31" s="356" t="str">
        <f>'Clients Charges Prop'!K48+'Clients Charges Govt'!K48</f>
        <v>#ERROR!</v>
      </c>
      <c r="L31" s="356" t="str">
        <f>'Clients Charges Prop'!L48+'Clients Charges Govt'!L48</f>
        <v>#ERROR!</v>
      </c>
      <c r="M31" s="356" t="str">
        <f>'Clients Charges Prop'!M48+'Clients Charges Govt'!M48</f>
        <v>#ERROR!</v>
      </c>
      <c r="N31" s="356" t="str">
        <f>'Clients Charges Prop'!N48+'Clients Charges Govt'!N48</f>
        <v>#ERROR!</v>
      </c>
      <c r="O31" s="356" t="str">
        <f>'Clients Charges Prop'!O48+'Clients Charges Govt'!O48</f>
        <v>#ERROR!</v>
      </c>
      <c r="P31" s="356" t="str">
        <f>'Clients Charges Prop'!P48+'Clients Charges Govt'!P48</f>
        <v>#ERROR!</v>
      </c>
      <c r="Q31" s="356" t="str">
        <f>'Clients Charges Prop'!Q48+'Clients Charges Govt'!Q48</f>
        <v>#ERROR!</v>
      </c>
      <c r="R31" s="356" t="str">
        <f>'Clients Charges Prop'!R48+'Clients Charges Govt'!R48</f>
        <v>#ERROR!</v>
      </c>
      <c r="S31" s="356" t="str">
        <f>'Clients Charges Prop'!S48+'Clients Charges Govt'!S48</f>
        <v>#ERROR!</v>
      </c>
    </row>
    <row r="32" ht="15.75" customHeight="1">
      <c r="A32" s="355">
        <v>45401.0</v>
      </c>
      <c r="B32" s="358">
        <f>'Clients Charges Prop'!B49+'Clients Charges Govt'!B49</f>
        <v>23728.5</v>
      </c>
      <c r="C32" s="356" t="str">
        <f>'Clients Charges Prop'!C49+'Clients Charges Govt'!C49</f>
        <v>#ERROR!</v>
      </c>
      <c r="D32" s="356" t="str">
        <f>'Clients Charges Prop'!D49+'Clients Charges Govt'!D49</f>
        <v>#ERROR!</v>
      </c>
      <c r="E32" s="356" t="str">
        <f>'Clients Charges Prop'!E49+'Clients Charges Govt'!E49</f>
        <v>#ERROR!</v>
      </c>
      <c r="F32" s="356" t="str">
        <f>'Clients Charges Prop'!F49+'Clients Charges Govt'!F49</f>
        <v>#ERROR!</v>
      </c>
      <c r="G32" s="356" t="str">
        <f>'Clients Charges Prop'!G49+'Clients Charges Govt'!G49</f>
        <v>#ERROR!</v>
      </c>
      <c r="H32" s="356" t="str">
        <f>'Clients Charges Prop'!H49+'Clients Charges Govt'!H49</f>
        <v>#ERROR!</v>
      </c>
      <c r="I32" s="356" t="str">
        <f>'Clients Charges Prop'!I49+'Clients Charges Govt'!I49</f>
        <v>#ERROR!</v>
      </c>
      <c r="J32" s="356" t="str">
        <f>'Clients Charges Prop'!J49+'Clients Charges Govt'!J49</f>
        <v>#ERROR!</v>
      </c>
      <c r="K32" s="356" t="str">
        <f>'Clients Charges Prop'!K49+'Clients Charges Govt'!K49</f>
        <v>#ERROR!</v>
      </c>
      <c r="L32" s="356" t="str">
        <f>'Clients Charges Prop'!L49+'Clients Charges Govt'!L49</f>
        <v>#ERROR!</v>
      </c>
      <c r="M32" s="356" t="str">
        <f>'Clients Charges Prop'!M49+'Clients Charges Govt'!M49</f>
        <v>#ERROR!</v>
      </c>
      <c r="N32" s="356" t="str">
        <f>'Clients Charges Prop'!N49+'Clients Charges Govt'!N49</f>
        <v>#ERROR!</v>
      </c>
      <c r="O32" s="356" t="str">
        <f>'Clients Charges Prop'!O49+'Clients Charges Govt'!O49</f>
        <v>#ERROR!</v>
      </c>
      <c r="P32" s="356" t="str">
        <f>'Clients Charges Prop'!P49+'Clients Charges Govt'!P49</f>
        <v>#ERROR!</v>
      </c>
      <c r="Q32" s="356" t="str">
        <f>'Clients Charges Prop'!Q49+'Clients Charges Govt'!Q49</f>
        <v>#ERROR!</v>
      </c>
      <c r="R32" s="356" t="str">
        <f>'Clients Charges Prop'!R49+'Clients Charges Govt'!R49</f>
        <v>#ERROR!</v>
      </c>
      <c r="S32" s="356" t="str">
        <f>'Clients Charges Prop'!S49+'Clients Charges Govt'!S49</f>
        <v>#ERROR!</v>
      </c>
    </row>
    <row r="33" ht="15.75" customHeight="1">
      <c r="A33" s="355">
        <v>45404.0</v>
      </c>
      <c r="B33" s="358">
        <f>'Clients Charges Prop'!B50+'Clients Charges Govt'!B50</f>
        <v>23728.5</v>
      </c>
      <c r="C33" s="356" t="str">
        <f>'Clients Charges Prop'!C50+'Clients Charges Govt'!C50</f>
        <v>#ERROR!</v>
      </c>
      <c r="D33" s="356" t="str">
        <f>'Clients Charges Prop'!D50+'Clients Charges Govt'!D50</f>
        <v>#ERROR!</v>
      </c>
      <c r="E33" s="356" t="str">
        <f>'Clients Charges Prop'!E50+'Clients Charges Govt'!E50</f>
        <v>#ERROR!</v>
      </c>
      <c r="F33" s="356" t="str">
        <f>'Clients Charges Prop'!F50+'Clients Charges Govt'!F50</f>
        <v>#ERROR!</v>
      </c>
      <c r="G33" s="356" t="str">
        <f>'Clients Charges Prop'!G50+'Clients Charges Govt'!G50</f>
        <v>#ERROR!</v>
      </c>
      <c r="H33" s="356" t="str">
        <f>'Clients Charges Prop'!H50+'Clients Charges Govt'!H50</f>
        <v>#ERROR!</v>
      </c>
      <c r="I33" s="356" t="str">
        <f>'Clients Charges Prop'!I50+'Clients Charges Govt'!I50</f>
        <v>#ERROR!</v>
      </c>
      <c r="J33" s="356" t="str">
        <f>'Clients Charges Prop'!J50+'Clients Charges Govt'!J50</f>
        <v>#ERROR!</v>
      </c>
      <c r="K33" s="356" t="str">
        <f>'Clients Charges Prop'!K50+'Clients Charges Govt'!K50</f>
        <v>#ERROR!</v>
      </c>
      <c r="L33" s="356" t="str">
        <f>'Clients Charges Prop'!L50+'Clients Charges Govt'!L50</f>
        <v>#ERROR!</v>
      </c>
      <c r="M33" s="356" t="str">
        <f>'Clients Charges Prop'!M50+'Clients Charges Govt'!M50</f>
        <v>#ERROR!</v>
      </c>
      <c r="N33" s="356" t="str">
        <f>'Clients Charges Prop'!N50+'Clients Charges Govt'!N50</f>
        <v>#ERROR!</v>
      </c>
      <c r="O33" s="356" t="str">
        <f>'Clients Charges Prop'!O50+'Clients Charges Govt'!O50</f>
        <v>#ERROR!</v>
      </c>
      <c r="P33" s="356" t="str">
        <f>'Clients Charges Prop'!P50+'Clients Charges Govt'!P50</f>
        <v>#ERROR!</v>
      </c>
      <c r="Q33" s="356" t="str">
        <f>'Clients Charges Prop'!Q50+'Clients Charges Govt'!Q50</f>
        <v>#ERROR!</v>
      </c>
      <c r="R33" s="356" t="str">
        <f>'Clients Charges Prop'!R50+'Clients Charges Govt'!R50</f>
        <v>#ERROR!</v>
      </c>
      <c r="S33" s="356" t="str">
        <f>'Clients Charges Prop'!S50+'Clients Charges Govt'!S50</f>
        <v>#ERROR!</v>
      </c>
    </row>
    <row r="34" ht="15.75" customHeight="1">
      <c r="A34" s="355">
        <v>45405.0</v>
      </c>
      <c r="B34" s="358">
        <f>'Clients Charges Prop'!B51+'Clients Charges Govt'!B51</f>
        <v>23728.5</v>
      </c>
      <c r="C34" s="356" t="str">
        <f>'Clients Charges Prop'!C51+'Clients Charges Govt'!C51</f>
        <v>#ERROR!</v>
      </c>
      <c r="D34" s="356" t="str">
        <f>'Clients Charges Prop'!D51+'Clients Charges Govt'!D51</f>
        <v>#ERROR!</v>
      </c>
      <c r="E34" s="356" t="str">
        <f>'Clients Charges Prop'!E51+'Clients Charges Govt'!E51</f>
        <v>#ERROR!</v>
      </c>
      <c r="F34" s="356" t="str">
        <f>'Clients Charges Prop'!F51+'Clients Charges Govt'!F51</f>
        <v>#ERROR!</v>
      </c>
      <c r="G34" s="356" t="str">
        <f>'Clients Charges Prop'!G51+'Clients Charges Govt'!G51</f>
        <v>#ERROR!</v>
      </c>
      <c r="H34" s="356" t="str">
        <f>'Clients Charges Prop'!H51+'Clients Charges Govt'!H51</f>
        <v>#ERROR!</v>
      </c>
      <c r="I34" s="356" t="str">
        <f>'Clients Charges Prop'!I51+'Clients Charges Govt'!I51</f>
        <v>#ERROR!</v>
      </c>
      <c r="J34" s="356" t="str">
        <f>'Clients Charges Prop'!J51+'Clients Charges Govt'!J51</f>
        <v>#ERROR!</v>
      </c>
      <c r="K34" s="356" t="str">
        <f>'Clients Charges Prop'!K51+'Clients Charges Govt'!K51</f>
        <v>#ERROR!</v>
      </c>
      <c r="L34" s="356" t="str">
        <f>'Clients Charges Prop'!L51+'Clients Charges Govt'!L51</f>
        <v>#ERROR!</v>
      </c>
      <c r="M34" s="356" t="str">
        <f>'Clients Charges Prop'!M51+'Clients Charges Govt'!M51</f>
        <v>#ERROR!</v>
      </c>
      <c r="N34" s="356" t="str">
        <f>'Clients Charges Prop'!N51+'Clients Charges Govt'!N51</f>
        <v>#ERROR!</v>
      </c>
      <c r="O34" s="356" t="str">
        <f>'Clients Charges Prop'!O51+'Clients Charges Govt'!O51</f>
        <v>#ERROR!</v>
      </c>
      <c r="P34" s="356" t="str">
        <f>'Clients Charges Prop'!P51+'Clients Charges Govt'!P51</f>
        <v>#ERROR!</v>
      </c>
      <c r="Q34" s="356" t="str">
        <f>'Clients Charges Prop'!Q51+'Clients Charges Govt'!Q51</f>
        <v>#ERROR!</v>
      </c>
      <c r="R34" s="356" t="str">
        <f>'Clients Charges Prop'!R51+'Clients Charges Govt'!R51</f>
        <v>#ERROR!</v>
      </c>
      <c r="S34" s="356" t="str">
        <f>'Clients Charges Prop'!S51+'Clients Charges Govt'!S51</f>
        <v>#ERROR!</v>
      </c>
    </row>
    <row r="35" ht="15.75" customHeight="1">
      <c r="A35" s="355">
        <v>45406.0</v>
      </c>
      <c r="B35" s="358">
        <f>'Clients Charges Prop'!B52+'Clients Charges Govt'!B52</f>
        <v>23728.5</v>
      </c>
      <c r="C35" s="356" t="str">
        <f>'Clients Charges Prop'!C52+'Clients Charges Govt'!C52</f>
        <v>#ERROR!</v>
      </c>
      <c r="D35" s="356" t="str">
        <f>'Clients Charges Prop'!D52+'Clients Charges Govt'!D52</f>
        <v>#ERROR!</v>
      </c>
      <c r="E35" s="356" t="str">
        <f>'Clients Charges Prop'!E52+'Clients Charges Govt'!E52</f>
        <v>#ERROR!</v>
      </c>
      <c r="F35" s="356" t="str">
        <f>'Clients Charges Prop'!F52+'Clients Charges Govt'!F52</f>
        <v>#ERROR!</v>
      </c>
      <c r="G35" s="356" t="str">
        <f>'Clients Charges Prop'!G52+'Clients Charges Govt'!G52</f>
        <v>#ERROR!</v>
      </c>
      <c r="H35" s="356" t="str">
        <f>'Clients Charges Prop'!H52+'Clients Charges Govt'!H52</f>
        <v>#ERROR!</v>
      </c>
      <c r="I35" s="356" t="str">
        <f>'Clients Charges Prop'!I52+'Clients Charges Govt'!I52</f>
        <v>#ERROR!</v>
      </c>
      <c r="J35" s="356" t="str">
        <f>'Clients Charges Prop'!J52+'Clients Charges Govt'!J52</f>
        <v>#ERROR!</v>
      </c>
      <c r="K35" s="356" t="str">
        <f>'Clients Charges Prop'!K52+'Clients Charges Govt'!K52</f>
        <v>#ERROR!</v>
      </c>
      <c r="L35" s="356" t="str">
        <f>'Clients Charges Prop'!L52+'Clients Charges Govt'!L52</f>
        <v>#ERROR!</v>
      </c>
      <c r="M35" s="356" t="str">
        <f>'Clients Charges Prop'!M52+'Clients Charges Govt'!M52</f>
        <v>#ERROR!</v>
      </c>
      <c r="N35" s="356" t="str">
        <f>'Clients Charges Prop'!N52+'Clients Charges Govt'!N52</f>
        <v>#ERROR!</v>
      </c>
      <c r="O35" s="356" t="str">
        <f>'Clients Charges Prop'!O52+'Clients Charges Govt'!O52</f>
        <v>#ERROR!</v>
      </c>
      <c r="P35" s="356" t="str">
        <f>'Clients Charges Prop'!P52+'Clients Charges Govt'!P52</f>
        <v>#ERROR!</v>
      </c>
      <c r="Q35" s="356" t="str">
        <f>'Clients Charges Prop'!Q52+'Clients Charges Govt'!Q52</f>
        <v>#ERROR!</v>
      </c>
      <c r="R35" s="356" t="str">
        <f>'Clients Charges Prop'!R52+'Clients Charges Govt'!R52</f>
        <v>#ERROR!</v>
      </c>
      <c r="S35" s="356" t="str">
        <f>'Clients Charges Prop'!S52+'Clients Charges Govt'!S52</f>
        <v>#ERROR!</v>
      </c>
    </row>
    <row r="36" ht="15.75" customHeight="1">
      <c r="A36" s="355">
        <v>45407.0</v>
      </c>
      <c r="B36" s="358">
        <f>'Clients Charges Prop'!B53+'Clients Charges Govt'!B53</f>
        <v>23728.5</v>
      </c>
      <c r="C36" s="356" t="str">
        <f>'Clients Charges Prop'!C53+'Clients Charges Govt'!C53</f>
        <v>#ERROR!</v>
      </c>
      <c r="D36" s="356" t="str">
        <f>'Clients Charges Prop'!D53+'Clients Charges Govt'!D53</f>
        <v>#ERROR!</v>
      </c>
      <c r="E36" s="356" t="str">
        <f>'Clients Charges Prop'!E53+'Clients Charges Govt'!E53</f>
        <v>#ERROR!</v>
      </c>
      <c r="F36" s="356" t="str">
        <f>'Clients Charges Prop'!F53+'Clients Charges Govt'!F53</f>
        <v>#ERROR!</v>
      </c>
      <c r="G36" s="356" t="str">
        <f>'Clients Charges Prop'!G53+'Clients Charges Govt'!G53</f>
        <v>#ERROR!</v>
      </c>
      <c r="H36" s="356" t="str">
        <f>'Clients Charges Prop'!H53+'Clients Charges Govt'!H53</f>
        <v>#ERROR!</v>
      </c>
      <c r="I36" s="356" t="str">
        <f>'Clients Charges Prop'!I53+'Clients Charges Govt'!I53</f>
        <v>#ERROR!</v>
      </c>
      <c r="J36" s="356" t="str">
        <f>'Clients Charges Prop'!J53+'Clients Charges Govt'!J53</f>
        <v>#ERROR!</v>
      </c>
      <c r="K36" s="356" t="str">
        <f>'Clients Charges Prop'!K53+'Clients Charges Govt'!K53</f>
        <v>#ERROR!</v>
      </c>
      <c r="L36" s="356" t="str">
        <f>'Clients Charges Prop'!L53+'Clients Charges Govt'!L53</f>
        <v>#ERROR!</v>
      </c>
      <c r="M36" s="356" t="str">
        <f>'Clients Charges Prop'!M53+'Clients Charges Govt'!M53</f>
        <v>#ERROR!</v>
      </c>
      <c r="N36" s="356" t="str">
        <f>'Clients Charges Prop'!N53+'Clients Charges Govt'!N53</f>
        <v>#ERROR!</v>
      </c>
      <c r="O36" s="356" t="str">
        <f>'Clients Charges Prop'!O53+'Clients Charges Govt'!O53</f>
        <v>#ERROR!</v>
      </c>
      <c r="P36" s="356" t="str">
        <f>'Clients Charges Prop'!P53+'Clients Charges Govt'!P53</f>
        <v>#ERROR!</v>
      </c>
      <c r="Q36" s="356" t="str">
        <f>'Clients Charges Prop'!Q53+'Clients Charges Govt'!Q53</f>
        <v>#ERROR!</v>
      </c>
      <c r="R36" s="356" t="str">
        <f>'Clients Charges Prop'!R53+'Clients Charges Govt'!R53</f>
        <v>#ERROR!</v>
      </c>
      <c r="S36" s="356" t="str">
        <f>'Clients Charges Prop'!S53+'Clients Charges Govt'!S53</f>
        <v>#ERROR!</v>
      </c>
    </row>
    <row r="37" ht="15.75" customHeight="1">
      <c r="A37" s="355">
        <v>45408.0</v>
      </c>
      <c r="B37" s="358">
        <f>'Clients Charges Prop'!B54+'Clients Charges Govt'!B54</f>
        <v>23728.5</v>
      </c>
      <c r="C37" s="356" t="str">
        <f>'Clients Charges Prop'!C54+'Clients Charges Govt'!C54</f>
        <v>#ERROR!</v>
      </c>
      <c r="D37" s="356" t="str">
        <f>'Clients Charges Prop'!D54+'Clients Charges Govt'!D54</f>
        <v>#ERROR!</v>
      </c>
      <c r="E37" s="356" t="str">
        <f>'Clients Charges Prop'!E54+'Clients Charges Govt'!E54</f>
        <v>#ERROR!</v>
      </c>
      <c r="F37" s="356" t="str">
        <f>'Clients Charges Prop'!F54+'Clients Charges Govt'!F54</f>
        <v>#ERROR!</v>
      </c>
      <c r="G37" s="356" t="str">
        <f>'Clients Charges Prop'!G54+'Clients Charges Govt'!G54</f>
        <v>#ERROR!</v>
      </c>
      <c r="H37" s="356" t="str">
        <f>'Clients Charges Prop'!H54+'Clients Charges Govt'!H54</f>
        <v>#ERROR!</v>
      </c>
      <c r="I37" s="356" t="str">
        <f>'Clients Charges Prop'!I54+'Clients Charges Govt'!I54</f>
        <v>#ERROR!</v>
      </c>
      <c r="J37" s="356" t="str">
        <f>'Clients Charges Prop'!J54+'Clients Charges Govt'!J54</f>
        <v>#ERROR!</v>
      </c>
      <c r="K37" s="356" t="str">
        <f>'Clients Charges Prop'!K54+'Clients Charges Govt'!K54</f>
        <v>#ERROR!</v>
      </c>
      <c r="L37" s="356" t="str">
        <f>'Clients Charges Prop'!L54+'Clients Charges Govt'!L54</f>
        <v>#ERROR!</v>
      </c>
      <c r="M37" s="356" t="str">
        <f>'Clients Charges Prop'!M54+'Clients Charges Govt'!M54</f>
        <v>#ERROR!</v>
      </c>
      <c r="N37" s="356" t="str">
        <f>'Clients Charges Prop'!N54+'Clients Charges Govt'!N54</f>
        <v>#ERROR!</v>
      </c>
      <c r="O37" s="356" t="str">
        <f>'Clients Charges Prop'!O54+'Clients Charges Govt'!O54</f>
        <v>#ERROR!</v>
      </c>
      <c r="P37" s="356" t="str">
        <f>'Clients Charges Prop'!P54+'Clients Charges Govt'!P54</f>
        <v>#ERROR!</v>
      </c>
      <c r="Q37" s="356" t="str">
        <f>'Clients Charges Prop'!Q54+'Clients Charges Govt'!Q54</f>
        <v>#ERROR!</v>
      </c>
      <c r="R37" s="356" t="str">
        <f>'Clients Charges Prop'!R54+'Clients Charges Govt'!R54</f>
        <v>#ERROR!</v>
      </c>
      <c r="S37" s="356" t="str">
        <f>'Clients Charges Prop'!S54+'Clients Charges Govt'!S54</f>
        <v>#ERROR!</v>
      </c>
    </row>
    <row r="38" ht="15.75" customHeight="1">
      <c r="A38" s="355">
        <v>45411.0</v>
      </c>
      <c r="B38" s="358">
        <f>'Clients Charges Prop'!B55+'Clients Charges Govt'!B55</f>
        <v>23728.5</v>
      </c>
      <c r="C38" s="356" t="str">
        <f>'Clients Charges Prop'!C55+'Clients Charges Govt'!C55</f>
        <v>#ERROR!</v>
      </c>
      <c r="D38" s="356" t="str">
        <f>'Clients Charges Prop'!D55+'Clients Charges Govt'!D55</f>
        <v>#ERROR!</v>
      </c>
      <c r="E38" s="356" t="str">
        <f>'Clients Charges Prop'!E55+'Clients Charges Govt'!E55</f>
        <v>#ERROR!</v>
      </c>
      <c r="F38" s="356" t="str">
        <f>'Clients Charges Prop'!F55+'Clients Charges Govt'!F55</f>
        <v>#ERROR!</v>
      </c>
      <c r="G38" s="356" t="str">
        <f>'Clients Charges Prop'!G55+'Clients Charges Govt'!G55</f>
        <v>#ERROR!</v>
      </c>
      <c r="H38" s="356" t="str">
        <f>'Clients Charges Prop'!H55+'Clients Charges Govt'!H55</f>
        <v>#ERROR!</v>
      </c>
      <c r="I38" s="356" t="str">
        <f>'Clients Charges Prop'!I55+'Clients Charges Govt'!I55</f>
        <v>#ERROR!</v>
      </c>
      <c r="J38" s="356" t="str">
        <f>'Clients Charges Prop'!J55+'Clients Charges Govt'!J55</f>
        <v>#ERROR!</v>
      </c>
      <c r="K38" s="356" t="str">
        <f>'Clients Charges Prop'!K55+'Clients Charges Govt'!K55</f>
        <v>#ERROR!</v>
      </c>
      <c r="L38" s="356" t="str">
        <f>'Clients Charges Prop'!L55+'Clients Charges Govt'!L55</f>
        <v>#ERROR!</v>
      </c>
      <c r="M38" s="356" t="str">
        <f>'Clients Charges Prop'!M55+'Clients Charges Govt'!M55</f>
        <v>#ERROR!</v>
      </c>
      <c r="N38" s="356" t="str">
        <f>'Clients Charges Prop'!N55+'Clients Charges Govt'!N55</f>
        <v>#ERROR!</v>
      </c>
      <c r="O38" s="356" t="str">
        <f>'Clients Charges Prop'!O55+'Clients Charges Govt'!O55</f>
        <v>#ERROR!</v>
      </c>
      <c r="P38" s="356" t="str">
        <f>'Clients Charges Prop'!P55+'Clients Charges Govt'!P55</f>
        <v>#ERROR!</v>
      </c>
      <c r="Q38" s="356" t="str">
        <f>'Clients Charges Prop'!Q55+'Clients Charges Govt'!Q55</f>
        <v>#ERROR!</v>
      </c>
      <c r="R38" s="356" t="str">
        <f>'Clients Charges Prop'!R55+'Clients Charges Govt'!R55</f>
        <v>#ERROR!</v>
      </c>
      <c r="S38" s="356" t="str">
        <f>'Clients Charges Prop'!S55+'Clients Charges Govt'!S55</f>
        <v>#ERROR!</v>
      </c>
    </row>
    <row r="39" ht="15.75" customHeight="1">
      <c r="A39" s="359">
        <v>45412.0</v>
      </c>
      <c r="B39" s="358">
        <f>'Clients Charges Prop'!B56+'Clients Charges Govt'!B56</f>
        <v>23728.5</v>
      </c>
      <c r="C39" s="356" t="str">
        <f>'Clients Charges Prop'!C56+'Clients Charges Govt'!C56</f>
        <v>#ERROR!</v>
      </c>
      <c r="D39" s="356" t="str">
        <f>'Clients Charges Prop'!D56+'Clients Charges Govt'!D56</f>
        <v>#ERROR!</v>
      </c>
      <c r="E39" s="356" t="str">
        <f>'Clients Charges Prop'!E56+'Clients Charges Govt'!E56</f>
        <v>#ERROR!</v>
      </c>
      <c r="F39" s="356" t="str">
        <f>'Clients Charges Prop'!F56+'Clients Charges Govt'!F56</f>
        <v>#ERROR!</v>
      </c>
      <c r="G39" s="356" t="str">
        <f>'Clients Charges Prop'!G56+'Clients Charges Govt'!G56</f>
        <v>#ERROR!</v>
      </c>
      <c r="H39" s="356" t="str">
        <f>'Clients Charges Prop'!H56+'Clients Charges Govt'!H56</f>
        <v>#ERROR!</v>
      </c>
      <c r="I39" s="356" t="str">
        <f>'Clients Charges Prop'!I56+'Clients Charges Govt'!I56</f>
        <v>#ERROR!</v>
      </c>
      <c r="J39" s="356" t="str">
        <f>'Clients Charges Prop'!J56+'Clients Charges Govt'!J56</f>
        <v>#ERROR!</v>
      </c>
      <c r="K39" s="356" t="str">
        <f>'Clients Charges Prop'!K56+'Clients Charges Govt'!K56</f>
        <v>#ERROR!</v>
      </c>
      <c r="L39" s="356" t="str">
        <f>'Clients Charges Prop'!L56+'Clients Charges Govt'!L56</f>
        <v>#ERROR!</v>
      </c>
      <c r="M39" s="356" t="str">
        <f>'Clients Charges Prop'!M56+'Clients Charges Govt'!M56</f>
        <v>#ERROR!</v>
      </c>
      <c r="N39" s="356" t="str">
        <f>'Clients Charges Prop'!N56+'Clients Charges Govt'!N56</f>
        <v>#ERROR!</v>
      </c>
      <c r="O39" s="356" t="str">
        <f>'Clients Charges Prop'!O56+'Clients Charges Govt'!O56</f>
        <v>#ERROR!</v>
      </c>
      <c r="P39" s="356" t="str">
        <f>'Clients Charges Prop'!P56+'Clients Charges Govt'!P56</f>
        <v>#ERROR!</v>
      </c>
      <c r="Q39" s="356" t="str">
        <f>'Clients Charges Prop'!Q56+'Clients Charges Govt'!Q56</f>
        <v>#ERROR!</v>
      </c>
      <c r="R39" s="356" t="str">
        <f>'Clients Charges Prop'!R56+'Clients Charges Govt'!R56</f>
        <v>#ERROR!</v>
      </c>
      <c r="S39" s="356" t="str">
        <f>'Clients Charges Prop'!S56+'Clients Charges Govt'!S56</f>
        <v>#ERROR!</v>
      </c>
    </row>
    <row r="40" ht="15.75" customHeight="1">
      <c r="A40" s="355">
        <v>45414.0</v>
      </c>
      <c r="B40" s="360">
        <f>'Clients Charges Prop'!B57+'Clients Charges Govt'!B57</f>
        <v>22411.65</v>
      </c>
      <c r="C40" s="361" t="str">
        <f>'Clients Charges Prop'!C57+'Clients Charges Govt'!C57</f>
        <v>#ERROR!</v>
      </c>
      <c r="D40" s="361" t="str">
        <f>'Clients Charges Prop'!D57+'Clients Charges Govt'!D57</f>
        <v>#ERROR!</v>
      </c>
      <c r="E40" s="361" t="str">
        <f>'Clients Charges Prop'!E57+'Clients Charges Govt'!E57</f>
        <v>#ERROR!</v>
      </c>
      <c r="F40" s="361" t="str">
        <f>'Clients Charges Prop'!F57+'Clients Charges Govt'!F57</f>
        <v>#ERROR!</v>
      </c>
      <c r="G40" s="361" t="str">
        <f>'Clients Charges Prop'!G57+'Clients Charges Govt'!G57</f>
        <v>#ERROR!</v>
      </c>
      <c r="H40" s="361" t="str">
        <f>'Clients Charges Prop'!H57+'Clients Charges Govt'!H57</f>
        <v>#ERROR!</v>
      </c>
      <c r="I40" s="361" t="str">
        <f>'Clients Charges Prop'!I57+'Clients Charges Govt'!I57</f>
        <v>#ERROR!</v>
      </c>
      <c r="J40" s="361" t="str">
        <f>'Clients Charges Prop'!J57+'Clients Charges Govt'!J57</f>
        <v>#ERROR!</v>
      </c>
      <c r="K40" s="361" t="str">
        <f>'Clients Charges Prop'!K57+'Clients Charges Govt'!K57</f>
        <v>#ERROR!</v>
      </c>
      <c r="L40" s="361" t="str">
        <f>'Clients Charges Prop'!L57+'Clients Charges Govt'!L57</f>
        <v>#ERROR!</v>
      </c>
      <c r="M40" s="361" t="str">
        <f>'Clients Charges Prop'!M57+'Clients Charges Govt'!M57</f>
        <v>#ERROR!</v>
      </c>
      <c r="N40" s="361" t="str">
        <f>'Clients Charges Prop'!N57+'Clients Charges Govt'!N57</f>
        <v>#ERROR!</v>
      </c>
      <c r="O40" s="361" t="str">
        <f>'Clients Charges Prop'!O57+'Clients Charges Govt'!O57</f>
        <v>#ERROR!</v>
      </c>
      <c r="P40" s="361" t="str">
        <f>'Clients Charges Prop'!P57+'Clients Charges Govt'!P57</f>
        <v>#ERROR!</v>
      </c>
      <c r="Q40" s="361" t="str">
        <f>'Clients Charges Prop'!Q57+'Clients Charges Govt'!Q57</f>
        <v>#ERROR!</v>
      </c>
      <c r="R40" s="361" t="str">
        <f>'Clients Charges Prop'!R57+'Clients Charges Govt'!R57</f>
        <v>#ERROR!</v>
      </c>
      <c r="S40" s="361" t="str">
        <f>'Clients Charges Prop'!S57+'Clients Charges Govt'!S57</f>
        <v>#ERROR!</v>
      </c>
      <c r="T40" s="361" t="str">
        <f>'Clients Charges Prop'!T57+'Clients Charges Govt'!T57</f>
        <v>#ERROR!</v>
      </c>
      <c r="U40" s="361" t="str">
        <f>'Clients Charges Prop'!U57+'Clients Charges Govt'!U57</f>
        <v>#ERROR!</v>
      </c>
    </row>
    <row r="41" ht="15.75" customHeight="1">
      <c r="A41" s="355">
        <v>45415.0</v>
      </c>
      <c r="B41" s="358">
        <f>'Clients Charges Prop'!B58+'Clients Charges Govt'!B58</f>
        <v>22411.65</v>
      </c>
      <c r="C41" s="356" t="str">
        <f>'Clients Charges Prop'!C58+'Clients Charges Govt'!C58</f>
        <v>#ERROR!</v>
      </c>
      <c r="D41" s="356" t="str">
        <f>'Clients Charges Prop'!D58+'Clients Charges Govt'!D58</f>
        <v>#ERROR!</v>
      </c>
      <c r="E41" s="356" t="str">
        <f>'Clients Charges Prop'!E58+'Clients Charges Govt'!E58</f>
        <v>#ERROR!</v>
      </c>
      <c r="F41" s="356" t="str">
        <f>'Clients Charges Prop'!F58+'Clients Charges Govt'!F58</f>
        <v>#ERROR!</v>
      </c>
      <c r="G41" s="356" t="str">
        <f>'Clients Charges Prop'!G58+'Clients Charges Govt'!G58</f>
        <v>#ERROR!</v>
      </c>
      <c r="H41" s="356" t="str">
        <f>'Clients Charges Prop'!H58+'Clients Charges Govt'!H58</f>
        <v>#ERROR!</v>
      </c>
      <c r="I41" s="356" t="str">
        <f>'Clients Charges Prop'!I58+'Clients Charges Govt'!I58</f>
        <v>#ERROR!</v>
      </c>
      <c r="J41" s="356" t="str">
        <f>'Clients Charges Prop'!J58+'Clients Charges Govt'!J58</f>
        <v>#ERROR!</v>
      </c>
      <c r="K41" s="356" t="str">
        <f>'Clients Charges Prop'!K58+'Clients Charges Govt'!K58</f>
        <v>#ERROR!</v>
      </c>
      <c r="L41" s="356" t="str">
        <f>'Clients Charges Prop'!L58+'Clients Charges Govt'!L58</f>
        <v>#ERROR!</v>
      </c>
      <c r="M41" s="356" t="str">
        <f>'Clients Charges Prop'!M58+'Clients Charges Govt'!M58</f>
        <v>#ERROR!</v>
      </c>
      <c r="N41" s="356" t="str">
        <f>'Clients Charges Prop'!N58+'Clients Charges Govt'!N58</f>
        <v>#ERROR!</v>
      </c>
      <c r="O41" s="356" t="str">
        <f>'Clients Charges Prop'!O58+'Clients Charges Govt'!O58</f>
        <v>#ERROR!</v>
      </c>
      <c r="P41" s="356" t="str">
        <f>'Clients Charges Prop'!P58+'Clients Charges Govt'!P58</f>
        <v>#ERROR!</v>
      </c>
      <c r="Q41" s="356" t="str">
        <f>'Clients Charges Prop'!Q58+'Clients Charges Govt'!Q58</f>
        <v>#ERROR!</v>
      </c>
      <c r="R41" s="356" t="str">
        <f>'Clients Charges Prop'!R58+'Clients Charges Govt'!R58</f>
        <v>#ERROR!</v>
      </c>
      <c r="S41" s="356" t="str">
        <f>'Clients Charges Prop'!S58+'Clients Charges Govt'!S58</f>
        <v>#ERROR!</v>
      </c>
      <c r="T41" s="356" t="str">
        <f>'Clients Charges Prop'!T58+'Clients Charges Govt'!T58</f>
        <v>#ERROR!</v>
      </c>
      <c r="U41" s="356" t="str">
        <f>'Clients Charges Prop'!U58+'Clients Charges Govt'!U58</f>
        <v>#ERROR!</v>
      </c>
    </row>
    <row r="42" ht="15.75" customHeight="1">
      <c r="A42" s="355">
        <v>45418.0</v>
      </c>
      <c r="B42" s="358">
        <f>'Clients Charges Prop'!B59+'Clients Charges Govt'!B59</f>
        <v>22411.65</v>
      </c>
      <c r="C42" s="356" t="str">
        <f>'Clients Charges Prop'!C59+'Clients Charges Govt'!C59</f>
        <v>#ERROR!</v>
      </c>
      <c r="D42" s="356" t="str">
        <f>'Clients Charges Prop'!D59+'Clients Charges Govt'!D59</f>
        <v>#ERROR!</v>
      </c>
      <c r="E42" s="356" t="str">
        <f>'Clients Charges Prop'!E59+'Clients Charges Govt'!E59</f>
        <v>#ERROR!</v>
      </c>
      <c r="F42" s="356" t="str">
        <f>'Clients Charges Prop'!F59+'Clients Charges Govt'!F59</f>
        <v>#ERROR!</v>
      </c>
      <c r="G42" s="356" t="str">
        <f>'Clients Charges Prop'!G59+'Clients Charges Govt'!G59</f>
        <v>#ERROR!</v>
      </c>
      <c r="H42" s="356" t="str">
        <f>'Clients Charges Prop'!H59+'Clients Charges Govt'!H59</f>
        <v>#ERROR!</v>
      </c>
      <c r="I42" s="356" t="str">
        <f>'Clients Charges Prop'!I59+'Clients Charges Govt'!I59</f>
        <v>#ERROR!</v>
      </c>
      <c r="J42" s="356" t="str">
        <f>'Clients Charges Prop'!J59+'Clients Charges Govt'!J59</f>
        <v>#ERROR!</v>
      </c>
      <c r="K42" s="356" t="str">
        <f>'Clients Charges Prop'!K59+'Clients Charges Govt'!K59</f>
        <v>#ERROR!</v>
      </c>
      <c r="L42" s="356" t="str">
        <f>'Clients Charges Prop'!L59+'Clients Charges Govt'!L59</f>
        <v>#ERROR!</v>
      </c>
      <c r="M42" s="356" t="str">
        <f>'Clients Charges Prop'!M59+'Clients Charges Govt'!M59</f>
        <v>#ERROR!</v>
      </c>
      <c r="N42" s="356" t="str">
        <f>'Clients Charges Prop'!N59+'Clients Charges Govt'!N59</f>
        <v>#ERROR!</v>
      </c>
      <c r="O42" s="356" t="str">
        <f>'Clients Charges Prop'!O59+'Clients Charges Govt'!O59</f>
        <v>#ERROR!</v>
      </c>
      <c r="P42" s="356" t="str">
        <f>'Clients Charges Prop'!P59+'Clients Charges Govt'!P59</f>
        <v>#ERROR!</v>
      </c>
      <c r="Q42" s="356" t="str">
        <f>'Clients Charges Prop'!Q59+'Clients Charges Govt'!Q59</f>
        <v>#ERROR!</v>
      </c>
      <c r="R42" s="356" t="str">
        <f>'Clients Charges Prop'!R59+'Clients Charges Govt'!R59</f>
        <v>#ERROR!</v>
      </c>
      <c r="S42" s="356" t="str">
        <f>'Clients Charges Prop'!S59+'Clients Charges Govt'!S59</f>
        <v>#ERROR!</v>
      </c>
      <c r="T42" s="356" t="str">
        <f>'Clients Charges Prop'!T59+'Clients Charges Govt'!T59</f>
        <v>#ERROR!</v>
      </c>
      <c r="U42" s="356" t="str">
        <f>'Clients Charges Prop'!U59+'Clients Charges Govt'!U59</f>
        <v>#ERROR!</v>
      </c>
    </row>
    <row r="43" ht="15.75" customHeight="1">
      <c r="A43" s="355">
        <v>45419.0</v>
      </c>
      <c r="B43" s="358">
        <f>'Clients Charges Prop'!B60+'Clients Charges Govt'!B60</f>
        <v>22411.65</v>
      </c>
      <c r="C43" s="356" t="str">
        <f>'Clients Charges Prop'!C60+'Clients Charges Govt'!C60</f>
        <v>#ERROR!</v>
      </c>
      <c r="D43" s="356" t="str">
        <f>'Clients Charges Prop'!D60+'Clients Charges Govt'!D60</f>
        <v>#ERROR!</v>
      </c>
      <c r="E43" s="356" t="str">
        <f>'Clients Charges Prop'!E60+'Clients Charges Govt'!E60</f>
        <v>#ERROR!</v>
      </c>
      <c r="F43" s="356" t="str">
        <f>'Clients Charges Prop'!F60+'Clients Charges Govt'!F60</f>
        <v>#ERROR!</v>
      </c>
      <c r="G43" s="356" t="str">
        <f>'Clients Charges Prop'!G60+'Clients Charges Govt'!G60</f>
        <v>#ERROR!</v>
      </c>
      <c r="H43" s="356" t="str">
        <f>'Clients Charges Prop'!H60+'Clients Charges Govt'!H60</f>
        <v>#ERROR!</v>
      </c>
      <c r="I43" s="356" t="str">
        <f>'Clients Charges Prop'!I60+'Clients Charges Govt'!I60</f>
        <v>#ERROR!</v>
      </c>
      <c r="J43" s="356" t="str">
        <f>'Clients Charges Prop'!J60+'Clients Charges Govt'!J60</f>
        <v>#ERROR!</v>
      </c>
      <c r="K43" s="356" t="str">
        <f>'Clients Charges Prop'!K60+'Clients Charges Govt'!K60</f>
        <v>#ERROR!</v>
      </c>
      <c r="L43" s="356" t="str">
        <f>'Clients Charges Prop'!L60+'Clients Charges Govt'!L60</f>
        <v>#ERROR!</v>
      </c>
      <c r="M43" s="356" t="str">
        <f>'Clients Charges Prop'!M60+'Clients Charges Govt'!M60</f>
        <v>#ERROR!</v>
      </c>
      <c r="N43" s="356" t="str">
        <f>'Clients Charges Prop'!N60+'Clients Charges Govt'!N60</f>
        <v>#ERROR!</v>
      </c>
      <c r="O43" s="356" t="str">
        <f>'Clients Charges Prop'!O60+'Clients Charges Govt'!O60</f>
        <v>#ERROR!</v>
      </c>
      <c r="P43" s="356" t="str">
        <f>'Clients Charges Prop'!P60+'Clients Charges Govt'!P60</f>
        <v>#ERROR!</v>
      </c>
      <c r="Q43" s="356" t="str">
        <f>'Clients Charges Prop'!Q60+'Clients Charges Govt'!Q60</f>
        <v>#ERROR!</v>
      </c>
      <c r="R43" s="356" t="str">
        <f>'Clients Charges Prop'!R60+'Clients Charges Govt'!R60</f>
        <v>#ERROR!</v>
      </c>
      <c r="S43" s="356" t="str">
        <f>'Clients Charges Prop'!S60+'Clients Charges Govt'!S60</f>
        <v>#ERROR!</v>
      </c>
      <c r="T43" s="356" t="str">
        <f>'Clients Charges Prop'!T60+'Clients Charges Govt'!T60</f>
        <v>#ERROR!</v>
      </c>
      <c r="U43" s="356" t="str">
        <f>'Clients Charges Prop'!U60+'Clients Charges Govt'!U60</f>
        <v>#ERROR!</v>
      </c>
    </row>
    <row r="44" ht="15.75" customHeight="1">
      <c r="A44" s="355">
        <v>45420.0</v>
      </c>
      <c r="B44" s="358">
        <f>'Clients Charges Prop'!B61+'Clients Charges Govt'!B61</f>
        <v>22411.65</v>
      </c>
      <c r="C44" s="356" t="str">
        <f>'Clients Charges Prop'!C61+'Clients Charges Govt'!C61</f>
        <v>#ERROR!</v>
      </c>
      <c r="D44" s="356" t="str">
        <f>'Clients Charges Prop'!D61+'Clients Charges Govt'!D61</f>
        <v>#ERROR!</v>
      </c>
      <c r="E44" s="356" t="str">
        <f>'Clients Charges Prop'!E61+'Clients Charges Govt'!E61</f>
        <v>#ERROR!</v>
      </c>
      <c r="F44" s="356" t="str">
        <f>'Clients Charges Prop'!F61+'Clients Charges Govt'!F61</f>
        <v>#ERROR!</v>
      </c>
      <c r="G44" s="356" t="str">
        <f>'Clients Charges Prop'!G61+'Clients Charges Govt'!G61</f>
        <v>#ERROR!</v>
      </c>
      <c r="H44" s="356" t="str">
        <f>'Clients Charges Prop'!H61+'Clients Charges Govt'!H61</f>
        <v>#ERROR!</v>
      </c>
      <c r="I44" s="356" t="str">
        <f>'Clients Charges Prop'!I61+'Clients Charges Govt'!I61</f>
        <v>#ERROR!</v>
      </c>
      <c r="J44" s="356" t="str">
        <f>'Clients Charges Prop'!J61+'Clients Charges Govt'!J61</f>
        <v>#ERROR!</v>
      </c>
      <c r="K44" s="356" t="str">
        <f>'Clients Charges Prop'!K61+'Clients Charges Govt'!K61</f>
        <v>#ERROR!</v>
      </c>
      <c r="L44" s="356" t="str">
        <f>'Clients Charges Prop'!L61+'Clients Charges Govt'!L61</f>
        <v>#ERROR!</v>
      </c>
      <c r="M44" s="356" t="str">
        <f>'Clients Charges Prop'!M61+'Clients Charges Govt'!M61</f>
        <v>#ERROR!</v>
      </c>
      <c r="N44" s="356" t="str">
        <f>'Clients Charges Prop'!N61+'Clients Charges Govt'!N61</f>
        <v>#ERROR!</v>
      </c>
      <c r="O44" s="356" t="str">
        <f>'Clients Charges Prop'!O61+'Clients Charges Govt'!O61</f>
        <v>#ERROR!</v>
      </c>
      <c r="P44" s="356" t="str">
        <f>'Clients Charges Prop'!P61+'Clients Charges Govt'!P61</f>
        <v>#ERROR!</v>
      </c>
      <c r="Q44" s="356" t="str">
        <f>'Clients Charges Prop'!Q61+'Clients Charges Govt'!Q61</f>
        <v>#ERROR!</v>
      </c>
      <c r="R44" s="356" t="str">
        <f>'Clients Charges Prop'!R61+'Clients Charges Govt'!R61</f>
        <v>#ERROR!</v>
      </c>
      <c r="S44" s="356" t="str">
        <f>'Clients Charges Prop'!S61+'Clients Charges Govt'!S61</f>
        <v>#ERROR!</v>
      </c>
      <c r="T44" s="356" t="str">
        <f>'Clients Charges Prop'!T61+'Clients Charges Govt'!T61</f>
        <v>#ERROR!</v>
      </c>
      <c r="U44" s="356" t="str">
        <f>'Clients Charges Prop'!U61+'Clients Charges Govt'!U61</f>
        <v>#ERROR!</v>
      </c>
    </row>
    <row r="45" ht="15.75" customHeight="1">
      <c r="A45" s="355">
        <v>45421.0</v>
      </c>
      <c r="B45" s="358">
        <f>'Clients Charges Prop'!B62+'Clients Charges Govt'!B62</f>
        <v>22411.65</v>
      </c>
      <c r="C45" s="356" t="str">
        <f>'Clients Charges Prop'!C62+'Clients Charges Govt'!C62</f>
        <v>#ERROR!</v>
      </c>
      <c r="D45" s="356" t="str">
        <f>'Clients Charges Prop'!D62+'Clients Charges Govt'!D62</f>
        <v>#ERROR!</v>
      </c>
      <c r="E45" s="356" t="str">
        <f>'Clients Charges Prop'!E62+'Clients Charges Govt'!E62</f>
        <v>#ERROR!</v>
      </c>
      <c r="F45" s="356" t="str">
        <f>'Clients Charges Prop'!F62+'Clients Charges Govt'!F62</f>
        <v>#ERROR!</v>
      </c>
      <c r="G45" s="356" t="str">
        <f>'Clients Charges Prop'!G62+'Clients Charges Govt'!G62</f>
        <v>#ERROR!</v>
      </c>
      <c r="H45" s="356" t="str">
        <f>'Clients Charges Prop'!H62+'Clients Charges Govt'!H62</f>
        <v>#ERROR!</v>
      </c>
      <c r="I45" s="356" t="str">
        <f>'Clients Charges Prop'!I62+'Clients Charges Govt'!I62</f>
        <v>#ERROR!</v>
      </c>
      <c r="J45" s="356" t="str">
        <f>'Clients Charges Prop'!J62+'Clients Charges Govt'!J62</f>
        <v>#ERROR!</v>
      </c>
      <c r="K45" s="356" t="str">
        <f>'Clients Charges Prop'!K62+'Clients Charges Govt'!K62</f>
        <v>#ERROR!</v>
      </c>
      <c r="L45" s="356" t="str">
        <f>'Clients Charges Prop'!L62+'Clients Charges Govt'!L62</f>
        <v>#ERROR!</v>
      </c>
      <c r="M45" s="356" t="str">
        <f>'Clients Charges Prop'!M62+'Clients Charges Govt'!M62</f>
        <v>#ERROR!</v>
      </c>
      <c r="N45" s="356" t="str">
        <f>'Clients Charges Prop'!N62+'Clients Charges Govt'!N62</f>
        <v>#ERROR!</v>
      </c>
      <c r="O45" s="356" t="str">
        <f>'Clients Charges Prop'!O62+'Clients Charges Govt'!O62</f>
        <v>#ERROR!</v>
      </c>
      <c r="P45" s="356" t="str">
        <f>'Clients Charges Prop'!P62+'Clients Charges Govt'!P62</f>
        <v>#ERROR!</v>
      </c>
      <c r="Q45" s="356" t="str">
        <f>'Clients Charges Prop'!Q62+'Clients Charges Govt'!Q62</f>
        <v>#ERROR!</v>
      </c>
      <c r="R45" s="356" t="str">
        <f>'Clients Charges Prop'!R62+'Clients Charges Govt'!R62</f>
        <v>#ERROR!</v>
      </c>
      <c r="S45" s="356" t="str">
        <f>'Clients Charges Prop'!S62+'Clients Charges Govt'!S62</f>
        <v>#ERROR!</v>
      </c>
      <c r="T45" s="356" t="str">
        <f>'Clients Charges Prop'!T62+'Clients Charges Govt'!T62</f>
        <v>#ERROR!</v>
      </c>
      <c r="U45" s="356" t="str">
        <f>'Clients Charges Prop'!U62+'Clients Charges Govt'!U62</f>
        <v>#ERROR!</v>
      </c>
    </row>
    <row r="46" ht="15.75" customHeight="1">
      <c r="A46" s="355">
        <v>45422.0</v>
      </c>
      <c r="B46" s="358">
        <f>'Clients Charges Prop'!B63+'Clients Charges Govt'!B63</f>
        <v>22411.65</v>
      </c>
      <c r="C46" s="356" t="str">
        <f>'Clients Charges Prop'!C63+'Clients Charges Govt'!C63</f>
        <v>#ERROR!</v>
      </c>
      <c r="D46" s="356" t="str">
        <f>'Clients Charges Prop'!D63+'Clients Charges Govt'!D63</f>
        <v>#ERROR!</v>
      </c>
      <c r="E46" s="356" t="str">
        <f>'Clients Charges Prop'!E63+'Clients Charges Govt'!E63</f>
        <v>#ERROR!</v>
      </c>
      <c r="F46" s="356" t="str">
        <f>'Clients Charges Prop'!F63+'Clients Charges Govt'!F63</f>
        <v>#ERROR!</v>
      </c>
      <c r="G46" s="356" t="str">
        <f>'Clients Charges Prop'!G63+'Clients Charges Govt'!G63</f>
        <v>#ERROR!</v>
      </c>
      <c r="H46" s="356" t="str">
        <f>'Clients Charges Prop'!H63+'Clients Charges Govt'!H63</f>
        <v>#ERROR!</v>
      </c>
      <c r="I46" s="356" t="str">
        <f>'Clients Charges Prop'!I63+'Clients Charges Govt'!I63</f>
        <v>#ERROR!</v>
      </c>
      <c r="J46" s="356" t="str">
        <f>'Clients Charges Prop'!J63+'Clients Charges Govt'!J63</f>
        <v>#ERROR!</v>
      </c>
      <c r="K46" s="356" t="str">
        <f>'Clients Charges Prop'!K63+'Clients Charges Govt'!K63</f>
        <v>#ERROR!</v>
      </c>
      <c r="L46" s="356" t="str">
        <f>'Clients Charges Prop'!L63+'Clients Charges Govt'!L63</f>
        <v>#ERROR!</v>
      </c>
      <c r="M46" s="356" t="str">
        <f>'Clients Charges Prop'!M63+'Clients Charges Govt'!M63</f>
        <v>#ERROR!</v>
      </c>
      <c r="N46" s="356" t="str">
        <f>'Clients Charges Prop'!N63+'Clients Charges Govt'!N63</f>
        <v>#ERROR!</v>
      </c>
      <c r="O46" s="356" t="str">
        <f>'Clients Charges Prop'!O63+'Clients Charges Govt'!O63</f>
        <v>#ERROR!</v>
      </c>
      <c r="P46" s="356" t="str">
        <f>'Clients Charges Prop'!P63+'Clients Charges Govt'!P63</f>
        <v>#ERROR!</v>
      </c>
      <c r="Q46" s="356" t="str">
        <f>'Clients Charges Prop'!Q63+'Clients Charges Govt'!Q63</f>
        <v>#ERROR!</v>
      </c>
      <c r="R46" s="356" t="str">
        <f>'Clients Charges Prop'!R63+'Clients Charges Govt'!R63</f>
        <v>#ERROR!</v>
      </c>
      <c r="S46" s="356" t="str">
        <f>'Clients Charges Prop'!S63+'Clients Charges Govt'!S63</f>
        <v>#ERROR!</v>
      </c>
      <c r="T46" s="356" t="str">
        <f>'Clients Charges Prop'!T63+'Clients Charges Govt'!T63</f>
        <v>#ERROR!</v>
      </c>
      <c r="U46" s="356" t="str">
        <f>'Clients Charges Prop'!U63+'Clients Charges Govt'!U63</f>
        <v>#ERROR!</v>
      </c>
    </row>
    <row r="47" ht="15.75" customHeight="1">
      <c r="A47" s="355">
        <v>45425.0</v>
      </c>
      <c r="B47" s="358">
        <f>'Clients Charges Prop'!B64+'Clients Charges Govt'!B64</f>
        <v>22411.65</v>
      </c>
      <c r="C47" s="356" t="str">
        <f>'Clients Charges Prop'!C64+'Clients Charges Govt'!C64</f>
        <v>#ERROR!</v>
      </c>
      <c r="D47" s="356" t="str">
        <f>'Clients Charges Prop'!D64+'Clients Charges Govt'!D64</f>
        <v>#ERROR!</v>
      </c>
      <c r="E47" s="356" t="str">
        <f>'Clients Charges Prop'!E64+'Clients Charges Govt'!E64</f>
        <v>#ERROR!</v>
      </c>
      <c r="F47" s="356" t="str">
        <f>'Clients Charges Prop'!F64+'Clients Charges Govt'!F64</f>
        <v>#ERROR!</v>
      </c>
      <c r="G47" s="356" t="str">
        <f>'Clients Charges Prop'!G64+'Clients Charges Govt'!G64</f>
        <v>#ERROR!</v>
      </c>
      <c r="H47" s="356" t="str">
        <f>'Clients Charges Prop'!H64+'Clients Charges Govt'!H64</f>
        <v>#ERROR!</v>
      </c>
      <c r="I47" s="356" t="str">
        <f>'Clients Charges Prop'!I64+'Clients Charges Govt'!I64</f>
        <v>#ERROR!</v>
      </c>
      <c r="J47" s="356" t="str">
        <f>'Clients Charges Prop'!J64+'Clients Charges Govt'!J64</f>
        <v>#ERROR!</v>
      </c>
      <c r="K47" s="356" t="str">
        <f>'Clients Charges Prop'!K64+'Clients Charges Govt'!K64</f>
        <v>#ERROR!</v>
      </c>
      <c r="L47" s="356" t="str">
        <f>'Clients Charges Prop'!L64+'Clients Charges Govt'!L64</f>
        <v>#ERROR!</v>
      </c>
      <c r="M47" s="356" t="str">
        <f>'Clients Charges Prop'!M64+'Clients Charges Govt'!M64</f>
        <v>#ERROR!</v>
      </c>
      <c r="N47" s="356" t="str">
        <f>'Clients Charges Prop'!N64+'Clients Charges Govt'!N64</f>
        <v>#ERROR!</v>
      </c>
      <c r="O47" s="356" t="str">
        <f>'Clients Charges Prop'!O64+'Clients Charges Govt'!O64</f>
        <v>#ERROR!</v>
      </c>
      <c r="P47" s="356" t="str">
        <f>'Clients Charges Prop'!P64+'Clients Charges Govt'!P64</f>
        <v>#ERROR!</v>
      </c>
      <c r="Q47" s="356" t="str">
        <f>'Clients Charges Prop'!Q64+'Clients Charges Govt'!Q64</f>
        <v>#ERROR!</v>
      </c>
      <c r="R47" s="356" t="str">
        <f>'Clients Charges Prop'!R64+'Clients Charges Govt'!R64</f>
        <v>#ERROR!</v>
      </c>
      <c r="S47" s="356" t="str">
        <f>'Clients Charges Prop'!S64+'Clients Charges Govt'!S64</f>
        <v>#ERROR!</v>
      </c>
      <c r="T47" s="356" t="str">
        <f>'Clients Charges Prop'!T64+'Clients Charges Govt'!T64</f>
        <v>#ERROR!</v>
      </c>
      <c r="U47" s="356" t="str">
        <f>'Clients Charges Prop'!U64+'Clients Charges Govt'!U64</f>
        <v>#ERROR!</v>
      </c>
    </row>
    <row r="48" ht="15.75" customHeight="1">
      <c r="A48" s="355">
        <v>45426.0</v>
      </c>
      <c r="B48" s="358">
        <f>'Clients Charges Prop'!B65+'Clients Charges Govt'!B65</f>
        <v>22411.65</v>
      </c>
      <c r="C48" s="356" t="str">
        <f>'Clients Charges Prop'!C65+'Clients Charges Govt'!C65</f>
        <v>#ERROR!</v>
      </c>
      <c r="D48" s="356" t="str">
        <f>'Clients Charges Prop'!D65+'Clients Charges Govt'!D65</f>
        <v>#ERROR!</v>
      </c>
      <c r="E48" s="356" t="str">
        <f>'Clients Charges Prop'!E65+'Clients Charges Govt'!E65</f>
        <v>#ERROR!</v>
      </c>
      <c r="F48" s="356" t="str">
        <f>'Clients Charges Prop'!F65+'Clients Charges Govt'!F65</f>
        <v>#ERROR!</v>
      </c>
      <c r="G48" s="356" t="str">
        <f>'Clients Charges Prop'!G65+'Clients Charges Govt'!G65</f>
        <v>#ERROR!</v>
      </c>
      <c r="H48" s="356" t="str">
        <f>'Clients Charges Prop'!H65+'Clients Charges Govt'!H65</f>
        <v>#ERROR!</v>
      </c>
      <c r="I48" s="356" t="str">
        <f>'Clients Charges Prop'!I65+'Clients Charges Govt'!I65</f>
        <v>#ERROR!</v>
      </c>
      <c r="J48" s="356" t="str">
        <f>'Clients Charges Prop'!J65+'Clients Charges Govt'!J65</f>
        <v>#ERROR!</v>
      </c>
      <c r="K48" s="356" t="str">
        <f>'Clients Charges Prop'!K65+'Clients Charges Govt'!K65</f>
        <v>#ERROR!</v>
      </c>
      <c r="L48" s="356" t="str">
        <f>'Clients Charges Prop'!L65+'Clients Charges Govt'!L65</f>
        <v>#ERROR!</v>
      </c>
      <c r="M48" s="356" t="str">
        <f>'Clients Charges Prop'!M65+'Clients Charges Govt'!M65</f>
        <v>#ERROR!</v>
      </c>
      <c r="N48" s="356" t="str">
        <f>'Clients Charges Prop'!N65+'Clients Charges Govt'!N65</f>
        <v>#ERROR!</v>
      </c>
      <c r="O48" s="356" t="str">
        <f>'Clients Charges Prop'!O65+'Clients Charges Govt'!O65</f>
        <v>#ERROR!</v>
      </c>
      <c r="P48" s="356" t="str">
        <f>'Clients Charges Prop'!P65+'Clients Charges Govt'!P65</f>
        <v>#ERROR!</v>
      </c>
      <c r="Q48" s="356" t="str">
        <f>'Clients Charges Prop'!Q65+'Clients Charges Govt'!Q65</f>
        <v>#ERROR!</v>
      </c>
      <c r="R48" s="356" t="str">
        <f>'Clients Charges Prop'!R65+'Clients Charges Govt'!R65</f>
        <v>#ERROR!</v>
      </c>
      <c r="S48" s="356" t="str">
        <f>'Clients Charges Prop'!S65+'Clients Charges Govt'!S65</f>
        <v>#ERROR!</v>
      </c>
      <c r="T48" s="356" t="str">
        <f>'Clients Charges Prop'!T65+'Clients Charges Govt'!T65</f>
        <v>#ERROR!</v>
      </c>
      <c r="U48" s="356" t="str">
        <f>'Clients Charges Prop'!U65+'Clients Charges Govt'!U65</f>
        <v>#ERROR!</v>
      </c>
    </row>
    <row r="49" ht="15.75" customHeight="1">
      <c r="A49" s="355">
        <v>45427.0</v>
      </c>
      <c r="B49" s="358">
        <f>'Clients Charges Prop'!B66+'Clients Charges Govt'!B66</f>
        <v>22411.65</v>
      </c>
      <c r="C49" s="356" t="str">
        <f>'Clients Charges Prop'!C66+'Clients Charges Govt'!C66</f>
        <v>#ERROR!</v>
      </c>
      <c r="D49" s="356" t="str">
        <f>'Clients Charges Prop'!D66+'Clients Charges Govt'!D66</f>
        <v>#ERROR!</v>
      </c>
      <c r="E49" s="356" t="str">
        <f>'Clients Charges Prop'!E66+'Clients Charges Govt'!E66</f>
        <v>#ERROR!</v>
      </c>
      <c r="F49" s="356" t="str">
        <f>'Clients Charges Prop'!F66+'Clients Charges Govt'!F66</f>
        <v>#ERROR!</v>
      </c>
      <c r="G49" s="356" t="str">
        <f>'Clients Charges Prop'!G66+'Clients Charges Govt'!G66</f>
        <v>#ERROR!</v>
      </c>
      <c r="H49" s="356" t="str">
        <f>'Clients Charges Prop'!H66+'Clients Charges Govt'!H66</f>
        <v>#ERROR!</v>
      </c>
      <c r="I49" s="356" t="str">
        <f>'Clients Charges Prop'!I66+'Clients Charges Govt'!I66</f>
        <v>#ERROR!</v>
      </c>
      <c r="J49" s="356" t="str">
        <f>'Clients Charges Prop'!J66+'Clients Charges Govt'!J66</f>
        <v>#ERROR!</v>
      </c>
      <c r="K49" s="356" t="str">
        <f>'Clients Charges Prop'!K66+'Clients Charges Govt'!K66</f>
        <v>#ERROR!</v>
      </c>
      <c r="L49" s="356" t="str">
        <f>'Clients Charges Prop'!L66+'Clients Charges Govt'!L66</f>
        <v>#ERROR!</v>
      </c>
      <c r="M49" s="356" t="str">
        <f>'Clients Charges Prop'!M66+'Clients Charges Govt'!M66</f>
        <v>#ERROR!</v>
      </c>
      <c r="N49" s="356" t="str">
        <f>'Clients Charges Prop'!N66+'Clients Charges Govt'!N66</f>
        <v>#ERROR!</v>
      </c>
      <c r="O49" s="356" t="str">
        <f>'Clients Charges Prop'!O66+'Clients Charges Govt'!O66</f>
        <v>#ERROR!</v>
      </c>
      <c r="P49" s="356" t="str">
        <f>'Clients Charges Prop'!P66+'Clients Charges Govt'!P66</f>
        <v>#ERROR!</v>
      </c>
      <c r="Q49" s="356" t="str">
        <f>'Clients Charges Prop'!Q66+'Clients Charges Govt'!Q66</f>
        <v>#ERROR!</v>
      </c>
      <c r="R49" s="356" t="str">
        <f>'Clients Charges Prop'!R66+'Clients Charges Govt'!R66</f>
        <v>#ERROR!</v>
      </c>
      <c r="S49" s="356" t="str">
        <f>'Clients Charges Prop'!S66+'Clients Charges Govt'!S66</f>
        <v>#ERROR!</v>
      </c>
      <c r="T49" s="356" t="str">
        <f>'Clients Charges Prop'!T66+'Clients Charges Govt'!T66</f>
        <v>#ERROR!</v>
      </c>
      <c r="U49" s="356" t="str">
        <f>'Clients Charges Prop'!U66+'Clients Charges Govt'!U66</f>
        <v>#ERROR!</v>
      </c>
    </row>
    <row r="50" ht="15.75" customHeight="1">
      <c r="A50" s="355">
        <v>45428.0</v>
      </c>
      <c r="B50" s="358">
        <f>'Clients Charges Prop'!B67+'Clients Charges Govt'!B67</f>
        <v>22411.65</v>
      </c>
      <c r="C50" s="356" t="str">
        <f>'Clients Charges Prop'!C67+'Clients Charges Govt'!C67</f>
        <v>#ERROR!</v>
      </c>
      <c r="D50" s="356" t="str">
        <f>'Clients Charges Prop'!D67+'Clients Charges Govt'!D67</f>
        <v>#ERROR!</v>
      </c>
      <c r="E50" s="356" t="str">
        <f>'Clients Charges Prop'!E67+'Clients Charges Govt'!E67</f>
        <v>#ERROR!</v>
      </c>
      <c r="F50" s="356" t="str">
        <f>'Clients Charges Prop'!F67+'Clients Charges Govt'!F67</f>
        <v>#ERROR!</v>
      </c>
      <c r="G50" s="356" t="str">
        <f>'Clients Charges Prop'!G67+'Clients Charges Govt'!G67</f>
        <v>#ERROR!</v>
      </c>
      <c r="H50" s="356" t="str">
        <f>'Clients Charges Prop'!H67+'Clients Charges Govt'!H67</f>
        <v>#ERROR!</v>
      </c>
      <c r="I50" s="356" t="str">
        <f>'Clients Charges Prop'!I67+'Clients Charges Govt'!I67</f>
        <v>#ERROR!</v>
      </c>
      <c r="J50" s="356" t="str">
        <f>'Clients Charges Prop'!J67+'Clients Charges Govt'!J67</f>
        <v>#ERROR!</v>
      </c>
      <c r="K50" s="356" t="str">
        <f>'Clients Charges Prop'!K67+'Clients Charges Govt'!K67</f>
        <v>#ERROR!</v>
      </c>
      <c r="L50" s="356" t="str">
        <f>'Clients Charges Prop'!L67+'Clients Charges Govt'!L67</f>
        <v>#ERROR!</v>
      </c>
      <c r="M50" s="356" t="str">
        <f>'Clients Charges Prop'!M67+'Clients Charges Govt'!M67</f>
        <v>#ERROR!</v>
      </c>
      <c r="N50" s="356" t="str">
        <f>'Clients Charges Prop'!N67+'Clients Charges Govt'!N67</f>
        <v>#ERROR!</v>
      </c>
      <c r="O50" s="356" t="str">
        <f>'Clients Charges Prop'!O67+'Clients Charges Govt'!O67</f>
        <v>#ERROR!</v>
      </c>
      <c r="P50" s="356" t="str">
        <f>'Clients Charges Prop'!P67+'Clients Charges Govt'!P67</f>
        <v>#ERROR!</v>
      </c>
      <c r="Q50" s="356" t="str">
        <f>'Clients Charges Prop'!Q67+'Clients Charges Govt'!Q67</f>
        <v>#ERROR!</v>
      </c>
      <c r="R50" s="356" t="str">
        <f>'Clients Charges Prop'!R67+'Clients Charges Govt'!R67</f>
        <v>#ERROR!</v>
      </c>
      <c r="S50" s="356" t="str">
        <f>'Clients Charges Prop'!S67+'Clients Charges Govt'!S67</f>
        <v>#ERROR!</v>
      </c>
      <c r="T50" s="356" t="str">
        <f>'Clients Charges Prop'!T67+'Clients Charges Govt'!T67</f>
        <v>#ERROR!</v>
      </c>
      <c r="U50" s="356" t="str">
        <f>'Clients Charges Prop'!U67+'Clients Charges Govt'!U67</f>
        <v>#ERROR!</v>
      </c>
    </row>
    <row r="51" ht="15.75" customHeight="1">
      <c r="A51" s="355">
        <v>45429.0</v>
      </c>
      <c r="B51" s="358">
        <f>'Clients Charges Prop'!B68+'Clients Charges Govt'!B68</f>
        <v>22411.65</v>
      </c>
      <c r="C51" s="356" t="str">
        <f>'Clients Charges Prop'!C68+'Clients Charges Govt'!C68</f>
        <v>#ERROR!</v>
      </c>
      <c r="D51" s="356" t="str">
        <f>'Clients Charges Prop'!D68+'Clients Charges Govt'!D68</f>
        <v>#ERROR!</v>
      </c>
      <c r="E51" s="356" t="str">
        <f>'Clients Charges Prop'!E68+'Clients Charges Govt'!E68</f>
        <v>#ERROR!</v>
      </c>
      <c r="F51" s="356" t="str">
        <f>'Clients Charges Prop'!F68+'Clients Charges Govt'!F68</f>
        <v>#ERROR!</v>
      </c>
      <c r="G51" s="356" t="str">
        <f>'Clients Charges Prop'!G68+'Clients Charges Govt'!G68</f>
        <v>#ERROR!</v>
      </c>
      <c r="H51" s="356" t="str">
        <f>'Clients Charges Prop'!H68+'Clients Charges Govt'!H68</f>
        <v>#ERROR!</v>
      </c>
      <c r="I51" s="356" t="str">
        <f>'Clients Charges Prop'!I68+'Clients Charges Govt'!I68</f>
        <v>#ERROR!</v>
      </c>
      <c r="J51" s="356" t="str">
        <f>'Clients Charges Prop'!J68+'Clients Charges Govt'!J68</f>
        <v>#ERROR!</v>
      </c>
      <c r="K51" s="356" t="str">
        <f>'Clients Charges Prop'!K68+'Clients Charges Govt'!K68</f>
        <v>#ERROR!</v>
      </c>
      <c r="L51" s="356" t="str">
        <f>'Clients Charges Prop'!L68+'Clients Charges Govt'!L68</f>
        <v>#ERROR!</v>
      </c>
      <c r="M51" s="356" t="str">
        <f>'Clients Charges Prop'!M68+'Clients Charges Govt'!M68</f>
        <v>#ERROR!</v>
      </c>
      <c r="N51" s="356" t="str">
        <f>'Clients Charges Prop'!N68+'Clients Charges Govt'!N68</f>
        <v>#ERROR!</v>
      </c>
      <c r="O51" s="356" t="str">
        <f>'Clients Charges Prop'!O68+'Clients Charges Govt'!O68</f>
        <v>#ERROR!</v>
      </c>
      <c r="P51" s="356" t="str">
        <f>'Clients Charges Prop'!P68+'Clients Charges Govt'!P68</f>
        <v>#ERROR!</v>
      </c>
      <c r="Q51" s="356" t="str">
        <f>'Clients Charges Prop'!Q68+'Clients Charges Govt'!Q68</f>
        <v>#ERROR!</v>
      </c>
      <c r="R51" s="356" t="str">
        <f>'Clients Charges Prop'!R68+'Clients Charges Govt'!R68</f>
        <v>#ERROR!</v>
      </c>
      <c r="S51" s="356" t="str">
        <f>'Clients Charges Prop'!S68+'Clients Charges Govt'!S68</f>
        <v>#ERROR!</v>
      </c>
      <c r="T51" s="356" t="str">
        <f>'Clients Charges Prop'!T68+'Clients Charges Govt'!T68</f>
        <v>#ERROR!</v>
      </c>
      <c r="U51" s="356" t="str">
        <f>'Clients Charges Prop'!U68+'Clients Charges Govt'!U68</f>
        <v>#ERROR!</v>
      </c>
    </row>
    <row r="52" ht="15.75" customHeight="1">
      <c r="A52" s="355">
        <v>45433.0</v>
      </c>
      <c r="B52" s="358">
        <f>'Clients Charges Prop'!B69+'Clients Charges Govt'!B69</f>
        <v>22411.65</v>
      </c>
      <c r="C52" s="356" t="str">
        <f>'Clients Charges Prop'!C69+'Clients Charges Govt'!C69</f>
        <v>#ERROR!</v>
      </c>
      <c r="D52" s="356" t="str">
        <f>'Clients Charges Prop'!D69+'Clients Charges Govt'!D69</f>
        <v>#ERROR!</v>
      </c>
      <c r="E52" s="356" t="str">
        <f>'Clients Charges Prop'!E69+'Clients Charges Govt'!E69</f>
        <v>#ERROR!</v>
      </c>
      <c r="F52" s="356" t="str">
        <f>'Clients Charges Prop'!F69+'Clients Charges Govt'!F69</f>
        <v>#ERROR!</v>
      </c>
      <c r="G52" s="356" t="str">
        <f>'Clients Charges Prop'!G69+'Clients Charges Govt'!G69</f>
        <v>#ERROR!</v>
      </c>
      <c r="H52" s="356" t="str">
        <f>'Clients Charges Prop'!H69+'Clients Charges Govt'!H69</f>
        <v>#ERROR!</v>
      </c>
      <c r="I52" s="356" t="str">
        <f>'Clients Charges Prop'!I69+'Clients Charges Govt'!I69</f>
        <v>#ERROR!</v>
      </c>
      <c r="J52" s="356" t="str">
        <f>'Clients Charges Prop'!J69+'Clients Charges Govt'!J69</f>
        <v>#ERROR!</v>
      </c>
      <c r="K52" s="356" t="str">
        <f>'Clients Charges Prop'!K69+'Clients Charges Govt'!K69</f>
        <v>#ERROR!</v>
      </c>
      <c r="L52" s="356" t="str">
        <f>'Clients Charges Prop'!L69+'Clients Charges Govt'!L69</f>
        <v>#ERROR!</v>
      </c>
      <c r="M52" s="356" t="str">
        <f>'Clients Charges Prop'!M69+'Clients Charges Govt'!M69</f>
        <v>#ERROR!</v>
      </c>
      <c r="N52" s="356" t="str">
        <f>'Clients Charges Prop'!N69+'Clients Charges Govt'!N69</f>
        <v>#ERROR!</v>
      </c>
      <c r="O52" s="356" t="str">
        <f>'Clients Charges Prop'!O69+'Clients Charges Govt'!O69</f>
        <v>#ERROR!</v>
      </c>
      <c r="P52" s="356" t="str">
        <f>'Clients Charges Prop'!P69+'Clients Charges Govt'!P69</f>
        <v>#ERROR!</v>
      </c>
      <c r="Q52" s="356" t="str">
        <f>'Clients Charges Prop'!Q69+'Clients Charges Govt'!Q69</f>
        <v>#ERROR!</v>
      </c>
      <c r="R52" s="356" t="str">
        <f>'Clients Charges Prop'!R69+'Clients Charges Govt'!R69</f>
        <v>#ERROR!</v>
      </c>
      <c r="S52" s="356" t="str">
        <f>'Clients Charges Prop'!S69+'Clients Charges Govt'!S69</f>
        <v>#ERROR!</v>
      </c>
      <c r="T52" s="356" t="str">
        <f>'Clients Charges Prop'!T69+'Clients Charges Govt'!T69</f>
        <v>#ERROR!</v>
      </c>
      <c r="U52" s="356" t="str">
        <f>'Clients Charges Prop'!U69+'Clients Charges Govt'!U69</f>
        <v>#ERROR!</v>
      </c>
    </row>
    <row r="53" ht="15.75" customHeight="1">
      <c r="A53" s="355">
        <v>45434.0</v>
      </c>
      <c r="B53" s="358">
        <f>'Clients Charges Prop'!B70+'Clients Charges Govt'!B70</f>
        <v>22411.65</v>
      </c>
      <c r="C53" s="356" t="str">
        <f>'Clients Charges Prop'!C70+'Clients Charges Govt'!C70</f>
        <v>#ERROR!</v>
      </c>
      <c r="D53" s="356" t="str">
        <f>'Clients Charges Prop'!D70+'Clients Charges Govt'!D70</f>
        <v>#ERROR!</v>
      </c>
      <c r="E53" s="356" t="str">
        <f>'Clients Charges Prop'!E70+'Clients Charges Govt'!E70</f>
        <v>#ERROR!</v>
      </c>
      <c r="F53" s="356" t="str">
        <f>'Clients Charges Prop'!F70+'Clients Charges Govt'!F70</f>
        <v>#ERROR!</v>
      </c>
      <c r="G53" s="356" t="str">
        <f>'Clients Charges Prop'!G70+'Clients Charges Govt'!G70</f>
        <v>#ERROR!</v>
      </c>
      <c r="H53" s="356" t="str">
        <f>'Clients Charges Prop'!H70+'Clients Charges Govt'!H70</f>
        <v>#ERROR!</v>
      </c>
      <c r="I53" s="356" t="str">
        <f>'Clients Charges Prop'!I70+'Clients Charges Govt'!I70</f>
        <v>#ERROR!</v>
      </c>
      <c r="J53" s="356" t="str">
        <f>'Clients Charges Prop'!J70+'Clients Charges Govt'!J70</f>
        <v>#ERROR!</v>
      </c>
      <c r="K53" s="356" t="str">
        <f>'Clients Charges Prop'!K70+'Clients Charges Govt'!K70</f>
        <v>#ERROR!</v>
      </c>
      <c r="L53" s="356" t="str">
        <f>'Clients Charges Prop'!L70+'Clients Charges Govt'!L70</f>
        <v>#ERROR!</v>
      </c>
      <c r="M53" s="356" t="str">
        <f>'Clients Charges Prop'!M70+'Clients Charges Govt'!M70</f>
        <v>#ERROR!</v>
      </c>
      <c r="N53" s="356" t="str">
        <f>'Clients Charges Prop'!N70+'Clients Charges Govt'!N70</f>
        <v>#ERROR!</v>
      </c>
      <c r="O53" s="356" t="str">
        <f>'Clients Charges Prop'!O70+'Clients Charges Govt'!O70</f>
        <v>#ERROR!</v>
      </c>
      <c r="P53" s="356" t="str">
        <f>'Clients Charges Prop'!P70+'Clients Charges Govt'!P70</f>
        <v>#ERROR!</v>
      </c>
      <c r="Q53" s="356" t="str">
        <f>'Clients Charges Prop'!Q70+'Clients Charges Govt'!Q70</f>
        <v>#ERROR!</v>
      </c>
      <c r="R53" s="356" t="str">
        <f>'Clients Charges Prop'!R70+'Clients Charges Govt'!R70</f>
        <v>#ERROR!</v>
      </c>
      <c r="S53" s="356" t="str">
        <f>'Clients Charges Prop'!S70+'Clients Charges Govt'!S70</f>
        <v>#ERROR!</v>
      </c>
      <c r="T53" s="356" t="str">
        <f>'Clients Charges Prop'!T70+'Clients Charges Govt'!T70</f>
        <v>#ERROR!</v>
      </c>
      <c r="U53" s="356" t="str">
        <f>'Clients Charges Prop'!U70+'Clients Charges Govt'!U70</f>
        <v>#ERROR!</v>
      </c>
    </row>
    <row r="54" ht="15.75" customHeight="1">
      <c r="A54" s="355">
        <v>45435.0</v>
      </c>
      <c r="B54" s="358">
        <f>'Clients Charges Prop'!B71+'Clients Charges Govt'!B71</f>
        <v>22411.65</v>
      </c>
      <c r="C54" s="356" t="str">
        <f>'Clients Charges Prop'!C71+'Clients Charges Govt'!C71</f>
        <v>#ERROR!</v>
      </c>
      <c r="D54" s="356" t="str">
        <f>'Clients Charges Prop'!D71+'Clients Charges Govt'!D71</f>
        <v>#ERROR!</v>
      </c>
      <c r="E54" s="356" t="str">
        <f>'Clients Charges Prop'!E71+'Clients Charges Govt'!E71</f>
        <v>#ERROR!</v>
      </c>
      <c r="F54" s="356" t="str">
        <f>'Clients Charges Prop'!F71+'Clients Charges Govt'!F71</f>
        <v>#ERROR!</v>
      </c>
      <c r="G54" s="356" t="str">
        <f>'Clients Charges Prop'!G71+'Clients Charges Govt'!G71</f>
        <v>#ERROR!</v>
      </c>
      <c r="H54" s="356" t="str">
        <f>'Clients Charges Prop'!H71+'Clients Charges Govt'!H71</f>
        <v>#ERROR!</v>
      </c>
      <c r="I54" s="356" t="str">
        <f>'Clients Charges Prop'!I71+'Clients Charges Govt'!I71</f>
        <v>#ERROR!</v>
      </c>
      <c r="J54" s="356" t="str">
        <f>'Clients Charges Prop'!J71+'Clients Charges Govt'!J71</f>
        <v>#ERROR!</v>
      </c>
      <c r="K54" s="356" t="str">
        <f>'Clients Charges Prop'!K71+'Clients Charges Govt'!K71</f>
        <v>#ERROR!</v>
      </c>
      <c r="L54" s="356" t="str">
        <f>'Clients Charges Prop'!L71+'Clients Charges Govt'!L71</f>
        <v>#ERROR!</v>
      </c>
      <c r="M54" s="356" t="str">
        <f>'Clients Charges Prop'!M71+'Clients Charges Govt'!M71</f>
        <v>#ERROR!</v>
      </c>
      <c r="N54" s="356" t="str">
        <f>'Clients Charges Prop'!N71+'Clients Charges Govt'!N71</f>
        <v>#ERROR!</v>
      </c>
      <c r="O54" s="356" t="str">
        <f>'Clients Charges Prop'!O71+'Clients Charges Govt'!O71</f>
        <v>#ERROR!</v>
      </c>
      <c r="P54" s="356" t="str">
        <f>'Clients Charges Prop'!P71+'Clients Charges Govt'!P71</f>
        <v>#ERROR!</v>
      </c>
      <c r="Q54" s="356" t="str">
        <f>'Clients Charges Prop'!Q71+'Clients Charges Govt'!Q71</f>
        <v>#ERROR!</v>
      </c>
      <c r="R54" s="356" t="str">
        <f>'Clients Charges Prop'!R71+'Clients Charges Govt'!R71</f>
        <v>#ERROR!</v>
      </c>
      <c r="S54" s="356" t="str">
        <f>'Clients Charges Prop'!S71+'Clients Charges Govt'!S71</f>
        <v>#ERROR!</v>
      </c>
      <c r="T54" s="356" t="str">
        <f>'Clients Charges Prop'!T71+'Clients Charges Govt'!T71</f>
        <v>#ERROR!</v>
      </c>
      <c r="U54" s="356" t="str">
        <f>'Clients Charges Prop'!U71+'Clients Charges Govt'!U71</f>
        <v>#ERROR!</v>
      </c>
    </row>
    <row r="55" ht="15.75" customHeight="1">
      <c r="A55" s="355">
        <v>45436.0</v>
      </c>
      <c r="B55" s="358">
        <f>'Clients Charges Prop'!B72+'Clients Charges Govt'!B72</f>
        <v>22411.65</v>
      </c>
      <c r="C55" s="356" t="str">
        <f>'Clients Charges Prop'!C72+'Clients Charges Govt'!C72</f>
        <v>#ERROR!</v>
      </c>
      <c r="D55" s="356" t="str">
        <f>'Clients Charges Prop'!D72+'Clients Charges Govt'!D72</f>
        <v>#ERROR!</v>
      </c>
      <c r="E55" s="356" t="str">
        <f>'Clients Charges Prop'!E72+'Clients Charges Govt'!E72</f>
        <v>#ERROR!</v>
      </c>
      <c r="F55" s="356" t="str">
        <f>'Clients Charges Prop'!F72+'Clients Charges Govt'!F72</f>
        <v>#ERROR!</v>
      </c>
      <c r="G55" s="356" t="str">
        <f>'Clients Charges Prop'!G72+'Clients Charges Govt'!G72</f>
        <v>#ERROR!</v>
      </c>
      <c r="H55" s="356" t="str">
        <f>'Clients Charges Prop'!H72+'Clients Charges Govt'!H72</f>
        <v>#ERROR!</v>
      </c>
      <c r="I55" s="356" t="str">
        <f>'Clients Charges Prop'!I72+'Clients Charges Govt'!I72</f>
        <v>#ERROR!</v>
      </c>
      <c r="J55" s="356" t="str">
        <f>'Clients Charges Prop'!J72+'Clients Charges Govt'!J72</f>
        <v>#ERROR!</v>
      </c>
      <c r="K55" s="356" t="str">
        <f>'Clients Charges Prop'!K72+'Clients Charges Govt'!K72</f>
        <v>#ERROR!</v>
      </c>
      <c r="L55" s="356" t="str">
        <f>'Clients Charges Prop'!L72+'Clients Charges Govt'!L72</f>
        <v>#ERROR!</v>
      </c>
      <c r="M55" s="356" t="str">
        <f>'Clients Charges Prop'!M72+'Clients Charges Govt'!M72</f>
        <v>#ERROR!</v>
      </c>
      <c r="N55" s="356" t="str">
        <f>'Clients Charges Prop'!N72+'Clients Charges Govt'!N72</f>
        <v>#ERROR!</v>
      </c>
      <c r="O55" s="356" t="str">
        <f>'Clients Charges Prop'!O72+'Clients Charges Govt'!O72</f>
        <v>#ERROR!</v>
      </c>
      <c r="P55" s="356" t="str">
        <f>'Clients Charges Prop'!P72+'Clients Charges Govt'!P72</f>
        <v>#ERROR!</v>
      </c>
      <c r="Q55" s="356" t="str">
        <f>'Clients Charges Prop'!Q72+'Clients Charges Govt'!Q72</f>
        <v>#ERROR!</v>
      </c>
      <c r="R55" s="356" t="str">
        <f>'Clients Charges Prop'!R72+'Clients Charges Govt'!R72</f>
        <v>#ERROR!</v>
      </c>
      <c r="S55" s="356" t="str">
        <f>'Clients Charges Prop'!S72+'Clients Charges Govt'!S72</f>
        <v>#ERROR!</v>
      </c>
      <c r="T55" s="356" t="str">
        <f>'Clients Charges Prop'!T72+'Clients Charges Govt'!T72</f>
        <v>#ERROR!</v>
      </c>
      <c r="U55" s="356" t="str">
        <f>'Clients Charges Prop'!U72+'Clients Charges Govt'!U72</f>
        <v>#ERROR!</v>
      </c>
    </row>
    <row r="56" ht="15.75" customHeight="1">
      <c r="A56" s="355">
        <v>45439.0</v>
      </c>
      <c r="B56" s="358">
        <f>'Clients Charges Prop'!B73+'Clients Charges Govt'!B73</f>
        <v>22411.65</v>
      </c>
      <c r="C56" s="356" t="str">
        <f>'Clients Charges Prop'!C73+'Clients Charges Govt'!C73</f>
        <v>#ERROR!</v>
      </c>
      <c r="D56" s="356" t="str">
        <f>'Clients Charges Prop'!D73+'Clients Charges Govt'!D73</f>
        <v>#ERROR!</v>
      </c>
      <c r="E56" s="356" t="str">
        <f>'Clients Charges Prop'!E73+'Clients Charges Govt'!E73</f>
        <v>#ERROR!</v>
      </c>
      <c r="F56" s="356" t="str">
        <f>'Clients Charges Prop'!F73+'Clients Charges Govt'!F73</f>
        <v>#ERROR!</v>
      </c>
      <c r="G56" s="356" t="str">
        <f>'Clients Charges Prop'!G73+'Clients Charges Govt'!G73</f>
        <v>#ERROR!</v>
      </c>
      <c r="H56" s="356" t="str">
        <f>'Clients Charges Prop'!H73+'Clients Charges Govt'!H73</f>
        <v>#ERROR!</v>
      </c>
      <c r="I56" s="356" t="str">
        <f>'Clients Charges Prop'!I73+'Clients Charges Govt'!I73</f>
        <v>#ERROR!</v>
      </c>
      <c r="J56" s="356" t="str">
        <f>'Clients Charges Prop'!J73+'Clients Charges Govt'!J73</f>
        <v>#ERROR!</v>
      </c>
      <c r="K56" s="356" t="str">
        <f>'Clients Charges Prop'!K73+'Clients Charges Govt'!K73</f>
        <v>#ERROR!</v>
      </c>
      <c r="L56" s="356" t="str">
        <f>'Clients Charges Prop'!L73+'Clients Charges Govt'!L73</f>
        <v>#ERROR!</v>
      </c>
      <c r="M56" s="356" t="str">
        <f>'Clients Charges Prop'!M73+'Clients Charges Govt'!M73</f>
        <v>#ERROR!</v>
      </c>
      <c r="N56" s="356" t="str">
        <f>'Clients Charges Prop'!N73+'Clients Charges Govt'!N73</f>
        <v>#ERROR!</v>
      </c>
      <c r="O56" s="356" t="str">
        <f>'Clients Charges Prop'!O73+'Clients Charges Govt'!O73</f>
        <v>#ERROR!</v>
      </c>
      <c r="P56" s="356" t="str">
        <f>'Clients Charges Prop'!P73+'Clients Charges Govt'!P73</f>
        <v>#ERROR!</v>
      </c>
      <c r="Q56" s="356" t="str">
        <f>'Clients Charges Prop'!Q73+'Clients Charges Govt'!Q73</f>
        <v>#ERROR!</v>
      </c>
      <c r="R56" s="356" t="str">
        <f>'Clients Charges Prop'!R73+'Clients Charges Govt'!R73</f>
        <v>#ERROR!</v>
      </c>
      <c r="S56" s="356" t="str">
        <f>'Clients Charges Prop'!S73+'Clients Charges Govt'!S73</f>
        <v>#ERROR!</v>
      </c>
      <c r="T56" s="356" t="str">
        <f>'Clients Charges Prop'!T73+'Clients Charges Govt'!T73</f>
        <v>#ERROR!</v>
      </c>
      <c r="U56" s="356" t="str">
        <f>'Clients Charges Prop'!U73+'Clients Charges Govt'!U73</f>
        <v>#ERROR!</v>
      </c>
    </row>
    <row r="57" ht="15.75" customHeight="1">
      <c r="A57" s="355">
        <v>45440.0</v>
      </c>
      <c r="B57" s="358">
        <f>'Clients Charges Prop'!B74+'Clients Charges Govt'!B74</f>
        <v>22411.65</v>
      </c>
      <c r="C57" s="356" t="str">
        <f>'Clients Charges Prop'!C74+'Clients Charges Govt'!C74</f>
        <v>#ERROR!</v>
      </c>
      <c r="D57" s="356" t="str">
        <f>'Clients Charges Prop'!D74+'Clients Charges Govt'!D74</f>
        <v>#ERROR!</v>
      </c>
      <c r="E57" s="356" t="str">
        <f>'Clients Charges Prop'!E74+'Clients Charges Govt'!E74</f>
        <v>#ERROR!</v>
      </c>
      <c r="F57" s="356" t="str">
        <f>'Clients Charges Prop'!F74+'Clients Charges Govt'!F74</f>
        <v>#ERROR!</v>
      </c>
      <c r="G57" s="356" t="str">
        <f>'Clients Charges Prop'!G74+'Clients Charges Govt'!G74</f>
        <v>#ERROR!</v>
      </c>
      <c r="H57" s="356" t="str">
        <f>'Clients Charges Prop'!H74+'Clients Charges Govt'!H74</f>
        <v>#ERROR!</v>
      </c>
      <c r="I57" s="356" t="str">
        <f>'Clients Charges Prop'!I74+'Clients Charges Govt'!I74</f>
        <v>#ERROR!</v>
      </c>
      <c r="J57" s="356" t="str">
        <f>'Clients Charges Prop'!J74+'Clients Charges Govt'!J74</f>
        <v>#ERROR!</v>
      </c>
      <c r="K57" s="356" t="str">
        <f>'Clients Charges Prop'!K74+'Clients Charges Govt'!K74</f>
        <v>#ERROR!</v>
      </c>
      <c r="L57" s="356" t="str">
        <f>'Clients Charges Prop'!L74+'Clients Charges Govt'!L74</f>
        <v>#ERROR!</v>
      </c>
      <c r="M57" s="356" t="str">
        <f>'Clients Charges Prop'!M74+'Clients Charges Govt'!M74</f>
        <v>#ERROR!</v>
      </c>
      <c r="N57" s="356" t="str">
        <f>'Clients Charges Prop'!N74+'Clients Charges Govt'!N74</f>
        <v>#ERROR!</v>
      </c>
      <c r="O57" s="356" t="str">
        <f>'Clients Charges Prop'!O74+'Clients Charges Govt'!O74</f>
        <v>#ERROR!</v>
      </c>
      <c r="P57" s="356" t="str">
        <f>'Clients Charges Prop'!P74+'Clients Charges Govt'!P74</f>
        <v>#ERROR!</v>
      </c>
      <c r="Q57" s="356" t="str">
        <f>'Clients Charges Prop'!Q74+'Clients Charges Govt'!Q74</f>
        <v>#ERROR!</v>
      </c>
      <c r="R57" s="356" t="str">
        <f>'Clients Charges Prop'!R74+'Clients Charges Govt'!R74</f>
        <v>#ERROR!</v>
      </c>
      <c r="S57" s="356" t="str">
        <f>'Clients Charges Prop'!S74+'Clients Charges Govt'!S74</f>
        <v>#ERROR!</v>
      </c>
      <c r="T57" s="356" t="str">
        <f>'Clients Charges Prop'!T74+'Clients Charges Govt'!T74</f>
        <v>#ERROR!</v>
      </c>
      <c r="U57" s="356" t="str">
        <f>'Clients Charges Prop'!U74+'Clients Charges Govt'!U74</f>
        <v>#ERROR!</v>
      </c>
    </row>
    <row r="58" ht="15.75" customHeight="1">
      <c r="A58" s="355">
        <v>45441.0</v>
      </c>
      <c r="B58" s="358">
        <f>'Clients Charges Prop'!B75+'Clients Charges Govt'!B75</f>
        <v>22411.65</v>
      </c>
      <c r="C58" s="356" t="str">
        <f>'Clients Charges Prop'!C75+'Clients Charges Govt'!C75</f>
        <v>#ERROR!</v>
      </c>
      <c r="D58" s="356" t="str">
        <f>'Clients Charges Prop'!D75+'Clients Charges Govt'!D75</f>
        <v>#ERROR!</v>
      </c>
      <c r="E58" s="356" t="str">
        <f>'Clients Charges Prop'!E75+'Clients Charges Govt'!E75</f>
        <v>#ERROR!</v>
      </c>
      <c r="F58" s="356" t="str">
        <f>'Clients Charges Prop'!F75+'Clients Charges Govt'!F75</f>
        <v>#ERROR!</v>
      </c>
      <c r="G58" s="356" t="str">
        <f>'Clients Charges Prop'!G75+'Clients Charges Govt'!G75</f>
        <v>#ERROR!</v>
      </c>
      <c r="H58" s="356" t="str">
        <f>'Clients Charges Prop'!H75+'Clients Charges Govt'!H75</f>
        <v>#ERROR!</v>
      </c>
      <c r="I58" s="356" t="str">
        <f>'Clients Charges Prop'!I75+'Clients Charges Govt'!I75</f>
        <v>#ERROR!</v>
      </c>
      <c r="J58" s="356" t="str">
        <f>'Clients Charges Prop'!J75+'Clients Charges Govt'!J75</f>
        <v>#ERROR!</v>
      </c>
      <c r="K58" s="356" t="str">
        <f>'Clients Charges Prop'!K75+'Clients Charges Govt'!K75</f>
        <v>#ERROR!</v>
      </c>
      <c r="L58" s="356" t="str">
        <f>'Clients Charges Prop'!L75+'Clients Charges Govt'!L75</f>
        <v>#ERROR!</v>
      </c>
      <c r="M58" s="356" t="str">
        <f>'Clients Charges Prop'!M75+'Clients Charges Govt'!M75</f>
        <v>#ERROR!</v>
      </c>
      <c r="N58" s="356" t="str">
        <f>'Clients Charges Prop'!N75+'Clients Charges Govt'!N75</f>
        <v>#ERROR!</v>
      </c>
      <c r="O58" s="356" t="str">
        <f>'Clients Charges Prop'!O75+'Clients Charges Govt'!O75</f>
        <v>#ERROR!</v>
      </c>
      <c r="P58" s="356" t="str">
        <f>'Clients Charges Prop'!P75+'Clients Charges Govt'!P75</f>
        <v>#ERROR!</v>
      </c>
      <c r="Q58" s="356" t="str">
        <f>'Clients Charges Prop'!Q75+'Clients Charges Govt'!Q75</f>
        <v>#ERROR!</v>
      </c>
      <c r="R58" s="356" t="str">
        <f>'Clients Charges Prop'!R75+'Clients Charges Govt'!R75</f>
        <v>#ERROR!</v>
      </c>
      <c r="S58" s="356" t="str">
        <f>'Clients Charges Prop'!S75+'Clients Charges Govt'!S75</f>
        <v>#ERROR!</v>
      </c>
      <c r="T58" s="356" t="str">
        <f>'Clients Charges Prop'!T75+'Clients Charges Govt'!T75</f>
        <v>#ERROR!</v>
      </c>
      <c r="U58" s="356" t="str">
        <f>'Clients Charges Prop'!U75+'Clients Charges Govt'!U75</f>
        <v>#ERROR!</v>
      </c>
    </row>
    <row r="59" ht="15.75" customHeight="1">
      <c r="A59" s="355">
        <v>45442.0</v>
      </c>
      <c r="B59" s="358">
        <f>'Clients Charges Prop'!B76+'Clients Charges Govt'!B76</f>
        <v>22411.65</v>
      </c>
      <c r="C59" s="356" t="str">
        <f>'Clients Charges Prop'!C76+'Clients Charges Govt'!C76</f>
        <v>#ERROR!</v>
      </c>
      <c r="D59" s="356" t="str">
        <f>'Clients Charges Prop'!D76+'Clients Charges Govt'!D76</f>
        <v>#ERROR!</v>
      </c>
      <c r="E59" s="356" t="str">
        <f>'Clients Charges Prop'!E76+'Clients Charges Govt'!E76</f>
        <v>#ERROR!</v>
      </c>
      <c r="F59" s="356" t="str">
        <f>'Clients Charges Prop'!F76+'Clients Charges Govt'!F76</f>
        <v>#ERROR!</v>
      </c>
      <c r="G59" s="356" t="str">
        <f>'Clients Charges Prop'!G76+'Clients Charges Govt'!G76</f>
        <v>#ERROR!</v>
      </c>
      <c r="H59" s="356" t="str">
        <f>'Clients Charges Prop'!H76+'Clients Charges Govt'!H76</f>
        <v>#ERROR!</v>
      </c>
      <c r="I59" s="356" t="str">
        <f>'Clients Charges Prop'!I76+'Clients Charges Govt'!I76</f>
        <v>#ERROR!</v>
      </c>
      <c r="J59" s="356" t="str">
        <f>'Clients Charges Prop'!J76+'Clients Charges Govt'!J76</f>
        <v>#ERROR!</v>
      </c>
      <c r="K59" s="356" t="str">
        <f>'Clients Charges Prop'!K76+'Clients Charges Govt'!K76</f>
        <v>#ERROR!</v>
      </c>
      <c r="L59" s="356" t="str">
        <f>'Clients Charges Prop'!L76+'Clients Charges Govt'!L76</f>
        <v>#ERROR!</v>
      </c>
      <c r="M59" s="356" t="str">
        <f>'Clients Charges Prop'!M76+'Clients Charges Govt'!M76</f>
        <v>#ERROR!</v>
      </c>
      <c r="N59" s="356" t="str">
        <f>'Clients Charges Prop'!N76+'Clients Charges Govt'!N76</f>
        <v>#ERROR!</v>
      </c>
      <c r="O59" s="356" t="str">
        <f>'Clients Charges Prop'!O76+'Clients Charges Govt'!O76</f>
        <v>#ERROR!</v>
      </c>
      <c r="P59" s="356" t="str">
        <f>'Clients Charges Prop'!P76+'Clients Charges Govt'!P76</f>
        <v>#ERROR!</v>
      </c>
      <c r="Q59" s="356" t="str">
        <f>'Clients Charges Prop'!Q76+'Clients Charges Govt'!Q76</f>
        <v>#ERROR!</v>
      </c>
      <c r="R59" s="356" t="str">
        <f>'Clients Charges Prop'!R76+'Clients Charges Govt'!R76</f>
        <v>#ERROR!</v>
      </c>
      <c r="S59" s="356" t="str">
        <f>'Clients Charges Prop'!S76+'Clients Charges Govt'!S76</f>
        <v>#ERROR!</v>
      </c>
      <c r="T59" s="356" t="str">
        <f>'Clients Charges Prop'!T76+'Clients Charges Govt'!T76</f>
        <v>#ERROR!</v>
      </c>
      <c r="U59" s="356" t="str">
        <f>'Clients Charges Prop'!U76+'Clients Charges Govt'!U76</f>
        <v>#ERROR!</v>
      </c>
    </row>
    <row r="60" ht="15.75" customHeight="1">
      <c r="A60" s="355">
        <v>45443.0</v>
      </c>
      <c r="B60" s="356">
        <f>'Clients Charges Prop'!B77+'Clients Charges Govt'!B77</f>
        <v>0</v>
      </c>
      <c r="C60" s="356" t="str">
        <f>'Clients Charges Prop'!C77+'Clients Charges Govt'!C77</f>
        <v>#ERROR!</v>
      </c>
      <c r="D60" s="356" t="str">
        <f>'Clients Charges Prop'!D77+'Clients Charges Govt'!D77</f>
        <v>#ERROR!</v>
      </c>
      <c r="E60" s="356" t="str">
        <f>'Clients Charges Prop'!E77+'Clients Charges Govt'!E77</f>
        <v>#ERROR!</v>
      </c>
      <c r="F60" s="356" t="str">
        <f>'Clients Charges Prop'!F77+'Clients Charges Govt'!F77</f>
        <v>#ERROR!</v>
      </c>
      <c r="G60" s="356" t="str">
        <f>'Clients Charges Prop'!G77+'Clients Charges Govt'!G77</f>
        <v>#ERROR!</v>
      </c>
      <c r="H60" s="356" t="str">
        <f>'Clients Charges Prop'!H77+'Clients Charges Govt'!H77</f>
        <v>#ERROR!</v>
      </c>
      <c r="I60" s="356" t="str">
        <f>'Clients Charges Prop'!I77+'Clients Charges Govt'!I77</f>
        <v>#ERROR!</v>
      </c>
      <c r="J60" s="356" t="str">
        <f>'Clients Charges Prop'!J77+'Clients Charges Govt'!J77</f>
        <v>#ERROR!</v>
      </c>
      <c r="K60" s="356" t="str">
        <f>'Clients Charges Prop'!K77+'Clients Charges Govt'!K77</f>
        <v>#ERROR!</v>
      </c>
      <c r="L60" s="356" t="str">
        <f>'Clients Charges Prop'!L77+'Clients Charges Govt'!L77</f>
        <v>#ERROR!</v>
      </c>
      <c r="M60" s="356" t="str">
        <f>'Clients Charges Prop'!M77+'Clients Charges Govt'!M77</f>
        <v>#ERROR!</v>
      </c>
      <c r="N60" s="356" t="str">
        <f>'Clients Charges Prop'!N77+'Clients Charges Govt'!N77</f>
        <v>#ERROR!</v>
      </c>
      <c r="O60" s="356" t="str">
        <f>'Clients Charges Prop'!O77+'Clients Charges Govt'!O77</f>
        <v>#ERROR!</v>
      </c>
      <c r="P60" s="356" t="str">
        <f>'Clients Charges Prop'!P77+'Clients Charges Govt'!P77</f>
        <v>#ERROR!</v>
      </c>
      <c r="Q60" s="356" t="str">
        <f>'Clients Charges Prop'!Q77+'Clients Charges Govt'!Q77</f>
        <v>#ERROR!</v>
      </c>
      <c r="R60" s="356" t="str">
        <f>'Clients Charges Prop'!R77+'Clients Charges Govt'!R77</f>
        <v>#ERROR!</v>
      </c>
      <c r="S60" s="356" t="str">
        <f>'Clients Charges Prop'!S77+'Clients Charges Govt'!S77</f>
        <v>#ERROR!</v>
      </c>
      <c r="T60" s="356" t="str">
        <f>'Clients Charges Prop'!T77+'Clients Charges Govt'!T77</f>
        <v>#ERROR!</v>
      </c>
      <c r="U60" s="356" t="str">
        <f>'Clients Charges Prop'!U77+'Clients Charges Govt'!U77</f>
        <v>#ERROR!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0"/>
    <col customWidth="1" min="2" max="2" width="19.67"/>
    <col customWidth="1" min="3" max="4" width="22.22"/>
    <col customWidth="1" min="5" max="5" width="17.67"/>
    <col customWidth="1" min="6" max="6" width="20.33"/>
    <col customWidth="1" min="7" max="7" width="10.44"/>
    <col customWidth="1" min="8" max="26" width="8.56"/>
  </cols>
  <sheetData>
    <row r="1" ht="15.75" customHeight="1">
      <c r="A1" s="362" t="s">
        <v>229</v>
      </c>
      <c r="B1" s="362" t="s">
        <v>230</v>
      </c>
      <c r="C1" s="362" t="s">
        <v>231</v>
      </c>
      <c r="D1" s="362"/>
      <c r="E1" s="363" t="s">
        <v>232</v>
      </c>
      <c r="F1" s="363" t="s">
        <v>233</v>
      </c>
      <c r="G1" s="364" t="s">
        <v>234</v>
      </c>
    </row>
    <row r="2" ht="15.75" customHeight="1">
      <c r="A2" s="365">
        <v>45534.0</v>
      </c>
      <c r="B2" s="159">
        <f t="shared" ref="B2:C2" si="1">E3</f>
        <v>729</v>
      </c>
      <c r="C2" s="159">
        <f t="shared" si="1"/>
        <v>0</v>
      </c>
      <c r="D2" s="159"/>
      <c r="E2" s="366"/>
      <c r="F2" s="366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</row>
    <row r="3" ht="15.75" customHeight="1">
      <c r="A3" s="365">
        <v>45537.0</v>
      </c>
      <c r="B3" s="159">
        <f t="shared" ref="B3:C3" si="2">E4-E3</f>
        <v>1317</v>
      </c>
      <c r="C3" s="159">
        <f t="shared" si="2"/>
        <v>0</v>
      </c>
      <c r="D3" s="159"/>
      <c r="E3" s="366">
        <v>729.0</v>
      </c>
      <c r="F3" s="366">
        <v>0.0</v>
      </c>
    </row>
    <row r="4" ht="15.75" customHeight="1">
      <c r="A4" s="365">
        <v>45538.0</v>
      </c>
      <c r="B4" s="159">
        <f t="shared" ref="B4:C4" si="3">E5-E4</f>
        <v>1271</v>
      </c>
      <c r="C4" s="159">
        <f t="shared" si="3"/>
        <v>0</v>
      </c>
      <c r="D4" s="159"/>
      <c r="E4" s="366">
        <v>2046.0</v>
      </c>
      <c r="F4" s="366">
        <v>0.0</v>
      </c>
    </row>
    <row r="5" ht="15.75" customHeight="1">
      <c r="A5" s="365">
        <v>45539.0</v>
      </c>
      <c r="B5" s="159">
        <f t="shared" ref="B5:C5" si="4">E6-E5</f>
        <v>994</v>
      </c>
      <c r="C5" s="159">
        <f t="shared" si="4"/>
        <v>2217</v>
      </c>
      <c r="D5" s="159"/>
      <c r="E5" s="366">
        <v>3317.0</v>
      </c>
      <c r="F5" s="366">
        <v>0.0</v>
      </c>
    </row>
    <row r="6" ht="15.75" customHeight="1">
      <c r="A6" s="365">
        <v>45540.0</v>
      </c>
      <c r="B6" s="159">
        <f t="shared" ref="B6:C6" si="5">E7-E6</f>
        <v>798</v>
      </c>
      <c r="C6" s="159">
        <f t="shared" si="5"/>
        <v>2149</v>
      </c>
      <c r="D6" s="159"/>
      <c r="E6" s="366">
        <v>4311.0</v>
      </c>
      <c r="F6" s="366">
        <v>2217.0</v>
      </c>
    </row>
    <row r="7" ht="15.75" customHeight="1">
      <c r="A7" s="365">
        <v>45541.0</v>
      </c>
      <c r="B7" s="159">
        <f t="shared" ref="B7:C7" si="6">E8-E7</f>
        <v>1834</v>
      </c>
      <c r="C7" s="159">
        <f t="shared" si="6"/>
        <v>0</v>
      </c>
      <c r="D7" s="159"/>
      <c r="E7" s="366">
        <v>5109.0</v>
      </c>
      <c r="F7" s="366">
        <v>4366.0</v>
      </c>
    </row>
    <row r="8" ht="15.75" customHeight="1">
      <c r="A8" s="365">
        <v>45544.0</v>
      </c>
      <c r="B8" s="159">
        <f t="shared" ref="B8:C8" si="7">E9-E8</f>
        <v>2112</v>
      </c>
      <c r="C8" s="159">
        <f t="shared" si="7"/>
        <v>0</v>
      </c>
      <c r="D8" s="159"/>
      <c r="E8" s="366">
        <v>6943.0</v>
      </c>
      <c r="F8" s="366">
        <v>4366.0</v>
      </c>
    </row>
    <row r="9" ht="15.75" customHeight="1">
      <c r="A9" s="365">
        <v>45545.0</v>
      </c>
      <c r="B9" s="159">
        <f t="shared" ref="B9:C9" si="8">E10-E9</f>
        <v>1671</v>
      </c>
      <c r="C9" s="159">
        <f t="shared" si="8"/>
        <v>0</v>
      </c>
      <c r="D9" s="159"/>
      <c r="E9" s="366">
        <f>11166-2111</f>
        <v>9055</v>
      </c>
      <c r="F9" s="366">
        <v>4366.0</v>
      </c>
    </row>
    <row r="10" ht="15.75" customHeight="1">
      <c r="A10" s="365">
        <v>45546.0</v>
      </c>
      <c r="B10" s="159">
        <f t="shared" ref="B10:C10" si="9">E11-E10</f>
        <v>1272</v>
      </c>
      <c r="C10" s="159">
        <f t="shared" si="9"/>
        <v>0</v>
      </c>
      <c r="D10" s="159"/>
      <c r="E10" s="366">
        <v>10726.0</v>
      </c>
      <c r="F10" s="366">
        <v>4366.0</v>
      </c>
    </row>
    <row r="11" ht="15.75" customHeight="1">
      <c r="A11" s="365">
        <v>45547.0</v>
      </c>
      <c r="B11" s="159">
        <f t="shared" ref="B11:C11" si="10">E12-E11</f>
        <v>3799</v>
      </c>
      <c r="C11" s="159">
        <f t="shared" si="10"/>
        <v>0</v>
      </c>
      <c r="D11" s="159"/>
      <c r="E11" s="366">
        <v>11998.0</v>
      </c>
      <c r="F11" s="366">
        <v>4366.0</v>
      </c>
    </row>
    <row r="12" ht="15.75" customHeight="1">
      <c r="A12" s="365">
        <v>45548.0</v>
      </c>
      <c r="B12" s="159">
        <f t="shared" ref="B12:C12" si="11">E13-E12</f>
        <v>1225</v>
      </c>
      <c r="C12" s="159">
        <f t="shared" si="11"/>
        <v>0</v>
      </c>
      <c r="D12" s="159"/>
      <c r="E12" s="366">
        <v>15797.0</v>
      </c>
      <c r="F12" s="366">
        <v>4366.0</v>
      </c>
    </row>
    <row r="13" ht="15.75" customHeight="1">
      <c r="A13" s="365">
        <v>45551.0</v>
      </c>
      <c r="B13" s="159">
        <f t="shared" ref="B13:C13" si="12">E14-E13</f>
        <v>1249</v>
      </c>
      <c r="C13" s="159">
        <f t="shared" si="12"/>
        <v>0</v>
      </c>
      <c r="D13" s="159"/>
      <c r="E13" s="366">
        <v>17022.0</v>
      </c>
      <c r="F13" s="366">
        <v>4366.0</v>
      </c>
    </row>
    <row r="14" ht="15.75" customHeight="1">
      <c r="A14" s="365">
        <v>45552.0</v>
      </c>
      <c r="B14" s="159">
        <f t="shared" ref="B14:C14" si="13">E15-E14</f>
        <v>529</v>
      </c>
      <c r="C14" s="159">
        <f t="shared" si="13"/>
        <v>3829</v>
      </c>
      <c r="D14" s="159"/>
      <c r="E14" s="366">
        <v>18271.0</v>
      </c>
      <c r="F14" s="366">
        <v>4366.0</v>
      </c>
    </row>
    <row r="15" ht="15.75" customHeight="1">
      <c r="A15" s="365">
        <v>45553.0</v>
      </c>
      <c r="B15" s="159">
        <f t="shared" ref="B15:C15" si="14">E16-E15</f>
        <v>1200</v>
      </c>
      <c r="C15" s="159">
        <f t="shared" si="14"/>
        <v>0</v>
      </c>
      <c r="D15" s="159"/>
      <c r="E15" s="366">
        <v>18800.0</v>
      </c>
      <c r="F15" s="366">
        <v>8195.0</v>
      </c>
    </row>
    <row r="16" ht="15.75" customHeight="1">
      <c r="A16" s="365">
        <v>45554.0</v>
      </c>
      <c r="B16" s="159">
        <f t="shared" ref="B16:C16" si="15">E17-E16</f>
        <v>1338</v>
      </c>
      <c r="C16" s="159">
        <f t="shared" si="15"/>
        <v>0</v>
      </c>
      <c r="D16" s="159"/>
      <c r="E16" s="366">
        <v>20000.0</v>
      </c>
      <c r="F16" s="366">
        <v>8195.0</v>
      </c>
    </row>
    <row r="17" ht="15.75" customHeight="1">
      <c r="A17" s="365">
        <v>45555.0</v>
      </c>
      <c r="B17" s="159">
        <f t="shared" ref="B17:C17" si="16">E18-E17</f>
        <v>3480</v>
      </c>
      <c r="C17" s="159">
        <f t="shared" si="16"/>
        <v>0</v>
      </c>
      <c r="D17" s="159"/>
      <c r="E17" s="366">
        <v>21338.0</v>
      </c>
      <c r="F17" s="366">
        <v>8195.0</v>
      </c>
    </row>
    <row r="18" ht="15.75" customHeight="1">
      <c r="A18" s="365">
        <v>45558.0</v>
      </c>
      <c r="B18" s="159">
        <f t="shared" ref="B18:C18" si="17">E19-E18</f>
        <v>1848</v>
      </c>
      <c r="C18" s="159">
        <f t="shared" si="17"/>
        <v>0</v>
      </c>
      <c r="D18" s="159"/>
      <c r="E18" s="366">
        <v>24818.0</v>
      </c>
      <c r="F18" s="366">
        <v>8195.0</v>
      </c>
    </row>
    <row r="19" ht="15.75" customHeight="1">
      <c r="A19" s="365">
        <v>45559.0</v>
      </c>
      <c r="B19" s="159">
        <f t="shared" ref="B19:C19" si="18">E20-E19</f>
        <v>2328</v>
      </c>
      <c r="C19" s="159">
        <f t="shared" si="18"/>
        <v>2617</v>
      </c>
      <c r="D19" s="159"/>
      <c r="E19" s="366">
        <v>26666.0</v>
      </c>
      <c r="F19" s="366">
        <v>8195.0</v>
      </c>
    </row>
    <row r="20" ht="15.75" customHeight="1">
      <c r="A20" s="365">
        <v>45560.0</v>
      </c>
      <c r="B20" s="159">
        <f t="shared" ref="B20:C20" si="19">E21-E20</f>
        <v>1206</v>
      </c>
      <c r="C20" s="159">
        <f t="shared" si="19"/>
        <v>0</v>
      </c>
      <c r="D20" s="159"/>
      <c r="E20" s="366">
        <v>28994.0</v>
      </c>
      <c r="F20" s="366">
        <v>10812.0</v>
      </c>
    </row>
    <row r="21" ht="15.75" customHeight="1">
      <c r="A21" s="365">
        <v>45561.0</v>
      </c>
      <c r="B21" s="159">
        <f t="shared" ref="B21:C21" si="20">E22-E21</f>
        <v>2486</v>
      </c>
      <c r="C21" s="159">
        <f t="shared" si="20"/>
        <v>0</v>
      </c>
      <c r="D21" s="159"/>
      <c r="E21" s="366">
        <v>30200.0</v>
      </c>
      <c r="F21" s="366">
        <v>10812.0</v>
      </c>
    </row>
    <row r="22" ht="15.75" customHeight="1">
      <c r="A22" s="365">
        <v>45562.0</v>
      </c>
      <c r="B22" s="159">
        <f t="shared" ref="B22:C22" si="21">E23-E22</f>
        <v>-32686</v>
      </c>
      <c r="C22" s="159">
        <f t="shared" si="21"/>
        <v>-10812</v>
      </c>
      <c r="D22" s="159"/>
      <c r="E22" s="366">
        <v>32686.0</v>
      </c>
      <c r="F22" s="366">
        <v>10812.0</v>
      </c>
    </row>
    <row r="23" ht="15.75" customHeight="1">
      <c r="A23" s="365">
        <v>45565.0</v>
      </c>
      <c r="B23" s="159">
        <f t="shared" ref="B23:C23" si="22">E24-E23</f>
        <v>0</v>
      </c>
      <c r="C23" s="159">
        <f t="shared" si="22"/>
        <v>0</v>
      </c>
      <c r="D23" s="159"/>
      <c r="E23" s="366"/>
      <c r="F23" s="366"/>
    </row>
    <row r="24" ht="15.75" customHeight="1">
      <c r="A24" s="350">
        <v>45566.0</v>
      </c>
      <c r="B24" s="159"/>
      <c r="C24" s="159"/>
      <c r="D24" s="159"/>
      <c r="E24" s="366"/>
      <c r="F24" s="366"/>
    </row>
    <row r="25" ht="15.75" customHeight="1">
      <c r="A25" s="350">
        <v>45568.0</v>
      </c>
      <c r="B25" s="159"/>
      <c r="C25" s="159"/>
      <c r="D25" s="159"/>
      <c r="E25" s="366">
        <v>6041.0</v>
      </c>
      <c r="F25" s="366">
        <v>4792.0</v>
      </c>
    </row>
    <row r="26" ht="15.75" customHeight="1">
      <c r="A26" s="350">
        <v>45569.0</v>
      </c>
      <c r="B26" s="159">
        <f t="shared" ref="B26:C26" si="23">E26-E25</f>
        <v>3085</v>
      </c>
      <c r="C26" s="159">
        <f t="shared" si="23"/>
        <v>1662</v>
      </c>
      <c r="D26" s="159"/>
      <c r="E26" s="366">
        <v>9126.0</v>
      </c>
      <c r="F26" s="366">
        <v>6454.0</v>
      </c>
    </row>
    <row r="27" ht="15.75" customHeight="1">
      <c r="A27" s="350">
        <v>45572.0</v>
      </c>
      <c r="B27" s="159">
        <f t="shared" ref="B27:C27" si="24">E27-E26</f>
        <v>10440</v>
      </c>
      <c r="C27" s="159">
        <f t="shared" si="24"/>
        <v>970</v>
      </c>
      <c r="D27" s="159"/>
      <c r="E27" s="366">
        <v>19566.0</v>
      </c>
      <c r="F27" s="366">
        <v>7424.0</v>
      </c>
    </row>
    <row r="28" ht="15.75" customHeight="1">
      <c r="A28" s="350">
        <v>45573.0</v>
      </c>
      <c r="B28" s="159">
        <f t="shared" ref="B28:C28" si="25">E28-E27</f>
        <v>1461</v>
      </c>
      <c r="C28" s="159">
        <f t="shared" si="25"/>
        <v>0</v>
      </c>
      <c r="D28" s="159"/>
      <c r="E28" s="366">
        <v>21027.0</v>
      </c>
      <c r="F28" s="366">
        <v>7424.0</v>
      </c>
    </row>
    <row r="29" ht="15.75" customHeight="1">
      <c r="A29" s="350">
        <v>45574.0</v>
      </c>
      <c r="B29" s="159">
        <f t="shared" ref="B29:C29" si="26">E29-E28</f>
        <v>3078</v>
      </c>
      <c r="C29" s="159">
        <f t="shared" si="26"/>
        <v>3184</v>
      </c>
      <c r="D29" s="159"/>
      <c r="E29" s="366">
        <v>24105.0</v>
      </c>
      <c r="F29" s="366">
        <v>10608.0</v>
      </c>
    </row>
    <row r="30" ht="15.75" customHeight="1">
      <c r="A30" s="350">
        <v>45575.0</v>
      </c>
      <c r="B30" s="159">
        <f t="shared" ref="B30:C30" si="27">E30-E29</f>
        <v>1459</v>
      </c>
      <c r="C30" s="159">
        <f t="shared" si="27"/>
        <v>3271</v>
      </c>
      <c r="D30" s="159"/>
      <c r="E30" s="366">
        <v>25564.0</v>
      </c>
      <c r="F30" s="366">
        <v>13879.0</v>
      </c>
    </row>
    <row r="31" ht="15.75" customHeight="1">
      <c r="A31" s="350">
        <v>45576.0</v>
      </c>
      <c r="B31" s="159">
        <f t="shared" ref="B31:C31" si="28">E31-E30</f>
        <v>2599</v>
      </c>
      <c r="C31" s="159">
        <f t="shared" si="28"/>
        <v>0</v>
      </c>
      <c r="D31" s="159"/>
      <c r="E31" s="366">
        <v>28163.0</v>
      </c>
      <c r="F31" s="366">
        <v>13879.0</v>
      </c>
    </row>
    <row r="32" ht="15.75" customHeight="1">
      <c r="A32" s="350">
        <v>45579.0</v>
      </c>
      <c r="B32" s="159">
        <f t="shared" ref="B32:C32" si="29">E32-E31</f>
        <v>2991</v>
      </c>
      <c r="C32" s="159">
        <f t="shared" si="29"/>
        <v>0</v>
      </c>
      <c r="D32" s="159"/>
      <c r="E32" s="366">
        <v>31154.0</v>
      </c>
      <c r="F32" s="366">
        <v>13879.0</v>
      </c>
    </row>
    <row r="33" ht="15.75" customHeight="1">
      <c r="A33" s="350">
        <v>45580.0</v>
      </c>
      <c r="B33" s="159">
        <f t="shared" ref="B33:C33" si="30">E33-E32</f>
        <v>3168</v>
      </c>
      <c r="C33" s="159">
        <f t="shared" si="30"/>
        <v>0</v>
      </c>
      <c r="D33" s="159"/>
      <c r="E33" s="366">
        <v>34322.0</v>
      </c>
      <c r="F33" s="366">
        <v>13879.0</v>
      </c>
      <c r="G33" s="356">
        <v>-48969.0</v>
      </c>
    </row>
    <row r="34" ht="15.75" customHeight="1">
      <c r="A34" s="350">
        <v>45581.0</v>
      </c>
      <c r="B34" s="159">
        <f t="shared" ref="B34:D34" si="31">E34-E33</f>
        <v>1992</v>
      </c>
      <c r="C34" s="159">
        <f t="shared" si="31"/>
        <v>2219</v>
      </c>
      <c r="D34" s="159">
        <f t="shared" si="31"/>
        <v>264828</v>
      </c>
      <c r="E34" s="366">
        <v>36314.0</v>
      </c>
      <c r="F34" s="366">
        <v>16098.0</v>
      </c>
      <c r="G34" s="356">
        <v>215859.0</v>
      </c>
    </row>
    <row r="35" ht="15.75" customHeight="1">
      <c r="A35" s="350">
        <v>45582.0</v>
      </c>
      <c r="B35" s="159">
        <f t="shared" ref="B35:D35" si="32">E35-E34</f>
        <v>1746</v>
      </c>
      <c r="C35" s="159">
        <f t="shared" si="32"/>
        <v>-1924</v>
      </c>
      <c r="D35" s="159">
        <f t="shared" si="32"/>
        <v>166787</v>
      </c>
      <c r="E35" s="366">
        <v>38060.0</v>
      </c>
      <c r="F35" s="366">
        <v>14174.0</v>
      </c>
      <c r="G35" s="356">
        <v>382646.0</v>
      </c>
    </row>
    <row r="36" ht="15.75" customHeight="1">
      <c r="A36" s="350">
        <v>45583.0</v>
      </c>
      <c r="B36" s="159">
        <f t="shared" ref="B36:D36" si="33">E36-E35</f>
        <v>2359</v>
      </c>
      <c r="C36" s="159">
        <f t="shared" si="33"/>
        <v>0</v>
      </c>
      <c r="D36" s="159">
        <f t="shared" si="33"/>
        <v>-18988</v>
      </c>
      <c r="E36" s="366">
        <v>40419.0</v>
      </c>
      <c r="F36" s="366">
        <v>14174.0</v>
      </c>
      <c r="G36" s="356">
        <v>363658.0</v>
      </c>
    </row>
    <row r="37" ht="15.75" customHeight="1">
      <c r="A37" s="350">
        <v>45586.0</v>
      </c>
      <c r="B37" s="159">
        <f t="shared" ref="B37:D37" si="34">E37-E36</f>
        <v>2894</v>
      </c>
      <c r="C37" s="159">
        <f t="shared" si="34"/>
        <v>0</v>
      </c>
      <c r="D37" s="159">
        <f t="shared" si="34"/>
        <v>-45741</v>
      </c>
      <c r="E37" s="366">
        <v>43313.0</v>
      </c>
      <c r="F37" s="366">
        <v>14174.0</v>
      </c>
      <c r="G37" s="356">
        <v>317917.0</v>
      </c>
    </row>
    <row r="38" ht="15.75" customHeight="1">
      <c r="A38" s="350">
        <v>45587.0</v>
      </c>
      <c r="B38" s="159">
        <f t="shared" ref="B38:D38" si="35">E38-E37</f>
        <v>2374</v>
      </c>
      <c r="C38" s="159">
        <f t="shared" si="35"/>
        <v>0</v>
      </c>
      <c r="D38" s="159">
        <f t="shared" si="35"/>
        <v>-178657</v>
      </c>
      <c r="E38" s="366">
        <v>45687.0</v>
      </c>
      <c r="F38" s="366">
        <v>14174.0</v>
      </c>
      <c r="G38" s="356">
        <v>139260.0</v>
      </c>
    </row>
    <row r="39" ht="15.75" customHeight="1">
      <c r="A39" s="350">
        <v>45588.0</v>
      </c>
      <c r="B39" s="159">
        <f t="shared" ref="B39:D39" si="36">E39-E38</f>
        <v>2454</v>
      </c>
      <c r="C39" s="159">
        <f t="shared" si="36"/>
        <v>3233</v>
      </c>
      <c r="D39" s="159">
        <f t="shared" si="36"/>
        <v>20543</v>
      </c>
      <c r="E39" s="366">
        <v>48141.0</v>
      </c>
      <c r="F39" s="366">
        <v>17407.0</v>
      </c>
      <c r="G39" s="356">
        <v>159803.0</v>
      </c>
    </row>
    <row r="40" ht="15.75" customHeight="1">
      <c r="A40" s="350">
        <v>45589.0</v>
      </c>
      <c r="B40" s="159">
        <f t="shared" ref="B40:D40" si="37">E40-E39</f>
        <v>1141</v>
      </c>
      <c r="C40" s="159">
        <f t="shared" si="37"/>
        <v>2840</v>
      </c>
      <c r="D40" s="159">
        <f t="shared" si="37"/>
        <v>156066</v>
      </c>
      <c r="E40" s="366">
        <v>49282.0</v>
      </c>
      <c r="F40" s="366">
        <v>20247.0</v>
      </c>
      <c r="G40" s="356">
        <v>315869.0</v>
      </c>
    </row>
    <row r="41" ht="15.75" customHeight="1">
      <c r="A41" s="350">
        <v>45590.0</v>
      </c>
      <c r="B41" s="159">
        <f t="shared" ref="B41:D41" si="38">E41-E40</f>
        <v>4409</v>
      </c>
      <c r="C41" s="159">
        <f t="shared" si="38"/>
        <v>0</v>
      </c>
      <c r="D41" s="159">
        <f t="shared" si="38"/>
        <v>-180068</v>
      </c>
      <c r="E41" s="366">
        <v>53691.0</v>
      </c>
      <c r="F41" s="366">
        <v>20247.0</v>
      </c>
      <c r="G41" s="356">
        <v>135801.0</v>
      </c>
    </row>
    <row r="42" ht="15.75" customHeight="1">
      <c r="A42" s="350">
        <v>45593.0</v>
      </c>
      <c r="B42" s="159">
        <f t="shared" ref="B42:D42" si="39">E42-E41</f>
        <v>1493</v>
      </c>
      <c r="C42" s="159">
        <f t="shared" si="39"/>
        <v>0</v>
      </c>
      <c r="D42" s="159">
        <f t="shared" si="39"/>
        <v>70282</v>
      </c>
      <c r="E42" s="366">
        <v>55184.0</v>
      </c>
      <c r="F42" s="366">
        <v>20247.0</v>
      </c>
      <c r="G42" s="159">
        <v>206083.0</v>
      </c>
    </row>
    <row r="43" ht="15.75" customHeight="1">
      <c r="A43" s="350">
        <v>45594.0</v>
      </c>
      <c r="B43" s="159">
        <f t="shared" ref="B43:D43" si="40">E43-E42</f>
        <v>2511</v>
      </c>
      <c r="C43" s="159">
        <f t="shared" si="40"/>
        <v>0</v>
      </c>
      <c r="D43" s="159">
        <f t="shared" si="40"/>
        <v>74246</v>
      </c>
      <c r="E43" s="366">
        <v>57695.0</v>
      </c>
      <c r="F43" s="366">
        <v>20247.0</v>
      </c>
      <c r="G43" s="367">
        <v>280329.0</v>
      </c>
    </row>
    <row r="44" ht="15.75" customHeight="1">
      <c r="A44" s="350">
        <v>45595.0</v>
      </c>
      <c r="B44" s="159"/>
      <c r="C44" s="159"/>
      <c r="D44" s="159"/>
      <c r="E44" s="366">
        <v>61025.0</v>
      </c>
      <c r="F44" s="366">
        <v>20247.0</v>
      </c>
    </row>
    <row r="45" ht="15.75" customHeight="1">
      <c r="A45" s="350">
        <v>45596.0</v>
      </c>
      <c r="B45" s="159"/>
      <c r="C45" s="159"/>
      <c r="D45" s="159"/>
      <c r="E45" s="366"/>
      <c r="F45" s="366"/>
    </row>
    <row r="46" ht="15.75" customHeight="1">
      <c r="A46" s="350">
        <v>45600.0</v>
      </c>
      <c r="B46" s="159"/>
      <c r="C46" s="159"/>
      <c r="D46" s="159"/>
      <c r="E46" s="366"/>
      <c r="F46" s="366">
        <v>0.0</v>
      </c>
    </row>
    <row r="47" ht="15.75" customHeight="1">
      <c r="A47" s="350">
        <v>45601.0</v>
      </c>
      <c r="B47" s="159">
        <f t="shared" ref="B47:C47" si="41">E48-E47</f>
        <v>1690</v>
      </c>
      <c r="C47" s="159">
        <f t="shared" si="41"/>
        <v>0</v>
      </c>
      <c r="D47" s="159"/>
      <c r="E47" s="366">
        <v>2090.0</v>
      </c>
      <c r="F47" s="366">
        <v>0.0</v>
      </c>
    </row>
    <row r="48" ht="15.75" customHeight="1">
      <c r="A48" s="350">
        <v>45602.0</v>
      </c>
      <c r="B48" s="159">
        <f t="shared" ref="B48:D48" si="42">E49-E48</f>
        <v>3294</v>
      </c>
      <c r="C48" s="159">
        <f t="shared" si="42"/>
        <v>2832</v>
      </c>
      <c r="D48" s="159">
        <f t="shared" si="42"/>
        <v>8375</v>
      </c>
      <c r="E48" s="366">
        <v>3780.0</v>
      </c>
      <c r="F48" s="366">
        <v>0.0</v>
      </c>
      <c r="G48" s="356">
        <v>306274.0</v>
      </c>
    </row>
    <row r="49" ht="15.75" customHeight="1">
      <c r="A49" s="350">
        <v>45603.0</v>
      </c>
      <c r="B49" s="159">
        <f t="shared" ref="B49:D49" si="43">E50-E49</f>
        <v>2120</v>
      </c>
      <c r="C49" s="159">
        <f t="shared" si="43"/>
        <v>2787</v>
      </c>
      <c r="D49" s="159">
        <f t="shared" si="43"/>
        <v>224933</v>
      </c>
      <c r="E49" s="366">
        <v>7074.0</v>
      </c>
      <c r="F49" s="366">
        <v>2832.0</v>
      </c>
      <c r="G49" s="356">
        <v>314649.0</v>
      </c>
    </row>
    <row r="50" ht="15.75" customHeight="1">
      <c r="A50" s="350">
        <v>45604.0</v>
      </c>
      <c r="B50" s="159">
        <f t="shared" ref="B50:D50" si="44">E51-E50</f>
        <v>-9194</v>
      </c>
      <c r="C50" s="159">
        <f t="shared" si="44"/>
        <v>-5619</v>
      </c>
      <c r="D50" s="159">
        <f t="shared" si="44"/>
        <v>-539582</v>
      </c>
      <c r="E50" s="366">
        <v>9194.0</v>
      </c>
      <c r="F50" s="366">
        <v>5619.0</v>
      </c>
      <c r="G50" s="356">
        <v>539582.0</v>
      </c>
    </row>
    <row r="51" ht="15.75" customHeight="1">
      <c r="A51" s="350">
        <v>45607.0</v>
      </c>
      <c r="B51" s="159">
        <f t="shared" ref="B51:D51" si="45">E52-E51</f>
        <v>0</v>
      </c>
      <c r="C51" s="159">
        <f t="shared" si="45"/>
        <v>0</v>
      </c>
      <c r="D51" s="159">
        <f t="shared" si="45"/>
        <v>0</v>
      </c>
      <c r="E51" s="366"/>
      <c r="F51" s="366"/>
    </row>
    <row r="52" ht="15.75" customHeight="1">
      <c r="A52" s="350">
        <v>45608.0</v>
      </c>
      <c r="B52" s="159">
        <f t="shared" ref="B52:B61" si="46">E53-E52</f>
        <v>0</v>
      </c>
      <c r="C52" s="159">
        <f t="shared" ref="C52:C61" si="47">F52-F51</f>
        <v>0</v>
      </c>
      <c r="D52" s="159">
        <f>G53-G52</f>
        <v>0</v>
      </c>
      <c r="E52" s="366"/>
      <c r="F52" s="366"/>
    </row>
    <row r="53" ht="15.75" customHeight="1">
      <c r="A53" s="350">
        <v>45609.0</v>
      </c>
      <c r="B53" s="159">
        <f t="shared" si="46"/>
        <v>0</v>
      </c>
      <c r="C53" s="159">
        <f t="shared" si="47"/>
        <v>0</v>
      </c>
      <c r="D53" s="159"/>
      <c r="E53" s="366"/>
      <c r="F53" s="366"/>
    </row>
    <row r="54" ht="15.75" customHeight="1">
      <c r="A54" s="350">
        <v>45610.0</v>
      </c>
      <c r="B54" s="159">
        <f t="shared" si="46"/>
        <v>0</v>
      </c>
      <c r="C54" s="159">
        <f t="shared" si="47"/>
        <v>0</v>
      </c>
      <c r="D54" s="159"/>
      <c r="E54" s="366"/>
      <c r="F54" s="366"/>
    </row>
    <row r="55" ht="15.75" customHeight="1">
      <c r="A55" s="350">
        <v>45611.0</v>
      </c>
      <c r="B55" s="159">
        <f t="shared" si="46"/>
        <v>0</v>
      </c>
      <c r="C55" s="159">
        <f t="shared" si="47"/>
        <v>0</v>
      </c>
      <c r="D55" s="159"/>
      <c r="E55" s="366"/>
      <c r="F55" s="366"/>
    </row>
    <row r="56" ht="15.75" customHeight="1">
      <c r="A56" s="350">
        <v>45614.0</v>
      </c>
      <c r="B56" s="159">
        <f t="shared" si="46"/>
        <v>0</v>
      </c>
      <c r="C56" s="159">
        <f t="shared" si="47"/>
        <v>0</v>
      </c>
      <c r="D56" s="159"/>
      <c r="E56" s="366"/>
      <c r="F56" s="366"/>
    </row>
    <row r="57" ht="15.75" customHeight="1">
      <c r="A57" s="350">
        <v>45615.0</v>
      </c>
      <c r="B57" s="159">
        <f t="shared" si="46"/>
        <v>0</v>
      </c>
      <c r="C57" s="159">
        <f t="shared" si="47"/>
        <v>0</v>
      </c>
      <c r="D57" s="159"/>
      <c r="E57" s="366"/>
      <c r="F57" s="366"/>
    </row>
    <row r="58" ht="15.75" customHeight="1">
      <c r="A58" s="350">
        <v>45616.0</v>
      </c>
      <c r="B58" s="159">
        <f t="shared" si="46"/>
        <v>0</v>
      </c>
      <c r="C58" s="159">
        <f t="shared" si="47"/>
        <v>0</v>
      </c>
      <c r="D58" s="159"/>
      <c r="E58" s="366"/>
      <c r="F58" s="366"/>
    </row>
    <row r="59" ht="15.75" customHeight="1">
      <c r="A59" s="350">
        <v>45617.0</v>
      </c>
      <c r="B59" s="159">
        <f t="shared" si="46"/>
        <v>0</v>
      </c>
      <c r="C59" s="159">
        <f t="shared" si="47"/>
        <v>0</v>
      </c>
      <c r="D59" s="159"/>
      <c r="E59" s="366"/>
      <c r="F59" s="366"/>
    </row>
    <row r="60" ht="15.75" customHeight="1">
      <c r="A60" s="350">
        <v>45618.0</v>
      </c>
      <c r="B60" s="159">
        <f t="shared" si="46"/>
        <v>0</v>
      </c>
      <c r="C60" s="159">
        <f t="shared" si="47"/>
        <v>0</v>
      </c>
      <c r="D60" s="159"/>
      <c r="E60" s="366"/>
      <c r="F60" s="366"/>
    </row>
    <row r="61" ht="15.75" customHeight="1">
      <c r="A61" s="350">
        <v>45621.0</v>
      </c>
      <c r="B61" s="159">
        <f t="shared" si="46"/>
        <v>0</v>
      </c>
      <c r="C61" s="159">
        <f t="shared" si="47"/>
        <v>0</v>
      </c>
      <c r="D61" s="159"/>
      <c r="E61" s="366"/>
      <c r="F61" s="366"/>
    </row>
    <row r="62" ht="15.75" customHeight="1">
      <c r="A62" s="350">
        <v>45622.0</v>
      </c>
      <c r="B62" s="159"/>
      <c r="C62" s="159"/>
      <c r="D62" s="159"/>
      <c r="E62" s="366"/>
      <c r="F62" s="366"/>
    </row>
    <row r="63" ht="15.75" customHeight="1">
      <c r="A63" s="350">
        <v>45623.0</v>
      </c>
      <c r="B63" s="159"/>
      <c r="C63" s="159"/>
      <c r="D63" s="159"/>
      <c r="E63" s="366"/>
      <c r="F63" s="366"/>
    </row>
    <row r="64" ht="15.75" customHeight="1">
      <c r="A64" s="350">
        <v>45624.0</v>
      </c>
      <c r="B64" s="159"/>
      <c r="C64" s="159"/>
      <c r="D64" s="159"/>
      <c r="E64" s="366"/>
      <c r="F64" s="366"/>
    </row>
    <row r="65" ht="15.75" customHeight="1">
      <c r="A65" s="350">
        <v>45625.0</v>
      </c>
      <c r="B65" s="159"/>
      <c r="C65" s="159"/>
      <c r="D65" s="159"/>
      <c r="E65" s="366"/>
      <c r="F65" s="366"/>
    </row>
    <row r="66" ht="15.75" customHeight="1">
      <c r="A66" s="368"/>
      <c r="B66" s="159"/>
      <c r="C66" s="159"/>
      <c r="D66" s="159"/>
      <c r="E66" s="366"/>
      <c r="F66" s="366"/>
    </row>
    <row r="67" ht="15.75" customHeight="1">
      <c r="A67" s="368"/>
      <c r="B67" s="159"/>
      <c r="C67" s="159"/>
      <c r="D67" s="159"/>
      <c r="E67" s="366"/>
      <c r="F67" s="366"/>
    </row>
    <row r="68" ht="15.75" customHeight="1">
      <c r="A68" s="368"/>
      <c r="B68" s="159"/>
      <c r="C68" s="159"/>
      <c r="D68" s="159"/>
      <c r="E68" s="366"/>
      <c r="F68" s="366"/>
    </row>
    <row r="69" ht="15.75" customHeight="1">
      <c r="A69" s="368"/>
      <c r="B69" s="159"/>
      <c r="C69" s="159"/>
      <c r="D69" s="159"/>
      <c r="E69" s="366"/>
      <c r="F69" s="366"/>
    </row>
    <row r="70" ht="15.75" customHeight="1">
      <c r="A70" s="368"/>
      <c r="B70" s="159"/>
      <c r="C70" s="159"/>
      <c r="D70" s="159"/>
      <c r="E70" s="366"/>
      <c r="F70" s="366"/>
    </row>
    <row r="71" ht="15.75" customHeight="1">
      <c r="A71" s="368"/>
      <c r="B71" s="159"/>
      <c r="C71" s="159"/>
      <c r="D71" s="159"/>
      <c r="E71" s="366"/>
      <c r="F71" s="366"/>
    </row>
    <row r="72" ht="15.75" customHeight="1">
      <c r="A72" s="368"/>
      <c r="B72" s="159"/>
      <c r="C72" s="159"/>
      <c r="D72" s="159"/>
      <c r="E72" s="366"/>
      <c r="F72" s="366"/>
    </row>
    <row r="73" ht="15.75" customHeight="1">
      <c r="A73" s="368"/>
      <c r="B73" s="159"/>
      <c r="C73" s="159"/>
      <c r="D73" s="159"/>
      <c r="E73" s="366"/>
      <c r="F73" s="366"/>
    </row>
    <row r="74" ht="15.75" customHeight="1">
      <c r="A74" s="368"/>
      <c r="B74" s="159"/>
      <c r="C74" s="159"/>
      <c r="D74" s="159"/>
      <c r="E74" s="366"/>
      <c r="F74" s="366"/>
    </row>
    <row r="75" ht="15.75" customHeight="1">
      <c r="A75" s="368"/>
      <c r="B75" s="159"/>
      <c r="C75" s="159"/>
      <c r="D75" s="159"/>
      <c r="E75" s="366"/>
      <c r="F75" s="366"/>
    </row>
    <row r="76" ht="15.75" customHeight="1">
      <c r="A76" s="368"/>
      <c r="B76" s="159"/>
      <c r="C76" s="159"/>
      <c r="D76" s="159"/>
      <c r="E76" s="366"/>
      <c r="F76" s="366"/>
    </row>
    <row r="77" ht="15.75" customHeight="1">
      <c r="A77" s="368"/>
      <c r="B77" s="159"/>
      <c r="C77" s="159"/>
      <c r="D77" s="159"/>
      <c r="E77" s="366"/>
      <c r="F77" s="366"/>
    </row>
    <row r="78" ht="15.75" customHeight="1">
      <c r="A78" s="368"/>
      <c r="B78" s="159"/>
      <c r="C78" s="159"/>
      <c r="D78" s="159"/>
      <c r="E78" s="366"/>
      <c r="F78" s="366"/>
    </row>
    <row r="79" ht="15.75" customHeight="1">
      <c r="A79" s="368"/>
      <c r="B79" s="159"/>
      <c r="C79" s="159"/>
      <c r="D79" s="159"/>
      <c r="E79" s="366"/>
      <c r="F79" s="366"/>
    </row>
    <row r="80" ht="15.75" customHeight="1">
      <c r="A80" s="368"/>
      <c r="B80" s="159"/>
      <c r="C80" s="159"/>
      <c r="D80" s="159"/>
      <c r="E80" s="366"/>
      <c r="F80" s="366"/>
    </row>
    <row r="81" ht="15.75" customHeight="1">
      <c r="A81" s="368"/>
      <c r="B81" s="159"/>
      <c r="C81" s="159"/>
      <c r="D81" s="159"/>
      <c r="E81" s="366"/>
      <c r="F81" s="366"/>
    </row>
    <row r="82" ht="15.75" customHeight="1">
      <c r="A82" s="368"/>
      <c r="B82" s="159"/>
      <c r="C82" s="159"/>
      <c r="D82" s="159"/>
      <c r="E82" s="366"/>
      <c r="F82" s="366"/>
    </row>
    <row r="83" ht="15.75" customHeight="1">
      <c r="A83" s="368"/>
      <c r="B83" s="159"/>
      <c r="C83" s="159"/>
      <c r="D83" s="159"/>
      <c r="E83" s="366"/>
      <c r="F83" s="366"/>
    </row>
    <row r="84" ht="15.75" customHeight="1">
      <c r="A84" s="368"/>
      <c r="B84" s="159"/>
      <c r="C84" s="159"/>
      <c r="D84" s="159"/>
      <c r="E84" s="366"/>
      <c r="F84" s="366"/>
    </row>
    <row r="85" ht="15.75" customHeight="1">
      <c r="A85" s="368"/>
      <c r="B85" s="159"/>
      <c r="C85" s="159"/>
      <c r="D85" s="159"/>
      <c r="E85" s="366"/>
      <c r="F85" s="366"/>
    </row>
    <row r="86" ht="15.75" customHeight="1">
      <c r="A86" s="368"/>
      <c r="B86" s="159"/>
      <c r="C86" s="159"/>
      <c r="D86" s="159"/>
      <c r="E86" s="366"/>
      <c r="F86" s="366"/>
    </row>
    <row r="87" ht="15.75" customHeight="1">
      <c r="A87" s="368"/>
      <c r="B87" s="159"/>
      <c r="C87" s="159"/>
      <c r="D87" s="159"/>
      <c r="E87" s="366"/>
      <c r="F87" s="366"/>
    </row>
    <row r="88" ht="15.75" customHeight="1">
      <c r="A88" s="368"/>
      <c r="B88" s="159"/>
      <c r="C88" s="159"/>
      <c r="D88" s="159"/>
      <c r="E88" s="366"/>
      <c r="F88" s="366"/>
    </row>
    <row r="89" ht="15.75" customHeight="1">
      <c r="A89" s="368"/>
      <c r="B89" s="159"/>
      <c r="C89" s="159"/>
      <c r="D89" s="159"/>
      <c r="E89" s="366"/>
      <c r="F89" s="366"/>
    </row>
    <row r="90" ht="15.75" customHeight="1">
      <c r="A90" s="368"/>
      <c r="B90" s="159"/>
      <c r="C90" s="159"/>
      <c r="D90" s="159"/>
      <c r="E90" s="366"/>
      <c r="F90" s="366"/>
    </row>
    <row r="91" ht="15.75" customHeight="1">
      <c r="A91" s="368"/>
      <c r="B91" s="159"/>
      <c r="C91" s="159"/>
      <c r="D91" s="159"/>
      <c r="E91" s="366"/>
      <c r="F91" s="366"/>
    </row>
    <row r="92" ht="15.75" customHeight="1">
      <c r="A92" s="368"/>
      <c r="B92" s="159"/>
      <c r="C92" s="159"/>
      <c r="D92" s="159"/>
      <c r="E92" s="366"/>
      <c r="F92" s="366"/>
    </row>
    <row r="93" ht="15.75" customHeight="1">
      <c r="A93" s="368"/>
      <c r="B93" s="159"/>
      <c r="C93" s="159"/>
      <c r="D93" s="159"/>
      <c r="E93" s="366"/>
      <c r="F93" s="366"/>
    </row>
    <row r="94" ht="15.75" customHeight="1">
      <c r="A94" s="368"/>
      <c r="B94" s="159"/>
      <c r="C94" s="159"/>
      <c r="D94" s="159"/>
      <c r="E94" s="366"/>
      <c r="F94" s="366"/>
    </row>
    <row r="95" ht="15.75" customHeight="1">
      <c r="A95" s="368"/>
      <c r="B95" s="159"/>
      <c r="C95" s="159"/>
      <c r="D95" s="159"/>
      <c r="E95" s="366"/>
      <c r="F95" s="366"/>
    </row>
    <row r="96" ht="15.75" customHeight="1">
      <c r="A96" s="368"/>
      <c r="B96" s="159"/>
      <c r="C96" s="159"/>
      <c r="D96" s="159"/>
      <c r="E96" s="366"/>
      <c r="F96" s="366"/>
    </row>
    <row r="97" ht="15.75" customHeight="1">
      <c r="A97" s="368"/>
      <c r="B97" s="159"/>
      <c r="C97" s="159"/>
      <c r="D97" s="159"/>
      <c r="E97" s="366"/>
      <c r="F97" s="366"/>
    </row>
    <row r="98" ht="15.75" customHeight="1">
      <c r="A98" s="368"/>
      <c r="B98" s="159"/>
      <c r="C98" s="159"/>
      <c r="D98" s="159"/>
      <c r="E98" s="366"/>
      <c r="F98" s="366"/>
    </row>
    <row r="99" ht="15.75" customHeight="1">
      <c r="A99" s="368"/>
      <c r="B99" s="159"/>
      <c r="C99" s="159"/>
      <c r="D99" s="159"/>
      <c r="E99" s="366"/>
      <c r="F99" s="366"/>
    </row>
    <row r="100" ht="15.75" customHeight="1">
      <c r="A100" s="368"/>
      <c r="B100" s="159"/>
      <c r="C100" s="159"/>
      <c r="D100" s="159"/>
      <c r="E100" s="366"/>
      <c r="F100" s="366"/>
    </row>
    <row r="101" ht="15.75" customHeight="1">
      <c r="A101" s="368"/>
      <c r="B101" s="159"/>
      <c r="C101" s="159"/>
      <c r="D101" s="159"/>
      <c r="E101" s="366"/>
      <c r="F101" s="366"/>
    </row>
    <row r="102" ht="15.75" customHeight="1">
      <c r="A102" s="368"/>
      <c r="B102" s="159"/>
      <c r="C102" s="159"/>
      <c r="D102" s="159"/>
      <c r="E102" s="366"/>
      <c r="F102" s="366"/>
    </row>
    <row r="103" ht="15.75" customHeight="1">
      <c r="A103" s="368"/>
      <c r="B103" s="159"/>
      <c r="C103" s="159"/>
      <c r="D103" s="159"/>
      <c r="E103" s="366"/>
      <c r="F103" s="366"/>
    </row>
    <row r="104" ht="15.75" customHeight="1">
      <c r="A104" s="368"/>
      <c r="B104" s="159"/>
      <c r="C104" s="159"/>
      <c r="D104" s="159"/>
      <c r="E104" s="366"/>
      <c r="F104" s="366"/>
    </row>
    <row r="105" ht="15.75" customHeight="1">
      <c r="A105" s="368"/>
      <c r="B105" s="159"/>
      <c r="C105" s="159"/>
      <c r="D105" s="159"/>
      <c r="E105" s="366"/>
      <c r="F105" s="366"/>
    </row>
    <row r="106" ht="15.75" customHeight="1">
      <c r="A106" s="368"/>
      <c r="B106" s="159"/>
      <c r="C106" s="159"/>
      <c r="D106" s="159"/>
      <c r="E106" s="366"/>
      <c r="F106" s="366"/>
    </row>
    <row r="107" ht="15.75" customHeight="1">
      <c r="A107" s="368"/>
      <c r="B107" s="159"/>
      <c r="C107" s="159"/>
      <c r="D107" s="159"/>
      <c r="E107" s="366"/>
      <c r="F107" s="366"/>
    </row>
    <row r="108" ht="15.75" customHeight="1">
      <c r="A108" s="368"/>
      <c r="B108" s="159"/>
      <c r="C108" s="159"/>
      <c r="D108" s="159"/>
      <c r="E108" s="366"/>
      <c r="F108" s="366"/>
    </row>
    <row r="109" ht="15.75" customHeight="1">
      <c r="A109" s="368"/>
      <c r="B109" s="159"/>
      <c r="C109" s="159"/>
      <c r="D109" s="159"/>
      <c r="E109" s="366"/>
      <c r="F109" s="366"/>
    </row>
    <row r="110" ht="15.75" customHeight="1">
      <c r="A110" s="368"/>
      <c r="B110" s="159"/>
      <c r="C110" s="159"/>
      <c r="D110" s="159"/>
      <c r="E110" s="366"/>
      <c r="F110" s="366"/>
    </row>
    <row r="111" ht="15.75" customHeight="1">
      <c r="A111" s="368"/>
      <c r="B111" s="159"/>
      <c r="C111" s="159"/>
      <c r="D111" s="159"/>
      <c r="E111" s="366"/>
      <c r="F111" s="366"/>
    </row>
    <row r="112" ht="15.75" customHeight="1">
      <c r="A112" s="368"/>
      <c r="B112" s="159"/>
      <c r="C112" s="159"/>
      <c r="D112" s="159"/>
      <c r="E112" s="366"/>
      <c r="F112" s="366"/>
    </row>
    <row r="113" ht="15.75" customHeight="1">
      <c r="A113" s="368"/>
      <c r="B113" s="159"/>
      <c r="C113" s="159"/>
      <c r="D113" s="159"/>
      <c r="E113" s="366"/>
      <c r="F113" s="366"/>
    </row>
    <row r="114" ht="15.75" customHeight="1">
      <c r="A114" s="368"/>
      <c r="B114" s="159"/>
      <c r="C114" s="159"/>
      <c r="D114" s="159"/>
      <c r="E114" s="366"/>
      <c r="F114" s="366"/>
    </row>
    <row r="115" ht="15.75" customHeight="1">
      <c r="A115" s="368"/>
      <c r="B115" s="159"/>
      <c r="C115" s="159"/>
      <c r="D115" s="159"/>
      <c r="E115" s="366"/>
      <c r="F115" s="366"/>
    </row>
    <row r="116" ht="15.75" customHeight="1">
      <c r="A116" s="368"/>
      <c r="B116" s="159"/>
      <c r="C116" s="159"/>
      <c r="D116" s="159"/>
      <c r="E116" s="366"/>
      <c r="F116" s="366"/>
    </row>
    <row r="117" ht="15.75" customHeight="1">
      <c r="A117" s="368"/>
      <c r="B117" s="159"/>
      <c r="C117" s="159"/>
      <c r="D117" s="159"/>
      <c r="E117" s="366"/>
      <c r="F117" s="366"/>
    </row>
    <row r="118" ht="15.75" customHeight="1">
      <c r="A118" s="368"/>
      <c r="B118" s="159"/>
      <c r="C118" s="159"/>
      <c r="D118" s="159"/>
      <c r="E118" s="366"/>
      <c r="F118" s="366"/>
    </row>
    <row r="119" ht="15.75" customHeight="1">
      <c r="A119" s="368"/>
      <c r="B119" s="159"/>
      <c r="C119" s="159"/>
      <c r="D119" s="159"/>
      <c r="E119" s="366"/>
      <c r="F119" s="366"/>
    </row>
    <row r="120" ht="15.75" customHeight="1">
      <c r="A120" s="368"/>
      <c r="B120" s="159"/>
      <c r="C120" s="159"/>
      <c r="D120" s="159"/>
      <c r="E120" s="366"/>
      <c r="F120" s="366"/>
    </row>
    <row r="121" ht="15.75" customHeight="1">
      <c r="A121" s="368"/>
      <c r="B121" s="159"/>
      <c r="C121" s="159"/>
      <c r="D121" s="159"/>
      <c r="E121" s="366"/>
      <c r="F121" s="366"/>
    </row>
    <row r="122" ht="15.75" customHeight="1">
      <c r="A122" s="368"/>
      <c r="B122" s="159"/>
      <c r="C122" s="159"/>
      <c r="D122" s="159"/>
      <c r="E122" s="366"/>
      <c r="F122" s="366"/>
    </row>
    <row r="123" ht="15.75" customHeight="1">
      <c r="A123" s="368"/>
      <c r="B123" s="159"/>
      <c r="C123" s="159"/>
      <c r="D123" s="159"/>
      <c r="E123" s="366"/>
      <c r="F123" s="366"/>
    </row>
    <row r="124" ht="15.75" customHeight="1">
      <c r="A124" s="368"/>
      <c r="B124" s="159"/>
      <c r="C124" s="159"/>
      <c r="D124" s="159"/>
      <c r="E124" s="366"/>
      <c r="F124" s="366"/>
    </row>
    <row r="125" ht="15.75" customHeight="1">
      <c r="A125" s="368"/>
      <c r="B125" s="159"/>
      <c r="C125" s="159"/>
      <c r="D125" s="159"/>
      <c r="E125" s="366"/>
      <c r="F125" s="366"/>
    </row>
    <row r="126" ht="15.75" customHeight="1">
      <c r="A126" s="368"/>
      <c r="B126" s="159"/>
      <c r="C126" s="159"/>
      <c r="D126" s="159"/>
      <c r="E126" s="366"/>
      <c r="F126" s="366"/>
    </row>
    <row r="127" ht="15.75" customHeight="1">
      <c r="A127" s="368"/>
      <c r="B127" s="159"/>
      <c r="C127" s="159"/>
      <c r="D127" s="159"/>
      <c r="E127" s="366"/>
      <c r="F127" s="366"/>
    </row>
    <row r="128" ht="15.75" customHeight="1">
      <c r="A128" s="368"/>
      <c r="B128" s="159"/>
      <c r="C128" s="159"/>
      <c r="D128" s="159"/>
      <c r="E128" s="366"/>
      <c r="F128" s="366"/>
    </row>
    <row r="129" ht="15.75" customHeight="1">
      <c r="A129" s="368"/>
      <c r="B129" s="159"/>
      <c r="C129" s="159"/>
      <c r="D129" s="159"/>
      <c r="E129" s="366"/>
      <c r="F129" s="366"/>
    </row>
    <row r="130" ht="15.75" customHeight="1">
      <c r="A130" s="368"/>
      <c r="B130" s="159"/>
      <c r="C130" s="159"/>
      <c r="D130" s="159"/>
      <c r="E130" s="366"/>
      <c r="F130" s="366"/>
    </row>
    <row r="131" ht="15.75" customHeight="1">
      <c r="A131" s="368"/>
      <c r="B131" s="159"/>
      <c r="C131" s="159"/>
      <c r="D131" s="159"/>
      <c r="E131" s="366"/>
      <c r="F131" s="366"/>
    </row>
    <row r="132" ht="15.75" customHeight="1">
      <c r="A132" s="368"/>
      <c r="B132" s="159"/>
      <c r="C132" s="159"/>
      <c r="D132" s="159"/>
      <c r="E132" s="366"/>
      <c r="F132" s="366"/>
    </row>
    <row r="133" ht="15.75" customHeight="1">
      <c r="A133" s="368"/>
      <c r="B133" s="159"/>
      <c r="C133" s="159"/>
      <c r="D133" s="159"/>
      <c r="E133" s="366"/>
      <c r="F133" s="366"/>
    </row>
    <row r="134" ht="15.75" customHeight="1">
      <c r="A134" s="368"/>
      <c r="B134" s="159"/>
      <c r="C134" s="159"/>
      <c r="D134" s="159"/>
      <c r="E134" s="366"/>
      <c r="F134" s="366"/>
    </row>
    <row r="135" ht="15.75" customHeight="1">
      <c r="A135" s="368"/>
      <c r="B135" s="159"/>
      <c r="C135" s="159"/>
      <c r="D135" s="159"/>
      <c r="E135" s="366"/>
      <c r="F135" s="366"/>
    </row>
    <row r="136" ht="15.75" customHeight="1">
      <c r="A136" s="368"/>
      <c r="B136" s="159"/>
      <c r="C136" s="159"/>
      <c r="D136" s="159"/>
      <c r="E136" s="366"/>
      <c r="F136" s="366"/>
    </row>
    <row r="137" ht="15.75" customHeight="1">
      <c r="A137" s="368"/>
      <c r="B137" s="159"/>
      <c r="C137" s="159"/>
      <c r="D137" s="159"/>
      <c r="E137" s="366"/>
      <c r="F137" s="366"/>
    </row>
    <row r="138" ht="15.75" customHeight="1">
      <c r="A138" s="368"/>
      <c r="B138" s="159"/>
      <c r="C138" s="159"/>
      <c r="D138" s="159"/>
      <c r="E138" s="366"/>
      <c r="F138" s="366"/>
    </row>
    <row r="139" ht="15.75" customHeight="1">
      <c r="A139" s="368"/>
      <c r="B139" s="159"/>
      <c r="C139" s="159"/>
      <c r="D139" s="159"/>
      <c r="E139" s="366"/>
      <c r="F139" s="366"/>
    </row>
    <row r="140" ht="15.75" customHeight="1">
      <c r="A140" s="368"/>
      <c r="B140" s="159"/>
      <c r="C140" s="159"/>
      <c r="D140" s="159"/>
      <c r="E140" s="366"/>
      <c r="F140" s="366"/>
    </row>
    <row r="141" ht="15.75" customHeight="1">
      <c r="A141" s="368"/>
      <c r="B141" s="159"/>
      <c r="C141" s="159"/>
      <c r="D141" s="159"/>
      <c r="E141" s="366"/>
      <c r="F141" s="366"/>
    </row>
    <row r="142" ht="15.75" customHeight="1">
      <c r="A142" s="368"/>
      <c r="B142" s="159"/>
      <c r="C142" s="159"/>
      <c r="D142" s="159"/>
      <c r="E142" s="366"/>
      <c r="F142" s="366"/>
    </row>
    <row r="143" ht="15.75" customHeight="1">
      <c r="A143" s="368"/>
      <c r="B143" s="159"/>
      <c r="C143" s="159"/>
      <c r="D143" s="159"/>
      <c r="E143" s="366"/>
      <c r="F143" s="366"/>
    </row>
    <row r="144" ht="15.75" customHeight="1">
      <c r="A144" s="368"/>
      <c r="B144" s="159"/>
      <c r="C144" s="159"/>
      <c r="D144" s="159"/>
      <c r="E144" s="366"/>
      <c r="F144" s="366"/>
    </row>
    <row r="145" ht="15.75" customHeight="1">
      <c r="A145" s="368"/>
      <c r="B145" s="159"/>
      <c r="C145" s="159"/>
      <c r="D145" s="159"/>
      <c r="E145" s="366"/>
      <c r="F145" s="366"/>
    </row>
    <row r="146" ht="15.75" customHeight="1">
      <c r="A146" s="368"/>
      <c r="B146" s="159"/>
      <c r="C146" s="159"/>
      <c r="D146" s="159"/>
      <c r="E146" s="366"/>
      <c r="F146" s="366"/>
    </row>
    <row r="147" ht="15.75" customHeight="1">
      <c r="A147" s="368"/>
      <c r="B147" s="159"/>
      <c r="C147" s="159"/>
      <c r="D147" s="159"/>
      <c r="E147" s="366"/>
      <c r="F147" s="366"/>
    </row>
    <row r="148" ht="15.75" customHeight="1">
      <c r="A148" s="368"/>
      <c r="B148" s="159"/>
      <c r="C148" s="159"/>
      <c r="D148" s="159"/>
      <c r="E148" s="366"/>
      <c r="F148" s="366"/>
    </row>
    <row r="149" ht="15.75" customHeight="1">
      <c r="A149" s="368"/>
      <c r="B149" s="159"/>
      <c r="C149" s="159"/>
      <c r="D149" s="159"/>
      <c r="E149" s="366"/>
      <c r="F149" s="366"/>
    </row>
    <row r="150" ht="15.75" customHeight="1">
      <c r="A150" s="368"/>
      <c r="B150" s="159"/>
      <c r="C150" s="159"/>
      <c r="D150" s="159"/>
      <c r="E150" s="366"/>
      <c r="F150" s="366"/>
    </row>
    <row r="151" ht="15.75" customHeight="1">
      <c r="A151" s="368"/>
      <c r="B151" s="159"/>
      <c r="C151" s="159"/>
      <c r="D151" s="159"/>
      <c r="E151" s="366"/>
      <c r="F151" s="366"/>
    </row>
    <row r="152" ht="15.75" customHeight="1">
      <c r="A152" s="368"/>
      <c r="B152" s="159"/>
      <c r="C152" s="159"/>
      <c r="D152" s="159"/>
      <c r="E152" s="366"/>
      <c r="F152" s="366"/>
    </row>
    <row r="153" ht="15.75" customHeight="1">
      <c r="A153" s="368"/>
      <c r="B153" s="159"/>
      <c r="C153" s="159"/>
      <c r="D153" s="159"/>
      <c r="E153" s="366"/>
      <c r="F153" s="366"/>
    </row>
    <row r="154" ht="15.75" customHeight="1">
      <c r="A154" s="368"/>
      <c r="B154" s="159"/>
      <c r="C154" s="159"/>
      <c r="D154" s="159"/>
      <c r="E154" s="366"/>
      <c r="F154" s="366"/>
    </row>
    <row r="155" ht="15.75" customHeight="1">
      <c r="A155" s="368"/>
      <c r="B155" s="159"/>
      <c r="C155" s="159"/>
      <c r="D155" s="159"/>
      <c r="E155" s="366"/>
      <c r="F155" s="366"/>
    </row>
    <row r="156" ht="15.75" customHeight="1">
      <c r="A156" s="368"/>
      <c r="B156" s="159"/>
      <c r="C156" s="159"/>
      <c r="D156" s="159"/>
      <c r="E156" s="366"/>
      <c r="F156" s="366"/>
    </row>
    <row r="157" ht="15.75" customHeight="1">
      <c r="A157" s="368"/>
      <c r="B157" s="159"/>
      <c r="C157" s="159"/>
      <c r="D157" s="159"/>
      <c r="E157" s="366"/>
      <c r="F157" s="366"/>
    </row>
    <row r="158" ht="15.75" customHeight="1">
      <c r="A158" s="368"/>
      <c r="B158" s="159"/>
      <c r="C158" s="159"/>
      <c r="D158" s="159"/>
      <c r="E158" s="366"/>
      <c r="F158" s="366"/>
    </row>
    <row r="159" ht="15.75" customHeight="1">
      <c r="A159" s="368"/>
      <c r="B159" s="159"/>
      <c r="C159" s="159"/>
      <c r="D159" s="159"/>
      <c r="E159" s="366"/>
      <c r="F159" s="366"/>
    </row>
    <row r="160" ht="15.75" customHeight="1">
      <c r="A160" s="368"/>
      <c r="B160" s="159"/>
      <c r="C160" s="159"/>
      <c r="D160" s="159"/>
      <c r="E160" s="366"/>
      <c r="F160" s="366"/>
    </row>
    <row r="161" ht="15.75" customHeight="1">
      <c r="A161" s="368"/>
      <c r="B161" s="159"/>
      <c r="C161" s="159"/>
      <c r="D161" s="159"/>
      <c r="E161" s="366"/>
      <c r="F161" s="366"/>
    </row>
    <row r="162" ht="15.75" customHeight="1">
      <c r="A162" s="368"/>
      <c r="B162" s="159"/>
      <c r="C162" s="159"/>
      <c r="D162" s="159"/>
      <c r="E162" s="366"/>
      <c r="F162" s="366"/>
    </row>
    <row r="163" ht="15.75" customHeight="1">
      <c r="A163" s="368"/>
      <c r="B163" s="159"/>
      <c r="C163" s="159"/>
      <c r="D163" s="159"/>
      <c r="E163" s="366"/>
      <c r="F163" s="366"/>
    </row>
    <row r="164" ht="15.75" customHeight="1">
      <c r="A164" s="368"/>
      <c r="B164" s="159"/>
      <c r="C164" s="159"/>
      <c r="D164" s="159"/>
      <c r="E164" s="366"/>
      <c r="F164" s="366"/>
    </row>
    <row r="165" ht="15.75" customHeight="1">
      <c r="A165" s="368"/>
      <c r="B165" s="159"/>
      <c r="C165" s="159"/>
      <c r="D165" s="159"/>
      <c r="E165" s="366"/>
      <c r="F165" s="366"/>
    </row>
    <row r="166" ht="15.75" customHeight="1">
      <c r="A166" s="368"/>
      <c r="B166" s="159"/>
      <c r="C166" s="159"/>
      <c r="D166" s="159"/>
      <c r="E166" s="366"/>
      <c r="F166" s="366"/>
    </row>
    <row r="167" ht="15.75" customHeight="1">
      <c r="A167" s="368"/>
      <c r="B167" s="159"/>
      <c r="C167" s="159"/>
      <c r="D167" s="159"/>
      <c r="E167" s="366"/>
      <c r="F167" s="366"/>
    </row>
    <row r="168" ht="15.75" customHeight="1">
      <c r="A168" s="368"/>
      <c r="B168" s="159"/>
      <c r="C168" s="159"/>
      <c r="D168" s="159"/>
      <c r="E168" s="366"/>
      <c r="F168" s="366"/>
    </row>
    <row r="169" ht="15.75" customHeight="1">
      <c r="A169" s="368"/>
      <c r="B169" s="159"/>
      <c r="C169" s="159"/>
      <c r="D169" s="159"/>
      <c r="E169" s="366"/>
      <c r="F169" s="366"/>
    </row>
    <row r="170" ht="15.75" customHeight="1">
      <c r="A170" s="368"/>
      <c r="B170" s="159"/>
      <c r="C170" s="159"/>
      <c r="D170" s="159"/>
      <c r="E170" s="366"/>
      <c r="F170" s="366"/>
    </row>
    <row r="171" ht="15.75" customHeight="1">
      <c r="A171" s="368"/>
      <c r="B171" s="159"/>
      <c r="C171" s="159"/>
      <c r="D171" s="159"/>
      <c r="E171" s="366"/>
      <c r="F171" s="366"/>
    </row>
    <row r="172" ht="15.75" customHeight="1">
      <c r="A172" s="368"/>
      <c r="B172" s="159"/>
      <c r="C172" s="159"/>
      <c r="D172" s="159"/>
      <c r="E172" s="366"/>
      <c r="F172" s="366"/>
    </row>
    <row r="173" ht="15.75" customHeight="1">
      <c r="A173" s="368"/>
      <c r="B173" s="159"/>
      <c r="C173" s="159"/>
      <c r="D173" s="159"/>
      <c r="E173" s="366"/>
      <c r="F173" s="366"/>
    </row>
    <row r="174" ht="15.75" customHeight="1">
      <c r="A174" s="368"/>
      <c r="B174" s="159"/>
      <c r="C174" s="159"/>
      <c r="D174" s="159"/>
      <c r="E174" s="366"/>
      <c r="F174" s="366"/>
    </row>
    <row r="175" ht="15.75" customHeight="1">
      <c r="A175" s="368"/>
      <c r="B175" s="159"/>
      <c r="C175" s="159"/>
      <c r="D175" s="159"/>
      <c r="E175" s="366"/>
      <c r="F175" s="366"/>
    </row>
    <row r="176" ht="15.75" customHeight="1">
      <c r="A176" s="368"/>
      <c r="B176" s="159"/>
      <c r="C176" s="159"/>
      <c r="D176" s="159"/>
      <c r="E176" s="366"/>
      <c r="F176" s="366"/>
    </row>
    <row r="177" ht="15.75" customHeight="1">
      <c r="A177" s="368"/>
      <c r="B177" s="159"/>
      <c r="C177" s="159"/>
      <c r="D177" s="159"/>
      <c r="E177" s="366"/>
      <c r="F177" s="366"/>
    </row>
    <row r="178" ht="15.75" customHeight="1">
      <c r="A178" s="368"/>
      <c r="B178" s="159"/>
      <c r="C178" s="159"/>
      <c r="D178" s="159"/>
      <c r="E178" s="366"/>
      <c r="F178" s="366"/>
    </row>
    <row r="179" ht="15.75" customHeight="1">
      <c r="A179" s="368"/>
      <c r="B179" s="159"/>
      <c r="C179" s="159"/>
      <c r="D179" s="159"/>
      <c r="E179" s="366"/>
      <c r="F179" s="366"/>
    </row>
    <row r="180" ht="15.75" customHeight="1">
      <c r="A180" s="368"/>
      <c r="B180" s="159"/>
      <c r="C180" s="159"/>
      <c r="D180" s="159"/>
      <c r="E180" s="366"/>
      <c r="F180" s="366"/>
    </row>
    <row r="181" ht="15.75" customHeight="1">
      <c r="A181" s="368"/>
      <c r="B181" s="159"/>
      <c r="C181" s="159"/>
      <c r="D181" s="159"/>
      <c r="E181" s="366"/>
      <c r="F181" s="366"/>
    </row>
    <row r="182" ht="15.75" customHeight="1">
      <c r="A182" s="368"/>
      <c r="B182" s="159"/>
      <c r="C182" s="159"/>
      <c r="D182" s="159"/>
      <c r="E182" s="366"/>
      <c r="F182" s="366"/>
    </row>
    <row r="183" ht="15.75" customHeight="1">
      <c r="A183" s="368"/>
      <c r="B183" s="159"/>
      <c r="C183" s="159"/>
      <c r="D183" s="159"/>
      <c r="E183" s="366"/>
      <c r="F183" s="366"/>
    </row>
    <row r="184" ht="15.75" customHeight="1">
      <c r="A184" s="368"/>
      <c r="B184" s="159"/>
      <c r="C184" s="159"/>
      <c r="D184" s="159"/>
      <c r="E184" s="366"/>
      <c r="F184" s="366"/>
    </row>
    <row r="185" ht="15.75" customHeight="1">
      <c r="A185" s="368"/>
      <c r="B185" s="159"/>
      <c r="C185" s="159"/>
      <c r="D185" s="159"/>
      <c r="E185" s="366"/>
      <c r="F185" s="366"/>
    </row>
    <row r="186" ht="15.75" customHeight="1">
      <c r="A186" s="368"/>
      <c r="B186" s="159"/>
      <c r="C186" s="159"/>
      <c r="D186" s="159"/>
      <c r="E186" s="366"/>
      <c r="F186" s="366"/>
    </row>
    <row r="187" ht="15.75" customHeight="1">
      <c r="A187" s="368"/>
      <c r="B187" s="159"/>
      <c r="C187" s="159"/>
      <c r="D187" s="159"/>
      <c r="E187" s="366"/>
      <c r="F187" s="366"/>
    </row>
    <row r="188" ht="15.75" customHeight="1">
      <c r="A188" s="368"/>
      <c r="B188" s="159"/>
      <c r="C188" s="159"/>
      <c r="D188" s="159"/>
      <c r="E188" s="366"/>
      <c r="F188" s="366"/>
    </row>
    <row r="189" ht="15.75" customHeight="1">
      <c r="A189" s="368"/>
      <c r="B189" s="159"/>
      <c r="C189" s="159"/>
      <c r="D189" s="159"/>
      <c r="E189" s="366"/>
      <c r="F189" s="366"/>
    </row>
    <row r="190" ht="15.75" customHeight="1">
      <c r="A190" s="368"/>
      <c r="B190" s="159"/>
      <c r="C190" s="159"/>
      <c r="D190" s="159"/>
      <c r="E190" s="366"/>
      <c r="F190" s="366"/>
    </row>
    <row r="191" ht="15.75" customHeight="1">
      <c r="A191" s="368"/>
      <c r="B191" s="159"/>
      <c r="C191" s="159"/>
      <c r="D191" s="159"/>
      <c r="E191" s="366"/>
      <c r="F191" s="366"/>
    </row>
    <row r="192" ht="15.75" customHeight="1">
      <c r="A192" s="368"/>
      <c r="B192" s="159"/>
      <c r="C192" s="159"/>
      <c r="D192" s="159"/>
      <c r="E192" s="366"/>
      <c r="F192" s="366"/>
    </row>
    <row r="193" ht="15.75" customHeight="1">
      <c r="A193" s="368"/>
      <c r="B193" s="159"/>
      <c r="C193" s="159"/>
      <c r="D193" s="159"/>
      <c r="E193" s="366"/>
      <c r="F193" s="366"/>
    </row>
    <row r="194" ht="15.75" customHeight="1">
      <c r="A194" s="368"/>
      <c r="B194" s="159"/>
      <c r="C194" s="159"/>
      <c r="D194" s="159"/>
      <c r="E194" s="366"/>
      <c r="F194" s="366"/>
    </row>
    <row r="195" ht="15.75" customHeight="1">
      <c r="A195" s="368"/>
      <c r="B195" s="159"/>
      <c r="C195" s="159"/>
      <c r="D195" s="159"/>
      <c r="E195" s="366"/>
      <c r="F195" s="366"/>
    </row>
    <row r="196" ht="15.75" customHeight="1">
      <c r="A196" s="368"/>
      <c r="B196" s="159"/>
      <c r="C196" s="159"/>
      <c r="D196" s="159"/>
      <c r="E196" s="366"/>
      <c r="F196" s="366"/>
    </row>
    <row r="197" ht="15.75" customHeight="1">
      <c r="A197" s="368"/>
      <c r="B197" s="159"/>
      <c r="C197" s="159"/>
      <c r="D197" s="159"/>
      <c r="E197" s="366"/>
      <c r="F197" s="366"/>
    </row>
    <row r="198" ht="15.75" customHeight="1">
      <c r="A198" s="368"/>
      <c r="B198" s="159"/>
      <c r="C198" s="159"/>
      <c r="D198" s="159"/>
      <c r="E198" s="366"/>
      <c r="F198" s="366"/>
    </row>
    <row r="199" ht="15.75" customHeight="1">
      <c r="A199" s="368"/>
      <c r="B199" s="159"/>
      <c r="C199" s="159"/>
      <c r="D199" s="159"/>
      <c r="E199" s="366"/>
      <c r="F199" s="366"/>
    </row>
    <row r="200" ht="15.75" customHeight="1">
      <c r="A200" s="368"/>
      <c r="B200" s="159"/>
      <c r="C200" s="159"/>
      <c r="D200" s="159"/>
      <c r="E200" s="366"/>
      <c r="F200" s="366"/>
    </row>
    <row r="201" ht="15.75" customHeight="1">
      <c r="A201" s="368"/>
      <c r="B201" s="159"/>
      <c r="C201" s="159"/>
      <c r="D201" s="159"/>
      <c r="E201" s="366"/>
      <c r="F201" s="366"/>
    </row>
    <row r="202" ht="15.75" customHeight="1">
      <c r="A202" s="368"/>
      <c r="B202" s="159"/>
      <c r="C202" s="159"/>
      <c r="D202" s="159"/>
      <c r="E202" s="366"/>
      <c r="F202" s="366"/>
    </row>
    <row r="203" ht="15.75" customHeight="1">
      <c r="A203" s="368"/>
      <c r="B203" s="159"/>
      <c r="C203" s="159"/>
      <c r="D203" s="159"/>
      <c r="E203" s="366"/>
      <c r="F203" s="366"/>
    </row>
    <row r="204" ht="15.75" customHeight="1">
      <c r="A204" s="368"/>
      <c r="B204" s="159"/>
      <c r="C204" s="159"/>
      <c r="D204" s="159"/>
      <c r="E204" s="366"/>
      <c r="F204" s="366"/>
    </row>
    <row r="205" ht="15.75" customHeight="1">
      <c r="A205" s="368"/>
      <c r="B205" s="159"/>
      <c r="C205" s="159"/>
      <c r="D205" s="159"/>
      <c r="E205" s="366"/>
      <c r="F205" s="366"/>
    </row>
    <row r="206" ht="15.75" customHeight="1">
      <c r="A206" s="368"/>
      <c r="B206" s="159"/>
      <c r="C206" s="159"/>
      <c r="D206" s="159"/>
      <c r="E206" s="366"/>
      <c r="F206" s="366"/>
    </row>
    <row r="207" ht="15.75" customHeight="1">
      <c r="A207" s="368"/>
      <c r="B207" s="159"/>
      <c r="C207" s="159"/>
      <c r="D207" s="159"/>
      <c r="E207" s="366"/>
      <c r="F207" s="366"/>
    </row>
    <row r="208" ht="15.75" customHeight="1">
      <c r="A208" s="368"/>
      <c r="B208" s="159"/>
      <c r="C208" s="159"/>
      <c r="D208" s="159"/>
      <c r="E208" s="366"/>
      <c r="F208" s="366"/>
    </row>
    <row r="209" ht="15.75" customHeight="1">
      <c r="A209" s="368"/>
      <c r="B209" s="159"/>
      <c r="C209" s="159"/>
      <c r="D209" s="159"/>
      <c r="E209" s="366"/>
      <c r="F209" s="366"/>
    </row>
    <row r="210" ht="15.75" customHeight="1">
      <c r="A210" s="368"/>
      <c r="B210" s="159"/>
      <c r="C210" s="159"/>
      <c r="D210" s="159"/>
      <c r="E210" s="366"/>
      <c r="F210" s="366"/>
    </row>
    <row r="211" ht="15.75" customHeight="1">
      <c r="A211" s="368"/>
      <c r="B211" s="159"/>
      <c r="C211" s="159"/>
      <c r="D211" s="159"/>
      <c r="E211" s="366"/>
      <c r="F211" s="366"/>
    </row>
    <row r="212" ht="15.75" customHeight="1">
      <c r="A212" s="368"/>
      <c r="B212" s="159"/>
      <c r="C212" s="159"/>
      <c r="D212" s="159"/>
      <c r="E212" s="366"/>
      <c r="F212" s="366"/>
    </row>
    <row r="213" ht="15.75" customHeight="1">
      <c r="A213" s="368"/>
      <c r="B213" s="159"/>
      <c r="C213" s="159"/>
      <c r="D213" s="159"/>
      <c r="E213" s="366"/>
      <c r="F213" s="366"/>
    </row>
    <row r="214" ht="15.75" customHeight="1">
      <c r="A214" s="368"/>
      <c r="B214" s="159"/>
      <c r="C214" s="159"/>
      <c r="D214" s="159"/>
      <c r="E214" s="366"/>
      <c r="F214" s="366"/>
    </row>
    <row r="215" ht="15.75" customHeight="1">
      <c r="A215" s="368"/>
      <c r="B215" s="159"/>
      <c r="C215" s="159"/>
      <c r="D215" s="159"/>
      <c r="E215" s="366"/>
      <c r="F215" s="366"/>
    </row>
    <row r="216" ht="15.75" customHeight="1">
      <c r="A216" s="368"/>
      <c r="B216" s="159"/>
      <c r="C216" s="159"/>
      <c r="D216" s="159"/>
      <c r="E216" s="366"/>
      <c r="F216" s="366"/>
    </row>
    <row r="217" ht="15.75" customHeight="1">
      <c r="A217" s="368"/>
      <c r="B217" s="159"/>
      <c r="C217" s="159"/>
      <c r="D217" s="159"/>
      <c r="E217" s="366"/>
      <c r="F217" s="366"/>
    </row>
    <row r="218" ht="15.75" customHeight="1">
      <c r="A218" s="368"/>
      <c r="B218" s="159"/>
      <c r="C218" s="159"/>
      <c r="D218" s="159"/>
      <c r="E218" s="366"/>
      <c r="F218" s="366"/>
    </row>
    <row r="219" ht="15.75" customHeight="1">
      <c r="A219" s="368"/>
      <c r="B219" s="159"/>
      <c r="C219" s="159"/>
      <c r="D219" s="159"/>
      <c r="E219" s="366"/>
      <c r="F219" s="366"/>
    </row>
    <row r="220" ht="15.75" customHeight="1">
      <c r="A220" s="368"/>
      <c r="B220" s="159"/>
      <c r="C220" s="159"/>
      <c r="D220" s="159"/>
      <c r="E220" s="366"/>
      <c r="F220" s="366"/>
    </row>
    <row r="221" ht="15.75" customHeight="1">
      <c r="A221" s="368"/>
      <c r="B221" s="159"/>
      <c r="C221" s="159"/>
      <c r="D221" s="159"/>
      <c r="E221" s="366"/>
      <c r="F221" s="366"/>
    </row>
    <row r="222" ht="15.75" customHeight="1">
      <c r="A222" s="368"/>
      <c r="B222" s="159"/>
      <c r="C222" s="159"/>
      <c r="D222" s="159"/>
      <c r="E222" s="366"/>
      <c r="F222" s="366"/>
    </row>
    <row r="223" ht="15.75" customHeight="1">
      <c r="A223" s="368"/>
      <c r="B223" s="159"/>
      <c r="C223" s="159"/>
      <c r="D223" s="159"/>
      <c r="E223" s="366"/>
      <c r="F223" s="366"/>
    </row>
    <row r="224" ht="15.75" customHeight="1">
      <c r="A224" s="368"/>
      <c r="B224" s="159"/>
      <c r="C224" s="159"/>
      <c r="D224" s="159"/>
      <c r="E224" s="366"/>
      <c r="F224" s="366"/>
    </row>
    <row r="225" ht="15.75" customHeight="1">
      <c r="A225" s="368"/>
      <c r="B225" s="159"/>
      <c r="C225" s="159"/>
      <c r="D225" s="159"/>
      <c r="E225" s="366"/>
      <c r="F225" s="366"/>
    </row>
    <row r="226" ht="15.75" customHeight="1">
      <c r="A226" s="368"/>
      <c r="B226" s="159"/>
      <c r="C226" s="159"/>
      <c r="D226" s="159"/>
      <c r="E226" s="366"/>
      <c r="F226" s="366"/>
    </row>
    <row r="227" ht="15.75" customHeight="1">
      <c r="A227" s="368"/>
      <c r="B227" s="159"/>
      <c r="C227" s="159"/>
      <c r="D227" s="159"/>
      <c r="E227" s="366"/>
      <c r="F227" s="366"/>
    </row>
    <row r="228" ht="15.75" customHeight="1">
      <c r="A228" s="368"/>
      <c r="B228" s="159"/>
      <c r="C228" s="159"/>
      <c r="D228" s="159"/>
      <c r="E228" s="366"/>
      <c r="F228" s="366"/>
    </row>
    <row r="229" ht="15.75" customHeight="1">
      <c r="A229" s="368"/>
      <c r="B229" s="159"/>
      <c r="C229" s="159"/>
      <c r="D229" s="159"/>
      <c r="E229" s="366"/>
      <c r="F229" s="366"/>
    </row>
    <row r="230" ht="15.75" customHeight="1">
      <c r="A230" s="368"/>
      <c r="B230" s="159"/>
      <c r="C230" s="159"/>
      <c r="D230" s="159"/>
      <c r="E230" s="366"/>
      <c r="F230" s="366"/>
    </row>
    <row r="231" ht="15.75" customHeight="1">
      <c r="A231" s="368"/>
      <c r="B231" s="159"/>
      <c r="C231" s="159"/>
      <c r="D231" s="159"/>
      <c r="E231" s="366"/>
      <c r="F231" s="366"/>
    </row>
    <row r="232" ht="15.75" customHeight="1">
      <c r="A232" s="368"/>
      <c r="B232" s="159"/>
      <c r="C232" s="159"/>
      <c r="D232" s="159"/>
      <c r="E232" s="366"/>
      <c r="F232" s="366"/>
    </row>
    <row r="233" ht="15.75" customHeight="1">
      <c r="A233" s="368"/>
      <c r="B233" s="159"/>
      <c r="C233" s="159"/>
      <c r="D233" s="159"/>
      <c r="E233" s="366"/>
      <c r="F233" s="366"/>
    </row>
    <row r="234" ht="15.75" customHeight="1">
      <c r="A234" s="368"/>
      <c r="B234" s="159"/>
      <c r="C234" s="159"/>
      <c r="D234" s="159"/>
      <c r="E234" s="366"/>
      <c r="F234" s="366"/>
    </row>
    <row r="235" ht="15.75" customHeight="1">
      <c r="A235" s="368"/>
      <c r="B235" s="159"/>
      <c r="C235" s="159"/>
      <c r="D235" s="159"/>
      <c r="E235" s="366"/>
      <c r="F235" s="366"/>
    </row>
    <row r="236" ht="15.75" customHeight="1">
      <c r="A236" s="368"/>
      <c r="B236" s="159"/>
      <c r="C236" s="159"/>
      <c r="D236" s="159"/>
      <c r="E236" s="366"/>
      <c r="F236" s="366"/>
    </row>
    <row r="237" ht="15.75" customHeight="1">
      <c r="A237" s="368"/>
      <c r="B237" s="159"/>
      <c r="C237" s="159"/>
      <c r="D237" s="159"/>
      <c r="E237" s="366"/>
      <c r="F237" s="366"/>
    </row>
    <row r="238" ht="15.75" customHeight="1">
      <c r="A238" s="368"/>
      <c r="B238" s="159"/>
      <c r="C238" s="159"/>
      <c r="D238" s="159"/>
      <c r="E238" s="366"/>
      <c r="F238" s="366"/>
    </row>
    <row r="239" ht="15.75" customHeight="1">
      <c r="A239" s="368"/>
      <c r="B239" s="159"/>
      <c r="C239" s="159"/>
      <c r="D239" s="159"/>
      <c r="E239" s="366"/>
      <c r="F239" s="366"/>
    </row>
    <row r="240" ht="15.75" customHeight="1">
      <c r="A240" s="368"/>
      <c r="B240" s="159"/>
      <c r="C240" s="159"/>
      <c r="D240" s="159"/>
      <c r="E240" s="366"/>
      <c r="F240" s="366"/>
    </row>
    <row r="241" ht="15.75" customHeight="1">
      <c r="A241" s="368"/>
      <c r="B241" s="159"/>
      <c r="C241" s="159"/>
      <c r="D241" s="159"/>
      <c r="E241" s="366"/>
      <c r="F241" s="366"/>
    </row>
    <row r="242" ht="15.75" customHeight="1">
      <c r="A242" s="368"/>
      <c r="B242" s="159"/>
      <c r="C242" s="159"/>
      <c r="D242" s="159"/>
      <c r="E242" s="366"/>
      <c r="F242" s="366"/>
    </row>
    <row r="243" ht="15.75" customHeight="1">
      <c r="A243" s="368"/>
      <c r="B243" s="159"/>
      <c r="C243" s="159"/>
      <c r="D243" s="159"/>
      <c r="E243" s="366"/>
      <c r="F243" s="366"/>
    </row>
    <row r="244" ht="15.75" customHeight="1">
      <c r="A244" s="368"/>
      <c r="B244" s="159"/>
      <c r="C244" s="159"/>
      <c r="D244" s="159"/>
      <c r="E244" s="366"/>
      <c r="F244" s="366"/>
    </row>
    <row r="245" ht="15.75" customHeight="1">
      <c r="A245" s="368"/>
      <c r="B245" s="159"/>
      <c r="C245" s="159"/>
      <c r="D245" s="159"/>
      <c r="E245" s="366"/>
      <c r="F245" s="366"/>
    </row>
    <row r="246" ht="15.75" customHeight="1">
      <c r="A246" s="368"/>
      <c r="B246" s="159"/>
      <c r="C246" s="159"/>
      <c r="D246" s="159"/>
      <c r="E246" s="366"/>
      <c r="F246" s="366"/>
    </row>
    <row r="247" ht="15.75" customHeight="1">
      <c r="A247" s="368"/>
      <c r="B247" s="159"/>
      <c r="C247" s="159"/>
      <c r="D247" s="159"/>
      <c r="E247" s="366"/>
      <c r="F247" s="366"/>
    </row>
    <row r="248" ht="15.75" customHeight="1">
      <c r="A248" s="368"/>
      <c r="B248" s="159"/>
      <c r="C248" s="159"/>
      <c r="D248" s="159"/>
      <c r="E248" s="366"/>
      <c r="F248" s="366"/>
    </row>
    <row r="249" ht="15.75" customHeight="1">
      <c r="A249" s="368"/>
      <c r="B249" s="159"/>
      <c r="C249" s="159"/>
      <c r="D249" s="159"/>
      <c r="E249" s="366"/>
      <c r="F249" s="366"/>
    </row>
    <row r="250" ht="15.75" customHeight="1">
      <c r="A250" s="368"/>
      <c r="B250" s="159"/>
      <c r="C250" s="159"/>
      <c r="D250" s="159"/>
      <c r="E250" s="366"/>
      <c r="F250" s="366"/>
    </row>
    <row r="251" ht="15.75" customHeight="1">
      <c r="A251" s="368"/>
      <c r="B251" s="159"/>
      <c r="C251" s="159"/>
      <c r="D251" s="159"/>
      <c r="E251" s="366"/>
      <c r="F251" s="366"/>
    </row>
    <row r="252" ht="15.75" customHeight="1">
      <c r="A252" s="368"/>
      <c r="B252" s="159"/>
      <c r="C252" s="159"/>
      <c r="D252" s="159"/>
      <c r="E252" s="366"/>
      <c r="F252" s="366"/>
    </row>
    <row r="253" ht="15.75" customHeight="1">
      <c r="A253" s="368"/>
      <c r="B253" s="159"/>
      <c r="C253" s="159"/>
      <c r="D253" s="159"/>
      <c r="E253" s="366"/>
      <c r="F253" s="366"/>
    </row>
    <row r="254" ht="15.75" customHeight="1">
      <c r="A254" s="368"/>
      <c r="B254" s="159"/>
      <c r="C254" s="159"/>
      <c r="D254" s="159"/>
      <c r="E254" s="366"/>
      <c r="F254" s="366"/>
    </row>
    <row r="255" ht="15.75" customHeight="1">
      <c r="A255" s="368"/>
      <c r="B255" s="159"/>
      <c r="C255" s="159"/>
      <c r="D255" s="159"/>
      <c r="E255" s="366"/>
      <c r="F255" s="366"/>
    </row>
    <row r="256" ht="15.75" customHeight="1">
      <c r="A256" s="368"/>
      <c r="B256" s="159"/>
      <c r="C256" s="159"/>
      <c r="D256" s="159"/>
      <c r="E256" s="366"/>
      <c r="F256" s="366"/>
    </row>
    <row r="257" ht="15.75" customHeight="1">
      <c r="A257" s="368"/>
      <c r="B257" s="159"/>
      <c r="C257" s="159"/>
      <c r="D257" s="159"/>
      <c r="E257" s="366"/>
      <c r="F257" s="366"/>
    </row>
    <row r="258" ht="15.75" customHeight="1">
      <c r="A258" s="368"/>
      <c r="B258" s="159"/>
      <c r="C258" s="159"/>
      <c r="D258" s="159"/>
      <c r="E258" s="366"/>
      <c r="F258" s="366"/>
    </row>
    <row r="259" ht="15.75" customHeight="1">
      <c r="A259" s="368"/>
      <c r="B259" s="159"/>
      <c r="C259" s="159"/>
      <c r="D259" s="159"/>
      <c r="E259" s="366"/>
      <c r="F259" s="366"/>
    </row>
    <row r="260" ht="15.75" customHeight="1">
      <c r="A260" s="368"/>
      <c r="B260" s="159"/>
      <c r="C260" s="159"/>
      <c r="D260" s="159"/>
      <c r="E260" s="366"/>
      <c r="F260" s="366"/>
    </row>
    <row r="261" ht="15.75" customHeight="1">
      <c r="A261" s="368"/>
      <c r="B261" s="159"/>
      <c r="C261" s="159"/>
      <c r="D261" s="159"/>
      <c r="E261" s="366"/>
      <c r="F261" s="366"/>
    </row>
    <row r="262" ht="15.75" customHeight="1">
      <c r="A262" s="368"/>
      <c r="B262" s="159"/>
      <c r="C262" s="159"/>
      <c r="D262" s="159"/>
      <c r="E262" s="366"/>
      <c r="F262" s="366"/>
    </row>
    <row r="263" ht="15.75" customHeight="1">
      <c r="A263" s="368"/>
      <c r="B263" s="159"/>
      <c r="C263" s="159"/>
      <c r="D263" s="159"/>
      <c r="E263" s="366"/>
      <c r="F263" s="366"/>
    </row>
    <row r="264" ht="15.75" customHeight="1">
      <c r="A264" s="368"/>
      <c r="B264" s="159"/>
      <c r="C264" s="159"/>
      <c r="D264" s="159"/>
      <c r="E264" s="366"/>
      <c r="F264" s="366"/>
    </row>
    <row r="265" ht="15.75" customHeight="1">
      <c r="A265" s="368"/>
      <c r="B265" s="159"/>
      <c r="C265" s="159"/>
      <c r="D265" s="159"/>
      <c r="E265" s="366"/>
      <c r="F265" s="366"/>
    </row>
    <row r="266" ht="15.75" customHeight="1">
      <c r="A266" s="368"/>
      <c r="B266" s="159"/>
      <c r="C266" s="159"/>
      <c r="D266" s="159"/>
      <c r="E266" s="366"/>
      <c r="F266" s="366"/>
    </row>
    <row r="267" ht="15.75" customHeight="1">
      <c r="A267" s="368"/>
      <c r="B267" s="159"/>
      <c r="C267" s="159"/>
      <c r="D267" s="159"/>
      <c r="E267" s="366"/>
      <c r="F267" s="366"/>
    </row>
    <row r="268" ht="15.75" customHeight="1">
      <c r="A268" s="368"/>
      <c r="B268" s="159"/>
      <c r="C268" s="159"/>
      <c r="D268" s="159"/>
      <c r="E268" s="366"/>
      <c r="F268" s="366"/>
    </row>
    <row r="269" ht="15.75" customHeight="1">
      <c r="A269" s="368"/>
      <c r="B269" s="159"/>
      <c r="C269" s="159"/>
      <c r="D269" s="159"/>
      <c r="E269" s="366"/>
      <c r="F269" s="366"/>
    </row>
    <row r="270" ht="15.75" customHeight="1">
      <c r="A270" s="368"/>
      <c r="B270" s="159"/>
      <c r="C270" s="159"/>
      <c r="D270" s="159"/>
      <c r="E270" s="366"/>
      <c r="F270" s="366"/>
    </row>
    <row r="271" ht="15.75" customHeight="1">
      <c r="A271" s="368"/>
      <c r="B271" s="159"/>
      <c r="C271" s="159"/>
      <c r="D271" s="159"/>
      <c r="E271" s="366"/>
      <c r="F271" s="366"/>
    </row>
    <row r="272" ht="15.75" customHeight="1">
      <c r="A272" s="368"/>
      <c r="B272" s="159"/>
      <c r="C272" s="159"/>
      <c r="D272" s="159"/>
      <c r="E272" s="366"/>
      <c r="F272" s="366"/>
    </row>
    <row r="273" ht="15.75" customHeight="1">
      <c r="A273" s="368"/>
      <c r="B273" s="159"/>
      <c r="C273" s="159"/>
      <c r="D273" s="159"/>
      <c r="E273" s="366"/>
      <c r="F273" s="366"/>
    </row>
    <row r="274" ht="15.75" customHeight="1">
      <c r="A274" s="368"/>
      <c r="B274" s="159"/>
      <c r="C274" s="159"/>
      <c r="D274" s="159"/>
      <c r="E274" s="366"/>
      <c r="F274" s="366"/>
    </row>
    <row r="275" ht="15.75" customHeight="1">
      <c r="A275" s="368"/>
      <c r="B275" s="159"/>
      <c r="C275" s="159"/>
      <c r="D275" s="159"/>
      <c r="E275" s="366"/>
      <c r="F275" s="366"/>
    </row>
    <row r="276" ht="15.75" customHeight="1">
      <c r="A276" s="368"/>
      <c r="B276" s="159"/>
      <c r="C276" s="159"/>
      <c r="D276" s="159"/>
      <c r="E276" s="366"/>
      <c r="F276" s="366"/>
    </row>
    <row r="277" ht="15.75" customHeight="1">
      <c r="A277" s="368"/>
      <c r="B277" s="159"/>
      <c r="C277" s="159"/>
      <c r="D277" s="159"/>
      <c r="E277" s="366"/>
      <c r="F277" s="366"/>
    </row>
    <row r="278" ht="15.75" customHeight="1">
      <c r="A278" s="368"/>
      <c r="B278" s="159"/>
      <c r="C278" s="159"/>
      <c r="D278" s="159"/>
      <c r="E278" s="366"/>
      <c r="F278" s="366"/>
    </row>
    <row r="279" ht="15.75" customHeight="1">
      <c r="A279" s="368"/>
      <c r="B279" s="159"/>
      <c r="C279" s="159"/>
      <c r="D279" s="159"/>
      <c r="E279" s="366"/>
      <c r="F279" s="366"/>
    </row>
    <row r="280" ht="15.75" customHeight="1">
      <c r="A280" s="368"/>
      <c r="B280" s="159"/>
      <c r="C280" s="159"/>
      <c r="D280" s="159"/>
      <c r="E280" s="366"/>
      <c r="F280" s="366"/>
    </row>
    <row r="281" ht="15.75" customHeight="1">
      <c r="A281" s="368"/>
      <c r="B281" s="159"/>
      <c r="C281" s="159"/>
      <c r="D281" s="159"/>
      <c r="E281" s="366"/>
      <c r="F281" s="366"/>
    </row>
    <row r="282" ht="15.75" customHeight="1">
      <c r="A282" s="368"/>
      <c r="B282" s="159"/>
      <c r="C282" s="159"/>
      <c r="D282" s="159"/>
      <c r="E282" s="366"/>
      <c r="F282" s="366"/>
    </row>
    <row r="283" ht="15.75" customHeight="1">
      <c r="A283" s="368"/>
      <c r="B283" s="159"/>
      <c r="C283" s="159"/>
      <c r="D283" s="159"/>
      <c r="E283" s="366"/>
      <c r="F283" s="366"/>
    </row>
    <row r="284" ht="15.75" customHeight="1">
      <c r="A284" s="368"/>
      <c r="B284" s="159"/>
      <c r="C284" s="159"/>
      <c r="D284" s="159"/>
      <c r="E284" s="366"/>
      <c r="F284" s="366"/>
    </row>
    <row r="285" ht="15.75" customHeight="1">
      <c r="A285" s="368"/>
      <c r="B285" s="159"/>
      <c r="C285" s="159"/>
      <c r="D285" s="159"/>
      <c r="E285" s="366"/>
      <c r="F285" s="366"/>
    </row>
    <row r="286" ht="15.75" customHeight="1">
      <c r="A286" s="368"/>
      <c r="B286" s="159"/>
      <c r="C286" s="159"/>
      <c r="D286" s="159"/>
      <c r="E286" s="366"/>
      <c r="F286" s="366"/>
    </row>
    <row r="287" ht="15.75" customHeight="1">
      <c r="A287" s="368"/>
      <c r="B287" s="159"/>
      <c r="C287" s="159"/>
      <c r="D287" s="159"/>
      <c r="E287" s="366"/>
      <c r="F287" s="366"/>
    </row>
    <row r="288" ht="15.75" customHeight="1">
      <c r="A288" s="368"/>
      <c r="B288" s="159"/>
      <c r="C288" s="159"/>
      <c r="D288" s="159"/>
      <c r="E288" s="366"/>
      <c r="F288" s="366"/>
    </row>
    <row r="289" ht="15.75" customHeight="1">
      <c r="A289" s="368"/>
      <c r="B289" s="159"/>
      <c r="C289" s="159"/>
      <c r="D289" s="159"/>
      <c r="E289" s="366"/>
      <c r="F289" s="366"/>
    </row>
    <row r="290" ht="15.75" customHeight="1">
      <c r="A290" s="368"/>
      <c r="B290" s="159"/>
      <c r="C290" s="159"/>
      <c r="D290" s="159"/>
      <c r="E290" s="366"/>
      <c r="F290" s="366"/>
    </row>
    <row r="291" ht="15.75" customHeight="1">
      <c r="A291" s="368"/>
      <c r="B291" s="159"/>
      <c r="C291" s="159"/>
      <c r="D291" s="159"/>
      <c r="E291" s="366"/>
      <c r="F291" s="366"/>
    </row>
    <row r="292" ht="15.75" customHeight="1">
      <c r="A292" s="368"/>
      <c r="B292" s="159"/>
      <c r="C292" s="159"/>
      <c r="D292" s="159"/>
      <c r="E292" s="366"/>
      <c r="F292" s="366"/>
    </row>
    <row r="293" ht="15.75" customHeight="1">
      <c r="A293" s="368"/>
      <c r="B293" s="159"/>
      <c r="C293" s="159"/>
      <c r="D293" s="159"/>
      <c r="E293" s="366"/>
      <c r="F293" s="366"/>
    </row>
    <row r="294" ht="15.75" customHeight="1">
      <c r="A294" s="368"/>
      <c r="B294" s="159"/>
      <c r="C294" s="159"/>
      <c r="D294" s="159"/>
      <c r="E294" s="366"/>
      <c r="F294" s="366"/>
    </row>
    <row r="295" ht="15.75" customHeight="1">
      <c r="A295" s="368"/>
      <c r="B295" s="159"/>
      <c r="C295" s="159"/>
      <c r="D295" s="159"/>
      <c r="E295" s="366"/>
      <c r="F295" s="366"/>
    </row>
    <row r="296" ht="15.75" customHeight="1">
      <c r="A296" s="368"/>
      <c r="B296" s="159"/>
      <c r="C296" s="159"/>
      <c r="D296" s="159"/>
      <c r="E296" s="366"/>
      <c r="F296" s="366"/>
    </row>
    <row r="297" ht="15.75" customHeight="1">
      <c r="A297" s="368"/>
      <c r="B297" s="159"/>
      <c r="C297" s="159"/>
      <c r="D297" s="159"/>
      <c r="E297" s="366"/>
      <c r="F297" s="366"/>
    </row>
    <row r="298" ht="15.75" customHeight="1">
      <c r="A298" s="368"/>
      <c r="B298" s="159"/>
      <c r="C298" s="159"/>
      <c r="D298" s="159"/>
      <c r="E298" s="366"/>
      <c r="F298" s="366"/>
    </row>
    <row r="299" ht="15.75" customHeight="1">
      <c r="A299" s="368"/>
      <c r="B299" s="159"/>
      <c r="C299" s="159"/>
      <c r="D299" s="159"/>
      <c r="E299" s="366"/>
      <c r="F299" s="366"/>
    </row>
    <row r="300" ht="15.75" customHeight="1">
      <c r="A300" s="368"/>
      <c r="B300" s="159"/>
      <c r="C300" s="159"/>
      <c r="D300" s="159"/>
      <c r="E300" s="366"/>
      <c r="F300" s="366"/>
    </row>
    <row r="301" ht="15.75" customHeight="1">
      <c r="A301" s="368"/>
      <c r="B301" s="159"/>
      <c r="C301" s="159"/>
      <c r="D301" s="159"/>
      <c r="E301" s="366"/>
      <c r="F301" s="366"/>
    </row>
    <row r="302" ht="15.75" customHeight="1">
      <c r="A302" s="368"/>
      <c r="B302" s="159"/>
      <c r="C302" s="159"/>
      <c r="D302" s="159"/>
      <c r="E302" s="366"/>
      <c r="F302" s="366"/>
    </row>
    <row r="303" ht="15.75" customHeight="1">
      <c r="A303" s="368"/>
      <c r="B303" s="159"/>
      <c r="C303" s="159"/>
      <c r="D303" s="159"/>
      <c r="E303" s="366"/>
      <c r="F303" s="366"/>
    </row>
    <row r="304" ht="15.75" customHeight="1">
      <c r="A304" s="368"/>
      <c r="B304" s="159"/>
      <c r="C304" s="159"/>
      <c r="D304" s="159"/>
      <c r="E304" s="366"/>
      <c r="F304" s="366"/>
    </row>
    <row r="305" ht="15.75" customHeight="1">
      <c r="A305" s="368"/>
      <c r="B305" s="159"/>
      <c r="C305" s="159"/>
      <c r="D305" s="159"/>
      <c r="E305" s="366"/>
      <c r="F305" s="366"/>
    </row>
    <row r="306" ht="15.75" customHeight="1">
      <c r="A306" s="368"/>
      <c r="B306" s="159"/>
      <c r="C306" s="159"/>
      <c r="D306" s="159"/>
      <c r="E306" s="366"/>
      <c r="F306" s="366"/>
    </row>
    <row r="307" ht="15.75" customHeight="1">
      <c r="A307" s="368"/>
      <c r="B307" s="159"/>
      <c r="C307" s="159"/>
      <c r="D307" s="159"/>
      <c r="E307" s="366"/>
      <c r="F307" s="366"/>
    </row>
    <row r="308" ht="15.75" customHeight="1">
      <c r="A308" s="368"/>
      <c r="B308" s="159"/>
      <c r="C308" s="159"/>
      <c r="D308" s="159"/>
      <c r="E308" s="366"/>
      <c r="F308" s="366"/>
    </row>
    <row r="309" ht="15.75" customHeight="1">
      <c r="A309" s="368"/>
      <c r="B309" s="159"/>
      <c r="C309" s="159"/>
      <c r="D309" s="159"/>
      <c r="E309" s="366"/>
      <c r="F309" s="366"/>
    </row>
    <row r="310" ht="15.75" customHeight="1">
      <c r="A310" s="368"/>
      <c r="B310" s="159"/>
      <c r="C310" s="159"/>
      <c r="D310" s="159"/>
      <c r="E310" s="366"/>
      <c r="F310" s="366"/>
    </row>
    <row r="311" ht="15.75" customHeight="1">
      <c r="A311" s="368"/>
      <c r="B311" s="159"/>
      <c r="C311" s="159"/>
      <c r="D311" s="159"/>
      <c r="E311" s="366"/>
      <c r="F311" s="366"/>
    </row>
    <row r="312" ht="15.75" customHeight="1">
      <c r="A312" s="368"/>
      <c r="B312" s="159"/>
      <c r="C312" s="159"/>
      <c r="D312" s="159"/>
      <c r="E312" s="366"/>
      <c r="F312" s="366"/>
    </row>
    <row r="313" ht="15.75" customHeight="1">
      <c r="A313" s="368"/>
      <c r="B313" s="159"/>
      <c r="C313" s="159"/>
      <c r="D313" s="159"/>
      <c r="E313" s="366"/>
      <c r="F313" s="366"/>
    </row>
    <row r="314" ht="15.75" customHeight="1">
      <c r="A314" s="368"/>
      <c r="B314" s="159"/>
      <c r="C314" s="159"/>
      <c r="D314" s="159"/>
      <c r="E314" s="366"/>
      <c r="F314" s="366"/>
    </row>
    <row r="315" ht="15.75" customHeight="1">
      <c r="A315" s="368"/>
      <c r="B315" s="159"/>
      <c r="C315" s="159"/>
      <c r="D315" s="159"/>
      <c r="E315" s="366"/>
      <c r="F315" s="366"/>
    </row>
    <row r="316" ht="15.75" customHeight="1">
      <c r="A316" s="368"/>
      <c r="B316" s="159"/>
      <c r="C316" s="159"/>
      <c r="D316" s="159"/>
      <c r="E316" s="366"/>
      <c r="F316" s="366"/>
    </row>
    <row r="317" ht="15.75" customHeight="1">
      <c r="A317" s="368"/>
      <c r="B317" s="159"/>
      <c r="C317" s="159"/>
      <c r="D317" s="159"/>
      <c r="E317" s="366"/>
      <c r="F317" s="366"/>
    </row>
    <row r="318" ht="15.75" customHeight="1">
      <c r="A318" s="368"/>
      <c r="B318" s="159"/>
      <c r="C318" s="159"/>
      <c r="D318" s="159"/>
      <c r="E318" s="366"/>
      <c r="F318" s="366"/>
    </row>
    <row r="319" ht="15.75" customHeight="1">
      <c r="A319" s="368"/>
      <c r="B319" s="159"/>
      <c r="C319" s="159"/>
      <c r="D319" s="159"/>
      <c r="E319" s="366"/>
      <c r="F319" s="366"/>
    </row>
    <row r="320" ht="15.75" customHeight="1">
      <c r="A320" s="368"/>
      <c r="B320" s="159"/>
      <c r="C320" s="159"/>
      <c r="D320" s="159"/>
      <c r="E320" s="366"/>
      <c r="F320" s="366"/>
    </row>
    <row r="321" ht="15.75" customHeight="1">
      <c r="A321" s="368"/>
      <c r="B321" s="159"/>
      <c r="C321" s="159"/>
      <c r="D321" s="159"/>
      <c r="E321" s="366"/>
      <c r="F321" s="366"/>
    </row>
    <row r="322" ht="15.75" customHeight="1">
      <c r="A322" s="368"/>
      <c r="B322" s="159"/>
      <c r="C322" s="159"/>
      <c r="D322" s="159"/>
      <c r="E322" s="366"/>
      <c r="F322" s="366"/>
    </row>
    <row r="323" ht="15.75" customHeight="1">
      <c r="A323" s="368"/>
      <c r="B323" s="159"/>
      <c r="C323" s="159"/>
      <c r="D323" s="159"/>
      <c r="E323" s="366"/>
      <c r="F323" s="366"/>
    </row>
    <row r="324" ht="15.75" customHeight="1">
      <c r="A324" s="368"/>
      <c r="B324" s="159"/>
      <c r="C324" s="159"/>
      <c r="D324" s="159"/>
      <c r="E324" s="366"/>
      <c r="F324" s="366"/>
    </row>
    <row r="325" ht="15.75" customHeight="1">
      <c r="A325" s="368"/>
      <c r="B325" s="159"/>
      <c r="C325" s="159"/>
      <c r="D325" s="159"/>
      <c r="E325" s="366"/>
      <c r="F325" s="366"/>
    </row>
    <row r="326" ht="15.75" customHeight="1">
      <c r="A326" s="368"/>
      <c r="B326" s="159"/>
      <c r="C326" s="159"/>
      <c r="D326" s="159"/>
      <c r="E326" s="366"/>
      <c r="F326" s="366"/>
    </row>
    <row r="327" ht="15.75" customHeight="1">
      <c r="A327" s="368"/>
      <c r="B327" s="159"/>
      <c r="C327" s="159"/>
      <c r="D327" s="159"/>
      <c r="E327" s="366"/>
      <c r="F327" s="366"/>
    </row>
    <row r="328" ht="15.75" customHeight="1">
      <c r="A328" s="368"/>
      <c r="B328" s="159"/>
      <c r="C328" s="159"/>
      <c r="D328" s="159"/>
      <c r="E328" s="366"/>
      <c r="F328" s="366"/>
    </row>
    <row r="329" ht="15.75" customHeight="1">
      <c r="A329" s="368"/>
      <c r="B329" s="159"/>
      <c r="C329" s="159"/>
      <c r="D329" s="159"/>
      <c r="E329" s="366"/>
      <c r="F329" s="366"/>
    </row>
    <row r="330" ht="15.75" customHeight="1">
      <c r="A330" s="368"/>
      <c r="B330" s="159"/>
      <c r="C330" s="159"/>
      <c r="D330" s="159"/>
      <c r="E330" s="366"/>
      <c r="F330" s="366"/>
    </row>
    <row r="331" ht="15.75" customHeight="1">
      <c r="A331" s="368"/>
      <c r="B331" s="159"/>
      <c r="C331" s="159"/>
      <c r="D331" s="159"/>
      <c r="E331" s="366"/>
      <c r="F331" s="366"/>
    </row>
    <row r="332" ht="15.75" customHeight="1">
      <c r="A332" s="368"/>
      <c r="B332" s="159"/>
      <c r="C332" s="159"/>
      <c r="D332" s="159"/>
      <c r="E332" s="366"/>
      <c r="F332" s="366"/>
    </row>
    <row r="333" ht="15.75" customHeight="1">
      <c r="A333" s="368"/>
      <c r="B333" s="159"/>
      <c r="C333" s="159"/>
      <c r="D333" s="159"/>
      <c r="E333" s="366"/>
      <c r="F333" s="366"/>
    </row>
    <row r="334" ht="15.75" customHeight="1">
      <c r="A334" s="368"/>
      <c r="B334" s="159"/>
      <c r="C334" s="159"/>
      <c r="D334" s="159"/>
      <c r="E334" s="366"/>
      <c r="F334" s="366"/>
    </row>
    <row r="335" ht="15.75" customHeight="1">
      <c r="A335" s="368"/>
      <c r="B335" s="159"/>
      <c r="C335" s="159"/>
      <c r="D335" s="159"/>
      <c r="E335" s="366"/>
      <c r="F335" s="366"/>
    </row>
    <row r="336" ht="15.75" customHeight="1">
      <c r="A336" s="368"/>
      <c r="B336" s="159"/>
      <c r="C336" s="159"/>
      <c r="D336" s="159"/>
      <c r="E336" s="366"/>
      <c r="F336" s="366"/>
    </row>
    <row r="337" ht="15.75" customHeight="1">
      <c r="A337" s="368"/>
      <c r="B337" s="159"/>
      <c r="C337" s="159"/>
      <c r="D337" s="159"/>
      <c r="E337" s="366"/>
      <c r="F337" s="366"/>
    </row>
    <row r="338" ht="15.75" customHeight="1">
      <c r="A338" s="368"/>
      <c r="B338" s="159"/>
      <c r="C338" s="159"/>
      <c r="D338" s="159"/>
      <c r="E338" s="366"/>
      <c r="F338" s="366"/>
    </row>
    <row r="339" ht="15.75" customHeight="1">
      <c r="A339" s="368"/>
      <c r="B339" s="159"/>
      <c r="C339" s="159"/>
      <c r="D339" s="159"/>
      <c r="E339" s="366"/>
      <c r="F339" s="366"/>
    </row>
    <row r="340" ht="15.75" customHeight="1">
      <c r="A340" s="368"/>
      <c r="B340" s="159"/>
      <c r="C340" s="159"/>
      <c r="D340" s="159"/>
      <c r="E340" s="366"/>
      <c r="F340" s="366"/>
    </row>
    <row r="341" ht="15.75" customHeight="1">
      <c r="A341" s="368"/>
      <c r="B341" s="159"/>
      <c r="C341" s="159"/>
      <c r="D341" s="159"/>
      <c r="E341" s="366"/>
      <c r="F341" s="366"/>
    </row>
    <row r="342" ht="15.75" customHeight="1">
      <c r="A342" s="368"/>
      <c r="B342" s="159"/>
      <c r="C342" s="159"/>
      <c r="D342" s="159"/>
      <c r="E342" s="366"/>
      <c r="F342" s="366"/>
    </row>
    <row r="343" ht="15.75" customHeight="1">
      <c r="A343" s="368"/>
      <c r="B343" s="159"/>
      <c r="C343" s="159"/>
      <c r="D343" s="159"/>
      <c r="E343" s="366"/>
      <c r="F343" s="366"/>
    </row>
    <row r="344" ht="15.75" customHeight="1">
      <c r="A344" s="368"/>
      <c r="B344" s="159"/>
      <c r="C344" s="159"/>
      <c r="D344" s="159"/>
      <c r="E344" s="366"/>
      <c r="F344" s="366"/>
    </row>
    <row r="345" ht="15.75" customHeight="1">
      <c r="A345" s="368"/>
      <c r="B345" s="159"/>
      <c r="C345" s="159"/>
      <c r="D345" s="159"/>
      <c r="E345" s="366"/>
      <c r="F345" s="366"/>
    </row>
    <row r="346" ht="15.75" customHeight="1">
      <c r="A346" s="368"/>
      <c r="B346" s="159"/>
      <c r="C346" s="159"/>
      <c r="D346" s="159"/>
      <c r="E346" s="366"/>
      <c r="F346" s="366"/>
    </row>
    <row r="347" ht="15.75" customHeight="1">
      <c r="A347" s="368"/>
      <c r="B347" s="159"/>
      <c r="C347" s="159"/>
      <c r="D347" s="159"/>
      <c r="E347" s="366"/>
      <c r="F347" s="366"/>
    </row>
    <row r="348" ht="15.75" customHeight="1">
      <c r="A348" s="368"/>
      <c r="B348" s="159"/>
      <c r="C348" s="159"/>
      <c r="D348" s="159"/>
      <c r="E348" s="366"/>
      <c r="F348" s="366"/>
    </row>
    <row r="349" ht="15.75" customHeight="1">
      <c r="A349" s="368"/>
      <c r="B349" s="159"/>
      <c r="C349" s="159"/>
      <c r="D349" s="159"/>
      <c r="E349" s="366"/>
      <c r="F349" s="366"/>
    </row>
    <row r="350" ht="15.75" customHeight="1">
      <c r="A350" s="368"/>
      <c r="B350" s="159"/>
      <c r="C350" s="159"/>
      <c r="D350" s="159"/>
      <c r="E350" s="366"/>
      <c r="F350" s="366"/>
    </row>
    <row r="351" ht="15.75" customHeight="1">
      <c r="A351" s="368"/>
      <c r="B351" s="159"/>
      <c r="C351" s="159"/>
      <c r="D351" s="159"/>
      <c r="E351" s="366"/>
      <c r="F351" s="366"/>
    </row>
    <row r="352" ht="15.75" customHeight="1">
      <c r="A352" s="368"/>
      <c r="B352" s="159"/>
      <c r="C352" s="159"/>
      <c r="D352" s="159"/>
      <c r="E352" s="366"/>
      <c r="F352" s="366"/>
    </row>
    <row r="353" ht="15.75" customHeight="1">
      <c r="A353" s="368"/>
      <c r="B353" s="159"/>
      <c r="C353" s="159"/>
      <c r="D353" s="159"/>
      <c r="E353" s="366"/>
      <c r="F353" s="366"/>
    </row>
    <row r="354" ht="15.75" customHeight="1">
      <c r="A354" s="368"/>
      <c r="B354" s="159"/>
      <c r="C354" s="159"/>
      <c r="D354" s="159"/>
      <c r="E354" s="366"/>
      <c r="F354" s="366"/>
    </row>
    <row r="355" ht="15.75" customHeight="1">
      <c r="A355" s="368"/>
      <c r="B355" s="159"/>
      <c r="C355" s="159"/>
      <c r="D355" s="159"/>
      <c r="E355" s="366"/>
      <c r="F355" s="366"/>
    </row>
    <row r="356" ht="15.75" customHeight="1">
      <c r="A356" s="368"/>
      <c r="B356" s="159"/>
      <c r="C356" s="159"/>
      <c r="D356" s="159"/>
      <c r="E356" s="366"/>
      <c r="F356" s="366"/>
    </row>
    <row r="357" ht="15.75" customHeight="1">
      <c r="A357" s="368"/>
      <c r="B357" s="159"/>
      <c r="C357" s="159"/>
      <c r="D357" s="159"/>
      <c r="E357" s="366"/>
      <c r="F357" s="366"/>
    </row>
    <row r="358" ht="15.75" customHeight="1">
      <c r="A358" s="368"/>
      <c r="B358" s="159"/>
      <c r="C358" s="159"/>
      <c r="D358" s="159"/>
      <c r="E358" s="366"/>
      <c r="F358" s="366"/>
    </row>
    <row r="359" ht="15.75" customHeight="1">
      <c r="A359" s="368"/>
      <c r="B359" s="159"/>
      <c r="C359" s="159"/>
      <c r="D359" s="159"/>
      <c r="E359" s="366"/>
      <c r="F359" s="366"/>
    </row>
    <row r="360" ht="15.75" customHeight="1">
      <c r="A360" s="368"/>
      <c r="B360" s="159"/>
      <c r="C360" s="159"/>
      <c r="D360" s="159"/>
      <c r="E360" s="366"/>
      <c r="F360" s="366"/>
    </row>
    <row r="361" ht="15.75" customHeight="1">
      <c r="A361" s="368"/>
      <c r="B361" s="159"/>
      <c r="C361" s="159"/>
      <c r="D361" s="159"/>
      <c r="E361" s="366"/>
      <c r="F361" s="366"/>
    </row>
    <row r="362" ht="15.75" customHeight="1">
      <c r="A362" s="368"/>
      <c r="B362" s="159"/>
      <c r="C362" s="159"/>
      <c r="D362" s="159"/>
      <c r="E362" s="366"/>
      <c r="F362" s="366"/>
    </row>
    <row r="363" ht="15.75" customHeight="1">
      <c r="A363" s="368"/>
      <c r="B363" s="159"/>
      <c r="C363" s="159"/>
      <c r="D363" s="159"/>
      <c r="E363" s="366"/>
      <c r="F363" s="366"/>
    </row>
    <row r="364" ht="15.75" customHeight="1">
      <c r="A364" s="368"/>
      <c r="B364" s="159"/>
      <c r="C364" s="159"/>
      <c r="D364" s="159"/>
      <c r="E364" s="366"/>
      <c r="F364" s="366"/>
    </row>
    <row r="365" ht="15.75" customHeight="1">
      <c r="A365" s="368"/>
      <c r="B365" s="159"/>
      <c r="C365" s="159"/>
      <c r="D365" s="159"/>
      <c r="E365" s="366"/>
      <c r="F365" s="366"/>
    </row>
    <row r="366" ht="15.75" customHeight="1">
      <c r="A366" s="368"/>
      <c r="B366" s="159"/>
      <c r="C366" s="159"/>
      <c r="D366" s="159"/>
      <c r="E366" s="366"/>
      <c r="F366" s="366"/>
    </row>
    <row r="367" ht="15.75" customHeight="1">
      <c r="A367" s="368"/>
      <c r="B367" s="159"/>
      <c r="C367" s="159"/>
      <c r="D367" s="159"/>
      <c r="E367" s="366"/>
      <c r="F367" s="366"/>
    </row>
    <row r="368" ht="15.75" customHeight="1">
      <c r="A368" s="368"/>
      <c r="B368" s="159"/>
      <c r="C368" s="159"/>
      <c r="D368" s="159"/>
      <c r="E368" s="366"/>
      <c r="F368" s="366"/>
    </row>
    <row r="369" ht="15.75" customHeight="1">
      <c r="A369" s="368"/>
      <c r="B369" s="159"/>
      <c r="C369" s="159"/>
      <c r="D369" s="159"/>
      <c r="E369" s="366"/>
      <c r="F369" s="366"/>
    </row>
    <row r="370" ht="15.75" customHeight="1">
      <c r="A370" s="368"/>
      <c r="B370" s="159"/>
      <c r="C370" s="159"/>
      <c r="D370" s="159"/>
      <c r="E370" s="366"/>
      <c r="F370" s="366"/>
    </row>
    <row r="371" ht="15.75" customHeight="1">
      <c r="A371" s="368"/>
      <c r="B371" s="159"/>
      <c r="C371" s="159"/>
      <c r="D371" s="159"/>
      <c r="E371" s="366"/>
      <c r="F371" s="366"/>
    </row>
    <row r="372" ht="15.75" customHeight="1">
      <c r="A372" s="368"/>
      <c r="B372" s="159"/>
      <c r="C372" s="159"/>
      <c r="D372" s="159"/>
      <c r="E372" s="366"/>
      <c r="F372" s="366"/>
    </row>
    <row r="373" ht="15.75" customHeight="1">
      <c r="A373" s="368"/>
      <c r="B373" s="159"/>
      <c r="C373" s="159"/>
      <c r="D373" s="159"/>
      <c r="E373" s="366"/>
      <c r="F373" s="366"/>
    </row>
    <row r="374" ht="15.75" customHeight="1">
      <c r="A374" s="368"/>
      <c r="B374" s="159"/>
      <c r="C374" s="159"/>
      <c r="D374" s="159"/>
      <c r="E374" s="366"/>
      <c r="F374" s="366"/>
    </row>
    <row r="375" ht="15.75" customHeight="1">
      <c r="A375" s="368"/>
      <c r="B375" s="159"/>
      <c r="C375" s="159"/>
      <c r="D375" s="159"/>
      <c r="E375" s="366"/>
      <c r="F375" s="366"/>
    </row>
    <row r="376" ht="15.75" customHeight="1">
      <c r="A376" s="368"/>
      <c r="B376" s="159"/>
      <c r="C376" s="159"/>
      <c r="D376" s="159"/>
      <c r="E376" s="366"/>
      <c r="F376" s="366"/>
    </row>
    <row r="377" ht="15.75" customHeight="1">
      <c r="A377" s="368"/>
      <c r="B377" s="159"/>
      <c r="C377" s="159"/>
      <c r="D377" s="159"/>
      <c r="E377" s="366"/>
      <c r="F377" s="366"/>
    </row>
    <row r="378" ht="15.75" customHeight="1">
      <c r="A378" s="368"/>
      <c r="B378" s="159"/>
      <c r="C378" s="159"/>
      <c r="D378" s="159"/>
      <c r="E378" s="366"/>
      <c r="F378" s="366"/>
    </row>
    <row r="379" ht="15.75" customHeight="1">
      <c r="A379" s="368"/>
      <c r="B379" s="159"/>
      <c r="C379" s="159"/>
      <c r="D379" s="159"/>
      <c r="E379" s="366"/>
      <c r="F379" s="366"/>
    </row>
    <row r="380" ht="15.75" customHeight="1">
      <c r="A380" s="368"/>
      <c r="B380" s="159"/>
      <c r="C380" s="159"/>
      <c r="D380" s="159"/>
      <c r="E380" s="366"/>
      <c r="F380" s="366"/>
    </row>
    <row r="381" ht="15.75" customHeight="1">
      <c r="A381" s="368"/>
      <c r="B381" s="159"/>
      <c r="C381" s="159"/>
      <c r="D381" s="159"/>
      <c r="E381" s="366"/>
      <c r="F381" s="366"/>
    </row>
    <row r="382" ht="15.75" customHeight="1">
      <c r="A382" s="368"/>
      <c r="B382" s="159"/>
      <c r="C382" s="159"/>
      <c r="D382" s="159"/>
      <c r="E382" s="366"/>
      <c r="F382" s="366"/>
    </row>
    <row r="383" ht="15.75" customHeight="1">
      <c r="A383" s="368"/>
      <c r="B383" s="159"/>
      <c r="C383" s="159"/>
      <c r="D383" s="159"/>
      <c r="E383" s="366"/>
      <c r="F383" s="366"/>
    </row>
    <row r="384" ht="15.75" customHeight="1">
      <c r="A384" s="368"/>
      <c r="B384" s="159"/>
      <c r="C384" s="159"/>
      <c r="D384" s="159"/>
      <c r="E384" s="366"/>
      <c r="F384" s="366"/>
    </row>
    <row r="385" ht="15.75" customHeight="1">
      <c r="A385" s="368"/>
      <c r="B385" s="159"/>
      <c r="C385" s="159"/>
      <c r="D385" s="159"/>
      <c r="E385" s="366"/>
      <c r="F385" s="366"/>
    </row>
    <row r="386" ht="15.75" customHeight="1">
      <c r="A386" s="368"/>
      <c r="B386" s="159"/>
      <c r="C386" s="159"/>
      <c r="D386" s="159"/>
      <c r="E386" s="366"/>
      <c r="F386" s="366"/>
    </row>
    <row r="387" ht="15.75" customHeight="1">
      <c r="A387" s="368"/>
      <c r="B387" s="159"/>
      <c r="C387" s="159"/>
      <c r="D387" s="159"/>
      <c r="E387" s="366"/>
      <c r="F387" s="366"/>
    </row>
    <row r="388" ht="15.75" customHeight="1">
      <c r="A388" s="368"/>
      <c r="B388" s="159"/>
      <c r="C388" s="159"/>
      <c r="D388" s="159"/>
      <c r="E388" s="366"/>
      <c r="F388" s="366"/>
    </row>
    <row r="389" ht="15.75" customHeight="1">
      <c r="A389" s="368"/>
      <c r="B389" s="159"/>
      <c r="C389" s="159"/>
      <c r="D389" s="159"/>
      <c r="E389" s="366"/>
      <c r="F389" s="366"/>
    </row>
    <row r="390" ht="15.75" customHeight="1">
      <c r="A390" s="368"/>
      <c r="B390" s="159"/>
      <c r="C390" s="159"/>
      <c r="D390" s="159"/>
      <c r="E390" s="366"/>
      <c r="F390" s="366"/>
    </row>
    <row r="391" ht="15.75" customHeight="1">
      <c r="A391" s="368"/>
      <c r="B391" s="159"/>
      <c r="C391" s="159"/>
      <c r="D391" s="159"/>
      <c r="E391" s="366"/>
      <c r="F391" s="366"/>
    </row>
    <row r="392" ht="15.75" customHeight="1">
      <c r="A392" s="368"/>
      <c r="B392" s="159"/>
      <c r="C392" s="159"/>
      <c r="D392" s="159"/>
      <c r="E392" s="366"/>
      <c r="F392" s="366"/>
    </row>
    <row r="393" ht="15.75" customHeight="1">
      <c r="A393" s="368"/>
      <c r="B393" s="159"/>
      <c r="C393" s="159"/>
      <c r="D393" s="159"/>
      <c r="E393" s="366"/>
      <c r="F393" s="366"/>
    </row>
    <row r="394" ht="15.75" customHeight="1">
      <c r="A394" s="368"/>
      <c r="B394" s="159"/>
      <c r="C394" s="159"/>
      <c r="D394" s="159"/>
      <c r="E394" s="366"/>
      <c r="F394" s="366"/>
    </row>
    <row r="395" ht="15.75" customHeight="1">
      <c r="A395" s="368"/>
      <c r="B395" s="159"/>
      <c r="C395" s="159"/>
      <c r="D395" s="159"/>
      <c r="E395" s="366"/>
      <c r="F395" s="366"/>
    </row>
    <row r="396" ht="15.75" customHeight="1">
      <c r="A396" s="368"/>
      <c r="B396" s="159"/>
      <c r="C396" s="159"/>
      <c r="D396" s="159"/>
      <c r="E396" s="366"/>
      <c r="F396" s="366"/>
    </row>
    <row r="397" ht="15.75" customHeight="1">
      <c r="A397" s="368"/>
      <c r="B397" s="159"/>
      <c r="C397" s="159"/>
      <c r="D397" s="159"/>
      <c r="E397" s="366"/>
      <c r="F397" s="366"/>
    </row>
    <row r="398" ht="15.75" customHeight="1">
      <c r="A398" s="368"/>
      <c r="B398" s="159"/>
      <c r="C398" s="159"/>
      <c r="D398" s="159"/>
      <c r="E398" s="366"/>
      <c r="F398" s="366"/>
    </row>
    <row r="399" ht="15.75" customHeight="1">
      <c r="A399" s="368"/>
      <c r="B399" s="159"/>
      <c r="C399" s="159"/>
      <c r="D399" s="159"/>
      <c r="E399" s="366"/>
      <c r="F399" s="366"/>
    </row>
    <row r="400" ht="15.75" customHeight="1">
      <c r="A400" s="368"/>
      <c r="B400" s="159"/>
      <c r="C400" s="159"/>
      <c r="D400" s="159"/>
      <c r="E400" s="366"/>
      <c r="F400" s="366"/>
    </row>
    <row r="401" ht="15.75" customHeight="1">
      <c r="A401" s="368"/>
      <c r="B401" s="159"/>
      <c r="C401" s="159"/>
      <c r="D401" s="159"/>
      <c r="E401" s="366"/>
      <c r="F401" s="366"/>
    </row>
    <row r="402" ht="15.75" customHeight="1">
      <c r="A402" s="368"/>
      <c r="B402" s="159"/>
      <c r="C402" s="159"/>
      <c r="D402" s="159"/>
      <c r="E402" s="366"/>
      <c r="F402" s="366"/>
    </row>
    <row r="403" ht="15.75" customHeight="1">
      <c r="A403" s="368"/>
      <c r="B403" s="159"/>
      <c r="C403" s="159"/>
      <c r="D403" s="159"/>
      <c r="E403" s="366"/>
      <c r="F403" s="366"/>
    </row>
    <row r="404" ht="15.75" customHeight="1">
      <c r="A404" s="368"/>
      <c r="B404" s="159"/>
      <c r="C404" s="159"/>
      <c r="D404" s="159"/>
      <c r="E404" s="366"/>
      <c r="F404" s="366"/>
    </row>
    <row r="405" ht="15.75" customHeight="1">
      <c r="A405" s="368"/>
      <c r="B405" s="159"/>
      <c r="C405" s="159"/>
      <c r="D405" s="159"/>
      <c r="E405" s="366"/>
      <c r="F405" s="366"/>
    </row>
    <row r="406" ht="15.75" customHeight="1">
      <c r="A406" s="368"/>
      <c r="B406" s="159"/>
      <c r="C406" s="159"/>
      <c r="D406" s="159"/>
      <c r="E406" s="366"/>
      <c r="F406" s="366"/>
    </row>
    <row r="407" ht="15.75" customHeight="1">
      <c r="A407" s="368"/>
      <c r="B407" s="159"/>
      <c r="C407" s="159"/>
      <c r="D407" s="159"/>
      <c r="E407" s="366"/>
      <c r="F407" s="366"/>
    </row>
    <row r="408" ht="15.75" customHeight="1">
      <c r="A408" s="368"/>
      <c r="B408" s="159"/>
      <c r="C408" s="159"/>
      <c r="D408" s="159"/>
      <c r="E408" s="366"/>
      <c r="F408" s="366"/>
    </row>
    <row r="409" ht="15.75" customHeight="1">
      <c r="A409" s="368"/>
      <c r="B409" s="159"/>
      <c r="C409" s="159"/>
      <c r="D409" s="159"/>
      <c r="E409" s="366"/>
      <c r="F409" s="366"/>
    </row>
    <row r="410" ht="15.75" customHeight="1">
      <c r="A410" s="368"/>
      <c r="B410" s="159"/>
      <c r="C410" s="159"/>
      <c r="D410" s="159"/>
      <c r="E410" s="366"/>
      <c r="F410" s="366"/>
    </row>
    <row r="411" ht="15.75" customHeight="1">
      <c r="A411" s="368"/>
      <c r="B411" s="159"/>
      <c r="C411" s="159"/>
      <c r="D411" s="159"/>
      <c r="E411" s="366"/>
      <c r="F411" s="366"/>
    </row>
    <row r="412" ht="15.75" customHeight="1">
      <c r="A412" s="368"/>
      <c r="B412" s="159"/>
      <c r="C412" s="159"/>
      <c r="D412" s="159"/>
      <c r="E412" s="366"/>
      <c r="F412" s="366"/>
    </row>
    <row r="413" ht="15.75" customHeight="1">
      <c r="A413" s="368"/>
      <c r="B413" s="159"/>
      <c r="C413" s="159"/>
      <c r="D413" s="159"/>
      <c r="E413" s="366"/>
      <c r="F413" s="366"/>
    </row>
    <row r="414" ht="15.75" customHeight="1">
      <c r="A414" s="368"/>
      <c r="B414" s="159"/>
      <c r="C414" s="159"/>
      <c r="D414" s="159"/>
      <c r="E414" s="366"/>
      <c r="F414" s="366"/>
    </row>
    <row r="415" ht="15.75" customHeight="1">
      <c r="A415" s="368"/>
      <c r="B415" s="159"/>
      <c r="C415" s="159"/>
      <c r="D415" s="159"/>
      <c r="E415" s="366"/>
      <c r="F415" s="366"/>
    </row>
    <row r="416" ht="15.75" customHeight="1">
      <c r="A416" s="368"/>
      <c r="B416" s="159"/>
      <c r="C416" s="159"/>
      <c r="D416" s="159"/>
      <c r="E416" s="366"/>
      <c r="F416" s="366"/>
    </row>
    <row r="417" ht="15.75" customHeight="1">
      <c r="A417" s="368"/>
      <c r="B417" s="159"/>
      <c r="C417" s="159"/>
      <c r="D417" s="159"/>
      <c r="E417" s="366"/>
      <c r="F417" s="366"/>
    </row>
    <row r="418" ht="15.75" customHeight="1">
      <c r="A418" s="368"/>
      <c r="B418" s="159"/>
      <c r="C418" s="159"/>
      <c r="D418" s="159"/>
      <c r="E418" s="366"/>
      <c r="F418" s="366"/>
    </row>
    <row r="419" ht="15.75" customHeight="1">
      <c r="A419" s="368"/>
      <c r="B419" s="159"/>
      <c r="C419" s="159"/>
      <c r="D419" s="159"/>
      <c r="E419" s="366"/>
      <c r="F419" s="366"/>
    </row>
    <row r="420" ht="15.75" customHeight="1">
      <c r="A420" s="368"/>
      <c r="B420" s="159"/>
      <c r="C420" s="159"/>
      <c r="D420" s="159"/>
      <c r="E420" s="366"/>
      <c r="F420" s="366"/>
    </row>
    <row r="421" ht="15.75" customHeight="1">
      <c r="A421" s="368"/>
      <c r="B421" s="159"/>
      <c r="C421" s="159"/>
      <c r="D421" s="159"/>
      <c r="E421" s="366"/>
      <c r="F421" s="366"/>
    </row>
    <row r="422" ht="15.75" customHeight="1">
      <c r="A422" s="368"/>
      <c r="B422" s="159"/>
      <c r="C422" s="159"/>
      <c r="D422" s="159"/>
      <c r="E422" s="366"/>
      <c r="F422" s="366"/>
    </row>
    <row r="423" ht="15.75" customHeight="1">
      <c r="A423" s="368"/>
      <c r="B423" s="159"/>
      <c r="C423" s="159"/>
      <c r="D423" s="159"/>
      <c r="E423" s="366"/>
      <c r="F423" s="366"/>
    </row>
    <row r="424" ht="15.75" customHeight="1">
      <c r="A424" s="368"/>
      <c r="B424" s="159"/>
      <c r="C424" s="159"/>
      <c r="D424" s="159"/>
      <c r="E424" s="366"/>
      <c r="F424" s="366"/>
    </row>
    <row r="425" ht="15.75" customHeight="1">
      <c r="A425" s="368"/>
      <c r="B425" s="159"/>
      <c r="C425" s="159"/>
      <c r="D425" s="159"/>
      <c r="E425" s="366"/>
      <c r="F425" s="366"/>
    </row>
    <row r="426" ht="15.75" customHeight="1">
      <c r="A426" s="368"/>
      <c r="B426" s="159"/>
      <c r="C426" s="159"/>
      <c r="D426" s="159"/>
      <c r="E426" s="366"/>
      <c r="F426" s="366"/>
    </row>
    <row r="427" ht="15.75" customHeight="1">
      <c r="A427" s="368"/>
      <c r="B427" s="159"/>
      <c r="C427" s="159"/>
      <c r="D427" s="159"/>
      <c r="E427" s="366"/>
      <c r="F427" s="366"/>
    </row>
    <row r="428" ht="15.75" customHeight="1">
      <c r="A428" s="368"/>
      <c r="B428" s="159"/>
      <c r="C428" s="159"/>
      <c r="D428" s="159"/>
      <c r="E428" s="366"/>
      <c r="F428" s="366"/>
    </row>
    <row r="429" ht="15.75" customHeight="1">
      <c r="A429" s="368"/>
      <c r="B429" s="159"/>
      <c r="C429" s="159"/>
      <c r="D429" s="159"/>
      <c r="E429" s="366"/>
      <c r="F429" s="366"/>
    </row>
    <row r="430" ht="15.75" customHeight="1">
      <c r="A430" s="368"/>
      <c r="B430" s="159"/>
      <c r="C430" s="159"/>
      <c r="D430" s="159"/>
      <c r="E430" s="366"/>
      <c r="F430" s="366"/>
    </row>
    <row r="431" ht="15.75" customHeight="1">
      <c r="A431" s="368"/>
      <c r="B431" s="159"/>
      <c r="C431" s="159"/>
      <c r="D431" s="159"/>
      <c r="E431" s="366"/>
      <c r="F431" s="366"/>
    </row>
    <row r="432" ht="15.75" customHeight="1">
      <c r="A432" s="368"/>
      <c r="B432" s="159"/>
      <c r="C432" s="159"/>
      <c r="D432" s="159"/>
      <c r="E432" s="366"/>
      <c r="F432" s="366"/>
    </row>
    <row r="433" ht="15.75" customHeight="1">
      <c r="A433" s="368"/>
      <c r="B433" s="159"/>
      <c r="C433" s="159"/>
      <c r="D433" s="159"/>
      <c r="E433" s="366"/>
      <c r="F433" s="366"/>
    </row>
    <row r="434" ht="15.75" customHeight="1">
      <c r="A434" s="368"/>
      <c r="B434" s="159"/>
      <c r="C434" s="159"/>
      <c r="D434" s="159"/>
      <c r="E434" s="366"/>
      <c r="F434" s="366"/>
    </row>
    <row r="435" ht="15.75" customHeight="1">
      <c r="A435" s="368"/>
      <c r="B435" s="159"/>
      <c r="C435" s="159"/>
      <c r="D435" s="159"/>
      <c r="E435" s="366"/>
      <c r="F435" s="366"/>
    </row>
    <row r="436" ht="15.75" customHeight="1">
      <c r="A436" s="368"/>
      <c r="B436" s="159"/>
      <c r="C436" s="159"/>
      <c r="D436" s="159"/>
      <c r="E436" s="366"/>
      <c r="F436" s="366"/>
    </row>
    <row r="437" ht="15.75" customHeight="1">
      <c r="A437" s="368"/>
      <c r="B437" s="159"/>
      <c r="C437" s="159"/>
      <c r="D437" s="159"/>
      <c r="E437" s="366"/>
      <c r="F437" s="366"/>
    </row>
    <row r="438" ht="15.75" customHeight="1">
      <c r="A438" s="368"/>
      <c r="B438" s="159"/>
      <c r="C438" s="159"/>
      <c r="D438" s="159"/>
      <c r="E438" s="366"/>
      <c r="F438" s="366"/>
    </row>
    <row r="439" ht="15.75" customHeight="1">
      <c r="A439" s="368"/>
      <c r="B439" s="159"/>
      <c r="C439" s="159"/>
      <c r="D439" s="159"/>
      <c r="E439" s="366"/>
      <c r="F439" s="366"/>
    </row>
    <row r="440" ht="15.75" customHeight="1">
      <c r="A440" s="368"/>
      <c r="B440" s="159"/>
      <c r="C440" s="159"/>
      <c r="D440" s="159"/>
      <c r="E440" s="366"/>
      <c r="F440" s="366"/>
    </row>
    <row r="441" ht="15.75" customHeight="1">
      <c r="A441" s="368"/>
      <c r="B441" s="159"/>
      <c r="C441" s="159"/>
      <c r="D441" s="159"/>
      <c r="E441" s="366"/>
      <c r="F441" s="366"/>
    </row>
    <row r="442" ht="15.75" customHeight="1">
      <c r="A442" s="368"/>
      <c r="B442" s="159"/>
      <c r="C442" s="159"/>
      <c r="D442" s="159"/>
      <c r="E442" s="366"/>
      <c r="F442" s="366"/>
    </row>
    <row r="443" ht="15.75" customHeight="1">
      <c r="A443" s="368"/>
      <c r="B443" s="159"/>
      <c r="C443" s="159"/>
      <c r="D443" s="159"/>
      <c r="E443" s="366"/>
      <c r="F443" s="366"/>
    </row>
    <row r="444" ht="15.75" customHeight="1">
      <c r="A444" s="368"/>
      <c r="B444" s="159"/>
      <c r="C444" s="159"/>
      <c r="D444" s="159"/>
      <c r="E444" s="366"/>
      <c r="F444" s="366"/>
    </row>
    <row r="445" ht="15.75" customHeight="1">
      <c r="A445" s="368"/>
      <c r="B445" s="159"/>
      <c r="C445" s="159"/>
      <c r="D445" s="159"/>
      <c r="E445" s="366"/>
      <c r="F445" s="366"/>
    </row>
    <row r="446" ht="15.75" customHeight="1">
      <c r="A446" s="368"/>
      <c r="B446" s="159"/>
      <c r="C446" s="159"/>
      <c r="D446" s="159"/>
      <c r="E446" s="366"/>
      <c r="F446" s="366"/>
    </row>
    <row r="447" ht="15.75" customHeight="1">
      <c r="A447" s="368"/>
      <c r="B447" s="159"/>
      <c r="C447" s="159"/>
      <c r="D447" s="159"/>
      <c r="E447" s="366"/>
      <c r="F447" s="366"/>
    </row>
    <row r="448" ht="15.75" customHeight="1">
      <c r="A448" s="368"/>
      <c r="B448" s="159"/>
      <c r="C448" s="159"/>
      <c r="D448" s="159"/>
      <c r="E448" s="366"/>
      <c r="F448" s="366"/>
    </row>
    <row r="449" ht="15.75" customHeight="1">
      <c r="A449" s="368"/>
      <c r="B449" s="159"/>
      <c r="C449" s="159"/>
      <c r="D449" s="159"/>
      <c r="E449" s="366"/>
      <c r="F449" s="366"/>
    </row>
    <row r="450" ht="15.75" customHeight="1">
      <c r="A450" s="368"/>
      <c r="B450" s="159"/>
      <c r="C450" s="159"/>
      <c r="D450" s="159"/>
      <c r="E450" s="366"/>
      <c r="F450" s="366"/>
    </row>
    <row r="451" ht="15.75" customHeight="1">
      <c r="A451" s="368"/>
      <c r="B451" s="159"/>
      <c r="C451" s="159"/>
      <c r="D451" s="159"/>
      <c r="E451" s="366"/>
      <c r="F451" s="366"/>
    </row>
    <row r="452" ht="15.75" customHeight="1">
      <c r="A452" s="368"/>
      <c r="B452" s="159"/>
      <c r="C452" s="159"/>
      <c r="D452" s="159"/>
      <c r="E452" s="366"/>
      <c r="F452" s="366"/>
    </row>
    <row r="453" ht="15.75" customHeight="1">
      <c r="A453" s="368"/>
      <c r="B453" s="159"/>
      <c r="C453" s="159"/>
      <c r="D453" s="159"/>
      <c r="E453" s="366"/>
      <c r="F453" s="366"/>
    </row>
    <row r="454" ht="15.75" customHeight="1">
      <c r="A454" s="368"/>
      <c r="B454" s="159"/>
      <c r="C454" s="159"/>
      <c r="D454" s="159"/>
      <c r="E454" s="366"/>
      <c r="F454" s="366"/>
    </row>
    <row r="455" ht="15.75" customHeight="1">
      <c r="A455" s="368"/>
      <c r="B455" s="159"/>
      <c r="C455" s="159"/>
      <c r="D455" s="159"/>
      <c r="E455" s="366"/>
      <c r="F455" s="366"/>
    </row>
    <row r="456" ht="15.75" customHeight="1">
      <c r="A456" s="368"/>
      <c r="B456" s="159"/>
      <c r="C456" s="159"/>
      <c r="D456" s="159"/>
      <c r="E456" s="366"/>
      <c r="F456" s="366"/>
    </row>
    <row r="457" ht="15.75" customHeight="1">
      <c r="A457" s="368"/>
      <c r="B457" s="159"/>
      <c r="C457" s="159"/>
      <c r="D457" s="159"/>
      <c r="E457" s="366"/>
      <c r="F457" s="366"/>
    </row>
    <row r="458" ht="15.75" customHeight="1">
      <c r="A458" s="368"/>
      <c r="B458" s="159"/>
      <c r="C458" s="159"/>
      <c r="D458" s="159"/>
      <c r="E458" s="366"/>
      <c r="F458" s="366"/>
    </row>
    <row r="459" ht="15.75" customHeight="1">
      <c r="A459" s="368"/>
      <c r="B459" s="159"/>
      <c r="C459" s="159"/>
      <c r="D459" s="159"/>
      <c r="E459" s="366"/>
      <c r="F459" s="366"/>
    </row>
    <row r="460" ht="15.75" customHeight="1">
      <c r="A460" s="368"/>
      <c r="B460" s="159"/>
      <c r="C460" s="159"/>
      <c r="D460" s="159"/>
      <c r="E460" s="366"/>
      <c r="F460" s="366"/>
    </row>
    <row r="461" ht="15.75" customHeight="1">
      <c r="A461" s="368"/>
      <c r="B461" s="159"/>
      <c r="C461" s="159"/>
      <c r="D461" s="159"/>
      <c r="E461" s="366"/>
      <c r="F461" s="366"/>
    </row>
    <row r="462" ht="15.75" customHeight="1">
      <c r="A462" s="368"/>
      <c r="B462" s="159"/>
      <c r="C462" s="159"/>
      <c r="D462" s="159"/>
      <c r="E462" s="366"/>
      <c r="F462" s="366"/>
    </row>
    <row r="463" ht="15.75" customHeight="1">
      <c r="A463" s="368"/>
      <c r="B463" s="159"/>
      <c r="C463" s="159"/>
      <c r="D463" s="159"/>
      <c r="E463" s="366"/>
      <c r="F463" s="366"/>
    </row>
    <row r="464" ht="15.75" customHeight="1">
      <c r="A464" s="368"/>
      <c r="B464" s="159"/>
      <c r="C464" s="159"/>
      <c r="D464" s="159"/>
      <c r="E464" s="366"/>
      <c r="F464" s="366"/>
    </row>
    <row r="465" ht="15.75" customHeight="1">
      <c r="A465" s="368"/>
      <c r="B465" s="159"/>
      <c r="C465" s="159"/>
      <c r="D465" s="159"/>
      <c r="E465" s="366"/>
      <c r="F465" s="366"/>
    </row>
    <row r="466" ht="15.75" customHeight="1">
      <c r="A466" s="368"/>
      <c r="B466" s="159"/>
      <c r="C466" s="159"/>
      <c r="D466" s="159"/>
      <c r="E466" s="366"/>
      <c r="F466" s="366"/>
    </row>
    <row r="467" ht="15.75" customHeight="1">
      <c r="A467" s="368"/>
      <c r="B467" s="159"/>
      <c r="C467" s="159"/>
      <c r="D467" s="159"/>
      <c r="E467" s="366"/>
      <c r="F467" s="366"/>
    </row>
    <row r="468" ht="15.75" customHeight="1">
      <c r="A468" s="368"/>
      <c r="B468" s="159"/>
      <c r="C468" s="159"/>
      <c r="D468" s="159"/>
      <c r="E468" s="366"/>
      <c r="F468" s="366"/>
    </row>
    <row r="469" ht="15.75" customHeight="1">
      <c r="A469" s="368"/>
      <c r="B469" s="159"/>
      <c r="C469" s="159"/>
      <c r="D469" s="159"/>
      <c r="E469" s="366"/>
      <c r="F469" s="366"/>
    </row>
    <row r="470" ht="15.75" customHeight="1">
      <c r="A470" s="368"/>
      <c r="B470" s="159"/>
      <c r="C470" s="159"/>
      <c r="D470" s="159"/>
      <c r="E470" s="366"/>
      <c r="F470" s="366"/>
    </row>
    <row r="471" ht="15.75" customHeight="1">
      <c r="A471" s="368"/>
      <c r="B471" s="159"/>
      <c r="C471" s="159"/>
      <c r="D471" s="159"/>
      <c r="E471" s="366"/>
      <c r="F471" s="366"/>
    </row>
    <row r="472" ht="15.75" customHeight="1">
      <c r="A472" s="368"/>
      <c r="B472" s="159"/>
      <c r="C472" s="159"/>
      <c r="D472" s="159"/>
      <c r="E472" s="366"/>
      <c r="F472" s="366"/>
    </row>
    <row r="473" ht="15.75" customHeight="1">
      <c r="A473" s="368"/>
      <c r="B473" s="159"/>
      <c r="C473" s="159"/>
      <c r="D473" s="159"/>
      <c r="E473" s="366"/>
      <c r="F473" s="366"/>
    </row>
    <row r="474" ht="15.75" customHeight="1">
      <c r="A474" s="368"/>
      <c r="B474" s="159"/>
      <c r="C474" s="159"/>
      <c r="D474" s="159"/>
      <c r="E474" s="366"/>
      <c r="F474" s="366"/>
    </row>
    <row r="475" ht="15.75" customHeight="1">
      <c r="A475" s="368"/>
      <c r="B475" s="159"/>
      <c r="C475" s="159"/>
      <c r="D475" s="159"/>
      <c r="E475" s="366"/>
      <c r="F475" s="366"/>
    </row>
    <row r="476" ht="15.75" customHeight="1">
      <c r="A476" s="368"/>
      <c r="B476" s="159"/>
      <c r="C476" s="159"/>
      <c r="D476" s="159"/>
      <c r="E476" s="366"/>
      <c r="F476" s="366"/>
    </row>
    <row r="477" ht="15.75" customHeight="1">
      <c r="A477" s="368"/>
      <c r="B477" s="159"/>
      <c r="C477" s="159"/>
      <c r="D477" s="159"/>
      <c r="E477" s="366"/>
      <c r="F477" s="366"/>
    </row>
    <row r="478" ht="15.75" customHeight="1">
      <c r="A478" s="368"/>
      <c r="B478" s="159"/>
      <c r="C478" s="159"/>
      <c r="D478" s="159"/>
      <c r="E478" s="366"/>
      <c r="F478" s="366"/>
    </row>
    <row r="479" ht="15.75" customHeight="1">
      <c r="A479" s="368"/>
      <c r="B479" s="159"/>
      <c r="C479" s="159"/>
      <c r="D479" s="159"/>
      <c r="E479" s="366"/>
      <c r="F479" s="366"/>
    </row>
    <row r="480" ht="15.75" customHeight="1">
      <c r="A480" s="368"/>
      <c r="B480" s="159"/>
      <c r="C480" s="159"/>
      <c r="D480" s="159"/>
      <c r="E480" s="366"/>
      <c r="F480" s="366"/>
    </row>
    <row r="481" ht="15.75" customHeight="1">
      <c r="A481" s="368"/>
      <c r="B481" s="159"/>
      <c r="C481" s="159"/>
      <c r="D481" s="159"/>
      <c r="E481" s="366"/>
      <c r="F481" s="366"/>
    </row>
    <row r="482" ht="15.75" customHeight="1">
      <c r="A482" s="368"/>
      <c r="B482" s="159"/>
      <c r="C482" s="159"/>
      <c r="D482" s="159"/>
      <c r="E482" s="366"/>
      <c r="F482" s="366"/>
    </row>
    <row r="483" ht="15.75" customHeight="1">
      <c r="A483" s="368"/>
      <c r="B483" s="159"/>
      <c r="C483" s="159"/>
      <c r="D483" s="159"/>
      <c r="E483" s="366"/>
      <c r="F483" s="366"/>
    </row>
    <row r="484" ht="15.75" customHeight="1">
      <c r="A484" s="368"/>
      <c r="B484" s="159"/>
      <c r="C484" s="159"/>
      <c r="D484" s="159"/>
      <c r="E484" s="366"/>
      <c r="F484" s="366"/>
    </row>
    <row r="485" ht="15.75" customHeight="1">
      <c r="A485" s="368"/>
      <c r="B485" s="159"/>
      <c r="C485" s="159"/>
      <c r="D485" s="159"/>
      <c r="E485" s="366"/>
      <c r="F485" s="366"/>
    </row>
    <row r="486" ht="15.75" customHeight="1">
      <c r="A486" s="368"/>
      <c r="B486" s="159"/>
      <c r="C486" s="159"/>
      <c r="D486" s="159"/>
      <c r="E486" s="366"/>
      <c r="F486" s="366"/>
    </row>
    <row r="487" ht="15.75" customHeight="1">
      <c r="A487" s="368"/>
      <c r="B487" s="159"/>
      <c r="C487" s="159"/>
      <c r="D487" s="159"/>
      <c r="E487" s="366"/>
      <c r="F487" s="366"/>
    </row>
    <row r="488" ht="15.75" customHeight="1">
      <c r="A488" s="368"/>
      <c r="B488" s="159"/>
      <c r="C488" s="159"/>
      <c r="D488" s="159"/>
      <c r="E488" s="366"/>
      <c r="F488" s="366"/>
    </row>
    <row r="489" ht="15.75" customHeight="1">
      <c r="A489" s="368"/>
      <c r="B489" s="159"/>
      <c r="C489" s="159"/>
      <c r="D489" s="159"/>
      <c r="E489" s="366"/>
      <c r="F489" s="366"/>
    </row>
    <row r="490" ht="15.75" customHeight="1">
      <c r="A490" s="368"/>
      <c r="B490" s="159"/>
      <c r="C490" s="159"/>
      <c r="D490" s="159"/>
      <c r="E490" s="366"/>
      <c r="F490" s="366"/>
    </row>
    <row r="491" ht="15.75" customHeight="1">
      <c r="A491" s="368"/>
      <c r="B491" s="159"/>
      <c r="C491" s="159"/>
      <c r="D491" s="159"/>
      <c r="E491" s="366"/>
      <c r="F491" s="366"/>
    </row>
    <row r="492" ht="15.75" customHeight="1">
      <c r="A492" s="368"/>
      <c r="B492" s="159"/>
      <c r="C492" s="159"/>
      <c r="D492" s="159"/>
      <c r="E492" s="366"/>
      <c r="F492" s="366"/>
    </row>
    <row r="493" ht="15.75" customHeight="1">
      <c r="A493" s="368"/>
      <c r="B493" s="159"/>
      <c r="C493" s="159"/>
      <c r="D493" s="159"/>
      <c r="E493" s="366"/>
      <c r="F493" s="366"/>
    </row>
    <row r="494" ht="15.75" customHeight="1">
      <c r="A494" s="368"/>
      <c r="B494" s="159"/>
      <c r="C494" s="159"/>
      <c r="D494" s="159"/>
      <c r="E494" s="366"/>
      <c r="F494" s="366"/>
    </row>
    <row r="495" ht="15.75" customHeight="1">
      <c r="A495" s="368"/>
      <c r="B495" s="159"/>
      <c r="C495" s="159"/>
      <c r="D495" s="159"/>
      <c r="E495" s="366"/>
      <c r="F495" s="366"/>
    </row>
    <row r="496" ht="15.75" customHeight="1">
      <c r="A496" s="368"/>
      <c r="B496" s="159"/>
      <c r="C496" s="159"/>
      <c r="D496" s="159"/>
      <c r="E496" s="366"/>
      <c r="F496" s="366"/>
    </row>
    <row r="497" ht="15.75" customHeight="1">
      <c r="A497" s="368"/>
      <c r="B497" s="159"/>
      <c r="C497" s="159"/>
      <c r="D497" s="159"/>
      <c r="E497" s="366"/>
      <c r="F497" s="366"/>
    </row>
    <row r="498" ht="15.75" customHeight="1">
      <c r="A498" s="368"/>
      <c r="B498" s="159"/>
      <c r="C498" s="159"/>
      <c r="D498" s="159"/>
      <c r="E498" s="366"/>
      <c r="F498" s="366"/>
    </row>
    <row r="499" ht="15.75" customHeight="1">
      <c r="A499" s="368"/>
      <c r="B499" s="159"/>
      <c r="C499" s="159"/>
      <c r="D499" s="159"/>
      <c r="E499" s="366"/>
      <c r="F499" s="366"/>
    </row>
    <row r="500" ht="15.75" customHeight="1">
      <c r="A500" s="368"/>
      <c r="B500" s="159"/>
      <c r="C500" s="159"/>
      <c r="D500" s="159"/>
      <c r="E500" s="366"/>
      <c r="F500" s="366"/>
    </row>
    <row r="501" ht="15.75" customHeight="1">
      <c r="A501" s="368"/>
      <c r="B501" s="159"/>
      <c r="C501" s="159"/>
      <c r="D501" s="159"/>
      <c r="E501" s="366"/>
      <c r="F501" s="366"/>
    </row>
    <row r="502" ht="15.75" customHeight="1">
      <c r="A502" s="368"/>
      <c r="B502" s="159"/>
      <c r="C502" s="159"/>
      <c r="D502" s="159"/>
      <c r="E502" s="366"/>
      <c r="F502" s="366"/>
    </row>
    <row r="503" ht="15.75" customHeight="1">
      <c r="A503" s="368"/>
      <c r="B503" s="159"/>
      <c r="C503" s="159"/>
      <c r="D503" s="159"/>
      <c r="E503" s="366"/>
      <c r="F503" s="366"/>
    </row>
    <row r="504" ht="15.75" customHeight="1">
      <c r="A504" s="368"/>
      <c r="B504" s="159"/>
      <c r="C504" s="159"/>
      <c r="D504" s="159"/>
      <c r="E504" s="366"/>
      <c r="F504" s="366"/>
    </row>
    <row r="505" ht="15.75" customHeight="1">
      <c r="A505" s="368"/>
      <c r="B505" s="159"/>
      <c r="C505" s="159"/>
      <c r="D505" s="159"/>
      <c r="E505" s="366"/>
      <c r="F505" s="366"/>
    </row>
    <row r="506" ht="15.75" customHeight="1">
      <c r="A506" s="368"/>
      <c r="B506" s="159"/>
      <c r="C506" s="159"/>
      <c r="D506" s="159"/>
      <c r="E506" s="366"/>
      <c r="F506" s="366"/>
    </row>
    <row r="507" ht="15.75" customHeight="1">
      <c r="A507" s="368"/>
      <c r="B507" s="159"/>
      <c r="C507" s="159"/>
      <c r="D507" s="159"/>
      <c r="E507" s="366"/>
      <c r="F507" s="366"/>
    </row>
    <row r="508" ht="15.75" customHeight="1">
      <c r="A508" s="368"/>
      <c r="B508" s="159"/>
      <c r="C508" s="159"/>
      <c r="D508" s="159"/>
      <c r="E508" s="366"/>
      <c r="F508" s="366"/>
    </row>
    <row r="509" ht="15.75" customHeight="1">
      <c r="A509" s="368"/>
      <c r="B509" s="159"/>
      <c r="C509" s="159"/>
      <c r="D509" s="159"/>
      <c r="E509" s="366"/>
      <c r="F509" s="366"/>
    </row>
    <row r="510" ht="15.75" customHeight="1">
      <c r="A510" s="368"/>
      <c r="B510" s="159"/>
      <c r="C510" s="159"/>
      <c r="D510" s="159"/>
      <c r="E510" s="366"/>
      <c r="F510" s="366"/>
    </row>
    <row r="511" ht="15.75" customHeight="1">
      <c r="A511" s="368"/>
      <c r="B511" s="159"/>
      <c r="C511" s="159"/>
      <c r="D511" s="159"/>
      <c r="E511" s="366"/>
      <c r="F511" s="366"/>
    </row>
    <row r="512" ht="15.75" customHeight="1">
      <c r="A512" s="368"/>
      <c r="B512" s="159"/>
      <c r="C512" s="159"/>
      <c r="D512" s="159"/>
      <c r="E512" s="366"/>
      <c r="F512" s="366"/>
    </row>
    <row r="513" ht="15.75" customHeight="1">
      <c r="A513" s="368"/>
      <c r="B513" s="159"/>
      <c r="C513" s="159"/>
      <c r="D513" s="159"/>
      <c r="E513" s="366"/>
      <c r="F513" s="366"/>
    </row>
    <row r="514" ht="15.75" customHeight="1">
      <c r="A514" s="368"/>
      <c r="B514" s="159"/>
      <c r="C514" s="159"/>
      <c r="D514" s="159"/>
      <c r="E514" s="366"/>
      <c r="F514" s="366"/>
    </row>
    <row r="515" ht="15.75" customHeight="1">
      <c r="A515" s="368"/>
      <c r="B515" s="159"/>
      <c r="C515" s="159"/>
      <c r="D515" s="159"/>
      <c r="E515" s="366"/>
      <c r="F515" s="366"/>
    </row>
    <row r="516" ht="15.75" customHeight="1">
      <c r="A516" s="368"/>
      <c r="B516" s="159"/>
      <c r="C516" s="159"/>
      <c r="D516" s="159"/>
      <c r="E516" s="366"/>
      <c r="F516" s="366"/>
    </row>
    <row r="517" ht="15.75" customHeight="1">
      <c r="A517" s="368"/>
      <c r="B517" s="159"/>
      <c r="C517" s="159"/>
      <c r="D517" s="159"/>
      <c r="E517" s="366"/>
      <c r="F517" s="366"/>
    </row>
    <row r="518" ht="15.75" customHeight="1">
      <c r="A518" s="368"/>
      <c r="B518" s="159"/>
      <c r="C518" s="159"/>
      <c r="D518" s="159"/>
      <c r="E518" s="366"/>
      <c r="F518" s="366"/>
    </row>
    <row r="519" ht="15.75" customHeight="1">
      <c r="A519" s="368"/>
      <c r="B519" s="159"/>
      <c r="C519" s="159"/>
      <c r="D519" s="159"/>
      <c r="E519" s="366"/>
      <c r="F519" s="366"/>
    </row>
    <row r="520" ht="15.75" customHeight="1">
      <c r="A520" s="368"/>
      <c r="B520" s="159"/>
      <c r="C520" s="159"/>
      <c r="D520" s="159"/>
      <c r="E520" s="366"/>
      <c r="F520" s="366"/>
    </row>
    <row r="521" ht="15.75" customHeight="1">
      <c r="A521" s="368"/>
      <c r="B521" s="159"/>
      <c r="C521" s="159"/>
      <c r="D521" s="159"/>
      <c r="E521" s="366"/>
      <c r="F521" s="366"/>
    </row>
    <row r="522" ht="15.75" customHeight="1">
      <c r="A522" s="368"/>
      <c r="B522" s="159"/>
      <c r="C522" s="159"/>
      <c r="D522" s="159"/>
      <c r="E522" s="366"/>
      <c r="F522" s="366"/>
    </row>
    <row r="523" ht="15.75" customHeight="1">
      <c r="A523" s="368"/>
      <c r="B523" s="159"/>
      <c r="C523" s="159"/>
      <c r="D523" s="159"/>
      <c r="E523" s="366"/>
      <c r="F523" s="366"/>
    </row>
    <row r="524" ht="15.75" customHeight="1">
      <c r="A524" s="368"/>
      <c r="B524" s="159"/>
      <c r="C524" s="159"/>
      <c r="D524" s="159"/>
      <c r="E524" s="366"/>
      <c r="F524" s="366"/>
    </row>
    <row r="525" ht="15.75" customHeight="1">
      <c r="A525" s="368"/>
      <c r="B525" s="159"/>
      <c r="C525" s="159"/>
      <c r="D525" s="159"/>
      <c r="E525" s="366"/>
      <c r="F525" s="366"/>
    </row>
    <row r="526" ht="15.75" customHeight="1">
      <c r="A526" s="368"/>
      <c r="B526" s="159"/>
      <c r="C526" s="159"/>
      <c r="D526" s="159"/>
      <c r="E526" s="366"/>
      <c r="F526" s="366"/>
    </row>
    <row r="527" ht="15.75" customHeight="1">
      <c r="A527" s="368"/>
      <c r="B527" s="159"/>
      <c r="C527" s="159"/>
      <c r="D527" s="159"/>
      <c r="E527" s="366"/>
      <c r="F527" s="366"/>
    </row>
    <row r="528" ht="15.75" customHeight="1">
      <c r="A528" s="368"/>
      <c r="B528" s="159"/>
      <c r="C528" s="159"/>
      <c r="D528" s="159"/>
      <c r="E528" s="366"/>
      <c r="F528" s="366"/>
    </row>
    <row r="529" ht="15.75" customHeight="1">
      <c r="A529" s="368"/>
      <c r="B529" s="159"/>
      <c r="C529" s="159"/>
      <c r="D529" s="159"/>
      <c r="E529" s="366"/>
      <c r="F529" s="366"/>
    </row>
    <row r="530" ht="15.75" customHeight="1">
      <c r="A530" s="368"/>
      <c r="B530" s="159"/>
      <c r="C530" s="159"/>
      <c r="D530" s="159"/>
      <c r="E530" s="366"/>
      <c r="F530" s="366"/>
    </row>
    <row r="531" ht="15.75" customHeight="1">
      <c r="A531" s="368"/>
      <c r="B531" s="159"/>
      <c r="C531" s="159"/>
      <c r="D531" s="159"/>
      <c r="E531" s="366"/>
      <c r="F531" s="366"/>
    </row>
    <row r="532" ht="15.75" customHeight="1">
      <c r="A532" s="368"/>
      <c r="B532" s="159"/>
      <c r="C532" s="159"/>
      <c r="D532" s="159"/>
      <c r="E532" s="366"/>
      <c r="F532" s="366"/>
    </row>
    <row r="533" ht="15.75" customHeight="1">
      <c r="A533" s="368"/>
      <c r="B533" s="159"/>
      <c r="C533" s="159"/>
      <c r="D533" s="159"/>
      <c r="E533" s="366"/>
      <c r="F533" s="366"/>
    </row>
    <row r="534" ht="15.75" customHeight="1">
      <c r="A534" s="368"/>
      <c r="B534" s="159"/>
      <c r="C534" s="159"/>
      <c r="D534" s="159"/>
      <c r="E534" s="366"/>
      <c r="F534" s="366"/>
    </row>
    <row r="535" ht="15.75" customHeight="1">
      <c r="A535" s="368"/>
      <c r="B535" s="159"/>
      <c r="C535" s="159"/>
      <c r="D535" s="159"/>
      <c r="E535" s="366"/>
      <c r="F535" s="366"/>
    </row>
    <row r="536" ht="15.75" customHeight="1">
      <c r="A536" s="368"/>
      <c r="B536" s="159"/>
      <c r="C536" s="159"/>
      <c r="D536" s="159"/>
      <c r="E536" s="366"/>
      <c r="F536" s="366"/>
    </row>
    <row r="537" ht="15.75" customHeight="1">
      <c r="A537" s="368"/>
      <c r="B537" s="159"/>
      <c r="C537" s="159"/>
      <c r="D537" s="159"/>
      <c r="E537" s="366"/>
      <c r="F537" s="366"/>
    </row>
    <row r="538" ht="15.75" customHeight="1">
      <c r="A538" s="368"/>
      <c r="B538" s="159"/>
      <c r="C538" s="159"/>
      <c r="D538" s="159"/>
      <c r="E538" s="366"/>
      <c r="F538" s="366"/>
    </row>
    <row r="539" ht="15.75" customHeight="1">
      <c r="A539" s="368"/>
      <c r="B539" s="159"/>
      <c r="C539" s="159"/>
      <c r="D539" s="159"/>
      <c r="E539" s="366"/>
      <c r="F539" s="366"/>
    </row>
    <row r="540" ht="15.75" customHeight="1">
      <c r="A540" s="368"/>
      <c r="B540" s="159"/>
      <c r="C540" s="159"/>
      <c r="D540" s="159"/>
      <c r="E540" s="366"/>
      <c r="F540" s="366"/>
    </row>
    <row r="541" ht="15.75" customHeight="1">
      <c r="A541" s="368"/>
      <c r="B541" s="159"/>
      <c r="C541" s="159"/>
      <c r="D541" s="159"/>
      <c r="E541" s="366"/>
      <c r="F541" s="366"/>
    </row>
    <row r="542" ht="15.75" customHeight="1">
      <c r="A542" s="368"/>
      <c r="B542" s="159"/>
      <c r="C542" s="159"/>
      <c r="D542" s="159"/>
      <c r="E542" s="366"/>
      <c r="F542" s="366"/>
    </row>
    <row r="543" ht="15.75" customHeight="1">
      <c r="A543" s="368"/>
      <c r="B543" s="159"/>
      <c r="C543" s="159"/>
      <c r="D543" s="159"/>
      <c r="E543" s="366"/>
      <c r="F543" s="366"/>
    </row>
    <row r="544" ht="15.75" customHeight="1">
      <c r="A544" s="368"/>
      <c r="B544" s="159"/>
      <c r="C544" s="159"/>
      <c r="D544" s="159"/>
      <c r="E544" s="366"/>
      <c r="F544" s="366"/>
    </row>
    <row r="545" ht="15.75" customHeight="1">
      <c r="A545" s="368"/>
      <c r="B545" s="159"/>
      <c r="C545" s="159"/>
      <c r="D545" s="159"/>
      <c r="E545" s="366"/>
      <c r="F545" s="366"/>
    </row>
    <row r="546" ht="15.75" customHeight="1">
      <c r="A546" s="368"/>
      <c r="B546" s="159"/>
      <c r="C546" s="159"/>
      <c r="D546" s="159"/>
      <c r="E546" s="366"/>
      <c r="F546" s="366"/>
    </row>
    <row r="547" ht="15.75" customHeight="1">
      <c r="A547" s="368"/>
      <c r="B547" s="159"/>
      <c r="C547" s="159"/>
      <c r="D547" s="159"/>
      <c r="E547" s="366"/>
      <c r="F547" s="366"/>
    </row>
    <row r="548" ht="15.75" customHeight="1">
      <c r="A548" s="368"/>
      <c r="B548" s="159"/>
      <c r="C548" s="159"/>
      <c r="D548" s="159"/>
      <c r="E548" s="366"/>
      <c r="F548" s="366"/>
    </row>
    <row r="549" ht="15.75" customHeight="1">
      <c r="A549" s="368"/>
      <c r="B549" s="159"/>
      <c r="C549" s="159"/>
      <c r="D549" s="159"/>
      <c r="E549" s="366"/>
      <c r="F549" s="366"/>
    </row>
    <row r="550" ht="15.75" customHeight="1">
      <c r="A550" s="368"/>
      <c r="B550" s="159"/>
      <c r="C550" s="159"/>
      <c r="D550" s="159"/>
      <c r="E550" s="366"/>
      <c r="F550" s="366"/>
    </row>
    <row r="551" ht="15.75" customHeight="1">
      <c r="A551" s="368"/>
      <c r="B551" s="159"/>
      <c r="C551" s="159"/>
      <c r="D551" s="159"/>
      <c r="E551" s="366"/>
      <c r="F551" s="366"/>
    </row>
    <row r="552" ht="15.75" customHeight="1">
      <c r="A552" s="368"/>
      <c r="B552" s="159"/>
      <c r="C552" s="159"/>
      <c r="D552" s="159"/>
      <c r="E552" s="366"/>
      <c r="F552" s="366"/>
    </row>
    <row r="553" ht="15.75" customHeight="1">
      <c r="A553" s="368"/>
      <c r="B553" s="159"/>
      <c r="C553" s="159"/>
      <c r="D553" s="159"/>
      <c r="E553" s="366"/>
      <c r="F553" s="366"/>
    </row>
    <row r="554" ht="15.75" customHeight="1">
      <c r="A554" s="368"/>
      <c r="B554" s="159"/>
      <c r="C554" s="159"/>
      <c r="D554" s="159"/>
      <c r="E554" s="366"/>
      <c r="F554" s="366"/>
    </row>
    <row r="555" ht="15.75" customHeight="1">
      <c r="A555" s="368"/>
      <c r="B555" s="159"/>
      <c r="C555" s="159"/>
      <c r="D555" s="159"/>
      <c r="E555" s="366"/>
      <c r="F555" s="366"/>
    </row>
    <row r="556" ht="15.75" customHeight="1">
      <c r="A556" s="368"/>
      <c r="B556" s="159"/>
      <c r="C556" s="159"/>
      <c r="D556" s="159"/>
      <c r="E556" s="366"/>
      <c r="F556" s="366"/>
    </row>
    <row r="557" ht="15.75" customHeight="1">
      <c r="A557" s="368"/>
      <c r="B557" s="159"/>
      <c r="C557" s="159"/>
      <c r="D557" s="159"/>
      <c r="E557" s="366"/>
      <c r="F557" s="366"/>
    </row>
    <row r="558" ht="15.75" customHeight="1">
      <c r="A558" s="368"/>
      <c r="B558" s="159"/>
      <c r="C558" s="159"/>
      <c r="D558" s="159"/>
      <c r="E558" s="366"/>
      <c r="F558" s="366"/>
    </row>
    <row r="559" ht="15.75" customHeight="1">
      <c r="A559" s="368"/>
      <c r="B559" s="159"/>
      <c r="C559" s="159"/>
      <c r="D559" s="159"/>
      <c r="E559" s="366"/>
      <c r="F559" s="366"/>
    </row>
    <row r="560" ht="15.75" customHeight="1">
      <c r="A560" s="368"/>
      <c r="B560" s="159"/>
      <c r="C560" s="159"/>
      <c r="D560" s="159"/>
      <c r="E560" s="366"/>
      <c r="F560" s="366"/>
    </row>
    <row r="561" ht="15.75" customHeight="1">
      <c r="A561" s="368"/>
      <c r="B561" s="159"/>
      <c r="C561" s="159"/>
      <c r="D561" s="159"/>
      <c r="E561" s="366"/>
      <c r="F561" s="366"/>
    </row>
    <row r="562" ht="15.75" customHeight="1">
      <c r="A562" s="368"/>
      <c r="B562" s="159"/>
      <c r="C562" s="159"/>
      <c r="D562" s="159"/>
      <c r="E562" s="366"/>
      <c r="F562" s="366"/>
    </row>
    <row r="563" ht="15.75" customHeight="1">
      <c r="A563" s="368"/>
      <c r="B563" s="159"/>
      <c r="C563" s="159"/>
      <c r="D563" s="159"/>
      <c r="E563" s="366"/>
      <c r="F563" s="366"/>
    </row>
    <row r="564" ht="15.75" customHeight="1">
      <c r="A564" s="368"/>
      <c r="B564" s="159"/>
      <c r="C564" s="159"/>
      <c r="D564" s="159"/>
      <c r="E564" s="366"/>
      <c r="F564" s="366"/>
    </row>
    <row r="565" ht="15.75" customHeight="1">
      <c r="A565" s="368"/>
      <c r="B565" s="159"/>
      <c r="C565" s="159"/>
      <c r="D565" s="159"/>
      <c r="E565" s="366"/>
      <c r="F565" s="366"/>
    </row>
    <row r="566" ht="15.75" customHeight="1">
      <c r="A566" s="368"/>
      <c r="B566" s="159"/>
      <c r="C566" s="159"/>
      <c r="D566" s="159"/>
      <c r="E566" s="366"/>
      <c r="F566" s="366"/>
    </row>
    <row r="567" ht="15.75" customHeight="1">
      <c r="A567" s="368"/>
      <c r="B567" s="159"/>
      <c r="C567" s="159"/>
      <c r="D567" s="159"/>
      <c r="E567" s="366"/>
      <c r="F567" s="366"/>
    </row>
    <row r="568" ht="15.75" customHeight="1">
      <c r="A568" s="368"/>
      <c r="B568" s="159"/>
      <c r="C568" s="159"/>
      <c r="D568" s="159"/>
      <c r="E568" s="366"/>
      <c r="F568" s="366"/>
    </row>
    <row r="569" ht="15.75" customHeight="1">
      <c r="A569" s="368"/>
      <c r="B569" s="159"/>
      <c r="C569" s="159"/>
      <c r="D569" s="159"/>
      <c r="E569" s="366"/>
      <c r="F569" s="366"/>
    </row>
    <row r="570" ht="15.75" customHeight="1">
      <c r="A570" s="368"/>
      <c r="B570" s="159"/>
      <c r="C570" s="159"/>
      <c r="D570" s="159"/>
      <c r="E570" s="366"/>
      <c r="F570" s="366"/>
    </row>
    <row r="571" ht="15.75" customHeight="1">
      <c r="A571" s="368"/>
      <c r="B571" s="159"/>
      <c r="C571" s="159"/>
      <c r="D571" s="159"/>
      <c r="E571" s="366"/>
      <c r="F571" s="366"/>
    </row>
    <row r="572" ht="15.75" customHeight="1">
      <c r="A572" s="368"/>
      <c r="B572" s="159"/>
      <c r="C572" s="159"/>
      <c r="D572" s="159"/>
      <c r="E572" s="366"/>
      <c r="F572" s="366"/>
    </row>
    <row r="573" ht="15.75" customHeight="1">
      <c r="A573" s="368"/>
      <c r="B573" s="159"/>
      <c r="C573" s="159"/>
      <c r="D573" s="159"/>
      <c r="E573" s="366"/>
      <c r="F573" s="366"/>
    </row>
    <row r="574" ht="15.75" customHeight="1">
      <c r="A574" s="368"/>
      <c r="B574" s="159"/>
      <c r="C574" s="159"/>
      <c r="D574" s="159"/>
      <c r="E574" s="366"/>
      <c r="F574" s="366"/>
    </row>
    <row r="575" ht="15.75" customHeight="1">
      <c r="A575" s="368"/>
      <c r="B575" s="159"/>
      <c r="C575" s="159"/>
      <c r="D575" s="159"/>
      <c r="E575" s="366"/>
      <c r="F575" s="366"/>
    </row>
    <row r="576" ht="15.75" customHeight="1">
      <c r="A576" s="368"/>
      <c r="B576" s="159"/>
      <c r="C576" s="159"/>
      <c r="D576" s="159"/>
      <c r="E576" s="366"/>
      <c r="F576" s="366"/>
    </row>
    <row r="577" ht="15.75" customHeight="1">
      <c r="A577" s="368"/>
      <c r="B577" s="159"/>
      <c r="C577" s="159"/>
      <c r="D577" s="159"/>
      <c r="E577" s="366"/>
      <c r="F577" s="366"/>
    </row>
    <row r="578" ht="15.75" customHeight="1">
      <c r="A578" s="368"/>
      <c r="B578" s="159"/>
      <c r="C578" s="159"/>
      <c r="D578" s="159"/>
      <c r="E578" s="366"/>
      <c r="F578" s="366"/>
    </row>
    <row r="579" ht="15.75" customHeight="1">
      <c r="A579" s="368"/>
      <c r="B579" s="159"/>
      <c r="C579" s="159"/>
      <c r="D579" s="159"/>
      <c r="E579" s="366"/>
      <c r="F579" s="366"/>
    </row>
    <row r="580" ht="15.75" customHeight="1">
      <c r="A580" s="368"/>
      <c r="B580" s="159"/>
      <c r="C580" s="159"/>
      <c r="D580" s="159"/>
      <c r="E580" s="366"/>
      <c r="F580" s="366"/>
    </row>
    <row r="581" ht="15.75" customHeight="1">
      <c r="A581" s="368"/>
      <c r="B581" s="159"/>
      <c r="C581" s="159"/>
      <c r="D581" s="159"/>
      <c r="E581" s="366"/>
      <c r="F581" s="366"/>
    </row>
    <row r="582" ht="15.75" customHeight="1">
      <c r="A582" s="368"/>
      <c r="B582" s="159"/>
      <c r="C582" s="159"/>
      <c r="D582" s="159"/>
      <c r="E582" s="366"/>
      <c r="F582" s="366"/>
    </row>
    <row r="583" ht="15.75" customHeight="1">
      <c r="A583" s="368"/>
      <c r="B583" s="159"/>
      <c r="C583" s="159"/>
      <c r="D583" s="159"/>
      <c r="E583" s="366"/>
      <c r="F583" s="366"/>
    </row>
    <row r="584" ht="15.75" customHeight="1">
      <c r="A584" s="368"/>
      <c r="B584" s="159"/>
      <c r="C584" s="159"/>
      <c r="D584" s="159"/>
      <c r="E584" s="366"/>
      <c r="F584" s="366"/>
    </row>
    <row r="585" ht="15.75" customHeight="1">
      <c r="A585" s="368"/>
      <c r="B585" s="159"/>
      <c r="C585" s="159"/>
      <c r="D585" s="159"/>
      <c r="E585" s="366"/>
      <c r="F585" s="366"/>
    </row>
    <row r="586" ht="15.75" customHeight="1">
      <c r="A586" s="368"/>
      <c r="B586" s="159"/>
      <c r="C586" s="159"/>
      <c r="D586" s="159"/>
      <c r="E586" s="366"/>
      <c r="F586" s="366"/>
    </row>
    <row r="587" ht="15.75" customHeight="1">
      <c r="A587" s="368"/>
      <c r="B587" s="159"/>
      <c r="C587" s="159"/>
      <c r="D587" s="159"/>
      <c r="E587" s="366"/>
      <c r="F587" s="366"/>
    </row>
    <row r="588" ht="15.75" customHeight="1">
      <c r="A588" s="368"/>
      <c r="B588" s="159"/>
      <c r="C588" s="159"/>
      <c r="D588" s="159"/>
      <c r="E588" s="366"/>
      <c r="F588" s="366"/>
    </row>
    <row r="589" ht="15.75" customHeight="1">
      <c r="A589" s="368"/>
      <c r="B589" s="159"/>
      <c r="C589" s="159"/>
      <c r="D589" s="159"/>
      <c r="E589" s="366"/>
      <c r="F589" s="366"/>
    </row>
    <row r="590" ht="15.75" customHeight="1">
      <c r="A590" s="368"/>
      <c r="B590" s="159"/>
      <c r="C590" s="159"/>
      <c r="D590" s="159"/>
      <c r="E590" s="366"/>
      <c r="F590" s="366"/>
    </row>
    <row r="591" ht="15.75" customHeight="1">
      <c r="A591" s="368"/>
      <c r="B591" s="159"/>
      <c r="C591" s="159"/>
      <c r="D591" s="159"/>
      <c r="E591" s="366"/>
      <c r="F591" s="366"/>
    </row>
    <row r="592" ht="15.75" customHeight="1">
      <c r="A592" s="368"/>
      <c r="B592" s="159"/>
      <c r="C592" s="159"/>
      <c r="D592" s="159"/>
      <c r="E592" s="366"/>
      <c r="F592" s="366"/>
    </row>
    <row r="593" ht="15.75" customHeight="1">
      <c r="A593" s="368"/>
      <c r="B593" s="159"/>
      <c r="C593" s="159"/>
      <c r="D593" s="159"/>
      <c r="E593" s="366"/>
      <c r="F593" s="366"/>
    </row>
    <row r="594" ht="15.75" customHeight="1">
      <c r="A594" s="368"/>
      <c r="B594" s="159"/>
      <c r="C594" s="159"/>
      <c r="D594" s="159"/>
      <c r="E594" s="366"/>
      <c r="F594" s="366"/>
    </row>
    <row r="595" ht="15.75" customHeight="1">
      <c r="A595" s="368"/>
      <c r="B595" s="159"/>
      <c r="C595" s="159"/>
      <c r="D595" s="159"/>
      <c r="E595" s="366"/>
      <c r="F595" s="366"/>
    </row>
    <row r="596" ht="15.75" customHeight="1">
      <c r="A596" s="368"/>
      <c r="B596" s="159"/>
      <c r="C596" s="159"/>
      <c r="D596" s="159"/>
      <c r="E596" s="366"/>
      <c r="F596" s="366"/>
    </row>
    <row r="597" ht="15.75" customHeight="1">
      <c r="A597" s="368"/>
      <c r="B597" s="159"/>
      <c r="C597" s="159"/>
      <c r="D597" s="159"/>
      <c r="E597" s="366"/>
      <c r="F597" s="366"/>
    </row>
    <row r="598" ht="15.75" customHeight="1">
      <c r="A598" s="368"/>
      <c r="B598" s="159"/>
      <c r="C598" s="159"/>
      <c r="D598" s="159"/>
      <c r="E598" s="366"/>
      <c r="F598" s="366"/>
    </row>
    <row r="599" ht="15.75" customHeight="1">
      <c r="A599" s="368"/>
      <c r="B599" s="159"/>
      <c r="C599" s="159"/>
      <c r="D599" s="159"/>
      <c r="E599" s="366"/>
      <c r="F599" s="366"/>
    </row>
    <row r="600" ht="15.75" customHeight="1">
      <c r="A600" s="368"/>
      <c r="B600" s="159"/>
      <c r="C600" s="159"/>
      <c r="D600" s="159"/>
      <c r="E600" s="366"/>
      <c r="F600" s="366"/>
    </row>
    <row r="601" ht="15.75" customHeight="1">
      <c r="A601" s="368"/>
      <c r="B601" s="159"/>
      <c r="C601" s="159"/>
      <c r="D601" s="159"/>
      <c r="E601" s="366"/>
      <c r="F601" s="366"/>
    </row>
    <row r="602" ht="15.75" customHeight="1">
      <c r="A602" s="368"/>
      <c r="B602" s="159"/>
      <c r="C602" s="159"/>
      <c r="D602" s="159"/>
      <c r="E602" s="366"/>
      <c r="F602" s="366"/>
    </row>
    <row r="603" ht="15.75" customHeight="1">
      <c r="A603" s="368"/>
      <c r="B603" s="159"/>
      <c r="C603" s="159"/>
      <c r="D603" s="159"/>
      <c r="E603" s="366"/>
      <c r="F603" s="366"/>
    </row>
    <row r="604" ht="15.75" customHeight="1">
      <c r="A604" s="368"/>
      <c r="B604" s="159"/>
      <c r="C604" s="159"/>
      <c r="D604" s="159"/>
      <c r="E604" s="366"/>
      <c r="F604" s="366"/>
    </row>
    <row r="605" ht="15.75" customHeight="1">
      <c r="A605" s="368"/>
      <c r="B605" s="159"/>
      <c r="C605" s="159"/>
      <c r="D605" s="159"/>
      <c r="E605" s="366"/>
      <c r="F605" s="366"/>
    </row>
    <row r="606" ht="15.75" customHeight="1">
      <c r="A606" s="368"/>
      <c r="B606" s="159"/>
      <c r="C606" s="159"/>
      <c r="D606" s="159"/>
      <c r="E606" s="366"/>
      <c r="F606" s="366"/>
    </row>
    <row r="607" ht="15.75" customHeight="1">
      <c r="A607" s="368"/>
      <c r="B607" s="159"/>
      <c r="C607" s="159"/>
      <c r="D607" s="159"/>
      <c r="E607" s="366"/>
      <c r="F607" s="366"/>
    </row>
    <row r="608" ht="15.75" customHeight="1">
      <c r="A608" s="368"/>
      <c r="B608" s="159"/>
      <c r="C608" s="159"/>
      <c r="D608" s="159"/>
      <c r="E608" s="366"/>
      <c r="F608" s="366"/>
    </row>
    <row r="609" ht="15.75" customHeight="1">
      <c r="A609" s="368"/>
      <c r="B609" s="159"/>
      <c r="C609" s="159"/>
      <c r="D609" s="159"/>
      <c r="E609" s="366"/>
      <c r="F609" s="366"/>
    </row>
    <row r="610" ht="15.75" customHeight="1">
      <c r="A610" s="368"/>
      <c r="B610" s="159"/>
      <c r="C610" s="159"/>
      <c r="D610" s="159"/>
      <c r="E610" s="366"/>
      <c r="F610" s="366"/>
    </row>
    <row r="611" ht="15.75" customHeight="1">
      <c r="A611" s="368"/>
      <c r="B611" s="159"/>
      <c r="C611" s="159"/>
      <c r="D611" s="159"/>
      <c r="E611" s="366"/>
      <c r="F611" s="366"/>
    </row>
    <row r="612" ht="15.75" customHeight="1">
      <c r="A612" s="368"/>
      <c r="B612" s="159"/>
      <c r="C612" s="159"/>
      <c r="D612" s="159"/>
      <c r="E612" s="366"/>
      <c r="F612" s="366"/>
    </row>
    <row r="613" ht="15.75" customHeight="1">
      <c r="A613" s="368"/>
      <c r="B613" s="159"/>
      <c r="C613" s="159"/>
      <c r="D613" s="159"/>
      <c r="E613" s="366"/>
      <c r="F613" s="366"/>
    </row>
    <row r="614" ht="15.75" customHeight="1">
      <c r="A614" s="368"/>
      <c r="B614" s="159"/>
      <c r="C614" s="159"/>
      <c r="D614" s="159"/>
      <c r="E614" s="366"/>
      <c r="F614" s="366"/>
    </row>
    <row r="615" ht="15.75" customHeight="1">
      <c r="A615" s="368"/>
      <c r="B615" s="159"/>
      <c r="C615" s="159"/>
      <c r="D615" s="159"/>
      <c r="E615" s="366"/>
      <c r="F615" s="366"/>
    </row>
    <row r="616" ht="15.75" customHeight="1">
      <c r="A616" s="368"/>
      <c r="B616" s="159"/>
      <c r="C616" s="159"/>
      <c r="D616" s="159"/>
      <c r="E616" s="366"/>
      <c r="F616" s="366"/>
    </row>
    <row r="617" ht="15.75" customHeight="1">
      <c r="A617" s="368"/>
      <c r="B617" s="159"/>
      <c r="C617" s="159"/>
      <c r="D617" s="159"/>
      <c r="E617" s="366"/>
      <c r="F617" s="366"/>
    </row>
    <row r="618" ht="15.75" customHeight="1">
      <c r="A618" s="368"/>
      <c r="B618" s="159"/>
      <c r="C618" s="159"/>
      <c r="D618" s="159"/>
      <c r="E618" s="366"/>
      <c r="F618" s="366"/>
    </row>
    <row r="619" ht="15.75" customHeight="1">
      <c r="A619" s="368"/>
      <c r="B619" s="159"/>
      <c r="C619" s="159"/>
      <c r="D619" s="159"/>
      <c r="E619" s="366"/>
      <c r="F619" s="366"/>
    </row>
    <row r="620" ht="15.75" customHeight="1">
      <c r="A620" s="368"/>
      <c r="B620" s="159"/>
      <c r="C620" s="159"/>
      <c r="D620" s="159"/>
      <c r="E620" s="366"/>
      <c r="F620" s="366"/>
    </row>
    <row r="621" ht="15.75" customHeight="1">
      <c r="A621" s="368"/>
      <c r="B621" s="159"/>
      <c r="C621" s="159"/>
      <c r="D621" s="159"/>
      <c r="E621" s="366"/>
      <c r="F621" s="366"/>
    </row>
    <row r="622" ht="15.75" customHeight="1">
      <c r="A622" s="368"/>
      <c r="B622" s="159"/>
      <c r="C622" s="159"/>
      <c r="D622" s="159"/>
      <c r="E622" s="366"/>
      <c r="F622" s="366"/>
    </row>
    <row r="623" ht="15.75" customHeight="1">
      <c r="A623" s="368"/>
      <c r="B623" s="159"/>
      <c r="C623" s="159"/>
      <c r="D623" s="159"/>
      <c r="E623" s="366"/>
      <c r="F623" s="366"/>
    </row>
    <row r="624" ht="15.75" customHeight="1">
      <c r="A624" s="368"/>
      <c r="B624" s="159"/>
      <c r="C624" s="159"/>
      <c r="D624" s="159"/>
      <c r="E624" s="366"/>
      <c r="F624" s="366"/>
    </row>
    <row r="625" ht="15.75" customHeight="1">
      <c r="A625" s="368"/>
      <c r="B625" s="159"/>
      <c r="C625" s="159"/>
      <c r="D625" s="159"/>
      <c r="E625" s="366"/>
      <c r="F625" s="366"/>
    </row>
    <row r="626" ht="15.75" customHeight="1">
      <c r="A626" s="368"/>
      <c r="B626" s="159"/>
      <c r="C626" s="159"/>
      <c r="D626" s="159"/>
      <c r="E626" s="366"/>
      <c r="F626" s="366"/>
    </row>
    <row r="627" ht="15.75" customHeight="1">
      <c r="A627" s="368"/>
      <c r="B627" s="159"/>
      <c r="C627" s="159"/>
      <c r="D627" s="159"/>
      <c r="E627" s="366"/>
      <c r="F627" s="366"/>
    </row>
    <row r="628" ht="15.75" customHeight="1">
      <c r="A628" s="368"/>
      <c r="B628" s="159"/>
      <c r="C628" s="159"/>
      <c r="D628" s="159"/>
      <c r="E628" s="366"/>
      <c r="F628" s="366"/>
    </row>
    <row r="629" ht="15.75" customHeight="1">
      <c r="A629" s="368"/>
      <c r="B629" s="159"/>
      <c r="C629" s="159"/>
      <c r="D629" s="159"/>
      <c r="E629" s="366"/>
      <c r="F629" s="366"/>
    </row>
    <row r="630" ht="15.75" customHeight="1">
      <c r="A630" s="368"/>
      <c r="B630" s="159"/>
      <c r="C630" s="159"/>
      <c r="D630" s="159"/>
      <c r="E630" s="366"/>
      <c r="F630" s="366"/>
    </row>
    <row r="631" ht="15.75" customHeight="1">
      <c r="A631" s="368"/>
      <c r="B631" s="159"/>
      <c r="C631" s="159"/>
      <c r="D631" s="159"/>
      <c r="E631" s="366"/>
      <c r="F631" s="366"/>
    </row>
    <row r="632" ht="15.75" customHeight="1">
      <c r="A632" s="368"/>
      <c r="B632" s="159"/>
      <c r="C632" s="159"/>
      <c r="D632" s="159"/>
      <c r="E632" s="366"/>
      <c r="F632" s="366"/>
    </row>
    <row r="633" ht="15.75" customHeight="1">
      <c r="A633" s="368"/>
      <c r="B633" s="159"/>
      <c r="C633" s="159"/>
      <c r="D633" s="159"/>
      <c r="E633" s="366"/>
      <c r="F633" s="366"/>
    </row>
    <row r="634" ht="15.75" customHeight="1">
      <c r="A634" s="368"/>
      <c r="B634" s="159"/>
      <c r="C634" s="159"/>
      <c r="D634" s="159"/>
      <c r="E634" s="366"/>
      <c r="F634" s="366"/>
    </row>
    <row r="635" ht="15.75" customHeight="1">
      <c r="A635" s="368"/>
      <c r="B635" s="159"/>
      <c r="C635" s="159"/>
      <c r="D635" s="159"/>
      <c r="E635" s="366"/>
      <c r="F635" s="366"/>
    </row>
    <row r="636" ht="15.75" customHeight="1">
      <c r="A636" s="368"/>
      <c r="B636" s="159"/>
      <c r="C636" s="159"/>
      <c r="D636" s="159"/>
      <c r="E636" s="366"/>
      <c r="F636" s="366"/>
    </row>
    <row r="637" ht="15.75" customHeight="1">
      <c r="A637" s="368"/>
      <c r="B637" s="159"/>
      <c r="C637" s="159"/>
      <c r="D637" s="159"/>
      <c r="E637" s="366"/>
      <c r="F637" s="366"/>
    </row>
    <row r="638" ht="15.75" customHeight="1">
      <c r="A638" s="368"/>
      <c r="B638" s="159"/>
      <c r="C638" s="159"/>
      <c r="D638" s="159"/>
      <c r="E638" s="366"/>
      <c r="F638" s="366"/>
    </row>
    <row r="639" ht="15.75" customHeight="1">
      <c r="A639" s="368"/>
      <c r="B639" s="159"/>
      <c r="C639" s="159"/>
      <c r="D639" s="159"/>
      <c r="E639" s="366"/>
      <c r="F639" s="366"/>
    </row>
    <row r="640" ht="15.75" customHeight="1">
      <c r="A640" s="368"/>
      <c r="B640" s="159"/>
      <c r="C640" s="159"/>
      <c r="D640" s="159"/>
      <c r="E640" s="366"/>
      <c r="F640" s="366"/>
    </row>
    <row r="641" ht="15.75" customHeight="1">
      <c r="A641" s="368"/>
      <c r="B641" s="159"/>
      <c r="C641" s="159"/>
      <c r="D641" s="159"/>
      <c r="E641" s="366"/>
      <c r="F641" s="366"/>
    </row>
    <row r="642" ht="15.75" customHeight="1">
      <c r="A642" s="368"/>
      <c r="B642" s="159"/>
      <c r="C642" s="159"/>
      <c r="D642" s="159"/>
      <c r="E642" s="366"/>
      <c r="F642" s="366"/>
    </row>
    <row r="643" ht="15.75" customHeight="1">
      <c r="A643" s="368"/>
      <c r="B643" s="159"/>
      <c r="C643" s="159"/>
      <c r="D643" s="159"/>
      <c r="E643" s="366"/>
      <c r="F643" s="366"/>
    </row>
    <row r="644" ht="15.75" customHeight="1">
      <c r="A644" s="368"/>
      <c r="B644" s="159"/>
      <c r="C644" s="159"/>
      <c r="D644" s="159"/>
      <c r="E644" s="366"/>
      <c r="F644" s="366"/>
    </row>
    <row r="645" ht="15.75" customHeight="1">
      <c r="A645" s="368"/>
      <c r="B645" s="159"/>
      <c r="C645" s="159"/>
      <c r="D645" s="159"/>
      <c r="E645" s="366"/>
      <c r="F645" s="366"/>
    </row>
    <row r="646" ht="15.75" customHeight="1">
      <c r="A646" s="368"/>
      <c r="B646" s="159"/>
      <c r="C646" s="159"/>
      <c r="D646" s="159"/>
      <c r="E646" s="366"/>
      <c r="F646" s="366"/>
    </row>
    <row r="647" ht="15.75" customHeight="1">
      <c r="A647" s="368"/>
      <c r="B647" s="159"/>
      <c r="C647" s="159"/>
      <c r="D647" s="159"/>
      <c r="E647" s="366"/>
      <c r="F647" s="366"/>
    </row>
    <row r="648" ht="15.75" customHeight="1">
      <c r="A648" s="368"/>
      <c r="B648" s="159"/>
      <c r="C648" s="159"/>
      <c r="D648" s="159"/>
      <c r="E648" s="366"/>
      <c r="F648" s="366"/>
    </row>
    <row r="649" ht="15.75" customHeight="1">
      <c r="A649" s="368"/>
      <c r="B649" s="159"/>
      <c r="C649" s="159"/>
      <c r="D649" s="159"/>
      <c r="E649" s="366"/>
      <c r="F649" s="366"/>
    </row>
    <row r="650" ht="15.75" customHeight="1">
      <c r="A650" s="368"/>
      <c r="B650" s="159"/>
      <c r="C650" s="159"/>
      <c r="D650" s="159"/>
      <c r="E650" s="366"/>
      <c r="F650" s="366"/>
    </row>
    <row r="651" ht="15.75" customHeight="1">
      <c r="A651" s="368"/>
      <c r="B651" s="159"/>
      <c r="C651" s="159"/>
      <c r="D651" s="159"/>
      <c r="E651" s="366"/>
      <c r="F651" s="366"/>
    </row>
    <row r="652" ht="15.75" customHeight="1">
      <c r="A652" s="368"/>
      <c r="B652" s="159"/>
      <c r="C652" s="159"/>
      <c r="D652" s="159"/>
      <c r="E652" s="366"/>
      <c r="F652" s="366"/>
    </row>
    <row r="653" ht="15.75" customHeight="1">
      <c r="A653" s="368"/>
      <c r="B653" s="159"/>
      <c r="C653" s="159"/>
      <c r="D653" s="159"/>
      <c r="E653" s="366"/>
      <c r="F653" s="366"/>
    </row>
    <row r="654" ht="15.75" customHeight="1">
      <c r="A654" s="368"/>
      <c r="B654" s="159"/>
      <c r="C654" s="159"/>
      <c r="D654" s="159"/>
      <c r="E654" s="366"/>
      <c r="F654" s="366"/>
    </row>
    <row r="655" ht="15.75" customHeight="1">
      <c r="A655" s="368"/>
      <c r="B655" s="159"/>
      <c r="C655" s="159"/>
      <c r="D655" s="159"/>
      <c r="E655" s="366"/>
      <c r="F655" s="366"/>
    </row>
    <row r="656" ht="15.75" customHeight="1">
      <c r="A656" s="368"/>
      <c r="B656" s="159"/>
      <c r="C656" s="159"/>
      <c r="D656" s="159"/>
      <c r="E656" s="366"/>
      <c r="F656" s="366"/>
    </row>
    <row r="657" ht="15.75" customHeight="1">
      <c r="A657" s="368"/>
      <c r="B657" s="159"/>
      <c r="C657" s="159"/>
      <c r="D657" s="159"/>
      <c r="E657" s="366"/>
      <c r="F657" s="366"/>
    </row>
    <row r="658" ht="15.75" customHeight="1">
      <c r="A658" s="368"/>
      <c r="B658" s="159"/>
      <c r="C658" s="159"/>
      <c r="D658" s="159"/>
      <c r="E658" s="366"/>
      <c r="F658" s="366"/>
    </row>
    <row r="659" ht="15.75" customHeight="1">
      <c r="A659" s="368"/>
      <c r="B659" s="159"/>
      <c r="C659" s="159"/>
      <c r="D659" s="159"/>
      <c r="E659" s="366"/>
      <c r="F659" s="366"/>
    </row>
    <row r="660" ht="15.75" customHeight="1">
      <c r="A660" s="368"/>
      <c r="B660" s="159"/>
      <c r="C660" s="159"/>
      <c r="D660" s="159"/>
      <c r="E660" s="366"/>
      <c r="F660" s="366"/>
    </row>
    <row r="661" ht="15.75" customHeight="1">
      <c r="A661" s="368"/>
      <c r="B661" s="159"/>
      <c r="C661" s="159"/>
      <c r="D661" s="159"/>
      <c r="E661" s="366"/>
      <c r="F661" s="366"/>
    </row>
    <row r="662" ht="15.75" customHeight="1">
      <c r="A662" s="368"/>
      <c r="B662" s="159"/>
      <c r="C662" s="159"/>
      <c r="D662" s="159"/>
      <c r="E662" s="366"/>
      <c r="F662" s="366"/>
    </row>
    <row r="663" ht="15.75" customHeight="1">
      <c r="A663" s="368"/>
      <c r="B663" s="159"/>
      <c r="C663" s="159"/>
      <c r="D663" s="159"/>
      <c r="E663" s="366"/>
      <c r="F663" s="366"/>
    </row>
    <row r="664" ht="15.75" customHeight="1">
      <c r="A664" s="368"/>
      <c r="B664" s="159"/>
      <c r="C664" s="159"/>
      <c r="D664" s="159"/>
      <c r="E664" s="366"/>
      <c r="F664" s="366"/>
    </row>
    <row r="665" ht="15.75" customHeight="1">
      <c r="A665" s="368"/>
      <c r="B665" s="159"/>
      <c r="C665" s="159"/>
      <c r="D665" s="159"/>
      <c r="E665" s="366"/>
      <c r="F665" s="366"/>
    </row>
    <row r="666" ht="15.75" customHeight="1">
      <c r="A666" s="368"/>
      <c r="B666" s="159"/>
      <c r="C666" s="159"/>
      <c r="D666" s="159"/>
      <c r="E666" s="366"/>
      <c r="F666" s="366"/>
    </row>
    <row r="667" ht="15.75" customHeight="1">
      <c r="A667" s="368"/>
      <c r="B667" s="159"/>
      <c r="C667" s="159"/>
      <c r="D667" s="159"/>
      <c r="E667" s="366"/>
      <c r="F667" s="366"/>
    </row>
    <row r="668" ht="15.75" customHeight="1">
      <c r="A668" s="368"/>
      <c r="B668" s="159"/>
      <c r="C668" s="159"/>
      <c r="D668" s="159"/>
      <c r="E668" s="366"/>
      <c r="F668" s="366"/>
    </row>
    <row r="669" ht="15.75" customHeight="1">
      <c r="A669" s="368"/>
      <c r="B669" s="159"/>
      <c r="C669" s="159"/>
      <c r="D669" s="159"/>
      <c r="E669" s="366"/>
      <c r="F669" s="366"/>
    </row>
    <row r="670" ht="15.75" customHeight="1">
      <c r="A670" s="368"/>
      <c r="B670" s="159"/>
      <c r="C670" s="159"/>
      <c r="D670" s="159"/>
      <c r="E670" s="366"/>
      <c r="F670" s="366"/>
    </row>
    <row r="671" ht="15.75" customHeight="1">
      <c r="A671" s="368"/>
      <c r="B671" s="159"/>
      <c r="C671" s="159"/>
      <c r="D671" s="159"/>
      <c r="E671" s="366"/>
      <c r="F671" s="366"/>
    </row>
    <row r="672" ht="15.75" customHeight="1">
      <c r="A672" s="368"/>
      <c r="B672" s="159"/>
      <c r="C672" s="159"/>
      <c r="D672" s="159"/>
      <c r="E672" s="366"/>
      <c r="F672" s="366"/>
    </row>
    <row r="673" ht="15.75" customHeight="1">
      <c r="A673" s="368"/>
      <c r="B673" s="159"/>
      <c r="C673" s="159"/>
      <c r="D673" s="159"/>
      <c r="E673" s="366"/>
      <c r="F673" s="366"/>
    </row>
    <row r="674" ht="15.75" customHeight="1">
      <c r="A674" s="368"/>
      <c r="B674" s="159"/>
      <c r="C674" s="159"/>
      <c r="D674" s="159"/>
      <c r="E674" s="366"/>
      <c r="F674" s="366"/>
    </row>
    <row r="675" ht="15.75" customHeight="1">
      <c r="A675" s="368"/>
      <c r="B675" s="159"/>
      <c r="C675" s="159"/>
      <c r="D675" s="159"/>
      <c r="E675" s="366"/>
      <c r="F675" s="366"/>
    </row>
    <row r="676" ht="15.75" customHeight="1">
      <c r="A676" s="368"/>
      <c r="B676" s="159"/>
      <c r="C676" s="159"/>
      <c r="D676" s="159"/>
      <c r="E676" s="366"/>
      <c r="F676" s="366"/>
    </row>
    <row r="677" ht="15.75" customHeight="1">
      <c r="A677" s="368"/>
      <c r="B677" s="159"/>
      <c r="C677" s="159"/>
      <c r="D677" s="159"/>
      <c r="E677" s="366"/>
      <c r="F677" s="366"/>
    </row>
    <row r="678" ht="15.75" customHeight="1">
      <c r="A678" s="368"/>
      <c r="B678" s="159"/>
      <c r="C678" s="159"/>
      <c r="D678" s="159"/>
      <c r="E678" s="366"/>
      <c r="F678" s="366"/>
    </row>
    <row r="679" ht="15.75" customHeight="1">
      <c r="A679" s="368"/>
      <c r="B679" s="159"/>
      <c r="C679" s="159"/>
      <c r="D679" s="159"/>
      <c r="E679" s="366"/>
      <c r="F679" s="366"/>
    </row>
    <row r="680" ht="15.75" customHeight="1">
      <c r="A680" s="368"/>
      <c r="B680" s="159"/>
      <c r="C680" s="159"/>
      <c r="D680" s="159"/>
      <c r="E680" s="366"/>
      <c r="F680" s="366"/>
    </row>
    <row r="681" ht="15.75" customHeight="1">
      <c r="A681" s="368"/>
      <c r="B681" s="159"/>
      <c r="C681" s="159"/>
      <c r="D681" s="159"/>
      <c r="E681" s="366"/>
      <c r="F681" s="366"/>
    </row>
    <row r="682" ht="15.75" customHeight="1">
      <c r="A682" s="368"/>
      <c r="B682" s="159"/>
      <c r="C682" s="159"/>
      <c r="D682" s="159"/>
      <c r="E682" s="366"/>
      <c r="F682" s="366"/>
    </row>
    <row r="683" ht="15.75" customHeight="1">
      <c r="A683" s="368"/>
      <c r="B683" s="159"/>
      <c r="C683" s="159"/>
      <c r="D683" s="159"/>
      <c r="E683" s="366"/>
      <c r="F683" s="366"/>
    </row>
    <row r="684" ht="15.75" customHeight="1">
      <c r="A684" s="368"/>
      <c r="B684" s="159"/>
      <c r="C684" s="159"/>
      <c r="D684" s="159"/>
      <c r="E684" s="366"/>
      <c r="F684" s="366"/>
    </row>
    <row r="685" ht="15.75" customHeight="1">
      <c r="A685" s="368"/>
      <c r="B685" s="159"/>
      <c r="C685" s="159"/>
      <c r="D685" s="159"/>
      <c r="E685" s="366"/>
      <c r="F685" s="366"/>
    </row>
    <row r="686" ht="15.75" customHeight="1">
      <c r="A686" s="368"/>
      <c r="B686" s="159"/>
      <c r="C686" s="159"/>
      <c r="D686" s="159"/>
      <c r="E686" s="366"/>
      <c r="F686" s="366"/>
    </row>
    <row r="687" ht="15.75" customHeight="1">
      <c r="A687" s="368"/>
      <c r="B687" s="159"/>
      <c r="C687" s="159"/>
      <c r="D687" s="159"/>
      <c r="E687" s="366"/>
      <c r="F687" s="366"/>
    </row>
    <row r="688" ht="15.75" customHeight="1">
      <c r="A688" s="368"/>
      <c r="B688" s="159"/>
      <c r="C688" s="159"/>
      <c r="D688" s="159"/>
      <c r="E688" s="366"/>
      <c r="F688" s="366"/>
    </row>
    <row r="689" ht="15.75" customHeight="1">
      <c r="A689" s="368"/>
      <c r="B689" s="159"/>
      <c r="C689" s="159"/>
      <c r="D689" s="159"/>
      <c r="E689" s="366"/>
      <c r="F689" s="366"/>
    </row>
    <row r="690" ht="15.75" customHeight="1">
      <c r="A690" s="368"/>
      <c r="B690" s="159"/>
      <c r="C690" s="159"/>
      <c r="D690" s="159"/>
      <c r="E690" s="366"/>
      <c r="F690" s="366"/>
    </row>
    <row r="691" ht="15.75" customHeight="1">
      <c r="A691" s="368"/>
      <c r="B691" s="159"/>
      <c r="C691" s="159"/>
      <c r="D691" s="159"/>
      <c r="E691" s="366"/>
      <c r="F691" s="366"/>
    </row>
    <row r="692" ht="15.75" customHeight="1">
      <c r="A692" s="368"/>
      <c r="B692" s="159"/>
      <c r="C692" s="159"/>
      <c r="D692" s="159"/>
      <c r="E692" s="366"/>
      <c r="F692" s="366"/>
    </row>
    <row r="693" ht="15.75" customHeight="1">
      <c r="A693" s="368"/>
      <c r="B693" s="159"/>
      <c r="C693" s="159"/>
      <c r="D693" s="159"/>
      <c r="E693" s="366"/>
      <c r="F693" s="366"/>
    </row>
    <row r="694" ht="15.75" customHeight="1">
      <c r="A694" s="368"/>
      <c r="B694" s="159"/>
      <c r="C694" s="159"/>
      <c r="D694" s="159"/>
      <c r="E694" s="366"/>
      <c r="F694" s="366"/>
    </row>
    <row r="695" ht="15.75" customHeight="1">
      <c r="A695" s="368"/>
      <c r="B695" s="159"/>
      <c r="C695" s="159"/>
      <c r="D695" s="159"/>
      <c r="E695" s="366"/>
      <c r="F695" s="366"/>
    </row>
    <row r="696" ht="15.75" customHeight="1">
      <c r="A696" s="368"/>
      <c r="B696" s="159"/>
      <c r="C696" s="159"/>
      <c r="D696" s="159"/>
      <c r="E696" s="366"/>
      <c r="F696" s="366"/>
    </row>
    <row r="697" ht="15.75" customHeight="1">
      <c r="A697" s="368"/>
      <c r="B697" s="159"/>
      <c r="C697" s="159"/>
      <c r="D697" s="159"/>
      <c r="E697" s="366"/>
      <c r="F697" s="366"/>
    </row>
    <row r="698" ht="15.75" customHeight="1">
      <c r="A698" s="368"/>
      <c r="B698" s="159"/>
      <c r="C698" s="159"/>
      <c r="D698" s="159"/>
      <c r="E698" s="366"/>
      <c r="F698" s="366"/>
    </row>
    <row r="699" ht="15.75" customHeight="1">
      <c r="A699" s="368"/>
      <c r="B699" s="159"/>
      <c r="C699" s="159"/>
      <c r="D699" s="159"/>
      <c r="E699" s="366"/>
      <c r="F699" s="366"/>
    </row>
    <row r="700" ht="15.75" customHeight="1">
      <c r="A700" s="368"/>
      <c r="B700" s="159"/>
      <c r="C700" s="159"/>
      <c r="D700" s="159"/>
      <c r="E700" s="366"/>
      <c r="F700" s="366"/>
    </row>
    <row r="701" ht="15.75" customHeight="1">
      <c r="A701" s="368"/>
      <c r="B701" s="159"/>
      <c r="C701" s="159"/>
      <c r="D701" s="159"/>
      <c r="E701" s="366"/>
      <c r="F701" s="366"/>
    </row>
    <row r="702" ht="15.75" customHeight="1">
      <c r="A702" s="368"/>
      <c r="B702" s="159"/>
      <c r="C702" s="159"/>
      <c r="D702" s="159"/>
      <c r="E702" s="366"/>
      <c r="F702" s="366"/>
    </row>
    <row r="703" ht="15.75" customHeight="1">
      <c r="A703" s="368"/>
      <c r="B703" s="159"/>
      <c r="C703" s="159"/>
      <c r="D703" s="159"/>
      <c r="E703" s="366"/>
      <c r="F703" s="366"/>
    </row>
    <row r="704" ht="15.75" customHeight="1">
      <c r="A704" s="368"/>
      <c r="B704" s="159"/>
      <c r="C704" s="159"/>
      <c r="D704" s="159"/>
      <c r="E704" s="366"/>
      <c r="F704" s="366"/>
    </row>
    <row r="705" ht="15.75" customHeight="1">
      <c r="A705" s="368"/>
      <c r="B705" s="159"/>
      <c r="C705" s="159"/>
      <c r="D705" s="159"/>
      <c r="E705" s="366"/>
      <c r="F705" s="366"/>
    </row>
    <row r="706" ht="15.75" customHeight="1">
      <c r="A706" s="368"/>
      <c r="B706" s="159"/>
      <c r="C706" s="159"/>
      <c r="D706" s="159"/>
      <c r="E706" s="366"/>
      <c r="F706" s="366"/>
    </row>
    <row r="707" ht="15.75" customHeight="1">
      <c r="A707" s="368"/>
      <c r="B707" s="159"/>
      <c r="C707" s="159"/>
      <c r="D707" s="159"/>
      <c r="E707" s="366"/>
      <c r="F707" s="366"/>
    </row>
    <row r="708" ht="15.75" customHeight="1">
      <c r="A708" s="368"/>
      <c r="B708" s="159"/>
      <c r="C708" s="159"/>
      <c r="D708" s="159"/>
      <c r="E708" s="366"/>
      <c r="F708" s="366"/>
    </row>
    <row r="709" ht="15.75" customHeight="1">
      <c r="A709" s="368"/>
      <c r="B709" s="159"/>
      <c r="C709" s="159"/>
      <c r="D709" s="159"/>
      <c r="E709" s="366"/>
      <c r="F709" s="366"/>
    </row>
    <row r="710" ht="15.75" customHeight="1">
      <c r="A710" s="368"/>
      <c r="B710" s="159"/>
      <c r="C710" s="159"/>
      <c r="D710" s="159"/>
      <c r="E710" s="366"/>
      <c r="F710" s="366"/>
    </row>
    <row r="711" ht="15.75" customHeight="1">
      <c r="A711" s="368"/>
      <c r="B711" s="159"/>
      <c r="C711" s="159"/>
      <c r="D711" s="159"/>
      <c r="E711" s="366"/>
      <c r="F711" s="366"/>
    </row>
    <row r="712" ht="15.75" customHeight="1">
      <c r="A712" s="368"/>
      <c r="B712" s="159"/>
      <c r="C712" s="159"/>
      <c r="D712" s="159"/>
      <c r="E712" s="366"/>
      <c r="F712" s="366"/>
    </row>
    <row r="713" ht="15.75" customHeight="1">
      <c r="A713" s="368"/>
      <c r="B713" s="159"/>
      <c r="C713" s="159"/>
      <c r="D713" s="159"/>
      <c r="E713" s="366"/>
      <c r="F713" s="366"/>
    </row>
    <row r="714" ht="15.75" customHeight="1">
      <c r="A714" s="368"/>
      <c r="B714" s="159"/>
      <c r="C714" s="159"/>
      <c r="D714" s="159"/>
      <c r="E714" s="366"/>
      <c r="F714" s="366"/>
    </row>
    <row r="715" ht="15.75" customHeight="1">
      <c r="A715" s="368"/>
      <c r="B715" s="159"/>
      <c r="C715" s="159"/>
      <c r="D715" s="159"/>
      <c r="E715" s="366"/>
      <c r="F715" s="366"/>
    </row>
    <row r="716" ht="15.75" customHeight="1">
      <c r="A716" s="368"/>
      <c r="B716" s="159"/>
      <c r="C716" s="159"/>
      <c r="D716" s="159"/>
      <c r="E716" s="366"/>
      <c r="F716" s="366"/>
    </row>
    <row r="717" ht="15.75" customHeight="1">
      <c r="A717" s="368"/>
      <c r="B717" s="159"/>
      <c r="C717" s="159"/>
      <c r="D717" s="159"/>
      <c r="E717" s="366"/>
      <c r="F717" s="366"/>
    </row>
    <row r="718" ht="15.75" customHeight="1">
      <c r="A718" s="368"/>
      <c r="B718" s="159"/>
      <c r="C718" s="159"/>
      <c r="D718" s="159"/>
      <c r="E718" s="366"/>
      <c r="F718" s="366"/>
    </row>
    <row r="719" ht="15.75" customHeight="1">
      <c r="A719" s="368"/>
      <c r="B719" s="159"/>
      <c r="C719" s="159"/>
      <c r="D719" s="159"/>
      <c r="E719" s="366"/>
      <c r="F719" s="366"/>
    </row>
    <row r="720" ht="15.75" customHeight="1">
      <c r="A720" s="368"/>
      <c r="B720" s="159"/>
      <c r="C720" s="159"/>
      <c r="D720" s="159"/>
      <c r="E720" s="366"/>
      <c r="F720" s="366"/>
    </row>
    <row r="721" ht="15.75" customHeight="1">
      <c r="A721" s="368"/>
      <c r="B721" s="159"/>
      <c r="C721" s="159"/>
      <c r="D721" s="159"/>
      <c r="E721" s="366"/>
      <c r="F721" s="366"/>
    </row>
    <row r="722" ht="15.75" customHeight="1">
      <c r="A722" s="368"/>
      <c r="B722" s="159"/>
      <c r="C722" s="159"/>
      <c r="D722" s="159"/>
      <c r="E722" s="366"/>
      <c r="F722" s="366"/>
    </row>
    <row r="723" ht="15.75" customHeight="1">
      <c r="A723" s="368"/>
      <c r="B723" s="159"/>
      <c r="C723" s="159"/>
      <c r="D723" s="159"/>
      <c r="E723" s="366"/>
      <c r="F723" s="366"/>
    </row>
    <row r="724" ht="15.75" customHeight="1">
      <c r="A724" s="368"/>
      <c r="B724" s="159"/>
      <c r="C724" s="159"/>
      <c r="D724" s="159"/>
      <c r="E724" s="366"/>
      <c r="F724" s="366"/>
    </row>
    <row r="725" ht="15.75" customHeight="1">
      <c r="A725" s="368"/>
      <c r="B725" s="159"/>
      <c r="C725" s="159"/>
      <c r="D725" s="159"/>
      <c r="E725" s="366"/>
      <c r="F725" s="366"/>
    </row>
    <row r="726" ht="15.75" customHeight="1">
      <c r="A726" s="368"/>
      <c r="B726" s="159"/>
      <c r="C726" s="159"/>
      <c r="D726" s="159"/>
      <c r="E726" s="366"/>
      <c r="F726" s="366"/>
    </row>
    <row r="727" ht="15.75" customHeight="1">
      <c r="A727" s="368"/>
      <c r="B727" s="159"/>
      <c r="C727" s="159"/>
      <c r="D727" s="159"/>
      <c r="E727" s="366"/>
      <c r="F727" s="366"/>
    </row>
    <row r="728" ht="15.75" customHeight="1">
      <c r="A728" s="368"/>
      <c r="B728" s="159"/>
      <c r="C728" s="159"/>
      <c r="D728" s="159"/>
      <c r="E728" s="366"/>
      <c r="F728" s="366"/>
    </row>
    <row r="729" ht="15.75" customHeight="1">
      <c r="A729" s="368"/>
      <c r="B729" s="159"/>
      <c r="C729" s="159"/>
      <c r="D729" s="159"/>
      <c r="E729" s="366"/>
      <c r="F729" s="366"/>
    </row>
    <row r="730" ht="15.75" customHeight="1">
      <c r="A730" s="368"/>
      <c r="B730" s="159"/>
      <c r="C730" s="159"/>
      <c r="D730" s="159"/>
      <c r="E730" s="366"/>
      <c r="F730" s="366"/>
    </row>
    <row r="731" ht="15.75" customHeight="1">
      <c r="A731" s="368"/>
      <c r="B731" s="159"/>
      <c r="C731" s="159"/>
      <c r="D731" s="159"/>
      <c r="E731" s="366"/>
      <c r="F731" s="366"/>
    </row>
    <row r="732" ht="15.75" customHeight="1">
      <c r="A732" s="368"/>
      <c r="B732" s="159"/>
      <c r="C732" s="159"/>
      <c r="D732" s="159"/>
      <c r="E732" s="366"/>
      <c r="F732" s="366"/>
    </row>
    <row r="733" ht="15.75" customHeight="1">
      <c r="A733" s="368"/>
      <c r="B733" s="159"/>
      <c r="C733" s="159"/>
      <c r="D733" s="159"/>
      <c r="E733" s="366"/>
      <c r="F733" s="366"/>
    </row>
    <row r="734" ht="15.75" customHeight="1">
      <c r="A734" s="368"/>
      <c r="B734" s="159"/>
      <c r="C734" s="159"/>
      <c r="D734" s="159"/>
      <c r="E734" s="366"/>
      <c r="F734" s="366"/>
    </row>
    <row r="735" ht="15.75" customHeight="1">
      <c r="A735" s="368"/>
      <c r="B735" s="159"/>
      <c r="C735" s="159"/>
      <c r="D735" s="159"/>
      <c r="E735" s="366"/>
      <c r="F735" s="366"/>
    </row>
    <row r="736" ht="15.75" customHeight="1">
      <c r="A736" s="368"/>
      <c r="B736" s="159"/>
      <c r="C736" s="159"/>
      <c r="D736" s="159"/>
      <c r="E736" s="366"/>
      <c r="F736" s="366"/>
    </row>
    <row r="737" ht="15.75" customHeight="1">
      <c r="A737" s="368"/>
      <c r="B737" s="159"/>
      <c r="C737" s="159"/>
      <c r="D737" s="159"/>
      <c r="E737" s="366"/>
      <c r="F737" s="366"/>
    </row>
    <row r="738" ht="15.75" customHeight="1">
      <c r="A738" s="368"/>
      <c r="B738" s="159"/>
      <c r="C738" s="159"/>
      <c r="D738" s="159"/>
      <c r="E738" s="366"/>
      <c r="F738" s="366"/>
    </row>
    <row r="739" ht="15.75" customHeight="1">
      <c r="A739" s="368"/>
      <c r="B739" s="159"/>
      <c r="C739" s="159"/>
      <c r="D739" s="159"/>
      <c r="E739" s="366"/>
      <c r="F739" s="366"/>
    </row>
    <row r="740" ht="15.75" customHeight="1">
      <c r="A740" s="368"/>
      <c r="B740" s="159"/>
      <c r="C740" s="159"/>
      <c r="D740" s="159"/>
      <c r="E740" s="366"/>
      <c r="F740" s="366"/>
    </row>
    <row r="741" ht="15.75" customHeight="1">
      <c r="A741" s="368"/>
      <c r="B741" s="159"/>
      <c r="C741" s="159"/>
      <c r="D741" s="159"/>
      <c r="E741" s="366"/>
      <c r="F741" s="366"/>
    </row>
    <row r="742" ht="15.75" customHeight="1">
      <c r="A742" s="368"/>
      <c r="B742" s="159"/>
      <c r="C742" s="159"/>
      <c r="D742" s="159"/>
      <c r="E742" s="366"/>
      <c r="F742" s="366"/>
    </row>
    <row r="743" ht="15.75" customHeight="1">
      <c r="A743" s="368"/>
      <c r="B743" s="159"/>
      <c r="C743" s="159"/>
      <c r="D743" s="159"/>
      <c r="E743" s="366"/>
      <c r="F743" s="366"/>
    </row>
    <row r="744" ht="15.75" customHeight="1">
      <c r="A744" s="368"/>
      <c r="B744" s="159"/>
      <c r="C744" s="159"/>
      <c r="D744" s="159"/>
      <c r="E744" s="366"/>
      <c r="F744" s="366"/>
    </row>
    <row r="745" ht="15.75" customHeight="1">
      <c r="A745" s="368"/>
      <c r="B745" s="159"/>
      <c r="C745" s="159"/>
      <c r="D745" s="159"/>
      <c r="E745" s="366"/>
      <c r="F745" s="366"/>
    </row>
    <row r="746" ht="15.75" customHeight="1">
      <c r="A746" s="368"/>
      <c r="B746" s="159"/>
      <c r="C746" s="159"/>
      <c r="D746" s="159"/>
      <c r="E746" s="366"/>
      <c r="F746" s="366"/>
    </row>
    <row r="747" ht="15.75" customHeight="1">
      <c r="A747" s="368"/>
      <c r="B747" s="159"/>
      <c r="C747" s="159"/>
      <c r="D747" s="159"/>
      <c r="E747" s="366"/>
      <c r="F747" s="366"/>
    </row>
    <row r="748" ht="15.75" customHeight="1">
      <c r="A748" s="368"/>
      <c r="B748" s="159"/>
      <c r="C748" s="159"/>
      <c r="D748" s="159"/>
      <c r="E748" s="366"/>
      <c r="F748" s="366"/>
    </row>
    <row r="749" ht="15.75" customHeight="1">
      <c r="A749" s="368"/>
      <c r="B749" s="159"/>
      <c r="C749" s="159"/>
      <c r="D749" s="159"/>
      <c r="E749" s="366"/>
      <c r="F749" s="366"/>
    </row>
    <row r="750" ht="15.75" customHeight="1">
      <c r="A750" s="368"/>
      <c r="B750" s="159"/>
      <c r="C750" s="159"/>
      <c r="D750" s="159"/>
      <c r="E750" s="366"/>
      <c r="F750" s="366"/>
    </row>
    <row r="751" ht="15.75" customHeight="1">
      <c r="A751" s="368"/>
      <c r="B751" s="159"/>
      <c r="C751" s="159"/>
      <c r="D751" s="159"/>
      <c r="E751" s="366"/>
      <c r="F751" s="366"/>
    </row>
    <row r="752" ht="15.75" customHeight="1">
      <c r="A752" s="368"/>
      <c r="B752" s="159"/>
      <c r="C752" s="159"/>
      <c r="D752" s="159"/>
      <c r="E752" s="366"/>
      <c r="F752" s="366"/>
    </row>
    <row r="753" ht="15.75" customHeight="1">
      <c r="A753" s="368"/>
      <c r="B753" s="159"/>
      <c r="C753" s="159"/>
      <c r="D753" s="159"/>
      <c r="E753" s="366"/>
      <c r="F753" s="366"/>
    </row>
    <row r="754" ht="15.75" customHeight="1">
      <c r="A754" s="368"/>
      <c r="B754" s="159"/>
      <c r="C754" s="159"/>
      <c r="D754" s="159"/>
      <c r="E754" s="366"/>
      <c r="F754" s="366"/>
    </row>
    <row r="755" ht="15.75" customHeight="1">
      <c r="A755" s="368"/>
      <c r="B755" s="159"/>
      <c r="C755" s="159"/>
      <c r="D755" s="159"/>
      <c r="E755" s="366"/>
      <c r="F755" s="366"/>
    </row>
    <row r="756" ht="15.75" customHeight="1">
      <c r="A756" s="368"/>
      <c r="B756" s="159"/>
      <c r="C756" s="159"/>
      <c r="D756" s="159"/>
      <c r="E756" s="366"/>
      <c r="F756" s="366"/>
    </row>
    <row r="757" ht="15.75" customHeight="1">
      <c r="A757" s="368"/>
      <c r="B757" s="159"/>
      <c r="C757" s="159"/>
      <c r="D757" s="159"/>
      <c r="E757" s="366"/>
      <c r="F757" s="366"/>
    </row>
    <row r="758" ht="15.75" customHeight="1">
      <c r="A758" s="368"/>
      <c r="B758" s="159"/>
      <c r="C758" s="159"/>
      <c r="D758" s="159"/>
      <c r="E758" s="366"/>
      <c r="F758" s="366"/>
    </row>
    <row r="759" ht="15.75" customHeight="1">
      <c r="A759" s="368"/>
      <c r="B759" s="159"/>
      <c r="C759" s="159"/>
      <c r="D759" s="159"/>
      <c r="E759" s="366"/>
      <c r="F759" s="366"/>
    </row>
    <row r="760" ht="15.75" customHeight="1">
      <c r="A760" s="368"/>
      <c r="B760" s="159"/>
      <c r="C760" s="159"/>
      <c r="D760" s="159"/>
      <c r="E760" s="366"/>
      <c r="F760" s="366"/>
    </row>
    <row r="761" ht="15.75" customHeight="1">
      <c r="A761" s="368"/>
      <c r="B761" s="159"/>
      <c r="C761" s="159"/>
      <c r="D761" s="159"/>
      <c r="E761" s="366"/>
      <c r="F761" s="366"/>
    </row>
    <row r="762" ht="15.75" customHeight="1">
      <c r="A762" s="368"/>
      <c r="B762" s="159"/>
      <c r="C762" s="159"/>
      <c r="D762" s="159"/>
      <c r="E762" s="366"/>
      <c r="F762" s="366"/>
    </row>
    <row r="763" ht="15.75" customHeight="1">
      <c r="A763" s="368"/>
      <c r="B763" s="159"/>
      <c r="C763" s="159"/>
      <c r="D763" s="159"/>
      <c r="E763" s="366"/>
      <c r="F763" s="366"/>
    </row>
    <row r="764" ht="15.75" customHeight="1">
      <c r="A764" s="368"/>
      <c r="B764" s="159"/>
      <c r="C764" s="159"/>
      <c r="D764" s="159"/>
      <c r="E764" s="366"/>
      <c r="F764" s="366"/>
    </row>
    <row r="765" ht="15.75" customHeight="1">
      <c r="A765" s="368"/>
      <c r="B765" s="159"/>
      <c r="C765" s="159"/>
      <c r="D765" s="159"/>
      <c r="E765" s="366"/>
      <c r="F765" s="366"/>
    </row>
    <row r="766" ht="15.75" customHeight="1">
      <c r="A766" s="368"/>
      <c r="B766" s="159"/>
      <c r="C766" s="159"/>
      <c r="D766" s="159"/>
      <c r="E766" s="366"/>
      <c r="F766" s="366"/>
    </row>
    <row r="767" ht="15.75" customHeight="1">
      <c r="A767" s="368"/>
      <c r="B767" s="159"/>
      <c r="C767" s="159"/>
      <c r="D767" s="159"/>
      <c r="E767" s="366"/>
      <c r="F767" s="366"/>
    </row>
    <row r="768" ht="15.75" customHeight="1">
      <c r="A768" s="368"/>
      <c r="B768" s="159"/>
      <c r="C768" s="159"/>
      <c r="D768" s="159"/>
      <c r="E768" s="366"/>
      <c r="F768" s="366"/>
    </row>
    <row r="769" ht="15.75" customHeight="1">
      <c r="A769" s="368"/>
      <c r="B769" s="159"/>
      <c r="C769" s="159"/>
      <c r="D769" s="159"/>
      <c r="E769" s="366"/>
      <c r="F769" s="366"/>
    </row>
    <row r="770" ht="15.75" customHeight="1">
      <c r="A770" s="368"/>
      <c r="B770" s="159"/>
      <c r="C770" s="159"/>
      <c r="D770" s="159"/>
      <c r="E770" s="366"/>
      <c r="F770" s="366"/>
    </row>
    <row r="771" ht="15.75" customHeight="1">
      <c r="A771" s="368"/>
      <c r="B771" s="159"/>
      <c r="C771" s="159"/>
      <c r="D771" s="159"/>
      <c r="E771" s="366"/>
      <c r="F771" s="366"/>
    </row>
    <row r="772" ht="15.75" customHeight="1">
      <c r="A772" s="368"/>
      <c r="B772" s="159"/>
      <c r="C772" s="159"/>
      <c r="D772" s="159"/>
      <c r="E772" s="366"/>
      <c r="F772" s="366"/>
    </row>
    <row r="773" ht="15.75" customHeight="1">
      <c r="A773" s="368"/>
      <c r="B773" s="159"/>
      <c r="C773" s="159"/>
      <c r="D773" s="159"/>
      <c r="E773" s="366"/>
      <c r="F773" s="366"/>
    </row>
    <row r="774" ht="15.75" customHeight="1">
      <c r="A774" s="368"/>
      <c r="B774" s="159"/>
      <c r="C774" s="159"/>
      <c r="D774" s="159"/>
      <c r="E774" s="366"/>
      <c r="F774" s="366"/>
    </row>
    <row r="775" ht="15.75" customHeight="1">
      <c r="A775" s="368"/>
      <c r="B775" s="159"/>
      <c r="C775" s="159"/>
      <c r="D775" s="159"/>
      <c r="E775" s="366"/>
      <c r="F775" s="366"/>
    </row>
    <row r="776" ht="15.75" customHeight="1">
      <c r="A776" s="368"/>
      <c r="B776" s="159"/>
      <c r="C776" s="159"/>
      <c r="D776" s="159"/>
      <c r="E776" s="366"/>
      <c r="F776" s="366"/>
    </row>
    <row r="777" ht="15.75" customHeight="1">
      <c r="A777" s="368"/>
      <c r="B777" s="159"/>
      <c r="C777" s="159"/>
      <c r="D777" s="159"/>
      <c r="E777" s="366"/>
      <c r="F777" s="366"/>
    </row>
    <row r="778" ht="15.75" customHeight="1">
      <c r="A778" s="368"/>
      <c r="B778" s="159"/>
      <c r="C778" s="159"/>
      <c r="D778" s="159"/>
      <c r="E778" s="366"/>
      <c r="F778" s="366"/>
    </row>
    <row r="779" ht="15.75" customHeight="1">
      <c r="A779" s="368"/>
      <c r="B779" s="159"/>
      <c r="C779" s="159"/>
      <c r="D779" s="159"/>
      <c r="E779" s="366"/>
      <c r="F779" s="366"/>
    </row>
    <row r="780" ht="15.75" customHeight="1">
      <c r="A780" s="368"/>
      <c r="B780" s="159"/>
      <c r="C780" s="159"/>
      <c r="D780" s="159"/>
      <c r="E780" s="366"/>
      <c r="F780" s="366"/>
    </row>
    <row r="781" ht="15.75" customHeight="1">
      <c r="A781" s="368"/>
      <c r="B781" s="159"/>
      <c r="C781" s="159"/>
      <c r="D781" s="159"/>
      <c r="E781" s="366"/>
      <c r="F781" s="366"/>
    </row>
    <row r="782" ht="15.75" customHeight="1">
      <c r="A782" s="368"/>
      <c r="B782" s="159"/>
      <c r="C782" s="159"/>
      <c r="D782" s="159"/>
      <c r="E782" s="366"/>
      <c r="F782" s="366"/>
    </row>
    <row r="783" ht="15.75" customHeight="1">
      <c r="A783" s="368"/>
      <c r="B783" s="159"/>
      <c r="C783" s="159"/>
      <c r="D783" s="159"/>
      <c r="E783" s="366"/>
      <c r="F783" s="366"/>
    </row>
    <row r="784" ht="15.75" customHeight="1">
      <c r="A784" s="368"/>
      <c r="B784" s="159"/>
      <c r="C784" s="159"/>
      <c r="D784" s="159"/>
      <c r="E784" s="366"/>
      <c r="F784" s="366"/>
    </row>
    <row r="785" ht="15.75" customHeight="1">
      <c r="A785" s="368"/>
      <c r="B785" s="159"/>
      <c r="C785" s="159"/>
      <c r="D785" s="159"/>
      <c r="E785" s="366"/>
      <c r="F785" s="366"/>
    </row>
    <row r="786" ht="15.75" customHeight="1">
      <c r="A786" s="368"/>
      <c r="B786" s="159"/>
      <c r="C786" s="159"/>
      <c r="D786" s="159"/>
      <c r="E786" s="366"/>
      <c r="F786" s="366"/>
    </row>
    <row r="787" ht="15.75" customHeight="1">
      <c r="A787" s="368"/>
      <c r="B787" s="159"/>
      <c r="C787" s="159"/>
      <c r="D787" s="159"/>
      <c r="E787" s="366"/>
      <c r="F787" s="366"/>
    </row>
    <row r="788" ht="15.75" customHeight="1">
      <c r="A788" s="368"/>
      <c r="B788" s="159"/>
      <c r="C788" s="159"/>
      <c r="D788" s="159"/>
      <c r="E788" s="366"/>
      <c r="F788" s="366"/>
    </row>
    <row r="789" ht="15.75" customHeight="1">
      <c r="A789" s="368"/>
      <c r="B789" s="159"/>
      <c r="C789" s="159"/>
      <c r="D789" s="159"/>
      <c r="E789" s="366"/>
      <c r="F789" s="366"/>
    </row>
    <row r="790" ht="15.75" customHeight="1">
      <c r="A790" s="368"/>
      <c r="B790" s="159"/>
      <c r="C790" s="159"/>
      <c r="D790" s="159"/>
      <c r="E790" s="366"/>
      <c r="F790" s="366"/>
    </row>
    <row r="791" ht="15.75" customHeight="1">
      <c r="A791" s="368"/>
      <c r="B791" s="159"/>
      <c r="C791" s="159"/>
      <c r="D791" s="159"/>
      <c r="E791" s="366"/>
      <c r="F791" s="366"/>
    </row>
    <row r="792" ht="15.75" customHeight="1">
      <c r="A792" s="368"/>
      <c r="B792" s="159"/>
      <c r="C792" s="159"/>
      <c r="D792" s="159"/>
      <c r="E792" s="366"/>
      <c r="F792" s="366"/>
    </row>
    <row r="793" ht="15.75" customHeight="1">
      <c r="A793" s="368"/>
      <c r="B793" s="159"/>
      <c r="C793" s="159"/>
      <c r="D793" s="159"/>
      <c r="E793" s="366"/>
      <c r="F793" s="366"/>
    </row>
    <row r="794" ht="15.75" customHeight="1">
      <c r="A794" s="368"/>
      <c r="B794" s="159"/>
      <c r="C794" s="159"/>
      <c r="D794" s="159"/>
      <c r="E794" s="366"/>
      <c r="F794" s="366"/>
    </row>
    <row r="795" ht="15.75" customHeight="1">
      <c r="A795" s="368"/>
      <c r="B795" s="159"/>
      <c r="C795" s="159"/>
      <c r="D795" s="159"/>
      <c r="E795" s="366"/>
      <c r="F795" s="366"/>
    </row>
    <row r="796" ht="15.75" customHeight="1">
      <c r="A796" s="368"/>
      <c r="B796" s="159"/>
      <c r="C796" s="159"/>
      <c r="D796" s="159"/>
      <c r="E796" s="366"/>
      <c r="F796" s="366"/>
    </row>
    <row r="797" ht="15.75" customHeight="1">
      <c r="A797" s="368"/>
      <c r="B797" s="159"/>
      <c r="C797" s="159"/>
      <c r="D797" s="159"/>
      <c r="E797" s="366"/>
      <c r="F797" s="366"/>
    </row>
    <row r="798" ht="15.75" customHeight="1">
      <c r="A798" s="368"/>
      <c r="B798" s="159"/>
      <c r="C798" s="159"/>
      <c r="D798" s="159"/>
      <c r="E798" s="366"/>
      <c r="F798" s="366"/>
    </row>
    <row r="799" ht="15.75" customHeight="1">
      <c r="A799" s="368"/>
      <c r="B799" s="159"/>
      <c r="C799" s="159"/>
      <c r="D799" s="159"/>
      <c r="E799" s="366"/>
      <c r="F799" s="366"/>
    </row>
    <row r="800" ht="15.75" customHeight="1">
      <c r="A800" s="368"/>
      <c r="B800" s="159"/>
      <c r="C800" s="159"/>
      <c r="D800" s="159"/>
      <c r="E800" s="366"/>
      <c r="F800" s="366"/>
    </row>
    <row r="801" ht="15.75" customHeight="1">
      <c r="A801" s="368"/>
      <c r="B801" s="159"/>
      <c r="C801" s="159"/>
      <c r="D801" s="159"/>
      <c r="E801" s="366"/>
      <c r="F801" s="366"/>
    </row>
    <row r="802" ht="15.75" customHeight="1">
      <c r="A802" s="368"/>
      <c r="B802" s="159"/>
      <c r="C802" s="159"/>
      <c r="D802" s="159"/>
      <c r="E802" s="366"/>
      <c r="F802" s="366"/>
    </row>
    <row r="803" ht="15.75" customHeight="1">
      <c r="A803" s="368"/>
      <c r="B803" s="159"/>
      <c r="C803" s="159"/>
      <c r="D803" s="159"/>
      <c r="E803" s="366"/>
      <c r="F803" s="366"/>
    </row>
    <row r="804" ht="15.75" customHeight="1">
      <c r="A804" s="368"/>
      <c r="B804" s="159"/>
      <c r="C804" s="159"/>
      <c r="D804" s="159"/>
      <c r="E804" s="366"/>
      <c r="F804" s="366"/>
    </row>
    <row r="805" ht="15.75" customHeight="1">
      <c r="A805" s="368"/>
      <c r="B805" s="159"/>
      <c r="C805" s="159"/>
      <c r="D805" s="159"/>
      <c r="E805" s="366"/>
      <c r="F805" s="366"/>
    </row>
    <row r="806" ht="15.75" customHeight="1">
      <c r="A806" s="368"/>
      <c r="B806" s="159"/>
      <c r="C806" s="159"/>
      <c r="D806" s="159"/>
      <c r="E806" s="366"/>
      <c r="F806" s="366"/>
    </row>
    <row r="807" ht="15.75" customHeight="1">
      <c r="A807" s="368"/>
      <c r="B807" s="159"/>
      <c r="C807" s="159"/>
      <c r="D807" s="159"/>
      <c r="E807" s="366"/>
      <c r="F807" s="366"/>
    </row>
    <row r="808" ht="15.75" customHeight="1">
      <c r="A808" s="368"/>
      <c r="B808" s="159"/>
      <c r="C808" s="159"/>
      <c r="D808" s="159"/>
      <c r="E808" s="366"/>
      <c r="F808" s="366"/>
    </row>
    <row r="809" ht="15.75" customHeight="1">
      <c r="A809" s="368"/>
      <c r="B809" s="159"/>
      <c r="C809" s="159"/>
      <c r="D809" s="159"/>
      <c r="E809" s="366"/>
      <c r="F809" s="366"/>
    </row>
    <row r="810" ht="15.75" customHeight="1">
      <c r="A810" s="368"/>
      <c r="B810" s="159"/>
      <c r="C810" s="159"/>
      <c r="D810" s="159"/>
      <c r="E810" s="366"/>
      <c r="F810" s="366"/>
    </row>
    <row r="811" ht="15.75" customHeight="1">
      <c r="A811" s="368"/>
      <c r="B811" s="159"/>
      <c r="C811" s="159"/>
      <c r="D811" s="159"/>
      <c r="E811" s="366"/>
      <c r="F811" s="366"/>
    </row>
    <row r="812" ht="15.75" customHeight="1">
      <c r="A812" s="368"/>
      <c r="B812" s="159"/>
      <c r="C812" s="159"/>
      <c r="D812" s="159"/>
      <c r="E812" s="366"/>
      <c r="F812" s="366"/>
    </row>
    <row r="813" ht="15.75" customHeight="1">
      <c r="A813" s="368"/>
      <c r="B813" s="159"/>
      <c r="C813" s="159"/>
      <c r="D813" s="159"/>
      <c r="E813" s="366"/>
      <c r="F813" s="366"/>
    </row>
    <row r="814" ht="15.75" customHeight="1">
      <c r="A814" s="368"/>
      <c r="B814" s="159"/>
      <c r="C814" s="159"/>
      <c r="D814" s="159"/>
      <c r="E814" s="366"/>
      <c r="F814" s="366"/>
    </row>
    <row r="815" ht="15.75" customHeight="1">
      <c r="A815" s="368"/>
      <c r="B815" s="159"/>
      <c r="C815" s="159"/>
      <c r="D815" s="159"/>
      <c r="E815" s="366"/>
      <c r="F815" s="366"/>
    </row>
    <row r="816" ht="15.75" customHeight="1">
      <c r="A816" s="368"/>
      <c r="B816" s="159"/>
      <c r="C816" s="159"/>
      <c r="D816" s="159"/>
      <c r="E816" s="366"/>
      <c r="F816" s="366"/>
    </row>
    <row r="817" ht="15.75" customHeight="1">
      <c r="A817" s="368"/>
      <c r="B817" s="159"/>
      <c r="C817" s="159"/>
      <c r="D817" s="159"/>
      <c r="E817" s="366"/>
      <c r="F817" s="366"/>
    </row>
    <row r="818" ht="15.75" customHeight="1">
      <c r="A818" s="368"/>
      <c r="B818" s="159"/>
      <c r="C818" s="159"/>
      <c r="D818" s="159"/>
      <c r="E818" s="366"/>
      <c r="F818" s="366"/>
    </row>
    <row r="819" ht="15.75" customHeight="1">
      <c r="A819" s="368"/>
      <c r="B819" s="159"/>
      <c r="C819" s="159"/>
      <c r="D819" s="159"/>
      <c r="E819" s="366"/>
      <c r="F819" s="366"/>
    </row>
    <row r="820" ht="15.75" customHeight="1">
      <c r="A820" s="368"/>
      <c r="B820" s="159"/>
      <c r="C820" s="159"/>
      <c r="D820" s="159"/>
      <c r="E820" s="366"/>
      <c r="F820" s="366"/>
    </row>
    <row r="821" ht="15.75" customHeight="1">
      <c r="A821" s="368"/>
      <c r="B821" s="159"/>
      <c r="C821" s="159"/>
      <c r="D821" s="159"/>
      <c r="E821" s="366"/>
      <c r="F821" s="366"/>
    </row>
    <row r="822" ht="15.75" customHeight="1">
      <c r="A822" s="368"/>
      <c r="B822" s="159"/>
      <c r="C822" s="159"/>
      <c r="D822" s="159"/>
      <c r="E822" s="366"/>
      <c r="F822" s="366"/>
    </row>
    <row r="823" ht="15.75" customHeight="1">
      <c r="A823" s="368"/>
      <c r="B823" s="159"/>
      <c r="C823" s="159"/>
      <c r="D823" s="159"/>
      <c r="E823" s="366"/>
      <c r="F823" s="366"/>
    </row>
    <row r="824" ht="15.75" customHeight="1">
      <c r="A824" s="368"/>
      <c r="B824" s="159"/>
      <c r="C824" s="159"/>
      <c r="D824" s="159"/>
      <c r="E824" s="366"/>
      <c r="F824" s="366"/>
    </row>
    <row r="825" ht="15.75" customHeight="1">
      <c r="A825" s="368"/>
      <c r="B825" s="159"/>
      <c r="C825" s="159"/>
      <c r="D825" s="159"/>
      <c r="E825" s="366"/>
      <c r="F825" s="366"/>
    </row>
    <row r="826" ht="15.75" customHeight="1">
      <c r="A826" s="368"/>
      <c r="B826" s="159"/>
      <c r="C826" s="159"/>
      <c r="D826" s="159"/>
      <c r="E826" s="366"/>
      <c r="F826" s="366"/>
    </row>
    <row r="827" ht="15.75" customHeight="1">
      <c r="A827" s="368"/>
      <c r="B827" s="159"/>
      <c r="C827" s="159"/>
      <c r="D827" s="159"/>
      <c r="E827" s="366"/>
      <c r="F827" s="366"/>
    </row>
    <row r="828" ht="15.75" customHeight="1">
      <c r="A828" s="368"/>
      <c r="B828" s="159"/>
      <c r="C828" s="159"/>
      <c r="D828" s="159"/>
      <c r="E828" s="366"/>
      <c r="F828" s="366"/>
    </row>
    <row r="829" ht="15.75" customHeight="1">
      <c r="A829" s="368"/>
      <c r="B829" s="159"/>
      <c r="C829" s="159"/>
      <c r="D829" s="159"/>
      <c r="E829" s="366"/>
      <c r="F829" s="366"/>
    </row>
    <row r="830" ht="15.75" customHeight="1">
      <c r="A830" s="368"/>
      <c r="B830" s="159"/>
      <c r="C830" s="159"/>
      <c r="D830" s="159"/>
      <c r="E830" s="366"/>
      <c r="F830" s="366"/>
    </row>
    <row r="831" ht="15.75" customHeight="1">
      <c r="A831" s="368"/>
      <c r="B831" s="159"/>
      <c r="C831" s="159"/>
      <c r="D831" s="159"/>
      <c r="E831" s="366"/>
      <c r="F831" s="366"/>
    </row>
    <row r="832" ht="15.75" customHeight="1">
      <c r="A832" s="368"/>
      <c r="B832" s="159"/>
      <c r="C832" s="159"/>
      <c r="D832" s="159"/>
      <c r="E832" s="366"/>
      <c r="F832" s="366"/>
    </row>
    <row r="833" ht="15.75" customHeight="1">
      <c r="A833" s="368"/>
      <c r="B833" s="159"/>
      <c r="C833" s="159"/>
      <c r="D833" s="159"/>
      <c r="E833" s="366"/>
      <c r="F833" s="366"/>
    </row>
    <row r="834" ht="15.75" customHeight="1">
      <c r="A834" s="368"/>
      <c r="B834" s="159"/>
      <c r="C834" s="159"/>
      <c r="D834" s="159"/>
      <c r="E834" s="366"/>
      <c r="F834" s="366"/>
    </row>
    <row r="835" ht="15.75" customHeight="1">
      <c r="A835" s="368"/>
      <c r="B835" s="159"/>
      <c r="C835" s="159"/>
      <c r="D835" s="159"/>
      <c r="E835" s="366"/>
      <c r="F835" s="366"/>
    </row>
    <row r="836" ht="15.75" customHeight="1">
      <c r="A836" s="368"/>
      <c r="B836" s="159"/>
      <c r="C836" s="159"/>
      <c r="D836" s="159"/>
      <c r="E836" s="366"/>
      <c r="F836" s="366"/>
    </row>
    <row r="837" ht="15.75" customHeight="1">
      <c r="A837" s="368"/>
      <c r="B837" s="159"/>
      <c r="C837" s="159"/>
      <c r="D837" s="159"/>
      <c r="E837" s="366"/>
      <c r="F837" s="366"/>
    </row>
    <row r="838" ht="15.75" customHeight="1">
      <c r="A838" s="368"/>
      <c r="B838" s="159"/>
      <c r="C838" s="159"/>
      <c r="D838" s="159"/>
      <c r="E838" s="366"/>
      <c r="F838" s="366"/>
    </row>
    <row r="839" ht="15.75" customHeight="1">
      <c r="A839" s="368"/>
      <c r="B839" s="159"/>
      <c r="C839" s="159"/>
      <c r="D839" s="159"/>
      <c r="E839" s="366"/>
      <c r="F839" s="366"/>
    </row>
    <row r="840" ht="15.75" customHeight="1">
      <c r="A840" s="368"/>
      <c r="B840" s="159"/>
      <c r="C840" s="159"/>
      <c r="D840" s="159"/>
      <c r="E840" s="366"/>
      <c r="F840" s="366"/>
    </row>
    <row r="841" ht="15.75" customHeight="1">
      <c r="A841" s="368"/>
      <c r="B841" s="159"/>
      <c r="C841" s="159"/>
      <c r="D841" s="159"/>
      <c r="E841" s="366"/>
      <c r="F841" s="366"/>
    </row>
    <row r="842" ht="15.75" customHeight="1">
      <c r="A842" s="368"/>
      <c r="B842" s="159"/>
      <c r="C842" s="159"/>
      <c r="D842" s="159"/>
      <c r="E842" s="366"/>
      <c r="F842" s="366"/>
    </row>
    <row r="843" ht="15.75" customHeight="1">
      <c r="A843" s="368"/>
      <c r="B843" s="159"/>
      <c r="C843" s="159"/>
      <c r="D843" s="159"/>
      <c r="E843" s="366"/>
      <c r="F843" s="366"/>
    </row>
    <row r="844" ht="15.75" customHeight="1">
      <c r="A844" s="368"/>
      <c r="B844" s="159"/>
      <c r="C844" s="159"/>
      <c r="D844" s="159"/>
      <c r="E844" s="366"/>
      <c r="F844" s="366"/>
    </row>
    <row r="845" ht="15.75" customHeight="1">
      <c r="A845" s="368"/>
      <c r="B845" s="159"/>
      <c r="C845" s="159"/>
      <c r="D845" s="159"/>
      <c r="E845" s="366"/>
      <c r="F845" s="366"/>
    </row>
    <row r="846" ht="15.75" customHeight="1">
      <c r="A846" s="368"/>
      <c r="B846" s="159"/>
      <c r="C846" s="159"/>
      <c r="D846" s="159"/>
      <c r="E846" s="366"/>
      <c r="F846" s="366"/>
    </row>
    <row r="847" ht="15.75" customHeight="1">
      <c r="A847" s="368"/>
      <c r="B847" s="159"/>
      <c r="C847" s="159"/>
      <c r="D847" s="159"/>
      <c r="E847" s="366"/>
      <c r="F847" s="366"/>
    </row>
    <row r="848" ht="15.75" customHeight="1">
      <c r="A848" s="368"/>
      <c r="B848" s="159"/>
      <c r="C848" s="159"/>
      <c r="D848" s="159"/>
      <c r="E848" s="366"/>
      <c r="F848" s="366"/>
    </row>
    <row r="849" ht="15.75" customHeight="1">
      <c r="A849" s="368"/>
      <c r="B849" s="159"/>
      <c r="C849" s="159"/>
      <c r="D849" s="159"/>
      <c r="E849" s="366"/>
      <c r="F849" s="366"/>
    </row>
    <row r="850" ht="15.75" customHeight="1">
      <c r="A850" s="368"/>
      <c r="B850" s="159"/>
      <c r="C850" s="159"/>
      <c r="D850" s="159"/>
      <c r="E850" s="366"/>
      <c r="F850" s="366"/>
    </row>
    <row r="851" ht="15.75" customHeight="1">
      <c r="A851" s="368"/>
      <c r="B851" s="159"/>
      <c r="C851" s="159"/>
      <c r="D851" s="159"/>
      <c r="E851" s="366"/>
      <c r="F851" s="366"/>
    </row>
    <row r="852" ht="15.75" customHeight="1">
      <c r="A852" s="368"/>
      <c r="B852" s="159"/>
      <c r="C852" s="159"/>
      <c r="D852" s="159"/>
      <c r="E852" s="366"/>
      <c r="F852" s="366"/>
    </row>
    <row r="853" ht="15.75" customHeight="1">
      <c r="A853" s="368"/>
      <c r="B853" s="159"/>
      <c r="C853" s="159"/>
      <c r="D853" s="159"/>
      <c r="E853" s="366"/>
      <c r="F853" s="366"/>
    </row>
    <row r="854" ht="15.75" customHeight="1">
      <c r="A854" s="368"/>
      <c r="B854" s="159"/>
      <c r="C854" s="159"/>
      <c r="D854" s="159"/>
      <c r="E854" s="366"/>
      <c r="F854" s="366"/>
    </row>
    <row r="855" ht="15.75" customHeight="1">
      <c r="A855" s="368"/>
      <c r="B855" s="159"/>
      <c r="C855" s="159"/>
      <c r="D855" s="159"/>
      <c r="E855" s="366"/>
      <c r="F855" s="366"/>
    </row>
    <row r="856" ht="15.75" customHeight="1">
      <c r="A856" s="368"/>
      <c r="B856" s="159"/>
      <c r="C856" s="159"/>
      <c r="D856" s="159"/>
      <c r="E856" s="366"/>
      <c r="F856" s="366"/>
    </row>
    <row r="857" ht="15.75" customHeight="1">
      <c r="A857" s="368"/>
      <c r="B857" s="159"/>
      <c r="C857" s="159"/>
      <c r="D857" s="159"/>
      <c r="E857" s="366"/>
      <c r="F857" s="366"/>
    </row>
    <row r="858" ht="15.75" customHeight="1">
      <c r="A858" s="368"/>
      <c r="B858" s="159"/>
      <c r="C858" s="159"/>
      <c r="D858" s="159"/>
      <c r="E858" s="366"/>
      <c r="F858" s="366"/>
    </row>
    <row r="859" ht="15.75" customHeight="1">
      <c r="A859" s="368"/>
      <c r="B859" s="159"/>
      <c r="C859" s="159"/>
      <c r="D859" s="159"/>
      <c r="E859" s="366"/>
      <c r="F859" s="366"/>
    </row>
    <row r="860" ht="15.75" customHeight="1">
      <c r="A860" s="368"/>
      <c r="B860" s="159"/>
      <c r="C860" s="159"/>
      <c r="D860" s="159"/>
      <c r="E860" s="366"/>
      <c r="F860" s="366"/>
    </row>
    <row r="861" ht="15.75" customHeight="1">
      <c r="A861" s="368"/>
      <c r="B861" s="159"/>
      <c r="C861" s="159"/>
      <c r="D861" s="159"/>
      <c r="E861" s="366"/>
      <c r="F861" s="366"/>
    </row>
    <row r="862" ht="15.75" customHeight="1">
      <c r="A862" s="368"/>
      <c r="B862" s="159"/>
      <c r="C862" s="159"/>
      <c r="D862" s="159"/>
      <c r="E862" s="366"/>
      <c r="F862" s="366"/>
    </row>
    <row r="863" ht="15.75" customHeight="1">
      <c r="A863" s="368"/>
      <c r="B863" s="159"/>
      <c r="C863" s="159"/>
      <c r="D863" s="159"/>
      <c r="E863" s="366"/>
      <c r="F863" s="366"/>
    </row>
    <row r="864" ht="15.75" customHeight="1">
      <c r="A864" s="368"/>
      <c r="B864" s="159"/>
      <c r="C864" s="159"/>
      <c r="D864" s="159"/>
      <c r="E864" s="366"/>
      <c r="F864" s="366"/>
    </row>
    <row r="865" ht="15.75" customHeight="1">
      <c r="A865" s="368"/>
      <c r="B865" s="159"/>
      <c r="C865" s="159"/>
      <c r="D865" s="159"/>
      <c r="E865" s="366"/>
      <c r="F865" s="366"/>
    </row>
    <row r="866" ht="15.75" customHeight="1">
      <c r="A866" s="368"/>
      <c r="B866" s="159"/>
      <c r="C866" s="159"/>
      <c r="D866" s="159"/>
      <c r="E866" s="366"/>
      <c r="F866" s="366"/>
    </row>
    <row r="867" ht="15.75" customHeight="1">
      <c r="A867" s="368"/>
      <c r="B867" s="159"/>
      <c r="C867" s="159"/>
      <c r="D867" s="159"/>
      <c r="E867" s="366"/>
      <c r="F867" s="366"/>
    </row>
    <row r="868" ht="15.75" customHeight="1">
      <c r="A868" s="368"/>
      <c r="B868" s="159"/>
      <c r="C868" s="159"/>
      <c r="D868" s="159"/>
      <c r="E868" s="366"/>
      <c r="F868" s="366"/>
    </row>
    <row r="869" ht="15.75" customHeight="1">
      <c r="A869" s="368"/>
      <c r="B869" s="159"/>
      <c r="C869" s="159"/>
      <c r="D869" s="159"/>
      <c r="E869" s="366"/>
      <c r="F869" s="366"/>
    </row>
    <row r="870" ht="15.75" customHeight="1">
      <c r="A870" s="368"/>
      <c r="B870" s="159"/>
      <c r="C870" s="159"/>
      <c r="D870" s="159"/>
      <c r="E870" s="366"/>
      <c r="F870" s="366"/>
    </row>
    <row r="871" ht="15.75" customHeight="1">
      <c r="A871" s="368"/>
      <c r="B871" s="159"/>
      <c r="C871" s="159"/>
      <c r="D871" s="159"/>
      <c r="E871" s="366"/>
      <c r="F871" s="366"/>
    </row>
    <row r="872" ht="15.75" customHeight="1">
      <c r="A872" s="368"/>
      <c r="B872" s="159"/>
      <c r="C872" s="159"/>
      <c r="D872" s="159"/>
      <c r="E872" s="366"/>
      <c r="F872" s="366"/>
    </row>
    <row r="873" ht="15.75" customHeight="1">
      <c r="A873" s="368"/>
      <c r="B873" s="159"/>
      <c r="C873" s="159"/>
      <c r="D873" s="159"/>
      <c r="E873" s="366"/>
      <c r="F873" s="366"/>
    </row>
    <row r="874" ht="15.75" customHeight="1">
      <c r="A874" s="368"/>
      <c r="B874" s="159"/>
      <c r="C874" s="159"/>
      <c r="D874" s="159"/>
      <c r="E874" s="366"/>
      <c r="F874" s="366"/>
    </row>
    <row r="875" ht="15.75" customHeight="1">
      <c r="A875" s="368"/>
      <c r="B875" s="159"/>
      <c r="C875" s="159"/>
      <c r="D875" s="159"/>
      <c r="E875" s="366"/>
      <c r="F875" s="366"/>
    </row>
    <row r="876" ht="15.75" customHeight="1">
      <c r="A876" s="368"/>
      <c r="B876" s="159"/>
      <c r="C876" s="159"/>
      <c r="D876" s="159"/>
      <c r="E876" s="366"/>
      <c r="F876" s="366"/>
    </row>
    <row r="877" ht="15.75" customHeight="1">
      <c r="A877" s="368"/>
      <c r="B877" s="159"/>
      <c r="C877" s="159"/>
      <c r="D877" s="159"/>
      <c r="E877" s="366"/>
      <c r="F877" s="366"/>
    </row>
    <row r="878" ht="15.75" customHeight="1">
      <c r="A878" s="368"/>
      <c r="B878" s="159"/>
      <c r="C878" s="159"/>
      <c r="D878" s="159"/>
      <c r="E878" s="366"/>
      <c r="F878" s="366"/>
    </row>
    <row r="879" ht="15.75" customHeight="1">
      <c r="A879" s="368"/>
      <c r="B879" s="159"/>
      <c r="C879" s="159"/>
      <c r="D879" s="159"/>
      <c r="E879" s="366"/>
      <c r="F879" s="366"/>
    </row>
    <row r="880" ht="15.75" customHeight="1">
      <c r="A880" s="368"/>
      <c r="B880" s="159"/>
      <c r="C880" s="159"/>
      <c r="D880" s="159"/>
      <c r="E880" s="366"/>
      <c r="F880" s="366"/>
    </row>
    <row r="881" ht="15.75" customHeight="1">
      <c r="A881" s="368"/>
      <c r="B881" s="159"/>
      <c r="C881" s="159"/>
      <c r="D881" s="159"/>
      <c r="E881" s="366"/>
      <c r="F881" s="366"/>
    </row>
    <row r="882" ht="15.75" customHeight="1">
      <c r="A882" s="368"/>
      <c r="B882" s="159"/>
      <c r="C882" s="159"/>
      <c r="D882" s="159"/>
      <c r="E882" s="366"/>
      <c r="F882" s="366"/>
    </row>
    <row r="883" ht="15.75" customHeight="1">
      <c r="A883" s="368"/>
      <c r="B883" s="159"/>
      <c r="C883" s="159"/>
      <c r="D883" s="159"/>
      <c r="E883" s="366"/>
      <c r="F883" s="366"/>
    </row>
    <row r="884" ht="15.75" customHeight="1">
      <c r="A884" s="368"/>
      <c r="B884" s="159"/>
      <c r="C884" s="159"/>
      <c r="D884" s="159"/>
      <c r="E884" s="366"/>
      <c r="F884" s="366"/>
    </row>
    <row r="885" ht="15.75" customHeight="1">
      <c r="A885" s="368"/>
      <c r="B885" s="159"/>
      <c r="C885" s="159"/>
      <c r="D885" s="159"/>
      <c r="E885" s="366"/>
      <c r="F885" s="366"/>
    </row>
    <row r="886" ht="15.75" customHeight="1">
      <c r="A886" s="368"/>
      <c r="B886" s="159"/>
      <c r="C886" s="159"/>
      <c r="D886" s="159"/>
      <c r="E886" s="366"/>
      <c r="F886" s="366"/>
    </row>
    <row r="887" ht="15.75" customHeight="1">
      <c r="A887" s="368"/>
      <c r="B887" s="159"/>
      <c r="C887" s="159"/>
      <c r="D887" s="159"/>
      <c r="E887" s="366"/>
      <c r="F887" s="366"/>
    </row>
    <row r="888" ht="15.75" customHeight="1">
      <c r="A888" s="368"/>
      <c r="B888" s="159"/>
      <c r="C888" s="159"/>
      <c r="D888" s="159"/>
      <c r="E888" s="366"/>
      <c r="F888" s="366"/>
    </row>
    <row r="889" ht="15.75" customHeight="1">
      <c r="A889" s="368"/>
      <c r="B889" s="159"/>
      <c r="C889" s="159"/>
      <c r="D889" s="159"/>
      <c r="E889" s="366"/>
      <c r="F889" s="366"/>
    </row>
    <row r="890" ht="15.75" customHeight="1">
      <c r="A890" s="368"/>
      <c r="B890" s="159"/>
      <c r="C890" s="159"/>
      <c r="D890" s="159"/>
      <c r="E890" s="366"/>
      <c r="F890" s="366"/>
    </row>
    <row r="891" ht="15.75" customHeight="1">
      <c r="A891" s="368"/>
      <c r="B891" s="159"/>
      <c r="C891" s="159"/>
      <c r="D891" s="159"/>
      <c r="E891" s="366"/>
      <c r="F891" s="366"/>
    </row>
    <row r="892" ht="15.75" customHeight="1">
      <c r="A892" s="368"/>
      <c r="B892" s="159"/>
      <c r="C892" s="159"/>
      <c r="D892" s="159"/>
      <c r="E892" s="366"/>
      <c r="F892" s="366"/>
    </row>
    <row r="893" ht="15.75" customHeight="1">
      <c r="A893" s="368"/>
      <c r="B893" s="159"/>
      <c r="C893" s="159"/>
      <c r="D893" s="159"/>
      <c r="E893" s="366"/>
      <c r="F893" s="366"/>
    </row>
    <row r="894" ht="15.75" customHeight="1">
      <c r="A894" s="368"/>
      <c r="B894" s="159"/>
      <c r="C894" s="159"/>
      <c r="D894" s="159"/>
      <c r="E894" s="366"/>
      <c r="F894" s="366"/>
    </row>
    <row r="895" ht="15.75" customHeight="1">
      <c r="A895" s="368"/>
      <c r="B895" s="159"/>
      <c r="C895" s="159"/>
      <c r="D895" s="159"/>
      <c r="E895" s="366"/>
      <c r="F895" s="366"/>
    </row>
    <row r="896" ht="15.75" customHeight="1">
      <c r="A896" s="368"/>
      <c r="B896" s="159"/>
      <c r="C896" s="159"/>
      <c r="D896" s="159"/>
      <c r="E896" s="366"/>
      <c r="F896" s="366"/>
    </row>
    <row r="897" ht="15.75" customHeight="1">
      <c r="A897" s="368"/>
      <c r="B897" s="159"/>
      <c r="C897" s="159"/>
      <c r="D897" s="159"/>
      <c r="E897" s="366"/>
      <c r="F897" s="366"/>
    </row>
    <row r="898" ht="15.75" customHeight="1">
      <c r="A898" s="368"/>
      <c r="B898" s="159"/>
      <c r="C898" s="159"/>
      <c r="D898" s="159"/>
      <c r="E898" s="366"/>
      <c r="F898" s="366"/>
    </row>
    <row r="899" ht="15.75" customHeight="1">
      <c r="A899" s="368"/>
      <c r="B899" s="159"/>
      <c r="C899" s="159"/>
      <c r="D899" s="159"/>
      <c r="E899" s="366"/>
      <c r="F899" s="366"/>
    </row>
    <row r="900" ht="15.75" customHeight="1">
      <c r="A900" s="368"/>
      <c r="B900" s="159"/>
      <c r="C900" s="159"/>
      <c r="D900" s="159"/>
      <c r="E900" s="366"/>
      <c r="F900" s="366"/>
    </row>
    <row r="901" ht="15.75" customHeight="1">
      <c r="A901" s="368"/>
      <c r="B901" s="159"/>
      <c r="C901" s="159"/>
      <c r="D901" s="159"/>
      <c r="E901" s="366"/>
      <c r="F901" s="366"/>
    </row>
    <row r="902" ht="15.75" customHeight="1">
      <c r="A902" s="368"/>
      <c r="B902" s="159"/>
      <c r="C902" s="159"/>
      <c r="D902" s="159"/>
      <c r="E902" s="366"/>
      <c r="F902" s="366"/>
    </row>
    <row r="903" ht="15.75" customHeight="1">
      <c r="A903" s="368"/>
      <c r="B903" s="159"/>
      <c r="C903" s="159"/>
      <c r="D903" s="159"/>
      <c r="E903" s="366"/>
      <c r="F903" s="366"/>
    </row>
    <row r="904" ht="15.75" customHeight="1">
      <c r="A904" s="368"/>
      <c r="B904" s="159"/>
      <c r="C904" s="159"/>
      <c r="D904" s="159"/>
      <c r="E904" s="366"/>
      <c r="F904" s="366"/>
    </row>
    <row r="905" ht="15.75" customHeight="1">
      <c r="A905" s="368"/>
      <c r="B905" s="159"/>
      <c r="C905" s="159"/>
      <c r="D905" s="159"/>
      <c r="E905" s="366"/>
      <c r="F905" s="366"/>
    </row>
    <row r="906" ht="15.75" customHeight="1">
      <c r="A906" s="368"/>
      <c r="B906" s="159"/>
      <c r="C906" s="159"/>
      <c r="D906" s="159"/>
      <c r="E906" s="366"/>
      <c r="F906" s="366"/>
    </row>
    <row r="907" ht="15.75" customHeight="1">
      <c r="A907" s="368"/>
      <c r="B907" s="159"/>
      <c r="C907" s="159"/>
      <c r="D907" s="159"/>
      <c r="E907" s="366"/>
      <c r="F907" s="366"/>
    </row>
    <row r="908" ht="15.75" customHeight="1">
      <c r="A908" s="368"/>
      <c r="B908" s="159"/>
      <c r="C908" s="159"/>
      <c r="D908" s="159"/>
      <c r="E908" s="366"/>
      <c r="F908" s="366"/>
    </row>
    <row r="909" ht="15.75" customHeight="1">
      <c r="A909" s="368"/>
      <c r="B909" s="159"/>
      <c r="C909" s="159"/>
      <c r="D909" s="159"/>
      <c r="E909" s="366"/>
      <c r="F909" s="366"/>
    </row>
    <row r="910" ht="15.75" customHeight="1">
      <c r="A910" s="368"/>
      <c r="B910" s="159"/>
      <c r="C910" s="159"/>
      <c r="D910" s="159"/>
      <c r="E910" s="366"/>
      <c r="F910" s="366"/>
    </row>
    <row r="911" ht="15.75" customHeight="1">
      <c r="A911" s="368"/>
      <c r="B911" s="159"/>
      <c r="C911" s="159"/>
      <c r="D911" s="159"/>
      <c r="E911" s="366"/>
      <c r="F911" s="366"/>
    </row>
    <row r="912" ht="15.75" customHeight="1">
      <c r="A912" s="368"/>
      <c r="B912" s="159"/>
      <c r="C912" s="159"/>
      <c r="D912" s="159"/>
      <c r="E912" s="366"/>
      <c r="F912" s="366"/>
    </row>
    <row r="913" ht="15.75" customHeight="1">
      <c r="A913" s="368"/>
      <c r="B913" s="159"/>
      <c r="C913" s="159"/>
      <c r="D913" s="159"/>
      <c r="E913" s="366"/>
      <c r="F913" s="366"/>
    </row>
    <row r="914" ht="15.75" customHeight="1">
      <c r="A914" s="368"/>
      <c r="B914" s="159"/>
      <c r="C914" s="159"/>
      <c r="D914" s="159"/>
      <c r="E914" s="366"/>
      <c r="F914" s="366"/>
    </row>
    <row r="915" ht="15.75" customHeight="1">
      <c r="A915" s="368"/>
      <c r="B915" s="159"/>
      <c r="C915" s="159"/>
      <c r="D915" s="159"/>
      <c r="E915" s="366"/>
      <c r="F915" s="366"/>
    </row>
    <row r="916" ht="15.75" customHeight="1">
      <c r="A916" s="368"/>
      <c r="B916" s="159"/>
      <c r="C916" s="159"/>
      <c r="D916" s="159"/>
      <c r="E916" s="366"/>
      <c r="F916" s="366"/>
    </row>
    <row r="917" ht="15.75" customHeight="1">
      <c r="A917" s="368"/>
      <c r="B917" s="159"/>
      <c r="C917" s="159"/>
      <c r="D917" s="159"/>
      <c r="E917" s="366"/>
      <c r="F917" s="366"/>
    </row>
    <row r="918" ht="15.75" customHeight="1">
      <c r="A918" s="368"/>
      <c r="B918" s="159"/>
      <c r="C918" s="159"/>
      <c r="D918" s="159"/>
      <c r="E918" s="366"/>
      <c r="F918" s="366"/>
    </row>
    <row r="919" ht="15.75" customHeight="1">
      <c r="A919" s="368"/>
      <c r="B919" s="159"/>
      <c r="C919" s="159"/>
      <c r="D919" s="159"/>
      <c r="E919" s="366"/>
      <c r="F919" s="366"/>
    </row>
    <row r="920" ht="15.75" customHeight="1">
      <c r="A920" s="368"/>
      <c r="B920" s="159"/>
      <c r="C920" s="159"/>
      <c r="D920" s="159"/>
      <c r="E920" s="366"/>
      <c r="F920" s="366"/>
    </row>
    <row r="921" ht="15.75" customHeight="1">
      <c r="A921" s="368"/>
      <c r="B921" s="159"/>
      <c r="C921" s="159"/>
      <c r="D921" s="159"/>
      <c r="E921" s="366"/>
      <c r="F921" s="366"/>
    </row>
    <row r="922" ht="15.75" customHeight="1">
      <c r="A922" s="368"/>
      <c r="B922" s="159"/>
      <c r="C922" s="159"/>
      <c r="D922" s="159"/>
      <c r="E922" s="366"/>
      <c r="F922" s="366"/>
    </row>
    <row r="923" ht="15.75" customHeight="1">
      <c r="A923" s="368"/>
      <c r="B923" s="159"/>
      <c r="C923" s="159"/>
      <c r="D923" s="159"/>
      <c r="E923" s="366"/>
      <c r="F923" s="366"/>
    </row>
    <row r="924" ht="15.75" customHeight="1">
      <c r="A924" s="368"/>
      <c r="B924" s="159"/>
      <c r="C924" s="159"/>
      <c r="D924" s="159"/>
      <c r="E924" s="366"/>
      <c r="F924" s="366"/>
    </row>
    <row r="925" ht="15.75" customHeight="1">
      <c r="A925" s="368"/>
      <c r="B925" s="159"/>
      <c r="C925" s="159"/>
      <c r="D925" s="159"/>
      <c r="E925" s="366"/>
      <c r="F925" s="366"/>
    </row>
    <row r="926" ht="15.75" customHeight="1">
      <c r="A926" s="368"/>
      <c r="B926" s="159"/>
      <c r="C926" s="159"/>
      <c r="D926" s="159"/>
      <c r="E926" s="366"/>
      <c r="F926" s="366"/>
    </row>
    <row r="927" ht="15.75" customHeight="1">
      <c r="A927" s="368"/>
      <c r="B927" s="159"/>
      <c r="C927" s="159"/>
      <c r="D927" s="159"/>
      <c r="E927" s="366"/>
      <c r="F927" s="366"/>
    </row>
    <row r="928" ht="15.75" customHeight="1">
      <c r="A928" s="368"/>
      <c r="B928" s="159"/>
      <c r="C928" s="159"/>
      <c r="D928" s="159"/>
      <c r="E928" s="366"/>
      <c r="F928" s="366"/>
    </row>
    <row r="929" ht="15.75" customHeight="1">
      <c r="A929" s="368"/>
      <c r="B929" s="159"/>
      <c r="C929" s="159"/>
      <c r="D929" s="159"/>
      <c r="E929" s="366"/>
      <c r="F929" s="366"/>
    </row>
    <row r="930" ht="15.75" customHeight="1">
      <c r="A930" s="368"/>
      <c r="B930" s="159"/>
      <c r="C930" s="159"/>
      <c r="D930" s="159"/>
      <c r="E930" s="366"/>
      <c r="F930" s="366"/>
    </row>
    <row r="931" ht="15.75" customHeight="1">
      <c r="A931" s="368"/>
      <c r="B931" s="159"/>
      <c r="C931" s="159"/>
      <c r="D931" s="159"/>
      <c r="E931" s="366"/>
      <c r="F931" s="366"/>
    </row>
    <row r="932" ht="15.75" customHeight="1">
      <c r="A932" s="368"/>
      <c r="B932" s="159"/>
      <c r="C932" s="159"/>
      <c r="D932" s="159"/>
      <c r="E932" s="366"/>
      <c r="F932" s="366"/>
    </row>
    <row r="933" ht="15.75" customHeight="1">
      <c r="A933" s="368"/>
      <c r="B933" s="159"/>
      <c r="C933" s="159"/>
      <c r="D933" s="159"/>
      <c r="E933" s="366"/>
      <c r="F933" s="366"/>
    </row>
    <row r="934" ht="15.75" customHeight="1">
      <c r="A934" s="368"/>
      <c r="B934" s="159"/>
      <c r="C934" s="159"/>
      <c r="D934" s="159"/>
      <c r="E934" s="366"/>
      <c r="F934" s="366"/>
    </row>
    <row r="935" ht="15.75" customHeight="1">
      <c r="A935" s="368"/>
      <c r="B935" s="159"/>
      <c r="C935" s="159"/>
      <c r="D935" s="159"/>
      <c r="E935" s="366"/>
      <c r="F935" s="366"/>
    </row>
    <row r="936" ht="15.75" customHeight="1">
      <c r="A936" s="368"/>
      <c r="B936" s="159"/>
      <c r="C936" s="159"/>
      <c r="D936" s="159"/>
      <c r="E936" s="366"/>
      <c r="F936" s="366"/>
    </row>
    <row r="937" ht="15.75" customHeight="1">
      <c r="A937" s="368"/>
      <c r="B937" s="159"/>
      <c r="C937" s="159"/>
      <c r="D937" s="159"/>
      <c r="E937" s="366"/>
      <c r="F937" s="366"/>
    </row>
    <row r="938" ht="15.75" customHeight="1">
      <c r="A938" s="368"/>
      <c r="B938" s="159"/>
      <c r="C938" s="159"/>
      <c r="D938" s="159"/>
      <c r="E938" s="366"/>
      <c r="F938" s="366"/>
    </row>
    <row r="939" ht="15.75" customHeight="1">
      <c r="A939" s="368"/>
      <c r="B939" s="159"/>
      <c r="C939" s="159"/>
      <c r="D939" s="159"/>
      <c r="E939" s="366"/>
      <c r="F939" s="366"/>
    </row>
    <row r="940" ht="15.75" customHeight="1">
      <c r="A940" s="368"/>
      <c r="B940" s="159"/>
      <c r="C940" s="159"/>
      <c r="D940" s="159"/>
      <c r="E940" s="366"/>
      <c r="F940" s="366"/>
    </row>
    <row r="941" ht="15.75" customHeight="1">
      <c r="A941" s="368"/>
      <c r="B941" s="159"/>
      <c r="C941" s="159"/>
      <c r="D941" s="159"/>
      <c r="E941" s="366"/>
      <c r="F941" s="366"/>
    </row>
    <row r="942" ht="15.75" customHeight="1">
      <c r="A942" s="368"/>
      <c r="B942" s="159"/>
      <c r="C942" s="159"/>
      <c r="D942" s="159"/>
      <c r="E942" s="366"/>
      <c r="F942" s="366"/>
    </row>
    <row r="943" ht="15.75" customHeight="1">
      <c r="A943" s="368"/>
      <c r="B943" s="159"/>
      <c r="C943" s="159"/>
      <c r="D943" s="159"/>
      <c r="E943" s="366"/>
      <c r="F943" s="366"/>
    </row>
    <row r="944" ht="15.75" customHeight="1">
      <c r="A944" s="368"/>
      <c r="B944" s="159"/>
      <c r="C944" s="159"/>
      <c r="D944" s="159"/>
      <c r="E944" s="366"/>
      <c r="F944" s="366"/>
    </row>
    <row r="945" ht="15.75" customHeight="1">
      <c r="A945" s="368"/>
      <c r="B945" s="159"/>
      <c r="C945" s="159"/>
      <c r="D945" s="159"/>
      <c r="E945" s="366"/>
      <c r="F945" s="366"/>
    </row>
    <row r="946" ht="15.75" customHeight="1">
      <c r="A946" s="368"/>
      <c r="B946" s="159"/>
      <c r="C946" s="159"/>
      <c r="D946" s="159"/>
      <c r="E946" s="366"/>
      <c r="F946" s="366"/>
    </row>
    <row r="947" ht="15.75" customHeight="1">
      <c r="A947" s="368"/>
      <c r="B947" s="159"/>
      <c r="C947" s="159"/>
      <c r="D947" s="159"/>
      <c r="E947" s="366"/>
      <c r="F947" s="366"/>
    </row>
    <row r="948" ht="15.75" customHeight="1">
      <c r="A948" s="368"/>
      <c r="B948" s="159"/>
      <c r="C948" s="159"/>
      <c r="D948" s="159"/>
      <c r="E948" s="366"/>
      <c r="F948" s="366"/>
    </row>
    <row r="949" ht="15.75" customHeight="1">
      <c r="A949" s="368"/>
      <c r="B949" s="159"/>
      <c r="C949" s="159"/>
      <c r="D949" s="159"/>
      <c r="E949" s="366"/>
      <c r="F949" s="366"/>
    </row>
    <row r="950" ht="15.75" customHeight="1">
      <c r="A950" s="368"/>
      <c r="B950" s="159"/>
      <c r="C950" s="159"/>
      <c r="D950" s="159"/>
      <c r="E950" s="366"/>
      <c r="F950" s="366"/>
    </row>
    <row r="951" ht="15.75" customHeight="1">
      <c r="A951" s="368"/>
      <c r="B951" s="159"/>
      <c r="C951" s="159"/>
      <c r="D951" s="159"/>
      <c r="E951" s="366"/>
      <c r="F951" s="366"/>
    </row>
    <row r="952" ht="15.75" customHeight="1">
      <c r="A952" s="368"/>
      <c r="B952" s="159"/>
      <c r="C952" s="159"/>
      <c r="D952" s="159"/>
      <c r="E952" s="366"/>
      <c r="F952" s="366"/>
    </row>
    <row r="953" ht="15.75" customHeight="1">
      <c r="A953" s="368"/>
      <c r="B953" s="159"/>
      <c r="C953" s="159"/>
      <c r="D953" s="159"/>
      <c r="E953" s="366"/>
      <c r="F953" s="366"/>
    </row>
    <row r="954" ht="15.75" customHeight="1">
      <c r="A954" s="368"/>
      <c r="B954" s="159"/>
      <c r="C954" s="159"/>
      <c r="D954" s="159"/>
      <c r="E954" s="366"/>
      <c r="F954" s="366"/>
    </row>
    <row r="955" ht="15.75" customHeight="1">
      <c r="A955" s="368"/>
      <c r="B955" s="159"/>
      <c r="C955" s="159"/>
      <c r="D955" s="159"/>
      <c r="E955" s="366"/>
      <c r="F955" s="366"/>
    </row>
    <row r="956" ht="15.75" customHeight="1">
      <c r="A956" s="368"/>
      <c r="B956" s="159"/>
      <c r="C956" s="159"/>
      <c r="D956" s="159"/>
      <c r="E956" s="366"/>
      <c r="F956" s="366"/>
    </row>
    <row r="957" ht="15.75" customHeight="1">
      <c r="A957" s="368"/>
      <c r="B957" s="159"/>
      <c r="C957" s="159"/>
      <c r="D957" s="159"/>
      <c r="E957" s="366"/>
      <c r="F957" s="366"/>
    </row>
    <row r="958" ht="15.75" customHeight="1">
      <c r="A958" s="368"/>
      <c r="B958" s="159"/>
      <c r="C958" s="159"/>
      <c r="D958" s="159"/>
      <c r="E958" s="366"/>
      <c r="F958" s="366"/>
    </row>
    <row r="959" ht="15.75" customHeight="1">
      <c r="A959" s="368"/>
      <c r="B959" s="159"/>
      <c r="C959" s="159"/>
      <c r="D959" s="159"/>
      <c r="E959" s="366"/>
      <c r="F959" s="366"/>
    </row>
    <row r="960" ht="15.75" customHeight="1">
      <c r="A960" s="368"/>
      <c r="B960" s="159"/>
      <c r="C960" s="159"/>
      <c r="D960" s="159"/>
      <c r="E960" s="366"/>
      <c r="F960" s="366"/>
    </row>
    <row r="961" ht="15.75" customHeight="1">
      <c r="A961" s="368"/>
      <c r="B961" s="159"/>
      <c r="C961" s="159"/>
      <c r="D961" s="159"/>
      <c r="E961" s="366"/>
      <c r="F961" s="366"/>
    </row>
    <row r="962" ht="15.75" customHeight="1">
      <c r="A962" s="368"/>
      <c r="B962" s="159"/>
      <c r="C962" s="159"/>
      <c r="D962" s="159"/>
      <c r="E962" s="366"/>
      <c r="F962" s="366"/>
    </row>
    <row r="963" ht="15.75" customHeight="1">
      <c r="A963" s="368"/>
      <c r="B963" s="159"/>
      <c r="C963" s="159"/>
      <c r="D963" s="159"/>
      <c r="E963" s="366"/>
      <c r="F963" s="366"/>
    </row>
    <row r="964" ht="15.75" customHeight="1">
      <c r="A964" s="368"/>
      <c r="B964" s="159"/>
      <c r="C964" s="159"/>
      <c r="D964" s="159"/>
      <c r="E964" s="366"/>
      <c r="F964" s="366"/>
    </row>
    <row r="965" ht="15.75" customHeight="1">
      <c r="A965" s="368"/>
      <c r="B965" s="159"/>
      <c r="C965" s="159"/>
      <c r="D965" s="159"/>
      <c r="E965" s="366"/>
      <c r="F965" s="366"/>
    </row>
    <row r="966" ht="15.75" customHeight="1">
      <c r="A966" s="368"/>
      <c r="B966" s="159"/>
      <c r="C966" s="159"/>
      <c r="D966" s="159"/>
      <c r="E966" s="366"/>
      <c r="F966" s="366"/>
    </row>
    <row r="967" ht="15.75" customHeight="1">
      <c r="A967" s="368"/>
      <c r="B967" s="159"/>
      <c r="C967" s="159"/>
      <c r="D967" s="159"/>
      <c r="E967" s="366"/>
      <c r="F967" s="366"/>
    </row>
    <row r="968" ht="15.75" customHeight="1">
      <c r="A968" s="368"/>
      <c r="B968" s="159"/>
      <c r="C968" s="159"/>
      <c r="D968" s="159"/>
      <c r="E968" s="366"/>
      <c r="F968" s="366"/>
    </row>
    <row r="969" ht="15.75" customHeight="1">
      <c r="A969" s="368"/>
      <c r="B969" s="159"/>
      <c r="C969" s="159"/>
      <c r="D969" s="159"/>
      <c r="E969" s="366"/>
      <c r="F969" s="366"/>
    </row>
    <row r="970" ht="15.75" customHeight="1">
      <c r="A970" s="368"/>
      <c r="B970" s="159"/>
      <c r="C970" s="159"/>
      <c r="D970" s="159"/>
      <c r="E970" s="366"/>
      <c r="F970" s="366"/>
    </row>
    <row r="971" ht="15.75" customHeight="1">
      <c r="A971" s="368"/>
      <c r="B971" s="159"/>
      <c r="C971" s="159"/>
      <c r="D971" s="159"/>
      <c r="E971" s="366"/>
      <c r="F971" s="366"/>
    </row>
    <row r="972" ht="15.75" customHeight="1">
      <c r="A972" s="368"/>
      <c r="B972" s="159"/>
      <c r="C972" s="159"/>
      <c r="D972" s="159"/>
      <c r="E972" s="366"/>
      <c r="F972" s="366"/>
    </row>
    <row r="973" ht="15.75" customHeight="1">
      <c r="A973" s="368"/>
      <c r="B973" s="159"/>
      <c r="C973" s="159"/>
      <c r="D973" s="159"/>
      <c r="E973" s="366"/>
      <c r="F973" s="366"/>
    </row>
    <row r="974" ht="15.75" customHeight="1">
      <c r="A974" s="368"/>
      <c r="B974" s="159"/>
      <c r="C974" s="159"/>
      <c r="D974" s="159"/>
      <c r="E974" s="366"/>
      <c r="F974" s="366"/>
    </row>
    <row r="975" ht="15.75" customHeight="1">
      <c r="A975" s="368"/>
      <c r="B975" s="159"/>
      <c r="C975" s="159"/>
      <c r="D975" s="159"/>
      <c r="E975" s="366"/>
      <c r="F975" s="366"/>
    </row>
    <row r="976" ht="15.75" customHeight="1">
      <c r="A976" s="368"/>
      <c r="B976" s="159"/>
      <c r="C976" s="159"/>
      <c r="D976" s="159"/>
      <c r="E976" s="366"/>
      <c r="F976" s="366"/>
    </row>
    <row r="977" ht="15.75" customHeight="1">
      <c r="A977" s="368"/>
      <c r="B977" s="159"/>
      <c r="C977" s="159"/>
      <c r="D977" s="159"/>
      <c r="E977" s="366"/>
      <c r="F977" s="366"/>
    </row>
    <row r="978" ht="15.75" customHeight="1">
      <c r="A978" s="368"/>
      <c r="B978" s="159"/>
      <c r="C978" s="159"/>
      <c r="D978" s="159"/>
      <c r="E978" s="366"/>
      <c r="F978" s="366"/>
    </row>
    <row r="979" ht="15.75" customHeight="1">
      <c r="A979" s="368"/>
      <c r="B979" s="159"/>
      <c r="C979" s="159"/>
      <c r="D979" s="159"/>
      <c r="E979" s="366"/>
      <c r="F979" s="366"/>
    </row>
    <row r="980" ht="15.75" customHeight="1">
      <c r="A980" s="368"/>
      <c r="B980" s="159"/>
      <c r="C980" s="159"/>
      <c r="D980" s="159"/>
      <c r="E980" s="366"/>
      <c r="F980" s="366"/>
    </row>
    <row r="981" ht="15.75" customHeight="1">
      <c r="A981" s="368"/>
      <c r="B981" s="159"/>
      <c r="C981" s="159"/>
      <c r="D981" s="159"/>
      <c r="E981" s="366"/>
      <c r="F981" s="366"/>
    </row>
    <row r="982" ht="15.75" customHeight="1">
      <c r="A982" s="368"/>
      <c r="B982" s="159"/>
      <c r="C982" s="159"/>
      <c r="D982" s="159"/>
      <c r="E982" s="366"/>
      <c r="F982" s="366"/>
    </row>
    <row r="983" ht="15.75" customHeight="1">
      <c r="A983" s="368"/>
      <c r="B983" s="159"/>
      <c r="C983" s="159"/>
      <c r="D983" s="159"/>
      <c r="E983" s="366"/>
      <c r="F983" s="366"/>
    </row>
    <row r="984" ht="15.75" customHeight="1">
      <c r="A984" s="368"/>
      <c r="B984" s="159"/>
      <c r="C984" s="159"/>
      <c r="D984" s="159"/>
      <c r="E984" s="366"/>
      <c r="F984" s="366"/>
    </row>
    <row r="985" ht="15.75" customHeight="1">
      <c r="A985" s="368"/>
      <c r="B985" s="159"/>
      <c r="C985" s="159"/>
      <c r="D985" s="159"/>
      <c r="E985" s="366"/>
      <c r="F985" s="366"/>
    </row>
    <row r="986" ht="15.75" customHeight="1">
      <c r="A986" s="368"/>
      <c r="B986" s="159"/>
      <c r="C986" s="159"/>
      <c r="D986" s="159"/>
      <c r="E986" s="366"/>
      <c r="F986" s="366"/>
    </row>
    <row r="987" ht="15.75" customHeight="1">
      <c r="A987" s="368"/>
      <c r="B987" s="159"/>
      <c r="C987" s="159"/>
      <c r="D987" s="159"/>
      <c r="E987" s="366"/>
      <c r="F987" s="366"/>
    </row>
    <row r="988" ht="15.75" customHeight="1">
      <c r="A988" s="368"/>
      <c r="B988" s="159"/>
      <c r="C988" s="159"/>
      <c r="D988" s="159"/>
      <c r="E988" s="366"/>
      <c r="F988" s="366"/>
    </row>
    <row r="989" ht="15.75" customHeight="1">
      <c r="A989" s="368"/>
      <c r="B989" s="159"/>
      <c r="C989" s="159"/>
      <c r="D989" s="159"/>
      <c r="E989" s="366"/>
      <c r="F989" s="366"/>
    </row>
    <row r="990" ht="15.75" customHeight="1">
      <c r="A990" s="368"/>
      <c r="B990" s="159"/>
      <c r="C990" s="159"/>
      <c r="D990" s="159"/>
      <c r="E990" s="366"/>
      <c r="F990" s="366"/>
    </row>
    <row r="991" ht="15.75" customHeight="1">
      <c r="A991" s="368"/>
      <c r="B991" s="159"/>
      <c r="C991" s="159"/>
      <c r="D991" s="159"/>
      <c r="E991" s="366"/>
      <c r="F991" s="366"/>
    </row>
    <row r="992" ht="15.75" customHeight="1">
      <c r="A992" s="368"/>
      <c r="B992" s="159"/>
      <c r="C992" s="159"/>
      <c r="D992" s="159"/>
      <c r="E992" s="366"/>
      <c r="F992" s="366"/>
    </row>
    <row r="993" ht="15.75" customHeight="1">
      <c r="A993" s="368"/>
      <c r="B993" s="159"/>
      <c r="C993" s="159"/>
      <c r="D993" s="159"/>
      <c r="E993" s="366"/>
      <c r="F993" s="366"/>
    </row>
    <row r="994" ht="15.75" customHeight="1">
      <c r="A994" s="368"/>
      <c r="B994" s="159"/>
      <c r="C994" s="159"/>
      <c r="D994" s="159"/>
      <c r="E994" s="366"/>
      <c r="F994" s="366"/>
    </row>
    <row r="995" ht="15.75" customHeight="1">
      <c r="A995" s="368"/>
      <c r="B995" s="159"/>
      <c r="C995" s="159"/>
      <c r="D995" s="159"/>
      <c r="E995" s="366"/>
      <c r="F995" s="366"/>
    </row>
    <row r="996" ht="15.75" customHeight="1">
      <c r="A996" s="368"/>
      <c r="B996" s="159"/>
      <c r="C996" s="159"/>
      <c r="D996" s="159"/>
      <c r="E996" s="366"/>
      <c r="F996" s="366"/>
    </row>
    <row r="997" ht="15.75" customHeight="1">
      <c r="A997" s="368"/>
      <c r="B997" s="159"/>
      <c r="C997" s="159"/>
      <c r="D997" s="159"/>
      <c r="E997" s="366"/>
      <c r="F997" s="366"/>
    </row>
    <row r="998" ht="15.75" customHeight="1">
      <c r="A998" s="368"/>
      <c r="B998" s="159"/>
      <c r="C998" s="159"/>
      <c r="D998" s="159"/>
      <c r="E998" s="366"/>
      <c r="F998" s="366"/>
    </row>
    <row r="999" ht="15.75" customHeight="1">
      <c r="A999" s="368"/>
      <c r="B999" s="159"/>
      <c r="C999" s="159"/>
      <c r="D999" s="159"/>
      <c r="E999" s="366"/>
      <c r="F999" s="366"/>
    </row>
    <row r="1000" ht="15.75" customHeight="1">
      <c r="A1000" s="368"/>
      <c r="B1000" s="159"/>
      <c r="C1000" s="159"/>
      <c r="D1000" s="159"/>
      <c r="E1000" s="366"/>
      <c r="F1000" s="366"/>
    </row>
  </sheetData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2" max="2" width="25.67"/>
    <col customWidth="1" min="3" max="3" width="15.67"/>
    <col customWidth="1" min="4" max="4" width="13.56"/>
    <col customWidth="1" min="5" max="5" width="12.89"/>
    <col customWidth="1" hidden="1" min="6" max="6" width="12.44"/>
    <col customWidth="1" min="7" max="7" width="12.44"/>
    <col customWidth="1" hidden="1" min="8" max="8" width="12.44"/>
    <col hidden="1" min="9" max="11" width="11.22"/>
    <col customWidth="1" min="12" max="13" width="11.11"/>
    <col customWidth="1" hidden="1" min="14" max="14" width="11.11"/>
    <col hidden="1" min="18" max="18" width="11.22"/>
  </cols>
  <sheetData>
    <row r="1" ht="15.75" customHeight="1">
      <c r="A1" s="153" t="s">
        <v>0</v>
      </c>
      <c r="B1" s="155" t="s">
        <v>235</v>
      </c>
      <c r="C1" s="153" t="s">
        <v>74</v>
      </c>
      <c r="D1" s="153" t="s">
        <v>75</v>
      </c>
      <c r="E1" s="153" t="s">
        <v>76</v>
      </c>
      <c r="F1" s="153" t="s">
        <v>77</v>
      </c>
      <c r="G1" s="153" t="s">
        <v>78</v>
      </c>
      <c r="H1" s="153" t="s">
        <v>79</v>
      </c>
      <c r="I1" s="156" t="s">
        <v>80</v>
      </c>
      <c r="J1" s="156" t="s">
        <v>81</v>
      </c>
      <c r="K1" s="156" t="s">
        <v>82</v>
      </c>
      <c r="L1" s="157" t="s">
        <v>83</v>
      </c>
      <c r="M1" s="157" t="s">
        <v>84</v>
      </c>
      <c r="N1" s="157" t="s">
        <v>85</v>
      </c>
      <c r="O1" s="157" t="s">
        <v>86</v>
      </c>
      <c r="P1" s="157" t="s">
        <v>236</v>
      </c>
      <c r="Q1" s="157" t="s">
        <v>88</v>
      </c>
      <c r="R1" s="157" t="s">
        <v>89</v>
      </c>
      <c r="S1" s="159"/>
      <c r="T1" s="159"/>
      <c r="U1" s="159"/>
      <c r="V1" s="159"/>
      <c r="W1" s="159"/>
      <c r="X1" s="134"/>
      <c r="Y1" s="134"/>
    </row>
    <row r="2" ht="22.5" customHeight="1">
      <c r="A2" s="160">
        <v>45689.0</v>
      </c>
      <c r="B2" s="369">
        <f>(Charges!F18+Charges!G18)/Charges!$AO$18</f>
        <v>9303.15</v>
      </c>
      <c r="C2" s="370">
        <f>$B2*'Clients Balance'!C175/'Clients Balance'!$B175</f>
        <v>4652.334458</v>
      </c>
      <c r="D2" s="370">
        <f>$B2*'Clients Balance'!D175/'Clients Balance'!$B175</f>
        <v>1066.642359</v>
      </c>
      <c r="E2" s="370">
        <f>$B2*'Clients Balance'!E175/'Clients Balance'!$B175</f>
        <v>1321.367121</v>
      </c>
      <c r="F2" s="370">
        <f>$B2*'Clients Balance'!F175/'Clients Balance'!$B175</f>
        <v>1740.619885</v>
      </c>
      <c r="G2" s="370">
        <f>$B2*'Clients Balance'!G175/'Clients Balance'!$B175</f>
        <v>522.1861766</v>
      </c>
      <c r="H2" s="370">
        <f>$B2*'Clients Balance'!H175/'Clients Balance'!$B175</f>
        <v>0</v>
      </c>
      <c r="I2" s="166"/>
      <c r="J2" s="166"/>
      <c r="K2" s="166"/>
      <c r="L2" s="166"/>
      <c r="M2" s="166"/>
      <c r="N2" s="166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ht="22.5" customHeight="1">
      <c r="A3" s="160">
        <v>45691.0</v>
      </c>
      <c r="B3" s="369">
        <v>8860.142857142857</v>
      </c>
      <c r="C3" s="370">
        <f>$B3*'Clients Balance'!C176/'Clients Balance'!$B176</f>
        <v>4522.23488</v>
      </c>
      <c r="D3" s="370">
        <f>$B3*'Clients Balance'!D176/'Clients Balance'!$B176</f>
        <v>994.8785017</v>
      </c>
      <c r="E3" s="370">
        <f>$B3*'Clients Balance'!E176/'Clients Balance'!$B176</f>
        <v>1232.465344</v>
      </c>
      <c r="F3" s="370">
        <f>$B3*'Clients Balance'!F176/'Clients Balance'!$B176</f>
        <v>1623.510719</v>
      </c>
      <c r="G3" s="370">
        <f>$B3*'Clients Balance'!G176/'Clients Balance'!$B176</f>
        <v>487.0534126</v>
      </c>
      <c r="H3" s="370">
        <f>$B3*'Clients Balance'!H176/'Clients Balance'!$B176</f>
        <v>0</v>
      </c>
      <c r="I3" s="166"/>
      <c r="J3" s="166"/>
      <c r="K3" s="166"/>
      <c r="L3" s="166"/>
      <c r="M3" s="166"/>
      <c r="N3" s="166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ht="22.5" customHeight="1">
      <c r="A4" s="160">
        <v>45692.0</v>
      </c>
      <c r="B4" s="369">
        <v>8860.142857142857</v>
      </c>
      <c r="C4" s="370">
        <f>$B4*'Clients Balance'!C177/'Clients Balance'!$B177</f>
        <v>3857.950356</v>
      </c>
      <c r="D4" s="370">
        <f>$B4*'Clients Balance'!D177/'Clients Balance'!$B177</f>
        <v>848.7378414</v>
      </c>
      <c r="E4" s="370">
        <f>$B4*'Clients Balance'!E177/'Clients Balance'!$B177</f>
        <v>1051.424846</v>
      </c>
      <c r="F4" s="370">
        <f>$B4*'Clients Balance'!F177/'Clients Balance'!$B177</f>
        <v>1385.028403</v>
      </c>
      <c r="G4" s="370">
        <f>$B4*'Clients Balance'!G177/'Clients Balance'!$B177</f>
        <v>415.5086891</v>
      </c>
      <c r="H4" s="370">
        <f>$B4*'Clients Balance'!H177/'Clients Balance'!$B177</f>
        <v>1301.492721</v>
      </c>
      <c r="I4" s="166"/>
      <c r="J4" s="166"/>
      <c r="K4" s="166"/>
      <c r="L4" s="166"/>
      <c r="M4" s="166"/>
      <c r="N4" s="166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</row>
    <row r="5" ht="22.5" customHeight="1">
      <c r="A5" s="160">
        <v>45693.0</v>
      </c>
      <c r="B5" s="369">
        <v>8860.142857142857</v>
      </c>
      <c r="C5" s="370">
        <f>$B5*'Clients Balance'!C178/'Clients Balance'!$B178</f>
        <v>3857.950356</v>
      </c>
      <c r="D5" s="370">
        <f>$B5*'Clients Balance'!D178/'Clients Balance'!$B178</f>
        <v>848.7378414</v>
      </c>
      <c r="E5" s="370">
        <f>$B5*'Clients Balance'!E178/'Clients Balance'!$B178</f>
        <v>1051.424846</v>
      </c>
      <c r="F5" s="370">
        <f>$B5*'Clients Balance'!F178/'Clients Balance'!$B178</f>
        <v>1385.028403</v>
      </c>
      <c r="G5" s="370">
        <f>$B5*'Clients Balance'!G178/'Clients Balance'!$B178</f>
        <v>415.5086891</v>
      </c>
      <c r="H5" s="370">
        <f>$B5*'Clients Balance'!H178/'Clients Balance'!$B178</f>
        <v>1301.492721</v>
      </c>
      <c r="I5" s="166"/>
      <c r="J5" s="166"/>
      <c r="L5" s="166"/>
      <c r="M5" s="166"/>
      <c r="N5" s="166"/>
      <c r="O5" s="134"/>
      <c r="P5" s="134"/>
      <c r="Q5" s="134"/>
      <c r="R5" s="134"/>
      <c r="S5" s="134"/>
      <c r="T5" s="134"/>
      <c r="U5" s="134"/>
      <c r="V5" s="134"/>
      <c r="W5" s="371"/>
      <c r="X5" s="134"/>
      <c r="Y5" s="134"/>
    </row>
    <row r="6" ht="22.5" customHeight="1">
      <c r="A6" s="160">
        <v>45694.0</v>
      </c>
      <c r="B6" s="369">
        <v>8860.142857142857</v>
      </c>
      <c r="C6" s="370">
        <f>$B6*'Clients Balance'!C179/'Clients Balance'!$B179</f>
        <v>3857.950356</v>
      </c>
      <c r="D6" s="370">
        <f>$B6*'Clients Balance'!D179/'Clients Balance'!$B179</f>
        <v>848.7378414</v>
      </c>
      <c r="E6" s="370">
        <f>$B6*'Clients Balance'!E179/'Clients Balance'!$B179</f>
        <v>1051.424846</v>
      </c>
      <c r="F6" s="370">
        <f>$B6*'Clients Balance'!F179/'Clients Balance'!$B179</f>
        <v>1385.028403</v>
      </c>
      <c r="G6" s="370">
        <f>$B6*'Clients Balance'!G179/'Clients Balance'!$B179</f>
        <v>415.5086891</v>
      </c>
      <c r="H6" s="370">
        <f>$B6*'Clients Balance'!H179/'Clients Balance'!$B179</f>
        <v>1301.492721</v>
      </c>
      <c r="I6" s="166"/>
      <c r="J6" s="166"/>
      <c r="K6" s="166"/>
      <c r="L6" s="166"/>
      <c r="M6" s="166"/>
      <c r="N6" s="166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</row>
    <row r="7" ht="22.5" customHeight="1">
      <c r="A7" s="160">
        <v>45695.0</v>
      </c>
      <c r="B7" s="369">
        <v>8860.142857142857</v>
      </c>
      <c r="C7" s="370">
        <f>$B7*'Clients Balance'!C180/'Clients Balance'!$B180</f>
        <v>3857.950356</v>
      </c>
      <c r="D7" s="370">
        <f>$B7*'Clients Balance'!D180/'Clients Balance'!$B180</f>
        <v>848.7378414</v>
      </c>
      <c r="E7" s="370">
        <f>$B7*'Clients Balance'!E180/'Clients Balance'!$B180</f>
        <v>1051.424846</v>
      </c>
      <c r="F7" s="370">
        <f>$B7*'Clients Balance'!F180/'Clients Balance'!$B180</f>
        <v>1385.028403</v>
      </c>
      <c r="G7" s="370">
        <f>$B7*'Clients Balance'!G180/'Clients Balance'!$B180</f>
        <v>415.5086891</v>
      </c>
      <c r="H7" s="370">
        <f>$B7*'Clients Balance'!H180/'Clients Balance'!$B180</f>
        <v>1301.492721</v>
      </c>
      <c r="I7" s="166"/>
      <c r="J7" s="166"/>
      <c r="K7" s="166"/>
      <c r="L7" s="166"/>
      <c r="M7" s="166"/>
      <c r="N7" s="166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</row>
    <row r="8" ht="22.5" customHeight="1">
      <c r="A8" s="160">
        <v>45698.0</v>
      </c>
      <c r="B8" s="369">
        <v>8860.142857142857</v>
      </c>
      <c r="C8" s="370">
        <f>$B8*'Clients Balance'!C181/'Clients Balance'!$B181</f>
        <v>3857.950356</v>
      </c>
      <c r="D8" s="370">
        <f>$B8*'Clients Balance'!D181/'Clients Balance'!$B181</f>
        <v>848.7378414</v>
      </c>
      <c r="E8" s="370">
        <f>$B8*'Clients Balance'!E181/'Clients Balance'!$B181</f>
        <v>1051.424846</v>
      </c>
      <c r="F8" s="370">
        <f>$B8*'Clients Balance'!F181/'Clients Balance'!$B181</f>
        <v>1385.028403</v>
      </c>
      <c r="G8" s="370">
        <f>$B8*'Clients Balance'!G181/'Clients Balance'!$B181</f>
        <v>415.5086891</v>
      </c>
      <c r="H8" s="370">
        <f>$B8*'Clients Balance'!H181/'Clients Balance'!$B181</f>
        <v>1301.492721</v>
      </c>
      <c r="I8" s="166"/>
      <c r="J8" s="166"/>
      <c r="K8" s="166"/>
      <c r="L8" s="166"/>
      <c r="M8" s="166"/>
      <c r="N8" s="166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</row>
    <row r="9" ht="22.5" customHeight="1">
      <c r="A9" s="160">
        <v>45699.0</v>
      </c>
      <c r="B9" s="369">
        <v>8860.142857142857</v>
      </c>
      <c r="C9" s="370">
        <f>$B9*'Clients Balance'!C182/'Clients Balance'!$B182</f>
        <v>3857.950356</v>
      </c>
      <c r="D9" s="370">
        <f>$B9*'Clients Balance'!D182/'Clients Balance'!$B182</f>
        <v>848.7378414</v>
      </c>
      <c r="E9" s="370">
        <f>$B9*'Clients Balance'!E182/'Clients Balance'!$B182</f>
        <v>1051.424846</v>
      </c>
      <c r="F9" s="370">
        <f>$B9*'Clients Balance'!F182/'Clients Balance'!$B182</f>
        <v>1385.028403</v>
      </c>
      <c r="G9" s="370">
        <f>$B9*'Clients Balance'!G182/'Clients Balance'!$B182</f>
        <v>415.5086891</v>
      </c>
      <c r="H9" s="370">
        <f>$B9*'Clients Balance'!H182/'Clients Balance'!$B182</f>
        <v>1301.492721</v>
      </c>
      <c r="I9" s="166"/>
      <c r="J9" s="166"/>
      <c r="K9" s="166"/>
      <c r="L9" s="166"/>
      <c r="M9" s="166"/>
      <c r="N9" s="166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</row>
    <row r="10" ht="22.5" customHeight="1">
      <c r="A10" s="160">
        <v>45700.0</v>
      </c>
      <c r="B10" s="369">
        <v>8860.142857142857</v>
      </c>
      <c r="C10" s="370">
        <f>$B10*'Clients Balance'!C183/'Clients Balance'!$B183</f>
        <v>3857.950356</v>
      </c>
      <c r="D10" s="370">
        <f>$B10*'Clients Balance'!D183/'Clients Balance'!$B183</f>
        <v>848.7378414</v>
      </c>
      <c r="E10" s="370">
        <f>$B10*'Clients Balance'!E183/'Clients Balance'!$B183</f>
        <v>1051.424846</v>
      </c>
      <c r="F10" s="370">
        <f>$B10*'Clients Balance'!F183/'Clients Balance'!$B183</f>
        <v>1385.028403</v>
      </c>
      <c r="G10" s="370">
        <f>$B10*'Clients Balance'!G183/'Clients Balance'!$B183</f>
        <v>415.5086891</v>
      </c>
      <c r="H10" s="370">
        <f>$B10*'Clients Balance'!H183/'Clients Balance'!$B183</f>
        <v>1301.492721</v>
      </c>
      <c r="I10" s="166"/>
      <c r="J10" s="166"/>
      <c r="K10" s="166"/>
      <c r="L10" s="166"/>
      <c r="M10" s="166"/>
      <c r="N10" s="166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</row>
    <row r="11" ht="22.5" customHeight="1">
      <c r="A11" s="160">
        <v>45701.0</v>
      </c>
      <c r="B11" s="369">
        <v>8860.142857142857</v>
      </c>
      <c r="C11" s="370">
        <f>$B11*'Clients Balance'!C184/'Clients Balance'!$B184</f>
        <v>3857.950356</v>
      </c>
      <c r="D11" s="370">
        <f>$B11*'Clients Balance'!D184/'Clients Balance'!$B184</f>
        <v>848.7378414</v>
      </c>
      <c r="E11" s="370">
        <f>$B11*'Clients Balance'!E184/'Clients Balance'!$B184</f>
        <v>1051.424846</v>
      </c>
      <c r="F11" s="370">
        <f>$B11*'Clients Balance'!F184/'Clients Balance'!$B184</f>
        <v>1385.028403</v>
      </c>
      <c r="G11" s="370">
        <f>$B11*'Clients Balance'!G184/'Clients Balance'!$B184</f>
        <v>415.5086891</v>
      </c>
      <c r="H11" s="370">
        <f>$B11*'Clients Balance'!H184/'Clients Balance'!$B184</f>
        <v>1301.492721</v>
      </c>
      <c r="I11" s="166"/>
      <c r="J11" s="166"/>
      <c r="K11" s="166"/>
      <c r="L11" s="166"/>
      <c r="M11" s="166"/>
      <c r="N11" s="166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</row>
    <row r="12" ht="22.5" customHeight="1">
      <c r="A12" s="160">
        <v>45702.0</v>
      </c>
      <c r="B12" s="369">
        <v>8860.142857142857</v>
      </c>
      <c r="C12" s="370">
        <f>$B12*'Clients Balance'!C185/'Clients Balance'!$B185</f>
        <v>3857.950356</v>
      </c>
      <c r="D12" s="370">
        <f>$B12*'Clients Balance'!D185/'Clients Balance'!$B185</f>
        <v>848.7378414</v>
      </c>
      <c r="E12" s="370">
        <f>$B12*'Clients Balance'!E185/'Clients Balance'!$B185</f>
        <v>1051.424846</v>
      </c>
      <c r="F12" s="370">
        <f>$B12*'Clients Balance'!F185/'Clients Balance'!$B185</f>
        <v>1385.028403</v>
      </c>
      <c r="G12" s="370">
        <f>$B12*'Clients Balance'!G185/'Clients Balance'!$B185</f>
        <v>415.5086891</v>
      </c>
      <c r="H12" s="370">
        <f>$B12*'Clients Balance'!H185/'Clients Balance'!$B185</f>
        <v>1301.492721</v>
      </c>
      <c r="I12" s="166"/>
      <c r="J12" s="166"/>
      <c r="K12" s="166"/>
      <c r="L12" s="166"/>
      <c r="M12" s="166"/>
      <c r="N12" s="166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</row>
    <row r="13" ht="22.5" customHeight="1">
      <c r="A13" s="160">
        <v>45705.0</v>
      </c>
      <c r="B13" s="369">
        <v>8860.142857142857</v>
      </c>
      <c r="C13" s="370">
        <f>$B13*'Clients Balance'!C186/'Clients Balance'!$B186</f>
        <v>3857.950356</v>
      </c>
      <c r="D13" s="370">
        <f>$B13*'Clients Balance'!D186/'Clients Balance'!$B186</f>
        <v>848.7378414</v>
      </c>
      <c r="E13" s="370">
        <f>$B13*'Clients Balance'!E186/'Clients Balance'!$B186</f>
        <v>1051.424846</v>
      </c>
      <c r="F13" s="370">
        <f>$B13*'Clients Balance'!F186/'Clients Balance'!$B186</f>
        <v>1385.028403</v>
      </c>
      <c r="G13" s="370">
        <f>$B13*'Clients Balance'!G186/'Clients Balance'!$B186</f>
        <v>415.5086891</v>
      </c>
      <c r="H13" s="370">
        <f>$B13*'Clients Balance'!H186/'Clients Balance'!$B186</f>
        <v>1301.492721</v>
      </c>
      <c r="I13" s="166"/>
      <c r="J13" s="166"/>
      <c r="K13" s="166"/>
      <c r="L13" s="166"/>
      <c r="M13" s="166"/>
      <c r="N13" s="166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</row>
    <row r="14" ht="22.5" customHeight="1">
      <c r="A14" s="160">
        <v>45706.0</v>
      </c>
      <c r="B14" s="369">
        <v>8860.142857142857</v>
      </c>
      <c r="C14" s="370">
        <f>$B14*'Clients Balance'!C187/'Clients Balance'!$B187</f>
        <v>3857.950356</v>
      </c>
      <c r="D14" s="370">
        <f>$B14*'Clients Balance'!D187/'Clients Balance'!$B187</f>
        <v>848.7378414</v>
      </c>
      <c r="E14" s="370">
        <f>$B14*'Clients Balance'!E187/'Clients Balance'!$B187</f>
        <v>1051.424846</v>
      </c>
      <c r="F14" s="370">
        <f>$B14*'Clients Balance'!F187/'Clients Balance'!$B187</f>
        <v>1385.028403</v>
      </c>
      <c r="G14" s="370">
        <f>$B14*'Clients Balance'!G187/'Clients Balance'!$B187</f>
        <v>415.5086891</v>
      </c>
      <c r="H14" s="370">
        <f>$B14*'Clients Balance'!H187/'Clients Balance'!$B187</f>
        <v>1301.492721</v>
      </c>
      <c r="I14" s="166"/>
      <c r="J14" s="166"/>
      <c r="K14" s="166"/>
      <c r="L14" s="166"/>
      <c r="M14" s="166"/>
      <c r="N14" s="166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</row>
    <row r="15" ht="22.5" customHeight="1">
      <c r="A15" s="160">
        <v>45707.0</v>
      </c>
      <c r="B15" s="369">
        <v>8860.142857142857</v>
      </c>
      <c r="C15" s="370">
        <f>$B15*'Clients Balance'!C188/'Clients Balance'!$B188</f>
        <v>3857.950356</v>
      </c>
      <c r="D15" s="370">
        <f>$B15*'Clients Balance'!D188/'Clients Balance'!$B188</f>
        <v>848.7378414</v>
      </c>
      <c r="E15" s="370">
        <f>$B15*'Clients Balance'!E188/'Clients Balance'!$B188</f>
        <v>1051.424846</v>
      </c>
      <c r="F15" s="370">
        <f>$B15*'Clients Balance'!F188/'Clients Balance'!$B188</f>
        <v>1385.028403</v>
      </c>
      <c r="G15" s="370">
        <f>$B15*'Clients Balance'!G188/'Clients Balance'!$B188</f>
        <v>415.5086891</v>
      </c>
      <c r="H15" s="370">
        <f>$B15*'Clients Balance'!H188/'Clients Balance'!$B188</f>
        <v>1301.492721</v>
      </c>
      <c r="I15" s="166"/>
      <c r="J15" s="166"/>
      <c r="K15" s="166"/>
      <c r="L15" s="166"/>
      <c r="M15" s="166"/>
      <c r="N15" s="166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</row>
    <row r="16" ht="22.5" customHeight="1">
      <c r="A16" s="160">
        <v>45708.0</v>
      </c>
      <c r="B16" s="369">
        <v>8860.142857142857</v>
      </c>
      <c r="C16" s="370">
        <f>$B16*'Clients Balance'!C189/'Clients Balance'!$B189</f>
        <v>3857.950356</v>
      </c>
      <c r="D16" s="370">
        <f>$B16*'Clients Balance'!D189/'Clients Balance'!$B189</f>
        <v>848.7378414</v>
      </c>
      <c r="E16" s="370">
        <f>$B16*'Clients Balance'!E189/'Clients Balance'!$B189</f>
        <v>1051.424846</v>
      </c>
      <c r="F16" s="370">
        <f>$B16*'Clients Balance'!F189/'Clients Balance'!$B189</f>
        <v>1385.028403</v>
      </c>
      <c r="G16" s="370">
        <f>$B16*'Clients Balance'!G189/'Clients Balance'!$B189</f>
        <v>415.5086891</v>
      </c>
      <c r="H16" s="370">
        <f>$B16*'Clients Balance'!H189/'Clients Balance'!$B189</f>
        <v>1301.492721</v>
      </c>
      <c r="I16" s="166"/>
      <c r="J16" s="166"/>
      <c r="K16" s="166"/>
      <c r="L16" s="166"/>
      <c r="M16" s="166"/>
      <c r="N16" s="166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</row>
    <row r="17" ht="22.5" customHeight="1">
      <c r="A17" s="160">
        <v>45709.0</v>
      </c>
      <c r="B17" s="369">
        <v>8860.142857142857</v>
      </c>
      <c r="C17" s="370">
        <f>$B17*'Clients Balance'!C190/'Clients Balance'!$B190</f>
        <v>3857.950356</v>
      </c>
      <c r="D17" s="370">
        <f>$B17*'Clients Balance'!D190/'Clients Balance'!$B190</f>
        <v>848.7378414</v>
      </c>
      <c r="E17" s="370">
        <f>$B17*'Clients Balance'!E190/'Clients Balance'!$B190</f>
        <v>1051.424846</v>
      </c>
      <c r="F17" s="370">
        <f>$B17*'Clients Balance'!F190/'Clients Balance'!$B190</f>
        <v>1385.028403</v>
      </c>
      <c r="G17" s="370">
        <f>$B17*'Clients Balance'!G190/'Clients Balance'!$B190</f>
        <v>415.5086891</v>
      </c>
      <c r="H17" s="370">
        <f>$B17*'Clients Balance'!H190/'Clients Balance'!$B190</f>
        <v>1301.492721</v>
      </c>
      <c r="I17" s="166"/>
      <c r="J17" s="166"/>
      <c r="K17" s="166"/>
      <c r="L17" s="166"/>
      <c r="M17" s="166"/>
      <c r="N17" s="166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</row>
    <row r="18" ht="22.5" customHeight="1">
      <c r="A18" s="160">
        <v>45712.0</v>
      </c>
      <c r="B18" s="369">
        <v>8860.142857142857</v>
      </c>
      <c r="C18" s="370">
        <f>$B18*'Clients Balance'!C191/'Clients Balance'!$B191</f>
        <v>3857.950356</v>
      </c>
      <c r="D18" s="370">
        <f>$B18*'Clients Balance'!D191/'Clients Balance'!$B191</f>
        <v>848.7378414</v>
      </c>
      <c r="E18" s="370">
        <f>$B18*'Clients Balance'!E191/'Clients Balance'!$B191</f>
        <v>1051.424846</v>
      </c>
      <c r="F18" s="370">
        <f>$B18*'Clients Balance'!F191/'Clients Balance'!$B191</f>
        <v>1385.028403</v>
      </c>
      <c r="G18" s="370">
        <f>$B18*'Clients Balance'!G191/'Clients Balance'!$B191</f>
        <v>415.5086891</v>
      </c>
      <c r="H18" s="370">
        <f>$B18*'Clients Balance'!H191/'Clients Balance'!$B191</f>
        <v>1301.492721</v>
      </c>
      <c r="I18" s="166"/>
      <c r="J18" s="166"/>
      <c r="K18" s="166"/>
      <c r="L18" s="166"/>
      <c r="M18" s="166"/>
      <c r="N18" s="166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</row>
    <row r="19" ht="22.5" customHeight="1">
      <c r="A19" s="160">
        <v>45713.0</v>
      </c>
      <c r="B19" s="369">
        <v>8860.142857142857</v>
      </c>
      <c r="C19" s="370">
        <f>$B19*'Clients Balance'!C192/'Clients Balance'!$B192</f>
        <v>3857.950356</v>
      </c>
      <c r="D19" s="370">
        <f>$B19*'Clients Balance'!D192/'Clients Balance'!$B192</f>
        <v>848.7378414</v>
      </c>
      <c r="E19" s="370">
        <f>$B19*'Clients Balance'!E192/'Clients Balance'!$B192</f>
        <v>1051.424846</v>
      </c>
      <c r="F19" s="370">
        <f>$B19*'Clients Balance'!F192/'Clients Balance'!$B192</f>
        <v>1385.028403</v>
      </c>
      <c r="G19" s="370">
        <f>$B19*'Clients Balance'!G192/'Clients Balance'!$B192</f>
        <v>415.5086891</v>
      </c>
      <c r="H19" s="370">
        <f>$B19*'Clients Balance'!H192/'Clients Balance'!$B192</f>
        <v>1301.492721</v>
      </c>
      <c r="I19" s="166"/>
      <c r="J19" s="166"/>
      <c r="K19" s="166"/>
      <c r="L19" s="166"/>
      <c r="M19" s="166"/>
      <c r="N19" s="166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</row>
    <row r="20" ht="22.5" customHeight="1">
      <c r="A20" s="160">
        <v>45715.0</v>
      </c>
      <c r="B20" s="369">
        <v>8860.142857142857</v>
      </c>
      <c r="C20" s="370">
        <f>$B20*'Clients Balance'!C193/'Clients Balance'!$B193</f>
        <v>3857.950356</v>
      </c>
      <c r="D20" s="370">
        <f>$B20*'Clients Balance'!D193/'Clients Balance'!$B193</f>
        <v>848.7378414</v>
      </c>
      <c r="E20" s="370">
        <f>$B20*'Clients Balance'!E193/'Clients Balance'!$B193</f>
        <v>1051.424846</v>
      </c>
      <c r="F20" s="370">
        <f>$B20*'Clients Balance'!F193/'Clients Balance'!$B193</f>
        <v>1385.028403</v>
      </c>
      <c r="G20" s="370">
        <f>$B20*'Clients Balance'!G193/'Clients Balance'!$B193</f>
        <v>415.5086891</v>
      </c>
      <c r="H20" s="370">
        <f>$B20*'Clients Balance'!H193/'Clients Balance'!$B193</f>
        <v>1301.492721</v>
      </c>
      <c r="I20" s="166"/>
      <c r="J20" s="166"/>
      <c r="K20" s="166"/>
      <c r="L20" s="166"/>
      <c r="M20" s="166"/>
      <c r="N20" s="166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</row>
    <row r="21" ht="22.5" customHeight="1">
      <c r="A21" s="160">
        <v>45716.0</v>
      </c>
      <c r="B21" s="369">
        <v>8860.142857142857</v>
      </c>
      <c r="C21" s="370">
        <f>$B21*'Clients Balance'!C194/'Clients Balance'!$B194</f>
        <v>3857.950356</v>
      </c>
      <c r="D21" s="370">
        <f>$B21*'Clients Balance'!D194/'Clients Balance'!$B194</f>
        <v>848.7378414</v>
      </c>
      <c r="E21" s="370">
        <f>$B21*'Clients Balance'!E194/'Clients Balance'!$B194</f>
        <v>1051.424846</v>
      </c>
      <c r="F21" s="370">
        <f>$B21*'Clients Balance'!F194/'Clients Balance'!$B194</f>
        <v>1385.028403</v>
      </c>
      <c r="G21" s="370">
        <f>$B21*'Clients Balance'!G194/'Clients Balance'!$B194</f>
        <v>415.5086891</v>
      </c>
      <c r="H21" s="370">
        <f>$B21*'Clients Balance'!H194/'Clients Balance'!$B194</f>
        <v>1301.492721</v>
      </c>
      <c r="I21" s="166"/>
      <c r="J21" s="166"/>
      <c r="K21" s="166"/>
      <c r="L21" s="166"/>
      <c r="M21" s="166"/>
      <c r="N21" s="166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</row>
    <row r="22" ht="22.5" customHeight="1">
      <c r="A22" s="372">
        <v>45719.0</v>
      </c>
      <c r="B22" s="373">
        <v>9849.11</v>
      </c>
      <c r="C22" s="374">
        <f>$B22*'Clients Balance'!C195/'Clients Balance'!$B195</f>
        <v>4592.889229</v>
      </c>
      <c r="D22" s="374">
        <f>$B22*'Clients Balance'!D195/'Clients Balance'!$B195</f>
        <v>928.6753042</v>
      </c>
      <c r="E22" s="374">
        <f>$B22*'Clients Balance'!E195/'Clients Balance'!$B195</f>
        <v>944.5856992</v>
      </c>
      <c r="F22" s="374">
        <f>$B22*'Clients Balance'!F195/'Clients Balance'!$B195</f>
        <v>1509.872539</v>
      </c>
      <c r="G22" s="374">
        <f>$B22*'Clients Balance'!G195/'Clients Balance'!$B195</f>
        <v>452.9619475</v>
      </c>
      <c r="H22" s="374">
        <f>$B22*'Clients Balance'!H195/'Clients Balance'!$B195</f>
        <v>1420.125281</v>
      </c>
      <c r="I22" s="166"/>
      <c r="J22" s="166"/>
      <c r="K22" s="166"/>
      <c r="L22" s="166"/>
      <c r="M22" s="166"/>
      <c r="N22" s="166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</row>
    <row r="23" ht="22.5" customHeight="1">
      <c r="A23" s="372">
        <v>45720.0</v>
      </c>
      <c r="B23" s="373">
        <v>9849.11</v>
      </c>
      <c r="C23" s="374">
        <f>$B23*'Clients Balance'!C196/'Clients Balance'!$B196</f>
        <v>4592.446159</v>
      </c>
      <c r="D23" s="374">
        <f>$B23*'Clients Balance'!D196/'Clients Balance'!$B196</f>
        <v>928.6380342</v>
      </c>
      <c r="E23" s="374">
        <f>$B23*'Clients Balance'!E196/'Clients Balance'!$B196</f>
        <v>945.2872018</v>
      </c>
      <c r="F23" s="374">
        <f>$B23*'Clients Balance'!F196/'Clients Balance'!$B196</f>
        <v>1509.83207</v>
      </c>
      <c r="G23" s="374">
        <f>$B23*'Clients Balance'!G196/'Clients Balance'!$B196</f>
        <v>452.9182509</v>
      </c>
      <c r="H23" s="374">
        <f>$B23*'Clients Balance'!H196/'Clients Balance'!$B196</f>
        <v>1419.988284</v>
      </c>
      <c r="I23" s="166"/>
      <c r="J23" s="166"/>
      <c r="K23" s="166"/>
      <c r="L23" s="166"/>
      <c r="M23" s="166"/>
      <c r="N23" s="166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</row>
    <row r="24" ht="22.5" customHeight="1">
      <c r="A24" s="372">
        <v>45721.0</v>
      </c>
      <c r="B24" s="373">
        <v>9849.11</v>
      </c>
      <c r="C24" s="374">
        <f>$B24*'Clients Balance'!C197/'Clients Balance'!$B197</f>
        <v>4469.570843</v>
      </c>
      <c r="D24" s="374">
        <f>$B24*'Clients Balance'!D197/'Clients Balance'!$B197</f>
        <v>903.7917905</v>
      </c>
      <c r="E24" s="374">
        <f>$B24*'Clients Balance'!E197/'Clients Balance'!$B197</f>
        <v>919.9883461</v>
      </c>
      <c r="F24" s="374">
        <f>$B24*'Clients Balance'!F197/'Clients Balance'!$B197</f>
        <v>1469.435451</v>
      </c>
      <c r="G24" s="374">
        <f>$B24*'Clients Balance'!G197/'Clients Balance'!$B197</f>
        <v>704.3284385</v>
      </c>
      <c r="H24" s="374">
        <f>$B24*'Clients Balance'!H197/'Clients Balance'!$B197</f>
        <v>1381.995131</v>
      </c>
      <c r="I24" s="166"/>
      <c r="J24" s="166"/>
      <c r="K24" s="166"/>
      <c r="L24" s="166"/>
      <c r="M24" s="166"/>
      <c r="N24" s="166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</row>
    <row r="25" ht="22.5" customHeight="1">
      <c r="A25" s="372">
        <v>45722.0</v>
      </c>
      <c r="B25" s="373">
        <v>9849.11</v>
      </c>
      <c r="C25" s="374">
        <f>$B25*'Clients Balance'!C198/'Clients Balance'!$B198</f>
        <v>4469.570843</v>
      </c>
      <c r="D25" s="374">
        <f>$B25*'Clients Balance'!D198/'Clients Balance'!$B198</f>
        <v>903.7917905</v>
      </c>
      <c r="E25" s="374">
        <f>$B25*'Clients Balance'!E198/'Clients Balance'!$B198</f>
        <v>919.9883461</v>
      </c>
      <c r="F25" s="374">
        <f>$B25*'Clients Balance'!F198/'Clients Balance'!$B198</f>
        <v>1469.435451</v>
      </c>
      <c r="G25" s="374">
        <f>$B25*'Clients Balance'!G198/'Clients Balance'!$B198</f>
        <v>704.3284385</v>
      </c>
      <c r="H25" s="374">
        <f>$B25*'Clients Balance'!H198/'Clients Balance'!$B198</f>
        <v>1381.995131</v>
      </c>
      <c r="I25" s="166"/>
      <c r="J25" s="166"/>
      <c r="K25" s="166"/>
      <c r="L25" s="166"/>
      <c r="M25" s="166"/>
      <c r="N25" s="166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</row>
    <row r="26" ht="22.5" customHeight="1">
      <c r="A26" s="372">
        <v>45723.0</v>
      </c>
      <c r="B26" s="373">
        <v>9849.11</v>
      </c>
      <c r="C26" s="374">
        <f>$B26*'Clients Balance'!C199/'Clients Balance'!$B199</f>
        <v>4469.570843</v>
      </c>
      <c r="D26" s="374">
        <f>$B26*'Clients Balance'!D199/'Clients Balance'!$B199</f>
        <v>903.7917905</v>
      </c>
      <c r="E26" s="374">
        <f>$B26*'Clients Balance'!E199/'Clients Balance'!$B199</f>
        <v>919.9883461</v>
      </c>
      <c r="F26" s="374">
        <f>$B26*'Clients Balance'!F199/'Clients Balance'!$B199</f>
        <v>1469.435451</v>
      </c>
      <c r="G26" s="374">
        <f>$B26*'Clients Balance'!G199/'Clients Balance'!$B199</f>
        <v>704.3284385</v>
      </c>
      <c r="H26" s="374">
        <f>$B26*'Clients Balance'!H199/'Clients Balance'!$B199</f>
        <v>1381.995131</v>
      </c>
      <c r="I26" s="166"/>
      <c r="J26" s="166"/>
      <c r="K26" s="166"/>
      <c r="L26" s="166"/>
      <c r="M26" s="166"/>
      <c r="N26" s="166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</row>
    <row r="27" ht="22.5" customHeight="1">
      <c r="A27" s="372">
        <v>45726.0</v>
      </c>
      <c r="B27" s="373">
        <v>9849.11</v>
      </c>
      <c r="C27" s="374">
        <f>$B27*'Clients Balance'!C200/'Clients Balance'!$B200</f>
        <v>4469.570843</v>
      </c>
      <c r="D27" s="374">
        <f>$B27*'Clients Balance'!D200/'Clients Balance'!$B200</f>
        <v>903.7917905</v>
      </c>
      <c r="E27" s="374">
        <f>$B27*'Clients Balance'!E200/'Clients Balance'!$B200</f>
        <v>919.9883461</v>
      </c>
      <c r="F27" s="374">
        <f>$B27*'Clients Balance'!F200/'Clients Balance'!$B200</f>
        <v>1469.435451</v>
      </c>
      <c r="G27" s="374">
        <f>$B27*'Clients Balance'!G200/'Clients Balance'!$B200</f>
        <v>704.3284385</v>
      </c>
      <c r="H27" s="374">
        <f>$B27*'Clients Balance'!H200/'Clients Balance'!$B200</f>
        <v>1381.995131</v>
      </c>
      <c r="I27" s="166"/>
      <c r="J27" s="166"/>
      <c r="K27" s="166"/>
      <c r="L27" s="166"/>
      <c r="M27" s="166"/>
      <c r="N27" s="166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</row>
    <row r="28" ht="22.5" customHeight="1">
      <c r="A28" s="372">
        <v>45727.0</v>
      </c>
      <c r="B28" s="373">
        <v>9849.11</v>
      </c>
      <c r="C28" s="374">
        <f>$B28*'Clients Balance'!C201/'Clients Balance'!$B201</f>
        <v>4469.570843</v>
      </c>
      <c r="D28" s="374">
        <f>$B28*'Clients Balance'!D201/'Clients Balance'!$B201</f>
        <v>903.7917905</v>
      </c>
      <c r="E28" s="374">
        <f>$B28*'Clients Balance'!E201/'Clients Balance'!$B201</f>
        <v>919.9883461</v>
      </c>
      <c r="F28" s="374">
        <f>$B28*'Clients Balance'!F201/'Clients Balance'!$B201</f>
        <v>1469.435451</v>
      </c>
      <c r="G28" s="374">
        <f>$B28*'Clients Balance'!G201/'Clients Balance'!$B201</f>
        <v>704.3284385</v>
      </c>
      <c r="H28" s="374">
        <f>$B28*'Clients Balance'!H201/'Clients Balance'!$B201</f>
        <v>1381.995131</v>
      </c>
      <c r="I28" s="166"/>
      <c r="J28" s="166"/>
      <c r="K28" s="166"/>
      <c r="L28" s="166"/>
      <c r="M28" s="166"/>
      <c r="N28" s="166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</row>
    <row r="29" ht="22.5" customHeight="1">
      <c r="A29" s="372">
        <v>45728.0</v>
      </c>
      <c r="B29" s="373">
        <v>9849.11</v>
      </c>
      <c r="C29" s="374">
        <f>$B29*'Clients Balance'!C202/'Clients Balance'!$B202</f>
        <v>4469.570843</v>
      </c>
      <c r="D29" s="374">
        <f>$B29*'Clients Balance'!D202/'Clients Balance'!$B202</f>
        <v>903.7917905</v>
      </c>
      <c r="E29" s="374">
        <f>$B29*'Clients Balance'!E202/'Clients Balance'!$B202</f>
        <v>919.9883461</v>
      </c>
      <c r="F29" s="374">
        <f>$B29*'Clients Balance'!F202/'Clients Balance'!$B202</f>
        <v>1469.435451</v>
      </c>
      <c r="G29" s="374">
        <f>$B29*'Clients Balance'!G202/'Clients Balance'!$B202</f>
        <v>704.3284385</v>
      </c>
      <c r="H29" s="374">
        <f>$B29*'Clients Balance'!H202/'Clients Balance'!$B202</f>
        <v>1381.995131</v>
      </c>
      <c r="I29" s="166"/>
      <c r="J29" s="166"/>
      <c r="K29" s="166"/>
      <c r="L29" s="166"/>
      <c r="M29" s="166"/>
      <c r="N29" s="166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</row>
    <row r="30" ht="22.5" customHeight="1">
      <c r="A30" s="372">
        <v>45729.0</v>
      </c>
      <c r="B30" s="373">
        <v>9849.11</v>
      </c>
      <c r="C30" s="374">
        <f>$B30*'Clients Balance'!C203/'Clients Balance'!$B203</f>
        <v>4469.570843</v>
      </c>
      <c r="D30" s="374">
        <f>$B30*'Clients Balance'!D203/'Clients Balance'!$B203</f>
        <v>903.7917905</v>
      </c>
      <c r="E30" s="374">
        <f>$B30*'Clients Balance'!E203/'Clients Balance'!$B203</f>
        <v>919.9883461</v>
      </c>
      <c r="F30" s="374">
        <f>$B30*'Clients Balance'!F203/'Clients Balance'!$B203</f>
        <v>1469.435451</v>
      </c>
      <c r="G30" s="374">
        <f>$B30*'Clients Balance'!G203/'Clients Balance'!$B203</f>
        <v>704.3284385</v>
      </c>
      <c r="H30" s="374">
        <f>$B30*'Clients Balance'!H203/'Clients Balance'!$B203</f>
        <v>1381.995131</v>
      </c>
      <c r="I30" s="166"/>
      <c r="J30" s="166"/>
      <c r="K30" s="166"/>
      <c r="L30" s="166"/>
      <c r="M30" s="166"/>
      <c r="N30" s="166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</row>
    <row r="31" ht="22.5" customHeight="1">
      <c r="A31" s="372">
        <v>45733.0</v>
      </c>
      <c r="B31" s="373">
        <v>9849.11</v>
      </c>
      <c r="C31" s="374">
        <f>$B31*'Clients Balance'!C204/'Clients Balance'!$B204</f>
        <v>4469.570843</v>
      </c>
      <c r="D31" s="374">
        <f>$B31*'Clients Balance'!D204/'Clients Balance'!$B204</f>
        <v>903.7917905</v>
      </c>
      <c r="E31" s="374">
        <f>$B31*'Clients Balance'!E204/'Clients Balance'!$B204</f>
        <v>919.9883461</v>
      </c>
      <c r="F31" s="374">
        <f>$B31*'Clients Balance'!F204/'Clients Balance'!$B204</f>
        <v>1469.435451</v>
      </c>
      <c r="G31" s="374">
        <f>$B31*'Clients Balance'!G204/'Clients Balance'!$B204</f>
        <v>704.3284385</v>
      </c>
      <c r="H31" s="374">
        <f>$B31*'Clients Balance'!H204/'Clients Balance'!$B204</f>
        <v>1381.995131</v>
      </c>
      <c r="I31" s="166"/>
      <c r="J31" s="166"/>
      <c r="K31" s="166"/>
      <c r="L31" s="166"/>
      <c r="M31" s="166"/>
      <c r="N31" s="166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</row>
    <row r="32" ht="22.5" customHeight="1">
      <c r="A32" s="372">
        <v>45734.0</v>
      </c>
      <c r="B32" s="373">
        <v>9849.11</v>
      </c>
      <c r="C32" s="374">
        <f>$B32*'Clients Balance'!C205/'Clients Balance'!$B205</f>
        <v>4469.570843</v>
      </c>
      <c r="D32" s="374">
        <f>$B32*'Clients Balance'!D205/'Clients Balance'!$B205</f>
        <v>903.7917905</v>
      </c>
      <c r="E32" s="374">
        <f>$B32*'Clients Balance'!E205/'Clients Balance'!$B205</f>
        <v>919.9883461</v>
      </c>
      <c r="F32" s="374">
        <f>$B32*'Clients Balance'!F205/'Clients Balance'!$B205</f>
        <v>1469.435451</v>
      </c>
      <c r="G32" s="374">
        <f>$B32*'Clients Balance'!G205/'Clients Balance'!$B205</f>
        <v>704.3284385</v>
      </c>
      <c r="H32" s="374">
        <f>$B32*'Clients Balance'!H205/'Clients Balance'!$B205</f>
        <v>1381.995131</v>
      </c>
      <c r="I32" s="166"/>
      <c r="J32" s="166"/>
      <c r="K32" s="166"/>
      <c r="L32" s="166"/>
      <c r="M32" s="166"/>
      <c r="N32" s="166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</row>
    <row r="33" ht="22.5" customHeight="1">
      <c r="A33" s="372">
        <v>45735.0</v>
      </c>
      <c r="B33" s="373">
        <v>9849.11</v>
      </c>
      <c r="C33" s="374">
        <f>$B33*'Clients Balance'!C206/'Clients Balance'!$B206</f>
        <v>4469.570843</v>
      </c>
      <c r="D33" s="374">
        <f>$B33*'Clients Balance'!D206/'Clients Balance'!$B206</f>
        <v>903.7917905</v>
      </c>
      <c r="E33" s="374">
        <f>$B33*'Clients Balance'!E206/'Clients Balance'!$B206</f>
        <v>919.9883461</v>
      </c>
      <c r="F33" s="374">
        <f>$B33*'Clients Balance'!F206/'Clients Balance'!$B206</f>
        <v>1469.435451</v>
      </c>
      <c r="G33" s="374">
        <f>$B33*'Clients Balance'!G206/'Clients Balance'!$B206</f>
        <v>704.3284385</v>
      </c>
      <c r="H33" s="374">
        <f>$B33*'Clients Balance'!H206/'Clients Balance'!$B206</f>
        <v>1381.995131</v>
      </c>
      <c r="I33" s="166"/>
      <c r="J33" s="166"/>
      <c r="K33" s="166"/>
      <c r="L33" s="166"/>
      <c r="M33" s="166"/>
      <c r="N33" s="166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</row>
    <row r="34" ht="22.5" customHeight="1">
      <c r="A34" s="372">
        <v>45736.0</v>
      </c>
      <c r="B34" s="373">
        <v>9849.11</v>
      </c>
      <c r="C34" s="374">
        <f>$B34*'Clients Balance'!C207/'Clients Balance'!$B207</f>
        <v>4469.570843</v>
      </c>
      <c r="D34" s="374">
        <f>$B34*'Clients Balance'!D207/'Clients Balance'!$B207</f>
        <v>903.7917905</v>
      </c>
      <c r="E34" s="374">
        <f>$B34*'Clients Balance'!E207/'Clients Balance'!$B207</f>
        <v>919.9883461</v>
      </c>
      <c r="F34" s="374">
        <f>$B34*'Clients Balance'!F207/'Clients Balance'!$B207</f>
        <v>1469.435451</v>
      </c>
      <c r="G34" s="374">
        <f>$B34*'Clients Balance'!G207/'Clients Balance'!$B207</f>
        <v>704.3284385</v>
      </c>
      <c r="H34" s="374">
        <f>$B34*'Clients Balance'!H207/'Clients Balance'!$B207</f>
        <v>1381.995131</v>
      </c>
      <c r="I34" s="166"/>
      <c r="J34" s="166"/>
      <c r="K34" s="166"/>
      <c r="L34" s="166"/>
      <c r="M34" s="166"/>
      <c r="N34" s="166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</row>
    <row r="35" ht="22.5" customHeight="1">
      <c r="A35" s="372">
        <v>45737.0</v>
      </c>
      <c r="B35" s="373">
        <v>9849.11</v>
      </c>
      <c r="C35" s="374">
        <f>$B35*'Clients Balance'!C208/'Clients Balance'!$B208</f>
        <v>4469.570843</v>
      </c>
      <c r="D35" s="374">
        <f>$B35*'Clients Balance'!D208/'Clients Balance'!$B208</f>
        <v>903.7917905</v>
      </c>
      <c r="E35" s="374">
        <f>$B35*'Clients Balance'!E208/'Clients Balance'!$B208</f>
        <v>919.9883461</v>
      </c>
      <c r="F35" s="374">
        <f>$B35*'Clients Balance'!F208/'Clients Balance'!$B208</f>
        <v>1469.435451</v>
      </c>
      <c r="G35" s="374">
        <f>$B35*'Clients Balance'!G208/'Clients Balance'!$B208</f>
        <v>704.3284385</v>
      </c>
      <c r="H35" s="374">
        <f>$B35*'Clients Balance'!H208/'Clients Balance'!$B208</f>
        <v>1381.995131</v>
      </c>
      <c r="I35" s="166"/>
      <c r="J35" s="166"/>
      <c r="K35" s="166"/>
      <c r="L35" s="166"/>
      <c r="M35" s="166"/>
      <c r="N35" s="166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</row>
    <row r="36" ht="22.5" customHeight="1">
      <c r="A36" s="372">
        <v>45740.0</v>
      </c>
      <c r="B36" s="373">
        <v>9849.11000000001</v>
      </c>
      <c r="C36" s="374">
        <f>$B36*'Clients Balance'!C209/'Clients Balance'!$B209</f>
        <v>4469.570843</v>
      </c>
      <c r="D36" s="374">
        <f>$B36*'Clients Balance'!D209/'Clients Balance'!$B209</f>
        <v>903.7917905</v>
      </c>
      <c r="E36" s="374">
        <f>$B36*'Clients Balance'!E209/'Clients Balance'!$B209</f>
        <v>919.9883461</v>
      </c>
      <c r="F36" s="374">
        <f>$B36*'Clients Balance'!F209/'Clients Balance'!$B209</f>
        <v>1469.435451</v>
      </c>
      <c r="G36" s="374">
        <f>$B36*'Clients Balance'!G209/'Clients Balance'!$B209</f>
        <v>704.3284385</v>
      </c>
      <c r="H36" s="374">
        <f>$B36*'Clients Balance'!H209/'Clients Balance'!$B209</f>
        <v>1381.995131</v>
      </c>
      <c r="I36" s="166"/>
      <c r="J36" s="166"/>
      <c r="K36" s="166"/>
      <c r="L36" s="166"/>
      <c r="M36" s="166"/>
      <c r="N36" s="166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</row>
    <row r="37" ht="22.5" customHeight="1">
      <c r="A37" s="372">
        <v>45741.0</v>
      </c>
      <c r="B37" s="373">
        <v>9849.11000000001</v>
      </c>
      <c r="C37" s="374">
        <f>$B37*'Clients Balance'!C210/'Clients Balance'!$B210</f>
        <v>4469.570843</v>
      </c>
      <c r="D37" s="374">
        <f>$B37*'Clients Balance'!D210/'Clients Balance'!$B210</f>
        <v>903.7917905</v>
      </c>
      <c r="E37" s="374">
        <f>$B37*'Clients Balance'!E210/'Clients Balance'!$B210</f>
        <v>919.9883461</v>
      </c>
      <c r="F37" s="374">
        <f>$B37*'Clients Balance'!F210/'Clients Balance'!$B210</f>
        <v>1469.435451</v>
      </c>
      <c r="G37" s="374">
        <f>$B37*'Clients Balance'!G210/'Clients Balance'!$B210</f>
        <v>704.3284385</v>
      </c>
      <c r="H37" s="374">
        <f>$B37*'Clients Balance'!H210/'Clients Balance'!$B210</f>
        <v>1381.995131</v>
      </c>
      <c r="I37" s="166"/>
      <c r="J37" s="166"/>
      <c r="K37" s="166"/>
      <c r="L37" s="166"/>
      <c r="M37" s="166"/>
      <c r="N37" s="166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</row>
    <row r="38" ht="22.5" customHeight="1">
      <c r="A38" s="372">
        <v>45742.0</v>
      </c>
      <c r="B38" s="373">
        <v>9849.11000000001</v>
      </c>
      <c r="C38" s="374">
        <f>$B38*'Clients Balance'!C211/'Clients Balance'!$B211</f>
        <v>4469.570843</v>
      </c>
      <c r="D38" s="374">
        <f>$B38*'Clients Balance'!D211/'Clients Balance'!$B211</f>
        <v>903.7917905</v>
      </c>
      <c r="E38" s="374">
        <f>$B38*'Clients Balance'!E211/'Clients Balance'!$B211</f>
        <v>919.9883461</v>
      </c>
      <c r="F38" s="374">
        <f>$B38*'Clients Balance'!F211/'Clients Balance'!$B211</f>
        <v>1469.435451</v>
      </c>
      <c r="G38" s="374">
        <f>$B38*'Clients Balance'!G211/'Clients Balance'!$B211</f>
        <v>704.3284385</v>
      </c>
      <c r="H38" s="374">
        <f>$B38*'Clients Balance'!H211/'Clients Balance'!$B211</f>
        <v>1381.995131</v>
      </c>
      <c r="I38" s="166"/>
      <c r="J38" s="166"/>
      <c r="K38" s="166"/>
      <c r="L38" s="166"/>
      <c r="M38" s="166"/>
      <c r="N38" s="166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</row>
    <row r="39" ht="22.5" customHeight="1">
      <c r="A39" s="372">
        <v>45743.0</v>
      </c>
      <c r="B39" s="373">
        <v>9849.11000000001</v>
      </c>
      <c r="C39" s="374">
        <f>$B39*'Clients Balance'!C212/'Clients Balance'!$B212</f>
        <v>4469.570843</v>
      </c>
      <c r="D39" s="374">
        <f>$B39*'Clients Balance'!D212/'Clients Balance'!$B212</f>
        <v>903.7917905</v>
      </c>
      <c r="E39" s="374">
        <f>$B39*'Clients Balance'!E212/'Clients Balance'!$B212</f>
        <v>919.9883461</v>
      </c>
      <c r="F39" s="374">
        <f>$B39*'Clients Balance'!F212/'Clients Balance'!$B212</f>
        <v>1469.435451</v>
      </c>
      <c r="G39" s="374">
        <f>$B39*'Clients Balance'!G212/'Clients Balance'!$B212</f>
        <v>704.3284385</v>
      </c>
      <c r="H39" s="374">
        <f>$B39*'Clients Balance'!H212/'Clients Balance'!$B212</f>
        <v>1381.995131</v>
      </c>
      <c r="I39" s="166"/>
      <c r="J39" s="166"/>
      <c r="K39" s="166"/>
      <c r="L39" s="166"/>
      <c r="M39" s="166"/>
      <c r="N39" s="166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</row>
    <row r="40" ht="22.5" customHeight="1">
      <c r="A40" s="372">
        <v>45744.0</v>
      </c>
      <c r="B40" s="373">
        <v>9849.11000000001</v>
      </c>
      <c r="C40" s="374">
        <f>$B40*'Clients Balance'!C213/'Clients Balance'!$B213</f>
        <v>4469.570843</v>
      </c>
      <c r="D40" s="374">
        <f>$B40*'Clients Balance'!D213/'Clients Balance'!$B213</f>
        <v>903.7917905</v>
      </c>
      <c r="E40" s="374">
        <f>$B40*'Clients Balance'!E213/'Clients Balance'!$B213</f>
        <v>919.9883461</v>
      </c>
      <c r="F40" s="374">
        <f>$B40*'Clients Balance'!F213/'Clients Balance'!$B213</f>
        <v>1469.435451</v>
      </c>
      <c r="G40" s="374">
        <f>$B40*'Clients Balance'!G213/'Clients Balance'!$B213</f>
        <v>704.3284385</v>
      </c>
      <c r="H40" s="374">
        <f>$B40*'Clients Balance'!H213/'Clients Balance'!$B213</f>
        <v>1381.995131</v>
      </c>
      <c r="I40" s="166"/>
      <c r="J40" s="166"/>
      <c r="K40" s="166"/>
      <c r="L40" s="166"/>
      <c r="M40" s="166"/>
      <c r="N40" s="166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</row>
    <row r="41" ht="22.5" customHeight="1">
      <c r="A41" s="186">
        <f>'PROP DAILY PNL'!A208</f>
        <v>45748</v>
      </c>
      <c r="B41" s="373">
        <v>14730.74</v>
      </c>
      <c r="C41" s="374">
        <f>$B41*'PERCENTAGE SHARING'!C2</f>
        <v>5397.942051</v>
      </c>
      <c r="D41" s="374">
        <f>$B41*'PERCENTAGE SHARING'!D2</f>
        <v>861.8886077</v>
      </c>
      <c r="E41" s="374">
        <f>$B41*'PERCENTAGE SHARING'!E2</f>
        <v>839.4371556</v>
      </c>
      <c r="F41" s="374">
        <f>$B41*'PERCENTAGE SHARING'!F2</f>
        <v>0</v>
      </c>
      <c r="G41" s="374">
        <f>$B41*'PERCENTAGE SHARING'!G2</f>
        <v>733.5288621</v>
      </c>
      <c r="H41" s="374">
        <f>$B41*'PERCENTAGE SHARING'!H2</f>
        <v>3512.911011</v>
      </c>
      <c r="I41" s="374">
        <f>$B41*'PERCENTAGE SHARING'!I2</f>
        <v>655.1109174</v>
      </c>
      <c r="J41" s="374">
        <f>$B41*'PERCENTAGE SHARING'!J2</f>
        <v>1310.221835</v>
      </c>
      <c r="K41" s="374">
        <f>$B41*'PERCENTAGE SHARING'!K2</f>
        <v>655.1109174</v>
      </c>
      <c r="L41" s="374">
        <f>$B41*'PERCENTAGE SHARING'!L2</f>
        <v>382.2943214</v>
      </c>
      <c r="M41" s="374">
        <f>$B41*'PERCENTAGE SHARING'!M2</f>
        <v>382.2943214</v>
      </c>
      <c r="N41" s="374">
        <f>$B41*'PERCENTAGE SHARING'!N2</f>
        <v>0</v>
      </c>
      <c r="O41" s="375">
        <f>$B41*'PERCENTAGE SHARING'!O2</f>
        <v>0</v>
      </c>
      <c r="P41" s="375">
        <f>$B41*'PERCENTAGE SHARING'!P2</f>
        <v>0</v>
      </c>
      <c r="Q41" s="375">
        <f>$B41*'PERCENTAGE SHARING'!Q2</f>
        <v>0</v>
      </c>
      <c r="R41" s="375">
        <f>$B41*'PERCENTAGE SHARING'!R2</f>
        <v>0</v>
      </c>
      <c r="S41" s="134"/>
      <c r="T41" s="134"/>
      <c r="U41" s="134"/>
      <c r="V41" s="134"/>
      <c r="W41" s="134"/>
      <c r="X41" s="134"/>
      <c r="Y41" s="134"/>
    </row>
    <row r="42" ht="22.5" customHeight="1">
      <c r="A42" s="186">
        <f>'PROP DAILY PNL'!A209</f>
        <v>45749</v>
      </c>
      <c r="B42" s="373">
        <v>14730.74</v>
      </c>
      <c r="C42" s="374">
        <f>$B42*'PERCENTAGE SHARING'!C3</f>
        <v>5161.651427</v>
      </c>
      <c r="D42" s="374">
        <f>$B42*'PERCENTAGE SHARING'!D3</f>
        <v>824.1601188</v>
      </c>
      <c r="E42" s="374">
        <f>$B42*'PERCENTAGE SHARING'!E3</f>
        <v>802.6914612</v>
      </c>
      <c r="F42" s="374">
        <f>$B42*'PERCENTAGE SHARING'!F3</f>
        <v>0</v>
      </c>
      <c r="G42" s="374">
        <f>$B42*'PERCENTAGE SHARING'!G3</f>
        <v>701.419219</v>
      </c>
      <c r="H42" s="374">
        <f>$B42*'PERCENTAGE SHARING'!H3</f>
        <v>3359.136123</v>
      </c>
      <c r="I42" s="374">
        <f>$B42*'PERCENTAGE SHARING'!I3</f>
        <v>626.4339575</v>
      </c>
      <c r="J42" s="374">
        <f>$B42*'PERCENTAGE SHARING'!J3</f>
        <v>1252.867915</v>
      </c>
      <c r="K42" s="374">
        <f>$B42*'PERCENTAGE SHARING'!K3</f>
        <v>626.4339575</v>
      </c>
      <c r="L42" s="374">
        <f>$B42*'PERCENTAGE SHARING'!L3</f>
        <v>365.5596913</v>
      </c>
      <c r="M42" s="374">
        <f>$B42*'PERCENTAGE SHARING'!M3</f>
        <v>365.5596913</v>
      </c>
      <c r="N42" s="374">
        <f>$B42*'PERCENTAGE SHARING'!N3</f>
        <v>644.8264378</v>
      </c>
      <c r="O42" s="375">
        <f>$B42*'PERCENTAGE SHARING'!O3</f>
        <v>0</v>
      </c>
      <c r="P42" s="375">
        <f>$B42*'PERCENTAGE SHARING'!P3</f>
        <v>0</v>
      </c>
      <c r="Q42" s="375">
        <f>$B42*'PERCENTAGE SHARING'!Q3</f>
        <v>0</v>
      </c>
      <c r="R42" s="375">
        <f>$B42*'PERCENTAGE SHARING'!R3</f>
        <v>0</v>
      </c>
      <c r="S42" s="134"/>
      <c r="T42" s="134"/>
      <c r="U42" s="134"/>
      <c r="V42" s="134"/>
      <c r="W42" s="134"/>
      <c r="X42" s="134"/>
      <c r="Y42" s="134"/>
    </row>
    <row r="43" ht="22.5" customHeight="1">
      <c r="A43" s="186">
        <f>'PROP DAILY PNL'!A210</f>
        <v>45750</v>
      </c>
      <c r="B43" s="373">
        <v>14730.74</v>
      </c>
      <c r="C43" s="374">
        <f>$B43*'PERCENTAGE SHARING'!C4</f>
        <v>5161.651427</v>
      </c>
      <c r="D43" s="374">
        <f>$B43*'PERCENTAGE SHARING'!D4</f>
        <v>824.1601188</v>
      </c>
      <c r="E43" s="374">
        <f>$B43*'PERCENTAGE SHARING'!E4</f>
        <v>802.6914612</v>
      </c>
      <c r="F43" s="374">
        <f>$B43*'PERCENTAGE SHARING'!F4</f>
        <v>0</v>
      </c>
      <c r="G43" s="374">
        <f>$B43*'PERCENTAGE SHARING'!G4</f>
        <v>701.419219</v>
      </c>
      <c r="H43" s="374">
        <f>$B43*'PERCENTAGE SHARING'!H4</f>
        <v>3359.136123</v>
      </c>
      <c r="I43" s="374">
        <f>$B43*'PERCENTAGE SHARING'!I4</f>
        <v>626.4339575</v>
      </c>
      <c r="J43" s="374">
        <f>$B43*'PERCENTAGE SHARING'!J4</f>
        <v>1252.867915</v>
      </c>
      <c r="K43" s="374">
        <f>$B43*'PERCENTAGE SHARING'!K4</f>
        <v>626.4339575</v>
      </c>
      <c r="L43" s="374">
        <f>$B43*'PERCENTAGE SHARING'!L4</f>
        <v>365.5596913</v>
      </c>
      <c r="M43" s="374">
        <f>$B43*'PERCENTAGE SHARING'!M4</f>
        <v>365.5596913</v>
      </c>
      <c r="N43" s="374">
        <f>$B43*'PERCENTAGE SHARING'!N4</f>
        <v>644.8264378</v>
      </c>
      <c r="O43" s="375">
        <f>$B43*'PERCENTAGE SHARING'!O4</f>
        <v>0</v>
      </c>
      <c r="P43" s="375">
        <f>$B43*'PERCENTAGE SHARING'!P4</f>
        <v>0</v>
      </c>
      <c r="Q43" s="375">
        <f>$B43*'PERCENTAGE SHARING'!Q4</f>
        <v>0</v>
      </c>
      <c r="R43" s="375">
        <f>$B43*'PERCENTAGE SHARING'!R4</f>
        <v>0</v>
      </c>
      <c r="S43" s="134"/>
      <c r="T43" s="134"/>
      <c r="U43" s="134"/>
      <c r="V43" s="134"/>
      <c r="W43" s="134"/>
      <c r="X43" s="134"/>
      <c r="Y43" s="134"/>
    </row>
    <row r="44" ht="22.5" customHeight="1">
      <c r="A44" s="186">
        <f>'PROP DAILY PNL'!A211</f>
        <v>45751</v>
      </c>
      <c r="B44" s="373">
        <v>14730.74</v>
      </c>
      <c r="C44" s="374">
        <f>$B44*'PERCENTAGE SHARING'!C5</f>
        <v>5161.651427</v>
      </c>
      <c r="D44" s="374">
        <f>$B44*'PERCENTAGE SHARING'!D5</f>
        <v>824.1601188</v>
      </c>
      <c r="E44" s="374">
        <f>$B44*'PERCENTAGE SHARING'!E5</f>
        <v>802.6914612</v>
      </c>
      <c r="F44" s="374">
        <f>$B44*'PERCENTAGE SHARING'!F5</f>
        <v>0</v>
      </c>
      <c r="G44" s="374">
        <f>$B44*'PERCENTAGE SHARING'!G5</f>
        <v>701.419219</v>
      </c>
      <c r="H44" s="374">
        <f>$B44*'PERCENTAGE SHARING'!H5</f>
        <v>3359.136123</v>
      </c>
      <c r="I44" s="374">
        <f>$B44*'PERCENTAGE SHARING'!I5</f>
        <v>626.4339575</v>
      </c>
      <c r="J44" s="374">
        <f>$B44*'PERCENTAGE SHARING'!J5</f>
        <v>1252.867915</v>
      </c>
      <c r="K44" s="374">
        <f>$B44*'PERCENTAGE SHARING'!K5</f>
        <v>626.4339575</v>
      </c>
      <c r="L44" s="374">
        <f>$B44*'PERCENTAGE SHARING'!L5</f>
        <v>365.5596913</v>
      </c>
      <c r="M44" s="374">
        <f>$B44*'PERCENTAGE SHARING'!M5</f>
        <v>365.5596913</v>
      </c>
      <c r="N44" s="374">
        <f>$B44*'PERCENTAGE SHARING'!N5</f>
        <v>644.8264378</v>
      </c>
      <c r="O44" s="375">
        <f>$B44*'PERCENTAGE SHARING'!O5</f>
        <v>0</v>
      </c>
      <c r="P44" s="375">
        <f>$B44*'PERCENTAGE SHARING'!P5</f>
        <v>0</v>
      </c>
      <c r="Q44" s="375">
        <f>$B44*'PERCENTAGE SHARING'!Q5</f>
        <v>0</v>
      </c>
      <c r="R44" s="375">
        <f>$B44*'PERCENTAGE SHARING'!R5</f>
        <v>0</v>
      </c>
      <c r="S44" s="134"/>
      <c r="T44" s="134"/>
      <c r="U44" s="134"/>
      <c r="V44" s="134"/>
      <c r="W44" s="134"/>
      <c r="X44" s="134"/>
      <c r="Y44" s="134"/>
    </row>
    <row r="45" ht="22.5" customHeight="1">
      <c r="A45" s="186">
        <f>'PROP DAILY PNL'!A212</f>
        <v>45754</v>
      </c>
      <c r="B45" s="373">
        <v>14730.74</v>
      </c>
      <c r="C45" s="374">
        <f>$B45*'PERCENTAGE SHARING'!C6</f>
        <v>5161.651427</v>
      </c>
      <c r="D45" s="374">
        <f>$B45*'PERCENTAGE SHARING'!D6</f>
        <v>824.1601188</v>
      </c>
      <c r="E45" s="374">
        <f>$B45*'PERCENTAGE SHARING'!E6</f>
        <v>802.6914612</v>
      </c>
      <c r="F45" s="374">
        <f>$B45*'PERCENTAGE SHARING'!F6</f>
        <v>0</v>
      </c>
      <c r="G45" s="374">
        <f>$B45*'PERCENTAGE SHARING'!G6</f>
        <v>701.419219</v>
      </c>
      <c r="H45" s="374">
        <f>$B45*'PERCENTAGE SHARING'!H6</f>
        <v>3359.136123</v>
      </c>
      <c r="I45" s="374">
        <f>$B45*'PERCENTAGE SHARING'!I6</f>
        <v>626.4339575</v>
      </c>
      <c r="J45" s="374">
        <f>$B45*'PERCENTAGE SHARING'!J6</f>
        <v>1252.867915</v>
      </c>
      <c r="K45" s="374">
        <f>$B45*'PERCENTAGE SHARING'!K6</f>
        <v>626.4339575</v>
      </c>
      <c r="L45" s="374">
        <f>$B45*'PERCENTAGE SHARING'!L6</f>
        <v>365.5596913</v>
      </c>
      <c r="M45" s="374">
        <f>$B45*'PERCENTAGE SHARING'!M6</f>
        <v>365.5596913</v>
      </c>
      <c r="N45" s="374">
        <f>$B45*'PERCENTAGE SHARING'!N6</f>
        <v>644.8264378</v>
      </c>
      <c r="O45" s="375">
        <f>$B45*'PERCENTAGE SHARING'!O6</f>
        <v>0</v>
      </c>
      <c r="P45" s="375">
        <f>$B45*'PERCENTAGE SHARING'!P6</f>
        <v>0</v>
      </c>
      <c r="Q45" s="375">
        <f>$B45*'PERCENTAGE SHARING'!Q6</f>
        <v>0</v>
      </c>
      <c r="R45" s="375">
        <f>$B45*'PERCENTAGE SHARING'!R6</f>
        <v>0</v>
      </c>
      <c r="S45" s="134"/>
      <c r="T45" s="134"/>
      <c r="U45" s="134"/>
      <c r="V45" s="134"/>
      <c r="W45" s="134"/>
      <c r="X45" s="134"/>
      <c r="Y45" s="134"/>
    </row>
    <row r="46" ht="22.5" customHeight="1">
      <c r="A46" s="186">
        <f>'PROP DAILY PNL'!A213</f>
        <v>45755</v>
      </c>
      <c r="B46" s="373">
        <v>14730.74</v>
      </c>
      <c r="C46" s="374">
        <f>$B46*'PERCENTAGE SHARING'!C7</f>
        <v>5032.661743</v>
      </c>
      <c r="D46" s="374">
        <f>$B46*'PERCENTAGE SHARING'!D7</f>
        <v>803.5643551</v>
      </c>
      <c r="E46" s="374">
        <f>$B46*'PERCENTAGE SHARING'!E7</f>
        <v>782.6321992</v>
      </c>
      <c r="F46" s="374">
        <f>$B46*'PERCENTAGE SHARING'!F7</f>
        <v>0</v>
      </c>
      <c r="G46" s="374">
        <f>$B46*'PERCENTAGE SHARING'!G7</f>
        <v>683.8907507</v>
      </c>
      <c r="H46" s="374">
        <f>$B46*'PERCENTAGE SHARING'!H7</f>
        <v>3275.191302</v>
      </c>
      <c r="I46" s="374">
        <f>$B46*'PERCENTAGE SHARING'!I7</f>
        <v>610.7793711</v>
      </c>
      <c r="J46" s="374">
        <f>$B46*'PERCENTAGE SHARING'!J7</f>
        <v>1221.558742</v>
      </c>
      <c r="K46" s="374">
        <f>$B46*'PERCENTAGE SHARING'!K7</f>
        <v>610.7793711</v>
      </c>
      <c r="L46" s="374">
        <f>$B46*'PERCENTAGE SHARING'!L7</f>
        <v>356.4243536</v>
      </c>
      <c r="M46" s="374">
        <f>$B46*'PERCENTAGE SHARING'!M7</f>
        <v>356.4243536</v>
      </c>
      <c r="N46" s="374">
        <f>$B46*'PERCENTAGE SHARING'!N7</f>
        <v>628.7122232</v>
      </c>
      <c r="O46" s="375">
        <f>$B46*'PERCENTAGE SHARING'!O7</f>
        <v>368.1212354</v>
      </c>
      <c r="P46" s="375">
        <f>$B46*'PERCENTAGE SHARING'!P7</f>
        <v>0</v>
      </c>
      <c r="Q46" s="375">
        <f>$B46*'PERCENTAGE SHARING'!Q7</f>
        <v>0</v>
      </c>
      <c r="R46" s="375">
        <f>$B46*'PERCENTAGE SHARING'!R7</f>
        <v>0</v>
      </c>
      <c r="S46" s="134"/>
      <c r="T46" s="134"/>
      <c r="U46" s="134"/>
      <c r="V46" s="134"/>
      <c r="W46" s="134"/>
      <c r="X46" s="134"/>
      <c r="Y46" s="134"/>
    </row>
    <row r="47" ht="22.5" customHeight="1">
      <c r="A47" s="186">
        <f>'PROP DAILY PNL'!A214</f>
        <v>45756</v>
      </c>
      <c r="B47" s="373">
        <v>14730.74</v>
      </c>
      <c r="C47" s="374">
        <f>$B47*'PERCENTAGE SHARING'!C8</f>
        <v>5032.661743</v>
      </c>
      <c r="D47" s="374">
        <f>$B47*'PERCENTAGE SHARING'!D8</f>
        <v>803.5643551</v>
      </c>
      <c r="E47" s="374">
        <f>$B47*'PERCENTAGE SHARING'!E8</f>
        <v>782.6321992</v>
      </c>
      <c r="F47" s="374">
        <f>$B47*'PERCENTAGE SHARING'!F8</f>
        <v>0</v>
      </c>
      <c r="G47" s="374">
        <f>$B47*'PERCENTAGE SHARING'!G8</f>
        <v>683.8907507</v>
      </c>
      <c r="H47" s="374">
        <f>$B47*'PERCENTAGE SHARING'!H8</f>
        <v>3275.191302</v>
      </c>
      <c r="I47" s="374">
        <f>$B47*'PERCENTAGE SHARING'!I8</f>
        <v>610.7793711</v>
      </c>
      <c r="J47" s="374">
        <f>$B47*'PERCENTAGE SHARING'!J8</f>
        <v>1221.558742</v>
      </c>
      <c r="K47" s="374">
        <f>$B47*'PERCENTAGE SHARING'!K8</f>
        <v>610.7793711</v>
      </c>
      <c r="L47" s="374">
        <f>$B47*'PERCENTAGE SHARING'!L8</f>
        <v>356.4243536</v>
      </c>
      <c r="M47" s="374">
        <f>$B47*'PERCENTAGE SHARING'!M8</f>
        <v>356.4243536</v>
      </c>
      <c r="N47" s="374">
        <f>$B47*'PERCENTAGE SHARING'!N8</f>
        <v>628.7122232</v>
      </c>
      <c r="O47" s="375">
        <f>$B47*'PERCENTAGE SHARING'!O8</f>
        <v>368.1212354</v>
      </c>
      <c r="P47" s="375">
        <f>$B47*'PERCENTAGE SHARING'!P8</f>
        <v>0</v>
      </c>
      <c r="Q47" s="375">
        <f>$B47*'PERCENTAGE SHARING'!Q8</f>
        <v>0</v>
      </c>
      <c r="R47" s="375">
        <f>$B47*'PERCENTAGE SHARING'!R8</f>
        <v>0</v>
      </c>
      <c r="S47" s="134"/>
      <c r="T47" s="134"/>
      <c r="U47" s="134"/>
      <c r="V47" s="134"/>
      <c r="W47" s="134"/>
      <c r="X47" s="134"/>
      <c r="Y47" s="134"/>
    </row>
    <row r="48" ht="22.5" customHeight="1">
      <c r="A48" s="186">
        <f>'PROP DAILY PNL'!A215</f>
        <v>45758</v>
      </c>
      <c r="B48" s="373">
        <v>14730.74</v>
      </c>
      <c r="C48" s="374">
        <f>$B48*'PERCENTAGE SHARING'!C9</f>
        <v>5032.661743</v>
      </c>
      <c r="D48" s="374">
        <f>$B48*'PERCENTAGE SHARING'!D9</f>
        <v>803.5643551</v>
      </c>
      <c r="E48" s="374">
        <f>$B48*'PERCENTAGE SHARING'!E9</f>
        <v>782.6321992</v>
      </c>
      <c r="F48" s="374">
        <f>$B48*'PERCENTAGE SHARING'!F9</f>
        <v>0</v>
      </c>
      <c r="G48" s="374">
        <f>$B48*'PERCENTAGE SHARING'!G9</f>
        <v>683.8907507</v>
      </c>
      <c r="H48" s="374">
        <f>$B48*'PERCENTAGE SHARING'!H9</f>
        <v>3275.191302</v>
      </c>
      <c r="I48" s="374">
        <f>$B48*'PERCENTAGE SHARING'!I9</f>
        <v>610.7793711</v>
      </c>
      <c r="J48" s="374">
        <f>$B48*'PERCENTAGE SHARING'!J9</f>
        <v>1221.558742</v>
      </c>
      <c r="K48" s="374">
        <f>$B48*'PERCENTAGE SHARING'!K9</f>
        <v>610.7793711</v>
      </c>
      <c r="L48" s="374">
        <f>$B48*'PERCENTAGE SHARING'!L9</f>
        <v>356.4243536</v>
      </c>
      <c r="M48" s="374">
        <f>$B48*'PERCENTAGE SHARING'!M9</f>
        <v>356.4243536</v>
      </c>
      <c r="N48" s="374">
        <f>$B48*'PERCENTAGE SHARING'!N9</f>
        <v>628.7122232</v>
      </c>
      <c r="O48" s="375">
        <f>$B48*'PERCENTAGE SHARING'!O9</f>
        <v>368.1212354</v>
      </c>
      <c r="P48" s="375">
        <f>$B48*'PERCENTAGE SHARING'!P9</f>
        <v>0</v>
      </c>
      <c r="Q48" s="375">
        <f>$B48*'PERCENTAGE SHARING'!Q9</f>
        <v>0</v>
      </c>
      <c r="R48" s="375">
        <f>$B48*'PERCENTAGE SHARING'!R9</f>
        <v>0</v>
      </c>
      <c r="S48" s="134"/>
      <c r="T48" s="134"/>
      <c r="U48" s="134"/>
      <c r="V48" s="134"/>
      <c r="W48" s="134"/>
      <c r="X48" s="134"/>
      <c r="Y48" s="134"/>
    </row>
    <row r="49" ht="22.5" customHeight="1">
      <c r="A49" s="186">
        <f>'PROP DAILY PNL'!A216</f>
        <v>45762</v>
      </c>
      <c r="B49" s="373">
        <v>14730.74</v>
      </c>
      <c r="C49" s="374">
        <f>$B49*'PERCENTAGE SHARING'!C10</f>
        <v>5032.661743</v>
      </c>
      <c r="D49" s="374">
        <f>$B49*'PERCENTAGE SHARING'!D10</f>
        <v>803.5643551</v>
      </c>
      <c r="E49" s="374">
        <f>$B49*'PERCENTAGE SHARING'!E10</f>
        <v>782.6321992</v>
      </c>
      <c r="F49" s="374">
        <f>$B49*'PERCENTAGE SHARING'!F10</f>
        <v>0</v>
      </c>
      <c r="G49" s="374">
        <f>$B49*'PERCENTAGE SHARING'!G10</f>
        <v>683.8907507</v>
      </c>
      <c r="H49" s="374">
        <f>$B49*'PERCENTAGE SHARING'!H10</f>
        <v>3275.191302</v>
      </c>
      <c r="I49" s="374">
        <f>$B49*'PERCENTAGE SHARING'!I10</f>
        <v>610.7793711</v>
      </c>
      <c r="J49" s="374">
        <f>$B49*'PERCENTAGE SHARING'!J10</f>
        <v>1221.558742</v>
      </c>
      <c r="K49" s="374">
        <f>$B49*'PERCENTAGE SHARING'!K10</f>
        <v>610.7793711</v>
      </c>
      <c r="L49" s="374">
        <f>$B49*'PERCENTAGE SHARING'!L10</f>
        <v>356.4243536</v>
      </c>
      <c r="M49" s="374">
        <f>$B49*'PERCENTAGE SHARING'!M10</f>
        <v>356.4243536</v>
      </c>
      <c r="N49" s="374">
        <f>$B49*'PERCENTAGE SHARING'!N10</f>
        <v>628.7122232</v>
      </c>
      <c r="O49" s="375">
        <f>$B49*'PERCENTAGE SHARING'!O10</f>
        <v>368.1212354</v>
      </c>
      <c r="P49" s="375">
        <f>$B49*'PERCENTAGE SHARING'!P10</f>
        <v>0</v>
      </c>
      <c r="Q49" s="375">
        <f>$B49*'PERCENTAGE SHARING'!Q10</f>
        <v>0</v>
      </c>
      <c r="R49" s="375">
        <f>$B49*'PERCENTAGE SHARING'!R10</f>
        <v>0</v>
      </c>
      <c r="S49" s="134"/>
      <c r="T49" s="134"/>
      <c r="U49" s="134"/>
      <c r="V49" s="134"/>
      <c r="W49" s="134"/>
      <c r="X49" s="134"/>
      <c r="Y49" s="134"/>
    </row>
    <row r="50" ht="22.5" customHeight="1">
      <c r="A50" s="186">
        <f>'PROP DAILY PNL'!A217</f>
        <v>45763</v>
      </c>
      <c r="B50" s="373">
        <v>14730.74</v>
      </c>
      <c r="C50" s="374">
        <f>$B50*'PERCENTAGE SHARING'!C11</f>
        <v>5032.661743</v>
      </c>
      <c r="D50" s="374">
        <f>$B50*'PERCENTAGE SHARING'!D11</f>
        <v>803.5643551</v>
      </c>
      <c r="E50" s="374">
        <f>$B50*'PERCENTAGE SHARING'!E11</f>
        <v>782.6321992</v>
      </c>
      <c r="F50" s="374">
        <f>$B50*'PERCENTAGE SHARING'!F11</f>
        <v>0</v>
      </c>
      <c r="G50" s="374">
        <f>$B50*'PERCENTAGE SHARING'!G11</f>
        <v>683.8907507</v>
      </c>
      <c r="H50" s="374">
        <f>$B50*'PERCENTAGE SHARING'!H11</f>
        <v>3275.191302</v>
      </c>
      <c r="I50" s="374">
        <f>$B50*'PERCENTAGE SHARING'!I11</f>
        <v>610.7793711</v>
      </c>
      <c r="J50" s="374">
        <f>$B50*'PERCENTAGE SHARING'!J11</f>
        <v>1221.558742</v>
      </c>
      <c r="K50" s="374">
        <f>$B50*'PERCENTAGE SHARING'!K11</f>
        <v>610.7793711</v>
      </c>
      <c r="L50" s="374">
        <f>$B50*'PERCENTAGE SHARING'!L11</f>
        <v>356.4243536</v>
      </c>
      <c r="M50" s="374">
        <f>$B50*'PERCENTAGE SHARING'!M11</f>
        <v>356.4243536</v>
      </c>
      <c r="N50" s="374">
        <f>$B50*'PERCENTAGE SHARING'!N11</f>
        <v>628.7122232</v>
      </c>
      <c r="O50" s="375">
        <f>$B50*'PERCENTAGE SHARING'!O11</f>
        <v>368.1212354</v>
      </c>
      <c r="P50" s="375">
        <f>$B50*'PERCENTAGE SHARING'!P11</f>
        <v>0</v>
      </c>
      <c r="Q50" s="375">
        <f>$B50*'PERCENTAGE SHARING'!Q11</f>
        <v>0</v>
      </c>
      <c r="R50" s="375">
        <f>$B50*'PERCENTAGE SHARING'!R11</f>
        <v>0</v>
      </c>
      <c r="S50" s="134"/>
      <c r="T50" s="134"/>
      <c r="U50" s="134"/>
      <c r="V50" s="134"/>
      <c r="W50" s="134"/>
      <c r="X50" s="134"/>
      <c r="Y50" s="134"/>
    </row>
    <row r="51" ht="22.5" customHeight="1">
      <c r="A51" s="186">
        <f>'PROP DAILY PNL'!A218</f>
        <v>45764</v>
      </c>
      <c r="B51" s="373">
        <v>14730.74</v>
      </c>
      <c r="C51" s="374">
        <f>$B51*'PERCENTAGE SHARING'!C12</f>
        <v>5032.661743</v>
      </c>
      <c r="D51" s="374">
        <f>$B51*'PERCENTAGE SHARING'!D12</f>
        <v>803.5643551</v>
      </c>
      <c r="E51" s="374">
        <f>$B51*'PERCENTAGE SHARING'!E12</f>
        <v>782.6321992</v>
      </c>
      <c r="F51" s="374">
        <f>$B51*'PERCENTAGE SHARING'!F12</f>
        <v>0</v>
      </c>
      <c r="G51" s="374">
        <f>$B51*'PERCENTAGE SHARING'!G12</f>
        <v>683.8907507</v>
      </c>
      <c r="H51" s="374">
        <f>$B51*'PERCENTAGE SHARING'!H12</f>
        <v>3275.191302</v>
      </c>
      <c r="I51" s="374">
        <f>$B51*'PERCENTAGE SHARING'!I12</f>
        <v>610.7793711</v>
      </c>
      <c r="J51" s="374">
        <f>$B51*'PERCENTAGE SHARING'!J12</f>
        <v>1221.558742</v>
      </c>
      <c r="K51" s="374">
        <f>$B51*'PERCENTAGE SHARING'!K12</f>
        <v>610.7793711</v>
      </c>
      <c r="L51" s="374">
        <f>$B51*'PERCENTAGE SHARING'!L12</f>
        <v>356.4243536</v>
      </c>
      <c r="M51" s="374">
        <f>$B51*'PERCENTAGE SHARING'!M12</f>
        <v>356.4243536</v>
      </c>
      <c r="N51" s="374">
        <f>$B51*'PERCENTAGE SHARING'!N12</f>
        <v>628.7122232</v>
      </c>
      <c r="O51" s="375">
        <f>$B51*'PERCENTAGE SHARING'!O12</f>
        <v>368.1212354</v>
      </c>
      <c r="P51" s="375">
        <f>$B51*'PERCENTAGE SHARING'!P12</f>
        <v>0</v>
      </c>
      <c r="Q51" s="375">
        <f>$B51*'PERCENTAGE SHARING'!Q12</f>
        <v>0</v>
      </c>
      <c r="R51" s="375">
        <f>$B51*'PERCENTAGE SHARING'!R12</f>
        <v>0</v>
      </c>
      <c r="S51" s="134"/>
      <c r="T51" s="134"/>
      <c r="U51" s="134"/>
      <c r="V51" s="134"/>
      <c r="W51" s="134"/>
      <c r="X51" s="134"/>
      <c r="Y51" s="134"/>
    </row>
    <row r="52" ht="22.5" customHeight="1">
      <c r="A52" s="186">
        <f>'PROP DAILY PNL'!A219</f>
        <v>45768</v>
      </c>
      <c r="B52" s="373">
        <v>14730.74</v>
      </c>
      <c r="C52" s="374">
        <f>$B52*'PERCENTAGE SHARING'!C13</f>
        <v>5032.661743</v>
      </c>
      <c r="D52" s="374">
        <f>$B52*'PERCENTAGE SHARING'!D13</f>
        <v>803.5643551</v>
      </c>
      <c r="E52" s="374">
        <f>$B52*'PERCENTAGE SHARING'!E13</f>
        <v>782.6321992</v>
      </c>
      <c r="F52" s="374">
        <f>$B52*'PERCENTAGE SHARING'!F13</f>
        <v>0</v>
      </c>
      <c r="G52" s="374">
        <f>$B52*'PERCENTAGE SHARING'!G13</f>
        <v>683.8907507</v>
      </c>
      <c r="H52" s="374">
        <f>$B52*'PERCENTAGE SHARING'!H13</f>
        <v>3275.191302</v>
      </c>
      <c r="I52" s="374">
        <f>$B52*'PERCENTAGE SHARING'!I13</f>
        <v>610.7793711</v>
      </c>
      <c r="J52" s="374">
        <f>$B52*'PERCENTAGE SHARING'!J13</f>
        <v>1221.558742</v>
      </c>
      <c r="K52" s="374">
        <f>$B52*'PERCENTAGE SHARING'!K13</f>
        <v>610.7793711</v>
      </c>
      <c r="L52" s="374">
        <f>$B52*'PERCENTAGE SHARING'!L13</f>
        <v>356.4243536</v>
      </c>
      <c r="M52" s="374">
        <f>$B52*'PERCENTAGE SHARING'!M13</f>
        <v>356.4243536</v>
      </c>
      <c r="N52" s="374">
        <f>$B52*'PERCENTAGE SHARING'!N13</f>
        <v>628.7122232</v>
      </c>
      <c r="O52" s="375">
        <f>$B52*'PERCENTAGE SHARING'!O13</f>
        <v>368.1212354</v>
      </c>
      <c r="P52" s="375">
        <f>$B52*'PERCENTAGE SHARING'!P13</f>
        <v>0</v>
      </c>
      <c r="Q52" s="375">
        <f>$B52*'PERCENTAGE SHARING'!Q13</f>
        <v>0</v>
      </c>
      <c r="R52" s="375">
        <f>$B52*'PERCENTAGE SHARING'!R13</f>
        <v>0</v>
      </c>
      <c r="S52" s="134"/>
      <c r="T52" s="134"/>
      <c r="U52" s="134"/>
      <c r="V52" s="134"/>
      <c r="W52" s="134"/>
      <c r="X52" s="134"/>
      <c r="Y52" s="134"/>
    </row>
    <row r="53" ht="22.5" customHeight="1">
      <c r="A53" s="186">
        <f>'PROP DAILY PNL'!A220</f>
        <v>45769</v>
      </c>
      <c r="B53" s="373">
        <v>14730.74</v>
      </c>
      <c r="C53" s="374">
        <f>$B53*'PERCENTAGE SHARING'!C14</f>
        <v>5032.661743</v>
      </c>
      <c r="D53" s="374">
        <f>$B53*'PERCENTAGE SHARING'!D14</f>
        <v>803.5643551</v>
      </c>
      <c r="E53" s="374">
        <f>$B53*'PERCENTAGE SHARING'!E14</f>
        <v>782.6321992</v>
      </c>
      <c r="F53" s="374">
        <f>$B53*'PERCENTAGE SHARING'!F14</f>
        <v>0</v>
      </c>
      <c r="G53" s="374">
        <f>$B53*'PERCENTAGE SHARING'!G14</f>
        <v>683.8907507</v>
      </c>
      <c r="H53" s="374">
        <f>$B53*'PERCENTAGE SHARING'!H14</f>
        <v>3275.191302</v>
      </c>
      <c r="I53" s="374">
        <f>$B53*'PERCENTAGE SHARING'!I14</f>
        <v>610.7793711</v>
      </c>
      <c r="J53" s="374">
        <f>$B53*'PERCENTAGE SHARING'!J14</f>
        <v>1221.558742</v>
      </c>
      <c r="K53" s="374">
        <f>$B53*'PERCENTAGE SHARING'!K14</f>
        <v>610.7793711</v>
      </c>
      <c r="L53" s="374">
        <f>$B53*'PERCENTAGE SHARING'!L14</f>
        <v>356.4243536</v>
      </c>
      <c r="M53" s="374">
        <f>$B53*'PERCENTAGE SHARING'!M14</f>
        <v>356.4243536</v>
      </c>
      <c r="N53" s="374">
        <f>$B53*'PERCENTAGE SHARING'!N14</f>
        <v>628.7122232</v>
      </c>
      <c r="O53" s="375">
        <f>$B53*'PERCENTAGE SHARING'!O14</f>
        <v>368.1212354</v>
      </c>
      <c r="P53" s="375">
        <f>$B53*'PERCENTAGE SHARING'!P14</f>
        <v>0</v>
      </c>
      <c r="Q53" s="375">
        <f>$B53*'PERCENTAGE SHARING'!Q14</f>
        <v>0</v>
      </c>
      <c r="R53" s="375">
        <f>$B53*'PERCENTAGE SHARING'!R14</f>
        <v>0</v>
      </c>
      <c r="S53" s="134"/>
      <c r="T53" s="134"/>
      <c r="U53" s="134"/>
      <c r="V53" s="134"/>
      <c r="W53" s="134"/>
      <c r="X53" s="134"/>
      <c r="Y53" s="134"/>
    </row>
    <row r="54" ht="22.5" customHeight="1">
      <c r="A54" s="186">
        <f>'PROP DAILY PNL'!A221</f>
        <v>45770</v>
      </c>
      <c r="B54" s="373">
        <v>14730.74</v>
      </c>
      <c r="C54" s="374">
        <f>$B54*'PERCENTAGE SHARING'!C15</f>
        <v>5032.661743</v>
      </c>
      <c r="D54" s="374">
        <f>$B54*'PERCENTAGE SHARING'!D15</f>
        <v>803.5643551</v>
      </c>
      <c r="E54" s="374">
        <f>$B54*'PERCENTAGE SHARING'!E15</f>
        <v>782.6321992</v>
      </c>
      <c r="F54" s="374">
        <f>$B54*'PERCENTAGE SHARING'!F15</f>
        <v>0</v>
      </c>
      <c r="G54" s="374">
        <f>$B54*'PERCENTAGE SHARING'!G15</f>
        <v>683.8907507</v>
      </c>
      <c r="H54" s="374">
        <f>$B54*'PERCENTAGE SHARING'!H15</f>
        <v>3275.191302</v>
      </c>
      <c r="I54" s="374">
        <f>$B54*'PERCENTAGE SHARING'!I15</f>
        <v>610.7793711</v>
      </c>
      <c r="J54" s="374">
        <f>$B54*'PERCENTAGE SHARING'!J15</f>
        <v>1221.558742</v>
      </c>
      <c r="K54" s="374">
        <f>$B54*'PERCENTAGE SHARING'!K15</f>
        <v>610.7793711</v>
      </c>
      <c r="L54" s="374">
        <f>$B54*'PERCENTAGE SHARING'!L15</f>
        <v>356.4243536</v>
      </c>
      <c r="M54" s="374">
        <f>$B54*'PERCENTAGE SHARING'!M15</f>
        <v>356.4243536</v>
      </c>
      <c r="N54" s="374">
        <f>$B54*'PERCENTAGE SHARING'!N15</f>
        <v>628.7122232</v>
      </c>
      <c r="O54" s="375">
        <f>$B54*'PERCENTAGE SHARING'!O15</f>
        <v>368.1212354</v>
      </c>
      <c r="P54" s="375">
        <f>$B54*'PERCENTAGE SHARING'!P15</f>
        <v>0</v>
      </c>
      <c r="Q54" s="375">
        <f>$B54*'PERCENTAGE SHARING'!Q15</f>
        <v>0</v>
      </c>
      <c r="R54" s="375">
        <f>$B54*'PERCENTAGE SHARING'!R15</f>
        <v>0</v>
      </c>
      <c r="S54" s="134"/>
      <c r="T54" s="134"/>
      <c r="U54" s="134"/>
      <c r="V54" s="134"/>
      <c r="W54" s="134"/>
      <c r="X54" s="134"/>
      <c r="Y54" s="134"/>
    </row>
    <row r="55" ht="22.5" customHeight="1">
      <c r="A55" s="186">
        <f>'PROP DAILY PNL'!A222</f>
        <v>45771</v>
      </c>
      <c r="B55" s="373">
        <v>14730.74</v>
      </c>
      <c r="C55" s="374">
        <f>$B55*'PERCENTAGE SHARING'!C16</f>
        <v>5032.661743</v>
      </c>
      <c r="D55" s="374">
        <f>$B55*'PERCENTAGE SHARING'!D16</f>
        <v>803.5643551</v>
      </c>
      <c r="E55" s="374">
        <f>$B55*'PERCENTAGE SHARING'!E16</f>
        <v>782.6321992</v>
      </c>
      <c r="F55" s="374">
        <f>$B55*'PERCENTAGE SHARING'!F16</f>
        <v>0</v>
      </c>
      <c r="G55" s="374">
        <f>$B55*'PERCENTAGE SHARING'!G16</f>
        <v>683.8907507</v>
      </c>
      <c r="H55" s="374">
        <f>$B55*'PERCENTAGE SHARING'!H16</f>
        <v>3275.191302</v>
      </c>
      <c r="I55" s="374">
        <f>$B55*'PERCENTAGE SHARING'!I16</f>
        <v>610.7793711</v>
      </c>
      <c r="J55" s="374">
        <f>$B55*'PERCENTAGE SHARING'!J16</f>
        <v>1221.558742</v>
      </c>
      <c r="K55" s="374">
        <f>$B55*'PERCENTAGE SHARING'!K16</f>
        <v>610.7793711</v>
      </c>
      <c r="L55" s="374">
        <f>$B55*'PERCENTAGE SHARING'!L16</f>
        <v>356.4243536</v>
      </c>
      <c r="M55" s="374">
        <f>$B55*'PERCENTAGE SHARING'!M16</f>
        <v>356.4243536</v>
      </c>
      <c r="N55" s="374">
        <f>$B55*'PERCENTAGE SHARING'!N16</f>
        <v>628.7122232</v>
      </c>
      <c r="O55" s="375">
        <f>$B55*'PERCENTAGE SHARING'!O16</f>
        <v>368.1212354</v>
      </c>
      <c r="P55" s="375">
        <f>$B55*'PERCENTAGE SHARING'!P16</f>
        <v>0</v>
      </c>
      <c r="Q55" s="375">
        <f>$B55*'PERCENTAGE SHARING'!Q16</f>
        <v>0</v>
      </c>
      <c r="R55" s="375">
        <f>$B55*'PERCENTAGE SHARING'!R16</f>
        <v>0</v>
      </c>
      <c r="S55" s="134"/>
      <c r="T55" s="134"/>
      <c r="U55" s="134"/>
      <c r="V55" s="134"/>
      <c r="W55" s="134"/>
      <c r="X55" s="134"/>
      <c r="Y55" s="134"/>
    </row>
    <row r="56" ht="22.5" customHeight="1">
      <c r="A56" s="186">
        <f>'PROP DAILY PNL'!A223</f>
        <v>45772</v>
      </c>
      <c r="B56" s="373">
        <v>14730.74</v>
      </c>
      <c r="C56" s="374">
        <f>$B56*'PERCENTAGE SHARING'!C17</f>
        <v>5032.661743</v>
      </c>
      <c r="D56" s="374">
        <f>$B56*'PERCENTAGE SHARING'!D17</f>
        <v>803.5643551</v>
      </c>
      <c r="E56" s="374">
        <f>$B56*'PERCENTAGE SHARING'!E17</f>
        <v>782.6321992</v>
      </c>
      <c r="F56" s="374">
        <f>$B56*'PERCENTAGE SHARING'!F17</f>
        <v>0</v>
      </c>
      <c r="G56" s="374">
        <f>$B56*'PERCENTAGE SHARING'!G17</f>
        <v>683.8907507</v>
      </c>
      <c r="H56" s="374">
        <f>$B56*'PERCENTAGE SHARING'!H17</f>
        <v>3275.191302</v>
      </c>
      <c r="I56" s="374">
        <f>$B56*'PERCENTAGE SHARING'!I17</f>
        <v>610.7793711</v>
      </c>
      <c r="J56" s="374">
        <f>$B56*'PERCENTAGE SHARING'!J17</f>
        <v>1221.558742</v>
      </c>
      <c r="K56" s="374">
        <f>$B56*'PERCENTAGE SHARING'!K17</f>
        <v>610.7793711</v>
      </c>
      <c r="L56" s="374">
        <f>$B56*'PERCENTAGE SHARING'!L17</f>
        <v>356.4243536</v>
      </c>
      <c r="M56" s="374">
        <f>$B56*'PERCENTAGE SHARING'!M17</f>
        <v>356.4243536</v>
      </c>
      <c r="N56" s="374">
        <f>$B56*'PERCENTAGE SHARING'!N17</f>
        <v>628.7122232</v>
      </c>
      <c r="O56" s="375">
        <f>$B56*'PERCENTAGE SHARING'!O17</f>
        <v>368.1212354</v>
      </c>
      <c r="P56" s="375">
        <f>$B56*'PERCENTAGE SHARING'!P17</f>
        <v>0</v>
      </c>
      <c r="Q56" s="375">
        <f>$B56*'PERCENTAGE SHARING'!Q17</f>
        <v>0</v>
      </c>
      <c r="R56" s="375">
        <f>$B56*'PERCENTAGE SHARING'!R17</f>
        <v>0</v>
      </c>
      <c r="S56" s="134"/>
      <c r="T56" s="134"/>
      <c r="U56" s="134"/>
      <c r="V56" s="134"/>
      <c r="W56" s="134"/>
      <c r="X56" s="134"/>
      <c r="Y56" s="134"/>
    </row>
    <row r="57" ht="22.5" customHeight="1">
      <c r="A57" s="186">
        <f>'PROP DAILY PNL'!A224</f>
        <v>45775</v>
      </c>
      <c r="B57" s="373">
        <v>14730.74</v>
      </c>
      <c r="C57" s="374">
        <f>$B57*'PERCENTAGE SHARING'!C18</f>
        <v>5257.033444</v>
      </c>
      <c r="D57" s="374">
        <f>$B57*'PERCENTAGE SHARING'!D18</f>
        <v>839.3897513</v>
      </c>
      <c r="E57" s="374">
        <f>$B57*'PERCENTAGE SHARING'!E18</f>
        <v>817.5243749</v>
      </c>
      <c r="F57" s="374">
        <f>$B57*'PERCENTAGE SHARING'!F18</f>
        <v>0</v>
      </c>
      <c r="G57" s="374">
        <f>$B57*'PERCENTAGE SHARING'!G18</f>
        <v>714.3807257</v>
      </c>
      <c r="H57" s="374">
        <f>$B57*'PERCENTAGE SHARING'!H18</f>
        <v>3421.209508</v>
      </c>
      <c r="I57" s="374">
        <f>$B57*'PERCENTAGE SHARING'!I18</f>
        <v>638.0098136</v>
      </c>
      <c r="J57" s="374">
        <f>$B57*'PERCENTAGE SHARING'!J18</f>
        <v>1276.019627</v>
      </c>
      <c r="K57" s="374">
        <f>$B57*'PERCENTAGE SHARING'!K18</f>
        <v>638.0098136</v>
      </c>
      <c r="L57" s="374">
        <f>$B57*'PERCENTAGE SHARING'!L18</f>
        <v>372.3148589</v>
      </c>
      <c r="M57" s="374">
        <f>$B57*'PERCENTAGE SHARING'!M18</f>
        <v>372.3148589</v>
      </c>
      <c r="N57" s="374">
        <f>$B57*'PERCENTAGE SHARING'!N18</f>
        <v>0</v>
      </c>
      <c r="O57" s="375">
        <f>$B57*'PERCENTAGE SHARING'!O18</f>
        <v>384.5332241</v>
      </c>
      <c r="P57" s="375">
        <f>$B57*'PERCENTAGE SHARING'!P18</f>
        <v>0</v>
      </c>
      <c r="Q57" s="375">
        <f>$B57*'PERCENTAGE SHARING'!Q18</f>
        <v>0</v>
      </c>
      <c r="R57" s="375">
        <f>$B57*'PERCENTAGE SHARING'!R18</f>
        <v>0</v>
      </c>
      <c r="S57" s="134"/>
      <c r="T57" s="134"/>
      <c r="U57" s="134"/>
      <c r="V57" s="134"/>
      <c r="W57" s="134"/>
      <c r="X57" s="134"/>
      <c r="Y57" s="134"/>
    </row>
    <row r="58" ht="22.5" customHeight="1">
      <c r="A58" s="186">
        <f>'PROP DAILY PNL'!A225</f>
        <v>45776</v>
      </c>
      <c r="B58" s="373">
        <v>14730.74</v>
      </c>
      <c r="C58" s="374">
        <f>$B58*'PERCENTAGE SHARING'!C19</f>
        <v>5257.033444</v>
      </c>
      <c r="D58" s="374">
        <f>$B58*'PERCENTAGE SHARING'!D19</f>
        <v>839.3897513</v>
      </c>
      <c r="E58" s="374">
        <f>$B58*'PERCENTAGE SHARING'!E19</f>
        <v>817.5243749</v>
      </c>
      <c r="F58" s="374">
        <f>$B58*'PERCENTAGE SHARING'!F19</f>
        <v>0</v>
      </c>
      <c r="G58" s="374">
        <f>$B58*'PERCENTAGE SHARING'!G19</f>
        <v>714.3807257</v>
      </c>
      <c r="H58" s="374">
        <f>$B58*'PERCENTAGE SHARING'!H19</f>
        <v>3421.209508</v>
      </c>
      <c r="I58" s="374">
        <f>$B58*'PERCENTAGE SHARING'!I19</f>
        <v>638.0098136</v>
      </c>
      <c r="J58" s="374">
        <f>$B58*'PERCENTAGE SHARING'!J19</f>
        <v>1276.019627</v>
      </c>
      <c r="K58" s="374">
        <f>$B58*'PERCENTAGE SHARING'!K19</f>
        <v>638.0098136</v>
      </c>
      <c r="L58" s="374">
        <f>$B58*'PERCENTAGE SHARING'!L19</f>
        <v>372.3148589</v>
      </c>
      <c r="M58" s="374">
        <f>$B58*'PERCENTAGE SHARING'!M19</f>
        <v>372.3148589</v>
      </c>
      <c r="N58" s="374">
        <f>$B58*'PERCENTAGE SHARING'!N19</f>
        <v>0</v>
      </c>
      <c r="O58" s="375">
        <f>$B58*'PERCENTAGE SHARING'!O19</f>
        <v>384.5332241</v>
      </c>
      <c r="P58" s="375">
        <f>$B58*'PERCENTAGE SHARING'!P19</f>
        <v>0</v>
      </c>
      <c r="Q58" s="375">
        <f>$B58*'PERCENTAGE SHARING'!Q19</f>
        <v>0</v>
      </c>
      <c r="R58" s="375">
        <f>$B58*'PERCENTAGE SHARING'!R19</f>
        <v>0</v>
      </c>
      <c r="S58" s="134"/>
      <c r="T58" s="134"/>
      <c r="U58" s="134"/>
      <c r="V58" s="134"/>
      <c r="W58" s="134"/>
      <c r="X58" s="134"/>
      <c r="Y58" s="134"/>
    </row>
    <row r="59" ht="22.5" customHeight="1">
      <c r="A59" s="186">
        <f>'PROP DAILY PNL'!A226</f>
        <v>45777</v>
      </c>
      <c r="B59" s="373">
        <v>14730.74</v>
      </c>
      <c r="C59" s="374">
        <f>$B59*'PERCENTAGE SHARING'!C20</f>
        <v>5257.033444</v>
      </c>
      <c r="D59" s="374">
        <f>$B59*'PERCENTAGE SHARING'!D20</f>
        <v>839.3897513</v>
      </c>
      <c r="E59" s="374">
        <f>$B59*'PERCENTAGE SHARING'!E20</f>
        <v>817.5243749</v>
      </c>
      <c r="F59" s="374">
        <f>$B59*'PERCENTAGE SHARING'!F20</f>
        <v>0</v>
      </c>
      <c r="G59" s="374">
        <f>$B59*'PERCENTAGE SHARING'!G20</f>
        <v>714.3807257</v>
      </c>
      <c r="H59" s="374">
        <f>$B59*'PERCENTAGE SHARING'!H20</f>
        <v>3421.209508</v>
      </c>
      <c r="I59" s="374">
        <f>$B59*'PERCENTAGE SHARING'!I20</f>
        <v>638.0098136</v>
      </c>
      <c r="J59" s="374">
        <f>$B59*'PERCENTAGE SHARING'!J20</f>
        <v>1276.019627</v>
      </c>
      <c r="K59" s="374">
        <f>$B59*'PERCENTAGE SHARING'!K20</f>
        <v>638.0098136</v>
      </c>
      <c r="L59" s="374">
        <f>$B59*'PERCENTAGE SHARING'!L20</f>
        <v>372.3148589</v>
      </c>
      <c r="M59" s="374">
        <f>$B59*'PERCENTAGE SHARING'!M20</f>
        <v>372.3148589</v>
      </c>
      <c r="N59" s="374">
        <f>$B59*'PERCENTAGE SHARING'!N20</f>
        <v>0</v>
      </c>
      <c r="O59" s="375">
        <f>$B59*'PERCENTAGE SHARING'!O20</f>
        <v>384.5332241</v>
      </c>
      <c r="P59" s="375">
        <f>$B59*'PERCENTAGE SHARING'!P20</f>
        <v>0</v>
      </c>
      <c r="Q59" s="375">
        <f>$B59*'PERCENTAGE SHARING'!Q20</f>
        <v>0</v>
      </c>
      <c r="R59" s="375">
        <f>$B59*'PERCENTAGE SHARING'!R20</f>
        <v>0</v>
      </c>
      <c r="S59" s="134"/>
      <c r="T59" s="134"/>
      <c r="U59" s="134"/>
      <c r="V59" s="134"/>
      <c r="W59" s="134"/>
      <c r="X59" s="134"/>
      <c r="Y59" s="134"/>
    </row>
    <row r="60" ht="22.5" customHeight="1">
      <c r="A60" s="186">
        <f>'PROP DAILY PNL'!A227</f>
        <v>45779</v>
      </c>
      <c r="B60" s="376">
        <v>16343.2</v>
      </c>
      <c r="C60" s="374">
        <f>$B60*'PERCENTAGE SHARING'!C21</f>
        <v>5089.155207</v>
      </c>
      <c r="D60" s="374">
        <f>$B60*'PERCENTAGE SHARING'!D21</f>
        <v>1099.72698</v>
      </c>
      <c r="E60" s="374">
        <f>$B60*'PERCENTAGE SHARING'!E21</f>
        <v>909.0441019</v>
      </c>
      <c r="F60" s="374">
        <f>$B60*'PERCENTAGE SHARING'!F21</f>
        <v>0</v>
      </c>
      <c r="G60" s="374">
        <f>$B60*'PERCENTAGE SHARING'!G21</f>
        <v>695.6745822</v>
      </c>
      <c r="H60" s="374">
        <f>$B60*'PERCENTAGE SHARING'!H21</f>
        <v>4962.788163</v>
      </c>
      <c r="I60" s="374">
        <f>$B60*'PERCENTAGE SHARING'!I21</f>
        <v>621.3034515</v>
      </c>
      <c r="J60" s="374">
        <f>$B60*'PERCENTAGE SHARING'!J21</f>
        <v>1242.606903</v>
      </c>
      <c r="K60" s="374">
        <f>$B60*'PERCENTAGE SHARING'!K21</f>
        <v>621.3034515</v>
      </c>
      <c r="L60" s="374">
        <f>$B60*'PERCENTAGE SHARING'!L21</f>
        <v>362.5657505</v>
      </c>
      <c r="M60" s="374">
        <f>$B60*'PERCENTAGE SHARING'!M21</f>
        <v>362.5657505</v>
      </c>
      <c r="N60" s="374">
        <f>$B60*'PERCENTAGE SHARING'!N21</f>
        <v>0</v>
      </c>
      <c r="O60" s="375">
        <f>$B60*'PERCENTAGE SHARING'!O21</f>
        <v>376.4656587</v>
      </c>
      <c r="P60" s="375">
        <f>$B60*'PERCENTAGE SHARING'!P21</f>
        <v>0</v>
      </c>
      <c r="Q60" s="375">
        <f>$B60*'PERCENTAGE SHARING'!Q21</f>
        <v>0</v>
      </c>
      <c r="R60" s="375">
        <f>$B60*'PERCENTAGE SHARING'!R21</f>
        <v>0</v>
      </c>
      <c r="S60" s="134"/>
      <c r="T60" s="134"/>
      <c r="U60" s="134"/>
      <c r="V60" s="134"/>
      <c r="W60" s="134"/>
      <c r="X60" s="134"/>
      <c r="Y60" s="134"/>
    </row>
    <row r="61" ht="22.5" customHeight="1">
      <c r="A61" s="186">
        <f>'PROP DAILY PNL'!A228</f>
        <v>45782</v>
      </c>
      <c r="B61" s="376">
        <v>16343.2</v>
      </c>
      <c r="C61" s="374">
        <f>$B61*'PERCENTAGE SHARING'!C22</f>
        <v>4666.332126</v>
      </c>
      <c r="D61" s="374">
        <f>$B61*'PERCENTAGE SHARING'!D22</f>
        <v>1008.35819</v>
      </c>
      <c r="E61" s="374">
        <f>$B61*'PERCENTAGE SHARING'!E22</f>
        <v>833.517848</v>
      </c>
      <c r="F61" s="374">
        <f>$B61*'PERCENTAGE SHARING'!F22</f>
        <v>0</v>
      </c>
      <c r="G61" s="374">
        <f>$B61*'PERCENTAGE SHARING'!G22</f>
        <v>637.8757416</v>
      </c>
      <c r="H61" s="374">
        <f>$B61*'PERCENTAGE SHARING'!H22</f>
        <v>5701.179793</v>
      </c>
      <c r="I61" s="374">
        <f>$B61*'PERCENTAGE SHARING'!I22</f>
        <v>569.6835992</v>
      </c>
      <c r="J61" s="374">
        <f>$B61*'PERCENTAGE SHARING'!J22</f>
        <v>1139.367198</v>
      </c>
      <c r="K61" s="374">
        <f>$B61*'PERCENTAGE SHARING'!K22</f>
        <v>569.6835992</v>
      </c>
      <c r="L61" s="374">
        <f>$B61*'PERCENTAGE SHARING'!L22</f>
        <v>332.4426432</v>
      </c>
      <c r="M61" s="374">
        <f>$B61*'PERCENTAGE SHARING'!M22</f>
        <v>332.4426432</v>
      </c>
      <c r="N61" s="374">
        <f>$B61*'PERCENTAGE SHARING'!N22</f>
        <v>0</v>
      </c>
      <c r="O61" s="375">
        <f>$B61*'PERCENTAGE SHARING'!O22</f>
        <v>345.1877032</v>
      </c>
      <c r="P61" s="375">
        <f>$B61*'PERCENTAGE SHARING'!P22</f>
        <v>207.1289157</v>
      </c>
      <c r="Q61" s="375">
        <f>$B61*'PERCENTAGE SHARING'!Q22</f>
        <v>0</v>
      </c>
      <c r="R61" s="375">
        <f>$B61*'PERCENTAGE SHARING'!R22</f>
        <v>0</v>
      </c>
      <c r="S61" s="134"/>
      <c r="T61" s="134"/>
      <c r="U61" s="134"/>
      <c r="V61" s="134"/>
      <c r="W61" s="134"/>
      <c r="X61" s="134"/>
      <c r="Y61" s="134"/>
    </row>
    <row r="62" ht="22.5" customHeight="1">
      <c r="A62" s="186">
        <f>'PROP DAILY PNL'!A229</f>
        <v>45783</v>
      </c>
      <c r="B62" s="376">
        <v>16343.2</v>
      </c>
      <c r="C62" s="374">
        <f>$B62*'PERCENTAGE SHARING'!C23</f>
        <v>4666.332126</v>
      </c>
      <c r="D62" s="374">
        <f>$B62*'PERCENTAGE SHARING'!D23</f>
        <v>1008.35819</v>
      </c>
      <c r="E62" s="374">
        <f>$B62*'PERCENTAGE SHARING'!E23</f>
        <v>833.517848</v>
      </c>
      <c r="F62" s="374">
        <f>$B62*'PERCENTAGE SHARING'!F23</f>
        <v>0</v>
      </c>
      <c r="G62" s="374">
        <f>$B62*'PERCENTAGE SHARING'!G23</f>
        <v>637.8757416</v>
      </c>
      <c r="H62" s="374">
        <f>$B62*'PERCENTAGE SHARING'!H23</f>
        <v>5701.179793</v>
      </c>
      <c r="I62" s="374">
        <f>$B62*'PERCENTAGE SHARING'!I23</f>
        <v>569.6835992</v>
      </c>
      <c r="J62" s="374">
        <f>$B62*'PERCENTAGE SHARING'!J23</f>
        <v>1139.367198</v>
      </c>
      <c r="K62" s="374">
        <f>$B62*'PERCENTAGE SHARING'!K23</f>
        <v>569.6835992</v>
      </c>
      <c r="L62" s="374">
        <f>$B62*'PERCENTAGE SHARING'!L23</f>
        <v>332.4426432</v>
      </c>
      <c r="M62" s="374">
        <f>$B62*'PERCENTAGE SHARING'!M23</f>
        <v>332.4426432</v>
      </c>
      <c r="N62" s="374">
        <f>$B62*'PERCENTAGE SHARING'!N23</f>
        <v>0</v>
      </c>
      <c r="O62" s="375">
        <f>$B62*'PERCENTAGE SHARING'!O23</f>
        <v>345.1877032</v>
      </c>
      <c r="P62" s="375">
        <f>$B62*'PERCENTAGE SHARING'!P23</f>
        <v>207.1289157</v>
      </c>
      <c r="Q62" s="375">
        <f>$B62*'PERCENTAGE SHARING'!Q23</f>
        <v>0</v>
      </c>
      <c r="R62" s="375">
        <f>$B62*'PERCENTAGE SHARING'!R23</f>
        <v>0</v>
      </c>
      <c r="S62" s="134"/>
      <c r="T62" s="134"/>
      <c r="U62" s="134"/>
      <c r="V62" s="134"/>
      <c r="W62" s="134"/>
      <c r="X62" s="134"/>
      <c r="Y62" s="134"/>
    </row>
    <row r="63" ht="22.5" customHeight="1">
      <c r="A63" s="186">
        <f>'PROP DAILY PNL'!A230</f>
        <v>45784</v>
      </c>
      <c r="B63" s="376">
        <v>16343.2</v>
      </c>
      <c r="C63" s="374">
        <f>$B63*'PERCENTAGE SHARING'!C24</f>
        <v>4507.839628</v>
      </c>
      <c r="D63" s="374">
        <f>$B63*'PERCENTAGE SHARING'!D24</f>
        <v>974.1091903</v>
      </c>
      <c r="E63" s="374">
        <f>$B63*'PERCENTAGE SHARING'!E24</f>
        <v>805.2073201</v>
      </c>
      <c r="F63" s="374">
        <f>$B63*'PERCENTAGE SHARING'!F24</f>
        <v>0</v>
      </c>
      <c r="G63" s="374">
        <f>$B63*'PERCENTAGE SHARING'!G24</f>
        <v>616.21022</v>
      </c>
      <c r="H63" s="374">
        <f>$B63*'PERCENTAGE SHARING'!H24</f>
        <v>5507.538577</v>
      </c>
      <c r="I63" s="374">
        <f>$B63*'PERCENTAGE SHARING'!I24</f>
        <v>550.3342314</v>
      </c>
      <c r="J63" s="374">
        <f>$B63*'PERCENTAGE SHARING'!J24</f>
        <v>1100.668463</v>
      </c>
      <c r="K63" s="374">
        <f>$B63*'PERCENTAGE SHARING'!K24</f>
        <v>550.3342314</v>
      </c>
      <c r="L63" s="374">
        <f>$B63*'PERCENTAGE SHARING'!L24</f>
        <v>321.1511913</v>
      </c>
      <c r="M63" s="374">
        <f>$B63*'PERCENTAGE SHARING'!M24</f>
        <v>321.1511913</v>
      </c>
      <c r="N63" s="374">
        <f>$B63*'PERCENTAGE SHARING'!N24</f>
        <v>0</v>
      </c>
      <c r="O63" s="375">
        <f>$B63*'PERCENTAGE SHARING'!O24</f>
        <v>333.4633639</v>
      </c>
      <c r="P63" s="375">
        <f>$B63*'PERCENTAGE SHARING'!P24</f>
        <v>200.0937587</v>
      </c>
      <c r="Q63" s="375">
        <f>$B63*'PERCENTAGE SHARING'!Q24</f>
        <v>555.0986336</v>
      </c>
      <c r="R63" s="375">
        <f>$B63*'PERCENTAGE SHARING'!R24</f>
        <v>0</v>
      </c>
      <c r="S63" s="134"/>
      <c r="T63" s="134"/>
      <c r="U63" s="134"/>
      <c r="V63" s="134"/>
      <c r="W63" s="134"/>
      <c r="X63" s="134"/>
      <c r="Y63" s="134"/>
    </row>
    <row r="64" ht="22.5" customHeight="1">
      <c r="A64" s="186">
        <f>'PROP DAILY PNL'!A231</f>
        <v>45785</v>
      </c>
      <c r="B64" s="376">
        <v>16343.2</v>
      </c>
      <c r="C64" s="374">
        <f>$B64*'PERCENTAGE SHARING'!C25</f>
        <v>4507.839628</v>
      </c>
      <c r="D64" s="374">
        <f>$B64*'PERCENTAGE SHARING'!D25</f>
        <v>974.1091903</v>
      </c>
      <c r="E64" s="374">
        <f>$B64*'PERCENTAGE SHARING'!E25</f>
        <v>805.2073201</v>
      </c>
      <c r="F64" s="374">
        <f>$B64*'PERCENTAGE SHARING'!F25</f>
        <v>0</v>
      </c>
      <c r="G64" s="374">
        <f>$B64*'PERCENTAGE SHARING'!G25</f>
        <v>616.21022</v>
      </c>
      <c r="H64" s="374">
        <f>$B64*'PERCENTAGE SHARING'!H25</f>
        <v>5507.538577</v>
      </c>
      <c r="I64" s="374">
        <f>$B64*'PERCENTAGE SHARING'!I25</f>
        <v>550.3342314</v>
      </c>
      <c r="J64" s="374">
        <f>$B64*'PERCENTAGE SHARING'!J25</f>
        <v>1100.668463</v>
      </c>
      <c r="K64" s="374">
        <f>$B64*'PERCENTAGE SHARING'!K25</f>
        <v>550.3342314</v>
      </c>
      <c r="L64" s="374">
        <f>$B64*'PERCENTAGE SHARING'!L25</f>
        <v>321.1511913</v>
      </c>
      <c r="M64" s="374">
        <f>$B64*'PERCENTAGE SHARING'!M25</f>
        <v>321.1511913</v>
      </c>
      <c r="N64" s="374">
        <f>$B64*'PERCENTAGE SHARING'!N25</f>
        <v>0</v>
      </c>
      <c r="O64" s="375">
        <f>$B64*'PERCENTAGE SHARING'!O25</f>
        <v>333.4633639</v>
      </c>
      <c r="P64" s="375">
        <f>$B64*'PERCENTAGE SHARING'!P25</f>
        <v>200.0937587</v>
      </c>
      <c r="Q64" s="375">
        <f>$B64*'PERCENTAGE SHARING'!Q25</f>
        <v>555.0986336</v>
      </c>
      <c r="R64" s="375">
        <f>$B64*'PERCENTAGE SHARING'!R25</f>
        <v>0</v>
      </c>
      <c r="S64" s="134"/>
      <c r="T64" s="134"/>
      <c r="U64" s="134"/>
      <c r="V64" s="134"/>
      <c r="W64" s="134"/>
      <c r="X64" s="134"/>
      <c r="Y64" s="134"/>
    </row>
    <row r="65" ht="22.5" customHeight="1">
      <c r="A65" s="186">
        <f>'PROP DAILY PNL'!A232</f>
        <v>45786</v>
      </c>
      <c r="B65" s="376">
        <v>16343.2</v>
      </c>
      <c r="C65" s="374">
        <f>$B65*'PERCENTAGE SHARING'!C26</f>
        <v>4507.839628</v>
      </c>
      <c r="D65" s="374">
        <f>$B65*'PERCENTAGE SHARING'!D26</f>
        <v>974.1091903</v>
      </c>
      <c r="E65" s="374">
        <f>$B65*'PERCENTAGE SHARING'!E26</f>
        <v>805.2073201</v>
      </c>
      <c r="F65" s="374">
        <f>$B65*'PERCENTAGE SHARING'!F26</f>
        <v>0</v>
      </c>
      <c r="G65" s="374">
        <f>$B65*'PERCENTAGE SHARING'!G26</f>
        <v>616.21022</v>
      </c>
      <c r="H65" s="374">
        <f>$B65*'PERCENTAGE SHARING'!H26</f>
        <v>5507.538577</v>
      </c>
      <c r="I65" s="374">
        <f>$B65*'PERCENTAGE SHARING'!I26</f>
        <v>550.3342314</v>
      </c>
      <c r="J65" s="374">
        <f>$B65*'PERCENTAGE SHARING'!J26</f>
        <v>1100.668463</v>
      </c>
      <c r="K65" s="374">
        <f>$B65*'PERCENTAGE SHARING'!K26</f>
        <v>550.3342314</v>
      </c>
      <c r="L65" s="374">
        <f>$B65*'PERCENTAGE SHARING'!L26</f>
        <v>321.1511913</v>
      </c>
      <c r="M65" s="374">
        <f>$B65*'PERCENTAGE SHARING'!M26</f>
        <v>321.1511913</v>
      </c>
      <c r="N65" s="374">
        <f>$B65*'PERCENTAGE SHARING'!N26</f>
        <v>0</v>
      </c>
      <c r="O65" s="375">
        <f>$B65*'PERCENTAGE SHARING'!O26</f>
        <v>333.4633639</v>
      </c>
      <c r="P65" s="375">
        <f>$B65*'PERCENTAGE SHARING'!P26</f>
        <v>200.0937587</v>
      </c>
      <c r="Q65" s="375">
        <f>$B65*'PERCENTAGE SHARING'!Q26</f>
        <v>555.0986336</v>
      </c>
      <c r="R65" s="375">
        <f>$B65*'PERCENTAGE SHARING'!R26</f>
        <v>0</v>
      </c>
      <c r="S65" s="134"/>
      <c r="T65" s="134"/>
      <c r="U65" s="134"/>
      <c r="V65" s="134"/>
      <c r="W65" s="134"/>
      <c r="X65" s="134"/>
      <c r="Y65" s="134"/>
    </row>
    <row r="66" ht="22.5" customHeight="1">
      <c r="A66" s="186">
        <f>'PROP DAILY PNL'!A233</f>
        <v>45789</v>
      </c>
      <c r="B66" s="376">
        <v>16343.2</v>
      </c>
      <c r="C66" s="374">
        <f>$B66*'PERCENTAGE SHARING'!C27</f>
        <v>4507.839628</v>
      </c>
      <c r="D66" s="374">
        <f>$B66*'PERCENTAGE SHARING'!D27</f>
        <v>974.1091903</v>
      </c>
      <c r="E66" s="374">
        <f>$B66*'PERCENTAGE SHARING'!E27</f>
        <v>805.2073201</v>
      </c>
      <c r="F66" s="374">
        <f>$B66*'PERCENTAGE SHARING'!F27</f>
        <v>0</v>
      </c>
      <c r="G66" s="374">
        <f>$B66*'PERCENTAGE SHARING'!G27</f>
        <v>616.21022</v>
      </c>
      <c r="H66" s="374">
        <f>$B66*'PERCENTAGE SHARING'!H27</f>
        <v>5507.538577</v>
      </c>
      <c r="I66" s="374">
        <f>$B66*'PERCENTAGE SHARING'!I27</f>
        <v>550.3342314</v>
      </c>
      <c r="J66" s="374">
        <f>$B66*'PERCENTAGE SHARING'!J27</f>
        <v>1100.668463</v>
      </c>
      <c r="K66" s="374">
        <f>$B66*'PERCENTAGE SHARING'!K27</f>
        <v>550.3342314</v>
      </c>
      <c r="L66" s="374">
        <f>$B66*'PERCENTAGE SHARING'!L27</f>
        <v>321.1511913</v>
      </c>
      <c r="M66" s="374">
        <f>$B66*'PERCENTAGE SHARING'!M27</f>
        <v>321.1511913</v>
      </c>
      <c r="N66" s="374">
        <f>$B66*'PERCENTAGE SHARING'!N27</f>
        <v>0</v>
      </c>
      <c r="O66" s="375">
        <f>$B66*'PERCENTAGE SHARING'!O27</f>
        <v>333.4633639</v>
      </c>
      <c r="P66" s="375">
        <f>$B66*'PERCENTAGE SHARING'!P27</f>
        <v>200.0937587</v>
      </c>
      <c r="Q66" s="375">
        <f>$B66*'PERCENTAGE SHARING'!Q27</f>
        <v>555.0986336</v>
      </c>
      <c r="R66" s="375">
        <f>$B66*'PERCENTAGE SHARING'!R27</f>
        <v>0</v>
      </c>
      <c r="S66" s="134"/>
      <c r="T66" s="134"/>
      <c r="U66" s="134"/>
      <c r="V66" s="134"/>
      <c r="W66" s="134"/>
      <c r="X66" s="134"/>
      <c r="Y66" s="134"/>
    </row>
    <row r="67" ht="22.5" customHeight="1">
      <c r="A67" s="186">
        <f>'PROP DAILY PNL'!A234</f>
        <v>45790</v>
      </c>
      <c r="B67" s="376">
        <v>16343.2</v>
      </c>
      <c r="C67" s="374">
        <f>$B67*'PERCENTAGE SHARING'!C28</f>
        <v>4507.839628</v>
      </c>
      <c r="D67" s="374">
        <f>$B67*'PERCENTAGE SHARING'!D28</f>
        <v>974.1091903</v>
      </c>
      <c r="E67" s="374">
        <f>$B67*'PERCENTAGE SHARING'!E28</f>
        <v>805.2073201</v>
      </c>
      <c r="F67" s="374">
        <f>$B67*'PERCENTAGE SHARING'!F28</f>
        <v>0</v>
      </c>
      <c r="G67" s="374">
        <f>$B67*'PERCENTAGE SHARING'!G28</f>
        <v>616.21022</v>
      </c>
      <c r="H67" s="374">
        <f>$B67*'PERCENTAGE SHARING'!H28</f>
        <v>5507.538577</v>
      </c>
      <c r="I67" s="374">
        <f>$B67*'PERCENTAGE SHARING'!I28</f>
        <v>550.3342314</v>
      </c>
      <c r="J67" s="374">
        <f>$B67*'PERCENTAGE SHARING'!J28</f>
        <v>1100.668463</v>
      </c>
      <c r="K67" s="374">
        <f>$B67*'PERCENTAGE SHARING'!K28</f>
        <v>550.3342314</v>
      </c>
      <c r="L67" s="374">
        <f>$B67*'PERCENTAGE SHARING'!L28</f>
        <v>321.1511913</v>
      </c>
      <c r="M67" s="374">
        <f>$B67*'PERCENTAGE SHARING'!M28</f>
        <v>321.1511913</v>
      </c>
      <c r="N67" s="374">
        <f>$B67*'PERCENTAGE SHARING'!N28</f>
        <v>0</v>
      </c>
      <c r="O67" s="375">
        <f>$B67*'PERCENTAGE SHARING'!O28</f>
        <v>333.4633639</v>
      </c>
      <c r="P67" s="375">
        <f>$B67*'PERCENTAGE SHARING'!P28</f>
        <v>200.0937587</v>
      </c>
      <c r="Q67" s="375">
        <f>$B67*'PERCENTAGE SHARING'!Q28</f>
        <v>555.0986336</v>
      </c>
      <c r="R67" s="375">
        <f>$B67*'PERCENTAGE SHARING'!R28</f>
        <v>0</v>
      </c>
      <c r="S67" s="134"/>
      <c r="T67" s="134"/>
      <c r="U67" s="134"/>
      <c r="V67" s="134"/>
      <c r="W67" s="134"/>
      <c r="X67" s="134"/>
      <c r="Y67" s="134"/>
    </row>
    <row r="68" ht="22.5" customHeight="1">
      <c r="A68" s="186">
        <f>'PROP DAILY PNL'!A235</f>
        <v>45791</v>
      </c>
      <c r="B68" s="376">
        <v>16343.2</v>
      </c>
      <c r="C68" s="374">
        <f>$B68*'PERCENTAGE SHARING'!C29</f>
        <v>4507.839628</v>
      </c>
      <c r="D68" s="374">
        <f>$B68*'PERCENTAGE SHARING'!D29</f>
        <v>974.1091903</v>
      </c>
      <c r="E68" s="374">
        <f>$B68*'PERCENTAGE SHARING'!E29</f>
        <v>805.2073201</v>
      </c>
      <c r="F68" s="374">
        <f>$B68*'PERCENTAGE SHARING'!F29</f>
        <v>0</v>
      </c>
      <c r="G68" s="374">
        <f>$B68*'PERCENTAGE SHARING'!G29</f>
        <v>616.21022</v>
      </c>
      <c r="H68" s="374">
        <f>$B68*'PERCENTAGE SHARING'!H29</f>
        <v>5507.538577</v>
      </c>
      <c r="I68" s="374">
        <f>$B68*'PERCENTAGE SHARING'!I29</f>
        <v>550.3342314</v>
      </c>
      <c r="J68" s="374">
        <f>$B68*'PERCENTAGE SHARING'!J29</f>
        <v>1100.668463</v>
      </c>
      <c r="K68" s="374">
        <f>$B68*'PERCENTAGE SHARING'!K29</f>
        <v>550.3342314</v>
      </c>
      <c r="L68" s="374">
        <f>$B68*'PERCENTAGE SHARING'!L29</f>
        <v>321.1511913</v>
      </c>
      <c r="M68" s="374">
        <f>$B68*'PERCENTAGE SHARING'!M29</f>
        <v>321.1511913</v>
      </c>
      <c r="N68" s="374">
        <f>$B68*'PERCENTAGE SHARING'!N29</f>
        <v>0</v>
      </c>
      <c r="O68" s="375">
        <f>$B68*'PERCENTAGE SHARING'!O29</f>
        <v>333.4633639</v>
      </c>
      <c r="P68" s="375">
        <f>$B68*'PERCENTAGE SHARING'!P29</f>
        <v>200.0937587</v>
      </c>
      <c r="Q68" s="375">
        <f>$B68*'PERCENTAGE SHARING'!Q29</f>
        <v>555.0986336</v>
      </c>
      <c r="R68" s="375">
        <f>$B68*'PERCENTAGE SHARING'!R29</f>
        <v>0</v>
      </c>
      <c r="S68" s="134"/>
      <c r="T68" s="134"/>
      <c r="U68" s="134"/>
      <c r="V68" s="134"/>
      <c r="W68" s="134"/>
      <c r="X68" s="134"/>
      <c r="Y68" s="134"/>
    </row>
    <row r="69" ht="22.5" customHeight="1">
      <c r="A69" s="186">
        <f>'PROP DAILY PNL'!A236</f>
        <v>45792</v>
      </c>
      <c r="B69" s="376">
        <v>16343.2</v>
      </c>
      <c r="C69" s="374">
        <f>$B69*'PERCENTAGE SHARING'!C30</f>
        <v>4507.839628</v>
      </c>
      <c r="D69" s="374">
        <f>$B69*'PERCENTAGE SHARING'!D30</f>
        <v>974.1091903</v>
      </c>
      <c r="E69" s="374">
        <f>$B69*'PERCENTAGE SHARING'!E30</f>
        <v>805.2073201</v>
      </c>
      <c r="F69" s="374">
        <f>$B69*'PERCENTAGE SHARING'!F30</f>
        <v>0</v>
      </c>
      <c r="G69" s="374">
        <f>$B69*'PERCENTAGE SHARING'!G30</f>
        <v>616.21022</v>
      </c>
      <c r="H69" s="374">
        <f>$B69*'PERCENTAGE SHARING'!H30</f>
        <v>5507.538577</v>
      </c>
      <c r="I69" s="374">
        <f>$B69*'PERCENTAGE SHARING'!I30</f>
        <v>550.3342314</v>
      </c>
      <c r="J69" s="374">
        <f>$B69*'PERCENTAGE SHARING'!J30</f>
        <v>1100.668463</v>
      </c>
      <c r="K69" s="374">
        <f>$B69*'PERCENTAGE SHARING'!K30</f>
        <v>550.3342314</v>
      </c>
      <c r="L69" s="374">
        <f>$B69*'PERCENTAGE SHARING'!L30</f>
        <v>321.1511913</v>
      </c>
      <c r="M69" s="374">
        <f>$B69*'PERCENTAGE SHARING'!M30</f>
        <v>321.1511913</v>
      </c>
      <c r="N69" s="374">
        <f>$B69*'PERCENTAGE SHARING'!N30</f>
        <v>0</v>
      </c>
      <c r="O69" s="375">
        <f>$B69*'PERCENTAGE SHARING'!O30</f>
        <v>333.4633639</v>
      </c>
      <c r="P69" s="375">
        <f>$B69*'PERCENTAGE SHARING'!P30</f>
        <v>200.0937587</v>
      </c>
      <c r="Q69" s="375">
        <f>$B69*'PERCENTAGE SHARING'!Q30</f>
        <v>555.0986336</v>
      </c>
      <c r="R69" s="375">
        <f>$B69*'PERCENTAGE SHARING'!R30</f>
        <v>0</v>
      </c>
      <c r="S69" s="134"/>
      <c r="T69" s="134"/>
      <c r="U69" s="134"/>
      <c r="V69" s="134"/>
      <c r="W69" s="134"/>
      <c r="X69" s="134"/>
      <c r="Y69" s="134"/>
    </row>
    <row r="70" ht="22.5" customHeight="1">
      <c r="A70" s="186">
        <f>'PROP DAILY PNL'!A237</f>
        <v>45793</v>
      </c>
      <c r="B70" s="376">
        <v>16343.2</v>
      </c>
      <c r="C70" s="374">
        <f>$B70*'PERCENTAGE SHARING'!C31</f>
        <v>4507.839628</v>
      </c>
      <c r="D70" s="374">
        <f>$B70*'PERCENTAGE SHARING'!D31</f>
        <v>974.1091903</v>
      </c>
      <c r="E70" s="374">
        <f>$B70*'PERCENTAGE SHARING'!E31</f>
        <v>805.2073201</v>
      </c>
      <c r="F70" s="374">
        <f>$B70*'PERCENTAGE SHARING'!F31</f>
        <v>0</v>
      </c>
      <c r="G70" s="374">
        <f>$B70*'PERCENTAGE SHARING'!G31</f>
        <v>616.21022</v>
      </c>
      <c r="H70" s="374">
        <f>$B70*'PERCENTAGE SHARING'!H31</f>
        <v>5507.538577</v>
      </c>
      <c r="I70" s="374">
        <f>$B70*'PERCENTAGE SHARING'!I31</f>
        <v>550.3342314</v>
      </c>
      <c r="J70" s="374">
        <f>$B70*'PERCENTAGE SHARING'!J31</f>
        <v>1100.668463</v>
      </c>
      <c r="K70" s="374">
        <f>$B70*'PERCENTAGE SHARING'!K31</f>
        <v>550.3342314</v>
      </c>
      <c r="L70" s="374">
        <f>$B70*'PERCENTAGE SHARING'!L31</f>
        <v>321.1511913</v>
      </c>
      <c r="M70" s="374">
        <f>$B70*'PERCENTAGE SHARING'!M31</f>
        <v>321.1511913</v>
      </c>
      <c r="N70" s="374">
        <f>$B70*'PERCENTAGE SHARING'!N31</f>
        <v>0</v>
      </c>
      <c r="O70" s="375">
        <f>$B70*'PERCENTAGE SHARING'!O31</f>
        <v>333.4633639</v>
      </c>
      <c r="P70" s="375">
        <f>$B70*'PERCENTAGE SHARING'!P31</f>
        <v>200.0937587</v>
      </c>
      <c r="Q70" s="375">
        <f>$B70*'PERCENTAGE SHARING'!Q31</f>
        <v>555.0986336</v>
      </c>
      <c r="R70" s="375">
        <f>$B70*'PERCENTAGE SHARING'!R31</f>
        <v>0</v>
      </c>
      <c r="S70" s="134"/>
      <c r="T70" s="134"/>
      <c r="U70" s="134"/>
      <c r="V70" s="134"/>
      <c r="W70" s="134"/>
      <c r="X70" s="134"/>
      <c r="Y70" s="134"/>
    </row>
    <row r="71" ht="22.5" customHeight="1">
      <c r="A71" s="186">
        <f>'PROP DAILY PNL'!A238</f>
        <v>45796</v>
      </c>
      <c r="B71" s="376">
        <v>16343.2</v>
      </c>
      <c r="C71" s="374">
        <f>$B71*'PERCENTAGE SHARING'!C32</f>
        <v>4507.839628</v>
      </c>
      <c r="D71" s="374">
        <f>$B71*'PERCENTAGE SHARING'!D32</f>
        <v>974.1091903</v>
      </c>
      <c r="E71" s="374">
        <f>$B71*'PERCENTAGE SHARING'!E32</f>
        <v>805.2073201</v>
      </c>
      <c r="F71" s="374">
        <f>$B71*'PERCENTAGE SHARING'!F32</f>
        <v>0</v>
      </c>
      <c r="G71" s="374">
        <f>$B71*'PERCENTAGE SHARING'!G32</f>
        <v>616.21022</v>
      </c>
      <c r="H71" s="374">
        <f>$B71*'PERCENTAGE SHARING'!H32</f>
        <v>5507.538577</v>
      </c>
      <c r="I71" s="374">
        <f>$B71*'PERCENTAGE SHARING'!I32</f>
        <v>550.3342314</v>
      </c>
      <c r="J71" s="374">
        <f>$B71*'PERCENTAGE SHARING'!J32</f>
        <v>1100.668463</v>
      </c>
      <c r="K71" s="374">
        <f>$B71*'PERCENTAGE SHARING'!K32</f>
        <v>550.3342314</v>
      </c>
      <c r="L71" s="374">
        <f>$B71*'PERCENTAGE SHARING'!L32</f>
        <v>321.1511913</v>
      </c>
      <c r="M71" s="374">
        <f>$B71*'PERCENTAGE SHARING'!M32</f>
        <v>321.1511913</v>
      </c>
      <c r="N71" s="374">
        <f>$B71*'PERCENTAGE SHARING'!N32</f>
        <v>0</v>
      </c>
      <c r="O71" s="375">
        <f>$B71*'PERCENTAGE SHARING'!O32</f>
        <v>333.4633639</v>
      </c>
      <c r="P71" s="375">
        <f>$B71*'PERCENTAGE SHARING'!P32</f>
        <v>200.0937587</v>
      </c>
      <c r="Q71" s="375">
        <f>$B71*'PERCENTAGE SHARING'!Q32</f>
        <v>555.0986336</v>
      </c>
      <c r="R71" s="375">
        <f>$B71*'PERCENTAGE SHARING'!R32</f>
        <v>0</v>
      </c>
      <c r="S71" s="134"/>
      <c r="T71" s="134"/>
      <c r="U71" s="134"/>
      <c r="V71" s="134"/>
      <c r="W71" s="134"/>
      <c r="X71" s="134"/>
      <c r="Y71" s="134"/>
    </row>
    <row r="72" ht="22.5" customHeight="1">
      <c r="A72" s="186">
        <f>'PROP DAILY PNL'!A239</f>
        <v>45797</v>
      </c>
      <c r="B72" s="376">
        <v>16343.2</v>
      </c>
      <c r="C72" s="374">
        <f>$B72*'PERCENTAGE SHARING'!C33</f>
        <v>4507.839628</v>
      </c>
      <c r="D72" s="374">
        <f>$B72*'PERCENTAGE SHARING'!D33</f>
        <v>974.1091903</v>
      </c>
      <c r="E72" s="374">
        <f>$B72*'PERCENTAGE SHARING'!E33</f>
        <v>805.2073201</v>
      </c>
      <c r="F72" s="374">
        <f>$B72*'PERCENTAGE SHARING'!F33</f>
        <v>0</v>
      </c>
      <c r="G72" s="374">
        <f>$B72*'PERCENTAGE SHARING'!G33</f>
        <v>616.21022</v>
      </c>
      <c r="H72" s="374">
        <f>$B72*'PERCENTAGE SHARING'!H33</f>
        <v>5507.538577</v>
      </c>
      <c r="I72" s="374">
        <f>$B72*'PERCENTAGE SHARING'!I33</f>
        <v>550.3342314</v>
      </c>
      <c r="J72" s="374">
        <f>$B72*'PERCENTAGE SHARING'!J33</f>
        <v>1100.668463</v>
      </c>
      <c r="K72" s="374">
        <f>$B72*'PERCENTAGE SHARING'!K33</f>
        <v>550.3342314</v>
      </c>
      <c r="L72" s="374">
        <f>$B72*'PERCENTAGE SHARING'!L33</f>
        <v>321.1511913</v>
      </c>
      <c r="M72" s="374">
        <f>$B72*'PERCENTAGE SHARING'!M33</f>
        <v>321.1511913</v>
      </c>
      <c r="N72" s="374">
        <f>$B72*'PERCENTAGE SHARING'!N33</f>
        <v>0</v>
      </c>
      <c r="O72" s="375">
        <f>$B72*'PERCENTAGE SHARING'!O33</f>
        <v>333.4633639</v>
      </c>
      <c r="P72" s="375">
        <f>$B72*'PERCENTAGE SHARING'!P33</f>
        <v>200.0937587</v>
      </c>
      <c r="Q72" s="375">
        <f>$B72*'PERCENTAGE SHARING'!Q33</f>
        <v>555.0986336</v>
      </c>
      <c r="R72" s="375">
        <f>$B72*'PERCENTAGE SHARING'!R33</f>
        <v>0</v>
      </c>
      <c r="S72" s="134"/>
      <c r="T72" s="134"/>
      <c r="U72" s="134"/>
      <c r="V72" s="134"/>
      <c r="W72" s="134"/>
      <c r="X72" s="134"/>
      <c r="Y72" s="134"/>
    </row>
    <row r="73" ht="22.5" customHeight="1">
      <c r="A73" s="186">
        <f>'PROP DAILY PNL'!A240</f>
        <v>45798</v>
      </c>
      <c r="B73" s="376">
        <v>16343.2</v>
      </c>
      <c r="C73" s="374">
        <f>$B73*'PERCENTAGE SHARING'!C34</f>
        <v>4507.839628</v>
      </c>
      <c r="D73" s="374">
        <f>$B73*'PERCENTAGE SHARING'!D34</f>
        <v>974.1091903</v>
      </c>
      <c r="E73" s="374">
        <f>$B73*'PERCENTAGE SHARING'!E34</f>
        <v>805.2073201</v>
      </c>
      <c r="F73" s="374">
        <f>$B73*'PERCENTAGE SHARING'!F34</f>
        <v>0</v>
      </c>
      <c r="G73" s="374">
        <f>$B73*'PERCENTAGE SHARING'!G34</f>
        <v>616.21022</v>
      </c>
      <c r="H73" s="374">
        <f>$B73*'PERCENTAGE SHARING'!H34</f>
        <v>5507.538577</v>
      </c>
      <c r="I73" s="374">
        <f>$B73*'PERCENTAGE SHARING'!I34</f>
        <v>550.3342314</v>
      </c>
      <c r="J73" s="374">
        <f>$B73*'PERCENTAGE SHARING'!J34</f>
        <v>1100.668463</v>
      </c>
      <c r="K73" s="374">
        <f>$B73*'PERCENTAGE SHARING'!K34</f>
        <v>550.3342314</v>
      </c>
      <c r="L73" s="374">
        <f>$B73*'PERCENTAGE SHARING'!L34</f>
        <v>321.1511913</v>
      </c>
      <c r="M73" s="374">
        <f>$B73*'PERCENTAGE SHARING'!M34</f>
        <v>321.1511913</v>
      </c>
      <c r="N73" s="374">
        <f>$B73*'PERCENTAGE SHARING'!N34</f>
        <v>0</v>
      </c>
      <c r="O73" s="375">
        <f>$B73*'PERCENTAGE SHARING'!O34</f>
        <v>333.4633639</v>
      </c>
      <c r="P73" s="375">
        <f>$B73*'PERCENTAGE SHARING'!P34</f>
        <v>200.0937587</v>
      </c>
      <c r="Q73" s="375">
        <f>$B73*'PERCENTAGE SHARING'!Q34</f>
        <v>555.0986336</v>
      </c>
      <c r="R73" s="375">
        <f>$B73*'PERCENTAGE SHARING'!R34</f>
        <v>0</v>
      </c>
      <c r="S73" s="134"/>
      <c r="T73" s="134"/>
      <c r="U73" s="134"/>
      <c r="V73" s="134"/>
      <c r="W73" s="134"/>
      <c r="X73" s="134"/>
      <c r="Y73" s="134"/>
    </row>
    <row r="74" ht="22.5" customHeight="1">
      <c r="A74" s="186">
        <f>'PROP DAILY PNL'!A241</f>
        <v>45799</v>
      </c>
      <c r="B74" s="376">
        <v>16343.2</v>
      </c>
      <c r="C74" s="374">
        <f>$B74*'PERCENTAGE SHARING'!C35</f>
        <v>4507.839628</v>
      </c>
      <c r="D74" s="374">
        <f>$B74*'PERCENTAGE SHARING'!D35</f>
        <v>974.1091903</v>
      </c>
      <c r="E74" s="374">
        <f>$B74*'PERCENTAGE SHARING'!E35</f>
        <v>805.2073201</v>
      </c>
      <c r="F74" s="374">
        <f>$B74*'PERCENTAGE SHARING'!F35</f>
        <v>0</v>
      </c>
      <c r="G74" s="374">
        <f>$B74*'PERCENTAGE SHARING'!G35</f>
        <v>616.21022</v>
      </c>
      <c r="H74" s="374">
        <f>$B74*'PERCENTAGE SHARING'!H35</f>
        <v>5507.538577</v>
      </c>
      <c r="I74" s="374">
        <f>$B74*'PERCENTAGE SHARING'!I35</f>
        <v>550.3342314</v>
      </c>
      <c r="J74" s="374">
        <f>$B74*'PERCENTAGE SHARING'!J35</f>
        <v>1100.668463</v>
      </c>
      <c r="K74" s="374">
        <f>$B74*'PERCENTAGE SHARING'!K35</f>
        <v>550.3342314</v>
      </c>
      <c r="L74" s="374">
        <f>$B74*'PERCENTAGE SHARING'!L35</f>
        <v>321.1511913</v>
      </c>
      <c r="M74" s="374">
        <f>$B74*'PERCENTAGE SHARING'!M35</f>
        <v>321.1511913</v>
      </c>
      <c r="N74" s="374">
        <f>$B74*'PERCENTAGE SHARING'!N35</f>
        <v>0</v>
      </c>
      <c r="O74" s="375">
        <f>$B74*'PERCENTAGE SHARING'!O35</f>
        <v>333.4633639</v>
      </c>
      <c r="P74" s="375">
        <f>$B74*'PERCENTAGE SHARING'!P35</f>
        <v>200.0937587</v>
      </c>
      <c r="Q74" s="375">
        <f>$B74*'PERCENTAGE SHARING'!Q35</f>
        <v>555.0986336</v>
      </c>
      <c r="R74" s="375">
        <f>$B74*'PERCENTAGE SHARING'!R35</f>
        <v>0</v>
      </c>
      <c r="S74" s="134"/>
      <c r="T74" s="134"/>
      <c r="U74" s="134"/>
      <c r="V74" s="134"/>
      <c r="W74" s="134"/>
      <c r="X74" s="134"/>
      <c r="Y74" s="134"/>
    </row>
    <row r="75" ht="22.5" customHeight="1">
      <c r="A75" s="186">
        <f>'PROP DAILY PNL'!A242</f>
        <v>45800</v>
      </c>
      <c r="B75" s="376">
        <v>16343.2</v>
      </c>
      <c r="C75" s="374">
        <f>$B75*'PERCENTAGE SHARING'!C36</f>
        <v>4507.839628</v>
      </c>
      <c r="D75" s="374">
        <f>$B75*'PERCENTAGE SHARING'!D36</f>
        <v>974.1091903</v>
      </c>
      <c r="E75" s="374">
        <f>$B75*'PERCENTAGE SHARING'!E36</f>
        <v>805.2073201</v>
      </c>
      <c r="F75" s="374">
        <f>$B75*'PERCENTAGE SHARING'!F36</f>
        <v>0</v>
      </c>
      <c r="G75" s="374">
        <f>$B75*'PERCENTAGE SHARING'!G36</f>
        <v>616.21022</v>
      </c>
      <c r="H75" s="374">
        <f>$B75*'PERCENTAGE SHARING'!H36</f>
        <v>5507.538577</v>
      </c>
      <c r="I75" s="374">
        <f>$B75*'PERCENTAGE SHARING'!I36</f>
        <v>550.3342314</v>
      </c>
      <c r="J75" s="374">
        <f>$B75*'PERCENTAGE SHARING'!J36</f>
        <v>1100.668463</v>
      </c>
      <c r="K75" s="374">
        <f>$B75*'PERCENTAGE SHARING'!K36</f>
        <v>550.3342314</v>
      </c>
      <c r="L75" s="374">
        <f>$B75*'PERCENTAGE SHARING'!L36</f>
        <v>321.1511913</v>
      </c>
      <c r="M75" s="374">
        <f>$B75*'PERCENTAGE SHARING'!M36</f>
        <v>321.1511913</v>
      </c>
      <c r="N75" s="374">
        <f>$B75*'PERCENTAGE SHARING'!N36</f>
        <v>0</v>
      </c>
      <c r="O75" s="375">
        <f>$B75*'PERCENTAGE SHARING'!O36</f>
        <v>333.4633639</v>
      </c>
      <c r="P75" s="375">
        <f>$B75*'PERCENTAGE SHARING'!P36</f>
        <v>200.0937587</v>
      </c>
      <c r="Q75" s="375">
        <f>$B75*'PERCENTAGE SHARING'!Q36</f>
        <v>555.0986336</v>
      </c>
      <c r="R75" s="375">
        <f>$B75*'PERCENTAGE SHARING'!R36</f>
        <v>0</v>
      </c>
      <c r="S75" s="134"/>
      <c r="T75" s="134"/>
      <c r="U75" s="134"/>
      <c r="V75" s="134"/>
      <c r="W75" s="134"/>
      <c r="X75" s="134"/>
      <c r="Y75" s="134"/>
    </row>
    <row r="76" ht="22.5" customHeight="1">
      <c r="A76" s="186">
        <f>'PROP DAILY PNL'!A243</f>
        <v>45803</v>
      </c>
      <c r="B76" s="376">
        <v>16343.2</v>
      </c>
      <c r="C76" s="374">
        <f>$B76*'PERCENTAGE SHARING'!C37</f>
        <v>4507.839628</v>
      </c>
      <c r="D76" s="374">
        <f>$B76*'PERCENTAGE SHARING'!D37</f>
        <v>974.1091903</v>
      </c>
      <c r="E76" s="374">
        <f>$B76*'PERCENTAGE SHARING'!E37</f>
        <v>805.2073201</v>
      </c>
      <c r="F76" s="374">
        <f>$B76*'PERCENTAGE SHARING'!F37</f>
        <v>0</v>
      </c>
      <c r="G76" s="374">
        <f>$B76*'PERCENTAGE SHARING'!G37</f>
        <v>616.21022</v>
      </c>
      <c r="H76" s="374">
        <f>$B76*'PERCENTAGE SHARING'!H37</f>
        <v>5507.538577</v>
      </c>
      <c r="I76" s="374">
        <f>$B76*'PERCENTAGE SHARING'!I37</f>
        <v>550.3342314</v>
      </c>
      <c r="J76" s="374">
        <f>$B76*'PERCENTAGE SHARING'!J37</f>
        <v>1100.668463</v>
      </c>
      <c r="K76" s="374">
        <f>$B76*'PERCENTAGE SHARING'!K37</f>
        <v>550.3342314</v>
      </c>
      <c r="L76" s="374">
        <f>$B76*'PERCENTAGE SHARING'!L37</f>
        <v>321.1511913</v>
      </c>
      <c r="M76" s="374">
        <f>$B76*'PERCENTAGE SHARING'!M37</f>
        <v>321.1511913</v>
      </c>
      <c r="N76" s="374">
        <f>$B76*'PERCENTAGE SHARING'!N37</f>
        <v>0</v>
      </c>
      <c r="O76" s="375">
        <f>$B76*'PERCENTAGE SHARING'!O37</f>
        <v>333.4633639</v>
      </c>
      <c r="P76" s="375">
        <f>$B76*'PERCENTAGE SHARING'!P37</f>
        <v>200.0937587</v>
      </c>
      <c r="Q76" s="375">
        <f>$B76*'PERCENTAGE SHARING'!Q37</f>
        <v>555.0986336</v>
      </c>
      <c r="R76" s="375">
        <f>$B76*'PERCENTAGE SHARING'!R37</f>
        <v>0</v>
      </c>
      <c r="S76" s="134"/>
      <c r="T76" s="134"/>
      <c r="U76" s="134"/>
      <c r="V76" s="134"/>
      <c r="W76" s="134"/>
      <c r="X76" s="134"/>
      <c r="Y76" s="134"/>
    </row>
    <row r="77" ht="22.5" customHeight="1">
      <c r="A77" s="186">
        <f>'PROP DAILY PNL'!A244</f>
        <v>45804</v>
      </c>
      <c r="B77" s="376">
        <v>16343.2</v>
      </c>
      <c r="C77" s="374">
        <f>$B77*'PERCENTAGE SHARING'!C38</f>
        <v>4507.839628</v>
      </c>
      <c r="D77" s="374">
        <f>$B77*'PERCENTAGE SHARING'!D38</f>
        <v>974.1091903</v>
      </c>
      <c r="E77" s="374">
        <f>$B77*'PERCENTAGE SHARING'!E38</f>
        <v>805.2073201</v>
      </c>
      <c r="F77" s="374">
        <f>$B77*'PERCENTAGE SHARING'!F38</f>
        <v>0</v>
      </c>
      <c r="G77" s="374">
        <f>$B77*'PERCENTAGE SHARING'!G38</f>
        <v>616.21022</v>
      </c>
      <c r="H77" s="374">
        <f>$B77*'PERCENTAGE SHARING'!H38</f>
        <v>5507.538577</v>
      </c>
      <c r="I77" s="374">
        <f>$B77*'PERCENTAGE SHARING'!I38</f>
        <v>550.3342314</v>
      </c>
      <c r="J77" s="374">
        <f>$B77*'PERCENTAGE SHARING'!J38</f>
        <v>1100.668463</v>
      </c>
      <c r="K77" s="374">
        <f>$B77*'PERCENTAGE SHARING'!K38</f>
        <v>550.3342314</v>
      </c>
      <c r="L77" s="374">
        <f>$B77*'PERCENTAGE SHARING'!L38</f>
        <v>321.1511913</v>
      </c>
      <c r="M77" s="374">
        <f>$B77*'PERCENTAGE SHARING'!M38</f>
        <v>321.1511913</v>
      </c>
      <c r="N77" s="374">
        <f>$B77*'PERCENTAGE SHARING'!N38</f>
        <v>0</v>
      </c>
      <c r="O77" s="375">
        <f>$B77*'PERCENTAGE SHARING'!O38</f>
        <v>333.4633639</v>
      </c>
      <c r="P77" s="375">
        <f>$B77*'PERCENTAGE SHARING'!P38</f>
        <v>200.0937587</v>
      </c>
      <c r="Q77" s="375">
        <f>$B77*'PERCENTAGE SHARING'!Q38</f>
        <v>555.0986336</v>
      </c>
      <c r="R77" s="375">
        <f>$B77*'PERCENTAGE SHARING'!R38</f>
        <v>0</v>
      </c>
      <c r="S77" s="134"/>
      <c r="T77" s="134"/>
      <c r="U77" s="134"/>
      <c r="V77" s="134"/>
      <c r="W77" s="134"/>
      <c r="X77" s="134"/>
      <c r="Y77" s="134"/>
    </row>
    <row r="78" ht="22.5" customHeight="1">
      <c r="A78" s="186">
        <f>'PROP DAILY PNL'!A245</f>
        <v>45805</v>
      </c>
      <c r="B78" s="376">
        <v>16343.2</v>
      </c>
      <c r="C78" s="374">
        <f>$B78*'PERCENTAGE SHARING'!C39</f>
        <v>4507.839628</v>
      </c>
      <c r="D78" s="374">
        <f>$B78*'PERCENTAGE SHARING'!D39</f>
        <v>974.1091903</v>
      </c>
      <c r="E78" s="374">
        <f>$B78*'PERCENTAGE SHARING'!E39</f>
        <v>805.2073201</v>
      </c>
      <c r="F78" s="374">
        <f>$B78*'PERCENTAGE SHARING'!F39</f>
        <v>0</v>
      </c>
      <c r="G78" s="374">
        <f>$B78*'PERCENTAGE SHARING'!G39</f>
        <v>616.21022</v>
      </c>
      <c r="H78" s="374">
        <f>$B78*'PERCENTAGE SHARING'!H39</f>
        <v>5507.538577</v>
      </c>
      <c r="I78" s="374">
        <f>$B78*'PERCENTAGE SHARING'!I39</f>
        <v>550.3342314</v>
      </c>
      <c r="J78" s="374">
        <f>$B78*'PERCENTAGE SHARING'!J39</f>
        <v>1100.668463</v>
      </c>
      <c r="K78" s="374">
        <f>$B78*'PERCENTAGE SHARING'!K39</f>
        <v>550.3342314</v>
      </c>
      <c r="L78" s="374">
        <f>$B78*'PERCENTAGE SHARING'!L39</f>
        <v>321.1511913</v>
      </c>
      <c r="M78" s="374">
        <f>$B78*'PERCENTAGE SHARING'!M39</f>
        <v>321.1511913</v>
      </c>
      <c r="N78" s="374">
        <f>$B78*'PERCENTAGE SHARING'!N39</f>
        <v>0</v>
      </c>
      <c r="O78" s="375">
        <f>$B78*'PERCENTAGE SHARING'!O39</f>
        <v>333.4633639</v>
      </c>
      <c r="P78" s="375">
        <f>$B78*'PERCENTAGE SHARING'!P39</f>
        <v>200.0937587</v>
      </c>
      <c r="Q78" s="375">
        <f>$B78*'PERCENTAGE SHARING'!Q39</f>
        <v>555.0986336</v>
      </c>
      <c r="R78" s="375">
        <f>$B78*'PERCENTAGE SHARING'!R39</f>
        <v>0</v>
      </c>
      <c r="S78" s="134"/>
      <c r="T78" s="134"/>
      <c r="U78" s="134"/>
      <c r="V78" s="134"/>
      <c r="W78" s="134"/>
      <c r="X78" s="134"/>
      <c r="Y78" s="134"/>
    </row>
    <row r="79" ht="22.5" customHeight="1">
      <c r="A79" s="186">
        <f>'PROP DAILY PNL'!A246</f>
        <v>45806</v>
      </c>
      <c r="B79" s="376">
        <v>16343.2</v>
      </c>
      <c r="C79" s="374">
        <f>$B79*'PERCENTAGE SHARING'!C40</f>
        <v>4507.839628</v>
      </c>
      <c r="D79" s="374">
        <f>$B79*'PERCENTAGE SHARING'!D40</f>
        <v>974.1091903</v>
      </c>
      <c r="E79" s="374">
        <f>$B79*'PERCENTAGE SHARING'!E40</f>
        <v>805.2073201</v>
      </c>
      <c r="F79" s="374">
        <f>$B79*'PERCENTAGE SHARING'!F40</f>
        <v>0</v>
      </c>
      <c r="G79" s="374">
        <f>$B79*'PERCENTAGE SHARING'!G40</f>
        <v>616.21022</v>
      </c>
      <c r="H79" s="374">
        <f>$B79*'PERCENTAGE SHARING'!H40</f>
        <v>5507.538577</v>
      </c>
      <c r="I79" s="374">
        <f>$B79*'PERCENTAGE SHARING'!I40</f>
        <v>550.3342314</v>
      </c>
      <c r="J79" s="374">
        <f>$B79*'PERCENTAGE SHARING'!J40</f>
        <v>1100.668463</v>
      </c>
      <c r="K79" s="374">
        <f>$B79*'PERCENTAGE SHARING'!K40</f>
        <v>550.3342314</v>
      </c>
      <c r="L79" s="374">
        <f>$B79*'PERCENTAGE SHARING'!L40</f>
        <v>321.1511913</v>
      </c>
      <c r="M79" s="374">
        <f>$B79*'PERCENTAGE SHARING'!M40</f>
        <v>321.1511913</v>
      </c>
      <c r="N79" s="374">
        <f>$B79*'PERCENTAGE SHARING'!N40</f>
        <v>0</v>
      </c>
      <c r="O79" s="375">
        <f>$B79*'PERCENTAGE SHARING'!O40</f>
        <v>333.4633639</v>
      </c>
      <c r="P79" s="375">
        <f>$B79*'PERCENTAGE SHARING'!P40</f>
        <v>200.0937587</v>
      </c>
      <c r="Q79" s="375">
        <f>$B79*'PERCENTAGE SHARING'!Q40</f>
        <v>555.0986336</v>
      </c>
      <c r="R79" s="375">
        <f>$B79*'PERCENTAGE SHARING'!R40</f>
        <v>0</v>
      </c>
      <c r="S79" s="134"/>
      <c r="T79" s="134"/>
      <c r="U79" s="134"/>
      <c r="V79" s="134"/>
      <c r="W79" s="134"/>
      <c r="X79" s="134"/>
      <c r="Y79" s="134"/>
    </row>
    <row r="80" ht="22.5" customHeight="1">
      <c r="A80" s="186">
        <f>'PROP DAILY PNL'!A247</f>
        <v>45807</v>
      </c>
      <c r="B80" s="376">
        <v>16343.2</v>
      </c>
      <c r="C80" s="374">
        <f>$B80*'PERCENTAGE SHARING'!C41</f>
        <v>4507.839628</v>
      </c>
      <c r="D80" s="374">
        <f>$B80*'PERCENTAGE SHARING'!D41</f>
        <v>974.1091903</v>
      </c>
      <c r="E80" s="374">
        <f>$B80*'PERCENTAGE SHARING'!E41</f>
        <v>805.2073201</v>
      </c>
      <c r="F80" s="374">
        <f>$B80*'PERCENTAGE SHARING'!F41</f>
        <v>0</v>
      </c>
      <c r="G80" s="374">
        <f>$B80*'PERCENTAGE SHARING'!G41</f>
        <v>616.21022</v>
      </c>
      <c r="H80" s="374">
        <f>$B80*'PERCENTAGE SHARING'!H41</f>
        <v>5507.538577</v>
      </c>
      <c r="I80" s="374">
        <f>$B80*'PERCENTAGE SHARING'!I41</f>
        <v>550.3342314</v>
      </c>
      <c r="J80" s="374">
        <f>$B80*'PERCENTAGE SHARING'!J41</f>
        <v>1100.668463</v>
      </c>
      <c r="K80" s="374">
        <f>$B80*'PERCENTAGE SHARING'!K41</f>
        <v>550.3342314</v>
      </c>
      <c r="L80" s="374">
        <f>$B80*'PERCENTAGE SHARING'!L41</f>
        <v>321.1511913</v>
      </c>
      <c r="M80" s="374">
        <f>$B80*'PERCENTAGE SHARING'!M41</f>
        <v>321.1511913</v>
      </c>
      <c r="N80" s="374">
        <f>$B80*'PERCENTAGE SHARING'!N41</f>
        <v>0</v>
      </c>
      <c r="O80" s="375">
        <f>$B80*'PERCENTAGE SHARING'!O41</f>
        <v>333.4633639</v>
      </c>
      <c r="P80" s="375">
        <f>$B80*'PERCENTAGE SHARING'!P41</f>
        <v>200.0937587</v>
      </c>
      <c r="Q80" s="375">
        <f>$B80*'PERCENTAGE SHARING'!Q41</f>
        <v>555.0986336</v>
      </c>
      <c r="R80" s="375">
        <f>$B80*'PERCENTAGE SHARING'!R41</f>
        <v>0</v>
      </c>
      <c r="S80" s="134"/>
      <c r="T80" s="134"/>
      <c r="U80" s="134"/>
      <c r="V80" s="134"/>
      <c r="W80" s="134"/>
      <c r="X80" s="134"/>
      <c r="Y80" s="134"/>
    </row>
    <row r="81" ht="22.5" customHeight="1">
      <c r="A81" s="186">
        <f>'PROP DAILY PNL'!A248</f>
        <v>45810</v>
      </c>
      <c r="B81" s="376">
        <v>15351.38</v>
      </c>
      <c r="C81" s="374">
        <f>$B81*'PERCENTAGE SHARING'!C42</f>
        <v>4175.285201</v>
      </c>
      <c r="D81" s="374">
        <f>$B81*'PERCENTAGE SHARING'!D42</f>
        <v>919.5900316</v>
      </c>
      <c r="E81" s="374">
        <f>$B81*'PERCENTAGE SHARING'!E42</f>
        <v>760.1412986</v>
      </c>
      <c r="F81" s="374">
        <f>$B81*'PERCENTAGE SHARING'!F42</f>
        <v>0</v>
      </c>
      <c r="G81" s="374">
        <f>$B81*'PERCENTAGE SHARING'!G42</f>
        <v>581.72203</v>
      </c>
      <c r="H81" s="374">
        <f>$B81*'PERCENTAGE SHARING'!H42</f>
        <v>5200.501112</v>
      </c>
      <c r="I81" s="374">
        <f>$B81*'PERCENTAGE SHARING'!I42</f>
        <v>519.5330033</v>
      </c>
      <c r="J81" s="374">
        <f>$B81*'PERCENTAGE SHARING'!J42</f>
        <v>1039.066007</v>
      </c>
      <c r="K81" s="374">
        <f>$B81*'PERCENTAGE SHARING'!K42</f>
        <v>519.5330033</v>
      </c>
      <c r="L81" s="374">
        <f>$B81*'PERCENTAGE SHARING'!L42</f>
        <v>303.1769304</v>
      </c>
      <c r="M81" s="374">
        <f>$B81*'PERCENTAGE SHARING'!M42</f>
        <v>303.1769304</v>
      </c>
      <c r="N81" s="374">
        <f>$B81*'PERCENTAGE SHARING'!N42</f>
        <v>0</v>
      </c>
      <c r="O81" s="375">
        <f>$B81*'PERCENTAGE SHARING'!O42</f>
        <v>314.8000125</v>
      </c>
      <c r="P81" s="375">
        <f>$B81*'PERCENTAGE SHARING'!P42</f>
        <v>189.1125278</v>
      </c>
      <c r="Q81" s="375">
        <f>$B81*'PERCENTAGE SHARING'!Q42</f>
        <v>525.7419129</v>
      </c>
      <c r="R81" s="375">
        <f>$B81*'PERCENTAGE SHARING'!R42</f>
        <v>0</v>
      </c>
      <c r="S81" s="134"/>
      <c r="T81" s="134"/>
      <c r="U81" s="134"/>
      <c r="V81" s="134"/>
      <c r="W81" s="134"/>
      <c r="X81" s="134"/>
      <c r="Y81" s="134"/>
    </row>
    <row r="82" ht="22.5" customHeight="1">
      <c r="A82" s="186">
        <f>'PROP DAILY PNL'!A249</f>
        <v>45811</v>
      </c>
      <c r="B82" s="376">
        <v>15351.38</v>
      </c>
      <c r="C82" s="374">
        <f>$B82*'PERCENTAGE SHARING'!C43</f>
        <v>4175.285201</v>
      </c>
      <c r="D82" s="374">
        <f>$B82*'PERCENTAGE SHARING'!D43</f>
        <v>919.5900316</v>
      </c>
      <c r="E82" s="374">
        <f>$B82*'PERCENTAGE SHARING'!E43</f>
        <v>760.1412986</v>
      </c>
      <c r="F82" s="374">
        <f>$B82*'PERCENTAGE SHARING'!F43</f>
        <v>0</v>
      </c>
      <c r="G82" s="374">
        <f>$B82*'PERCENTAGE SHARING'!G43</f>
        <v>581.72203</v>
      </c>
      <c r="H82" s="374">
        <f>$B82*'PERCENTAGE SHARING'!H43</f>
        <v>5200.501112</v>
      </c>
      <c r="I82" s="374">
        <f>$B82*'PERCENTAGE SHARING'!I43</f>
        <v>519.5330033</v>
      </c>
      <c r="J82" s="374">
        <f>$B82*'PERCENTAGE SHARING'!J43</f>
        <v>1039.066007</v>
      </c>
      <c r="K82" s="374">
        <f>$B82*'PERCENTAGE SHARING'!K43</f>
        <v>519.5330033</v>
      </c>
      <c r="L82" s="374">
        <f>$B82*'PERCENTAGE SHARING'!L43</f>
        <v>303.1769304</v>
      </c>
      <c r="M82" s="374">
        <f>$B82*'PERCENTAGE SHARING'!M43</f>
        <v>303.1769304</v>
      </c>
      <c r="N82" s="374">
        <f>$B82*'PERCENTAGE SHARING'!N43</f>
        <v>0</v>
      </c>
      <c r="O82" s="375">
        <f>$B82*'PERCENTAGE SHARING'!O43</f>
        <v>314.8000125</v>
      </c>
      <c r="P82" s="375">
        <f>$B82*'PERCENTAGE SHARING'!P43</f>
        <v>189.1125278</v>
      </c>
      <c r="Q82" s="375">
        <f>$B82*'PERCENTAGE SHARING'!Q43</f>
        <v>525.7419129</v>
      </c>
      <c r="R82" s="375">
        <f>$B82*'PERCENTAGE SHARING'!R43</f>
        <v>0</v>
      </c>
      <c r="S82" s="134"/>
      <c r="T82" s="134"/>
      <c r="U82" s="134"/>
      <c r="V82" s="134"/>
      <c r="W82" s="134"/>
      <c r="X82" s="134"/>
      <c r="Y82" s="134"/>
    </row>
    <row r="83" ht="22.5" customHeight="1">
      <c r="A83" s="186">
        <f>'PROP DAILY PNL'!A250</f>
        <v>45812</v>
      </c>
      <c r="B83" s="376">
        <v>15351.38</v>
      </c>
      <c r="C83" s="374">
        <f>$B83*'PERCENTAGE SHARING'!C44</f>
        <v>4175.285201</v>
      </c>
      <c r="D83" s="374">
        <f>$B83*'PERCENTAGE SHARING'!D44</f>
        <v>919.5900316</v>
      </c>
      <c r="E83" s="374">
        <f>$B83*'PERCENTAGE SHARING'!E44</f>
        <v>760.1412986</v>
      </c>
      <c r="F83" s="374">
        <f>$B83*'PERCENTAGE SHARING'!F44</f>
        <v>0</v>
      </c>
      <c r="G83" s="374">
        <f>$B83*'PERCENTAGE SHARING'!G44</f>
        <v>581.72203</v>
      </c>
      <c r="H83" s="374">
        <f>$B83*'PERCENTAGE SHARING'!H44</f>
        <v>5200.501112</v>
      </c>
      <c r="I83" s="374">
        <f>$B83*'PERCENTAGE SHARING'!I44</f>
        <v>519.5330033</v>
      </c>
      <c r="J83" s="374">
        <f>$B83*'PERCENTAGE SHARING'!J44</f>
        <v>1039.066007</v>
      </c>
      <c r="K83" s="374">
        <f>$B83*'PERCENTAGE SHARING'!K44</f>
        <v>519.5330033</v>
      </c>
      <c r="L83" s="374">
        <f>$B83*'PERCENTAGE SHARING'!L44</f>
        <v>303.1769304</v>
      </c>
      <c r="M83" s="374">
        <f>$B83*'PERCENTAGE SHARING'!M44</f>
        <v>303.1769304</v>
      </c>
      <c r="N83" s="374">
        <f>$B83*'PERCENTAGE SHARING'!N44</f>
        <v>0</v>
      </c>
      <c r="O83" s="375">
        <f>$B83*'PERCENTAGE SHARING'!O44</f>
        <v>314.8000125</v>
      </c>
      <c r="P83" s="375">
        <f>$B83*'PERCENTAGE SHARING'!P44</f>
        <v>189.1125278</v>
      </c>
      <c r="Q83" s="375">
        <f>$B83*'PERCENTAGE SHARING'!Q44</f>
        <v>525.7419129</v>
      </c>
      <c r="R83" s="375">
        <f>$B83*'PERCENTAGE SHARING'!R44</f>
        <v>0</v>
      </c>
      <c r="S83" s="134"/>
      <c r="T83" s="134"/>
      <c r="U83" s="134"/>
      <c r="V83" s="134"/>
      <c r="W83" s="134"/>
      <c r="X83" s="134"/>
      <c r="Y83" s="134"/>
    </row>
    <row r="84" ht="22.5" customHeight="1">
      <c r="A84" s="186">
        <f>'PROP DAILY PNL'!A251</f>
        <v>45813</v>
      </c>
      <c r="B84" s="376">
        <v>15351.38</v>
      </c>
      <c r="C84" s="374">
        <f>$B84*'PERCENTAGE SHARING'!C45</f>
        <v>4175.285201</v>
      </c>
      <c r="D84" s="374">
        <f>$B84*'PERCENTAGE SHARING'!D45</f>
        <v>919.5900316</v>
      </c>
      <c r="E84" s="374">
        <f>$B84*'PERCENTAGE SHARING'!E45</f>
        <v>760.1412986</v>
      </c>
      <c r="F84" s="374">
        <f>$B84*'PERCENTAGE SHARING'!F45</f>
        <v>0</v>
      </c>
      <c r="G84" s="374">
        <f>$B84*'PERCENTAGE SHARING'!G45</f>
        <v>581.72203</v>
      </c>
      <c r="H84" s="374">
        <f>$B84*'PERCENTAGE SHARING'!H45</f>
        <v>5200.501112</v>
      </c>
      <c r="I84" s="374">
        <f>$B84*'PERCENTAGE SHARING'!I45</f>
        <v>519.5330033</v>
      </c>
      <c r="J84" s="374">
        <f>$B84*'PERCENTAGE SHARING'!J45</f>
        <v>1039.066007</v>
      </c>
      <c r="K84" s="374">
        <f>$B84*'PERCENTAGE SHARING'!K45</f>
        <v>519.5330033</v>
      </c>
      <c r="L84" s="374">
        <f>$B84*'PERCENTAGE SHARING'!L45</f>
        <v>303.1769304</v>
      </c>
      <c r="M84" s="374">
        <f>$B84*'PERCENTAGE SHARING'!M45</f>
        <v>303.1769304</v>
      </c>
      <c r="N84" s="374">
        <f>$B84*'PERCENTAGE SHARING'!N45</f>
        <v>0</v>
      </c>
      <c r="O84" s="375">
        <f>$B84*'PERCENTAGE SHARING'!O45</f>
        <v>314.8000125</v>
      </c>
      <c r="P84" s="375">
        <f>$B84*'PERCENTAGE SHARING'!P45</f>
        <v>189.1125278</v>
      </c>
      <c r="Q84" s="375">
        <f>$B84*'PERCENTAGE SHARING'!Q45</f>
        <v>525.7419129</v>
      </c>
      <c r="R84" s="375">
        <f>$B84*'PERCENTAGE SHARING'!R45</f>
        <v>0</v>
      </c>
      <c r="S84" s="134"/>
      <c r="T84" s="134"/>
      <c r="U84" s="134"/>
      <c r="V84" s="134"/>
      <c r="W84" s="134"/>
      <c r="X84" s="134"/>
      <c r="Y84" s="134"/>
    </row>
    <row r="85" ht="22.5" customHeight="1">
      <c r="A85" s="186">
        <f>'PROP DAILY PNL'!A252</f>
        <v>45814</v>
      </c>
      <c r="B85" s="376">
        <v>15351.38</v>
      </c>
      <c r="C85" s="374">
        <f>$B85*'PERCENTAGE SHARING'!C46</f>
        <v>4175.285201</v>
      </c>
      <c r="D85" s="374">
        <f>$B85*'PERCENTAGE SHARING'!D46</f>
        <v>919.5900316</v>
      </c>
      <c r="E85" s="374">
        <f>$B85*'PERCENTAGE SHARING'!E46</f>
        <v>760.1412986</v>
      </c>
      <c r="F85" s="374">
        <f>$B85*'PERCENTAGE SHARING'!F46</f>
        <v>0</v>
      </c>
      <c r="G85" s="374">
        <f>$B85*'PERCENTAGE SHARING'!G46</f>
        <v>581.72203</v>
      </c>
      <c r="H85" s="374">
        <f>$B85*'PERCENTAGE SHARING'!H46</f>
        <v>5200.501112</v>
      </c>
      <c r="I85" s="374">
        <f>$B85*'PERCENTAGE SHARING'!I46</f>
        <v>519.5330033</v>
      </c>
      <c r="J85" s="374">
        <f>$B85*'PERCENTAGE SHARING'!J46</f>
        <v>1039.066007</v>
      </c>
      <c r="K85" s="374">
        <f>$B85*'PERCENTAGE SHARING'!K46</f>
        <v>519.5330033</v>
      </c>
      <c r="L85" s="374">
        <f>$B85*'PERCENTAGE SHARING'!L46</f>
        <v>303.1769304</v>
      </c>
      <c r="M85" s="374">
        <f>$B85*'PERCENTAGE SHARING'!M46</f>
        <v>303.1769304</v>
      </c>
      <c r="N85" s="374">
        <f>$B85*'PERCENTAGE SHARING'!N46</f>
        <v>0</v>
      </c>
      <c r="O85" s="375">
        <f>$B85*'PERCENTAGE SHARING'!O46</f>
        <v>314.8000125</v>
      </c>
      <c r="P85" s="375">
        <f>$B85*'PERCENTAGE SHARING'!P46</f>
        <v>189.1125278</v>
      </c>
      <c r="Q85" s="375">
        <f>$B85*'PERCENTAGE SHARING'!Q46</f>
        <v>525.7419129</v>
      </c>
      <c r="R85" s="375">
        <f>$B85*'PERCENTAGE SHARING'!R46</f>
        <v>0</v>
      </c>
      <c r="S85" s="134"/>
      <c r="T85" s="134"/>
      <c r="U85" s="134"/>
      <c r="V85" s="134"/>
      <c r="W85" s="134"/>
      <c r="X85" s="134"/>
      <c r="Y85" s="134"/>
    </row>
    <row r="86" ht="22.5" customHeight="1">
      <c r="A86" s="186">
        <f>'PROP DAILY PNL'!A253</f>
        <v>45817</v>
      </c>
      <c r="B86" s="376">
        <v>15351.38</v>
      </c>
      <c r="C86" s="374">
        <f>$B86*'PERCENTAGE SHARING'!C47</f>
        <v>4175.285201</v>
      </c>
      <c r="D86" s="374">
        <f>$B86*'PERCENTAGE SHARING'!D47</f>
        <v>919.5900316</v>
      </c>
      <c r="E86" s="374">
        <f>$B86*'PERCENTAGE SHARING'!E47</f>
        <v>760.1412986</v>
      </c>
      <c r="F86" s="374">
        <f>$B86*'PERCENTAGE SHARING'!F47</f>
        <v>0</v>
      </c>
      <c r="G86" s="374">
        <f>$B86*'PERCENTAGE SHARING'!G47</f>
        <v>581.72203</v>
      </c>
      <c r="H86" s="374">
        <f>$B86*'PERCENTAGE SHARING'!H47</f>
        <v>5200.501112</v>
      </c>
      <c r="I86" s="374">
        <f>$B86*'PERCENTAGE SHARING'!I47</f>
        <v>519.5330033</v>
      </c>
      <c r="J86" s="374">
        <f>$B86*'PERCENTAGE SHARING'!J47</f>
        <v>1039.066007</v>
      </c>
      <c r="K86" s="374">
        <f>$B86*'PERCENTAGE SHARING'!K47</f>
        <v>519.5330033</v>
      </c>
      <c r="L86" s="374">
        <f>$B86*'PERCENTAGE SHARING'!L47</f>
        <v>303.1769304</v>
      </c>
      <c r="M86" s="374">
        <f>$B86*'PERCENTAGE SHARING'!M47</f>
        <v>303.1769304</v>
      </c>
      <c r="N86" s="374">
        <f>$B86*'PERCENTAGE SHARING'!N47</f>
        <v>0</v>
      </c>
      <c r="O86" s="375">
        <f>$B86*'PERCENTAGE SHARING'!O47</f>
        <v>314.8000125</v>
      </c>
      <c r="P86" s="375">
        <f>$B86*'PERCENTAGE SHARING'!P47</f>
        <v>189.1125278</v>
      </c>
      <c r="Q86" s="375">
        <f>$B86*'PERCENTAGE SHARING'!Q47</f>
        <v>525.7419129</v>
      </c>
      <c r="R86" s="375">
        <f>$B86*'PERCENTAGE SHARING'!R47</f>
        <v>0</v>
      </c>
      <c r="S86" s="134"/>
      <c r="T86" s="134"/>
      <c r="U86" s="134"/>
      <c r="V86" s="134"/>
      <c r="W86" s="134"/>
      <c r="X86" s="134"/>
      <c r="Y86" s="134"/>
    </row>
    <row r="87" ht="22.5" customHeight="1">
      <c r="A87" s="186">
        <f>'PROP DAILY PNL'!A254</f>
        <v>45818</v>
      </c>
      <c r="B87" s="376">
        <v>15351.38</v>
      </c>
      <c r="C87" s="374">
        <f>$B87*'PERCENTAGE SHARING'!C48</f>
        <v>4175.285201</v>
      </c>
      <c r="D87" s="374">
        <f>$B87*'PERCENTAGE SHARING'!D48</f>
        <v>919.5900316</v>
      </c>
      <c r="E87" s="374">
        <f>$B87*'PERCENTAGE SHARING'!E48</f>
        <v>760.1412986</v>
      </c>
      <c r="F87" s="374">
        <f>$B87*'PERCENTAGE SHARING'!F48</f>
        <v>0</v>
      </c>
      <c r="G87" s="374">
        <f>$B87*'PERCENTAGE SHARING'!G48</f>
        <v>581.72203</v>
      </c>
      <c r="H87" s="374">
        <f>$B87*'PERCENTAGE SHARING'!H48</f>
        <v>5200.501112</v>
      </c>
      <c r="I87" s="374">
        <f>$B87*'PERCENTAGE SHARING'!I48</f>
        <v>519.5330033</v>
      </c>
      <c r="J87" s="374">
        <f>$B87*'PERCENTAGE SHARING'!J48</f>
        <v>1039.066007</v>
      </c>
      <c r="K87" s="374">
        <f>$B87*'PERCENTAGE SHARING'!K48</f>
        <v>519.5330033</v>
      </c>
      <c r="L87" s="374">
        <f>$B87*'PERCENTAGE SHARING'!L48</f>
        <v>303.1769304</v>
      </c>
      <c r="M87" s="374">
        <f>$B87*'PERCENTAGE SHARING'!M48</f>
        <v>303.1769304</v>
      </c>
      <c r="N87" s="374">
        <f>$B87*'PERCENTAGE SHARING'!N48</f>
        <v>0</v>
      </c>
      <c r="O87" s="375">
        <f>$B87*'PERCENTAGE SHARING'!O48</f>
        <v>314.8000125</v>
      </c>
      <c r="P87" s="375">
        <f>$B87*'PERCENTAGE SHARING'!P48</f>
        <v>189.1125278</v>
      </c>
      <c r="Q87" s="375">
        <f>$B87*'PERCENTAGE SHARING'!Q48</f>
        <v>525.7419129</v>
      </c>
      <c r="R87" s="375">
        <f>$B87*'PERCENTAGE SHARING'!R48</f>
        <v>0</v>
      </c>
      <c r="S87" s="134"/>
      <c r="T87" s="134"/>
      <c r="U87" s="134"/>
      <c r="V87" s="134"/>
      <c r="W87" s="134"/>
      <c r="X87" s="134"/>
      <c r="Y87" s="134"/>
    </row>
    <row r="88" ht="22.5" customHeight="1">
      <c r="A88" s="186">
        <f>'PROP DAILY PNL'!A255</f>
        <v>45819</v>
      </c>
      <c r="B88" s="376">
        <v>15351.38</v>
      </c>
      <c r="C88" s="374">
        <f>$B88*'PERCENTAGE SHARING'!C49</f>
        <v>4175.285201</v>
      </c>
      <c r="D88" s="374">
        <f>$B88*'PERCENTAGE SHARING'!D49</f>
        <v>919.5900316</v>
      </c>
      <c r="E88" s="374">
        <f>$B88*'PERCENTAGE SHARING'!E49</f>
        <v>760.1412986</v>
      </c>
      <c r="F88" s="374">
        <f>$B88*'PERCENTAGE SHARING'!F49</f>
        <v>0</v>
      </c>
      <c r="G88" s="374">
        <f>$B88*'PERCENTAGE SHARING'!G49</f>
        <v>581.72203</v>
      </c>
      <c r="H88" s="374">
        <f>$B88*'PERCENTAGE SHARING'!H49</f>
        <v>5200.501112</v>
      </c>
      <c r="I88" s="374">
        <f>$B88*'PERCENTAGE SHARING'!I49</f>
        <v>519.5330033</v>
      </c>
      <c r="J88" s="374">
        <f>$B88*'PERCENTAGE SHARING'!J49</f>
        <v>1039.066007</v>
      </c>
      <c r="K88" s="374">
        <f>$B88*'PERCENTAGE SHARING'!K49</f>
        <v>519.5330033</v>
      </c>
      <c r="L88" s="374">
        <f>$B88*'PERCENTAGE SHARING'!L49</f>
        <v>303.1769304</v>
      </c>
      <c r="M88" s="374">
        <f>$B88*'PERCENTAGE SHARING'!M49</f>
        <v>303.1769304</v>
      </c>
      <c r="N88" s="374">
        <f>$B88*'PERCENTAGE SHARING'!N49</f>
        <v>0</v>
      </c>
      <c r="O88" s="375">
        <f>$B88*'PERCENTAGE SHARING'!O49</f>
        <v>314.8000125</v>
      </c>
      <c r="P88" s="375">
        <f>$B88*'PERCENTAGE SHARING'!P49</f>
        <v>189.1125278</v>
      </c>
      <c r="Q88" s="375">
        <f>$B88*'PERCENTAGE SHARING'!Q49</f>
        <v>525.7419129</v>
      </c>
      <c r="R88" s="375">
        <f>$B88*'PERCENTAGE SHARING'!R49</f>
        <v>0</v>
      </c>
      <c r="S88" s="134"/>
      <c r="T88" s="134"/>
      <c r="U88" s="134"/>
      <c r="V88" s="134"/>
      <c r="W88" s="134"/>
      <c r="X88" s="134"/>
      <c r="Y88" s="134"/>
    </row>
    <row r="89" ht="22.5" customHeight="1">
      <c r="A89" s="186">
        <f>'PROP DAILY PNL'!A256</f>
        <v>45820</v>
      </c>
      <c r="B89" s="376">
        <v>15351.38</v>
      </c>
      <c r="C89" s="374">
        <f>$B89*'PERCENTAGE SHARING'!C50</f>
        <v>4175.285201</v>
      </c>
      <c r="D89" s="374">
        <f>$B89*'PERCENTAGE SHARING'!D50</f>
        <v>919.5900316</v>
      </c>
      <c r="E89" s="374">
        <f>$B89*'PERCENTAGE SHARING'!E50</f>
        <v>760.1412986</v>
      </c>
      <c r="F89" s="374">
        <f>$B89*'PERCENTAGE SHARING'!F50</f>
        <v>0</v>
      </c>
      <c r="G89" s="374">
        <f>$B89*'PERCENTAGE SHARING'!G50</f>
        <v>581.72203</v>
      </c>
      <c r="H89" s="374">
        <f>$B89*'PERCENTAGE SHARING'!H50</f>
        <v>5200.501112</v>
      </c>
      <c r="I89" s="374">
        <f>$B89*'PERCENTAGE SHARING'!I50</f>
        <v>519.5330033</v>
      </c>
      <c r="J89" s="374">
        <f>$B89*'PERCENTAGE SHARING'!J50</f>
        <v>1039.066007</v>
      </c>
      <c r="K89" s="374">
        <f>$B89*'PERCENTAGE SHARING'!K50</f>
        <v>519.5330033</v>
      </c>
      <c r="L89" s="374">
        <f>$B89*'PERCENTAGE SHARING'!L50</f>
        <v>303.1769304</v>
      </c>
      <c r="M89" s="374">
        <f>$B89*'PERCENTAGE SHARING'!M50</f>
        <v>303.1769304</v>
      </c>
      <c r="N89" s="374">
        <f>$B89*'PERCENTAGE SHARING'!N50</f>
        <v>0</v>
      </c>
      <c r="O89" s="375">
        <f>$B89*'PERCENTAGE SHARING'!O50</f>
        <v>314.8000125</v>
      </c>
      <c r="P89" s="375">
        <f>$B89*'PERCENTAGE SHARING'!P50</f>
        <v>189.1125278</v>
      </c>
      <c r="Q89" s="375">
        <f>$B89*'PERCENTAGE SHARING'!Q50</f>
        <v>525.7419129</v>
      </c>
      <c r="R89" s="375">
        <f>$B89*'PERCENTAGE SHARING'!R50</f>
        <v>0</v>
      </c>
      <c r="S89" s="134"/>
      <c r="T89" s="134"/>
      <c r="U89" s="134"/>
      <c r="V89" s="134"/>
      <c r="W89" s="134"/>
      <c r="X89" s="134"/>
      <c r="Y89" s="134"/>
    </row>
    <row r="90" ht="22.5" customHeight="1">
      <c r="A90" s="186">
        <f>'PROP DAILY PNL'!A257</f>
        <v>45821</v>
      </c>
      <c r="B90" s="376">
        <v>15351.38</v>
      </c>
      <c r="C90" s="374">
        <f>$B90*'PERCENTAGE SHARING'!C51</f>
        <v>4175.285201</v>
      </c>
      <c r="D90" s="374">
        <f>$B90*'PERCENTAGE SHARING'!D51</f>
        <v>919.5900316</v>
      </c>
      <c r="E90" s="374">
        <f>$B90*'PERCENTAGE SHARING'!E51</f>
        <v>760.1412986</v>
      </c>
      <c r="F90" s="374">
        <f>$B90*'PERCENTAGE SHARING'!F51</f>
        <v>0</v>
      </c>
      <c r="G90" s="374">
        <f>$B90*'PERCENTAGE SHARING'!G51</f>
        <v>581.72203</v>
      </c>
      <c r="H90" s="374">
        <f>$B90*'PERCENTAGE SHARING'!H51</f>
        <v>5200.501112</v>
      </c>
      <c r="I90" s="374">
        <f>$B90*'PERCENTAGE SHARING'!I51</f>
        <v>519.5330033</v>
      </c>
      <c r="J90" s="374">
        <f>$B90*'PERCENTAGE SHARING'!J51</f>
        <v>1039.066007</v>
      </c>
      <c r="K90" s="374">
        <f>$B90*'PERCENTAGE SHARING'!K51</f>
        <v>519.5330033</v>
      </c>
      <c r="L90" s="374">
        <f>$B90*'PERCENTAGE SHARING'!L51</f>
        <v>303.1769304</v>
      </c>
      <c r="M90" s="374">
        <f>$B90*'PERCENTAGE SHARING'!M51</f>
        <v>303.1769304</v>
      </c>
      <c r="N90" s="374">
        <f>$B90*'PERCENTAGE SHARING'!N51</f>
        <v>0</v>
      </c>
      <c r="O90" s="375">
        <f>$B90*'PERCENTAGE SHARING'!O51</f>
        <v>314.8000125</v>
      </c>
      <c r="P90" s="375">
        <f>$B90*'PERCENTAGE SHARING'!P51</f>
        <v>189.1125278</v>
      </c>
      <c r="Q90" s="375">
        <f>$B90*'PERCENTAGE SHARING'!Q51</f>
        <v>525.7419129</v>
      </c>
      <c r="R90" s="375">
        <f>$B90*'PERCENTAGE SHARING'!R51</f>
        <v>0</v>
      </c>
      <c r="S90" s="134"/>
      <c r="T90" s="134"/>
      <c r="U90" s="134"/>
      <c r="V90" s="134"/>
      <c r="W90" s="134"/>
      <c r="X90" s="134"/>
      <c r="Y90" s="134"/>
    </row>
    <row r="91" ht="22.5" customHeight="1">
      <c r="A91" s="186">
        <f>'PROP DAILY PNL'!A258</f>
        <v>45824</v>
      </c>
      <c r="B91" s="376">
        <v>15351.38</v>
      </c>
      <c r="C91" s="374">
        <f>$B91*'PERCENTAGE SHARING'!C52</f>
        <v>4175.285201</v>
      </c>
      <c r="D91" s="374">
        <f>$B91*'PERCENTAGE SHARING'!D52</f>
        <v>919.5900316</v>
      </c>
      <c r="E91" s="374">
        <f>$B91*'PERCENTAGE SHARING'!E52</f>
        <v>760.1412986</v>
      </c>
      <c r="F91" s="374">
        <f>$B91*'PERCENTAGE SHARING'!F52</f>
        <v>0</v>
      </c>
      <c r="G91" s="374">
        <f>$B91*'PERCENTAGE SHARING'!G52</f>
        <v>581.72203</v>
      </c>
      <c r="H91" s="374">
        <f>$B91*'PERCENTAGE SHARING'!H52</f>
        <v>5200.501112</v>
      </c>
      <c r="I91" s="374">
        <f>$B91*'PERCENTAGE SHARING'!I52</f>
        <v>519.5330033</v>
      </c>
      <c r="J91" s="374">
        <f>$B91*'PERCENTAGE SHARING'!J52</f>
        <v>1039.066007</v>
      </c>
      <c r="K91" s="374">
        <f>$B91*'PERCENTAGE SHARING'!K52</f>
        <v>519.5330033</v>
      </c>
      <c r="L91" s="374">
        <f>$B91*'PERCENTAGE SHARING'!L52</f>
        <v>303.1769304</v>
      </c>
      <c r="M91" s="374">
        <f>$B91*'PERCENTAGE SHARING'!M52</f>
        <v>303.1769304</v>
      </c>
      <c r="N91" s="374">
        <f>$B91*'PERCENTAGE SHARING'!N52</f>
        <v>0</v>
      </c>
      <c r="O91" s="375">
        <f>$B91*'PERCENTAGE SHARING'!O52</f>
        <v>314.8000125</v>
      </c>
      <c r="P91" s="375">
        <f>$B91*'PERCENTAGE SHARING'!P52</f>
        <v>189.1125278</v>
      </c>
      <c r="Q91" s="375">
        <f>$B91*'PERCENTAGE SHARING'!Q52</f>
        <v>525.7419129</v>
      </c>
      <c r="R91" s="375">
        <f>$B91*'PERCENTAGE SHARING'!R52</f>
        <v>0</v>
      </c>
      <c r="S91" s="134"/>
      <c r="T91" s="134"/>
      <c r="U91" s="134"/>
      <c r="V91" s="134"/>
      <c r="W91" s="134"/>
      <c r="X91" s="134"/>
      <c r="Y91" s="134"/>
    </row>
    <row r="92" ht="22.5" customHeight="1">
      <c r="A92" s="186">
        <f>'PROP DAILY PNL'!A259</f>
        <v>45825</v>
      </c>
      <c r="B92" s="376">
        <v>15351.38</v>
      </c>
      <c r="C92" s="374">
        <f>$B92*'PERCENTAGE SHARING'!C53</f>
        <v>4175.285201</v>
      </c>
      <c r="D92" s="374">
        <f>$B92*'PERCENTAGE SHARING'!D53</f>
        <v>919.5900316</v>
      </c>
      <c r="E92" s="374">
        <f>$B92*'PERCENTAGE SHARING'!E53</f>
        <v>760.1412986</v>
      </c>
      <c r="F92" s="374">
        <f>$B92*'PERCENTAGE SHARING'!F53</f>
        <v>0</v>
      </c>
      <c r="G92" s="374">
        <f>$B92*'PERCENTAGE SHARING'!G53</f>
        <v>581.72203</v>
      </c>
      <c r="H92" s="374">
        <f>$B92*'PERCENTAGE SHARING'!H53</f>
        <v>5200.501112</v>
      </c>
      <c r="I92" s="374">
        <f>$B92*'PERCENTAGE SHARING'!I53</f>
        <v>519.5330033</v>
      </c>
      <c r="J92" s="374">
        <f>$B92*'PERCENTAGE SHARING'!J53</f>
        <v>1039.066007</v>
      </c>
      <c r="K92" s="374">
        <f>$B92*'PERCENTAGE SHARING'!K53</f>
        <v>519.5330033</v>
      </c>
      <c r="L92" s="374">
        <f>$B92*'PERCENTAGE SHARING'!L53</f>
        <v>303.1769304</v>
      </c>
      <c r="M92" s="374">
        <f>$B92*'PERCENTAGE SHARING'!M53</f>
        <v>303.1769304</v>
      </c>
      <c r="N92" s="374">
        <f>$B92*'PERCENTAGE SHARING'!N53</f>
        <v>0</v>
      </c>
      <c r="O92" s="375">
        <f>$B92*'PERCENTAGE SHARING'!O53</f>
        <v>314.8000125</v>
      </c>
      <c r="P92" s="375">
        <f>$B92*'PERCENTAGE SHARING'!P53</f>
        <v>189.1125278</v>
      </c>
      <c r="Q92" s="375">
        <f>$B92*'PERCENTAGE SHARING'!Q53</f>
        <v>525.7419129</v>
      </c>
      <c r="R92" s="375">
        <f>$B92*'PERCENTAGE SHARING'!R53</f>
        <v>0</v>
      </c>
      <c r="S92" s="134"/>
      <c r="T92" s="134"/>
      <c r="U92" s="134"/>
      <c r="V92" s="134"/>
      <c r="W92" s="134"/>
      <c r="X92" s="134"/>
      <c r="Y92" s="134"/>
    </row>
    <row r="93" ht="22.5" customHeight="1">
      <c r="A93" s="186">
        <f>'PROP DAILY PNL'!A260</f>
        <v>45826</v>
      </c>
      <c r="B93" s="376">
        <v>15351.38</v>
      </c>
      <c r="C93" s="374">
        <f>$B93*'PERCENTAGE SHARING'!C54</f>
        <v>4175.285201</v>
      </c>
      <c r="D93" s="374">
        <f>$B93*'PERCENTAGE SHARING'!D54</f>
        <v>919.5900316</v>
      </c>
      <c r="E93" s="374">
        <f>$B93*'PERCENTAGE SHARING'!E54</f>
        <v>760.1412986</v>
      </c>
      <c r="F93" s="374">
        <f>$B93*'PERCENTAGE SHARING'!F54</f>
        <v>0</v>
      </c>
      <c r="G93" s="374">
        <f>$B93*'PERCENTAGE SHARING'!G54</f>
        <v>581.72203</v>
      </c>
      <c r="H93" s="374">
        <f>$B93*'PERCENTAGE SHARING'!H54</f>
        <v>5200.501112</v>
      </c>
      <c r="I93" s="374">
        <f>$B93*'PERCENTAGE SHARING'!I54</f>
        <v>519.5330033</v>
      </c>
      <c r="J93" s="374">
        <f>$B93*'PERCENTAGE SHARING'!J54</f>
        <v>1039.066007</v>
      </c>
      <c r="K93" s="374">
        <f>$B93*'PERCENTAGE SHARING'!K54</f>
        <v>519.5330033</v>
      </c>
      <c r="L93" s="374">
        <f>$B93*'PERCENTAGE SHARING'!L54</f>
        <v>303.1769304</v>
      </c>
      <c r="M93" s="374">
        <f>$B93*'PERCENTAGE SHARING'!M54</f>
        <v>303.1769304</v>
      </c>
      <c r="N93" s="374">
        <f>$B93*'PERCENTAGE SHARING'!N54</f>
        <v>0</v>
      </c>
      <c r="O93" s="375">
        <f>$B93*'PERCENTAGE SHARING'!O54</f>
        <v>314.8000125</v>
      </c>
      <c r="P93" s="375">
        <f>$B93*'PERCENTAGE SHARING'!P54</f>
        <v>189.1125278</v>
      </c>
      <c r="Q93" s="375">
        <f>$B93*'PERCENTAGE SHARING'!Q54</f>
        <v>525.7419129</v>
      </c>
      <c r="R93" s="375">
        <f>$B93*'PERCENTAGE SHARING'!R54</f>
        <v>0</v>
      </c>
      <c r="S93" s="134"/>
      <c r="T93" s="134"/>
      <c r="U93" s="134"/>
      <c r="V93" s="134"/>
      <c r="W93" s="134"/>
      <c r="X93" s="134"/>
      <c r="Y93" s="134"/>
    </row>
    <row r="94" ht="22.5" customHeight="1">
      <c r="A94" s="186">
        <f>'PROP DAILY PNL'!A261</f>
        <v>45827</v>
      </c>
      <c r="B94" s="376">
        <v>15351.38</v>
      </c>
      <c r="C94" s="374">
        <f>$B94*'PERCENTAGE SHARING'!C55</f>
        <v>4175.285201</v>
      </c>
      <c r="D94" s="374">
        <f>$B94*'PERCENTAGE SHARING'!D55</f>
        <v>919.5900316</v>
      </c>
      <c r="E94" s="374">
        <f>$B94*'PERCENTAGE SHARING'!E55</f>
        <v>760.1412986</v>
      </c>
      <c r="F94" s="374">
        <f>$B94*'PERCENTAGE SHARING'!F55</f>
        <v>0</v>
      </c>
      <c r="G94" s="374">
        <f>$B94*'PERCENTAGE SHARING'!G55</f>
        <v>581.72203</v>
      </c>
      <c r="H94" s="374">
        <f>$B94*'PERCENTAGE SHARING'!H55</f>
        <v>5200.501112</v>
      </c>
      <c r="I94" s="374">
        <f>$B94*'PERCENTAGE SHARING'!I55</f>
        <v>519.5330033</v>
      </c>
      <c r="J94" s="374">
        <f>$B94*'PERCENTAGE SHARING'!J55</f>
        <v>1039.066007</v>
      </c>
      <c r="K94" s="374">
        <f>$B94*'PERCENTAGE SHARING'!K55</f>
        <v>519.5330033</v>
      </c>
      <c r="L94" s="374">
        <f>$B94*'PERCENTAGE SHARING'!L55</f>
        <v>303.1769304</v>
      </c>
      <c r="M94" s="374">
        <f>$B94*'PERCENTAGE SHARING'!M55</f>
        <v>303.1769304</v>
      </c>
      <c r="N94" s="374">
        <f>$B94*'PERCENTAGE SHARING'!N55</f>
        <v>0</v>
      </c>
      <c r="O94" s="375">
        <f>$B94*'PERCENTAGE SHARING'!O55</f>
        <v>314.8000125</v>
      </c>
      <c r="P94" s="375">
        <f>$B94*'PERCENTAGE SHARING'!P55</f>
        <v>189.1125278</v>
      </c>
      <c r="Q94" s="375">
        <f>$B94*'PERCENTAGE SHARING'!Q55</f>
        <v>525.7419129</v>
      </c>
      <c r="R94" s="375">
        <f>$B94*'PERCENTAGE SHARING'!R55</f>
        <v>0</v>
      </c>
      <c r="S94" s="134"/>
      <c r="T94" s="134"/>
      <c r="U94" s="134"/>
      <c r="V94" s="134"/>
      <c r="W94" s="134"/>
      <c r="X94" s="134"/>
      <c r="Y94" s="134"/>
    </row>
    <row r="95" ht="22.5" customHeight="1">
      <c r="A95" s="186">
        <f>'PROP DAILY PNL'!A262</f>
        <v>45828</v>
      </c>
      <c r="B95" s="376">
        <v>15351.38</v>
      </c>
      <c r="C95" s="374">
        <f>$B95*'PERCENTAGE SHARING'!C56</f>
        <v>4175.285201</v>
      </c>
      <c r="D95" s="374">
        <f>$B95*'PERCENTAGE SHARING'!D56</f>
        <v>919.5900316</v>
      </c>
      <c r="E95" s="374">
        <f>$B95*'PERCENTAGE SHARING'!E56</f>
        <v>760.1412986</v>
      </c>
      <c r="F95" s="374">
        <f>$B95*'PERCENTAGE SHARING'!F56</f>
        <v>0</v>
      </c>
      <c r="G95" s="374">
        <f>$B95*'PERCENTAGE SHARING'!G56</f>
        <v>581.72203</v>
      </c>
      <c r="H95" s="374">
        <f>$B95*'PERCENTAGE SHARING'!H56</f>
        <v>5200.501112</v>
      </c>
      <c r="I95" s="374">
        <f>$B95*'PERCENTAGE SHARING'!I56</f>
        <v>519.5330033</v>
      </c>
      <c r="J95" s="374">
        <f>$B95*'PERCENTAGE SHARING'!J56</f>
        <v>1039.066007</v>
      </c>
      <c r="K95" s="374">
        <f>$B95*'PERCENTAGE SHARING'!K56</f>
        <v>519.5330033</v>
      </c>
      <c r="L95" s="374">
        <f>$B95*'PERCENTAGE SHARING'!L56</f>
        <v>303.1769304</v>
      </c>
      <c r="M95" s="374">
        <f>$B95*'PERCENTAGE SHARING'!M56</f>
        <v>303.1769304</v>
      </c>
      <c r="N95" s="374">
        <f>$B95*'PERCENTAGE SHARING'!N56</f>
        <v>0</v>
      </c>
      <c r="O95" s="375">
        <f>$B95*'PERCENTAGE SHARING'!O56</f>
        <v>314.8000125</v>
      </c>
      <c r="P95" s="375">
        <f>$B95*'PERCENTAGE SHARING'!P56</f>
        <v>189.1125278</v>
      </c>
      <c r="Q95" s="375">
        <f>$B95*'PERCENTAGE SHARING'!Q56</f>
        <v>525.7419129</v>
      </c>
      <c r="R95" s="375">
        <f>$B95*'PERCENTAGE SHARING'!R56</f>
        <v>0</v>
      </c>
      <c r="S95" s="134"/>
      <c r="T95" s="134"/>
      <c r="U95" s="134"/>
      <c r="V95" s="134"/>
      <c r="W95" s="134"/>
      <c r="X95" s="134"/>
      <c r="Y95" s="134"/>
    </row>
    <row r="96" ht="22.5" customHeight="1">
      <c r="A96" s="186">
        <f>'PROP DAILY PNL'!A263</f>
        <v>45831</v>
      </c>
      <c r="B96" s="376">
        <v>15351.38</v>
      </c>
      <c r="C96" s="374">
        <f>$B96*'PERCENTAGE SHARING'!C57</f>
        <v>4175.285201</v>
      </c>
      <c r="D96" s="374">
        <f>$B96*'PERCENTAGE SHARING'!D57</f>
        <v>919.5900316</v>
      </c>
      <c r="E96" s="374">
        <f>$B96*'PERCENTAGE SHARING'!E57</f>
        <v>760.1412986</v>
      </c>
      <c r="F96" s="374">
        <f>$B96*'PERCENTAGE SHARING'!F57</f>
        <v>0</v>
      </c>
      <c r="G96" s="374">
        <f>$B96*'PERCENTAGE SHARING'!G57</f>
        <v>581.72203</v>
      </c>
      <c r="H96" s="374">
        <f>$B96*'PERCENTAGE SHARING'!H57</f>
        <v>5200.501112</v>
      </c>
      <c r="I96" s="374">
        <f>$B96*'PERCENTAGE SHARING'!I57</f>
        <v>519.5330033</v>
      </c>
      <c r="J96" s="374">
        <f>$B96*'PERCENTAGE SHARING'!J57</f>
        <v>1039.066007</v>
      </c>
      <c r="K96" s="374">
        <f>$B96*'PERCENTAGE SHARING'!K57</f>
        <v>519.5330033</v>
      </c>
      <c r="L96" s="374">
        <f>$B96*'PERCENTAGE SHARING'!L57</f>
        <v>303.1769304</v>
      </c>
      <c r="M96" s="374">
        <f>$B96*'PERCENTAGE SHARING'!M57</f>
        <v>303.1769304</v>
      </c>
      <c r="N96" s="374">
        <f>$B96*'PERCENTAGE SHARING'!N57</f>
        <v>0</v>
      </c>
      <c r="O96" s="375">
        <f>$B96*'PERCENTAGE SHARING'!O57</f>
        <v>314.8000125</v>
      </c>
      <c r="P96" s="375">
        <f>$B96*'PERCENTAGE SHARING'!P57</f>
        <v>189.1125278</v>
      </c>
      <c r="Q96" s="375">
        <f>$B96*'PERCENTAGE SHARING'!Q57</f>
        <v>525.7419129</v>
      </c>
      <c r="R96" s="375">
        <f>$B96*'PERCENTAGE SHARING'!R57</f>
        <v>0</v>
      </c>
      <c r="S96" s="134"/>
      <c r="T96" s="134"/>
      <c r="U96" s="134"/>
      <c r="V96" s="134"/>
      <c r="W96" s="134"/>
      <c r="X96" s="134"/>
      <c r="Y96" s="134"/>
    </row>
    <row r="97" ht="22.5" customHeight="1">
      <c r="A97" s="186">
        <f>'PROP DAILY PNL'!A264</f>
        <v>45832</v>
      </c>
      <c r="B97" s="376">
        <v>15351.38</v>
      </c>
      <c r="C97" s="374">
        <f>$B97*'PERCENTAGE SHARING'!C58</f>
        <v>4175.285201</v>
      </c>
      <c r="D97" s="374">
        <f>$B97*'PERCENTAGE SHARING'!D58</f>
        <v>919.5900316</v>
      </c>
      <c r="E97" s="374">
        <f>$B97*'PERCENTAGE SHARING'!E58</f>
        <v>760.1412986</v>
      </c>
      <c r="F97" s="374">
        <f>$B97*'PERCENTAGE SHARING'!F58</f>
        <v>0</v>
      </c>
      <c r="G97" s="374">
        <f>$B97*'PERCENTAGE SHARING'!G58</f>
        <v>581.72203</v>
      </c>
      <c r="H97" s="374">
        <f>$B97*'PERCENTAGE SHARING'!H58</f>
        <v>5200.501112</v>
      </c>
      <c r="I97" s="374">
        <f>$B97*'PERCENTAGE SHARING'!I58</f>
        <v>519.5330033</v>
      </c>
      <c r="J97" s="374">
        <f>$B97*'PERCENTAGE SHARING'!J58</f>
        <v>1039.066007</v>
      </c>
      <c r="K97" s="374">
        <f>$B97*'PERCENTAGE SHARING'!K58</f>
        <v>519.5330033</v>
      </c>
      <c r="L97" s="374">
        <f>$B97*'PERCENTAGE SHARING'!L58</f>
        <v>303.1769304</v>
      </c>
      <c r="M97" s="374">
        <f>$B97*'PERCENTAGE SHARING'!M58</f>
        <v>303.1769304</v>
      </c>
      <c r="N97" s="374">
        <f>$B97*'PERCENTAGE SHARING'!N58</f>
        <v>0</v>
      </c>
      <c r="O97" s="375">
        <f>$B97*'PERCENTAGE SHARING'!O58</f>
        <v>314.8000125</v>
      </c>
      <c r="P97" s="375">
        <f>$B97*'PERCENTAGE SHARING'!P58</f>
        <v>189.1125278</v>
      </c>
      <c r="Q97" s="375">
        <f>$B97*'PERCENTAGE SHARING'!Q58</f>
        <v>525.7419129</v>
      </c>
      <c r="R97" s="375">
        <f>$B97*'PERCENTAGE SHARING'!R58</f>
        <v>0</v>
      </c>
      <c r="S97" s="134"/>
      <c r="T97" s="134"/>
      <c r="U97" s="134"/>
      <c r="V97" s="134"/>
      <c r="W97" s="134"/>
      <c r="X97" s="134"/>
      <c r="Y97" s="134"/>
    </row>
    <row r="98" ht="22.5" customHeight="1">
      <c r="A98" s="186">
        <f>'PROP DAILY PNL'!A265</f>
        <v>45833</v>
      </c>
      <c r="B98" s="376">
        <v>15351.38</v>
      </c>
      <c r="C98" s="374">
        <f>$B98*'PERCENTAGE SHARING'!C59</f>
        <v>4175.285201</v>
      </c>
      <c r="D98" s="374">
        <f>$B98*'PERCENTAGE SHARING'!D59</f>
        <v>919.5900316</v>
      </c>
      <c r="E98" s="374">
        <f>$B98*'PERCENTAGE SHARING'!E59</f>
        <v>760.1412986</v>
      </c>
      <c r="F98" s="374">
        <f>$B98*'PERCENTAGE SHARING'!F59</f>
        <v>0</v>
      </c>
      <c r="G98" s="374">
        <f>$B98*'PERCENTAGE SHARING'!G59</f>
        <v>581.72203</v>
      </c>
      <c r="H98" s="374">
        <f>$B98*'PERCENTAGE SHARING'!H59</f>
        <v>5200.501112</v>
      </c>
      <c r="I98" s="374">
        <f>$B98*'PERCENTAGE SHARING'!I59</f>
        <v>519.5330033</v>
      </c>
      <c r="J98" s="374">
        <f>$B98*'PERCENTAGE SHARING'!J59</f>
        <v>1039.066007</v>
      </c>
      <c r="K98" s="374">
        <f>$B98*'PERCENTAGE SHARING'!K59</f>
        <v>519.5330033</v>
      </c>
      <c r="L98" s="374">
        <f>$B98*'PERCENTAGE SHARING'!L59</f>
        <v>303.1769304</v>
      </c>
      <c r="M98" s="374">
        <f>$B98*'PERCENTAGE SHARING'!M59</f>
        <v>303.1769304</v>
      </c>
      <c r="N98" s="374">
        <f>$B98*'PERCENTAGE SHARING'!N59</f>
        <v>0</v>
      </c>
      <c r="O98" s="375">
        <f>$B98*'PERCENTAGE SHARING'!O59</f>
        <v>314.8000125</v>
      </c>
      <c r="P98" s="375">
        <f>$B98*'PERCENTAGE SHARING'!P59</f>
        <v>189.1125278</v>
      </c>
      <c r="Q98" s="375">
        <f>$B98*'PERCENTAGE SHARING'!Q59</f>
        <v>525.7419129</v>
      </c>
      <c r="R98" s="375">
        <f>$B98*'PERCENTAGE SHARING'!R59</f>
        <v>0</v>
      </c>
      <c r="S98" s="134"/>
      <c r="T98" s="134"/>
      <c r="U98" s="134"/>
      <c r="V98" s="134"/>
      <c r="W98" s="134"/>
      <c r="X98" s="134"/>
      <c r="Y98" s="134"/>
    </row>
    <row r="99" ht="22.5" customHeight="1">
      <c r="A99" s="186">
        <f>'PROP DAILY PNL'!A266</f>
        <v>45834</v>
      </c>
      <c r="B99" s="376">
        <v>15351.38</v>
      </c>
      <c r="C99" s="374">
        <f>$B99*'PERCENTAGE SHARING'!C60</f>
        <v>4175.285201</v>
      </c>
      <c r="D99" s="374">
        <f>$B99*'PERCENTAGE SHARING'!D60</f>
        <v>919.5900316</v>
      </c>
      <c r="E99" s="374">
        <f>$B99*'PERCENTAGE SHARING'!E60</f>
        <v>760.1412986</v>
      </c>
      <c r="F99" s="374">
        <f>$B99*'PERCENTAGE SHARING'!F60</f>
        <v>0</v>
      </c>
      <c r="G99" s="374">
        <f>$B99*'PERCENTAGE SHARING'!G60</f>
        <v>581.72203</v>
      </c>
      <c r="H99" s="374">
        <f>$B99*'PERCENTAGE SHARING'!H60</f>
        <v>5200.501112</v>
      </c>
      <c r="I99" s="374">
        <f>$B99*'PERCENTAGE SHARING'!I60</f>
        <v>519.5330033</v>
      </c>
      <c r="J99" s="374">
        <f>$B99*'PERCENTAGE SHARING'!J60</f>
        <v>1039.066007</v>
      </c>
      <c r="K99" s="374">
        <f>$B99*'PERCENTAGE SHARING'!K60</f>
        <v>519.5330033</v>
      </c>
      <c r="L99" s="374">
        <f>$B99*'PERCENTAGE SHARING'!L60</f>
        <v>303.1769304</v>
      </c>
      <c r="M99" s="374">
        <f>$B99*'PERCENTAGE SHARING'!M60</f>
        <v>303.1769304</v>
      </c>
      <c r="N99" s="374">
        <f>$B99*'PERCENTAGE SHARING'!N60</f>
        <v>0</v>
      </c>
      <c r="O99" s="375">
        <f>$B99*'PERCENTAGE SHARING'!O60</f>
        <v>314.8000125</v>
      </c>
      <c r="P99" s="375">
        <f>$B99*'PERCENTAGE SHARING'!P60</f>
        <v>189.1125278</v>
      </c>
      <c r="Q99" s="375">
        <f>$B99*'PERCENTAGE SHARING'!Q60</f>
        <v>525.7419129</v>
      </c>
      <c r="R99" s="375">
        <f>$B99*'PERCENTAGE SHARING'!R60</f>
        <v>0</v>
      </c>
      <c r="S99" s="134"/>
      <c r="T99" s="134"/>
      <c r="U99" s="134"/>
      <c r="V99" s="134"/>
      <c r="W99" s="134"/>
      <c r="X99" s="134"/>
      <c r="Y99" s="134"/>
    </row>
    <row r="100" ht="22.5" customHeight="1">
      <c r="A100" s="186">
        <f>'PROP DAILY PNL'!A267</f>
        <v>45835</v>
      </c>
      <c r="B100" s="376">
        <v>15351.38</v>
      </c>
      <c r="C100" s="374">
        <f>$B100*'PERCENTAGE SHARING'!C61</f>
        <v>4175.285201</v>
      </c>
      <c r="D100" s="374">
        <f>$B100*'PERCENTAGE SHARING'!D61</f>
        <v>919.5900316</v>
      </c>
      <c r="E100" s="374">
        <f>$B100*'PERCENTAGE SHARING'!E61</f>
        <v>760.1412986</v>
      </c>
      <c r="F100" s="374">
        <f>$B100*'PERCENTAGE SHARING'!F61</f>
        <v>0</v>
      </c>
      <c r="G100" s="374">
        <f>$B100*'PERCENTAGE SHARING'!G61</f>
        <v>581.72203</v>
      </c>
      <c r="H100" s="374">
        <f>$B100*'PERCENTAGE SHARING'!H61</f>
        <v>5200.501112</v>
      </c>
      <c r="I100" s="374">
        <f>$B100*'PERCENTAGE SHARING'!I61</f>
        <v>519.5330033</v>
      </c>
      <c r="J100" s="374">
        <f>$B100*'PERCENTAGE SHARING'!J61</f>
        <v>1039.066007</v>
      </c>
      <c r="K100" s="374">
        <f>$B100*'PERCENTAGE SHARING'!K61</f>
        <v>519.5330033</v>
      </c>
      <c r="L100" s="374">
        <f>$B100*'PERCENTAGE SHARING'!L61</f>
        <v>303.1769304</v>
      </c>
      <c r="M100" s="374">
        <f>$B100*'PERCENTAGE SHARING'!M61</f>
        <v>303.1769304</v>
      </c>
      <c r="N100" s="374">
        <f>$B100*'PERCENTAGE SHARING'!N61</f>
        <v>0</v>
      </c>
      <c r="O100" s="375">
        <f>$B100*'PERCENTAGE SHARING'!O61</f>
        <v>314.8000125</v>
      </c>
      <c r="P100" s="375">
        <f>$B100*'PERCENTAGE SHARING'!P61</f>
        <v>189.1125278</v>
      </c>
      <c r="Q100" s="375">
        <f>$B100*'PERCENTAGE SHARING'!Q61</f>
        <v>525.7419129</v>
      </c>
      <c r="R100" s="375">
        <f>$B100*'PERCENTAGE SHARING'!R61</f>
        <v>0</v>
      </c>
      <c r="S100" s="134"/>
      <c r="T100" s="134"/>
      <c r="U100" s="134"/>
      <c r="V100" s="134"/>
      <c r="W100" s="134"/>
      <c r="X100" s="134"/>
      <c r="Y100" s="134"/>
    </row>
    <row r="101" ht="22.5" customHeight="1">
      <c r="A101" s="186">
        <f>'PROP DAILY PNL'!A268</f>
        <v>45838</v>
      </c>
      <c r="B101" s="376">
        <v>15351.38</v>
      </c>
      <c r="C101" s="374">
        <f>$B101*'PERCENTAGE SHARING'!C62</f>
        <v>4175.285201</v>
      </c>
      <c r="D101" s="374">
        <f>$B101*'PERCENTAGE SHARING'!D62</f>
        <v>919.5900316</v>
      </c>
      <c r="E101" s="374">
        <f>$B101*'PERCENTAGE SHARING'!E62</f>
        <v>760.1412986</v>
      </c>
      <c r="F101" s="374">
        <f>$B101*'PERCENTAGE SHARING'!F62</f>
        <v>0</v>
      </c>
      <c r="G101" s="374">
        <f>$B101*'PERCENTAGE SHARING'!G62</f>
        <v>581.72203</v>
      </c>
      <c r="H101" s="374">
        <f>$B101*'PERCENTAGE SHARING'!H62</f>
        <v>5200.501112</v>
      </c>
      <c r="I101" s="374">
        <f>$B101*'PERCENTAGE SHARING'!I62</f>
        <v>519.5330033</v>
      </c>
      <c r="J101" s="374">
        <f>$B101*'PERCENTAGE SHARING'!J62</f>
        <v>1039.066007</v>
      </c>
      <c r="K101" s="374">
        <f>$B101*'PERCENTAGE SHARING'!K62</f>
        <v>519.5330033</v>
      </c>
      <c r="L101" s="374">
        <f>$B101*'PERCENTAGE SHARING'!L62</f>
        <v>303.1769304</v>
      </c>
      <c r="M101" s="374">
        <f>$B101*'PERCENTAGE SHARING'!M62</f>
        <v>303.1769304</v>
      </c>
      <c r="N101" s="374">
        <f>$B101*'PERCENTAGE SHARING'!N62</f>
        <v>0</v>
      </c>
      <c r="O101" s="375">
        <f>$B101*'PERCENTAGE SHARING'!O62</f>
        <v>314.8000125</v>
      </c>
      <c r="P101" s="375">
        <f>$B101*'PERCENTAGE SHARING'!P62</f>
        <v>189.1125278</v>
      </c>
      <c r="Q101" s="375">
        <f>$B101*'PERCENTAGE SHARING'!Q62</f>
        <v>525.7419129</v>
      </c>
      <c r="R101" s="375">
        <f>$B101*'PERCENTAGE SHARING'!R62</f>
        <v>0</v>
      </c>
      <c r="S101" s="134"/>
      <c r="T101" s="134"/>
      <c r="U101" s="134"/>
      <c r="V101" s="134"/>
      <c r="W101" s="134"/>
      <c r="X101" s="134"/>
      <c r="Y101" s="134"/>
    </row>
    <row r="102" ht="22.5" customHeight="1">
      <c r="A102" s="186">
        <f>'PROP DAILY PNL'!A269</f>
        <v>45839</v>
      </c>
      <c r="B102" s="376">
        <v>12835.0</v>
      </c>
      <c r="C102" s="374">
        <f>$B102*'PERCENTAGE SHARING'!C63</f>
        <v>3501.114573</v>
      </c>
      <c r="D102" s="374">
        <f>$B102*'PERCENTAGE SHARING'!D63</f>
        <v>766.4742852</v>
      </c>
      <c r="E102" s="374">
        <f>$B102*'PERCENTAGE SHARING'!E63</f>
        <v>633.5745006</v>
      </c>
      <c r="F102" s="374">
        <f>$B102*'PERCENTAGE SHARING'!F63</f>
        <v>0</v>
      </c>
      <c r="G102" s="374">
        <f>$B102*'PERCENTAGE SHARING'!G63</f>
        <v>482.5756182</v>
      </c>
      <c r="H102" s="374">
        <f>$B102*'PERCENTAGE SHARING'!H63</f>
        <v>4335.603863</v>
      </c>
      <c r="I102" s="374">
        <f>$B102*'PERCENTAGE SHARING'!I63</f>
        <v>0</v>
      </c>
      <c r="J102" s="374">
        <f>$B102*'PERCENTAGE SHARING'!J63</f>
        <v>860.7769917</v>
      </c>
      <c r="K102" s="374">
        <f>$B102*'PERCENTAGE SHARING'!K63</f>
        <v>430.3884958</v>
      </c>
      <c r="L102" s="374">
        <f>$B102*'PERCENTAGE SHARING'!L63</f>
        <v>251.6228886</v>
      </c>
      <c r="M102" s="374">
        <f>$B102*'PERCENTAGE SHARING'!M63</f>
        <v>251.6228886</v>
      </c>
      <c r="N102" s="374">
        <f>$B102*'PERCENTAGE SHARING'!N63</f>
        <v>0</v>
      </c>
      <c r="O102" s="375">
        <f>$B102*'PERCENTAGE SHARING'!O63</f>
        <v>262.384463</v>
      </c>
      <c r="P102" s="375">
        <f>$B102*'PERCENTAGE SHARING'!P63</f>
        <v>157.624464</v>
      </c>
      <c r="Q102" s="375">
        <f>$B102*'PERCENTAGE SHARING'!Q63</f>
        <v>435.5988221</v>
      </c>
      <c r="R102" s="375">
        <f>$B102*'PERCENTAGE SHARING'!R63</f>
        <v>465.6381454</v>
      </c>
      <c r="S102" s="134"/>
      <c r="T102" s="134"/>
      <c r="U102" s="134"/>
      <c r="V102" s="134"/>
      <c r="W102" s="134"/>
      <c r="X102" s="134"/>
      <c r="Y102" s="134"/>
    </row>
    <row r="103" ht="22.5" customHeight="1">
      <c r="A103" s="186">
        <f>'PROP DAILY PNL'!A270</f>
        <v>45840</v>
      </c>
      <c r="B103" s="376">
        <v>12835.0</v>
      </c>
      <c r="C103" s="374">
        <f>$B103*'PERCENTAGE SHARING'!C64</f>
        <v>3442.571372</v>
      </c>
      <c r="D103" s="374">
        <f>$B103*'PERCENTAGE SHARING'!D64</f>
        <v>771.2817</v>
      </c>
      <c r="E103" s="374">
        <f>$B103*'PERCENTAGE SHARING'!E64</f>
        <v>637.5483526</v>
      </c>
      <c r="F103" s="374">
        <f>$B103*'PERCENTAGE SHARING'!F64</f>
        <v>0</v>
      </c>
      <c r="G103" s="374">
        <f>$B103*'PERCENTAGE SHARING'!G64</f>
        <v>485.6023879</v>
      </c>
      <c r="H103" s="374">
        <f>$B103*'PERCENTAGE SHARING'!H64</f>
        <v>4362.797268</v>
      </c>
      <c r="I103" s="374">
        <f>$B103*'PERCENTAGE SHARING'!I64</f>
        <v>0</v>
      </c>
      <c r="J103" s="374">
        <f>$B103*'PERCENTAGE SHARING'!J64</f>
        <v>866.1758838</v>
      </c>
      <c r="K103" s="374">
        <f>$B103*'PERCENTAGE SHARING'!K64</f>
        <v>433.0879419</v>
      </c>
      <c r="L103" s="374">
        <f>$B103*'PERCENTAGE SHARING'!L64</f>
        <v>253.2010963</v>
      </c>
      <c r="M103" s="374">
        <f>$B103*'PERCENTAGE SHARING'!M64</f>
        <v>253.2010963</v>
      </c>
      <c r="N103" s="374">
        <f>$B103*'PERCENTAGE SHARING'!N64</f>
        <v>0</v>
      </c>
      <c r="O103" s="375">
        <f>$B103*'PERCENTAGE SHARING'!O64</f>
        <v>264.0301685</v>
      </c>
      <c r="P103" s="375">
        <f>$B103*'PERCENTAGE SHARING'!P64</f>
        <v>158.6131027</v>
      </c>
      <c r="Q103" s="375">
        <f>$B103*'PERCENTAGE SHARING'!Q64</f>
        <v>438.330948</v>
      </c>
      <c r="R103" s="375">
        <f>$B103*'PERCENTAGE SHARING'!R64</f>
        <v>468.5586813</v>
      </c>
      <c r="S103" s="134"/>
      <c r="T103" s="134"/>
      <c r="U103" s="134"/>
      <c r="V103" s="134"/>
      <c r="W103" s="134"/>
      <c r="X103" s="134"/>
      <c r="Y103" s="134"/>
    </row>
    <row r="104" ht="22.5" customHeight="1">
      <c r="A104" s="186">
        <f>'PROP DAILY PNL'!A271</f>
        <v>45841</v>
      </c>
      <c r="B104" s="376">
        <v>12835.0</v>
      </c>
      <c r="C104" s="374">
        <f>$B104*'PERCENTAGE SHARING'!C65</f>
        <v>3442.571372</v>
      </c>
      <c r="D104" s="374">
        <f>$B104*'PERCENTAGE SHARING'!D65</f>
        <v>771.2817</v>
      </c>
      <c r="E104" s="374">
        <f>$B104*'PERCENTAGE SHARING'!E65</f>
        <v>637.5483526</v>
      </c>
      <c r="F104" s="374">
        <f>$B104*'PERCENTAGE SHARING'!F65</f>
        <v>0</v>
      </c>
      <c r="G104" s="374">
        <f>$B104*'PERCENTAGE SHARING'!G65</f>
        <v>485.6023879</v>
      </c>
      <c r="H104" s="374">
        <f>$B104*'PERCENTAGE SHARING'!H65</f>
        <v>4362.797268</v>
      </c>
      <c r="I104" s="374">
        <f>$B104*'PERCENTAGE SHARING'!I65</f>
        <v>0</v>
      </c>
      <c r="J104" s="374">
        <f>$B104*'PERCENTAGE SHARING'!J65</f>
        <v>866.1758838</v>
      </c>
      <c r="K104" s="374">
        <f>$B104*'PERCENTAGE SHARING'!K65</f>
        <v>433.0879419</v>
      </c>
      <c r="L104" s="374">
        <f>$B104*'PERCENTAGE SHARING'!L65</f>
        <v>253.2010963</v>
      </c>
      <c r="M104" s="374">
        <f>$B104*'PERCENTAGE SHARING'!M65</f>
        <v>253.2010963</v>
      </c>
      <c r="N104" s="374">
        <f>$B104*'PERCENTAGE SHARING'!N65</f>
        <v>0</v>
      </c>
      <c r="O104" s="375">
        <f>$B104*'PERCENTAGE SHARING'!O65</f>
        <v>264.0301685</v>
      </c>
      <c r="P104" s="375">
        <f>$B104*'PERCENTAGE SHARING'!P65</f>
        <v>158.6131027</v>
      </c>
      <c r="Q104" s="375">
        <f>$B104*'PERCENTAGE SHARING'!Q65</f>
        <v>438.330948</v>
      </c>
      <c r="R104" s="375">
        <f>$B104*'PERCENTAGE SHARING'!R65</f>
        <v>468.5586813</v>
      </c>
      <c r="S104" s="134"/>
      <c r="T104" s="134"/>
      <c r="U104" s="134"/>
      <c r="V104" s="134"/>
      <c r="W104" s="134"/>
      <c r="X104" s="134"/>
      <c r="Y104" s="134"/>
    </row>
    <row r="105" ht="22.5" customHeight="1">
      <c r="A105" s="186">
        <f>'PROP DAILY PNL'!A272</f>
        <v>45842</v>
      </c>
      <c r="B105" s="376">
        <v>12835.0</v>
      </c>
      <c r="C105" s="374">
        <f>$B105*'PERCENTAGE SHARING'!C66</f>
        <v>3442.571372</v>
      </c>
      <c r="D105" s="374">
        <f>$B105*'PERCENTAGE SHARING'!D66</f>
        <v>771.2817</v>
      </c>
      <c r="E105" s="374">
        <f>$B105*'PERCENTAGE SHARING'!E66</f>
        <v>637.5483526</v>
      </c>
      <c r="F105" s="374">
        <f>$B105*'PERCENTAGE SHARING'!F66</f>
        <v>0</v>
      </c>
      <c r="G105" s="374">
        <f>$B105*'PERCENTAGE SHARING'!G66</f>
        <v>485.6023879</v>
      </c>
      <c r="H105" s="374">
        <f>$B105*'PERCENTAGE SHARING'!H66</f>
        <v>4362.797268</v>
      </c>
      <c r="I105" s="374">
        <f>$B105*'PERCENTAGE SHARING'!I66</f>
        <v>0</v>
      </c>
      <c r="J105" s="374">
        <f>$B105*'PERCENTAGE SHARING'!J66</f>
        <v>866.1758838</v>
      </c>
      <c r="K105" s="374">
        <f>$B105*'PERCENTAGE SHARING'!K66</f>
        <v>433.0879419</v>
      </c>
      <c r="L105" s="374">
        <f>$B105*'PERCENTAGE SHARING'!L66</f>
        <v>253.2010963</v>
      </c>
      <c r="M105" s="374">
        <f>$B105*'PERCENTAGE SHARING'!M66</f>
        <v>253.2010963</v>
      </c>
      <c r="N105" s="374">
        <f>$B105*'PERCENTAGE SHARING'!N66</f>
        <v>0</v>
      </c>
      <c r="O105" s="375">
        <f>$B105*'PERCENTAGE SHARING'!O66</f>
        <v>264.0301685</v>
      </c>
      <c r="P105" s="375">
        <f>$B105*'PERCENTAGE SHARING'!P66</f>
        <v>158.6131027</v>
      </c>
      <c r="Q105" s="375">
        <f>$B105*'PERCENTAGE SHARING'!Q66</f>
        <v>438.330948</v>
      </c>
      <c r="R105" s="375">
        <f>$B105*'PERCENTAGE SHARING'!R66</f>
        <v>468.5586813</v>
      </c>
      <c r="S105" s="134"/>
      <c r="T105" s="134"/>
      <c r="U105" s="134"/>
      <c r="V105" s="134"/>
      <c r="W105" s="134"/>
      <c r="X105" s="134"/>
      <c r="Y105" s="134"/>
    </row>
    <row r="106" ht="22.5" customHeight="1">
      <c r="A106" s="186">
        <f>'PROP DAILY PNL'!A273</f>
        <v>45845</v>
      </c>
      <c r="B106" s="376">
        <v>12835.0</v>
      </c>
      <c r="C106" s="374">
        <f>$B106*'PERCENTAGE SHARING'!C67</f>
        <v>3442.571372</v>
      </c>
      <c r="D106" s="374">
        <f>$B106*'PERCENTAGE SHARING'!D67</f>
        <v>771.2817</v>
      </c>
      <c r="E106" s="374">
        <f>$B106*'PERCENTAGE SHARING'!E67</f>
        <v>637.5483526</v>
      </c>
      <c r="F106" s="374">
        <f>$B106*'PERCENTAGE SHARING'!F67</f>
        <v>0</v>
      </c>
      <c r="G106" s="374">
        <f>$B106*'PERCENTAGE SHARING'!G67</f>
        <v>485.6023879</v>
      </c>
      <c r="H106" s="374">
        <f>$B106*'PERCENTAGE SHARING'!H67</f>
        <v>4362.797268</v>
      </c>
      <c r="I106" s="374">
        <f>$B106*'PERCENTAGE SHARING'!I67</f>
        <v>0</v>
      </c>
      <c r="J106" s="374">
        <f>$B106*'PERCENTAGE SHARING'!J67</f>
        <v>866.1758838</v>
      </c>
      <c r="K106" s="374">
        <f>$B106*'PERCENTAGE SHARING'!K67</f>
        <v>433.0879419</v>
      </c>
      <c r="L106" s="374">
        <f>$B106*'PERCENTAGE SHARING'!L67</f>
        <v>253.2010963</v>
      </c>
      <c r="M106" s="374">
        <f>$B106*'PERCENTAGE SHARING'!M67</f>
        <v>253.2010963</v>
      </c>
      <c r="N106" s="374">
        <f>$B106*'PERCENTAGE SHARING'!N67</f>
        <v>0</v>
      </c>
      <c r="O106" s="375">
        <f>$B106*'PERCENTAGE SHARING'!O67</f>
        <v>264.0301685</v>
      </c>
      <c r="P106" s="375">
        <f>$B106*'PERCENTAGE SHARING'!P67</f>
        <v>158.6131027</v>
      </c>
      <c r="Q106" s="375">
        <f>$B106*'PERCENTAGE SHARING'!Q67</f>
        <v>438.330948</v>
      </c>
      <c r="R106" s="375">
        <f>$B106*'PERCENTAGE SHARING'!R67</f>
        <v>468.5586813</v>
      </c>
      <c r="S106" s="134"/>
      <c r="T106" s="134"/>
      <c r="U106" s="134"/>
      <c r="V106" s="134"/>
      <c r="W106" s="134"/>
      <c r="X106" s="134"/>
      <c r="Y106" s="134"/>
    </row>
    <row r="107" ht="22.5" customHeight="1">
      <c r="A107" s="186">
        <f>'PROP DAILY PNL'!A274</f>
        <v>45846</v>
      </c>
      <c r="B107" s="376">
        <v>12835.0</v>
      </c>
      <c r="C107" s="374">
        <f>$B107*'PERCENTAGE SHARING'!C68</f>
        <v>3442.571372</v>
      </c>
      <c r="D107" s="374">
        <f>$B107*'PERCENTAGE SHARING'!D68</f>
        <v>771.2817</v>
      </c>
      <c r="E107" s="374">
        <f>$B107*'PERCENTAGE SHARING'!E68</f>
        <v>637.5483526</v>
      </c>
      <c r="F107" s="374">
        <f>$B107*'PERCENTAGE SHARING'!F68</f>
        <v>0</v>
      </c>
      <c r="G107" s="374">
        <f>$B107*'PERCENTAGE SHARING'!G68</f>
        <v>485.6023879</v>
      </c>
      <c r="H107" s="374">
        <f>$B107*'PERCENTAGE SHARING'!H68</f>
        <v>4362.797268</v>
      </c>
      <c r="I107" s="374">
        <f>$B107*'PERCENTAGE SHARING'!I68</f>
        <v>0</v>
      </c>
      <c r="J107" s="374">
        <f>$B107*'PERCENTAGE SHARING'!J68</f>
        <v>866.1758838</v>
      </c>
      <c r="K107" s="374">
        <f>$B107*'PERCENTAGE SHARING'!K68</f>
        <v>433.0879419</v>
      </c>
      <c r="L107" s="374">
        <f>$B107*'PERCENTAGE SHARING'!L68</f>
        <v>253.2010963</v>
      </c>
      <c r="M107" s="374">
        <f>$B107*'PERCENTAGE SHARING'!M68</f>
        <v>253.2010963</v>
      </c>
      <c r="N107" s="374">
        <f>$B107*'PERCENTAGE SHARING'!N68</f>
        <v>0</v>
      </c>
      <c r="O107" s="375">
        <f>$B107*'PERCENTAGE SHARING'!O68</f>
        <v>264.0301685</v>
      </c>
      <c r="P107" s="375">
        <f>$B107*'PERCENTAGE SHARING'!P68</f>
        <v>158.6131027</v>
      </c>
      <c r="Q107" s="375">
        <f>$B107*'PERCENTAGE SHARING'!Q68</f>
        <v>438.330948</v>
      </c>
      <c r="R107" s="375">
        <f>$B107*'PERCENTAGE SHARING'!R68</f>
        <v>468.5586813</v>
      </c>
      <c r="S107" s="134"/>
      <c r="T107" s="134"/>
      <c r="U107" s="134"/>
      <c r="V107" s="134"/>
      <c r="W107" s="134"/>
      <c r="X107" s="134"/>
      <c r="Y107" s="134"/>
    </row>
    <row r="108" ht="22.5" customHeight="1">
      <c r="A108" s="186">
        <f>'PROP DAILY PNL'!A275</f>
        <v>45847</v>
      </c>
      <c r="B108" s="376">
        <v>12835.0</v>
      </c>
      <c r="C108" s="374">
        <f>$B108*'PERCENTAGE SHARING'!C69</f>
        <v>3442.571372</v>
      </c>
      <c r="D108" s="374">
        <f>$B108*'PERCENTAGE SHARING'!D69</f>
        <v>771.2817</v>
      </c>
      <c r="E108" s="374">
        <f>$B108*'PERCENTAGE SHARING'!E69</f>
        <v>637.5483526</v>
      </c>
      <c r="F108" s="374">
        <f>$B108*'PERCENTAGE SHARING'!F69</f>
        <v>0</v>
      </c>
      <c r="G108" s="374">
        <f>$B108*'PERCENTAGE SHARING'!G69</f>
        <v>485.6023879</v>
      </c>
      <c r="H108" s="374">
        <f>$B108*'PERCENTAGE SHARING'!H69</f>
        <v>4362.797268</v>
      </c>
      <c r="I108" s="374">
        <f>$B108*'PERCENTAGE SHARING'!I69</f>
        <v>0</v>
      </c>
      <c r="J108" s="374">
        <f>$B108*'PERCENTAGE SHARING'!J69</f>
        <v>866.1758838</v>
      </c>
      <c r="K108" s="374">
        <f>$B108*'PERCENTAGE SHARING'!K69</f>
        <v>433.0879419</v>
      </c>
      <c r="L108" s="374">
        <f>$B108*'PERCENTAGE SHARING'!L69</f>
        <v>253.2010963</v>
      </c>
      <c r="M108" s="374">
        <f>$B108*'PERCENTAGE SHARING'!M69</f>
        <v>253.2010963</v>
      </c>
      <c r="N108" s="374">
        <f>$B108*'PERCENTAGE SHARING'!N69</f>
        <v>0</v>
      </c>
      <c r="O108" s="375">
        <f>$B108*'PERCENTAGE SHARING'!O69</f>
        <v>264.0301685</v>
      </c>
      <c r="P108" s="375">
        <f>$B108*'PERCENTAGE SHARING'!P69</f>
        <v>158.6131027</v>
      </c>
      <c r="Q108" s="375">
        <f>$B108*'PERCENTAGE SHARING'!Q69</f>
        <v>438.330948</v>
      </c>
      <c r="R108" s="375">
        <f>$B108*'PERCENTAGE SHARING'!R69</f>
        <v>468.5586813</v>
      </c>
      <c r="S108" s="134"/>
      <c r="T108" s="134"/>
      <c r="U108" s="134"/>
      <c r="V108" s="134"/>
      <c r="W108" s="134"/>
      <c r="X108" s="134"/>
      <c r="Y108" s="134"/>
    </row>
    <row r="109" ht="22.5" customHeight="1">
      <c r="A109" s="186">
        <f>'PROP DAILY PNL'!A276</f>
        <v>45848</v>
      </c>
      <c r="B109" s="376">
        <v>12835.0</v>
      </c>
      <c r="C109" s="374">
        <f>$B109*'PERCENTAGE SHARING'!C70</f>
        <v>5496.302108</v>
      </c>
      <c r="D109" s="374">
        <f>$B109*'PERCENTAGE SHARING'!D70</f>
        <v>1231.404312</v>
      </c>
      <c r="E109" s="374">
        <f>$B109*'PERCENTAGE SHARING'!E70</f>
        <v>1017.88982</v>
      </c>
      <c r="F109" s="374">
        <f>$B109*'PERCENTAGE SHARING'!F70</f>
        <v>0</v>
      </c>
      <c r="G109" s="374">
        <f>$B109*'PERCENTAGE SHARING'!G70</f>
        <v>775.2976307</v>
      </c>
      <c r="H109" s="374">
        <f>$B109*'PERCENTAGE SHARING'!H70</f>
        <v>0</v>
      </c>
      <c r="I109" s="374">
        <f>$B109*'PERCENTAGE SHARING'!I70</f>
        <v>0</v>
      </c>
      <c r="J109" s="374">
        <f>$B109*'PERCENTAGE SHARING'!J70</f>
        <v>1382.909407</v>
      </c>
      <c r="K109" s="374">
        <f>$B109*'PERCENTAGE SHARING'!K70</f>
        <v>0</v>
      </c>
      <c r="L109" s="374">
        <f>$B109*'PERCENTAGE SHARING'!L70</f>
        <v>404.252975</v>
      </c>
      <c r="M109" s="374">
        <f>$B109*'PERCENTAGE SHARING'!M70</f>
        <v>404.252975</v>
      </c>
      <c r="N109" s="374">
        <f>$B109*'PERCENTAGE SHARING'!N70</f>
        <v>0</v>
      </c>
      <c r="O109" s="375">
        <f>$B109*'PERCENTAGE SHARING'!O70</f>
        <v>421.5423341</v>
      </c>
      <c r="P109" s="375">
        <f>$B109*'PERCENTAGE SHARING'!P70</f>
        <v>253.236734</v>
      </c>
      <c r="Q109" s="375">
        <f>$B109*'PERCENTAGE SHARING'!Q70</f>
        <v>699.8255236</v>
      </c>
      <c r="R109" s="375">
        <f>$B109*'PERCENTAGE SHARING'!R70</f>
        <v>748.0861801</v>
      </c>
      <c r="S109" s="134"/>
      <c r="T109" s="134"/>
      <c r="U109" s="134"/>
      <c r="V109" s="134"/>
      <c r="W109" s="134"/>
      <c r="X109" s="134"/>
      <c r="Y109" s="134"/>
    </row>
    <row r="110" ht="22.5" customHeight="1">
      <c r="A110" s="186">
        <f>'PROP DAILY PNL'!A277</f>
        <v>45849</v>
      </c>
      <c r="B110" s="376">
        <v>12835.0</v>
      </c>
      <c r="C110" s="374">
        <f>$B110*'PERCENTAGE SHARING'!C71</f>
        <v>5496.302108</v>
      </c>
      <c r="D110" s="374">
        <f>$B110*'PERCENTAGE SHARING'!D71</f>
        <v>1231.404312</v>
      </c>
      <c r="E110" s="374">
        <f>$B110*'PERCENTAGE SHARING'!E71</f>
        <v>1017.88982</v>
      </c>
      <c r="F110" s="374">
        <f>$B110*'PERCENTAGE SHARING'!F71</f>
        <v>0</v>
      </c>
      <c r="G110" s="374">
        <f>$B110*'PERCENTAGE SHARING'!G71</f>
        <v>775.2976307</v>
      </c>
      <c r="H110" s="374">
        <f>$B110*'PERCENTAGE SHARING'!H71</f>
        <v>0</v>
      </c>
      <c r="I110" s="374">
        <f>$B110*'PERCENTAGE SHARING'!I71</f>
        <v>0</v>
      </c>
      <c r="J110" s="374">
        <f>$B110*'PERCENTAGE SHARING'!J71</f>
        <v>1382.909407</v>
      </c>
      <c r="K110" s="374">
        <f>$B110*'PERCENTAGE SHARING'!K71</f>
        <v>0</v>
      </c>
      <c r="L110" s="374">
        <f>$B110*'PERCENTAGE SHARING'!L71</f>
        <v>404.252975</v>
      </c>
      <c r="M110" s="374">
        <f>$B110*'PERCENTAGE SHARING'!M71</f>
        <v>404.252975</v>
      </c>
      <c r="N110" s="374">
        <f>$B110*'PERCENTAGE SHARING'!N71</f>
        <v>0</v>
      </c>
      <c r="O110" s="375">
        <f>$B110*'PERCENTAGE SHARING'!O71</f>
        <v>421.5423341</v>
      </c>
      <c r="P110" s="375">
        <f>$B110*'PERCENTAGE SHARING'!P71</f>
        <v>253.236734</v>
      </c>
      <c r="Q110" s="375">
        <f>$B110*'PERCENTAGE SHARING'!Q71</f>
        <v>699.8255236</v>
      </c>
      <c r="R110" s="375">
        <f>$B110*'PERCENTAGE SHARING'!R71</f>
        <v>748.0861801</v>
      </c>
      <c r="S110" s="134"/>
      <c r="T110" s="134"/>
      <c r="U110" s="134"/>
      <c r="V110" s="134"/>
      <c r="W110" s="134"/>
      <c r="X110" s="134"/>
      <c r="Y110" s="134"/>
    </row>
    <row r="111" ht="22.5" customHeight="1">
      <c r="A111" s="186">
        <f>'PROP DAILY PNL'!A278</f>
        <v>45852</v>
      </c>
      <c r="B111" s="376">
        <v>12835.0</v>
      </c>
      <c r="C111" s="374">
        <f>$B111*'PERCENTAGE SHARING'!C72</f>
        <v>5496.302108</v>
      </c>
      <c r="D111" s="374">
        <f>$B111*'PERCENTAGE SHARING'!D72</f>
        <v>1231.404312</v>
      </c>
      <c r="E111" s="374">
        <f>$B111*'PERCENTAGE SHARING'!E72</f>
        <v>1017.88982</v>
      </c>
      <c r="F111" s="374">
        <f>$B111*'PERCENTAGE SHARING'!F72</f>
        <v>0</v>
      </c>
      <c r="G111" s="374">
        <f>$B111*'PERCENTAGE SHARING'!G72</f>
        <v>775.2976307</v>
      </c>
      <c r="H111" s="374">
        <f>$B111*'PERCENTAGE SHARING'!H72</f>
        <v>0</v>
      </c>
      <c r="I111" s="374">
        <f>$B111*'PERCENTAGE SHARING'!I72</f>
        <v>0</v>
      </c>
      <c r="J111" s="374">
        <f>$B111*'PERCENTAGE SHARING'!J72</f>
        <v>1382.909407</v>
      </c>
      <c r="K111" s="374">
        <f>$B111*'PERCENTAGE SHARING'!K72</f>
        <v>0</v>
      </c>
      <c r="L111" s="374">
        <f>$B111*'PERCENTAGE SHARING'!L72</f>
        <v>404.252975</v>
      </c>
      <c r="M111" s="374">
        <f>$B111*'PERCENTAGE SHARING'!M72</f>
        <v>404.252975</v>
      </c>
      <c r="N111" s="374">
        <f>$B111*'PERCENTAGE SHARING'!N72</f>
        <v>0</v>
      </c>
      <c r="O111" s="375">
        <f>$B111*'PERCENTAGE SHARING'!O72</f>
        <v>421.5423341</v>
      </c>
      <c r="P111" s="375">
        <f>$B111*'PERCENTAGE SHARING'!P72</f>
        <v>253.236734</v>
      </c>
      <c r="Q111" s="375">
        <f>$B111*'PERCENTAGE SHARING'!Q72</f>
        <v>699.8255236</v>
      </c>
      <c r="R111" s="375">
        <f>$B111*'PERCENTAGE SHARING'!R72</f>
        <v>748.0861801</v>
      </c>
      <c r="S111" s="134"/>
      <c r="T111" s="134"/>
      <c r="U111" s="134"/>
      <c r="V111" s="134"/>
      <c r="W111" s="134"/>
      <c r="X111" s="134"/>
      <c r="Y111" s="134"/>
    </row>
    <row r="112" ht="22.5" customHeight="1">
      <c r="A112" s="186">
        <f>'PROP DAILY PNL'!A279</f>
        <v>45853</v>
      </c>
      <c r="B112" s="376">
        <v>12835.0</v>
      </c>
      <c r="C112" s="374">
        <f>$B112*'PERCENTAGE SHARING'!C73</f>
        <v>5496.302108</v>
      </c>
      <c r="D112" s="374">
        <f>$B112*'PERCENTAGE SHARING'!D73</f>
        <v>1231.404312</v>
      </c>
      <c r="E112" s="374">
        <f>$B112*'PERCENTAGE SHARING'!E73</f>
        <v>1017.88982</v>
      </c>
      <c r="F112" s="374">
        <f>$B112*'PERCENTAGE SHARING'!F73</f>
        <v>0</v>
      </c>
      <c r="G112" s="374">
        <f>$B112*'PERCENTAGE SHARING'!G73</f>
        <v>775.2976307</v>
      </c>
      <c r="H112" s="374">
        <f>$B112*'PERCENTAGE SHARING'!H73</f>
        <v>0</v>
      </c>
      <c r="I112" s="374">
        <f>$B112*'PERCENTAGE SHARING'!I73</f>
        <v>0</v>
      </c>
      <c r="J112" s="374">
        <f>$B112*'PERCENTAGE SHARING'!J73</f>
        <v>1382.909407</v>
      </c>
      <c r="K112" s="374">
        <f>$B112*'PERCENTAGE SHARING'!K73</f>
        <v>0</v>
      </c>
      <c r="L112" s="374">
        <f>$B112*'PERCENTAGE SHARING'!L73</f>
        <v>404.252975</v>
      </c>
      <c r="M112" s="374">
        <f>$B112*'PERCENTAGE SHARING'!M73</f>
        <v>404.252975</v>
      </c>
      <c r="N112" s="374">
        <f>$B112*'PERCENTAGE SHARING'!N73</f>
        <v>0</v>
      </c>
      <c r="O112" s="375">
        <f>$B112*'PERCENTAGE SHARING'!O73</f>
        <v>421.5423341</v>
      </c>
      <c r="P112" s="375">
        <f>$B112*'PERCENTAGE SHARING'!P73</f>
        <v>253.236734</v>
      </c>
      <c r="Q112" s="375">
        <f>$B112*'PERCENTAGE SHARING'!Q73</f>
        <v>699.8255236</v>
      </c>
      <c r="R112" s="375">
        <f>$B112*'PERCENTAGE SHARING'!R73</f>
        <v>748.0861801</v>
      </c>
      <c r="S112" s="134"/>
      <c r="T112" s="134"/>
      <c r="U112" s="134"/>
      <c r="V112" s="134"/>
      <c r="W112" s="134"/>
      <c r="X112" s="134"/>
      <c r="Y112" s="134"/>
    </row>
    <row r="113" ht="22.5" customHeight="1">
      <c r="A113" s="186">
        <f>'PROP DAILY PNL'!A280</f>
        <v>45854</v>
      </c>
      <c r="B113" s="376">
        <v>12835.0</v>
      </c>
      <c r="C113" s="374">
        <f>$B113*'PERCENTAGE SHARING'!C74</f>
        <v>5496.302108</v>
      </c>
      <c r="D113" s="374">
        <f>$B113*'PERCENTAGE SHARING'!D74</f>
        <v>1231.404312</v>
      </c>
      <c r="E113" s="374">
        <f>$B113*'PERCENTAGE SHARING'!E74</f>
        <v>1017.88982</v>
      </c>
      <c r="F113" s="374">
        <f>$B113*'PERCENTAGE SHARING'!F74</f>
        <v>0</v>
      </c>
      <c r="G113" s="374">
        <f>$B113*'PERCENTAGE SHARING'!G74</f>
        <v>775.2976307</v>
      </c>
      <c r="H113" s="374">
        <f>$B113*'PERCENTAGE SHARING'!H74</f>
        <v>0</v>
      </c>
      <c r="I113" s="374">
        <f>$B113*'PERCENTAGE SHARING'!I74</f>
        <v>0</v>
      </c>
      <c r="J113" s="374">
        <f>$B113*'PERCENTAGE SHARING'!J74</f>
        <v>1382.909407</v>
      </c>
      <c r="K113" s="374">
        <f>$B113*'PERCENTAGE SHARING'!K74</f>
        <v>0</v>
      </c>
      <c r="L113" s="374">
        <f>$B113*'PERCENTAGE SHARING'!L74</f>
        <v>404.252975</v>
      </c>
      <c r="M113" s="374">
        <f>$B113*'PERCENTAGE SHARING'!M74</f>
        <v>404.252975</v>
      </c>
      <c r="N113" s="374">
        <f>$B113*'PERCENTAGE SHARING'!N74</f>
        <v>0</v>
      </c>
      <c r="O113" s="375">
        <f>$B113*'PERCENTAGE SHARING'!O74</f>
        <v>421.5423341</v>
      </c>
      <c r="P113" s="375">
        <f>$B113*'PERCENTAGE SHARING'!P74</f>
        <v>253.236734</v>
      </c>
      <c r="Q113" s="375">
        <f>$B113*'PERCENTAGE SHARING'!Q74</f>
        <v>699.8255236</v>
      </c>
      <c r="R113" s="375">
        <f>$B113*'PERCENTAGE SHARING'!R74</f>
        <v>748.0861801</v>
      </c>
      <c r="S113" s="134"/>
      <c r="T113" s="134"/>
      <c r="U113" s="134"/>
      <c r="V113" s="134"/>
      <c r="W113" s="134"/>
      <c r="X113" s="134"/>
      <c r="Y113" s="134"/>
    </row>
    <row r="114" ht="22.5" customHeight="1">
      <c r="A114" s="186">
        <f>'PROP DAILY PNL'!A281</f>
        <v>45855</v>
      </c>
      <c r="B114" s="376">
        <v>12835.0</v>
      </c>
      <c r="C114" s="374">
        <f>$B114*'PERCENTAGE SHARING'!C75</f>
        <v>5496.302108</v>
      </c>
      <c r="D114" s="374">
        <f>$B114*'PERCENTAGE SHARING'!D75</f>
        <v>1231.404312</v>
      </c>
      <c r="E114" s="374">
        <f>$B114*'PERCENTAGE SHARING'!E75</f>
        <v>1017.88982</v>
      </c>
      <c r="F114" s="374">
        <f>$B114*'PERCENTAGE SHARING'!F75</f>
        <v>0</v>
      </c>
      <c r="G114" s="374">
        <f>$B114*'PERCENTAGE SHARING'!G75</f>
        <v>775.2976307</v>
      </c>
      <c r="H114" s="374">
        <f>$B114*'PERCENTAGE SHARING'!H75</f>
        <v>0</v>
      </c>
      <c r="I114" s="374">
        <f>$B114*'PERCENTAGE SHARING'!I75</f>
        <v>0</v>
      </c>
      <c r="J114" s="374">
        <f>$B114*'PERCENTAGE SHARING'!J75</f>
        <v>1382.909407</v>
      </c>
      <c r="K114" s="374">
        <f>$B114*'PERCENTAGE SHARING'!K75</f>
        <v>0</v>
      </c>
      <c r="L114" s="374">
        <f>$B114*'PERCENTAGE SHARING'!L75</f>
        <v>404.252975</v>
      </c>
      <c r="M114" s="374">
        <f>$B114*'PERCENTAGE SHARING'!M75</f>
        <v>404.252975</v>
      </c>
      <c r="N114" s="374">
        <f>$B114*'PERCENTAGE SHARING'!N75</f>
        <v>0</v>
      </c>
      <c r="O114" s="375">
        <f>$B114*'PERCENTAGE SHARING'!O75</f>
        <v>421.5423341</v>
      </c>
      <c r="P114" s="375">
        <f>$B114*'PERCENTAGE SHARING'!P75</f>
        <v>253.236734</v>
      </c>
      <c r="Q114" s="375">
        <f>$B114*'PERCENTAGE SHARING'!Q75</f>
        <v>699.8255236</v>
      </c>
      <c r="R114" s="375">
        <f>$B114*'PERCENTAGE SHARING'!R75</f>
        <v>748.0861801</v>
      </c>
      <c r="S114" s="134"/>
      <c r="T114" s="134"/>
      <c r="U114" s="134"/>
      <c r="V114" s="134"/>
      <c r="W114" s="134"/>
      <c r="X114" s="134"/>
      <c r="Y114" s="134"/>
    </row>
    <row r="115" ht="22.5" customHeight="1">
      <c r="A115" s="186">
        <f>'PROP DAILY PNL'!A282</f>
        <v>45856</v>
      </c>
      <c r="B115" s="376">
        <v>12835.0</v>
      </c>
      <c r="C115" s="374">
        <f>$B115*'PERCENTAGE SHARING'!C76</f>
        <v>5496.302108</v>
      </c>
      <c r="D115" s="374">
        <f>$B115*'PERCENTAGE SHARING'!D76</f>
        <v>1231.404312</v>
      </c>
      <c r="E115" s="374">
        <f>$B115*'PERCENTAGE SHARING'!E76</f>
        <v>1017.88982</v>
      </c>
      <c r="F115" s="374">
        <f>$B115*'PERCENTAGE SHARING'!F76</f>
        <v>0</v>
      </c>
      <c r="G115" s="374">
        <f>$B115*'PERCENTAGE SHARING'!G76</f>
        <v>775.2976307</v>
      </c>
      <c r="H115" s="374">
        <f>$B115*'PERCENTAGE SHARING'!H76</f>
        <v>0</v>
      </c>
      <c r="I115" s="374">
        <f>$B115*'PERCENTAGE SHARING'!I76</f>
        <v>0</v>
      </c>
      <c r="J115" s="374">
        <f>$B115*'PERCENTAGE SHARING'!J76</f>
        <v>1382.909407</v>
      </c>
      <c r="K115" s="374">
        <f>$B115*'PERCENTAGE SHARING'!K76</f>
        <v>0</v>
      </c>
      <c r="L115" s="374">
        <f>$B115*'PERCENTAGE SHARING'!L76</f>
        <v>404.252975</v>
      </c>
      <c r="M115" s="374">
        <f>$B115*'PERCENTAGE SHARING'!M76</f>
        <v>404.252975</v>
      </c>
      <c r="N115" s="374">
        <f>$B115*'PERCENTAGE SHARING'!N76</f>
        <v>0</v>
      </c>
      <c r="O115" s="375">
        <f>$B115*'PERCENTAGE SHARING'!O76</f>
        <v>421.5423341</v>
      </c>
      <c r="P115" s="375">
        <f>$B115*'PERCENTAGE SHARING'!P76</f>
        <v>253.236734</v>
      </c>
      <c r="Q115" s="375">
        <f>$B115*'PERCENTAGE SHARING'!Q76</f>
        <v>699.8255236</v>
      </c>
      <c r="R115" s="375">
        <f>$B115*'PERCENTAGE SHARING'!R76</f>
        <v>748.0861801</v>
      </c>
      <c r="S115" s="134"/>
      <c r="T115" s="134"/>
      <c r="U115" s="134"/>
      <c r="V115" s="134"/>
      <c r="W115" s="134"/>
      <c r="X115" s="134"/>
      <c r="Y115" s="134"/>
    </row>
    <row r="116" ht="22.5" customHeight="1">
      <c r="A116" s="186">
        <f>'PROP DAILY PNL'!A283</f>
        <v>45859</v>
      </c>
      <c r="B116" s="376">
        <v>12835.0</v>
      </c>
      <c r="C116" s="374">
        <f>$B116*'PERCENTAGE SHARING'!C77</f>
        <v>5496.302108</v>
      </c>
      <c r="D116" s="374">
        <f>$B116*'PERCENTAGE SHARING'!D77</f>
        <v>1231.404312</v>
      </c>
      <c r="E116" s="374">
        <f>$B116*'PERCENTAGE SHARING'!E77</f>
        <v>1017.88982</v>
      </c>
      <c r="F116" s="374">
        <f>$B116*'PERCENTAGE SHARING'!F77</f>
        <v>0</v>
      </c>
      <c r="G116" s="374">
        <f>$B116*'PERCENTAGE SHARING'!G77</f>
        <v>775.2976307</v>
      </c>
      <c r="H116" s="374">
        <f>$B116*'PERCENTAGE SHARING'!H77</f>
        <v>0</v>
      </c>
      <c r="I116" s="374">
        <f>$B116*'PERCENTAGE SHARING'!I77</f>
        <v>0</v>
      </c>
      <c r="J116" s="374">
        <f>$B116*'PERCENTAGE SHARING'!J77</f>
        <v>1382.909407</v>
      </c>
      <c r="K116" s="374">
        <f>$B116*'PERCENTAGE SHARING'!K77</f>
        <v>0</v>
      </c>
      <c r="L116" s="374">
        <f>$B116*'PERCENTAGE SHARING'!L77</f>
        <v>404.252975</v>
      </c>
      <c r="M116" s="374">
        <f>$B116*'PERCENTAGE SHARING'!M77</f>
        <v>404.252975</v>
      </c>
      <c r="N116" s="374">
        <f>$B116*'PERCENTAGE SHARING'!N77</f>
        <v>0</v>
      </c>
      <c r="O116" s="375">
        <f>$B116*'PERCENTAGE SHARING'!O77</f>
        <v>421.5423341</v>
      </c>
      <c r="P116" s="375">
        <f>$B116*'PERCENTAGE SHARING'!P77</f>
        <v>253.236734</v>
      </c>
      <c r="Q116" s="375">
        <f>$B116*'PERCENTAGE SHARING'!Q77</f>
        <v>699.8255236</v>
      </c>
      <c r="R116" s="375">
        <f>$B116*'PERCENTAGE SHARING'!R77</f>
        <v>748.0861801</v>
      </c>
      <c r="S116" s="134"/>
      <c r="T116" s="134"/>
      <c r="U116" s="134"/>
      <c r="V116" s="134"/>
      <c r="W116" s="134"/>
      <c r="X116" s="134"/>
      <c r="Y116" s="134"/>
    </row>
    <row r="117" ht="22.5" customHeight="1">
      <c r="A117" s="186">
        <f>'PROP DAILY PNL'!A284</f>
        <v>45860</v>
      </c>
      <c r="B117" s="376">
        <v>12835.0</v>
      </c>
      <c r="C117" s="374">
        <f>$B117*'PERCENTAGE SHARING'!C78</f>
        <v>5496.302108</v>
      </c>
      <c r="D117" s="374">
        <f>$B117*'PERCENTAGE SHARING'!D78</f>
        <v>1231.404312</v>
      </c>
      <c r="E117" s="374">
        <f>$B117*'PERCENTAGE SHARING'!E78</f>
        <v>1017.88982</v>
      </c>
      <c r="F117" s="374">
        <f>$B117*'PERCENTAGE SHARING'!F78</f>
        <v>0</v>
      </c>
      <c r="G117" s="374">
        <f>$B117*'PERCENTAGE SHARING'!G78</f>
        <v>775.2976307</v>
      </c>
      <c r="H117" s="374">
        <f>$B117*'PERCENTAGE SHARING'!H78</f>
        <v>0</v>
      </c>
      <c r="I117" s="374">
        <f>$B117*'PERCENTAGE SHARING'!I78</f>
        <v>0</v>
      </c>
      <c r="J117" s="374">
        <f>$B117*'PERCENTAGE SHARING'!J78</f>
        <v>1382.909407</v>
      </c>
      <c r="K117" s="374">
        <f>$B117*'PERCENTAGE SHARING'!K78</f>
        <v>0</v>
      </c>
      <c r="L117" s="374">
        <f>$B117*'PERCENTAGE SHARING'!L78</f>
        <v>404.252975</v>
      </c>
      <c r="M117" s="374">
        <f>$B117*'PERCENTAGE SHARING'!M78</f>
        <v>404.252975</v>
      </c>
      <c r="N117" s="374">
        <f>$B117*'PERCENTAGE SHARING'!N78</f>
        <v>0</v>
      </c>
      <c r="O117" s="375">
        <f>$B117*'PERCENTAGE SHARING'!O78</f>
        <v>421.5423341</v>
      </c>
      <c r="P117" s="375">
        <f>$B117*'PERCENTAGE SHARING'!P78</f>
        <v>253.236734</v>
      </c>
      <c r="Q117" s="375">
        <f>$B117*'PERCENTAGE SHARING'!Q78</f>
        <v>699.8255236</v>
      </c>
      <c r="R117" s="375">
        <f>$B117*'PERCENTAGE SHARING'!R78</f>
        <v>748.0861801</v>
      </c>
      <c r="S117" s="134"/>
      <c r="T117" s="134"/>
      <c r="U117" s="134"/>
      <c r="V117" s="134"/>
      <c r="W117" s="134"/>
      <c r="X117" s="134"/>
      <c r="Y117" s="134"/>
    </row>
    <row r="118" ht="22.5" customHeight="1">
      <c r="A118" s="186">
        <f>'PROP DAILY PNL'!A285</f>
        <v>45861</v>
      </c>
      <c r="B118" s="376">
        <v>12835.0</v>
      </c>
      <c r="C118" s="374">
        <f>$B118*'PERCENTAGE SHARING'!C79</f>
        <v>5496.302108</v>
      </c>
      <c r="D118" s="374">
        <f>$B118*'PERCENTAGE SHARING'!D79</f>
        <v>1231.404312</v>
      </c>
      <c r="E118" s="374">
        <f>$B118*'PERCENTAGE SHARING'!E79</f>
        <v>1017.88982</v>
      </c>
      <c r="F118" s="374">
        <f>$B118*'PERCENTAGE SHARING'!F79</f>
        <v>0</v>
      </c>
      <c r="G118" s="374">
        <f>$B118*'PERCENTAGE SHARING'!G79</f>
        <v>775.2976307</v>
      </c>
      <c r="H118" s="374">
        <f>$B118*'PERCENTAGE SHARING'!H79</f>
        <v>0</v>
      </c>
      <c r="I118" s="374">
        <f>$B118*'PERCENTAGE SHARING'!I79</f>
        <v>0</v>
      </c>
      <c r="J118" s="374">
        <f>$B118*'PERCENTAGE SHARING'!J79</f>
        <v>1382.909407</v>
      </c>
      <c r="K118" s="374">
        <f>$B118*'PERCENTAGE SHARING'!K79</f>
        <v>0</v>
      </c>
      <c r="L118" s="374">
        <f>$B118*'PERCENTAGE SHARING'!L79</f>
        <v>404.252975</v>
      </c>
      <c r="M118" s="374">
        <f>$B118*'PERCENTAGE SHARING'!M79</f>
        <v>404.252975</v>
      </c>
      <c r="N118" s="374">
        <f>$B118*'PERCENTAGE SHARING'!N79</f>
        <v>0</v>
      </c>
      <c r="O118" s="375">
        <f>$B118*'PERCENTAGE SHARING'!O79</f>
        <v>421.5423341</v>
      </c>
      <c r="P118" s="375">
        <f>$B118*'PERCENTAGE SHARING'!P79</f>
        <v>253.236734</v>
      </c>
      <c r="Q118" s="375">
        <f>$B118*'PERCENTAGE SHARING'!Q79</f>
        <v>699.8255236</v>
      </c>
      <c r="R118" s="375">
        <f>$B118*'PERCENTAGE SHARING'!R79</f>
        <v>748.0861801</v>
      </c>
      <c r="S118" s="134"/>
      <c r="T118" s="134"/>
      <c r="U118" s="134"/>
      <c r="V118" s="134"/>
      <c r="W118" s="134"/>
      <c r="X118" s="134"/>
      <c r="Y118" s="134"/>
    </row>
    <row r="119" ht="22.5" customHeight="1">
      <c r="A119" s="186">
        <f>'PROP DAILY PNL'!A286</f>
        <v>45862</v>
      </c>
      <c r="B119" s="376">
        <v>12835.0</v>
      </c>
      <c r="C119" s="374">
        <f>$B119*'PERCENTAGE SHARING'!C80</f>
        <v>5496.302108</v>
      </c>
      <c r="D119" s="374">
        <f>$B119*'PERCENTAGE SHARING'!D80</f>
        <v>1231.404312</v>
      </c>
      <c r="E119" s="374">
        <f>$B119*'PERCENTAGE SHARING'!E80</f>
        <v>1017.88982</v>
      </c>
      <c r="F119" s="374">
        <f>$B119*'PERCENTAGE SHARING'!F80</f>
        <v>0</v>
      </c>
      <c r="G119" s="374">
        <f>$B119*'PERCENTAGE SHARING'!G80</f>
        <v>775.2976307</v>
      </c>
      <c r="H119" s="374">
        <f>$B119*'PERCENTAGE SHARING'!H80</f>
        <v>0</v>
      </c>
      <c r="I119" s="374">
        <f>$B119*'PERCENTAGE SHARING'!I80</f>
        <v>0</v>
      </c>
      <c r="J119" s="374">
        <f>$B119*'PERCENTAGE SHARING'!J80</f>
        <v>1382.909407</v>
      </c>
      <c r="K119" s="374">
        <f>$B119*'PERCENTAGE SHARING'!K80</f>
        <v>0</v>
      </c>
      <c r="L119" s="374">
        <f>$B119*'PERCENTAGE SHARING'!L80</f>
        <v>404.252975</v>
      </c>
      <c r="M119" s="374">
        <f>$B119*'PERCENTAGE SHARING'!M80</f>
        <v>404.252975</v>
      </c>
      <c r="N119" s="374">
        <f>$B119*'PERCENTAGE SHARING'!N80</f>
        <v>0</v>
      </c>
      <c r="O119" s="375">
        <f>$B119*'PERCENTAGE SHARING'!O80</f>
        <v>421.5423341</v>
      </c>
      <c r="P119" s="375">
        <f>$B119*'PERCENTAGE SHARING'!P80</f>
        <v>253.236734</v>
      </c>
      <c r="Q119" s="375">
        <f>$B119*'PERCENTAGE SHARING'!Q80</f>
        <v>699.8255236</v>
      </c>
      <c r="R119" s="375">
        <f>$B119*'PERCENTAGE SHARING'!R80</f>
        <v>748.0861801</v>
      </c>
      <c r="S119" s="134"/>
      <c r="T119" s="134"/>
      <c r="U119" s="134"/>
      <c r="V119" s="134"/>
      <c r="W119" s="134"/>
      <c r="X119" s="134"/>
      <c r="Y119" s="134"/>
    </row>
    <row r="120" ht="22.5" customHeight="1">
      <c r="A120" s="186">
        <f>'PROP DAILY PNL'!A287</f>
        <v>45863</v>
      </c>
      <c r="B120" s="376">
        <v>12835.0</v>
      </c>
      <c r="C120" s="374">
        <f>$B120*'PERCENTAGE SHARING'!C81</f>
        <v>5496.302108</v>
      </c>
      <c r="D120" s="374">
        <f>$B120*'PERCENTAGE SHARING'!D81</f>
        <v>1231.404312</v>
      </c>
      <c r="E120" s="374">
        <f>$B120*'PERCENTAGE SHARING'!E81</f>
        <v>1017.88982</v>
      </c>
      <c r="F120" s="374">
        <f>$B120*'PERCENTAGE SHARING'!F81</f>
        <v>0</v>
      </c>
      <c r="G120" s="374">
        <f>$B120*'PERCENTAGE SHARING'!G81</f>
        <v>775.2976307</v>
      </c>
      <c r="H120" s="374">
        <f>$B120*'PERCENTAGE SHARING'!H81</f>
        <v>0</v>
      </c>
      <c r="I120" s="374">
        <f>$B120*'PERCENTAGE SHARING'!I81</f>
        <v>0</v>
      </c>
      <c r="J120" s="374">
        <f>$B120*'PERCENTAGE SHARING'!J81</f>
        <v>1382.909407</v>
      </c>
      <c r="K120" s="374">
        <f>$B120*'PERCENTAGE SHARING'!K81</f>
        <v>0</v>
      </c>
      <c r="L120" s="374">
        <f>$B120*'PERCENTAGE SHARING'!L81</f>
        <v>404.252975</v>
      </c>
      <c r="M120" s="374">
        <f>$B120*'PERCENTAGE SHARING'!M81</f>
        <v>404.252975</v>
      </c>
      <c r="N120" s="374">
        <f>$B120*'PERCENTAGE SHARING'!N81</f>
        <v>0</v>
      </c>
      <c r="O120" s="375">
        <f>$B120*'PERCENTAGE SHARING'!O81</f>
        <v>421.5423341</v>
      </c>
      <c r="P120" s="375">
        <f>$B120*'PERCENTAGE SHARING'!P81</f>
        <v>253.236734</v>
      </c>
      <c r="Q120" s="375">
        <f>$B120*'PERCENTAGE SHARING'!Q81</f>
        <v>699.8255236</v>
      </c>
      <c r="R120" s="375">
        <f>$B120*'PERCENTAGE SHARING'!R81</f>
        <v>748.0861801</v>
      </c>
      <c r="S120" s="134"/>
      <c r="T120" s="134"/>
      <c r="U120" s="134"/>
      <c r="V120" s="134"/>
      <c r="W120" s="134"/>
      <c r="X120" s="134"/>
      <c r="Y120" s="134"/>
    </row>
    <row r="121" ht="22.5" customHeight="1">
      <c r="A121" s="186">
        <f>'PROP DAILY PNL'!A288</f>
        <v>45866</v>
      </c>
      <c r="B121" s="376">
        <v>12835.0</v>
      </c>
      <c r="C121" s="374">
        <f>$B121*'PERCENTAGE SHARING'!C82</f>
        <v>5496.302108</v>
      </c>
      <c r="D121" s="374">
        <f>$B121*'PERCENTAGE SHARING'!D82</f>
        <v>1231.404312</v>
      </c>
      <c r="E121" s="374">
        <f>$B121*'PERCENTAGE SHARING'!E82</f>
        <v>1017.88982</v>
      </c>
      <c r="F121" s="374">
        <f>$B121*'PERCENTAGE SHARING'!F82</f>
        <v>0</v>
      </c>
      <c r="G121" s="374">
        <f>$B121*'PERCENTAGE SHARING'!G82</f>
        <v>775.2976307</v>
      </c>
      <c r="H121" s="374">
        <f>$B121*'PERCENTAGE SHARING'!H82</f>
        <v>0</v>
      </c>
      <c r="I121" s="374">
        <f>$B121*'PERCENTAGE SHARING'!I82</f>
        <v>0</v>
      </c>
      <c r="J121" s="374">
        <f>$B121*'PERCENTAGE SHARING'!J82</f>
        <v>1382.909407</v>
      </c>
      <c r="K121" s="374">
        <f>$B121*'PERCENTAGE SHARING'!K82</f>
        <v>0</v>
      </c>
      <c r="L121" s="374">
        <f>$B121*'PERCENTAGE SHARING'!L82</f>
        <v>404.252975</v>
      </c>
      <c r="M121" s="374">
        <f>$B121*'PERCENTAGE SHARING'!M82</f>
        <v>404.252975</v>
      </c>
      <c r="N121" s="374">
        <f>$B121*'PERCENTAGE SHARING'!N82</f>
        <v>0</v>
      </c>
      <c r="O121" s="375">
        <f>$B121*'PERCENTAGE SHARING'!O82</f>
        <v>421.5423341</v>
      </c>
      <c r="P121" s="375">
        <f>$B121*'PERCENTAGE SHARING'!P82</f>
        <v>253.236734</v>
      </c>
      <c r="Q121" s="375">
        <f>$B121*'PERCENTAGE SHARING'!Q82</f>
        <v>699.8255236</v>
      </c>
      <c r="R121" s="375">
        <f>$B121*'PERCENTAGE SHARING'!R82</f>
        <v>748.0861801</v>
      </c>
      <c r="S121" s="134"/>
      <c r="T121" s="134"/>
      <c r="U121" s="134"/>
      <c r="V121" s="134"/>
      <c r="W121" s="134"/>
      <c r="X121" s="134"/>
      <c r="Y121" s="134"/>
    </row>
    <row r="122" ht="22.5" customHeight="1">
      <c r="A122" s="186">
        <f>'PROP DAILY PNL'!A289</f>
        <v>45867</v>
      </c>
      <c r="B122" s="376">
        <v>12835.0</v>
      </c>
      <c r="C122" s="374">
        <f>$B122*'PERCENTAGE SHARING'!C83</f>
        <v>5496.302108</v>
      </c>
      <c r="D122" s="374">
        <f>$B122*'PERCENTAGE SHARING'!D83</f>
        <v>1231.404312</v>
      </c>
      <c r="E122" s="374">
        <f>$B122*'PERCENTAGE SHARING'!E83</f>
        <v>1017.88982</v>
      </c>
      <c r="F122" s="374">
        <f>$B122*'PERCENTAGE SHARING'!F83</f>
        <v>0</v>
      </c>
      <c r="G122" s="374">
        <f>$B122*'PERCENTAGE SHARING'!G83</f>
        <v>775.2976307</v>
      </c>
      <c r="H122" s="374">
        <f>$B122*'PERCENTAGE SHARING'!H83</f>
        <v>0</v>
      </c>
      <c r="I122" s="374">
        <f>$B122*'PERCENTAGE SHARING'!I83</f>
        <v>0</v>
      </c>
      <c r="J122" s="374">
        <f>$B122*'PERCENTAGE SHARING'!J83</f>
        <v>1382.909407</v>
      </c>
      <c r="K122" s="374">
        <f>$B122*'PERCENTAGE SHARING'!K83</f>
        <v>0</v>
      </c>
      <c r="L122" s="374">
        <f>$B122*'PERCENTAGE SHARING'!L83</f>
        <v>404.252975</v>
      </c>
      <c r="M122" s="374">
        <f>$B122*'PERCENTAGE SHARING'!M83</f>
        <v>404.252975</v>
      </c>
      <c r="N122" s="374">
        <f>$B122*'PERCENTAGE SHARING'!N83</f>
        <v>0</v>
      </c>
      <c r="O122" s="375">
        <f>$B122*'PERCENTAGE SHARING'!O83</f>
        <v>421.5423341</v>
      </c>
      <c r="P122" s="375">
        <f>$B122*'PERCENTAGE SHARING'!P83</f>
        <v>253.236734</v>
      </c>
      <c r="Q122" s="375">
        <f>$B122*'PERCENTAGE SHARING'!Q83</f>
        <v>699.8255236</v>
      </c>
      <c r="R122" s="375">
        <f>$B122*'PERCENTAGE SHARING'!R83</f>
        <v>748.0861801</v>
      </c>
      <c r="S122" s="134"/>
      <c r="T122" s="134"/>
      <c r="U122" s="134"/>
      <c r="V122" s="134"/>
      <c r="W122" s="134"/>
      <c r="X122" s="134"/>
      <c r="Y122" s="134"/>
    </row>
    <row r="123" ht="22.5" customHeight="1">
      <c r="A123" s="186">
        <f>'PROP DAILY PNL'!A290</f>
        <v>45868</v>
      </c>
      <c r="B123" s="376">
        <v>12835.0</v>
      </c>
      <c r="C123" s="374">
        <f>$B123*'PERCENTAGE SHARING'!C84</f>
        <v>5496.302108</v>
      </c>
      <c r="D123" s="374">
        <f>$B123*'PERCENTAGE SHARING'!D84</f>
        <v>1231.404312</v>
      </c>
      <c r="E123" s="374">
        <f>$B123*'PERCENTAGE SHARING'!E84</f>
        <v>1017.88982</v>
      </c>
      <c r="F123" s="374">
        <f>$B123*'PERCENTAGE SHARING'!F84</f>
        <v>0</v>
      </c>
      <c r="G123" s="374">
        <f>$B123*'PERCENTAGE SHARING'!G84</f>
        <v>775.2976307</v>
      </c>
      <c r="H123" s="374">
        <f>$B123*'PERCENTAGE SHARING'!H84</f>
        <v>0</v>
      </c>
      <c r="I123" s="374">
        <f>$B123*'PERCENTAGE SHARING'!I84</f>
        <v>0</v>
      </c>
      <c r="J123" s="374">
        <f>$B123*'PERCENTAGE SHARING'!J84</f>
        <v>1382.909407</v>
      </c>
      <c r="K123" s="374">
        <f>$B123*'PERCENTAGE SHARING'!K84</f>
        <v>0</v>
      </c>
      <c r="L123" s="374">
        <f>$B123*'PERCENTAGE SHARING'!L84</f>
        <v>404.252975</v>
      </c>
      <c r="M123" s="374">
        <f>$B123*'PERCENTAGE SHARING'!M84</f>
        <v>404.252975</v>
      </c>
      <c r="N123" s="374">
        <f>$B123*'PERCENTAGE SHARING'!N84</f>
        <v>0</v>
      </c>
      <c r="O123" s="375">
        <f>$B123*'PERCENTAGE SHARING'!O84</f>
        <v>421.5423341</v>
      </c>
      <c r="P123" s="375">
        <f>$B123*'PERCENTAGE SHARING'!P84</f>
        <v>253.236734</v>
      </c>
      <c r="Q123" s="375">
        <f>$B123*'PERCENTAGE SHARING'!Q84</f>
        <v>699.8255236</v>
      </c>
      <c r="R123" s="375">
        <f>$B123*'PERCENTAGE SHARING'!R84</f>
        <v>748.0861801</v>
      </c>
      <c r="S123" s="134"/>
      <c r="T123" s="134"/>
      <c r="U123" s="134"/>
      <c r="V123" s="134"/>
      <c r="W123" s="134"/>
      <c r="X123" s="134"/>
      <c r="Y123" s="134"/>
    </row>
    <row r="124" ht="22.5" customHeight="1">
      <c r="A124" s="186">
        <f>'PROP DAILY PNL'!A291</f>
        <v>45869</v>
      </c>
      <c r="B124" s="376">
        <v>12835.0</v>
      </c>
      <c r="C124" s="374">
        <f>$B124*'PERCENTAGE SHARING'!C85</f>
        <v>5496.302108</v>
      </c>
      <c r="D124" s="374">
        <f>$B124*'PERCENTAGE SHARING'!D85</f>
        <v>1231.404312</v>
      </c>
      <c r="E124" s="374">
        <f>$B124*'PERCENTAGE SHARING'!E85</f>
        <v>1017.88982</v>
      </c>
      <c r="F124" s="374">
        <f>$B124*'PERCENTAGE SHARING'!F85</f>
        <v>0</v>
      </c>
      <c r="G124" s="374">
        <f>$B124*'PERCENTAGE SHARING'!G85</f>
        <v>775.2976307</v>
      </c>
      <c r="H124" s="374">
        <f>$B124*'PERCENTAGE SHARING'!H85</f>
        <v>0</v>
      </c>
      <c r="I124" s="374">
        <f>$B124*'PERCENTAGE SHARING'!I85</f>
        <v>0</v>
      </c>
      <c r="J124" s="374">
        <f>$B124*'PERCENTAGE SHARING'!J85</f>
        <v>1382.909407</v>
      </c>
      <c r="K124" s="374">
        <f>$B124*'PERCENTAGE SHARING'!K85</f>
        <v>0</v>
      </c>
      <c r="L124" s="374">
        <f>$B124*'PERCENTAGE SHARING'!L85</f>
        <v>404.252975</v>
      </c>
      <c r="M124" s="374">
        <f>$B124*'PERCENTAGE SHARING'!M85</f>
        <v>404.252975</v>
      </c>
      <c r="N124" s="374">
        <f>$B124*'PERCENTAGE SHARING'!N85</f>
        <v>0</v>
      </c>
      <c r="O124" s="375">
        <f>$B124*'PERCENTAGE SHARING'!O85</f>
        <v>421.5423341</v>
      </c>
      <c r="P124" s="375">
        <f>$B124*'PERCENTAGE SHARING'!P85</f>
        <v>253.236734</v>
      </c>
      <c r="Q124" s="375">
        <f>$B124*'PERCENTAGE SHARING'!Q85</f>
        <v>699.8255236</v>
      </c>
      <c r="R124" s="375">
        <f>$B124*'PERCENTAGE SHARING'!R85</f>
        <v>748.0861801</v>
      </c>
      <c r="S124" s="134"/>
      <c r="T124" s="134"/>
      <c r="U124" s="134"/>
      <c r="V124" s="134"/>
      <c r="W124" s="134"/>
      <c r="X124" s="134"/>
      <c r="Y124" s="134"/>
    </row>
    <row r="125" ht="22.5" customHeight="1">
      <c r="A125" s="186">
        <f>'PROP DAILY PNL'!A292</f>
        <v>45870</v>
      </c>
      <c r="B125" s="376">
        <v>9118.5</v>
      </c>
      <c r="C125" s="374">
        <f>$B125*'PERCENTAGE SHARING'!C86</f>
        <v>4332.655649</v>
      </c>
      <c r="D125" s="374">
        <f>$B125*'PERCENTAGE SHARING'!D86</f>
        <v>990.2241159</v>
      </c>
      <c r="E125" s="374">
        <f>$B125*'PERCENTAGE SHARING'!E86</f>
        <v>818.52778</v>
      </c>
      <c r="F125" s="374">
        <f>$B125*'PERCENTAGE SHARING'!F86</f>
        <v>0</v>
      </c>
      <c r="G125" s="374">
        <f>$B125*'PERCENTAGE SHARING'!G86</f>
        <v>621.2125599</v>
      </c>
      <c r="H125" s="374">
        <f>$B125*'PERCENTAGE SHARING'!H86</f>
        <v>0</v>
      </c>
      <c r="I125" s="374">
        <f>$B125*'PERCENTAGE SHARING'!I86</f>
        <v>0</v>
      </c>
      <c r="J125" s="374">
        <f>$B125*'PERCENTAGE SHARING'!J86</f>
        <v>0</v>
      </c>
      <c r="K125" s="374">
        <f>$B125*'PERCENTAGE SHARING'!K86</f>
        <v>0</v>
      </c>
      <c r="L125" s="374">
        <f>$B125*'PERCENTAGE SHARING'!L86</f>
        <v>626.6141493</v>
      </c>
      <c r="M125" s="374">
        <f>$B125*'PERCENTAGE SHARING'!M86</f>
        <v>626.6141493</v>
      </c>
      <c r="N125" s="374">
        <f>$B125*'PERCENTAGE SHARING'!N86</f>
        <v>0</v>
      </c>
      <c r="O125" s="375">
        <f>$B125*'PERCENTAGE SHARING'!O86</f>
        <v>338.9800546</v>
      </c>
      <c r="P125" s="375">
        <f>$B125*'PERCENTAGE SHARING'!P86</f>
        <v>203.6382529</v>
      </c>
      <c r="Q125" s="375">
        <f>$B125*'PERCENTAGE SHARING'!Q86</f>
        <v>560.0332891</v>
      </c>
      <c r="R125" s="375">
        <f>$B125*'PERCENTAGE SHARING'!R86</f>
        <v>0</v>
      </c>
      <c r="S125" s="134"/>
      <c r="T125" s="134"/>
      <c r="U125" s="134"/>
      <c r="V125" s="134"/>
      <c r="W125" s="134"/>
      <c r="X125" s="134"/>
      <c r="Y125" s="134"/>
    </row>
    <row r="126" ht="22.5" customHeight="1">
      <c r="A126" s="186">
        <f>'PROP DAILY PNL'!A293</f>
        <v>45873</v>
      </c>
      <c r="B126" s="376">
        <v>9118.5</v>
      </c>
      <c r="C126" s="374">
        <f>$B126*'PERCENTAGE SHARING'!C87</f>
        <v>4332.655649</v>
      </c>
      <c r="D126" s="374">
        <f>$B126*'PERCENTAGE SHARING'!D87</f>
        <v>990.2241159</v>
      </c>
      <c r="E126" s="374">
        <f>$B126*'PERCENTAGE SHARING'!E87</f>
        <v>818.52778</v>
      </c>
      <c r="F126" s="374">
        <f>$B126*'PERCENTAGE SHARING'!F87</f>
        <v>0</v>
      </c>
      <c r="G126" s="374">
        <f>$B126*'PERCENTAGE SHARING'!G87</f>
        <v>621.2125599</v>
      </c>
      <c r="H126" s="374">
        <f>$B126*'PERCENTAGE SHARING'!H87</f>
        <v>0</v>
      </c>
      <c r="I126" s="374">
        <f>$B126*'PERCENTAGE SHARING'!I87</f>
        <v>0</v>
      </c>
      <c r="J126" s="374">
        <f>$B126*'PERCENTAGE SHARING'!J87</f>
        <v>0</v>
      </c>
      <c r="K126" s="374">
        <f>$B126*'PERCENTAGE SHARING'!K87</f>
        <v>0</v>
      </c>
      <c r="L126" s="374">
        <f>$B126*'PERCENTAGE SHARING'!L87</f>
        <v>626.6141493</v>
      </c>
      <c r="M126" s="374">
        <f>$B126*'PERCENTAGE SHARING'!M87</f>
        <v>626.6141493</v>
      </c>
      <c r="N126" s="374">
        <f>$B126*'PERCENTAGE SHARING'!N87</f>
        <v>0</v>
      </c>
      <c r="O126" s="375">
        <f>$B126*'PERCENTAGE SHARING'!O87</f>
        <v>338.9800546</v>
      </c>
      <c r="P126" s="375">
        <f>$B126*'PERCENTAGE SHARING'!P87</f>
        <v>203.6382529</v>
      </c>
      <c r="Q126" s="375">
        <f>$B126*'PERCENTAGE SHARING'!Q87</f>
        <v>560.0332891</v>
      </c>
      <c r="R126" s="375">
        <f>$B126*'PERCENTAGE SHARING'!R87</f>
        <v>0</v>
      </c>
      <c r="S126" s="134"/>
      <c r="T126" s="134"/>
      <c r="U126" s="134"/>
      <c r="V126" s="134"/>
      <c r="W126" s="134"/>
      <c r="X126" s="134"/>
      <c r="Y126" s="134"/>
    </row>
    <row r="127" ht="22.5" customHeight="1">
      <c r="A127" s="186">
        <f>'PROP DAILY PNL'!A294</f>
        <v>45874</v>
      </c>
      <c r="B127" s="376">
        <v>9118.5</v>
      </c>
      <c r="C127" s="374">
        <f>$B127*'PERCENTAGE SHARING'!C88</f>
        <v>4332.655649</v>
      </c>
      <c r="D127" s="374">
        <f>$B127*'PERCENTAGE SHARING'!D88</f>
        <v>990.2241159</v>
      </c>
      <c r="E127" s="374">
        <f>$B127*'PERCENTAGE SHARING'!E88</f>
        <v>818.52778</v>
      </c>
      <c r="F127" s="374">
        <f>$B127*'PERCENTAGE SHARING'!F88</f>
        <v>0</v>
      </c>
      <c r="G127" s="374">
        <f>$B127*'PERCENTAGE SHARING'!G88</f>
        <v>621.2125599</v>
      </c>
      <c r="H127" s="374">
        <f>$B127*'PERCENTAGE SHARING'!H88</f>
        <v>0</v>
      </c>
      <c r="I127" s="374">
        <f>$B127*'PERCENTAGE SHARING'!I88</f>
        <v>0</v>
      </c>
      <c r="J127" s="374">
        <f>$B127*'PERCENTAGE SHARING'!J88</f>
        <v>0</v>
      </c>
      <c r="K127" s="374">
        <f>$B127*'PERCENTAGE SHARING'!K88</f>
        <v>0</v>
      </c>
      <c r="L127" s="374">
        <f>$B127*'PERCENTAGE SHARING'!L88</f>
        <v>626.6141493</v>
      </c>
      <c r="M127" s="374">
        <f>$B127*'PERCENTAGE SHARING'!M88</f>
        <v>626.6141493</v>
      </c>
      <c r="N127" s="374">
        <f>$B127*'PERCENTAGE SHARING'!N88</f>
        <v>0</v>
      </c>
      <c r="O127" s="375">
        <f>$B127*'PERCENTAGE SHARING'!O88</f>
        <v>338.9800546</v>
      </c>
      <c r="P127" s="375">
        <f>$B127*'PERCENTAGE SHARING'!P88</f>
        <v>203.6382529</v>
      </c>
      <c r="Q127" s="375">
        <f>$B127*'PERCENTAGE SHARING'!Q88</f>
        <v>560.0332891</v>
      </c>
      <c r="R127" s="375">
        <f>$B127*'PERCENTAGE SHARING'!R88</f>
        <v>0</v>
      </c>
      <c r="S127" s="134"/>
      <c r="T127" s="134"/>
      <c r="U127" s="134"/>
      <c r="V127" s="134"/>
      <c r="W127" s="134"/>
      <c r="X127" s="134"/>
      <c r="Y127" s="134"/>
    </row>
    <row r="128" ht="22.5" customHeight="1">
      <c r="A128" s="186">
        <f>'PROP DAILY PNL'!A295</f>
        <v>45875</v>
      </c>
      <c r="B128" s="376">
        <v>9118.5</v>
      </c>
      <c r="C128" s="374">
        <f>$B128*'PERCENTAGE SHARING'!C89</f>
        <v>4332.655649</v>
      </c>
      <c r="D128" s="374">
        <f>$B128*'PERCENTAGE SHARING'!D89</f>
        <v>990.2241159</v>
      </c>
      <c r="E128" s="374">
        <f>$B128*'PERCENTAGE SHARING'!E89</f>
        <v>818.52778</v>
      </c>
      <c r="F128" s="374">
        <f>$B128*'PERCENTAGE SHARING'!F89</f>
        <v>0</v>
      </c>
      <c r="G128" s="374">
        <f>$B128*'PERCENTAGE SHARING'!G89</f>
        <v>621.2125599</v>
      </c>
      <c r="H128" s="374">
        <f>$B128*'PERCENTAGE SHARING'!H89</f>
        <v>0</v>
      </c>
      <c r="I128" s="374">
        <f>$B128*'PERCENTAGE SHARING'!I89</f>
        <v>0</v>
      </c>
      <c r="J128" s="374">
        <f>$B128*'PERCENTAGE SHARING'!J89</f>
        <v>0</v>
      </c>
      <c r="K128" s="374">
        <f>$B128*'PERCENTAGE SHARING'!K89</f>
        <v>0</v>
      </c>
      <c r="L128" s="374">
        <f>$B128*'PERCENTAGE SHARING'!L89</f>
        <v>626.6141493</v>
      </c>
      <c r="M128" s="374">
        <f>$B128*'PERCENTAGE SHARING'!M89</f>
        <v>626.6141493</v>
      </c>
      <c r="N128" s="374">
        <f>$B128*'PERCENTAGE SHARING'!N89</f>
        <v>0</v>
      </c>
      <c r="O128" s="375">
        <f>$B128*'PERCENTAGE SHARING'!O89</f>
        <v>338.9800546</v>
      </c>
      <c r="P128" s="375">
        <f>$B128*'PERCENTAGE SHARING'!P89</f>
        <v>203.6382529</v>
      </c>
      <c r="Q128" s="375">
        <f>$B128*'PERCENTAGE SHARING'!Q89</f>
        <v>560.0332891</v>
      </c>
      <c r="R128" s="375">
        <f>$B128*'PERCENTAGE SHARING'!R89</f>
        <v>0</v>
      </c>
      <c r="S128" s="134"/>
      <c r="T128" s="134"/>
      <c r="U128" s="134"/>
      <c r="V128" s="134"/>
      <c r="W128" s="134"/>
      <c r="X128" s="134"/>
      <c r="Y128" s="134"/>
    </row>
    <row r="129" ht="22.5" customHeight="1">
      <c r="A129" s="186">
        <f>'PROP DAILY PNL'!A296</f>
        <v>45876</v>
      </c>
      <c r="B129" s="376">
        <v>9118.5</v>
      </c>
      <c r="C129" s="374">
        <f>$B129*'PERCENTAGE SHARING'!C90</f>
        <v>4332.655649</v>
      </c>
      <c r="D129" s="374">
        <f>$B129*'PERCENTAGE SHARING'!D90</f>
        <v>990.2241159</v>
      </c>
      <c r="E129" s="374">
        <f>$B129*'PERCENTAGE SHARING'!E90</f>
        <v>818.52778</v>
      </c>
      <c r="F129" s="374">
        <f>$B129*'PERCENTAGE SHARING'!F90</f>
        <v>0</v>
      </c>
      <c r="G129" s="374">
        <f>$B129*'PERCENTAGE SHARING'!G90</f>
        <v>621.2125599</v>
      </c>
      <c r="H129" s="374">
        <f>$B129*'PERCENTAGE SHARING'!H90</f>
        <v>0</v>
      </c>
      <c r="I129" s="374">
        <f>$B129*'PERCENTAGE SHARING'!I90</f>
        <v>0</v>
      </c>
      <c r="J129" s="374">
        <f>$B129*'PERCENTAGE SHARING'!J90</f>
        <v>0</v>
      </c>
      <c r="K129" s="374">
        <f>$B129*'PERCENTAGE SHARING'!K90</f>
        <v>0</v>
      </c>
      <c r="L129" s="374">
        <f>$B129*'PERCENTAGE SHARING'!L90</f>
        <v>626.6141493</v>
      </c>
      <c r="M129" s="374">
        <f>$B129*'PERCENTAGE SHARING'!M90</f>
        <v>626.6141493</v>
      </c>
      <c r="N129" s="374">
        <f>$B129*'PERCENTAGE SHARING'!N90</f>
        <v>0</v>
      </c>
      <c r="O129" s="375">
        <f>$B129*'PERCENTAGE SHARING'!O90</f>
        <v>338.9800546</v>
      </c>
      <c r="P129" s="375">
        <f>$B129*'PERCENTAGE SHARING'!P90</f>
        <v>203.6382529</v>
      </c>
      <c r="Q129" s="375">
        <f>$B129*'PERCENTAGE SHARING'!Q90</f>
        <v>560.0332891</v>
      </c>
      <c r="R129" s="375">
        <f>$B129*'PERCENTAGE SHARING'!R90</f>
        <v>0</v>
      </c>
      <c r="S129" s="134"/>
      <c r="T129" s="134"/>
      <c r="U129" s="134"/>
      <c r="V129" s="134"/>
      <c r="W129" s="134"/>
      <c r="X129" s="134"/>
      <c r="Y129" s="134"/>
    </row>
    <row r="130" ht="22.5" customHeight="1">
      <c r="A130" s="186">
        <f>'PROP DAILY PNL'!A297</f>
        <v>45877</v>
      </c>
      <c r="B130" s="376">
        <v>9118.5</v>
      </c>
      <c r="C130" s="374">
        <f>$B130*'PERCENTAGE SHARING'!C91</f>
        <v>4332.655649</v>
      </c>
      <c r="D130" s="374">
        <f>$B130*'PERCENTAGE SHARING'!D91</f>
        <v>990.2241159</v>
      </c>
      <c r="E130" s="374">
        <f>$B130*'PERCENTAGE SHARING'!E91</f>
        <v>818.52778</v>
      </c>
      <c r="F130" s="374">
        <f>$B130*'PERCENTAGE SHARING'!F91</f>
        <v>0</v>
      </c>
      <c r="G130" s="374">
        <f>$B130*'PERCENTAGE SHARING'!G91</f>
        <v>621.2125599</v>
      </c>
      <c r="H130" s="374">
        <f>$B130*'PERCENTAGE SHARING'!H91</f>
        <v>0</v>
      </c>
      <c r="I130" s="374">
        <f>$B130*'PERCENTAGE SHARING'!I91</f>
        <v>0</v>
      </c>
      <c r="J130" s="374">
        <f>$B130*'PERCENTAGE SHARING'!J91</f>
        <v>0</v>
      </c>
      <c r="K130" s="374">
        <f>$B130*'PERCENTAGE SHARING'!K91</f>
        <v>0</v>
      </c>
      <c r="L130" s="374">
        <f>$B130*'PERCENTAGE SHARING'!L91</f>
        <v>626.6141493</v>
      </c>
      <c r="M130" s="374">
        <f>$B130*'PERCENTAGE SHARING'!M91</f>
        <v>626.6141493</v>
      </c>
      <c r="N130" s="374">
        <f>$B130*'PERCENTAGE SHARING'!N91</f>
        <v>0</v>
      </c>
      <c r="O130" s="375">
        <f>$B130*'PERCENTAGE SHARING'!O91</f>
        <v>338.9800546</v>
      </c>
      <c r="P130" s="375">
        <f>$B130*'PERCENTAGE SHARING'!P91</f>
        <v>203.6382529</v>
      </c>
      <c r="Q130" s="375">
        <f>$B130*'PERCENTAGE SHARING'!Q91</f>
        <v>560.0332891</v>
      </c>
      <c r="R130" s="375">
        <f>$B130*'PERCENTAGE SHARING'!R91</f>
        <v>0</v>
      </c>
      <c r="S130" s="134"/>
      <c r="T130" s="134"/>
      <c r="U130" s="134"/>
      <c r="V130" s="134"/>
      <c r="W130" s="134"/>
      <c r="X130" s="134"/>
      <c r="Y130" s="134"/>
    </row>
    <row r="131" ht="22.5" customHeight="1">
      <c r="A131" s="186">
        <f>'PROP DAILY PNL'!A298</f>
        <v>45880</v>
      </c>
      <c r="B131" s="376">
        <v>9118.5</v>
      </c>
      <c r="C131" s="374">
        <f>$B131*'PERCENTAGE SHARING'!C92</f>
        <v>4332.655649</v>
      </c>
      <c r="D131" s="374">
        <f>$B131*'PERCENTAGE SHARING'!D92</f>
        <v>990.2241159</v>
      </c>
      <c r="E131" s="374">
        <f>$B131*'PERCENTAGE SHARING'!E92</f>
        <v>818.52778</v>
      </c>
      <c r="F131" s="374">
        <f>$B131*'PERCENTAGE SHARING'!F92</f>
        <v>0</v>
      </c>
      <c r="G131" s="374">
        <f>$B131*'PERCENTAGE SHARING'!G92</f>
        <v>621.2125599</v>
      </c>
      <c r="H131" s="374">
        <f>$B131*'PERCENTAGE SHARING'!H92</f>
        <v>0</v>
      </c>
      <c r="I131" s="374">
        <f>$B131*'PERCENTAGE SHARING'!I92</f>
        <v>0</v>
      </c>
      <c r="J131" s="374">
        <f>$B131*'PERCENTAGE SHARING'!J92</f>
        <v>0</v>
      </c>
      <c r="K131" s="374">
        <f>$B131*'PERCENTAGE SHARING'!K92</f>
        <v>0</v>
      </c>
      <c r="L131" s="374">
        <f>$B131*'PERCENTAGE SHARING'!L92</f>
        <v>626.6141493</v>
      </c>
      <c r="M131" s="374">
        <f>$B131*'PERCENTAGE SHARING'!M92</f>
        <v>626.6141493</v>
      </c>
      <c r="N131" s="374">
        <f>$B131*'PERCENTAGE SHARING'!N92</f>
        <v>0</v>
      </c>
      <c r="O131" s="375">
        <f>$B131*'PERCENTAGE SHARING'!O92</f>
        <v>338.9800546</v>
      </c>
      <c r="P131" s="375">
        <f>$B131*'PERCENTAGE SHARING'!P92</f>
        <v>203.6382529</v>
      </c>
      <c r="Q131" s="375">
        <f>$B131*'PERCENTAGE SHARING'!Q92</f>
        <v>560.0332891</v>
      </c>
      <c r="R131" s="375">
        <f>$B131*'PERCENTAGE SHARING'!R92</f>
        <v>0</v>
      </c>
      <c r="S131" s="134"/>
      <c r="T131" s="134"/>
      <c r="U131" s="134"/>
      <c r="V131" s="134"/>
      <c r="W131" s="134"/>
      <c r="X131" s="134"/>
      <c r="Y131" s="134"/>
    </row>
    <row r="132" ht="22.5" customHeight="1">
      <c r="A132" s="186">
        <f>'PROP DAILY PNL'!A299</f>
        <v>45881</v>
      </c>
      <c r="B132" s="376">
        <v>9118.5</v>
      </c>
      <c r="C132" s="374">
        <f>$B132*'PERCENTAGE SHARING'!C93</f>
        <v>4332.655649</v>
      </c>
      <c r="D132" s="374">
        <f>$B132*'PERCENTAGE SHARING'!D93</f>
        <v>990.2241159</v>
      </c>
      <c r="E132" s="374">
        <f>$B132*'PERCENTAGE SHARING'!E93</f>
        <v>818.52778</v>
      </c>
      <c r="F132" s="374">
        <f>$B132*'PERCENTAGE SHARING'!F93</f>
        <v>0</v>
      </c>
      <c r="G132" s="374">
        <f>$B132*'PERCENTAGE SHARING'!G93</f>
        <v>621.2125599</v>
      </c>
      <c r="H132" s="374">
        <f>$B132*'PERCENTAGE SHARING'!H93</f>
        <v>0</v>
      </c>
      <c r="I132" s="374">
        <f>$B132*'PERCENTAGE SHARING'!I93</f>
        <v>0</v>
      </c>
      <c r="J132" s="374">
        <f>$B132*'PERCENTAGE SHARING'!J93</f>
        <v>0</v>
      </c>
      <c r="K132" s="374">
        <f>$B132*'PERCENTAGE SHARING'!K93</f>
        <v>0</v>
      </c>
      <c r="L132" s="374">
        <f>$B132*'PERCENTAGE SHARING'!L93</f>
        <v>626.6141493</v>
      </c>
      <c r="M132" s="374">
        <f>$B132*'PERCENTAGE SHARING'!M93</f>
        <v>626.6141493</v>
      </c>
      <c r="N132" s="374">
        <f>$B132*'PERCENTAGE SHARING'!N93</f>
        <v>0</v>
      </c>
      <c r="O132" s="375">
        <f>$B132*'PERCENTAGE SHARING'!O93</f>
        <v>338.9800546</v>
      </c>
      <c r="P132" s="375">
        <f>$B132*'PERCENTAGE SHARING'!P93</f>
        <v>203.6382529</v>
      </c>
      <c r="Q132" s="375">
        <f>$B132*'PERCENTAGE SHARING'!Q93</f>
        <v>560.0332891</v>
      </c>
      <c r="R132" s="375">
        <f>$B132*'PERCENTAGE SHARING'!R93</f>
        <v>0</v>
      </c>
      <c r="S132" s="134"/>
      <c r="T132" s="134"/>
      <c r="U132" s="134"/>
      <c r="V132" s="134"/>
      <c r="W132" s="134"/>
      <c r="X132" s="134"/>
      <c r="Y132" s="134"/>
    </row>
    <row r="133" ht="22.5" customHeight="1">
      <c r="A133" s="186">
        <f>'PROP DAILY PNL'!A300</f>
        <v>45882</v>
      </c>
      <c r="B133" s="376">
        <v>9118.5</v>
      </c>
      <c r="C133" s="374">
        <f>$B133*'PERCENTAGE SHARING'!C94</f>
        <v>4332.655649</v>
      </c>
      <c r="D133" s="374">
        <f>$B133*'PERCENTAGE SHARING'!D94</f>
        <v>990.2241159</v>
      </c>
      <c r="E133" s="374">
        <f>$B133*'PERCENTAGE SHARING'!E94</f>
        <v>818.52778</v>
      </c>
      <c r="F133" s="374">
        <f>$B133*'PERCENTAGE SHARING'!F94</f>
        <v>0</v>
      </c>
      <c r="G133" s="374">
        <f>$B133*'PERCENTAGE SHARING'!G94</f>
        <v>621.2125599</v>
      </c>
      <c r="H133" s="374">
        <f>$B133*'PERCENTAGE SHARING'!H94</f>
        <v>0</v>
      </c>
      <c r="I133" s="374">
        <f>$B133*'PERCENTAGE SHARING'!I94</f>
        <v>0</v>
      </c>
      <c r="J133" s="374">
        <f>$B133*'PERCENTAGE SHARING'!J94</f>
        <v>0</v>
      </c>
      <c r="K133" s="374">
        <f>$B133*'PERCENTAGE SHARING'!K94</f>
        <v>0</v>
      </c>
      <c r="L133" s="374">
        <f>$B133*'PERCENTAGE SHARING'!L94</f>
        <v>626.6141493</v>
      </c>
      <c r="M133" s="374">
        <f>$B133*'PERCENTAGE SHARING'!M94</f>
        <v>626.6141493</v>
      </c>
      <c r="N133" s="374">
        <f>$B133*'PERCENTAGE SHARING'!N94</f>
        <v>0</v>
      </c>
      <c r="O133" s="375">
        <f>$B133*'PERCENTAGE SHARING'!O94</f>
        <v>338.9800546</v>
      </c>
      <c r="P133" s="375">
        <f>$B133*'PERCENTAGE SHARING'!P94</f>
        <v>203.6382529</v>
      </c>
      <c r="Q133" s="375">
        <f>$B133*'PERCENTAGE SHARING'!Q94</f>
        <v>560.0332891</v>
      </c>
      <c r="R133" s="375">
        <f>$B133*'PERCENTAGE SHARING'!R94</f>
        <v>0</v>
      </c>
      <c r="S133" s="134"/>
      <c r="T133" s="134"/>
      <c r="U133" s="134"/>
      <c r="V133" s="134"/>
      <c r="W133" s="134"/>
      <c r="X133" s="134"/>
      <c r="Y133" s="134"/>
    </row>
    <row r="134" ht="22.5" customHeight="1">
      <c r="A134" s="186">
        <f>'PROP DAILY PNL'!A301</f>
        <v>45883</v>
      </c>
      <c r="B134" s="376">
        <v>9118.5</v>
      </c>
      <c r="C134" s="374">
        <f>$B134*'PERCENTAGE SHARING'!C95</f>
        <v>4332.655649</v>
      </c>
      <c r="D134" s="374">
        <f>$B134*'PERCENTAGE SHARING'!D95</f>
        <v>990.2241159</v>
      </c>
      <c r="E134" s="374">
        <f>$B134*'PERCENTAGE SHARING'!E95</f>
        <v>818.52778</v>
      </c>
      <c r="F134" s="374">
        <f>$B134*'PERCENTAGE SHARING'!F95</f>
        <v>0</v>
      </c>
      <c r="G134" s="374">
        <f>$B134*'PERCENTAGE SHARING'!G95</f>
        <v>621.2125599</v>
      </c>
      <c r="H134" s="374">
        <f>$B134*'PERCENTAGE SHARING'!H95</f>
        <v>0</v>
      </c>
      <c r="I134" s="374">
        <f>$B134*'PERCENTAGE SHARING'!I95</f>
        <v>0</v>
      </c>
      <c r="J134" s="374">
        <f>$B134*'PERCENTAGE SHARING'!J95</f>
        <v>0</v>
      </c>
      <c r="K134" s="374">
        <f>$B134*'PERCENTAGE SHARING'!K95</f>
        <v>0</v>
      </c>
      <c r="L134" s="374">
        <f>$B134*'PERCENTAGE SHARING'!L95</f>
        <v>626.6141493</v>
      </c>
      <c r="M134" s="374">
        <f>$B134*'PERCENTAGE SHARING'!M95</f>
        <v>626.6141493</v>
      </c>
      <c r="N134" s="374">
        <f>$B134*'PERCENTAGE SHARING'!N95</f>
        <v>0</v>
      </c>
      <c r="O134" s="375">
        <f>$B134*'PERCENTAGE SHARING'!O95</f>
        <v>338.9800546</v>
      </c>
      <c r="P134" s="375">
        <f>$B134*'PERCENTAGE SHARING'!P95</f>
        <v>203.6382529</v>
      </c>
      <c r="Q134" s="375">
        <f>$B134*'PERCENTAGE SHARING'!Q95</f>
        <v>560.0332891</v>
      </c>
      <c r="R134" s="375">
        <f>$B134*'PERCENTAGE SHARING'!R95</f>
        <v>0</v>
      </c>
      <c r="S134" s="134"/>
      <c r="T134" s="134"/>
      <c r="U134" s="134"/>
      <c r="V134" s="134"/>
      <c r="W134" s="134"/>
      <c r="X134" s="134"/>
      <c r="Y134" s="134"/>
    </row>
    <row r="135" ht="22.5" customHeight="1">
      <c r="A135" s="186">
        <f>'PROP DAILY PNL'!A302</f>
        <v>45887</v>
      </c>
      <c r="B135" s="376">
        <v>9118.5</v>
      </c>
      <c r="C135" s="374">
        <f>$B135*'PERCENTAGE SHARING'!C96</f>
        <v>4332.655649</v>
      </c>
      <c r="D135" s="374">
        <f>$B135*'PERCENTAGE SHARING'!D96</f>
        <v>990.2241159</v>
      </c>
      <c r="E135" s="374">
        <f>$B135*'PERCENTAGE SHARING'!E96</f>
        <v>818.52778</v>
      </c>
      <c r="F135" s="374">
        <f>$B135*'PERCENTAGE SHARING'!F96</f>
        <v>0</v>
      </c>
      <c r="G135" s="374">
        <f>$B135*'PERCENTAGE SHARING'!G96</f>
        <v>621.2125599</v>
      </c>
      <c r="H135" s="374">
        <f>$B135*'PERCENTAGE SHARING'!H96</f>
        <v>0</v>
      </c>
      <c r="I135" s="374">
        <f>$B135*'PERCENTAGE SHARING'!I96</f>
        <v>0</v>
      </c>
      <c r="J135" s="374">
        <f>$B135*'PERCENTAGE SHARING'!J96</f>
        <v>0</v>
      </c>
      <c r="K135" s="374">
        <f>$B135*'PERCENTAGE SHARING'!K96</f>
        <v>0</v>
      </c>
      <c r="L135" s="374">
        <f>$B135*'PERCENTAGE SHARING'!L96</f>
        <v>626.6141493</v>
      </c>
      <c r="M135" s="374">
        <f>$B135*'PERCENTAGE SHARING'!M96</f>
        <v>626.6141493</v>
      </c>
      <c r="N135" s="374">
        <f>$B135*'PERCENTAGE SHARING'!N96</f>
        <v>0</v>
      </c>
      <c r="O135" s="375">
        <f>$B135*'PERCENTAGE SHARING'!O96</f>
        <v>338.9800546</v>
      </c>
      <c r="P135" s="375">
        <f>$B135*'PERCENTAGE SHARING'!P96</f>
        <v>203.6382529</v>
      </c>
      <c r="Q135" s="375">
        <f>$B135*'PERCENTAGE SHARING'!Q96</f>
        <v>560.0332891</v>
      </c>
      <c r="R135" s="375">
        <f>$B135*'PERCENTAGE SHARING'!R96</f>
        <v>0</v>
      </c>
      <c r="S135" s="134"/>
      <c r="T135" s="134"/>
      <c r="U135" s="134"/>
      <c r="V135" s="134"/>
      <c r="W135" s="134"/>
      <c r="X135" s="134"/>
      <c r="Y135" s="134"/>
    </row>
    <row r="136" ht="22.5" customHeight="1">
      <c r="A136" s="186">
        <f>'PROP DAILY PNL'!A303</f>
        <v>45888</v>
      </c>
      <c r="B136" s="376">
        <v>9118.5</v>
      </c>
      <c r="C136" s="374">
        <f>$B136*'PERCENTAGE SHARING'!C97</f>
        <v>4332.655649</v>
      </c>
      <c r="D136" s="374">
        <f>$B136*'PERCENTAGE SHARING'!D97</f>
        <v>990.2241159</v>
      </c>
      <c r="E136" s="374">
        <f>$B136*'PERCENTAGE SHARING'!E97</f>
        <v>818.52778</v>
      </c>
      <c r="F136" s="374">
        <f>$B136*'PERCENTAGE SHARING'!F97</f>
        <v>0</v>
      </c>
      <c r="G136" s="374">
        <f>$B136*'PERCENTAGE SHARING'!G97</f>
        <v>621.2125599</v>
      </c>
      <c r="H136" s="374">
        <f>$B136*'PERCENTAGE SHARING'!H97</f>
        <v>0</v>
      </c>
      <c r="I136" s="374">
        <f>$B136*'PERCENTAGE SHARING'!I97</f>
        <v>0</v>
      </c>
      <c r="J136" s="374">
        <f>$B136*'PERCENTAGE SHARING'!J97</f>
        <v>0</v>
      </c>
      <c r="K136" s="374">
        <f>$B136*'PERCENTAGE SHARING'!K97</f>
        <v>0</v>
      </c>
      <c r="L136" s="374">
        <f>$B136*'PERCENTAGE SHARING'!L97</f>
        <v>626.6141493</v>
      </c>
      <c r="M136" s="374">
        <f>$B136*'PERCENTAGE SHARING'!M97</f>
        <v>626.6141493</v>
      </c>
      <c r="N136" s="374">
        <f>$B136*'PERCENTAGE SHARING'!N97</f>
        <v>0</v>
      </c>
      <c r="O136" s="375">
        <f>$B136*'PERCENTAGE SHARING'!O97</f>
        <v>338.9800546</v>
      </c>
      <c r="P136" s="375">
        <f>$B136*'PERCENTAGE SHARING'!P97</f>
        <v>203.6382529</v>
      </c>
      <c r="Q136" s="375">
        <f>$B136*'PERCENTAGE SHARING'!Q97</f>
        <v>560.0332891</v>
      </c>
      <c r="R136" s="375">
        <f>$B136*'PERCENTAGE SHARING'!R97</f>
        <v>0</v>
      </c>
      <c r="S136" s="134"/>
      <c r="T136" s="134"/>
      <c r="U136" s="134"/>
      <c r="V136" s="134"/>
      <c r="W136" s="134"/>
      <c r="X136" s="134"/>
      <c r="Y136" s="134"/>
    </row>
    <row r="137" ht="22.5" customHeight="1">
      <c r="A137" s="186">
        <f>'PROP DAILY PNL'!A304</f>
        <v>45889</v>
      </c>
      <c r="B137" s="376">
        <v>9118.5</v>
      </c>
      <c r="C137" s="374">
        <f>$B137*'PERCENTAGE SHARING'!C98</f>
        <v>4332.655649</v>
      </c>
      <c r="D137" s="374">
        <f>$B137*'PERCENTAGE SHARING'!D98</f>
        <v>990.2241159</v>
      </c>
      <c r="E137" s="374">
        <f>$B137*'PERCENTAGE SHARING'!E98</f>
        <v>818.52778</v>
      </c>
      <c r="F137" s="374">
        <f>$B137*'PERCENTAGE SHARING'!F98</f>
        <v>0</v>
      </c>
      <c r="G137" s="374">
        <f>$B137*'PERCENTAGE SHARING'!G98</f>
        <v>621.2125599</v>
      </c>
      <c r="H137" s="374">
        <f>$B137*'PERCENTAGE SHARING'!H98</f>
        <v>0</v>
      </c>
      <c r="I137" s="374">
        <f>$B137*'PERCENTAGE SHARING'!I98</f>
        <v>0</v>
      </c>
      <c r="J137" s="374">
        <f>$B137*'PERCENTAGE SHARING'!J98</f>
        <v>0</v>
      </c>
      <c r="K137" s="374">
        <f>$B137*'PERCENTAGE SHARING'!K98</f>
        <v>0</v>
      </c>
      <c r="L137" s="374">
        <f>$B137*'PERCENTAGE SHARING'!L98</f>
        <v>626.6141493</v>
      </c>
      <c r="M137" s="374">
        <f>$B137*'PERCENTAGE SHARING'!M98</f>
        <v>626.6141493</v>
      </c>
      <c r="N137" s="374">
        <f>$B137*'PERCENTAGE SHARING'!N98</f>
        <v>0</v>
      </c>
      <c r="O137" s="375">
        <f>$B137*'PERCENTAGE SHARING'!O98</f>
        <v>338.9800546</v>
      </c>
      <c r="P137" s="375">
        <f>$B137*'PERCENTAGE SHARING'!P98</f>
        <v>203.6382529</v>
      </c>
      <c r="Q137" s="375">
        <f>$B137*'PERCENTAGE SHARING'!Q98</f>
        <v>560.0332891</v>
      </c>
      <c r="R137" s="375">
        <f>$B137*'PERCENTAGE SHARING'!R98</f>
        <v>0</v>
      </c>
      <c r="S137" s="134"/>
      <c r="T137" s="134"/>
      <c r="U137" s="134"/>
      <c r="V137" s="134"/>
      <c r="W137" s="134"/>
      <c r="X137" s="134"/>
      <c r="Y137" s="134"/>
    </row>
    <row r="138" ht="22.5" customHeight="1">
      <c r="A138" s="186">
        <f>'PROP DAILY PNL'!A305</f>
        <v>45890</v>
      </c>
      <c r="B138" s="376">
        <v>9118.5</v>
      </c>
      <c r="C138" s="374">
        <f>$B138*'PERCENTAGE SHARING'!C99</f>
        <v>4332.655649</v>
      </c>
      <c r="D138" s="374">
        <f>$B138*'PERCENTAGE SHARING'!D99</f>
        <v>990.2241159</v>
      </c>
      <c r="E138" s="374">
        <f>$B138*'PERCENTAGE SHARING'!E99</f>
        <v>818.52778</v>
      </c>
      <c r="F138" s="374">
        <f>$B138*'PERCENTAGE SHARING'!F99</f>
        <v>0</v>
      </c>
      <c r="G138" s="374">
        <f>$B138*'PERCENTAGE SHARING'!G99</f>
        <v>621.2125599</v>
      </c>
      <c r="H138" s="374">
        <f>$B138*'PERCENTAGE SHARING'!H99</f>
        <v>0</v>
      </c>
      <c r="I138" s="374">
        <f>$B138*'PERCENTAGE SHARING'!I99</f>
        <v>0</v>
      </c>
      <c r="J138" s="374">
        <f>$B138*'PERCENTAGE SHARING'!J99</f>
        <v>0</v>
      </c>
      <c r="K138" s="374">
        <f>$B138*'PERCENTAGE SHARING'!K99</f>
        <v>0</v>
      </c>
      <c r="L138" s="374">
        <f>$B138*'PERCENTAGE SHARING'!L99</f>
        <v>626.6141493</v>
      </c>
      <c r="M138" s="374">
        <f>$B138*'PERCENTAGE SHARING'!M99</f>
        <v>626.6141493</v>
      </c>
      <c r="N138" s="374">
        <f>$B138*'PERCENTAGE SHARING'!N99</f>
        <v>0</v>
      </c>
      <c r="O138" s="375">
        <f>$B138*'PERCENTAGE SHARING'!O99</f>
        <v>338.9800546</v>
      </c>
      <c r="P138" s="375">
        <f>$B138*'PERCENTAGE SHARING'!P99</f>
        <v>203.6382529</v>
      </c>
      <c r="Q138" s="375">
        <f>$B138*'PERCENTAGE SHARING'!Q99</f>
        <v>560.0332891</v>
      </c>
      <c r="R138" s="375">
        <f>$B138*'PERCENTAGE SHARING'!R99</f>
        <v>0</v>
      </c>
      <c r="S138" s="134"/>
      <c r="T138" s="134"/>
      <c r="U138" s="134"/>
      <c r="V138" s="134"/>
      <c r="W138" s="134"/>
      <c r="X138" s="134"/>
      <c r="Y138" s="134"/>
    </row>
    <row r="139" ht="22.5" customHeight="1">
      <c r="A139" s="186">
        <f>'PROP DAILY PNL'!A306</f>
        <v>45891</v>
      </c>
      <c r="B139" s="376">
        <v>9118.5</v>
      </c>
      <c r="C139" s="374">
        <f>$B139*'PERCENTAGE SHARING'!C100</f>
        <v>4332.655649</v>
      </c>
      <c r="D139" s="374">
        <f>$B139*'PERCENTAGE SHARING'!D100</f>
        <v>990.2241159</v>
      </c>
      <c r="E139" s="374">
        <f>$B139*'PERCENTAGE SHARING'!E100</f>
        <v>818.52778</v>
      </c>
      <c r="F139" s="374">
        <f>$B139*'PERCENTAGE SHARING'!F100</f>
        <v>0</v>
      </c>
      <c r="G139" s="374">
        <f>$B139*'PERCENTAGE SHARING'!G100</f>
        <v>621.2125599</v>
      </c>
      <c r="H139" s="374">
        <f>$B139*'PERCENTAGE SHARING'!H100</f>
        <v>0</v>
      </c>
      <c r="I139" s="374">
        <f>$B139*'PERCENTAGE SHARING'!I100</f>
        <v>0</v>
      </c>
      <c r="J139" s="374">
        <f>$B139*'PERCENTAGE SHARING'!J100</f>
        <v>0</v>
      </c>
      <c r="K139" s="374">
        <f>$B139*'PERCENTAGE SHARING'!K100</f>
        <v>0</v>
      </c>
      <c r="L139" s="374">
        <f>$B139*'PERCENTAGE SHARING'!L100</f>
        <v>626.6141493</v>
      </c>
      <c r="M139" s="374">
        <f>$B139*'PERCENTAGE SHARING'!M100</f>
        <v>626.6141493</v>
      </c>
      <c r="N139" s="374">
        <f>$B139*'PERCENTAGE SHARING'!N100</f>
        <v>0</v>
      </c>
      <c r="O139" s="375">
        <f>$B139*'PERCENTAGE SHARING'!O100</f>
        <v>338.9800546</v>
      </c>
      <c r="P139" s="375">
        <f>$B139*'PERCENTAGE SHARING'!P100</f>
        <v>203.6382529</v>
      </c>
      <c r="Q139" s="375">
        <f>$B139*'PERCENTAGE SHARING'!Q100</f>
        <v>560.0332891</v>
      </c>
      <c r="R139" s="375">
        <f>$B139*'PERCENTAGE SHARING'!R100</f>
        <v>0</v>
      </c>
      <c r="S139" s="134"/>
      <c r="T139" s="134"/>
      <c r="U139" s="134"/>
      <c r="V139" s="134"/>
      <c r="W139" s="134"/>
      <c r="X139" s="134"/>
      <c r="Y139" s="134"/>
    </row>
    <row r="140" ht="22.5" customHeight="1">
      <c r="A140" s="186">
        <f>'PROP DAILY PNL'!A307</f>
        <v>45894</v>
      </c>
      <c r="B140" s="376">
        <v>9118.5</v>
      </c>
      <c r="C140" s="374">
        <f>$B140*'PERCENTAGE SHARING'!C101</f>
        <v>4332.655649</v>
      </c>
      <c r="D140" s="374">
        <f>$B140*'PERCENTAGE SHARING'!D101</f>
        <v>990.2241159</v>
      </c>
      <c r="E140" s="374">
        <f>$B140*'PERCENTAGE SHARING'!E101</f>
        <v>818.52778</v>
      </c>
      <c r="F140" s="374">
        <f>$B140*'PERCENTAGE SHARING'!F101</f>
        <v>0</v>
      </c>
      <c r="G140" s="374">
        <f>$B140*'PERCENTAGE SHARING'!G101</f>
        <v>621.2125599</v>
      </c>
      <c r="H140" s="374">
        <f>$B140*'PERCENTAGE SHARING'!H101</f>
        <v>0</v>
      </c>
      <c r="I140" s="374">
        <f>$B140*'PERCENTAGE SHARING'!I101</f>
        <v>0</v>
      </c>
      <c r="J140" s="374">
        <f>$B140*'PERCENTAGE SHARING'!J101</f>
        <v>0</v>
      </c>
      <c r="K140" s="374">
        <f>$B140*'PERCENTAGE SHARING'!K101</f>
        <v>0</v>
      </c>
      <c r="L140" s="374">
        <f>$B140*'PERCENTAGE SHARING'!L101</f>
        <v>626.6141493</v>
      </c>
      <c r="M140" s="374">
        <f>$B140*'PERCENTAGE SHARING'!M101</f>
        <v>626.6141493</v>
      </c>
      <c r="N140" s="374">
        <f>$B140*'PERCENTAGE SHARING'!N101</f>
        <v>0</v>
      </c>
      <c r="O140" s="375">
        <f>$B140*'PERCENTAGE SHARING'!O101</f>
        <v>338.9800546</v>
      </c>
      <c r="P140" s="375">
        <f>$B140*'PERCENTAGE SHARING'!P101</f>
        <v>203.6382529</v>
      </c>
      <c r="Q140" s="375">
        <f>$B140*'PERCENTAGE SHARING'!Q101</f>
        <v>560.0332891</v>
      </c>
      <c r="R140" s="375">
        <f>$B140*'PERCENTAGE SHARING'!R101</f>
        <v>0</v>
      </c>
      <c r="S140" s="134"/>
      <c r="T140" s="134"/>
      <c r="U140" s="134"/>
      <c r="V140" s="134"/>
      <c r="W140" s="134"/>
      <c r="X140" s="134"/>
      <c r="Y140" s="134"/>
    </row>
    <row r="141" ht="22.5" customHeight="1">
      <c r="A141" s="186">
        <f>'PROP DAILY PNL'!A308</f>
        <v>45895</v>
      </c>
      <c r="B141" s="376">
        <v>9118.5</v>
      </c>
      <c r="C141" s="374">
        <f>$B141*'PERCENTAGE SHARING'!C102</f>
        <v>4332.655649</v>
      </c>
      <c r="D141" s="374">
        <f>$B141*'PERCENTAGE SHARING'!D102</f>
        <v>990.2241159</v>
      </c>
      <c r="E141" s="374">
        <f>$B141*'PERCENTAGE SHARING'!E102</f>
        <v>818.52778</v>
      </c>
      <c r="F141" s="374">
        <f>$B141*'PERCENTAGE SHARING'!F102</f>
        <v>0</v>
      </c>
      <c r="G141" s="374">
        <f>$B141*'PERCENTAGE SHARING'!G102</f>
        <v>621.2125599</v>
      </c>
      <c r="H141" s="374">
        <f>$B141*'PERCENTAGE SHARING'!H102</f>
        <v>0</v>
      </c>
      <c r="I141" s="374">
        <f>$B141*'PERCENTAGE SHARING'!I102</f>
        <v>0</v>
      </c>
      <c r="J141" s="374">
        <f>$B141*'PERCENTAGE SHARING'!J102</f>
        <v>0</v>
      </c>
      <c r="K141" s="374">
        <f>$B141*'PERCENTAGE SHARING'!K102</f>
        <v>0</v>
      </c>
      <c r="L141" s="374">
        <f>$B141*'PERCENTAGE SHARING'!L102</f>
        <v>626.6141493</v>
      </c>
      <c r="M141" s="374">
        <f>$B141*'PERCENTAGE SHARING'!M102</f>
        <v>626.6141493</v>
      </c>
      <c r="N141" s="374">
        <f>$B141*'PERCENTAGE SHARING'!N102</f>
        <v>0</v>
      </c>
      <c r="O141" s="375">
        <f>$B141*'PERCENTAGE SHARING'!O102</f>
        <v>338.9800546</v>
      </c>
      <c r="P141" s="375">
        <f>$B141*'PERCENTAGE SHARING'!P102</f>
        <v>203.6382529</v>
      </c>
      <c r="Q141" s="375">
        <f>$B141*'PERCENTAGE SHARING'!Q102</f>
        <v>560.0332891</v>
      </c>
      <c r="R141" s="375">
        <f>$B141*'PERCENTAGE SHARING'!R102</f>
        <v>0</v>
      </c>
      <c r="S141" s="134"/>
      <c r="T141" s="134"/>
      <c r="U141" s="134"/>
      <c r="V141" s="134"/>
      <c r="W141" s="134"/>
      <c r="X141" s="134"/>
      <c r="Y141" s="134"/>
    </row>
    <row r="142" ht="22.5" customHeight="1">
      <c r="A142" s="186">
        <f>'PROP DAILY PNL'!A309</f>
        <v>45897</v>
      </c>
      <c r="B142" s="376">
        <v>9118.5</v>
      </c>
      <c r="C142" s="374">
        <f>$B142*'PERCENTAGE SHARING'!C103</f>
        <v>4332.655649</v>
      </c>
      <c r="D142" s="374">
        <f>$B142*'PERCENTAGE SHARING'!D103</f>
        <v>990.2241159</v>
      </c>
      <c r="E142" s="374">
        <f>$B142*'PERCENTAGE SHARING'!E103</f>
        <v>818.52778</v>
      </c>
      <c r="F142" s="374">
        <f>$B142*'PERCENTAGE SHARING'!F103</f>
        <v>0</v>
      </c>
      <c r="G142" s="374">
        <f>$B142*'PERCENTAGE SHARING'!G103</f>
        <v>621.2125599</v>
      </c>
      <c r="H142" s="374">
        <f>$B142*'PERCENTAGE SHARING'!H103</f>
        <v>0</v>
      </c>
      <c r="I142" s="374">
        <f>$B142*'PERCENTAGE SHARING'!I103</f>
        <v>0</v>
      </c>
      <c r="J142" s="374">
        <f>$B142*'PERCENTAGE SHARING'!J103</f>
        <v>0</v>
      </c>
      <c r="K142" s="374">
        <f>$B142*'PERCENTAGE SHARING'!K103</f>
        <v>0</v>
      </c>
      <c r="L142" s="374">
        <f>$B142*'PERCENTAGE SHARING'!L103</f>
        <v>626.6141493</v>
      </c>
      <c r="M142" s="374">
        <f>$B142*'PERCENTAGE SHARING'!M103</f>
        <v>626.6141493</v>
      </c>
      <c r="N142" s="374">
        <f>$B142*'PERCENTAGE SHARING'!N103</f>
        <v>0</v>
      </c>
      <c r="O142" s="375">
        <f>$B142*'PERCENTAGE SHARING'!O103</f>
        <v>338.9800546</v>
      </c>
      <c r="P142" s="375">
        <f>$B142*'PERCENTAGE SHARING'!P103</f>
        <v>203.6382529</v>
      </c>
      <c r="Q142" s="375">
        <f>$B142*'PERCENTAGE SHARING'!Q103</f>
        <v>560.0332891</v>
      </c>
      <c r="R142" s="375">
        <f>$B142*'PERCENTAGE SHARING'!R103</f>
        <v>0</v>
      </c>
      <c r="S142" s="134"/>
      <c r="T142" s="134"/>
      <c r="U142" s="134"/>
      <c r="V142" s="134"/>
      <c r="W142" s="134"/>
      <c r="X142" s="134"/>
      <c r="Y142" s="134"/>
    </row>
    <row r="143" ht="22.5" customHeight="1">
      <c r="A143" s="186">
        <f>'PROP DAILY PNL'!A310</f>
        <v>45898</v>
      </c>
      <c r="B143" s="376">
        <v>9118.5</v>
      </c>
      <c r="C143" s="374">
        <f>$B143*'PERCENTAGE SHARING'!C104</f>
        <v>4332.655649</v>
      </c>
      <c r="D143" s="374">
        <f>$B143*'PERCENTAGE SHARING'!D104</f>
        <v>990.2241159</v>
      </c>
      <c r="E143" s="374">
        <f>$B143*'PERCENTAGE SHARING'!E104</f>
        <v>818.52778</v>
      </c>
      <c r="F143" s="374">
        <f>$B143*'PERCENTAGE SHARING'!F104</f>
        <v>0</v>
      </c>
      <c r="G143" s="374">
        <f>$B143*'PERCENTAGE SHARING'!G104</f>
        <v>621.2125599</v>
      </c>
      <c r="H143" s="374">
        <f>$B143*'PERCENTAGE SHARING'!H104</f>
        <v>0</v>
      </c>
      <c r="I143" s="374">
        <f>$B143*'PERCENTAGE SHARING'!I104</f>
        <v>0</v>
      </c>
      <c r="J143" s="374">
        <f>$B143*'PERCENTAGE SHARING'!J104</f>
        <v>0</v>
      </c>
      <c r="K143" s="374">
        <f>$B143*'PERCENTAGE SHARING'!K104</f>
        <v>0</v>
      </c>
      <c r="L143" s="374">
        <f>$B143*'PERCENTAGE SHARING'!L104</f>
        <v>626.6141493</v>
      </c>
      <c r="M143" s="374">
        <f>$B143*'PERCENTAGE SHARING'!M104</f>
        <v>626.6141493</v>
      </c>
      <c r="N143" s="374">
        <f>$B143*'PERCENTAGE SHARING'!N104</f>
        <v>0</v>
      </c>
      <c r="O143" s="375">
        <f>$B143*'PERCENTAGE SHARING'!O104</f>
        <v>338.9800546</v>
      </c>
      <c r="P143" s="375">
        <f>$B143*'PERCENTAGE SHARING'!P104</f>
        <v>203.6382529</v>
      </c>
      <c r="Q143" s="375">
        <f>$B143*'PERCENTAGE SHARING'!Q104</f>
        <v>560.0332891</v>
      </c>
      <c r="R143" s="375">
        <f>$B143*'PERCENTAGE SHARING'!R104</f>
        <v>0</v>
      </c>
      <c r="S143" s="134"/>
      <c r="T143" s="134"/>
      <c r="U143" s="134"/>
      <c r="V143" s="134"/>
      <c r="W143" s="134"/>
      <c r="X143" s="134"/>
      <c r="Y143" s="134"/>
    </row>
    <row r="144" ht="22.5" customHeight="1">
      <c r="A144" s="186">
        <f>'PROP DAILY PNL'!A311</f>
        <v>45901</v>
      </c>
      <c r="B144" s="376">
        <v>12568.0</v>
      </c>
      <c r="C144" s="374">
        <f>$B144*'PERCENTAGE SHARING'!C105</f>
        <v>5934.068164</v>
      </c>
      <c r="D144" s="374">
        <f>$B144*'PERCENTAGE SHARING'!D105</f>
        <v>1375.314055</v>
      </c>
      <c r="E144" s="374">
        <f>$B144*'PERCENTAGE SHARING'!E105</f>
        <v>1136.846844</v>
      </c>
      <c r="F144" s="374">
        <f>$B144*'PERCENTAGE SHARING'!F105</f>
        <v>0</v>
      </c>
      <c r="G144" s="374">
        <f>$B144*'PERCENTAGE SHARING'!G105</f>
        <v>859.6644503</v>
      </c>
      <c r="H144" s="374">
        <f>$B144*'PERCENTAGE SHARING'!H105</f>
        <v>0</v>
      </c>
      <c r="I144" s="374">
        <f>$B144*'PERCENTAGE SHARING'!I105</f>
        <v>0</v>
      </c>
      <c r="J144" s="374">
        <f>$B144*'PERCENTAGE SHARING'!J105</f>
        <v>0</v>
      </c>
      <c r="K144" s="374">
        <f>$B144*'PERCENTAGE SHARING'!K105</f>
        <v>0</v>
      </c>
      <c r="L144" s="374">
        <f>$B144*'PERCENTAGE SHARING'!L105</f>
        <v>867.2264041</v>
      </c>
      <c r="M144" s="374">
        <f>$B144*'PERCENTAGE SHARING'!M105</f>
        <v>867.2264041</v>
      </c>
      <c r="N144" s="374">
        <f>$B144*'PERCENTAGE SHARING'!N105</f>
        <v>0</v>
      </c>
      <c r="O144" s="375">
        <f>$B144*'PERCENTAGE SHARING'!O105</f>
        <v>470.8065178</v>
      </c>
      <c r="P144" s="375">
        <f>$B144*'PERCENTAGE SHARING'!P105</f>
        <v>282.8315578</v>
      </c>
      <c r="Q144" s="375">
        <f>$B144*'PERCENTAGE SHARING'!Q105</f>
        <v>774.0156026</v>
      </c>
      <c r="R144" s="375">
        <f>$B144*'PERCENTAGE SHARING'!R105</f>
        <v>0</v>
      </c>
      <c r="S144" s="134"/>
      <c r="T144" s="134"/>
      <c r="U144" s="134"/>
      <c r="V144" s="134"/>
      <c r="W144" s="134"/>
      <c r="X144" s="134"/>
      <c r="Y144" s="134"/>
    </row>
    <row r="145" ht="22.5" customHeight="1">
      <c r="A145" s="186">
        <f>'PROP DAILY PNL'!A312</f>
        <v>45902</v>
      </c>
      <c r="B145" s="376">
        <v>12568.0</v>
      </c>
      <c r="C145" s="374">
        <f>$B145*'PERCENTAGE SHARING'!C106</f>
        <v>5934.068164</v>
      </c>
      <c r="D145" s="374">
        <f>$B145*'PERCENTAGE SHARING'!D106</f>
        <v>1375.314055</v>
      </c>
      <c r="E145" s="374">
        <f>$B145*'PERCENTAGE SHARING'!E106</f>
        <v>1136.846844</v>
      </c>
      <c r="F145" s="374">
        <f>$B145*'PERCENTAGE SHARING'!F106</f>
        <v>0</v>
      </c>
      <c r="G145" s="374">
        <f>$B145*'PERCENTAGE SHARING'!G106</f>
        <v>859.6644503</v>
      </c>
      <c r="H145" s="374">
        <f>$B145*'PERCENTAGE SHARING'!H106</f>
        <v>0</v>
      </c>
      <c r="I145" s="374">
        <f>$B145*'PERCENTAGE SHARING'!I106</f>
        <v>0</v>
      </c>
      <c r="J145" s="374">
        <f>$B145*'PERCENTAGE SHARING'!J106</f>
        <v>0</v>
      </c>
      <c r="K145" s="374">
        <f>$B145*'PERCENTAGE SHARING'!K106</f>
        <v>0</v>
      </c>
      <c r="L145" s="374">
        <f>$B145*'PERCENTAGE SHARING'!L106</f>
        <v>867.2264041</v>
      </c>
      <c r="M145" s="374">
        <f>$B145*'PERCENTAGE SHARING'!M106</f>
        <v>867.2264041</v>
      </c>
      <c r="N145" s="374">
        <f>$B145*'PERCENTAGE SHARING'!N106</f>
        <v>0</v>
      </c>
      <c r="O145" s="375">
        <f>$B145*'PERCENTAGE SHARING'!O106</f>
        <v>470.8065178</v>
      </c>
      <c r="P145" s="375">
        <f>$B145*'PERCENTAGE SHARING'!P106</f>
        <v>282.8315578</v>
      </c>
      <c r="Q145" s="375">
        <f>$B145*'PERCENTAGE SHARING'!Q106</f>
        <v>774.0156026</v>
      </c>
      <c r="R145" s="375">
        <f>$B145*'PERCENTAGE SHARING'!R106</f>
        <v>0</v>
      </c>
      <c r="S145" s="134"/>
      <c r="T145" s="134"/>
      <c r="U145" s="134"/>
      <c r="V145" s="134"/>
      <c r="W145" s="134"/>
      <c r="X145" s="134"/>
      <c r="Y145" s="134"/>
    </row>
    <row r="146" ht="22.5" customHeight="1">
      <c r="A146" s="186">
        <f>'PROP DAILY PNL'!A313</f>
        <v>45903</v>
      </c>
      <c r="B146" s="376">
        <v>12568.0</v>
      </c>
      <c r="C146" s="374">
        <f>$B146*'PERCENTAGE SHARING'!C107</f>
        <v>5934.068164</v>
      </c>
      <c r="D146" s="374">
        <f>$B146*'PERCENTAGE SHARING'!D107</f>
        <v>1375.314055</v>
      </c>
      <c r="E146" s="374">
        <f>$B146*'PERCENTAGE SHARING'!E107</f>
        <v>1136.846844</v>
      </c>
      <c r="F146" s="374">
        <f>$B146*'PERCENTAGE SHARING'!F107</f>
        <v>0</v>
      </c>
      <c r="G146" s="374">
        <f>$B146*'PERCENTAGE SHARING'!G107</f>
        <v>859.6644503</v>
      </c>
      <c r="H146" s="374">
        <f>$B146*'PERCENTAGE SHARING'!H107</f>
        <v>0</v>
      </c>
      <c r="I146" s="374">
        <f>$B146*'PERCENTAGE SHARING'!I107</f>
        <v>0</v>
      </c>
      <c r="J146" s="374">
        <f>$B146*'PERCENTAGE SHARING'!J107</f>
        <v>0</v>
      </c>
      <c r="K146" s="374">
        <f>$B146*'PERCENTAGE SHARING'!K107</f>
        <v>0</v>
      </c>
      <c r="L146" s="374">
        <f>$B146*'PERCENTAGE SHARING'!L107</f>
        <v>867.2264041</v>
      </c>
      <c r="M146" s="374">
        <f>$B146*'PERCENTAGE SHARING'!M107</f>
        <v>867.2264041</v>
      </c>
      <c r="N146" s="374">
        <f>$B146*'PERCENTAGE SHARING'!N107</f>
        <v>0</v>
      </c>
      <c r="O146" s="375">
        <f>$B146*'PERCENTAGE SHARING'!O107</f>
        <v>470.8065178</v>
      </c>
      <c r="P146" s="375">
        <f>$B146*'PERCENTAGE SHARING'!P107</f>
        <v>282.8315578</v>
      </c>
      <c r="Q146" s="375">
        <f>$B146*'PERCENTAGE SHARING'!Q107</f>
        <v>774.0156026</v>
      </c>
      <c r="R146" s="375">
        <f>$B146*'PERCENTAGE SHARING'!R107</f>
        <v>0</v>
      </c>
      <c r="S146" s="134"/>
      <c r="T146" s="134"/>
      <c r="U146" s="134"/>
      <c r="V146" s="134"/>
      <c r="W146" s="134"/>
      <c r="X146" s="134"/>
      <c r="Y146" s="134"/>
    </row>
    <row r="147" ht="22.5" customHeight="1">
      <c r="A147" s="186">
        <f>'PROP DAILY PNL'!A314</f>
        <v>45904</v>
      </c>
      <c r="B147" s="376">
        <v>12568.0</v>
      </c>
      <c r="C147" s="374">
        <f>$B147*'PERCENTAGE SHARING'!C108</f>
        <v>5934.068164</v>
      </c>
      <c r="D147" s="374">
        <f>$B147*'PERCENTAGE SHARING'!D108</f>
        <v>1375.314055</v>
      </c>
      <c r="E147" s="374">
        <f>$B147*'PERCENTAGE SHARING'!E108</f>
        <v>1136.846844</v>
      </c>
      <c r="F147" s="374">
        <f>$B147*'PERCENTAGE SHARING'!F108</f>
        <v>0</v>
      </c>
      <c r="G147" s="374">
        <f>$B147*'PERCENTAGE SHARING'!G108</f>
        <v>859.6644503</v>
      </c>
      <c r="H147" s="374">
        <f>$B147*'PERCENTAGE SHARING'!H108</f>
        <v>0</v>
      </c>
      <c r="I147" s="374">
        <f>$B147*'PERCENTAGE SHARING'!I108</f>
        <v>0</v>
      </c>
      <c r="J147" s="374">
        <f>$B147*'PERCENTAGE SHARING'!J108</f>
        <v>0</v>
      </c>
      <c r="K147" s="374">
        <f>$B147*'PERCENTAGE SHARING'!K108</f>
        <v>0</v>
      </c>
      <c r="L147" s="374">
        <f>$B147*'PERCENTAGE SHARING'!L108</f>
        <v>867.2264041</v>
      </c>
      <c r="M147" s="374">
        <f>$B147*'PERCENTAGE SHARING'!M108</f>
        <v>867.2264041</v>
      </c>
      <c r="N147" s="374">
        <f>$B147*'PERCENTAGE SHARING'!N108</f>
        <v>0</v>
      </c>
      <c r="O147" s="375">
        <f>$B147*'PERCENTAGE SHARING'!O108</f>
        <v>470.8065178</v>
      </c>
      <c r="P147" s="375">
        <f>$B147*'PERCENTAGE SHARING'!P108</f>
        <v>282.8315578</v>
      </c>
      <c r="Q147" s="375">
        <f>$B147*'PERCENTAGE SHARING'!Q108</f>
        <v>774.0156026</v>
      </c>
      <c r="R147" s="375">
        <f>$B147*'PERCENTAGE SHARING'!R108</f>
        <v>0</v>
      </c>
      <c r="S147" s="134"/>
      <c r="T147" s="134"/>
      <c r="U147" s="134"/>
      <c r="V147" s="134"/>
      <c r="W147" s="134"/>
      <c r="X147" s="134"/>
      <c r="Y147" s="134"/>
    </row>
    <row r="148" ht="22.5" customHeight="1">
      <c r="A148" s="186">
        <f>'PROP DAILY PNL'!A315</f>
        <v>45905</v>
      </c>
      <c r="B148" s="376">
        <v>12568.0</v>
      </c>
      <c r="C148" s="374">
        <f>$B148*'PERCENTAGE SHARING'!C109</f>
        <v>5934.068164</v>
      </c>
      <c r="D148" s="374">
        <f>$B148*'PERCENTAGE SHARING'!D109</f>
        <v>1375.314055</v>
      </c>
      <c r="E148" s="374">
        <f>$B148*'PERCENTAGE SHARING'!E109</f>
        <v>1136.846844</v>
      </c>
      <c r="F148" s="374">
        <f>$B148*'PERCENTAGE SHARING'!F109</f>
        <v>0</v>
      </c>
      <c r="G148" s="374">
        <f>$B148*'PERCENTAGE SHARING'!G109</f>
        <v>859.6644503</v>
      </c>
      <c r="H148" s="374">
        <f>$B148*'PERCENTAGE SHARING'!H109</f>
        <v>0</v>
      </c>
      <c r="I148" s="374">
        <f>$B148*'PERCENTAGE SHARING'!I109</f>
        <v>0</v>
      </c>
      <c r="J148" s="374">
        <f>$B148*'PERCENTAGE SHARING'!J109</f>
        <v>0</v>
      </c>
      <c r="K148" s="374">
        <f>$B148*'PERCENTAGE SHARING'!K109</f>
        <v>0</v>
      </c>
      <c r="L148" s="374">
        <f>$B148*'PERCENTAGE SHARING'!L109</f>
        <v>867.2264041</v>
      </c>
      <c r="M148" s="374">
        <f>$B148*'PERCENTAGE SHARING'!M109</f>
        <v>867.2264041</v>
      </c>
      <c r="N148" s="374">
        <f>$B148*'PERCENTAGE SHARING'!N109</f>
        <v>0</v>
      </c>
      <c r="O148" s="375">
        <f>$B148*'PERCENTAGE SHARING'!O109</f>
        <v>470.8065178</v>
      </c>
      <c r="P148" s="375">
        <f>$B148*'PERCENTAGE SHARING'!P109</f>
        <v>282.8315578</v>
      </c>
      <c r="Q148" s="375">
        <f>$B148*'PERCENTAGE SHARING'!Q109</f>
        <v>774.0156026</v>
      </c>
      <c r="R148" s="375">
        <f>$B148*'PERCENTAGE SHARING'!R109</f>
        <v>0</v>
      </c>
      <c r="S148" s="134"/>
      <c r="T148" s="134"/>
      <c r="U148" s="134"/>
      <c r="V148" s="134"/>
      <c r="W148" s="134"/>
      <c r="X148" s="134"/>
      <c r="Y148" s="134"/>
    </row>
    <row r="149" ht="22.5" customHeight="1">
      <c r="A149" s="186">
        <f>'PROP DAILY PNL'!A316</f>
        <v>45908</v>
      </c>
      <c r="B149" s="376">
        <v>12568.0</v>
      </c>
      <c r="C149" s="374">
        <f>$B149*'PERCENTAGE SHARING'!C110</f>
        <v>5934.068164</v>
      </c>
      <c r="D149" s="374">
        <f>$B149*'PERCENTAGE SHARING'!D110</f>
        <v>1375.314055</v>
      </c>
      <c r="E149" s="374">
        <f>$B149*'PERCENTAGE SHARING'!E110</f>
        <v>1136.846844</v>
      </c>
      <c r="F149" s="374">
        <f>$B149*'PERCENTAGE SHARING'!F110</f>
        <v>0</v>
      </c>
      <c r="G149" s="374">
        <f>$B149*'PERCENTAGE SHARING'!G110</f>
        <v>859.6644503</v>
      </c>
      <c r="H149" s="374">
        <f>$B149*'PERCENTAGE SHARING'!H110</f>
        <v>0</v>
      </c>
      <c r="I149" s="374">
        <f>$B149*'PERCENTAGE SHARING'!I110</f>
        <v>0</v>
      </c>
      <c r="J149" s="374">
        <f>$B149*'PERCENTAGE SHARING'!J110</f>
        <v>0</v>
      </c>
      <c r="K149" s="374">
        <f>$B149*'PERCENTAGE SHARING'!K110</f>
        <v>0</v>
      </c>
      <c r="L149" s="374">
        <f>$B149*'PERCENTAGE SHARING'!L110</f>
        <v>867.2264041</v>
      </c>
      <c r="M149" s="374">
        <f>$B149*'PERCENTAGE SHARING'!M110</f>
        <v>867.2264041</v>
      </c>
      <c r="N149" s="374">
        <f>$B149*'PERCENTAGE SHARING'!N110</f>
        <v>0</v>
      </c>
      <c r="O149" s="375">
        <f>$B149*'PERCENTAGE SHARING'!O110</f>
        <v>470.8065178</v>
      </c>
      <c r="P149" s="375">
        <f>$B149*'PERCENTAGE SHARING'!P110</f>
        <v>282.8315578</v>
      </c>
      <c r="Q149" s="375">
        <f>$B149*'PERCENTAGE SHARING'!Q110</f>
        <v>774.0156026</v>
      </c>
      <c r="R149" s="375">
        <f>$B149*'PERCENTAGE SHARING'!R110</f>
        <v>0</v>
      </c>
      <c r="S149" s="134"/>
      <c r="T149" s="134"/>
      <c r="U149" s="134"/>
      <c r="V149" s="134"/>
      <c r="W149" s="134"/>
      <c r="X149" s="134"/>
      <c r="Y149" s="134"/>
    </row>
    <row r="150" ht="22.5" customHeight="1">
      <c r="A150" s="186">
        <f>'PROP DAILY PNL'!A317</f>
        <v>45909</v>
      </c>
      <c r="B150" s="376">
        <v>12568.0</v>
      </c>
      <c r="C150" s="374">
        <f>$B150*'PERCENTAGE SHARING'!C111</f>
        <v>5934.068164</v>
      </c>
      <c r="D150" s="374">
        <f>$B150*'PERCENTAGE SHARING'!D111</f>
        <v>1375.314055</v>
      </c>
      <c r="E150" s="374">
        <f>$B150*'PERCENTAGE SHARING'!E111</f>
        <v>1136.846844</v>
      </c>
      <c r="F150" s="374">
        <f>$B150*'PERCENTAGE SHARING'!F111</f>
        <v>0</v>
      </c>
      <c r="G150" s="374">
        <f>$B150*'PERCENTAGE SHARING'!G111</f>
        <v>859.6644503</v>
      </c>
      <c r="H150" s="374">
        <f>$B150*'PERCENTAGE SHARING'!H111</f>
        <v>0</v>
      </c>
      <c r="I150" s="374">
        <f>$B150*'PERCENTAGE SHARING'!I111</f>
        <v>0</v>
      </c>
      <c r="J150" s="374">
        <f>$B150*'PERCENTAGE SHARING'!J111</f>
        <v>0</v>
      </c>
      <c r="K150" s="374">
        <f>$B150*'PERCENTAGE SHARING'!K111</f>
        <v>0</v>
      </c>
      <c r="L150" s="374">
        <f>$B150*'PERCENTAGE SHARING'!L111</f>
        <v>867.2264041</v>
      </c>
      <c r="M150" s="374">
        <f>$B150*'PERCENTAGE SHARING'!M111</f>
        <v>867.2264041</v>
      </c>
      <c r="N150" s="374">
        <f>$B150*'PERCENTAGE SHARING'!N111</f>
        <v>0</v>
      </c>
      <c r="O150" s="375">
        <f>$B150*'PERCENTAGE SHARING'!O111</f>
        <v>470.8065178</v>
      </c>
      <c r="P150" s="375">
        <f>$B150*'PERCENTAGE SHARING'!P111</f>
        <v>282.8315578</v>
      </c>
      <c r="Q150" s="375">
        <f>$B150*'PERCENTAGE SHARING'!Q111</f>
        <v>774.0156026</v>
      </c>
      <c r="R150" s="375">
        <f>$B150*'PERCENTAGE SHARING'!R111</f>
        <v>0</v>
      </c>
      <c r="S150" s="134"/>
      <c r="T150" s="134"/>
      <c r="U150" s="134"/>
      <c r="V150" s="134"/>
      <c r="W150" s="134"/>
      <c r="X150" s="134"/>
      <c r="Y150" s="134"/>
    </row>
    <row r="151" ht="22.5" customHeight="1">
      <c r="A151" s="186">
        <f>'PROP DAILY PNL'!A318</f>
        <v>45910</v>
      </c>
      <c r="B151" s="376">
        <v>12568.0</v>
      </c>
      <c r="C151" s="374">
        <f>$B151*'PERCENTAGE SHARING'!C112</f>
        <v>5934.068164</v>
      </c>
      <c r="D151" s="374">
        <f>$B151*'PERCENTAGE SHARING'!D112</f>
        <v>1375.314055</v>
      </c>
      <c r="E151" s="374">
        <f>$B151*'PERCENTAGE SHARING'!E112</f>
        <v>1136.846844</v>
      </c>
      <c r="F151" s="374">
        <f>$B151*'PERCENTAGE SHARING'!F112</f>
        <v>0</v>
      </c>
      <c r="G151" s="374">
        <f>$B151*'PERCENTAGE SHARING'!G112</f>
        <v>859.6644503</v>
      </c>
      <c r="H151" s="374">
        <f>$B151*'PERCENTAGE SHARING'!H112</f>
        <v>0</v>
      </c>
      <c r="I151" s="374">
        <f>$B151*'PERCENTAGE SHARING'!I112</f>
        <v>0</v>
      </c>
      <c r="J151" s="374">
        <f>$B151*'PERCENTAGE SHARING'!J112</f>
        <v>0</v>
      </c>
      <c r="K151" s="374">
        <f>$B151*'PERCENTAGE SHARING'!K112</f>
        <v>0</v>
      </c>
      <c r="L151" s="374">
        <f>$B151*'PERCENTAGE SHARING'!L112</f>
        <v>867.2264041</v>
      </c>
      <c r="M151" s="374">
        <f>$B151*'PERCENTAGE SHARING'!M112</f>
        <v>867.2264041</v>
      </c>
      <c r="N151" s="374">
        <f>$B151*'PERCENTAGE SHARING'!N112</f>
        <v>0</v>
      </c>
      <c r="O151" s="375">
        <f>$B151*'PERCENTAGE SHARING'!O112</f>
        <v>470.8065178</v>
      </c>
      <c r="P151" s="375">
        <f>$B151*'PERCENTAGE SHARING'!P112</f>
        <v>282.8315578</v>
      </c>
      <c r="Q151" s="375">
        <f>$B151*'PERCENTAGE SHARING'!Q112</f>
        <v>774.0156026</v>
      </c>
      <c r="R151" s="375">
        <f>$B151*'PERCENTAGE SHARING'!R112</f>
        <v>0</v>
      </c>
      <c r="S151" s="134"/>
      <c r="T151" s="134"/>
      <c r="U151" s="134"/>
      <c r="V151" s="134"/>
      <c r="W151" s="134"/>
      <c r="X151" s="134"/>
      <c r="Y151" s="134"/>
    </row>
    <row r="152" ht="22.5" customHeight="1">
      <c r="A152" s="186">
        <f>'PROP DAILY PNL'!A319</f>
        <v>45911</v>
      </c>
      <c r="B152" s="376">
        <v>12568.0</v>
      </c>
      <c r="C152" s="374">
        <f>$B152*'PERCENTAGE SHARING'!C113</f>
        <v>5934.068164</v>
      </c>
      <c r="D152" s="374">
        <f>$B152*'PERCENTAGE SHARING'!D113</f>
        <v>1375.314055</v>
      </c>
      <c r="E152" s="374">
        <f>$B152*'PERCENTAGE SHARING'!E113</f>
        <v>1136.846844</v>
      </c>
      <c r="F152" s="374">
        <f>$B152*'PERCENTAGE SHARING'!F113</f>
        <v>0</v>
      </c>
      <c r="G152" s="374">
        <f>$B152*'PERCENTAGE SHARING'!G113</f>
        <v>859.6644503</v>
      </c>
      <c r="H152" s="374">
        <f>$B152*'PERCENTAGE SHARING'!H113</f>
        <v>0</v>
      </c>
      <c r="I152" s="374">
        <f>$B152*'PERCENTAGE SHARING'!I113</f>
        <v>0</v>
      </c>
      <c r="J152" s="374">
        <f>$B152*'PERCENTAGE SHARING'!J113</f>
        <v>0</v>
      </c>
      <c r="K152" s="374">
        <f>$B152*'PERCENTAGE SHARING'!K113</f>
        <v>0</v>
      </c>
      <c r="L152" s="374">
        <f>$B152*'PERCENTAGE SHARING'!L113</f>
        <v>867.2264041</v>
      </c>
      <c r="M152" s="374">
        <f>$B152*'PERCENTAGE SHARING'!M113</f>
        <v>867.2264041</v>
      </c>
      <c r="N152" s="374">
        <f>$B152*'PERCENTAGE SHARING'!N113</f>
        <v>0</v>
      </c>
      <c r="O152" s="375">
        <f>$B152*'PERCENTAGE SHARING'!O113</f>
        <v>470.8065178</v>
      </c>
      <c r="P152" s="375">
        <f>$B152*'PERCENTAGE SHARING'!P113</f>
        <v>282.8315578</v>
      </c>
      <c r="Q152" s="375">
        <f>$B152*'PERCENTAGE SHARING'!Q113</f>
        <v>774.0156026</v>
      </c>
      <c r="R152" s="375">
        <f>$B152*'PERCENTAGE SHARING'!R113</f>
        <v>0</v>
      </c>
      <c r="S152" s="134"/>
      <c r="T152" s="134"/>
      <c r="U152" s="134"/>
      <c r="V152" s="134"/>
      <c r="W152" s="134"/>
      <c r="X152" s="134"/>
      <c r="Y152" s="134"/>
    </row>
    <row r="153" ht="22.5" customHeight="1">
      <c r="A153" s="186">
        <f>'PROP DAILY PNL'!A320</f>
        <v>45912</v>
      </c>
      <c r="B153" s="376">
        <v>12568.0</v>
      </c>
      <c r="C153" s="374">
        <f>$B153*'PERCENTAGE SHARING'!C114</f>
        <v>5934.068164</v>
      </c>
      <c r="D153" s="374">
        <f>$B153*'PERCENTAGE SHARING'!D114</f>
        <v>1375.314055</v>
      </c>
      <c r="E153" s="374">
        <f>$B153*'PERCENTAGE SHARING'!E114</f>
        <v>1136.846844</v>
      </c>
      <c r="F153" s="374">
        <f>$B153*'PERCENTAGE SHARING'!F114</f>
        <v>0</v>
      </c>
      <c r="G153" s="374">
        <f>$B153*'PERCENTAGE SHARING'!G114</f>
        <v>859.6644503</v>
      </c>
      <c r="H153" s="374">
        <f>$B153*'PERCENTAGE SHARING'!H114</f>
        <v>0</v>
      </c>
      <c r="I153" s="374">
        <f>$B153*'PERCENTAGE SHARING'!I114</f>
        <v>0</v>
      </c>
      <c r="J153" s="374">
        <f>$B153*'PERCENTAGE SHARING'!J114</f>
        <v>0</v>
      </c>
      <c r="K153" s="374">
        <f>$B153*'PERCENTAGE SHARING'!K114</f>
        <v>0</v>
      </c>
      <c r="L153" s="374">
        <f>$B153*'PERCENTAGE SHARING'!L114</f>
        <v>867.2264041</v>
      </c>
      <c r="M153" s="374">
        <f>$B153*'PERCENTAGE SHARING'!M114</f>
        <v>867.2264041</v>
      </c>
      <c r="N153" s="374">
        <f>$B153*'PERCENTAGE SHARING'!N114</f>
        <v>0</v>
      </c>
      <c r="O153" s="375">
        <f>$B153*'PERCENTAGE SHARING'!O114</f>
        <v>470.8065178</v>
      </c>
      <c r="P153" s="375">
        <f>$B153*'PERCENTAGE SHARING'!P114</f>
        <v>282.8315578</v>
      </c>
      <c r="Q153" s="375">
        <f>$B153*'PERCENTAGE SHARING'!Q114</f>
        <v>774.0156026</v>
      </c>
      <c r="R153" s="375">
        <f>$B153*'PERCENTAGE SHARING'!R114</f>
        <v>0</v>
      </c>
      <c r="S153" s="134"/>
      <c r="T153" s="134"/>
      <c r="U153" s="134"/>
      <c r="V153" s="134"/>
      <c r="W153" s="134"/>
      <c r="X153" s="134"/>
      <c r="Y153" s="134"/>
    </row>
    <row r="154" ht="22.5" customHeight="1">
      <c r="A154" s="186">
        <f>'PROP DAILY PNL'!A321</f>
        <v>45915</v>
      </c>
      <c r="B154" s="376">
        <v>12568.0</v>
      </c>
      <c r="C154" s="374">
        <f>$B154*'PERCENTAGE SHARING'!C115</f>
        <v>5934.068164</v>
      </c>
      <c r="D154" s="374">
        <f>$B154*'PERCENTAGE SHARING'!D115</f>
        <v>1375.314055</v>
      </c>
      <c r="E154" s="374">
        <f>$B154*'PERCENTAGE SHARING'!E115</f>
        <v>1136.846844</v>
      </c>
      <c r="F154" s="374">
        <f>$B154*'PERCENTAGE SHARING'!F115</f>
        <v>0</v>
      </c>
      <c r="G154" s="374">
        <f>$B154*'PERCENTAGE SHARING'!G115</f>
        <v>859.6644503</v>
      </c>
      <c r="H154" s="374">
        <f>$B154*'PERCENTAGE SHARING'!H115</f>
        <v>0</v>
      </c>
      <c r="I154" s="374">
        <f>$B154*'PERCENTAGE SHARING'!I115</f>
        <v>0</v>
      </c>
      <c r="J154" s="374">
        <f>$B154*'PERCENTAGE SHARING'!J115</f>
        <v>0</v>
      </c>
      <c r="K154" s="374">
        <f>$B154*'PERCENTAGE SHARING'!K115</f>
        <v>0</v>
      </c>
      <c r="L154" s="374">
        <f>$B154*'PERCENTAGE SHARING'!L115</f>
        <v>867.2264041</v>
      </c>
      <c r="M154" s="374">
        <f>$B154*'PERCENTAGE SHARING'!M115</f>
        <v>867.2264041</v>
      </c>
      <c r="N154" s="374">
        <f>$B154*'PERCENTAGE SHARING'!N115</f>
        <v>0</v>
      </c>
      <c r="O154" s="375">
        <f>$B154*'PERCENTAGE SHARING'!O115</f>
        <v>470.8065178</v>
      </c>
      <c r="P154" s="375">
        <f>$B154*'PERCENTAGE SHARING'!P115</f>
        <v>282.8315578</v>
      </c>
      <c r="Q154" s="375">
        <f>$B154*'PERCENTAGE SHARING'!Q115</f>
        <v>774.0156026</v>
      </c>
      <c r="R154" s="375">
        <f>$B154*'PERCENTAGE SHARING'!R115</f>
        <v>0</v>
      </c>
      <c r="S154" s="134"/>
      <c r="T154" s="134"/>
      <c r="U154" s="134"/>
      <c r="V154" s="134"/>
      <c r="W154" s="134"/>
      <c r="X154" s="134"/>
      <c r="Y154" s="134"/>
    </row>
    <row r="155" ht="22.5" customHeight="1">
      <c r="A155" s="186">
        <f>'PROP DAILY PNL'!A322</f>
        <v>45916</v>
      </c>
      <c r="B155" s="376">
        <v>12568.0</v>
      </c>
      <c r="C155" s="374">
        <f>$B155*'PERCENTAGE SHARING'!C116</f>
        <v>5934.068164</v>
      </c>
      <c r="D155" s="374">
        <f>$B155*'PERCENTAGE SHARING'!D116</f>
        <v>1375.314055</v>
      </c>
      <c r="E155" s="374">
        <f>$B155*'PERCENTAGE SHARING'!E116</f>
        <v>1136.846844</v>
      </c>
      <c r="F155" s="374">
        <f>$B155*'PERCENTAGE SHARING'!F116</f>
        <v>0</v>
      </c>
      <c r="G155" s="374">
        <f>$B155*'PERCENTAGE SHARING'!G116</f>
        <v>859.6644503</v>
      </c>
      <c r="H155" s="374">
        <f>$B155*'PERCENTAGE SHARING'!H116</f>
        <v>0</v>
      </c>
      <c r="I155" s="374">
        <f>$B155*'PERCENTAGE SHARING'!I116</f>
        <v>0</v>
      </c>
      <c r="J155" s="374">
        <f>$B155*'PERCENTAGE SHARING'!J116</f>
        <v>0</v>
      </c>
      <c r="K155" s="374">
        <f>$B155*'PERCENTAGE SHARING'!K116</f>
        <v>0</v>
      </c>
      <c r="L155" s="374">
        <f>$B155*'PERCENTAGE SHARING'!L116</f>
        <v>867.2264041</v>
      </c>
      <c r="M155" s="374">
        <f>$B155*'PERCENTAGE SHARING'!M116</f>
        <v>867.2264041</v>
      </c>
      <c r="N155" s="374">
        <f>$B155*'PERCENTAGE SHARING'!N116</f>
        <v>0</v>
      </c>
      <c r="O155" s="375">
        <f>$B155*'PERCENTAGE SHARING'!O116</f>
        <v>470.8065178</v>
      </c>
      <c r="P155" s="375">
        <f>$B155*'PERCENTAGE SHARING'!P116</f>
        <v>282.8315578</v>
      </c>
      <c r="Q155" s="375">
        <f>$B155*'PERCENTAGE SHARING'!Q116</f>
        <v>774.0156026</v>
      </c>
      <c r="R155" s="375">
        <f>$B155*'PERCENTAGE SHARING'!R116</f>
        <v>0</v>
      </c>
      <c r="S155" s="134"/>
      <c r="T155" s="134"/>
      <c r="U155" s="134"/>
      <c r="V155" s="134"/>
      <c r="W155" s="134"/>
      <c r="X155" s="134"/>
      <c r="Y155" s="134"/>
    </row>
    <row r="156" ht="22.5" customHeight="1">
      <c r="A156" s="186">
        <f>'PROP DAILY PNL'!A323</f>
        <v>45917</v>
      </c>
      <c r="B156" s="376">
        <v>12568.0</v>
      </c>
      <c r="C156" s="374">
        <f>$B156*'PERCENTAGE SHARING'!C117</f>
        <v>5934.068164</v>
      </c>
      <c r="D156" s="374">
        <f>$B156*'PERCENTAGE SHARING'!D117</f>
        <v>1375.314055</v>
      </c>
      <c r="E156" s="374">
        <f>$B156*'PERCENTAGE SHARING'!E117</f>
        <v>1136.846844</v>
      </c>
      <c r="F156" s="374">
        <f>$B156*'PERCENTAGE SHARING'!F117</f>
        <v>0</v>
      </c>
      <c r="G156" s="374">
        <f>$B156*'PERCENTAGE SHARING'!G117</f>
        <v>859.6644503</v>
      </c>
      <c r="H156" s="374">
        <f>$B156*'PERCENTAGE SHARING'!H117</f>
        <v>0</v>
      </c>
      <c r="I156" s="374">
        <f>$B156*'PERCENTAGE SHARING'!I117</f>
        <v>0</v>
      </c>
      <c r="J156" s="374">
        <f>$B156*'PERCENTAGE SHARING'!J117</f>
        <v>0</v>
      </c>
      <c r="K156" s="374">
        <f>$B156*'PERCENTAGE SHARING'!K117</f>
        <v>0</v>
      </c>
      <c r="L156" s="374">
        <f>$B156*'PERCENTAGE SHARING'!L117</f>
        <v>867.2264041</v>
      </c>
      <c r="M156" s="374">
        <f>$B156*'PERCENTAGE SHARING'!M117</f>
        <v>867.2264041</v>
      </c>
      <c r="N156" s="374">
        <f>$B156*'PERCENTAGE SHARING'!N117</f>
        <v>0</v>
      </c>
      <c r="O156" s="375">
        <f>$B156*'PERCENTAGE SHARING'!O117</f>
        <v>470.8065178</v>
      </c>
      <c r="P156" s="375">
        <f>$B156*'PERCENTAGE SHARING'!P117</f>
        <v>282.8315578</v>
      </c>
      <c r="Q156" s="375">
        <f>$B156*'PERCENTAGE SHARING'!Q117</f>
        <v>774.0156026</v>
      </c>
      <c r="R156" s="375">
        <f>$B156*'PERCENTAGE SHARING'!R117</f>
        <v>0</v>
      </c>
      <c r="S156" s="134"/>
      <c r="T156" s="134"/>
      <c r="U156" s="134"/>
      <c r="V156" s="134"/>
      <c r="W156" s="134"/>
      <c r="X156" s="134"/>
      <c r="Y156" s="134"/>
    </row>
    <row r="157" ht="22.5" customHeight="1">
      <c r="A157" s="186">
        <f>'PROP DAILY PNL'!A324</f>
        <v>45918</v>
      </c>
      <c r="B157" s="376">
        <v>12568.0</v>
      </c>
      <c r="C157" s="374">
        <f>$B157*'PERCENTAGE SHARING'!C118</f>
        <v>5934.068164</v>
      </c>
      <c r="D157" s="374">
        <f>$B157*'PERCENTAGE SHARING'!D118</f>
        <v>1375.314055</v>
      </c>
      <c r="E157" s="374">
        <f>$B157*'PERCENTAGE SHARING'!E118</f>
        <v>1136.846844</v>
      </c>
      <c r="F157" s="374">
        <f>$B157*'PERCENTAGE SHARING'!F118</f>
        <v>0</v>
      </c>
      <c r="G157" s="374">
        <f>$B157*'PERCENTAGE SHARING'!G118</f>
        <v>859.6644503</v>
      </c>
      <c r="H157" s="374">
        <f>$B157*'PERCENTAGE SHARING'!H118</f>
        <v>0</v>
      </c>
      <c r="I157" s="374">
        <f>$B157*'PERCENTAGE SHARING'!I118</f>
        <v>0</v>
      </c>
      <c r="J157" s="374">
        <f>$B157*'PERCENTAGE SHARING'!J118</f>
        <v>0</v>
      </c>
      <c r="K157" s="374">
        <f>$B157*'PERCENTAGE SHARING'!K118</f>
        <v>0</v>
      </c>
      <c r="L157" s="374">
        <f>$B157*'PERCENTAGE SHARING'!L118</f>
        <v>867.2264041</v>
      </c>
      <c r="M157" s="374">
        <f>$B157*'PERCENTAGE SHARING'!M118</f>
        <v>867.2264041</v>
      </c>
      <c r="N157" s="374">
        <f>$B157*'PERCENTAGE SHARING'!N118</f>
        <v>0</v>
      </c>
      <c r="O157" s="375">
        <f>$B157*'PERCENTAGE SHARING'!O118</f>
        <v>470.8065178</v>
      </c>
      <c r="P157" s="375">
        <f>$B157*'PERCENTAGE SHARING'!P118</f>
        <v>282.8315578</v>
      </c>
      <c r="Q157" s="375">
        <f>$B157*'PERCENTAGE SHARING'!Q118</f>
        <v>774.0156026</v>
      </c>
      <c r="R157" s="375">
        <f>$B157*'PERCENTAGE SHARING'!R118</f>
        <v>0</v>
      </c>
      <c r="S157" s="134"/>
      <c r="T157" s="134"/>
      <c r="U157" s="134"/>
      <c r="V157" s="134"/>
      <c r="W157" s="134"/>
      <c r="X157" s="134"/>
      <c r="Y157" s="134"/>
    </row>
    <row r="158" ht="22.5" customHeight="1">
      <c r="A158" s="186">
        <f>'PROP DAILY PNL'!A325</f>
        <v>45919</v>
      </c>
      <c r="B158" s="376">
        <v>12568.0</v>
      </c>
      <c r="C158" s="374">
        <f>$B158*'PERCENTAGE SHARING'!C119</f>
        <v>5934.068164</v>
      </c>
      <c r="D158" s="374">
        <f>$B158*'PERCENTAGE SHARING'!D119</f>
        <v>1375.314055</v>
      </c>
      <c r="E158" s="374">
        <f>$B158*'PERCENTAGE SHARING'!E119</f>
        <v>1136.846844</v>
      </c>
      <c r="F158" s="374">
        <f>$B158*'PERCENTAGE SHARING'!F119</f>
        <v>0</v>
      </c>
      <c r="G158" s="374">
        <f>$B158*'PERCENTAGE SHARING'!G119</f>
        <v>859.6644503</v>
      </c>
      <c r="H158" s="374">
        <f>$B158*'PERCENTAGE SHARING'!H119</f>
        <v>0</v>
      </c>
      <c r="I158" s="374">
        <f>$B158*'PERCENTAGE SHARING'!I119</f>
        <v>0</v>
      </c>
      <c r="J158" s="374">
        <f>$B158*'PERCENTAGE SHARING'!J119</f>
        <v>0</v>
      </c>
      <c r="K158" s="374">
        <f>$B158*'PERCENTAGE SHARING'!K119</f>
        <v>0</v>
      </c>
      <c r="L158" s="374">
        <f>$B158*'PERCENTAGE SHARING'!L119</f>
        <v>867.2264041</v>
      </c>
      <c r="M158" s="374">
        <f>$B158*'PERCENTAGE SHARING'!M119</f>
        <v>867.2264041</v>
      </c>
      <c r="N158" s="374">
        <f>$B158*'PERCENTAGE SHARING'!N119</f>
        <v>0</v>
      </c>
      <c r="O158" s="375">
        <f>$B158*'PERCENTAGE SHARING'!O119</f>
        <v>470.8065178</v>
      </c>
      <c r="P158" s="375">
        <f>$B158*'PERCENTAGE SHARING'!P119</f>
        <v>282.8315578</v>
      </c>
      <c r="Q158" s="375">
        <f>$B158*'PERCENTAGE SHARING'!Q119</f>
        <v>774.0156026</v>
      </c>
      <c r="R158" s="375">
        <f>$B158*'PERCENTAGE SHARING'!R119</f>
        <v>0</v>
      </c>
      <c r="S158" s="134"/>
      <c r="T158" s="134"/>
      <c r="U158" s="134"/>
      <c r="V158" s="134"/>
      <c r="W158" s="134"/>
      <c r="X158" s="134"/>
      <c r="Y158" s="134"/>
    </row>
    <row r="159" ht="22.5" customHeight="1">
      <c r="A159" s="186">
        <f>'PROP DAILY PNL'!A326</f>
        <v>45922</v>
      </c>
      <c r="B159" s="376">
        <v>12568.0</v>
      </c>
      <c r="C159" s="374">
        <f>$B159*'PERCENTAGE SHARING'!C120</f>
        <v>5934.068164</v>
      </c>
      <c r="D159" s="374">
        <f>$B159*'PERCENTAGE SHARING'!D120</f>
        <v>1375.314055</v>
      </c>
      <c r="E159" s="374">
        <f>$B159*'PERCENTAGE SHARING'!E120</f>
        <v>1136.846844</v>
      </c>
      <c r="F159" s="374">
        <f>$B159*'PERCENTAGE SHARING'!F120</f>
        <v>0</v>
      </c>
      <c r="G159" s="374">
        <f>$B159*'PERCENTAGE SHARING'!G120</f>
        <v>859.6644503</v>
      </c>
      <c r="H159" s="374">
        <f>$B159*'PERCENTAGE SHARING'!H120</f>
        <v>0</v>
      </c>
      <c r="I159" s="374">
        <f>$B159*'PERCENTAGE SHARING'!I120</f>
        <v>0</v>
      </c>
      <c r="J159" s="374">
        <f>$B159*'PERCENTAGE SHARING'!J120</f>
        <v>0</v>
      </c>
      <c r="K159" s="374">
        <f>$B159*'PERCENTAGE SHARING'!K120</f>
        <v>0</v>
      </c>
      <c r="L159" s="374">
        <f>$B159*'PERCENTAGE SHARING'!L120</f>
        <v>867.2264041</v>
      </c>
      <c r="M159" s="374">
        <f>$B159*'PERCENTAGE SHARING'!M120</f>
        <v>867.2264041</v>
      </c>
      <c r="N159" s="374">
        <f>$B159*'PERCENTAGE SHARING'!N120</f>
        <v>0</v>
      </c>
      <c r="O159" s="375">
        <f>$B159*'PERCENTAGE SHARING'!O120</f>
        <v>470.8065178</v>
      </c>
      <c r="P159" s="375">
        <f>$B159*'PERCENTAGE SHARING'!P120</f>
        <v>282.8315578</v>
      </c>
      <c r="Q159" s="375">
        <f>$B159*'PERCENTAGE SHARING'!Q120</f>
        <v>774.0156026</v>
      </c>
      <c r="R159" s="375">
        <f>$B159*'PERCENTAGE SHARING'!R120</f>
        <v>0</v>
      </c>
      <c r="S159" s="134"/>
      <c r="T159" s="134"/>
      <c r="U159" s="134"/>
      <c r="V159" s="134"/>
      <c r="W159" s="134"/>
      <c r="X159" s="134"/>
      <c r="Y159" s="134"/>
    </row>
    <row r="160" ht="22.5" customHeight="1">
      <c r="A160" s="186">
        <f>'PROP DAILY PNL'!A327</f>
        <v>45923</v>
      </c>
      <c r="B160" s="376">
        <v>12568.0</v>
      </c>
      <c r="C160" s="374">
        <f>$B160*'PERCENTAGE SHARING'!C121</f>
        <v>5934.068164</v>
      </c>
      <c r="D160" s="374">
        <f>$B160*'PERCENTAGE SHARING'!D121</f>
        <v>1375.314055</v>
      </c>
      <c r="E160" s="374">
        <f>$B160*'PERCENTAGE SHARING'!E121</f>
        <v>1136.846844</v>
      </c>
      <c r="F160" s="374">
        <f>$B160*'PERCENTAGE SHARING'!F121</f>
        <v>0</v>
      </c>
      <c r="G160" s="374">
        <f>$B160*'PERCENTAGE SHARING'!G121</f>
        <v>859.6644503</v>
      </c>
      <c r="H160" s="374">
        <f>$B160*'PERCENTAGE SHARING'!H121</f>
        <v>0</v>
      </c>
      <c r="I160" s="374">
        <f>$B160*'PERCENTAGE SHARING'!I121</f>
        <v>0</v>
      </c>
      <c r="J160" s="374">
        <f>$B160*'PERCENTAGE SHARING'!J121</f>
        <v>0</v>
      </c>
      <c r="K160" s="374">
        <f>$B160*'PERCENTAGE SHARING'!K121</f>
        <v>0</v>
      </c>
      <c r="L160" s="374">
        <f>$B160*'PERCENTAGE SHARING'!L121</f>
        <v>867.2264041</v>
      </c>
      <c r="M160" s="374">
        <f>$B160*'PERCENTAGE SHARING'!M121</f>
        <v>867.2264041</v>
      </c>
      <c r="N160" s="374">
        <f>$B160*'PERCENTAGE SHARING'!N121</f>
        <v>0</v>
      </c>
      <c r="O160" s="375">
        <f>$B160*'PERCENTAGE SHARING'!O121</f>
        <v>470.8065178</v>
      </c>
      <c r="P160" s="375">
        <f>$B160*'PERCENTAGE SHARING'!P121</f>
        <v>282.8315578</v>
      </c>
      <c r="Q160" s="375">
        <f>$B160*'PERCENTAGE SHARING'!Q121</f>
        <v>774.0156026</v>
      </c>
      <c r="R160" s="375">
        <f>$B160*'PERCENTAGE SHARING'!R121</f>
        <v>0</v>
      </c>
      <c r="S160" s="134"/>
      <c r="T160" s="134"/>
      <c r="U160" s="134"/>
      <c r="V160" s="134"/>
      <c r="W160" s="134"/>
      <c r="X160" s="134"/>
      <c r="Y160" s="134"/>
    </row>
    <row r="161" ht="22.5" customHeight="1">
      <c r="A161" s="186">
        <f>'PROP DAILY PNL'!A328</f>
        <v>45924</v>
      </c>
      <c r="B161" s="376">
        <v>12568.0</v>
      </c>
      <c r="C161" s="374">
        <f>$B161*'PERCENTAGE SHARING'!C122</f>
        <v>5934.068164</v>
      </c>
      <c r="D161" s="374">
        <f>$B161*'PERCENTAGE SHARING'!D122</f>
        <v>1375.314055</v>
      </c>
      <c r="E161" s="374">
        <f>$B161*'PERCENTAGE SHARING'!E122</f>
        <v>1136.846844</v>
      </c>
      <c r="F161" s="374">
        <f>$B161*'PERCENTAGE SHARING'!F122</f>
        <v>0</v>
      </c>
      <c r="G161" s="374">
        <f>$B161*'PERCENTAGE SHARING'!G122</f>
        <v>859.6644503</v>
      </c>
      <c r="H161" s="374">
        <f>$B161*'PERCENTAGE SHARING'!H122</f>
        <v>0</v>
      </c>
      <c r="I161" s="374">
        <f>$B161*'PERCENTAGE SHARING'!I122</f>
        <v>0</v>
      </c>
      <c r="J161" s="374">
        <f>$B161*'PERCENTAGE SHARING'!J122</f>
        <v>0</v>
      </c>
      <c r="K161" s="374">
        <f>$B161*'PERCENTAGE SHARING'!K122</f>
        <v>0</v>
      </c>
      <c r="L161" s="374">
        <f>$B161*'PERCENTAGE SHARING'!L122</f>
        <v>867.2264041</v>
      </c>
      <c r="M161" s="374">
        <f>$B161*'PERCENTAGE SHARING'!M122</f>
        <v>867.2264041</v>
      </c>
      <c r="N161" s="374">
        <f>$B161*'PERCENTAGE SHARING'!N122</f>
        <v>0</v>
      </c>
      <c r="O161" s="375">
        <f>$B161*'PERCENTAGE SHARING'!O122</f>
        <v>470.8065178</v>
      </c>
      <c r="P161" s="375">
        <f>$B161*'PERCENTAGE SHARING'!P122</f>
        <v>282.8315578</v>
      </c>
      <c r="Q161" s="375">
        <f>$B161*'PERCENTAGE SHARING'!Q122</f>
        <v>774.0156026</v>
      </c>
      <c r="R161" s="375">
        <f>$B161*'PERCENTAGE SHARING'!R122</f>
        <v>0</v>
      </c>
      <c r="S161" s="134"/>
      <c r="T161" s="134"/>
      <c r="U161" s="134"/>
      <c r="V161" s="134"/>
      <c r="W161" s="134"/>
      <c r="X161" s="134"/>
      <c r="Y161" s="134"/>
    </row>
    <row r="162" ht="22.5" customHeight="1">
      <c r="A162" s="186">
        <f>'PROP DAILY PNL'!A329</f>
        <v>45925</v>
      </c>
      <c r="B162" s="376">
        <v>12568.0</v>
      </c>
      <c r="C162" s="374">
        <f>$B162*'PERCENTAGE SHARING'!C123</f>
        <v>5934.068164</v>
      </c>
      <c r="D162" s="374">
        <f>$B162*'PERCENTAGE SHARING'!D123</f>
        <v>1375.314055</v>
      </c>
      <c r="E162" s="374">
        <f>$B162*'PERCENTAGE SHARING'!E123</f>
        <v>1136.846844</v>
      </c>
      <c r="F162" s="374">
        <f>$B162*'PERCENTAGE SHARING'!F123</f>
        <v>0</v>
      </c>
      <c r="G162" s="374">
        <f>$B162*'PERCENTAGE SHARING'!G123</f>
        <v>859.6644503</v>
      </c>
      <c r="H162" s="374">
        <f>$B162*'PERCENTAGE SHARING'!H123</f>
        <v>0</v>
      </c>
      <c r="I162" s="374">
        <f>$B162*'PERCENTAGE SHARING'!I123</f>
        <v>0</v>
      </c>
      <c r="J162" s="374">
        <f>$B162*'PERCENTAGE SHARING'!J123</f>
        <v>0</v>
      </c>
      <c r="K162" s="374">
        <f>$B162*'PERCENTAGE SHARING'!K123</f>
        <v>0</v>
      </c>
      <c r="L162" s="374">
        <f>$B162*'PERCENTAGE SHARING'!L123</f>
        <v>867.2264041</v>
      </c>
      <c r="M162" s="374">
        <f>$B162*'PERCENTAGE SHARING'!M123</f>
        <v>867.2264041</v>
      </c>
      <c r="N162" s="374">
        <f>$B162*'PERCENTAGE SHARING'!N123</f>
        <v>0</v>
      </c>
      <c r="O162" s="375">
        <f>$B162*'PERCENTAGE SHARING'!O123</f>
        <v>470.8065178</v>
      </c>
      <c r="P162" s="375">
        <f>$B162*'PERCENTAGE SHARING'!P123</f>
        <v>282.8315578</v>
      </c>
      <c r="Q162" s="375">
        <f>$B162*'PERCENTAGE SHARING'!Q123</f>
        <v>774.0156026</v>
      </c>
      <c r="R162" s="375">
        <f>$B162*'PERCENTAGE SHARING'!R123</f>
        <v>0</v>
      </c>
      <c r="S162" s="134"/>
      <c r="T162" s="134"/>
      <c r="U162" s="134"/>
      <c r="V162" s="134"/>
      <c r="W162" s="134"/>
      <c r="X162" s="134"/>
      <c r="Y162" s="134"/>
    </row>
    <row r="163" ht="22.5" customHeight="1">
      <c r="A163" s="186">
        <f>'PROP DAILY PNL'!A330</f>
        <v>45926</v>
      </c>
      <c r="B163" s="376">
        <v>12568.0</v>
      </c>
      <c r="C163" s="374">
        <f>$B163*'PERCENTAGE SHARING'!C124</f>
        <v>5934.068164</v>
      </c>
      <c r="D163" s="374">
        <f>$B163*'PERCENTAGE SHARING'!D124</f>
        <v>1375.314055</v>
      </c>
      <c r="E163" s="374">
        <f>$B163*'PERCENTAGE SHARING'!E124</f>
        <v>1136.846844</v>
      </c>
      <c r="F163" s="374">
        <f>$B163*'PERCENTAGE SHARING'!F124</f>
        <v>0</v>
      </c>
      <c r="G163" s="374">
        <f>$B163*'PERCENTAGE SHARING'!G124</f>
        <v>859.6644503</v>
      </c>
      <c r="H163" s="374">
        <f>$B163*'PERCENTAGE SHARING'!H124</f>
        <v>0</v>
      </c>
      <c r="I163" s="374">
        <f>$B163*'PERCENTAGE SHARING'!I124</f>
        <v>0</v>
      </c>
      <c r="J163" s="374">
        <f>$B163*'PERCENTAGE SHARING'!J124</f>
        <v>0</v>
      </c>
      <c r="K163" s="374">
        <f>$B163*'PERCENTAGE SHARING'!K124</f>
        <v>0</v>
      </c>
      <c r="L163" s="374">
        <f>$B163*'PERCENTAGE SHARING'!L124</f>
        <v>867.2264041</v>
      </c>
      <c r="M163" s="374">
        <f>$B163*'PERCENTAGE SHARING'!M124</f>
        <v>867.2264041</v>
      </c>
      <c r="N163" s="374">
        <f>$B163*'PERCENTAGE SHARING'!N124</f>
        <v>0</v>
      </c>
      <c r="O163" s="375">
        <f>$B163*'PERCENTAGE SHARING'!O124</f>
        <v>470.8065178</v>
      </c>
      <c r="P163" s="375">
        <f>$B163*'PERCENTAGE SHARING'!P124</f>
        <v>282.8315578</v>
      </c>
      <c r="Q163" s="375">
        <f>$B163*'PERCENTAGE SHARING'!Q124</f>
        <v>774.0156026</v>
      </c>
      <c r="R163" s="375">
        <f>$B163*'PERCENTAGE SHARING'!R124</f>
        <v>0</v>
      </c>
      <c r="S163" s="134"/>
      <c r="T163" s="134"/>
      <c r="U163" s="134"/>
      <c r="V163" s="134"/>
      <c r="W163" s="134"/>
      <c r="X163" s="134"/>
      <c r="Y163" s="134"/>
    </row>
    <row r="164" ht="22.5" customHeight="1">
      <c r="A164" s="186">
        <f>'PROP DAILY PNL'!A331</f>
        <v>45929</v>
      </c>
      <c r="B164" s="376">
        <v>12568.0</v>
      </c>
      <c r="C164" s="374">
        <f>$B164*'PERCENTAGE SHARING'!C125</f>
        <v>5934.068164</v>
      </c>
      <c r="D164" s="374">
        <f>$B164*'PERCENTAGE SHARING'!D125</f>
        <v>1375.314055</v>
      </c>
      <c r="E164" s="374">
        <f>$B164*'PERCENTAGE SHARING'!E125</f>
        <v>1136.846844</v>
      </c>
      <c r="F164" s="374">
        <f>$B164*'PERCENTAGE SHARING'!F125</f>
        <v>0</v>
      </c>
      <c r="G164" s="374">
        <f>$B164*'PERCENTAGE SHARING'!G125</f>
        <v>859.6644503</v>
      </c>
      <c r="H164" s="374">
        <f>$B164*'PERCENTAGE SHARING'!H125</f>
        <v>0</v>
      </c>
      <c r="I164" s="374">
        <f>$B164*'PERCENTAGE SHARING'!I125</f>
        <v>0</v>
      </c>
      <c r="J164" s="374">
        <f>$B164*'PERCENTAGE SHARING'!J125</f>
        <v>0</v>
      </c>
      <c r="K164" s="374">
        <f>$B164*'PERCENTAGE SHARING'!K125</f>
        <v>0</v>
      </c>
      <c r="L164" s="374">
        <f>$B164*'PERCENTAGE SHARING'!L125</f>
        <v>867.2264041</v>
      </c>
      <c r="M164" s="374">
        <f>$B164*'PERCENTAGE SHARING'!M125</f>
        <v>867.2264041</v>
      </c>
      <c r="N164" s="374">
        <f>$B164*'PERCENTAGE SHARING'!N125</f>
        <v>0</v>
      </c>
      <c r="O164" s="375">
        <f>$B164*'PERCENTAGE SHARING'!O125</f>
        <v>470.8065178</v>
      </c>
      <c r="P164" s="375">
        <f>$B164*'PERCENTAGE SHARING'!P125</f>
        <v>282.8315578</v>
      </c>
      <c r="Q164" s="375">
        <f>$B164*'PERCENTAGE SHARING'!Q125</f>
        <v>774.0156026</v>
      </c>
      <c r="R164" s="375">
        <f>$B164*'PERCENTAGE SHARING'!R125</f>
        <v>0</v>
      </c>
      <c r="S164" s="134"/>
      <c r="T164" s="134"/>
      <c r="U164" s="134"/>
      <c r="V164" s="134"/>
      <c r="W164" s="134"/>
      <c r="X164" s="134"/>
      <c r="Y164" s="134"/>
    </row>
    <row r="165" ht="22.5" customHeight="1">
      <c r="A165" s="186">
        <f>'PROP DAILY PNL'!A332</f>
        <v>45930</v>
      </c>
      <c r="B165" s="376">
        <v>12568.0</v>
      </c>
      <c r="C165" s="374">
        <f>$B165*'PERCENTAGE SHARING'!C126</f>
        <v>5934.068164</v>
      </c>
      <c r="D165" s="374">
        <f>$B165*'PERCENTAGE SHARING'!D126</f>
        <v>1375.314055</v>
      </c>
      <c r="E165" s="374">
        <f>$B165*'PERCENTAGE SHARING'!E126</f>
        <v>1136.846844</v>
      </c>
      <c r="F165" s="374">
        <f>$B165*'PERCENTAGE SHARING'!F126</f>
        <v>0</v>
      </c>
      <c r="G165" s="374">
        <f>$B165*'PERCENTAGE SHARING'!G126</f>
        <v>859.6644503</v>
      </c>
      <c r="H165" s="374">
        <f>$B165*'PERCENTAGE SHARING'!H126</f>
        <v>0</v>
      </c>
      <c r="I165" s="374">
        <f>$B165*'PERCENTAGE SHARING'!I126</f>
        <v>0</v>
      </c>
      <c r="J165" s="374">
        <f>$B165*'PERCENTAGE SHARING'!J126</f>
        <v>0</v>
      </c>
      <c r="K165" s="374">
        <f>$B165*'PERCENTAGE SHARING'!K126</f>
        <v>0</v>
      </c>
      <c r="L165" s="374">
        <f>$B165*'PERCENTAGE SHARING'!L126</f>
        <v>867.2264041</v>
      </c>
      <c r="M165" s="374">
        <f>$B165*'PERCENTAGE SHARING'!M126</f>
        <v>867.2264041</v>
      </c>
      <c r="N165" s="374">
        <f>$B165*'PERCENTAGE SHARING'!N126</f>
        <v>0</v>
      </c>
      <c r="O165" s="375">
        <f>$B165*'PERCENTAGE SHARING'!O126</f>
        <v>470.8065178</v>
      </c>
      <c r="P165" s="375">
        <f>$B165*'PERCENTAGE SHARING'!P126</f>
        <v>282.8315578</v>
      </c>
      <c r="Q165" s="375">
        <f>$B165*'PERCENTAGE SHARING'!Q126</f>
        <v>774.0156026</v>
      </c>
      <c r="R165" s="375">
        <f>$B165*'PERCENTAGE SHARING'!R126</f>
        <v>0</v>
      </c>
      <c r="S165" s="134"/>
      <c r="T165" s="134"/>
      <c r="U165" s="134"/>
      <c r="V165" s="134"/>
      <c r="W165" s="134"/>
      <c r="X165" s="134"/>
      <c r="Y165" s="134"/>
    </row>
    <row r="166" ht="22.5" customHeight="1">
      <c r="A166" s="186">
        <f>'PROP DAILY PNL'!A333</f>
        <v>45931</v>
      </c>
      <c r="B166" s="376">
        <v>11785.75</v>
      </c>
      <c r="C166" s="374">
        <f>$B166*'PERCENTAGE SHARING'!C127-250-200</f>
        <v>5128.269737</v>
      </c>
      <c r="D166" s="374">
        <f>$B166*'PERCENTAGE SHARING'!D127-100-150</f>
        <v>1039.973766</v>
      </c>
      <c r="E166" s="374">
        <f>$B166*'PERCENTAGE SHARING'!E127-100-150</f>
        <v>816.28847</v>
      </c>
      <c r="F166" s="374">
        <f>$B166*'PERCENTAGE SHARING'!F127</f>
        <v>0</v>
      </c>
      <c r="G166" s="374">
        <f>$B166*'PERCENTAGE SHARING'!G127+400</f>
        <v>1202.788376</v>
      </c>
      <c r="H166" s="374">
        <f>$B166*'PERCENTAGE SHARING'!H127</f>
        <v>0</v>
      </c>
      <c r="I166" s="374">
        <f>$B166*'PERCENTAGE SHARING'!I127</f>
        <v>0</v>
      </c>
      <c r="J166" s="374">
        <f>$B166*'PERCENTAGE SHARING'!J127</f>
        <v>0</v>
      </c>
      <c r="K166" s="374">
        <f>$B166*'PERCENTAGE SHARING'!K127</f>
        <v>0</v>
      </c>
      <c r="L166" s="374">
        <f>$B166*'PERCENTAGE SHARING'!L127+400</f>
        <v>1209.951626</v>
      </c>
      <c r="M166" s="374">
        <f>$B166*'PERCENTAGE SHARING'!M127+400</f>
        <v>1209.951626</v>
      </c>
      <c r="N166" s="374">
        <f>$B166*'PERCENTAGE SHARING'!N127</f>
        <v>0</v>
      </c>
      <c r="O166" s="375">
        <f>$B166*'PERCENTAGE SHARING'!O127-50-25</f>
        <v>366.5860438</v>
      </c>
      <c r="P166" s="375">
        <f>$B166*'PERCENTAGE SHARING'!P127-50-25</f>
        <v>190.2849965</v>
      </c>
      <c r="Q166" s="375">
        <f>$B166*'PERCENTAGE SHARING'!Q127-50-50</f>
        <v>621.6553597</v>
      </c>
      <c r="R166" s="375">
        <f>$B166*'PERCENTAGE SHARING'!R127</f>
        <v>0</v>
      </c>
      <c r="S166" s="134"/>
      <c r="T166" s="134"/>
      <c r="U166" s="134"/>
      <c r="V166" s="134"/>
      <c r="W166" s="134"/>
      <c r="X166" s="134"/>
      <c r="Y166" s="134"/>
    </row>
    <row r="167" ht="22.5" customHeight="1">
      <c r="A167" s="186">
        <f>'PROP DAILY PNL'!A334</f>
        <v>45932</v>
      </c>
      <c r="B167" s="376">
        <v>0.0</v>
      </c>
      <c r="C167" s="377">
        <v>0.0</v>
      </c>
      <c r="D167" s="377">
        <v>0.0</v>
      </c>
      <c r="E167" s="377">
        <v>0.0</v>
      </c>
      <c r="F167" s="377">
        <v>0.0</v>
      </c>
      <c r="G167" s="377">
        <v>0.0</v>
      </c>
      <c r="H167" s="377">
        <v>0.0</v>
      </c>
      <c r="I167" s="376">
        <v>0.0</v>
      </c>
      <c r="J167" s="376">
        <v>0.0</v>
      </c>
      <c r="K167" s="376">
        <v>0.0</v>
      </c>
      <c r="L167" s="376">
        <v>0.0</v>
      </c>
      <c r="M167" s="376">
        <v>0.0</v>
      </c>
      <c r="N167" s="376">
        <v>0.0</v>
      </c>
      <c r="O167" s="378">
        <v>0.0</v>
      </c>
      <c r="P167" s="378">
        <v>0.0</v>
      </c>
      <c r="Q167" s="378">
        <v>0.0</v>
      </c>
      <c r="R167" s="375">
        <f>$B167*'PERCENTAGE SHARING'!R128</f>
        <v>0</v>
      </c>
      <c r="S167" s="134"/>
      <c r="T167" s="130">
        <v>600.0</v>
      </c>
      <c r="U167" s="134"/>
      <c r="V167" s="134"/>
      <c r="W167" s="134"/>
      <c r="X167" s="134"/>
      <c r="Y167" s="134"/>
    </row>
    <row r="168" ht="22.5" customHeight="1">
      <c r="A168" s="186">
        <f>'PROP DAILY PNL'!A335</f>
        <v>45933</v>
      </c>
      <c r="B168" s="376">
        <v>11785.75</v>
      </c>
      <c r="C168" s="374">
        <f>$B168*'PERCENTAGE SHARING'!C129-250-200</f>
        <v>5128.269737</v>
      </c>
      <c r="D168" s="374">
        <f>$B168*'PERCENTAGE SHARING'!D129-100-150</f>
        <v>1039.973766</v>
      </c>
      <c r="E168" s="374">
        <f>$B168*'PERCENTAGE SHARING'!E129-100-150</f>
        <v>816.28847</v>
      </c>
      <c r="F168" s="374">
        <f>$B168*'PERCENTAGE SHARING'!F129</f>
        <v>0</v>
      </c>
      <c r="G168" s="374">
        <f>$B168*'PERCENTAGE SHARING'!G129+400</f>
        <v>1202.788376</v>
      </c>
      <c r="H168" s="374">
        <f>$B168*'PERCENTAGE SHARING'!H129</f>
        <v>0</v>
      </c>
      <c r="I168" s="374">
        <f>$B168*'PERCENTAGE SHARING'!I129</f>
        <v>0</v>
      </c>
      <c r="J168" s="374">
        <f>$B168*'PERCENTAGE SHARING'!J129</f>
        <v>0</v>
      </c>
      <c r="K168" s="374">
        <f>$B168*'PERCENTAGE SHARING'!K129</f>
        <v>0</v>
      </c>
      <c r="L168" s="374">
        <f>$B168*'PERCENTAGE SHARING'!L129+400</f>
        <v>1209.951626</v>
      </c>
      <c r="M168" s="374">
        <f>$B168*'PERCENTAGE SHARING'!M129+400</f>
        <v>1209.951626</v>
      </c>
      <c r="N168" s="374">
        <f>$B168*'PERCENTAGE SHARING'!N129</f>
        <v>0</v>
      </c>
      <c r="O168" s="375">
        <f>$B168*'PERCENTAGE SHARING'!O129-50-25</f>
        <v>366.5860438</v>
      </c>
      <c r="P168" s="375">
        <f>$B168*'PERCENTAGE SHARING'!P129-50-25</f>
        <v>190.2849965</v>
      </c>
      <c r="Q168" s="375">
        <f>$B168*'PERCENTAGE SHARING'!Q129-50-50</f>
        <v>621.6553597</v>
      </c>
      <c r="R168" s="375">
        <f>$B168*'PERCENTAGE SHARING'!R129</f>
        <v>0</v>
      </c>
      <c r="S168" s="134"/>
      <c r="T168" s="134"/>
      <c r="U168" s="134"/>
      <c r="V168" s="134"/>
      <c r="W168" s="134"/>
      <c r="X168" s="134"/>
      <c r="Y168" s="134"/>
    </row>
    <row r="169" ht="22.5" customHeight="1">
      <c r="A169" s="186">
        <f>'PROP DAILY PNL'!A336</f>
        <v>45936</v>
      </c>
      <c r="B169" s="376">
        <v>11785.75</v>
      </c>
      <c r="C169" s="374">
        <f>$B169*'PERCENTAGE SHARING'!C130-250-200</f>
        <v>5128.269737</v>
      </c>
      <c r="D169" s="374">
        <f>$B169*'PERCENTAGE SHARING'!D130-100-150</f>
        <v>1039.973766</v>
      </c>
      <c r="E169" s="374">
        <f>$B169*'PERCENTAGE SHARING'!E130-100-150</f>
        <v>816.28847</v>
      </c>
      <c r="F169" s="374">
        <f>$B169*'PERCENTAGE SHARING'!F130</f>
        <v>0</v>
      </c>
      <c r="G169" s="374">
        <f>$B169*'PERCENTAGE SHARING'!G130+400</f>
        <v>1202.788376</v>
      </c>
      <c r="H169" s="374">
        <f>$B169*'PERCENTAGE SHARING'!H130</f>
        <v>0</v>
      </c>
      <c r="I169" s="374">
        <f>$B169*'PERCENTAGE SHARING'!I130</f>
        <v>0</v>
      </c>
      <c r="J169" s="374">
        <f>$B169*'PERCENTAGE SHARING'!J130</f>
        <v>0</v>
      </c>
      <c r="K169" s="374">
        <f>$B169*'PERCENTAGE SHARING'!K130</f>
        <v>0</v>
      </c>
      <c r="L169" s="374">
        <f>$B169*'PERCENTAGE SHARING'!L130+400</f>
        <v>1209.951626</v>
      </c>
      <c r="M169" s="374">
        <f>$B169*'PERCENTAGE SHARING'!M130+400</f>
        <v>1209.951626</v>
      </c>
      <c r="N169" s="374">
        <f>$B169*'PERCENTAGE SHARING'!N130</f>
        <v>0</v>
      </c>
      <c r="O169" s="375">
        <f>$B169*'PERCENTAGE SHARING'!O130-50-25</f>
        <v>366.5860438</v>
      </c>
      <c r="P169" s="375">
        <f>$B169*'PERCENTAGE SHARING'!P130-50-25</f>
        <v>190.2849965</v>
      </c>
      <c r="Q169" s="375">
        <f>$B169*'PERCENTAGE SHARING'!Q130-50-50</f>
        <v>621.6553597</v>
      </c>
      <c r="R169" s="375">
        <f>$B169*'PERCENTAGE SHARING'!R130</f>
        <v>0</v>
      </c>
      <c r="S169" s="134"/>
      <c r="T169" s="134"/>
      <c r="U169" s="134"/>
      <c r="V169" s="134"/>
      <c r="W169" s="134"/>
      <c r="X169" s="134"/>
      <c r="Y169" s="134"/>
    </row>
    <row r="170" ht="22.5" customHeight="1">
      <c r="A170" s="186">
        <f>'PROP DAILY PNL'!A337</f>
        <v>45937</v>
      </c>
      <c r="B170" s="376">
        <v>11785.75</v>
      </c>
      <c r="C170" s="374">
        <f>$B170*'PERCENTAGE SHARING'!C131-250-200</f>
        <v>5128.269737</v>
      </c>
      <c r="D170" s="374">
        <f>$B170*'PERCENTAGE SHARING'!D131-100-150</f>
        <v>1039.973766</v>
      </c>
      <c r="E170" s="374">
        <f>$B170*'PERCENTAGE SHARING'!E131-100-150</f>
        <v>816.28847</v>
      </c>
      <c r="F170" s="374">
        <f>$B170*'PERCENTAGE SHARING'!F131</f>
        <v>0</v>
      </c>
      <c r="G170" s="374">
        <f>$B170*'PERCENTAGE SHARING'!G131+400</f>
        <v>1202.788376</v>
      </c>
      <c r="H170" s="374">
        <f>$B170*'PERCENTAGE SHARING'!H131</f>
        <v>0</v>
      </c>
      <c r="I170" s="374">
        <f>$B170*'PERCENTAGE SHARING'!I131</f>
        <v>0</v>
      </c>
      <c r="J170" s="374">
        <f>$B170*'PERCENTAGE SHARING'!J131</f>
        <v>0</v>
      </c>
      <c r="K170" s="374">
        <f>$B170*'PERCENTAGE SHARING'!K131</f>
        <v>0</v>
      </c>
      <c r="L170" s="374">
        <f>$B170*'PERCENTAGE SHARING'!L131+400</f>
        <v>1209.951626</v>
      </c>
      <c r="M170" s="374">
        <f>$B170*'PERCENTAGE SHARING'!M131+400</f>
        <v>1209.951626</v>
      </c>
      <c r="N170" s="374">
        <f>$B170*'PERCENTAGE SHARING'!N131</f>
        <v>0</v>
      </c>
      <c r="O170" s="375">
        <f>$B170*'PERCENTAGE SHARING'!O131-50-25</f>
        <v>366.5860438</v>
      </c>
      <c r="P170" s="375">
        <f>$B170*'PERCENTAGE SHARING'!P131-50-25</f>
        <v>190.2849965</v>
      </c>
      <c r="Q170" s="375">
        <f>$B170*'PERCENTAGE SHARING'!Q131-50-50</f>
        <v>621.6553597</v>
      </c>
      <c r="R170" s="375">
        <f>$B170*'PERCENTAGE SHARING'!R131</f>
        <v>0</v>
      </c>
      <c r="S170" s="134"/>
      <c r="T170" s="134"/>
      <c r="U170" s="134"/>
      <c r="V170" s="134"/>
      <c r="W170" s="134"/>
      <c r="X170" s="134"/>
      <c r="Y170" s="134"/>
    </row>
    <row r="171" ht="22.5" customHeight="1">
      <c r="A171" s="186">
        <f>'PROP DAILY PNL'!A338</f>
        <v>45938</v>
      </c>
      <c r="B171" s="376">
        <v>11785.75</v>
      </c>
      <c r="C171" s="374">
        <f>$B171*'PERCENTAGE SHARING'!C132-250-200</f>
        <v>5128.269737</v>
      </c>
      <c r="D171" s="374">
        <f>$B171*'PERCENTAGE SHARING'!D132-100-150</f>
        <v>1039.973766</v>
      </c>
      <c r="E171" s="374">
        <f>$B171*'PERCENTAGE SHARING'!E132-100-150</f>
        <v>816.28847</v>
      </c>
      <c r="F171" s="374">
        <f>$B171*'PERCENTAGE SHARING'!F132</f>
        <v>0</v>
      </c>
      <c r="G171" s="374">
        <f>$B171*'PERCENTAGE SHARING'!G132+400</f>
        <v>1202.788376</v>
      </c>
      <c r="H171" s="374">
        <f>$B171*'PERCENTAGE SHARING'!H132</f>
        <v>0</v>
      </c>
      <c r="I171" s="374">
        <f>$B171*'PERCENTAGE SHARING'!I132</f>
        <v>0</v>
      </c>
      <c r="J171" s="374">
        <f>$B171*'PERCENTAGE SHARING'!J132</f>
        <v>0</v>
      </c>
      <c r="K171" s="374">
        <f>$B171*'PERCENTAGE SHARING'!K132</f>
        <v>0</v>
      </c>
      <c r="L171" s="374">
        <f>$B171*'PERCENTAGE SHARING'!L132+400</f>
        <v>1209.951626</v>
      </c>
      <c r="M171" s="374">
        <f>$B171*'PERCENTAGE SHARING'!M132+400</f>
        <v>1209.951626</v>
      </c>
      <c r="N171" s="374">
        <f>$B171*'PERCENTAGE SHARING'!N132</f>
        <v>0</v>
      </c>
      <c r="O171" s="375">
        <f>$B171*'PERCENTAGE SHARING'!O132-50-25</f>
        <v>366.5860438</v>
      </c>
      <c r="P171" s="375">
        <f>$B171*'PERCENTAGE SHARING'!P132-50-25</f>
        <v>190.2849965</v>
      </c>
      <c r="Q171" s="375">
        <f>$B171*'PERCENTAGE SHARING'!Q132-50-50</f>
        <v>621.6553597</v>
      </c>
      <c r="R171" s="375">
        <f>$B171*'PERCENTAGE SHARING'!R132</f>
        <v>0</v>
      </c>
      <c r="S171" s="134"/>
      <c r="T171" s="134"/>
      <c r="U171" s="134"/>
      <c r="V171" s="134"/>
      <c r="W171" s="134"/>
      <c r="X171" s="134"/>
      <c r="Y171" s="134"/>
    </row>
    <row r="172" ht="22.5" customHeight="1">
      <c r="A172" s="186">
        <f>'PROP DAILY PNL'!A339</f>
        <v>45939</v>
      </c>
      <c r="B172" s="376">
        <v>11785.75</v>
      </c>
      <c r="C172" s="374">
        <f>$B172*'PERCENTAGE SHARING'!C133-250-200</f>
        <v>5128.269737</v>
      </c>
      <c r="D172" s="374">
        <f>$B172*'PERCENTAGE SHARING'!D133-100-150</f>
        <v>1039.973766</v>
      </c>
      <c r="E172" s="374">
        <f>$B172*'PERCENTAGE SHARING'!E133-100-150</f>
        <v>816.28847</v>
      </c>
      <c r="F172" s="374">
        <f>$B172*'PERCENTAGE SHARING'!F133</f>
        <v>0</v>
      </c>
      <c r="G172" s="374">
        <f>$B172*'PERCENTAGE SHARING'!G133+400</f>
        <v>1202.788376</v>
      </c>
      <c r="H172" s="374">
        <f>$B172*'PERCENTAGE SHARING'!H133</f>
        <v>0</v>
      </c>
      <c r="I172" s="374">
        <f>$B172*'PERCENTAGE SHARING'!I133</f>
        <v>0</v>
      </c>
      <c r="J172" s="374">
        <f>$B172*'PERCENTAGE SHARING'!J133</f>
        <v>0</v>
      </c>
      <c r="K172" s="374">
        <f>$B172*'PERCENTAGE SHARING'!K133</f>
        <v>0</v>
      </c>
      <c r="L172" s="374">
        <f>$B172*'PERCENTAGE SHARING'!L133+400</f>
        <v>1209.951626</v>
      </c>
      <c r="M172" s="374">
        <f>$B172*'PERCENTAGE SHARING'!M133+400</f>
        <v>1209.951626</v>
      </c>
      <c r="N172" s="374">
        <f>$B172*'PERCENTAGE SHARING'!N133</f>
        <v>0</v>
      </c>
      <c r="O172" s="375">
        <f>$B172*'PERCENTAGE SHARING'!O133-50-25</f>
        <v>366.5860438</v>
      </c>
      <c r="P172" s="375">
        <f>$B172*'PERCENTAGE SHARING'!P133-50-25</f>
        <v>190.2849965</v>
      </c>
      <c r="Q172" s="375">
        <f>$B172*'PERCENTAGE SHARING'!Q133-50-50</f>
        <v>621.6553597</v>
      </c>
      <c r="R172" s="375">
        <f>$B172*'PERCENTAGE SHARING'!R133</f>
        <v>0</v>
      </c>
      <c r="S172" s="134"/>
      <c r="T172" s="134"/>
      <c r="U172" s="134"/>
      <c r="V172" s="134"/>
      <c r="W172" s="134"/>
      <c r="X172" s="134"/>
      <c r="Y172" s="134"/>
    </row>
    <row r="173" ht="22.5" customHeight="1">
      <c r="A173" s="186">
        <f>'PROP DAILY PNL'!A340</f>
        <v>45940</v>
      </c>
      <c r="B173" s="376">
        <v>11785.75</v>
      </c>
      <c r="C173" s="374">
        <f>$B173*'PERCENTAGE SHARING'!C134-250-200</f>
        <v>5128.269737</v>
      </c>
      <c r="D173" s="374">
        <f>$B173*'PERCENTAGE SHARING'!D134-100-150</f>
        <v>1039.973766</v>
      </c>
      <c r="E173" s="374">
        <f>$B173*'PERCENTAGE SHARING'!E134-100-150</f>
        <v>816.28847</v>
      </c>
      <c r="F173" s="374">
        <f>$B173*'PERCENTAGE SHARING'!F134</f>
        <v>0</v>
      </c>
      <c r="G173" s="374">
        <f>$B173*'PERCENTAGE SHARING'!G134+400</f>
        <v>1202.788376</v>
      </c>
      <c r="H173" s="374">
        <f>$B173*'PERCENTAGE SHARING'!H134</f>
        <v>0</v>
      </c>
      <c r="I173" s="374">
        <f>$B173*'PERCENTAGE SHARING'!I134</f>
        <v>0</v>
      </c>
      <c r="J173" s="374">
        <f>$B173*'PERCENTAGE SHARING'!J134</f>
        <v>0</v>
      </c>
      <c r="K173" s="374">
        <f>$B173*'PERCENTAGE SHARING'!K134</f>
        <v>0</v>
      </c>
      <c r="L173" s="374">
        <f>$B173*'PERCENTAGE SHARING'!L134+400</f>
        <v>1209.951626</v>
      </c>
      <c r="M173" s="374">
        <f>$B173*'PERCENTAGE SHARING'!M134+400</f>
        <v>1209.951626</v>
      </c>
      <c r="N173" s="374">
        <f>$B173*'PERCENTAGE SHARING'!N134</f>
        <v>0</v>
      </c>
      <c r="O173" s="375">
        <f>$B173*'PERCENTAGE SHARING'!O134-50-25</f>
        <v>366.5860438</v>
      </c>
      <c r="P173" s="375">
        <f>$B173*'PERCENTAGE SHARING'!P134-50-25</f>
        <v>190.2849965</v>
      </c>
      <c r="Q173" s="375">
        <f>$B173*'PERCENTAGE SHARING'!Q134-50-50</f>
        <v>621.6553597</v>
      </c>
      <c r="R173" s="375">
        <f>$B173*'PERCENTAGE SHARING'!R134</f>
        <v>0</v>
      </c>
      <c r="S173" s="134"/>
      <c r="T173" s="134"/>
      <c r="U173" s="134"/>
      <c r="V173" s="134"/>
      <c r="W173" s="134"/>
      <c r="X173" s="134"/>
      <c r="Y173" s="134"/>
    </row>
    <row r="174" ht="22.5" customHeight="1">
      <c r="A174" s="186">
        <f>'PROP DAILY PNL'!A341</f>
        <v>45943</v>
      </c>
      <c r="B174" s="376">
        <v>11785.75</v>
      </c>
      <c r="C174" s="374">
        <f>$B174*'PERCENTAGE SHARING'!C135-250-200</f>
        <v>5128.269737</v>
      </c>
      <c r="D174" s="374">
        <f>$B174*'PERCENTAGE SHARING'!D135-100-150</f>
        <v>1039.973766</v>
      </c>
      <c r="E174" s="374">
        <f>$B174*'PERCENTAGE SHARING'!E135-100-150</f>
        <v>816.28847</v>
      </c>
      <c r="F174" s="374">
        <f>$B174*'PERCENTAGE SHARING'!F135</f>
        <v>0</v>
      </c>
      <c r="G174" s="374">
        <f>$B174*'PERCENTAGE SHARING'!G135+400</f>
        <v>1202.788376</v>
      </c>
      <c r="H174" s="374">
        <f>$B174*'PERCENTAGE SHARING'!H135</f>
        <v>0</v>
      </c>
      <c r="I174" s="374">
        <f>$B174*'PERCENTAGE SHARING'!I135</f>
        <v>0</v>
      </c>
      <c r="J174" s="374">
        <f>$B174*'PERCENTAGE SHARING'!J135</f>
        <v>0</v>
      </c>
      <c r="K174" s="374">
        <f>$B174*'PERCENTAGE SHARING'!K135</f>
        <v>0</v>
      </c>
      <c r="L174" s="374">
        <f>$B174*'PERCENTAGE SHARING'!L135+400</f>
        <v>1209.951626</v>
      </c>
      <c r="M174" s="374">
        <f>$B174*'PERCENTAGE SHARING'!M135+400</f>
        <v>1209.951626</v>
      </c>
      <c r="N174" s="374">
        <f>$B174*'PERCENTAGE SHARING'!N135</f>
        <v>0</v>
      </c>
      <c r="O174" s="375">
        <f>$B174*'PERCENTAGE SHARING'!O135-50-25</f>
        <v>366.5860438</v>
      </c>
      <c r="P174" s="375">
        <f>$B174*'PERCENTAGE SHARING'!P135-50-25</f>
        <v>190.2849965</v>
      </c>
      <c r="Q174" s="375">
        <f>$B174*'PERCENTAGE SHARING'!Q135-50-50</f>
        <v>621.6553597</v>
      </c>
      <c r="R174" s="375">
        <f>$B174*'PERCENTAGE SHARING'!R135</f>
        <v>0</v>
      </c>
      <c r="S174" s="134"/>
      <c r="T174" s="134"/>
      <c r="U174" s="134"/>
      <c r="V174" s="134"/>
      <c r="W174" s="134"/>
      <c r="X174" s="134"/>
      <c r="Y174" s="134"/>
    </row>
    <row r="175" ht="22.5" customHeight="1">
      <c r="A175" s="186">
        <f>'PROP DAILY PNL'!A342</f>
        <v>45944</v>
      </c>
      <c r="B175" s="376">
        <v>11785.75</v>
      </c>
      <c r="C175" s="374">
        <f>$B175*'PERCENTAGE SHARING'!C136-250-200</f>
        <v>5128.269737</v>
      </c>
      <c r="D175" s="374">
        <f>$B175*'PERCENTAGE SHARING'!D136-100-150</f>
        <v>1039.973766</v>
      </c>
      <c r="E175" s="374">
        <f>$B175*'PERCENTAGE SHARING'!E136-100-150</f>
        <v>816.28847</v>
      </c>
      <c r="F175" s="374">
        <f>$B175*'PERCENTAGE SHARING'!F136</f>
        <v>0</v>
      </c>
      <c r="G175" s="374">
        <f>$B175*'PERCENTAGE SHARING'!G136+400</f>
        <v>1202.788376</v>
      </c>
      <c r="H175" s="374">
        <f>$B175*'PERCENTAGE SHARING'!H136</f>
        <v>0</v>
      </c>
      <c r="I175" s="374">
        <f>$B175*'PERCENTAGE SHARING'!I136</f>
        <v>0</v>
      </c>
      <c r="J175" s="374">
        <f>$B175*'PERCENTAGE SHARING'!J136</f>
        <v>0</v>
      </c>
      <c r="K175" s="374">
        <f>$B175*'PERCENTAGE SHARING'!K136</f>
        <v>0</v>
      </c>
      <c r="L175" s="374">
        <f>$B175*'PERCENTAGE SHARING'!L136+400</f>
        <v>1209.951626</v>
      </c>
      <c r="M175" s="374">
        <f>$B175*'PERCENTAGE SHARING'!M136+400</f>
        <v>1209.951626</v>
      </c>
      <c r="N175" s="374">
        <f>$B175*'PERCENTAGE SHARING'!N136</f>
        <v>0</v>
      </c>
      <c r="O175" s="375">
        <f>$B175*'PERCENTAGE SHARING'!O136-50-25</f>
        <v>366.5860438</v>
      </c>
      <c r="P175" s="375">
        <f>$B175*'PERCENTAGE SHARING'!P136-50-25</f>
        <v>190.2849965</v>
      </c>
      <c r="Q175" s="375">
        <f>$B175*'PERCENTAGE SHARING'!Q136-50-50</f>
        <v>621.6553597</v>
      </c>
      <c r="R175" s="375">
        <f>$B175*'PERCENTAGE SHARING'!R136</f>
        <v>0</v>
      </c>
      <c r="S175" s="134"/>
      <c r="T175" s="134"/>
      <c r="U175" s="134"/>
      <c r="V175" s="134"/>
      <c r="W175" s="134"/>
      <c r="X175" s="134"/>
      <c r="Y175" s="134"/>
    </row>
    <row r="176" ht="22.5" customHeight="1">
      <c r="A176" s="186">
        <f>'PROP DAILY PNL'!A343</f>
        <v>45945</v>
      </c>
      <c r="B176" s="376">
        <v>11785.75</v>
      </c>
      <c r="C176" s="374">
        <f>$B176*'PERCENTAGE SHARING'!C137-250-200</f>
        <v>5128.269737</v>
      </c>
      <c r="D176" s="374">
        <f>$B176*'PERCENTAGE SHARING'!D137-100-150</f>
        <v>1039.973766</v>
      </c>
      <c r="E176" s="374">
        <f>$B176*'PERCENTAGE SHARING'!E137-100-150</f>
        <v>816.28847</v>
      </c>
      <c r="F176" s="374">
        <f>$B176*'PERCENTAGE SHARING'!F137</f>
        <v>0</v>
      </c>
      <c r="G176" s="374">
        <f>$B176*'PERCENTAGE SHARING'!G137+400</f>
        <v>1202.788376</v>
      </c>
      <c r="H176" s="374">
        <f>$B176*'PERCENTAGE SHARING'!H137</f>
        <v>0</v>
      </c>
      <c r="I176" s="374">
        <f>$B176*'PERCENTAGE SHARING'!I137</f>
        <v>0</v>
      </c>
      <c r="J176" s="374">
        <f>$B176*'PERCENTAGE SHARING'!J137</f>
        <v>0</v>
      </c>
      <c r="K176" s="374">
        <f>$B176*'PERCENTAGE SHARING'!K137</f>
        <v>0</v>
      </c>
      <c r="L176" s="374">
        <f>$B176*'PERCENTAGE SHARING'!L137+400</f>
        <v>1209.951626</v>
      </c>
      <c r="M176" s="374">
        <f>$B176*'PERCENTAGE SHARING'!M137+400</f>
        <v>1209.951626</v>
      </c>
      <c r="N176" s="374">
        <f>$B176*'PERCENTAGE SHARING'!N137</f>
        <v>0</v>
      </c>
      <c r="O176" s="375">
        <f>$B176*'PERCENTAGE SHARING'!O137-50-25</f>
        <v>366.5860438</v>
      </c>
      <c r="P176" s="375">
        <f>$B176*'PERCENTAGE SHARING'!P137-50-25</f>
        <v>190.2849965</v>
      </c>
      <c r="Q176" s="375">
        <f>$B176*'PERCENTAGE SHARING'!Q137-50-50</f>
        <v>621.6553597</v>
      </c>
      <c r="R176" s="375">
        <f>$B176*'PERCENTAGE SHARING'!R137</f>
        <v>0</v>
      </c>
      <c r="S176" s="134"/>
      <c r="T176" s="134"/>
      <c r="U176" s="134"/>
      <c r="V176" s="134"/>
      <c r="W176" s="134"/>
      <c r="X176" s="134"/>
      <c r="Y176" s="134"/>
    </row>
    <row r="177" ht="22.5" customHeight="1">
      <c r="A177" s="186">
        <f>'PROP DAILY PNL'!A344</f>
        <v>45946</v>
      </c>
      <c r="B177" s="376">
        <v>11785.75</v>
      </c>
      <c r="C177" s="374">
        <f>$B177*'PERCENTAGE SHARING'!C138-250-200</f>
        <v>5128.269737</v>
      </c>
      <c r="D177" s="374">
        <f>$B177*'PERCENTAGE SHARING'!D138-100-150</f>
        <v>1039.973766</v>
      </c>
      <c r="E177" s="374">
        <f>$B177*'PERCENTAGE SHARING'!E138-100-150</f>
        <v>816.28847</v>
      </c>
      <c r="F177" s="374">
        <f>$B177*'PERCENTAGE SHARING'!F138</f>
        <v>0</v>
      </c>
      <c r="G177" s="374">
        <f>$B177*'PERCENTAGE SHARING'!G138+400</f>
        <v>1202.788376</v>
      </c>
      <c r="H177" s="374">
        <f>$B177*'PERCENTAGE SHARING'!H138</f>
        <v>0</v>
      </c>
      <c r="I177" s="374">
        <f>$B177*'PERCENTAGE SHARING'!I138</f>
        <v>0</v>
      </c>
      <c r="J177" s="374">
        <f>$B177*'PERCENTAGE SHARING'!J138</f>
        <v>0</v>
      </c>
      <c r="K177" s="374">
        <f>$B177*'PERCENTAGE SHARING'!K138</f>
        <v>0</v>
      </c>
      <c r="L177" s="374">
        <f>$B177*'PERCENTAGE SHARING'!L138+400</f>
        <v>1209.951626</v>
      </c>
      <c r="M177" s="374">
        <f>$B177*'PERCENTAGE SHARING'!M138+400</f>
        <v>1209.951626</v>
      </c>
      <c r="N177" s="374">
        <f>$B177*'PERCENTAGE SHARING'!N138</f>
        <v>0</v>
      </c>
      <c r="O177" s="375">
        <f>$B177*'PERCENTAGE SHARING'!O138-50-25</f>
        <v>366.5860438</v>
      </c>
      <c r="P177" s="375">
        <f>$B177*'PERCENTAGE SHARING'!P138-50-25</f>
        <v>190.2849965</v>
      </c>
      <c r="Q177" s="375">
        <f>$B177*'PERCENTAGE SHARING'!Q138-50-50</f>
        <v>621.6553597</v>
      </c>
      <c r="R177" s="375">
        <f>$B177*'PERCENTAGE SHARING'!R138</f>
        <v>0</v>
      </c>
      <c r="S177" s="134"/>
      <c r="T177" s="134"/>
      <c r="U177" s="134"/>
      <c r="V177" s="134"/>
      <c r="W177" s="134"/>
      <c r="X177" s="134"/>
      <c r="Y177" s="134"/>
    </row>
    <row r="178" ht="22.5" customHeight="1">
      <c r="A178" s="186">
        <f>'PROP DAILY PNL'!A345</f>
        <v>45947</v>
      </c>
      <c r="B178" s="376">
        <v>11785.75</v>
      </c>
      <c r="C178" s="374">
        <f>$B178*'PERCENTAGE SHARING'!C139-250-200</f>
        <v>5128.269737</v>
      </c>
      <c r="D178" s="374">
        <f>$B178*'PERCENTAGE SHARING'!D139-100-150</f>
        <v>1039.973766</v>
      </c>
      <c r="E178" s="374">
        <f>$B178*'PERCENTAGE SHARING'!E139-100-150</f>
        <v>816.28847</v>
      </c>
      <c r="F178" s="374">
        <f>$B178*'PERCENTAGE SHARING'!F139</f>
        <v>0</v>
      </c>
      <c r="G178" s="374">
        <f>$B178*'PERCENTAGE SHARING'!G139+400</f>
        <v>1202.788376</v>
      </c>
      <c r="H178" s="374">
        <f>$B178*'PERCENTAGE SHARING'!H139</f>
        <v>0</v>
      </c>
      <c r="I178" s="374">
        <f>$B178*'PERCENTAGE SHARING'!I139</f>
        <v>0</v>
      </c>
      <c r="J178" s="374">
        <f>$B178*'PERCENTAGE SHARING'!J139</f>
        <v>0</v>
      </c>
      <c r="K178" s="374">
        <f>$B178*'PERCENTAGE SHARING'!K139</f>
        <v>0</v>
      </c>
      <c r="L178" s="374">
        <f>$B178*'PERCENTAGE SHARING'!L139+400</f>
        <v>1209.951626</v>
      </c>
      <c r="M178" s="374">
        <f>$B178*'PERCENTAGE SHARING'!M139+400</f>
        <v>1209.951626</v>
      </c>
      <c r="N178" s="374">
        <f>$B178*'PERCENTAGE SHARING'!N139</f>
        <v>0</v>
      </c>
      <c r="O178" s="375">
        <f>$B178*'PERCENTAGE SHARING'!O139-50-25</f>
        <v>366.5860438</v>
      </c>
      <c r="P178" s="375">
        <f>$B178*'PERCENTAGE SHARING'!P139-50-25</f>
        <v>190.2849965</v>
      </c>
      <c r="Q178" s="375">
        <f>$B178*'PERCENTAGE SHARING'!Q139-50-50</f>
        <v>621.6553597</v>
      </c>
      <c r="R178" s="375">
        <f>$B178*'PERCENTAGE SHARING'!R139</f>
        <v>0</v>
      </c>
      <c r="S178" s="134"/>
      <c r="T178" s="134"/>
      <c r="U178" s="134"/>
      <c r="V178" s="134"/>
      <c r="W178" s="134"/>
      <c r="X178" s="134"/>
      <c r="Y178" s="134"/>
    </row>
    <row r="179" ht="22.5" customHeight="1">
      <c r="A179" s="186">
        <f>'PROP DAILY PNL'!A346</f>
        <v>45950</v>
      </c>
      <c r="B179" s="376">
        <v>8418.4</v>
      </c>
      <c r="C179" s="374">
        <f>$B179*'PERCENTAGE SHARING'!C140-250-200</f>
        <v>4169.399359</v>
      </c>
      <c r="D179" s="374">
        <f>$B179*'PERCENTAGE SHARING'!D140-100-150</f>
        <v>818.235182</v>
      </c>
      <c r="E179" s="374">
        <f>$B179*'PERCENTAGE SHARING'!E140-100-150</f>
        <v>633.0000174</v>
      </c>
      <c r="F179" s="374">
        <f>$B179*'PERCENTAGE SHARING'!F140</f>
        <v>0</v>
      </c>
      <c r="G179" s="374">
        <f>$B179*'PERCENTAGE SHARING'!G140+400</f>
        <v>1064.793974</v>
      </c>
      <c r="H179" s="374">
        <f>$B179*'PERCENTAGE SHARING'!H140</f>
        <v>0</v>
      </c>
      <c r="I179" s="374">
        <f>$B179*'PERCENTAGE SHARING'!I140</f>
        <v>0</v>
      </c>
      <c r="J179" s="374">
        <f>$B179*'PERCENTAGE SHARING'!J140</f>
        <v>0</v>
      </c>
      <c r="K179" s="374">
        <f>$B179*'PERCENTAGE SHARING'!K140</f>
        <v>0</v>
      </c>
      <c r="L179" s="379">
        <v>0.0</v>
      </c>
      <c r="M179" s="379">
        <v>0.0</v>
      </c>
      <c r="N179" s="374">
        <f>$B179*'PERCENTAGE SHARING'!N140</f>
        <v>0</v>
      </c>
      <c r="O179" s="375">
        <f>$B179*'PERCENTAGE SHARING'!O140-50-25</f>
        <v>290.6801094</v>
      </c>
      <c r="P179" s="375">
        <f>$B179*'PERCENTAGE SHARING'!P140-50-25</f>
        <v>144.6841316</v>
      </c>
      <c r="Q179" s="375">
        <f>$B179*'PERCENTAGE SHARING'!Q140-50-50</f>
        <v>497.6072265</v>
      </c>
      <c r="R179" s="375">
        <f>$B179*'PERCENTAGE SHARING'!R140</f>
        <v>0</v>
      </c>
      <c r="S179" s="134"/>
      <c r="T179" s="134"/>
      <c r="U179" s="134"/>
      <c r="V179" s="134"/>
      <c r="W179" s="134"/>
      <c r="X179" s="134"/>
      <c r="Y179" s="134"/>
    </row>
    <row r="180" ht="22.5" customHeight="1">
      <c r="A180" s="186">
        <f>'PROP DAILY PNL'!A347</f>
        <v>45951</v>
      </c>
      <c r="B180" s="376">
        <v>0.0</v>
      </c>
      <c r="C180" s="379">
        <v>0.0</v>
      </c>
      <c r="D180" s="379">
        <v>0.0</v>
      </c>
      <c r="E180" s="379">
        <v>0.0</v>
      </c>
      <c r="F180" s="379">
        <v>0.0</v>
      </c>
      <c r="G180" s="379">
        <v>0.0</v>
      </c>
      <c r="H180" s="379">
        <v>0.0</v>
      </c>
      <c r="I180" s="379">
        <v>0.0</v>
      </c>
      <c r="J180" s="379">
        <v>0.0</v>
      </c>
      <c r="K180" s="379">
        <v>0.0</v>
      </c>
      <c r="L180" s="379">
        <v>0.0</v>
      </c>
      <c r="M180" s="379">
        <v>0.0</v>
      </c>
      <c r="N180" s="379">
        <v>0.0</v>
      </c>
      <c r="O180" s="380">
        <v>0.0</v>
      </c>
      <c r="P180" s="380">
        <v>0.0</v>
      </c>
      <c r="Q180" s="380">
        <v>0.0</v>
      </c>
      <c r="R180" s="375">
        <f>$B180*'PERCENTAGE SHARING'!R141</f>
        <v>0</v>
      </c>
      <c r="S180" s="134"/>
      <c r="T180" s="134"/>
      <c r="U180" s="134"/>
      <c r="V180" s="134"/>
      <c r="W180" s="134"/>
      <c r="X180" s="134"/>
      <c r="Y180" s="134"/>
    </row>
    <row r="181" ht="22.5" customHeight="1">
      <c r="A181" s="186">
        <f>'PROP DAILY PNL'!A348</f>
        <v>45952</v>
      </c>
      <c r="B181" s="376">
        <v>0.0</v>
      </c>
      <c r="C181" s="379">
        <v>0.0</v>
      </c>
      <c r="D181" s="379">
        <v>0.0</v>
      </c>
      <c r="E181" s="379">
        <v>0.0</v>
      </c>
      <c r="F181" s="379">
        <v>0.0</v>
      </c>
      <c r="G181" s="379">
        <v>0.0</v>
      </c>
      <c r="H181" s="379">
        <v>0.0</v>
      </c>
      <c r="I181" s="379">
        <v>0.0</v>
      </c>
      <c r="J181" s="379">
        <v>0.0</v>
      </c>
      <c r="K181" s="379">
        <v>0.0</v>
      </c>
      <c r="L181" s="379">
        <v>0.0</v>
      </c>
      <c r="M181" s="379">
        <v>0.0</v>
      </c>
      <c r="N181" s="379">
        <v>0.0</v>
      </c>
      <c r="O181" s="380">
        <v>0.0</v>
      </c>
      <c r="P181" s="380">
        <v>0.0</v>
      </c>
      <c r="Q181" s="380">
        <v>0.0</v>
      </c>
      <c r="R181" s="375">
        <f>$B181*'PERCENTAGE SHARING'!R142</f>
        <v>0</v>
      </c>
      <c r="S181" s="134"/>
      <c r="T181" s="134"/>
      <c r="U181" s="134"/>
      <c r="V181" s="134"/>
      <c r="W181" s="134"/>
      <c r="X181" s="134"/>
      <c r="Y181" s="134"/>
    </row>
    <row r="182" ht="22.5" customHeight="1">
      <c r="A182" s="186">
        <f>'PROP DAILY PNL'!A349</f>
        <v>45953</v>
      </c>
      <c r="B182" s="376">
        <v>8418.4</v>
      </c>
      <c r="C182" s="374">
        <f>$B182*'PERCENTAGE SHARING'!C143-25</f>
        <v>4594.399359</v>
      </c>
      <c r="D182" s="374">
        <f>$B182*'PERCENTAGE SHARING'!D143-100</f>
        <v>968.235182</v>
      </c>
      <c r="E182" s="374">
        <f>$B182*'PERCENTAGE SHARING'!E143-100</f>
        <v>783.0000174</v>
      </c>
      <c r="F182" s="374">
        <f>$B182*'PERCENTAGE SHARING'!F143</f>
        <v>0</v>
      </c>
      <c r="G182" s="374">
        <f>$B182*'PERCENTAGE SHARING'!G143+400</f>
        <v>1064.793974</v>
      </c>
      <c r="H182" s="374">
        <f>$B182*'PERCENTAGE SHARING'!H143</f>
        <v>0</v>
      </c>
      <c r="I182" s="374">
        <f>$B182*'PERCENTAGE SHARING'!I143</f>
        <v>0</v>
      </c>
      <c r="J182" s="374">
        <f>$B182*'PERCENTAGE SHARING'!J143</f>
        <v>0</v>
      </c>
      <c r="K182" s="374">
        <f>$B182*'PERCENTAGE SHARING'!K143</f>
        <v>0</v>
      </c>
      <c r="L182" s="374">
        <f>$B182*'PERCENTAGE SHARING'!L143</f>
        <v>0</v>
      </c>
      <c r="M182" s="374">
        <f>$B182*'PERCENTAGE SHARING'!M143</f>
        <v>0</v>
      </c>
      <c r="N182" s="374">
        <f>$B182*'PERCENTAGE SHARING'!N143</f>
        <v>0</v>
      </c>
      <c r="O182" s="375">
        <f>$B182*'PERCENTAGE SHARING'!O143-50</f>
        <v>315.6801094</v>
      </c>
      <c r="P182" s="375">
        <f>$B182*'PERCENTAGE SHARING'!P143-50</f>
        <v>169.6841316</v>
      </c>
      <c r="Q182" s="375">
        <f>$B182*'PERCENTAGE SHARING'!Q143-75</f>
        <v>522.6072265</v>
      </c>
      <c r="R182" s="375">
        <f>$B182*'PERCENTAGE SHARING'!R143</f>
        <v>0</v>
      </c>
      <c r="S182" s="134"/>
      <c r="T182" s="134"/>
      <c r="U182" s="134"/>
      <c r="V182" s="134"/>
      <c r="W182" s="134"/>
      <c r="X182" s="134"/>
      <c r="Y182" s="134"/>
    </row>
    <row r="183" ht="22.5" customHeight="1">
      <c r="A183" s="186">
        <f>'PROP DAILY PNL'!A350</f>
        <v>45954</v>
      </c>
      <c r="B183" s="376">
        <v>8418.4</v>
      </c>
      <c r="C183" s="374">
        <f>$B183*'PERCENTAGE SHARING'!C144-25</f>
        <v>4594.399359</v>
      </c>
      <c r="D183" s="374">
        <f>$B183*'PERCENTAGE SHARING'!D144-100</f>
        <v>968.235182</v>
      </c>
      <c r="E183" s="374">
        <f>$B183*'PERCENTAGE SHARING'!E144-100</f>
        <v>783.0000174</v>
      </c>
      <c r="F183" s="374">
        <f>$B183*'PERCENTAGE SHARING'!F144</f>
        <v>0</v>
      </c>
      <c r="G183" s="374">
        <f>$B183*'PERCENTAGE SHARING'!G144+400</f>
        <v>1064.793974</v>
      </c>
      <c r="H183" s="374">
        <f>$B183*'PERCENTAGE SHARING'!H144</f>
        <v>0</v>
      </c>
      <c r="I183" s="374">
        <f>$B183*'PERCENTAGE SHARING'!I144</f>
        <v>0</v>
      </c>
      <c r="J183" s="374">
        <f>$B183*'PERCENTAGE SHARING'!J144</f>
        <v>0</v>
      </c>
      <c r="K183" s="374">
        <f>$B183*'PERCENTAGE SHARING'!K144</f>
        <v>0</v>
      </c>
      <c r="L183" s="374">
        <f>$B183*'PERCENTAGE SHARING'!L144</f>
        <v>0</v>
      </c>
      <c r="M183" s="374">
        <f>$B183*'PERCENTAGE SHARING'!M144</f>
        <v>0</v>
      </c>
      <c r="N183" s="374">
        <f>$B183*'PERCENTAGE SHARING'!N144</f>
        <v>0</v>
      </c>
      <c r="O183" s="375">
        <f>$B183*'PERCENTAGE SHARING'!O144-50</f>
        <v>315.6801094</v>
      </c>
      <c r="P183" s="375">
        <f>$B183*'PERCENTAGE SHARING'!P144-50</f>
        <v>169.6841316</v>
      </c>
      <c r="Q183" s="375">
        <f>$B183*'PERCENTAGE SHARING'!Q144-75</f>
        <v>522.6072265</v>
      </c>
      <c r="R183" s="375">
        <f>$B183*'PERCENTAGE SHARING'!R144</f>
        <v>0</v>
      </c>
      <c r="S183" s="134"/>
      <c r="T183" s="134"/>
      <c r="U183" s="134"/>
      <c r="V183" s="134"/>
      <c r="W183" s="134"/>
      <c r="X183" s="134"/>
      <c r="Y183" s="134"/>
    </row>
    <row r="184" ht="22.5" customHeight="1">
      <c r="A184" s="186">
        <f>'PROP DAILY PNL'!A351</f>
        <v>45957</v>
      </c>
      <c r="B184" s="376">
        <v>8418.4</v>
      </c>
      <c r="C184" s="374">
        <f>$B184*'PERCENTAGE SHARING'!C145-25</f>
        <v>4594.399359</v>
      </c>
      <c r="D184" s="374">
        <f>$B184*'PERCENTAGE SHARING'!D145-100</f>
        <v>968.235182</v>
      </c>
      <c r="E184" s="374">
        <f>$B184*'PERCENTAGE SHARING'!E145-100</f>
        <v>783.0000174</v>
      </c>
      <c r="F184" s="374">
        <f>$B184*'PERCENTAGE SHARING'!F145</f>
        <v>0</v>
      </c>
      <c r="G184" s="374">
        <f>$B184*'PERCENTAGE SHARING'!G145+400</f>
        <v>1064.793974</v>
      </c>
      <c r="H184" s="374">
        <f>$B184*'PERCENTAGE SHARING'!H145</f>
        <v>0</v>
      </c>
      <c r="I184" s="374">
        <f>$B184*'PERCENTAGE SHARING'!I145</f>
        <v>0</v>
      </c>
      <c r="J184" s="374">
        <f>$B184*'PERCENTAGE SHARING'!J145</f>
        <v>0</v>
      </c>
      <c r="K184" s="374">
        <f>$B184*'PERCENTAGE SHARING'!K145</f>
        <v>0</v>
      </c>
      <c r="L184" s="374">
        <f>$B184*'PERCENTAGE SHARING'!L145</f>
        <v>0</v>
      </c>
      <c r="M184" s="374">
        <f>$B184*'PERCENTAGE SHARING'!M145</f>
        <v>0</v>
      </c>
      <c r="N184" s="374">
        <f>$B184*'PERCENTAGE SHARING'!N145</f>
        <v>0</v>
      </c>
      <c r="O184" s="375">
        <f>$B184*'PERCENTAGE SHARING'!O145-50</f>
        <v>315.6801094</v>
      </c>
      <c r="P184" s="375">
        <f>$B184*'PERCENTAGE SHARING'!P145-50</f>
        <v>169.6841316</v>
      </c>
      <c r="Q184" s="375">
        <f>$B184*'PERCENTAGE SHARING'!Q145-75</f>
        <v>522.6072265</v>
      </c>
      <c r="R184" s="375">
        <f>$B184*'PERCENTAGE SHARING'!R145</f>
        <v>0</v>
      </c>
      <c r="S184" s="134"/>
      <c r="T184" s="134"/>
      <c r="U184" s="134"/>
      <c r="V184" s="134"/>
      <c r="W184" s="134"/>
      <c r="X184" s="134"/>
      <c r="Y184" s="134"/>
    </row>
    <row r="185" ht="22.5" customHeight="1">
      <c r="A185" s="186">
        <f>'PROP DAILY PNL'!A352</f>
        <v>45958</v>
      </c>
      <c r="B185" s="376">
        <v>8418.4</v>
      </c>
      <c r="C185" s="374">
        <f>$B185*'PERCENTAGE SHARING'!C146-25</f>
        <v>4594.399359</v>
      </c>
      <c r="D185" s="374">
        <f>$B185*'PERCENTAGE SHARING'!D146-100</f>
        <v>968.235182</v>
      </c>
      <c r="E185" s="374">
        <f>$B185*'PERCENTAGE SHARING'!E146-100</f>
        <v>783.0000174</v>
      </c>
      <c r="F185" s="374">
        <f>$B185*'PERCENTAGE SHARING'!F146</f>
        <v>0</v>
      </c>
      <c r="G185" s="374">
        <f>$B185*'PERCENTAGE SHARING'!G146+400</f>
        <v>1064.793974</v>
      </c>
      <c r="H185" s="374">
        <f>$B185*'PERCENTAGE SHARING'!H146</f>
        <v>0</v>
      </c>
      <c r="I185" s="374">
        <f>$B185*'PERCENTAGE SHARING'!I146</f>
        <v>0</v>
      </c>
      <c r="J185" s="374">
        <f>$B185*'PERCENTAGE SHARING'!J146</f>
        <v>0</v>
      </c>
      <c r="K185" s="374">
        <f>$B185*'PERCENTAGE SHARING'!K146</f>
        <v>0</v>
      </c>
      <c r="L185" s="374">
        <f>$B185*'PERCENTAGE SHARING'!L146</f>
        <v>0</v>
      </c>
      <c r="M185" s="374">
        <f>$B185*'PERCENTAGE SHARING'!M146</f>
        <v>0</v>
      </c>
      <c r="N185" s="374">
        <f>$B185*'PERCENTAGE SHARING'!N146</f>
        <v>0</v>
      </c>
      <c r="O185" s="375">
        <f>$B185*'PERCENTAGE SHARING'!O146-50</f>
        <v>315.6801094</v>
      </c>
      <c r="P185" s="375">
        <f>$B185*'PERCENTAGE SHARING'!P146-50</f>
        <v>169.6841316</v>
      </c>
      <c r="Q185" s="375">
        <f>$B185*'PERCENTAGE SHARING'!Q146-75</f>
        <v>522.6072265</v>
      </c>
      <c r="R185" s="375">
        <f>$B185*'PERCENTAGE SHARING'!R146</f>
        <v>0</v>
      </c>
      <c r="S185" s="134"/>
      <c r="T185" s="134"/>
      <c r="U185" s="134"/>
      <c r="V185" s="134"/>
      <c r="W185" s="134"/>
      <c r="X185" s="134"/>
      <c r="Y185" s="134"/>
    </row>
    <row r="186" ht="22.5" customHeight="1">
      <c r="A186" s="186">
        <f>'PROP DAILY PNL'!A353</f>
        <v>45959</v>
      </c>
      <c r="B186" s="376">
        <v>8418.4</v>
      </c>
      <c r="C186" s="374">
        <f>$B186*'PERCENTAGE SHARING'!C147-25</f>
        <v>4594.399359</v>
      </c>
      <c r="D186" s="374">
        <f>$B186*'PERCENTAGE SHARING'!D147-100</f>
        <v>968.235182</v>
      </c>
      <c r="E186" s="374">
        <f>$B186*'PERCENTAGE SHARING'!E147-100</f>
        <v>783.0000174</v>
      </c>
      <c r="F186" s="374">
        <f>$B186*'PERCENTAGE SHARING'!F147</f>
        <v>0</v>
      </c>
      <c r="G186" s="374">
        <f>$B186*'PERCENTAGE SHARING'!G147+400</f>
        <v>1064.793974</v>
      </c>
      <c r="H186" s="374">
        <f>$B186*'PERCENTAGE SHARING'!H147</f>
        <v>0</v>
      </c>
      <c r="I186" s="374">
        <f>$B186*'PERCENTAGE SHARING'!I147</f>
        <v>0</v>
      </c>
      <c r="J186" s="374">
        <f>$B186*'PERCENTAGE SHARING'!J147</f>
        <v>0</v>
      </c>
      <c r="K186" s="374">
        <f>$B186*'PERCENTAGE SHARING'!K147</f>
        <v>0</v>
      </c>
      <c r="L186" s="374">
        <f>$B186*'PERCENTAGE SHARING'!L147</f>
        <v>0</v>
      </c>
      <c r="M186" s="374">
        <f>$B186*'PERCENTAGE SHARING'!M147</f>
        <v>0</v>
      </c>
      <c r="N186" s="374">
        <f>$B186*'PERCENTAGE SHARING'!N147</f>
        <v>0</v>
      </c>
      <c r="O186" s="375">
        <f>$B186*'PERCENTAGE SHARING'!O147-50</f>
        <v>315.6801094</v>
      </c>
      <c r="P186" s="375">
        <f>$B186*'PERCENTAGE SHARING'!P147-50</f>
        <v>169.6841316</v>
      </c>
      <c r="Q186" s="375">
        <f>$B186*'PERCENTAGE SHARING'!Q147-75</f>
        <v>522.6072265</v>
      </c>
      <c r="R186" s="375">
        <f>$B186*'PERCENTAGE SHARING'!R147</f>
        <v>0</v>
      </c>
      <c r="S186" s="134"/>
      <c r="T186" s="134"/>
      <c r="U186" s="134"/>
      <c r="V186" s="134"/>
      <c r="W186" s="134"/>
      <c r="X186" s="134"/>
      <c r="Y186" s="134"/>
    </row>
    <row r="187" ht="22.5" customHeight="1">
      <c r="A187" s="186">
        <f>'PROP DAILY PNL'!A354</f>
        <v>45960</v>
      </c>
      <c r="B187" s="376">
        <v>8418.4</v>
      </c>
      <c r="C187" s="374">
        <f>$B187*'PERCENTAGE SHARING'!C148-25</f>
        <v>4594.399359</v>
      </c>
      <c r="D187" s="374">
        <f>$B187*'PERCENTAGE SHARING'!D148-100</f>
        <v>968.235182</v>
      </c>
      <c r="E187" s="374">
        <f>$B187*'PERCENTAGE SHARING'!E148-100</f>
        <v>783.0000174</v>
      </c>
      <c r="F187" s="374">
        <f>$B187*'PERCENTAGE SHARING'!F148</f>
        <v>0</v>
      </c>
      <c r="G187" s="374">
        <f>$B187*'PERCENTAGE SHARING'!G148+400</f>
        <v>1064.793974</v>
      </c>
      <c r="H187" s="374">
        <f>$B187*'PERCENTAGE SHARING'!H148</f>
        <v>0</v>
      </c>
      <c r="I187" s="374">
        <f>$B187*'PERCENTAGE SHARING'!I148</f>
        <v>0</v>
      </c>
      <c r="J187" s="374">
        <f>$B187*'PERCENTAGE SHARING'!J148</f>
        <v>0</v>
      </c>
      <c r="K187" s="374">
        <f>$B187*'PERCENTAGE SHARING'!K148</f>
        <v>0</v>
      </c>
      <c r="L187" s="374">
        <f>$B187*'PERCENTAGE SHARING'!L148</f>
        <v>0</v>
      </c>
      <c r="M187" s="374">
        <f>$B187*'PERCENTAGE SHARING'!M148</f>
        <v>0</v>
      </c>
      <c r="N187" s="374">
        <f>$B187*'PERCENTAGE SHARING'!N148</f>
        <v>0</v>
      </c>
      <c r="O187" s="375">
        <f>$B187*'PERCENTAGE SHARING'!O148-50</f>
        <v>315.6801094</v>
      </c>
      <c r="P187" s="375">
        <f>$B187*'PERCENTAGE SHARING'!P148-50</f>
        <v>169.6841316</v>
      </c>
      <c r="Q187" s="375">
        <f>$B187*'PERCENTAGE SHARING'!Q148-75</f>
        <v>522.6072265</v>
      </c>
      <c r="R187" s="375">
        <f>$B187*'PERCENTAGE SHARING'!R148</f>
        <v>0</v>
      </c>
      <c r="S187" s="134"/>
      <c r="T187" s="134"/>
      <c r="U187" s="134"/>
      <c r="V187" s="134"/>
      <c r="W187" s="134"/>
      <c r="X187" s="134"/>
      <c r="Y187" s="134"/>
    </row>
    <row r="188" ht="22.5" customHeight="1">
      <c r="A188" s="186">
        <f>'PROP DAILY PNL'!A355</f>
        <v>45961</v>
      </c>
      <c r="B188" s="376">
        <v>8418.4</v>
      </c>
      <c r="C188" s="374">
        <f>$B188*'PERCENTAGE SHARING'!C149-25</f>
        <v>4594.399359</v>
      </c>
      <c r="D188" s="374">
        <f>$B188*'PERCENTAGE SHARING'!D149-100</f>
        <v>968.235182</v>
      </c>
      <c r="E188" s="374">
        <f>$B188*'PERCENTAGE SHARING'!E149-100</f>
        <v>783.0000174</v>
      </c>
      <c r="F188" s="374">
        <f>$B188*'PERCENTAGE SHARING'!F149</f>
        <v>0</v>
      </c>
      <c r="G188" s="374">
        <f>$B188*'PERCENTAGE SHARING'!G149+400</f>
        <v>1064.793974</v>
      </c>
      <c r="H188" s="374">
        <f>$B188*'PERCENTAGE SHARING'!H149</f>
        <v>0</v>
      </c>
      <c r="I188" s="374">
        <f>$B188*'PERCENTAGE SHARING'!I149</f>
        <v>0</v>
      </c>
      <c r="J188" s="374">
        <f>$B188*'PERCENTAGE SHARING'!J149</f>
        <v>0</v>
      </c>
      <c r="K188" s="374">
        <f>$B188*'PERCENTAGE SHARING'!K149</f>
        <v>0</v>
      </c>
      <c r="L188" s="374">
        <f>$B188*'PERCENTAGE SHARING'!L149</f>
        <v>0</v>
      </c>
      <c r="M188" s="374">
        <f>$B188*'PERCENTAGE SHARING'!M149</f>
        <v>0</v>
      </c>
      <c r="N188" s="374">
        <f>$B188*'PERCENTAGE SHARING'!N149</f>
        <v>0</v>
      </c>
      <c r="O188" s="375">
        <f>$B188*'PERCENTAGE SHARING'!O149-50</f>
        <v>315.6801094</v>
      </c>
      <c r="P188" s="375">
        <f>$B188*'PERCENTAGE SHARING'!P149-50</f>
        <v>169.6841316</v>
      </c>
      <c r="Q188" s="375">
        <f>$B188*'PERCENTAGE SHARING'!Q149-75</f>
        <v>522.6072265</v>
      </c>
      <c r="R188" s="375">
        <f>$B188*'PERCENTAGE SHARING'!R149</f>
        <v>0</v>
      </c>
      <c r="S188" s="134"/>
      <c r="T188" s="134"/>
      <c r="U188" s="134"/>
      <c r="V188" s="134"/>
      <c r="W188" s="134"/>
      <c r="X188" s="134"/>
      <c r="Y188" s="134"/>
    </row>
    <row r="189" ht="22.5" customHeight="1">
      <c r="A189" s="186">
        <f>'PROP DAILY PNL'!A356</f>
        <v>45964</v>
      </c>
      <c r="B189" s="381"/>
      <c r="C189" s="374">
        <f>$B189*'PERCENTAGE SHARING'!C150</f>
        <v>0</v>
      </c>
      <c r="D189" s="374">
        <f>$B189*'PERCENTAGE SHARING'!D150</f>
        <v>0</v>
      </c>
      <c r="E189" s="374">
        <f>$B189*'PERCENTAGE SHARING'!E150</f>
        <v>0</v>
      </c>
      <c r="F189" s="374">
        <f>$B189*'PERCENTAGE SHARING'!F150</f>
        <v>0</v>
      </c>
      <c r="G189" s="374">
        <f>$B189*'PERCENTAGE SHARING'!G150</f>
        <v>0</v>
      </c>
      <c r="H189" s="374">
        <f>$B189*'PERCENTAGE SHARING'!H150</f>
        <v>0</v>
      </c>
      <c r="I189" s="374">
        <f>$B189*'PERCENTAGE SHARING'!I150</f>
        <v>0</v>
      </c>
      <c r="J189" s="374">
        <f>$B189*'PERCENTAGE SHARING'!J150</f>
        <v>0</v>
      </c>
      <c r="K189" s="374">
        <f>$B189*'PERCENTAGE SHARING'!K150</f>
        <v>0</v>
      </c>
      <c r="L189" s="374">
        <f>$B189*'PERCENTAGE SHARING'!L150</f>
        <v>0</v>
      </c>
      <c r="M189" s="374">
        <f>$B189*'PERCENTAGE SHARING'!M150</f>
        <v>0</v>
      </c>
      <c r="N189" s="374">
        <f>$B189*'PERCENTAGE SHARING'!N150</f>
        <v>0</v>
      </c>
      <c r="O189" s="375">
        <f>$B189*'PERCENTAGE SHARING'!O150</f>
        <v>0</v>
      </c>
      <c r="P189" s="375">
        <f>$B189*'PERCENTAGE SHARING'!P150</f>
        <v>0</v>
      </c>
      <c r="Q189" s="375">
        <f>$B189*'PERCENTAGE SHARING'!Q150</f>
        <v>0</v>
      </c>
      <c r="R189" s="375">
        <f>$B189*'PERCENTAGE SHARING'!R150</f>
        <v>0</v>
      </c>
      <c r="S189" s="134"/>
      <c r="T189" s="134"/>
      <c r="U189" s="134"/>
      <c r="V189" s="134"/>
      <c r="W189" s="134"/>
      <c r="X189" s="134"/>
      <c r="Y189" s="134"/>
    </row>
    <row r="190" ht="22.5" customHeight="1">
      <c r="A190" s="186">
        <f>'PROP DAILY PNL'!A357</f>
        <v>45965</v>
      </c>
      <c r="B190" s="381"/>
      <c r="C190" s="374">
        <f>$B190*'PERCENTAGE SHARING'!C151</f>
        <v>0</v>
      </c>
      <c r="D190" s="374">
        <f>$B190*'PERCENTAGE SHARING'!D151</f>
        <v>0</v>
      </c>
      <c r="E190" s="374">
        <f>$B190*'PERCENTAGE SHARING'!E151</f>
        <v>0</v>
      </c>
      <c r="F190" s="374">
        <f>$B190*'PERCENTAGE SHARING'!F151</f>
        <v>0</v>
      </c>
      <c r="G190" s="374">
        <f>$B190*'PERCENTAGE SHARING'!G151</f>
        <v>0</v>
      </c>
      <c r="H190" s="374">
        <f>$B190*'PERCENTAGE SHARING'!H151</f>
        <v>0</v>
      </c>
      <c r="I190" s="374">
        <f>$B190*'PERCENTAGE SHARING'!I151</f>
        <v>0</v>
      </c>
      <c r="J190" s="374">
        <f>$B190*'PERCENTAGE SHARING'!J151</f>
        <v>0</v>
      </c>
      <c r="K190" s="374">
        <f>$B190*'PERCENTAGE SHARING'!K151</f>
        <v>0</v>
      </c>
      <c r="L190" s="374">
        <f>$B190*'PERCENTAGE SHARING'!L151</f>
        <v>0</v>
      </c>
      <c r="M190" s="374">
        <f>$B190*'PERCENTAGE SHARING'!M151</f>
        <v>0</v>
      </c>
      <c r="N190" s="374">
        <f>$B190*'PERCENTAGE SHARING'!N151</f>
        <v>0</v>
      </c>
      <c r="O190" s="375">
        <f>$B190*'PERCENTAGE SHARING'!O151</f>
        <v>0</v>
      </c>
      <c r="P190" s="375">
        <f>$B190*'PERCENTAGE SHARING'!P151</f>
        <v>0</v>
      </c>
      <c r="Q190" s="375">
        <f>$B190*'PERCENTAGE SHARING'!Q151</f>
        <v>0</v>
      </c>
      <c r="R190" s="375">
        <f>$B190*'PERCENTAGE SHARING'!R151</f>
        <v>0</v>
      </c>
      <c r="S190" s="134"/>
      <c r="T190" s="134"/>
      <c r="U190" s="134"/>
      <c r="V190" s="134"/>
      <c r="W190" s="134"/>
      <c r="X190" s="134"/>
      <c r="Y190" s="134"/>
    </row>
    <row r="191" ht="22.5" customHeight="1">
      <c r="A191" s="186">
        <f>'PROP DAILY PNL'!A358</f>
        <v>45966</v>
      </c>
      <c r="B191" s="381"/>
      <c r="C191" s="374">
        <f>$B191*'PERCENTAGE SHARING'!C152</f>
        <v>0</v>
      </c>
      <c r="D191" s="374">
        <f>$B191*'PERCENTAGE SHARING'!D152</f>
        <v>0</v>
      </c>
      <c r="E191" s="374">
        <f>$B191*'PERCENTAGE SHARING'!E152</f>
        <v>0</v>
      </c>
      <c r="F191" s="374">
        <f>$B191*'PERCENTAGE SHARING'!F152</f>
        <v>0</v>
      </c>
      <c r="G191" s="374">
        <f>$B191*'PERCENTAGE SHARING'!G152</f>
        <v>0</v>
      </c>
      <c r="H191" s="374">
        <f>$B191*'PERCENTAGE SHARING'!H152</f>
        <v>0</v>
      </c>
      <c r="I191" s="374">
        <f>$B191*'PERCENTAGE SHARING'!I152</f>
        <v>0</v>
      </c>
      <c r="J191" s="374">
        <f>$B191*'PERCENTAGE SHARING'!J152</f>
        <v>0</v>
      </c>
      <c r="K191" s="374">
        <f>$B191*'PERCENTAGE SHARING'!K152</f>
        <v>0</v>
      </c>
      <c r="L191" s="374">
        <f>$B191*'PERCENTAGE SHARING'!L152</f>
        <v>0</v>
      </c>
      <c r="M191" s="374">
        <f>$B191*'PERCENTAGE SHARING'!M152</f>
        <v>0</v>
      </c>
      <c r="N191" s="374">
        <f>$B191*'PERCENTAGE SHARING'!N152</f>
        <v>0</v>
      </c>
      <c r="O191" s="375">
        <f>$B191*'PERCENTAGE SHARING'!O152</f>
        <v>0</v>
      </c>
      <c r="P191" s="375">
        <f>$B191*'PERCENTAGE SHARING'!P152</f>
        <v>0</v>
      </c>
      <c r="Q191" s="375">
        <f>$B191*'PERCENTAGE SHARING'!Q152</f>
        <v>0</v>
      </c>
      <c r="R191" s="375">
        <f>$B191*'PERCENTAGE SHARING'!R152</f>
        <v>0</v>
      </c>
      <c r="S191" s="134"/>
      <c r="T191" s="134"/>
      <c r="U191" s="134"/>
      <c r="V191" s="134"/>
      <c r="W191" s="134"/>
      <c r="X191" s="134"/>
      <c r="Y191" s="134"/>
    </row>
    <row r="192" ht="22.5" customHeight="1">
      <c r="A192" s="186">
        <f>'PROP DAILY PNL'!A359</f>
        <v>45967</v>
      </c>
      <c r="B192" s="381"/>
      <c r="C192" s="374">
        <f>$B192*'PERCENTAGE SHARING'!C153</f>
        <v>0</v>
      </c>
      <c r="D192" s="374">
        <f>$B192*'PERCENTAGE SHARING'!D153</f>
        <v>0</v>
      </c>
      <c r="E192" s="374">
        <f>$B192*'PERCENTAGE SHARING'!E153</f>
        <v>0</v>
      </c>
      <c r="F192" s="374">
        <f>$B192*'PERCENTAGE SHARING'!F153</f>
        <v>0</v>
      </c>
      <c r="G192" s="374">
        <f>$B192*'PERCENTAGE SHARING'!G153</f>
        <v>0</v>
      </c>
      <c r="H192" s="374">
        <f>$B192*'PERCENTAGE SHARING'!H153</f>
        <v>0</v>
      </c>
      <c r="I192" s="374">
        <f>$B192*'PERCENTAGE SHARING'!I153</f>
        <v>0</v>
      </c>
      <c r="J192" s="374">
        <f>$B192*'PERCENTAGE SHARING'!J153</f>
        <v>0</v>
      </c>
      <c r="K192" s="374">
        <f>$B192*'PERCENTAGE SHARING'!K153</f>
        <v>0</v>
      </c>
      <c r="L192" s="374">
        <f>$B192*'PERCENTAGE SHARING'!L153</f>
        <v>0</v>
      </c>
      <c r="M192" s="374">
        <f>$B192*'PERCENTAGE SHARING'!M153</f>
        <v>0</v>
      </c>
      <c r="N192" s="374">
        <f>$B192*'PERCENTAGE SHARING'!N153</f>
        <v>0</v>
      </c>
      <c r="O192" s="375">
        <f>$B192*'PERCENTAGE SHARING'!O153</f>
        <v>0</v>
      </c>
      <c r="P192" s="375">
        <f>$B192*'PERCENTAGE SHARING'!P153</f>
        <v>0</v>
      </c>
      <c r="Q192" s="375">
        <f>$B192*'PERCENTAGE SHARING'!Q153</f>
        <v>0</v>
      </c>
      <c r="R192" s="375">
        <f>$B192*'PERCENTAGE SHARING'!R153</f>
        <v>0</v>
      </c>
      <c r="S192" s="134"/>
      <c r="T192" s="134"/>
      <c r="U192" s="134"/>
      <c r="V192" s="134"/>
      <c r="W192" s="134"/>
      <c r="X192" s="134"/>
      <c r="Y192" s="134"/>
    </row>
    <row r="193" ht="22.5" customHeight="1">
      <c r="A193" s="186">
        <f>'PROP DAILY PNL'!A360</f>
        <v>45968</v>
      </c>
      <c r="B193" s="381"/>
      <c r="C193" s="374">
        <f>$B193*'PERCENTAGE SHARING'!C154</f>
        <v>0</v>
      </c>
      <c r="D193" s="374">
        <f>$B193*'PERCENTAGE SHARING'!D154</f>
        <v>0</v>
      </c>
      <c r="E193" s="374">
        <f>$B193*'PERCENTAGE SHARING'!E154</f>
        <v>0</v>
      </c>
      <c r="F193" s="374">
        <f>$B193*'PERCENTAGE SHARING'!F154</f>
        <v>0</v>
      </c>
      <c r="G193" s="374">
        <f>$B193*'PERCENTAGE SHARING'!G154</f>
        <v>0</v>
      </c>
      <c r="H193" s="374">
        <f>$B193*'PERCENTAGE SHARING'!H154</f>
        <v>0</v>
      </c>
      <c r="I193" s="374">
        <f>$B193*'PERCENTAGE SHARING'!I154</f>
        <v>0</v>
      </c>
      <c r="J193" s="374">
        <f>$B193*'PERCENTAGE SHARING'!J154</f>
        <v>0</v>
      </c>
      <c r="K193" s="374">
        <f>$B193*'PERCENTAGE SHARING'!K154</f>
        <v>0</v>
      </c>
      <c r="L193" s="374">
        <f>$B193*'PERCENTAGE SHARING'!L154</f>
        <v>0</v>
      </c>
      <c r="M193" s="374">
        <f>$B193*'PERCENTAGE SHARING'!M154</f>
        <v>0</v>
      </c>
      <c r="N193" s="374">
        <f>$B193*'PERCENTAGE SHARING'!N154</f>
        <v>0</v>
      </c>
      <c r="O193" s="375">
        <f>$B193*'PERCENTAGE SHARING'!O154</f>
        <v>0</v>
      </c>
      <c r="P193" s="375">
        <f>$B193*'PERCENTAGE SHARING'!P154</f>
        <v>0</v>
      </c>
      <c r="Q193" s="375">
        <f>$B193*'PERCENTAGE SHARING'!Q154</f>
        <v>0</v>
      </c>
      <c r="R193" s="375">
        <f>$B193*'PERCENTAGE SHARING'!R154</f>
        <v>0</v>
      </c>
      <c r="S193" s="134"/>
      <c r="T193" s="134"/>
      <c r="U193" s="134"/>
      <c r="V193" s="134"/>
      <c r="W193" s="134"/>
      <c r="X193" s="134"/>
      <c r="Y193" s="134"/>
    </row>
    <row r="194" ht="22.5" customHeight="1">
      <c r="A194" s="186">
        <f>'PROP DAILY PNL'!A361</f>
        <v>45971</v>
      </c>
      <c r="B194" s="381"/>
      <c r="C194" s="374">
        <f>$B194*'PERCENTAGE SHARING'!C155</f>
        <v>0</v>
      </c>
      <c r="D194" s="374">
        <f>$B194*'PERCENTAGE SHARING'!D155</f>
        <v>0</v>
      </c>
      <c r="E194" s="374">
        <f>$B194*'PERCENTAGE SHARING'!E155</f>
        <v>0</v>
      </c>
      <c r="F194" s="374">
        <f>$B194*'PERCENTAGE SHARING'!F155</f>
        <v>0</v>
      </c>
      <c r="G194" s="374">
        <f>$B194*'PERCENTAGE SHARING'!G155</f>
        <v>0</v>
      </c>
      <c r="H194" s="374">
        <f>$B194*'PERCENTAGE SHARING'!H155</f>
        <v>0</v>
      </c>
      <c r="I194" s="374">
        <f>$B194*'PERCENTAGE SHARING'!I155</f>
        <v>0</v>
      </c>
      <c r="J194" s="374">
        <f>$B194*'PERCENTAGE SHARING'!J155</f>
        <v>0</v>
      </c>
      <c r="K194" s="374">
        <f>$B194*'PERCENTAGE SHARING'!K155</f>
        <v>0</v>
      </c>
      <c r="L194" s="374">
        <f>$B194*'PERCENTAGE SHARING'!L155</f>
        <v>0</v>
      </c>
      <c r="M194" s="374">
        <f>$B194*'PERCENTAGE SHARING'!M155</f>
        <v>0</v>
      </c>
      <c r="N194" s="374">
        <f>$B194*'PERCENTAGE SHARING'!N155</f>
        <v>0</v>
      </c>
      <c r="O194" s="375">
        <f>$B194*'PERCENTAGE SHARING'!O155</f>
        <v>0</v>
      </c>
      <c r="P194" s="375">
        <f>$B194*'PERCENTAGE SHARING'!P155</f>
        <v>0</v>
      </c>
      <c r="Q194" s="375">
        <f>$B194*'PERCENTAGE SHARING'!Q155</f>
        <v>0</v>
      </c>
      <c r="R194" s="375">
        <f>$B194*'PERCENTAGE SHARING'!R155</f>
        <v>0</v>
      </c>
      <c r="S194" s="134"/>
      <c r="T194" s="134"/>
      <c r="U194" s="134"/>
      <c r="V194" s="134"/>
      <c r="W194" s="134"/>
      <c r="X194" s="134"/>
      <c r="Y194" s="134"/>
    </row>
    <row r="195" ht="22.5" customHeight="1">
      <c r="A195" s="186">
        <f>'PROP DAILY PNL'!A362</f>
        <v>45972</v>
      </c>
      <c r="B195" s="381"/>
      <c r="C195" s="374">
        <f>$B195*'PERCENTAGE SHARING'!C156</f>
        <v>0</v>
      </c>
      <c r="D195" s="374">
        <f>$B195*'PERCENTAGE SHARING'!D156</f>
        <v>0</v>
      </c>
      <c r="E195" s="374">
        <f>$B195*'PERCENTAGE SHARING'!E156</f>
        <v>0</v>
      </c>
      <c r="F195" s="374">
        <f>$B195*'PERCENTAGE SHARING'!F156</f>
        <v>0</v>
      </c>
      <c r="G195" s="374">
        <f>$B195*'PERCENTAGE SHARING'!G156</f>
        <v>0</v>
      </c>
      <c r="H195" s="374">
        <f>$B195*'PERCENTAGE SHARING'!H156</f>
        <v>0</v>
      </c>
      <c r="I195" s="374">
        <f>$B195*'PERCENTAGE SHARING'!I156</f>
        <v>0</v>
      </c>
      <c r="J195" s="374">
        <f>$B195*'PERCENTAGE SHARING'!J156</f>
        <v>0</v>
      </c>
      <c r="K195" s="374">
        <f>$B195*'PERCENTAGE SHARING'!K156</f>
        <v>0</v>
      </c>
      <c r="L195" s="374">
        <f>$B195*'PERCENTAGE SHARING'!L156</f>
        <v>0</v>
      </c>
      <c r="M195" s="374">
        <f>$B195*'PERCENTAGE SHARING'!M156</f>
        <v>0</v>
      </c>
      <c r="N195" s="374">
        <f>$B195*'PERCENTAGE SHARING'!N156</f>
        <v>0</v>
      </c>
      <c r="O195" s="375">
        <f>$B195*'PERCENTAGE SHARING'!O156</f>
        <v>0</v>
      </c>
      <c r="P195" s="375">
        <f>$B195*'PERCENTAGE SHARING'!P156</f>
        <v>0</v>
      </c>
      <c r="Q195" s="375">
        <f>$B195*'PERCENTAGE SHARING'!Q156</f>
        <v>0</v>
      </c>
      <c r="R195" s="375">
        <f>$B195*'PERCENTAGE SHARING'!R156</f>
        <v>0</v>
      </c>
      <c r="S195" s="134"/>
      <c r="T195" s="134"/>
      <c r="U195" s="134"/>
      <c r="V195" s="134"/>
      <c r="W195" s="134"/>
      <c r="X195" s="134"/>
      <c r="Y195" s="134"/>
    </row>
    <row r="196" ht="22.5" customHeight="1">
      <c r="A196" s="186">
        <f>'PROP DAILY PNL'!A363</f>
        <v>45973</v>
      </c>
      <c r="B196" s="381"/>
      <c r="C196" s="374">
        <f>$B196*'PERCENTAGE SHARING'!C157</f>
        <v>0</v>
      </c>
      <c r="D196" s="374">
        <f>$B196*'PERCENTAGE SHARING'!D157</f>
        <v>0</v>
      </c>
      <c r="E196" s="374">
        <f>$B196*'PERCENTAGE SHARING'!E157</f>
        <v>0</v>
      </c>
      <c r="F196" s="374">
        <f>$B196*'PERCENTAGE SHARING'!F157</f>
        <v>0</v>
      </c>
      <c r="G196" s="374">
        <f>$B196*'PERCENTAGE SHARING'!G157</f>
        <v>0</v>
      </c>
      <c r="H196" s="374">
        <f>$B196*'PERCENTAGE SHARING'!H157</f>
        <v>0</v>
      </c>
      <c r="I196" s="374">
        <f>$B196*'PERCENTAGE SHARING'!I157</f>
        <v>0</v>
      </c>
      <c r="J196" s="374">
        <f>$B196*'PERCENTAGE SHARING'!J157</f>
        <v>0</v>
      </c>
      <c r="K196" s="374">
        <f>$B196*'PERCENTAGE SHARING'!K157</f>
        <v>0</v>
      </c>
      <c r="L196" s="374">
        <f>$B196*'PERCENTAGE SHARING'!L157</f>
        <v>0</v>
      </c>
      <c r="M196" s="374">
        <f>$B196*'PERCENTAGE SHARING'!M157</f>
        <v>0</v>
      </c>
      <c r="N196" s="374">
        <f>$B196*'PERCENTAGE SHARING'!N157</f>
        <v>0</v>
      </c>
      <c r="O196" s="375">
        <f>$B196*'PERCENTAGE SHARING'!O157</f>
        <v>0</v>
      </c>
      <c r="P196" s="375">
        <f>$B196*'PERCENTAGE SHARING'!P157</f>
        <v>0</v>
      </c>
      <c r="Q196" s="375">
        <f>$B196*'PERCENTAGE SHARING'!Q157</f>
        <v>0</v>
      </c>
      <c r="R196" s="375">
        <f>$B196*'PERCENTAGE SHARING'!R157</f>
        <v>0</v>
      </c>
      <c r="S196" s="134"/>
      <c r="T196" s="134"/>
      <c r="U196" s="134"/>
      <c r="V196" s="134"/>
      <c r="W196" s="134"/>
      <c r="X196" s="134"/>
      <c r="Y196" s="134"/>
    </row>
    <row r="197" ht="22.5" customHeight="1">
      <c r="A197" s="186">
        <f>'PROP DAILY PNL'!A364</f>
        <v>45974</v>
      </c>
      <c r="B197" s="381"/>
      <c r="C197" s="374">
        <f>$B197*'PERCENTAGE SHARING'!C158</f>
        <v>0</v>
      </c>
      <c r="D197" s="374">
        <f>$B197*'PERCENTAGE SHARING'!D158</f>
        <v>0</v>
      </c>
      <c r="E197" s="374">
        <f>$B197*'PERCENTAGE SHARING'!E158</f>
        <v>0</v>
      </c>
      <c r="F197" s="374">
        <f>$B197*'PERCENTAGE SHARING'!F158</f>
        <v>0</v>
      </c>
      <c r="G197" s="374">
        <f>$B197*'PERCENTAGE SHARING'!G158</f>
        <v>0</v>
      </c>
      <c r="H197" s="374">
        <f>$B197*'PERCENTAGE SHARING'!H158</f>
        <v>0</v>
      </c>
      <c r="I197" s="374">
        <f>$B197*'PERCENTAGE SHARING'!I158</f>
        <v>0</v>
      </c>
      <c r="J197" s="374">
        <f>$B197*'PERCENTAGE SHARING'!J158</f>
        <v>0</v>
      </c>
      <c r="K197" s="374">
        <f>$B197*'PERCENTAGE SHARING'!K158</f>
        <v>0</v>
      </c>
      <c r="L197" s="374">
        <f>$B197*'PERCENTAGE SHARING'!L158</f>
        <v>0</v>
      </c>
      <c r="M197" s="374">
        <f>$B197*'PERCENTAGE SHARING'!M158</f>
        <v>0</v>
      </c>
      <c r="N197" s="374">
        <f>$B197*'PERCENTAGE SHARING'!N158</f>
        <v>0</v>
      </c>
      <c r="O197" s="375">
        <f>$B197*'PERCENTAGE SHARING'!O158</f>
        <v>0</v>
      </c>
      <c r="P197" s="375">
        <f>$B197*'PERCENTAGE SHARING'!P158</f>
        <v>0</v>
      </c>
      <c r="Q197" s="375">
        <f>$B197*'PERCENTAGE SHARING'!Q158</f>
        <v>0</v>
      </c>
      <c r="R197" s="375">
        <f>$B197*'PERCENTAGE SHARING'!R158</f>
        <v>0</v>
      </c>
      <c r="S197" s="134"/>
      <c r="T197" s="134"/>
      <c r="U197" s="134"/>
      <c r="V197" s="134"/>
      <c r="W197" s="134"/>
      <c r="X197" s="134"/>
      <c r="Y197" s="134"/>
    </row>
    <row r="198" ht="22.5" customHeight="1">
      <c r="A198" s="186">
        <f>'PROP DAILY PNL'!A365</f>
        <v>45975</v>
      </c>
      <c r="B198" s="381"/>
      <c r="C198" s="374">
        <f>$B198*'PERCENTAGE SHARING'!C159</f>
        <v>0</v>
      </c>
      <c r="D198" s="374">
        <f>$B198*'PERCENTAGE SHARING'!D159</f>
        <v>0</v>
      </c>
      <c r="E198" s="374">
        <f>$B198*'PERCENTAGE SHARING'!E159</f>
        <v>0</v>
      </c>
      <c r="F198" s="374">
        <f>$B198*'PERCENTAGE SHARING'!F159</f>
        <v>0</v>
      </c>
      <c r="G198" s="374">
        <f>$B198*'PERCENTAGE SHARING'!G159</f>
        <v>0</v>
      </c>
      <c r="H198" s="374">
        <f>$B198*'PERCENTAGE SHARING'!H159</f>
        <v>0</v>
      </c>
      <c r="I198" s="374">
        <f>$B198*'PERCENTAGE SHARING'!I159</f>
        <v>0</v>
      </c>
      <c r="J198" s="374">
        <f>$B198*'PERCENTAGE SHARING'!J159</f>
        <v>0</v>
      </c>
      <c r="K198" s="374">
        <f>$B198*'PERCENTAGE SHARING'!K159</f>
        <v>0</v>
      </c>
      <c r="L198" s="374">
        <f>$B198*'PERCENTAGE SHARING'!L159</f>
        <v>0</v>
      </c>
      <c r="M198" s="374">
        <f>$B198*'PERCENTAGE SHARING'!M159</f>
        <v>0</v>
      </c>
      <c r="N198" s="374">
        <f>$B198*'PERCENTAGE SHARING'!N159</f>
        <v>0</v>
      </c>
      <c r="O198" s="375">
        <f>$B198*'PERCENTAGE SHARING'!O159</f>
        <v>0</v>
      </c>
      <c r="P198" s="375">
        <f>$B198*'PERCENTAGE SHARING'!P159</f>
        <v>0</v>
      </c>
      <c r="Q198" s="375">
        <f>$B198*'PERCENTAGE SHARING'!Q159</f>
        <v>0</v>
      </c>
      <c r="R198" s="375">
        <f>$B198*'PERCENTAGE SHARING'!R159</f>
        <v>0</v>
      </c>
      <c r="S198" s="134"/>
      <c r="T198" s="134"/>
      <c r="U198" s="134"/>
      <c r="V198" s="134"/>
      <c r="W198" s="134"/>
      <c r="X198" s="134"/>
      <c r="Y198" s="134"/>
    </row>
    <row r="199" ht="22.5" customHeight="1">
      <c r="A199" s="186">
        <f>'PROP DAILY PNL'!A366</f>
        <v>45978</v>
      </c>
      <c r="B199" s="381"/>
      <c r="C199" s="374">
        <f>$B199*'PERCENTAGE SHARING'!C160</f>
        <v>0</v>
      </c>
      <c r="D199" s="374">
        <f>$B199*'PERCENTAGE SHARING'!D160</f>
        <v>0</v>
      </c>
      <c r="E199" s="374">
        <f>$B199*'PERCENTAGE SHARING'!E160</f>
        <v>0</v>
      </c>
      <c r="F199" s="374">
        <f>$B199*'PERCENTAGE SHARING'!F160</f>
        <v>0</v>
      </c>
      <c r="G199" s="374">
        <f>$B199*'PERCENTAGE SHARING'!G160</f>
        <v>0</v>
      </c>
      <c r="H199" s="374">
        <f>$B199*'PERCENTAGE SHARING'!H160</f>
        <v>0</v>
      </c>
      <c r="I199" s="374">
        <f>$B199*'PERCENTAGE SHARING'!I160</f>
        <v>0</v>
      </c>
      <c r="J199" s="374">
        <f>$B199*'PERCENTAGE SHARING'!J160</f>
        <v>0</v>
      </c>
      <c r="K199" s="374">
        <f>$B199*'PERCENTAGE SHARING'!K160</f>
        <v>0</v>
      </c>
      <c r="L199" s="374">
        <f>$B199*'PERCENTAGE SHARING'!L160</f>
        <v>0</v>
      </c>
      <c r="M199" s="374">
        <f>$B199*'PERCENTAGE SHARING'!M160</f>
        <v>0</v>
      </c>
      <c r="N199" s="374">
        <f>$B199*'PERCENTAGE SHARING'!N160</f>
        <v>0</v>
      </c>
      <c r="O199" s="375">
        <f>$B199*'PERCENTAGE SHARING'!O160</f>
        <v>0</v>
      </c>
      <c r="P199" s="375">
        <f>$B199*'PERCENTAGE SHARING'!P160</f>
        <v>0</v>
      </c>
      <c r="Q199" s="375">
        <f>$B199*'PERCENTAGE SHARING'!Q160</f>
        <v>0</v>
      </c>
      <c r="R199" s="375">
        <f>$B199*'PERCENTAGE SHARING'!R160</f>
        <v>0</v>
      </c>
      <c r="S199" s="134"/>
      <c r="T199" s="134"/>
      <c r="U199" s="134"/>
      <c r="V199" s="134"/>
      <c r="W199" s="134"/>
      <c r="X199" s="134"/>
      <c r="Y199" s="134"/>
    </row>
    <row r="200" ht="22.5" customHeight="1">
      <c r="A200" s="186">
        <f>'PROP DAILY PNL'!A367</f>
        <v>45979</v>
      </c>
      <c r="B200" s="381"/>
      <c r="C200" s="374">
        <f>$B200*'PERCENTAGE SHARING'!C161</f>
        <v>0</v>
      </c>
      <c r="D200" s="374">
        <f>$B200*'PERCENTAGE SHARING'!D161</f>
        <v>0</v>
      </c>
      <c r="E200" s="374">
        <f>$B200*'PERCENTAGE SHARING'!E161</f>
        <v>0</v>
      </c>
      <c r="F200" s="374">
        <f>$B200*'PERCENTAGE SHARING'!F161</f>
        <v>0</v>
      </c>
      <c r="G200" s="374">
        <f>$B200*'PERCENTAGE SHARING'!G161</f>
        <v>0</v>
      </c>
      <c r="H200" s="374">
        <f>$B200*'PERCENTAGE SHARING'!H161</f>
        <v>0</v>
      </c>
      <c r="I200" s="374">
        <f>$B200*'PERCENTAGE SHARING'!I161</f>
        <v>0</v>
      </c>
      <c r="J200" s="374">
        <f>$B200*'PERCENTAGE SHARING'!J161</f>
        <v>0</v>
      </c>
      <c r="K200" s="374">
        <f>$B200*'PERCENTAGE SHARING'!K161</f>
        <v>0</v>
      </c>
      <c r="L200" s="374">
        <f>$B200*'PERCENTAGE SHARING'!L161</f>
        <v>0</v>
      </c>
      <c r="M200" s="374">
        <f>$B200*'PERCENTAGE SHARING'!M161</f>
        <v>0</v>
      </c>
      <c r="N200" s="374">
        <f>$B200*'PERCENTAGE SHARING'!N161</f>
        <v>0</v>
      </c>
      <c r="O200" s="375">
        <f>$B200*'PERCENTAGE SHARING'!O161</f>
        <v>0</v>
      </c>
      <c r="P200" s="375">
        <f>$B200*'PERCENTAGE SHARING'!P161</f>
        <v>0</v>
      </c>
      <c r="Q200" s="375">
        <f>$B200*'PERCENTAGE SHARING'!Q161</f>
        <v>0</v>
      </c>
      <c r="R200" s="375">
        <f>$B200*'PERCENTAGE SHARING'!R161</f>
        <v>0</v>
      </c>
      <c r="S200" s="134"/>
      <c r="T200" s="134"/>
      <c r="U200" s="134"/>
      <c r="V200" s="134"/>
      <c r="W200" s="134"/>
      <c r="X200" s="134"/>
      <c r="Y200" s="134"/>
    </row>
    <row r="201" ht="22.5" customHeight="1">
      <c r="A201" s="186">
        <f>'PROP DAILY PNL'!A368</f>
        <v>45980</v>
      </c>
      <c r="B201" s="381"/>
      <c r="C201" s="374">
        <f>$B201*'PERCENTAGE SHARING'!C162</f>
        <v>0</v>
      </c>
      <c r="D201" s="374">
        <f>$B201*'PERCENTAGE SHARING'!D162</f>
        <v>0</v>
      </c>
      <c r="E201" s="374">
        <f>$B201*'PERCENTAGE SHARING'!E162</f>
        <v>0</v>
      </c>
      <c r="F201" s="374">
        <f>$B201*'PERCENTAGE SHARING'!F162</f>
        <v>0</v>
      </c>
      <c r="G201" s="374">
        <f>$B201*'PERCENTAGE SHARING'!G162</f>
        <v>0</v>
      </c>
      <c r="H201" s="374">
        <f>$B201*'PERCENTAGE SHARING'!H162</f>
        <v>0</v>
      </c>
      <c r="I201" s="374">
        <f>$B201*'PERCENTAGE SHARING'!I162</f>
        <v>0</v>
      </c>
      <c r="J201" s="374">
        <f>$B201*'PERCENTAGE SHARING'!J162</f>
        <v>0</v>
      </c>
      <c r="K201" s="374">
        <f>$B201*'PERCENTAGE SHARING'!K162</f>
        <v>0</v>
      </c>
      <c r="L201" s="374">
        <f>$B201*'PERCENTAGE SHARING'!L162</f>
        <v>0</v>
      </c>
      <c r="M201" s="374">
        <f>$B201*'PERCENTAGE SHARING'!M162</f>
        <v>0</v>
      </c>
      <c r="N201" s="374">
        <f>$B201*'PERCENTAGE SHARING'!N162</f>
        <v>0</v>
      </c>
      <c r="O201" s="375">
        <f>$B201*'PERCENTAGE SHARING'!O162</f>
        <v>0</v>
      </c>
      <c r="P201" s="375">
        <f>$B201*'PERCENTAGE SHARING'!P162</f>
        <v>0</v>
      </c>
      <c r="Q201" s="375">
        <f>$B201*'PERCENTAGE SHARING'!Q162</f>
        <v>0</v>
      </c>
      <c r="R201" s="375">
        <f>$B201*'PERCENTAGE SHARING'!R162</f>
        <v>0</v>
      </c>
      <c r="S201" s="134"/>
      <c r="T201" s="134"/>
      <c r="U201" s="134"/>
      <c r="V201" s="134"/>
      <c r="W201" s="134"/>
      <c r="X201" s="134"/>
      <c r="Y201" s="134"/>
    </row>
    <row r="202" ht="22.5" customHeight="1">
      <c r="A202" s="186">
        <f>'PROP DAILY PNL'!A369</f>
        <v>45981</v>
      </c>
      <c r="B202" s="381"/>
      <c r="C202" s="374">
        <f>$B202*'PERCENTAGE SHARING'!C163</f>
        <v>0</v>
      </c>
      <c r="D202" s="374">
        <f>$B202*'PERCENTAGE SHARING'!D163</f>
        <v>0</v>
      </c>
      <c r="E202" s="374">
        <f>$B202*'PERCENTAGE SHARING'!E163</f>
        <v>0</v>
      </c>
      <c r="F202" s="374">
        <f>$B202*'PERCENTAGE SHARING'!F163</f>
        <v>0</v>
      </c>
      <c r="G202" s="374">
        <f>$B202*'PERCENTAGE SHARING'!G163</f>
        <v>0</v>
      </c>
      <c r="H202" s="374">
        <f>$B202*'PERCENTAGE SHARING'!H163</f>
        <v>0</v>
      </c>
      <c r="I202" s="374">
        <f>$B202*'PERCENTAGE SHARING'!I163</f>
        <v>0</v>
      </c>
      <c r="J202" s="374">
        <f>$B202*'PERCENTAGE SHARING'!J163</f>
        <v>0</v>
      </c>
      <c r="K202" s="374">
        <f>$B202*'PERCENTAGE SHARING'!K163</f>
        <v>0</v>
      </c>
      <c r="L202" s="374">
        <f>$B202*'PERCENTAGE SHARING'!L163</f>
        <v>0</v>
      </c>
      <c r="M202" s="374">
        <f>$B202*'PERCENTAGE SHARING'!M163</f>
        <v>0</v>
      </c>
      <c r="N202" s="374">
        <f>$B202*'PERCENTAGE SHARING'!N163</f>
        <v>0</v>
      </c>
      <c r="O202" s="375">
        <f>$B202*'PERCENTAGE SHARING'!O163</f>
        <v>0</v>
      </c>
      <c r="P202" s="375">
        <f>$B202*'PERCENTAGE SHARING'!P163</f>
        <v>0</v>
      </c>
      <c r="Q202" s="375">
        <f>$B202*'PERCENTAGE SHARING'!Q163</f>
        <v>0</v>
      </c>
      <c r="R202" s="375">
        <f>$B202*'PERCENTAGE SHARING'!R163</f>
        <v>0</v>
      </c>
      <c r="S202" s="134"/>
      <c r="T202" s="134"/>
      <c r="U202" s="134"/>
      <c r="V202" s="134"/>
      <c r="W202" s="134"/>
      <c r="X202" s="134"/>
      <c r="Y202" s="134"/>
    </row>
    <row r="203" ht="22.5" customHeight="1">
      <c r="A203" s="186">
        <f>'PROP DAILY PNL'!A370</f>
        <v>45982</v>
      </c>
      <c r="B203" s="381"/>
      <c r="C203" s="374">
        <f>$B203*'PERCENTAGE SHARING'!C164</f>
        <v>0</v>
      </c>
      <c r="D203" s="374">
        <f>$B203*'PERCENTAGE SHARING'!D164</f>
        <v>0</v>
      </c>
      <c r="E203" s="374">
        <f>$B203*'PERCENTAGE SHARING'!E164</f>
        <v>0</v>
      </c>
      <c r="F203" s="374">
        <f>$B203*'PERCENTAGE SHARING'!F164</f>
        <v>0</v>
      </c>
      <c r="G203" s="374">
        <f>$B203*'PERCENTAGE SHARING'!G164</f>
        <v>0</v>
      </c>
      <c r="H203" s="374">
        <f>$B203*'PERCENTAGE SHARING'!H164</f>
        <v>0</v>
      </c>
      <c r="I203" s="374">
        <f>$B203*'PERCENTAGE SHARING'!I164</f>
        <v>0</v>
      </c>
      <c r="J203" s="374">
        <f>$B203*'PERCENTAGE SHARING'!J164</f>
        <v>0</v>
      </c>
      <c r="K203" s="374">
        <f>$B203*'PERCENTAGE SHARING'!K164</f>
        <v>0</v>
      </c>
      <c r="L203" s="374">
        <f>$B203*'PERCENTAGE SHARING'!L164</f>
        <v>0</v>
      </c>
      <c r="M203" s="374">
        <f>$B203*'PERCENTAGE SHARING'!M164</f>
        <v>0</v>
      </c>
      <c r="N203" s="374">
        <f>$B203*'PERCENTAGE SHARING'!N164</f>
        <v>0</v>
      </c>
      <c r="O203" s="375">
        <f>$B203*'PERCENTAGE SHARING'!O164</f>
        <v>0</v>
      </c>
      <c r="P203" s="375">
        <f>$B203*'PERCENTAGE SHARING'!P164</f>
        <v>0</v>
      </c>
      <c r="Q203" s="375">
        <f>$B203*'PERCENTAGE SHARING'!Q164</f>
        <v>0</v>
      </c>
      <c r="R203" s="375">
        <f>$B203*'PERCENTAGE SHARING'!R164</f>
        <v>0</v>
      </c>
      <c r="S203" s="134"/>
      <c r="T203" s="134"/>
      <c r="U203" s="134"/>
      <c r="V203" s="134"/>
      <c r="W203" s="134"/>
      <c r="X203" s="134"/>
      <c r="Y203" s="134"/>
    </row>
    <row r="204" ht="22.5" customHeight="1">
      <c r="A204" s="186">
        <f>'PROP DAILY PNL'!A371</f>
        <v>45985</v>
      </c>
      <c r="B204" s="381"/>
      <c r="C204" s="374">
        <f>$B204*'PERCENTAGE SHARING'!C165</f>
        <v>0</v>
      </c>
      <c r="D204" s="374">
        <f>$B204*'PERCENTAGE SHARING'!D165</f>
        <v>0</v>
      </c>
      <c r="E204" s="374">
        <f>$B204*'PERCENTAGE SHARING'!E165</f>
        <v>0</v>
      </c>
      <c r="F204" s="374">
        <f>$B204*'PERCENTAGE SHARING'!F165</f>
        <v>0</v>
      </c>
      <c r="G204" s="374">
        <f>$B204*'PERCENTAGE SHARING'!G165</f>
        <v>0</v>
      </c>
      <c r="H204" s="374">
        <f>$B204*'PERCENTAGE SHARING'!H165</f>
        <v>0</v>
      </c>
      <c r="I204" s="374">
        <f>$B204*'PERCENTAGE SHARING'!I165</f>
        <v>0</v>
      </c>
      <c r="J204" s="374">
        <f>$B204*'PERCENTAGE SHARING'!J165</f>
        <v>0</v>
      </c>
      <c r="K204" s="374">
        <f>$B204*'PERCENTAGE SHARING'!K165</f>
        <v>0</v>
      </c>
      <c r="L204" s="374">
        <f>$B204*'PERCENTAGE SHARING'!L165</f>
        <v>0</v>
      </c>
      <c r="M204" s="374">
        <f>$B204*'PERCENTAGE SHARING'!M165</f>
        <v>0</v>
      </c>
      <c r="N204" s="374">
        <f>$B204*'PERCENTAGE SHARING'!N165</f>
        <v>0</v>
      </c>
      <c r="O204" s="375">
        <f>$B204*'PERCENTAGE SHARING'!O165</f>
        <v>0</v>
      </c>
      <c r="P204" s="375">
        <f>$B204*'PERCENTAGE SHARING'!P165</f>
        <v>0</v>
      </c>
      <c r="Q204" s="375">
        <f>$B204*'PERCENTAGE SHARING'!Q165</f>
        <v>0</v>
      </c>
      <c r="R204" s="375">
        <f>$B204*'PERCENTAGE SHARING'!R165</f>
        <v>0</v>
      </c>
      <c r="S204" s="134"/>
      <c r="T204" s="134"/>
      <c r="U204" s="134"/>
      <c r="V204" s="134"/>
      <c r="W204" s="134"/>
      <c r="X204" s="134"/>
      <c r="Y204" s="134"/>
    </row>
    <row r="205" ht="22.5" customHeight="1">
      <c r="A205" s="186">
        <f>'PROP DAILY PNL'!A372</f>
        <v>45986</v>
      </c>
      <c r="B205" s="381"/>
      <c r="C205" s="374">
        <f>$B205*'PERCENTAGE SHARING'!C166</f>
        <v>0</v>
      </c>
      <c r="D205" s="374">
        <f>$B205*'PERCENTAGE SHARING'!D166</f>
        <v>0</v>
      </c>
      <c r="E205" s="374">
        <f>$B205*'PERCENTAGE SHARING'!E166</f>
        <v>0</v>
      </c>
      <c r="F205" s="374">
        <f>$B205*'PERCENTAGE SHARING'!F166</f>
        <v>0</v>
      </c>
      <c r="G205" s="374">
        <f>$B205*'PERCENTAGE SHARING'!G166</f>
        <v>0</v>
      </c>
      <c r="H205" s="374">
        <f>$B205*'PERCENTAGE SHARING'!H166</f>
        <v>0</v>
      </c>
      <c r="I205" s="374">
        <f>$B205*'PERCENTAGE SHARING'!I166</f>
        <v>0</v>
      </c>
      <c r="J205" s="374">
        <f>$B205*'PERCENTAGE SHARING'!J166</f>
        <v>0</v>
      </c>
      <c r="K205" s="374">
        <f>$B205*'PERCENTAGE SHARING'!K166</f>
        <v>0</v>
      </c>
      <c r="L205" s="374">
        <f>$B205*'PERCENTAGE SHARING'!L166</f>
        <v>0</v>
      </c>
      <c r="M205" s="374">
        <f>$B205*'PERCENTAGE SHARING'!M166</f>
        <v>0</v>
      </c>
      <c r="N205" s="374">
        <f>$B205*'PERCENTAGE SHARING'!N166</f>
        <v>0</v>
      </c>
      <c r="O205" s="375">
        <f>$B205*'PERCENTAGE SHARING'!O166</f>
        <v>0</v>
      </c>
      <c r="P205" s="375">
        <f>$B205*'PERCENTAGE SHARING'!P166</f>
        <v>0</v>
      </c>
      <c r="Q205" s="375">
        <f>$B205*'PERCENTAGE SHARING'!Q166</f>
        <v>0</v>
      </c>
      <c r="R205" s="375">
        <f>$B205*'PERCENTAGE SHARING'!R166</f>
        <v>0</v>
      </c>
      <c r="S205" s="134"/>
      <c r="T205" s="134"/>
      <c r="U205" s="134"/>
      <c r="V205" s="134"/>
      <c r="W205" s="134"/>
      <c r="X205" s="134"/>
      <c r="Y205" s="134"/>
    </row>
    <row r="206" ht="22.5" customHeight="1">
      <c r="A206" s="186">
        <f>'PROP DAILY PNL'!A373</f>
        <v>45987</v>
      </c>
      <c r="B206" s="381"/>
      <c r="C206" s="374">
        <f>$B206*'PERCENTAGE SHARING'!C167</f>
        <v>0</v>
      </c>
      <c r="D206" s="374">
        <f>$B206*'PERCENTAGE SHARING'!D167</f>
        <v>0</v>
      </c>
      <c r="E206" s="374">
        <f>$B206*'PERCENTAGE SHARING'!E167</f>
        <v>0</v>
      </c>
      <c r="F206" s="374">
        <f>$B206*'PERCENTAGE SHARING'!F167</f>
        <v>0</v>
      </c>
      <c r="G206" s="374">
        <f>$B206*'PERCENTAGE SHARING'!G167</f>
        <v>0</v>
      </c>
      <c r="H206" s="374">
        <f>$B206*'PERCENTAGE SHARING'!H167</f>
        <v>0</v>
      </c>
      <c r="I206" s="374">
        <f>$B206*'PERCENTAGE SHARING'!I167</f>
        <v>0</v>
      </c>
      <c r="J206" s="374">
        <f>$B206*'PERCENTAGE SHARING'!J167</f>
        <v>0</v>
      </c>
      <c r="K206" s="374">
        <f>$B206*'PERCENTAGE SHARING'!K167</f>
        <v>0</v>
      </c>
      <c r="L206" s="374">
        <f>$B206*'PERCENTAGE SHARING'!L167</f>
        <v>0</v>
      </c>
      <c r="M206" s="374">
        <f>$B206*'PERCENTAGE SHARING'!M167</f>
        <v>0</v>
      </c>
      <c r="N206" s="374">
        <f>$B206*'PERCENTAGE SHARING'!N167</f>
        <v>0</v>
      </c>
      <c r="O206" s="375">
        <f>$B206*'PERCENTAGE SHARING'!O167</f>
        <v>0</v>
      </c>
      <c r="P206" s="375">
        <f>$B206*'PERCENTAGE SHARING'!P167</f>
        <v>0</v>
      </c>
      <c r="Q206" s="375">
        <f>$B206*'PERCENTAGE SHARING'!Q167</f>
        <v>0</v>
      </c>
      <c r="R206" s="375">
        <f>$B206*'PERCENTAGE SHARING'!R167</f>
        <v>0</v>
      </c>
      <c r="S206" s="134"/>
      <c r="T206" s="134"/>
      <c r="U206" s="134"/>
      <c r="V206" s="134"/>
      <c r="W206" s="134"/>
      <c r="X206" s="134"/>
      <c r="Y206" s="134"/>
    </row>
    <row r="207" ht="22.5" customHeight="1">
      <c r="A207" s="186">
        <f>'PROP DAILY PNL'!A374</f>
        <v>45988</v>
      </c>
      <c r="B207" s="381"/>
      <c r="C207" s="374">
        <f>$B207*'PERCENTAGE SHARING'!C168</f>
        <v>0</v>
      </c>
      <c r="D207" s="374">
        <f>$B207*'PERCENTAGE SHARING'!D168</f>
        <v>0</v>
      </c>
      <c r="E207" s="374">
        <f>$B207*'PERCENTAGE SHARING'!E168</f>
        <v>0</v>
      </c>
      <c r="F207" s="374">
        <f>$B207*'PERCENTAGE SHARING'!F168</f>
        <v>0</v>
      </c>
      <c r="G207" s="374">
        <f>$B207*'PERCENTAGE SHARING'!G168</f>
        <v>0</v>
      </c>
      <c r="H207" s="374">
        <f>$B207*'PERCENTAGE SHARING'!H168</f>
        <v>0</v>
      </c>
      <c r="I207" s="374">
        <f>$B207*'PERCENTAGE SHARING'!I168</f>
        <v>0</v>
      </c>
      <c r="J207" s="374">
        <f>$B207*'PERCENTAGE SHARING'!J168</f>
        <v>0</v>
      </c>
      <c r="K207" s="374">
        <f>$B207*'PERCENTAGE SHARING'!K168</f>
        <v>0</v>
      </c>
      <c r="L207" s="374">
        <f>$B207*'PERCENTAGE SHARING'!L168</f>
        <v>0</v>
      </c>
      <c r="M207" s="374">
        <f>$B207*'PERCENTAGE SHARING'!M168</f>
        <v>0</v>
      </c>
      <c r="N207" s="374">
        <f>$B207*'PERCENTAGE SHARING'!N168</f>
        <v>0</v>
      </c>
      <c r="O207" s="375">
        <f>$B207*'PERCENTAGE SHARING'!O168</f>
        <v>0</v>
      </c>
      <c r="P207" s="375">
        <f>$B207*'PERCENTAGE SHARING'!P168</f>
        <v>0</v>
      </c>
      <c r="Q207" s="375">
        <f>$B207*'PERCENTAGE SHARING'!Q168</f>
        <v>0</v>
      </c>
      <c r="R207" s="375">
        <f>$B207*'PERCENTAGE SHARING'!R168</f>
        <v>0</v>
      </c>
      <c r="S207" s="134"/>
      <c r="T207" s="134"/>
      <c r="U207" s="134"/>
      <c r="V207" s="134"/>
      <c r="W207" s="134"/>
      <c r="X207" s="134"/>
      <c r="Y207" s="134"/>
    </row>
    <row r="208" ht="22.5" customHeight="1">
      <c r="A208" s="186">
        <f>'PROP DAILY PNL'!A375</f>
        <v>45989</v>
      </c>
      <c r="B208" s="381"/>
      <c r="C208" s="374">
        <f>$B208*'PERCENTAGE SHARING'!C169</f>
        <v>0</v>
      </c>
      <c r="D208" s="374">
        <f>$B208*'PERCENTAGE SHARING'!D169</f>
        <v>0</v>
      </c>
      <c r="E208" s="374">
        <f>$B208*'PERCENTAGE SHARING'!E169</f>
        <v>0</v>
      </c>
      <c r="F208" s="374">
        <f>$B208*'PERCENTAGE SHARING'!F169</f>
        <v>0</v>
      </c>
      <c r="G208" s="374">
        <f>$B208*'PERCENTAGE SHARING'!G169</f>
        <v>0</v>
      </c>
      <c r="H208" s="374">
        <f>$B208*'PERCENTAGE SHARING'!H169</f>
        <v>0</v>
      </c>
      <c r="I208" s="374">
        <f>$B208*'PERCENTAGE SHARING'!I169</f>
        <v>0</v>
      </c>
      <c r="J208" s="374">
        <f>$B208*'PERCENTAGE SHARING'!J169</f>
        <v>0</v>
      </c>
      <c r="K208" s="374">
        <f>$B208*'PERCENTAGE SHARING'!K169</f>
        <v>0</v>
      </c>
      <c r="L208" s="374">
        <f>$B208*'PERCENTAGE SHARING'!L169</f>
        <v>0</v>
      </c>
      <c r="M208" s="374">
        <f>$B208*'PERCENTAGE SHARING'!M169</f>
        <v>0</v>
      </c>
      <c r="N208" s="374">
        <f>$B208*'PERCENTAGE SHARING'!N169</f>
        <v>0</v>
      </c>
      <c r="O208" s="375">
        <f>$B208*'PERCENTAGE SHARING'!O169</f>
        <v>0</v>
      </c>
      <c r="P208" s="375">
        <f>$B208*'PERCENTAGE SHARING'!P169</f>
        <v>0</v>
      </c>
      <c r="Q208" s="375">
        <f>$B208*'PERCENTAGE SHARING'!Q169</f>
        <v>0</v>
      </c>
      <c r="R208" s="375">
        <f>$B208*'PERCENTAGE SHARING'!R169</f>
        <v>0</v>
      </c>
      <c r="S208" s="134"/>
      <c r="T208" s="134"/>
      <c r="U208" s="134"/>
      <c r="V208" s="134"/>
      <c r="W208" s="134"/>
      <c r="X208" s="134"/>
      <c r="Y208" s="134"/>
    </row>
    <row r="209" ht="22.5" customHeight="1">
      <c r="A209" s="186">
        <f>'PROP DAILY PNL'!A376</f>
        <v>45992</v>
      </c>
      <c r="B209" s="381"/>
      <c r="C209" s="374">
        <f>$B209*'PERCENTAGE SHARING'!C170</f>
        <v>0</v>
      </c>
      <c r="D209" s="374">
        <f>$B209*'PERCENTAGE SHARING'!D170</f>
        <v>0</v>
      </c>
      <c r="E209" s="374">
        <f>$B209*'PERCENTAGE SHARING'!E170</f>
        <v>0</v>
      </c>
      <c r="F209" s="374">
        <f>$B209*'PERCENTAGE SHARING'!F170</f>
        <v>0</v>
      </c>
      <c r="G209" s="374">
        <f>$B209*'PERCENTAGE SHARING'!G170</f>
        <v>0</v>
      </c>
      <c r="H209" s="374">
        <f>$B209*'PERCENTAGE SHARING'!H170</f>
        <v>0</v>
      </c>
      <c r="I209" s="374">
        <f>$B209*'PERCENTAGE SHARING'!I170</f>
        <v>0</v>
      </c>
      <c r="J209" s="374">
        <f>$B209*'PERCENTAGE SHARING'!J170</f>
        <v>0</v>
      </c>
      <c r="K209" s="374">
        <f>$B209*'PERCENTAGE SHARING'!K170</f>
        <v>0</v>
      </c>
      <c r="L209" s="374">
        <f>$B209*'PERCENTAGE SHARING'!L170</f>
        <v>0</v>
      </c>
      <c r="M209" s="374">
        <f>$B209*'PERCENTAGE SHARING'!M170</f>
        <v>0</v>
      </c>
      <c r="N209" s="374">
        <f>$B209*'PERCENTAGE SHARING'!N170</f>
        <v>0</v>
      </c>
      <c r="O209" s="375">
        <f>$B209*'PERCENTAGE SHARING'!O170</f>
        <v>0</v>
      </c>
      <c r="P209" s="375">
        <f>$B209*'PERCENTAGE SHARING'!P170</f>
        <v>0</v>
      </c>
      <c r="Q209" s="375">
        <f>$B209*'PERCENTAGE SHARING'!Q170</f>
        <v>0</v>
      </c>
      <c r="R209" s="375">
        <f>$B209*'PERCENTAGE SHARING'!R170</f>
        <v>0</v>
      </c>
      <c r="S209" s="134"/>
      <c r="T209" s="134"/>
      <c r="U209" s="134"/>
      <c r="V209" s="134"/>
      <c r="W209" s="134"/>
      <c r="X209" s="134"/>
      <c r="Y209" s="134"/>
    </row>
    <row r="210" ht="22.5" customHeight="1">
      <c r="A210" s="186">
        <f>'PROP DAILY PNL'!A377</f>
        <v>45993</v>
      </c>
      <c r="B210" s="381"/>
      <c r="C210" s="374">
        <f>$B210*'PERCENTAGE SHARING'!C171</f>
        <v>0</v>
      </c>
      <c r="D210" s="374">
        <f>$B210*'PERCENTAGE SHARING'!D171</f>
        <v>0</v>
      </c>
      <c r="E210" s="374">
        <f>$B210*'PERCENTAGE SHARING'!E171</f>
        <v>0</v>
      </c>
      <c r="F210" s="374">
        <f>$B210*'PERCENTAGE SHARING'!F171</f>
        <v>0</v>
      </c>
      <c r="G210" s="374">
        <f>$B210*'PERCENTAGE SHARING'!G171</f>
        <v>0</v>
      </c>
      <c r="H210" s="374">
        <f>$B210*'PERCENTAGE SHARING'!H171</f>
        <v>0</v>
      </c>
      <c r="I210" s="374">
        <f>$B210*'PERCENTAGE SHARING'!I171</f>
        <v>0</v>
      </c>
      <c r="J210" s="374">
        <f>$B210*'PERCENTAGE SHARING'!J171</f>
        <v>0</v>
      </c>
      <c r="K210" s="374">
        <f>$B210*'PERCENTAGE SHARING'!K171</f>
        <v>0</v>
      </c>
      <c r="L210" s="374">
        <f>$B210*'PERCENTAGE SHARING'!L171</f>
        <v>0</v>
      </c>
      <c r="M210" s="374">
        <f>$B210*'PERCENTAGE SHARING'!M171</f>
        <v>0</v>
      </c>
      <c r="N210" s="374">
        <f>$B210*'PERCENTAGE SHARING'!N171</f>
        <v>0</v>
      </c>
      <c r="O210" s="375">
        <f>$B210*'PERCENTAGE SHARING'!O171</f>
        <v>0</v>
      </c>
      <c r="P210" s="375">
        <f>$B210*'PERCENTAGE SHARING'!P171</f>
        <v>0</v>
      </c>
      <c r="Q210" s="375">
        <f>$B210*'PERCENTAGE SHARING'!Q171</f>
        <v>0</v>
      </c>
      <c r="R210" s="375">
        <f>$B210*'PERCENTAGE SHARING'!R171</f>
        <v>0</v>
      </c>
      <c r="S210" s="134"/>
      <c r="T210" s="134"/>
      <c r="U210" s="134"/>
      <c r="V210" s="134"/>
      <c r="W210" s="134"/>
      <c r="X210" s="134"/>
      <c r="Y210" s="134"/>
    </row>
    <row r="211" ht="22.5" customHeight="1">
      <c r="A211" s="186">
        <f>'PROP DAILY PNL'!A378</f>
        <v>45994</v>
      </c>
      <c r="B211" s="381"/>
      <c r="C211" s="374">
        <f>$B211*'PERCENTAGE SHARING'!C172</f>
        <v>0</v>
      </c>
      <c r="D211" s="374">
        <f>$B211*'PERCENTAGE SHARING'!D172</f>
        <v>0</v>
      </c>
      <c r="E211" s="374">
        <f>$B211*'PERCENTAGE SHARING'!E172</f>
        <v>0</v>
      </c>
      <c r="F211" s="374">
        <f>$B211*'PERCENTAGE SHARING'!F172</f>
        <v>0</v>
      </c>
      <c r="G211" s="374">
        <f>$B211*'PERCENTAGE SHARING'!G172</f>
        <v>0</v>
      </c>
      <c r="H211" s="374">
        <f>$B211*'PERCENTAGE SHARING'!H172</f>
        <v>0</v>
      </c>
      <c r="I211" s="374">
        <f>$B211*'PERCENTAGE SHARING'!I172</f>
        <v>0</v>
      </c>
      <c r="J211" s="374">
        <f>$B211*'PERCENTAGE SHARING'!J172</f>
        <v>0</v>
      </c>
      <c r="K211" s="374">
        <f>$B211*'PERCENTAGE SHARING'!K172</f>
        <v>0</v>
      </c>
      <c r="L211" s="374">
        <f>$B211*'PERCENTAGE SHARING'!L172</f>
        <v>0</v>
      </c>
      <c r="M211" s="374">
        <f>$B211*'PERCENTAGE SHARING'!M172</f>
        <v>0</v>
      </c>
      <c r="N211" s="374">
        <f>$B211*'PERCENTAGE SHARING'!N172</f>
        <v>0</v>
      </c>
      <c r="O211" s="375">
        <f>$B211*'PERCENTAGE SHARING'!O172</f>
        <v>0</v>
      </c>
      <c r="P211" s="375">
        <f>$B211*'PERCENTAGE SHARING'!P172</f>
        <v>0</v>
      </c>
      <c r="Q211" s="375">
        <f>$B211*'PERCENTAGE SHARING'!Q172</f>
        <v>0</v>
      </c>
      <c r="R211" s="375">
        <f>$B211*'PERCENTAGE SHARING'!R172</f>
        <v>0</v>
      </c>
      <c r="S211" s="134"/>
      <c r="T211" s="134"/>
      <c r="U211" s="134"/>
      <c r="V211" s="134"/>
      <c r="W211" s="134"/>
      <c r="X211" s="134"/>
      <c r="Y211" s="134"/>
    </row>
    <row r="212" ht="22.5" customHeight="1">
      <c r="A212" s="186">
        <f>'PROP DAILY PNL'!A379</f>
        <v>45995</v>
      </c>
      <c r="B212" s="381"/>
      <c r="C212" s="374">
        <f>$B212*'PERCENTAGE SHARING'!C173</f>
        <v>0</v>
      </c>
      <c r="D212" s="374">
        <f>$B212*'PERCENTAGE SHARING'!D173</f>
        <v>0</v>
      </c>
      <c r="E212" s="374">
        <f>$B212*'PERCENTAGE SHARING'!E173</f>
        <v>0</v>
      </c>
      <c r="F212" s="374">
        <f>$B212*'PERCENTAGE SHARING'!F173</f>
        <v>0</v>
      </c>
      <c r="G212" s="374">
        <f>$B212*'PERCENTAGE SHARING'!G173</f>
        <v>0</v>
      </c>
      <c r="H212" s="374">
        <f>$B212*'PERCENTAGE SHARING'!H173</f>
        <v>0</v>
      </c>
      <c r="I212" s="374">
        <f>$B212*'PERCENTAGE SHARING'!I173</f>
        <v>0</v>
      </c>
      <c r="J212" s="374">
        <f>$B212*'PERCENTAGE SHARING'!J173</f>
        <v>0</v>
      </c>
      <c r="K212" s="374">
        <f>$B212*'PERCENTAGE SHARING'!K173</f>
        <v>0</v>
      </c>
      <c r="L212" s="374">
        <f>$B212*'PERCENTAGE SHARING'!L173</f>
        <v>0</v>
      </c>
      <c r="M212" s="374">
        <f>$B212*'PERCENTAGE SHARING'!M173</f>
        <v>0</v>
      </c>
      <c r="N212" s="374">
        <f>$B212*'PERCENTAGE SHARING'!N173</f>
        <v>0</v>
      </c>
      <c r="O212" s="375">
        <f>$B212*'PERCENTAGE SHARING'!O173</f>
        <v>0</v>
      </c>
      <c r="P212" s="375">
        <f>$B212*'PERCENTAGE SHARING'!P173</f>
        <v>0</v>
      </c>
      <c r="Q212" s="375">
        <f>$B212*'PERCENTAGE SHARING'!Q173</f>
        <v>0</v>
      </c>
      <c r="R212" s="375">
        <f>$B212*'PERCENTAGE SHARING'!R173</f>
        <v>0</v>
      </c>
      <c r="S212" s="134"/>
      <c r="T212" s="134"/>
      <c r="U212" s="134"/>
      <c r="V212" s="134"/>
      <c r="W212" s="134"/>
      <c r="X212" s="134"/>
      <c r="Y212" s="134"/>
    </row>
    <row r="213" ht="22.5" customHeight="1">
      <c r="A213" s="186">
        <f>'PROP DAILY PNL'!A380</f>
        <v>45996</v>
      </c>
      <c r="B213" s="381"/>
      <c r="C213" s="374">
        <f>$B213*'PERCENTAGE SHARING'!C174</f>
        <v>0</v>
      </c>
      <c r="D213" s="374">
        <f>$B213*'PERCENTAGE SHARING'!D174</f>
        <v>0</v>
      </c>
      <c r="E213" s="374">
        <f>$B213*'PERCENTAGE SHARING'!E174</f>
        <v>0</v>
      </c>
      <c r="F213" s="374">
        <f>$B213*'PERCENTAGE SHARING'!F174</f>
        <v>0</v>
      </c>
      <c r="G213" s="374">
        <f>$B213*'PERCENTAGE SHARING'!G174</f>
        <v>0</v>
      </c>
      <c r="H213" s="374">
        <f>$B213*'PERCENTAGE SHARING'!H174</f>
        <v>0</v>
      </c>
      <c r="I213" s="374">
        <f>$B213*'PERCENTAGE SHARING'!I174</f>
        <v>0</v>
      </c>
      <c r="J213" s="374">
        <f>$B213*'PERCENTAGE SHARING'!J174</f>
        <v>0</v>
      </c>
      <c r="K213" s="374">
        <f>$B213*'PERCENTAGE SHARING'!K174</f>
        <v>0</v>
      </c>
      <c r="L213" s="374">
        <f>$B213*'PERCENTAGE SHARING'!L174</f>
        <v>0</v>
      </c>
      <c r="M213" s="374">
        <f>$B213*'PERCENTAGE SHARING'!M174</f>
        <v>0</v>
      </c>
      <c r="N213" s="374">
        <f>$B213*'PERCENTAGE SHARING'!N174</f>
        <v>0</v>
      </c>
      <c r="O213" s="375">
        <f>$B213*'PERCENTAGE SHARING'!O174</f>
        <v>0</v>
      </c>
      <c r="P213" s="375">
        <f>$B213*'PERCENTAGE SHARING'!P174</f>
        <v>0</v>
      </c>
      <c r="Q213" s="375">
        <f>$B213*'PERCENTAGE SHARING'!Q174</f>
        <v>0</v>
      </c>
      <c r="R213" s="375">
        <f>$B213*'PERCENTAGE SHARING'!R174</f>
        <v>0</v>
      </c>
      <c r="S213" s="134"/>
      <c r="T213" s="134"/>
      <c r="U213" s="134"/>
      <c r="V213" s="134"/>
      <c r="W213" s="134"/>
      <c r="X213" s="134"/>
      <c r="Y213" s="134"/>
    </row>
    <row r="214" ht="22.5" customHeight="1">
      <c r="A214" s="186">
        <f>'PROP DAILY PNL'!A381</f>
        <v>45999</v>
      </c>
      <c r="B214" s="381"/>
      <c r="C214" s="374">
        <f>$B214*'PERCENTAGE SHARING'!C175</f>
        <v>0</v>
      </c>
      <c r="D214" s="374">
        <f>$B214*'PERCENTAGE SHARING'!D175</f>
        <v>0</v>
      </c>
      <c r="E214" s="374">
        <f>$B214*'PERCENTAGE SHARING'!E175</f>
        <v>0</v>
      </c>
      <c r="F214" s="374">
        <f>$B214*'PERCENTAGE SHARING'!F175</f>
        <v>0</v>
      </c>
      <c r="G214" s="374">
        <f>$B214*'PERCENTAGE SHARING'!G175</f>
        <v>0</v>
      </c>
      <c r="H214" s="374">
        <f>$B214*'PERCENTAGE SHARING'!H175</f>
        <v>0</v>
      </c>
      <c r="I214" s="374">
        <f>$B214*'PERCENTAGE SHARING'!I175</f>
        <v>0</v>
      </c>
      <c r="J214" s="374">
        <f>$B214*'PERCENTAGE SHARING'!J175</f>
        <v>0</v>
      </c>
      <c r="K214" s="374">
        <f>$B214*'PERCENTAGE SHARING'!K175</f>
        <v>0</v>
      </c>
      <c r="L214" s="374">
        <f>$B214*'PERCENTAGE SHARING'!L175</f>
        <v>0</v>
      </c>
      <c r="M214" s="374">
        <f>$B214*'PERCENTAGE SHARING'!M175</f>
        <v>0</v>
      </c>
      <c r="N214" s="374">
        <f>$B214*'PERCENTAGE SHARING'!N175</f>
        <v>0</v>
      </c>
      <c r="O214" s="375">
        <f>$B214*'PERCENTAGE SHARING'!O175</f>
        <v>0</v>
      </c>
      <c r="P214" s="375">
        <f>$B214*'PERCENTAGE SHARING'!P175</f>
        <v>0</v>
      </c>
      <c r="Q214" s="375">
        <f>$B214*'PERCENTAGE SHARING'!Q175</f>
        <v>0</v>
      </c>
      <c r="R214" s="375">
        <f>$B214*'PERCENTAGE SHARING'!R175</f>
        <v>0</v>
      </c>
      <c r="S214" s="134"/>
      <c r="T214" s="134"/>
      <c r="U214" s="134"/>
      <c r="V214" s="134"/>
      <c r="W214" s="134"/>
      <c r="X214" s="134"/>
      <c r="Y214" s="134"/>
    </row>
    <row r="215" ht="22.5" customHeight="1">
      <c r="A215" s="186">
        <f>'PROP DAILY PNL'!A382</f>
        <v>46000</v>
      </c>
      <c r="B215" s="381"/>
      <c r="C215" s="374">
        <f>$B215*'PERCENTAGE SHARING'!C176</f>
        <v>0</v>
      </c>
      <c r="D215" s="374">
        <f>$B215*'PERCENTAGE SHARING'!D176</f>
        <v>0</v>
      </c>
      <c r="E215" s="374">
        <f>$B215*'PERCENTAGE SHARING'!E176</f>
        <v>0</v>
      </c>
      <c r="F215" s="374">
        <f>$B215*'PERCENTAGE SHARING'!F176</f>
        <v>0</v>
      </c>
      <c r="G215" s="374">
        <f>$B215*'PERCENTAGE SHARING'!G176</f>
        <v>0</v>
      </c>
      <c r="H215" s="374">
        <f>$B215*'PERCENTAGE SHARING'!H176</f>
        <v>0</v>
      </c>
      <c r="I215" s="374">
        <f>$B215*'PERCENTAGE SHARING'!I176</f>
        <v>0</v>
      </c>
      <c r="J215" s="374">
        <f>$B215*'PERCENTAGE SHARING'!J176</f>
        <v>0</v>
      </c>
      <c r="K215" s="374">
        <f>$B215*'PERCENTAGE SHARING'!K176</f>
        <v>0</v>
      </c>
      <c r="L215" s="374">
        <f>$B215*'PERCENTAGE SHARING'!L176</f>
        <v>0</v>
      </c>
      <c r="M215" s="374">
        <f>$B215*'PERCENTAGE SHARING'!M176</f>
        <v>0</v>
      </c>
      <c r="N215" s="374">
        <f>$B215*'PERCENTAGE SHARING'!N176</f>
        <v>0</v>
      </c>
      <c r="O215" s="375">
        <f>$B215*'PERCENTAGE SHARING'!O176</f>
        <v>0</v>
      </c>
      <c r="P215" s="375">
        <f>$B215*'PERCENTAGE SHARING'!P176</f>
        <v>0</v>
      </c>
      <c r="Q215" s="375">
        <f>$B215*'PERCENTAGE SHARING'!Q176</f>
        <v>0</v>
      </c>
      <c r="R215" s="375">
        <f>$B215*'PERCENTAGE SHARING'!R176</f>
        <v>0</v>
      </c>
      <c r="S215" s="134"/>
      <c r="T215" s="134"/>
      <c r="U215" s="134"/>
      <c r="V215" s="134"/>
      <c r="W215" s="134"/>
      <c r="X215" s="134"/>
      <c r="Y215" s="134"/>
    </row>
    <row r="216" ht="22.5" customHeight="1">
      <c r="A216" s="186">
        <f>'PROP DAILY PNL'!A383</f>
        <v>46001</v>
      </c>
      <c r="B216" s="381"/>
      <c r="C216" s="374">
        <f>$B216*'PERCENTAGE SHARING'!C177</f>
        <v>0</v>
      </c>
      <c r="D216" s="374">
        <f>$B216*'PERCENTAGE SHARING'!D177</f>
        <v>0</v>
      </c>
      <c r="E216" s="374">
        <f>$B216*'PERCENTAGE SHARING'!E177</f>
        <v>0</v>
      </c>
      <c r="F216" s="374">
        <f>$B216*'PERCENTAGE SHARING'!F177</f>
        <v>0</v>
      </c>
      <c r="G216" s="374">
        <f>$B216*'PERCENTAGE SHARING'!G177</f>
        <v>0</v>
      </c>
      <c r="H216" s="374">
        <f>$B216*'PERCENTAGE SHARING'!H177</f>
        <v>0</v>
      </c>
      <c r="I216" s="374">
        <f>$B216*'PERCENTAGE SHARING'!I177</f>
        <v>0</v>
      </c>
      <c r="J216" s="374">
        <f>$B216*'PERCENTAGE SHARING'!J177</f>
        <v>0</v>
      </c>
      <c r="K216" s="374">
        <f>$B216*'PERCENTAGE SHARING'!K177</f>
        <v>0</v>
      </c>
      <c r="L216" s="374">
        <f>$B216*'PERCENTAGE SHARING'!L177</f>
        <v>0</v>
      </c>
      <c r="M216" s="374">
        <f>$B216*'PERCENTAGE SHARING'!M177</f>
        <v>0</v>
      </c>
      <c r="N216" s="374">
        <f>$B216*'PERCENTAGE SHARING'!N177</f>
        <v>0</v>
      </c>
      <c r="O216" s="375">
        <f>$B216*'PERCENTAGE SHARING'!O177</f>
        <v>0</v>
      </c>
      <c r="P216" s="375">
        <f>$B216*'PERCENTAGE SHARING'!P177</f>
        <v>0</v>
      </c>
      <c r="Q216" s="375">
        <f>$B216*'PERCENTAGE SHARING'!Q177</f>
        <v>0</v>
      </c>
      <c r="R216" s="375">
        <f>$B216*'PERCENTAGE SHARING'!R177</f>
        <v>0</v>
      </c>
      <c r="S216" s="134"/>
      <c r="T216" s="134"/>
      <c r="U216" s="134"/>
      <c r="V216" s="134"/>
      <c r="W216" s="134"/>
      <c r="X216" s="134"/>
      <c r="Y216" s="134"/>
    </row>
    <row r="217" ht="22.5" customHeight="1">
      <c r="A217" s="186">
        <f>'PROP DAILY PNL'!A384</f>
        <v>46002</v>
      </c>
      <c r="B217" s="381"/>
      <c r="C217" s="374">
        <f>$B217*'PERCENTAGE SHARING'!C178</f>
        <v>0</v>
      </c>
      <c r="D217" s="374">
        <f>$B217*'PERCENTAGE SHARING'!D178</f>
        <v>0</v>
      </c>
      <c r="E217" s="374">
        <f>$B217*'PERCENTAGE SHARING'!E178</f>
        <v>0</v>
      </c>
      <c r="F217" s="374">
        <f>$B217*'PERCENTAGE SHARING'!F178</f>
        <v>0</v>
      </c>
      <c r="G217" s="374">
        <f>$B217*'PERCENTAGE SHARING'!G178</f>
        <v>0</v>
      </c>
      <c r="H217" s="374">
        <f>$B217*'PERCENTAGE SHARING'!H178</f>
        <v>0</v>
      </c>
      <c r="I217" s="374">
        <f>$B217*'PERCENTAGE SHARING'!I178</f>
        <v>0</v>
      </c>
      <c r="J217" s="374">
        <f>$B217*'PERCENTAGE SHARING'!J178</f>
        <v>0</v>
      </c>
      <c r="K217" s="374">
        <f>$B217*'PERCENTAGE SHARING'!K178</f>
        <v>0</v>
      </c>
      <c r="L217" s="374">
        <f>$B217*'PERCENTAGE SHARING'!L178</f>
        <v>0</v>
      </c>
      <c r="M217" s="374">
        <f>$B217*'PERCENTAGE SHARING'!M178</f>
        <v>0</v>
      </c>
      <c r="N217" s="374">
        <f>$B217*'PERCENTAGE SHARING'!N178</f>
        <v>0</v>
      </c>
      <c r="O217" s="375">
        <f>$B217*'PERCENTAGE SHARING'!O178</f>
        <v>0</v>
      </c>
      <c r="P217" s="375">
        <f>$B217*'PERCENTAGE SHARING'!P178</f>
        <v>0</v>
      </c>
      <c r="Q217" s="375">
        <f>$B217*'PERCENTAGE SHARING'!Q178</f>
        <v>0</v>
      </c>
      <c r="R217" s="375">
        <f>$B217*'PERCENTAGE SHARING'!R178</f>
        <v>0</v>
      </c>
      <c r="S217" s="134"/>
      <c r="T217" s="134"/>
      <c r="U217" s="134"/>
      <c r="V217" s="134"/>
      <c r="W217" s="134"/>
      <c r="X217" s="134"/>
      <c r="Y217" s="134"/>
    </row>
    <row r="218" ht="22.5" customHeight="1">
      <c r="A218" s="186">
        <f>'PROP DAILY PNL'!A385</f>
        <v>46003</v>
      </c>
      <c r="B218" s="381"/>
      <c r="C218" s="374">
        <f>$B218*'PERCENTAGE SHARING'!C179</f>
        <v>0</v>
      </c>
      <c r="D218" s="374">
        <f>$B218*'PERCENTAGE SHARING'!D179</f>
        <v>0</v>
      </c>
      <c r="E218" s="374">
        <f>$B218*'PERCENTAGE SHARING'!E179</f>
        <v>0</v>
      </c>
      <c r="F218" s="374">
        <f>$B218*'PERCENTAGE SHARING'!F179</f>
        <v>0</v>
      </c>
      <c r="G218" s="374">
        <f>$B218*'PERCENTAGE SHARING'!G179</f>
        <v>0</v>
      </c>
      <c r="H218" s="374">
        <f>$B218*'PERCENTAGE SHARING'!H179</f>
        <v>0</v>
      </c>
      <c r="I218" s="374">
        <f>$B218*'PERCENTAGE SHARING'!I179</f>
        <v>0</v>
      </c>
      <c r="J218" s="374">
        <f>$B218*'PERCENTAGE SHARING'!J179</f>
        <v>0</v>
      </c>
      <c r="K218" s="374">
        <f>$B218*'PERCENTAGE SHARING'!K179</f>
        <v>0</v>
      </c>
      <c r="L218" s="374">
        <f>$B218*'PERCENTAGE SHARING'!L179</f>
        <v>0</v>
      </c>
      <c r="M218" s="374">
        <f>$B218*'PERCENTAGE SHARING'!M179</f>
        <v>0</v>
      </c>
      <c r="N218" s="374">
        <f>$B218*'PERCENTAGE SHARING'!N179</f>
        <v>0</v>
      </c>
      <c r="O218" s="375">
        <f>$B218*'PERCENTAGE SHARING'!O179</f>
        <v>0</v>
      </c>
      <c r="P218" s="375">
        <f>$B218*'PERCENTAGE SHARING'!P179</f>
        <v>0</v>
      </c>
      <c r="Q218" s="375">
        <f>$B218*'PERCENTAGE SHARING'!Q179</f>
        <v>0</v>
      </c>
      <c r="R218" s="375">
        <f>$B218*'PERCENTAGE SHARING'!R179</f>
        <v>0</v>
      </c>
      <c r="S218" s="134"/>
      <c r="T218" s="134"/>
      <c r="U218" s="134"/>
      <c r="V218" s="134"/>
      <c r="W218" s="134"/>
      <c r="X218" s="134"/>
      <c r="Y218" s="134"/>
    </row>
    <row r="219" ht="22.5" customHeight="1">
      <c r="A219" s="186">
        <f>'PROP DAILY PNL'!A386</f>
        <v>46006</v>
      </c>
      <c r="B219" s="381"/>
      <c r="C219" s="374">
        <f>$B219*'PERCENTAGE SHARING'!C180</f>
        <v>0</v>
      </c>
      <c r="D219" s="374">
        <f>$B219*'PERCENTAGE SHARING'!D180</f>
        <v>0</v>
      </c>
      <c r="E219" s="374">
        <f>$B219*'PERCENTAGE SHARING'!E180</f>
        <v>0</v>
      </c>
      <c r="F219" s="374">
        <f>$B219*'PERCENTAGE SHARING'!F180</f>
        <v>0</v>
      </c>
      <c r="G219" s="374">
        <f>$B219*'PERCENTAGE SHARING'!G180</f>
        <v>0</v>
      </c>
      <c r="H219" s="374">
        <f>$B219*'PERCENTAGE SHARING'!H180</f>
        <v>0</v>
      </c>
      <c r="I219" s="374">
        <f>$B219*'PERCENTAGE SHARING'!I180</f>
        <v>0</v>
      </c>
      <c r="J219" s="374">
        <f>$B219*'PERCENTAGE SHARING'!J180</f>
        <v>0</v>
      </c>
      <c r="K219" s="374">
        <f>$B219*'PERCENTAGE SHARING'!K180</f>
        <v>0</v>
      </c>
      <c r="L219" s="374">
        <f>$B219*'PERCENTAGE SHARING'!L180</f>
        <v>0</v>
      </c>
      <c r="M219" s="374">
        <f>$B219*'PERCENTAGE SHARING'!M180</f>
        <v>0</v>
      </c>
      <c r="N219" s="374">
        <f>$B219*'PERCENTAGE SHARING'!N180</f>
        <v>0</v>
      </c>
      <c r="O219" s="375">
        <f>$B219*'PERCENTAGE SHARING'!O180</f>
        <v>0</v>
      </c>
      <c r="P219" s="375">
        <f>$B219*'PERCENTAGE SHARING'!P180</f>
        <v>0</v>
      </c>
      <c r="Q219" s="375">
        <f>$B219*'PERCENTAGE SHARING'!Q180</f>
        <v>0</v>
      </c>
      <c r="R219" s="375">
        <f>$B219*'PERCENTAGE SHARING'!R180</f>
        <v>0</v>
      </c>
      <c r="S219" s="134"/>
      <c r="T219" s="134"/>
      <c r="U219" s="134"/>
      <c r="V219" s="134"/>
      <c r="W219" s="134"/>
      <c r="X219" s="134"/>
      <c r="Y219" s="134"/>
    </row>
    <row r="220" ht="22.5" customHeight="1">
      <c r="A220" s="186">
        <f>'PROP DAILY PNL'!A387</f>
        <v>46007</v>
      </c>
      <c r="B220" s="381"/>
      <c r="C220" s="374">
        <f>$B220*'PERCENTAGE SHARING'!C181</f>
        <v>0</v>
      </c>
      <c r="D220" s="374">
        <f>$B220*'PERCENTAGE SHARING'!D181</f>
        <v>0</v>
      </c>
      <c r="E220" s="374">
        <f>$B220*'PERCENTAGE SHARING'!E181</f>
        <v>0</v>
      </c>
      <c r="F220" s="374">
        <f>$B220*'PERCENTAGE SHARING'!F181</f>
        <v>0</v>
      </c>
      <c r="G220" s="374">
        <f>$B220*'PERCENTAGE SHARING'!G181</f>
        <v>0</v>
      </c>
      <c r="H220" s="374">
        <f>$B220*'PERCENTAGE SHARING'!H181</f>
        <v>0</v>
      </c>
      <c r="I220" s="374">
        <f>$B220*'PERCENTAGE SHARING'!I181</f>
        <v>0</v>
      </c>
      <c r="J220" s="374">
        <f>$B220*'PERCENTAGE SHARING'!J181</f>
        <v>0</v>
      </c>
      <c r="K220" s="374">
        <f>$B220*'PERCENTAGE SHARING'!K181</f>
        <v>0</v>
      </c>
      <c r="L220" s="374">
        <f>$B220*'PERCENTAGE SHARING'!L181</f>
        <v>0</v>
      </c>
      <c r="M220" s="374">
        <f>$B220*'PERCENTAGE SHARING'!M181</f>
        <v>0</v>
      </c>
      <c r="N220" s="374">
        <f>$B220*'PERCENTAGE SHARING'!N181</f>
        <v>0</v>
      </c>
      <c r="O220" s="375">
        <f>$B220*'PERCENTAGE SHARING'!O181</f>
        <v>0</v>
      </c>
      <c r="P220" s="375">
        <f>$B220*'PERCENTAGE SHARING'!P181</f>
        <v>0</v>
      </c>
      <c r="Q220" s="375">
        <f>$B220*'PERCENTAGE SHARING'!Q181</f>
        <v>0</v>
      </c>
      <c r="R220" s="375">
        <f>$B220*'PERCENTAGE SHARING'!R181</f>
        <v>0</v>
      </c>
      <c r="S220" s="134"/>
      <c r="T220" s="134"/>
      <c r="U220" s="134"/>
      <c r="V220" s="134"/>
      <c r="W220" s="134"/>
      <c r="X220" s="134"/>
      <c r="Y220" s="134"/>
    </row>
    <row r="221" ht="22.5" customHeight="1">
      <c r="A221" s="186">
        <f>'PROP DAILY PNL'!A388</f>
        <v>46008</v>
      </c>
      <c r="B221" s="381"/>
      <c r="C221" s="374">
        <f>$B221*'PERCENTAGE SHARING'!C182</f>
        <v>0</v>
      </c>
      <c r="D221" s="374">
        <f>$B221*'PERCENTAGE SHARING'!D182</f>
        <v>0</v>
      </c>
      <c r="E221" s="374">
        <f>$B221*'PERCENTAGE SHARING'!E182</f>
        <v>0</v>
      </c>
      <c r="F221" s="374">
        <f>$B221*'PERCENTAGE SHARING'!F182</f>
        <v>0</v>
      </c>
      <c r="G221" s="374">
        <f>$B221*'PERCENTAGE SHARING'!G182</f>
        <v>0</v>
      </c>
      <c r="H221" s="374">
        <f>$B221*'PERCENTAGE SHARING'!H182</f>
        <v>0</v>
      </c>
      <c r="I221" s="374">
        <f>$B221*'PERCENTAGE SHARING'!I182</f>
        <v>0</v>
      </c>
      <c r="J221" s="374">
        <f>$B221*'PERCENTAGE SHARING'!J182</f>
        <v>0</v>
      </c>
      <c r="K221" s="374">
        <f>$B221*'PERCENTAGE SHARING'!K182</f>
        <v>0</v>
      </c>
      <c r="L221" s="374">
        <f>$B221*'PERCENTAGE SHARING'!L182</f>
        <v>0</v>
      </c>
      <c r="M221" s="374">
        <f>$B221*'PERCENTAGE SHARING'!M182</f>
        <v>0</v>
      </c>
      <c r="N221" s="374">
        <f>$B221*'PERCENTAGE SHARING'!N182</f>
        <v>0</v>
      </c>
      <c r="O221" s="375">
        <f>$B221*'PERCENTAGE SHARING'!O182</f>
        <v>0</v>
      </c>
      <c r="P221" s="375">
        <f>$B221*'PERCENTAGE SHARING'!P182</f>
        <v>0</v>
      </c>
      <c r="Q221" s="375">
        <f>$B221*'PERCENTAGE SHARING'!Q182</f>
        <v>0</v>
      </c>
      <c r="R221" s="375">
        <f>$B221*'PERCENTAGE SHARING'!R182</f>
        <v>0</v>
      </c>
      <c r="S221" s="134"/>
      <c r="T221" s="134"/>
      <c r="U221" s="134"/>
      <c r="V221" s="134"/>
      <c r="W221" s="134"/>
      <c r="X221" s="134"/>
      <c r="Y221" s="134"/>
    </row>
    <row r="222" ht="22.5" customHeight="1">
      <c r="A222" s="186">
        <f>'PROP DAILY PNL'!A389</f>
        <v>46009</v>
      </c>
      <c r="B222" s="381"/>
      <c r="C222" s="374">
        <f>$B222*'PERCENTAGE SHARING'!C183</f>
        <v>0</v>
      </c>
      <c r="D222" s="374">
        <f>$B222*'PERCENTAGE SHARING'!D183</f>
        <v>0</v>
      </c>
      <c r="E222" s="374">
        <f>$B222*'PERCENTAGE SHARING'!E183</f>
        <v>0</v>
      </c>
      <c r="F222" s="374">
        <f>$B222*'PERCENTAGE SHARING'!F183</f>
        <v>0</v>
      </c>
      <c r="G222" s="374">
        <f>$B222*'PERCENTAGE SHARING'!G183</f>
        <v>0</v>
      </c>
      <c r="H222" s="374">
        <f>$B222*'PERCENTAGE SHARING'!H183</f>
        <v>0</v>
      </c>
      <c r="I222" s="374">
        <f>$B222*'PERCENTAGE SHARING'!I183</f>
        <v>0</v>
      </c>
      <c r="J222" s="374">
        <f>$B222*'PERCENTAGE SHARING'!J183</f>
        <v>0</v>
      </c>
      <c r="K222" s="374">
        <f>$B222*'PERCENTAGE SHARING'!K183</f>
        <v>0</v>
      </c>
      <c r="L222" s="374">
        <f>$B222*'PERCENTAGE SHARING'!L183</f>
        <v>0</v>
      </c>
      <c r="M222" s="374">
        <f>$B222*'PERCENTAGE SHARING'!M183</f>
        <v>0</v>
      </c>
      <c r="N222" s="374">
        <f>$B222*'PERCENTAGE SHARING'!N183</f>
        <v>0</v>
      </c>
      <c r="O222" s="375">
        <f>$B222*'PERCENTAGE SHARING'!O183</f>
        <v>0</v>
      </c>
      <c r="P222" s="375">
        <f>$B222*'PERCENTAGE SHARING'!P183</f>
        <v>0</v>
      </c>
      <c r="Q222" s="375">
        <f>$B222*'PERCENTAGE SHARING'!Q183</f>
        <v>0</v>
      </c>
      <c r="R222" s="375">
        <f>$B222*'PERCENTAGE SHARING'!R183</f>
        <v>0</v>
      </c>
      <c r="S222" s="134"/>
      <c r="T222" s="134"/>
      <c r="U222" s="134"/>
      <c r="V222" s="134"/>
      <c r="W222" s="134"/>
      <c r="X222" s="134"/>
      <c r="Y222" s="134"/>
    </row>
    <row r="223" ht="22.5" customHeight="1">
      <c r="A223" s="186">
        <f>'PROP DAILY PNL'!A390</f>
        <v>46010</v>
      </c>
      <c r="B223" s="381"/>
      <c r="C223" s="374">
        <f>$B223*'PERCENTAGE SHARING'!C184</f>
        <v>0</v>
      </c>
      <c r="D223" s="374">
        <f>$B223*'PERCENTAGE SHARING'!D184</f>
        <v>0</v>
      </c>
      <c r="E223" s="374">
        <f>$B223*'PERCENTAGE SHARING'!E184</f>
        <v>0</v>
      </c>
      <c r="F223" s="374">
        <f>$B223*'PERCENTAGE SHARING'!F184</f>
        <v>0</v>
      </c>
      <c r="G223" s="374">
        <f>$B223*'PERCENTAGE SHARING'!G184</f>
        <v>0</v>
      </c>
      <c r="H223" s="374">
        <f>$B223*'PERCENTAGE SHARING'!H184</f>
        <v>0</v>
      </c>
      <c r="I223" s="374">
        <f>$B223*'PERCENTAGE SHARING'!I184</f>
        <v>0</v>
      </c>
      <c r="J223" s="374">
        <f>$B223*'PERCENTAGE SHARING'!J184</f>
        <v>0</v>
      </c>
      <c r="K223" s="374">
        <f>$B223*'PERCENTAGE SHARING'!K184</f>
        <v>0</v>
      </c>
      <c r="L223" s="374">
        <f>$B223*'PERCENTAGE SHARING'!L184</f>
        <v>0</v>
      </c>
      <c r="M223" s="374">
        <f>$B223*'PERCENTAGE SHARING'!M184</f>
        <v>0</v>
      </c>
      <c r="N223" s="374">
        <f>$B223*'PERCENTAGE SHARING'!N184</f>
        <v>0</v>
      </c>
      <c r="O223" s="375">
        <f>$B223*'PERCENTAGE SHARING'!O184</f>
        <v>0</v>
      </c>
      <c r="P223" s="375">
        <f>$B223*'PERCENTAGE SHARING'!P184</f>
        <v>0</v>
      </c>
      <c r="Q223" s="375">
        <f>$B223*'PERCENTAGE SHARING'!Q184</f>
        <v>0</v>
      </c>
      <c r="R223" s="375">
        <f>$B223*'PERCENTAGE SHARING'!R184</f>
        <v>0</v>
      </c>
      <c r="S223" s="134"/>
      <c r="T223" s="134"/>
      <c r="U223" s="134"/>
      <c r="V223" s="134"/>
      <c r="W223" s="134"/>
      <c r="X223" s="134"/>
      <c r="Y223" s="134"/>
    </row>
    <row r="224" ht="22.5" customHeight="1">
      <c r="A224" s="186">
        <f>'PROP DAILY PNL'!A391</f>
        <v>46013</v>
      </c>
      <c r="B224" s="381"/>
      <c r="C224" s="374">
        <f>$B224*'PERCENTAGE SHARING'!C185</f>
        <v>0</v>
      </c>
      <c r="D224" s="374">
        <f>$B224*'PERCENTAGE SHARING'!D185</f>
        <v>0</v>
      </c>
      <c r="E224" s="374">
        <f>$B224*'PERCENTAGE SHARING'!E185</f>
        <v>0</v>
      </c>
      <c r="F224" s="374">
        <f>$B224*'PERCENTAGE SHARING'!F185</f>
        <v>0</v>
      </c>
      <c r="G224" s="374">
        <f>$B224*'PERCENTAGE SHARING'!G185</f>
        <v>0</v>
      </c>
      <c r="H224" s="374">
        <f>$B224*'PERCENTAGE SHARING'!H185</f>
        <v>0</v>
      </c>
      <c r="I224" s="374">
        <f>$B224*'PERCENTAGE SHARING'!I185</f>
        <v>0</v>
      </c>
      <c r="J224" s="374">
        <f>$B224*'PERCENTAGE SHARING'!J185</f>
        <v>0</v>
      </c>
      <c r="K224" s="374">
        <f>$B224*'PERCENTAGE SHARING'!K185</f>
        <v>0</v>
      </c>
      <c r="L224" s="374">
        <f>$B224*'PERCENTAGE SHARING'!L185</f>
        <v>0</v>
      </c>
      <c r="M224" s="374">
        <f>$B224*'PERCENTAGE SHARING'!M185</f>
        <v>0</v>
      </c>
      <c r="N224" s="374">
        <f>$B224*'PERCENTAGE SHARING'!N185</f>
        <v>0</v>
      </c>
      <c r="O224" s="375">
        <f>$B224*'PERCENTAGE SHARING'!O185</f>
        <v>0</v>
      </c>
      <c r="P224" s="375">
        <f>$B224*'PERCENTAGE SHARING'!P185</f>
        <v>0</v>
      </c>
      <c r="Q224" s="375">
        <f>$B224*'PERCENTAGE SHARING'!Q185</f>
        <v>0</v>
      </c>
      <c r="R224" s="375">
        <f>$B224*'PERCENTAGE SHARING'!R185</f>
        <v>0</v>
      </c>
      <c r="S224" s="134"/>
      <c r="T224" s="134"/>
      <c r="U224" s="134"/>
      <c r="V224" s="134"/>
      <c r="W224" s="134"/>
      <c r="X224" s="134"/>
      <c r="Y224" s="134"/>
    </row>
    <row r="225" ht="22.5" customHeight="1">
      <c r="A225" s="186">
        <f>'PROP DAILY PNL'!A392</f>
        <v>46014</v>
      </c>
      <c r="B225" s="381"/>
      <c r="C225" s="374">
        <f>$B225*'PERCENTAGE SHARING'!C186</f>
        <v>0</v>
      </c>
      <c r="D225" s="374">
        <f>$B225*'PERCENTAGE SHARING'!D186</f>
        <v>0</v>
      </c>
      <c r="E225" s="374">
        <f>$B225*'PERCENTAGE SHARING'!E186</f>
        <v>0</v>
      </c>
      <c r="F225" s="374">
        <f>$B225*'PERCENTAGE SHARING'!F186</f>
        <v>0</v>
      </c>
      <c r="G225" s="374">
        <f>$B225*'PERCENTAGE SHARING'!G186</f>
        <v>0</v>
      </c>
      <c r="H225" s="374">
        <f>$B225*'PERCENTAGE SHARING'!H186</f>
        <v>0</v>
      </c>
      <c r="I225" s="374">
        <f>$B225*'PERCENTAGE SHARING'!I186</f>
        <v>0</v>
      </c>
      <c r="J225" s="374">
        <f>$B225*'PERCENTAGE SHARING'!J186</f>
        <v>0</v>
      </c>
      <c r="K225" s="374">
        <f>$B225*'PERCENTAGE SHARING'!K186</f>
        <v>0</v>
      </c>
      <c r="L225" s="374">
        <f>$B225*'PERCENTAGE SHARING'!L186</f>
        <v>0</v>
      </c>
      <c r="M225" s="374">
        <f>$B225*'PERCENTAGE SHARING'!M186</f>
        <v>0</v>
      </c>
      <c r="N225" s="374">
        <f>$B225*'PERCENTAGE SHARING'!N186</f>
        <v>0</v>
      </c>
      <c r="O225" s="375">
        <f>$B225*'PERCENTAGE SHARING'!O186</f>
        <v>0</v>
      </c>
      <c r="P225" s="375">
        <f>$B225*'PERCENTAGE SHARING'!P186</f>
        <v>0</v>
      </c>
      <c r="Q225" s="375">
        <f>$B225*'PERCENTAGE SHARING'!Q186</f>
        <v>0</v>
      </c>
      <c r="R225" s="375">
        <f>$B225*'PERCENTAGE SHARING'!R186</f>
        <v>0</v>
      </c>
      <c r="S225" s="134"/>
      <c r="T225" s="134"/>
      <c r="U225" s="134"/>
      <c r="V225" s="134"/>
      <c r="W225" s="134"/>
      <c r="X225" s="134"/>
      <c r="Y225" s="134"/>
    </row>
    <row r="226" ht="22.5" customHeight="1">
      <c r="A226" s="186">
        <f>'PROP DAILY PNL'!A393</f>
        <v>46015</v>
      </c>
      <c r="B226" s="381"/>
      <c r="C226" s="374">
        <f>$B226*'PERCENTAGE SHARING'!C187</f>
        <v>0</v>
      </c>
      <c r="D226" s="374">
        <f>$B226*'PERCENTAGE SHARING'!D187</f>
        <v>0</v>
      </c>
      <c r="E226" s="374">
        <f>$B226*'PERCENTAGE SHARING'!E187</f>
        <v>0</v>
      </c>
      <c r="F226" s="374">
        <f>$B226*'PERCENTAGE SHARING'!F187</f>
        <v>0</v>
      </c>
      <c r="G226" s="374">
        <f>$B226*'PERCENTAGE SHARING'!G187</f>
        <v>0</v>
      </c>
      <c r="H226" s="374">
        <f>$B226*'PERCENTAGE SHARING'!H187</f>
        <v>0</v>
      </c>
      <c r="I226" s="374">
        <f>$B226*'PERCENTAGE SHARING'!I187</f>
        <v>0</v>
      </c>
      <c r="J226" s="374">
        <f>$B226*'PERCENTAGE SHARING'!J187</f>
        <v>0</v>
      </c>
      <c r="K226" s="374">
        <f>$B226*'PERCENTAGE SHARING'!K187</f>
        <v>0</v>
      </c>
      <c r="L226" s="374">
        <f>$B226*'PERCENTAGE SHARING'!L187</f>
        <v>0</v>
      </c>
      <c r="M226" s="374">
        <f>$B226*'PERCENTAGE SHARING'!M187</f>
        <v>0</v>
      </c>
      <c r="N226" s="374">
        <f>$B226*'PERCENTAGE SHARING'!N187</f>
        <v>0</v>
      </c>
      <c r="O226" s="375">
        <f>$B226*'PERCENTAGE SHARING'!O187</f>
        <v>0</v>
      </c>
      <c r="P226" s="375">
        <f>$B226*'PERCENTAGE SHARING'!P187</f>
        <v>0</v>
      </c>
      <c r="Q226" s="375">
        <f>$B226*'PERCENTAGE SHARING'!Q187</f>
        <v>0</v>
      </c>
      <c r="R226" s="375">
        <f>$B226*'PERCENTAGE SHARING'!R187</f>
        <v>0</v>
      </c>
      <c r="S226" s="134"/>
      <c r="T226" s="134"/>
      <c r="U226" s="134"/>
      <c r="V226" s="134"/>
      <c r="W226" s="134"/>
      <c r="X226" s="134"/>
      <c r="Y226" s="134"/>
    </row>
    <row r="227" ht="22.5" customHeight="1">
      <c r="A227" s="186">
        <f>'PROP DAILY PNL'!A394</f>
        <v>46016</v>
      </c>
      <c r="B227" s="381"/>
      <c r="C227" s="374">
        <f>$B227*'PERCENTAGE SHARING'!C188</f>
        <v>0</v>
      </c>
      <c r="D227" s="374">
        <f>$B227*'PERCENTAGE SHARING'!D188</f>
        <v>0</v>
      </c>
      <c r="E227" s="374">
        <f>$B227*'PERCENTAGE SHARING'!E188</f>
        <v>0</v>
      </c>
      <c r="F227" s="374">
        <f>$B227*'PERCENTAGE SHARING'!F188</f>
        <v>0</v>
      </c>
      <c r="G227" s="374">
        <f>$B227*'PERCENTAGE SHARING'!G188</f>
        <v>0</v>
      </c>
      <c r="H227" s="374">
        <f>$B227*'PERCENTAGE SHARING'!H188</f>
        <v>0</v>
      </c>
      <c r="I227" s="374">
        <f>$B227*'PERCENTAGE SHARING'!I188</f>
        <v>0</v>
      </c>
      <c r="J227" s="374">
        <f>$B227*'PERCENTAGE SHARING'!J188</f>
        <v>0</v>
      </c>
      <c r="K227" s="374">
        <f>$B227*'PERCENTAGE SHARING'!K188</f>
        <v>0</v>
      </c>
      <c r="L227" s="374">
        <f>$B227*'PERCENTAGE SHARING'!L188</f>
        <v>0</v>
      </c>
      <c r="M227" s="374">
        <f>$B227*'PERCENTAGE SHARING'!M188</f>
        <v>0</v>
      </c>
      <c r="N227" s="374">
        <f>$B227*'PERCENTAGE SHARING'!N188</f>
        <v>0</v>
      </c>
      <c r="O227" s="375">
        <f>$B227*'PERCENTAGE SHARING'!O188</f>
        <v>0</v>
      </c>
      <c r="P227" s="375">
        <f>$B227*'PERCENTAGE SHARING'!P188</f>
        <v>0</v>
      </c>
      <c r="Q227" s="375">
        <f>$B227*'PERCENTAGE SHARING'!Q188</f>
        <v>0</v>
      </c>
      <c r="R227" s="375">
        <f>$B227*'PERCENTAGE SHARING'!R188</f>
        <v>0</v>
      </c>
      <c r="S227" s="134"/>
      <c r="T227" s="134"/>
      <c r="U227" s="134"/>
      <c r="V227" s="134"/>
      <c r="W227" s="134"/>
      <c r="X227" s="134"/>
      <c r="Y227" s="134"/>
    </row>
    <row r="228" ht="22.5" customHeight="1">
      <c r="A228" s="186">
        <f>'PROP DAILY PNL'!A395</f>
        <v>46017</v>
      </c>
      <c r="B228" s="381"/>
      <c r="C228" s="374">
        <f>$B228*'PERCENTAGE SHARING'!C189</f>
        <v>0</v>
      </c>
      <c r="D228" s="374">
        <f>$B228*'PERCENTAGE SHARING'!D189</f>
        <v>0</v>
      </c>
      <c r="E228" s="374">
        <f>$B228*'PERCENTAGE SHARING'!E189</f>
        <v>0</v>
      </c>
      <c r="F228" s="374">
        <f>$B228*'PERCENTAGE SHARING'!F189</f>
        <v>0</v>
      </c>
      <c r="G228" s="374">
        <f>$B228*'PERCENTAGE SHARING'!G189</f>
        <v>0</v>
      </c>
      <c r="H228" s="374">
        <f>$B228*'PERCENTAGE SHARING'!H189</f>
        <v>0</v>
      </c>
      <c r="I228" s="374">
        <f>$B228*'PERCENTAGE SHARING'!I189</f>
        <v>0</v>
      </c>
      <c r="J228" s="374">
        <f>$B228*'PERCENTAGE SHARING'!J189</f>
        <v>0</v>
      </c>
      <c r="K228" s="374">
        <f>$B228*'PERCENTAGE SHARING'!K189</f>
        <v>0</v>
      </c>
      <c r="L228" s="374">
        <f>$B228*'PERCENTAGE SHARING'!L189</f>
        <v>0</v>
      </c>
      <c r="M228" s="374">
        <f>$B228*'PERCENTAGE SHARING'!M189</f>
        <v>0</v>
      </c>
      <c r="N228" s="374">
        <f>$B228*'PERCENTAGE SHARING'!N189</f>
        <v>0</v>
      </c>
      <c r="O228" s="375">
        <f>$B228*'PERCENTAGE SHARING'!O189</f>
        <v>0</v>
      </c>
      <c r="P228" s="375">
        <f>$B228*'PERCENTAGE SHARING'!P189</f>
        <v>0</v>
      </c>
      <c r="Q228" s="375">
        <f>$B228*'PERCENTAGE SHARING'!Q189</f>
        <v>0</v>
      </c>
      <c r="R228" s="375">
        <f>$B228*'PERCENTAGE SHARING'!R189</f>
        <v>0</v>
      </c>
      <c r="S228" s="134"/>
      <c r="T228" s="134"/>
      <c r="U228" s="134"/>
      <c r="V228" s="134"/>
      <c r="W228" s="134"/>
      <c r="X228" s="134"/>
      <c r="Y228" s="134"/>
    </row>
    <row r="229" ht="22.5" customHeight="1">
      <c r="A229" s="186">
        <f>'PROP DAILY PNL'!A396</f>
        <v>46020</v>
      </c>
      <c r="B229" s="381"/>
      <c r="C229" s="374">
        <f>$B229*'PERCENTAGE SHARING'!C190</f>
        <v>0</v>
      </c>
      <c r="D229" s="374">
        <f>$B229*'PERCENTAGE SHARING'!D190</f>
        <v>0</v>
      </c>
      <c r="E229" s="374">
        <f>$B229*'PERCENTAGE SHARING'!E190</f>
        <v>0</v>
      </c>
      <c r="F229" s="374">
        <f>$B229*'PERCENTAGE SHARING'!F190</f>
        <v>0</v>
      </c>
      <c r="G229" s="374">
        <f>$B229*'PERCENTAGE SHARING'!G190</f>
        <v>0</v>
      </c>
      <c r="H229" s="374">
        <f>$B229*'PERCENTAGE SHARING'!H190</f>
        <v>0</v>
      </c>
      <c r="I229" s="374">
        <f>$B229*'PERCENTAGE SHARING'!I190</f>
        <v>0</v>
      </c>
      <c r="J229" s="374">
        <f>$B229*'PERCENTAGE SHARING'!J190</f>
        <v>0</v>
      </c>
      <c r="K229" s="374">
        <f>$B229*'PERCENTAGE SHARING'!K190</f>
        <v>0</v>
      </c>
      <c r="L229" s="374">
        <f>$B229*'PERCENTAGE SHARING'!L190</f>
        <v>0</v>
      </c>
      <c r="M229" s="374">
        <f>$B229*'PERCENTAGE SHARING'!M190</f>
        <v>0</v>
      </c>
      <c r="N229" s="374">
        <f>$B229*'PERCENTAGE SHARING'!N190</f>
        <v>0</v>
      </c>
      <c r="O229" s="375">
        <f>$B229*'PERCENTAGE SHARING'!O190</f>
        <v>0</v>
      </c>
      <c r="P229" s="375">
        <f>$B229*'PERCENTAGE SHARING'!P190</f>
        <v>0</v>
      </c>
      <c r="Q229" s="375">
        <f>$B229*'PERCENTAGE SHARING'!Q190</f>
        <v>0</v>
      </c>
      <c r="R229" s="375">
        <f>$B229*'PERCENTAGE SHARING'!R190</f>
        <v>0</v>
      </c>
      <c r="S229" s="134"/>
      <c r="T229" s="134"/>
      <c r="U229" s="134"/>
      <c r="V229" s="134"/>
      <c r="W229" s="134"/>
      <c r="X229" s="134"/>
      <c r="Y229" s="134"/>
    </row>
    <row r="230" ht="22.5" customHeight="1">
      <c r="A230" s="186">
        <f>'PROP DAILY PNL'!A397</f>
        <v>46021</v>
      </c>
      <c r="B230" s="381"/>
      <c r="C230" s="374">
        <f>$B230*'PERCENTAGE SHARING'!C191</f>
        <v>0</v>
      </c>
      <c r="D230" s="374">
        <f>$B230*'PERCENTAGE SHARING'!D191</f>
        <v>0</v>
      </c>
      <c r="E230" s="374">
        <f>$B230*'PERCENTAGE SHARING'!E191</f>
        <v>0</v>
      </c>
      <c r="F230" s="374">
        <f>$B230*'PERCENTAGE SHARING'!F191</f>
        <v>0</v>
      </c>
      <c r="G230" s="374">
        <f>$B230*'PERCENTAGE SHARING'!G191</f>
        <v>0</v>
      </c>
      <c r="H230" s="374">
        <f>$B230*'PERCENTAGE SHARING'!H191</f>
        <v>0</v>
      </c>
      <c r="I230" s="374">
        <f>$B230*'PERCENTAGE SHARING'!I191</f>
        <v>0</v>
      </c>
      <c r="J230" s="374">
        <f>$B230*'PERCENTAGE SHARING'!J191</f>
        <v>0</v>
      </c>
      <c r="K230" s="374">
        <f>$B230*'PERCENTAGE SHARING'!K191</f>
        <v>0</v>
      </c>
      <c r="L230" s="374">
        <f>$B230*'PERCENTAGE SHARING'!L191</f>
        <v>0</v>
      </c>
      <c r="M230" s="374">
        <f>$B230*'PERCENTAGE SHARING'!M191</f>
        <v>0</v>
      </c>
      <c r="N230" s="374">
        <f>$B230*'PERCENTAGE SHARING'!N191</f>
        <v>0</v>
      </c>
      <c r="O230" s="375">
        <f>$B230*'PERCENTAGE SHARING'!O191</f>
        <v>0</v>
      </c>
      <c r="P230" s="375">
        <f>$B230*'PERCENTAGE SHARING'!P191</f>
        <v>0</v>
      </c>
      <c r="Q230" s="375">
        <f>$B230*'PERCENTAGE SHARING'!Q191</f>
        <v>0</v>
      </c>
      <c r="R230" s="375">
        <f>$B230*'PERCENTAGE SHARING'!R191</f>
        <v>0</v>
      </c>
      <c r="S230" s="134"/>
      <c r="T230" s="134"/>
      <c r="U230" s="134"/>
      <c r="V230" s="134"/>
      <c r="W230" s="134"/>
      <c r="X230" s="134"/>
      <c r="Y230" s="134"/>
    </row>
    <row r="231" ht="22.5" customHeight="1">
      <c r="A231" s="186">
        <f>'PROP DAILY PNL'!A398</f>
        <v>46022</v>
      </c>
      <c r="B231" s="381"/>
      <c r="C231" s="374">
        <f>$B231*'PERCENTAGE SHARING'!C192</f>
        <v>0</v>
      </c>
      <c r="D231" s="374">
        <f>$B231*'PERCENTAGE SHARING'!D192</f>
        <v>0</v>
      </c>
      <c r="E231" s="374">
        <f>$B231*'PERCENTAGE SHARING'!E192</f>
        <v>0</v>
      </c>
      <c r="F231" s="374">
        <f>$B231*'PERCENTAGE SHARING'!F192</f>
        <v>0</v>
      </c>
      <c r="G231" s="374">
        <f>$B231*'PERCENTAGE SHARING'!G192</f>
        <v>0</v>
      </c>
      <c r="H231" s="374">
        <f>$B231*'PERCENTAGE SHARING'!H192</f>
        <v>0</v>
      </c>
      <c r="I231" s="374">
        <f>$B231*'PERCENTAGE SHARING'!I192</f>
        <v>0</v>
      </c>
      <c r="J231" s="374">
        <f>$B231*'PERCENTAGE SHARING'!J192</f>
        <v>0</v>
      </c>
      <c r="K231" s="374">
        <f>$B231*'PERCENTAGE SHARING'!K192</f>
        <v>0</v>
      </c>
      <c r="L231" s="374">
        <f>$B231*'PERCENTAGE SHARING'!L192</f>
        <v>0</v>
      </c>
      <c r="M231" s="374">
        <f>$B231*'PERCENTAGE SHARING'!M192</f>
        <v>0</v>
      </c>
      <c r="N231" s="374">
        <f>$B231*'PERCENTAGE SHARING'!N192</f>
        <v>0</v>
      </c>
      <c r="O231" s="375">
        <f>$B231*'PERCENTAGE SHARING'!O192</f>
        <v>0</v>
      </c>
      <c r="P231" s="375">
        <f>$B231*'PERCENTAGE SHARING'!P192</f>
        <v>0</v>
      </c>
      <c r="Q231" s="375">
        <f>$B231*'PERCENTAGE SHARING'!Q192</f>
        <v>0</v>
      </c>
      <c r="R231" s="375">
        <f>$B231*'PERCENTAGE SHARING'!R192</f>
        <v>0</v>
      </c>
      <c r="S231" s="134"/>
      <c r="T231" s="134"/>
      <c r="U231" s="134"/>
      <c r="V231" s="134"/>
      <c r="W231" s="134"/>
      <c r="X231" s="134"/>
      <c r="Y231" s="134"/>
    </row>
    <row r="232" ht="22.5" customHeight="1">
      <c r="A232" s="186">
        <f>'PROP DAILY PNL'!A399</f>
        <v>46023</v>
      </c>
      <c r="B232" s="381"/>
      <c r="C232" s="374">
        <f>$B232*'PERCENTAGE SHARING'!C193</f>
        <v>0</v>
      </c>
      <c r="D232" s="374">
        <f>$B232*'PERCENTAGE SHARING'!D193</f>
        <v>0</v>
      </c>
      <c r="E232" s="374">
        <f>$B232*'PERCENTAGE SHARING'!E193</f>
        <v>0</v>
      </c>
      <c r="F232" s="374">
        <f>$B232*'PERCENTAGE SHARING'!F193</f>
        <v>0</v>
      </c>
      <c r="G232" s="374">
        <f>$B232*'PERCENTAGE SHARING'!G193</f>
        <v>0</v>
      </c>
      <c r="H232" s="374">
        <f>$B232*'PERCENTAGE SHARING'!H193</f>
        <v>0</v>
      </c>
      <c r="I232" s="374">
        <f>$B232*'PERCENTAGE SHARING'!I193</f>
        <v>0</v>
      </c>
      <c r="J232" s="374">
        <f>$B232*'PERCENTAGE SHARING'!J193</f>
        <v>0</v>
      </c>
      <c r="K232" s="374">
        <f>$B232*'PERCENTAGE SHARING'!K193</f>
        <v>0</v>
      </c>
      <c r="L232" s="374">
        <f>$B232*'PERCENTAGE SHARING'!L193</f>
        <v>0</v>
      </c>
      <c r="M232" s="374">
        <f>$B232*'PERCENTAGE SHARING'!M193</f>
        <v>0</v>
      </c>
      <c r="N232" s="374">
        <f>$B232*'PERCENTAGE SHARING'!N193</f>
        <v>0</v>
      </c>
      <c r="O232" s="375">
        <f>$B232*'PERCENTAGE SHARING'!O193</f>
        <v>0</v>
      </c>
      <c r="P232" s="375">
        <f>$B232*'PERCENTAGE SHARING'!P193</f>
        <v>0</v>
      </c>
      <c r="Q232" s="375">
        <f>$B232*'PERCENTAGE SHARING'!Q193</f>
        <v>0</v>
      </c>
      <c r="R232" s="375">
        <f>$B232*'PERCENTAGE SHARING'!R193</f>
        <v>0</v>
      </c>
      <c r="S232" s="134"/>
      <c r="T232" s="134"/>
      <c r="U232" s="134"/>
      <c r="V232" s="134"/>
      <c r="W232" s="134"/>
      <c r="X232" s="134"/>
      <c r="Y232" s="134"/>
    </row>
    <row r="233" ht="22.5" customHeight="1">
      <c r="A233" s="186" t="str">
        <f>'PROP DAILY PNL'!A400</f>
        <v/>
      </c>
      <c r="B233" s="381"/>
      <c r="C233" s="374">
        <f>$B233*'PERCENTAGE SHARING'!C194</f>
        <v>0</v>
      </c>
      <c r="D233" s="374">
        <f>$B233*'PERCENTAGE SHARING'!D194</f>
        <v>0</v>
      </c>
      <c r="E233" s="374">
        <f>$B233*'PERCENTAGE SHARING'!E194</f>
        <v>0</v>
      </c>
      <c r="F233" s="374">
        <f>$B233*'PERCENTAGE SHARING'!F194</f>
        <v>0</v>
      </c>
      <c r="G233" s="374">
        <f>$B233*'PERCENTAGE SHARING'!G194</f>
        <v>0</v>
      </c>
      <c r="H233" s="374">
        <f>$B233*'PERCENTAGE SHARING'!H194</f>
        <v>0</v>
      </c>
      <c r="I233" s="374">
        <f>$B233*'PERCENTAGE SHARING'!I194</f>
        <v>0</v>
      </c>
      <c r="J233" s="374">
        <f>$B233*'PERCENTAGE SHARING'!J194</f>
        <v>0</v>
      </c>
      <c r="K233" s="374">
        <f>$B233*'PERCENTAGE SHARING'!K194</f>
        <v>0</v>
      </c>
      <c r="L233" s="374">
        <f>$B233*'PERCENTAGE SHARING'!L194</f>
        <v>0</v>
      </c>
      <c r="M233" s="374">
        <f>$B233*'PERCENTAGE SHARING'!M194</f>
        <v>0</v>
      </c>
      <c r="N233" s="374">
        <f>$B233*'PERCENTAGE SHARING'!N194</f>
        <v>0</v>
      </c>
      <c r="O233" s="375">
        <f>$B233*'PERCENTAGE SHARING'!O194</f>
        <v>0</v>
      </c>
      <c r="P233" s="375">
        <f>$B233*'PERCENTAGE SHARING'!P194</f>
        <v>0</v>
      </c>
      <c r="Q233" s="375">
        <f>$B233*'PERCENTAGE SHARING'!Q194</f>
        <v>0</v>
      </c>
      <c r="R233" s="375">
        <f>$B233*'PERCENTAGE SHARING'!R194</f>
        <v>0</v>
      </c>
      <c r="S233" s="134"/>
      <c r="T233" s="134"/>
      <c r="U233" s="134"/>
      <c r="V233" s="134"/>
      <c r="W233" s="134"/>
      <c r="X233" s="134"/>
      <c r="Y233" s="134"/>
    </row>
    <row r="234" ht="22.5" customHeight="1">
      <c r="A234" s="186" t="str">
        <f>'PROP DAILY PNL'!A401</f>
        <v/>
      </c>
      <c r="B234" s="381"/>
      <c r="C234" s="374">
        <f>$B234*'PERCENTAGE SHARING'!C195</f>
        <v>0</v>
      </c>
      <c r="D234" s="374">
        <f>$B234*'PERCENTAGE SHARING'!D195</f>
        <v>0</v>
      </c>
      <c r="E234" s="374">
        <f>$B234*'PERCENTAGE SHARING'!E195</f>
        <v>0</v>
      </c>
      <c r="F234" s="374">
        <f>$B234*'PERCENTAGE SHARING'!F195</f>
        <v>0</v>
      </c>
      <c r="G234" s="374">
        <f>$B234*'PERCENTAGE SHARING'!G195</f>
        <v>0</v>
      </c>
      <c r="H234" s="374">
        <f>$B234*'PERCENTAGE SHARING'!H195</f>
        <v>0</v>
      </c>
      <c r="I234" s="374">
        <f>$B234*'PERCENTAGE SHARING'!I195</f>
        <v>0</v>
      </c>
      <c r="J234" s="374">
        <f>$B234*'PERCENTAGE SHARING'!J195</f>
        <v>0</v>
      </c>
      <c r="K234" s="374">
        <f>$B234*'PERCENTAGE SHARING'!K195</f>
        <v>0</v>
      </c>
      <c r="L234" s="374">
        <f>$B234*'PERCENTAGE SHARING'!L195</f>
        <v>0</v>
      </c>
      <c r="M234" s="374">
        <f>$B234*'PERCENTAGE SHARING'!M195</f>
        <v>0</v>
      </c>
      <c r="N234" s="374">
        <f>$B234*'PERCENTAGE SHARING'!N195</f>
        <v>0</v>
      </c>
      <c r="O234" s="375">
        <f>$B234*'PERCENTAGE SHARING'!O195</f>
        <v>0</v>
      </c>
      <c r="P234" s="375">
        <f>$B234*'PERCENTAGE SHARING'!P195</f>
        <v>0</v>
      </c>
      <c r="Q234" s="375">
        <f>$B234*'PERCENTAGE SHARING'!Q195</f>
        <v>0</v>
      </c>
      <c r="R234" s="375">
        <f>$B234*'PERCENTAGE SHARING'!R195</f>
        <v>0</v>
      </c>
      <c r="S234" s="134"/>
      <c r="T234" s="134"/>
      <c r="U234" s="134"/>
      <c r="V234" s="134"/>
      <c r="W234" s="134"/>
      <c r="X234" s="134"/>
      <c r="Y234" s="134"/>
    </row>
    <row r="235" ht="22.5" customHeight="1">
      <c r="A235" s="186" t="str">
        <f>'PROP DAILY PNL'!A402</f>
        <v/>
      </c>
      <c r="B235" s="381"/>
      <c r="C235" s="374">
        <f>$B235*'PERCENTAGE SHARING'!C196</f>
        <v>0</v>
      </c>
      <c r="D235" s="374">
        <f>$B235*'PERCENTAGE SHARING'!D196</f>
        <v>0</v>
      </c>
      <c r="E235" s="374">
        <f>$B235*'PERCENTAGE SHARING'!E196</f>
        <v>0</v>
      </c>
      <c r="F235" s="374">
        <f>$B235*'PERCENTAGE SHARING'!F196</f>
        <v>0</v>
      </c>
      <c r="G235" s="374">
        <f>$B235*'PERCENTAGE SHARING'!G196</f>
        <v>0</v>
      </c>
      <c r="H235" s="374">
        <f>$B235*'PERCENTAGE SHARING'!H196</f>
        <v>0</v>
      </c>
      <c r="I235" s="374">
        <f>$B235*'PERCENTAGE SHARING'!I196</f>
        <v>0</v>
      </c>
      <c r="J235" s="374">
        <f>$B235*'PERCENTAGE SHARING'!J196</f>
        <v>0</v>
      </c>
      <c r="K235" s="374">
        <f>$B235*'PERCENTAGE SHARING'!K196</f>
        <v>0</v>
      </c>
      <c r="L235" s="374">
        <f>$B235*'PERCENTAGE SHARING'!L196</f>
        <v>0</v>
      </c>
      <c r="M235" s="374">
        <f>$B235*'PERCENTAGE SHARING'!M196</f>
        <v>0</v>
      </c>
      <c r="N235" s="374">
        <f>$B235*'PERCENTAGE SHARING'!N196</f>
        <v>0</v>
      </c>
      <c r="O235" s="375">
        <f>$B235*'PERCENTAGE SHARING'!O196</f>
        <v>0</v>
      </c>
      <c r="P235" s="375">
        <f>$B235*'PERCENTAGE SHARING'!P196</f>
        <v>0</v>
      </c>
      <c r="Q235" s="375">
        <f>$B235*'PERCENTAGE SHARING'!Q196</f>
        <v>0</v>
      </c>
      <c r="R235" s="375">
        <f>$B235*'PERCENTAGE SHARING'!R196</f>
        <v>0</v>
      </c>
      <c r="S235" s="134"/>
      <c r="T235" s="134"/>
      <c r="U235" s="134"/>
      <c r="V235" s="134"/>
      <c r="W235" s="134"/>
      <c r="X235" s="134"/>
      <c r="Y235" s="134"/>
    </row>
    <row r="236" ht="22.5" customHeight="1">
      <c r="A236" s="186" t="str">
        <f>'PROP DAILY PNL'!A403</f>
        <v/>
      </c>
      <c r="B236" s="381"/>
      <c r="C236" s="374">
        <f>$B236*'PERCENTAGE SHARING'!C197</f>
        <v>0</v>
      </c>
      <c r="D236" s="374">
        <f>$B236*'PERCENTAGE SHARING'!D197</f>
        <v>0</v>
      </c>
      <c r="E236" s="374">
        <f>$B236*'PERCENTAGE SHARING'!E197</f>
        <v>0</v>
      </c>
      <c r="F236" s="374">
        <f>$B236*'PERCENTAGE SHARING'!F197</f>
        <v>0</v>
      </c>
      <c r="G236" s="374">
        <f>$B236*'PERCENTAGE SHARING'!G197</f>
        <v>0</v>
      </c>
      <c r="H236" s="374">
        <f>$B236*'PERCENTAGE SHARING'!H197</f>
        <v>0</v>
      </c>
      <c r="I236" s="374">
        <f>$B236*'PERCENTAGE SHARING'!I197</f>
        <v>0</v>
      </c>
      <c r="J236" s="374">
        <f>$B236*'PERCENTAGE SHARING'!J197</f>
        <v>0</v>
      </c>
      <c r="K236" s="374">
        <f>$B236*'PERCENTAGE SHARING'!K197</f>
        <v>0</v>
      </c>
      <c r="L236" s="374">
        <f>$B236*'PERCENTAGE SHARING'!L197</f>
        <v>0</v>
      </c>
      <c r="M236" s="374">
        <f>$B236*'PERCENTAGE SHARING'!M197</f>
        <v>0</v>
      </c>
      <c r="N236" s="374">
        <f>$B236*'PERCENTAGE SHARING'!N197</f>
        <v>0</v>
      </c>
      <c r="O236" s="375">
        <f>$B236*'PERCENTAGE SHARING'!O197</f>
        <v>0</v>
      </c>
      <c r="P236" s="375">
        <f>$B236*'PERCENTAGE SHARING'!P197</f>
        <v>0</v>
      </c>
      <c r="Q236" s="375">
        <f>$B236*'PERCENTAGE SHARING'!Q197</f>
        <v>0</v>
      </c>
      <c r="R236" s="375">
        <f>$B236*'PERCENTAGE SHARING'!R197</f>
        <v>0</v>
      </c>
      <c r="S236" s="134"/>
      <c r="T236" s="134"/>
      <c r="U236" s="134"/>
      <c r="V236" s="134"/>
      <c r="W236" s="134"/>
      <c r="X236" s="134"/>
      <c r="Y236" s="134"/>
    </row>
    <row r="237" ht="22.5" customHeight="1">
      <c r="A237" s="186" t="str">
        <f>'PROP DAILY PNL'!A404</f>
        <v/>
      </c>
      <c r="B237" s="381"/>
      <c r="C237" s="374">
        <f>$B237*'PERCENTAGE SHARING'!C198</f>
        <v>0</v>
      </c>
      <c r="D237" s="374">
        <f>$B237*'PERCENTAGE SHARING'!D198</f>
        <v>0</v>
      </c>
      <c r="E237" s="374">
        <f>$B237*'PERCENTAGE SHARING'!E198</f>
        <v>0</v>
      </c>
      <c r="F237" s="374">
        <f>$B237*'PERCENTAGE SHARING'!F198</f>
        <v>0</v>
      </c>
      <c r="G237" s="374">
        <f>$B237*'PERCENTAGE SHARING'!G198</f>
        <v>0</v>
      </c>
      <c r="H237" s="374">
        <f>$B237*'PERCENTAGE SHARING'!H198</f>
        <v>0</v>
      </c>
      <c r="I237" s="374">
        <f>$B237*'PERCENTAGE SHARING'!I198</f>
        <v>0</v>
      </c>
      <c r="J237" s="374">
        <f>$B237*'PERCENTAGE SHARING'!J198</f>
        <v>0</v>
      </c>
      <c r="K237" s="374">
        <f>$B237*'PERCENTAGE SHARING'!K198</f>
        <v>0</v>
      </c>
      <c r="L237" s="374">
        <f>$B237*'PERCENTAGE SHARING'!L198</f>
        <v>0</v>
      </c>
      <c r="M237" s="374">
        <f>$B237*'PERCENTAGE SHARING'!M198</f>
        <v>0</v>
      </c>
      <c r="N237" s="374">
        <f>$B237*'PERCENTAGE SHARING'!N198</f>
        <v>0</v>
      </c>
      <c r="O237" s="375">
        <f>$B237*'PERCENTAGE SHARING'!O198</f>
        <v>0</v>
      </c>
      <c r="P237" s="375">
        <f>$B237*'PERCENTAGE SHARING'!P198</f>
        <v>0</v>
      </c>
      <c r="Q237" s="375">
        <f>$B237*'PERCENTAGE SHARING'!Q198</f>
        <v>0</v>
      </c>
      <c r="R237" s="375">
        <f>$B237*'PERCENTAGE SHARING'!R198</f>
        <v>0</v>
      </c>
      <c r="S237" s="134"/>
      <c r="T237" s="134"/>
      <c r="U237" s="134"/>
      <c r="V237" s="134"/>
      <c r="W237" s="134"/>
      <c r="X237" s="134"/>
      <c r="Y237" s="134"/>
    </row>
    <row r="238" ht="22.5" customHeight="1">
      <c r="A238" s="186" t="str">
        <f>'PROP DAILY PNL'!A405</f>
        <v/>
      </c>
      <c r="B238" s="381"/>
      <c r="C238" s="374">
        <f>$B238*'PERCENTAGE SHARING'!C199</f>
        <v>0</v>
      </c>
      <c r="D238" s="374">
        <f>$B238*'PERCENTAGE SHARING'!D199</f>
        <v>0</v>
      </c>
      <c r="E238" s="374">
        <f>$B238*'PERCENTAGE SHARING'!E199</f>
        <v>0</v>
      </c>
      <c r="F238" s="374">
        <f>$B238*'PERCENTAGE SHARING'!F199</f>
        <v>0</v>
      </c>
      <c r="G238" s="374">
        <f>$B238*'PERCENTAGE SHARING'!G199</f>
        <v>0</v>
      </c>
      <c r="H238" s="374">
        <f>$B238*'PERCENTAGE SHARING'!H199</f>
        <v>0</v>
      </c>
      <c r="I238" s="374">
        <f>$B238*'PERCENTAGE SHARING'!I199</f>
        <v>0</v>
      </c>
      <c r="J238" s="374">
        <f>$B238*'PERCENTAGE SHARING'!J199</f>
        <v>0</v>
      </c>
      <c r="K238" s="374">
        <f>$B238*'PERCENTAGE SHARING'!K199</f>
        <v>0</v>
      </c>
      <c r="L238" s="374">
        <f>$B238*'PERCENTAGE SHARING'!L199</f>
        <v>0</v>
      </c>
      <c r="M238" s="374">
        <f>$B238*'PERCENTAGE SHARING'!M199</f>
        <v>0</v>
      </c>
      <c r="N238" s="374">
        <f>$B238*'PERCENTAGE SHARING'!N199</f>
        <v>0</v>
      </c>
      <c r="O238" s="375">
        <f>$B238*'PERCENTAGE SHARING'!O199</f>
        <v>0</v>
      </c>
      <c r="P238" s="375">
        <f>$B238*'PERCENTAGE SHARING'!P199</f>
        <v>0</v>
      </c>
      <c r="Q238" s="375">
        <f>$B238*'PERCENTAGE SHARING'!Q199</f>
        <v>0</v>
      </c>
      <c r="R238" s="375">
        <f>$B238*'PERCENTAGE SHARING'!R199</f>
        <v>0</v>
      </c>
      <c r="S238" s="134"/>
      <c r="T238" s="134"/>
      <c r="U238" s="134"/>
      <c r="V238" s="134"/>
      <c r="W238" s="134"/>
      <c r="X238" s="134"/>
      <c r="Y238" s="134"/>
    </row>
    <row r="239" ht="22.5" customHeight="1">
      <c r="A239" s="186" t="str">
        <f>'PROP DAILY PNL'!A406</f>
        <v/>
      </c>
      <c r="B239" s="381"/>
      <c r="C239" s="374">
        <f>$B239*'PERCENTAGE SHARING'!C200</f>
        <v>0</v>
      </c>
      <c r="D239" s="374">
        <f>$B239*'PERCENTAGE SHARING'!D200</f>
        <v>0</v>
      </c>
      <c r="E239" s="374">
        <f>$B239*'PERCENTAGE SHARING'!E200</f>
        <v>0</v>
      </c>
      <c r="F239" s="374">
        <f>$B239*'PERCENTAGE SHARING'!F200</f>
        <v>0</v>
      </c>
      <c r="G239" s="374">
        <f>$B239*'PERCENTAGE SHARING'!G200</f>
        <v>0</v>
      </c>
      <c r="H239" s="374">
        <f>$B239*'PERCENTAGE SHARING'!H200</f>
        <v>0</v>
      </c>
      <c r="I239" s="374">
        <f>$B239*'PERCENTAGE SHARING'!I200</f>
        <v>0</v>
      </c>
      <c r="J239" s="374">
        <f>$B239*'PERCENTAGE SHARING'!J200</f>
        <v>0</v>
      </c>
      <c r="K239" s="374">
        <f>$B239*'PERCENTAGE SHARING'!K200</f>
        <v>0</v>
      </c>
      <c r="L239" s="374">
        <f>$B239*'PERCENTAGE SHARING'!L200</f>
        <v>0</v>
      </c>
      <c r="M239" s="374">
        <f>$B239*'PERCENTAGE SHARING'!M200</f>
        <v>0</v>
      </c>
      <c r="N239" s="374">
        <f>$B239*'PERCENTAGE SHARING'!N200</f>
        <v>0</v>
      </c>
      <c r="O239" s="375">
        <f>$B239*'PERCENTAGE SHARING'!O200</f>
        <v>0</v>
      </c>
      <c r="P239" s="375">
        <f>$B239*'PERCENTAGE SHARING'!P200</f>
        <v>0</v>
      </c>
      <c r="Q239" s="375">
        <f>$B239*'PERCENTAGE SHARING'!Q200</f>
        <v>0</v>
      </c>
      <c r="R239" s="375">
        <f>$B239*'PERCENTAGE SHARING'!R200</f>
        <v>0</v>
      </c>
      <c r="S239" s="134"/>
      <c r="T239" s="134"/>
      <c r="U239" s="134"/>
      <c r="V239" s="134"/>
      <c r="W239" s="134"/>
      <c r="X239" s="134"/>
      <c r="Y239" s="134"/>
    </row>
    <row r="240" ht="22.5" customHeight="1">
      <c r="A240" s="186" t="str">
        <f>'PROP DAILY PNL'!A407</f>
        <v/>
      </c>
      <c r="B240" s="381"/>
      <c r="C240" s="374">
        <f>$B240*'PERCENTAGE SHARING'!C201</f>
        <v>0</v>
      </c>
      <c r="D240" s="374">
        <f>$B240*'PERCENTAGE SHARING'!D201</f>
        <v>0</v>
      </c>
      <c r="E240" s="374">
        <f>$B240*'PERCENTAGE SHARING'!E201</f>
        <v>0</v>
      </c>
      <c r="F240" s="374">
        <f>$B240*'PERCENTAGE SHARING'!F201</f>
        <v>0</v>
      </c>
      <c r="G240" s="374">
        <f>$B240*'PERCENTAGE SHARING'!G201</f>
        <v>0</v>
      </c>
      <c r="H240" s="374">
        <f>$B240*'PERCENTAGE SHARING'!H201</f>
        <v>0</v>
      </c>
      <c r="I240" s="374">
        <f>$B240*'PERCENTAGE SHARING'!I201</f>
        <v>0</v>
      </c>
      <c r="J240" s="374">
        <f>$B240*'PERCENTAGE SHARING'!J201</f>
        <v>0</v>
      </c>
      <c r="K240" s="374">
        <f>$B240*'PERCENTAGE SHARING'!K201</f>
        <v>0</v>
      </c>
      <c r="L240" s="374">
        <f>$B240*'PERCENTAGE SHARING'!L201</f>
        <v>0</v>
      </c>
      <c r="M240" s="374">
        <f>$B240*'PERCENTAGE SHARING'!M201</f>
        <v>0</v>
      </c>
      <c r="N240" s="374">
        <f>$B240*'PERCENTAGE SHARING'!N201</f>
        <v>0</v>
      </c>
      <c r="O240" s="375">
        <f>$B240*'PERCENTAGE SHARING'!O201</f>
        <v>0</v>
      </c>
      <c r="P240" s="375">
        <f>$B240*'PERCENTAGE SHARING'!P201</f>
        <v>0</v>
      </c>
      <c r="Q240" s="375">
        <f>$B240*'PERCENTAGE SHARING'!Q201</f>
        <v>0</v>
      </c>
      <c r="R240" s="375">
        <f>$B240*'PERCENTAGE SHARING'!R201</f>
        <v>0</v>
      </c>
      <c r="S240" s="134"/>
      <c r="T240" s="134"/>
      <c r="U240" s="134"/>
      <c r="V240" s="134"/>
      <c r="W240" s="134"/>
      <c r="X240" s="134"/>
      <c r="Y240" s="134"/>
    </row>
    <row r="241" ht="22.5" customHeight="1">
      <c r="A241" s="186" t="str">
        <f>'PROP DAILY PNL'!A408</f>
        <v/>
      </c>
      <c r="B241" s="381"/>
      <c r="C241" s="374">
        <f>$B241*'PERCENTAGE SHARING'!C202</f>
        <v>0</v>
      </c>
      <c r="D241" s="374">
        <f>$B241*'PERCENTAGE SHARING'!D202</f>
        <v>0</v>
      </c>
      <c r="E241" s="374">
        <f>$B241*'PERCENTAGE SHARING'!E202</f>
        <v>0</v>
      </c>
      <c r="F241" s="374">
        <f>$B241*'PERCENTAGE SHARING'!F202</f>
        <v>0</v>
      </c>
      <c r="G241" s="374">
        <f>$B241*'PERCENTAGE SHARING'!G202</f>
        <v>0</v>
      </c>
      <c r="H241" s="374">
        <f>$B241*'PERCENTAGE SHARING'!H202</f>
        <v>0</v>
      </c>
      <c r="I241" s="374">
        <f>$B241*'PERCENTAGE SHARING'!I202</f>
        <v>0</v>
      </c>
      <c r="J241" s="374">
        <f>$B241*'PERCENTAGE SHARING'!J202</f>
        <v>0</v>
      </c>
      <c r="K241" s="374">
        <f>$B241*'PERCENTAGE SHARING'!K202</f>
        <v>0</v>
      </c>
      <c r="L241" s="374">
        <f>$B241*'PERCENTAGE SHARING'!L202</f>
        <v>0</v>
      </c>
      <c r="M241" s="374">
        <f>$B241*'PERCENTAGE SHARING'!M202</f>
        <v>0</v>
      </c>
      <c r="N241" s="374">
        <f>$B241*'PERCENTAGE SHARING'!N202</f>
        <v>0</v>
      </c>
      <c r="O241" s="375">
        <f>$B241*'PERCENTAGE SHARING'!O202</f>
        <v>0</v>
      </c>
      <c r="P241" s="375">
        <f>$B241*'PERCENTAGE SHARING'!P202</f>
        <v>0</v>
      </c>
      <c r="Q241" s="375">
        <f>$B241*'PERCENTAGE SHARING'!Q202</f>
        <v>0</v>
      </c>
      <c r="R241" s="375">
        <f>$B241*'PERCENTAGE SHARING'!R202</f>
        <v>0</v>
      </c>
      <c r="S241" s="134"/>
      <c r="T241" s="134"/>
      <c r="U241" s="134"/>
      <c r="V241" s="134"/>
      <c r="W241" s="134"/>
      <c r="X241" s="134"/>
      <c r="Y241" s="134"/>
    </row>
    <row r="242" ht="22.5" customHeight="1">
      <c r="A242" s="186" t="str">
        <f>'PROP DAILY PNL'!A409</f>
        <v/>
      </c>
      <c r="B242" s="381"/>
      <c r="C242" s="374">
        <f>$B242*'PERCENTAGE SHARING'!C203</f>
        <v>0</v>
      </c>
      <c r="D242" s="374">
        <f>$B242*'PERCENTAGE SHARING'!D203</f>
        <v>0</v>
      </c>
      <c r="E242" s="374">
        <f>$B242*'PERCENTAGE SHARING'!E203</f>
        <v>0</v>
      </c>
      <c r="F242" s="374">
        <f>$B242*'PERCENTAGE SHARING'!F203</f>
        <v>0</v>
      </c>
      <c r="G242" s="374">
        <f>$B242*'PERCENTAGE SHARING'!G203</f>
        <v>0</v>
      </c>
      <c r="H242" s="374">
        <f>$B242*'PERCENTAGE SHARING'!H203</f>
        <v>0</v>
      </c>
      <c r="I242" s="374">
        <f>$B242*'PERCENTAGE SHARING'!I203</f>
        <v>0</v>
      </c>
      <c r="J242" s="374">
        <f>$B242*'PERCENTAGE SHARING'!J203</f>
        <v>0</v>
      </c>
      <c r="K242" s="374">
        <f>$B242*'PERCENTAGE SHARING'!K203</f>
        <v>0</v>
      </c>
      <c r="L242" s="374">
        <f>$B242*'PERCENTAGE SHARING'!L203</f>
        <v>0</v>
      </c>
      <c r="M242" s="374">
        <f>$B242*'PERCENTAGE SHARING'!M203</f>
        <v>0</v>
      </c>
      <c r="N242" s="374">
        <f>$B242*'PERCENTAGE SHARING'!N203</f>
        <v>0</v>
      </c>
      <c r="O242" s="375">
        <f>$B242*'PERCENTAGE SHARING'!O203</f>
        <v>0</v>
      </c>
      <c r="P242" s="375">
        <f>$B242*'PERCENTAGE SHARING'!P203</f>
        <v>0</v>
      </c>
      <c r="Q242" s="375">
        <f>$B242*'PERCENTAGE SHARING'!Q203</f>
        <v>0</v>
      </c>
      <c r="R242" s="375">
        <f>$B242*'PERCENTAGE SHARING'!R203</f>
        <v>0</v>
      </c>
      <c r="S242" s="134"/>
      <c r="T242" s="134"/>
      <c r="U242" s="134"/>
      <c r="V242" s="134"/>
      <c r="W242" s="134"/>
      <c r="X242" s="134"/>
      <c r="Y242" s="134"/>
    </row>
    <row r="243" ht="22.5" customHeight="1">
      <c r="A243" s="186" t="str">
        <f>'PROP DAILY PNL'!A410</f>
        <v/>
      </c>
      <c r="B243" s="381"/>
      <c r="C243" s="374">
        <f>$B243*'PERCENTAGE SHARING'!C204</f>
        <v>0</v>
      </c>
      <c r="D243" s="374">
        <f>$B243*'PERCENTAGE SHARING'!D204</f>
        <v>0</v>
      </c>
      <c r="E243" s="374">
        <f>$B243*'PERCENTAGE SHARING'!E204</f>
        <v>0</v>
      </c>
      <c r="F243" s="374">
        <f>$B243*'PERCENTAGE SHARING'!F204</f>
        <v>0</v>
      </c>
      <c r="G243" s="374">
        <f>$B243*'PERCENTAGE SHARING'!G204</f>
        <v>0</v>
      </c>
      <c r="H243" s="374">
        <f>$B243*'PERCENTAGE SHARING'!H204</f>
        <v>0</v>
      </c>
      <c r="I243" s="374">
        <f>$B243*'PERCENTAGE SHARING'!I204</f>
        <v>0</v>
      </c>
      <c r="J243" s="374">
        <f>$B243*'PERCENTAGE SHARING'!J204</f>
        <v>0</v>
      </c>
      <c r="K243" s="374">
        <f>$B243*'PERCENTAGE SHARING'!K204</f>
        <v>0</v>
      </c>
      <c r="L243" s="374">
        <f>$B243*'PERCENTAGE SHARING'!L204</f>
        <v>0</v>
      </c>
      <c r="M243" s="374">
        <f>$B243*'PERCENTAGE SHARING'!M204</f>
        <v>0</v>
      </c>
      <c r="N243" s="374">
        <f>$B243*'PERCENTAGE SHARING'!N204</f>
        <v>0</v>
      </c>
      <c r="O243" s="375">
        <f>$B243*'PERCENTAGE SHARING'!O204</f>
        <v>0</v>
      </c>
      <c r="P243" s="375">
        <f>$B243*'PERCENTAGE SHARING'!P204</f>
        <v>0</v>
      </c>
      <c r="Q243" s="375">
        <f>$B243*'PERCENTAGE SHARING'!Q204</f>
        <v>0</v>
      </c>
      <c r="R243" s="375">
        <f>$B243*'PERCENTAGE SHARING'!R204</f>
        <v>0</v>
      </c>
      <c r="S243" s="134"/>
      <c r="T243" s="134"/>
      <c r="U243" s="134"/>
      <c r="V243" s="134"/>
      <c r="W243" s="134"/>
      <c r="X243" s="134"/>
      <c r="Y243" s="134"/>
    </row>
    <row r="244" ht="22.5" customHeight="1">
      <c r="A244" s="186" t="str">
        <f>'PROP DAILY PNL'!A411</f>
        <v/>
      </c>
      <c r="B244" s="381"/>
      <c r="C244" s="374">
        <f>$B244*'PERCENTAGE SHARING'!C205</f>
        <v>0</v>
      </c>
      <c r="D244" s="374">
        <f>$B244*'PERCENTAGE SHARING'!D205</f>
        <v>0</v>
      </c>
      <c r="E244" s="374">
        <f>$B244*'PERCENTAGE SHARING'!E205</f>
        <v>0</v>
      </c>
      <c r="F244" s="374">
        <f>$B244*'PERCENTAGE SHARING'!F205</f>
        <v>0</v>
      </c>
      <c r="G244" s="374">
        <f>$B244*'PERCENTAGE SHARING'!G205</f>
        <v>0</v>
      </c>
      <c r="H244" s="374">
        <f>$B244*'PERCENTAGE SHARING'!H205</f>
        <v>0</v>
      </c>
      <c r="I244" s="374">
        <f>$B244*'PERCENTAGE SHARING'!I205</f>
        <v>0</v>
      </c>
      <c r="J244" s="374">
        <f>$B244*'PERCENTAGE SHARING'!J205</f>
        <v>0</v>
      </c>
      <c r="K244" s="374">
        <f>$B244*'PERCENTAGE SHARING'!K205</f>
        <v>0</v>
      </c>
      <c r="L244" s="374">
        <f>$B244*'PERCENTAGE SHARING'!L205</f>
        <v>0</v>
      </c>
      <c r="M244" s="374">
        <f>$B244*'PERCENTAGE SHARING'!M205</f>
        <v>0</v>
      </c>
      <c r="N244" s="374">
        <f>$B244*'PERCENTAGE SHARING'!N205</f>
        <v>0</v>
      </c>
      <c r="O244" s="375">
        <f>$B244*'PERCENTAGE SHARING'!O205</f>
        <v>0</v>
      </c>
      <c r="P244" s="375">
        <f>$B244*'PERCENTAGE SHARING'!P205</f>
        <v>0</v>
      </c>
      <c r="Q244" s="375">
        <f>$B244*'PERCENTAGE SHARING'!Q205</f>
        <v>0</v>
      </c>
      <c r="R244" s="375">
        <f>$B244*'PERCENTAGE SHARING'!R205</f>
        <v>0</v>
      </c>
      <c r="S244" s="134"/>
      <c r="T244" s="134"/>
      <c r="U244" s="134"/>
      <c r="V244" s="134"/>
      <c r="W244" s="134"/>
      <c r="X244" s="134"/>
      <c r="Y244" s="134"/>
    </row>
    <row r="245" ht="22.5" customHeight="1">
      <c r="A245" s="186" t="str">
        <f>'PROP DAILY PNL'!A412</f>
        <v/>
      </c>
      <c r="B245" s="381"/>
      <c r="C245" s="374">
        <f>$B245*'PERCENTAGE SHARING'!C206</f>
        <v>0</v>
      </c>
      <c r="D245" s="374">
        <f>$B245*'PERCENTAGE SHARING'!D206</f>
        <v>0</v>
      </c>
      <c r="E245" s="374">
        <f>$B245*'PERCENTAGE SHARING'!E206</f>
        <v>0</v>
      </c>
      <c r="F245" s="374">
        <f>$B245*'PERCENTAGE SHARING'!F206</f>
        <v>0</v>
      </c>
      <c r="G245" s="374">
        <f>$B245*'PERCENTAGE SHARING'!G206</f>
        <v>0</v>
      </c>
      <c r="H245" s="374">
        <f>$B245*'PERCENTAGE SHARING'!H206</f>
        <v>0</v>
      </c>
      <c r="I245" s="374">
        <f>$B245*'PERCENTAGE SHARING'!I206</f>
        <v>0</v>
      </c>
      <c r="J245" s="374">
        <f>$B245*'PERCENTAGE SHARING'!J206</f>
        <v>0</v>
      </c>
      <c r="K245" s="374">
        <f>$B245*'PERCENTAGE SHARING'!K206</f>
        <v>0</v>
      </c>
      <c r="L245" s="374">
        <f>$B245*'PERCENTAGE SHARING'!L206</f>
        <v>0</v>
      </c>
      <c r="M245" s="374">
        <f>$B245*'PERCENTAGE SHARING'!M206</f>
        <v>0</v>
      </c>
      <c r="N245" s="374">
        <f>$B245*'PERCENTAGE SHARING'!N206</f>
        <v>0</v>
      </c>
      <c r="O245" s="375">
        <f>$B245*'PERCENTAGE SHARING'!O206</f>
        <v>0</v>
      </c>
      <c r="P245" s="375">
        <f>$B245*'PERCENTAGE SHARING'!P206</f>
        <v>0</v>
      </c>
      <c r="Q245" s="375">
        <f>$B245*'PERCENTAGE SHARING'!Q206</f>
        <v>0</v>
      </c>
      <c r="R245" s="375">
        <f>$B245*'PERCENTAGE SHARING'!R206</f>
        <v>0</v>
      </c>
      <c r="S245" s="134"/>
      <c r="T245" s="134"/>
      <c r="U245" s="134"/>
      <c r="V245" s="134"/>
      <c r="W245" s="134"/>
      <c r="X245" s="134"/>
      <c r="Y245" s="134"/>
    </row>
    <row r="246" ht="22.5" customHeight="1">
      <c r="A246" s="186" t="str">
        <f>'PROP DAILY PNL'!A413</f>
        <v/>
      </c>
      <c r="B246" s="381"/>
      <c r="C246" s="374">
        <f>$B246*'PERCENTAGE SHARING'!C207</f>
        <v>0</v>
      </c>
      <c r="D246" s="374">
        <f>$B246*'PERCENTAGE SHARING'!D207</f>
        <v>0</v>
      </c>
      <c r="E246" s="374">
        <f>$B246*'PERCENTAGE SHARING'!E207</f>
        <v>0</v>
      </c>
      <c r="F246" s="374">
        <f>$B246*'PERCENTAGE SHARING'!F207</f>
        <v>0</v>
      </c>
      <c r="G246" s="374">
        <f>$B246*'PERCENTAGE SHARING'!G207</f>
        <v>0</v>
      </c>
      <c r="H246" s="374">
        <f>$B246*'PERCENTAGE SHARING'!H207</f>
        <v>0</v>
      </c>
      <c r="I246" s="374">
        <f>$B246*'PERCENTAGE SHARING'!I207</f>
        <v>0</v>
      </c>
      <c r="J246" s="374">
        <f>$B246*'PERCENTAGE SHARING'!J207</f>
        <v>0</v>
      </c>
      <c r="K246" s="374">
        <f>$B246*'PERCENTAGE SHARING'!K207</f>
        <v>0</v>
      </c>
      <c r="L246" s="374">
        <f>$B246*'PERCENTAGE SHARING'!L207</f>
        <v>0</v>
      </c>
      <c r="M246" s="374">
        <f>$B246*'PERCENTAGE SHARING'!M207</f>
        <v>0</v>
      </c>
      <c r="N246" s="374">
        <f>$B246*'PERCENTAGE SHARING'!N207</f>
        <v>0</v>
      </c>
      <c r="O246" s="375">
        <f>$B246*'PERCENTAGE SHARING'!O207</f>
        <v>0</v>
      </c>
      <c r="P246" s="375">
        <f>$B246*'PERCENTAGE SHARING'!P207</f>
        <v>0</v>
      </c>
      <c r="Q246" s="375">
        <f>$B246*'PERCENTAGE SHARING'!Q207</f>
        <v>0</v>
      </c>
      <c r="R246" s="375">
        <f>$B246*'PERCENTAGE SHARING'!R207</f>
        <v>0</v>
      </c>
      <c r="S246" s="134"/>
      <c r="T246" s="134"/>
      <c r="U246" s="134"/>
      <c r="V246" s="134"/>
      <c r="W246" s="134"/>
      <c r="X246" s="134"/>
      <c r="Y246" s="134"/>
    </row>
    <row r="247" ht="22.5" customHeight="1">
      <c r="A247" s="186" t="str">
        <f>'PROP DAILY PNL'!A414</f>
        <v/>
      </c>
      <c r="B247" s="381"/>
      <c r="C247" s="374">
        <f>$B247*'PERCENTAGE SHARING'!C208</f>
        <v>0</v>
      </c>
      <c r="D247" s="374">
        <f>$B247*'PERCENTAGE SHARING'!D208</f>
        <v>0</v>
      </c>
      <c r="E247" s="374">
        <f>$B247*'PERCENTAGE SHARING'!E208</f>
        <v>0</v>
      </c>
      <c r="F247" s="374">
        <f>$B247*'PERCENTAGE SHARING'!F208</f>
        <v>0</v>
      </c>
      <c r="G247" s="374">
        <f>$B247*'PERCENTAGE SHARING'!G208</f>
        <v>0</v>
      </c>
      <c r="H247" s="374">
        <f>$B247*'PERCENTAGE SHARING'!H208</f>
        <v>0</v>
      </c>
      <c r="I247" s="374">
        <f>$B247*'PERCENTAGE SHARING'!I208</f>
        <v>0</v>
      </c>
      <c r="J247" s="374">
        <f>$B247*'PERCENTAGE SHARING'!J208</f>
        <v>0</v>
      </c>
      <c r="K247" s="374">
        <f>$B247*'PERCENTAGE SHARING'!K208</f>
        <v>0</v>
      </c>
      <c r="L247" s="374">
        <f>$B247*'PERCENTAGE SHARING'!L208</f>
        <v>0</v>
      </c>
      <c r="M247" s="374">
        <f>$B247*'PERCENTAGE SHARING'!M208</f>
        <v>0</v>
      </c>
      <c r="N247" s="374">
        <f>$B247*'PERCENTAGE SHARING'!N208</f>
        <v>0</v>
      </c>
      <c r="O247" s="375">
        <f>$B247*'PERCENTAGE SHARING'!O208</f>
        <v>0</v>
      </c>
      <c r="P247" s="375">
        <f>$B247*'PERCENTAGE SHARING'!P208</f>
        <v>0</v>
      </c>
      <c r="Q247" s="375">
        <f>$B247*'PERCENTAGE SHARING'!Q208</f>
        <v>0</v>
      </c>
      <c r="R247" s="375">
        <f>$B247*'PERCENTAGE SHARING'!R208</f>
        <v>0</v>
      </c>
      <c r="S247" s="134"/>
      <c r="T247" s="134"/>
      <c r="U247" s="134"/>
      <c r="V247" s="134"/>
      <c r="W247" s="134"/>
      <c r="X247" s="134"/>
      <c r="Y247" s="134"/>
    </row>
    <row r="248" ht="22.5" customHeight="1">
      <c r="A248" s="186" t="str">
        <f>'PROP DAILY PNL'!A415</f>
        <v/>
      </c>
      <c r="B248" s="381"/>
      <c r="C248" s="374">
        <f>$B248*'PERCENTAGE SHARING'!C209</f>
        <v>0</v>
      </c>
      <c r="D248" s="374">
        <f>$B248*'PERCENTAGE SHARING'!D209</f>
        <v>0</v>
      </c>
      <c r="E248" s="374">
        <f>$B248*'PERCENTAGE SHARING'!E209</f>
        <v>0</v>
      </c>
      <c r="F248" s="374">
        <f>$B248*'PERCENTAGE SHARING'!F209</f>
        <v>0</v>
      </c>
      <c r="G248" s="374">
        <f>$B248*'PERCENTAGE SHARING'!G209</f>
        <v>0</v>
      </c>
      <c r="H248" s="374">
        <f>$B248*'PERCENTAGE SHARING'!H209</f>
        <v>0</v>
      </c>
      <c r="I248" s="374">
        <f>$B248*'PERCENTAGE SHARING'!I209</f>
        <v>0</v>
      </c>
      <c r="J248" s="374">
        <f>$B248*'PERCENTAGE SHARING'!J209</f>
        <v>0</v>
      </c>
      <c r="K248" s="374">
        <f>$B248*'PERCENTAGE SHARING'!K209</f>
        <v>0</v>
      </c>
      <c r="L248" s="374">
        <f>$B248*'PERCENTAGE SHARING'!L209</f>
        <v>0</v>
      </c>
      <c r="M248" s="374">
        <f>$B248*'PERCENTAGE SHARING'!M209</f>
        <v>0</v>
      </c>
      <c r="N248" s="374">
        <f>$B248*'PERCENTAGE SHARING'!N209</f>
        <v>0</v>
      </c>
      <c r="O248" s="375">
        <f>$B248*'PERCENTAGE SHARING'!O209</f>
        <v>0</v>
      </c>
      <c r="P248" s="375">
        <f>$B248*'PERCENTAGE SHARING'!P209</f>
        <v>0</v>
      </c>
      <c r="Q248" s="375">
        <f>$B248*'PERCENTAGE SHARING'!Q209</f>
        <v>0</v>
      </c>
      <c r="R248" s="375">
        <f>$B248*'PERCENTAGE SHARING'!R209</f>
        <v>0</v>
      </c>
      <c r="S248" s="134"/>
      <c r="T248" s="134"/>
      <c r="U248" s="134"/>
      <c r="V248" s="134"/>
      <c r="W248" s="134"/>
      <c r="X248" s="134"/>
      <c r="Y248" s="134"/>
    </row>
    <row r="249" ht="22.5" customHeight="1">
      <c r="A249" s="186" t="str">
        <f>'PROP DAILY PNL'!A416</f>
        <v/>
      </c>
      <c r="B249" s="381"/>
      <c r="C249" s="374">
        <f>$B249*'PERCENTAGE SHARING'!C210</f>
        <v>0</v>
      </c>
      <c r="D249" s="374">
        <f>$B249*'PERCENTAGE SHARING'!D210</f>
        <v>0</v>
      </c>
      <c r="E249" s="374">
        <f>$B249*'PERCENTAGE SHARING'!E210</f>
        <v>0</v>
      </c>
      <c r="F249" s="374">
        <f>$B249*'PERCENTAGE SHARING'!F210</f>
        <v>0</v>
      </c>
      <c r="G249" s="374">
        <f>$B249*'PERCENTAGE SHARING'!G210</f>
        <v>0</v>
      </c>
      <c r="H249" s="374">
        <f>$B249*'PERCENTAGE SHARING'!H210</f>
        <v>0</v>
      </c>
      <c r="I249" s="374">
        <f>$B249*'PERCENTAGE SHARING'!I210</f>
        <v>0</v>
      </c>
      <c r="J249" s="374">
        <f>$B249*'PERCENTAGE SHARING'!J210</f>
        <v>0</v>
      </c>
      <c r="K249" s="374">
        <f>$B249*'PERCENTAGE SHARING'!K210</f>
        <v>0</v>
      </c>
      <c r="L249" s="374">
        <f>$B249*'PERCENTAGE SHARING'!L210</f>
        <v>0</v>
      </c>
      <c r="M249" s="374">
        <f>$B249*'PERCENTAGE SHARING'!M210</f>
        <v>0</v>
      </c>
      <c r="N249" s="374">
        <f>$B249*'PERCENTAGE SHARING'!N210</f>
        <v>0</v>
      </c>
      <c r="O249" s="375">
        <f>$B249*'PERCENTAGE SHARING'!O210</f>
        <v>0</v>
      </c>
      <c r="P249" s="375">
        <f>$B249*'PERCENTAGE SHARING'!P210</f>
        <v>0</v>
      </c>
      <c r="Q249" s="375">
        <f>$B249*'PERCENTAGE SHARING'!Q210</f>
        <v>0</v>
      </c>
      <c r="R249" s="375">
        <f>$B249*'PERCENTAGE SHARING'!R210</f>
        <v>0</v>
      </c>
      <c r="S249" s="134"/>
      <c r="T249" s="134"/>
      <c r="U249" s="134"/>
      <c r="V249" s="134"/>
      <c r="W249" s="134"/>
      <c r="X249" s="134"/>
      <c r="Y249" s="134"/>
    </row>
    <row r="250" ht="22.5" customHeight="1">
      <c r="A250" s="186" t="str">
        <f>'PROP DAILY PNL'!A417</f>
        <v/>
      </c>
      <c r="B250" s="381"/>
      <c r="C250" s="374">
        <f>$B250*'PERCENTAGE SHARING'!C211</f>
        <v>0</v>
      </c>
      <c r="D250" s="374">
        <f>$B250*'PERCENTAGE SHARING'!D211</f>
        <v>0</v>
      </c>
      <c r="E250" s="374">
        <f>$B250*'PERCENTAGE SHARING'!E211</f>
        <v>0</v>
      </c>
      <c r="F250" s="374">
        <f>$B250*'PERCENTAGE SHARING'!F211</f>
        <v>0</v>
      </c>
      <c r="G250" s="374">
        <f>$B250*'PERCENTAGE SHARING'!G211</f>
        <v>0</v>
      </c>
      <c r="H250" s="374">
        <f>$B250*'PERCENTAGE SHARING'!H211</f>
        <v>0</v>
      </c>
      <c r="I250" s="374">
        <f>$B250*'PERCENTAGE SHARING'!I211</f>
        <v>0</v>
      </c>
      <c r="J250" s="374">
        <f>$B250*'PERCENTAGE SHARING'!J211</f>
        <v>0</v>
      </c>
      <c r="K250" s="374">
        <f>$B250*'PERCENTAGE SHARING'!K211</f>
        <v>0</v>
      </c>
      <c r="L250" s="374">
        <f>$B250*'PERCENTAGE SHARING'!L211</f>
        <v>0</v>
      </c>
      <c r="M250" s="374">
        <f>$B250*'PERCENTAGE SHARING'!M211</f>
        <v>0</v>
      </c>
      <c r="N250" s="374">
        <f>$B250*'PERCENTAGE SHARING'!N211</f>
        <v>0</v>
      </c>
      <c r="O250" s="375">
        <f>$B250*'PERCENTAGE SHARING'!O211</f>
        <v>0</v>
      </c>
      <c r="P250" s="375">
        <f>$B250*'PERCENTAGE SHARING'!P211</f>
        <v>0</v>
      </c>
      <c r="Q250" s="375">
        <f>$B250*'PERCENTAGE SHARING'!Q211</f>
        <v>0</v>
      </c>
      <c r="R250" s="375">
        <f>$B250*'PERCENTAGE SHARING'!R211</f>
        <v>0</v>
      </c>
      <c r="S250" s="134"/>
      <c r="T250" s="134"/>
      <c r="U250" s="134"/>
      <c r="V250" s="134"/>
      <c r="W250" s="134"/>
      <c r="X250" s="134"/>
      <c r="Y250" s="134"/>
    </row>
    <row r="251" ht="22.5" customHeight="1">
      <c r="A251" s="186" t="str">
        <f>'PROP DAILY PNL'!A418</f>
        <v/>
      </c>
      <c r="B251" s="381"/>
      <c r="C251" s="374">
        <f>$B251*'PERCENTAGE SHARING'!C212</f>
        <v>0</v>
      </c>
      <c r="D251" s="374">
        <f>$B251*'PERCENTAGE SHARING'!D212</f>
        <v>0</v>
      </c>
      <c r="E251" s="374">
        <f>$B251*'PERCENTAGE SHARING'!E212</f>
        <v>0</v>
      </c>
      <c r="F251" s="374">
        <f>$B251*'PERCENTAGE SHARING'!F212</f>
        <v>0</v>
      </c>
      <c r="G251" s="374">
        <f>$B251*'PERCENTAGE SHARING'!G212</f>
        <v>0</v>
      </c>
      <c r="H251" s="374">
        <f>$B251*'PERCENTAGE SHARING'!H212</f>
        <v>0</v>
      </c>
      <c r="I251" s="374">
        <f>$B251*'PERCENTAGE SHARING'!I212</f>
        <v>0</v>
      </c>
      <c r="J251" s="374">
        <f>$B251*'PERCENTAGE SHARING'!J212</f>
        <v>0</v>
      </c>
      <c r="K251" s="374">
        <f>$B251*'PERCENTAGE SHARING'!K212</f>
        <v>0</v>
      </c>
      <c r="L251" s="374">
        <f>$B251*'PERCENTAGE SHARING'!L212</f>
        <v>0</v>
      </c>
      <c r="M251" s="374">
        <f>$B251*'PERCENTAGE SHARING'!M212</f>
        <v>0</v>
      </c>
      <c r="N251" s="374">
        <f>$B251*'PERCENTAGE SHARING'!N212</f>
        <v>0</v>
      </c>
      <c r="O251" s="375">
        <f>$B251*'PERCENTAGE SHARING'!O212</f>
        <v>0</v>
      </c>
      <c r="P251" s="375">
        <f>$B251*'PERCENTAGE SHARING'!P212</f>
        <v>0</v>
      </c>
      <c r="Q251" s="375">
        <f>$B251*'PERCENTAGE SHARING'!Q212</f>
        <v>0</v>
      </c>
      <c r="R251" s="375">
        <f>$B251*'PERCENTAGE SHARING'!R212</f>
        <v>0</v>
      </c>
      <c r="S251" s="134"/>
      <c r="T251" s="134"/>
      <c r="U251" s="134"/>
      <c r="V251" s="134"/>
      <c r="W251" s="134"/>
      <c r="X251" s="134"/>
      <c r="Y251" s="134"/>
    </row>
    <row r="252" ht="22.5" customHeight="1">
      <c r="A252" s="186" t="str">
        <f>'PROP DAILY PNL'!A419</f>
        <v/>
      </c>
      <c r="B252" s="381"/>
      <c r="C252" s="374">
        <f>$B252*'PERCENTAGE SHARING'!C213</f>
        <v>0</v>
      </c>
      <c r="D252" s="374">
        <f>$B252*'PERCENTAGE SHARING'!D213</f>
        <v>0</v>
      </c>
      <c r="E252" s="374">
        <f>$B252*'PERCENTAGE SHARING'!E213</f>
        <v>0</v>
      </c>
      <c r="F252" s="374">
        <f>$B252*'PERCENTAGE SHARING'!F213</f>
        <v>0</v>
      </c>
      <c r="G252" s="374">
        <f>$B252*'PERCENTAGE SHARING'!G213</f>
        <v>0</v>
      </c>
      <c r="H252" s="374">
        <f>$B252*'PERCENTAGE SHARING'!H213</f>
        <v>0</v>
      </c>
      <c r="I252" s="374">
        <f>$B252*'PERCENTAGE SHARING'!I213</f>
        <v>0</v>
      </c>
      <c r="J252" s="374">
        <f>$B252*'PERCENTAGE SHARING'!J213</f>
        <v>0</v>
      </c>
      <c r="K252" s="374">
        <f>$B252*'PERCENTAGE SHARING'!K213</f>
        <v>0</v>
      </c>
      <c r="L252" s="374">
        <f>$B252*'PERCENTAGE SHARING'!L213</f>
        <v>0</v>
      </c>
      <c r="M252" s="374">
        <f>$B252*'PERCENTAGE SHARING'!M213</f>
        <v>0</v>
      </c>
      <c r="N252" s="374">
        <f>$B252*'PERCENTAGE SHARING'!N213</f>
        <v>0</v>
      </c>
      <c r="O252" s="375">
        <f>$B252*'PERCENTAGE SHARING'!O213</f>
        <v>0</v>
      </c>
      <c r="P252" s="375">
        <f>$B252*'PERCENTAGE SHARING'!P213</f>
        <v>0</v>
      </c>
      <c r="Q252" s="375">
        <f>$B252*'PERCENTAGE SHARING'!Q213</f>
        <v>0</v>
      </c>
      <c r="R252" s="375">
        <f>$B252*'PERCENTAGE SHARING'!R213</f>
        <v>0</v>
      </c>
      <c r="S252" s="134"/>
      <c r="T252" s="134"/>
      <c r="U252" s="134"/>
      <c r="V252" s="134"/>
      <c r="W252" s="134"/>
      <c r="X252" s="134"/>
      <c r="Y252" s="134"/>
    </row>
    <row r="253" ht="22.5" customHeight="1">
      <c r="A253" s="186" t="str">
        <f>'PROP DAILY PNL'!A420</f>
        <v/>
      </c>
      <c r="B253" s="381"/>
      <c r="C253" s="374">
        <f>$B253*'PERCENTAGE SHARING'!C214</f>
        <v>0</v>
      </c>
      <c r="D253" s="374">
        <f>$B253*'PERCENTAGE SHARING'!D214</f>
        <v>0</v>
      </c>
      <c r="E253" s="374">
        <f>$B253*'PERCENTAGE SHARING'!E214</f>
        <v>0</v>
      </c>
      <c r="F253" s="374">
        <f>$B253*'PERCENTAGE SHARING'!F214</f>
        <v>0</v>
      </c>
      <c r="G253" s="374">
        <f>$B253*'PERCENTAGE SHARING'!G214</f>
        <v>0</v>
      </c>
      <c r="H253" s="374">
        <f>$B253*'PERCENTAGE SHARING'!H214</f>
        <v>0</v>
      </c>
      <c r="I253" s="374">
        <f>$B253*'PERCENTAGE SHARING'!I214</f>
        <v>0</v>
      </c>
      <c r="J253" s="374">
        <f>$B253*'PERCENTAGE SHARING'!J214</f>
        <v>0</v>
      </c>
      <c r="K253" s="374">
        <f>$B253*'PERCENTAGE SHARING'!K214</f>
        <v>0</v>
      </c>
      <c r="L253" s="374">
        <f>$B253*'PERCENTAGE SHARING'!L214</f>
        <v>0</v>
      </c>
      <c r="M253" s="374">
        <f>$B253*'PERCENTAGE SHARING'!M214</f>
        <v>0</v>
      </c>
      <c r="N253" s="374">
        <f>$B253*'PERCENTAGE SHARING'!N214</f>
        <v>0</v>
      </c>
      <c r="O253" s="375">
        <f>$B253*'PERCENTAGE SHARING'!O214</f>
        <v>0</v>
      </c>
      <c r="P253" s="375">
        <f>$B253*'PERCENTAGE SHARING'!P214</f>
        <v>0</v>
      </c>
      <c r="Q253" s="375">
        <f>$B253*'PERCENTAGE SHARING'!Q214</f>
        <v>0</v>
      </c>
      <c r="R253" s="375">
        <f>$B253*'PERCENTAGE SHARING'!R214</f>
        <v>0</v>
      </c>
      <c r="S253" s="134"/>
      <c r="T253" s="134"/>
      <c r="U253" s="134"/>
      <c r="V253" s="134"/>
      <c r="W253" s="134"/>
      <c r="X253" s="134"/>
      <c r="Y253" s="134"/>
    </row>
    <row r="254" ht="22.5" customHeight="1">
      <c r="A254" s="186" t="str">
        <f>'PROP DAILY PNL'!A421</f>
        <v/>
      </c>
      <c r="B254" s="381"/>
      <c r="C254" s="374">
        <f>$B254*'PERCENTAGE SHARING'!C215</f>
        <v>0</v>
      </c>
      <c r="D254" s="374">
        <f>$B254*'PERCENTAGE SHARING'!D215</f>
        <v>0</v>
      </c>
      <c r="E254" s="374">
        <f>$B254*'PERCENTAGE SHARING'!E215</f>
        <v>0</v>
      </c>
      <c r="F254" s="374">
        <f>$B254*'PERCENTAGE SHARING'!F215</f>
        <v>0</v>
      </c>
      <c r="G254" s="374">
        <f>$B254*'PERCENTAGE SHARING'!G215</f>
        <v>0</v>
      </c>
      <c r="H254" s="374">
        <f>$B254*'PERCENTAGE SHARING'!H215</f>
        <v>0</v>
      </c>
      <c r="I254" s="374">
        <f>$B254*'PERCENTAGE SHARING'!I215</f>
        <v>0</v>
      </c>
      <c r="J254" s="374">
        <f>$B254*'PERCENTAGE SHARING'!J215</f>
        <v>0</v>
      </c>
      <c r="K254" s="374">
        <f>$B254*'PERCENTAGE SHARING'!K215</f>
        <v>0</v>
      </c>
      <c r="L254" s="374">
        <f>$B254*'PERCENTAGE SHARING'!L215</f>
        <v>0</v>
      </c>
      <c r="M254" s="374">
        <f>$B254*'PERCENTAGE SHARING'!M215</f>
        <v>0</v>
      </c>
      <c r="N254" s="374">
        <f>$B254*'PERCENTAGE SHARING'!N215</f>
        <v>0</v>
      </c>
      <c r="O254" s="375">
        <f>$B254*'PERCENTAGE SHARING'!O215</f>
        <v>0</v>
      </c>
      <c r="P254" s="375">
        <f>$B254*'PERCENTAGE SHARING'!P215</f>
        <v>0</v>
      </c>
      <c r="Q254" s="375">
        <f>$B254*'PERCENTAGE SHARING'!Q215</f>
        <v>0</v>
      </c>
      <c r="R254" s="375">
        <f>$B254*'PERCENTAGE SHARING'!R215</f>
        <v>0</v>
      </c>
      <c r="S254" s="134"/>
      <c r="T254" s="134"/>
      <c r="U254" s="134"/>
      <c r="V254" s="134"/>
      <c r="W254" s="134"/>
      <c r="X254" s="134"/>
      <c r="Y254" s="134"/>
    </row>
    <row r="255" ht="22.5" customHeight="1">
      <c r="A255" s="186" t="str">
        <f>'PROP DAILY PNL'!A422</f>
        <v/>
      </c>
      <c r="B255" s="381"/>
      <c r="C255" s="374">
        <f>$B255*'PERCENTAGE SHARING'!C216</f>
        <v>0</v>
      </c>
      <c r="D255" s="374">
        <f>$B255*'PERCENTAGE SHARING'!D216</f>
        <v>0</v>
      </c>
      <c r="E255" s="374">
        <f>$B255*'PERCENTAGE SHARING'!E216</f>
        <v>0</v>
      </c>
      <c r="F255" s="374">
        <f>$B255*'PERCENTAGE SHARING'!F216</f>
        <v>0</v>
      </c>
      <c r="G255" s="374">
        <f>$B255*'PERCENTAGE SHARING'!G216</f>
        <v>0</v>
      </c>
      <c r="H255" s="374">
        <f>$B255*'PERCENTAGE SHARING'!H216</f>
        <v>0</v>
      </c>
      <c r="I255" s="374">
        <f>$B255*'PERCENTAGE SHARING'!I216</f>
        <v>0</v>
      </c>
      <c r="J255" s="374">
        <f>$B255*'PERCENTAGE SHARING'!J216</f>
        <v>0</v>
      </c>
      <c r="K255" s="374">
        <f>$B255*'PERCENTAGE SHARING'!K216</f>
        <v>0</v>
      </c>
      <c r="L255" s="374">
        <f>$B255*'PERCENTAGE SHARING'!L216</f>
        <v>0</v>
      </c>
      <c r="M255" s="374">
        <f>$B255*'PERCENTAGE SHARING'!M216</f>
        <v>0</v>
      </c>
      <c r="N255" s="374">
        <f>$B255*'PERCENTAGE SHARING'!N216</f>
        <v>0</v>
      </c>
      <c r="O255" s="375">
        <f>$B255*'PERCENTAGE SHARING'!O216</f>
        <v>0</v>
      </c>
      <c r="P255" s="375">
        <f>$B255*'PERCENTAGE SHARING'!P216</f>
        <v>0</v>
      </c>
      <c r="Q255" s="375">
        <f>$B255*'PERCENTAGE SHARING'!Q216</f>
        <v>0</v>
      </c>
      <c r="R255" s="375">
        <f>$B255*'PERCENTAGE SHARING'!R216</f>
        <v>0</v>
      </c>
      <c r="S255" s="134"/>
      <c r="T255" s="134"/>
      <c r="U255" s="134"/>
      <c r="V255" s="134"/>
      <c r="W255" s="134"/>
      <c r="X255" s="134"/>
      <c r="Y255" s="134"/>
    </row>
    <row r="256" ht="22.5" customHeight="1">
      <c r="A256" s="186" t="str">
        <f>'PROP DAILY PNL'!A423</f>
        <v/>
      </c>
      <c r="B256" s="381"/>
      <c r="C256" s="374">
        <f>$B256*'PERCENTAGE SHARING'!C217</f>
        <v>0</v>
      </c>
      <c r="D256" s="374">
        <f>$B256*'PERCENTAGE SHARING'!D217</f>
        <v>0</v>
      </c>
      <c r="E256" s="374">
        <f>$B256*'PERCENTAGE SHARING'!E217</f>
        <v>0</v>
      </c>
      <c r="F256" s="374">
        <f>$B256*'PERCENTAGE SHARING'!F217</f>
        <v>0</v>
      </c>
      <c r="G256" s="374">
        <f>$B256*'PERCENTAGE SHARING'!G217</f>
        <v>0</v>
      </c>
      <c r="H256" s="374">
        <f>$B256*'PERCENTAGE SHARING'!H217</f>
        <v>0</v>
      </c>
      <c r="I256" s="374">
        <f>$B256*'PERCENTAGE SHARING'!I217</f>
        <v>0</v>
      </c>
      <c r="J256" s="374">
        <f>$B256*'PERCENTAGE SHARING'!J217</f>
        <v>0</v>
      </c>
      <c r="K256" s="374">
        <f>$B256*'PERCENTAGE SHARING'!K217</f>
        <v>0</v>
      </c>
      <c r="L256" s="374">
        <f>$B256*'PERCENTAGE SHARING'!L217</f>
        <v>0</v>
      </c>
      <c r="M256" s="374">
        <f>$B256*'PERCENTAGE SHARING'!M217</f>
        <v>0</v>
      </c>
      <c r="N256" s="374">
        <f>$B256*'PERCENTAGE SHARING'!N217</f>
        <v>0</v>
      </c>
      <c r="O256" s="375">
        <f>$B256*'PERCENTAGE SHARING'!O217</f>
        <v>0</v>
      </c>
      <c r="P256" s="375">
        <f>$B256*'PERCENTAGE SHARING'!P217</f>
        <v>0</v>
      </c>
      <c r="Q256" s="375">
        <f>$B256*'PERCENTAGE SHARING'!Q217</f>
        <v>0</v>
      </c>
      <c r="R256" s="375">
        <f>$B256*'PERCENTAGE SHARING'!R217</f>
        <v>0</v>
      </c>
      <c r="S256" s="134"/>
      <c r="T256" s="134"/>
      <c r="U256" s="134"/>
      <c r="V256" s="134"/>
      <c r="W256" s="134"/>
      <c r="X256" s="134"/>
      <c r="Y256" s="134"/>
    </row>
    <row r="257" ht="22.5" customHeight="1">
      <c r="A257" s="186" t="str">
        <f>'PROP DAILY PNL'!A424</f>
        <v/>
      </c>
      <c r="B257" s="381"/>
      <c r="C257" s="374">
        <f>$B257*'PERCENTAGE SHARING'!C218</f>
        <v>0</v>
      </c>
      <c r="D257" s="374">
        <f>$B257*'PERCENTAGE SHARING'!D218</f>
        <v>0</v>
      </c>
      <c r="E257" s="374">
        <f>$B257*'PERCENTAGE SHARING'!E218</f>
        <v>0</v>
      </c>
      <c r="F257" s="374">
        <f>$B257*'PERCENTAGE SHARING'!F218</f>
        <v>0</v>
      </c>
      <c r="G257" s="374">
        <f>$B257*'PERCENTAGE SHARING'!G218</f>
        <v>0</v>
      </c>
      <c r="H257" s="374">
        <f>$B257*'PERCENTAGE SHARING'!H218</f>
        <v>0</v>
      </c>
      <c r="I257" s="374">
        <f>$B257*'PERCENTAGE SHARING'!I218</f>
        <v>0</v>
      </c>
      <c r="J257" s="374">
        <f>$B257*'PERCENTAGE SHARING'!J218</f>
        <v>0</v>
      </c>
      <c r="K257" s="374">
        <f>$B257*'PERCENTAGE SHARING'!K218</f>
        <v>0</v>
      </c>
      <c r="L257" s="374">
        <f>$B257*'PERCENTAGE SHARING'!L218</f>
        <v>0</v>
      </c>
      <c r="M257" s="374">
        <f>$B257*'PERCENTAGE SHARING'!M218</f>
        <v>0</v>
      </c>
      <c r="N257" s="374">
        <f>$B257*'PERCENTAGE SHARING'!N218</f>
        <v>0</v>
      </c>
      <c r="O257" s="375">
        <f>$B257*'PERCENTAGE SHARING'!O218</f>
        <v>0</v>
      </c>
      <c r="P257" s="375">
        <f>$B257*'PERCENTAGE SHARING'!P218</f>
        <v>0</v>
      </c>
      <c r="Q257" s="375">
        <f>$B257*'PERCENTAGE SHARING'!Q218</f>
        <v>0</v>
      </c>
      <c r="R257" s="375">
        <f>$B257*'PERCENTAGE SHARING'!R218</f>
        <v>0</v>
      </c>
      <c r="S257" s="134"/>
      <c r="T257" s="134"/>
      <c r="U257" s="134"/>
      <c r="V257" s="134"/>
      <c r="W257" s="134"/>
      <c r="X257" s="134"/>
      <c r="Y257" s="134"/>
    </row>
    <row r="258" ht="22.5" customHeight="1">
      <c r="A258" s="186" t="str">
        <f>'PROP DAILY PNL'!A425</f>
        <v/>
      </c>
      <c r="B258" s="381"/>
      <c r="C258" s="374">
        <f>$B258*'PERCENTAGE SHARING'!C219</f>
        <v>0</v>
      </c>
      <c r="D258" s="374">
        <f>$B258*'PERCENTAGE SHARING'!D219</f>
        <v>0</v>
      </c>
      <c r="E258" s="374">
        <f>$B258*'PERCENTAGE SHARING'!E219</f>
        <v>0</v>
      </c>
      <c r="F258" s="374">
        <f>$B258*'PERCENTAGE SHARING'!F219</f>
        <v>0</v>
      </c>
      <c r="G258" s="374">
        <f>$B258*'PERCENTAGE SHARING'!G219</f>
        <v>0</v>
      </c>
      <c r="H258" s="374">
        <f>$B258*'PERCENTAGE SHARING'!H219</f>
        <v>0</v>
      </c>
      <c r="I258" s="374">
        <f>$B258*'PERCENTAGE SHARING'!I219</f>
        <v>0</v>
      </c>
      <c r="J258" s="374">
        <f>$B258*'PERCENTAGE SHARING'!J219</f>
        <v>0</v>
      </c>
      <c r="K258" s="374">
        <f>$B258*'PERCENTAGE SHARING'!K219</f>
        <v>0</v>
      </c>
      <c r="L258" s="374">
        <f>$B258*'PERCENTAGE SHARING'!L219</f>
        <v>0</v>
      </c>
      <c r="M258" s="374">
        <f>$B258*'PERCENTAGE SHARING'!M219</f>
        <v>0</v>
      </c>
      <c r="N258" s="374">
        <f>$B258*'PERCENTAGE SHARING'!N219</f>
        <v>0</v>
      </c>
      <c r="O258" s="375">
        <f>$B258*'PERCENTAGE SHARING'!O219</f>
        <v>0</v>
      </c>
      <c r="P258" s="375">
        <f>$B258*'PERCENTAGE SHARING'!P219</f>
        <v>0</v>
      </c>
      <c r="Q258" s="375">
        <f>$B258*'PERCENTAGE SHARING'!Q219</f>
        <v>0</v>
      </c>
      <c r="R258" s="375">
        <f>$B258*'PERCENTAGE SHARING'!R219</f>
        <v>0</v>
      </c>
      <c r="S258" s="134"/>
      <c r="T258" s="134"/>
      <c r="U258" s="134"/>
      <c r="V258" s="134"/>
      <c r="W258" s="134"/>
      <c r="X258" s="134"/>
      <c r="Y258" s="134"/>
    </row>
    <row r="259" ht="22.5" customHeight="1">
      <c r="A259" s="186" t="str">
        <f>'PROP DAILY PNL'!A426</f>
        <v/>
      </c>
      <c r="B259" s="381"/>
      <c r="C259" s="374">
        <f>$B259*'PERCENTAGE SHARING'!C220</f>
        <v>0</v>
      </c>
      <c r="D259" s="374">
        <f>$B259*'PERCENTAGE SHARING'!D220</f>
        <v>0</v>
      </c>
      <c r="E259" s="374">
        <f>$B259*'PERCENTAGE SHARING'!E220</f>
        <v>0</v>
      </c>
      <c r="F259" s="374">
        <f>$B259*'PERCENTAGE SHARING'!F220</f>
        <v>0</v>
      </c>
      <c r="G259" s="374">
        <f>$B259*'PERCENTAGE SHARING'!G220</f>
        <v>0</v>
      </c>
      <c r="H259" s="374">
        <f>$B259*'PERCENTAGE SHARING'!H220</f>
        <v>0</v>
      </c>
      <c r="I259" s="374">
        <f>$B259*'PERCENTAGE SHARING'!I220</f>
        <v>0</v>
      </c>
      <c r="J259" s="374">
        <f>$B259*'PERCENTAGE SHARING'!J220</f>
        <v>0</v>
      </c>
      <c r="K259" s="374">
        <f>$B259*'PERCENTAGE SHARING'!K220</f>
        <v>0</v>
      </c>
      <c r="L259" s="374">
        <f>$B259*'PERCENTAGE SHARING'!L220</f>
        <v>0</v>
      </c>
      <c r="M259" s="374">
        <f>$B259*'PERCENTAGE SHARING'!M220</f>
        <v>0</v>
      </c>
      <c r="N259" s="374">
        <f>$B259*'PERCENTAGE SHARING'!N220</f>
        <v>0</v>
      </c>
      <c r="O259" s="375">
        <f>$B259*'PERCENTAGE SHARING'!O220</f>
        <v>0</v>
      </c>
      <c r="P259" s="375">
        <f>$B259*'PERCENTAGE SHARING'!P220</f>
        <v>0</v>
      </c>
      <c r="Q259" s="375">
        <f>$B259*'PERCENTAGE SHARING'!Q220</f>
        <v>0</v>
      </c>
      <c r="R259" s="375">
        <f>$B259*'PERCENTAGE SHARING'!R220</f>
        <v>0</v>
      </c>
      <c r="S259" s="134"/>
      <c r="T259" s="134"/>
      <c r="U259" s="134"/>
      <c r="V259" s="134"/>
      <c r="W259" s="134"/>
      <c r="X259" s="134"/>
      <c r="Y259" s="134"/>
    </row>
    <row r="260" ht="22.5" customHeight="1">
      <c r="A260" s="186" t="str">
        <f>'PROP DAILY PNL'!A427</f>
        <v/>
      </c>
      <c r="B260" s="381"/>
      <c r="C260" s="374">
        <f>$B260*'PERCENTAGE SHARING'!C221</f>
        <v>0</v>
      </c>
      <c r="D260" s="374">
        <f>$B260*'PERCENTAGE SHARING'!D221</f>
        <v>0</v>
      </c>
      <c r="E260" s="374">
        <f>$B260*'PERCENTAGE SHARING'!E221</f>
        <v>0</v>
      </c>
      <c r="F260" s="374">
        <f>$B260*'PERCENTAGE SHARING'!F221</f>
        <v>0</v>
      </c>
      <c r="G260" s="374">
        <f>$B260*'PERCENTAGE SHARING'!G221</f>
        <v>0</v>
      </c>
      <c r="H260" s="374">
        <f>$B260*'PERCENTAGE SHARING'!H221</f>
        <v>0</v>
      </c>
      <c r="I260" s="374">
        <f>$B260*'PERCENTAGE SHARING'!I221</f>
        <v>0</v>
      </c>
      <c r="J260" s="374">
        <f>$B260*'PERCENTAGE SHARING'!J221</f>
        <v>0</v>
      </c>
      <c r="K260" s="374">
        <f>$B260*'PERCENTAGE SHARING'!K221</f>
        <v>0</v>
      </c>
      <c r="L260" s="374">
        <f>$B260*'PERCENTAGE SHARING'!L221</f>
        <v>0</v>
      </c>
      <c r="M260" s="374">
        <f>$B260*'PERCENTAGE SHARING'!M221</f>
        <v>0</v>
      </c>
      <c r="N260" s="374">
        <f>$B260*'PERCENTAGE SHARING'!N221</f>
        <v>0</v>
      </c>
      <c r="O260" s="375">
        <f>$B260*'PERCENTAGE SHARING'!O221</f>
        <v>0</v>
      </c>
      <c r="P260" s="375">
        <f>$B260*'PERCENTAGE SHARING'!P221</f>
        <v>0</v>
      </c>
      <c r="Q260" s="375">
        <f>$B260*'PERCENTAGE SHARING'!Q221</f>
        <v>0</v>
      </c>
      <c r="R260" s="375">
        <f>$B260*'PERCENTAGE SHARING'!R221</f>
        <v>0</v>
      </c>
      <c r="S260" s="134"/>
      <c r="T260" s="134"/>
      <c r="U260" s="134"/>
      <c r="V260" s="134"/>
      <c r="W260" s="134"/>
      <c r="X260" s="134"/>
      <c r="Y260" s="134"/>
    </row>
    <row r="261" ht="22.5" customHeight="1">
      <c r="A261" s="186" t="str">
        <f>'PROP DAILY PNL'!A428</f>
        <v/>
      </c>
      <c r="B261" s="381"/>
      <c r="C261" s="374">
        <f>$B261*'PERCENTAGE SHARING'!C222</f>
        <v>0</v>
      </c>
      <c r="D261" s="374">
        <f>$B261*'PERCENTAGE SHARING'!D222</f>
        <v>0</v>
      </c>
      <c r="E261" s="374">
        <f>$B261*'PERCENTAGE SHARING'!E222</f>
        <v>0</v>
      </c>
      <c r="F261" s="374">
        <f>$B261*'PERCENTAGE SHARING'!F222</f>
        <v>0</v>
      </c>
      <c r="G261" s="374">
        <f>$B261*'PERCENTAGE SHARING'!G222</f>
        <v>0</v>
      </c>
      <c r="H261" s="374">
        <f>$B261*'PERCENTAGE SHARING'!H222</f>
        <v>0</v>
      </c>
      <c r="I261" s="374">
        <f>$B261*'PERCENTAGE SHARING'!I222</f>
        <v>0</v>
      </c>
      <c r="J261" s="374">
        <f>$B261*'PERCENTAGE SHARING'!J222</f>
        <v>0</v>
      </c>
      <c r="K261" s="374">
        <f>$B261*'PERCENTAGE SHARING'!K222</f>
        <v>0</v>
      </c>
      <c r="L261" s="374">
        <f>$B261*'PERCENTAGE SHARING'!L222</f>
        <v>0</v>
      </c>
      <c r="M261" s="374">
        <f>$B261*'PERCENTAGE SHARING'!M222</f>
        <v>0</v>
      </c>
      <c r="N261" s="374">
        <f>$B261*'PERCENTAGE SHARING'!N222</f>
        <v>0</v>
      </c>
      <c r="O261" s="375">
        <f>$B261*'PERCENTAGE SHARING'!O222</f>
        <v>0</v>
      </c>
      <c r="P261" s="375">
        <f>$B261*'PERCENTAGE SHARING'!P222</f>
        <v>0</v>
      </c>
      <c r="Q261" s="375">
        <f>$B261*'PERCENTAGE SHARING'!Q222</f>
        <v>0</v>
      </c>
      <c r="R261" s="375">
        <f>$B261*'PERCENTAGE SHARING'!R222</f>
        <v>0</v>
      </c>
      <c r="S261" s="134"/>
      <c r="T261" s="134"/>
      <c r="U261" s="134"/>
      <c r="V261" s="134"/>
      <c r="W261" s="134"/>
      <c r="X261" s="134"/>
      <c r="Y261" s="134"/>
    </row>
    <row r="262" ht="22.5" customHeight="1">
      <c r="A262" s="186" t="str">
        <f>'PROP DAILY PNL'!A429</f>
        <v/>
      </c>
      <c r="B262" s="381"/>
      <c r="C262" s="374">
        <f>$B262*'PERCENTAGE SHARING'!C223</f>
        <v>0</v>
      </c>
      <c r="D262" s="374">
        <f>$B262*'PERCENTAGE SHARING'!D223</f>
        <v>0</v>
      </c>
      <c r="E262" s="374">
        <f>$B262*'PERCENTAGE SHARING'!E223</f>
        <v>0</v>
      </c>
      <c r="F262" s="374">
        <f>$B262*'PERCENTAGE SHARING'!F223</f>
        <v>0</v>
      </c>
      <c r="G262" s="374">
        <f>$B262*'PERCENTAGE SHARING'!G223</f>
        <v>0</v>
      </c>
      <c r="H262" s="374">
        <f>$B262*'PERCENTAGE SHARING'!H223</f>
        <v>0</v>
      </c>
      <c r="I262" s="374">
        <f>$B262*'PERCENTAGE SHARING'!I223</f>
        <v>0</v>
      </c>
      <c r="J262" s="374">
        <f>$B262*'PERCENTAGE SHARING'!J223</f>
        <v>0</v>
      </c>
      <c r="K262" s="374">
        <f>$B262*'PERCENTAGE SHARING'!K223</f>
        <v>0</v>
      </c>
      <c r="L262" s="374">
        <f>$B262*'PERCENTAGE SHARING'!L223</f>
        <v>0</v>
      </c>
      <c r="M262" s="374">
        <f>$B262*'PERCENTAGE SHARING'!M223</f>
        <v>0</v>
      </c>
      <c r="N262" s="374">
        <f>$B262*'PERCENTAGE SHARING'!N223</f>
        <v>0</v>
      </c>
      <c r="O262" s="375">
        <f>$B262*'PERCENTAGE SHARING'!O223</f>
        <v>0</v>
      </c>
      <c r="P262" s="375">
        <f>$B262*'PERCENTAGE SHARING'!P223</f>
        <v>0</v>
      </c>
      <c r="Q262" s="375">
        <f>$B262*'PERCENTAGE SHARING'!Q223</f>
        <v>0</v>
      </c>
      <c r="R262" s="375">
        <f>$B262*'PERCENTAGE SHARING'!R223</f>
        <v>0</v>
      </c>
      <c r="S262" s="134"/>
      <c r="T262" s="134"/>
      <c r="U262" s="134"/>
      <c r="V262" s="134"/>
      <c r="W262" s="134"/>
      <c r="X262" s="134"/>
      <c r="Y262" s="134"/>
    </row>
    <row r="263" ht="22.5" customHeight="1">
      <c r="A263" s="186" t="str">
        <f>'PROP DAILY PNL'!A430</f>
        <v/>
      </c>
      <c r="B263" s="381"/>
      <c r="C263" s="374">
        <f>$B263*'PERCENTAGE SHARING'!C224</f>
        <v>0</v>
      </c>
      <c r="D263" s="374">
        <f>$B263*'PERCENTAGE SHARING'!D224</f>
        <v>0</v>
      </c>
      <c r="E263" s="374">
        <f>$B263*'PERCENTAGE SHARING'!E224</f>
        <v>0</v>
      </c>
      <c r="F263" s="374">
        <f>$B263*'PERCENTAGE SHARING'!F224</f>
        <v>0</v>
      </c>
      <c r="G263" s="374">
        <f>$B263*'PERCENTAGE SHARING'!G224</f>
        <v>0</v>
      </c>
      <c r="H263" s="374">
        <f>$B263*'PERCENTAGE SHARING'!H224</f>
        <v>0</v>
      </c>
      <c r="I263" s="374">
        <f>$B263*'PERCENTAGE SHARING'!I224</f>
        <v>0</v>
      </c>
      <c r="J263" s="374">
        <f>$B263*'PERCENTAGE SHARING'!J224</f>
        <v>0</v>
      </c>
      <c r="K263" s="374">
        <f>$B263*'PERCENTAGE SHARING'!K224</f>
        <v>0</v>
      </c>
      <c r="L263" s="374">
        <f>$B263*'PERCENTAGE SHARING'!L224</f>
        <v>0</v>
      </c>
      <c r="M263" s="374">
        <f>$B263*'PERCENTAGE SHARING'!M224</f>
        <v>0</v>
      </c>
      <c r="N263" s="374">
        <f>$B263*'PERCENTAGE SHARING'!N224</f>
        <v>0</v>
      </c>
      <c r="O263" s="375">
        <f>$B263*'PERCENTAGE SHARING'!O224</f>
        <v>0</v>
      </c>
      <c r="P263" s="375">
        <f>$B263*'PERCENTAGE SHARING'!P224</f>
        <v>0</v>
      </c>
      <c r="Q263" s="375">
        <f>$B263*'PERCENTAGE SHARING'!Q224</f>
        <v>0</v>
      </c>
      <c r="R263" s="375">
        <f>$B263*'PERCENTAGE SHARING'!R224</f>
        <v>0</v>
      </c>
      <c r="S263" s="134"/>
      <c r="T263" s="134"/>
      <c r="U263" s="134"/>
      <c r="V263" s="134"/>
      <c r="W263" s="134"/>
      <c r="X263" s="134"/>
      <c r="Y263" s="134"/>
    </row>
    <row r="264" ht="22.5" customHeight="1">
      <c r="A264" s="186" t="str">
        <f>'PROP DAILY PNL'!A431</f>
        <v/>
      </c>
      <c r="B264" s="381"/>
      <c r="C264" s="374">
        <f>$B264*'PERCENTAGE SHARING'!C225</f>
        <v>0</v>
      </c>
      <c r="D264" s="374">
        <f>$B264*'PERCENTAGE SHARING'!D225</f>
        <v>0</v>
      </c>
      <c r="E264" s="374">
        <f>$B264*'PERCENTAGE SHARING'!E225</f>
        <v>0</v>
      </c>
      <c r="F264" s="374">
        <f>$B264*'PERCENTAGE SHARING'!F225</f>
        <v>0</v>
      </c>
      <c r="G264" s="374">
        <f>$B264*'PERCENTAGE SHARING'!G225</f>
        <v>0</v>
      </c>
      <c r="H264" s="374">
        <f>$B264*'PERCENTAGE SHARING'!H225</f>
        <v>0</v>
      </c>
      <c r="I264" s="374">
        <f>$B264*'PERCENTAGE SHARING'!I225</f>
        <v>0</v>
      </c>
      <c r="J264" s="374">
        <f>$B264*'PERCENTAGE SHARING'!J225</f>
        <v>0</v>
      </c>
      <c r="K264" s="374">
        <f>$B264*'PERCENTAGE SHARING'!K225</f>
        <v>0</v>
      </c>
      <c r="L264" s="374">
        <f>$B264*'PERCENTAGE SHARING'!L225</f>
        <v>0</v>
      </c>
      <c r="M264" s="374">
        <f>$B264*'PERCENTAGE SHARING'!M225</f>
        <v>0</v>
      </c>
      <c r="N264" s="374">
        <f>$B264*'PERCENTAGE SHARING'!N225</f>
        <v>0</v>
      </c>
      <c r="O264" s="375">
        <f>$B264*'PERCENTAGE SHARING'!O225</f>
        <v>0</v>
      </c>
      <c r="P264" s="375">
        <f>$B264*'PERCENTAGE SHARING'!P225</f>
        <v>0</v>
      </c>
      <c r="Q264" s="375">
        <f>$B264*'PERCENTAGE SHARING'!Q225</f>
        <v>0</v>
      </c>
      <c r="R264" s="375">
        <f>$B264*'PERCENTAGE SHARING'!R225</f>
        <v>0</v>
      </c>
      <c r="S264" s="134"/>
      <c r="T264" s="134"/>
      <c r="U264" s="134"/>
      <c r="V264" s="134"/>
      <c r="W264" s="134"/>
      <c r="X264" s="134"/>
      <c r="Y264" s="134"/>
    </row>
    <row r="265" ht="22.5" customHeight="1">
      <c r="A265" s="186" t="str">
        <f>'PROP DAILY PNL'!A432</f>
        <v/>
      </c>
      <c r="B265" s="381"/>
      <c r="C265" s="374">
        <f>$B265*'PERCENTAGE SHARING'!C226</f>
        <v>0</v>
      </c>
      <c r="D265" s="374">
        <f>$B265*'PERCENTAGE SHARING'!D226</f>
        <v>0</v>
      </c>
      <c r="E265" s="374">
        <f>$B265*'PERCENTAGE SHARING'!E226</f>
        <v>0</v>
      </c>
      <c r="F265" s="374">
        <f>$B265*'PERCENTAGE SHARING'!F226</f>
        <v>0</v>
      </c>
      <c r="G265" s="374">
        <f>$B265*'PERCENTAGE SHARING'!G226</f>
        <v>0</v>
      </c>
      <c r="H265" s="374">
        <f>$B265*'PERCENTAGE SHARING'!H226</f>
        <v>0</v>
      </c>
      <c r="I265" s="374">
        <f>$B265*'PERCENTAGE SHARING'!I226</f>
        <v>0</v>
      </c>
      <c r="J265" s="374">
        <f>$B265*'PERCENTAGE SHARING'!J226</f>
        <v>0</v>
      </c>
      <c r="K265" s="374">
        <f>$B265*'PERCENTAGE SHARING'!K226</f>
        <v>0</v>
      </c>
      <c r="L265" s="374">
        <f>$B265*'PERCENTAGE SHARING'!L226</f>
        <v>0</v>
      </c>
      <c r="M265" s="374">
        <f>$B265*'PERCENTAGE SHARING'!M226</f>
        <v>0</v>
      </c>
      <c r="N265" s="374">
        <f>$B265*'PERCENTAGE SHARING'!N226</f>
        <v>0</v>
      </c>
      <c r="O265" s="375">
        <f>$B265*'PERCENTAGE SHARING'!O226</f>
        <v>0</v>
      </c>
      <c r="P265" s="375">
        <f>$B265*'PERCENTAGE SHARING'!P226</f>
        <v>0</v>
      </c>
      <c r="Q265" s="375">
        <f>$B265*'PERCENTAGE SHARING'!Q226</f>
        <v>0</v>
      </c>
      <c r="R265" s="375">
        <f>$B265*'PERCENTAGE SHARING'!R226</f>
        <v>0</v>
      </c>
      <c r="S265" s="134"/>
      <c r="T265" s="134"/>
      <c r="U265" s="134"/>
      <c r="V265" s="134"/>
      <c r="W265" s="134"/>
      <c r="X265" s="134"/>
      <c r="Y265" s="134"/>
    </row>
    <row r="266" ht="22.5" customHeight="1">
      <c r="A266" s="186" t="str">
        <f>'PROP DAILY PNL'!A433</f>
        <v/>
      </c>
      <c r="B266" s="381"/>
      <c r="C266" s="374">
        <f>$B266*'PERCENTAGE SHARING'!C227</f>
        <v>0</v>
      </c>
      <c r="D266" s="374">
        <f>$B266*'PERCENTAGE SHARING'!D227</f>
        <v>0</v>
      </c>
      <c r="E266" s="374">
        <f>$B266*'PERCENTAGE SHARING'!E227</f>
        <v>0</v>
      </c>
      <c r="F266" s="374">
        <f>$B266*'PERCENTAGE SHARING'!F227</f>
        <v>0</v>
      </c>
      <c r="G266" s="374">
        <f>$B266*'PERCENTAGE SHARING'!G227</f>
        <v>0</v>
      </c>
      <c r="H266" s="374">
        <f>$B266*'PERCENTAGE SHARING'!H227</f>
        <v>0</v>
      </c>
      <c r="I266" s="374">
        <f>$B266*'PERCENTAGE SHARING'!I227</f>
        <v>0</v>
      </c>
      <c r="J266" s="374">
        <f>$B266*'PERCENTAGE SHARING'!J227</f>
        <v>0</v>
      </c>
      <c r="K266" s="374">
        <f>$B266*'PERCENTAGE SHARING'!K227</f>
        <v>0</v>
      </c>
      <c r="L266" s="374">
        <f>$B266*'PERCENTAGE SHARING'!L227</f>
        <v>0</v>
      </c>
      <c r="M266" s="374">
        <f>$B266*'PERCENTAGE SHARING'!M227</f>
        <v>0</v>
      </c>
      <c r="N266" s="374">
        <f>$B266*'PERCENTAGE SHARING'!N227</f>
        <v>0</v>
      </c>
      <c r="O266" s="375">
        <f>$B266*'PERCENTAGE SHARING'!O227</f>
        <v>0</v>
      </c>
      <c r="P266" s="375">
        <f>$B266*'PERCENTAGE SHARING'!P227</f>
        <v>0</v>
      </c>
      <c r="Q266" s="375">
        <f>$B266*'PERCENTAGE SHARING'!Q227</f>
        <v>0</v>
      </c>
      <c r="R266" s="375">
        <f>$B266*'PERCENTAGE SHARING'!R227</f>
        <v>0</v>
      </c>
      <c r="S266" s="134"/>
      <c r="T266" s="134"/>
      <c r="U266" s="134"/>
      <c r="V266" s="134"/>
      <c r="W266" s="134"/>
      <c r="X266" s="134"/>
      <c r="Y266" s="134"/>
    </row>
    <row r="267" ht="22.5" customHeight="1">
      <c r="A267" s="186" t="str">
        <f>'PROP DAILY PNL'!A434</f>
        <v/>
      </c>
      <c r="B267" s="381"/>
      <c r="C267" s="374">
        <f>$B267*'PERCENTAGE SHARING'!C228</f>
        <v>0</v>
      </c>
      <c r="D267" s="374">
        <f>$B267*'PERCENTAGE SHARING'!D228</f>
        <v>0</v>
      </c>
      <c r="E267" s="374">
        <f>$B267*'PERCENTAGE SHARING'!E228</f>
        <v>0</v>
      </c>
      <c r="F267" s="374">
        <f>$B267*'PERCENTAGE SHARING'!F228</f>
        <v>0</v>
      </c>
      <c r="G267" s="374">
        <f>$B267*'PERCENTAGE SHARING'!G228</f>
        <v>0</v>
      </c>
      <c r="H267" s="374">
        <f>$B267*'PERCENTAGE SHARING'!H228</f>
        <v>0</v>
      </c>
      <c r="I267" s="374">
        <f>$B267*'PERCENTAGE SHARING'!I228</f>
        <v>0</v>
      </c>
      <c r="J267" s="374">
        <f>$B267*'PERCENTAGE SHARING'!J228</f>
        <v>0</v>
      </c>
      <c r="K267" s="374">
        <f>$B267*'PERCENTAGE SHARING'!K228</f>
        <v>0</v>
      </c>
      <c r="L267" s="374">
        <f>$B267*'PERCENTAGE SHARING'!L228</f>
        <v>0</v>
      </c>
      <c r="M267" s="374">
        <f>$B267*'PERCENTAGE SHARING'!M228</f>
        <v>0</v>
      </c>
      <c r="N267" s="374">
        <f>$B267*'PERCENTAGE SHARING'!N228</f>
        <v>0</v>
      </c>
      <c r="O267" s="375">
        <f>$B267*'PERCENTAGE SHARING'!O228</f>
        <v>0</v>
      </c>
      <c r="P267" s="375">
        <f>$B267*'PERCENTAGE SHARING'!P228</f>
        <v>0</v>
      </c>
      <c r="Q267" s="375">
        <f>$B267*'PERCENTAGE SHARING'!Q228</f>
        <v>0</v>
      </c>
      <c r="R267" s="375">
        <f>$B267*'PERCENTAGE SHARING'!R228</f>
        <v>0</v>
      </c>
      <c r="S267" s="134"/>
      <c r="T267" s="134"/>
      <c r="U267" s="134"/>
      <c r="V267" s="134"/>
      <c r="W267" s="134"/>
      <c r="X267" s="134"/>
      <c r="Y267" s="134"/>
    </row>
    <row r="268" ht="22.5" customHeight="1">
      <c r="A268" s="186" t="str">
        <f>'PROP DAILY PNL'!A435</f>
        <v/>
      </c>
      <c r="B268" s="381"/>
      <c r="C268" s="374">
        <f>$B268*'PERCENTAGE SHARING'!C229</f>
        <v>0</v>
      </c>
      <c r="D268" s="374">
        <f>$B268*'PERCENTAGE SHARING'!D229</f>
        <v>0</v>
      </c>
      <c r="E268" s="374">
        <f>$B268*'PERCENTAGE SHARING'!E229</f>
        <v>0</v>
      </c>
      <c r="F268" s="374">
        <f>$B268*'PERCENTAGE SHARING'!F229</f>
        <v>0</v>
      </c>
      <c r="G268" s="374">
        <f>$B268*'PERCENTAGE SHARING'!G229</f>
        <v>0</v>
      </c>
      <c r="H268" s="374">
        <f>$B268*'PERCENTAGE SHARING'!H229</f>
        <v>0</v>
      </c>
      <c r="I268" s="374">
        <f>$B268*'PERCENTAGE SHARING'!I229</f>
        <v>0</v>
      </c>
      <c r="J268" s="374">
        <f>$B268*'PERCENTAGE SHARING'!J229</f>
        <v>0</v>
      </c>
      <c r="K268" s="374">
        <f>$B268*'PERCENTAGE SHARING'!K229</f>
        <v>0</v>
      </c>
      <c r="L268" s="374">
        <f>$B268*'PERCENTAGE SHARING'!L229</f>
        <v>0</v>
      </c>
      <c r="M268" s="374">
        <f>$B268*'PERCENTAGE SHARING'!M229</f>
        <v>0</v>
      </c>
      <c r="N268" s="374">
        <f>$B268*'PERCENTAGE SHARING'!N229</f>
        <v>0</v>
      </c>
      <c r="O268" s="375">
        <f>$B268*'PERCENTAGE SHARING'!O229</f>
        <v>0</v>
      </c>
      <c r="P268" s="375">
        <f>$B268*'PERCENTAGE SHARING'!P229</f>
        <v>0</v>
      </c>
      <c r="Q268" s="375">
        <f>$B268*'PERCENTAGE SHARING'!Q229</f>
        <v>0</v>
      </c>
      <c r="R268" s="375">
        <f>$B268*'PERCENTAGE SHARING'!R229</f>
        <v>0</v>
      </c>
      <c r="S268" s="134"/>
      <c r="T268" s="134"/>
      <c r="U268" s="134"/>
      <c r="V268" s="134"/>
      <c r="W268" s="134"/>
      <c r="X268" s="134"/>
      <c r="Y268" s="134"/>
    </row>
    <row r="269" ht="22.5" customHeight="1">
      <c r="A269" s="186" t="str">
        <f>'PROP DAILY PNL'!A436</f>
        <v/>
      </c>
      <c r="B269" s="381"/>
      <c r="C269" s="374">
        <f>$B269*'PERCENTAGE SHARING'!C230</f>
        <v>0</v>
      </c>
      <c r="D269" s="374">
        <f>$B269*'PERCENTAGE SHARING'!D230</f>
        <v>0</v>
      </c>
      <c r="E269" s="374">
        <f>$B269*'PERCENTAGE SHARING'!E230</f>
        <v>0</v>
      </c>
      <c r="F269" s="374">
        <f>$B269*'PERCENTAGE SHARING'!F230</f>
        <v>0</v>
      </c>
      <c r="G269" s="374">
        <f>$B269*'PERCENTAGE SHARING'!G230</f>
        <v>0</v>
      </c>
      <c r="H269" s="374">
        <f>$B269*'PERCENTAGE SHARING'!H230</f>
        <v>0</v>
      </c>
      <c r="I269" s="374">
        <f>$B269*'PERCENTAGE SHARING'!I230</f>
        <v>0</v>
      </c>
      <c r="J269" s="374">
        <f>$B269*'PERCENTAGE SHARING'!J230</f>
        <v>0</v>
      </c>
      <c r="K269" s="374">
        <f>$B269*'PERCENTAGE SHARING'!K230</f>
        <v>0</v>
      </c>
      <c r="L269" s="374">
        <f>$B269*'PERCENTAGE SHARING'!L230</f>
        <v>0</v>
      </c>
      <c r="M269" s="374">
        <f>$B269*'PERCENTAGE SHARING'!M230</f>
        <v>0</v>
      </c>
      <c r="N269" s="374">
        <f>$B269*'PERCENTAGE SHARING'!N230</f>
        <v>0</v>
      </c>
      <c r="O269" s="375">
        <f>$B269*'PERCENTAGE SHARING'!O230</f>
        <v>0</v>
      </c>
      <c r="P269" s="375">
        <f>$B269*'PERCENTAGE SHARING'!P230</f>
        <v>0</v>
      </c>
      <c r="Q269" s="375">
        <f>$B269*'PERCENTAGE SHARING'!Q230</f>
        <v>0</v>
      </c>
      <c r="R269" s="375">
        <f>$B269*'PERCENTAGE SHARING'!R230</f>
        <v>0</v>
      </c>
      <c r="S269" s="134"/>
      <c r="T269" s="134"/>
      <c r="U269" s="134"/>
      <c r="V269" s="134"/>
      <c r="W269" s="134"/>
      <c r="X269" s="134"/>
      <c r="Y269" s="134"/>
    </row>
    <row r="270" ht="22.5" customHeight="1">
      <c r="A270" s="186" t="str">
        <f>'PROP DAILY PNL'!A437</f>
        <v/>
      </c>
      <c r="B270" s="381"/>
      <c r="C270" s="374">
        <f>$B270*'PERCENTAGE SHARING'!C231</f>
        <v>0</v>
      </c>
      <c r="D270" s="374">
        <f>$B270*'PERCENTAGE SHARING'!D231</f>
        <v>0</v>
      </c>
      <c r="E270" s="374">
        <f>$B270*'PERCENTAGE SHARING'!E231</f>
        <v>0</v>
      </c>
      <c r="F270" s="374">
        <f>$B270*'PERCENTAGE SHARING'!F231</f>
        <v>0</v>
      </c>
      <c r="G270" s="374">
        <f>$B270*'PERCENTAGE SHARING'!G231</f>
        <v>0</v>
      </c>
      <c r="H270" s="374">
        <f>$B270*'PERCENTAGE SHARING'!H231</f>
        <v>0</v>
      </c>
      <c r="I270" s="374">
        <f>$B270*'PERCENTAGE SHARING'!I231</f>
        <v>0</v>
      </c>
      <c r="J270" s="374">
        <f>$B270*'PERCENTAGE SHARING'!J231</f>
        <v>0</v>
      </c>
      <c r="K270" s="374">
        <f>$B270*'PERCENTAGE SHARING'!K231</f>
        <v>0</v>
      </c>
      <c r="L270" s="374">
        <f>$B270*'PERCENTAGE SHARING'!L231</f>
        <v>0</v>
      </c>
      <c r="M270" s="374">
        <f>$B270*'PERCENTAGE SHARING'!M231</f>
        <v>0</v>
      </c>
      <c r="N270" s="374">
        <f>$B270*'PERCENTAGE SHARING'!N231</f>
        <v>0</v>
      </c>
      <c r="O270" s="375">
        <f>$B270*'PERCENTAGE SHARING'!O231</f>
        <v>0</v>
      </c>
      <c r="P270" s="375">
        <f>$B270*'PERCENTAGE SHARING'!P231</f>
        <v>0</v>
      </c>
      <c r="Q270" s="375">
        <f>$B270*'PERCENTAGE SHARING'!Q231</f>
        <v>0</v>
      </c>
      <c r="R270" s="375">
        <f>$B270*'PERCENTAGE SHARING'!R231</f>
        <v>0</v>
      </c>
      <c r="S270" s="134"/>
      <c r="T270" s="134"/>
      <c r="U270" s="134"/>
      <c r="V270" s="134"/>
      <c r="W270" s="134"/>
      <c r="X270" s="134"/>
      <c r="Y270" s="134"/>
    </row>
    <row r="271" ht="22.5" customHeight="1">
      <c r="A271" s="186" t="str">
        <f>'PROP DAILY PNL'!A438</f>
        <v/>
      </c>
      <c r="B271" s="381"/>
      <c r="C271" s="374">
        <f>$B271*'PERCENTAGE SHARING'!C232</f>
        <v>0</v>
      </c>
      <c r="D271" s="374">
        <f>$B271*'PERCENTAGE SHARING'!D232</f>
        <v>0</v>
      </c>
      <c r="E271" s="374">
        <f>$B271*'PERCENTAGE SHARING'!E232</f>
        <v>0</v>
      </c>
      <c r="F271" s="374">
        <f>$B271*'PERCENTAGE SHARING'!F232</f>
        <v>0</v>
      </c>
      <c r="G271" s="374">
        <f>$B271*'PERCENTAGE SHARING'!G232</f>
        <v>0</v>
      </c>
      <c r="H271" s="374">
        <f>$B271*'PERCENTAGE SHARING'!H232</f>
        <v>0</v>
      </c>
      <c r="I271" s="374">
        <f>$B271*'PERCENTAGE SHARING'!I232</f>
        <v>0</v>
      </c>
      <c r="J271" s="374">
        <f>$B271*'PERCENTAGE SHARING'!J232</f>
        <v>0</v>
      </c>
      <c r="K271" s="374">
        <f>$B271*'PERCENTAGE SHARING'!K232</f>
        <v>0</v>
      </c>
      <c r="L271" s="374">
        <f>$B271*'PERCENTAGE SHARING'!L232</f>
        <v>0</v>
      </c>
      <c r="M271" s="374">
        <f>$B271*'PERCENTAGE SHARING'!M232</f>
        <v>0</v>
      </c>
      <c r="N271" s="374">
        <f>$B271*'PERCENTAGE SHARING'!N232</f>
        <v>0</v>
      </c>
      <c r="O271" s="375">
        <f>$B271*'PERCENTAGE SHARING'!O232</f>
        <v>0</v>
      </c>
      <c r="P271" s="375">
        <f>$B271*'PERCENTAGE SHARING'!P232</f>
        <v>0</v>
      </c>
      <c r="Q271" s="375">
        <f>$B271*'PERCENTAGE SHARING'!Q232</f>
        <v>0</v>
      </c>
      <c r="R271" s="375">
        <f>$B271*'PERCENTAGE SHARING'!R232</f>
        <v>0</v>
      </c>
      <c r="S271" s="134"/>
      <c r="T271" s="134"/>
      <c r="U271" s="134"/>
      <c r="V271" s="134"/>
      <c r="W271" s="134"/>
      <c r="X271" s="134"/>
      <c r="Y271" s="134"/>
    </row>
    <row r="272" ht="22.5" customHeight="1">
      <c r="A272" s="186" t="str">
        <f>'PROP DAILY PNL'!A439</f>
        <v/>
      </c>
      <c r="B272" s="381"/>
      <c r="C272" s="374">
        <f>$B272*'PERCENTAGE SHARING'!C233</f>
        <v>0</v>
      </c>
      <c r="D272" s="374">
        <f>$B272*'PERCENTAGE SHARING'!D233</f>
        <v>0</v>
      </c>
      <c r="E272" s="374">
        <f>$B272*'PERCENTAGE SHARING'!E233</f>
        <v>0</v>
      </c>
      <c r="F272" s="374">
        <f>$B272*'PERCENTAGE SHARING'!F233</f>
        <v>0</v>
      </c>
      <c r="G272" s="374">
        <f>$B272*'PERCENTAGE SHARING'!G233</f>
        <v>0</v>
      </c>
      <c r="H272" s="374">
        <f>$B272*'PERCENTAGE SHARING'!H233</f>
        <v>0</v>
      </c>
      <c r="I272" s="374">
        <f>$B272*'PERCENTAGE SHARING'!I233</f>
        <v>0</v>
      </c>
      <c r="J272" s="374">
        <f>$B272*'PERCENTAGE SHARING'!J233</f>
        <v>0</v>
      </c>
      <c r="K272" s="374">
        <f>$B272*'PERCENTAGE SHARING'!K233</f>
        <v>0</v>
      </c>
      <c r="L272" s="374">
        <f>$B272*'PERCENTAGE SHARING'!L233</f>
        <v>0</v>
      </c>
      <c r="M272" s="374">
        <f>$B272*'PERCENTAGE SHARING'!M233</f>
        <v>0</v>
      </c>
      <c r="N272" s="374">
        <f>$B272*'PERCENTAGE SHARING'!N233</f>
        <v>0</v>
      </c>
      <c r="O272" s="375">
        <f>$B272*'PERCENTAGE SHARING'!O233</f>
        <v>0</v>
      </c>
      <c r="P272" s="375">
        <f>$B272*'PERCENTAGE SHARING'!P233</f>
        <v>0</v>
      </c>
      <c r="Q272" s="375">
        <f>$B272*'PERCENTAGE SHARING'!Q233</f>
        <v>0</v>
      </c>
      <c r="R272" s="375">
        <f>$B272*'PERCENTAGE SHARING'!R233</f>
        <v>0</v>
      </c>
      <c r="S272" s="134"/>
      <c r="T272" s="134"/>
      <c r="U272" s="134"/>
      <c r="V272" s="134"/>
      <c r="W272" s="134"/>
      <c r="X272" s="134"/>
      <c r="Y272" s="134"/>
    </row>
    <row r="273" ht="22.5" customHeight="1">
      <c r="A273" s="186" t="str">
        <f>'PROP DAILY PNL'!A440</f>
        <v/>
      </c>
      <c r="B273" s="381"/>
      <c r="C273" s="374">
        <f>$B273*'PERCENTAGE SHARING'!C234</f>
        <v>0</v>
      </c>
      <c r="D273" s="374">
        <f>$B273*'PERCENTAGE SHARING'!D234</f>
        <v>0</v>
      </c>
      <c r="E273" s="374">
        <f>$B273*'PERCENTAGE SHARING'!E234</f>
        <v>0</v>
      </c>
      <c r="F273" s="374">
        <f>$B273*'PERCENTAGE SHARING'!F234</f>
        <v>0</v>
      </c>
      <c r="G273" s="374">
        <f>$B273*'PERCENTAGE SHARING'!G234</f>
        <v>0</v>
      </c>
      <c r="H273" s="374">
        <f>$B273*'PERCENTAGE SHARING'!H234</f>
        <v>0</v>
      </c>
      <c r="I273" s="374">
        <f>$B273*'PERCENTAGE SHARING'!I234</f>
        <v>0</v>
      </c>
      <c r="J273" s="374">
        <f>$B273*'PERCENTAGE SHARING'!J234</f>
        <v>0</v>
      </c>
      <c r="K273" s="374">
        <f>$B273*'PERCENTAGE SHARING'!K234</f>
        <v>0</v>
      </c>
      <c r="L273" s="374">
        <f>$B273*'PERCENTAGE SHARING'!L234</f>
        <v>0</v>
      </c>
      <c r="M273" s="374">
        <f>$B273*'PERCENTAGE SHARING'!M234</f>
        <v>0</v>
      </c>
      <c r="N273" s="374">
        <f>$B273*'PERCENTAGE SHARING'!N234</f>
        <v>0</v>
      </c>
      <c r="O273" s="375">
        <f>$B273*'PERCENTAGE SHARING'!O234</f>
        <v>0</v>
      </c>
      <c r="P273" s="375">
        <f>$B273*'PERCENTAGE SHARING'!P234</f>
        <v>0</v>
      </c>
      <c r="Q273" s="375">
        <f>$B273*'PERCENTAGE SHARING'!Q234</f>
        <v>0</v>
      </c>
      <c r="R273" s="375">
        <f>$B273*'PERCENTAGE SHARING'!R234</f>
        <v>0</v>
      </c>
      <c r="S273" s="134"/>
      <c r="T273" s="134"/>
      <c r="U273" s="134"/>
      <c r="V273" s="134"/>
      <c r="W273" s="134"/>
      <c r="X273" s="134"/>
      <c r="Y273" s="134"/>
    </row>
    <row r="274" ht="22.5" customHeight="1">
      <c r="A274" s="186" t="str">
        <f>'PROP DAILY PNL'!A441</f>
        <v/>
      </c>
      <c r="B274" s="381"/>
      <c r="C274" s="374">
        <f>$B274*'PERCENTAGE SHARING'!C235</f>
        <v>0</v>
      </c>
      <c r="D274" s="374">
        <f>$B274*'PERCENTAGE SHARING'!D235</f>
        <v>0</v>
      </c>
      <c r="E274" s="374">
        <f>$B274*'PERCENTAGE SHARING'!E235</f>
        <v>0</v>
      </c>
      <c r="F274" s="374">
        <f>$B274*'PERCENTAGE SHARING'!F235</f>
        <v>0</v>
      </c>
      <c r="G274" s="374">
        <f>$B274*'PERCENTAGE SHARING'!G235</f>
        <v>0</v>
      </c>
      <c r="H274" s="374">
        <f>$B274*'PERCENTAGE SHARING'!H235</f>
        <v>0</v>
      </c>
      <c r="I274" s="374">
        <f>$B274*'PERCENTAGE SHARING'!I235</f>
        <v>0</v>
      </c>
      <c r="J274" s="374">
        <f>$B274*'PERCENTAGE SHARING'!J235</f>
        <v>0</v>
      </c>
      <c r="K274" s="374">
        <f>$B274*'PERCENTAGE SHARING'!K235</f>
        <v>0</v>
      </c>
      <c r="L274" s="374">
        <f>$B274*'PERCENTAGE SHARING'!L235</f>
        <v>0</v>
      </c>
      <c r="M274" s="374">
        <f>$B274*'PERCENTAGE SHARING'!M235</f>
        <v>0</v>
      </c>
      <c r="N274" s="374">
        <f>$B274*'PERCENTAGE SHARING'!N235</f>
        <v>0</v>
      </c>
      <c r="O274" s="375">
        <f>$B274*'PERCENTAGE SHARING'!O235</f>
        <v>0</v>
      </c>
      <c r="P274" s="375">
        <f>$B274*'PERCENTAGE SHARING'!P235</f>
        <v>0</v>
      </c>
      <c r="Q274" s="375">
        <f>$B274*'PERCENTAGE SHARING'!Q235</f>
        <v>0</v>
      </c>
      <c r="R274" s="375">
        <f>$B274*'PERCENTAGE SHARING'!R235</f>
        <v>0</v>
      </c>
      <c r="S274" s="134"/>
      <c r="T274" s="134"/>
      <c r="U274" s="134"/>
      <c r="V274" s="134"/>
      <c r="W274" s="134"/>
      <c r="X274" s="134"/>
      <c r="Y274" s="134"/>
    </row>
    <row r="275" ht="22.5" customHeight="1">
      <c r="A275" s="186" t="str">
        <f>'PROP DAILY PNL'!A442</f>
        <v/>
      </c>
      <c r="B275" s="381"/>
      <c r="C275" s="374">
        <f>$B275*'PERCENTAGE SHARING'!C236</f>
        <v>0</v>
      </c>
      <c r="D275" s="374">
        <f>$B275*'PERCENTAGE SHARING'!D236</f>
        <v>0</v>
      </c>
      <c r="E275" s="374">
        <f>$B275*'PERCENTAGE SHARING'!E236</f>
        <v>0</v>
      </c>
      <c r="F275" s="374">
        <f>$B275*'PERCENTAGE SHARING'!F236</f>
        <v>0</v>
      </c>
      <c r="G275" s="374">
        <f>$B275*'PERCENTAGE SHARING'!G236</f>
        <v>0</v>
      </c>
      <c r="H275" s="374">
        <f>$B275*'PERCENTAGE SHARING'!H236</f>
        <v>0</v>
      </c>
      <c r="I275" s="374">
        <f>$B275*'PERCENTAGE SHARING'!I236</f>
        <v>0</v>
      </c>
      <c r="J275" s="374">
        <f>$B275*'PERCENTAGE SHARING'!J236</f>
        <v>0</v>
      </c>
      <c r="K275" s="374">
        <f>$B275*'PERCENTAGE SHARING'!K236</f>
        <v>0</v>
      </c>
      <c r="L275" s="374">
        <f>$B275*'PERCENTAGE SHARING'!L236</f>
        <v>0</v>
      </c>
      <c r="M275" s="374">
        <f>$B275*'PERCENTAGE SHARING'!M236</f>
        <v>0</v>
      </c>
      <c r="N275" s="374">
        <f>$B275*'PERCENTAGE SHARING'!N236</f>
        <v>0</v>
      </c>
      <c r="O275" s="375">
        <f>$B275*'PERCENTAGE SHARING'!O236</f>
        <v>0</v>
      </c>
      <c r="P275" s="375">
        <f>$B275*'PERCENTAGE SHARING'!P236</f>
        <v>0</v>
      </c>
      <c r="Q275" s="375">
        <f>$B275*'PERCENTAGE SHARING'!Q236</f>
        <v>0</v>
      </c>
      <c r="R275" s="375">
        <f>$B275*'PERCENTAGE SHARING'!R236</f>
        <v>0</v>
      </c>
      <c r="S275" s="134"/>
      <c r="T275" s="134"/>
      <c r="U275" s="134"/>
      <c r="V275" s="134"/>
      <c r="W275" s="134"/>
      <c r="X275" s="134"/>
      <c r="Y275" s="134"/>
    </row>
    <row r="276" ht="22.5" customHeight="1">
      <c r="A276" s="186" t="str">
        <f>'PROP DAILY PNL'!A443</f>
        <v/>
      </c>
      <c r="B276" s="381"/>
      <c r="C276" s="374">
        <f>$B276*'PERCENTAGE SHARING'!C237</f>
        <v>0</v>
      </c>
      <c r="D276" s="374">
        <f>$B276*'PERCENTAGE SHARING'!D237</f>
        <v>0</v>
      </c>
      <c r="E276" s="374">
        <f>$B276*'PERCENTAGE SHARING'!E237</f>
        <v>0</v>
      </c>
      <c r="F276" s="374">
        <f>$B276*'PERCENTAGE SHARING'!F237</f>
        <v>0</v>
      </c>
      <c r="G276" s="374">
        <f>$B276*'PERCENTAGE SHARING'!G237</f>
        <v>0</v>
      </c>
      <c r="H276" s="374">
        <f>$B276*'PERCENTAGE SHARING'!H237</f>
        <v>0</v>
      </c>
      <c r="I276" s="374">
        <f>$B276*'PERCENTAGE SHARING'!I237</f>
        <v>0</v>
      </c>
      <c r="J276" s="374">
        <f>$B276*'PERCENTAGE SHARING'!J237</f>
        <v>0</v>
      </c>
      <c r="K276" s="374">
        <f>$B276*'PERCENTAGE SHARING'!K237</f>
        <v>0</v>
      </c>
      <c r="L276" s="374">
        <f>$B276*'PERCENTAGE SHARING'!L237</f>
        <v>0</v>
      </c>
      <c r="M276" s="374">
        <f>$B276*'PERCENTAGE SHARING'!M237</f>
        <v>0</v>
      </c>
      <c r="N276" s="374">
        <f>$B276*'PERCENTAGE SHARING'!N237</f>
        <v>0</v>
      </c>
      <c r="O276" s="375">
        <f>$B276*'PERCENTAGE SHARING'!O237</f>
        <v>0</v>
      </c>
      <c r="P276" s="375">
        <f>$B276*'PERCENTAGE SHARING'!P237</f>
        <v>0</v>
      </c>
      <c r="Q276" s="375">
        <f>$B276*'PERCENTAGE SHARING'!Q237</f>
        <v>0</v>
      </c>
      <c r="R276" s="375">
        <f>$B276*'PERCENTAGE SHARING'!R237</f>
        <v>0</v>
      </c>
      <c r="S276" s="134"/>
      <c r="T276" s="134"/>
      <c r="U276" s="134"/>
      <c r="V276" s="134"/>
      <c r="W276" s="134"/>
      <c r="X276" s="134"/>
      <c r="Y276" s="134"/>
    </row>
    <row r="277" ht="22.5" customHeight="1">
      <c r="A277" s="186" t="str">
        <f>'PROP DAILY PNL'!A444</f>
        <v/>
      </c>
      <c r="B277" s="381"/>
      <c r="C277" s="374">
        <f>$B277*'PERCENTAGE SHARING'!C238</f>
        <v>0</v>
      </c>
      <c r="D277" s="374">
        <f>$B277*'PERCENTAGE SHARING'!D238</f>
        <v>0</v>
      </c>
      <c r="E277" s="374">
        <f>$B277*'PERCENTAGE SHARING'!E238</f>
        <v>0</v>
      </c>
      <c r="F277" s="374">
        <f>$B277*'PERCENTAGE SHARING'!F238</f>
        <v>0</v>
      </c>
      <c r="G277" s="374">
        <f>$B277*'PERCENTAGE SHARING'!G238</f>
        <v>0</v>
      </c>
      <c r="H277" s="374">
        <f>$B277*'PERCENTAGE SHARING'!H238</f>
        <v>0</v>
      </c>
      <c r="I277" s="374">
        <f>$B277*'PERCENTAGE SHARING'!I238</f>
        <v>0</v>
      </c>
      <c r="J277" s="374">
        <f>$B277*'PERCENTAGE SHARING'!J238</f>
        <v>0</v>
      </c>
      <c r="K277" s="374">
        <f>$B277*'PERCENTAGE SHARING'!K238</f>
        <v>0</v>
      </c>
      <c r="L277" s="374">
        <f>$B277*'PERCENTAGE SHARING'!L238</f>
        <v>0</v>
      </c>
      <c r="M277" s="374">
        <f>$B277*'PERCENTAGE SHARING'!M238</f>
        <v>0</v>
      </c>
      <c r="N277" s="374">
        <f>$B277*'PERCENTAGE SHARING'!N238</f>
        <v>0</v>
      </c>
      <c r="O277" s="375">
        <f>$B277*'PERCENTAGE SHARING'!O238</f>
        <v>0</v>
      </c>
      <c r="P277" s="375">
        <f>$B277*'PERCENTAGE SHARING'!P238</f>
        <v>0</v>
      </c>
      <c r="Q277" s="375">
        <f>$B277*'PERCENTAGE SHARING'!Q238</f>
        <v>0</v>
      </c>
      <c r="R277" s="375">
        <f>$B277*'PERCENTAGE SHARING'!R238</f>
        <v>0</v>
      </c>
      <c r="S277" s="134"/>
      <c r="T277" s="134"/>
      <c r="U277" s="134"/>
      <c r="V277" s="134"/>
      <c r="W277" s="134"/>
      <c r="X277" s="134"/>
      <c r="Y277" s="134"/>
    </row>
    <row r="278" ht="22.5" customHeight="1">
      <c r="A278" s="186" t="str">
        <f>'PROP DAILY PNL'!A445</f>
        <v/>
      </c>
      <c r="B278" s="381"/>
      <c r="C278" s="374">
        <f>$B278*'PERCENTAGE SHARING'!C239</f>
        <v>0</v>
      </c>
      <c r="D278" s="374">
        <f>$B278*'PERCENTAGE SHARING'!D239</f>
        <v>0</v>
      </c>
      <c r="E278" s="374">
        <f>$B278*'PERCENTAGE SHARING'!E239</f>
        <v>0</v>
      </c>
      <c r="F278" s="374">
        <f>$B278*'PERCENTAGE SHARING'!F239</f>
        <v>0</v>
      </c>
      <c r="G278" s="374">
        <f>$B278*'PERCENTAGE SHARING'!G239</f>
        <v>0</v>
      </c>
      <c r="H278" s="374">
        <f>$B278*'PERCENTAGE SHARING'!H239</f>
        <v>0</v>
      </c>
      <c r="I278" s="374">
        <f>$B278*'PERCENTAGE SHARING'!I239</f>
        <v>0</v>
      </c>
      <c r="J278" s="374">
        <f>$B278*'PERCENTAGE SHARING'!J239</f>
        <v>0</v>
      </c>
      <c r="K278" s="374">
        <f>$B278*'PERCENTAGE SHARING'!K239</f>
        <v>0</v>
      </c>
      <c r="L278" s="374">
        <f>$B278*'PERCENTAGE SHARING'!L239</f>
        <v>0</v>
      </c>
      <c r="M278" s="374">
        <f>$B278*'PERCENTAGE SHARING'!M239</f>
        <v>0</v>
      </c>
      <c r="N278" s="374">
        <f>$B278*'PERCENTAGE SHARING'!N239</f>
        <v>0</v>
      </c>
      <c r="O278" s="375">
        <f>$B278*'PERCENTAGE SHARING'!O239</f>
        <v>0</v>
      </c>
      <c r="P278" s="375">
        <f>$B278*'PERCENTAGE SHARING'!P239</f>
        <v>0</v>
      </c>
      <c r="Q278" s="375">
        <f>$B278*'PERCENTAGE SHARING'!Q239</f>
        <v>0</v>
      </c>
      <c r="R278" s="375">
        <f>$B278*'PERCENTAGE SHARING'!R239</f>
        <v>0</v>
      </c>
      <c r="S278" s="134"/>
      <c r="T278" s="134"/>
      <c r="U278" s="134"/>
      <c r="V278" s="134"/>
      <c r="W278" s="134"/>
      <c r="X278" s="134"/>
      <c r="Y278" s="134"/>
    </row>
    <row r="279" ht="22.5" customHeight="1">
      <c r="A279" s="186" t="str">
        <f>'PROP DAILY PNL'!A446</f>
        <v/>
      </c>
      <c r="B279" s="381"/>
      <c r="C279" s="374">
        <f>$B279*'PERCENTAGE SHARING'!C240</f>
        <v>0</v>
      </c>
      <c r="D279" s="374">
        <f>$B279*'PERCENTAGE SHARING'!D240</f>
        <v>0</v>
      </c>
      <c r="E279" s="374">
        <f>$B279*'PERCENTAGE SHARING'!E240</f>
        <v>0</v>
      </c>
      <c r="F279" s="374">
        <f>$B279*'PERCENTAGE SHARING'!F240</f>
        <v>0</v>
      </c>
      <c r="G279" s="374">
        <f>$B279*'PERCENTAGE SHARING'!G240</f>
        <v>0</v>
      </c>
      <c r="H279" s="374">
        <f>$B279*'PERCENTAGE SHARING'!H240</f>
        <v>0</v>
      </c>
      <c r="I279" s="374">
        <f>$B279*'PERCENTAGE SHARING'!I240</f>
        <v>0</v>
      </c>
      <c r="J279" s="374">
        <f>$B279*'PERCENTAGE SHARING'!J240</f>
        <v>0</v>
      </c>
      <c r="K279" s="374">
        <f>$B279*'PERCENTAGE SHARING'!K240</f>
        <v>0</v>
      </c>
      <c r="L279" s="374">
        <f>$B279*'PERCENTAGE SHARING'!L240</f>
        <v>0</v>
      </c>
      <c r="M279" s="374">
        <f>$B279*'PERCENTAGE SHARING'!M240</f>
        <v>0</v>
      </c>
      <c r="N279" s="374">
        <f>$B279*'PERCENTAGE SHARING'!N240</f>
        <v>0</v>
      </c>
      <c r="O279" s="375">
        <f>$B279*'PERCENTAGE SHARING'!O240</f>
        <v>0</v>
      </c>
      <c r="P279" s="375">
        <f>$B279*'PERCENTAGE SHARING'!P240</f>
        <v>0</v>
      </c>
      <c r="Q279" s="375">
        <f>$B279*'PERCENTAGE SHARING'!Q240</f>
        <v>0</v>
      </c>
      <c r="R279" s="375">
        <f>$B279*'PERCENTAGE SHARING'!R240</f>
        <v>0</v>
      </c>
      <c r="S279" s="134"/>
      <c r="T279" s="134"/>
      <c r="U279" s="134"/>
      <c r="V279" s="134"/>
      <c r="W279" s="134"/>
      <c r="X279" s="134"/>
      <c r="Y279" s="134"/>
    </row>
    <row r="280" ht="22.5" customHeight="1">
      <c r="A280" s="186" t="str">
        <f>'PROP DAILY PNL'!A447</f>
        <v/>
      </c>
      <c r="B280" s="381"/>
      <c r="C280" s="374">
        <f>$B280*'PERCENTAGE SHARING'!C241</f>
        <v>0</v>
      </c>
      <c r="D280" s="374">
        <f>$B280*'PERCENTAGE SHARING'!D241</f>
        <v>0</v>
      </c>
      <c r="E280" s="374">
        <f>$B280*'PERCENTAGE SHARING'!E241</f>
        <v>0</v>
      </c>
      <c r="F280" s="374">
        <f>$B280*'PERCENTAGE SHARING'!F241</f>
        <v>0</v>
      </c>
      <c r="G280" s="374">
        <f>$B280*'PERCENTAGE SHARING'!G241</f>
        <v>0</v>
      </c>
      <c r="H280" s="374">
        <f>$B280*'PERCENTAGE SHARING'!H241</f>
        <v>0</v>
      </c>
      <c r="I280" s="374">
        <f>$B280*'PERCENTAGE SHARING'!I241</f>
        <v>0</v>
      </c>
      <c r="J280" s="374">
        <f>$B280*'PERCENTAGE SHARING'!J241</f>
        <v>0</v>
      </c>
      <c r="K280" s="374">
        <f>$B280*'PERCENTAGE SHARING'!K241</f>
        <v>0</v>
      </c>
      <c r="L280" s="374">
        <f>$B280*'PERCENTAGE SHARING'!L241</f>
        <v>0</v>
      </c>
      <c r="M280" s="374">
        <f>$B280*'PERCENTAGE SHARING'!M241</f>
        <v>0</v>
      </c>
      <c r="N280" s="374">
        <f>$B280*'PERCENTAGE SHARING'!N241</f>
        <v>0</v>
      </c>
      <c r="O280" s="375">
        <f>$B280*'PERCENTAGE SHARING'!O241</f>
        <v>0</v>
      </c>
      <c r="P280" s="375">
        <f>$B280*'PERCENTAGE SHARING'!P241</f>
        <v>0</v>
      </c>
      <c r="Q280" s="375">
        <f>$B280*'PERCENTAGE SHARING'!Q241</f>
        <v>0</v>
      </c>
      <c r="R280" s="375">
        <f>$B280*'PERCENTAGE SHARING'!R241</f>
        <v>0</v>
      </c>
      <c r="S280" s="134"/>
      <c r="T280" s="134"/>
      <c r="U280" s="134"/>
      <c r="V280" s="134"/>
      <c r="W280" s="134"/>
      <c r="X280" s="134"/>
      <c r="Y280" s="134"/>
    </row>
    <row r="281" ht="22.5" customHeight="1">
      <c r="A281" s="186" t="str">
        <f>'PROP DAILY PNL'!A448</f>
        <v/>
      </c>
      <c r="B281" s="381"/>
      <c r="C281" s="374">
        <f>$B281*'PERCENTAGE SHARING'!C242</f>
        <v>0</v>
      </c>
      <c r="D281" s="374">
        <f>$B281*'PERCENTAGE SHARING'!D242</f>
        <v>0</v>
      </c>
      <c r="E281" s="374">
        <f>$B281*'PERCENTAGE SHARING'!E242</f>
        <v>0</v>
      </c>
      <c r="F281" s="374">
        <f>$B281*'PERCENTAGE SHARING'!F242</f>
        <v>0</v>
      </c>
      <c r="G281" s="374">
        <f>$B281*'PERCENTAGE SHARING'!G242</f>
        <v>0</v>
      </c>
      <c r="H281" s="374">
        <f>$B281*'PERCENTAGE SHARING'!H242</f>
        <v>0</v>
      </c>
      <c r="I281" s="374">
        <f>$B281*'PERCENTAGE SHARING'!I242</f>
        <v>0</v>
      </c>
      <c r="J281" s="374">
        <f>$B281*'PERCENTAGE SHARING'!J242</f>
        <v>0</v>
      </c>
      <c r="K281" s="374">
        <f>$B281*'PERCENTAGE SHARING'!K242</f>
        <v>0</v>
      </c>
      <c r="L281" s="374">
        <f>$B281*'PERCENTAGE SHARING'!L242</f>
        <v>0</v>
      </c>
      <c r="M281" s="374">
        <f>$B281*'PERCENTAGE SHARING'!M242</f>
        <v>0</v>
      </c>
      <c r="N281" s="374">
        <f>$B281*'PERCENTAGE SHARING'!N242</f>
        <v>0</v>
      </c>
      <c r="O281" s="375">
        <f>$B281*'PERCENTAGE SHARING'!O242</f>
        <v>0</v>
      </c>
      <c r="P281" s="375">
        <f>$B281*'PERCENTAGE SHARING'!P242</f>
        <v>0</v>
      </c>
      <c r="Q281" s="375">
        <f>$B281*'PERCENTAGE SHARING'!Q242</f>
        <v>0</v>
      </c>
      <c r="R281" s="375">
        <f>$B281*'PERCENTAGE SHARING'!R242</f>
        <v>0</v>
      </c>
      <c r="S281" s="134"/>
      <c r="T281" s="134"/>
      <c r="U281" s="134"/>
      <c r="V281" s="134"/>
      <c r="W281" s="134"/>
      <c r="X281" s="134"/>
      <c r="Y281" s="134"/>
    </row>
    <row r="282" ht="22.5" customHeight="1">
      <c r="A282" s="186" t="str">
        <f>'PROP DAILY PNL'!A449</f>
        <v/>
      </c>
      <c r="B282" s="381"/>
      <c r="C282" s="374">
        <f>$B282*'PERCENTAGE SHARING'!C243</f>
        <v>0</v>
      </c>
      <c r="D282" s="374">
        <f>$B282*'PERCENTAGE SHARING'!D243</f>
        <v>0</v>
      </c>
      <c r="E282" s="374">
        <f>$B282*'PERCENTAGE SHARING'!E243</f>
        <v>0</v>
      </c>
      <c r="F282" s="374">
        <f>$B282*'PERCENTAGE SHARING'!F243</f>
        <v>0</v>
      </c>
      <c r="G282" s="374">
        <f>$B282*'PERCENTAGE SHARING'!G243</f>
        <v>0</v>
      </c>
      <c r="H282" s="374">
        <f>$B282*'PERCENTAGE SHARING'!H243</f>
        <v>0</v>
      </c>
      <c r="I282" s="374">
        <f>$B282*'PERCENTAGE SHARING'!I243</f>
        <v>0</v>
      </c>
      <c r="J282" s="374">
        <f>$B282*'PERCENTAGE SHARING'!J243</f>
        <v>0</v>
      </c>
      <c r="K282" s="374">
        <f>$B282*'PERCENTAGE SHARING'!K243</f>
        <v>0</v>
      </c>
      <c r="L282" s="374">
        <f>$B282*'PERCENTAGE SHARING'!L243</f>
        <v>0</v>
      </c>
      <c r="M282" s="374">
        <f>$B282*'PERCENTAGE SHARING'!M243</f>
        <v>0</v>
      </c>
      <c r="N282" s="374">
        <f>$B282*'PERCENTAGE SHARING'!N243</f>
        <v>0</v>
      </c>
      <c r="O282" s="375">
        <f>$B282*'PERCENTAGE SHARING'!O243</f>
        <v>0</v>
      </c>
      <c r="P282" s="375">
        <f>$B282*'PERCENTAGE SHARING'!P243</f>
        <v>0</v>
      </c>
      <c r="Q282" s="375">
        <f>$B282*'PERCENTAGE SHARING'!Q243</f>
        <v>0</v>
      </c>
      <c r="R282" s="375">
        <f>$B282*'PERCENTAGE SHARING'!R243</f>
        <v>0</v>
      </c>
      <c r="S282" s="134"/>
      <c r="T282" s="134"/>
      <c r="U282" s="134"/>
      <c r="V282" s="134"/>
      <c r="W282" s="134"/>
      <c r="X282" s="134"/>
      <c r="Y282" s="134"/>
    </row>
    <row r="283" ht="22.5" customHeight="1">
      <c r="A283" s="186" t="str">
        <f>'PROP DAILY PNL'!A450</f>
        <v/>
      </c>
      <c r="B283" s="381"/>
      <c r="C283" s="374">
        <f>$B283*'PERCENTAGE SHARING'!C244</f>
        <v>0</v>
      </c>
      <c r="D283" s="374">
        <f>$B283*'PERCENTAGE SHARING'!D244</f>
        <v>0</v>
      </c>
      <c r="E283" s="374">
        <f>$B283*'PERCENTAGE SHARING'!E244</f>
        <v>0</v>
      </c>
      <c r="F283" s="374">
        <f>$B283*'PERCENTAGE SHARING'!F244</f>
        <v>0</v>
      </c>
      <c r="G283" s="374">
        <f>$B283*'PERCENTAGE SHARING'!G244</f>
        <v>0</v>
      </c>
      <c r="H283" s="374">
        <f>$B283*'PERCENTAGE SHARING'!H244</f>
        <v>0</v>
      </c>
      <c r="I283" s="374">
        <f>$B283*'PERCENTAGE SHARING'!I244</f>
        <v>0</v>
      </c>
      <c r="J283" s="374">
        <f>$B283*'PERCENTAGE SHARING'!J244</f>
        <v>0</v>
      </c>
      <c r="K283" s="374">
        <f>$B283*'PERCENTAGE SHARING'!K244</f>
        <v>0</v>
      </c>
      <c r="L283" s="374">
        <f>$B283*'PERCENTAGE SHARING'!L244</f>
        <v>0</v>
      </c>
      <c r="M283" s="374">
        <f>$B283*'PERCENTAGE SHARING'!M244</f>
        <v>0</v>
      </c>
      <c r="N283" s="374">
        <f>$B283*'PERCENTAGE SHARING'!N244</f>
        <v>0</v>
      </c>
      <c r="O283" s="375">
        <f>$B283*'PERCENTAGE SHARING'!O244</f>
        <v>0</v>
      </c>
      <c r="P283" s="375">
        <f>$B283*'PERCENTAGE SHARING'!P244</f>
        <v>0</v>
      </c>
      <c r="Q283" s="375">
        <f>$B283*'PERCENTAGE SHARING'!Q244</f>
        <v>0</v>
      </c>
      <c r="R283" s="375">
        <f>$B283*'PERCENTAGE SHARING'!R244</f>
        <v>0</v>
      </c>
      <c r="S283" s="134"/>
      <c r="T283" s="134"/>
      <c r="U283" s="134"/>
      <c r="V283" s="134"/>
      <c r="W283" s="134"/>
      <c r="X283" s="134"/>
      <c r="Y283" s="134"/>
    </row>
    <row r="284" ht="22.5" customHeight="1">
      <c r="A284" s="186" t="str">
        <f>'PROP DAILY PNL'!A451</f>
        <v/>
      </c>
      <c r="B284" s="381"/>
      <c r="C284" s="374">
        <f>$B284*'PERCENTAGE SHARING'!C245</f>
        <v>0</v>
      </c>
      <c r="D284" s="374">
        <f>$B284*'PERCENTAGE SHARING'!D245</f>
        <v>0</v>
      </c>
      <c r="E284" s="374">
        <f>$B284*'PERCENTAGE SHARING'!E245</f>
        <v>0</v>
      </c>
      <c r="F284" s="374">
        <f>$B284*'PERCENTAGE SHARING'!F245</f>
        <v>0</v>
      </c>
      <c r="G284" s="374">
        <f>$B284*'PERCENTAGE SHARING'!G245</f>
        <v>0</v>
      </c>
      <c r="H284" s="374">
        <f>$B284*'PERCENTAGE SHARING'!H245</f>
        <v>0</v>
      </c>
      <c r="I284" s="374">
        <f>$B284*'PERCENTAGE SHARING'!I245</f>
        <v>0</v>
      </c>
      <c r="J284" s="374">
        <f>$B284*'PERCENTAGE SHARING'!J245</f>
        <v>0</v>
      </c>
      <c r="K284" s="374">
        <f>$B284*'PERCENTAGE SHARING'!K245</f>
        <v>0</v>
      </c>
      <c r="L284" s="374">
        <f>$B284*'PERCENTAGE SHARING'!L245</f>
        <v>0</v>
      </c>
      <c r="M284" s="374">
        <f>$B284*'PERCENTAGE SHARING'!M245</f>
        <v>0</v>
      </c>
      <c r="N284" s="374">
        <f>$B284*'PERCENTAGE SHARING'!N245</f>
        <v>0</v>
      </c>
      <c r="O284" s="375">
        <f>$B284*'PERCENTAGE SHARING'!O245</f>
        <v>0</v>
      </c>
      <c r="P284" s="375">
        <f>$B284*'PERCENTAGE SHARING'!P245</f>
        <v>0</v>
      </c>
      <c r="Q284" s="375">
        <f>$B284*'PERCENTAGE SHARING'!Q245</f>
        <v>0</v>
      </c>
      <c r="R284" s="375">
        <f>$B284*'PERCENTAGE SHARING'!R245</f>
        <v>0</v>
      </c>
      <c r="S284" s="134"/>
      <c r="T284" s="134"/>
      <c r="U284" s="134"/>
      <c r="V284" s="134"/>
      <c r="W284" s="134"/>
      <c r="X284" s="134"/>
      <c r="Y284" s="134"/>
    </row>
    <row r="285" ht="22.5" customHeight="1">
      <c r="A285" s="186" t="str">
        <f>'PROP DAILY PNL'!A452</f>
        <v/>
      </c>
      <c r="B285" s="381"/>
      <c r="C285" s="374">
        <f>$B285*'PERCENTAGE SHARING'!C246</f>
        <v>0</v>
      </c>
      <c r="D285" s="374">
        <f>$B285*'PERCENTAGE SHARING'!D246</f>
        <v>0</v>
      </c>
      <c r="E285" s="374">
        <f>$B285*'PERCENTAGE SHARING'!E246</f>
        <v>0</v>
      </c>
      <c r="F285" s="374">
        <f>$B285*'PERCENTAGE SHARING'!F246</f>
        <v>0</v>
      </c>
      <c r="G285" s="374">
        <f>$B285*'PERCENTAGE SHARING'!G246</f>
        <v>0</v>
      </c>
      <c r="H285" s="374">
        <f>$B285*'PERCENTAGE SHARING'!H246</f>
        <v>0</v>
      </c>
      <c r="I285" s="374">
        <f>$B285*'PERCENTAGE SHARING'!I246</f>
        <v>0</v>
      </c>
      <c r="J285" s="374">
        <f>$B285*'PERCENTAGE SHARING'!J246</f>
        <v>0</v>
      </c>
      <c r="K285" s="374">
        <f>$B285*'PERCENTAGE SHARING'!K246</f>
        <v>0</v>
      </c>
      <c r="L285" s="374">
        <f>$B285*'PERCENTAGE SHARING'!L246</f>
        <v>0</v>
      </c>
      <c r="M285" s="374">
        <f>$B285*'PERCENTAGE SHARING'!M246</f>
        <v>0</v>
      </c>
      <c r="N285" s="374">
        <f>$B285*'PERCENTAGE SHARING'!N246</f>
        <v>0</v>
      </c>
      <c r="O285" s="375">
        <f>$B285*'PERCENTAGE SHARING'!O246</f>
        <v>0</v>
      </c>
      <c r="P285" s="375">
        <f>$B285*'PERCENTAGE SHARING'!P246</f>
        <v>0</v>
      </c>
      <c r="Q285" s="375">
        <f>$B285*'PERCENTAGE SHARING'!Q246</f>
        <v>0</v>
      </c>
      <c r="R285" s="375">
        <f>$B285*'PERCENTAGE SHARING'!R246</f>
        <v>0</v>
      </c>
      <c r="S285" s="134"/>
      <c r="T285" s="134"/>
      <c r="U285" s="134"/>
      <c r="V285" s="134"/>
      <c r="W285" s="134"/>
      <c r="X285" s="134"/>
      <c r="Y285" s="134"/>
    </row>
    <row r="286" ht="22.5" customHeight="1">
      <c r="A286" s="186" t="str">
        <f>'PROP DAILY PNL'!A453</f>
        <v/>
      </c>
      <c r="B286" s="381"/>
      <c r="C286" s="374">
        <f>$B286*'PERCENTAGE SHARING'!C247</f>
        <v>0</v>
      </c>
      <c r="D286" s="374">
        <f>$B286*'PERCENTAGE SHARING'!D247</f>
        <v>0</v>
      </c>
      <c r="E286" s="374">
        <f>$B286*'PERCENTAGE SHARING'!E247</f>
        <v>0</v>
      </c>
      <c r="F286" s="374">
        <f>$B286*'PERCENTAGE SHARING'!F247</f>
        <v>0</v>
      </c>
      <c r="G286" s="374">
        <f>$B286*'PERCENTAGE SHARING'!G247</f>
        <v>0</v>
      </c>
      <c r="H286" s="374">
        <f>$B286*'PERCENTAGE SHARING'!H247</f>
        <v>0</v>
      </c>
      <c r="I286" s="374">
        <f>$B286*'PERCENTAGE SHARING'!I247</f>
        <v>0</v>
      </c>
      <c r="J286" s="374">
        <f>$B286*'PERCENTAGE SHARING'!J247</f>
        <v>0</v>
      </c>
      <c r="K286" s="374">
        <f>$B286*'PERCENTAGE SHARING'!K247</f>
        <v>0</v>
      </c>
      <c r="L286" s="374">
        <f>$B286*'PERCENTAGE SHARING'!L247</f>
        <v>0</v>
      </c>
      <c r="M286" s="374">
        <f>$B286*'PERCENTAGE SHARING'!M247</f>
        <v>0</v>
      </c>
      <c r="N286" s="374">
        <f>$B286*'PERCENTAGE SHARING'!N247</f>
        <v>0</v>
      </c>
      <c r="O286" s="375">
        <f>$B286*'PERCENTAGE SHARING'!O247</f>
        <v>0</v>
      </c>
      <c r="P286" s="375">
        <f>$B286*'PERCENTAGE SHARING'!P247</f>
        <v>0</v>
      </c>
      <c r="Q286" s="375">
        <f>$B286*'PERCENTAGE SHARING'!Q247</f>
        <v>0</v>
      </c>
      <c r="R286" s="375">
        <f>$B286*'PERCENTAGE SHARING'!R247</f>
        <v>0</v>
      </c>
      <c r="S286" s="134"/>
      <c r="T286" s="134"/>
      <c r="U286" s="134"/>
      <c r="V286" s="134"/>
      <c r="W286" s="134"/>
      <c r="X286" s="134"/>
      <c r="Y286" s="134"/>
    </row>
    <row r="287" ht="22.5" customHeight="1">
      <c r="A287" s="186" t="str">
        <f>'PROP DAILY PNL'!A454</f>
        <v/>
      </c>
      <c r="B287" s="381"/>
      <c r="C287" s="374">
        <f>$B287*'PERCENTAGE SHARING'!C248</f>
        <v>0</v>
      </c>
      <c r="D287" s="374">
        <f>$B287*'PERCENTAGE SHARING'!D248</f>
        <v>0</v>
      </c>
      <c r="E287" s="374">
        <f>$B287*'PERCENTAGE SHARING'!E248</f>
        <v>0</v>
      </c>
      <c r="F287" s="374">
        <f>$B287*'PERCENTAGE SHARING'!F248</f>
        <v>0</v>
      </c>
      <c r="G287" s="374">
        <f>$B287*'PERCENTAGE SHARING'!G248</f>
        <v>0</v>
      </c>
      <c r="H287" s="374">
        <f>$B287*'PERCENTAGE SHARING'!H248</f>
        <v>0</v>
      </c>
      <c r="I287" s="374">
        <f>$B287*'PERCENTAGE SHARING'!I248</f>
        <v>0</v>
      </c>
      <c r="J287" s="374">
        <f>$B287*'PERCENTAGE SHARING'!J248</f>
        <v>0</v>
      </c>
      <c r="K287" s="374">
        <f>$B287*'PERCENTAGE SHARING'!K248</f>
        <v>0</v>
      </c>
      <c r="L287" s="374">
        <f>$B287*'PERCENTAGE SHARING'!L248</f>
        <v>0</v>
      </c>
      <c r="M287" s="374">
        <f>$B287*'PERCENTAGE SHARING'!M248</f>
        <v>0</v>
      </c>
      <c r="N287" s="374">
        <f>$B287*'PERCENTAGE SHARING'!N248</f>
        <v>0</v>
      </c>
      <c r="O287" s="375">
        <f>$B287*'PERCENTAGE SHARING'!O248</f>
        <v>0</v>
      </c>
      <c r="P287" s="375">
        <f>$B287*'PERCENTAGE SHARING'!P248</f>
        <v>0</v>
      </c>
      <c r="Q287" s="375">
        <f>$B287*'PERCENTAGE SHARING'!Q248</f>
        <v>0</v>
      </c>
      <c r="R287" s="375">
        <f>$B287*'PERCENTAGE SHARING'!R248</f>
        <v>0</v>
      </c>
      <c r="S287" s="134"/>
      <c r="T287" s="134"/>
      <c r="U287" s="134"/>
      <c r="V287" s="134"/>
      <c r="W287" s="134"/>
      <c r="X287" s="134"/>
      <c r="Y287" s="134"/>
    </row>
    <row r="288" ht="22.5" customHeight="1">
      <c r="A288" s="186" t="str">
        <f>'PROP DAILY PNL'!A455</f>
        <v/>
      </c>
      <c r="B288" s="381"/>
      <c r="C288" s="374">
        <f>$B288*'PERCENTAGE SHARING'!C249</f>
        <v>0</v>
      </c>
      <c r="D288" s="374">
        <f>$B288*'PERCENTAGE SHARING'!D249</f>
        <v>0</v>
      </c>
      <c r="E288" s="374">
        <f>$B288*'PERCENTAGE SHARING'!E249</f>
        <v>0</v>
      </c>
      <c r="F288" s="374">
        <f>$B288*'PERCENTAGE SHARING'!F249</f>
        <v>0</v>
      </c>
      <c r="G288" s="374">
        <f>$B288*'PERCENTAGE SHARING'!G249</f>
        <v>0</v>
      </c>
      <c r="H288" s="374">
        <f>$B288*'PERCENTAGE SHARING'!H249</f>
        <v>0</v>
      </c>
      <c r="I288" s="374">
        <f>$B288*'PERCENTAGE SHARING'!I249</f>
        <v>0</v>
      </c>
      <c r="J288" s="374">
        <f>$B288*'PERCENTAGE SHARING'!J249</f>
        <v>0</v>
      </c>
      <c r="K288" s="374">
        <f>$B288*'PERCENTAGE SHARING'!K249</f>
        <v>0</v>
      </c>
      <c r="L288" s="374">
        <f>$B288*'PERCENTAGE SHARING'!L249</f>
        <v>0</v>
      </c>
      <c r="M288" s="374">
        <f>$B288*'PERCENTAGE SHARING'!M249</f>
        <v>0</v>
      </c>
      <c r="N288" s="374">
        <f>$B288*'PERCENTAGE SHARING'!N249</f>
        <v>0</v>
      </c>
      <c r="O288" s="375">
        <f>$B288*'PERCENTAGE SHARING'!O249</f>
        <v>0</v>
      </c>
      <c r="P288" s="375">
        <f>$B288*'PERCENTAGE SHARING'!P249</f>
        <v>0</v>
      </c>
      <c r="Q288" s="375">
        <f>$B288*'PERCENTAGE SHARING'!Q249</f>
        <v>0</v>
      </c>
      <c r="R288" s="375">
        <f>$B288*'PERCENTAGE SHARING'!R249</f>
        <v>0</v>
      </c>
      <c r="S288" s="134"/>
      <c r="T288" s="134"/>
      <c r="U288" s="134"/>
      <c r="V288" s="134"/>
      <c r="W288" s="134"/>
      <c r="X288" s="134"/>
      <c r="Y288" s="134"/>
    </row>
    <row r="289" ht="22.5" customHeight="1">
      <c r="A289" s="186" t="str">
        <f>'PROP DAILY PNL'!A456</f>
        <v/>
      </c>
      <c r="B289" s="381"/>
      <c r="C289" s="374">
        <f>$B289*'PERCENTAGE SHARING'!C250</f>
        <v>0</v>
      </c>
      <c r="D289" s="374">
        <f>$B289*'PERCENTAGE SHARING'!D250</f>
        <v>0</v>
      </c>
      <c r="E289" s="374">
        <f>$B289*'PERCENTAGE SHARING'!E250</f>
        <v>0</v>
      </c>
      <c r="F289" s="374">
        <f>$B289*'PERCENTAGE SHARING'!F250</f>
        <v>0</v>
      </c>
      <c r="G289" s="374">
        <f>$B289*'PERCENTAGE SHARING'!G250</f>
        <v>0</v>
      </c>
      <c r="H289" s="374">
        <f>$B289*'PERCENTAGE SHARING'!H250</f>
        <v>0</v>
      </c>
      <c r="I289" s="374">
        <f>$B289*'PERCENTAGE SHARING'!I250</f>
        <v>0</v>
      </c>
      <c r="J289" s="374">
        <f>$B289*'PERCENTAGE SHARING'!J250</f>
        <v>0</v>
      </c>
      <c r="K289" s="374">
        <f>$B289*'PERCENTAGE SHARING'!K250</f>
        <v>0</v>
      </c>
      <c r="L289" s="374">
        <f>$B289*'PERCENTAGE SHARING'!L250</f>
        <v>0</v>
      </c>
      <c r="M289" s="374">
        <f>$B289*'PERCENTAGE SHARING'!M250</f>
        <v>0</v>
      </c>
      <c r="N289" s="374">
        <f>$B289*'PERCENTAGE SHARING'!N250</f>
        <v>0</v>
      </c>
      <c r="O289" s="375">
        <f>$B289*'PERCENTAGE SHARING'!O250</f>
        <v>0</v>
      </c>
      <c r="P289" s="375">
        <f>$B289*'PERCENTAGE SHARING'!P250</f>
        <v>0</v>
      </c>
      <c r="Q289" s="375">
        <f>$B289*'PERCENTAGE SHARING'!Q250</f>
        <v>0</v>
      </c>
      <c r="R289" s="375">
        <f>$B289*'PERCENTAGE SHARING'!R250</f>
        <v>0</v>
      </c>
      <c r="S289" s="134"/>
      <c r="T289" s="134"/>
      <c r="U289" s="134"/>
      <c r="V289" s="134"/>
      <c r="W289" s="134"/>
      <c r="X289" s="134"/>
      <c r="Y289" s="134"/>
    </row>
    <row r="290" ht="22.5" customHeight="1">
      <c r="A290" s="186" t="str">
        <f>'PROP DAILY PNL'!A457</f>
        <v/>
      </c>
      <c r="B290" s="381"/>
      <c r="C290" s="374">
        <f>$B290*'PERCENTAGE SHARING'!C251</f>
        <v>0</v>
      </c>
      <c r="D290" s="374">
        <f>$B290*'PERCENTAGE SHARING'!D251</f>
        <v>0</v>
      </c>
      <c r="E290" s="374">
        <f>$B290*'PERCENTAGE SHARING'!E251</f>
        <v>0</v>
      </c>
      <c r="F290" s="374">
        <f>$B290*'PERCENTAGE SHARING'!F251</f>
        <v>0</v>
      </c>
      <c r="G290" s="374">
        <f>$B290*'PERCENTAGE SHARING'!G251</f>
        <v>0</v>
      </c>
      <c r="H290" s="374">
        <f>$B290*'PERCENTAGE SHARING'!H251</f>
        <v>0</v>
      </c>
      <c r="I290" s="374">
        <f>$B290*'PERCENTAGE SHARING'!I251</f>
        <v>0</v>
      </c>
      <c r="J290" s="374">
        <f>$B290*'PERCENTAGE SHARING'!J251</f>
        <v>0</v>
      </c>
      <c r="K290" s="374">
        <f>$B290*'PERCENTAGE SHARING'!K251</f>
        <v>0</v>
      </c>
      <c r="L290" s="374">
        <f>$B290*'PERCENTAGE SHARING'!L251</f>
        <v>0</v>
      </c>
      <c r="M290" s="374">
        <f>$B290*'PERCENTAGE SHARING'!M251</f>
        <v>0</v>
      </c>
      <c r="N290" s="374">
        <f>$B290*'PERCENTAGE SHARING'!N251</f>
        <v>0</v>
      </c>
      <c r="O290" s="375">
        <f>$B290*'PERCENTAGE SHARING'!O251</f>
        <v>0</v>
      </c>
      <c r="P290" s="375">
        <f>$B290*'PERCENTAGE SHARING'!P251</f>
        <v>0</v>
      </c>
      <c r="Q290" s="375">
        <f>$B290*'PERCENTAGE SHARING'!Q251</f>
        <v>0</v>
      </c>
      <c r="R290" s="375">
        <f>$B290*'PERCENTAGE SHARING'!R251</f>
        <v>0</v>
      </c>
      <c r="S290" s="134"/>
      <c r="T290" s="134"/>
      <c r="U290" s="134"/>
      <c r="V290" s="134"/>
      <c r="W290" s="134"/>
      <c r="X290" s="134"/>
      <c r="Y290" s="134"/>
    </row>
    <row r="291" ht="22.5" customHeight="1">
      <c r="A291" s="186" t="str">
        <f>'PROP DAILY PNL'!A458</f>
        <v/>
      </c>
      <c r="B291" s="381"/>
      <c r="C291" s="374">
        <f>$B291*'PERCENTAGE SHARING'!C252</f>
        <v>0</v>
      </c>
      <c r="D291" s="374">
        <f>$B291*'PERCENTAGE SHARING'!D252</f>
        <v>0</v>
      </c>
      <c r="E291" s="374">
        <f>$B291*'PERCENTAGE SHARING'!E252</f>
        <v>0</v>
      </c>
      <c r="F291" s="374">
        <f>$B291*'PERCENTAGE SHARING'!F252</f>
        <v>0</v>
      </c>
      <c r="G291" s="374">
        <f>$B291*'PERCENTAGE SHARING'!G252</f>
        <v>0</v>
      </c>
      <c r="H291" s="374">
        <f>$B291*'PERCENTAGE SHARING'!H252</f>
        <v>0</v>
      </c>
      <c r="I291" s="374">
        <f>$B291*'PERCENTAGE SHARING'!I252</f>
        <v>0</v>
      </c>
      <c r="J291" s="374">
        <f>$B291*'PERCENTAGE SHARING'!J252</f>
        <v>0</v>
      </c>
      <c r="K291" s="374">
        <f>$B291*'PERCENTAGE SHARING'!K252</f>
        <v>0</v>
      </c>
      <c r="L291" s="374">
        <f>$B291*'PERCENTAGE SHARING'!L252</f>
        <v>0</v>
      </c>
      <c r="M291" s="374">
        <f>$B291*'PERCENTAGE SHARING'!M252</f>
        <v>0</v>
      </c>
      <c r="N291" s="374">
        <f>$B291*'PERCENTAGE SHARING'!N252</f>
        <v>0</v>
      </c>
      <c r="O291" s="375">
        <f>$B291*'PERCENTAGE SHARING'!O252</f>
        <v>0</v>
      </c>
      <c r="P291" s="375">
        <f>$B291*'PERCENTAGE SHARING'!P252</f>
        <v>0</v>
      </c>
      <c r="Q291" s="375">
        <f>$B291*'PERCENTAGE SHARING'!Q252</f>
        <v>0</v>
      </c>
      <c r="R291" s="375">
        <f>$B291*'PERCENTAGE SHARING'!R252</f>
        <v>0</v>
      </c>
      <c r="S291" s="134"/>
      <c r="T291" s="134"/>
      <c r="U291" s="134"/>
      <c r="V291" s="134"/>
      <c r="W291" s="134"/>
      <c r="X291" s="134"/>
      <c r="Y291" s="134"/>
    </row>
    <row r="292" ht="22.5" customHeight="1">
      <c r="A292" s="186" t="str">
        <f>'PROP DAILY PNL'!A459</f>
        <v/>
      </c>
      <c r="B292" s="381"/>
      <c r="C292" s="374">
        <f>$B292*'PERCENTAGE SHARING'!C253</f>
        <v>0</v>
      </c>
      <c r="D292" s="374">
        <f>$B292*'PERCENTAGE SHARING'!D253</f>
        <v>0</v>
      </c>
      <c r="E292" s="374">
        <f>$B292*'PERCENTAGE SHARING'!E253</f>
        <v>0</v>
      </c>
      <c r="F292" s="374">
        <f>$B292*'PERCENTAGE SHARING'!F253</f>
        <v>0</v>
      </c>
      <c r="G292" s="374">
        <f>$B292*'PERCENTAGE SHARING'!G253</f>
        <v>0</v>
      </c>
      <c r="H292" s="374">
        <f>$B292*'PERCENTAGE SHARING'!H253</f>
        <v>0</v>
      </c>
      <c r="I292" s="374">
        <f>$B292*'PERCENTAGE SHARING'!I253</f>
        <v>0</v>
      </c>
      <c r="J292" s="374">
        <f>$B292*'PERCENTAGE SHARING'!J253</f>
        <v>0</v>
      </c>
      <c r="K292" s="374">
        <f>$B292*'PERCENTAGE SHARING'!K253</f>
        <v>0</v>
      </c>
      <c r="L292" s="374">
        <f>$B292*'PERCENTAGE SHARING'!L253</f>
        <v>0</v>
      </c>
      <c r="M292" s="374">
        <f>$B292*'PERCENTAGE SHARING'!M253</f>
        <v>0</v>
      </c>
      <c r="N292" s="374">
        <f>$B292*'PERCENTAGE SHARING'!N253</f>
        <v>0</v>
      </c>
      <c r="O292" s="375">
        <f>$B292*'PERCENTAGE SHARING'!O253</f>
        <v>0</v>
      </c>
      <c r="P292" s="375">
        <f>$B292*'PERCENTAGE SHARING'!P253</f>
        <v>0</v>
      </c>
      <c r="Q292" s="375">
        <f>$B292*'PERCENTAGE SHARING'!Q253</f>
        <v>0</v>
      </c>
      <c r="R292" s="375">
        <f>$B292*'PERCENTAGE SHARING'!R253</f>
        <v>0</v>
      </c>
      <c r="S292" s="134"/>
      <c r="T292" s="134"/>
      <c r="U292" s="134"/>
      <c r="V292" s="134"/>
      <c r="W292" s="134"/>
      <c r="X292" s="134"/>
      <c r="Y292" s="134"/>
    </row>
    <row r="293" ht="22.5" customHeight="1">
      <c r="A293" s="186" t="str">
        <f>'PROP DAILY PNL'!A460</f>
        <v/>
      </c>
      <c r="B293" s="381"/>
      <c r="C293" s="374">
        <f>$B293*'PERCENTAGE SHARING'!C254</f>
        <v>0</v>
      </c>
      <c r="D293" s="374">
        <f>$B293*'PERCENTAGE SHARING'!D254</f>
        <v>0</v>
      </c>
      <c r="E293" s="374">
        <f>$B293*'PERCENTAGE SHARING'!E254</f>
        <v>0</v>
      </c>
      <c r="F293" s="374">
        <f>$B293*'PERCENTAGE SHARING'!F254</f>
        <v>0</v>
      </c>
      <c r="G293" s="374">
        <f>$B293*'PERCENTAGE SHARING'!G254</f>
        <v>0</v>
      </c>
      <c r="H293" s="374">
        <f>$B293*'PERCENTAGE SHARING'!H254</f>
        <v>0</v>
      </c>
      <c r="I293" s="374">
        <f>$B293*'PERCENTAGE SHARING'!I254</f>
        <v>0</v>
      </c>
      <c r="J293" s="374">
        <f>$B293*'PERCENTAGE SHARING'!J254</f>
        <v>0</v>
      </c>
      <c r="K293" s="374">
        <f>$B293*'PERCENTAGE SHARING'!K254</f>
        <v>0</v>
      </c>
      <c r="L293" s="374">
        <f>$B293*'PERCENTAGE SHARING'!L254</f>
        <v>0</v>
      </c>
      <c r="M293" s="374">
        <f>$B293*'PERCENTAGE SHARING'!M254</f>
        <v>0</v>
      </c>
      <c r="N293" s="374">
        <f>$B293*'PERCENTAGE SHARING'!N254</f>
        <v>0</v>
      </c>
      <c r="O293" s="375">
        <f>$B293*'PERCENTAGE SHARING'!O254</f>
        <v>0</v>
      </c>
      <c r="P293" s="375">
        <f>$B293*'PERCENTAGE SHARING'!P254</f>
        <v>0</v>
      </c>
      <c r="Q293" s="375">
        <f>$B293*'PERCENTAGE SHARING'!Q254</f>
        <v>0</v>
      </c>
      <c r="R293" s="375">
        <f>$B293*'PERCENTAGE SHARING'!R254</f>
        <v>0</v>
      </c>
      <c r="S293" s="134"/>
      <c r="T293" s="134"/>
      <c r="U293" s="134"/>
      <c r="V293" s="134"/>
      <c r="W293" s="134"/>
      <c r="X293" s="134"/>
      <c r="Y293" s="134"/>
    </row>
    <row r="294" ht="22.5" customHeight="1">
      <c r="A294" s="186" t="str">
        <f>'PROP DAILY PNL'!A461</f>
        <v/>
      </c>
      <c r="B294" s="381"/>
      <c r="C294" s="374">
        <f>$B294*'PERCENTAGE SHARING'!C255</f>
        <v>0</v>
      </c>
      <c r="D294" s="374">
        <f>$B294*'PERCENTAGE SHARING'!D255</f>
        <v>0</v>
      </c>
      <c r="E294" s="374">
        <f>$B294*'PERCENTAGE SHARING'!E255</f>
        <v>0</v>
      </c>
      <c r="F294" s="374">
        <f>$B294*'PERCENTAGE SHARING'!F255</f>
        <v>0</v>
      </c>
      <c r="G294" s="374">
        <f>$B294*'PERCENTAGE SHARING'!G255</f>
        <v>0</v>
      </c>
      <c r="H294" s="374">
        <f>$B294*'PERCENTAGE SHARING'!H255</f>
        <v>0</v>
      </c>
      <c r="I294" s="374">
        <f>$B294*'PERCENTAGE SHARING'!I255</f>
        <v>0</v>
      </c>
      <c r="J294" s="374">
        <f>$B294*'PERCENTAGE SHARING'!J255</f>
        <v>0</v>
      </c>
      <c r="K294" s="374">
        <f>$B294*'PERCENTAGE SHARING'!K255</f>
        <v>0</v>
      </c>
      <c r="L294" s="374">
        <f>$B294*'PERCENTAGE SHARING'!L255</f>
        <v>0</v>
      </c>
      <c r="M294" s="374">
        <f>$B294*'PERCENTAGE SHARING'!M255</f>
        <v>0</v>
      </c>
      <c r="N294" s="374">
        <f>$B294*'PERCENTAGE SHARING'!N255</f>
        <v>0</v>
      </c>
      <c r="O294" s="375">
        <f>$B294*'PERCENTAGE SHARING'!O255</f>
        <v>0</v>
      </c>
      <c r="P294" s="375">
        <f>$B294*'PERCENTAGE SHARING'!P255</f>
        <v>0</v>
      </c>
      <c r="Q294" s="375">
        <f>$B294*'PERCENTAGE SHARING'!Q255</f>
        <v>0</v>
      </c>
      <c r="R294" s="375">
        <f>$B294*'PERCENTAGE SHARING'!R255</f>
        <v>0</v>
      </c>
      <c r="S294" s="134"/>
      <c r="T294" s="134"/>
      <c r="U294" s="134"/>
      <c r="V294" s="134"/>
      <c r="W294" s="134"/>
      <c r="X294" s="134"/>
      <c r="Y294" s="134"/>
    </row>
    <row r="295" ht="22.5" customHeight="1">
      <c r="A295" s="186" t="str">
        <f>'PROP DAILY PNL'!A462</f>
        <v/>
      </c>
      <c r="B295" s="381"/>
      <c r="C295" s="374">
        <f>$B295*'PERCENTAGE SHARING'!C256</f>
        <v>0</v>
      </c>
      <c r="D295" s="374">
        <f>$B295*'PERCENTAGE SHARING'!D256</f>
        <v>0</v>
      </c>
      <c r="E295" s="374">
        <f>$B295*'PERCENTAGE SHARING'!E256</f>
        <v>0</v>
      </c>
      <c r="F295" s="374">
        <f>$B295*'PERCENTAGE SHARING'!F256</f>
        <v>0</v>
      </c>
      <c r="G295" s="374">
        <f>$B295*'PERCENTAGE SHARING'!G256</f>
        <v>0</v>
      </c>
      <c r="H295" s="374">
        <f>$B295*'PERCENTAGE SHARING'!H256</f>
        <v>0</v>
      </c>
      <c r="I295" s="374">
        <f>$B295*'PERCENTAGE SHARING'!I256</f>
        <v>0</v>
      </c>
      <c r="J295" s="374">
        <f>$B295*'PERCENTAGE SHARING'!J256</f>
        <v>0</v>
      </c>
      <c r="K295" s="374">
        <f>$B295*'PERCENTAGE SHARING'!K256</f>
        <v>0</v>
      </c>
      <c r="L295" s="374">
        <f>$B295*'PERCENTAGE SHARING'!L256</f>
        <v>0</v>
      </c>
      <c r="M295" s="374">
        <f>$B295*'PERCENTAGE SHARING'!M256</f>
        <v>0</v>
      </c>
      <c r="N295" s="374">
        <f>$B295*'PERCENTAGE SHARING'!N256</f>
        <v>0</v>
      </c>
      <c r="O295" s="375">
        <f>$B295*'PERCENTAGE SHARING'!O256</f>
        <v>0</v>
      </c>
      <c r="P295" s="375">
        <f>$B295*'PERCENTAGE SHARING'!P256</f>
        <v>0</v>
      </c>
      <c r="Q295" s="375">
        <f>$B295*'PERCENTAGE SHARING'!Q256</f>
        <v>0</v>
      </c>
      <c r="R295" s="375">
        <f>$B295*'PERCENTAGE SHARING'!R256</f>
        <v>0</v>
      </c>
      <c r="S295" s="134"/>
      <c r="T295" s="134"/>
      <c r="U295" s="134"/>
      <c r="V295" s="134"/>
      <c r="W295" s="134"/>
      <c r="X295" s="134"/>
      <c r="Y295" s="134"/>
    </row>
    <row r="296" ht="22.5" customHeight="1">
      <c r="A296" s="186" t="str">
        <f>'PROP DAILY PNL'!A463</f>
        <v/>
      </c>
      <c r="B296" s="381"/>
      <c r="C296" s="374">
        <f>$B296*'PERCENTAGE SHARING'!C257</f>
        <v>0</v>
      </c>
      <c r="D296" s="374">
        <f>$B296*'PERCENTAGE SHARING'!D257</f>
        <v>0</v>
      </c>
      <c r="E296" s="374">
        <f>$B296*'PERCENTAGE SHARING'!E257</f>
        <v>0</v>
      </c>
      <c r="F296" s="374">
        <f>$B296*'PERCENTAGE SHARING'!F257</f>
        <v>0</v>
      </c>
      <c r="G296" s="374">
        <f>$B296*'PERCENTAGE SHARING'!G257</f>
        <v>0</v>
      </c>
      <c r="H296" s="374">
        <f>$B296*'PERCENTAGE SHARING'!H257</f>
        <v>0</v>
      </c>
      <c r="I296" s="374">
        <f>$B296*'PERCENTAGE SHARING'!I257</f>
        <v>0</v>
      </c>
      <c r="J296" s="374">
        <f>$B296*'PERCENTAGE SHARING'!J257</f>
        <v>0</v>
      </c>
      <c r="K296" s="374">
        <f>$B296*'PERCENTAGE SHARING'!K257</f>
        <v>0</v>
      </c>
      <c r="L296" s="374">
        <f>$B296*'PERCENTAGE SHARING'!L257</f>
        <v>0</v>
      </c>
      <c r="M296" s="374">
        <f>$B296*'PERCENTAGE SHARING'!M257</f>
        <v>0</v>
      </c>
      <c r="N296" s="374">
        <f>$B296*'PERCENTAGE SHARING'!N257</f>
        <v>0</v>
      </c>
      <c r="O296" s="375">
        <f>$B296*'PERCENTAGE SHARING'!O257</f>
        <v>0</v>
      </c>
      <c r="P296" s="375">
        <f>$B296*'PERCENTAGE SHARING'!P257</f>
        <v>0</v>
      </c>
      <c r="Q296" s="375">
        <f>$B296*'PERCENTAGE SHARING'!Q257</f>
        <v>0</v>
      </c>
      <c r="R296" s="375">
        <f>$B296*'PERCENTAGE SHARING'!R257</f>
        <v>0</v>
      </c>
      <c r="S296" s="134"/>
      <c r="T296" s="134"/>
      <c r="U296" s="134"/>
      <c r="V296" s="134"/>
      <c r="W296" s="134"/>
      <c r="X296" s="134"/>
      <c r="Y296" s="134"/>
    </row>
    <row r="297" ht="22.5" customHeight="1">
      <c r="A297" s="186" t="str">
        <f>'PROP DAILY PNL'!A464</f>
        <v/>
      </c>
      <c r="B297" s="381"/>
      <c r="C297" s="374">
        <f>$B297*'PERCENTAGE SHARING'!C258</f>
        <v>0</v>
      </c>
      <c r="D297" s="374">
        <f>$B297*'PERCENTAGE SHARING'!D258</f>
        <v>0</v>
      </c>
      <c r="E297" s="374">
        <f>$B297*'PERCENTAGE SHARING'!E258</f>
        <v>0</v>
      </c>
      <c r="F297" s="374">
        <f>$B297*'PERCENTAGE SHARING'!F258</f>
        <v>0</v>
      </c>
      <c r="G297" s="374">
        <f>$B297*'PERCENTAGE SHARING'!G258</f>
        <v>0</v>
      </c>
      <c r="H297" s="374">
        <f>$B297*'PERCENTAGE SHARING'!H258</f>
        <v>0</v>
      </c>
      <c r="I297" s="374">
        <f>$B297*'PERCENTAGE SHARING'!I258</f>
        <v>0</v>
      </c>
      <c r="J297" s="374">
        <f>$B297*'PERCENTAGE SHARING'!J258</f>
        <v>0</v>
      </c>
      <c r="K297" s="374">
        <f>$B297*'PERCENTAGE SHARING'!K258</f>
        <v>0</v>
      </c>
      <c r="L297" s="374">
        <f>$B297*'PERCENTAGE SHARING'!L258</f>
        <v>0</v>
      </c>
      <c r="M297" s="374">
        <f>$B297*'PERCENTAGE SHARING'!M258</f>
        <v>0</v>
      </c>
      <c r="N297" s="374">
        <f>$B297*'PERCENTAGE SHARING'!N258</f>
        <v>0</v>
      </c>
      <c r="O297" s="375">
        <f>$B297*'PERCENTAGE SHARING'!O258</f>
        <v>0</v>
      </c>
      <c r="P297" s="375">
        <f>$B297*'PERCENTAGE SHARING'!P258</f>
        <v>0</v>
      </c>
      <c r="Q297" s="375">
        <f>$B297*'PERCENTAGE SHARING'!Q258</f>
        <v>0</v>
      </c>
      <c r="R297" s="375">
        <f>$B297*'PERCENTAGE SHARING'!R258</f>
        <v>0</v>
      </c>
      <c r="S297" s="134"/>
      <c r="T297" s="134"/>
      <c r="U297" s="134"/>
      <c r="V297" s="134"/>
      <c r="W297" s="134"/>
      <c r="X297" s="134"/>
      <c r="Y297" s="134"/>
    </row>
    <row r="298" ht="22.5" customHeight="1">
      <c r="A298" s="186" t="str">
        <f>'PROP DAILY PNL'!A465</f>
        <v/>
      </c>
      <c r="B298" s="381"/>
      <c r="C298" s="374">
        <f>$B298*'PERCENTAGE SHARING'!C259</f>
        <v>0</v>
      </c>
      <c r="D298" s="374">
        <f>$B298*'PERCENTAGE SHARING'!D259</f>
        <v>0</v>
      </c>
      <c r="E298" s="374">
        <f>$B298*'PERCENTAGE SHARING'!E259</f>
        <v>0</v>
      </c>
      <c r="F298" s="374">
        <f>$B298*'PERCENTAGE SHARING'!F259</f>
        <v>0</v>
      </c>
      <c r="G298" s="374">
        <f>$B298*'PERCENTAGE SHARING'!G259</f>
        <v>0</v>
      </c>
      <c r="H298" s="374">
        <f>$B298*'PERCENTAGE SHARING'!H259</f>
        <v>0</v>
      </c>
      <c r="I298" s="374">
        <f>$B298*'PERCENTAGE SHARING'!I259</f>
        <v>0</v>
      </c>
      <c r="J298" s="374">
        <f>$B298*'PERCENTAGE SHARING'!J259</f>
        <v>0</v>
      </c>
      <c r="K298" s="374">
        <f>$B298*'PERCENTAGE SHARING'!K259</f>
        <v>0</v>
      </c>
      <c r="L298" s="374">
        <f>$B298*'PERCENTAGE SHARING'!L259</f>
        <v>0</v>
      </c>
      <c r="M298" s="374">
        <f>$B298*'PERCENTAGE SHARING'!M259</f>
        <v>0</v>
      </c>
      <c r="N298" s="374">
        <f>$B298*'PERCENTAGE SHARING'!N259</f>
        <v>0</v>
      </c>
      <c r="O298" s="375">
        <f>$B298*'PERCENTAGE SHARING'!O259</f>
        <v>0</v>
      </c>
      <c r="P298" s="375">
        <f>$B298*'PERCENTAGE SHARING'!P259</f>
        <v>0</v>
      </c>
      <c r="Q298" s="375">
        <f>$B298*'PERCENTAGE SHARING'!Q259</f>
        <v>0</v>
      </c>
      <c r="R298" s="375">
        <f>$B298*'PERCENTAGE SHARING'!R259</f>
        <v>0</v>
      </c>
      <c r="S298" s="134"/>
      <c r="T298" s="134"/>
      <c r="U298" s="134"/>
      <c r="V298" s="134"/>
      <c r="W298" s="134"/>
      <c r="X298" s="134"/>
      <c r="Y298" s="134"/>
    </row>
    <row r="299" ht="22.5" customHeight="1">
      <c r="A299" s="186" t="str">
        <f>'PROP DAILY PNL'!A466</f>
        <v/>
      </c>
      <c r="B299" s="381"/>
      <c r="C299" s="374">
        <f>$B299*'PERCENTAGE SHARING'!C260</f>
        <v>0</v>
      </c>
      <c r="D299" s="374">
        <f>$B299*'PERCENTAGE SHARING'!D260</f>
        <v>0</v>
      </c>
      <c r="E299" s="374">
        <f>$B299*'PERCENTAGE SHARING'!E260</f>
        <v>0</v>
      </c>
      <c r="F299" s="374">
        <f>$B299*'PERCENTAGE SHARING'!F260</f>
        <v>0</v>
      </c>
      <c r="G299" s="374">
        <f>$B299*'PERCENTAGE SHARING'!G260</f>
        <v>0</v>
      </c>
      <c r="H299" s="374">
        <f>$B299*'PERCENTAGE SHARING'!H260</f>
        <v>0</v>
      </c>
      <c r="I299" s="374">
        <f>$B299*'PERCENTAGE SHARING'!I260</f>
        <v>0</v>
      </c>
      <c r="J299" s="374">
        <f>$B299*'PERCENTAGE SHARING'!J260</f>
        <v>0</v>
      </c>
      <c r="K299" s="374">
        <f>$B299*'PERCENTAGE SHARING'!K260</f>
        <v>0</v>
      </c>
      <c r="L299" s="374">
        <f>$B299*'PERCENTAGE SHARING'!L260</f>
        <v>0</v>
      </c>
      <c r="M299" s="374">
        <f>$B299*'PERCENTAGE SHARING'!M260</f>
        <v>0</v>
      </c>
      <c r="N299" s="374">
        <f>$B299*'PERCENTAGE SHARING'!N260</f>
        <v>0</v>
      </c>
      <c r="O299" s="375">
        <f>$B299*'PERCENTAGE SHARING'!O260</f>
        <v>0</v>
      </c>
      <c r="P299" s="375">
        <f>$B299*'PERCENTAGE SHARING'!P260</f>
        <v>0</v>
      </c>
      <c r="Q299" s="375">
        <f>$B299*'PERCENTAGE SHARING'!Q260</f>
        <v>0</v>
      </c>
      <c r="R299" s="375">
        <f>$B299*'PERCENTAGE SHARING'!R260</f>
        <v>0</v>
      </c>
      <c r="S299" s="134"/>
      <c r="T299" s="134"/>
      <c r="U299" s="134"/>
      <c r="V299" s="134"/>
      <c r="W299" s="134"/>
      <c r="X299" s="134"/>
      <c r="Y299" s="134"/>
    </row>
    <row r="300" ht="22.5" customHeight="1">
      <c r="A300" s="186" t="str">
        <f>'PROP DAILY PNL'!A467</f>
        <v/>
      </c>
      <c r="B300" s="381"/>
      <c r="C300" s="374">
        <f>$B300*'PERCENTAGE SHARING'!C261</f>
        <v>0</v>
      </c>
      <c r="D300" s="374">
        <f>$B300*'PERCENTAGE SHARING'!D261</f>
        <v>0</v>
      </c>
      <c r="E300" s="374">
        <f>$B300*'PERCENTAGE SHARING'!E261</f>
        <v>0</v>
      </c>
      <c r="F300" s="374">
        <f>$B300*'PERCENTAGE SHARING'!F261</f>
        <v>0</v>
      </c>
      <c r="G300" s="374">
        <f>$B300*'PERCENTAGE SHARING'!G261</f>
        <v>0</v>
      </c>
      <c r="H300" s="374">
        <f>$B300*'PERCENTAGE SHARING'!H261</f>
        <v>0</v>
      </c>
      <c r="I300" s="374">
        <f>$B300*'PERCENTAGE SHARING'!I261</f>
        <v>0</v>
      </c>
      <c r="J300" s="374">
        <f>$B300*'PERCENTAGE SHARING'!J261</f>
        <v>0</v>
      </c>
      <c r="K300" s="374">
        <f>$B300*'PERCENTAGE SHARING'!K261</f>
        <v>0</v>
      </c>
      <c r="L300" s="374">
        <f>$B300*'PERCENTAGE SHARING'!L261</f>
        <v>0</v>
      </c>
      <c r="M300" s="374">
        <f>$B300*'PERCENTAGE SHARING'!M261</f>
        <v>0</v>
      </c>
      <c r="N300" s="374">
        <f>$B300*'PERCENTAGE SHARING'!N261</f>
        <v>0</v>
      </c>
      <c r="O300" s="375">
        <f>$B300*'PERCENTAGE SHARING'!O261</f>
        <v>0</v>
      </c>
      <c r="P300" s="375">
        <f>$B300*'PERCENTAGE SHARING'!P261</f>
        <v>0</v>
      </c>
      <c r="Q300" s="375">
        <f>$B300*'PERCENTAGE SHARING'!Q261</f>
        <v>0</v>
      </c>
      <c r="R300" s="375">
        <f>$B300*'PERCENTAGE SHARING'!R261</f>
        <v>0</v>
      </c>
      <c r="S300" s="134"/>
      <c r="T300" s="134"/>
      <c r="U300" s="134"/>
      <c r="V300" s="134"/>
      <c r="W300" s="134"/>
      <c r="X300" s="134"/>
      <c r="Y300" s="134"/>
    </row>
    <row r="301" ht="22.5" customHeight="1">
      <c r="A301" s="186" t="str">
        <f>'PROP DAILY PNL'!A468</f>
        <v/>
      </c>
      <c r="B301" s="381"/>
      <c r="C301" s="374">
        <f>$B301*'PERCENTAGE SHARING'!C262</f>
        <v>0</v>
      </c>
      <c r="D301" s="374">
        <f>$B301*'PERCENTAGE SHARING'!D262</f>
        <v>0</v>
      </c>
      <c r="E301" s="374">
        <f>$B301*'PERCENTAGE SHARING'!E262</f>
        <v>0</v>
      </c>
      <c r="F301" s="374">
        <f>$B301*'PERCENTAGE SHARING'!F262</f>
        <v>0</v>
      </c>
      <c r="G301" s="374">
        <f>$B301*'PERCENTAGE SHARING'!G262</f>
        <v>0</v>
      </c>
      <c r="H301" s="374">
        <f>$B301*'PERCENTAGE SHARING'!H262</f>
        <v>0</v>
      </c>
      <c r="I301" s="374">
        <f>$B301*'PERCENTAGE SHARING'!I262</f>
        <v>0</v>
      </c>
      <c r="J301" s="374">
        <f>$B301*'PERCENTAGE SHARING'!J262</f>
        <v>0</v>
      </c>
      <c r="K301" s="374">
        <f>$B301*'PERCENTAGE SHARING'!K262</f>
        <v>0</v>
      </c>
      <c r="L301" s="374">
        <f>$B301*'PERCENTAGE SHARING'!L262</f>
        <v>0</v>
      </c>
      <c r="M301" s="374">
        <f>$B301*'PERCENTAGE SHARING'!M262</f>
        <v>0</v>
      </c>
      <c r="N301" s="374">
        <f>$B301*'PERCENTAGE SHARING'!N262</f>
        <v>0</v>
      </c>
      <c r="O301" s="375">
        <f>$B301*'PERCENTAGE SHARING'!O262</f>
        <v>0</v>
      </c>
      <c r="P301" s="375">
        <f>$B301*'PERCENTAGE SHARING'!P262</f>
        <v>0</v>
      </c>
      <c r="Q301" s="375">
        <f>$B301*'PERCENTAGE SHARING'!Q262</f>
        <v>0</v>
      </c>
      <c r="R301" s="375">
        <f>$B301*'PERCENTAGE SHARING'!R262</f>
        <v>0</v>
      </c>
      <c r="S301" s="134"/>
      <c r="T301" s="134"/>
      <c r="U301" s="134"/>
      <c r="V301" s="134"/>
      <c r="W301" s="134"/>
      <c r="X301" s="134"/>
      <c r="Y301" s="134"/>
    </row>
    <row r="302" ht="22.5" customHeight="1">
      <c r="A302" s="186" t="str">
        <f>'PROP DAILY PNL'!A469</f>
        <v/>
      </c>
      <c r="B302" s="381"/>
      <c r="C302" s="374">
        <f>$B302*'PERCENTAGE SHARING'!C263</f>
        <v>0</v>
      </c>
      <c r="D302" s="374">
        <f>$B302*'PERCENTAGE SHARING'!D263</f>
        <v>0</v>
      </c>
      <c r="E302" s="374">
        <f>$B302*'PERCENTAGE SHARING'!E263</f>
        <v>0</v>
      </c>
      <c r="F302" s="374">
        <f>$B302*'PERCENTAGE SHARING'!F263</f>
        <v>0</v>
      </c>
      <c r="G302" s="374">
        <f>$B302*'PERCENTAGE SHARING'!G263</f>
        <v>0</v>
      </c>
      <c r="H302" s="374">
        <f>$B302*'PERCENTAGE SHARING'!H263</f>
        <v>0</v>
      </c>
      <c r="I302" s="374">
        <f>$B302*'PERCENTAGE SHARING'!I263</f>
        <v>0</v>
      </c>
      <c r="J302" s="374">
        <f>$B302*'PERCENTAGE SHARING'!J263</f>
        <v>0</v>
      </c>
      <c r="K302" s="374">
        <f>$B302*'PERCENTAGE SHARING'!K263</f>
        <v>0</v>
      </c>
      <c r="L302" s="374">
        <f>$B302*'PERCENTAGE SHARING'!L263</f>
        <v>0</v>
      </c>
      <c r="M302" s="374">
        <f>$B302*'PERCENTAGE SHARING'!M263</f>
        <v>0</v>
      </c>
      <c r="N302" s="374">
        <f>$B302*'PERCENTAGE SHARING'!N263</f>
        <v>0</v>
      </c>
      <c r="O302" s="375">
        <f>$B302*'PERCENTAGE SHARING'!O263</f>
        <v>0</v>
      </c>
      <c r="P302" s="375">
        <f>$B302*'PERCENTAGE SHARING'!P263</f>
        <v>0</v>
      </c>
      <c r="Q302" s="375">
        <f>$B302*'PERCENTAGE SHARING'!Q263</f>
        <v>0</v>
      </c>
      <c r="R302" s="375">
        <f>$B302*'PERCENTAGE SHARING'!R263</f>
        <v>0</v>
      </c>
      <c r="S302" s="134"/>
      <c r="T302" s="134"/>
      <c r="U302" s="134"/>
      <c r="V302" s="134"/>
      <c r="W302" s="134"/>
      <c r="X302" s="134"/>
      <c r="Y302" s="134"/>
    </row>
    <row r="303" ht="22.5" customHeight="1">
      <c r="A303" s="186" t="str">
        <f>'PROP DAILY PNL'!A470</f>
        <v/>
      </c>
      <c r="B303" s="381"/>
      <c r="C303" s="374">
        <f>$B303*'PERCENTAGE SHARING'!C264</f>
        <v>0</v>
      </c>
      <c r="D303" s="374">
        <f>$B303*'PERCENTAGE SHARING'!D264</f>
        <v>0</v>
      </c>
      <c r="E303" s="374">
        <f>$B303*'PERCENTAGE SHARING'!E264</f>
        <v>0</v>
      </c>
      <c r="F303" s="374">
        <f>$B303*'PERCENTAGE SHARING'!F264</f>
        <v>0</v>
      </c>
      <c r="G303" s="374">
        <f>$B303*'PERCENTAGE SHARING'!G264</f>
        <v>0</v>
      </c>
      <c r="H303" s="374">
        <f>$B303*'PERCENTAGE SHARING'!H264</f>
        <v>0</v>
      </c>
      <c r="I303" s="374">
        <f>$B303*'PERCENTAGE SHARING'!I264</f>
        <v>0</v>
      </c>
      <c r="J303" s="374">
        <f>$B303*'PERCENTAGE SHARING'!J264</f>
        <v>0</v>
      </c>
      <c r="K303" s="374">
        <f>$B303*'PERCENTAGE SHARING'!K264</f>
        <v>0</v>
      </c>
      <c r="L303" s="374">
        <f>$B303*'PERCENTAGE SHARING'!L264</f>
        <v>0</v>
      </c>
      <c r="M303" s="374">
        <f>$B303*'PERCENTAGE SHARING'!M264</f>
        <v>0</v>
      </c>
      <c r="N303" s="374">
        <f>$B303*'PERCENTAGE SHARING'!N264</f>
        <v>0</v>
      </c>
      <c r="O303" s="375">
        <f>$B303*'PERCENTAGE SHARING'!O264</f>
        <v>0</v>
      </c>
      <c r="P303" s="375">
        <f>$B303*'PERCENTAGE SHARING'!P264</f>
        <v>0</v>
      </c>
      <c r="Q303" s="375">
        <f>$B303*'PERCENTAGE SHARING'!Q264</f>
        <v>0</v>
      </c>
      <c r="R303" s="375">
        <f>$B303*'PERCENTAGE SHARING'!R264</f>
        <v>0</v>
      </c>
      <c r="S303" s="134"/>
      <c r="T303" s="134"/>
      <c r="U303" s="134"/>
      <c r="V303" s="134"/>
      <c r="W303" s="134"/>
      <c r="X303" s="134"/>
      <c r="Y303" s="134"/>
    </row>
    <row r="304" ht="22.5" customHeight="1">
      <c r="A304" s="186" t="str">
        <f>'PROP DAILY PNL'!A471</f>
        <v/>
      </c>
      <c r="B304" s="381"/>
      <c r="C304" s="374">
        <f>$B304*'PERCENTAGE SHARING'!C265</f>
        <v>0</v>
      </c>
      <c r="D304" s="374">
        <f>$B304*'PERCENTAGE SHARING'!D265</f>
        <v>0</v>
      </c>
      <c r="E304" s="374">
        <f>$B304*'PERCENTAGE SHARING'!E265</f>
        <v>0</v>
      </c>
      <c r="F304" s="374">
        <f>$B304*'PERCENTAGE SHARING'!F265</f>
        <v>0</v>
      </c>
      <c r="G304" s="374">
        <f>$B304*'PERCENTAGE SHARING'!G265</f>
        <v>0</v>
      </c>
      <c r="H304" s="374">
        <f>$B304*'PERCENTAGE SHARING'!H265</f>
        <v>0</v>
      </c>
      <c r="I304" s="374">
        <f>$B304*'PERCENTAGE SHARING'!I265</f>
        <v>0</v>
      </c>
      <c r="J304" s="374">
        <f>$B304*'PERCENTAGE SHARING'!J265</f>
        <v>0</v>
      </c>
      <c r="K304" s="374">
        <f>$B304*'PERCENTAGE SHARING'!K265</f>
        <v>0</v>
      </c>
      <c r="L304" s="374">
        <f>$B304*'PERCENTAGE SHARING'!L265</f>
        <v>0</v>
      </c>
      <c r="M304" s="374">
        <f>$B304*'PERCENTAGE SHARING'!M265</f>
        <v>0</v>
      </c>
      <c r="N304" s="374">
        <f>$B304*'PERCENTAGE SHARING'!N265</f>
        <v>0</v>
      </c>
      <c r="O304" s="375">
        <f>$B304*'PERCENTAGE SHARING'!O265</f>
        <v>0</v>
      </c>
      <c r="P304" s="375">
        <f>$B304*'PERCENTAGE SHARING'!P265</f>
        <v>0</v>
      </c>
      <c r="Q304" s="375">
        <f>$B304*'PERCENTAGE SHARING'!Q265</f>
        <v>0</v>
      </c>
      <c r="R304" s="375">
        <f>$B304*'PERCENTAGE SHARING'!R265</f>
        <v>0</v>
      </c>
      <c r="S304" s="134"/>
      <c r="T304" s="134"/>
      <c r="U304" s="134"/>
      <c r="V304" s="134"/>
      <c r="W304" s="134"/>
      <c r="X304" s="134"/>
      <c r="Y304" s="134"/>
    </row>
    <row r="305" ht="22.5" customHeight="1">
      <c r="A305" s="186" t="str">
        <f>'PROP DAILY PNL'!A472</f>
        <v/>
      </c>
      <c r="B305" s="381"/>
      <c r="C305" s="374">
        <f>$B305*'PERCENTAGE SHARING'!C266</f>
        <v>0</v>
      </c>
      <c r="D305" s="374">
        <f>$B305*'PERCENTAGE SHARING'!D266</f>
        <v>0</v>
      </c>
      <c r="E305" s="374">
        <f>$B305*'PERCENTAGE SHARING'!E266</f>
        <v>0</v>
      </c>
      <c r="F305" s="374">
        <f>$B305*'PERCENTAGE SHARING'!F266</f>
        <v>0</v>
      </c>
      <c r="G305" s="374">
        <f>$B305*'PERCENTAGE SHARING'!G266</f>
        <v>0</v>
      </c>
      <c r="H305" s="374">
        <f>$B305*'PERCENTAGE SHARING'!H266</f>
        <v>0</v>
      </c>
      <c r="I305" s="374">
        <f>$B305*'PERCENTAGE SHARING'!I266</f>
        <v>0</v>
      </c>
      <c r="J305" s="374">
        <f>$B305*'PERCENTAGE SHARING'!J266</f>
        <v>0</v>
      </c>
      <c r="K305" s="374">
        <f>$B305*'PERCENTAGE SHARING'!K266</f>
        <v>0</v>
      </c>
      <c r="L305" s="374">
        <f>$B305*'PERCENTAGE SHARING'!L266</f>
        <v>0</v>
      </c>
      <c r="M305" s="374">
        <f>$B305*'PERCENTAGE SHARING'!M266</f>
        <v>0</v>
      </c>
      <c r="N305" s="374">
        <f>$B305*'PERCENTAGE SHARING'!N266</f>
        <v>0</v>
      </c>
      <c r="O305" s="375">
        <f>$B305*'PERCENTAGE SHARING'!O266</f>
        <v>0</v>
      </c>
      <c r="P305" s="375">
        <f>$B305*'PERCENTAGE SHARING'!P266</f>
        <v>0</v>
      </c>
      <c r="Q305" s="375">
        <f>$B305*'PERCENTAGE SHARING'!Q266</f>
        <v>0</v>
      </c>
      <c r="R305" s="375">
        <f>$B305*'PERCENTAGE SHARING'!R266</f>
        <v>0</v>
      </c>
      <c r="S305" s="134"/>
      <c r="T305" s="134"/>
      <c r="U305" s="134"/>
      <c r="V305" s="134"/>
      <c r="W305" s="134"/>
      <c r="X305" s="134"/>
      <c r="Y305" s="134"/>
    </row>
    <row r="306" ht="22.5" customHeight="1">
      <c r="A306" s="186" t="str">
        <f>'PROP DAILY PNL'!A473</f>
        <v/>
      </c>
      <c r="B306" s="381"/>
      <c r="C306" s="374">
        <f>$B306*'PERCENTAGE SHARING'!C267</f>
        <v>0</v>
      </c>
      <c r="D306" s="374">
        <f>$B306*'PERCENTAGE SHARING'!D267</f>
        <v>0</v>
      </c>
      <c r="E306" s="374">
        <f>$B306*'PERCENTAGE SHARING'!E267</f>
        <v>0</v>
      </c>
      <c r="F306" s="374">
        <f>$B306*'PERCENTAGE SHARING'!F267</f>
        <v>0</v>
      </c>
      <c r="G306" s="374">
        <f>$B306*'PERCENTAGE SHARING'!G267</f>
        <v>0</v>
      </c>
      <c r="H306" s="374">
        <f>$B306*'PERCENTAGE SHARING'!H267</f>
        <v>0</v>
      </c>
      <c r="I306" s="374">
        <f>$B306*'PERCENTAGE SHARING'!I267</f>
        <v>0</v>
      </c>
      <c r="J306" s="374">
        <f>$B306*'PERCENTAGE SHARING'!J267</f>
        <v>0</v>
      </c>
      <c r="K306" s="374">
        <f>$B306*'PERCENTAGE SHARING'!K267</f>
        <v>0</v>
      </c>
      <c r="L306" s="374">
        <f>$B306*'PERCENTAGE SHARING'!L267</f>
        <v>0</v>
      </c>
      <c r="M306" s="374">
        <f>$B306*'PERCENTAGE SHARING'!M267</f>
        <v>0</v>
      </c>
      <c r="N306" s="374">
        <f>$B306*'PERCENTAGE SHARING'!N267</f>
        <v>0</v>
      </c>
      <c r="O306" s="375">
        <f>$B306*'PERCENTAGE SHARING'!O267</f>
        <v>0</v>
      </c>
      <c r="P306" s="375">
        <f>$B306*'PERCENTAGE SHARING'!P267</f>
        <v>0</v>
      </c>
      <c r="Q306" s="375">
        <f>$B306*'PERCENTAGE SHARING'!Q267</f>
        <v>0</v>
      </c>
      <c r="R306" s="375">
        <f>$B306*'PERCENTAGE SHARING'!R267</f>
        <v>0</v>
      </c>
      <c r="S306" s="134"/>
      <c r="T306" s="134"/>
      <c r="U306" s="134"/>
      <c r="V306" s="134"/>
      <c r="W306" s="134"/>
      <c r="X306" s="134"/>
      <c r="Y306" s="134"/>
    </row>
    <row r="307" ht="22.5" customHeight="1">
      <c r="A307" s="186" t="str">
        <f>'PROP DAILY PNL'!A474</f>
        <v/>
      </c>
      <c r="B307" s="381"/>
      <c r="C307" s="374">
        <f>$B307*'PERCENTAGE SHARING'!C268</f>
        <v>0</v>
      </c>
      <c r="D307" s="374">
        <f>$B307*'PERCENTAGE SHARING'!D268</f>
        <v>0</v>
      </c>
      <c r="E307" s="374">
        <f>$B307*'PERCENTAGE SHARING'!E268</f>
        <v>0</v>
      </c>
      <c r="F307" s="374">
        <f>$B307*'PERCENTAGE SHARING'!F268</f>
        <v>0</v>
      </c>
      <c r="G307" s="374">
        <f>$B307*'PERCENTAGE SHARING'!G268</f>
        <v>0</v>
      </c>
      <c r="H307" s="374">
        <f>$B307*'PERCENTAGE SHARING'!H268</f>
        <v>0</v>
      </c>
      <c r="I307" s="374">
        <f>$B307*'PERCENTAGE SHARING'!I268</f>
        <v>0</v>
      </c>
      <c r="J307" s="374">
        <f>$B307*'PERCENTAGE SHARING'!J268</f>
        <v>0</v>
      </c>
      <c r="K307" s="374">
        <f>$B307*'PERCENTAGE SHARING'!K268</f>
        <v>0</v>
      </c>
      <c r="L307" s="374">
        <f>$B307*'PERCENTAGE SHARING'!L268</f>
        <v>0</v>
      </c>
      <c r="M307" s="374">
        <f>$B307*'PERCENTAGE SHARING'!M268</f>
        <v>0</v>
      </c>
      <c r="N307" s="374">
        <f>$B307*'PERCENTAGE SHARING'!N268</f>
        <v>0</v>
      </c>
      <c r="O307" s="375">
        <f>$B307*'PERCENTAGE SHARING'!O268</f>
        <v>0</v>
      </c>
      <c r="P307" s="375">
        <f>$B307*'PERCENTAGE SHARING'!P268</f>
        <v>0</v>
      </c>
      <c r="Q307" s="375">
        <f>$B307*'PERCENTAGE SHARING'!Q268</f>
        <v>0</v>
      </c>
      <c r="R307" s="375">
        <f>$B307*'PERCENTAGE SHARING'!R268</f>
        <v>0</v>
      </c>
      <c r="S307" s="134"/>
      <c r="T307" s="134"/>
      <c r="U307" s="134"/>
      <c r="V307" s="134"/>
      <c r="W307" s="134"/>
      <c r="X307" s="134"/>
      <c r="Y307" s="134"/>
    </row>
    <row r="308" ht="22.5" customHeight="1">
      <c r="A308" s="186" t="str">
        <f>'PROP DAILY PNL'!A475</f>
        <v/>
      </c>
      <c r="B308" s="381"/>
      <c r="C308" s="374">
        <f>$B308*'PERCENTAGE SHARING'!C269</f>
        <v>0</v>
      </c>
      <c r="D308" s="374">
        <f>$B308*'PERCENTAGE SHARING'!D269</f>
        <v>0</v>
      </c>
      <c r="E308" s="374">
        <f>$B308*'PERCENTAGE SHARING'!E269</f>
        <v>0</v>
      </c>
      <c r="F308" s="374">
        <f>$B308*'PERCENTAGE SHARING'!F269</f>
        <v>0</v>
      </c>
      <c r="G308" s="374">
        <f>$B308*'PERCENTAGE SHARING'!G269</f>
        <v>0</v>
      </c>
      <c r="H308" s="374">
        <f>$B308*'PERCENTAGE SHARING'!H269</f>
        <v>0</v>
      </c>
      <c r="I308" s="374">
        <f>$B308*'PERCENTAGE SHARING'!I269</f>
        <v>0</v>
      </c>
      <c r="J308" s="374">
        <f>$B308*'PERCENTAGE SHARING'!J269</f>
        <v>0</v>
      </c>
      <c r="K308" s="374">
        <f>$B308*'PERCENTAGE SHARING'!K269</f>
        <v>0</v>
      </c>
      <c r="L308" s="374">
        <f>$B308*'PERCENTAGE SHARING'!L269</f>
        <v>0</v>
      </c>
      <c r="M308" s="374">
        <f>$B308*'PERCENTAGE SHARING'!M269</f>
        <v>0</v>
      </c>
      <c r="N308" s="374">
        <f>$B308*'PERCENTAGE SHARING'!N269</f>
        <v>0</v>
      </c>
      <c r="O308" s="375">
        <f>$B308*'PERCENTAGE SHARING'!O269</f>
        <v>0</v>
      </c>
      <c r="P308" s="375">
        <f>$B308*'PERCENTAGE SHARING'!P269</f>
        <v>0</v>
      </c>
      <c r="Q308" s="375">
        <f>$B308*'PERCENTAGE SHARING'!Q269</f>
        <v>0</v>
      </c>
      <c r="R308" s="375">
        <f>$B308*'PERCENTAGE SHARING'!R269</f>
        <v>0</v>
      </c>
      <c r="S308" s="134"/>
      <c r="T308" s="134"/>
      <c r="U308" s="134"/>
      <c r="V308" s="134"/>
      <c r="W308" s="134"/>
      <c r="X308" s="134"/>
      <c r="Y308" s="134"/>
    </row>
    <row r="309" ht="22.5" customHeight="1">
      <c r="A309" s="186" t="str">
        <f>'PROP DAILY PNL'!A476</f>
        <v/>
      </c>
      <c r="B309" s="381"/>
      <c r="C309" s="374">
        <f>$B309*'PERCENTAGE SHARING'!C270</f>
        <v>0</v>
      </c>
      <c r="D309" s="374">
        <f>$B309*'PERCENTAGE SHARING'!D270</f>
        <v>0</v>
      </c>
      <c r="E309" s="374">
        <f>$B309*'PERCENTAGE SHARING'!E270</f>
        <v>0</v>
      </c>
      <c r="F309" s="374">
        <f>$B309*'PERCENTAGE SHARING'!F270</f>
        <v>0</v>
      </c>
      <c r="G309" s="374">
        <f>$B309*'PERCENTAGE SHARING'!G270</f>
        <v>0</v>
      </c>
      <c r="H309" s="374">
        <f>$B309*'PERCENTAGE SHARING'!H270</f>
        <v>0</v>
      </c>
      <c r="I309" s="374">
        <f>$B309*'PERCENTAGE SHARING'!I270</f>
        <v>0</v>
      </c>
      <c r="J309" s="374">
        <f>$B309*'PERCENTAGE SHARING'!J270</f>
        <v>0</v>
      </c>
      <c r="K309" s="374">
        <f>$B309*'PERCENTAGE SHARING'!K270</f>
        <v>0</v>
      </c>
      <c r="L309" s="374">
        <f>$B309*'PERCENTAGE SHARING'!L270</f>
        <v>0</v>
      </c>
      <c r="M309" s="374">
        <f>$B309*'PERCENTAGE SHARING'!M270</f>
        <v>0</v>
      </c>
      <c r="N309" s="374">
        <f>$B309*'PERCENTAGE SHARING'!N270</f>
        <v>0</v>
      </c>
      <c r="O309" s="375">
        <f>$B309*'PERCENTAGE SHARING'!O270</f>
        <v>0</v>
      </c>
      <c r="P309" s="375">
        <f>$B309*'PERCENTAGE SHARING'!P270</f>
        <v>0</v>
      </c>
      <c r="Q309" s="375">
        <f>$B309*'PERCENTAGE SHARING'!Q270</f>
        <v>0</v>
      </c>
      <c r="R309" s="375">
        <f>$B309*'PERCENTAGE SHARING'!R270</f>
        <v>0</v>
      </c>
      <c r="S309" s="134"/>
      <c r="T309" s="134"/>
      <c r="U309" s="134"/>
      <c r="V309" s="134"/>
      <c r="W309" s="134"/>
      <c r="X309" s="134"/>
      <c r="Y309" s="134"/>
    </row>
    <row r="310" ht="22.5" customHeight="1">
      <c r="A310" s="186" t="str">
        <f>'PROP DAILY PNL'!A477</f>
        <v/>
      </c>
      <c r="B310" s="381"/>
      <c r="C310" s="374">
        <f>$B310*'PERCENTAGE SHARING'!C271</f>
        <v>0</v>
      </c>
      <c r="D310" s="374">
        <f>$B310*'PERCENTAGE SHARING'!D271</f>
        <v>0</v>
      </c>
      <c r="E310" s="374">
        <f>$B310*'PERCENTAGE SHARING'!E271</f>
        <v>0</v>
      </c>
      <c r="F310" s="374">
        <f>$B310*'PERCENTAGE SHARING'!F271</f>
        <v>0</v>
      </c>
      <c r="G310" s="374">
        <f>$B310*'PERCENTAGE SHARING'!G271</f>
        <v>0</v>
      </c>
      <c r="H310" s="374">
        <f>$B310*'PERCENTAGE SHARING'!H271</f>
        <v>0</v>
      </c>
      <c r="I310" s="374">
        <f>$B310*'PERCENTAGE SHARING'!I271</f>
        <v>0</v>
      </c>
      <c r="J310" s="374">
        <f>$B310*'PERCENTAGE SHARING'!J271</f>
        <v>0</v>
      </c>
      <c r="K310" s="374">
        <f>$B310*'PERCENTAGE SHARING'!K271</f>
        <v>0</v>
      </c>
      <c r="L310" s="374">
        <f>$B310*'PERCENTAGE SHARING'!L271</f>
        <v>0</v>
      </c>
      <c r="M310" s="374">
        <f>$B310*'PERCENTAGE SHARING'!M271</f>
        <v>0</v>
      </c>
      <c r="N310" s="374">
        <f>$B310*'PERCENTAGE SHARING'!N271</f>
        <v>0</v>
      </c>
      <c r="O310" s="375">
        <f>$B310*'PERCENTAGE SHARING'!O271</f>
        <v>0</v>
      </c>
      <c r="P310" s="375">
        <f>$B310*'PERCENTAGE SHARING'!P271</f>
        <v>0</v>
      </c>
      <c r="Q310" s="375">
        <f>$B310*'PERCENTAGE SHARING'!Q271</f>
        <v>0</v>
      </c>
      <c r="R310" s="375">
        <f>$B310*'PERCENTAGE SHARING'!R271</f>
        <v>0</v>
      </c>
      <c r="S310" s="134"/>
      <c r="T310" s="134"/>
      <c r="U310" s="134"/>
      <c r="V310" s="134"/>
      <c r="W310" s="134"/>
      <c r="X310" s="134"/>
      <c r="Y310" s="134"/>
    </row>
    <row r="311" ht="22.5" customHeight="1">
      <c r="A311" s="186" t="str">
        <f>'PROP DAILY PNL'!A478</f>
        <v/>
      </c>
      <c r="B311" s="381"/>
      <c r="C311" s="374">
        <f>$B311*'PERCENTAGE SHARING'!C272</f>
        <v>0</v>
      </c>
      <c r="D311" s="374">
        <f>$B311*'PERCENTAGE SHARING'!D272</f>
        <v>0</v>
      </c>
      <c r="E311" s="374">
        <f>$B311*'PERCENTAGE SHARING'!E272</f>
        <v>0</v>
      </c>
      <c r="F311" s="374">
        <f>$B311*'PERCENTAGE SHARING'!F272</f>
        <v>0</v>
      </c>
      <c r="G311" s="374">
        <f>$B311*'PERCENTAGE SHARING'!G272</f>
        <v>0</v>
      </c>
      <c r="H311" s="374">
        <f>$B311*'PERCENTAGE SHARING'!H272</f>
        <v>0</v>
      </c>
      <c r="I311" s="374">
        <f>$B311*'PERCENTAGE SHARING'!I272</f>
        <v>0</v>
      </c>
      <c r="J311" s="374">
        <f>$B311*'PERCENTAGE SHARING'!J272</f>
        <v>0</v>
      </c>
      <c r="K311" s="374">
        <f>$B311*'PERCENTAGE SHARING'!K272</f>
        <v>0</v>
      </c>
      <c r="L311" s="374">
        <f>$B311*'PERCENTAGE SHARING'!L272</f>
        <v>0</v>
      </c>
      <c r="M311" s="374">
        <f>$B311*'PERCENTAGE SHARING'!M272</f>
        <v>0</v>
      </c>
      <c r="N311" s="374">
        <f>$B311*'PERCENTAGE SHARING'!N272</f>
        <v>0</v>
      </c>
      <c r="O311" s="375">
        <f>$B311*'PERCENTAGE SHARING'!O272</f>
        <v>0</v>
      </c>
      <c r="P311" s="375">
        <f>$B311*'PERCENTAGE SHARING'!P272</f>
        <v>0</v>
      </c>
      <c r="Q311" s="375">
        <f>$B311*'PERCENTAGE SHARING'!Q272</f>
        <v>0</v>
      </c>
      <c r="R311" s="375">
        <f>$B311*'PERCENTAGE SHARING'!R272</f>
        <v>0</v>
      </c>
      <c r="S311" s="134"/>
      <c r="T311" s="134"/>
      <c r="U311" s="134"/>
      <c r="V311" s="134"/>
      <c r="W311" s="134"/>
      <c r="X311" s="134"/>
      <c r="Y311" s="134"/>
    </row>
    <row r="312" ht="22.5" customHeight="1">
      <c r="A312" s="186" t="str">
        <f>'PROP DAILY PNL'!A479</f>
        <v/>
      </c>
      <c r="B312" s="381"/>
      <c r="C312" s="374">
        <f>$B312*'PERCENTAGE SHARING'!C273</f>
        <v>0</v>
      </c>
      <c r="D312" s="374">
        <f>$B312*'PERCENTAGE SHARING'!D273</f>
        <v>0</v>
      </c>
      <c r="E312" s="374">
        <f>$B312*'PERCENTAGE SHARING'!E273</f>
        <v>0</v>
      </c>
      <c r="F312" s="374">
        <f>$B312*'PERCENTAGE SHARING'!F273</f>
        <v>0</v>
      </c>
      <c r="G312" s="374">
        <f>$B312*'PERCENTAGE SHARING'!G273</f>
        <v>0</v>
      </c>
      <c r="H312" s="374">
        <f>$B312*'PERCENTAGE SHARING'!H273</f>
        <v>0</v>
      </c>
      <c r="I312" s="374">
        <f>$B312*'PERCENTAGE SHARING'!I273</f>
        <v>0</v>
      </c>
      <c r="J312" s="374">
        <f>$B312*'PERCENTAGE SHARING'!J273</f>
        <v>0</v>
      </c>
      <c r="K312" s="374">
        <f>$B312*'PERCENTAGE SHARING'!K273</f>
        <v>0</v>
      </c>
      <c r="L312" s="374">
        <f>$B312*'PERCENTAGE SHARING'!L273</f>
        <v>0</v>
      </c>
      <c r="M312" s="374">
        <f>$B312*'PERCENTAGE SHARING'!M273</f>
        <v>0</v>
      </c>
      <c r="N312" s="374">
        <f>$B312*'PERCENTAGE SHARING'!N273</f>
        <v>0</v>
      </c>
      <c r="O312" s="375">
        <f>$B312*'PERCENTAGE SHARING'!O273</f>
        <v>0</v>
      </c>
      <c r="P312" s="375">
        <f>$B312*'PERCENTAGE SHARING'!P273</f>
        <v>0</v>
      </c>
      <c r="Q312" s="375">
        <f>$B312*'PERCENTAGE SHARING'!Q273</f>
        <v>0</v>
      </c>
      <c r="R312" s="375">
        <f>$B312*'PERCENTAGE SHARING'!R273</f>
        <v>0</v>
      </c>
      <c r="S312" s="134"/>
      <c r="T312" s="134"/>
      <c r="U312" s="134"/>
      <c r="V312" s="134"/>
      <c r="W312" s="134"/>
      <c r="X312" s="134"/>
      <c r="Y312" s="134"/>
    </row>
    <row r="313" ht="22.5" customHeight="1">
      <c r="A313" s="186" t="str">
        <f>'PROP DAILY PNL'!A480</f>
        <v/>
      </c>
      <c r="B313" s="381"/>
      <c r="C313" s="374">
        <f>$B313*'PERCENTAGE SHARING'!C274</f>
        <v>0</v>
      </c>
      <c r="D313" s="374">
        <f>$B313*'PERCENTAGE SHARING'!D274</f>
        <v>0</v>
      </c>
      <c r="E313" s="374">
        <f>$B313*'PERCENTAGE SHARING'!E274</f>
        <v>0</v>
      </c>
      <c r="F313" s="374">
        <f>$B313*'PERCENTAGE SHARING'!F274</f>
        <v>0</v>
      </c>
      <c r="G313" s="374">
        <f>$B313*'PERCENTAGE SHARING'!G274</f>
        <v>0</v>
      </c>
      <c r="H313" s="374">
        <f>$B313*'PERCENTAGE SHARING'!H274</f>
        <v>0</v>
      </c>
      <c r="I313" s="374">
        <f>$B313*'PERCENTAGE SHARING'!I274</f>
        <v>0</v>
      </c>
      <c r="J313" s="374">
        <f>$B313*'PERCENTAGE SHARING'!J274</f>
        <v>0</v>
      </c>
      <c r="K313" s="374">
        <f>$B313*'PERCENTAGE SHARING'!K274</f>
        <v>0</v>
      </c>
      <c r="L313" s="374">
        <f>$B313*'PERCENTAGE SHARING'!L274</f>
        <v>0</v>
      </c>
      <c r="M313" s="374">
        <f>$B313*'PERCENTAGE SHARING'!M274</f>
        <v>0</v>
      </c>
      <c r="N313" s="374">
        <f>$B313*'PERCENTAGE SHARING'!N274</f>
        <v>0</v>
      </c>
      <c r="O313" s="375">
        <f>$B313*'PERCENTAGE SHARING'!O274</f>
        <v>0</v>
      </c>
      <c r="P313" s="375">
        <f>$B313*'PERCENTAGE SHARING'!P274</f>
        <v>0</v>
      </c>
      <c r="Q313" s="375">
        <f>$B313*'PERCENTAGE SHARING'!Q274</f>
        <v>0</v>
      </c>
      <c r="R313" s="375">
        <f>$B313*'PERCENTAGE SHARING'!R274</f>
        <v>0</v>
      </c>
      <c r="S313" s="134"/>
      <c r="T313" s="134"/>
      <c r="U313" s="134"/>
      <c r="V313" s="134"/>
      <c r="W313" s="134"/>
      <c r="X313" s="134"/>
      <c r="Y313" s="134"/>
    </row>
    <row r="314" ht="22.5" customHeight="1">
      <c r="A314" s="186" t="str">
        <f>'PROP DAILY PNL'!A481</f>
        <v/>
      </c>
      <c r="B314" s="381"/>
      <c r="C314" s="374">
        <f>$B314*'PERCENTAGE SHARING'!C275</f>
        <v>0</v>
      </c>
      <c r="D314" s="374">
        <f>$B314*'PERCENTAGE SHARING'!D275</f>
        <v>0</v>
      </c>
      <c r="E314" s="374">
        <f>$B314*'PERCENTAGE SHARING'!E275</f>
        <v>0</v>
      </c>
      <c r="F314" s="374">
        <f>$B314*'PERCENTAGE SHARING'!F275</f>
        <v>0</v>
      </c>
      <c r="G314" s="374">
        <f>$B314*'PERCENTAGE SHARING'!G275</f>
        <v>0</v>
      </c>
      <c r="H314" s="374">
        <f>$B314*'PERCENTAGE SHARING'!H275</f>
        <v>0</v>
      </c>
      <c r="I314" s="374">
        <f>$B314*'PERCENTAGE SHARING'!I275</f>
        <v>0</v>
      </c>
      <c r="J314" s="374">
        <f>$B314*'PERCENTAGE SHARING'!J275</f>
        <v>0</v>
      </c>
      <c r="K314" s="374">
        <f>$B314*'PERCENTAGE SHARING'!K275</f>
        <v>0</v>
      </c>
      <c r="L314" s="374">
        <f>$B314*'PERCENTAGE SHARING'!L275</f>
        <v>0</v>
      </c>
      <c r="M314" s="374">
        <f>$B314*'PERCENTAGE SHARING'!M275</f>
        <v>0</v>
      </c>
      <c r="N314" s="374">
        <f>$B314*'PERCENTAGE SHARING'!N275</f>
        <v>0</v>
      </c>
      <c r="O314" s="375">
        <f>$B314*'PERCENTAGE SHARING'!O275</f>
        <v>0</v>
      </c>
      <c r="P314" s="375">
        <f>$B314*'PERCENTAGE SHARING'!P275</f>
        <v>0</v>
      </c>
      <c r="Q314" s="375">
        <f>$B314*'PERCENTAGE SHARING'!Q275</f>
        <v>0</v>
      </c>
      <c r="R314" s="375">
        <f>$B314*'PERCENTAGE SHARING'!R275</f>
        <v>0</v>
      </c>
      <c r="S314" s="134"/>
      <c r="T314" s="134"/>
      <c r="U314" s="134"/>
      <c r="V314" s="134"/>
      <c r="W314" s="134"/>
      <c r="X314" s="134"/>
      <c r="Y314" s="134"/>
    </row>
    <row r="315" ht="22.5" customHeight="1">
      <c r="A315" s="186" t="str">
        <f>'PROP DAILY PNL'!A482</f>
        <v/>
      </c>
      <c r="B315" s="381"/>
      <c r="C315" s="374">
        <f>$B315*'PERCENTAGE SHARING'!C276</f>
        <v>0</v>
      </c>
      <c r="D315" s="374">
        <f>$B315*'PERCENTAGE SHARING'!D276</f>
        <v>0</v>
      </c>
      <c r="E315" s="374">
        <f>$B315*'PERCENTAGE SHARING'!E276</f>
        <v>0</v>
      </c>
      <c r="F315" s="374">
        <f>$B315*'PERCENTAGE SHARING'!F276</f>
        <v>0</v>
      </c>
      <c r="G315" s="374">
        <f>$B315*'PERCENTAGE SHARING'!G276</f>
        <v>0</v>
      </c>
      <c r="H315" s="374">
        <f>$B315*'PERCENTAGE SHARING'!H276</f>
        <v>0</v>
      </c>
      <c r="I315" s="374">
        <f>$B315*'PERCENTAGE SHARING'!I276</f>
        <v>0</v>
      </c>
      <c r="J315" s="374">
        <f>$B315*'PERCENTAGE SHARING'!J276</f>
        <v>0</v>
      </c>
      <c r="K315" s="374">
        <f>$B315*'PERCENTAGE SHARING'!K276</f>
        <v>0</v>
      </c>
      <c r="L315" s="374">
        <f>$B315*'PERCENTAGE SHARING'!L276</f>
        <v>0</v>
      </c>
      <c r="M315" s="374">
        <f>$B315*'PERCENTAGE SHARING'!M276</f>
        <v>0</v>
      </c>
      <c r="N315" s="374">
        <f>$B315*'PERCENTAGE SHARING'!N276</f>
        <v>0</v>
      </c>
      <c r="O315" s="375">
        <f>$B315*'PERCENTAGE SHARING'!O276</f>
        <v>0</v>
      </c>
      <c r="P315" s="375">
        <f>$B315*'PERCENTAGE SHARING'!P276</f>
        <v>0</v>
      </c>
      <c r="Q315" s="375">
        <f>$B315*'PERCENTAGE SHARING'!Q276</f>
        <v>0</v>
      </c>
      <c r="R315" s="375">
        <f>$B315*'PERCENTAGE SHARING'!R276</f>
        <v>0</v>
      </c>
      <c r="S315" s="134"/>
      <c r="T315" s="134"/>
      <c r="U315" s="134"/>
      <c r="V315" s="134"/>
      <c r="W315" s="134"/>
      <c r="X315" s="134"/>
      <c r="Y315" s="134"/>
    </row>
    <row r="316" ht="22.5" customHeight="1">
      <c r="A316" s="186" t="str">
        <f>'PROP DAILY PNL'!A483</f>
        <v/>
      </c>
      <c r="B316" s="381"/>
      <c r="C316" s="374">
        <f>$B316*'PERCENTAGE SHARING'!C277</f>
        <v>0</v>
      </c>
      <c r="D316" s="374">
        <f>$B316*'PERCENTAGE SHARING'!D277</f>
        <v>0</v>
      </c>
      <c r="E316" s="374">
        <f>$B316*'PERCENTAGE SHARING'!E277</f>
        <v>0</v>
      </c>
      <c r="F316" s="374">
        <f>$B316*'PERCENTAGE SHARING'!F277</f>
        <v>0</v>
      </c>
      <c r="G316" s="374">
        <f>$B316*'PERCENTAGE SHARING'!G277</f>
        <v>0</v>
      </c>
      <c r="H316" s="374">
        <f>$B316*'PERCENTAGE SHARING'!H277</f>
        <v>0</v>
      </c>
      <c r="I316" s="374">
        <f>$B316*'PERCENTAGE SHARING'!I277</f>
        <v>0</v>
      </c>
      <c r="J316" s="374">
        <f>$B316*'PERCENTAGE SHARING'!J277</f>
        <v>0</v>
      </c>
      <c r="K316" s="374">
        <f>$B316*'PERCENTAGE SHARING'!K277</f>
        <v>0</v>
      </c>
      <c r="L316" s="374">
        <f>$B316*'PERCENTAGE SHARING'!L277</f>
        <v>0</v>
      </c>
      <c r="M316" s="374">
        <f>$B316*'PERCENTAGE SHARING'!M277</f>
        <v>0</v>
      </c>
      <c r="N316" s="374">
        <f>$B316*'PERCENTAGE SHARING'!N277</f>
        <v>0</v>
      </c>
      <c r="O316" s="375">
        <f>$B316*'PERCENTAGE SHARING'!O277</f>
        <v>0</v>
      </c>
      <c r="P316" s="375">
        <f>$B316*'PERCENTAGE SHARING'!P277</f>
        <v>0</v>
      </c>
      <c r="Q316" s="375">
        <f>$B316*'PERCENTAGE SHARING'!Q277</f>
        <v>0</v>
      </c>
      <c r="R316" s="375">
        <f>$B316*'PERCENTAGE SHARING'!R277</f>
        <v>0</v>
      </c>
      <c r="S316" s="134"/>
      <c r="T316" s="134"/>
      <c r="U316" s="134"/>
      <c r="V316" s="134"/>
      <c r="W316" s="134"/>
      <c r="X316" s="134"/>
      <c r="Y316" s="134"/>
    </row>
    <row r="317" ht="22.5" customHeight="1">
      <c r="A317" s="186" t="str">
        <f>'PROP DAILY PNL'!A484</f>
        <v/>
      </c>
      <c r="B317" s="381"/>
      <c r="C317" s="374">
        <f>$B317*'PERCENTAGE SHARING'!C278</f>
        <v>0</v>
      </c>
      <c r="D317" s="374">
        <f>$B317*'PERCENTAGE SHARING'!D278</f>
        <v>0</v>
      </c>
      <c r="E317" s="374">
        <f>$B317*'PERCENTAGE SHARING'!E278</f>
        <v>0</v>
      </c>
      <c r="F317" s="374">
        <f>$B317*'PERCENTAGE SHARING'!F278</f>
        <v>0</v>
      </c>
      <c r="G317" s="374">
        <f>$B317*'PERCENTAGE SHARING'!G278</f>
        <v>0</v>
      </c>
      <c r="H317" s="374">
        <f>$B317*'PERCENTAGE SHARING'!H278</f>
        <v>0</v>
      </c>
      <c r="I317" s="374">
        <f>$B317*'PERCENTAGE SHARING'!I278</f>
        <v>0</v>
      </c>
      <c r="J317" s="374">
        <f>$B317*'PERCENTAGE SHARING'!J278</f>
        <v>0</v>
      </c>
      <c r="K317" s="374">
        <f>$B317*'PERCENTAGE SHARING'!K278</f>
        <v>0</v>
      </c>
      <c r="L317" s="374">
        <f>$B317*'PERCENTAGE SHARING'!L278</f>
        <v>0</v>
      </c>
      <c r="M317" s="374">
        <f>$B317*'PERCENTAGE SHARING'!M278</f>
        <v>0</v>
      </c>
      <c r="N317" s="374">
        <f>$B317*'PERCENTAGE SHARING'!N278</f>
        <v>0</v>
      </c>
      <c r="O317" s="375">
        <f>$B317*'PERCENTAGE SHARING'!O278</f>
        <v>0</v>
      </c>
      <c r="P317" s="375">
        <f>$B317*'PERCENTAGE SHARING'!P278</f>
        <v>0</v>
      </c>
      <c r="Q317" s="375">
        <f>$B317*'PERCENTAGE SHARING'!Q278</f>
        <v>0</v>
      </c>
      <c r="R317" s="375">
        <f>$B317*'PERCENTAGE SHARING'!R278</f>
        <v>0</v>
      </c>
      <c r="S317" s="134"/>
      <c r="T317" s="134"/>
      <c r="U317" s="134"/>
      <c r="V317" s="134"/>
      <c r="W317" s="134"/>
      <c r="X317" s="134"/>
      <c r="Y317" s="134"/>
    </row>
    <row r="318" ht="22.5" customHeight="1">
      <c r="A318" s="186" t="str">
        <f>'PROP DAILY PNL'!A485</f>
        <v/>
      </c>
      <c r="B318" s="381"/>
      <c r="C318" s="374">
        <f>$B318*'PERCENTAGE SHARING'!C279</f>
        <v>0</v>
      </c>
      <c r="D318" s="374">
        <f>$B318*'PERCENTAGE SHARING'!D279</f>
        <v>0</v>
      </c>
      <c r="E318" s="374">
        <f>$B318*'PERCENTAGE SHARING'!E279</f>
        <v>0</v>
      </c>
      <c r="F318" s="374">
        <f>$B318*'PERCENTAGE SHARING'!F279</f>
        <v>0</v>
      </c>
      <c r="G318" s="374">
        <f>$B318*'PERCENTAGE SHARING'!G279</f>
        <v>0</v>
      </c>
      <c r="H318" s="374">
        <f>$B318*'PERCENTAGE SHARING'!H279</f>
        <v>0</v>
      </c>
      <c r="I318" s="374">
        <f>$B318*'PERCENTAGE SHARING'!I279</f>
        <v>0</v>
      </c>
      <c r="J318" s="374">
        <f>$B318*'PERCENTAGE SHARING'!J279</f>
        <v>0</v>
      </c>
      <c r="K318" s="374">
        <f>$B318*'PERCENTAGE SHARING'!K279</f>
        <v>0</v>
      </c>
      <c r="L318" s="374">
        <f>$B318*'PERCENTAGE SHARING'!L279</f>
        <v>0</v>
      </c>
      <c r="M318" s="374">
        <f>$B318*'PERCENTAGE SHARING'!M279</f>
        <v>0</v>
      </c>
      <c r="N318" s="374">
        <f>$B318*'PERCENTAGE SHARING'!N279</f>
        <v>0</v>
      </c>
      <c r="O318" s="375">
        <f>$B318*'PERCENTAGE SHARING'!O279</f>
        <v>0</v>
      </c>
      <c r="P318" s="375">
        <f>$B318*'PERCENTAGE SHARING'!P279</f>
        <v>0</v>
      </c>
      <c r="Q318" s="375">
        <f>$B318*'PERCENTAGE SHARING'!Q279</f>
        <v>0</v>
      </c>
      <c r="R318" s="375">
        <f>$B318*'PERCENTAGE SHARING'!R279</f>
        <v>0</v>
      </c>
      <c r="S318" s="134"/>
      <c r="T318" s="134"/>
      <c r="U318" s="134"/>
      <c r="V318" s="134"/>
      <c r="W318" s="134"/>
      <c r="X318" s="134"/>
      <c r="Y318" s="134"/>
    </row>
    <row r="319" ht="22.5" customHeight="1">
      <c r="A319" s="186" t="str">
        <f>'PROP DAILY PNL'!A486</f>
        <v/>
      </c>
      <c r="B319" s="381"/>
      <c r="C319" s="374">
        <f>$B319*'PERCENTAGE SHARING'!C280</f>
        <v>0</v>
      </c>
      <c r="D319" s="374">
        <f>$B319*'PERCENTAGE SHARING'!D280</f>
        <v>0</v>
      </c>
      <c r="E319" s="374">
        <f>$B319*'PERCENTAGE SHARING'!E280</f>
        <v>0</v>
      </c>
      <c r="F319" s="374">
        <f>$B319*'PERCENTAGE SHARING'!F280</f>
        <v>0</v>
      </c>
      <c r="G319" s="374">
        <f>$B319*'PERCENTAGE SHARING'!G280</f>
        <v>0</v>
      </c>
      <c r="H319" s="374">
        <f>$B319*'PERCENTAGE SHARING'!H280</f>
        <v>0</v>
      </c>
      <c r="I319" s="374">
        <f>$B319*'PERCENTAGE SHARING'!I280</f>
        <v>0</v>
      </c>
      <c r="J319" s="374">
        <f>$B319*'PERCENTAGE SHARING'!J280</f>
        <v>0</v>
      </c>
      <c r="K319" s="374">
        <f>$B319*'PERCENTAGE SHARING'!K280</f>
        <v>0</v>
      </c>
      <c r="L319" s="374">
        <f>$B319*'PERCENTAGE SHARING'!L280</f>
        <v>0</v>
      </c>
      <c r="M319" s="374">
        <f>$B319*'PERCENTAGE SHARING'!M280</f>
        <v>0</v>
      </c>
      <c r="N319" s="374">
        <f>$B319*'PERCENTAGE SHARING'!N280</f>
        <v>0</v>
      </c>
      <c r="O319" s="375">
        <f>$B319*'PERCENTAGE SHARING'!O280</f>
        <v>0</v>
      </c>
      <c r="P319" s="375">
        <f>$B319*'PERCENTAGE SHARING'!P280</f>
        <v>0</v>
      </c>
      <c r="Q319" s="375">
        <f>$B319*'PERCENTAGE SHARING'!Q280</f>
        <v>0</v>
      </c>
      <c r="R319" s="375">
        <f>$B319*'PERCENTAGE SHARING'!R280</f>
        <v>0</v>
      </c>
      <c r="S319" s="134"/>
      <c r="T319" s="134"/>
      <c r="U319" s="134"/>
      <c r="V319" s="134"/>
      <c r="W319" s="134"/>
      <c r="X319" s="134"/>
      <c r="Y319" s="134"/>
    </row>
    <row r="320" ht="22.5" customHeight="1">
      <c r="A320" s="186" t="str">
        <f>'PROP DAILY PNL'!A487</f>
        <v/>
      </c>
      <c r="B320" s="381"/>
      <c r="C320" s="374">
        <f>$B320*'PERCENTAGE SHARING'!C281</f>
        <v>0</v>
      </c>
      <c r="D320" s="374">
        <f>$B320*'PERCENTAGE SHARING'!D281</f>
        <v>0</v>
      </c>
      <c r="E320" s="374">
        <f>$B320*'PERCENTAGE SHARING'!E281</f>
        <v>0</v>
      </c>
      <c r="F320" s="374">
        <f>$B320*'PERCENTAGE SHARING'!F281</f>
        <v>0</v>
      </c>
      <c r="G320" s="374">
        <f>$B320*'PERCENTAGE SHARING'!G281</f>
        <v>0</v>
      </c>
      <c r="H320" s="374">
        <f>$B320*'PERCENTAGE SHARING'!H281</f>
        <v>0</v>
      </c>
      <c r="I320" s="374">
        <f>$B320*'PERCENTAGE SHARING'!I281</f>
        <v>0</v>
      </c>
      <c r="J320" s="374">
        <f>$B320*'PERCENTAGE SHARING'!J281</f>
        <v>0</v>
      </c>
      <c r="K320" s="374">
        <f>$B320*'PERCENTAGE SHARING'!K281</f>
        <v>0</v>
      </c>
      <c r="L320" s="374">
        <f>$B320*'PERCENTAGE SHARING'!L281</f>
        <v>0</v>
      </c>
      <c r="M320" s="374">
        <f>$B320*'PERCENTAGE SHARING'!M281</f>
        <v>0</v>
      </c>
      <c r="N320" s="374">
        <f>$B320*'PERCENTAGE SHARING'!N281</f>
        <v>0</v>
      </c>
      <c r="O320" s="375">
        <f>$B320*'PERCENTAGE SHARING'!O281</f>
        <v>0</v>
      </c>
      <c r="P320" s="375">
        <f>$B320*'PERCENTAGE SHARING'!P281</f>
        <v>0</v>
      </c>
      <c r="Q320" s="375">
        <f>$B320*'PERCENTAGE SHARING'!Q281</f>
        <v>0</v>
      </c>
      <c r="R320" s="375">
        <f>$B320*'PERCENTAGE SHARING'!R281</f>
        <v>0</v>
      </c>
      <c r="S320" s="134"/>
      <c r="T320" s="134"/>
      <c r="U320" s="134"/>
      <c r="V320" s="134"/>
      <c r="W320" s="134"/>
      <c r="X320" s="134"/>
      <c r="Y320" s="134"/>
    </row>
    <row r="321" ht="22.5" customHeight="1">
      <c r="A321" s="186" t="str">
        <f>'PROP DAILY PNL'!A488</f>
        <v/>
      </c>
      <c r="B321" s="381"/>
      <c r="C321" s="374">
        <f>$B321*'PERCENTAGE SHARING'!C282</f>
        <v>0</v>
      </c>
      <c r="D321" s="374">
        <f>$B321*'PERCENTAGE SHARING'!D282</f>
        <v>0</v>
      </c>
      <c r="E321" s="374">
        <f>$B321*'PERCENTAGE SHARING'!E282</f>
        <v>0</v>
      </c>
      <c r="F321" s="374">
        <f>$B321*'PERCENTAGE SHARING'!F282</f>
        <v>0</v>
      </c>
      <c r="G321" s="374">
        <f>$B321*'PERCENTAGE SHARING'!G282</f>
        <v>0</v>
      </c>
      <c r="H321" s="374">
        <f>$B321*'PERCENTAGE SHARING'!H282</f>
        <v>0</v>
      </c>
      <c r="I321" s="374">
        <f>$B321*'PERCENTAGE SHARING'!I282</f>
        <v>0</v>
      </c>
      <c r="J321" s="374">
        <f>$B321*'PERCENTAGE SHARING'!J282</f>
        <v>0</v>
      </c>
      <c r="K321" s="374">
        <f>$B321*'PERCENTAGE SHARING'!K282</f>
        <v>0</v>
      </c>
      <c r="L321" s="374">
        <f>$B321*'PERCENTAGE SHARING'!L282</f>
        <v>0</v>
      </c>
      <c r="M321" s="374">
        <f>$B321*'PERCENTAGE SHARING'!M282</f>
        <v>0</v>
      </c>
      <c r="N321" s="374">
        <f>$B321*'PERCENTAGE SHARING'!N282</f>
        <v>0</v>
      </c>
      <c r="O321" s="375">
        <f>$B321*'PERCENTAGE SHARING'!O282</f>
        <v>0</v>
      </c>
      <c r="P321" s="375">
        <f>$B321*'PERCENTAGE SHARING'!P282</f>
        <v>0</v>
      </c>
      <c r="Q321" s="375">
        <f>$B321*'PERCENTAGE SHARING'!Q282</f>
        <v>0</v>
      </c>
      <c r="R321" s="375">
        <f>$B321*'PERCENTAGE SHARING'!R282</f>
        <v>0</v>
      </c>
      <c r="S321" s="134"/>
      <c r="T321" s="134"/>
      <c r="U321" s="134"/>
      <c r="V321" s="134"/>
      <c r="W321" s="134"/>
      <c r="X321" s="134"/>
      <c r="Y321" s="134"/>
    </row>
    <row r="322" ht="22.5" customHeight="1">
      <c r="A322" s="186" t="str">
        <f>'PROP DAILY PNL'!A489</f>
        <v/>
      </c>
      <c r="B322" s="381"/>
      <c r="C322" s="374">
        <f>$B322*'PERCENTAGE SHARING'!C283</f>
        <v>0</v>
      </c>
      <c r="D322" s="374">
        <f>$B322*'PERCENTAGE SHARING'!D283</f>
        <v>0</v>
      </c>
      <c r="E322" s="374">
        <f>$B322*'PERCENTAGE SHARING'!E283</f>
        <v>0</v>
      </c>
      <c r="F322" s="374">
        <f>$B322*'PERCENTAGE SHARING'!F283</f>
        <v>0</v>
      </c>
      <c r="G322" s="374">
        <f>$B322*'PERCENTAGE SHARING'!G283</f>
        <v>0</v>
      </c>
      <c r="H322" s="374">
        <f>$B322*'PERCENTAGE SHARING'!H283</f>
        <v>0</v>
      </c>
      <c r="I322" s="374">
        <f>$B322*'PERCENTAGE SHARING'!I283</f>
        <v>0</v>
      </c>
      <c r="J322" s="374">
        <f>$B322*'PERCENTAGE SHARING'!J283</f>
        <v>0</v>
      </c>
      <c r="K322" s="374">
        <f>$B322*'PERCENTAGE SHARING'!K283</f>
        <v>0</v>
      </c>
      <c r="L322" s="374">
        <f>$B322*'PERCENTAGE SHARING'!L283</f>
        <v>0</v>
      </c>
      <c r="M322" s="374">
        <f>$B322*'PERCENTAGE SHARING'!M283</f>
        <v>0</v>
      </c>
      <c r="N322" s="374">
        <f>$B322*'PERCENTAGE SHARING'!N283</f>
        <v>0</v>
      </c>
      <c r="O322" s="375">
        <f>$B322*'PERCENTAGE SHARING'!O283</f>
        <v>0</v>
      </c>
      <c r="P322" s="375">
        <f>$B322*'PERCENTAGE SHARING'!P283</f>
        <v>0</v>
      </c>
      <c r="Q322" s="375">
        <f>$B322*'PERCENTAGE SHARING'!Q283</f>
        <v>0</v>
      </c>
      <c r="R322" s="375">
        <f>$B322*'PERCENTAGE SHARING'!R283</f>
        <v>0</v>
      </c>
      <c r="S322" s="134"/>
      <c r="T322" s="134"/>
      <c r="U322" s="134"/>
      <c r="V322" s="134"/>
      <c r="W322" s="134"/>
      <c r="X322" s="134"/>
      <c r="Y322" s="134"/>
    </row>
    <row r="323" ht="22.5" customHeight="1">
      <c r="A323" s="186" t="str">
        <f>'PROP DAILY PNL'!A490</f>
        <v/>
      </c>
      <c r="B323" s="381"/>
      <c r="C323" s="374">
        <f>$B323*'PERCENTAGE SHARING'!C284</f>
        <v>0</v>
      </c>
      <c r="D323" s="374">
        <f>$B323*'PERCENTAGE SHARING'!D284</f>
        <v>0</v>
      </c>
      <c r="E323" s="374">
        <f>$B323*'PERCENTAGE SHARING'!E284</f>
        <v>0</v>
      </c>
      <c r="F323" s="374">
        <f>$B323*'PERCENTAGE SHARING'!F284</f>
        <v>0</v>
      </c>
      <c r="G323" s="374">
        <f>$B323*'PERCENTAGE SHARING'!G284</f>
        <v>0</v>
      </c>
      <c r="H323" s="374">
        <f>$B323*'PERCENTAGE SHARING'!H284</f>
        <v>0</v>
      </c>
      <c r="I323" s="374">
        <f>$B323*'PERCENTAGE SHARING'!I284</f>
        <v>0</v>
      </c>
      <c r="J323" s="374">
        <f>$B323*'PERCENTAGE SHARING'!J284</f>
        <v>0</v>
      </c>
      <c r="K323" s="374">
        <f>$B323*'PERCENTAGE SHARING'!K284</f>
        <v>0</v>
      </c>
      <c r="L323" s="374">
        <f>$B323*'PERCENTAGE SHARING'!L284</f>
        <v>0</v>
      </c>
      <c r="M323" s="374">
        <f>$B323*'PERCENTAGE SHARING'!M284</f>
        <v>0</v>
      </c>
      <c r="N323" s="374">
        <f>$B323*'PERCENTAGE SHARING'!N284</f>
        <v>0</v>
      </c>
      <c r="O323" s="375">
        <f>$B323*'PERCENTAGE SHARING'!O284</f>
        <v>0</v>
      </c>
      <c r="P323" s="375">
        <f>$B323*'PERCENTAGE SHARING'!P284</f>
        <v>0</v>
      </c>
      <c r="Q323" s="375">
        <f>$B323*'PERCENTAGE SHARING'!Q284</f>
        <v>0</v>
      </c>
      <c r="R323" s="375">
        <f>$B323*'PERCENTAGE SHARING'!R284</f>
        <v>0</v>
      </c>
      <c r="S323" s="134"/>
      <c r="T323" s="134"/>
      <c r="U323" s="134"/>
      <c r="V323" s="134"/>
      <c r="W323" s="134"/>
      <c r="X323" s="134"/>
      <c r="Y323" s="134"/>
    </row>
    <row r="324" ht="22.5" customHeight="1">
      <c r="A324" s="186" t="str">
        <f>'PROP DAILY PNL'!A491</f>
        <v/>
      </c>
      <c r="B324" s="381"/>
      <c r="C324" s="374">
        <f>$B324*'PERCENTAGE SHARING'!C285</f>
        <v>0</v>
      </c>
      <c r="D324" s="374">
        <f>$B324*'PERCENTAGE SHARING'!D285</f>
        <v>0</v>
      </c>
      <c r="E324" s="374">
        <f>$B324*'PERCENTAGE SHARING'!E285</f>
        <v>0</v>
      </c>
      <c r="F324" s="374">
        <f>$B324*'PERCENTAGE SHARING'!F285</f>
        <v>0</v>
      </c>
      <c r="G324" s="374">
        <f>$B324*'PERCENTAGE SHARING'!G285</f>
        <v>0</v>
      </c>
      <c r="H324" s="374">
        <f>$B324*'PERCENTAGE SHARING'!H285</f>
        <v>0</v>
      </c>
      <c r="I324" s="374">
        <f>$B324*'PERCENTAGE SHARING'!I285</f>
        <v>0</v>
      </c>
      <c r="J324" s="374">
        <f>$B324*'PERCENTAGE SHARING'!J285</f>
        <v>0</v>
      </c>
      <c r="K324" s="374">
        <f>$B324*'PERCENTAGE SHARING'!K285</f>
        <v>0</v>
      </c>
      <c r="L324" s="374">
        <f>$B324*'PERCENTAGE SHARING'!L285</f>
        <v>0</v>
      </c>
      <c r="M324" s="374">
        <f>$B324*'PERCENTAGE SHARING'!M285</f>
        <v>0</v>
      </c>
      <c r="N324" s="374">
        <f>$B324*'PERCENTAGE SHARING'!N285</f>
        <v>0</v>
      </c>
      <c r="O324" s="375">
        <f>$B324*'PERCENTAGE SHARING'!O285</f>
        <v>0</v>
      </c>
      <c r="P324" s="375">
        <f>$B324*'PERCENTAGE SHARING'!P285</f>
        <v>0</v>
      </c>
      <c r="Q324" s="375">
        <f>$B324*'PERCENTAGE SHARING'!Q285</f>
        <v>0</v>
      </c>
      <c r="R324" s="375">
        <f>$B324*'PERCENTAGE SHARING'!R285</f>
        <v>0</v>
      </c>
      <c r="S324" s="134"/>
      <c r="T324" s="134"/>
      <c r="U324" s="134"/>
      <c r="V324" s="134"/>
      <c r="W324" s="134"/>
      <c r="X324" s="134"/>
      <c r="Y324" s="134"/>
    </row>
    <row r="325" ht="22.5" customHeight="1">
      <c r="A325" s="186" t="str">
        <f>'PROP DAILY PNL'!A492</f>
        <v/>
      </c>
      <c r="B325" s="381"/>
      <c r="C325" s="374">
        <f>$B325*'PERCENTAGE SHARING'!C286</f>
        <v>0</v>
      </c>
      <c r="D325" s="374">
        <f>$B325*'PERCENTAGE SHARING'!D286</f>
        <v>0</v>
      </c>
      <c r="E325" s="374">
        <f>$B325*'PERCENTAGE SHARING'!E286</f>
        <v>0</v>
      </c>
      <c r="F325" s="374">
        <f>$B325*'PERCENTAGE SHARING'!F286</f>
        <v>0</v>
      </c>
      <c r="G325" s="374">
        <f>$B325*'PERCENTAGE SHARING'!G286</f>
        <v>0</v>
      </c>
      <c r="H325" s="374">
        <f>$B325*'PERCENTAGE SHARING'!H286</f>
        <v>0</v>
      </c>
      <c r="I325" s="374">
        <f>$B325*'PERCENTAGE SHARING'!I286</f>
        <v>0</v>
      </c>
      <c r="J325" s="374">
        <f>$B325*'PERCENTAGE SHARING'!J286</f>
        <v>0</v>
      </c>
      <c r="K325" s="374">
        <f>$B325*'PERCENTAGE SHARING'!K286</f>
        <v>0</v>
      </c>
      <c r="L325" s="374">
        <f>$B325*'PERCENTAGE SHARING'!L286</f>
        <v>0</v>
      </c>
      <c r="M325" s="374">
        <f>$B325*'PERCENTAGE SHARING'!M286</f>
        <v>0</v>
      </c>
      <c r="N325" s="374">
        <f>$B325*'PERCENTAGE SHARING'!N286</f>
        <v>0</v>
      </c>
      <c r="O325" s="375">
        <f>$B325*'PERCENTAGE SHARING'!O286</f>
        <v>0</v>
      </c>
      <c r="P325" s="375">
        <f>$B325*'PERCENTAGE SHARING'!P286</f>
        <v>0</v>
      </c>
      <c r="Q325" s="375">
        <f>$B325*'PERCENTAGE SHARING'!Q286</f>
        <v>0</v>
      </c>
      <c r="R325" s="375">
        <f>$B325*'PERCENTAGE SHARING'!R286</f>
        <v>0</v>
      </c>
      <c r="S325" s="134"/>
      <c r="T325" s="134"/>
      <c r="U325" s="134"/>
      <c r="V325" s="134"/>
      <c r="W325" s="134"/>
      <c r="X325" s="134"/>
      <c r="Y325" s="134"/>
    </row>
    <row r="326" ht="22.5" customHeight="1">
      <c r="A326" s="186" t="str">
        <f>'PROP DAILY PNL'!A493</f>
        <v/>
      </c>
      <c r="B326" s="381"/>
      <c r="C326" s="374">
        <f>$B326*'PERCENTAGE SHARING'!C287</f>
        <v>0</v>
      </c>
      <c r="D326" s="374">
        <f>$B326*'PERCENTAGE SHARING'!D287</f>
        <v>0</v>
      </c>
      <c r="E326" s="374">
        <f>$B326*'PERCENTAGE SHARING'!E287</f>
        <v>0</v>
      </c>
      <c r="F326" s="374">
        <f>$B326*'PERCENTAGE SHARING'!F287</f>
        <v>0</v>
      </c>
      <c r="G326" s="374">
        <f>$B326*'PERCENTAGE SHARING'!G287</f>
        <v>0</v>
      </c>
      <c r="H326" s="374">
        <f>$B326*'PERCENTAGE SHARING'!H287</f>
        <v>0</v>
      </c>
      <c r="I326" s="374">
        <f>$B326*'PERCENTAGE SHARING'!I287</f>
        <v>0</v>
      </c>
      <c r="J326" s="374">
        <f>$B326*'PERCENTAGE SHARING'!J287</f>
        <v>0</v>
      </c>
      <c r="K326" s="374">
        <f>$B326*'PERCENTAGE SHARING'!K287</f>
        <v>0</v>
      </c>
      <c r="L326" s="374">
        <f>$B326*'PERCENTAGE SHARING'!L287</f>
        <v>0</v>
      </c>
      <c r="M326" s="374">
        <f>$B326*'PERCENTAGE SHARING'!M287</f>
        <v>0</v>
      </c>
      <c r="N326" s="374">
        <f>$B326*'PERCENTAGE SHARING'!N287</f>
        <v>0</v>
      </c>
      <c r="O326" s="375">
        <f>$B326*'PERCENTAGE SHARING'!O287</f>
        <v>0</v>
      </c>
      <c r="P326" s="375">
        <f>$B326*'PERCENTAGE SHARING'!P287</f>
        <v>0</v>
      </c>
      <c r="Q326" s="375">
        <f>$B326*'PERCENTAGE SHARING'!Q287</f>
        <v>0</v>
      </c>
      <c r="R326" s="375">
        <f>$B326*'PERCENTAGE SHARING'!R287</f>
        <v>0</v>
      </c>
      <c r="S326" s="134"/>
      <c r="T326" s="134"/>
      <c r="U326" s="134"/>
      <c r="V326" s="134"/>
      <c r="W326" s="134"/>
      <c r="X326" s="134"/>
      <c r="Y326" s="134"/>
    </row>
    <row r="327" ht="22.5" customHeight="1">
      <c r="A327" s="186" t="str">
        <f>'PROP DAILY PNL'!A494</f>
        <v/>
      </c>
      <c r="B327" s="381"/>
      <c r="C327" s="374">
        <f>$B327*'PERCENTAGE SHARING'!C288</f>
        <v>0</v>
      </c>
      <c r="D327" s="374">
        <f>$B327*'PERCENTAGE SHARING'!D288</f>
        <v>0</v>
      </c>
      <c r="E327" s="374">
        <f>$B327*'PERCENTAGE SHARING'!E288</f>
        <v>0</v>
      </c>
      <c r="F327" s="374">
        <f>$B327*'PERCENTAGE SHARING'!F288</f>
        <v>0</v>
      </c>
      <c r="G327" s="374">
        <f>$B327*'PERCENTAGE SHARING'!G288</f>
        <v>0</v>
      </c>
      <c r="H327" s="374">
        <f>$B327*'PERCENTAGE SHARING'!H288</f>
        <v>0</v>
      </c>
      <c r="I327" s="374">
        <f>$B327*'PERCENTAGE SHARING'!I288</f>
        <v>0</v>
      </c>
      <c r="J327" s="374">
        <f>$B327*'PERCENTAGE SHARING'!J288</f>
        <v>0</v>
      </c>
      <c r="K327" s="374">
        <f>$B327*'PERCENTAGE SHARING'!K288</f>
        <v>0</v>
      </c>
      <c r="L327" s="374">
        <f>$B327*'PERCENTAGE SHARING'!L288</f>
        <v>0</v>
      </c>
      <c r="M327" s="374">
        <f>$B327*'PERCENTAGE SHARING'!M288</f>
        <v>0</v>
      </c>
      <c r="N327" s="374">
        <f>$B327*'PERCENTAGE SHARING'!N288</f>
        <v>0</v>
      </c>
      <c r="O327" s="375">
        <f>$B327*'PERCENTAGE SHARING'!O288</f>
        <v>0</v>
      </c>
      <c r="P327" s="375">
        <f>$B327*'PERCENTAGE SHARING'!P288</f>
        <v>0</v>
      </c>
      <c r="Q327" s="375">
        <f>$B327*'PERCENTAGE SHARING'!Q288</f>
        <v>0</v>
      </c>
      <c r="R327" s="375">
        <f>$B327*'PERCENTAGE SHARING'!R288</f>
        <v>0</v>
      </c>
      <c r="S327" s="134"/>
      <c r="T327" s="134"/>
      <c r="U327" s="134"/>
      <c r="V327" s="134"/>
      <c r="W327" s="134"/>
      <c r="X327" s="134"/>
      <c r="Y327" s="134"/>
    </row>
    <row r="328" ht="22.5" customHeight="1">
      <c r="A328" s="186" t="str">
        <f>'PROP DAILY PNL'!A495</f>
        <v/>
      </c>
      <c r="B328" s="381"/>
      <c r="C328" s="374">
        <f>$B328*'PERCENTAGE SHARING'!C289</f>
        <v>0</v>
      </c>
      <c r="D328" s="374">
        <f>$B328*'PERCENTAGE SHARING'!D289</f>
        <v>0</v>
      </c>
      <c r="E328" s="374">
        <f>$B328*'PERCENTAGE SHARING'!E289</f>
        <v>0</v>
      </c>
      <c r="F328" s="374">
        <f>$B328*'PERCENTAGE SHARING'!F289</f>
        <v>0</v>
      </c>
      <c r="G328" s="374">
        <f>$B328*'PERCENTAGE SHARING'!G289</f>
        <v>0</v>
      </c>
      <c r="H328" s="374">
        <f>$B328*'PERCENTAGE SHARING'!H289</f>
        <v>0</v>
      </c>
      <c r="I328" s="374">
        <f>$B328*'PERCENTAGE SHARING'!I289</f>
        <v>0</v>
      </c>
      <c r="J328" s="374">
        <f>$B328*'PERCENTAGE SHARING'!J289</f>
        <v>0</v>
      </c>
      <c r="K328" s="374">
        <f>$B328*'PERCENTAGE SHARING'!K289</f>
        <v>0</v>
      </c>
      <c r="L328" s="374">
        <f>$B328*'PERCENTAGE SHARING'!L289</f>
        <v>0</v>
      </c>
      <c r="M328" s="374">
        <f>$B328*'PERCENTAGE SHARING'!M289</f>
        <v>0</v>
      </c>
      <c r="N328" s="374">
        <f>$B328*'PERCENTAGE SHARING'!N289</f>
        <v>0</v>
      </c>
      <c r="O328" s="375">
        <f>$B328*'PERCENTAGE SHARING'!O289</f>
        <v>0</v>
      </c>
      <c r="P328" s="375">
        <f>$B328*'PERCENTAGE SHARING'!P289</f>
        <v>0</v>
      </c>
      <c r="Q328" s="375">
        <f>$B328*'PERCENTAGE SHARING'!Q289</f>
        <v>0</v>
      </c>
      <c r="R328" s="375">
        <f>$B328*'PERCENTAGE SHARING'!R289</f>
        <v>0</v>
      </c>
      <c r="S328" s="134"/>
      <c r="T328" s="134"/>
      <c r="U328" s="134"/>
      <c r="V328" s="134"/>
      <c r="W328" s="134"/>
      <c r="X328" s="134"/>
      <c r="Y328" s="134"/>
    </row>
    <row r="329" ht="22.5" customHeight="1">
      <c r="A329" s="186" t="str">
        <f>'PROP DAILY PNL'!A496</f>
        <v/>
      </c>
      <c r="B329" s="381"/>
      <c r="C329" s="374">
        <f>$B329*'PERCENTAGE SHARING'!C290</f>
        <v>0</v>
      </c>
      <c r="D329" s="374">
        <f>$B329*'PERCENTAGE SHARING'!D290</f>
        <v>0</v>
      </c>
      <c r="E329" s="374">
        <f>$B329*'PERCENTAGE SHARING'!E290</f>
        <v>0</v>
      </c>
      <c r="F329" s="374">
        <f>$B329*'PERCENTAGE SHARING'!F290</f>
        <v>0</v>
      </c>
      <c r="G329" s="374">
        <f>$B329*'PERCENTAGE SHARING'!G290</f>
        <v>0</v>
      </c>
      <c r="H329" s="374">
        <f>$B329*'PERCENTAGE SHARING'!H290</f>
        <v>0</v>
      </c>
      <c r="I329" s="374">
        <f>$B329*'PERCENTAGE SHARING'!I290</f>
        <v>0</v>
      </c>
      <c r="J329" s="374">
        <f>$B329*'PERCENTAGE SHARING'!J290</f>
        <v>0</v>
      </c>
      <c r="K329" s="374">
        <f>$B329*'PERCENTAGE SHARING'!K290</f>
        <v>0</v>
      </c>
      <c r="L329" s="374">
        <f>$B329*'PERCENTAGE SHARING'!L290</f>
        <v>0</v>
      </c>
      <c r="M329" s="374">
        <f>$B329*'PERCENTAGE SHARING'!M290</f>
        <v>0</v>
      </c>
      <c r="N329" s="374">
        <f>$B329*'PERCENTAGE SHARING'!N290</f>
        <v>0</v>
      </c>
      <c r="O329" s="375">
        <f>$B329*'PERCENTAGE SHARING'!O290</f>
        <v>0</v>
      </c>
      <c r="P329" s="375">
        <f>$B329*'PERCENTAGE SHARING'!P290</f>
        <v>0</v>
      </c>
      <c r="Q329" s="375">
        <f>$B329*'PERCENTAGE SHARING'!Q290</f>
        <v>0</v>
      </c>
      <c r="R329" s="375">
        <f>$B329*'PERCENTAGE SHARING'!R290</f>
        <v>0</v>
      </c>
      <c r="S329" s="134"/>
      <c r="T329" s="134"/>
      <c r="U329" s="134"/>
      <c r="V329" s="134"/>
      <c r="W329" s="134"/>
      <c r="X329" s="134"/>
      <c r="Y329" s="134"/>
    </row>
    <row r="330" ht="22.5" customHeight="1">
      <c r="A330" s="186" t="str">
        <f>'PROP DAILY PNL'!A497</f>
        <v/>
      </c>
      <c r="B330" s="381"/>
      <c r="C330" s="374">
        <f>$B330*'PERCENTAGE SHARING'!C291</f>
        <v>0</v>
      </c>
      <c r="D330" s="374">
        <f>$B330*'PERCENTAGE SHARING'!D291</f>
        <v>0</v>
      </c>
      <c r="E330" s="374">
        <f>$B330*'PERCENTAGE SHARING'!E291</f>
        <v>0</v>
      </c>
      <c r="F330" s="374">
        <f>$B330*'PERCENTAGE SHARING'!F291</f>
        <v>0</v>
      </c>
      <c r="G330" s="374">
        <f>$B330*'PERCENTAGE SHARING'!G291</f>
        <v>0</v>
      </c>
      <c r="H330" s="374">
        <f>$B330*'PERCENTAGE SHARING'!H291</f>
        <v>0</v>
      </c>
      <c r="I330" s="374">
        <f>$B330*'PERCENTAGE SHARING'!I291</f>
        <v>0</v>
      </c>
      <c r="J330" s="374">
        <f>$B330*'PERCENTAGE SHARING'!J291</f>
        <v>0</v>
      </c>
      <c r="K330" s="374">
        <f>$B330*'PERCENTAGE SHARING'!K291</f>
        <v>0</v>
      </c>
      <c r="L330" s="374">
        <f>$B330*'PERCENTAGE SHARING'!L291</f>
        <v>0</v>
      </c>
      <c r="M330" s="374">
        <f>$B330*'PERCENTAGE SHARING'!M291</f>
        <v>0</v>
      </c>
      <c r="N330" s="374">
        <f>$B330*'PERCENTAGE SHARING'!N291</f>
        <v>0</v>
      </c>
      <c r="O330" s="375">
        <f>$B330*'PERCENTAGE SHARING'!O291</f>
        <v>0</v>
      </c>
      <c r="P330" s="375">
        <f>$B330*'PERCENTAGE SHARING'!P291</f>
        <v>0</v>
      </c>
      <c r="Q330" s="375">
        <f>$B330*'PERCENTAGE SHARING'!Q291</f>
        <v>0</v>
      </c>
      <c r="R330" s="375">
        <f>$B330*'PERCENTAGE SHARING'!R291</f>
        <v>0</v>
      </c>
      <c r="S330" s="134"/>
      <c r="T330" s="134"/>
      <c r="U330" s="134"/>
      <c r="V330" s="134"/>
      <c r="W330" s="134"/>
      <c r="X330" s="134"/>
      <c r="Y330" s="134"/>
    </row>
    <row r="331" ht="22.5" customHeight="1">
      <c r="A331" s="186" t="str">
        <f>'PROP DAILY PNL'!A498</f>
        <v/>
      </c>
      <c r="B331" s="381"/>
      <c r="C331" s="374">
        <f>$B331*'PERCENTAGE SHARING'!C292</f>
        <v>0</v>
      </c>
      <c r="D331" s="374">
        <f>$B331*'PERCENTAGE SHARING'!D292</f>
        <v>0</v>
      </c>
      <c r="E331" s="374">
        <f>$B331*'PERCENTAGE SHARING'!E292</f>
        <v>0</v>
      </c>
      <c r="F331" s="374">
        <f>$B331*'PERCENTAGE SHARING'!F292</f>
        <v>0</v>
      </c>
      <c r="G331" s="374">
        <f>$B331*'PERCENTAGE SHARING'!G292</f>
        <v>0</v>
      </c>
      <c r="H331" s="374">
        <f>$B331*'PERCENTAGE SHARING'!H292</f>
        <v>0</v>
      </c>
      <c r="I331" s="374">
        <f>$B331*'PERCENTAGE SHARING'!I292</f>
        <v>0</v>
      </c>
      <c r="J331" s="374">
        <f>$B331*'PERCENTAGE SHARING'!J292</f>
        <v>0</v>
      </c>
      <c r="K331" s="374">
        <f>$B331*'PERCENTAGE SHARING'!K292</f>
        <v>0</v>
      </c>
      <c r="L331" s="374">
        <f>$B331*'PERCENTAGE SHARING'!L292</f>
        <v>0</v>
      </c>
      <c r="M331" s="374">
        <f>$B331*'PERCENTAGE SHARING'!M292</f>
        <v>0</v>
      </c>
      <c r="N331" s="374">
        <f>$B331*'PERCENTAGE SHARING'!N292</f>
        <v>0</v>
      </c>
      <c r="O331" s="375">
        <f>$B331*'PERCENTAGE SHARING'!O292</f>
        <v>0</v>
      </c>
      <c r="P331" s="375">
        <f>$B331*'PERCENTAGE SHARING'!P292</f>
        <v>0</v>
      </c>
      <c r="Q331" s="375">
        <f>$B331*'PERCENTAGE SHARING'!Q292</f>
        <v>0</v>
      </c>
      <c r="R331" s="375">
        <f>$B331*'PERCENTAGE SHARING'!R292</f>
        <v>0</v>
      </c>
      <c r="S331" s="134"/>
      <c r="T331" s="134"/>
      <c r="U331" s="134"/>
      <c r="V331" s="134"/>
      <c r="W331" s="134"/>
      <c r="X331" s="134"/>
      <c r="Y331" s="134"/>
    </row>
    <row r="332" ht="22.5" customHeight="1">
      <c r="A332" s="186" t="str">
        <f>'PROP DAILY PNL'!A499</f>
        <v/>
      </c>
      <c r="B332" s="381"/>
      <c r="C332" s="374">
        <f>$B332*'PERCENTAGE SHARING'!C293</f>
        <v>0</v>
      </c>
      <c r="D332" s="374">
        <f>$B332*'PERCENTAGE SHARING'!D293</f>
        <v>0</v>
      </c>
      <c r="E332" s="374">
        <f>$B332*'PERCENTAGE SHARING'!E293</f>
        <v>0</v>
      </c>
      <c r="F332" s="374">
        <f>$B332*'PERCENTAGE SHARING'!F293</f>
        <v>0</v>
      </c>
      <c r="G332" s="374">
        <f>$B332*'PERCENTAGE SHARING'!G293</f>
        <v>0</v>
      </c>
      <c r="H332" s="374">
        <f>$B332*'PERCENTAGE SHARING'!H293</f>
        <v>0</v>
      </c>
      <c r="I332" s="374">
        <f>$B332*'PERCENTAGE SHARING'!I293</f>
        <v>0</v>
      </c>
      <c r="J332" s="374">
        <f>$B332*'PERCENTAGE SHARING'!J293</f>
        <v>0</v>
      </c>
      <c r="K332" s="374">
        <f>$B332*'PERCENTAGE SHARING'!K293</f>
        <v>0</v>
      </c>
      <c r="L332" s="374">
        <f>$B332*'PERCENTAGE SHARING'!L293</f>
        <v>0</v>
      </c>
      <c r="M332" s="374">
        <f>$B332*'PERCENTAGE SHARING'!M293</f>
        <v>0</v>
      </c>
      <c r="N332" s="374">
        <f>$B332*'PERCENTAGE SHARING'!N293</f>
        <v>0</v>
      </c>
      <c r="O332" s="375">
        <f>$B332*'PERCENTAGE SHARING'!O293</f>
        <v>0</v>
      </c>
      <c r="P332" s="375">
        <f>$B332*'PERCENTAGE SHARING'!P293</f>
        <v>0</v>
      </c>
      <c r="Q332" s="375">
        <f>$B332*'PERCENTAGE SHARING'!Q293</f>
        <v>0</v>
      </c>
      <c r="R332" s="375">
        <f>$B332*'PERCENTAGE SHARING'!R293</f>
        <v>0</v>
      </c>
      <c r="S332" s="134"/>
      <c r="T332" s="134"/>
      <c r="U332" s="134"/>
      <c r="V332" s="134"/>
      <c r="W332" s="134"/>
      <c r="X332" s="134"/>
      <c r="Y332" s="134"/>
    </row>
    <row r="333" ht="22.5" customHeight="1">
      <c r="A333" s="186" t="str">
        <f>'PROP DAILY PNL'!A500</f>
        <v/>
      </c>
      <c r="B333" s="381"/>
      <c r="C333" s="374">
        <f>$B333*'PERCENTAGE SHARING'!C294</f>
        <v>0</v>
      </c>
      <c r="D333" s="374">
        <f>$B333*'PERCENTAGE SHARING'!D294</f>
        <v>0</v>
      </c>
      <c r="E333" s="374">
        <f>$B333*'PERCENTAGE SHARING'!E294</f>
        <v>0</v>
      </c>
      <c r="F333" s="374">
        <f>$B333*'PERCENTAGE SHARING'!F294</f>
        <v>0</v>
      </c>
      <c r="G333" s="374">
        <f>$B333*'PERCENTAGE SHARING'!G294</f>
        <v>0</v>
      </c>
      <c r="H333" s="374">
        <f>$B333*'PERCENTAGE SHARING'!H294</f>
        <v>0</v>
      </c>
      <c r="I333" s="374">
        <f>$B333*'PERCENTAGE SHARING'!I294</f>
        <v>0</v>
      </c>
      <c r="J333" s="374">
        <f>$B333*'PERCENTAGE SHARING'!J294</f>
        <v>0</v>
      </c>
      <c r="K333" s="374">
        <f>$B333*'PERCENTAGE SHARING'!K294</f>
        <v>0</v>
      </c>
      <c r="L333" s="374">
        <f>$B333*'PERCENTAGE SHARING'!L294</f>
        <v>0</v>
      </c>
      <c r="M333" s="374">
        <f>$B333*'PERCENTAGE SHARING'!M294</f>
        <v>0</v>
      </c>
      <c r="N333" s="374">
        <f>$B333*'PERCENTAGE SHARING'!N294</f>
        <v>0</v>
      </c>
      <c r="O333" s="375">
        <f>$B333*'PERCENTAGE SHARING'!O294</f>
        <v>0</v>
      </c>
      <c r="P333" s="375">
        <f>$B333*'PERCENTAGE SHARING'!P294</f>
        <v>0</v>
      </c>
      <c r="Q333" s="375">
        <f>$B333*'PERCENTAGE SHARING'!Q294</f>
        <v>0</v>
      </c>
      <c r="R333" s="375">
        <f>$B333*'PERCENTAGE SHARING'!R294</f>
        <v>0</v>
      </c>
      <c r="S333" s="134"/>
      <c r="T333" s="134"/>
      <c r="U333" s="134"/>
      <c r="V333" s="134"/>
      <c r="W333" s="134"/>
      <c r="X333" s="134"/>
      <c r="Y333" s="134"/>
    </row>
    <row r="334" ht="22.5" customHeight="1">
      <c r="A334" s="186" t="str">
        <f>'PROP DAILY PNL'!A501</f>
        <v/>
      </c>
      <c r="B334" s="381"/>
      <c r="C334" s="374">
        <f>$B334*'PERCENTAGE SHARING'!C295</f>
        <v>0</v>
      </c>
      <c r="D334" s="374">
        <f>$B334*'PERCENTAGE SHARING'!D295</f>
        <v>0</v>
      </c>
      <c r="E334" s="374">
        <f>$B334*'PERCENTAGE SHARING'!E295</f>
        <v>0</v>
      </c>
      <c r="F334" s="374">
        <f>$B334*'PERCENTAGE SHARING'!F295</f>
        <v>0</v>
      </c>
      <c r="G334" s="374">
        <f>$B334*'PERCENTAGE SHARING'!G295</f>
        <v>0</v>
      </c>
      <c r="H334" s="374">
        <f>$B334*'PERCENTAGE SHARING'!H295</f>
        <v>0</v>
      </c>
      <c r="I334" s="374">
        <f>$B334*'PERCENTAGE SHARING'!I295</f>
        <v>0</v>
      </c>
      <c r="J334" s="374">
        <f>$B334*'PERCENTAGE SHARING'!J295</f>
        <v>0</v>
      </c>
      <c r="K334" s="374">
        <f>$B334*'PERCENTAGE SHARING'!K295</f>
        <v>0</v>
      </c>
      <c r="L334" s="374">
        <f>$B334*'PERCENTAGE SHARING'!L295</f>
        <v>0</v>
      </c>
      <c r="M334" s="374">
        <f>$B334*'PERCENTAGE SHARING'!M295</f>
        <v>0</v>
      </c>
      <c r="N334" s="374">
        <f>$B334*'PERCENTAGE SHARING'!N295</f>
        <v>0</v>
      </c>
      <c r="O334" s="375">
        <f>$B334*'PERCENTAGE SHARING'!O295</f>
        <v>0</v>
      </c>
      <c r="P334" s="375">
        <f>$B334*'PERCENTAGE SHARING'!P295</f>
        <v>0</v>
      </c>
      <c r="Q334" s="375">
        <f>$B334*'PERCENTAGE SHARING'!Q295</f>
        <v>0</v>
      </c>
      <c r="R334" s="375">
        <f>$B334*'PERCENTAGE SHARING'!R295</f>
        <v>0</v>
      </c>
      <c r="S334" s="134"/>
      <c r="T334" s="134"/>
      <c r="U334" s="134"/>
      <c r="V334" s="134"/>
      <c r="W334" s="134"/>
      <c r="X334" s="134"/>
      <c r="Y334" s="134"/>
    </row>
    <row r="335" ht="22.5" customHeight="1">
      <c r="A335" s="186" t="str">
        <f>'PROP DAILY PNL'!A502</f>
        <v/>
      </c>
      <c r="B335" s="381"/>
      <c r="C335" s="374">
        <f>$B335*'PERCENTAGE SHARING'!C296</f>
        <v>0</v>
      </c>
      <c r="D335" s="374">
        <f>$B335*'PERCENTAGE SHARING'!D296</f>
        <v>0</v>
      </c>
      <c r="E335" s="374">
        <f>$B335*'PERCENTAGE SHARING'!E296</f>
        <v>0</v>
      </c>
      <c r="F335" s="374">
        <f>$B335*'PERCENTAGE SHARING'!F296</f>
        <v>0</v>
      </c>
      <c r="G335" s="374">
        <f>$B335*'PERCENTAGE SHARING'!G296</f>
        <v>0</v>
      </c>
      <c r="H335" s="374">
        <f>$B335*'PERCENTAGE SHARING'!H296</f>
        <v>0</v>
      </c>
      <c r="I335" s="374">
        <f>$B335*'PERCENTAGE SHARING'!I296</f>
        <v>0</v>
      </c>
      <c r="J335" s="374">
        <f>$B335*'PERCENTAGE SHARING'!J296</f>
        <v>0</v>
      </c>
      <c r="K335" s="374">
        <f>$B335*'PERCENTAGE SHARING'!K296</f>
        <v>0</v>
      </c>
      <c r="L335" s="374">
        <f>$B335*'PERCENTAGE SHARING'!L296</f>
        <v>0</v>
      </c>
      <c r="M335" s="374">
        <f>$B335*'PERCENTAGE SHARING'!M296</f>
        <v>0</v>
      </c>
      <c r="N335" s="374">
        <f>$B335*'PERCENTAGE SHARING'!N296</f>
        <v>0</v>
      </c>
      <c r="O335" s="375">
        <f>$B335*'PERCENTAGE SHARING'!O296</f>
        <v>0</v>
      </c>
      <c r="P335" s="375">
        <f>$B335*'PERCENTAGE SHARING'!P296</f>
        <v>0</v>
      </c>
      <c r="Q335" s="375">
        <f>$B335*'PERCENTAGE SHARING'!Q296</f>
        <v>0</v>
      </c>
      <c r="R335" s="375">
        <f>$B335*'PERCENTAGE SHARING'!R296</f>
        <v>0</v>
      </c>
      <c r="S335" s="134"/>
      <c r="T335" s="134"/>
      <c r="U335" s="134"/>
      <c r="V335" s="134"/>
      <c r="W335" s="134"/>
      <c r="X335" s="134"/>
      <c r="Y335" s="134"/>
    </row>
    <row r="336" ht="22.5" customHeight="1">
      <c r="A336" s="186" t="str">
        <f>'PROP DAILY PNL'!A503</f>
        <v/>
      </c>
      <c r="B336" s="381"/>
      <c r="C336" s="374">
        <f>$B336*'PERCENTAGE SHARING'!C297</f>
        <v>0</v>
      </c>
      <c r="D336" s="374">
        <f>$B336*'PERCENTAGE SHARING'!D297</f>
        <v>0</v>
      </c>
      <c r="E336" s="374">
        <f>$B336*'PERCENTAGE SHARING'!E297</f>
        <v>0</v>
      </c>
      <c r="F336" s="374">
        <f>$B336*'PERCENTAGE SHARING'!F297</f>
        <v>0</v>
      </c>
      <c r="G336" s="374">
        <f>$B336*'PERCENTAGE SHARING'!G297</f>
        <v>0</v>
      </c>
      <c r="H336" s="374">
        <f>$B336*'PERCENTAGE SHARING'!H297</f>
        <v>0</v>
      </c>
      <c r="I336" s="374">
        <f>$B336*'PERCENTAGE SHARING'!I297</f>
        <v>0</v>
      </c>
      <c r="J336" s="374">
        <f>$B336*'PERCENTAGE SHARING'!J297</f>
        <v>0</v>
      </c>
      <c r="K336" s="374">
        <f>$B336*'PERCENTAGE SHARING'!K297</f>
        <v>0</v>
      </c>
      <c r="L336" s="374">
        <f>$B336*'PERCENTAGE SHARING'!L297</f>
        <v>0</v>
      </c>
      <c r="M336" s="374">
        <f>$B336*'PERCENTAGE SHARING'!M297</f>
        <v>0</v>
      </c>
      <c r="N336" s="374">
        <f>$B336*'PERCENTAGE SHARING'!N297</f>
        <v>0</v>
      </c>
      <c r="O336" s="375">
        <f>$B336*'PERCENTAGE SHARING'!O297</f>
        <v>0</v>
      </c>
      <c r="P336" s="375">
        <f>$B336*'PERCENTAGE SHARING'!P297</f>
        <v>0</v>
      </c>
      <c r="Q336" s="375">
        <f>$B336*'PERCENTAGE SHARING'!Q297</f>
        <v>0</v>
      </c>
      <c r="R336" s="375">
        <f>$B336*'PERCENTAGE SHARING'!R297</f>
        <v>0</v>
      </c>
      <c r="S336" s="134"/>
      <c r="T336" s="134"/>
      <c r="U336" s="134"/>
      <c r="V336" s="134"/>
      <c r="W336" s="134"/>
      <c r="X336" s="134"/>
      <c r="Y336" s="134"/>
    </row>
    <row r="337" ht="22.5" customHeight="1">
      <c r="A337" s="186" t="str">
        <f>'PROP DAILY PNL'!A504</f>
        <v/>
      </c>
      <c r="B337" s="381"/>
      <c r="C337" s="374">
        <f>$B337*'PERCENTAGE SHARING'!C298</f>
        <v>0</v>
      </c>
      <c r="D337" s="374">
        <f>$B337*'PERCENTAGE SHARING'!D298</f>
        <v>0</v>
      </c>
      <c r="E337" s="374">
        <f>$B337*'PERCENTAGE SHARING'!E298</f>
        <v>0</v>
      </c>
      <c r="F337" s="374">
        <f>$B337*'PERCENTAGE SHARING'!F298</f>
        <v>0</v>
      </c>
      <c r="G337" s="374">
        <f>$B337*'PERCENTAGE SHARING'!G298</f>
        <v>0</v>
      </c>
      <c r="H337" s="374">
        <f>$B337*'PERCENTAGE SHARING'!H298</f>
        <v>0</v>
      </c>
      <c r="I337" s="374">
        <f>$B337*'PERCENTAGE SHARING'!I298</f>
        <v>0</v>
      </c>
      <c r="J337" s="374">
        <f>$B337*'PERCENTAGE SHARING'!J298</f>
        <v>0</v>
      </c>
      <c r="K337" s="374">
        <f>$B337*'PERCENTAGE SHARING'!K298</f>
        <v>0</v>
      </c>
      <c r="L337" s="374">
        <f>$B337*'PERCENTAGE SHARING'!L298</f>
        <v>0</v>
      </c>
      <c r="M337" s="374">
        <f>$B337*'PERCENTAGE SHARING'!M298</f>
        <v>0</v>
      </c>
      <c r="N337" s="374">
        <f>$B337*'PERCENTAGE SHARING'!N298</f>
        <v>0</v>
      </c>
      <c r="O337" s="375">
        <f>$B337*'PERCENTAGE SHARING'!O298</f>
        <v>0</v>
      </c>
      <c r="P337" s="375">
        <f>$B337*'PERCENTAGE SHARING'!P298</f>
        <v>0</v>
      </c>
      <c r="Q337" s="375">
        <f>$B337*'PERCENTAGE SHARING'!Q298</f>
        <v>0</v>
      </c>
      <c r="R337" s="375">
        <f>$B337*'PERCENTAGE SHARING'!R298</f>
        <v>0</v>
      </c>
      <c r="S337" s="134"/>
      <c r="T337" s="134"/>
      <c r="U337" s="134"/>
      <c r="V337" s="134"/>
      <c r="W337" s="134"/>
      <c r="X337" s="134"/>
      <c r="Y337" s="134"/>
    </row>
    <row r="338" ht="22.5" customHeight="1">
      <c r="A338" s="186" t="str">
        <f>'PROP DAILY PNL'!A505</f>
        <v/>
      </c>
      <c r="B338" s="381"/>
      <c r="C338" s="374">
        <f>$B338*'PERCENTAGE SHARING'!C299</f>
        <v>0</v>
      </c>
      <c r="D338" s="374">
        <f>$B338*'PERCENTAGE SHARING'!D299</f>
        <v>0</v>
      </c>
      <c r="E338" s="374">
        <f>$B338*'PERCENTAGE SHARING'!E299</f>
        <v>0</v>
      </c>
      <c r="F338" s="374">
        <f>$B338*'PERCENTAGE SHARING'!F299</f>
        <v>0</v>
      </c>
      <c r="G338" s="374">
        <f>$B338*'PERCENTAGE SHARING'!G299</f>
        <v>0</v>
      </c>
      <c r="H338" s="374">
        <f>$B338*'PERCENTAGE SHARING'!H299</f>
        <v>0</v>
      </c>
      <c r="I338" s="374">
        <f>$B338*'PERCENTAGE SHARING'!I299</f>
        <v>0</v>
      </c>
      <c r="J338" s="374">
        <f>$B338*'PERCENTAGE SHARING'!J299</f>
        <v>0</v>
      </c>
      <c r="K338" s="374">
        <f>$B338*'PERCENTAGE SHARING'!K299</f>
        <v>0</v>
      </c>
      <c r="L338" s="374">
        <f>$B338*'PERCENTAGE SHARING'!L299</f>
        <v>0</v>
      </c>
      <c r="M338" s="374">
        <f>$B338*'PERCENTAGE SHARING'!M299</f>
        <v>0</v>
      </c>
      <c r="N338" s="374">
        <f>$B338*'PERCENTAGE SHARING'!N299</f>
        <v>0</v>
      </c>
      <c r="O338" s="375">
        <f>$B338*'PERCENTAGE SHARING'!O299</f>
        <v>0</v>
      </c>
      <c r="P338" s="375">
        <f>$B338*'PERCENTAGE SHARING'!P299</f>
        <v>0</v>
      </c>
      <c r="Q338" s="375">
        <f>$B338*'PERCENTAGE SHARING'!Q299</f>
        <v>0</v>
      </c>
      <c r="R338" s="375">
        <f>$B338*'PERCENTAGE SHARING'!R299</f>
        <v>0</v>
      </c>
      <c r="S338" s="134"/>
      <c r="T338" s="134"/>
      <c r="U338" s="134"/>
      <c r="V338" s="134"/>
      <c r="W338" s="134"/>
      <c r="X338" s="134"/>
      <c r="Y338" s="134"/>
    </row>
    <row r="339" ht="22.5" customHeight="1">
      <c r="A339" s="186" t="str">
        <f>'PROP DAILY PNL'!A506</f>
        <v/>
      </c>
      <c r="B339" s="381"/>
      <c r="C339" s="374">
        <f>$B339*'PERCENTAGE SHARING'!C300</f>
        <v>0</v>
      </c>
      <c r="D339" s="374">
        <f>$B339*'PERCENTAGE SHARING'!D300</f>
        <v>0</v>
      </c>
      <c r="E339" s="374">
        <f>$B339*'PERCENTAGE SHARING'!E300</f>
        <v>0</v>
      </c>
      <c r="F339" s="374">
        <f>$B339*'PERCENTAGE SHARING'!F300</f>
        <v>0</v>
      </c>
      <c r="G339" s="374">
        <f>$B339*'PERCENTAGE SHARING'!G300</f>
        <v>0</v>
      </c>
      <c r="H339" s="374">
        <f>$B339*'PERCENTAGE SHARING'!H300</f>
        <v>0</v>
      </c>
      <c r="I339" s="374">
        <f>$B339*'PERCENTAGE SHARING'!I300</f>
        <v>0</v>
      </c>
      <c r="J339" s="374">
        <f>$B339*'PERCENTAGE SHARING'!J300</f>
        <v>0</v>
      </c>
      <c r="K339" s="374">
        <f>$B339*'PERCENTAGE SHARING'!K300</f>
        <v>0</v>
      </c>
      <c r="L339" s="374">
        <f>$B339*'PERCENTAGE SHARING'!L300</f>
        <v>0</v>
      </c>
      <c r="M339" s="374">
        <f>$B339*'PERCENTAGE SHARING'!M300</f>
        <v>0</v>
      </c>
      <c r="N339" s="374">
        <f>$B339*'PERCENTAGE SHARING'!N300</f>
        <v>0</v>
      </c>
      <c r="O339" s="375">
        <f>$B339*'PERCENTAGE SHARING'!O300</f>
        <v>0</v>
      </c>
      <c r="P339" s="375">
        <f>$B339*'PERCENTAGE SHARING'!P300</f>
        <v>0</v>
      </c>
      <c r="Q339" s="375">
        <f>$B339*'PERCENTAGE SHARING'!Q300</f>
        <v>0</v>
      </c>
      <c r="R339" s="375">
        <f>$B339*'PERCENTAGE SHARING'!R300</f>
        <v>0</v>
      </c>
      <c r="S339" s="134"/>
      <c r="T339" s="134"/>
      <c r="U339" s="134"/>
      <c r="V339" s="134"/>
      <c r="W339" s="134"/>
      <c r="X339" s="134"/>
      <c r="Y339" s="134"/>
    </row>
    <row r="340" ht="22.5" customHeight="1">
      <c r="A340" s="186" t="str">
        <f>'PROP DAILY PNL'!A507</f>
        <v/>
      </c>
      <c r="B340" s="381"/>
      <c r="C340" s="374">
        <f>$B340*'PERCENTAGE SHARING'!C301</f>
        <v>0</v>
      </c>
      <c r="D340" s="374">
        <f>$B340*'PERCENTAGE SHARING'!D301</f>
        <v>0</v>
      </c>
      <c r="E340" s="374">
        <f>$B340*'PERCENTAGE SHARING'!E301</f>
        <v>0</v>
      </c>
      <c r="F340" s="374">
        <f>$B340*'PERCENTAGE SHARING'!F301</f>
        <v>0</v>
      </c>
      <c r="G340" s="374">
        <f>$B340*'PERCENTAGE SHARING'!G301</f>
        <v>0</v>
      </c>
      <c r="H340" s="374">
        <f>$B340*'PERCENTAGE SHARING'!H301</f>
        <v>0</v>
      </c>
      <c r="I340" s="374">
        <f>$B340*'PERCENTAGE SHARING'!I301</f>
        <v>0</v>
      </c>
      <c r="J340" s="374">
        <f>$B340*'PERCENTAGE SHARING'!J301</f>
        <v>0</v>
      </c>
      <c r="K340" s="374">
        <f>$B340*'PERCENTAGE SHARING'!K301</f>
        <v>0</v>
      </c>
      <c r="L340" s="374">
        <f>$B340*'PERCENTAGE SHARING'!L301</f>
        <v>0</v>
      </c>
      <c r="M340" s="374">
        <f>$B340*'PERCENTAGE SHARING'!M301</f>
        <v>0</v>
      </c>
      <c r="N340" s="374">
        <f>$B340*'PERCENTAGE SHARING'!N301</f>
        <v>0</v>
      </c>
      <c r="O340" s="375">
        <f>$B340*'PERCENTAGE SHARING'!O301</f>
        <v>0</v>
      </c>
      <c r="P340" s="375">
        <f>$B340*'PERCENTAGE SHARING'!P301</f>
        <v>0</v>
      </c>
      <c r="Q340" s="375">
        <f>$B340*'PERCENTAGE SHARING'!Q301</f>
        <v>0</v>
      </c>
      <c r="R340" s="375">
        <f>$B340*'PERCENTAGE SHARING'!R301</f>
        <v>0</v>
      </c>
      <c r="S340" s="134"/>
      <c r="T340" s="134"/>
      <c r="U340" s="134"/>
      <c r="V340" s="134"/>
      <c r="W340" s="134"/>
      <c r="X340" s="134"/>
      <c r="Y340" s="134"/>
    </row>
    <row r="341" ht="22.5" customHeight="1">
      <c r="A341" s="186" t="str">
        <f>'PROP DAILY PNL'!A508</f>
        <v/>
      </c>
      <c r="B341" s="381"/>
      <c r="C341" s="374">
        <f>$B341*'PERCENTAGE SHARING'!C302</f>
        <v>0</v>
      </c>
      <c r="D341" s="374">
        <f>$B341*'PERCENTAGE SHARING'!D302</f>
        <v>0</v>
      </c>
      <c r="E341" s="374">
        <f>$B341*'PERCENTAGE SHARING'!E302</f>
        <v>0</v>
      </c>
      <c r="F341" s="374">
        <f>$B341*'PERCENTAGE SHARING'!F302</f>
        <v>0</v>
      </c>
      <c r="G341" s="374">
        <f>$B341*'PERCENTAGE SHARING'!G302</f>
        <v>0</v>
      </c>
      <c r="H341" s="374">
        <f>$B341*'PERCENTAGE SHARING'!H302</f>
        <v>0</v>
      </c>
      <c r="I341" s="374">
        <f>$B341*'PERCENTAGE SHARING'!I302</f>
        <v>0</v>
      </c>
      <c r="J341" s="374">
        <f>$B341*'PERCENTAGE SHARING'!J302</f>
        <v>0</v>
      </c>
      <c r="K341" s="374">
        <f>$B341*'PERCENTAGE SHARING'!K302</f>
        <v>0</v>
      </c>
      <c r="L341" s="374">
        <f>$B341*'PERCENTAGE SHARING'!L302</f>
        <v>0</v>
      </c>
      <c r="M341" s="374">
        <f>$B341*'PERCENTAGE SHARING'!M302</f>
        <v>0</v>
      </c>
      <c r="N341" s="374">
        <f>$B341*'PERCENTAGE SHARING'!N302</f>
        <v>0</v>
      </c>
      <c r="O341" s="375">
        <f>$B341*'PERCENTAGE SHARING'!O302</f>
        <v>0</v>
      </c>
      <c r="P341" s="375">
        <f>$B341*'PERCENTAGE SHARING'!P302</f>
        <v>0</v>
      </c>
      <c r="Q341" s="375">
        <f>$B341*'PERCENTAGE SHARING'!Q302</f>
        <v>0</v>
      </c>
      <c r="R341" s="375">
        <f>$B341*'PERCENTAGE SHARING'!R302</f>
        <v>0</v>
      </c>
      <c r="S341" s="134"/>
      <c r="T341" s="134"/>
      <c r="U341" s="134"/>
      <c r="V341" s="134"/>
      <c r="W341" s="134"/>
      <c r="X341" s="134"/>
      <c r="Y341" s="134"/>
    </row>
    <row r="342" ht="22.5" customHeight="1">
      <c r="A342" s="186" t="str">
        <f>'PROP DAILY PNL'!A509</f>
        <v/>
      </c>
      <c r="B342" s="381"/>
      <c r="C342" s="374">
        <f>$B342*'PERCENTAGE SHARING'!C303</f>
        <v>0</v>
      </c>
      <c r="D342" s="374">
        <f>$B342*'PERCENTAGE SHARING'!D303</f>
        <v>0</v>
      </c>
      <c r="E342" s="374">
        <f>$B342*'PERCENTAGE SHARING'!E303</f>
        <v>0</v>
      </c>
      <c r="F342" s="374">
        <f>$B342*'PERCENTAGE SHARING'!F303</f>
        <v>0</v>
      </c>
      <c r="G342" s="374">
        <f>$B342*'PERCENTAGE SHARING'!G303</f>
        <v>0</v>
      </c>
      <c r="H342" s="374">
        <f>$B342*'PERCENTAGE SHARING'!H303</f>
        <v>0</v>
      </c>
      <c r="I342" s="374">
        <f>$B342*'PERCENTAGE SHARING'!I303</f>
        <v>0</v>
      </c>
      <c r="J342" s="374">
        <f>$B342*'PERCENTAGE SHARING'!J303</f>
        <v>0</v>
      </c>
      <c r="K342" s="374">
        <f>$B342*'PERCENTAGE SHARING'!K303</f>
        <v>0</v>
      </c>
      <c r="L342" s="374">
        <f>$B342*'PERCENTAGE SHARING'!L303</f>
        <v>0</v>
      </c>
      <c r="M342" s="374">
        <f>$B342*'PERCENTAGE SHARING'!M303</f>
        <v>0</v>
      </c>
      <c r="N342" s="374">
        <f>$B342*'PERCENTAGE SHARING'!N303</f>
        <v>0</v>
      </c>
      <c r="O342" s="375">
        <f>$B342*'PERCENTAGE SHARING'!O303</f>
        <v>0</v>
      </c>
      <c r="P342" s="375">
        <f>$B342*'PERCENTAGE SHARING'!P303</f>
        <v>0</v>
      </c>
      <c r="Q342" s="375">
        <f>$B342*'PERCENTAGE SHARING'!Q303</f>
        <v>0</v>
      </c>
      <c r="R342" s="375">
        <f>$B342*'PERCENTAGE SHARING'!R303</f>
        <v>0</v>
      </c>
      <c r="S342" s="134"/>
      <c r="T342" s="134"/>
      <c r="U342" s="134"/>
      <c r="V342" s="134"/>
      <c r="W342" s="134"/>
      <c r="X342" s="134"/>
      <c r="Y342" s="134"/>
    </row>
    <row r="343" ht="22.5" customHeight="1">
      <c r="A343" s="186" t="str">
        <f>'PROP DAILY PNL'!A510</f>
        <v/>
      </c>
      <c r="B343" s="381"/>
      <c r="C343" s="374">
        <f>$B343*'PERCENTAGE SHARING'!C304</f>
        <v>0</v>
      </c>
      <c r="D343" s="374">
        <f>$B343*'PERCENTAGE SHARING'!D304</f>
        <v>0</v>
      </c>
      <c r="E343" s="374">
        <f>$B343*'PERCENTAGE SHARING'!E304</f>
        <v>0</v>
      </c>
      <c r="F343" s="374">
        <f>$B343*'PERCENTAGE SHARING'!F304</f>
        <v>0</v>
      </c>
      <c r="G343" s="374">
        <f>$B343*'PERCENTAGE SHARING'!G304</f>
        <v>0</v>
      </c>
      <c r="H343" s="374">
        <f>$B343*'PERCENTAGE SHARING'!H304</f>
        <v>0</v>
      </c>
      <c r="I343" s="374">
        <f>$B343*'PERCENTAGE SHARING'!I304</f>
        <v>0</v>
      </c>
      <c r="J343" s="374">
        <f>$B343*'PERCENTAGE SHARING'!J304</f>
        <v>0</v>
      </c>
      <c r="K343" s="374">
        <f>$B343*'PERCENTAGE SHARING'!K304</f>
        <v>0</v>
      </c>
      <c r="L343" s="374">
        <f>$B343*'PERCENTAGE SHARING'!L304</f>
        <v>0</v>
      </c>
      <c r="M343" s="374">
        <f>$B343*'PERCENTAGE SHARING'!M304</f>
        <v>0</v>
      </c>
      <c r="N343" s="374">
        <f>$B343*'PERCENTAGE SHARING'!N304</f>
        <v>0</v>
      </c>
      <c r="O343" s="375">
        <f>$B343*'PERCENTAGE SHARING'!O304</f>
        <v>0</v>
      </c>
      <c r="P343" s="375">
        <f>$B343*'PERCENTAGE SHARING'!P304</f>
        <v>0</v>
      </c>
      <c r="Q343" s="375">
        <f>$B343*'PERCENTAGE SHARING'!Q304</f>
        <v>0</v>
      </c>
      <c r="R343" s="375">
        <f>$B343*'PERCENTAGE SHARING'!R304</f>
        <v>0</v>
      </c>
      <c r="S343" s="134"/>
      <c r="T343" s="134"/>
      <c r="U343" s="134"/>
      <c r="V343" s="134"/>
      <c r="W343" s="134"/>
      <c r="X343" s="134"/>
      <c r="Y343" s="134"/>
    </row>
    <row r="344" ht="22.5" customHeight="1">
      <c r="A344" s="186" t="str">
        <f>'PROP DAILY PNL'!A511</f>
        <v/>
      </c>
      <c r="B344" s="381"/>
      <c r="C344" s="374">
        <f>$B344*'PERCENTAGE SHARING'!C305</f>
        <v>0</v>
      </c>
      <c r="D344" s="374">
        <f>$B344*'PERCENTAGE SHARING'!D305</f>
        <v>0</v>
      </c>
      <c r="E344" s="374">
        <f>$B344*'PERCENTAGE SHARING'!E305</f>
        <v>0</v>
      </c>
      <c r="F344" s="374">
        <f>$B344*'PERCENTAGE SHARING'!F305</f>
        <v>0</v>
      </c>
      <c r="G344" s="374">
        <f>$B344*'PERCENTAGE SHARING'!G305</f>
        <v>0</v>
      </c>
      <c r="H344" s="374">
        <f>$B344*'PERCENTAGE SHARING'!H305</f>
        <v>0</v>
      </c>
      <c r="I344" s="374">
        <f>$B344*'PERCENTAGE SHARING'!I305</f>
        <v>0</v>
      </c>
      <c r="J344" s="374">
        <f>$B344*'PERCENTAGE SHARING'!J305</f>
        <v>0</v>
      </c>
      <c r="K344" s="374">
        <f>$B344*'PERCENTAGE SHARING'!K305</f>
        <v>0</v>
      </c>
      <c r="L344" s="374">
        <f>$B344*'PERCENTAGE SHARING'!L305</f>
        <v>0</v>
      </c>
      <c r="M344" s="374">
        <f>$B344*'PERCENTAGE SHARING'!M305</f>
        <v>0</v>
      </c>
      <c r="N344" s="374">
        <f>$B344*'PERCENTAGE SHARING'!N305</f>
        <v>0</v>
      </c>
      <c r="O344" s="375">
        <f>$B344*'PERCENTAGE SHARING'!O305</f>
        <v>0</v>
      </c>
      <c r="P344" s="375">
        <f>$B344*'PERCENTAGE SHARING'!P305</f>
        <v>0</v>
      </c>
      <c r="Q344" s="375">
        <f>$B344*'PERCENTAGE SHARING'!Q305</f>
        <v>0</v>
      </c>
      <c r="R344" s="375">
        <f>$B344*'PERCENTAGE SHARING'!R305</f>
        <v>0</v>
      </c>
      <c r="S344" s="134"/>
      <c r="T344" s="134"/>
      <c r="U344" s="134"/>
      <c r="V344" s="134"/>
      <c r="W344" s="134"/>
      <c r="X344" s="134"/>
      <c r="Y344" s="134"/>
    </row>
    <row r="345" ht="22.5" customHeight="1">
      <c r="A345" s="186" t="str">
        <f>'PROP DAILY PNL'!A512</f>
        <v/>
      </c>
      <c r="B345" s="381"/>
      <c r="C345" s="374">
        <f>$B345*'PERCENTAGE SHARING'!C306</f>
        <v>0</v>
      </c>
      <c r="D345" s="374">
        <f>$B345*'PERCENTAGE SHARING'!D306</f>
        <v>0</v>
      </c>
      <c r="E345" s="374">
        <f>$B345*'PERCENTAGE SHARING'!E306</f>
        <v>0</v>
      </c>
      <c r="F345" s="374">
        <f>$B345*'PERCENTAGE SHARING'!F306</f>
        <v>0</v>
      </c>
      <c r="G345" s="374">
        <f>$B345*'PERCENTAGE SHARING'!G306</f>
        <v>0</v>
      </c>
      <c r="H345" s="374">
        <f>$B345*'PERCENTAGE SHARING'!H306</f>
        <v>0</v>
      </c>
      <c r="I345" s="374">
        <f>$B345*'PERCENTAGE SHARING'!I306</f>
        <v>0</v>
      </c>
      <c r="J345" s="374">
        <f>$B345*'PERCENTAGE SHARING'!J306</f>
        <v>0</v>
      </c>
      <c r="K345" s="374">
        <f>$B345*'PERCENTAGE SHARING'!K306</f>
        <v>0</v>
      </c>
      <c r="L345" s="374">
        <f>$B345*'PERCENTAGE SHARING'!L306</f>
        <v>0</v>
      </c>
      <c r="M345" s="374">
        <f>$B345*'PERCENTAGE SHARING'!M306</f>
        <v>0</v>
      </c>
      <c r="N345" s="374">
        <f>$B345*'PERCENTAGE SHARING'!N306</f>
        <v>0</v>
      </c>
      <c r="O345" s="375">
        <f>$B345*'PERCENTAGE SHARING'!O306</f>
        <v>0</v>
      </c>
      <c r="P345" s="375">
        <f>$B345*'PERCENTAGE SHARING'!P306</f>
        <v>0</v>
      </c>
      <c r="Q345" s="375">
        <f>$B345*'PERCENTAGE SHARING'!Q306</f>
        <v>0</v>
      </c>
      <c r="R345" s="375">
        <f>$B345*'PERCENTAGE SHARING'!R306</f>
        <v>0</v>
      </c>
      <c r="S345" s="134"/>
      <c r="T345" s="134"/>
      <c r="U345" s="134"/>
      <c r="V345" s="134"/>
      <c r="W345" s="134"/>
      <c r="X345" s="134"/>
      <c r="Y345" s="134"/>
    </row>
    <row r="346" ht="22.5" customHeight="1">
      <c r="A346" s="186" t="str">
        <f>'PROP DAILY PNL'!A513</f>
        <v/>
      </c>
      <c r="B346" s="381"/>
      <c r="C346" s="374">
        <f>$B346*'PERCENTAGE SHARING'!C307</f>
        <v>0</v>
      </c>
      <c r="D346" s="374">
        <f>$B346*'PERCENTAGE SHARING'!D307</f>
        <v>0</v>
      </c>
      <c r="E346" s="374">
        <f>$B346*'PERCENTAGE SHARING'!E307</f>
        <v>0</v>
      </c>
      <c r="F346" s="374">
        <f>$B346*'PERCENTAGE SHARING'!F307</f>
        <v>0</v>
      </c>
      <c r="G346" s="374">
        <f>$B346*'PERCENTAGE SHARING'!G307</f>
        <v>0</v>
      </c>
      <c r="H346" s="374">
        <f>$B346*'PERCENTAGE SHARING'!H307</f>
        <v>0</v>
      </c>
      <c r="I346" s="374">
        <f>$B346*'PERCENTAGE SHARING'!I307</f>
        <v>0</v>
      </c>
      <c r="J346" s="374">
        <f>$B346*'PERCENTAGE SHARING'!J307</f>
        <v>0</v>
      </c>
      <c r="K346" s="374">
        <f>$B346*'PERCENTAGE SHARING'!K307</f>
        <v>0</v>
      </c>
      <c r="L346" s="374">
        <f>$B346*'PERCENTAGE SHARING'!L307</f>
        <v>0</v>
      </c>
      <c r="M346" s="374">
        <f>$B346*'PERCENTAGE SHARING'!M307</f>
        <v>0</v>
      </c>
      <c r="N346" s="374">
        <f>$B346*'PERCENTAGE SHARING'!N307</f>
        <v>0</v>
      </c>
      <c r="O346" s="375">
        <f>$B346*'PERCENTAGE SHARING'!O307</f>
        <v>0</v>
      </c>
      <c r="P346" s="375">
        <f>$B346*'PERCENTAGE SHARING'!P307</f>
        <v>0</v>
      </c>
      <c r="Q346" s="375">
        <f>$B346*'PERCENTAGE SHARING'!Q307</f>
        <v>0</v>
      </c>
      <c r="R346" s="375">
        <f>$B346*'PERCENTAGE SHARING'!R307</f>
        <v>0</v>
      </c>
      <c r="S346" s="134"/>
      <c r="T346" s="134"/>
      <c r="U346" s="134"/>
      <c r="V346" s="134"/>
      <c r="W346" s="134"/>
      <c r="X346" s="134"/>
      <c r="Y346" s="134"/>
    </row>
    <row r="347" ht="22.5" customHeight="1">
      <c r="A347" s="186" t="str">
        <f>'PROP DAILY PNL'!A514</f>
        <v/>
      </c>
      <c r="B347" s="381"/>
      <c r="C347" s="374">
        <f>$B347*'PERCENTAGE SHARING'!C308</f>
        <v>0</v>
      </c>
      <c r="D347" s="374">
        <f>$B347*'PERCENTAGE SHARING'!D308</f>
        <v>0</v>
      </c>
      <c r="E347" s="374">
        <f>$B347*'PERCENTAGE SHARING'!E308</f>
        <v>0</v>
      </c>
      <c r="F347" s="374">
        <f>$B347*'PERCENTAGE SHARING'!F308</f>
        <v>0</v>
      </c>
      <c r="G347" s="374">
        <f>$B347*'PERCENTAGE SHARING'!G308</f>
        <v>0</v>
      </c>
      <c r="H347" s="374">
        <f>$B347*'PERCENTAGE SHARING'!H308</f>
        <v>0</v>
      </c>
      <c r="I347" s="374">
        <f>$B347*'PERCENTAGE SHARING'!I308</f>
        <v>0</v>
      </c>
      <c r="J347" s="374">
        <f>$B347*'PERCENTAGE SHARING'!J308</f>
        <v>0</v>
      </c>
      <c r="K347" s="374">
        <f>$B347*'PERCENTAGE SHARING'!K308</f>
        <v>0</v>
      </c>
      <c r="L347" s="374">
        <f>$B347*'PERCENTAGE SHARING'!L308</f>
        <v>0</v>
      </c>
      <c r="M347" s="374">
        <f>$B347*'PERCENTAGE SHARING'!M308</f>
        <v>0</v>
      </c>
      <c r="N347" s="374">
        <f>$B347*'PERCENTAGE SHARING'!N308</f>
        <v>0</v>
      </c>
      <c r="O347" s="375">
        <f>$B347*'PERCENTAGE SHARING'!O308</f>
        <v>0</v>
      </c>
      <c r="P347" s="375">
        <f>$B347*'PERCENTAGE SHARING'!P308</f>
        <v>0</v>
      </c>
      <c r="Q347" s="375">
        <f>$B347*'PERCENTAGE SHARING'!Q308</f>
        <v>0</v>
      </c>
      <c r="R347" s="375">
        <f>$B347*'PERCENTAGE SHARING'!R308</f>
        <v>0</v>
      </c>
      <c r="S347" s="134"/>
      <c r="T347" s="134"/>
      <c r="U347" s="134"/>
      <c r="V347" s="134"/>
      <c r="W347" s="134"/>
      <c r="X347" s="134"/>
      <c r="Y347" s="134"/>
    </row>
    <row r="348" ht="22.5" customHeight="1">
      <c r="A348" s="186" t="str">
        <f>'PROP DAILY PNL'!A515</f>
        <v/>
      </c>
      <c r="B348" s="381"/>
      <c r="C348" s="374">
        <f>$B348*'PERCENTAGE SHARING'!C309</f>
        <v>0</v>
      </c>
      <c r="D348" s="374">
        <f>$B348*'PERCENTAGE SHARING'!D309</f>
        <v>0</v>
      </c>
      <c r="E348" s="374">
        <f>$B348*'PERCENTAGE SHARING'!E309</f>
        <v>0</v>
      </c>
      <c r="F348" s="374">
        <f>$B348*'PERCENTAGE SHARING'!F309</f>
        <v>0</v>
      </c>
      <c r="G348" s="374">
        <f>$B348*'PERCENTAGE SHARING'!G309</f>
        <v>0</v>
      </c>
      <c r="H348" s="374">
        <f>$B348*'PERCENTAGE SHARING'!H309</f>
        <v>0</v>
      </c>
      <c r="I348" s="374">
        <f>$B348*'PERCENTAGE SHARING'!I309</f>
        <v>0</v>
      </c>
      <c r="J348" s="374">
        <f>$B348*'PERCENTAGE SHARING'!J309</f>
        <v>0</v>
      </c>
      <c r="K348" s="374">
        <f>$B348*'PERCENTAGE SHARING'!K309</f>
        <v>0</v>
      </c>
      <c r="L348" s="374">
        <f>$B348*'PERCENTAGE SHARING'!L309</f>
        <v>0</v>
      </c>
      <c r="M348" s="374">
        <f>$B348*'PERCENTAGE SHARING'!M309</f>
        <v>0</v>
      </c>
      <c r="N348" s="374">
        <f>$B348*'PERCENTAGE SHARING'!N309</f>
        <v>0</v>
      </c>
      <c r="O348" s="375">
        <f>$B348*'PERCENTAGE SHARING'!O309</f>
        <v>0</v>
      </c>
      <c r="P348" s="375">
        <f>$B348*'PERCENTAGE SHARING'!P309</f>
        <v>0</v>
      </c>
      <c r="Q348" s="375">
        <f>$B348*'PERCENTAGE SHARING'!Q309</f>
        <v>0</v>
      </c>
      <c r="R348" s="375">
        <f>$B348*'PERCENTAGE SHARING'!R309</f>
        <v>0</v>
      </c>
      <c r="S348" s="134"/>
      <c r="T348" s="134"/>
      <c r="U348" s="134"/>
      <c r="V348" s="134"/>
      <c r="W348" s="134"/>
      <c r="X348" s="134"/>
      <c r="Y348" s="134"/>
    </row>
    <row r="349" ht="22.5" customHeight="1">
      <c r="A349" s="186" t="str">
        <f>'PROP DAILY PNL'!A516</f>
        <v/>
      </c>
      <c r="B349" s="381"/>
      <c r="C349" s="374">
        <f>$B349*'PERCENTAGE SHARING'!C310</f>
        <v>0</v>
      </c>
      <c r="D349" s="374">
        <f>$B349*'PERCENTAGE SHARING'!D310</f>
        <v>0</v>
      </c>
      <c r="E349" s="374">
        <f>$B349*'PERCENTAGE SHARING'!E310</f>
        <v>0</v>
      </c>
      <c r="F349" s="374">
        <f>$B349*'PERCENTAGE SHARING'!F310</f>
        <v>0</v>
      </c>
      <c r="G349" s="374">
        <f>$B349*'PERCENTAGE SHARING'!G310</f>
        <v>0</v>
      </c>
      <c r="H349" s="374">
        <f>$B349*'PERCENTAGE SHARING'!H310</f>
        <v>0</v>
      </c>
      <c r="I349" s="374">
        <f>$B349*'PERCENTAGE SHARING'!I310</f>
        <v>0</v>
      </c>
      <c r="J349" s="374">
        <f>$B349*'PERCENTAGE SHARING'!J310</f>
        <v>0</v>
      </c>
      <c r="K349" s="374">
        <f>$B349*'PERCENTAGE SHARING'!K310</f>
        <v>0</v>
      </c>
      <c r="L349" s="374">
        <f>$B349*'PERCENTAGE SHARING'!L310</f>
        <v>0</v>
      </c>
      <c r="M349" s="374">
        <f>$B349*'PERCENTAGE SHARING'!M310</f>
        <v>0</v>
      </c>
      <c r="N349" s="374">
        <f>$B349*'PERCENTAGE SHARING'!N310</f>
        <v>0</v>
      </c>
      <c r="O349" s="375">
        <f>$B349*'PERCENTAGE SHARING'!O310</f>
        <v>0</v>
      </c>
      <c r="P349" s="375">
        <f>$B349*'PERCENTAGE SHARING'!P310</f>
        <v>0</v>
      </c>
      <c r="Q349" s="375">
        <f>$B349*'PERCENTAGE SHARING'!Q310</f>
        <v>0</v>
      </c>
      <c r="R349" s="375">
        <f>$B349*'PERCENTAGE SHARING'!R310</f>
        <v>0</v>
      </c>
      <c r="S349" s="134"/>
      <c r="T349" s="134"/>
      <c r="U349" s="134"/>
      <c r="V349" s="134"/>
      <c r="W349" s="134"/>
      <c r="X349" s="134"/>
      <c r="Y349" s="134"/>
    </row>
    <row r="350" ht="22.5" customHeight="1">
      <c r="A350" s="186" t="str">
        <f>'PROP DAILY PNL'!A517</f>
        <v/>
      </c>
      <c r="B350" s="381"/>
      <c r="C350" s="374">
        <f>$B350*'PERCENTAGE SHARING'!C311</f>
        <v>0</v>
      </c>
      <c r="D350" s="374">
        <f>$B350*'PERCENTAGE SHARING'!D311</f>
        <v>0</v>
      </c>
      <c r="E350" s="374">
        <f>$B350*'PERCENTAGE SHARING'!E311</f>
        <v>0</v>
      </c>
      <c r="F350" s="374">
        <f>$B350*'PERCENTAGE SHARING'!F311</f>
        <v>0</v>
      </c>
      <c r="G350" s="374">
        <f>$B350*'PERCENTAGE SHARING'!G311</f>
        <v>0</v>
      </c>
      <c r="H350" s="374">
        <f>$B350*'PERCENTAGE SHARING'!H311</f>
        <v>0</v>
      </c>
      <c r="I350" s="374">
        <f>$B350*'PERCENTAGE SHARING'!I311</f>
        <v>0</v>
      </c>
      <c r="J350" s="374">
        <f>$B350*'PERCENTAGE SHARING'!J311</f>
        <v>0</v>
      </c>
      <c r="K350" s="374">
        <f>$B350*'PERCENTAGE SHARING'!K311</f>
        <v>0</v>
      </c>
      <c r="L350" s="374">
        <f>$B350*'PERCENTAGE SHARING'!L311</f>
        <v>0</v>
      </c>
      <c r="M350" s="374">
        <f>$B350*'PERCENTAGE SHARING'!M311</f>
        <v>0</v>
      </c>
      <c r="N350" s="374">
        <f>$B350*'PERCENTAGE SHARING'!N311</f>
        <v>0</v>
      </c>
      <c r="O350" s="375">
        <f>$B350*'PERCENTAGE SHARING'!O311</f>
        <v>0</v>
      </c>
      <c r="P350" s="375">
        <f>$B350*'PERCENTAGE SHARING'!P311</f>
        <v>0</v>
      </c>
      <c r="Q350" s="375">
        <f>$B350*'PERCENTAGE SHARING'!Q311</f>
        <v>0</v>
      </c>
      <c r="R350" s="375">
        <f>$B350*'PERCENTAGE SHARING'!R311</f>
        <v>0</v>
      </c>
      <c r="S350" s="134"/>
      <c r="T350" s="134"/>
      <c r="U350" s="134"/>
      <c r="V350" s="134"/>
      <c r="W350" s="134"/>
      <c r="X350" s="134"/>
      <c r="Y350" s="134"/>
    </row>
    <row r="351" ht="22.5" customHeight="1">
      <c r="A351" s="186" t="str">
        <f>'PROP DAILY PNL'!A518</f>
        <v/>
      </c>
      <c r="B351" s="381"/>
      <c r="C351" s="374">
        <f>$B351*'PERCENTAGE SHARING'!C312</f>
        <v>0</v>
      </c>
      <c r="D351" s="374">
        <f>$B351*'PERCENTAGE SHARING'!D312</f>
        <v>0</v>
      </c>
      <c r="E351" s="374">
        <f>$B351*'PERCENTAGE SHARING'!E312</f>
        <v>0</v>
      </c>
      <c r="F351" s="374">
        <f>$B351*'PERCENTAGE SHARING'!F312</f>
        <v>0</v>
      </c>
      <c r="G351" s="374">
        <f>$B351*'PERCENTAGE SHARING'!G312</f>
        <v>0</v>
      </c>
      <c r="H351" s="374">
        <f>$B351*'PERCENTAGE SHARING'!H312</f>
        <v>0</v>
      </c>
      <c r="I351" s="374">
        <f>$B351*'PERCENTAGE SHARING'!I312</f>
        <v>0</v>
      </c>
      <c r="J351" s="374">
        <f>$B351*'PERCENTAGE SHARING'!J312</f>
        <v>0</v>
      </c>
      <c r="K351" s="374">
        <f>$B351*'PERCENTAGE SHARING'!K312</f>
        <v>0</v>
      </c>
      <c r="L351" s="374">
        <f>$B351*'PERCENTAGE SHARING'!L312</f>
        <v>0</v>
      </c>
      <c r="M351" s="374">
        <f>$B351*'PERCENTAGE SHARING'!M312</f>
        <v>0</v>
      </c>
      <c r="N351" s="374">
        <f>$B351*'PERCENTAGE SHARING'!N312</f>
        <v>0</v>
      </c>
      <c r="O351" s="375">
        <f>$B351*'PERCENTAGE SHARING'!O312</f>
        <v>0</v>
      </c>
      <c r="P351" s="375">
        <f>$B351*'PERCENTAGE SHARING'!P312</f>
        <v>0</v>
      </c>
      <c r="Q351" s="375">
        <f>$B351*'PERCENTAGE SHARING'!Q312</f>
        <v>0</v>
      </c>
      <c r="R351" s="375">
        <f>$B351*'PERCENTAGE SHARING'!R312</f>
        <v>0</v>
      </c>
      <c r="S351" s="134"/>
      <c r="T351" s="134"/>
      <c r="U351" s="134"/>
      <c r="V351" s="134"/>
      <c r="W351" s="134"/>
      <c r="X351" s="134"/>
      <c r="Y351" s="134"/>
    </row>
    <row r="352" ht="22.5" customHeight="1">
      <c r="A352" s="186" t="str">
        <f>'PROP DAILY PNL'!A519</f>
        <v/>
      </c>
      <c r="B352" s="381"/>
      <c r="C352" s="374">
        <f>$B352*'PERCENTAGE SHARING'!C313</f>
        <v>0</v>
      </c>
      <c r="D352" s="374">
        <f>$B352*'PERCENTAGE SHARING'!D313</f>
        <v>0</v>
      </c>
      <c r="E352" s="374">
        <f>$B352*'PERCENTAGE SHARING'!E313</f>
        <v>0</v>
      </c>
      <c r="F352" s="374">
        <f>$B352*'PERCENTAGE SHARING'!F313</f>
        <v>0</v>
      </c>
      <c r="G352" s="374">
        <f>$B352*'PERCENTAGE SHARING'!G313</f>
        <v>0</v>
      </c>
      <c r="H352" s="374">
        <f>$B352*'PERCENTAGE SHARING'!H313</f>
        <v>0</v>
      </c>
      <c r="I352" s="374">
        <f>$B352*'PERCENTAGE SHARING'!I313</f>
        <v>0</v>
      </c>
      <c r="J352" s="374">
        <f>$B352*'PERCENTAGE SHARING'!J313</f>
        <v>0</v>
      </c>
      <c r="K352" s="374">
        <f>$B352*'PERCENTAGE SHARING'!K313</f>
        <v>0</v>
      </c>
      <c r="L352" s="374">
        <f>$B352*'PERCENTAGE SHARING'!L313</f>
        <v>0</v>
      </c>
      <c r="M352" s="374">
        <f>$B352*'PERCENTAGE SHARING'!M313</f>
        <v>0</v>
      </c>
      <c r="N352" s="374">
        <f>$B352*'PERCENTAGE SHARING'!N313</f>
        <v>0</v>
      </c>
      <c r="O352" s="375">
        <f>$B352*'PERCENTAGE SHARING'!O313</f>
        <v>0</v>
      </c>
      <c r="P352" s="375">
        <f>$B352*'PERCENTAGE SHARING'!P313</f>
        <v>0</v>
      </c>
      <c r="Q352" s="375">
        <f>$B352*'PERCENTAGE SHARING'!Q313</f>
        <v>0</v>
      </c>
      <c r="R352" s="375">
        <f>$B352*'PERCENTAGE SHARING'!R313</f>
        <v>0</v>
      </c>
      <c r="S352" s="134"/>
      <c r="T352" s="134"/>
      <c r="U352" s="134"/>
      <c r="V352" s="134"/>
      <c r="W352" s="134"/>
      <c r="X352" s="134"/>
      <c r="Y352" s="134"/>
    </row>
    <row r="353" ht="22.5" customHeight="1">
      <c r="A353" s="186" t="str">
        <f>'PROP DAILY PNL'!A520</f>
        <v/>
      </c>
      <c r="B353" s="381"/>
      <c r="C353" s="374">
        <f>$B353*'PERCENTAGE SHARING'!C314</f>
        <v>0</v>
      </c>
      <c r="D353" s="374">
        <f>$B353*'PERCENTAGE SHARING'!D314</f>
        <v>0</v>
      </c>
      <c r="E353" s="374">
        <f>$B353*'PERCENTAGE SHARING'!E314</f>
        <v>0</v>
      </c>
      <c r="F353" s="374">
        <f>$B353*'PERCENTAGE SHARING'!F314</f>
        <v>0</v>
      </c>
      <c r="G353" s="374">
        <f>$B353*'PERCENTAGE SHARING'!G314</f>
        <v>0</v>
      </c>
      <c r="H353" s="374">
        <f>$B353*'PERCENTAGE SHARING'!H314</f>
        <v>0</v>
      </c>
      <c r="I353" s="374">
        <f>$B353*'PERCENTAGE SHARING'!I314</f>
        <v>0</v>
      </c>
      <c r="J353" s="374">
        <f>$B353*'PERCENTAGE SHARING'!J314</f>
        <v>0</v>
      </c>
      <c r="K353" s="374">
        <f>$B353*'PERCENTAGE SHARING'!K314</f>
        <v>0</v>
      </c>
      <c r="L353" s="374">
        <f>$B353*'PERCENTAGE SHARING'!L314</f>
        <v>0</v>
      </c>
      <c r="M353" s="374">
        <f>$B353*'PERCENTAGE SHARING'!M314</f>
        <v>0</v>
      </c>
      <c r="N353" s="374">
        <f>$B353*'PERCENTAGE SHARING'!N314</f>
        <v>0</v>
      </c>
      <c r="O353" s="375">
        <f>$B353*'PERCENTAGE SHARING'!O314</f>
        <v>0</v>
      </c>
      <c r="P353" s="375">
        <f>$B353*'PERCENTAGE SHARING'!P314</f>
        <v>0</v>
      </c>
      <c r="Q353" s="375">
        <f>$B353*'PERCENTAGE SHARING'!Q314</f>
        <v>0</v>
      </c>
      <c r="R353" s="375">
        <f>$B353*'PERCENTAGE SHARING'!R314</f>
        <v>0</v>
      </c>
      <c r="S353" s="134"/>
      <c r="T353" s="134"/>
      <c r="U353" s="134"/>
      <c r="V353" s="134"/>
      <c r="W353" s="134"/>
      <c r="X353" s="134"/>
      <c r="Y353" s="134"/>
    </row>
    <row r="354" ht="22.5" customHeight="1">
      <c r="A354" s="186" t="str">
        <f>'PROP DAILY PNL'!A521</f>
        <v/>
      </c>
      <c r="B354" s="381"/>
      <c r="C354" s="374">
        <f>$B354*'PERCENTAGE SHARING'!C315</f>
        <v>0</v>
      </c>
      <c r="D354" s="374">
        <f>$B354*'PERCENTAGE SHARING'!D315</f>
        <v>0</v>
      </c>
      <c r="E354" s="374">
        <f>$B354*'PERCENTAGE SHARING'!E315</f>
        <v>0</v>
      </c>
      <c r="F354" s="374">
        <f>$B354*'PERCENTAGE SHARING'!F315</f>
        <v>0</v>
      </c>
      <c r="G354" s="374">
        <f>$B354*'PERCENTAGE SHARING'!G315</f>
        <v>0</v>
      </c>
      <c r="H354" s="374">
        <f>$B354*'PERCENTAGE SHARING'!H315</f>
        <v>0</v>
      </c>
      <c r="I354" s="374">
        <f>$B354*'PERCENTAGE SHARING'!I315</f>
        <v>0</v>
      </c>
      <c r="J354" s="374">
        <f>$B354*'PERCENTAGE SHARING'!J315</f>
        <v>0</v>
      </c>
      <c r="K354" s="374">
        <f>$B354*'PERCENTAGE SHARING'!K315</f>
        <v>0</v>
      </c>
      <c r="L354" s="374">
        <f>$B354*'PERCENTAGE SHARING'!L315</f>
        <v>0</v>
      </c>
      <c r="M354" s="374">
        <f>$B354*'PERCENTAGE SHARING'!M315</f>
        <v>0</v>
      </c>
      <c r="N354" s="374">
        <f>$B354*'PERCENTAGE SHARING'!N315</f>
        <v>0</v>
      </c>
      <c r="O354" s="375">
        <f>$B354*'PERCENTAGE SHARING'!O315</f>
        <v>0</v>
      </c>
      <c r="P354" s="375">
        <f>$B354*'PERCENTAGE SHARING'!P315</f>
        <v>0</v>
      </c>
      <c r="Q354" s="375">
        <f>$B354*'PERCENTAGE SHARING'!Q315</f>
        <v>0</v>
      </c>
      <c r="R354" s="375">
        <f>$B354*'PERCENTAGE SHARING'!R315</f>
        <v>0</v>
      </c>
      <c r="S354" s="134"/>
      <c r="T354" s="134"/>
      <c r="U354" s="134"/>
      <c r="V354" s="134"/>
      <c r="W354" s="134"/>
      <c r="X354" s="134"/>
      <c r="Y354" s="134"/>
    </row>
    <row r="355" ht="22.5" customHeight="1">
      <c r="A355" s="186" t="str">
        <f>'PROP DAILY PNL'!A522</f>
        <v/>
      </c>
      <c r="B355" s="381"/>
      <c r="C355" s="374">
        <f>$B355*'PERCENTAGE SHARING'!C316</f>
        <v>0</v>
      </c>
      <c r="D355" s="374">
        <f>$B355*'PERCENTAGE SHARING'!D316</f>
        <v>0</v>
      </c>
      <c r="E355" s="374">
        <f>$B355*'PERCENTAGE SHARING'!E316</f>
        <v>0</v>
      </c>
      <c r="F355" s="374">
        <f>$B355*'PERCENTAGE SHARING'!F316</f>
        <v>0</v>
      </c>
      <c r="G355" s="374">
        <f>$B355*'PERCENTAGE SHARING'!G316</f>
        <v>0</v>
      </c>
      <c r="H355" s="374">
        <f>$B355*'PERCENTAGE SHARING'!H316</f>
        <v>0</v>
      </c>
      <c r="I355" s="374">
        <f>$B355*'PERCENTAGE SHARING'!I316</f>
        <v>0</v>
      </c>
      <c r="J355" s="374">
        <f>$B355*'PERCENTAGE SHARING'!J316</f>
        <v>0</v>
      </c>
      <c r="K355" s="374">
        <f>$B355*'PERCENTAGE SHARING'!K316</f>
        <v>0</v>
      </c>
      <c r="L355" s="374">
        <f>$B355*'PERCENTAGE SHARING'!L316</f>
        <v>0</v>
      </c>
      <c r="M355" s="374">
        <f>$B355*'PERCENTAGE SHARING'!M316</f>
        <v>0</v>
      </c>
      <c r="N355" s="374">
        <f>$B355*'PERCENTAGE SHARING'!N316</f>
        <v>0</v>
      </c>
      <c r="O355" s="375">
        <f>$B355*'PERCENTAGE SHARING'!O316</f>
        <v>0</v>
      </c>
      <c r="P355" s="375">
        <f>$B355*'PERCENTAGE SHARING'!P316</f>
        <v>0</v>
      </c>
      <c r="Q355" s="375">
        <f>$B355*'PERCENTAGE SHARING'!Q316</f>
        <v>0</v>
      </c>
      <c r="R355" s="375">
        <f>$B355*'PERCENTAGE SHARING'!R316</f>
        <v>0</v>
      </c>
      <c r="S355" s="134"/>
      <c r="T355" s="134"/>
      <c r="U355" s="134"/>
      <c r="V355" s="134"/>
      <c r="W355" s="134"/>
      <c r="X355" s="134"/>
      <c r="Y355" s="134"/>
    </row>
    <row r="356" ht="22.5" customHeight="1">
      <c r="A356" s="186" t="str">
        <f>'PROP DAILY PNL'!A523</f>
        <v/>
      </c>
      <c r="B356" s="381"/>
      <c r="C356" s="374">
        <f>$B356*'PERCENTAGE SHARING'!C317</f>
        <v>0</v>
      </c>
      <c r="D356" s="374">
        <f>$B356*'PERCENTAGE SHARING'!D317</f>
        <v>0</v>
      </c>
      <c r="E356" s="374">
        <f>$B356*'PERCENTAGE SHARING'!E317</f>
        <v>0</v>
      </c>
      <c r="F356" s="374">
        <f>$B356*'PERCENTAGE SHARING'!F317</f>
        <v>0</v>
      </c>
      <c r="G356" s="374">
        <f>$B356*'PERCENTAGE SHARING'!G317</f>
        <v>0</v>
      </c>
      <c r="H356" s="374">
        <f>$B356*'PERCENTAGE SHARING'!H317</f>
        <v>0</v>
      </c>
      <c r="I356" s="374">
        <f>$B356*'PERCENTAGE SHARING'!I317</f>
        <v>0</v>
      </c>
      <c r="J356" s="374">
        <f>$B356*'PERCENTAGE SHARING'!J317</f>
        <v>0</v>
      </c>
      <c r="K356" s="374">
        <f>$B356*'PERCENTAGE SHARING'!K317</f>
        <v>0</v>
      </c>
      <c r="L356" s="374">
        <f>$B356*'PERCENTAGE SHARING'!L317</f>
        <v>0</v>
      </c>
      <c r="M356" s="374">
        <f>$B356*'PERCENTAGE SHARING'!M317</f>
        <v>0</v>
      </c>
      <c r="N356" s="374">
        <f>$B356*'PERCENTAGE SHARING'!N317</f>
        <v>0</v>
      </c>
      <c r="O356" s="375">
        <f>$B356*'PERCENTAGE SHARING'!O317</f>
        <v>0</v>
      </c>
      <c r="P356" s="375">
        <f>$B356*'PERCENTAGE SHARING'!P317</f>
        <v>0</v>
      </c>
      <c r="Q356" s="375">
        <f>$B356*'PERCENTAGE SHARING'!Q317</f>
        <v>0</v>
      </c>
      <c r="R356" s="375">
        <f>$B356*'PERCENTAGE SHARING'!R317</f>
        <v>0</v>
      </c>
      <c r="S356" s="134"/>
      <c r="T356" s="134"/>
      <c r="U356" s="134"/>
      <c r="V356" s="134"/>
      <c r="W356" s="134"/>
      <c r="X356" s="134"/>
      <c r="Y356" s="134"/>
    </row>
    <row r="357" ht="22.5" customHeight="1">
      <c r="A357" s="186" t="str">
        <f>'PROP DAILY PNL'!A524</f>
        <v/>
      </c>
      <c r="B357" s="381"/>
      <c r="C357" s="374">
        <f>$B357*'PERCENTAGE SHARING'!C318</f>
        <v>0</v>
      </c>
      <c r="D357" s="374">
        <f>$B357*'PERCENTAGE SHARING'!D318</f>
        <v>0</v>
      </c>
      <c r="E357" s="374">
        <f>$B357*'PERCENTAGE SHARING'!E318</f>
        <v>0</v>
      </c>
      <c r="F357" s="374">
        <f>$B357*'PERCENTAGE SHARING'!F318</f>
        <v>0</v>
      </c>
      <c r="G357" s="374">
        <f>$B357*'PERCENTAGE SHARING'!G318</f>
        <v>0</v>
      </c>
      <c r="H357" s="374">
        <f>$B357*'PERCENTAGE SHARING'!H318</f>
        <v>0</v>
      </c>
      <c r="I357" s="374">
        <f>$B357*'PERCENTAGE SHARING'!I318</f>
        <v>0</v>
      </c>
      <c r="J357" s="374">
        <f>$B357*'PERCENTAGE SHARING'!J318</f>
        <v>0</v>
      </c>
      <c r="K357" s="374">
        <f>$B357*'PERCENTAGE SHARING'!K318</f>
        <v>0</v>
      </c>
      <c r="L357" s="374">
        <f>$B357*'PERCENTAGE SHARING'!L318</f>
        <v>0</v>
      </c>
      <c r="M357" s="374">
        <f>$B357*'PERCENTAGE SHARING'!M318</f>
        <v>0</v>
      </c>
      <c r="N357" s="374">
        <f>$B357*'PERCENTAGE SHARING'!N318</f>
        <v>0</v>
      </c>
      <c r="O357" s="375">
        <f>$B357*'PERCENTAGE SHARING'!O318</f>
        <v>0</v>
      </c>
      <c r="P357" s="375">
        <f>$B357*'PERCENTAGE SHARING'!P318</f>
        <v>0</v>
      </c>
      <c r="Q357" s="375">
        <f>$B357*'PERCENTAGE SHARING'!Q318</f>
        <v>0</v>
      </c>
      <c r="R357" s="375">
        <f>$B357*'PERCENTAGE SHARING'!R318</f>
        <v>0</v>
      </c>
      <c r="S357" s="134"/>
      <c r="T357" s="134"/>
      <c r="U357" s="134"/>
      <c r="V357" s="134"/>
      <c r="W357" s="134"/>
      <c r="X357" s="134"/>
      <c r="Y357" s="134"/>
    </row>
    <row r="358" ht="22.5" customHeight="1">
      <c r="A358" s="186" t="str">
        <f>'PROP DAILY PNL'!A525</f>
        <v/>
      </c>
      <c r="B358" s="381"/>
      <c r="C358" s="374">
        <f>$B358*'PERCENTAGE SHARING'!C319</f>
        <v>0</v>
      </c>
      <c r="D358" s="374">
        <f>$B358*'PERCENTAGE SHARING'!D319</f>
        <v>0</v>
      </c>
      <c r="E358" s="374">
        <f>$B358*'PERCENTAGE SHARING'!E319</f>
        <v>0</v>
      </c>
      <c r="F358" s="374">
        <f>$B358*'PERCENTAGE SHARING'!F319</f>
        <v>0</v>
      </c>
      <c r="G358" s="374">
        <f>$B358*'PERCENTAGE SHARING'!G319</f>
        <v>0</v>
      </c>
      <c r="H358" s="374">
        <f>$B358*'PERCENTAGE SHARING'!H319</f>
        <v>0</v>
      </c>
      <c r="I358" s="374">
        <f>$B358*'PERCENTAGE SHARING'!I319</f>
        <v>0</v>
      </c>
      <c r="J358" s="374">
        <f>$B358*'PERCENTAGE SHARING'!J319</f>
        <v>0</v>
      </c>
      <c r="K358" s="374">
        <f>$B358*'PERCENTAGE SHARING'!K319</f>
        <v>0</v>
      </c>
      <c r="L358" s="374">
        <f>$B358*'PERCENTAGE SHARING'!L319</f>
        <v>0</v>
      </c>
      <c r="M358" s="374">
        <f>$B358*'PERCENTAGE SHARING'!M319</f>
        <v>0</v>
      </c>
      <c r="N358" s="374">
        <f>$B358*'PERCENTAGE SHARING'!N319</f>
        <v>0</v>
      </c>
      <c r="O358" s="375">
        <f>$B358*'PERCENTAGE SHARING'!O319</f>
        <v>0</v>
      </c>
      <c r="P358" s="375">
        <f>$B358*'PERCENTAGE SHARING'!P319</f>
        <v>0</v>
      </c>
      <c r="Q358" s="375">
        <f>$B358*'PERCENTAGE SHARING'!Q319</f>
        <v>0</v>
      </c>
      <c r="R358" s="375">
        <f>$B358*'PERCENTAGE SHARING'!R319</f>
        <v>0</v>
      </c>
      <c r="S358" s="134"/>
      <c r="T358" s="134"/>
      <c r="U358" s="134"/>
      <c r="V358" s="134"/>
      <c r="W358" s="134"/>
      <c r="X358" s="134"/>
      <c r="Y358" s="134"/>
    </row>
    <row r="359" ht="22.5" customHeight="1">
      <c r="A359" s="186" t="str">
        <f>'PROP DAILY PNL'!A526</f>
        <v/>
      </c>
      <c r="B359" s="381"/>
      <c r="C359" s="374">
        <f>$B359*'PERCENTAGE SHARING'!C320</f>
        <v>0</v>
      </c>
      <c r="D359" s="374">
        <f>$B359*'PERCENTAGE SHARING'!D320</f>
        <v>0</v>
      </c>
      <c r="E359" s="374">
        <f>$B359*'PERCENTAGE SHARING'!E320</f>
        <v>0</v>
      </c>
      <c r="F359" s="374">
        <f>$B359*'PERCENTAGE SHARING'!F320</f>
        <v>0</v>
      </c>
      <c r="G359" s="374">
        <f>$B359*'PERCENTAGE SHARING'!G320</f>
        <v>0</v>
      </c>
      <c r="H359" s="374">
        <f>$B359*'PERCENTAGE SHARING'!H320</f>
        <v>0</v>
      </c>
      <c r="I359" s="374">
        <f>$B359*'PERCENTAGE SHARING'!I320</f>
        <v>0</v>
      </c>
      <c r="J359" s="374">
        <f>$B359*'PERCENTAGE SHARING'!J320</f>
        <v>0</v>
      </c>
      <c r="K359" s="374">
        <f>$B359*'PERCENTAGE SHARING'!K320</f>
        <v>0</v>
      </c>
      <c r="L359" s="374">
        <f>$B359*'PERCENTAGE SHARING'!L320</f>
        <v>0</v>
      </c>
      <c r="M359" s="374">
        <f>$B359*'PERCENTAGE SHARING'!M320</f>
        <v>0</v>
      </c>
      <c r="N359" s="374">
        <f>$B359*'PERCENTAGE SHARING'!N320</f>
        <v>0</v>
      </c>
      <c r="O359" s="375">
        <f>$B359*'PERCENTAGE SHARING'!O320</f>
        <v>0</v>
      </c>
      <c r="P359" s="375">
        <f>$B359*'PERCENTAGE SHARING'!P320</f>
        <v>0</v>
      </c>
      <c r="Q359" s="375">
        <f>$B359*'PERCENTAGE SHARING'!Q320</f>
        <v>0</v>
      </c>
      <c r="R359" s="375">
        <f>$B359*'PERCENTAGE SHARING'!R320</f>
        <v>0</v>
      </c>
      <c r="S359" s="134"/>
      <c r="T359" s="134"/>
      <c r="U359" s="134"/>
      <c r="V359" s="134"/>
      <c r="W359" s="134"/>
      <c r="X359" s="134"/>
      <c r="Y359" s="134"/>
    </row>
    <row r="360" ht="22.5" customHeight="1">
      <c r="A360" s="186" t="str">
        <f>'PROP DAILY PNL'!A527</f>
        <v/>
      </c>
      <c r="B360" s="381"/>
      <c r="C360" s="374">
        <f>$B360*'PERCENTAGE SHARING'!C321</f>
        <v>0</v>
      </c>
      <c r="D360" s="374">
        <f>$B360*'PERCENTAGE SHARING'!D321</f>
        <v>0</v>
      </c>
      <c r="E360" s="374">
        <f>$B360*'PERCENTAGE SHARING'!E321</f>
        <v>0</v>
      </c>
      <c r="F360" s="374">
        <f>$B360*'PERCENTAGE SHARING'!F321</f>
        <v>0</v>
      </c>
      <c r="G360" s="374">
        <f>$B360*'PERCENTAGE SHARING'!G321</f>
        <v>0</v>
      </c>
      <c r="H360" s="374">
        <f>$B360*'PERCENTAGE SHARING'!H321</f>
        <v>0</v>
      </c>
      <c r="I360" s="374">
        <f>$B360*'PERCENTAGE SHARING'!I321</f>
        <v>0</v>
      </c>
      <c r="J360" s="374">
        <f>$B360*'PERCENTAGE SHARING'!J321</f>
        <v>0</v>
      </c>
      <c r="K360" s="374">
        <f>$B360*'PERCENTAGE SHARING'!K321</f>
        <v>0</v>
      </c>
      <c r="L360" s="374">
        <f>$B360*'PERCENTAGE SHARING'!L321</f>
        <v>0</v>
      </c>
      <c r="M360" s="374">
        <f>$B360*'PERCENTAGE SHARING'!M321</f>
        <v>0</v>
      </c>
      <c r="N360" s="374">
        <f>$B360*'PERCENTAGE SHARING'!N321</f>
        <v>0</v>
      </c>
      <c r="O360" s="375">
        <f>$B360*'PERCENTAGE SHARING'!O321</f>
        <v>0</v>
      </c>
      <c r="P360" s="375">
        <f>$B360*'PERCENTAGE SHARING'!P321</f>
        <v>0</v>
      </c>
      <c r="Q360" s="375">
        <f>$B360*'PERCENTAGE SHARING'!Q321</f>
        <v>0</v>
      </c>
      <c r="R360" s="375">
        <f>$B360*'PERCENTAGE SHARING'!R321</f>
        <v>0</v>
      </c>
      <c r="S360" s="134"/>
      <c r="T360" s="134"/>
      <c r="U360" s="134"/>
      <c r="V360" s="134"/>
      <c r="W360" s="134"/>
      <c r="X360" s="134"/>
      <c r="Y360" s="134"/>
    </row>
    <row r="361" ht="22.5" customHeight="1">
      <c r="A361" s="186" t="str">
        <f>'PROP DAILY PNL'!A528</f>
        <v/>
      </c>
      <c r="B361" s="381"/>
      <c r="C361" s="374">
        <f>$B361*'PERCENTAGE SHARING'!C322</f>
        <v>0</v>
      </c>
      <c r="D361" s="374">
        <f>$B361*'PERCENTAGE SHARING'!D322</f>
        <v>0</v>
      </c>
      <c r="E361" s="374">
        <f>$B361*'PERCENTAGE SHARING'!E322</f>
        <v>0</v>
      </c>
      <c r="F361" s="374">
        <f>$B361*'PERCENTAGE SHARING'!F322</f>
        <v>0</v>
      </c>
      <c r="G361" s="374">
        <f>$B361*'PERCENTAGE SHARING'!G322</f>
        <v>0</v>
      </c>
      <c r="H361" s="374">
        <f>$B361*'PERCENTAGE SHARING'!H322</f>
        <v>0</v>
      </c>
      <c r="I361" s="374">
        <f>$B361*'PERCENTAGE SHARING'!I322</f>
        <v>0</v>
      </c>
      <c r="J361" s="374">
        <f>$B361*'PERCENTAGE SHARING'!J322</f>
        <v>0</v>
      </c>
      <c r="K361" s="374">
        <f>$B361*'PERCENTAGE SHARING'!K322</f>
        <v>0</v>
      </c>
      <c r="L361" s="374">
        <f>$B361*'PERCENTAGE SHARING'!L322</f>
        <v>0</v>
      </c>
      <c r="M361" s="374">
        <f>$B361*'PERCENTAGE SHARING'!M322</f>
        <v>0</v>
      </c>
      <c r="N361" s="374">
        <f>$B361*'PERCENTAGE SHARING'!N322</f>
        <v>0</v>
      </c>
      <c r="O361" s="375">
        <f>$B361*'PERCENTAGE SHARING'!O322</f>
        <v>0</v>
      </c>
      <c r="P361" s="375">
        <f>$B361*'PERCENTAGE SHARING'!P322</f>
        <v>0</v>
      </c>
      <c r="Q361" s="375">
        <f>$B361*'PERCENTAGE SHARING'!Q322</f>
        <v>0</v>
      </c>
      <c r="R361" s="375">
        <f>$B361*'PERCENTAGE SHARING'!R322</f>
        <v>0</v>
      </c>
      <c r="S361" s="134"/>
      <c r="T361" s="134"/>
      <c r="U361" s="134"/>
      <c r="V361" s="134"/>
      <c r="W361" s="134"/>
      <c r="X361" s="134"/>
      <c r="Y361" s="134"/>
    </row>
    <row r="362" ht="22.5" customHeight="1">
      <c r="A362" s="186" t="str">
        <f>'PROP DAILY PNL'!A529</f>
        <v/>
      </c>
      <c r="B362" s="381"/>
      <c r="C362" s="374">
        <f>$B362*'PERCENTAGE SHARING'!C323</f>
        <v>0</v>
      </c>
      <c r="D362" s="374">
        <f>$B362*'PERCENTAGE SHARING'!D323</f>
        <v>0</v>
      </c>
      <c r="E362" s="374">
        <f>$B362*'PERCENTAGE SHARING'!E323</f>
        <v>0</v>
      </c>
      <c r="F362" s="374">
        <f>$B362*'PERCENTAGE SHARING'!F323</f>
        <v>0</v>
      </c>
      <c r="G362" s="374">
        <f>$B362*'PERCENTAGE SHARING'!G323</f>
        <v>0</v>
      </c>
      <c r="H362" s="374">
        <f>$B362*'PERCENTAGE SHARING'!H323</f>
        <v>0</v>
      </c>
      <c r="I362" s="374">
        <f>$B362*'PERCENTAGE SHARING'!I323</f>
        <v>0</v>
      </c>
      <c r="J362" s="374">
        <f>$B362*'PERCENTAGE SHARING'!J323</f>
        <v>0</v>
      </c>
      <c r="K362" s="374">
        <f>$B362*'PERCENTAGE SHARING'!K323</f>
        <v>0</v>
      </c>
      <c r="L362" s="374">
        <f>$B362*'PERCENTAGE SHARING'!L323</f>
        <v>0</v>
      </c>
      <c r="M362" s="374">
        <f>$B362*'PERCENTAGE SHARING'!M323</f>
        <v>0</v>
      </c>
      <c r="N362" s="374">
        <f>$B362*'PERCENTAGE SHARING'!N323</f>
        <v>0</v>
      </c>
      <c r="O362" s="375">
        <f>$B362*'PERCENTAGE SHARING'!O323</f>
        <v>0</v>
      </c>
      <c r="P362" s="375">
        <f>$B362*'PERCENTAGE SHARING'!P323</f>
        <v>0</v>
      </c>
      <c r="Q362" s="375">
        <f>$B362*'PERCENTAGE SHARING'!Q323</f>
        <v>0</v>
      </c>
      <c r="R362" s="375">
        <f>$B362*'PERCENTAGE SHARING'!R323</f>
        <v>0</v>
      </c>
      <c r="S362" s="134"/>
      <c r="T362" s="134"/>
      <c r="U362" s="134"/>
      <c r="V362" s="134"/>
      <c r="W362" s="134"/>
      <c r="X362" s="134"/>
      <c r="Y362" s="134"/>
    </row>
    <row r="363" ht="22.5" customHeight="1">
      <c r="A363" s="186" t="str">
        <f>'PROP DAILY PNL'!A530</f>
        <v/>
      </c>
      <c r="B363" s="381"/>
      <c r="C363" s="374">
        <f>$B363*'PERCENTAGE SHARING'!C324</f>
        <v>0</v>
      </c>
      <c r="D363" s="374">
        <f>$B363*'PERCENTAGE SHARING'!D324</f>
        <v>0</v>
      </c>
      <c r="E363" s="374">
        <f>$B363*'PERCENTAGE SHARING'!E324</f>
        <v>0</v>
      </c>
      <c r="F363" s="374">
        <f>$B363*'PERCENTAGE SHARING'!F324</f>
        <v>0</v>
      </c>
      <c r="G363" s="374">
        <f>$B363*'PERCENTAGE SHARING'!G324</f>
        <v>0</v>
      </c>
      <c r="H363" s="374">
        <f>$B363*'PERCENTAGE SHARING'!H324</f>
        <v>0</v>
      </c>
      <c r="I363" s="374">
        <f>$B363*'PERCENTAGE SHARING'!I324</f>
        <v>0</v>
      </c>
      <c r="J363" s="374">
        <f>$B363*'PERCENTAGE SHARING'!J324</f>
        <v>0</v>
      </c>
      <c r="K363" s="374">
        <f>$B363*'PERCENTAGE SHARING'!K324</f>
        <v>0</v>
      </c>
      <c r="L363" s="374">
        <f>$B363*'PERCENTAGE SHARING'!L324</f>
        <v>0</v>
      </c>
      <c r="M363" s="374">
        <f>$B363*'PERCENTAGE SHARING'!M324</f>
        <v>0</v>
      </c>
      <c r="N363" s="374">
        <f>$B363*'PERCENTAGE SHARING'!N324</f>
        <v>0</v>
      </c>
      <c r="O363" s="375">
        <f>$B363*'PERCENTAGE SHARING'!O324</f>
        <v>0</v>
      </c>
      <c r="P363" s="375">
        <f>$B363*'PERCENTAGE SHARING'!P324</f>
        <v>0</v>
      </c>
      <c r="Q363" s="375">
        <f>$B363*'PERCENTAGE SHARING'!Q324</f>
        <v>0</v>
      </c>
      <c r="R363" s="375">
        <f>$B363*'PERCENTAGE SHARING'!R324</f>
        <v>0</v>
      </c>
      <c r="S363" s="134"/>
      <c r="T363" s="134"/>
      <c r="U363" s="134"/>
      <c r="V363" s="134"/>
      <c r="W363" s="134"/>
      <c r="X363" s="134"/>
      <c r="Y363" s="134"/>
    </row>
    <row r="364" ht="22.5" customHeight="1">
      <c r="A364" s="186" t="str">
        <f>'PROP DAILY PNL'!A531</f>
        <v/>
      </c>
      <c r="B364" s="381"/>
      <c r="C364" s="374">
        <f>$B364*'PERCENTAGE SHARING'!C325</f>
        <v>0</v>
      </c>
      <c r="D364" s="374">
        <f>$B364*'PERCENTAGE SHARING'!D325</f>
        <v>0</v>
      </c>
      <c r="E364" s="374">
        <f>$B364*'PERCENTAGE SHARING'!E325</f>
        <v>0</v>
      </c>
      <c r="F364" s="374">
        <f>$B364*'PERCENTAGE SHARING'!F325</f>
        <v>0</v>
      </c>
      <c r="G364" s="374">
        <f>$B364*'PERCENTAGE SHARING'!G325</f>
        <v>0</v>
      </c>
      <c r="H364" s="374">
        <f>$B364*'PERCENTAGE SHARING'!H325</f>
        <v>0</v>
      </c>
      <c r="I364" s="374">
        <f>$B364*'PERCENTAGE SHARING'!I325</f>
        <v>0</v>
      </c>
      <c r="J364" s="374">
        <f>$B364*'PERCENTAGE SHARING'!J325</f>
        <v>0</v>
      </c>
      <c r="K364" s="374">
        <f>$B364*'PERCENTAGE SHARING'!K325</f>
        <v>0</v>
      </c>
      <c r="L364" s="374">
        <f>$B364*'PERCENTAGE SHARING'!L325</f>
        <v>0</v>
      </c>
      <c r="M364" s="374">
        <f>$B364*'PERCENTAGE SHARING'!M325</f>
        <v>0</v>
      </c>
      <c r="N364" s="374">
        <f>$B364*'PERCENTAGE SHARING'!N325</f>
        <v>0</v>
      </c>
      <c r="O364" s="375">
        <f>$B364*'PERCENTAGE SHARING'!O325</f>
        <v>0</v>
      </c>
      <c r="P364" s="375">
        <f>$B364*'PERCENTAGE SHARING'!P325</f>
        <v>0</v>
      </c>
      <c r="Q364" s="375">
        <f>$B364*'PERCENTAGE SHARING'!Q325</f>
        <v>0</v>
      </c>
      <c r="R364" s="375">
        <f>$B364*'PERCENTAGE SHARING'!R325</f>
        <v>0</v>
      </c>
      <c r="S364" s="134"/>
      <c r="T364" s="134"/>
      <c r="U364" s="134"/>
      <c r="V364" s="134"/>
      <c r="W364" s="134"/>
      <c r="X364" s="134"/>
      <c r="Y364" s="134"/>
    </row>
    <row r="365" ht="22.5" customHeight="1">
      <c r="A365" s="186" t="str">
        <f>'PROP DAILY PNL'!A532</f>
        <v/>
      </c>
      <c r="B365" s="381"/>
      <c r="C365" s="374">
        <f>$B365*'PERCENTAGE SHARING'!C326</f>
        <v>0</v>
      </c>
      <c r="D365" s="374">
        <f>$B365*'PERCENTAGE SHARING'!D326</f>
        <v>0</v>
      </c>
      <c r="E365" s="374">
        <f>$B365*'PERCENTAGE SHARING'!E326</f>
        <v>0</v>
      </c>
      <c r="F365" s="374">
        <f>$B365*'PERCENTAGE SHARING'!F326</f>
        <v>0</v>
      </c>
      <c r="G365" s="374">
        <f>$B365*'PERCENTAGE SHARING'!G326</f>
        <v>0</v>
      </c>
      <c r="H365" s="374">
        <f>$B365*'PERCENTAGE SHARING'!H326</f>
        <v>0</v>
      </c>
      <c r="I365" s="374">
        <f>$B365*'PERCENTAGE SHARING'!I326</f>
        <v>0</v>
      </c>
      <c r="J365" s="374">
        <f>$B365*'PERCENTAGE SHARING'!J326</f>
        <v>0</v>
      </c>
      <c r="K365" s="374">
        <f>$B365*'PERCENTAGE SHARING'!K326</f>
        <v>0</v>
      </c>
      <c r="L365" s="374">
        <f>$B365*'PERCENTAGE SHARING'!L326</f>
        <v>0</v>
      </c>
      <c r="M365" s="374">
        <f>$B365*'PERCENTAGE SHARING'!M326</f>
        <v>0</v>
      </c>
      <c r="N365" s="374">
        <f>$B365*'PERCENTAGE SHARING'!N326</f>
        <v>0</v>
      </c>
      <c r="O365" s="375">
        <f>$B365*'PERCENTAGE SHARING'!O326</f>
        <v>0</v>
      </c>
      <c r="P365" s="375">
        <f>$B365*'PERCENTAGE SHARING'!P326</f>
        <v>0</v>
      </c>
      <c r="Q365" s="375">
        <f>$B365*'PERCENTAGE SHARING'!Q326</f>
        <v>0</v>
      </c>
      <c r="R365" s="375">
        <f>$B365*'PERCENTAGE SHARING'!R326</f>
        <v>0</v>
      </c>
      <c r="S365" s="134"/>
      <c r="T365" s="134"/>
      <c r="U365" s="134"/>
      <c r="V365" s="134"/>
      <c r="W365" s="134"/>
      <c r="X365" s="134"/>
      <c r="Y365" s="134"/>
    </row>
    <row r="366" ht="22.5" customHeight="1">
      <c r="A366" s="186" t="str">
        <f>'PROP DAILY PNL'!A533</f>
        <v/>
      </c>
      <c r="B366" s="381"/>
      <c r="C366" s="374">
        <f>$B366*'PERCENTAGE SHARING'!C327</f>
        <v>0</v>
      </c>
      <c r="D366" s="374">
        <f>$B366*'PERCENTAGE SHARING'!D327</f>
        <v>0</v>
      </c>
      <c r="E366" s="374">
        <f>$B366*'PERCENTAGE SHARING'!E327</f>
        <v>0</v>
      </c>
      <c r="F366" s="374">
        <f>$B366*'PERCENTAGE SHARING'!F327</f>
        <v>0</v>
      </c>
      <c r="G366" s="374">
        <f>$B366*'PERCENTAGE SHARING'!G327</f>
        <v>0</v>
      </c>
      <c r="H366" s="374">
        <f>$B366*'PERCENTAGE SHARING'!H327</f>
        <v>0</v>
      </c>
      <c r="I366" s="374">
        <f>$B366*'PERCENTAGE SHARING'!I327</f>
        <v>0</v>
      </c>
      <c r="J366" s="374">
        <f>$B366*'PERCENTAGE SHARING'!J327</f>
        <v>0</v>
      </c>
      <c r="K366" s="374">
        <f>$B366*'PERCENTAGE SHARING'!K327</f>
        <v>0</v>
      </c>
      <c r="L366" s="374">
        <f>$B366*'PERCENTAGE SHARING'!L327</f>
        <v>0</v>
      </c>
      <c r="M366" s="374">
        <f>$B366*'PERCENTAGE SHARING'!M327</f>
        <v>0</v>
      </c>
      <c r="N366" s="374">
        <f>$B366*'PERCENTAGE SHARING'!N327</f>
        <v>0</v>
      </c>
      <c r="O366" s="375">
        <f>$B366*'PERCENTAGE SHARING'!O327</f>
        <v>0</v>
      </c>
      <c r="P366" s="375">
        <f>$B366*'PERCENTAGE SHARING'!P327</f>
        <v>0</v>
      </c>
      <c r="Q366" s="375">
        <f>$B366*'PERCENTAGE SHARING'!Q327</f>
        <v>0</v>
      </c>
      <c r="R366" s="375">
        <f>$B366*'PERCENTAGE SHARING'!R327</f>
        <v>0</v>
      </c>
      <c r="S366" s="134"/>
      <c r="T366" s="134"/>
      <c r="U366" s="134"/>
      <c r="V366" s="134"/>
      <c r="W366" s="134"/>
      <c r="X366" s="134"/>
      <c r="Y366" s="134"/>
    </row>
    <row r="367" ht="22.5" customHeight="1">
      <c r="A367" s="186" t="str">
        <f>'PROP DAILY PNL'!A534</f>
        <v/>
      </c>
      <c r="B367" s="381"/>
      <c r="C367" s="374">
        <f>$B367*'PERCENTAGE SHARING'!C328</f>
        <v>0</v>
      </c>
      <c r="D367" s="374">
        <f>$B367*'PERCENTAGE SHARING'!D328</f>
        <v>0</v>
      </c>
      <c r="E367" s="374">
        <f>$B367*'PERCENTAGE SHARING'!E328</f>
        <v>0</v>
      </c>
      <c r="F367" s="374">
        <f>$B367*'PERCENTAGE SHARING'!F328</f>
        <v>0</v>
      </c>
      <c r="G367" s="374">
        <f>$B367*'PERCENTAGE SHARING'!G328</f>
        <v>0</v>
      </c>
      <c r="H367" s="374">
        <f>$B367*'PERCENTAGE SHARING'!H328</f>
        <v>0</v>
      </c>
      <c r="I367" s="374">
        <f>$B367*'PERCENTAGE SHARING'!I328</f>
        <v>0</v>
      </c>
      <c r="J367" s="374">
        <f>$B367*'PERCENTAGE SHARING'!J328</f>
        <v>0</v>
      </c>
      <c r="K367" s="374">
        <f>$B367*'PERCENTAGE SHARING'!K328</f>
        <v>0</v>
      </c>
      <c r="L367" s="374">
        <f>$B367*'PERCENTAGE SHARING'!L328</f>
        <v>0</v>
      </c>
      <c r="M367" s="374">
        <f>$B367*'PERCENTAGE SHARING'!M328</f>
        <v>0</v>
      </c>
      <c r="N367" s="374">
        <f>$B367*'PERCENTAGE SHARING'!N328</f>
        <v>0</v>
      </c>
      <c r="O367" s="375">
        <f>$B367*'PERCENTAGE SHARING'!O328</f>
        <v>0</v>
      </c>
      <c r="P367" s="375">
        <f>$B367*'PERCENTAGE SHARING'!P328</f>
        <v>0</v>
      </c>
      <c r="Q367" s="375">
        <f>$B367*'PERCENTAGE SHARING'!Q328</f>
        <v>0</v>
      </c>
      <c r="R367" s="375">
        <f>$B367*'PERCENTAGE SHARING'!R328</f>
        <v>0</v>
      </c>
      <c r="S367" s="134"/>
      <c r="T367" s="134"/>
      <c r="U367" s="134"/>
      <c r="V367" s="134"/>
      <c r="W367" s="134"/>
      <c r="X367" s="134"/>
      <c r="Y367" s="134"/>
    </row>
    <row r="368" ht="22.5" customHeight="1">
      <c r="A368" s="186" t="str">
        <f>'PROP DAILY PNL'!A535</f>
        <v/>
      </c>
      <c r="B368" s="381"/>
      <c r="C368" s="374">
        <f>$B368*'PERCENTAGE SHARING'!C329</f>
        <v>0</v>
      </c>
      <c r="D368" s="374">
        <f>$B368*'PERCENTAGE SHARING'!D329</f>
        <v>0</v>
      </c>
      <c r="E368" s="374">
        <f>$B368*'PERCENTAGE SHARING'!E329</f>
        <v>0</v>
      </c>
      <c r="F368" s="374">
        <f>$B368*'PERCENTAGE SHARING'!F329</f>
        <v>0</v>
      </c>
      <c r="G368" s="374">
        <f>$B368*'PERCENTAGE SHARING'!G329</f>
        <v>0</v>
      </c>
      <c r="H368" s="374">
        <f>$B368*'PERCENTAGE SHARING'!H329</f>
        <v>0</v>
      </c>
      <c r="I368" s="374">
        <f>$B368*'PERCENTAGE SHARING'!I329</f>
        <v>0</v>
      </c>
      <c r="J368" s="374">
        <f>$B368*'PERCENTAGE SHARING'!J329</f>
        <v>0</v>
      </c>
      <c r="K368" s="374">
        <f>$B368*'PERCENTAGE SHARING'!K329</f>
        <v>0</v>
      </c>
      <c r="L368" s="374">
        <f>$B368*'PERCENTAGE SHARING'!L329</f>
        <v>0</v>
      </c>
      <c r="M368" s="374">
        <f>$B368*'PERCENTAGE SHARING'!M329</f>
        <v>0</v>
      </c>
      <c r="N368" s="374">
        <f>$B368*'PERCENTAGE SHARING'!N329</f>
        <v>0</v>
      </c>
      <c r="O368" s="375">
        <f>$B368*'PERCENTAGE SHARING'!O329</f>
        <v>0</v>
      </c>
      <c r="P368" s="375">
        <f>$B368*'PERCENTAGE SHARING'!P329</f>
        <v>0</v>
      </c>
      <c r="Q368" s="375">
        <f>$B368*'PERCENTAGE SHARING'!Q329</f>
        <v>0</v>
      </c>
      <c r="R368" s="375">
        <f>$B368*'PERCENTAGE SHARING'!R329</f>
        <v>0</v>
      </c>
      <c r="S368" s="134"/>
      <c r="T368" s="134"/>
      <c r="U368" s="134"/>
      <c r="V368" s="134"/>
      <c r="W368" s="134"/>
      <c r="X368" s="134"/>
      <c r="Y368" s="134"/>
    </row>
    <row r="369" ht="22.5" customHeight="1">
      <c r="A369" s="186" t="str">
        <f>'PROP DAILY PNL'!A536</f>
        <v/>
      </c>
      <c r="B369" s="381"/>
      <c r="C369" s="374">
        <f>$B369*'PERCENTAGE SHARING'!C330</f>
        <v>0</v>
      </c>
      <c r="D369" s="374">
        <f>$B369*'PERCENTAGE SHARING'!D330</f>
        <v>0</v>
      </c>
      <c r="E369" s="374">
        <f>$B369*'PERCENTAGE SHARING'!E330</f>
        <v>0</v>
      </c>
      <c r="F369" s="374">
        <f>$B369*'PERCENTAGE SHARING'!F330</f>
        <v>0</v>
      </c>
      <c r="G369" s="374">
        <f>$B369*'PERCENTAGE SHARING'!G330</f>
        <v>0</v>
      </c>
      <c r="H369" s="374">
        <f>$B369*'PERCENTAGE SHARING'!H330</f>
        <v>0</v>
      </c>
      <c r="I369" s="374">
        <f>$B369*'PERCENTAGE SHARING'!I330</f>
        <v>0</v>
      </c>
      <c r="J369" s="374">
        <f>$B369*'PERCENTAGE SHARING'!J330</f>
        <v>0</v>
      </c>
      <c r="K369" s="374">
        <f>$B369*'PERCENTAGE SHARING'!K330</f>
        <v>0</v>
      </c>
      <c r="L369" s="374">
        <f>$B369*'PERCENTAGE SHARING'!L330</f>
        <v>0</v>
      </c>
      <c r="M369" s="374">
        <f>$B369*'PERCENTAGE SHARING'!M330</f>
        <v>0</v>
      </c>
      <c r="N369" s="374">
        <f>$B369*'PERCENTAGE SHARING'!N330</f>
        <v>0</v>
      </c>
      <c r="O369" s="375">
        <f>$B369*'PERCENTAGE SHARING'!O330</f>
        <v>0</v>
      </c>
      <c r="P369" s="375">
        <f>$B369*'PERCENTAGE SHARING'!P330</f>
        <v>0</v>
      </c>
      <c r="Q369" s="375">
        <f>$B369*'PERCENTAGE SHARING'!Q330</f>
        <v>0</v>
      </c>
      <c r="R369" s="375">
        <f>$B369*'PERCENTAGE SHARING'!R330</f>
        <v>0</v>
      </c>
      <c r="S369" s="134"/>
      <c r="T369" s="134"/>
      <c r="U369" s="134"/>
      <c r="V369" s="134"/>
      <c r="W369" s="134"/>
      <c r="X369" s="134"/>
      <c r="Y369" s="134"/>
    </row>
    <row r="370" ht="22.5" customHeight="1">
      <c r="A370" s="186" t="str">
        <f>'PROP DAILY PNL'!A537</f>
        <v/>
      </c>
      <c r="B370" s="381"/>
      <c r="C370" s="374">
        <f>$B370*'PERCENTAGE SHARING'!C331</f>
        <v>0</v>
      </c>
      <c r="D370" s="374">
        <f>$B370*'PERCENTAGE SHARING'!D331</f>
        <v>0</v>
      </c>
      <c r="E370" s="374">
        <f>$B370*'PERCENTAGE SHARING'!E331</f>
        <v>0</v>
      </c>
      <c r="F370" s="374">
        <f>$B370*'PERCENTAGE SHARING'!F331</f>
        <v>0</v>
      </c>
      <c r="G370" s="374">
        <f>$B370*'PERCENTAGE SHARING'!G331</f>
        <v>0</v>
      </c>
      <c r="H370" s="374">
        <f>$B370*'PERCENTAGE SHARING'!H331</f>
        <v>0</v>
      </c>
      <c r="I370" s="374">
        <f>$B370*'PERCENTAGE SHARING'!I331</f>
        <v>0</v>
      </c>
      <c r="J370" s="374">
        <f>$B370*'PERCENTAGE SHARING'!J331</f>
        <v>0</v>
      </c>
      <c r="K370" s="374">
        <f>$B370*'PERCENTAGE SHARING'!K331</f>
        <v>0</v>
      </c>
      <c r="L370" s="374">
        <f>$B370*'PERCENTAGE SHARING'!L331</f>
        <v>0</v>
      </c>
      <c r="M370" s="374">
        <f>$B370*'PERCENTAGE SHARING'!M331</f>
        <v>0</v>
      </c>
      <c r="N370" s="374">
        <f>$B370*'PERCENTAGE SHARING'!N331</f>
        <v>0</v>
      </c>
      <c r="O370" s="375">
        <f>$B370*'PERCENTAGE SHARING'!O331</f>
        <v>0</v>
      </c>
      <c r="P370" s="375">
        <f>$B370*'PERCENTAGE SHARING'!P331</f>
        <v>0</v>
      </c>
      <c r="Q370" s="375">
        <f>$B370*'PERCENTAGE SHARING'!Q331</f>
        <v>0</v>
      </c>
      <c r="R370" s="375">
        <f>$B370*'PERCENTAGE SHARING'!R331</f>
        <v>0</v>
      </c>
      <c r="S370" s="134"/>
      <c r="T370" s="134"/>
      <c r="U370" s="134"/>
      <c r="V370" s="134"/>
      <c r="W370" s="134"/>
      <c r="X370" s="134"/>
      <c r="Y370" s="134"/>
    </row>
    <row r="371" ht="22.5" customHeight="1">
      <c r="A371" s="186" t="str">
        <f>'PROP DAILY PNL'!A538</f>
        <v/>
      </c>
      <c r="B371" s="381"/>
      <c r="C371" s="374">
        <f>$B371*'PERCENTAGE SHARING'!C332</f>
        <v>0</v>
      </c>
      <c r="D371" s="374">
        <f>$B371*'PERCENTAGE SHARING'!D332</f>
        <v>0</v>
      </c>
      <c r="E371" s="374">
        <f>$B371*'PERCENTAGE SHARING'!E332</f>
        <v>0</v>
      </c>
      <c r="F371" s="374">
        <f>$B371*'PERCENTAGE SHARING'!F332</f>
        <v>0</v>
      </c>
      <c r="G371" s="374">
        <f>$B371*'PERCENTAGE SHARING'!G332</f>
        <v>0</v>
      </c>
      <c r="H371" s="374">
        <f>$B371*'PERCENTAGE SHARING'!H332</f>
        <v>0</v>
      </c>
      <c r="I371" s="374">
        <f>$B371*'PERCENTAGE SHARING'!I332</f>
        <v>0</v>
      </c>
      <c r="J371" s="374">
        <f>$B371*'PERCENTAGE SHARING'!J332</f>
        <v>0</v>
      </c>
      <c r="K371" s="374">
        <f>$B371*'PERCENTAGE SHARING'!K332</f>
        <v>0</v>
      </c>
      <c r="L371" s="374">
        <f>$B371*'PERCENTAGE SHARING'!L332</f>
        <v>0</v>
      </c>
      <c r="M371" s="374">
        <f>$B371*'PERCENTAGE SHARING'!M332</f>
        <v>0</v>
      </c>
      <c r="N371" s="374">
        <f>$B371*'PERCENTAGE SHARING'!N332</f>
        <v>0</v>
      </c>
      <c r="O371" s="375">
        <f>$B371*'PERCENTAGE SHARING'!O332</f>
        <v>0</v>
      </c>
      <c r="P371" s="375">
        <f>$B371*'PERCENTAGE SHARING'!P332</f>
        <v>0</v>
      </c>
      <c r="Q371" s="375">
        <f>$B371*'PERCENTAGE SHARING'!Q332</f>
        <v>0</v>
      </c>
      <c r="R371" s="375">
        <f>$B371*'PERCENTAGE SHARING'!R332</f>
        <v>0</v>
      </c>
      <c r="S371" s="134"/>
      <c r="T371" s="134"/>
      <c r="U371" s="134"/>
      <c r="V371" s="134"/>
      <c r="W371" s="134"/>
      <c r="X371" s="134"/>
      <c r="Y371" s="134"/>
    </row>
    <row r="372" ht="22.5" customHeight="1">
      <c r="A372" s="186" t="str">
        <f>'PROP DAILY PNL'!A539</f>
        <v/>
      </c>
      <c r="B372" s="381"/>
      <c r="C372" s="374">
        <f>$B372*'PERCENTAGE SHARING'!C333</f>
        <v>0</v>
      </c>
      <c r="D372" s="374">
        <f>$B372*'PERCENTAGE SHARING'!D333</f>
        <v>0</v>
      </c>
      <c r="E372" s="374">
        <f>$B372*'PERCENTAGE SHARING'!E333</f>
        <v>0</v>
      </c>
      <c r="F372" s="374">
        <f>$B372*'PERCENTAGE SHARING'!F333</f>
        <v>0</v>
      </c>
      <c r="G372" s="374">
        <f>$B372*'PERCENTAGE SHARING'!G333</f>
        <v>0</v>
      </c>
      <c r="H372" s="374">
        <f>$B372*'PERCENTAGE SHARING'!H333</f>
        <v>0</v>
      </c>
      <c r="I372" s="374">
        <f>$B372*'PERCENTAGE SHARING'!I333</f>
        <v>0</v>
      </c>
      <c r="J372" s="374">
        <f>$B372*'PERCENTAGE SHARING'!J333</f>
        <v>0</v>
      </c>
      <c r="K372" s="374">
        <f>$B372*'PERCENTAGE SHARING'!K333</f>
        <v>0</v>
      </c>
      <c r="L372" s="374">
        <f>$B372*'PERCENTAGE SHARING'!L333</f>
        <v>0</v>
      </c>
      <c r="M372" s="374">
        <f>$B372*'PERCENTAGE SHARING'!M333</f>
        <v>0</v>
      </c>
      <c r="N372" s="374">
        <f>$B372*'PERCENTAGE SHARING'!N333</f>
        <v>0</v>
      </c>
      <c r="O372" s="375">
        <f>$B372*'PERCENTAGE SHARING'!O333</f>
        <v>0</v>
      </c>
      <c r="P372" s="375">
        <f>$B372*'PERCENTAGE SHARING'!P333</f>
        <v>0</v>
      </c>
      <c r="Q372" s="375">
        <f>$B372*'PERCENTAGE SHARING'!Q333</f>
        <v>0</v>
      </c>
      <c r="R372" s="375">
        <f>$B372*'PERCENTAGE SHARING'!R333</f>
        <v>0</v>
      </c>
      <c r="S372" s="134"/>
      <c r="T372" s="134"/>
      <c r="U372" s="134"/>
      <c r="V372" s="134"/>
      <c r="W372" s="134"/>
      <c r="X372" s="134"/>
      <c r="Y372" s="134"/>
    </row>
    <row r="373" ht="22.5" customHeight="1">
      <c r="A373" s="186" t="str">
        <f>'PROP DAILY PNL'!A540</f>
        <v/>
      </c>
      <c r="B373" s="381"/>
      <c r="C373" s="374">
        <f>$B373*'PERCENTAGE SHARING'!C334</f>
        <v>0</v>
      </c>
      <c r="D373" s="374">
        <f>$B373*'PERCENTAGE SHARING'!D334</f>
        <v>0</v>
      </c>
      <c r="E373" s="374">
        <f>$B373*'PERCENTAGE SHARING'!E334</f>
        <v>0</v>
      </c>
      <c r="F373" s="374">
        <f>$B373*'PERCENTAGE SHARING'!F334</f>
        <v>0</v>
      </c>
      <c r="G373" s="374">
        <f>$B373*'PERCENTAGE SHARING'!G334</f>
        <v>0</v>
      </c>
      <c r="H373" s="374">
        <f>$B373*'PERCENTAGE SHARING'!H334</f>
        <v>0</v>
      </c>
      <c r="I373" s="374">
        <f>$B373*'PERCENTAGE SHARING'!I334</f>
        <v>0</v>
      </c>
      <c r="J373" s="374">
        <f>$B373*'PERCENTAGE SHARING'!J334</f>
        <v>0</v>
      </c>
      <c r="K373" s="374">
        <f>$B373*'PERCENTAGE SHARING'!K334</f>
        <v>0</v>
      </c>
      <c r="L373" s="374">
        <f>$B373*'PERCENTAGE SHARING'!L334</f>
        <v>0</v>
      </c>
      <c r="M373" s="374">
        <f>$B373*'PERCENTAGE SHARING'!M334</f>
        <v>0</v>
      </c>
      <c r="N373" s="374">
        <f>$B373*'PERCENTAGE SHARING'!N334</f>
        <v>0</v>
      </c>
      <c r="O373" s="375">
        <f>$B373*'PERCENTAGE SHARING'!O334</f>
        <v>0</v>
      </c>
      <c r="P373" s="375">
        <f>$B373*'PERCENTAGE SHARING'!P334</f>
        <v>0</v>
      </c>
      <c r="Q373" s="375">
        <f>$B373*'PERCENTAGE SHARING'!Q334</f>
        <v>0</v>
      </c>
      <c r="R373" s="375">
        <f>$B373*'PERCENTAGE SHARING'!R334</f>
        <v>0</v>
      </c>
      <c r="S373" s="134"/>
      <c r="T373" s="134"/>
      <c r="U373" s="134"/>
      <c r="V373" s="134"/>
      <c r="W373" s="134"/>
      <c r="X373" s="134"/>
      <c r="Y373" s="134"/>
    </row>
    <row r="374" ht="22.5" customHeight="1">
      <c r="A374" s="186" t="str">
        <f>'PROP DAILY PNL'!A541</f>
        <v/>
      </c>
      <c r="B374" s="381"/>
      <c r="C374" s="374">
        <f>$B374*'PERCENTAGE SHARING'!C335</f>
        <v>0</v>
      </c>
      <c r="D374" s="374">
        <f>$B374*'PERCENTAGE SHARING'!D335</f>
        <v>0</v>
      </c>
      <c r="E374" s="374">
        <f>$B374*'PERCENTAGE SHARING'!E335</f>
        <v>0</v>
      </c>
      <c r="F374" s="374">
        <f>$B374*'PERCENTAGE SHARING'!F335</f>
        <v>0</v>
      </c>
      <c r="G374" s="374">
        <f>$B374*'PERCENTAGE SHARING'!G335</f>
        <v>0</v>
      </c>
      <c r="H374" s="374">
        <f>$B374*'PERCENTAGE SHARING'!H335</f>
        <v>0</v>
      </c>
      <c r="I374" s="374">
        <f>$B374*'PERCENTAGE SHARING'!I335</f>
        <v>0</v>
      </c>
      <c r="J374" s="374">
        <f>$B374*'PERCENTAGE SHARING'!J335</f>
        <v>0</v>
      </c>
      <c r="K374" s="374">
        <f>$B374*'PERCENTAGE SHARING'!K335</f>
        <v>0</v>
      </c>
      <c r="L374" s="374">
        <f>$B374*'PERCENTAGE SHARING'!L335</f>
        <v>0</v>
      </c>
      <c r="M374" s="374">
        <f>$B374*'PERCENTAGE SHARING'!M335</f>
        <v>0</v>
      </c>
      <c r="N374" s="374">
        <f>$B374*'PERCENTAGE SHARING'!N335</f>
        <v>0</v>
      </c>
      <c r="O374" s="375">
        <f>$B374*'PERCENTAGE SHARING'!O335</f>
        <v>0</v>
      </c>
      <c r="P374" s="375">
        <f>$B374*'PERCENTAGE SHARING'!P335</f>
        <v>0</v>
      </c>
      <c r="Q374" s="375">
        <f>$B374*'PERCENTAGE SHARING'!Q335</f>
        <v>0</v>
      </c>
      <c r="R374" s="375">
        <f>$B374*'PERCENTAGE SHARING'!R335</f>
        <v>0</v>
      </c>
      <c r="S374" s="134"/>
      <c r="T374" s="134"/>
      <c r="U374" s="134"/>
      <c r="V374" s="134"/>
      <c r="W374" s="134"/>
      <c r="X374" s="134"/>
      <c r="Y374" s="134"/>
    </row>
    <row r="375" ht="22.5" customHeight="1">
      <c r="A375" s="186" t="str">
        <f>'PROP DAILY PNL'!A542</f>
        <v/>
      </c>
      <c r="B375" s="381"/>
      <c r="C375" s="374">
        <f>$B375*'PERCENTAGE SHARING'!C336</f>
        <v>0</v>
      </c>
      <c r="D375" s="374">
        <f>$B375*'PERCENTAGE SHARING'!D336</f>
        <v>0</v>
      </c>
      <c r="E375" s="374">
        <f>$B375*'PERCENTAGE SHARING'!E336</f>
        <v>0</v>
      </c>
      <c r="F375" s="374">
        <f>$B375*'PERCENTAGE SHARING'!F336</f>
        <v>0</v>
      </c>
      <c r="G375" s="374">
        <f>$B375*'PERCENTAGE SHARING'!G336</f>
        <v>0</v>
      </c>
      <c r="H375" s="374">
        <f>$B375*'PERCENTAGE SHARING'!H336</f>
        <v>0</v>
      </c>
      <c r="I375" s="374">
        <f>$B375*'PERCENTAGE SHARING'!I336</f>
        <v>0</v>
      </c>
      <c r="J375" s="374">
        <f>$B375*'PERCENTAGE SHARING'!J336</f>
        <v>0</v>
      </c>
      <c r="K375" s="374">
        <f>$B375*'PERCENTAGE SHARING'!K336</f>
        <v>0</v>
      </c>
      <c r="L375" s="374">
        <f>$B375*'PERCENTAGE SHARING'!L336</f>
        <v>0</v>
      </c>
      <c r="M375" s="374">
        <f>$B375*'PERCENTAGE SHARING'!M336</f>
        <v>0</v>
      </c>
      <c r="N375" s="374">
        <f>$B375*'PERCENTAGE SHARING'!N336</f>
        <v>0</v>
      </c>
      <c r="O375" s="375">
        <f>$B375*'PERCENTAGE SHARING'!O336</f>
        <v>0</v>
      </c>
      <c r="P375" s="375">
        <f>$B375*'PERCENTAGE SHARING'!P336</f>
        <v>0</v>
      </c>
      <c r="Q375" s="375">
        <f>$B375*'PERCENTAGE SHARING'!Q336</f>
        <v>0</v>
      </c>
      <c r="R375" s="375">
        <f>$B375*'PERCENTAGE SHARING'!R336</f>
        <v>0</v>
      </c>
      <c r="S375" s="134"/>
      <c r="T375" s="134"/>
      <c r="U375" s="134"/>
      <c r="V375" s="134"/>
      <c r="W375" s="134"/>
      <c r="X375" s="134"/>
      <c r="Y375" s="134"/>
    </row>
    <row r="376" ht="22.5" customHeight="1">
      <c r="A376" s="186" t="str">
        <f>'PROP DAILY PNL'!A543</f>
        <v/>
      </c>
      <c r="B376" s="381"/>
      <c r="C376" s="374">
        <f>$B376*'PERCENTAGE SHARING'!C337</f>
        <v>0</v>
      </c>
      <c r="D376" s="374">
        <f>$B376*'PERCENTAGE SHARING'!D337</f>
        <v>0</v>
      </c>
      <c r="E376" s="374">
        <f>$B376*'PERCENTAGE SHARING'!E337</f>
        <v>0</v>
      </c>
      <c r="F376" s="374">
        <f>$B376*'PERCENTAGE SHARING'!F337</f>
        <v>0</v>
      </c>
      <c r="G376" s="374">
        <f>$B376*'PERCENTAGE SHARING'!G337</f>
        <v>0</v>
      </c>
      <c r="H376" s="374">
        <f>$B376*'PERCENTAGE SHARING'!H337</f>
        <v>0</v>
      </c>
      <c r="I376" s="374">
        <f>$B376*'PERCENTAGE SHARING'!I337</f>
        <v>0</v>
      </c>
      <c r="J376" s="374">
        <f>$B376*'PERCENTAGE SHARING'!J337</f>
        <v>0</v>
      </c>
      <c r="K376" s="374">
        <f>$B376*'PERCENTAGE SHARING'!K337</f>
        <v>0</v>
      </c>
      <c r="L376" s="374">
        <f>$B376*'PERCENTAGE SHARING'!L337</f>
        <v>0</v>
      </c>
      <c r="M376" s="374">
        <f>$B376*'PERCENTAGE SHARING'!M337</f>
        <v>0</v>
      </c>
      <c r="N376" s="374">
        <f>$B376*'PERCENTAGE SHARING'!N337</f>
        <v>0</v>
      </c>
      <c r="O376" s="375">
        <f>$B376*'PERCENTAGE SHARING'!O337</f>
        <v>0</v>
      </c>
      <c r="P376" s="375">
        <f>$B376*'PERCENTAGE SHARING'!P337</f>
        <v>0</v>
      </c>
      <c r="Q376" s="375">
        <f>$B376*'PERCENTAGE SHARING'!Q337</f>
        <v>0</v>
      </c>
      <c r="R376" s="375">
        <f>$B376*'PERCENTAGE SHARING'!R337</f>
        <v>0</v>
      </c>
      <c r="S376" s="134"/>
      <c r="T376" s="134"/>
      <c r="U376" s="134"/>
      <c r="V376" s="134"/>
      <c r="W376" s="134"/>
      <c r="X376" s="134"/>
      <c r="Y376" s="134"/>
    </row>
    <row r="377" ht="22.5" customHeight="1">
      <c r="A377" s="186" t="str">
        <f>'PROP DAILY PNL'!A544</f>
        <v/>
      </c>
      <c r="B377" s="381"/>
      <c r="C377" s="374">
        <f>$B377*'PERCENTAGE SHARING'!C338</f>
        <v>0</v>
      </c>
      <c r="D377" s="374">
        <f>$B377*'PERCENTAGE SHARING'!D338</f>
        <v>0</v>
      </c>
      <c r="E377" s="374">
        <f>$B377*'PERCENTAGE SHARING'!E338</f>
        <v>0</v>
      </c>
      <c r="F377" s="374">
        <f>$B377*'PERCENTAGE SHARING'!F338</f>
        <v>0</v>
      </c>
      <c r="G377" s="374">
        <f>$B377*'PERCENTAGE SHARING'!G338</f>
        <v>0</v>
      </c>
      <c r="H377" s="374">
        <f>$B377*'PERCENTAGE SHARING'!H338</f>
        <v>0</v>
      </c>
      <c r="I377" s="374">
        <f>$B377*'PERCENTAGE SHARING'!I338</f>
        <v>0</v>
      </c>
      <c r="J377" s="374">
        <f>$B377*'PERCENTAGE SHARING'!J338</f>
        <v>0</v>
      </c>
      <c r="K377" s="374">
        <f>$B377*'PERCENTAGE SHARING'!K338</f>
        <v>0</v>
      </c>
      <c r="L377" s="374">
        <f>$B377*'PERCENTAGE SHARING'!L338</f>
        <v>0</v>
      </c>
      <c r="M377" s="374">
        <f>$B377*'PERCENTAGE SHARING'!M338</f>
        <v>0</v>
      </c>
      <c r="N377" s="374">
        <f>$B377*'PERCENTAGE SHARING'!N338</f>
        <v>0</v>
      </c>
      <c r="O377" s="375">
        <f>$B377*'PERCENTAGE SHARING'!O338</f>
        <v>0</v>
      </c>
      <c r="P377" s="375">
        <f>$B377*'PERCENTAGE SHARING'!P338</f>
        <v>0</v>
      </c>
      <c r="Q377" s="375">
        <f>$B377*'PERCENTAGE SHARING'!Q338</f>
        <v>0</v>
      </c>
      <c r="R377" s="375">
        <f>$B377*'PERCENTAGE SHARING'!R338</f>
        <v>0</v>
      </c>
      <c r="S377" s="134"/>
      <c r="T377" s="134"/>
      <c r="U377" s="134"/>
      <c r="V377" s="134"/>
      <c r="W377" s="134"/>
      <c r="X377" s="134"/>
      <c r="Y377" s="134"/>
    </row>
    <row r="378" ht="22.5" customHeight="1">
      <c r="A378" s="186" t="str">
        <f>'PROP DAILY PNL'!A545</f>
        <v/>
      </c>
      <c r="B378" s="381"/>
      <c r="C378" s="374">
        <f>$B378*'PERCENTAGE SHARING'!C339</f>
        <v>0</v>
      </c>
      <c r="D378" s="374">
        <f>$B378*'PERCENTAGE SHARING'!D339</f>
        <v>0</v>
      </c>
      <c r="E378" s="374">
        <f>$B378*'PERCENTAGE SHARING'!E339</f>
        <v>0</v>
      </c>
      <c r="F378" s="374">
        <f>$B378*'PERCENTAGE SHARING'!F339</f>
        <v>0</v>
      </c>
      <c r="G378" s="374">
        <f>$B378*'PERCENTAGE SHARING'!G339</f>
        <v>0</v>
      </c>
      <c r="H378" s="374">
        <f>$B378*'PERCENTAGE SHARING'!H339</f>
        <v>0</v>
      </c>
      <c r="I378" s="374">
        <f>$B378*'PERCENTAGE SHARING'!I339</f>
        <v>0</v>
      </c>
      <c r="J378" s="374">
        <f>$B378*'PERCENTAGE SHARING'!J339</f>
        <v>0</v>
      </c>
      <c r="K378" s="374">
        <f>$B378*'PERCENTAGE SHARING'!K339</f>
        <v>0</v>
      </c>
      <c r="L378" s="374">
        <f>$B378*'PERCENTAGE SHARING'!L339</f>
        <v>0</v>
      </c>
      <c r="M378" s="374">
        <f>$B378*'PERCENTAGE SHARING'!M339</f>
        <v>0</v>
      </c>
      <c r="N378" s="374">
        <f>$B378*'PERCENTAGE SHARING'!N339</f>
        <v>0</v>
      </c>
      <c r="O378" s="375">
        <f>$B378*'PERCENTAGE SHARING'!O339</f>
        <v>0</v>
      </c>
      <c r="P378" s="375">
        <f>$B378*'PERCENTAGE SHARING'!P339</f>
        <v>0</v>
      </c>
      <c r="Q378" s="375">
        <f>$B378*'PERCENTAGE SHARING'!Q339</f>
        <v>0</v>
      </c>
      <c r="R378" s="375">
        <f>$B378*'PERCENTAGE SHARING'!R339</f>
        <v>0</v>
      </c>
      <c r="S378" s="134"/>
      <c r="T378" s="134"/>
      <c r="U378" s="134"/>
      <c r="V378" s="134"/>
      <c r="W378" s="134"/>
      <c r="X378" s="134"/>
      <c r="Y378" s="134"/>
    </row>
    <row r="379" ht="22.5" customHeight="1">
      <c r="A379" s="186" t="str">
        <f>'PROP DAILY PNL'!A546</f>
        <v/>
      </c>
      <c r="B379" s="381"/>
      <c r="C379" s="374">
        <f>$B379*'PERCENTAGE SHARING'!C340</f>
        <v>0</v>
      </c>
      <c r="D379" s="374">
        <f>$B379*'PERCENTAGE SHARING'!D340</f>
        <v>0</v>
      </c>
      <c r="E379" s="374">
        <f>$B379*'PERCENTAGE SHARING'!E340</f>
        <v>0</v>
      </c>
      <c r="F379" s="374">
        <f>$B379*'PERCENTAGE SHARING'!F340</f>
        <v>0</v>
      </c>
      <c r="G379" s="374">
        <f>$B379*'PERCENTAGE SHARING'!G340</f>
        <v>0</v>
      </c>
      <c r="H379" s="374">
        <f>$B379*'PERCENTAGE SHARING'!H340</f>
        <v>0</v>
      </c>
      <c r="I379" s="374">
        <f>$B379*'PERCENTAGE SHARING'!I340</f>
        <v>0</v>
      </c>
      <c r="J379" s="374">
        <f>$B379*'PERCENTAGE SHARING'!J340</f>
        <v>0</v>
      </c>
      <c r="K379" s="374">
        <f>$B379*'PERCENTAGE SHARING'!K340</f>
        <v>0</v>
      </c>
      <c r="L379" s="374">
        <f>$B379*'PERCENTAGE SHARING'!L340</f>
        <v>0</v>
      </c>
      <c r="M379" s="374">
        <f>$B379*'PERCENTAGE SHARING'!M340</f>
        <v>0</v>
      </c>
      <c r="N379" s="374">
        <f>$B379*'PERCENTAGE SHARING'!N340</f>
        <v>0</v>
      </c>
      <c r="O379" s="375">
        <f>$B379*'PERCENTAGE SHARING'!O340</f>
        <v>0</v>
      </c>
      <c r="P379" s="375">
        <f>$B379*'PERCENTAGE SHARING'!P340</f>
        <v>0</v>
      </c>
      <c r="Q379" s="375">
        <f>$B379*'PERCENTAGE SHARING'!Q340</f>
        <v>0</v>
      </c>
      <c r="R379" s="375">
        <f>$B379*'PERCENTAGE SHARING'!R340</f>
        <v>0</v>
      </c>
      <c r="S379" s="134"/>
      <c r="T379" s="134"/>
      <c r="U379" s="134"/>
      <c r="V379" s="134"/>
      <c r="W379" s="134"/>
      <c r="X379" s="134"/>
      <c r="Y379" s="134"/>
    </row>
    <row r="380" ht="22.5" customHeight="1">
      <c r="A380" s="186" t="str">
        <f>'PROP DAILY PNL'!A547</f>
        <v/>
      </c>
      <c r="B380" s="381"/>
      <c r="C380" s="374">
        <f>$B380*'PERCENTAGE SHARING'!C341</f>
        <v>0</v>
      </c>
      <c r="D380" s="374">
        <f>$B380*'PERCENTAGE SHARING'!D341</f>
        <v>0</v>
      </c>
      <c r="E380" s="374">
        <f>$B380*'PERCENTAGE SHARING'!E341</f>
        <v>0</v>
      </c>
      <c r="F380" s="374">
        <f>$B380*'PERCENTAGE SHARING'!F341</f>
        <v>0</v>
      </c>
      <c r="G380" s="374">
        <f>$B380*'PERCENTAGE SHARING'!G341</f>
        <v>0</v>
      </c>
      <c r="H380" s="374">
        <f>$B380*'PERCENTAGE SHARING'!H341</f>
        <v>0</v>
      </c>
      <c r="I380" s="374">
        <f>$B380*'PERCENTAGE SHARING'!I341</f>
        <v>0</v>
      </c>
      <c r="J380" s="374">
        <f>$B380*'PERCENTAGE SHARING'!J341</f>
        <v>0</v>
      </c>
      <c r="K380" s="374">
        <f>$B380*'PERCENTAGE SHARING'!K341</f>
        <v>0</v>
      </c>
      <c r="L380" s="374">
        <f>$B380*'PERCENTAGE SHARING'!L341</f>
        <v>0</v>
      </c>
      <c r="M380" s="374">
        <f>$B380*'PERCENTAGE SHARING'!M341</f>
        <v>0</v>
      </c>
      <c r="N380" s="374">
        <f>$B380*'PERCENTAGE SHARING'!N341</f>
        <v>0</v>
      </c>
      <c r="O380" s="375">
        <f>$B380*'PERCENTAGE SHARING'!O341</f>
        <v>0</v>
      </c>
      <c r="P380" s="375">
        <f>$B380*'PERCENTAGE SHARING'!P341</f>
        <v>0</v>
      </c>
      <c r="Q380" s="375">
        <f>$B380*'PERCENTAGE SHARING'!Q341</f>
        <v>0</v>
      </c>
      <c r="R380" s="375">
        <f>$B380*'PERCENTAGE SHARING'!R341</f>
        <v>0</v>
      </c>
      <c r="S380" s="134"/>
      <c r="T380" s="134"/>
      <c r="U380" s="134"/>
      <c r="V380" s="134"/>
      <c r="W380" s="134"/>
      <c r="X380" s="134"/>
      <c r="Y380" s="134"/>
    </row>
    <row r="381" ht="22.5" customHeight="1">
      <c r="A381" s="186" t="str">
        <f>'PROP DAILY PNL'!A548</f>
        <v/>
      </c>
      <c r="B381" s="381"/>
      <c r="C381" s="374">
        <f>$B381*'PERCENTAGE SHARING'!C342</f>
        <v>0</v>
      </c>
      <c r="D381" s="374">
        <f>$B381*'PERCENTAGE SHARING'!D342</f>
        <v>0</v>
      </c>
      <c r="E381" s="374">
        <f>$B381*'PERCENTAGE SHARING'!E342</f>
        <v>0</v>
      </c>
      <c r="F381" s="374">
        <f>$B381*'PERCENTAGE SHARING'!F342</f>
        <v>0</v>
      </c>
      <c r="G381" s="374">
        <f>$B381*'PERCENTAGE SHARING'!G342</f>
        <v>0</v>
      </c>
      <c r="H381" s="374">
        <f>$B381*'PERCENTAGE SHARING'!H342</f>
        <v>0</v>
      </c>
      <c r="I381" s="374">
        <f>$B381*'PERCENTAGE SHARING'!I342</f>
        <v>0</v>
      </c>
      <c r="J381" s="374">
        <f>$B381*'PERCENTAGE SHARING'!J342</f>
        <v>0</v>
      </c>
      <c r="K381" s="374">
        <f>$B381*'PERCENTAGE SHARING'!K342</f>
        <v>0</v>
      </c>
      <c r="L381" s="374">
        <f>$B381*'PERCENTAGE SHARING'!L342</f>
        <v>0</v>
      </c>
      <c r="M381" s="374">
        <f>$B381*'PERCENTAGE SHARING'!M342</f>
        <v>0</v>
      </c>
      <c r="N381" s="374">
        <f>$B381*'PERCENTAGE SHARING'!N342</f>
        <v>0</v>
      </c>
      <c r="O381" s="375">
        <f>$B381*'PERCENTAGE SHARING'!O342</f>
        <v>0</v>
      </c>
      <c r="P381" s="375">
        <f>$B381*'PERCENTAGE SHARING'!P342</f>
        <v>0</v>
      </c>
      <c r="Q381" s="375">
        <f>$B381*'PERCENTAGE SHARING'!Q342</f>
        <v>0</v>
      </c>
      <c r="R381" s="375">
        <f>$B381*'PERCENTAGE SHARING'!R342</f>
        <v>0</v>
      </c>
      <c r="S381" s="134"/>
      <c r="T381" s="134"/>
      <c r="U381" s="134"/>
      <c r="V381" s="134"/>
      <c r="W381" s="134"/>
      <c r="X381" s="134"/>
      <c r="Y381" s="134"/>
    </row>
    <row r="382" ht="22.5" customHeight="1">
      <c r="A382" s="186" t="str">
        <f>'PROP DAILY PNL'!A549</f>
        <v/>
      </c>
      <c r="B382" s="381"/>
      <c r="C382" s="374">
        <f>$B382*'PERCENTAGE SHARING'!C343</f>
        <v>0</v>
      </c>
      <c r="D382" s="374">
        <f>$B382*'PERCENTAGE SHARING'!D343</f>
        <v>0</v>
      </c>
      <c r="E382" s="374">
        <f>$B382*'PERCENTAGE SHARING'!E343</f>
        <v>0</v>
      </c>
      <c r="F382" s="374">
        <f>$B382*'PERCENTAGE SHARING'!F343</f>
        <v>0</v>
      </c>
      <c r="G382" s="374">
        <f>$B382*'PERCENTAGE SHARING'!G343</f>
        <v>0</v>
      </c>
      <c r="H382" s="374">
        <f>$B382*'PERCENTAGE SHARING'!H343</f>
        <v>0</v>
      </c>
      <c r="I382" s="374">
        <f>$B382*'PERCENTAGE SHARING'!I343</f>
        <v>0</v>
      </c>
      <c r="J382" s="374">
        <f>$B382*'PERCENTAGE SHARING'!J343</f>
        <v>0</v>
      </c>
      <c r="K382" s="374">
        <f>$B382*'PERCENTAGE SHARING'!K343</f>
        <v>0</v>
      </c>
      <c r="L382" s="374">
        <f>$B382*'PERCENTAGE SHARING'!L343</f>
        <v>0</v>
      </c>
      <c r="M382" s="374">
        <f>$B382*'PERCENTAGE SHARING'!M343</f>
        <v>0</v>
      </c>
      <c r="N382" s="374">
        <f>$B382*'PERCENTAGE SHARING'!N343</f>
        <v>0</v>
      </c>
      <c r="O382" s="375">
        <f>$B382*'PERCENTAGE SHARING'!O343</f>
        <v>0</v>
      </c>
      <c r="P382" s="375">
        <f>$B382*'PERCENTAGE SHARING'!P343</f>
        <v>0</v>
      </c>
      <c r="Q382" s="375">
        <f>$B382*'PERCENTAGE SHARING'!Q343</f>
        <v>0</v>
      </c>
      <c r="R382" s="375">
        <f>$B382*'PERCENTAGE SHARING'!R343</f>
        <v>0</v>
      </c>
      <c r="S382" s="134"/>
      <c r="T382" s="134"/>
      <c r="U382" s="134"/>
      <c r="V382" s="134"/>
      <c r="W382" s="134"/>
      <c r="X382" s="134"/>
      <c r="Y382" s="134"/>
    </row>
    <row r="383" ht="22.5" customHeight="1">
      <c r="A383" s="186" t="str">
        <f>'PROP DAILY PNL'!A550</f>
        <v/>
      </c>
      <c r="B383" s="381"/>
      <c r="C383" s="374">
        <f>$B383*'PERCENTAGE SHARING'!C344</f>
        <v>0</v>
      </c>
      <c r="D383" s="374">
        <f>$B383*'PERCENTAGE SHARING'!D344</f>
        <v>0</v>
      </c>
      <c r="E383" s="374">
        <f>$B383*'PERCENTAGE SHARING'!E344</f>
        <v>0</v>
      </c>
      <c r="F383" s="374">
        <f>$B383*'PERCENTAGE SHARING'!F344</f>
        <v>0</v>
      </c>
      <c r="G383" s="374">
        <f>$B383*'PERCENTAGE SHARING'!G344</f>
        <v>0</v>
      </c>
      <c r="H383" s="374">
        <f>$B383*'PERCENTAGE SHARING'!H344</f>
        <v>0</v>
      </c>
      <c r="I383" s="374">
        <f>$B383*'PERCENTAGE SHARING'!I344</f>
        <v>0</v>
      </c>
      <c r="J383" s="374">
        <f>$B383*'PERCENTAGE SHARING'!J344</f>
        <v>0</v>
      </c>
      <c r="K383" s="374">
        <f>$B383*'PERCENTAGE SHARING'!K344</f>
        <v>0</v>
      </c>
      <c r="L383" s="374">
        <f>$B383*'PERCENTAGE SHARING'!L344</f>
        <v>0</v>
      </c>
      <c r="M383" s="374">
        <f>$B383*'PERCENTAGE SHARING'!M344</f>
        <v>0</v>
      </c>
      <c r="N383" s="374">
        <f>$B383*'PERCENTAGE SHARING'!N344</f>
        <v>0</v>
      </c>
      <c r="O383" s="375">
        <f>$B383*'PERCENTAGE SHARING'!O344</f>
        <v>0</v>
      </c>
      <c r="P383" s="375">
        <f>$B383*'PERCENTAGE SHARING'!P344</f>
        <v>0</v>
      </c>
      <c r="Q383" s="375">
        <f>$B383*'PERCENTAGE SHARING'!Q344</f>
        <v>0</v>
      </c>
      <c r="R383" s="375">
        <f>$B383*'PERCENTAGE SHARING'!R344</f>
        <v>0</v>
      </c>
      <c r="S383" s="134"/>
      <c r="T383" s="134"/>
      <c r="U383" s="134"/>
      <c r="V383" s="134"/>
      <c r="W383" s="134"/>
      <c r="X383" s="134"/>
      <c r="Y383" s="134"/>
    </row>
    <row r="384" ht="22.5" customHeight="1">
      <c r="A384" s="186" t="str">
        <f>'PROP DAILY PNL'!A551</f>
        <v/>
      </c>
      <c r="B384" s="381"/>
      <c r="C384" s="374">
        <f>$B384*'PERCENTAGE SHARING'!C345</f>
        <v>0</v>
      </c>
      <c r="D384" s="374">
        <f>$B384*'PERCENTAGE SHARING'!D345</f>
        <v>0</v>
      </c>
      <c r="E384" s="374">
        <f>$B384*'PERCENTAGE SHARING'!E345</f>
        <v>0</v>
      </c>
      <c r="F384" s="374">
        <f>$B384*'PERCENTAGE SHARING'!F345</f>
        <v>0</v>
      </c>
      <c r="G384" s="374">
        <f>$B384*'PERCENTAGE SHARING'!G345</f>
        <v>0</v>
      </c>
      <c r="H384" s="374">
        <f>$B384*'PERCENTAGE SHARING'!H345</f>
        <v>0</v>
      </c>
      <c r="I384" s="374">
        <f>$B384*'PERCENTAGE SHARING'!I345</f>
        <v>0</v>
      </c>
      <c r="J384" s="374">
        <f>$B384*'PERCENTAGE SHARING'!J345</f>
        <v>0</v>
      </c>
      <c r="K384" s="374">
        <f>$B384*'PERCENTAGE SHARING'!K345</f>
        <v>0</v>
      </c>
      <c r="L384" s="374">
        <f>$B384*'PERCENTAGE SHARING'!L345</f>
        <v>0</v>
      </c>
      <c r="M384" s="374">
        <f>$B384*'PERCENTAGE SHARING'!M345</f>
        <v>0</v>
      </c>
      <c r="N384" s="374">
        <f>$B384*'PERCENTAGE SHARING'!N345</f>
        <v>0</v>
      </c>
      <c r="O384" s="375">
        <f>$B384*'PERCENTAGE SHARING'!O345</f>
        <v>0</v>
      </c>
      <c r="P384" s="375">
        <f>$B384*'PERCENTAGE SHARING'!P345</f>
        <v>0</v>
      </c>
      <c r="Q384" s="375">
        <f>$B384*'PERCENTAGE SHARING'!Q345</f>
        <v>0</v>
      </c>
      <c r="R384" s="375">
        <f>$B384*'PERCENTAGE SHARING'!R345</f>
        <v>0</v>
      </c>
      <c r="S384" s="134"/>
      <c r="T384" s="134"/>
      <c r="U384" s="134"/>
      <c r="V384" s="134"/>
      <c r="W384" s="134"/>
      <c r="X384" s="134"/>
      <c r="Y384" s="134"/>
    </row>
    <row r="385" ht="22.5" customHeight="1">
      <c r="A385" s="186" t="str">
        <f>'PROP DAILY PNL'!A552</f>
        <v/>
      </c>
      <c r="B385" s="381"/>
      <c r="C385" s="374">
        <f>$B385*'PERCENTAGE SHARING'!C346</f>
        <v>0</v>
      </c>
      <c r="D385" s="374">
        <f>$B385*'PERCENTAGE SHARING'!D346</f>
        <v>0</v>
      </c>
      <c r="E385" s="374">
        <f>$B385*'PERCENTAGE SHARING'!E346</f>
        <v>0</v>
      </c>
      <c r="F385" s="374">
        <f>$B385*'PERCENTAGE SHARING'!F346</f>
        <v>0</v>
      </c>
      <c r="G385" s="374">
        <f>$B385*'PERCENTAGE SHARING'!G346</f>
        <v>0</v>
      </c>
      <c r="H385" s="374">
        <f>$B385*'PERCENTAGE SHARING'!H346</f>
        <v>0</v>
      </c>
      <c r="I385" s="374">
        <f>$B385*'PERCENTAGE SHARING'!I346</f>
        <v>0</v>
      </c>
      <c r="J385" s="374">
        <f>$B385*'PERCENTAGE SHARING'!J346</f>
        <v>0</v>
      </c>
      <c r="K385" s="374">
        <f>$B385*'PERCENTAGE SHARING'!K346</f>
        <v>0</v>
      </c>
      <c r="L385" s="374">
        <f>$B385*'PERCENTAGE SHARING'!L346</f>
        <v>0</v>
      </c>
      <c r="M385" s="374">
        <f>$B385*'PERCENTAGE SHARING'!M346</f>
        <v>0</v>
      </c>
      <c r="N385" s="374">
        <f>$B385*'PERCENTAGE SHARING'!N346</f>
        <v>0</v>
      </c>
      <c r="O385" s="375">
        <f>$B385*'PERCENTAGE SHARING'!O346</f>
        <v>0</v>
      </c>
      <c r="P385" s="375">
        <f>$B385*'PERCENTAGE SHARING'!P346</f>
        <v>0</v>
      </c>
      <c r="Q385" s="375">
        <f>$B385*'PERCENTAGE SHARING'!Q346</f>
        <v>0</v>
      </c>
      <c r="R385" s="375">
        <f>$B385*'PERCENTAGE SHARING'!R346</f>
        <v>0</v>
      </c>
      <c r="S385" s="134"/>
      <c r="T385" s="134"/>
      <c r="U385" s="134"/>
      <c r="V385" s="134"/>
      <c r="W385" s="134"/>
      <c r="X385" s="134"/>
      <c r="Y385" s="134"/>
    </row>
    <row r="386" ht="22.5" customHeight="1">
      <c r="A386" s="186" t="str">
        <f>'PROP DAILY PNL'!A553</f>
        <v/>
      </c>
      <c r="B386" s="381"/>
      <c r="C386" s="374">
        <f>$B386*'PERCENTAGE SHARING'!C347</f>
        <v>0</v>
      </c>
      <c r="D386" s="374">
        <f>$B386*'PERCENTAGE SHARING'!D347</f>
        <v>0</v>
      </c>
      <c r="E386" s="374">
        <f>$B386*'PERCENTAGE SHARING'!E347</f>
        <v>0</v>
      </c>
      <c r="F386" s="374">
        <f>$B386*'PERCENTAGE SHARING'!F347</f>
        <v>0</v>
      </c>
      <c r="G386" s="374">
        <f>$B386*'PERCENTAGE SHARING'!G347</f>
        <v>0</v>
      </c>
      <c r="H386" s="374">
        <f>$B386*'PERCENTAGE SHARING'!H347</f>
        <v>0</v>
      </c>
      <c r="I386" s="374">
        <f>$B386*'PERCENTAGE SHARING'!I347</f>
        <v>0</v>
      </c>
      <c r="J386" s="374">
        <f>$B386*'PERCENTAGE SHARING'!J347</f>
        <v>0</v>
      </c>
      <c r="K386" s="374">
        <f>$B386*'PERCENTAGE SHARING'!K347</f>
        <v>0</v>
      </c>
      <c r="L386" s="374">
        <f>$B386*'PERCENTAGE SHARING'!L347</f>
        <v>0</v>
      </c>
      <c r="M386" s="374">
        <f>$B386*'PERCENTAGE SHARING'!M347</f>
        <v>0</v>
      </c>
      <c r="N386" s="374">
        <f>$B386*'PERCENTAGE SHARING'!N347</f>
        <v>0</v>
      </c>
      <c r="O386" s="375">
        <f>$B386*'PERCENTAGE SHARING'!O347</f>
        <v>0</v>
      </c>
      <c r="P386" s="375">
        <f>$B386*'PERCENTAGE SHARING'!P347</f>
        <v>0</v>
      </c>
      <c r="Q386" s="375">
        <f>$B386*'PERCENTAGE SHARING'!Q347</f>
        <v>0</v>
      </c>
      <c r="R386" s="375">
        <f>$B386*'PERCENTAGE SHARING'!R347</f>
        <v>0</v>
      </c>
      <c r="S386" s="134"/>
      <c r="T386" s="134"/>
      <c r="U386" s="134"/>
      <c r="V386" s="134"/>
      <c r="W386" s="134"/>
      <c r="X386" s="134"/>
      <c r="Y386" s="134"/>
    </row>
    <row r="387" ht="22.5" customHeight="1">
      <c r="A387" s="186" t="str">
        <f>'PROP DAILY PNL'!A554</f>
        <v/>
      </c>
      <c r="B387" s="381"/>
      <c r="C387" s="374">
        <f>$B387*'PERCENTAGE SHARING'!C348</f>
        <v>0</v>
      </c>
      <c r="D387" s="374">
        <f>$B387*'PERCENTAGE SHARING'!D348</f>
        <v>0</v>
      </c>
      <c r="E387" s="374">
        <f>$B387*'PERCENTAGE SHARING'!E348</f>
        <v>0</v>
      </c>
      <c r="F387" s="374">
        <f>$B387*'PERCENTAGE SHARING'!F348</f>
        <v>0</v>
      </c>
      <c r="G387" s="374">
        <f>$B387*'PERCENTAGE SHARING'!G348</f>
        <v>0</v>
      </c>
      <c r="H387" s="374">
        <f>$B387*'PERCENTAGE SHARING'!H348</f>
        <v>0</v>
      </c>
      <c r="I387" s="374">
        <f>$B387*'PERCENTAGE SHARING'!I348</f>
        <v>0</v>
      </c>
      <c r="J387" s="374">
        <f>$B387*'PERCENTAGE SHARING'!J348</f>
        <v>0</v>
      </c>
      <c r="K387" s="374">
        <f>$B387*'PERCENTAGE SHARING'!K348</f>
        <v>0</v>
      </c>
      <c r="L387" s="374">
        <f>$B387*'PERCENTAGE SHARING'!L348</f>
        <v>0</v>
      </c>
      <c r="M387" s="374">
        <f>$B387*'PERCENTAGE SHARING'!M348</f>
        <v>0</v>
      </c>
      <c r="N387" s="374">
        <f>$B387*'PERCENTAGE SHARING'!N348</f>
        <v>0</v>
      </c>
      <c r="O387" s="375">
        <f>$B387*'PERCENTAGE SHARING'!O348</f>
        <v>0</v>
      </c>
      <c r="P387" s="375">
        <f>$B387*'PERCENTAGE SHARING'!P348</f>
        <v>0</v>
      </c>
      <c r="Q387" s="375">
        <f>$B387*'PERCENTAGE SHARING'!Q348</f>
        <v>0</v>
      </c>
      <c r="R387" s="375">
        <f>$B387*'PERCENTAGE SHARING'!R348</f>
        <v>0</v>
      </c>
      <c r="S387" s="134"/>
      <c r="T387" s="134"/>
      <c r="U387" s="134"/>
      <c r="V387" s="134"/>
      <c r="W387" s="134"/>
      <c r="X387" s="134"/>
      <c r="Y387" s="134"/>
    </row>
    <row r="388" ht="22.5" customHeight="1">
      <c r="A388" s="186" t="str">
        <f>'PROP DAILY PNL'!A555</f>
        <v/>
      </c>
      <c r="B388" s="381"/>
      <c r="C388" s="374">
        <f>$B388*'PERCENTAGE SHARING'!C349</f>
        <v>0</v>
      </c>
      <c r="D388" s="374">
        <f>$B388*'PERCENTAGE SHARING'!D349</f>
        <v>0</v>
      </c>
      <c r="E388" s="374">
        <f>$B388*'PERCENTAGE SHARING'!E349</f>
        <v>0</v>
      </c>
      <c r="F388" s="374">
        <f>$B388*'PERCENTAGE SHARING'!F349</f>
        <v>0</v>
      </c>
      <c r="G388" s="374">
        <f>$B388*'PERCENTAGE SHARING'!G349</f>
        <v>0</v>
      </c>
      <c r="H388" s="374">
        <f>$B388*'PERCENTAGE SHARING'!H349</f>
        <v>0</v>
      </c>
      <c r="I388" s="374">
        <f>$B388*'PERCENTAGE SHARING'!I349</f>
        <v>0</v>
      </c>
      <c r="J388" s="374">
        <f>$B388*'PERCENTAGE SHARING'!J349</f>
        <v>0</v>
      </c>
      <c r="K388" s="374">
        <f>$B388*'PERCENTAGE SHARING'!K349</f>
        <v>0</v>
      </c>
      <c r="L388" s="374">
        <f>$B388*'PERCENTAGE SHARING'!L349</f>
        <v>0</v>
      </c>
      <c r="M388" s="374">
        <f>$B388*'PERCENTAGE SHARING'!M349</f>
        <v>0</v>
      </c>
      <c r="N388" s="374">
        <f>$B388*'PERCENTAGE SHARING'!N349</f>
        <v>0</v>
      </c>
      <c r="O388" s="375">
        <f>$B388*'PERCENTAGE SHARING'!O349</f>
        <v>0</v>
      </c>
      <c r="P388" s="375">
        <f>$B388*'PERCENTAGE SHARING'!P349</f>
        <v>0</v>
      </c>
      <c r="Q388" s="375">
        <f>$B388*'PERCENTAGE SHARING'!Q349</f>
        <v>0</v>
      </c>
      <c r="R388" s="375">
        <f>$B388*'PERCENTAGE SHARING'!R349</f>
        <v>0</v>
      </c>
      <c r="S388" s="134"/>
      <c r="T388" s="134"/>
      <c r="U388" s="134"/>
      <c r="V388" s="134"/>
      <c r="W388" s="134"/>
      <c r="X388" s="134"/>
      <c r="Y388" s="134"/>
    </row>
    <row r="389" ht="22.5" customHeight="1">
      <c r="A389" s="186" t="str">
        <f>'PROP DAILY PNL'!A556</f>
        <v/>
      </c>
      <c r="B389" s="381"/>
      <c r="C389" s="374">
        <f>$B389*'PERCENTAGE SHARING'!C350</f>
        <v>0</v>
      </c>
      <c r="D389" s="374">
        <f>$B389*'PERCENTAGE SHARING'!D350</f>
        <v>0</v>
      </c>
      <c r="E389" s="374">
        <f>$B389*'PERCENTAGE SHARING'!E350</f>
        <v>0</v>
      </c>
      <c r="F389" s="374">
        <f>$B389*'PERCENTAGE SHARING'!F350</f>
        <v>0</v>
      </c>
      <c r="G389" s="374">
        <f>$B389*'PERCENTAGE SHARING'!G350</f>
        <v>0</v>
      </c>
      <c r="H389" s="374">
        <f>$B389*'PERCENTAGE SHARING'!H350</f>
        <v>0</v>
      </c>
      <c r="I389" s="374">
        <f>$B389*'PERCENTAGE SHARING'!I350</f>
        <v>0</v>
      </c>
      <c r="J389" s="374">
        <f>$B389*'PERCENTAGE SHARING'!J350</f>
        <v>0</v>
      </c>
      <c r="K389" s="374">
        <f>$B389*'PERCENTAGE SHARING'!K350</f>
        <v>0</v>
      </c>
      <c r="L389" s="374">
        <f>$B389*'PERCENTAGE SHARING'!L350</f>
        <v>0</v>
      </c>
      <c r="M389" s="374">
        <f>$B389*'PERCENTAGE SHARING'!M350</f>
        <v>0</v>
      </c>
      <c r="N389" s="374">
        <f>$B389*'PERCENTAGE SHARING'!N350</f>
        <v>0</v>
      </c>
      <c r="O389" s="375">
        <f>$B389*'PERCENTAGE SHARING'!O350</f>
        <v>0</v>
      </c>
      <c r="P389" s="375">
        <f>$B389*'PERCENTAGE SHARING'!P350</f>
        <v>0</v>
      </c>
      <c r="Q389" s="375">
        <f>$B389*'PERCENTAGE SHARING'!Q350</f>
        <v>0</v>
      </c>
      <c r="R389" s="375">
        <f>$B389*'PERCENTAGE SHARING'!R350</f>
        <v>0</v>
      </c>
      <c r="S389" s="134"/>
      <c r="T389" s="134"/>
      <c r="U389" s="134"/>
      <c r="V389" s="134"/>
      <c r="W389" s="134"/>
      <c r="X389" s="134"/>
      <c r="Y389" s="134"/>
    </row>
    <row r="390" ht="22.5" customHeight="1">
      <c r="A390" s="186" t="str">
        <f>'PROP DAILY PNL'!A557</f>
        <v/>
      </c>
      <c r="B390" s="381"/>
      <c r="C390" s="374">
        <f>$B390*'PERCENTAGE SHARING'!C351</f>
        <v>0</v>
      </c>
      <c r="D390" s="374">
        <f>$B390*'PERCENTAGE SHARING'!D351</f>
        <v>0</v>
      </c>
      <c r="E390" s="374">
        <f>$B390*'PERCENTAGE SHARING'!E351</f>
        <v>0</v>
      </c>
      <c r="F390" s="374">
        <f>$B390*'PERCENTAGE SHARING'!F351</f>
        <v>0</v>
      </c>
      <c r="G390" s="374">
        <f>$B390*'PERCENTAGE SHARING'!G351</f>
        <v>0</v>
      </c>
      <c r="H390" s="374">
        <f>$B390*'PERCENTAGE SHARING'!H351</f>
        <v>0</v>
      </c>
      <c r="I390" s="374">
        <f>$B390*'PERCENTAGE SHARING'!I351</f>
        <v>0</v>
      </c>
      <c r="J390" s="374">
        <f>$B390*'PERCENTAGE SHARING'!J351</f>
        <v>0</v>
      </c>
      <c r="K390" s="374">
        <f>$B390*'PERCENTAGE SHARING'!K351</f>
        <v>0</v>
      </c>
      <c r="L390" s="374">
        <f>$B390*'PERCENTAGE SHARING'!L351</f>
        <v>0</v>
      </c>
      <c r="M390" s="374">
        <f>$B390*'PERCENTAGE SHARING'!M351</f>
        <v>0</v>
      </c>
      <c r="N390" s="374">
        <f>$B390*'PERCENTAGE SHARING'!N351</f>
        <v>0</v>
      </c>
      <c r="O390" s="375">
        <f>$B390*'PERCENTAGE SHARING'!O351</f>
        <v>0</v>
      </c>
      <c r="P390" s="375">
        <f>$B390*'PERCENTAGE SHARING'!P351</f>
        <v>0</v>
      </c>
      <c r="Q390" s="375">
        <f>$B390*'PERCENTAGE SHARING'!Q351</f>
        <v>0</v>
      </c>
      <c r="R390" s="375">
        <f>$B390*'PERCENTAGE SHARING'!R351</f>
        <v>0</v>
      </c>
      <c r="S390" s="134"/>
      <c r="T390" s="134"/>
      <c r="U390" s="134"/>
      <c r="V390" s="134"/>
      <c r="W390" s="134"/>
      <c r="X390" s="134"/>
      <c r="Y390" s="134"/>
    </row>
    <row r="391" ht="22.5" customHeight="1">
      <c r="A391" s="186" t="str">
        <f>'PROP DAILY PNL'!A558</f>
        <v/>
      </c>
      <c r="B391" s="381"/>
      <c r="C391" s="374">
        <f>$B391*'PERCENTAGE SHARING'!C352</f>
        <v>0</v>
      </c>
      <c r="D391" s="374">
        <f>$B391*'PERCENTAGE SHARING'!D352</f>
        <v>0</v>
      </c>
      <c r="E391" s="374">
        <f>$B391*'PERCENTAGE SHARING'!E352</f>
        <v>0</v>
      </c>
      <c r="F391" s="374">
        <f>$B391*'PERCENTAGE SHARING'!F352</f>
        <v>0</v>
      </c>
      <c r="G391" s="374">
        <f>$B391*'PERCENTAGE SHARING'!G352</f>
        <v>0</v>
      </c>
      <c r="H391" s="374">
        <f>$B391*'PERCENTAGE SHARING'!H352</f>
        <v>0</v>
      </c>
      <c r="I391" s="374">
        <f>$B391*'PERCENTAGE SHARING'!I352</f>
        <v>0</v>
      </c>
      <c r="J391" s="374">
        <f>$B391*'PERCENTAGE SHARING'!J352</f>
        <v>0</v>
      </c>
      <c r="K391" s="374">
        <f>$B391*'PERCENTAGE SHARING'!K352</f>
        <v>0</v>
      </c>
      <c r="L391" s="374">
        <f>$B391*'PERCENTAGE SHARING'!L352</f>
        <v>0</v>
      </c>
      <c r="M391" s="374">
        <f>$B391*'PERCENTAGE SHARING'!M352</f>
        <v>0</v>
      </c>
      <c r="N391" s="374">
        <f>$B391*'PERCENTAGE SHARING'!N352</f>
        <v>0</v>
      </c>
      <c r="O391" s="375">
        <f>$B391*'PERCENTAGE SHARING'!O352</f>
        <v>0</v>
      </c>
      <c r="P391" s="375">
        <f>$B391*'PERCENTAGE SHARING'!P352</f>
        <v>0</v>
      </c>
      <c r="Q391" s="375">
        <f>$B391*'PERCENTAGE SHARING'!Q352</f>
        <v>0</v>
      </c>
      <c r="R391" s="375">
        <f>$B391*'PERCENTAGE SHARING'!R352</f>
        <v>0</v>
      </c>
      <c r="S391" s="134"/>
      <c r="T391" s="134"/>
      <c r="U391" s="134"/>
      <c r="V391" s="134"/>
      <c r="W391" s="134"/>
      <c r="X391" s="134"/>
      <c r="Y391" s="134"/>
    </row>
    <row r="392" ht="22.5" customHeight="1">
      <c r="A392" s="186" t="str">
        <f>'PROP DAILY PNL'!A559</f>
        <v/>
      </c>
      <c r="B392" s="381"/>
      <c r="C392" s="374">
        <f>$B392*'PERCENTAGE SHARING'!C353</f>
        <v>0</v>
      </c>
      <c r="D392" s="374">
        <f>$B392*'PERCENTAGE SHARING'!D353</f>
        <v>0</v>
      </c>
      <c r="E392" s="374">
        <f>$B392*'PERCENTAGE SHARING'!E353</f>
        <v>0</v>
      </c>
      <c r="F392" s="374">
        <f>$B392*'PERCENTAGE SHARING'!F353</f>
        <v>0</v>
      </c>
      <c r="G392" s="374">
        <f>$B392*'PERCENTAGE SHARING'!G353</f>
        <v>0</v>
      </c>
      <c r="H392" s="374">
        <f>$B392*'PERCENTAGE SHARING'!H353</f>
        <v>0</v>
      </c>
      <c r="I392" s="374">
        <f>$B392*'PERCENTAGE SHARING'!I353</f>
        <v>0</v>
      </c>
      <c r="J392" s="374">
        <f>$B392*'PERCENTAGE SHARING'!J353</f>
        <v>0</v>
      </c>
      <c r="K392" s="374">
        <f>$B392*'PERCENTAGE SHARING'!K353</f>
        <v>0</v>
      </c>
      <c r="L392" s="374">
        <f>$B392*'PERCENTAGE SHARING'!L353</f>
        <v>0</v>
      </c>
      <c r="M392" s="374">
        <f>$B392*'PERCENTAGE SHARING'!M353</f>
        <v>0</v>
      </c>
      <c r="N392" s="374">
        <f>$B392*'PERCENTAGE SHARING'!N353</f>
        <v>0</v>
      </c>
      <c r="O392" s="375">
        <f>$B392*'PERCENTAGE SHARING'!O353</f>
        <v>0</v>
      </c>
      <c r="P392" s="375">
        <f>$B392*'PERCENTAGE SHARING'!P353</f>
        <v>0</v>
      </c>
      <c r="Q392" s="375">
        <f>$B392*'PERCENTAGE SHARING'!Q353</f>
        <v>0</v>
      </c>
      <c r="R392" s="375">
        <f>$B392*'PERCENTAGE SHARING'!R353</f>
        <v>0</v>
      </c>
      <c r="S392" s="134"/>
      <c r="T392" s="134"/>
      <c r="U392" s="134"/>
      <c r="V392" s="134"/>
      <c r="W392" s="134"/>
      <c r="X392" s="134"/>
      <c r="Y392" s="134"/>
    </row>
    <row r="393" ht="22.5" customHeight="1">
      <c r="A393" s="186" t="str">
        <f>'PROP DAILY PNL'!A560</f>
        <v/>
      </c>
      <c r="B393" s="381"/>
      <c r="C393" s="374">
        <f>$B393*'PERCENTAGE SHARING'!C354</f>
        <v>0</v>
      </c>
      <c r="D393" s="374">
        <f>$B393*'PERCENTAGE SHARING'!D354</f>
        <v>0</v>
      </c>
      <c r="E393" s="374">
        <f>$B393*'PERCENTAGE SHARING'!E354</f>
        <v>0</v>
      </c>
      <c r="F393" s="374">
        <f>$B393*'PERCENTAGE SHARING'!F354</f>
        <v>0</v>
      </c>
      <c r="G393" s="374">
        <f>$B393*'PERCENTAGE SHARING'!G354</f>
        <v>0</v>
      </c>
      <c r="H393" s="374">
        <f>$B393*'PERCENTAGE SHARING'!H354</f>
        <v>0</v>
      </c>
      <c r="I393" s="374">
        <f>$B393*'PERCENTAGE SHARING'!I354</f>
        <v>0</v>
      </c>
      <c r="J393" s="374">
        <f>$B393*'PERCENTAGE SHARING'!J354</f>
        <v>0</v>
      </c>
      <c r="K393" s="374">
        <f>$B393*'PERCENTAGE SHARING'!K354</f>
        <v>0</v>
      </c>
      <c r="L393" s="374">
        <f>$B393*'PERCENTAGE SHARING'!L354</f>
        <v>0</v>
      </c>
      <c r="M393" s="374">
        <f>$B393*'PERCENTAGE SHARING'!M354</f>
        <v>0</v>
      </c>
      <c r="N393" s="374">
        <f>$B393*'PERCENTAGE SHARING'!N354</f>
        <v>0</v>
      </c>
      <c r="O393" s="375">
        <f>$B393*'PERCENTAGE SHARING'!O354</f>
        <v>0</v>
      </c>
      <c r="P393" s="375">
        <f>$B393*'PERCENTAGE SHARING'!P354</f>
        <v>0</v>
      </c>
      <c r="Q393" s="375">
        <f>$B393*'PERCENTAGE SHARING'!Q354</f>
        <v>0</v>
      </c>
      <c r="R393" s="375">
        <f>$B393*'PERCENTAGE SHARING'!R354</f>
        <v>0</v>
      </c>
      <c r="S393" s="134"/>
      <c r="T393" s="134"/>
      <c r="U393" s="134"/>
      <c r="V393" s="134"/>
      <c r="W393" s="134"/>
      <c r="X393" s="134"/>
      <c r="Y393" s="134"/>
    </row>
    <row r="394" ht="22.5" customHeight="1">
      <c r="A394" s="186" t="str">
        <f>'PROP DAILY PNL'!A561</f>
        <v/>
      </c>
      <c r="B394" s="381"/>
      <c r="C394" s="374">
        <f>$B394*'PERCENTAGE SHARING'!C355</f>
        <v>0</v>
      </c>
      <c r="D394" s="374">
        <f>$B394*'PERCENTAGE SHARING'!D355</f>
        <v>0</v>
      </c>
      <c r="E394" s="374">
        <f>$B394*'PERCENTAGE SHARING'!E355</f>
        <v>0</v>
      </c>
      <c r="F394" s="374">
        <f>$B394*'PERCENTAGE SHARING'!F355</f>
        <v>0</v>
      </c>
      <c r="G394" s="374">
        <f>$B394*'PERCENTAGE SHARING'!G355</f>
        <v>0</v>
      </c>
      <c r="H394" s="374">
        <f>$B394*'PERCENTAGE SHARING'!H355</f>
        <v>0</v>
      </c>
      <c r="I394" s="374">
        <f>$B394*'PERCENTAGE SHARING'!I355</f>
        <v>0</v>
      </c>
      <c r="J394" s="374">
        <f>$B394*'PERCENTAGE SHARING'!J355</f>
        <v>0</v>
      </c>
      <c r="K394" s="374">
        <f>$B394*'PERCENTAGE SHARING'!K355</f>
        <v>0</v>
      </c>
      <c r="L394" s="374">
        <f>$B394*'PERCENTAGE SHARING'!L355</f>
        <v>0</v>
      </c>
      <c r="M394" s="374">
        <f>$B394*'PERCENTAGE SHARING'!M355</f>
        <v>0</v>
      </c>
      <c r="N394" s="374">
        <f>$B394*'PERCENTAGE SHARING'!N355</f>
        <v>0</v>
      </c>
      <c r="O394" s="375">
        <f>$B394*'PERCENTAGE SHARING'!O355</f>
        <v>0</v>
      </c>
      <c r="P394" s="375">
        <f>$B394*'PERCENTAGE SHARING'!P355</f>
        <v>0</v>
      </c>
      <c r="Q394" s="375">
        <f>$B394*'PERCENTAGE SHARING'!Q355</f>
        <v>0</v>
      </c>
      <c r="R394" s="375">
        <f>$B394*'PERCENTAGE SHARING'!R355</f>
        <v>0</v>
      </c>
      <c r="S394" s="134"/>
      <c r="T394" s="134"/>
      <c r="U394" s="134"/>
      <c r="V394" s="134"/>
      <c r="W394" s="134"/>
      <c r="X394" s="134"/>
      <c r="Y394" s="134"/>
    </row>
    <row r="395" ht="22.5" customHeight="1">
      <c r="A395" s="186" t="str">
        <f>'PROP DAILY PNL'!A562</f>
        <v/>
      </c>
      <c r="B395" s="381"/>
      <c r="C395" s="374">
        <f>$B395*'PERCENTAGE SHARING'!C356</f>
        <v>0</v>
      </c>
      <c r="D395" s="374">
        <f>$B395*'PERCENTAGE SHARING'!D356</f>
        <v>0</v>
      </c>
      <c r="E395" s="374">
        <f>$B395*'PERCENTAGE SHARING'!E356</f>
        <v>0</v>
      </c>
      <c r="F395" s="374">
        <f>$B395*'PERCENTAGE SHARING'!F356</f>
        <v>0</v>
      </c>
      <c r="G395" s="374">
        <f>$B395*'PERCENTAGE SHARING'!G356</f>
        <v>0</v>
      </c>
      <c r="H395" s="374">
        <f>$B395*'PERCENTAGE SHARING'!H356</f>
        <v>0</v>
      </c>
      <c r="I395" s="374">
        <f>$B395*'PERCENTAGE SHARING'!I356</f>
        <v>0</v>
      </c>
      <c r="J395" s="374">
        <f>$B395*'PERCENTAGE SHARING'!J356</f>
        <v>0</v>
      </c>
      <c r="K395" s="374">
        <f>$B395*'PERCENTAGE SHARING'!K356</f>
        <v>0</v>
      </c>
      <c r="L395" s="374">
        <f>$B395*'PERCENTAGE SHARING'!L356</f>
        <v>0</v>
      </c>
      <c r="M395" s="374">
        <f>$B395*'PERCENTAGE SHARING'!M356</f>
        <v>0</v>
      </c>
      <c r="N395" s="374">
        <f>$B395*'PERCENTAGE SHARING'!N356</f>
        <v>0</v>
      </c>
      <c r="O395" s="375">
        <f>$B395*'PERCENTAGE SHARING'!O356</f>
        <v>0</v>
      </c>
      <c r="P395" s="375">
        <f>$B395*'PERCENTAGE SHARING'!P356</f>
        <v>0</v>
      </c>
      <c r="Q395" s="375">
        <f>$B395*'PERCENTAGE SHARING'!Q356</f>
        <v>0</v>
      </c>
      <c r="R395" s="375">
        <f>$B395*'PERCENTAGE SHARING'!R356</f>
        <v>0</v>
      </c>
      <c r="S395" s="134"/>
      <c r="T395" s="134"/>
      <c r="U395" s="134"/>
      <c r="V395" s="134"/>
      <c r="W395" s="134"/>
      <c r="X395" s="134"/>
      <c r="Y395" s="134"/>
    </row>
    <row r="396" ht="22.5" customHeight="1">
      <c r="A396" s="186" t="str">
        <f>'PROP DAILY PNL'!A563</f>
        <v/>
      </c>
      <c r="B396" s="381"/>
      <c r="C396" s="374">
        <f>$B396*'PERCENTAGE SHARING'!C357</f>
        <v>0</v>
      </c>
      <c r="D396" s="374">
        <f>$B396*'PERCENTAGE SHARING'!D357</f>
        <v>0</v>
      </c>
      <c r="E396" s="374">
        <f>$B396*'PERCENTAGE SHARING'!E357</f>
        <v>0</v>
      </c>
      <c r="F396" s="374">
        <f>$B396*'PERCENTAGE SHARING'!F357</f>
        <v>0</v>
      </c>
      <c r="G396" s="374">
        <f>$B396*'PERCENTAGE SHARING'!G357</f>
        <v>0</v>
      </c>
      <c r="H396" s="374">
        <f>$B396*'PERCENTAGE SHARING'!H357</f>
        <v>0</v>
      </c>
      <c r="I396" s="374">
        <f>$B396*'PERCENTAGE SHARING'!I357</f>
        <v>0</v>
      </c>
      <c r="J396" s="374">
        <f>$B396*'PERCENTAGE SHARING'!J357</f>
        <v>0</v>
      </c>
      <c r="K396" s="374">
        <f>$B396*'PERCENTAGE SHARING'!K357</f>
        <v>0</v>
      </c>
      <c r="L396" s="374">
        <f>$B396*'PERCENTAGE SHARING'!L357</f>
        <v>0</v>
      </c>
      <c r="M396" s="374">
        <f>$B396*'PERCENTAGE SHARING'!M357</f>
        <v>0</v>
      </c>
      <c r="N396" s="374">
        <f>$B396*'PERCENTAGE SHARING'!N357</f>
        <v>0</v>
      </c>
      <c r="O396" s="375">
        <f>$B396*'PERCENTAGE SHARING'!O357</f>
        <v>0</v>
      </c>
      <c r="P396" s="375">
        <f>$B396*'PERCENTAGE SHARING'!P357</f>
        <v>0</v>
      </c>
      <c r="Q396" s="375">
        <f>$B396*'PERCENTAGE SHARING'!Q357</f>
        <v>0</v>
      </c>
      <c r="R396" s="375">
        <f>$B396*'PERCENTAGE SHARING'!R357</f>
        <v>0</v>
      </c>
      <c r="S396" s="134"/>
      <c r="T396" s="134"/>
      <c r="U396" s="134"/>
      <c r="V396" s="134"/>
      <c r="W396" s="134"/>
      <c r="X396" s="134"/>
      <c r="Y396" s="134"/>
    </row>
    <row r="397" ht="22.5" customHeight="1">
      <c r="A397" s="186" t="str">
        <f>'PROP DAILY PNL'!A564</f>
        <v/>
      </c>
      <c r="B397" s="381"/>
      <c r="C397" s="374">
        <f>$B397*'PERCENTAGE SHARING'!C358</f>
        <v>0</v>
      </c>
      <c r="D397" s="374">
        <f>$B397*'PERCENTAGE SHARING'!D358</f>
        <v>0</v>
      </c>
      <c r="E397" s="374">
        <f>$B397*'PERCENTAGE SHARING'!E358</f>
        <v>0</v>
      </c>
      <c r="F397" s="374">
        <f>$B397*'PERCENTAGE SHARING'!F358</f>
        <v>0</v>
      </c>
      <c r="G397" s="374">
        <f>$B397*'PERCENTAGE SHARING'!G358</f>
        <v>0</v>
      </c>
      <c r="H397" s="374">
        <f>$B397*'PERCENTAGE SHARING'!H358</f>
        <v>0</v>
      </c>
      <c r="I397" s="374">
        <f>$B397*'PERCENTAGE SHARING'!I358</f>
        <v>0</v>
      </c>
      <c r="J397" s="374">
        <f>$B397*'PERCENTAGE SHARING'!J358</f>
        <v>0</v>
      </c>
      <c r="K397" s="374">
        <f>$B397*'PERCENTAGE SHARING'!K358</f>
        <v>0</v>
      </c>
      <c r="L397" s="374">
        <f>$B397*'PERCENTAGE SHARING'!L358</f>
        <v>0</v>
      </c>
      <c r="M397" s="374">
        <f>$B397*'PERCENTAGE SHARING'!M358</f>
        <v>0</v>
      </c>
      <c r="N397" s="374">
        <f>$B397*'PERCENTAGE SHARING'!N358</f>
        <v>0</v>
      </c>
      <c r="O397" s="375">
        <f>$B397*'PERCENTAGE SHARING'!O358</f>
        <v>0</v>
      </c>
      <c r="P397" s="375">
        <f>$B397*'PERCENTAGE SHARING'!P358</f>
        <v>0</v>
      </c>
      <c r="Q397" s="375">
        <f>$B397*'PERCENTAGE SHARING'!Q358</f>
        <v>0</v>
      </c>
      <c r="R397" s="375">
        <f>$B397*'PERCENTAGE SHARING'!R358</f>
        <v>0</v>
      </c>
      <c r="S397" s="134"/>
      <c r="T397" s="134"/>
      <c r="U397" s="134"/>
      <c r="V397" s="134"/>
      <c r="W397" s="134"/>
      <c r="X397" s="134"/>
      <c r="Y397" s="134"/>
    </row>
    <row r="398" ht="22.5" customHeight="1">
      <c r="A398" s="186" t="str">
        <f>'PROP DAILY PNL'!A565</f>
        <v/>
      </c>
      <c r="B398" s="381"/>
      <c r="C398" s="374">
        <f>$B398*'PERCENTAGE SHARING'!C359</f>
        <v>0</v>
      </c>
      <c r="D398" s="374">
        <f>$B398*'PERCENTAGE SHARING'!D359</f>
        <v>0</v>
      </c>
      <c r="E398" s="374">
        <f>$B398*'PERCENTAGE SHARING'!E359</f>
        <v>0</v>
      </c>
      <c r="F398" s="374">
        <f>$B398*'PERCENTAGE SHARING'!F359</f>
        <v>0</v>
      </c>
      <c r="G398" s="374">
        <f>$B398*'PERCENTAGE SHARING'!G359</f>
        <v>0</v>
      </c>
      <c r="H398" s="374">
        <f>$B398*'PERCENTAGE SHARING'!H359</f>
        <v>0</v>
      </c>
      <c r="I398" s="374">
        <f>$B398*'PERCENTAGE SHARING'!I359</f>
        <v>0</v>
      </c>
      <c r="J398" s="374">
        <f>$B398*'PERCENTAGE SHARING'!J359</f>
        <v>0</v>
      </c>
      <c r="K398" s="374">
        <f>$B398*'PERCENTAGE SHARING'!K359</f>
        <v>0</v>
      </c>
      <c r="L398" s="374">
        <f>$B398*'PERCENTAGE SHARING'!L359</f>
        <v>0</v>
      </c>
      <c r="M398" s="374">
        <f>$B398*'PERCENTAGE SHARING'!M359</f>
        <v>0</v>
      </c>
      <c r="N398" s="374">
        <f>$B398*'PERCENTAGE SHARING'!N359</f>
        <v>0</v>
      </c>
      <c r="O398" s="375">
        <f>$B398*'PERCENTAGE SHARING'!O359</f>
        <v>0</v>
      </c>
      <c r="P398" s="375">
        <f>$B398*'PERCENTAGE SHARING'!P359</f>
        <v>0</v>
      </c>
      <c r="Q398" s="375">
        <f>$B398*'PERCENTAGE SHARING'!Q359</f>
        <v>0</v>
      </c>
      <c r="R398" s="375">
        <f>$B398*'PERCENTAGE SHARING'!R359</f>
        <v>0</v>
      </c>
      <c r="S398" s="134"/>
      <c r="T398" s="134"/>
      <c r="U398" s="134"/>
      <c r="V398" s="134"/>
      <c r="W398" s="134"/>
      <c r="X398" s="134"/>
      <c r="Y398" s="134"/>
    </row>
    <row r="399" ht="22.5" customHeight="1">
      <c r="A399" s="186" t="str">
        <f>'PROP DAILY PNL'!A566</f>
        <v/>
      </c>
      <c r="B399" s="381"/>
      <c r="C399" s="374">
        <f>$B399*'PERCENTAGE SHARING'!C360</f>
        <v>0</v>
      </c>
      <c r="D399" s="374">
        <f>$B399*'PERCENTAGE SHARING'!D360</f>
        <v>0</v>
      </c>
      <c r="E399" s="374">
        <f>$B399*'PERCENTAGE SHARING'!E360</f>
        <v>0</v>
      </c>
      <c r="F399" s="374">
        <f>$B399*'PERCENTAGE SHARING'!F360</f>
        <v>0</v>
      </c>
      <c r="G399" s="374">
        <f>$B399*'PERCENTAGE SHARING'!G360</f>
        <v>0</v>
      </c>
      <c r="H399" s="374">
        <f>$B399*'PERCENTAGE SHARING'!H360</f>
        <v>0</v>
      </c>
      <c r="I399" s="374">
        <f>$B399*'PERCENTAGE SHARING'!I360</f>
        <v>0</v>
      </c>
      <c r="J399" s="374">
        <f>$B399*'PERCENTAGE SHARING'!J360</f>
        <v>0</v>
      </c>
      <c r="K399" s="374">
        <f>$B399*'PERCENTAGE SHARING'!K360</f>
        <v>0</v>
      </c>
      <c r="L399" s="374">
        <f>$B399*'PERCENTAGE SHARING'!L360</f>
        <v>0</v>
      </c>
      <c r="M399" s="374">
        <f>$B399*'PERCENTAGE SHARING'!M360</f>
        <v>0</v>
      </c>
      <c r="N399" s="374">
        <f>$B399*'PERCENTAGE SHARING'!N360</f>
        <v>0</v>
      </c>
      <c r="O399" s="375">
        <f>$B399*'PERCENTAGE SHARING'!O360</f>
        <v>0</v>
      </c>
      <c r="P399" s="375">
        <f>$B399*'PERCENTAGE SHARING'!P360</f>
        <v>0</v>
      </c>
      <c r="Q399" s="375">
        <f>$B399*'PERCENTAGE SHARING'!Q360</f>
        <v>0</v>
      </c>
      <c r="R399" s="375">
        <f>$B399*'PERCENTAGE SHARING'!R360</f>
        <v>0</v>
      </c>
      <c r="S399" s="134"/>
      <c r="T399" s="134"/>
      <c r="U399" s="134"/>
      <c r="V399" s="134"/>
      <c r="W399" s="134"/>
      <c r="X399" s="134"/>
      <c r="Y399" s="134"/>
    </row>
    <row r="400" ht="22.5" customHeight="1">
      <c r="A400" s="186" t="str">
        <f>'PROP DAILY PNL'!A567</f>
        <v/>
      </c>
      <c r="B400" s="381"/>
      <c r="C400" s="374">
        <f>$B400*'PERCENTAGE SHARING'!C361</f>
        <v>0</v>
      </c>
      <c r="D400" s="374">
        <f>$B400*'PERCENTAGE SHARING'!D361</f>
        <v>0</v>
      </c>
      <c r="E400" s="374">
        <f>$B400*'PERCENTAGE SHARING'!E361</f>
        <v>0</v>
      </c>
      <c r="F400" s="374">
        <f>$B400*'PERCENTAGE SHARING'!F361</f>
        <v>0</v>
      </c>
      <c r="G400" s="374">
        <f>$B400*'PERCENTAGE SHARING'!G361</f>
        <v>0</v>
      </c>
      <c r="H400" s="374">
        <f>$B400*'PERCENTAGE SHARING'!H361</f>
        <v>0</v>
      </c>
      <c r="I400" s="374">
        <f>$B400*'PERCENTAGE SHARING'!I361</f>
        <v>0</v>
      </c>
      <c r="J400" s="374">
        <f>$B400*'PERCENTAGE SHARING'!J361</f>
        <v>0</v>
      </c>
      <c r="K400" s="374">
        <f>$B400*'PERCENTAGE SHARING'!K361</f>
        <v>0</v>
      </c>
      <c r="L400" s="374">
        <f>$B400*'PERCENTAGE SHARING'!L361</f>
        <v>0</v>
      </c>
      <c r="M400" s="374">
        <f>$B400*'PERCENTAGE SHARING'!M361</f>
        <v>0</v>
      </c>
      <c r="N400" s="374">
        <f>$B400*'PERCENTAGE SHARING'!N361</f>
        <v>0</v>
      </c>
      <c r="O400" s="375">
        <f>$B400*'PERCENTAGE SHARING'!O361</f>
        <v>0</v>
      </c>
      <c r="P400" s="375">
        <f>$B400*'PERCENTAGE SHARING'!P361</f>
        <v>0</v>
      </c>
      <c r="Q400" s="375">
        <f>$B400*'PERCENTAGE SHARING'!Q361</f>
        <v>0</v>
      </c>
      <c r="R400" s="375">
        <f>$B400*'PERCENTAGE SHARING'!R361</f>
        <v>0</v>
      </c>
      <c r="S400" s="134"/>
      <c r="T400" s="134"/>
      <c r="U400" s="134"/>
      <c r="V400" s="134"/>
      <c r="W400" s="134"/>
      <c r="X400" s="134"/>
      <c r="Y400" s="134"/>
    </row>
    <row r="401" ht="22.5" customHeight="1">
      <c r="A401" s="186" t="str">
        <f>'PROP DAILY PNL'!A568</f>
        <v/>
      </c>
      <c r="B401" s="381"/>
      <c r="C401" s="374">
        <f>$B401*'PERCENTAGE SHARING'!C362</f>
        <v>0</v>
      </c>
      <c r="D401" s="374">
        <f>$B401*'PERCENTAGE SHARING'!D362</f>
        <v>0</v>
      </c>
      <c r="E401" s="374">
        <f>$B401*'PERCENTAGE SHARING'!E362</f>
        <v>0</v>
      </c>
      <c r="F401" s="374">
        <f>$B401*'PERCENTAGE SHARING'!F362</f>
        <v>0</v>
      </c>
      <c r="G401" s="374">
        <f>$B401*'PERCENTAGE SHARING'!G362</f>
        <v>0</v>
      </c>
      <c r="H401" s="374">
        <f>$B401*'PERCENTAGE SHARING'!H362</f>
        <v>0</v>
      </c>
      <c r="I401" s="374">
        <f>$B401*'PERCENTAGE SHARING'!I362</f>
        <v>0</v>
      </c>
      <c r="J401" s="374">
        <f>$B401*'PERCENTAGE SHARING'!J362</f>
        <v>0</v>
      </c>
      <c r="K401" s="374">
        <f>$B401*'PERCENTAGE SHARING'!K362</f>
        <v>0</v>
      </c>
      <c r="L401" s="374">
        <f>$B401*'PERCENTAGE SHARING'!L362</f>
        <v>0</v>
      </c>
      <c r="M401" s="374">
        <f>$B401*'PERCENTAGE SHARING'!M362</f>
        <v>0</v>
      </c>
      <c r="N401" s="374">
        <f>$B401*'PERCENTAGE SHARING'!N362</f>
        <v>0</v>
      </c>
      <c r="O401" s="375">
        <f>$B401*'PERCENTAGE SHARING'!O362</f>
        <v>0</v>
      </c>
      <c r="P401" s="375">
        <f>$B401*'PERCENTAGE SHARING'!P362</f>
        <v>0</v>
      </c>
      <c r="Q401" s="375">
        <f>$B401*'PERCENTAGE SHARING'!Q362</f>
        <v>0</v>
      </c>
      <c r="R401" s="375">
        <f>$B401*'PERCENTAGE SHARING'!R362</f>
        <v>0</v>
      </c>
      <c r="S401" s="134"/>
      <c r="T401" s="134"/>
      <c r="U401" s="134"/>
      <c r="V401" s="134"/>
      <c r="W401" s="134"/>
      <c r="X401" s="134"/>
      <c r="Y401" s="134"/>
    </row>
    <row r="402" ht="22.5" customHeight="1">
      <c r="A402" s="186" t="str">
        <f>'PROP DAILY PNL'!A569</f>
        <v/>
      </c>
      <c r="B402" s="381"/>
      <c r="C402" s="374">
        <f>$B402*'PERCENTAGE SHARING'!C363</f>
        <v>0</v>
      </c>
      <c r="D402" s="374">
        <f>$B402*'PERCENTAGE SHARING'!D363</f>
        <v>0</v>
      </c>
      <c r="E402" s="374">
        <f>$B402*'PERCENTAGE SHARING'!E363</f>
        <v>0</v>
      </c>
      <c r="F402" s="374">
        <f>$B402*'PERCENTAGE SHARING'!F363</f>
        <v>0</v>
      </c>
      <c r="G402" s="374">
        <f>$B402*'PERCENTAGE SHARING'!G363</f>
        <v>0</v>
      </c>
      <c r="H402" s="374">
        <f>$B402*'PERCENTAGE SHARING'!H363</f>
        <v>0</v>
      </c>
      <c r="I402" s="374">
        <f>$B402*'PERCENTAGE SHARING'!I363</f>
        <v>0</v>
      </c>
      <c r="J402" s="374">
        <f>$B402*'PERCENTAGE SHARING'!J363</f>
        <v>0</v>
      </c>
      <c r="K402" s="374">
        <f>$B402*'PERCENTAGE SHARING'!K363</f>
        <v>0</v>
      </c>
      <c r="L402" s="374">
        <f>$B402*'PERCENTAGE SHARING'!L363</f>
        <v>0</v>
      </c>
      <c r="M402" s="374">
        <f>$B402*'PERCENTAGE SHARING'!M363</f>
        <v>0</v>
      </c>
      <c r="N402" s="374">
        <f>$B402*'PERCENTAGE SHARING'!N363</f>
        <v>0</v>
      </c>
      <c r="O402" s="375">
        <f>$B402*'PERCENTAGE SHARING'!O363</f>
        <v>0</v>
      </c>
      <c r="P402" s="375">
        <f>$B402*'PERCENTAGE SHARING'!P363</f>
        <v>0</v>
      </c>
      <c r="Q402" s="375">
        <f>$B402*'PERCENTAGE SHARING'!Q363</f>
        <v>0</v>
      </c>
      <c r="R402" s="375">
        <f>$B402*'PERCENTAGE SHARING'!R363</f>
        <v>0</v>
      </c>
      <c r="S402" s="134"/>
      <c r="T402" s="134"/>
      <c r="U402" s="134"/>
      <c r="V402" s="134"/>
      <c r="W402" s="134"/>
      <c r="X402" s="134"/>
      <c r="Y402" s="134"/>
    </row>
    <row r="403" ht="22.5" customHeight="1">
      <c r="A403" s="186" t="str">
        <f>'PROP DAILY PNL'!A570</f>
        <v/>
      </c>
      <c r="B403" s="381"/>
      <c r="C403" s="374">
        <f>$B403*'PERCENTAGE SHARING'!C364</f>
        <v>0</v>
      </c>
      <c r="D403" s="374">
        <f>$B403*'PERCENTAGE SHARING'!D364</f>
        <v>0</v>
      </c>
      <c r="E403" s="374">
        <f>$B403*'PERCENTAGE SHARING'!E364</f>
        <v>0</v>
      </c>
      <c r="F403" s="374">
        <f>$B403*'PERCENTAGE SHARING'!F364</f>
        <v>0</v>
      </c>
      <c r="G403" s="374">
        <f>$B403*'PERCENTAGE SHARING'!G364</f>
        <v>0</v>
      </c>
      <c r="H403" s="374">
        <f>$B403*'PERCENTAGE SHARING'!H364</f>
        <v>0</v>
      </c>
      <c r="I403" s="374">
        <f>$B403*'PERCENTAGE SHARING'!I364</f>
        <v>0</v>
      </c>
      <c r="J403" s="374">
        <f>$B403*'PERCENTAGE SHARING'!J364</f>
        <v>0</v>
      </c>
      <c r="K403" s="374">
        <f>$B403*'PERCENTAGE SHARING'!K364</f>
        <v>0</v>
      </c>
      <c r="L403" s="374">
        <f>$B403*'PERCENTAGE SHARING'!L364</f>
        <v>0</v>
      </c>
      <c r="M403" s="374">
        <f>$B403*'PERCENTAGE SHARING'!M364</f>
        <v>0</v>
      </c>
      <c r="N403" s="374">
        <f>$B403*'PERCENTAGE SHARING'!N364</f>
        <v>0</v>
      </c>
      <c r="O403" s="375">
        <f>$B403*'PERCENTAGE SHARING'!O364</f>
        <v>0</v>
      </c>
      <c r="P403" s="375">
        <f>$B403*'PERCENTAGE SHARING'!P364</f>
        <v>0</v>
      </c>
      <c r="Q403" s="375">
        <f>$B403*'PERCENTAGE SHARING'!Q364</f>
        <v>0</v>
      </c>
      <c r="R403" s="375">
        <f>$B403*'PERCENTAGE SHARING'!R364</f>
        <v>0</v>
      </c>
      <c r="S403" s="134"/>
      <c r="T403" s="134"/>
      <c r="U403" s="134"/>
      <c r="V403" s="134"/>
      <c r="W403" s="134"/>
      <c r="X403" s="134"/>
      <c r="Y403" s="134"/>
    </row>
    <row r="404" ht="22.5" customHeight="1">
      <c r="A404" s="186" t="str">
        <f>'PROP DAILY PNL'!A571</f>
        <v/>
      </c>
      <c r="B404" s="381"/>
      <c r="C404" s="374">
        <f>$B404*'PERCENTAGE SHARING'!C365</f>
        <v>0</v>
      </c>
      <c r="D404" s="374">
        <f>$B404*'PERCENTAGE SHARING'!D365</f>
        <v>0</v>
      </c>
      <c r="E404" s="374">
        <f>$B404*'PERCENTAGE SHARING'!E365</f>
        <v>0</v>
      </c>
      <c r="F404" s="374">
        <f>$B404*'PERCENTAGE SHARING'!F365</f>
        <v>0</v>
      </c>
      <c r="G404" s="374">
        <f>$B404*'PERCENTAGE SHARING'!G365</f>
        <v>0</v>
      </c>
      <c r="H404" s="374">
        <f>$B404*'PERCENTAGE SHARING'!H365</f>
        <v>0</v>
      </c>
      <c r="I404" s="374">
        <f>$B404*'PERCENTAGE SHARING'!I365</f>
        <v>0</v>
      </c>
      <c r="J404" s="374">
        <f>$B404*'PERCENTAGE SHARING'!J365</f>
        <v>0</v>
      </c>
      <c r="K404" s="374">
        <f>$B404*'PERCENTAGE SHARING'!K365</f>
        <v>0</v>
      </c>
      <c r="L404" s="374">
        <f>$B404*'PERCENTAGE SHARING'!L365</f>
        <v>0</v>
      </c>
      <c r="M404" s="374">
        <f>$B404*'PERCENTAGE SHARING'!M365</f>
        <v>0</v>
      </c>
      <c r="N404" s="374">
        <f>$B404*'PERCENTAGE SHARING'!N365</f>
        <v>0</v>
      </c>
      <c r="O404" s="375">
        <f>$B404*'PERCENTAGE SHARING'!O365</f>
        <v>0</v>
      </c>
      <c r="P404" s="375">
        <f>$B404*'PERCENTAGE SHARING'!P365</f>
        <v>0</v>
      </c>
      <c r="Q404" s="375">
        <f>$B404*'PERCENTAGE SHARING'!Q365</f>
        <v>0</v>
      </c>
      <c r="R404" s="375">
        <f>$B404*'PERCENTAGE SHARING'!R365</f>
        <v>0</v>
      </c>
      <c r="S404" s="134"/>
      <c r="T404" s="134"/>
      <c r="U404" s="134"/>
      <c r="V404" s="134"/>
      <c r="W404" s="134"/>
      <c r="X404" s="134"/>
      <c r="Y404" s="134"/>
    </row>
    <row r="405" ht="22.5" customHeight="1">
      <c r="A405" s="186" t="str">
        <f>'PROP DAILY PNL'!A572</f>
        <v/>
      </c>
      <c r="B405" s="381"/>
      <c r="C405" s="374">
        <f>$B405*'PERCENTAGE SHARING'!C366</f>
        <v>0</v>
      </c>
      <c r="D405" s="374">
        <f>$B405*'PERCENTAGE SHARING'!D366</f>
        <v>0</v>
      </c>
      <c r="E405" s="374">
        <f>$B405*'PERCENTAGE SHARING'!E366</f>
        <v>0</v>
      </c>
      <c r="F405" s="374">
        <f>$B405*'PERCENTAGE SHARING'!F366</f>
        <v>0</v>
      </c>
      <c r="G405" s="374">
        <f>$B405*'PERCENTAGE SHARING'!G366</f>
        <v>0</v>
      </c>
      <c r="H405" s="374">
        <f>$B405*'PERCENTAGE SHARING'!H366</f>
        <v>0</v>
      </c>
      <c r="I405" s="374">
        <f>$B405*'PERCENTAGE SHARING'!I366</f>
        <v>0</v>
      </c>
      <c r="J405" s="374">
        <f>$B405*'PERCENTAGE SHARING'!J366</f>
        <v>0</v>
      </c>
      <c r="K405" s="374">
        <f>$B405*'PERCENTAGE SHARING'!K366</f>
        <v>0</v>
      </c>
      <c r="L405" s="374">
        <f>$B405*'PERCENTAGE SHARING'!L366</f>
        <v>0</v>
      </c>
      <c r="M405" s="374">
        <f>$B405*'PERCENTAGE SHARING'!M366</f>
        <v>0</v>
      </c>
      <c r="N405" s="374">
        <f>$B405*'PERCENTAGE SHARING'!N366</f>
        <v>0</v>
      </c>
      <c r="O405" s="375">
        <f>$B405*'PERCENTAGE SHARING'!O366</f>
        <v>0</v>
      </c>
      <c r="P405" s="375">
        <f>$B405*'PERCENTAGE SHARING'!P366</f>
        <v>0</v>
      </c>
      <c r="Q405" s="375">
        <f>$B405*'PERCENTAGE SHARING'!Q366</f>
        <v>0</v>
      </c>
      <c r="R405" s="375">
        <f>$B405*'PERCENTAGE SHARING'!R366</f>
        <v>0</v>
      </c>
      <c r="S405" s="134"/>
      <c r="T405" s="134"/>
      <c r="U405" s="134"/>
      <c r="V405" s="134"/>
      <c r="W405" s="134"/>
      <c r="X405" s="134"/>
      <c r="Y405" s="134"/>
    </row>
    <row r="406" ht="22.5" customHeight="1">
      <c r="A406" s="186" t="str">
        <f>'PROP DAILY PNL'!A573</f>
        <v/>
      </c>
      <c r="B406" s="381"/>
      <c r="C406" s="374">
        <f>$B406*'PERCENTAGE SHARING'!C367</f>
        <v>0</v>
      </c>
      <c r="D406" s="374">
        <f>$B406*'PERCENTAGE SHARING'!D367</f>
        <v>0</v>
      </c>
      <c r="E406" s="374">
        <f>$B406*'PERCENTAGE SHARING'!E367</f>
        <v>0</v>
      </c>
      <c r="F406" s="374">
        <f>$B406*'PERCENTAGE SHARING'!F367</f>
        <v>0</v>
      </c>
      <c r="G406" s="374">
        <f>$B406*'PERCENTAGE SHARING'!G367</f>
        <v>0</v>
      </c>
      <c r="H406" s="374">
        <f>$B406*'PERCENTAGE SHARING'!H367</f>
        <v>0</v>
      </c>
      <c r="I406" s="374">
        <f>$B406*'PERCENTAGE SHARING'!I367</f>
        <v>0</v>
      </c>
      <c r="J406" s="374">
        <f>$B406*'PERCENTAGE SHARING'!J367</f>
        <v>0</v>
      </c>
      <c r="K406" s="374">
        <f>$B406*'PERCENTAGE SHARING'!K367</f>
        <v>0</v>
      </c>
      <c r="L406" s="374">
        <f>$B406*'PERCENTAGE SHARING'!L367</f>
        <v>0</v>
      </c>
      <c r="M406" s="374">
        <f>$B406*'PERCENTAGE SHARING'!M367</f>
        <v>0</v>
      </c>
      <c r="N406" s="374">
        <f>$B406*'PERCENTAGE SHARING'!N367</f>
        <v>0</v>
      </c>
      <c r="O406" s="375">
        <f>$B406*'PERCENTAGE SHARING'!O367</f>
        <v>0</v>
      </c>
      <c r="P406" s="375">
        <f>$B406*'PERCENTAGE SHARING'!P367</f>
        <v>0</v>
      </c>
      <c r="Q406" s="375">
        <f>$B406*'PERCENTAGE SHARING'!Q367</f>
        <v>0</v>
      </c>
      <c r="R406" s="375">
        <f>$B406*'PERCENTAGE SHARING'!R367</f>
        <v>0</v>
      </c>
      <c r="S406" s="134"/>
      <c r="T406" s="134"/>
      <c r="U406" s="134"/>
      <c r="V406" s="134"/>
      <c r="W406" s="134"/>
      <c r="X406" s="134"/>
      <c r="Y406" s="134"/>
    </row>
    <row r="407" ht="22.5" customHeight="1">
      <c r="A407" s="186" t="str">
        <f>'PROP DAILY PNL'!A574</f>
        <v/>
      </c>
      <c r="B407" s="381"/>
      <c r="C407" s="374">
        <f>$B407*'PERCENTAGE SHARING'!C368</f>
        <v>0</v>
      </c>
      <c r="D407" s="374">
        <f>$B407*'PERCENTAGE SHARING'!D368</f>
        <v>0</v>
      </c>
      <c r="E407" s="374">
        <f>$B407*'PERCENTAGE SHARING'!E368</f>
        <v>0</v>
      </c>
      <c r="F407" s="374">
        <f>$B407*'PERCENTAGE SHARING'!F368</f>
        <v>0</v>
      </c>
      <c r="G407" s="374">
        <f>$B407*'PERCENTAGE SHARING'!G368</f>
        <v>0</v>
      </c>
      <c r="H407" s="374">
        <f>$B407*'PERCENTAGE SHARING'!H368</f>
        <v>0</v>
      </c>
      <c r="I407" s="374">
        <f>$B407*'PERCENTAGE SHARING'!I368</f>
        <v>0</v>
      </c>
      <c r="J407" s="374">
        <f>$B407*'PERCENTAGE SHARING'!J368</f>
        <v>0</v>
      </c>
      <c r="K407" s="374">
        <f>$B407*'PERCENTAGE SHARING'!K368</f>
        <v>0</v>
      </c>
      <c r="L407" s="374">
        <f>$B407*'PERCENTAGE SHARING'!L368</f>
        <v>0</v>
      </c>
      <c r="M407" s="374">
        <f>$B407*'PERCENTAGE SHARING'!M368</f>
        <v>0</v>
      </c>
      <c r="N407" s="374">
        <f>$B407*'PERCENTAGE SHARING'!N368</f>
        <v>0</v>
      </c>
      <c r="O407" s="375">
        <f>$B407*'PERCENTAGE SHARING'!O368</f>
        <v>0</v>
      </c>
      <c r="P407" s="375">
        <f>$B407*'PERCENTAGE SHARING'!P368</f>
        <v>0</v>
      </c>
      <c r="Q407" s="375">
        <f>$B407*'PERCENTAGE SHARING'!Q368</f>
        <v>0</v>
      </c>
      <c r="R407" s="375">
        <f>$B407*'PERCENTAGE SHARING'!R368</f>
        <v>0</v>
      </c>
      <c r="S407" s="134"/>
      <c r="T407" s="134"/>
      <c r="U407" s="134"/>
      <c r="V407" s="134"/>
      <c r="W407" s="134"/>
      <c r="X407" s="134"/>
      <c r="Y407" s="134"/>
    </row>
    <row r="408" ht="22.5" customHeight="1">
      <c r="A408" s="186" t="str">
        <f>'PROP DAILY PNL'!A575</f>
        <v/>
      </c>
      <c r="B408" s="381"/>
      <c r="C408" s="374">
        <f>$B408*'PERCENTAGE SHARING'!C369</f>
        <v>0</v>
      </c>
      <c r="D408" s="374">
        <f>$B408*'PERCENTAGE SHARING'!D369</f>
        <v>0</v>
      </c>
      <c r="E408" s="374">
        <f>$B408*'PERCENTAGE SHARING'!E369</f>
        <v>0</v>
      </c>
      <c r="F408" s="374">
        <f>$B408*'PERCENTAGE SHARING'!F369</f>
        <v>0</v>
      </c>
      <c r="G408" s="374">
        <f>$B408*'PERCENTAGE SHARING'!G369</f>
        <v>0</v>
      </c>
      <c r="H408" s="374">
        <f>$B408*'PERCENTAGE SHARING'!H369</f>
        <v>0</v>
      </c>
      <c r="I408" s="374">
        <f>$B408*'PERCENTAGE SHARING'!I369</f>
        <v>0</v>
      </c>
      <c r="J408" s="374">
        <f>$B408*'PERCENTAGE SHARING'!J369</f>
        <v>0</v>
      </c>
      <c r="K408" s="374">
        <f>$B408*'PERCENTAGE SHARING'!K369</f>
        <v>0</v>
      </c>
      <c r="L408" s="374">
        <f>$B408*'PERCENTAGE SHARING'!L369</f>
        <v>0</v>
      </c>
      <c r="M408" s="374">
        <f>$B408*'PERCENTAGE SHARING'!M369</f>
        <v>0</v>
      </c>
      <c r="N408" s="374">
        <f>$B408*'PERCENTAGE SHARING'!N369</f>
        <v>0</v>
      </c>
      <c r="O408" s="375">
        <f>$B408*'PERCENTAGE SHARING'!O369</f>
        <v>0</v>
      </c>
      <c r="P408" s="375">
        <f>$B408*'PERCENTAGE SHARING'!P369</f>
        <v>0</v>
      </c>
      <c r="Q408" s="375">
        <f>$B408*'PERCENTAGE SHARING'!Q369</f>
        <v>0</v>
      </c>
      <c r="R408" s="375">
        <f>$B408*'PERCENTAGE SHARING'!R369</f>
        <v>0</v>
      </c>
      <c r="S408" s="134"/>
      <c r="T408" s="134"/>
      <c r="U408" s="134"/>
      <c r="V408" s="134"/>
      <c r="W408" s="134"/>
      <c r="X408" s="134"/>
      <c r="Y408" s="134"/>
    </row>
    <row r="409" ht="22.5" customHeight="1">
      <c r="A409" s="186" t="str">
        <f>'PROP DAILY PNL'!A576</f>
        <v/>
      </c>
      <c r="B409" s="381"/>
      <c r="C409" s="374">
        <f>$B409*'PERCENTAGE SHARING'!C370</f>
        <v>0</v>
      </c>
      <c r="D409" s="374">
        <f>$B409*'PERCENTAGE SHARING'!D370</f>
        <v>0</v>
      </c>
      <c r="E409" s="374">
        <f>$B409*'PERCENTAGE SHARING'!E370</f>
        <v>0</v>
      </c>
      <c r="F409" s="374">
        <f>$B409*'PERCENTAGE SHARING'!F370</f>
        <v>0</v>
      </c>
      <c r="G409" s="374">
        <f>$B409*'PERCENTAGE SHARING'!G370</f>
        <v>0</v>
      </c>
      <c r="H409" s="374">
        <f>$B409*'PERCENTAGE SHARING'!H370</f>
        <v>0</v>
      </c>
      <c r="I409" s="374">
        <f>$B409*'PERCENTAGE SHARING'!I370</f>
        <v>0</v>
      </c>
      <c r="J409" s="374">
        <f>$B409*'PERCENTAGE SHARING'!J370</f>
        <v>0</v>
      </c>
      <c r="K409" s="374">
        <f>$B409*'PERCENTAGE SHARING'!K370</f>
        <v>0</v>
      </c>
      <c r="L409" s="374">
        <f>$B409*'PERCENTAGE SHARING'!L370</f>
        <v>0</v>
      </c>
      <c r="M409" s="374">
        <f>$B409*'PERCENTAGE SHARING'!M370</f>
        <v>0</v>
      </c>
      <c r="N409" s="374">
        <f>$B409*'PERCENTAGE SHARING'!N370</f>
        <v>0</v>
      </c>
      <c r="O409" s="375">
        <f>$B409*'PERCENTAGE SHARING'!O370</f>
        <v>0</v>
      </c>
      <c r="P409" s="375">
        <f>$B409*'PERCENTAGE SHARING'!P370</f>
        <v>0</v>
      </c>
      <c r="Q409" s="375">
        <f>$B409*'PERCENTAGE SHARING'!Q370</f>
        <v>0</v>
      </c>
      <c r="R409" s="375">
        <f>$B409*'PERCENTAGE SHARING'!R370</f>
        <v>0</v>
      </c>
      <c r="S409" s="134"/>
      <c r="T409" s="134"/>
      <c r="U409" s="134"/>
      <c r="V409" s="134"/>
      <c r="W409" s="134"/>
      <c r="X409" s="134"/>
      <c r="Y409" s="134"/>
    </row>
    <row r="410" ht="22.5" customHeight="1">
      <c r="A410" s="186" t="str">
        <f>'PROP DAILY PNL'!A577</f>
        <v/>
      </c>
      <c r="B410" s="381"/>
      <c r="C410" s="374">
        <f>$B410*'PERCENTAGE SHARING'!C371</f>
        <v>0</v>
      </c>
      <c r="D410" s="374">
        <f>$B410*'PERCENTAGE SHARING'!D371</f>
        <v>0</v>
      </c>
      <c r="E410" s="374">
        <f>$B410*'PERCENTAGE SHARING'!E371</f>
        <v>0</v>
      </c>
      <c r="F410" s="374">
        <f>$B410*'PERCENTAGE SHARING'!F371</f>
        <v>0</v>
      </c>
      <c r="G410" s="374">
        <f>$B410*'PERCENTAGE SHARING'!G371</f>
        <v>0</v>
      </c>
      <c r="H410" s="374">
        <f>$B410*'PERCENTAGE SHARING'!H371</f>
        <v>0</v>
      </c>
      <c r="I410" s="374">
        <f>$B410*'PERCENTAGE SHARING'!I371</f>
        <v>0</v>
      </c>
      <c r="J410" s="374">
        <f>$B410*'PERCENTAGE SHARING'!J371</f>
        <v>0</v>
      </c>
      <c r="K410" s="374">
        <f>$B410*'PERCENTAGE SHARING'!K371</f>
        <v>0</v>
      </c>
      <c r="L410" s="374">
        <f>$B410*'PERCENTAGE SHARING'!L371</f>
        <v>0</v>
      </c>
      <c r="M410" s="374">
        <f>$B410*'PERCENTAGE SHARING'!M371</f>
        <v>0</v>
      </c>
      <c r="N410" s="374">
        <f>$B410*'PERCENTAGE SHARING'!N371</f>
        <v>0</v>
      </c>
      <c r="O410" s="375">
        <f>$B410*'PERCENTAGE SHARING'!O371</f>
        <v>0</v>
      </c>
      <c r="P410" s="375">
        <f>$B410*'PERCENTAGE SHARING'!P371</f>
        <v>0</v>
      </c>
      <c r="Q410" s="375">
        <f>$B410*'PERCENTAGE SHARING'!Q371</f>
        <v>0</v>
      </c>
      <c r="R410" s="375">
        <f>$B410*'PERCENTAGE SHARING'!R371</f>
        <v>0</v>
      </c>
      <c r="S410" s="134"/>
      <c r="T410" s="134"/>
      <c r="U410" s="134"/>
      <c r="V410" s="134"/>
      <c r="W410" s="134"/>
      <c r="X410" s="134"/>
      <c r="Y410" s="134"/>
    </row>
    <row r="411" ht="22.5" customHeight="1">
      <c r="A411" s="186" t="str">
        <f>'PROP DAILY PNL'!A578</f>
        <v/>
      </c>
      <c r="B411" s="381"/>
      <c r="C411" s="374">
        <f>$B411*'PERCENTAGE SHARING'!C372</f>
        <v>0</v>
      </c>
      <c r="D411" s="374">
        <f>$B411*'PERCENTAGE SHARING'!D372</f>
        <v>0</v>
      </c>
      <c r="E411" s="374">
        <f>$B411*'PERCENTAGE SHARING'!E372</f>
        <v>0</v>
      </c>
      <c r="F411" s="374">
        <f>$B411*'PERCENTAGE SHARING'!F372</f>
        <v>0</v>
      </c>
      <c r="G411" s="374">
        <f>$B411*'PERCENTAGE SHARING'!G372</f>
        <v>0</v>
      </c>
      <c r="H411" s="374">
        <f>$B411*'PERCENTAGE SHARING'!H372</f>
        <v>0</v>
      </c>
      <c r="I411" s="374">
        <f>$B411*'PERCENTAGE SHARING'!I372</f>
        <v>0</v>
      </c>
      <c r="J411" s="374">
        <f>$B411*'PERCENTAGE SHARING'!J372</f>
        <v>0</v>
      </c>
      <c r="K411" s="374">
        <f>$B411*'PERCENTAGE SHARING'!K372</f>
        <v>0</v>
      </c>
      <c r="L411" s="374">
        <f>$B411*'PERCENTAGE SHARING'!L372</f>
        <v>0</v>
      </c>
      <c r="M411" s="374">
        <f>$B411*'PERCENTAGE SHARING'!M372</f>
        <v>0</v>
      </c>
      <c r="N411" s="374">
        <f>$B411*'PERCENTAGE SHARING'!N372</f>
        <v>0</v>
      </c>
      <c r="O411" s="375">
        <f>$B411*'PERCENTAGE SHARING'!O372</f>
        <v>0</v>
      </c>
      <c r="P411" s="375">
        <f>$B411*'PERCENTAGE SHARING'!P372</f>
        <v>0</v>
      </c>
      <c r="Q411" s="375">
        <f>$B411*'PERCENTAGE SHARING'!Q372</f>
        <v>0</v>
      </c>
      <c r="R411" s="375">
        <f>$B411*'PERCENTAGE SHARING'!R372</f>
        <v>0</v>
      </c>
      <c r="S411" s="134"/>
      <c r="T411" s="134"/>
      <c r="U411" s="134"/>
      <c r="V411" s="134"/>
      <c r="W411" s="134"/>
      <c r="X411" s="134"/>
      <c r="Y411" s="134"/>
    </row>
    <row r="412" ht="22.5" customHeight="1">
      <c r="A412" s="186" t="str">
        <f>'PROP DAILY PNL'!A579</f>
        <v/>
      </c>
      <c r="B412" s="381"/>
      <c r="C412" s="374">
        <f>$B412*'PERCENTAGE SHARING'!C373</f>
        <v>0</v>
      </c>
      <c r="D412" s="374">
        <f>$B412*'PERCENTAGE SHARING'!D373</f>
        <v>0</v>
      </c>
      <c r="E412" s="374">
        <f>$B412*'PERCENTAGE SHARING'!E373</f>
        <v>0</v>
      </c>
      <c r="F412" s="374">
        <f>$B412*'PERCENTAGE SHARING'!F373</f>
        <v>0</v>
      </c>
      <c r="G412" s="374">
        <f>$B412*'PERCENTAGE SHARING'!G373</f>
        <v>0</v>
      </c>
      <c r="H412" s="374">
        <f>$B412*'PERCENTAGE SHARING'!H373</f>
        <v>0</v>
      </c>
      <c r="I412" s="374">
        <f>$B412*'PERCENTAGE SHARING'!I373</f>
        <v>0</v>
      </c>
      <c r="J412" s="374">
        <f>$B412*'PERCENTAGE SHARING'!J373</f>
        <v>0</v>
      </c>
      <c r="K412" s="374">
        <f>$B412*'PERCENTAGE SHARING'!K373</f>
        <v>0</v>
      </c>
      <c r="L412" s="374">
        <f>$B412*'PERCENTAGE SHARING'!L373</f>
        <v>0</v>
      </c>
      <c r="M412" s="374">
        <f>$B412*'PERCENTAGE SHARING'!M373</f>
        <v>0</v>
      </c>
      <c r="N412" s="374">
        <f>$B412*'PERCENTAGE SHARING'!N373</f>
        <v>0</v>
      </c>
      <c r="O412" s="375">
        <f>$B412*'PERCENTAGE SHARING'!O373</f>
        <v>0</v>
      </c>
      <c r="P412" s="375">
        <f>$B412*'PERCENTAGE SHARING'!P373</f>
        <v>0</v>
      </c>
      <c r="Q412" s="375">
        <f>$B412*'PERCENTAGE SHARING'!Q373</f>
        <v>0</v>
      </c>
      <c r="R412" s="375">
        <f>$B412*'PERCENTAGE SHARING'!R373</f>
        <v>0</v>
      </c>
      <c r="S412" s="134"/>
      <c r="T412" s="134"/>
      <c r="U412" s="134"/>
      <c r="V412" s="134"/>
      <c r="W412" s="134"/>
      <c r="X412" s="134"/>
      <c r="Y412" s="134"/>
    </row>
    <row r="413" ht="22.5" customHeight="1">
      <c r="A413" s="186" t="str">
        <f>'PROP DAILY PNL'!A580</f>
        <v/>
      </c>
      <c r="B413" s="381"/>
      <c r="C413" s="374">
        <f>$B413*'PERCENTAGE SHARING'!C374</f>
        <v>0</v>
      </c>
      <c r="D413" s="374">
        <f>$B413*'PERCENTAGE SHARING'!D374</f>
        <v>0</v>
      </c>
      <c r="E413" s="374">
        <f>$B413*'PERCENTAGE SHARING'!E374</f>
        <v>0</v>
      </c>
      <c r="F413" s="374">
        <f>$B413*'PERCENTAGE SHARING'!F374</f>
        <v>0</v>
      </c>
      <c r="G413" s="374">
        <f>$B413*'PERCENTAGE SHARING'!G374</f>
        <v>0</v>
      </c>
      <c r="H413" s="374">
        <f>$B413*'PERCENTAGE SHARING'!H374</f>
        <v>0</v>
      </c>
      <c r="I413" s="374">
        <f>$B413*'PERCENTAGE SHARING'!I374</f>
        <v>0</v>
      </c>
      <c r="J413" s="374">
        <f>$B413*'PERCENTAGE SHARING'!J374</f>
        <v>0</v>
      </c>
      <c r="K413" s="374">
        <f>$B413*'PERCENTAGE SHARING'!K374</f>
        <v>0</v>
      </c>
      <c r="L413" s="374">
        <f>$B413*'PERCENTAGE SHARING'!L374</f>
        <v>0</v>
      </c>
      <c r="M413" s="374">
        <f>$B413*'PERCENTAGE SHARING'!M374</f>
        <v>0</v>
      </c>
      <c r="N413" s="374">
        <f>$B413*'PERCENTAGE SHARING'!N374</f>
        <v>0</v>
      </c>
      <c r="O413" s="375">
        <f>$B413*'PERCENTAGE SHARING'!O374</f>
        <v>0</v>
      </c>
      <c r="P413" s="375">
        <f>$B413*'PERCENTAGE SHARING'!P374</f>
        <v>0</v>
      </c>
      <c r="Q413" s="375">
        <f>$B413*'PERCENTAGE SHARING'!Q374</f>
        <v>0</v>
      </c>
      <c r="R413" s="375">
        <f>$B413*'PERCENTAGE SHARING'!R374</f>
        <v>0</v>
      </c>
      <c r="S413" s="134"/>
      <c r="T413" s="134"/>
      <c r="U413" s="134"/>
      <c r="V413" s="134"/>
      <c r="W413" s="134"/>
      <c r="X413" s="134"/>
      <c r="Y413" s="134"/>
    </row>
    <row r="414" ht="22.5" customHeight="1">
      <c r="A414" s="186" t="str">
        <f>'PROP DAILY PNL'!A581</f>
        <v/>
      </c>
      <c r="B414" s="381"/>
      <c r="C414" s="374">
        <f>$B414*'PERCENTAGE SHARING'!C375</f>
        <v>0</v>
      </c>
      <c r="D414" s="374">
        <f>$B414*'PERCENTAGE SHARING'!D375</f>
        <v>0</v>
      </c>
      <c r="E414" s="374">
        <f>$B414*'PERCENTAGE SHARING'!E375</f>
        <v>0</v>
      </c>
      <c r="F414" s="374">
        <f>$B414*'PERCENTAGE SHARING'!F375</f>
        <v>0</v>
      </c>
      <c r="G414" s="374">
        <f>$B414*'PERCENTAGE SHARING'!G375</f>
        <v>0</v>
      </c>
      <c r="H414" s="374">
        <f>$B414*'PERCENTAGE SHARING'!H375</f>
        <v>0</v>
      </c>
      <c r="I414" s="374">
        <f>$B414*'PERCENTAGE SHARING'!I375</f>
        <v>0</v>
      </c>
      <c r="J414" s="374">
        <f>$B414*'PERCENTAGE SHARING'!J375</f>
        <v>0</v>
      </c>
      <c r="K414" s="374">
        <f>$B414*'PERCENTAGE SHARING'!K375</f>
        <v>0</v>
      </c>
      <c r="L414" s="374">
        <f>$B414*'PERCENTAGE SHARING'!L375</f>
        <v>0</v>
      </c>
      <c r="M414" s="374">
        <f>$B414*'PERCENTAGE SHARING'!M375</f>
        <v>0</v>
      </c>
      <c r="N414" s="374">
        <f>$B414*'PERCENTAGE SHARING'!N375</f>
        <v>0</v>
      </c>
      <c r="O414" s="375">
        <f>$B414*'PERCENTAGE SHARING'!O375</f>
        <v>0</v>
      </c>
      <c r="P414" s="375">
        <f>$B414*'PERCENTAGE SHARING'!P375</f>
        <v>0</v>
      </c>
      <c r="Q414" s="375">
        <f>$B414*'PERCENTAGE SHARING'!Q375</f>
        <v>0</v>
      </c>
      <c r="R414" s="375">
        <f>$B414*'PERCENTAGE SHARING'!R375</f>
        <v>0</v>
      </c>
      <c r="S414" s="134"/>
      <c r="T414" s="134"/>
      <c r="U414" s="134"/>
      <c r="V414" s="134"/>
      <c r="W414" s="134"/>
      <c r="X414" s="134"/>
      <c r="Y414" s="134"/>
    </row>
    <row r="415" ht="22.5" customHeight="1">
      <c r="A415" s="186" t="str">
        <f>'PROP DAILY PNL'!A582</f>
        <v/>
      </c>
      <c r="B415" s="381"/>
      <c r="C415" s="374">
        <f>$B415*'PERCENTAGE SHARING'!C376</f>
        <v>0</v>
      </c>
      <c r="D415" s="374">
        <f>$B415*'PERCENTAGE SHARING'!D376</f>
        <v>0</v>
      </c>
      <c r="E415" s="374">
        <f>$B415*'PERCENTAGE SHARING'!E376</f>
        <v>0</v>
      </c>
      <c r="F415" s="374">
        <f>$B415*'PERCENTAGE SHARING'!F376</f>
        <v>0</v>
      </c>
      <c r="G415" s="374">
        <f>$B415*'PERCENTAGE SHARING'!G376</f>
        <v>0</v>
      </c>
      <c r="H415" s="374">
        <f>$B415*'PERCENTAGE SHARING'!H376</f>
        <v>0</v>
      </c>
      <c r="I415" s="374">
        <f>$B415*'PERCENTAGE SHARING'!I376</f>
        <v>0</v>
      </c>
      <c r="J415" s="374">
        <f>$B415*'PERCENTAGE SHARING'!J376</f>
        <v>0</v>
      </c>
      <c r="K415" s="374">
        <f>$B415*'PERCENTAGE SHARING'!K376</f>
        <v>0</v>
      </c>
      <c r="L415" s="374">
        <f>$B415*'PERCENTAGE SHARING'!L376</f>
        <v>0</v>
      </c>
      <c r="M415" s="374">
        <f>$B415*'PERCENTAGE SHARING'!M376</f>
        <v>0</v>
      </c>
      <c r="N415" s="374">
        <f>$B415*'PERCENTAGE SHARING'!N376</f>
        <v>0</v>
      </c>
      <c r="O415" s="375">
        <f>$B415*'PERCENTAGE SHARING'!O376</f>
        <v>0</v>
      </c>
      <c r="P415" s="375">
        <f>$B415*'PERCENTAGE SHARING'!P376</f>
        <v>0</v>
      </c>
      <c r="Q415" s="375">
        <f>$B415*'PERCENTAGE SHARING'!Q376</f>
        <v>0</v>
      </c>
      <c r="R415" s="375">
        <f>$B415*'PERCENTAGE SHARING'!R376</f>
        <v>0</v>
      </c>
      <c r="S415" s="134"/>
      <c r="T415" s="134"/>
      <c r="U415" s="134"/>
      <c r="V415" s="134"/>
      <c r="W415" s="134"/>
      <c r="X415" s="134"/>
      <c r="Y415" s="134"/>
    </row>
    <row r="416" ht="22.5" customHeight="1">
      <c r="A416" s="186" t="str">
        <f>'PROP DAILY PNL'!A583</f>
        <v/>
      </c>
      <c r="B416" s="381"/>
      <c r="C416" s="374">
        <f>$B416*'PERCENTAGE SHARING'!C377</f>
        <v>0</v>
      </c>
      <c r="D416" s="374">
        <f>$B416*'PERCENTAGE SHARING'!D377</f>
        <v>0</v>
      </c>
      <c r="E416" s="374">
        <f>$B416*'PERCENTAGE SHARING'!E377</f>
        <v>0</v>
      </c>
      <c r="F416" s="374">
        <f>$B416*'PERCENTAGE SHARING'!F377</f>
        <v>0</v>
      </c>
      <c r="G416" s="374">
        <f>$B416*'PERCENTAGE SHARING'!G377</f>
        <v>0</v>
      </c>
      <c r="H416" s="374">
        <f>$B416*'PERCENTAGE SHARING'!H377</f>
        <v>0</v>
      </c>
      <c r="I416" s="374">
        <f>$B416*'PERCENTAGE SHARING'!I377</f>
        <v>0</v>
      </c>
      <c r="J416" s="374">
        <f>$B416*'PERCENTAGE SHARING'!J377</f>
        <v>0</v>
      </c>
      <c r="K416" s="374">
        <f>$B416*'PERCENTAGE SHARING'!K377</f>
        <v>0</v>
      </c>
      <c r="L416" s="374">
        <f>$B416*'PERCENTAGE SHARING'!L377</f>
        <v>0</v>
      </c>
      <c r="M416" s="374">
        <f>$B416*'PERCENTAGE SHARING'!M377</f>
        <v>0</v>
      </c>
      <c r="N416" s="374">
        <f>$B416*'PERCENTAGE SHARING'!N377</f>
        <v>0</v>
      </c>
      <c r="O416" s="375">
        <f>$B416*'PERCENTAGE SHARING'!O377</f>
        <v>0</v>
      </c>
      <c r="P416" s="375">
        <f>$B416*'PERCENTAGE SHARING'!P377</f>
        <v>0</v>
      </c>
      <c r="Q416" s="375">
        <f>$B416*'PERCENTAGE SHARING'!Q377</f>
        <v>0</v>
      </c>
      <c r="R416" s="375">
        <f>$B416*'PERCENTAGE SHARING'!R377</f>
        <v>0</v>
      </c>
      <c r="S416" s="134"/>
      <c r="T416" s="134"/>
      <c r="U416" s="134"/>
      <c r="V416" s="134"/>
      <c r="W416" s="134"/>
      <c r="X416" s="134"/>
      <c r="Y416" s="134"/>
    </row>
    <row r="417" ht="22.5" customHeight="1">
      <c r="A417" s="186" t="str">
        <f>'PROP DAILY PNL'!A584</f>
        <v/>
      </c>
      <c r="B417" s="381"/>
      <c r="C417" s="374">
        <f>$B417*'PERCENTAGE SHARING'!C378</f>
        <v>0</v>
      </c>
      <c r="D417" s="374">
        <f>$B417*'PERCENTAGE SHARING'!D378</f>
        <v>0</v>
      </c>
      <c r="E417" s="374">
        <f>$B417*'PERCENTAGE SHARING'!E378</f>
        <v>0</v>
      </c>
      <c r="F417" s="374">
        <f>$B417*'PERCENTAGE SHARING'!F378</f>
        <v>0</v>
      </c>
      <c r="G417" s="374">
        <f>$B417*'PERCENTAGE SHARING'!G378</f>
        <v>0</v>
      </c>
      <c r="H417" s="374">
        <f>$B417*'PERCENTAGE SHARING'!H378</f>
        <v>0</v>
      </c>
      <c r="I417" s="374">
        <f>$B417*'PERCENTAGE SHARING'!I378</f>
        <v>0</v>
      </c>
      <c r="J417" s="374">
        <f>$B417*'PERCENTAGE SHARING'!J378</f>
        <v>0</v>
      </c>
      <c r="K417" s="374">
        <f>$B417*'PERCENTAGE SHARING'!K378</f>
        <v>0</v>
      </c>
      <c r="L417" s="374">
        <f>$B417*'PERCENTAGE SHARING'!L378</f>
        <v>0</v>
      </c>
      <c r="M417" s="374">
        <f>$B417*'PERCENTAGE SHARING'!M378</f>
        <v>0</v>
      </c>
      <c r="N417" s="374">
        <f>$B417*'PERCENTAGE SHARING'!N378</f>
        <v>0</v>
      </c>
      <c r="O417" s="375">
        <f>$B417*'PERCENTAGE SHARING'!O378</f>
        <v>0</v>
      </c>
      <c r="P417" s="375">
        <f>$B417*'PERCENTAGE SHARING'!P378</f>
        <v>0</v>
      </c>
      <c r="Q417" s="375">
        <f>$B417*'PERCENTAGE SHARING'!Q378</f>
        <v>0</v>
      </c>
      <c r="R417" s="375">
        <f>$B417*'PERCENTAGE SHARING'!R378</f>
        <v>0</v>
      </c>
      <c r="S417" s="134"/>
      <c r="T417" s="134"/>
      <c r="U417" s="134"/>
      <c r="V417" s="134"/>
      <c r="W417" s="134"/>
      <c r="X417" s="134"/>
      <c r="Y417" s="134"/>
    </row>
    <row r="418" ht="22.5" customHeight="1">
      <c r="A418" s="186" t="str">
        <f>'PROP DAILY PNL'!A585</f>
        <v/>
      </c>
      <c r="B418" s="381"/>
      <c r="C418" s="374">
        <f>$B418*'PERCENTAGE SHARING'!C379</f>
        <v>0</v>
      </c>
      <c r="D418" s="374">
        <f>$B418*'PERCENTAGE SHARING'!D379</f>
        <v>0</v>
      </c>
      <c r="E418" s="374">
        <f>$B418*'PERCENTAGE SHARING'!E379</f>
        <v>0</v>
      </c>
      <c r="F418" s="374">
        <f>$B418*'PERCENTAGE SHARING'!F379</f>
        <v>0</v>
      </c>
      <c r="G418" s="374">
        <f>$B418*'PERCENTAGE SHARING'!G379</f>
        <v>0</v>
      </c>
      <c r="H418" s="374">
        <f>$B418*'PERCENTAGE SHARING'!H379</f>
        <v>0</v>
      </c>
      <c r="I418" s="374">
        <f>$B418*'PERCENTAGE SHARING'!I379</f>
        <v>0</v>
      </c>
      <c r="J418" s="374">
        <f>$B418*'PERCENTAGE SHARING'!J379</f>
        <v>0</v>
      </c>
      <c r="K418" s="374">
        <f>$B418*'PERCENTAGE SHARING'!K379</f>
        <v>0</v>
      </c>
      <c r="L418" s="374">
        <f>$B418*'PERCENTAGE SHARING'!L379</f>
        <v>0</v>
      </c>
      <c r="M418" s="374">
        <f>$B418*'PERCENTAGE SHARING'!M379</f>
        <v>0</v>
      </c>
      <c r="N418" s="374">
        <f>$B418*'PERCENTAGE SHARING'!N379</f>
        <v>0</v>
      </c>
      <c r="O418" s="375">
        <f>$B418*'PERCENTAGE SHARING'!O379</f>
        <v>0</v>
      </c>
      <c r="P418" s="375">
        <f>$B418*'PERCENTAGE SHARING'!P379</f>
        <v>0</v>
      </c>
      <c r="Q418" s="375">
        <f>$B418*'PERCENTAGE SHARING'!Q379</f>
        <v>0</v>
      </c>
      <c r="R418" s="375">
        <f>$B418*'PERCENTAGE SHARING'!R379</f>
        <v>0</v>
      </c>
      <c r="S418" s="134"/>
      <c r="T418" s="134"/>
      <c r="U418" s="134"/>
      <c r="V418" s="134"/>
      <c r="W418" s="134"/>
      <c r="X418" s="134"/>
      <c r="Y418" s="134"/>
    </row>
    <row r="419" ht="22.5" customHeight="1">
      <c r="A419" s="186" t="str">
        <f>'PROP DAILY PNL'!A586</f>
        <v/>
      </c>
      <c r="B419" s="381"/>
      <c r="C419" s="374">
        <f>$B419*'PERCENTAGE SHARING'!C380</f>
        <v>0</v>
      </c>
      <c r="D419" s="374">
        <f>$B419*'PERCENTAGE SHARING'!D380</f>
        <v>0</v>
      </c>
      <c r="E419" s="374">
        <f>$B419*'PERCENTAGE SHARING'!E380</f>
        <v>0</v>
      </c>
      <c r="F419" s="374">
        <f>$B419*'PERCENTAGE SHARING'!F380</f>
        <v>0</v>
      </c>
      <c r="G419" s="374">
        <f>$B419*'PERCENTAGE SHARING'!G380</f>
        <v>0</v>
      </c>
      <c r="H419" s="374">
        <f>$B419*'PERCENTAGE SHARING'!H380</f>
        <v>0</v>
      </c>
      <c r="I419" s="374">
        <f>$B419*'PERCENTAGE SHARING'!I380</f>
        <v>0</v>
      </c>
      <c r="J419" s="374">
        <f>$B419*'PERCENTAGE SHARING'!J380</f>
        <v>0</v>
      </c>
      <c r="K419" s="374">
        <f>$B419*'PERCENTAGE SHARING'!K380</f>
        <v>0</v>
      </c>
      <c r="L419" s="374">
        <f>$B419*'PERCENTAGE SHARING'!L380</f>
        <v>0</v>
      </c>
      <c r="M419" s="374">
        <f>$B419*'PERCENTAGE SHARING'!M380</f>
        <v>0</v>
      </c>
      <c r="N419" s="374">
        <f>$B419*'PERCENTAGE SHARING'!N380</f>
        <v>0</v>
      </c>
      <c r="O419" s="375">
        <f>$B419*'PERCENTAGE SHARING'!O380</f>
        <v>0</v>
      </c>
      <c r="P419" s="375">
        <f>$B419*'PERCENTAGE SHARING'!P380</f>
        <v>0</v>
      </c>
      <c r="Q419" s="375">
        <f>$B419*'PERCENTAGE SHARING'!Q380</f>
        <v>0</v>
      </c>
      <c r="R419" s="375">
        <f>$B419*'PERCENTAGE SHARING'!R380</f>
        <v>0</v>
      </c>
      <c r="S419" s="134"/>
      <c r="T419" s="134"/>
      <c r="U419" s="134"/>
      <c r="V419" s="134"/>
      <c r="W419" s="134"/>
      <c r="X419" s="134"/>
      <c r="Y419" s="134"/>
    </row>
    <row r="420" ht="22.5" customHeight="1">
      <c r="A420" s="186" t="str">
        <f>'PROP DAILY PNL'!A587</f>
        <v/>
      </c>
      <c r="B420" s="381"/>
      <c r="C420" s="374">
        <f>$B420*'PERCENTAGE SHARING'!C381</f>
        <v>0</v>
      </c>
      <c r="D420" s="374">
        <f>$B420*'PERCENTAGE SHARING'!D381</f>
        <v>0</v>
      </c>
      <c r="E420" s="374">
        <f>$B420*'PERCENTAGE SHARING'!E381</f>
        <v>0</v>
      </c>
      <c r="F420" s="374">
        <f>$B420*'PERCENTAGE SHARING'!F381</f>
        <v>0</v>
      </c>
      <c r="G420" s="374">
        <f>$B420*'PERCENTAGE SHARING'!G381</f>
        <v>0</v>
      </c>
      <c r="H420" s="374">
        <f>$B420*'PERCENTAGE SHARING'!H381</f>
        <v>0</v>
      </c>
      <c r="I420" s="374">
        <f>$B420*'PERCENTAGE SHARING'!I381</f>
        <v>0</v>
      </c>
      <c r="J420" s="374">
        <f>$B420*'PERCENTAGE SHARING'!J381</f>
        <v>0</v>
      </c>
      <c r="K420" s="374">
        <f>$B420*'PERCENTAGE SHARING'!K381</f>
        <v>0</v>
      </c>
      <c r="L420" s="374">
        <f>$B420*'PERCENTAGE SHARING'!L381</f>
        <v>0</v>
      </c>
      <c r="M420" s="374">
        <f>$B420*'PERCENTAGE SHARING'!M381</f>
        <v>0</v>
      </c>
      <c r="N420" s="374">
        <f>$B420*'PERCENTAGE SHARING'!N381</f>
        <v>0</v>
      </c>
      <c r="O420" s="375">
        <f>$B420*'PERCENTAGE SHARING'!O381</f>
        <v>0</v>
      </c>
      <c r="P420" s="375">
        <f>$B420*'PERCENTAGE SHARING'!P381</f>
        <v>0</v>
      </c>
      <c r="Q420" s="375">
        <f>$B420*'PERCENTAGE SHARING'!Q381</f>
        <v>0</v>
      </c>
      <c r="R420" s="375">
        <f>$B420*'PERCENTAGE SHARING'!R381</f>
        <v>0</v>
      </c>
      <c r="S420" s="134"/>
      <c r="T420" s="134"/>
      <c r="U420" s="134"/>
      <c r="V420" s="134"/>
      <c r="W420" s="134"/>
      <c r="X420" s="134"/>
      <c r="Y420" s="134"/>
    </row>
    <row r="421" ht="22.5" customHeight="1">
      <c r="A421" s="186" t="str">
        <f>'PROP DAILY PNL'!A588</f>
        <v/>
      </c>
      <c r="B421" s="381"/>
      <c r="C421" s="374">
        <f>$B421*'PERCENTAGE SHARING'!C382</f>
        <v>0</v>
      </c>
      <c r="D421" s="374">
        <f>$B421*'PERCENTAGE SHARING'!D382</f>
        <v>0</v>
      </c>
      <c r="E421" s="374">
        <f>$B421*'PERCENTAGE SHARING'!E382</f>
        <v>0</v>
      </c>
      <c r="F421" s="374">
        <f>$B421*'PERCENTAGE SHARING'!F382</f>
        <v>0</v>
      </c>
      <c r="G421" s="374">
        <f>$B421*'PERCENTAGE SHARING'!G382</f>
        <v>0</v>
      </c>
      <c r="H421" s="374">
        <f>$B421*'PERCENTAGE SHARING'!H382</f>
        <v>0</v>
      </c>
      <c r="I421" s="374">
        <f>$B421*'PERCENTAGE SHARING'!I382</f>
        <v>0</v>
      </c>
      <c r="J421" s="374">
        <f>$B421*'PERCENTAGE SHARING'!J382</f>
        <v>0</v>
      </c>
      <c r="K421" s="374">
        <f>$B421*'PERCENTAGE SHARING'!K382</f>
        <v>0</v>
      </c>
      <c r="L421" s="374">
        <f>$B421*'PERCENTAGE SHARING'!L382</f>
        <v>0</v>
      </c>
      <c r="M421" s="374">
        <f>$B421*'PERCENTAGE SHARING'!M382</f>
        <v>0</v>
      </c>
      <c r="N421" s="374">
        <f>$B421*'PERCENTAGE SHARING'!N382</f>
        <v>0</v>
      </c>
      <c r="O421" s="375">
        <f>$B421*'PERCENTAGE SHARING'!O382</f>
        <v>0</v>
      </c>
      <c r="P421" s="375">
        <f>$B421*'PERCENTAGE SHARING'!P382</f>
        <v>0</v>
      </c>
      <c r="Q421" s="375">
        <f>$B421*'PERCENTAGE SHARING'!Q382</f>
        <v>0</v>
      </c>
      <c r="R421" s="375">
        <f>$B421*'PERCENTAGE SHARING'!R382</f>
        <v>0</v>
      </c>
      <c r="S421" s="134"/>
      <c r="T421" s="134"/>
      <c r="U421" s="134"/>
      <c r="V421" s="134"/>
      <c r="W421" s="134"/>
      <c r="X421" s="134"/>
      <c r="Y421" s="134"/>
    </row>
    <row r="422" ht="22.5" customHeight="1">
      <c r="A422" s="186" t="str">
        <f>'PROP DAILY PNL'!A589</f>
        <v/>
      </c>
      <c r="B422" s="381"/>
      <c r="C422" s="374">
        <f>$B422*'PERCENTAGE SHARING'!C383</f>
        <v>0</v>
      </c>
      <c r="D422" s="374">
        <f>$B422*'PERCENTAGE SHARING'!D383</f>
        <v>0</v>
      </c>
      <c r="E422" s="374">
        <f>$B422*'PERCENTAGE SHARING'!E383</f>
        <v>0</v>
      </c>
      <c r="F422" s="374">
        <f>$B422*'PERCENTAGE SHARING'!F383</f>
        <v>0</v>
      </c>
      <c r="G422" s="374">
        <f>$B422*'PERCENTAGE SHARING'!G383</f>
        <v>0</v>
      </c>
      <c r="H422" s="374">
        <f>$B422*'PERCENTAGE SHARING'!H383</f>
        <v>0</v>
      </c>
      <c r="I422" s="374">
        <f>$B422*'PERCENTAGE SHARING'!I383</f>
        <v>0</v>
      </c>
      <c r="J422" s="374">
        <f>$B422*'PERCENTAGE SHARING'!J383</f>
        <v>0</v>
      </c>
      <c r="K422" s="374">
        <f>$B422*'PERCENTAGE SHARING'!K383</f>
        <v>0</v>
      </c>
      <c r="L422" s="374">
        <f>$B422*'PERCENTAGE SHARING'!L383</f>
        <v>0</v>
      </c>
      <c r="M422" s="374">
        <f>$B422*'PERCENTAGE SHARING'!M383</f>
        <v>0</v>
      </c>
      <c r="N422" s="374">
        <f>$B422*'PERCENTAGE SHARING'!N383</f>
        <v>0</v>
      </c>
      <c r="O422" s="375">
        <f>$B422*'PERCENTAGE SHARING'!O383</f>
        <v>0</v>
      </c>
      <c r="P422" s="375">
        <f>$B422*'PERCENTAGE SHARING'!P383</f>
        <v>0</v>
      </c>
      <c r="Q422" s="375">
        <f>$B422*'PERCENTAGE SHARING'!Q383</f>
        <v>0</v>
      </c>
      <c r="R422" s="375">
        <f>$B422*'PERCENTAGE SHARING'!R383</f>
        <v>0</v>
      </c>
      <c r="S422" s="134"/>
      <c r="T422" s="134"/>
      <c r="U422" s="134"/>
      <c r="V422" s="134"/>
      <c r="W422" s="134"/>
      <c r="X422" s="134"/>
      <c r="Y422" s="134"/>
    </row>
    <row r="423" ht="22.5" customHeight="1">
      <c r="A423" s="186" t="str">
        <f>'PROP DAILY PNL'!A590</f>
        <v/>
      </c>
      <c r="B423" s="381"/>
      <c r="C423" s="374">
        <f>$B423*'PERCENTAGE SHARING'!C384</f>
        <v>0</v>
      </c>
      <c r="D423" s="374">
        <f>$B423*'PERCENTAGE SHARING'!D384</f>
        <v>0</v>
      </c>
      <c r="E423" s="374">
        <f>$B423*'PERCENTAGE SHARING'!E384</f>
        <v>0</v>
      </c>
      <c r="F423" s="374">
        <f>$B423*'PERCENTAGE SHARING'!F384</f>
        <v>0</v>
      </c>
      <c r="G423" s="374">
        <f>$B423*'PERCENTAGE SHARING'!G384</f>
        <v>0</v>
      </c>
      <c r="H423" s="374">
        <f>$B423*'PERCENTAGE SHARING'!H384</f>
        <v>0</v>
      </c>
      <c r="I423" s="374">
        <f>$B423*'PERCENTAGE SHARING'!I384</f>
        <v>0</v>
      </c>
      <c r="J423" s="374">
        <f>$B423*'PERCENTAGE SHARING'!J384</f>
        <v>0</v>
      </c>
      <c r="K423" s="374">
        <f>$B423*'PERCENTAGE SHARING'!K384</f>
        <v>0</v>
      </c>
      <c r="L423" s="374">
        <f>$B423*'PERCENTAGE SHARING'!L384</f>
        <v>0</v>
      </c>
      <c r="M423" s="374">
        <f>$B423*'PERCENTAGE SHARING'!M384</f>
        <v>0</v>
      </c>
      <c r="N423" s="374">
        <f>$B423*'PERCENTAGE SHARING'!N384</f>
        <v>0</v>
      </c>
      <c r="O423" s="375">
        <f>$B423*'PERCENTAGE SHARING'!O384</f>
        <v>0</v>
      </c>
      <c r="P423" s="375">
        <f>$B423*'PERCENTAGE SHARING'!P384</f>
        <v>0</v>
      </c>
      <c r="Q423" s="375">
        <f>$B423*'PERCENTAGE SHARING'!Q384</f>
        <v>0</v>
      </c>
      <c r="R423" s="375">
        <f>$B423*'PERCENTAGE SHARING'!R384</f>
        <v>0</v>
      </c>
      <c r="S423" s="134"/>
      <c r="T423" s="134"/>
      <c r="U423" s="134"/>
      <c r="V423" s="134"/>
      <c r="W423" s="134"/>
      <c r="X423" s="134"/>
      <c r="Y423" s="134"/>
    </row>
    <row r="424" ht="22.5" customHeight="1">
      <c r="A424" s="186" t="str">
        <f>'PROP DAILY PNL'!A591</f>
        <v/>
      </c>
      <c r="B424" s="381"/>
      <c r="C424" s="374">
        <f>$B424*'PERCENTAGE SHARING'!C385</f>
        <v>0</v>
      </c>
      <c r="D424" s="374">
        <f>$B424*'PERCENTAGE SHARING'!D385</f>
        <v>0</v>
      </c>
      <c r="E424" s="374">
        <f>$B424*'PERCENTAGE SHARING'!E385</f>
        <v>0</v>
      </c>
      <c r="F424" s="374">
        <f>$B424*'PERCENTAGE SHARING'!F385</f>
        <v>0</v>
      </c>
      <c r="G424" s="374">
        <f>$B424*'PERCENTAGE SHARING'!G385</f>
        <v>0</v>
      </c>
      <c r="H424" s="374">
        <f>$B424*'PERCENTAGE SHARING'!H385</f>
        <v>0</v>
      </c>
      <c r="I424" s="374">
        <f>$B424*'PERCENTAGE SHARING'!I385</f>
        <v>0</v>
      </c>
      <c r="J424" s="374">
        <f>$B424*'PERCENTAGE SHARING'!J385</f>
        <v>0</v>
      </c>
      <c r="K424" s="374">
        <f>$B424*'PERCENTAGE SHARING'!K385</f>
        <v>0</v>
      </c>
      <c r="L424" s="374">
        <f>$B424*'PERCENTAGE SHARING'!L385</f>
        <v>0</v>
      </c>
      <c r="M424" s="374">
        <f>$B424*'PERCENTAGE SHARING'!M385</f>
        <v>0</v>
      </c>
      <c r="N424" s="374">
        <f>$B424*'PERCENTAGE SHARING'!N385</f>
        <v>0</v>
      </c>
      <c r="O424" s="375">
        <f>$B424*'PERCENTAGE SHARING'!O385</f>
        <v>0</v>
      </c>
      <c r="P424" s="375">
        <f>$B424*'PERCENTAGE SHARING'!P385</f>
        <v>0</v>
      </c>
      <c r="Q424" s="375">
        <f>$B424*'PERCENTAGE SHARING'!Q385</f>
        <v>0</v>
      </c>
      <c r="R424" s="375">
        <f>$B424*'PERCENTAGE SHARING'!R385</f>
        <v>0</v>
      </c>
      <c r="S424" s="134"/>
      <c r="T424" s="134"/>
      <c r="U424" s="134"/>
      <c r="V424" s="134"/>
      <c r="W424" s="134"/>
      <c r="X424" s="134"/>
      <c r="Y424" s="134"/>
    </row>
    <row r="425" ht="22.5" customHeight="1">
      <c r="A425" s="186" t="str">
        <f>'PROP DAILY PNL'!A592</f>
        <v/>
      </c>
      <c r="B425" s="381"/>
      <c r="C425" s="374">
        <f>$B425*'PERCENTAGE SHARING'!C386</f>
        <v>0</v>
      </c>
      <c r="D425" s="374">
        <f>$B425*'PERCENTAGE SHARING'!D386</f>
        <v>0</v>
      </c>
      <c r="E425" s="374">
        <f>$B425*'PERCENTAGE SHARING'!E386</f>
        <v>0</v>
      </c>
      <c r="F425" s="374">
        <f>$B425*'PERCENTAGE SHARING'!F386</f>
        <v>0</v>
      </c>
      <c r="G425" s="374">
        <f>$B425*'PERCENTAGE SHARING'!G386</f>
        <v>0</v>
      </c>
      <c r="H425" s="374">
        <f>$B425*'PERCENTAGE SHARING'!H386</f>
        <v>0</v>
      </c>
      <c r="I425" s="374">
        <f>$B425*'PERCENTAGE SHARING'!I386</f>
        <v>0</v>
      </c>
      <c r="J425" s="374">
        <f>$B425*'PERCENTAGE SHARING'!J386</f>
        <v>0</v>
      </c>
      <c r="K425" s="374">
        <f>$B425*'PERCENTAGE SHARING'!K386</f>
        <v>0</v>
      </c>
      <c r="L425" s="374">
        <f>$B425*'PERCENTAGE SHARING'!L386</f>
        <v>0</v>
      </c>
      <c r="M425" s="374">
        <f>$B425*'PERCENTAGE SHARING'!M386</f>
        <v>0</v>
      </c>
      <c r="N425" s="374">
        <f>$B425*'PERCENTAGE SHARING'!N386</f>
        <v>0</v>
      </c>
      <c r="O425" s="375">
        <f>$B425*'PERCENTAGE SHARING'!O386</f>
        <v>0</v>
      </c>
      <c r="P425" s="375">
        <f>$B425*'PERCENTAGE SHARING'!P386</f>
        <v>0</v>
      </c>
      <c r="Q425" s="375">
        <f>$B425*'PERCENTAGE SHARING'!Q386</f>
        <v>0</v>
      </c>
      <c r="R425" s="375">
        <f>$B425*'PERCENTAGE SHARING'!R386</f>
        <v>0</v>
      </c>
      <c r="S425" s="134"/>
      <c r="T425" s="134"/>
      <c r="U425" s="134"/>
      <c r="V425" s="134"/>
      <c r="W425" s="134"/>
      <c r="X425" s="134"/>
      <c r="Y425" s="134"/>
    </row>
    <row r="426" ht="22.5" customHeight="1">
      <c r="A426" s="186" t="str">
        <f>'PROP DAILY PNL'!A593</f>
        <v/>
      </c>
      <c r="B426" s="381"/>
      <c r="C426" s="374">
        <f>$B426*'PERCENTAGE SHARING'!C387</f>
        <v>0</v>
      </c>
      <c r="D426" s="374">
        <f>$B426*'PERCENTAGE SHARING'!D387</f>
        <v>0</v>
      </c>
      <c r="E426" s="374">
        <f>$B426*'PERCENTAGE SHARING'!E387</f>
        <v>0</v>
      </c>
      <c r="F426" s="374">
        <f>$B426*'PERCENTAGE SHARING'!F387</f>
        <v>0</v>
      </c>
      <c r="G426" s="374">
        <f>$B426*'PERCENTAGE SHARING'!G387</f>
        <v>0</v>
      </c>
      <c r="H426" s="374">
        <f>$B426*'PERCENTAGE SHARING'!H387</f>
        <v>0</v>
      </c>
      <c r="I426" s="374">
        <f>$B426*'PERCENTAGE SHARING'!I387</f>
        <v>0</v>
      </c>
      <c r="J426" s="374">
        <f>$B426*'PERCENTAGE SHARING'!J387</f>
        <v>0</v>
      </c>
      <c r="K426" s="374">
        <f>$B426*'PERCENTAGE SHARING'!K387</f>
        <v>0</v>
      </c>
      <c r="L426" s="374">
        <f>$B426*'PERCENTAGE SHARING'!L387</f>
        <v>0</v>
      </c>
      <c r="M426" s="374">
        <f>$B426*'PERCENTAGE SHARING'!M387</f>
        <v>0</v>
      </c>
      <c r="N426" s="374">
        <f>$B426*'PERCENTAGE SHARING'!N387</f>
        <v>0</v>
      </c>
      <c r="O426" s="375">
        <f>$B426*'PERCENTAGE SHARING'!O387</f>
        <v>0</v>
      </c>
      <c r="P426" s="375">
        <f>$B426*'PERCENTAGE SHARING'!P387</f>
        <v>0</v>
      </c>
      <c r="Q426" s="375">
        <f>$B426*'PERCENTAGE SHARING'!Q387</f>
        <v>0</v>
      </c>
      <c r="R426" s="375">
        <f>$B426*'PERCENTAGE SHARING'!R387</f>
        <v>0</v>
      </c>
      <c r="S426" s="134"/>
      <c r="T426" s="134"/>
      <c r="U426" s="134"/>
      <c r="V426" s="134"/>
      <c r="W426" s="134"/>
      <c r="X426" s="134"/>
      <c r="Y426" s="134"/>
    </row>
    <row r="427" ht="22.5" customHeight="1">
      <c r="A427" s="186" t="str">
        <f>'PROP DAILY PNL'!A594</f>
        <v/>
      </c>
      <c r="B427" s="381"/>
      <c r="C427" s="374">
        <f>$B427*'PERCENTAGE SHARING'!C388</f>
        <v>0</v>
      </c>
      <c r="D427" s="374">
        <f>$B427*'PERCENTAGE SHARING'!D388</f>
        <v>0</v>
      </c>
      <c r="E427" s="374">
        <f>$B427*'PERCENTAGE SHARING'!E388</f>
        <v>0</v>
      </c>
      <c r="F427" s="374">
        <f>$B427*'PERCENTAGE SHARING'!F388</f>
        <v>0</v>
      </c>
      <c r="G427" s="374">
        <f>$B427*'PERCENTAGE SHARING'!G388</f>
        <v>0</v>
      </c>
      <c r="H427" s="374">
        <f>$B427*'PERCENTAGE SHARING'!H388</f>
        <v>0</v>
      </c>
      <c r="I427" s="374">
        <f>$B427*'PERCENTAGE SHARING'!I388</f>
        <v>0</v>
      </c>
      <c r="J427" s="374">
        <f>$B427*'PERCENTAGE SHARING'!J388</f>
        <v>0</v>
      </c>
      <c r="K427" s="374">
        <f>$B427*'PERCENTAGE SHARING'!K388</f>
        <v>0</v>
      </c>
      <c r="L427" s="374">
        <f>$B427*'PERCENTAGE SHARING'!L388</f>
        <v>0</v>
      </c>
      <c r="M427" s="374">
        <f>$B427*'PERCENTAGE SHARING'!M388</f>
        <v>0</v>
      </c>
      <c r="N427" s="374">
        <f>$B427*'PERCENTAGE SHARING'!N388</f>
        <v>0</v>
      </c>
      <c r="O427" s="375">
        <f>$B427*'PERCENTAGE SHARING'!O388</f>
        <v>0</v>
      </c>
      <c r="P427" s="375">
        <f>$B427*'PERCENTAGE SHARING'!P388</f>
        <v>0</v>
      </c>
      <c r="Q427" s="375">
        <f>$B427*'PERCENTAGE SHARING'!Q388</f>
        <v>0</v>
      </c>
      <c r="R427" s="375">
        <f>$B427*'PERCENTAGE SHARING'!R388</f>
        <v>0</v>
      </c>
      <c r="S427" s="134"/>
      <c r="T427" s="134"/>
      <c r="U427" s="134"/>
      <c r="V427" s="134"/>
      <c r="W427" s="134"/>
      <c r="X427" s="134"/>
      <c r="Y427" s="134"/>
    </row>
    <row r="428" ht="22.5" customHeight="1">
      <c r="A428" s="186" t="str">
        <f>'PROP DAILY PNL'!A595</f>
        <v/>
      </c>
      <c r="B428" s="381"/>
      <c r="C428" s="374">
        <f>$B428*'PERCENTAGE SHARING'!C389</f>
        <v>0</v>
      </c>
      <c r="D428" s="374">
        <f>$B428*'PERCENTAGE SHARING'!D389</f>
        <v>0</v>
      </c>
      <c r="E428" s="374">
        <f>$B428*'PERCENTAGE SHARING'!E389</f>
        <v>0</v>
      </c>
      <c r="F428" s="374">
        <f>$B428*'PERCENTAGE SHARING'!F389</f>
        <v>0</v>
      </c>
      <c r="G428" s="374">
        <f>$B428*'PERCENTAGE SHARING'!G389</f>
        <v>0</v>
      </c>
      <c r="H428" s="374">
        <f>$B428*'PERCENTAGE SHARING'!H389</f>
        <v>0</v>
      </c>
      <c r="I428" s="374">
        <f>$B428*'PERCENTAGE SHARING'!I389</f>
        <v>0</v>
      </c>
      <c r="J428" s="374">
        <f>$B428*'PERCENTAGE SHARING'!J389</f>
        <v>0</v>
      </c>
      <c r="K428" s="374">
        <f>$B428*'PERCENTAGE SHARING'!K389</f>
        <v>0</v>
      </c>
      <c r="L428" s="374">
        <f>$B428*'PERCENTAGE SHARING'!L389</f>
        <v>0</v>
      </c>
      <c r="M428" s="374">
        <f>$B428*'PERCENTAGE SHARING'!M389</f>
        <v>0</v>
      </c>
      <c r="N428" s="374">
        <f>$B428*'PERCENTAGE SHARING'!N389</f>
        <v>0</v>
      </c>
      <c r="O428" s="375">
        <f>$B428*'PERCENTAGE SHARING'!O389</f>
        <v>0</v>
      </c>
      <c r="P428" s="375">
        <f>$B428*'PERCENTAGE SHARING'!P389</f>
        <v>0</v>
      </c>
      <c r="Q428" s="375">
        <f>$B428*'PERCENTAGE SHARING'!Q389</f>
        <v>0</v>
      </c>
      <c r="R428" s="375">
        <f>$B428*'PERCENTAGE SHARING'!R389</f>
        <v>0</v>
      </c>
      <c r="S428" s="134"/>
      <c r="T428" s="134"/>
      <c r="U428" s="134"/>
      <c r="V428" s="134"/>
      <c r="W428" s="134"/>
      <c r="X428" s="134"/>
      <c r="Y428" s="134"/>
    </row>
    <row r="429" ht="22.5" customHeight="1">
      <c r="A429" s="186" t="str">
        <f>'PROP DAILY PNL'!A596</f>
        <v/>
      </c>
      <c r="B429" s="381"/>
      <c r="C429" s="374">
        <f>$B429*'PERCENTAGE SHARING'!C390</f>
        <v>0</v>
      </c>
      <c r="D429" s="374">
        <f>$B429*'PERCENTAGE SHARING'!D390</f>
        <v>0</v>
      </c>
      <c r="E429" s="374">
        <f>$B429*'PERCENTAGE SHARING'!E390</f>
        <v>0</v>
      </c>
      <c r="F429" s="374">
        <f>$B429*'PERCENTAGE SHARING'!F390</f>
        <v>0</v>
      </c>
      <c r="G429" s="374">
        <f>$B429*'PERCENTAGE SHARING'!G390</f>
        <v>0</v>
      </c>
      <c r="H429" s="374">
        <f>$B429*'PERCENTAGE SHARING'!H390</f>
        <v>0</v>
      </c>
      <c r="I429" s="374">
        <f>$B429*'PERCENTAGE SHARING'!I390</f>
        <v>0</v>
      </c>
      <c r="J429" s="374">
        <f>$B429*'PERCENTAGE SHARING'!J390</f>
        <v>0</v>
      </c>
      <c r="K429" s="374">
        <f>$B429*'PERCENTAGE SHARING'!K390</f>
        <v>0</v>
      </c>
      <c r="L429" s="374">
        <f>$B429*'PERCENTAGE SHARING'!L390</f>
        <v>0</v>
      </c>
      <c r="M429" s="374">
        <f>$B429*'PERCENTAGE SHARING'!M390</f>
        <v>0</v>
      </c>
      <c r="N429" s="374">
        <f>$B429*'PERCENTAGE SHARING'!N390</f>
        <v>0</v>
      </c>
      <c r="O429" s="375">
        <f>$B429*'PERCENTAGE SHARING'!O390</f>
        <v>0</v>
      </c>
      <c r="P429" s="375">
        <f>$B429*'PERCENTAGE SHARING'!P390</f>
        <v>0</v>
      </c>
      <c r="Q429" s="375">
        <f>$B429*'PERCENTAGE SHARING'!Q390</f>
        <v>0</v>
      </c>
      <c r="R429" s="375">
        <f>$B429*'PERCENTAGE SHARING'!R390</f>
        <v>0</v>
      </c>
      <c r="S429" s="134"/>
      <c r="T429" s="134"/>
      <c r="U429" s="134"/>
      <c r="V429" s="134"/>
      <c r="W429" s="134"/>
      <c r="X429" s="134"/>
      <c r="Y429" s="134"/>
    </row>
    <row r="430" ht="22.5" customHeight="1">
      <c r="A430" s="186" t="str">
        <f>'PROP DAILY PNL'!A597</f>
        <v/>
      </c>
      <c r="B430" s="381"/>
      <c r="C430" s="374">
        <f>$B430*'PERCENTAGE SHARING'!C391</f>
        <v>0</v>
      </c>
      <c r="D430" s="374">
        <f>$B430*'PERCENTAGE SHARING'!D391</f>
        <v>0</v>
      </c>
      <c r="E430" s="374">
        <f>$B430*'PERCENTAGE SHARING'!E391</f>
        <v>0</v>
      </c>
      <c r="F430" s="374">
        <f>$B430*'PERCENTAGE SHARING'!F391</f>
        <v>0</v>
      </c>
      <c r="G430" s="374">
        <f>$B430*'PERCENTAGE SHARING'!G391</f>
        <v>0</v>
      </c>
      <c r="H430" s="374">
        <f>$B430*'PERCENTAGE SHARING'!H391</f>
        <v>0</v>
      </c>
      <c r="I430" s="374">
        <f>$B430*'PERCENTAGE SHARING'!I391</f>
        <v>0</v>
      </c>
      <c r="J430" s="374">
        <f>$B430*'PERCENTAGE SHARING'!J391</f>
        <v>0</v>
      </c>
      <c r="K430" s="374">
        <f>$B430*'PERCENTAGE SHARING'!K391</f>
        <v>0</v>
      </c>
      <c r="L430" s="374">
        <f>$B430*'PERCENTAGE SHARING'!L391</f>
        <v>0</v>
      </c>
      <c r="M430" s="374">
        <f>$B430*'PERCENTAGE SHARING'!M391</f>
        <v>0</v>
      </c>
      <c r="N430" s="374">
        <f>$B430*'PERCENTAGE SHARING'!N391</f>
        <v>0</v>
      </c>
      <c r="O430" s="375">
        <f>$B430*'PERCENTAGE SHARING'!O391</f>
        <v>0</v>
      </c>
      <c r="P430" s="375">
        <f>$B430*'PERCENTAGE SHARING'!P391</f>
        <v>0</v>
      </c>
      <c r="Q430" s="375">
        <f>$B430*'PERCENTAGE SHARING'!Q391</f>
        <v>0</v>
      </c>
      <c r="R430" s="375">
        <f>$B430*'PERCENTAGE SHARING'!R391</f>
        <v>0</v>
      </c>
      <c r="S430" s="134"/>
      <c r="T430" s="134"/>
      <c r="U430" s="134"/>
      <c r="V430" s="134"/>
      <c r="W430" s="134"/>
      <c r="X430" s="134"/>
      <c r="Y430" s="134"/>
    </row>
    <row r="431" ht="22.5" customHeight="1">
      <c r="A431" s="186" t="str">
        <f>'PROP DAILY PNL'!A598</f>
        <v/>
      </c>
      <c r="B431" s="381"/>
      <c r="C431" s="374">
        <f>$B431*'PERCENTAGE SHARING'!C392</f>
        <v>0</v>
      </c>
      <c r="D431" s="374">
        <f>$B431*'PERCENTAGE SHARING'!D392</f>
        <v>0</v>
      </c>
      <c r="E431" s="374">
        <f>$B431*'PERCENTAGE SHARING'!E392</f>
        <v>0</v>
      </c>
      <c r="F431" s="374">
        <f>$B431*'PERCENTAGE SHARING'!F392</f>
        <v>0</v>
      </c>
      <c r="G431" s="374">
        <f>$B431*'PERCENTAGE SHARING'!G392</f>
        <v>0</v>
      </c>
      <c r="H431" s="374">
        <f>$B431*'PERCENTAGE SHARING'!H392</f>
        <v>0</v>
      </c>
      <c r="I431" s="374">
        <f>$B431*'PERCENTAGE SHARING'!I392</f>
        <v>0</v>
      </c>
      <c r="J431" s="374">
        <f>$B431*'PERCENTAGE SHARING'!J392</f>
        <v>0</v>
      </c>
      <c r="K431" s="374">
        <f>$B431*'PERCENTAGE SHARING'!K392</f>
        <v>0</v>
      </c>
      <c r="L431" s="374">
        <f>$B431*'PERCENTAGE SHARING'!L392</f>
        <v>0</v>
      </c>
      <c r="M431" s="374">
        <f>$B431*'PERCENTAGE SHARING'!M392</f>
        <v>0</v>
      </c>
      <c r="N431" s="374">
        <f>$B431*'PERCENTAGE SHARING'!N392</f>
        <v>0</v>
      </c>
      <c r="O431" s="375">
        <f>$B431*'PERCENTAGE SHARING'!O392</f>
        <v>0</v>
      </c>
      <c r="P431" s="375">
        <f>$B431*'PERCENTAGE SHARING'!P392</f>
        <v>0</v>
      </c>
      <c r="Q431" s="375">
        <f>$B431*'PERCENTAGE SHARING'!Q392</f>
        <v>0</v>
      </c>
      <c r="R431" s="375">
        <f>$B431*'PERCENTAGE SHARING'!R392</f>
        <v>0</v>
      </c>
      <c r="S431" s="134"/>
      <c r="T431" s="134"/>
      <c r="U431" s="134"/>
      <c r="V431" s="134"/>
      <c r="W431" s="134"/>
      <c r="X431" s="134"/>
      <c r="Y431" s="134"/>
    </row>
    <row r="432" ht="22.5" customHeight="1">
      <c r="A432" s="186" t="str">
        <f>'PROP DAILY PNL'!A599</f>
        <v/>
      </c>
      <c r="B432" s="381"/>
      <c r="C432" s="374">
        <f>$B432*'PERCENTAGE SHARING'!C393</f>
        <v>0</v>
      </c>
      <c r="D432" s="374">
        <f>$B432*'PERCENTAGE SHARING'!D393</f>
        <v>0</v>
      </c>
      <c r="E432" s="374">
        <f>$B432*'PERCENTAGE SHARING'!E393</f>
        <v>0</v>
      </c>
      <c r="F432" s="374">
        <f>$B432*'PERCENTAGE SHARING'!F393</f>
        <v>0</v>
      </c>
      <c r="G432" s="374">
        <f>$B432*'PERCENTAGE SHARING'!G393</f>
        <v>0</v>
      </c>
      <c r="H432" s="374">
        <f>$B432*'PERCENTAGE SHARING'!H393</f>
        <v>0</v>
      </c>
      <c r="I432" s="374">
        <f>$B432*'PERCENTAGE SHARING'!I393</f>
        <v>0</v>
      </c>
      <c r="J432" s="374">
        <f>$B432*'PERCENTAGE SHARING'!J393</f>
        <v>0</v>
      </c>
      <c r="K432" s="374">
        <f>$B432*'PERCENTAGE SHARING'!K393</f>
        <v>0</v>
      </c>
      <c r="L432" s="374">
        <f>$B432*'PERCENTAGE SHARING'!L393</f>
        <v>0</v>
      </c>
      <c r="M432" s="374">
        <f>$B432*'PERCENTAGE SHARING'!M393</f>
        <v>0</v>
      </c>
      <c r="N432" s="374">
        <f>$B432*'PERCENTAGE SHARING'!N393</f>
        <v>0</v>
      </c>
      <c r="O432" s="375">
        <f>$B432*'PERCENTAGE SHARING'!O393</f>
        <v>0</v>
      </c>
      <c r="P432" s="375">
        <f>$B432*'PERCENTAGE SHARING'!P393</f>
        <v>0</v>
      </c>
      <c r="Q432" s="375">
        <f>$B432*'PERCENTAGE SHARING'!Q393</f>
        <v>0</v>
      </c>
      <c r="R432" s="375">
        <f>$B432*'PERCENTAGE SHARING'!R393</f>
        <v>0</v>
      </c>
      <c r="S432" s="134"/>
      <c r="T432" s="134"/>
      <c r="U432" s="134"/>
      <c r="V432" s="134"/>
      <c r="W432" s="134"/>
      <c r="X432" s="134"/>
      <c r="Y432" s="134"/>
    </row>
    <row r="433" ht="22.5" customHeight="1">
      <c r="A433" s="186" t="str">
        <f>'PROP DAILY PNL'!A600</f>
        <v/>
      </c>
      <c r="B433" s="381"/>
      <c r="C433" s="374">
        <f>$B433*'PERCENTAGE SHARING'!C394</f>
        <v>0</v>
      </c>
      <c r="D433" s="374">
        <f>$B433*'PERCENTAGE SHARING'!D394</f>
        <v>0</v>
      </c>
      <c r="E433" s="374">
        <f>$B433*'PERCENTAGE SHARING'!E394</f>
        <v>0</v>
      </c>
      <c r="F433" s="374">
        <f>$B433*'PERCENTAGE SHARING'!F394</f>
        <v>0</v>
      </c>
      <c r="G433" s="374">
        <f>$B433*'PERCENTAGE SHARING'!G394</f>
        <v>0</v>
      </c>
      <c r="H433" s="374">
        <f>$B433*'PERCENTAGE SHARING'!H394</f>
        <v>0</v>
      </c>
      <c r="I433" s="374">
        <f>$B433*'PERCENTAGE SHARING'!I394</f>
        <v>0</v>
      </c>
      <c r="J433" s="374">
        <f>$B433*'PERCENTAGE SHARING'!J394</f>
        <v>0</v>
      </c>
      <c r="K433" s="374">
        <f>$B433*'PERCENTAGE SHARING'!K394</f>
        <v>0</v>
      </c>
      <c r="L433" s="374">
        <f>$B433*'PERCENTAGE SHARING'!L394</f>
        <v>0</v>
      </c>
      <c r="M433" s="374">
        <f>$B433*'PERCENTAGE SHARING'!M394</f>
        <v>0</v>
      </c>
      <c r="N433" s="374">
        <f>$B433*'PERCENTAGE SHARING'!N394</f>
        <v>0</v>
      </c>
      <c r="O433" s="375">
        <f>$B433*'PERCENTAGE SHARING'!O394</f>
        <v>0</v>
      </c>
      <c r="P433" s="375">
        <f>$B433*'PERCENTAGE SHARING'!P394</f>
        <v>0</v>
      </c>
      <c r="Q433" s="375">
        <f>$B433*'PERCENTAGE SHARING'!Q394</f>
        <v>0</v>
      </c>
      <c r="R433" s="375">
        <f>$B433*'PERCENTAGE SHARING'!R394</f>
        <v>0</v>
      </c>
      <c r="S433" s="134"/>
      <c r="T433" s="134"/>
      <c r="U433" s="134"/>
      <c r="V433" s="134"/>
      <c r="W433" s="134"/>
      <c r="X433" s="134"/>
      <c r="Y433" s="134"/>
    </row>
    <row r="434" ht="22.5" customHeight="1">
      <c r="A434" s="186" t="str">
        <f>'PROP DAILY PNL'!A601</f>
        <v/>
      </c>
      <c r="B434" s="381"/>
      <c r="C434" s="374">
        <f>$B434*'PERCENTAGE SHARING'!C395</f>
        <v>0</v>
      </c>
      <c r="D434" s="374">
        <f>$B434*'PERCENTAGE SHARING'!D395</f>
        <v>0</v>
      </c>
      <c r="E434" s="374">
        <f>$B434*'PERCENTAGE SHARING'!E395</f>
        <v>0</v>
      </c>
      <c r="F434" s="374">
        <f>$B434*'PERCENTAGE SHARING'!F395</f>
        <v>0</v>
      </c>
      <c r="G434" s="374">
        <f>$B434*'PERCENTAGE SHARING'!G395</f>
        <v>0</v>
      </c>
      <c r="H434" s="374">
        <f>$B434*'PERCENTAGE SHARING'!H395</f>
        <v>0</v>
      </c>
      <c r="I434" s="374">
        <f>$B434*'PERCENTAGE SHARING'!I395</f>
        <v>0</v>
      </c>
      <c r="J434" s="374">
        <f>$B434*'PERCENTAGE SHARING'!J395</f>
        <v>0</v>
      </c>
      <c r="K434" s="374">
        <f>$B434*'PERCENTAGE SHARING'!K395</f>
        <v>0</v>
      </c>
      <c r="L434" s="374">
        <f>$B434*'PERCENTAGE SHARING'!L395</f>
        <v>0</v>
      </c>
      <c r="M434" s="374">
        <f>$B434*'PERCENTAGE SHARING'!M395</f>
        <v>0</v>
      </c>
      <c r="N434" s="374">
        <f>$B434*'PERCENTAGE SHARING'!N395</f>
        <v>0</v>
      </c>
      <c r="O434" s="375">
        <f>$B434*'PERCENTAGE SHARING'!O395</f>
        <v>0</v>
      </c>
      <c r="P434" s="375">
        <f>$B434*'PERCENTAGE SHARING'!P395</f>
        <v>0</v>
      </c>
      <c r="Q434" s="375">
        <f>$B434*'PERCENTAGE SHARING'!Q395</f>
        <v>0</v>
      </c>
      <c r="R434" s="375">
        <f>$B434*'PERCENTAGE SHARING'!R395</f>
        <v>0</v>
      </c>
      <c r="S434" s="134"/>
      <c r="T434" s="134"/>
      <c r="U434" s="134"/>
      <c r="V434" s="134"/>
      <c r="W434" s="134"/>
      <c r="X434" s="134"/>
      <c r="Y434" s="134"/>
    </row>
    <row r="435" ht="22.5" customHeight="1">
      <c r="A435" s="186" t="str">
        <f>'PROP DAILY PNL'!A602</f>
        <v/>
      </c>
      <c r="B435" s="381"/>
      <c r="C435" s="374">
        <f>$B435*'PERCENTAGE SHARING'!C396</f>
        <v>0</v>
      </c>
      <c r="D435" s="374">
        <f>$B435*'PERCENTAGE SHARING'!D396</f>
        <v>0</v>
      </c>
      <c r="E435" s="374">
        <f>$B435*'PERCENTAGE SHARING'!E396</f>
        <v>0</v>
      </c>
      <c r="F435" s="374">
        <f>$B435*'PERCENTAGE SHARING'!F396</f>
        <v>0</v>
      </c>
      <c r="G435" s="374">
        <f>$B435*'PERCENTAGE SHARING'!G396</f>
        <v>0</v>
      </c>
      <c r="H435" s="374">
        <f>$B435*'PERCENTAGE SHARING'!H396</f>
        <v>0</v>
      </c>
      <c r="I435" s="374">
        <f>$B435*'PERCENTAGE SHARING'!I396</f>
        <v>0</v>
      </c>
      <c r="J435" s="374">
        <f>$B435*'PERCENTAGE SHARING'!J396</f>
        <v>0</v>
      </c>
      <c r="K435" s="374">
        <f>$B435*'PERCENTAGE SHARING'!K396</f>
        <v>0</v>
      </c>
      <c r="L435" s="374">
        <f>$B435*'PERCENTAGE SHARING'!L396</f>
        <v>0</v>
      </c>
      <c r="M435" s="374">
        <f>$B435*'PERCENTAGE SHARING'!M396</f>
        <v>0</v>
      </c>
      <c r="N435" s="374">
        <f>$B435*'PERCENTAGE SHARING'!N396</f>
        <v>0</v>
      </c>
      <c r="O435" s="375">
        <f>$B435*'PERCENTAGE SHARING'!O396</f>
        <v>0</v>
      </c>
      <c r="P435" s="375">
        <f>$B435*'PERCENTAGE SHARING'!P396</f>
        <v>0</v>
      </c>
      <c r="Q435" s="375">
        <f>$B435*'PERCENTAGE SHARING'!Q396</f>
        <v>0</v>
      </c>
      <c r="R435" s="375">
        <f>$B435*'PERCENTAGE SHARING'!R396</f>
        <v>0</v>
      </c>
      <c r="S435" s="134"/>
      <c r="T435" s="134"/>
      <c r="U435" s="134"/>
      <c r="V435" s="134"/>
      <c r="W435" s="134"/>
      <c r="X435" s="134"/>
      <c r="Y435" s="134"/>
    </row>
    <row r="436" ht="22.5" customHeight="1">
      <c r="A436" s="186" t="str">
        <f>'PROP DAILY PNL'!A603</f>
        <v/>
      </c>
      <c r="B436" s="381"/>
      <c r="C436" s="374">
        <f>$B436*'PERCENTAGE SHARING'!C397</f>
        <v>0</v>
      </c>
      <c r="D436" s="374">
        <f>$B436*'PERCENTAGE SHARING'!D397</f>
        <v>0</v>
      </c>
      <c r="E436" s="374">
        <f>$B436*'PERCENTAGE SHARING'!E397</f>
        <v>0</v>
      </c>
      <c r="F436" s="374">
        <f>$B436*'PERCENTAGE SHARING'!F397</f>
        <v>0</v>
      </c>
      <c r="G436" s="374">
        <f>$B436*'PERCENTAGE SHARING'!G397</f>
        <v>0</v>
      </c>
      <c r="H436" s="374">
        <f>$B436*'PERCENTAGE SHARING'!H397</f>
        <v>0</v>
      </c>
      <c r="I436" s="374">
        <f>$B436*'PERCENTAGE SHARING'!I397</f>
        <v>0</v>
      </c>
      <c r="J436" s="374">
        <f>$B436*'PERCENTAGE SHARING'!J397</f>
        <v>0</v>
      </c>
      <c r="K436" s="374">
        <f>$B436*'PERCENTAGE SHARING'!K397</f>
        <v>0</v>
      </c>
      <c r="L436" s="374">
        <f>$B436*'PERCENTAGE SHARING'!L397</f>
        <v>0</v>
      </c>
      <c r="M436" s="374">
        <f>$B436*'PERCENTAGE SHARING'!M397</f>
        <v>0</v>
      </c>
      <c r="N436" s="374">
        <f>$B436*'PERCENTAGE SHARING'!N397</f>
        <v>0</v>
      </c>
      <c r="O436" s="375">
        <f>$B436*'PERCENTAGE SHARING'!O397</f>
        <v>0</v>
      </c>
      <c r="P436" s="375">
        <f>$B436*'PERCENTAGE SHARING'!P397</f>
        <v>0</v>
      </c>
      <c r="Q436" s="375">
        <f>$B436*'PERCENTAGE SHARING'!Q397</f>
        <v>0</v>
      </c>
      <c r="R436" s="375">
        <f>$B436*'PERCENTAGE SHARING'!R397</f>
        <v>0</v>
      </c>
      <c r="S436" s="134"/>
      <c r="T436" s="134"/>
      <c r="U436" s="134"/>
      <c r="V436" s="134"/>
      <c r="W436" s="134"/>
      <c r="X436" s="134"/>
      <c r="Y436" s="134"/>
    </row>
    <row r="437" ht="22.5" customHeight="1">
      <c r="A437" s="186" t="str">
        <f>'PROP DAILY PNL'!A604</f>
        <v/>
      </c>
      <c r="B437" s="381"/>
      <c r="C437" s="374">
        <f>$B437*'PERCENTAGE SHARING'!C398</f>
        <v>0</v>
      </c>
      <c r="D437" s="374">
        <f>$B437*'PERCENTAGE SHARING'!D398</f>
        <v>0</v>
      </c>
      <c r="E437" s="374">
        <f>$B437*'PERCENTAGE SHARING'!E398</f>
        <v>0</v>
      </c>
      <c r="F437" s="374">
        <f>$B437*'PERCENTAGE SHARING'!F398</f>
        <v>0</v>
      </c>
      <c r="G437" s="374">
        <f>$B437*'PERCENTAGE SHARING'!G398</f>
        <v>0</v>
      </c>
      <c r="H437" s="374">
        <f>$B437*'PERCENTAGE SHARING'!H398</f>
        <v>0</v>
      </c>
      <c r="I437" s="374">
        <f>$B437*'PERCENTAGE SHARING'!I398</f>
        <v>0</v>
      </c>
      <c r="J437" s="374">
        <f>$B437*'PERCENTAGE SHARING'!J398</f>
        <v>0</v>
      </c>
      <c r="K437" s="374">
        <f>$B437*'PERCENTAGE SHARING'!K398</f>
        <v>0</v>
      </c>
      <c r="L437" s="374">
        <f>$B437*'PERCENTAGE SHARING'!L398</f>
        <v>0</v>
      </c>
      <c r="M437" s="374">
        <f>$B437*'PERCENTAGE SHARING'!M398</f>
        <v>0</v>
      </c>
      <c r="N437" s="374">
        <f>$B437*'PERCENTAGE SHARING'!N398</f>
        <v>0</v>
      </c>
      <c r="O437" s="375">
        <f>$B437*'PERCENTAGE SHARING'!O398</f>
        <v>0</v>
      </c>
      <c r="P437" s="375">
        <f>$B437*'PERCENTAGE SHARING'!P398</f>
        <v>0</v>
      </c>
      <c r="Q437" s="375">
        <f>$B437*'PERCENTAGE SHARING'!Q398</f>
        <v>0</v>
      </c>
      <c r="R437" s="375">
        <f>$B437*'PERCENTAGE SHARING'!R398</f>
        <v>0</v>
      </c>
      <c r="S437" s="134"/>
      <c r="T437" s="134"/>
      <c r="U437" s="134"/>
      <c r="V437" s="134"/>
      <c r="W437" s="134"/>
      <c r="X437" s="134"/>
      <c r="Y437" s="134"/>
    </row>
    <row r="438" ht="22.5" customHeight="1">
      <c r="A438" s="186" t="str">
        <f>'PROP DAILY PNL'!A605</f>
        <v/>
      </c>
      <c r="B438" s="381"/>
      <c r="C438" s="374">
        <f>$B438*'PERCENTAGE SHARING'!C399</f>
        <v>0</v>
      </c>
      <c r="D438" s="374">
        <f>$B438*'PERCENTAGE SHARING'!D399</f>
        <v>0</v>
      </c>
      <c r="E438" s="374">
        <f>$B438*'PERCENTAGE SHARING'!E399</f>
        <v>0</v>
      </c>
      <c r="F438" s="374">
        <f>$B438*'PERCENTAGE SHARING'!F399</f>
        <v>0</v>
      </c>
      <c r="G438" s="374">
        <f>$B438*'PERCENTAGE SHARING'!G399</f>
        <v>0</v>
      </c>
      <c r="H438" s="374">
        <f>$B438*'PERCENTAGE SHARING'!H399</f>
        <v>0</v>
      </c>
      <c r="I438" s="374">
        <f>$B438*'PERCENTAGE SHARING'!I399</f>
        <v>0</v>
      </c>
      <c r="J438" s="374">
        <f>$B438*'PERCENTAGE SHARING'!J399</f>
        <v>0</v>
      </c>
      <c r="K438" s="374">
        <f>$B438*'PERCENTAGE SHARING'!K399</f>
        <v>0</v>
      </c>
      <c r="L438" s="374">
        <f>$B438*'PERCENTAGE SHARING'!L399</f>
        <v>0</v>
      </c>
      <c r="M438" s="374">
        <f>$B438*'PERCENTAGE SHARING'!M399</f>
        <v>0</v>
      </c>
      <c r="N438" s="374">
        <f>$B438*'PERCENTAGE SHARING'!N399</f>
        <v>0</v>
      </c>
      <c r="O438" s="375">
        <f>$B438*'PERCENTAGE SHARING'!O399</f>
        <v>0</v>
      </c>
      <c r="P438" s="375">
        <f>$B438*'PERCENTAGE SHARING'!P399</f>
        <v>0</v>
      </c>
      <c r="Q438" s="375">
        <f>$B438*'PERCENTAGE SHARING'!Q399</f>
        <v>0</v>
      </c>
      <c r="R438" s="375">
        <f>$B438*'PERCENTAGE SHARING'!R399</f>
        <v>0</v>
      </c>
      <c r="S438" s="134"/>
      <c r="T438" s="134"/>
      <c r="U438" s="134"/>
      <c r="V438" s="134"/>
      <c r="W438" s="134"/>
      <c r="X438" s="134"/>
      <c r="Y438" s="134"/>
    </row>
    <row r="439" ht="22.5" customHeight="1">
      <c r="A439" s="186" t="str">
        <f>'PROP DAILY PNL'!A606</f>
        <v/>
      </c>
      <c r="B439" s="381"/>
      <c r="C439" s="374">
        <f>$B439*'PERCENTAGE SHARING'!C400</f>
        <v>0</v>
      </c>
      <c r="D439" s="374">
        <f>$B439*'PERCENTAGE SHARING'!D400</f>
        <v>0</v>
      </c>
      <c r="E439" s="374">
        <f>$B439*'PERCENTAGE SHARING'!E400</f>
        <v>0</v>
      </c>
      <c r="F439" s="374">
        <f>$B439*'PERCENTAGE SHARING'!F400</f>
        <v>0</v>
      </c>
      <c r="G439" s="374">
        <f>$B439*'PERCENTAGE SHARING'!G400</f>
        <v>0</v>
      </c>
      <c r="H439" s="374">
        <f>$B439*'PERCENTAGE SHARING'!H400</f>
        <v>0</v>
      </c>
      <c r="I439" s="374">
        <f>$B439*'PERCENTAGE SHARING'!I400</f>
        <v>0</v>
      </c>
      <c r="J439" s="374">
        <f>$B439*'PERCENTAGE SHARING'!J400</f>
        <v>0</v>
      </c>
      <c r="K439" s="374">
        <f>$B439*'PERCENTAGE SHARING'!K400</f>
        <v>0</v>
      </c>
      <c r="L439" s="374">
        <f>$B439*'PERCENTAGE SHARING'!L400</f>
        <v>0</v>
      </c>
      <c r="M439" s="374">
        <f>$B439*'PERCENTAGE SHARING'!M400</f>
        <v>0</v>
      </c>
      <c r="N439" s="374">
        <f>$B439*'PERCENTAGE SHARING'!N400</f>
        <v>0</v>
      </c>
      <c r="O439" s="375">
        <f>$B439*'PERCENTAGE SHARING'!O400</f>
        <v>0</v>
      </c>
      <c r="P439" s="375">
        <f>$B439*'PERCENTAGE SHARING'!P400</f>
        <v>0</v>
      </c>
      <c r="Q439" s="375">
        <f>$B439*'PERCENTAGE SHARING'!Q400</f>
        <v>0</v>
      </c>
      <c r="R439" s="375">
        <f>$B439*'PERCENTAGE SHARING'!R400</f>
        <v>0</v>
      </c>
      <c r="S439" s="134"/>
      <c r="T439" s="134"/>
      <c r="U439" s="134"/>
      <c r="V439" s="134"/>
      <c r="W439" s="134"/>
      <c r="X439" s="134"/>
      <c r="Y439" s="134"/>
    </row>
    <row r="440" ht="22.5" customHeight="1">
      <c r="A440" s="186" t="str">
        <f>'PROP DAILY PNL'!A607</f>
        <v/>
      </c>
      <c r="B440" s="381"/>
      <c r="C440" s="374">
        <f>$B440*'PERCENTAGE SHARING'!C401</f>
        <v>0</v>
      </c>
      <c r="D440" s="374">
        <f>$B440*'PERCENTAGE SHARING'!D401</f>
        <v>0</v>
      </c>
      <c r="E440" s="374">
        <f>$B440*'PERCENTAGE SHARING'!E401</f>
        <v>0</v>
      </c>
      <c r="F440" s="374">
        <f>$B440*'PERCENTAGE SHARING'!F401</f>
        <v>0</v>
      </c>
      <c r="G440" s="374">
        <f>$B440*'PERCENTAGE SHARING'!G401</f>
        <v>0</v>
      </c>
      <c r="H440" s="374">
        <f>$B440*'PERCENTAGE SHARING'!H401</f>
        <v>0</v>
      </c>
      <c r="I440" s="374">
        <f>$B440*'PERCENTAGE SHARING'!I401</f>
        <v>0</v>
      </c>
      <c r="J440" s="374">
        <f>$B440*'PERCENTAGE SHARING'!J401</f>
        <v>0</v>
      </c>
      <c r="K440" s="374">
        <f>$B440*'PERCENTAGE SHARING'!K401</f>
        <v>0</v>
      </c>
      <c r="L440" s="374">
        <f>$B440*'PERCENTAGE SHARING'!L401</f>
        <v>0</v>
      </c>
      <c r="M440" s="374">
        <f>$B440*'PERCENTAGE SHARING'!M401</f>
        <v>0</v>
      </c>
      <c r="N440" s="374">
        <f>$B440*'PERCENTAGE SHARING'!N401</f>
        <v>0</v>
      </c>
      <c r="O440" s="375">
        <f>$B440*'PERCENTAGE SHARING'!O401</f>
        <v>0</v>
      </c>
      <c r="P440" s="375">
        <f>$B440*'PERCENTAGE SHARING'!P401</f>
        <v>0</v>
      </c>
      <c r="Q440" s="375">
        <f>$B440*'PERCENTAGE SHARING'!Q401</f>
        <v>0</v>
      </c>
      <c r="R440" s="375">
        <f>$B440*'PERCENTAGE SHARING'!R401</f>
        <v>0</v>
      </c>
      <c r="S440" s="134"/>
      <c r="T440" s="134"/>
      <c r="U440" s="134"/>
      <c r="V440" s="134"/>
      <c r="W440" s="134"/>
      <c r="X440" s="134"/>
      <c r="Y440" s="134"/>
    </row>
    <row r="441" ht="22.5" customHeight="1">
      <c r="A441" s="186" t="str">
        <f>'PROP DAILY PNL'!A608</f>
        <v/>
      </c>
      <c r="B441" s="381"/>
      <c r="C441" s="374">
        <f>$B441*'PERCENTAGE SHARING'!C402</f>
        <v>0</v>
      </c>
      <c r="D441" s="374">
        <f>$B441*'PERCENTAGE SHARING'!D402</f>
        <v>0</v>
      </c>
      <c r="E441" s="374">
        <f>$B441*'PERCENTAGE SHARING'!E402</f>
        <v>0</v>
      </c>
      <c r="F441" s="374">
        <f>$B441*'PERCENTAGE SHARING'!F402</f>
        <v>0</v>
      </c>
      <c r="G441" s="374">
        <f>$B441*'PERCENTAGE SHARING'!G402</f>
        <v>0</v>
      </c>
      <c r="H441" s="374">
        <f>$B441*'PERCENTAGE SHARING'!H402</f>
        <v>0</v>
      </c>
      <c r="I441" s="374">
        <f>$B441*'PERCENTAGE SHARING'!I402</f>
        <v>0</v>
      </c>
      <c r="J441" s="374">
        <f>$B441*'PERCENTAGE SHARING'!J402</f>
        <v>0</v>
      </c>
      <c r="K441" s="374">
        <f>$B441*'PERCENTAGE SHARING'!K402</f>
        <v>0</v>
      </c>
      <c r="L441" s="374">
        <f>$B441*'PERCENTAGE SHARING'!L402</f>
        <v>0</v>
      </c>
      <c r="M441" s="374">
        <f>$B441*'PERCENTAGE SHARING'!M402</f>
        <v>0</v>
      </c>
      <c r="N441" s="374">
        <f>$B441*'PERCENTAGE SHARING'!N402</f>
        <v>0</v>
      </c>
      <c r="O441" s="375">
        <f>$B441*'PERCENTAGE SHARING'!O402</f>
        <v>0</v>
      </c>
      <c r="P441" s="375">
        <f>$B441*'PERCENTAGE SHARING'!P402</f>
        <v>0</v>
      </c>
      <c r="Q441" s="375">
        <f>$B441*'PERCENTAGE SHARING'!Q402</f>
        <v>0</v>
      </c>
      <c r="R441" s="375">
        <f>$B441*'PERCENTAGE SHARING'!R402</f>
        <v>0</v>
      </c>
      <c r="S441" s="134"/>
      <c r="T441" s="134"/>
      <c r="U441" s="134"/>
      <c r="V441" s="134"/>
      <c r="W441" s="134"/>
      <c r="X441" s="134"/>
      <c r="Y441" s="134"/>
    </row>
    <row r="442" ht="22.5" customHeight="1">
      <c r="A442" s="186" t="str">
        <f>'PROP DAILY PNL'!A609</f>
        <v/>
      </c>
      <c r="B442" s="381"/>
      <c r="C442" s="374">
        <f>$B442*'PERCENTAGE SHARING'!C403</f>
        <v>0</v>
      </c>
      <c r="D442" s="374">
        <f>$B442*'PERCENTAGE SHARING'!D403</f>
        <v>0</v>
      </c>
      <c r="E442" s="374">
        <f>$B442*'PERCENTAGE SHARING'!E403</f>
        <v>0</v>
      </c>
      <c r="F442" s="374">
        <f>$B442*'PERCENTAGE SHARING'!F403</f>
        <v>0</v>
      </c>
      <c r="G442" s="374">
        <f>$B442*'PERCENTAGE SHARING'!G403</f>
        <v>0</v>
      </c>
      <c r="H442" s="374">
        <f>$B442*'PERCENTAGE SHARING'!H403</f>
        <v>0</v>
      </c>
      <c r="I442" s="374">
        <f>$B442*'PERCENTAGE SHARING'!I403</f>
        <v>0</v>
      </c>
      <c r="J442" s="374">
        <f>$B442*'PERCENTAGE SHARING'!J403</f>
        <v>0</v>
      </c>
      <c r="K442" s="374">
        <f>$B442*'PERCENTAGE SHARING'!K403</f>
        <v>0</v>
      </c>
      <c r="L442" s="374">
        <f>$B442*'PERCENTAGE SHARING'!L403</f>
        <v>0</v>
      </c>
      <c r="M442" s="374">
        <f>$B442*'PERCENTAGE SHARING'!M403</f>
        <v>0</v>
      </c>
      <c r="N442" s="374">
        <f>$B442*'PERCENTAGE SHARING'!N403</f>
        <v>0</v>
      </c>
      <c r="O442" s="375">
        <f>$B442*'PERCENTAGE SHARING'!O403</f>
        <v>0</v>
      </c>
      <c r="P442" s="375">
        <f>$B442*'PERCENTAGE SHARING'!P403</f>
        <v>0</v>
      </c>
      <c r="Q442" s="375">
        <f>$B442*'PERCENTAGE SHARING'!Q403</f>
        <v>0</v>
      </c>
      <c r="R442" s="375">
        <f>$B442*'PERCENTAGE SHARING'!R403</f>
        <v>0</v>
      </c>
      <c r="S442" s="134"/>
      <c r="T442" s="134"/>
      <c r="U442" s="134"/>
      <c r="V442" s="134"/>
      <c r="W442" s="134"/>
      <c r="X442" s="134"/>
      <c r="Y442" s="134"/>
    </row>
    <row r="443" ht="22.5" customHeight="1">
      <c r="A443" s="186" t="str">
        <f>'PROP DAILY PNL'!A610</f>
        <v/>
      </c>
      <c r="B443" s="381"/>
      <c r="C443" s="374">
        <f>$B443*'PERCENTAGE SHARING'!C404</f>
        <v>0</v>
      </c>
      <c r="D443" s="374">
        <f>$B443*'PERCENTAGE SHARING'!D404</f>
        <v>0</v>
      </c>
      <c r="E443" s="374">
        <f>$B443*'PERCENTAGE SHARING'!E404</f>
        <v>0</v>
      </c>
      <c r="F443" s="374">
        <f>$B443*'PERCENTAGE SHARING'!F404</f>
        <v>0</v>
      </c>
      <c r="G443" s="374">
        <f>$B443*'PERCENTAGE SHARING'!G404</f>
        <v>0</v>
      </c>
      <c r="H443" s="374">
        <f>$B443*'PERCENTAGE SHARING'!H404</f>
        <v>0</v>
      </c>
      <c r="I443" s="374">
        <f>$B443*'PERCENTAGE SHARING'!I404</f>
        <v>0</v>
      </c>
      <c r="J443" s="374">
        <f>$B443*'PERCENTAGE SHARING'!J404</f>
        <v>0</v>
      </c>
      <c r="K443" s="374">
        <f>$B443*'PERCENTAGE SHARING'!K404</f>
        <v>0</v>
      </c>
      <c r="L443" s="374">
        <f>$B443*'PERCENTAGE SHARING'!L404</f>
        <v>0</v>
      </c>
      <c r="M443" s="374">
        <f>$B443*'PERCENTAGE SHARING'!M404</f>
        <v>0</v>
      </c>
      <c r="N443" s="374">
        <f>$B443*'PERCENTAGE SHARING'!N404</f>
        <v>0</v>
      </c>
      <c r="O443" s="375">
        <f>$B443*'PERCENTAGE SHARING'!O404</f>
        <v>0</v>
      </c>
      <c r="P443" s="375">
        <f>$B443*'PERCENTAGE SHARING'!P404</f>
        <v>0</v>
      </c>
      <c r="Q443" s="375">
        <f>$B443*'PERCENTAGE SHARING'!Q404</f>
        <v>0</v>
      </c>
      <c r="R443" s="375">
        <f>$B443*'PERCENTAGE SHARING'!R404</f>
        <v>0</v>
      </c>
      <c r="S443" s="134"/>
      <c r="T443" s="134"/>
      <c r="U443" s="134"/>
      <c r="V443" s="134"/>
      <c r="W443" s="134"/>
      <c r="X443" s="134"/>
      <c r="Y443" s="134"/>
    </row>
    <row r="444" ht="22.5" customHeight="1">
      <c r="A444" s="186" t="str">
        <f>'PROP DAILY PNL'!A611</f>
        <v/>
      </c>
      <c r="B444" s="381"/>
      <c r="C444" s="374">
        <f>$B444*'PERCENTAGE SHARING'!C405</f>
        <v>0</v>
      </c>
      <c r="D444" s="374">
        <f>$B444*'PERCENTAGE SHARING'!D405</f>
        <v>0</v>
      </c>
      <c r="E444" s="374">
        <f>$B444*'PERCENTAGE SHARING'!E405</f>
        <v>0</v>
      </c>
      <c r="F444" s="374">
        <f>$B444*'PERCENTAGE SHARING'!F405</f>
        <v>0</v>
      </c>
      <c r="G444" s="374">
        <f>$B444*'PERCENTAGE SHARING'!G405</f>
        <v>0</v>
      </c>
      <c r="H444" s="374">
        <f>$B444*'PERCENTAGE SHARING'!H405</f>
        <v>0</v>
      </c>
      <c r="I444" s="374">
        <f>$B444*'PERCENTAGE SHARING'!I405</f>
        <v>0</v>
      </c>
      <c r="J444" s="374">
        <f>$B444*'PERCENTAGE SHARING'!J405</f>
        <v>0</v>
      </c>
      <c r="K444" s="374">
        <f>$B444*'PERCENTAGE SHARING'!K405</f>
        <v>0</v>
      </c>
      <c r="L444" s="374">
        <f>$B444*'PERCENTAGE SHARING'!L405</f>
        <v>0</v>
      </c>
      <c r="M444" s="374">
        <f>$B444*'PERCENTAGE SHARING'!M405</f>
        <v>0</v>
      </c>
      <c r="N444" s="374">
        <f>$B444*'PERCENTAGE SHARING'!N405</f>
        <v>0</v>
      </c>
      <c r="O444" s="375">
        <f>$B444*'PERCENTAGE SHARING'!O405</f>
        <v>0</v>
      </c>
      <c r="P444" s="375">
        <f>$B444*'PERCENTAGE SHARING'!P405</f>
        <v>0</v>
      </c>
      <c r="Q444" s="375">
        <f>$B444*'PERCENTAGE SHARING'!Q405</f>
        <v>0</v>
      </c>
      <c r="R444" s="375">
        <f>$B444*'PERCENTAGE SHARING'!R405</f>
        <v>0</v>
      </c>
      <c r="S444" s="134"/>
      <c r="T444" s="134"/>
      <c r="U444" s="134"/>
      <c r="V444" s="134"/>
      <c r="W444" s="134"/>
      <c r="X444" s="134"/>
      <c r="Y444" s="134"/>
    </row>
    <row r="445" ht="22.5" customHeight="1">
      <c r="A445" s="186" t="str">
        <f>'PROP DAILY PNL'!A612</f>
        <v/>
      </c>
      <c r="B445" s="381"/>
      <c r="C445" s="374">
        <f>$B445*'PERCENTAGE SHARING'!C406</f>
        <v>0</v>
      </c>
      <c r="D445" s="374">
        <f>$B445*'PERCENTAGE SHARING'!D406</f>
        <v>0</v>
      </c>
      <c r="E445" s="374">
        <f>$B445*'PERCENTAGE SHARING'!E406</f>
        <v>0</v>
      </c>
      <c r="F445" s="374">
        <f>$B445*'PERCENTAGE SHARING'!F406</f>
        <v>0</v>
      </c>
      <c r="G445" s="374">
        <f>$B445*'PERCENTAGE SHARING'!G406</f>
        <v>0</v>
      </c>
      <c r="H445" s="374">
        <f>$B445*'PERCENTAGE SHARING'!H406</f>
        <v>0</v>
      </c>
      <c r="I445" s="374">
        <f>$B445*'PERCENTAGE SHARING'!I406</f>
        <v>0</v>
      </c>
      <c r="J445" s="374">
        <f>$B445*'PERCENTAGE SHARING'!J406</f>
        <v>0</v>
      </c>
      <c r="K445" s="374">
        <f>$B445*'PERCENTAGE SHARING'!K406</f>
        <v>0</v>
      </c>
      <c r="L445" s="374">
        <f>$B445*'PERCENTAGE SHARING'!L406</f>
        <v>0</v>
      </c>
      <c r="M445" s="374">
        <f>$B445*'PERCENTAGE SHARING'!M406</f>
        <v>0</v>
      </c>
      <c r="N445" s="374">
        <f>$B445*'PERCENTAGE SHARING'!N406</f>
        <v>0</v>
      </c>
      <c r="O445" s="375">
        <f>$B445*'PERCENTAGE SHARING'!O406</f>
        <v>0</v>
      </c>
      <c r="P445" s="375">
        <f>$B445*'PERCENTAGE SHARING'!P406</f>
        <v>0</v>
      </c>
      <c r="Q445" s="375">
        <f>$B445*'PERCENTAGE SHARING'!Q406</f>
        <v>0</v>
      </c>
      <c r="R445" s="375">
        <f>$B445*'PERCENTAGE SHARING'!R406</f>
        <v>0</v>
      </c>
      <c r="S445" s="134"/>
      <c r="T445" s="134"/>
      <c r="U445" s="134"/>
      <c r="V445" s="134"/>
      <c r="W445" s="134"/>
      <c r="X445" s="134"/>
      <c r="Y445" s="134"/>
    </row>
    <row r="446" ht="22.5" customHeight="1">
      <c r="A446" s="186" t="str">
        <f>'PROP DAILY PNL'!A613</f>
        <v/>
      </c>
      <c r="B446" s="381"/>
      <c r="C446" s="374">
        <f>$B446*'PERCENTAGE SHARING'!C407</f>
        <v>0</v>
      </c>
      <c r="D446" s="374">
        <f>$B446*'PERCENTAGE SHARING'!D407</f>
        <v>0</v>
      </c>
      <c r="E446" s="374">
        <f>$B446*'PERCENTAGE SHARING'!E407</f>
        <v>0</v>
      </c>
      <c r="F446" s="374">
        <f>$B446*'PERCENTAGE SHARING'!F407</f>
        <v>0</v>
      </c>
      <c r="G446" s="374">
        <f>$B446*'PERCENTAGE SHARING'!G407</f>
        <v>0</v>
      </c>
      <c r="H446" s="374">
        <f>$B446*'PERCENTAGE SHARING'!H407</f>
        <v>0</v>
      </c>
      <c r="I446" s="374">
        <f>$B446*'PERCENTAGE SHARING'!I407</f>
        <v>0</v>
      </c>
      <c r="J446" s="374">
        <f>$B446*'PERCENTAGE SHARING'!J407</f>
        <v>0</v>
      </c>
      <c r="K446" s="374">
        <f>$B446*'PERCENTAGE SHARING'!K407</f>
        <v>0</v>
      </c>
      <c r="L446" s="374">
        <f>$B446*'PERCENTAGE SHARING'!L407</f>
        <v>0</v>
      </c>
      <c r="M446" s="374">
        <f>$B446*'PERCENTAGE SHARING'!M407</f>
        <v>0</v>
      </c>
      <c r="N446" s="374">
        <f>$B446*'PERCENTAGE SHARING'!N407</f>
        <v>0</v>
      </c>
      <c r="O446" s="375">
        <f>$B446*'PERCENTAGE SHARING'!O407</f>
        <v>0</v>
      </c>
      <c r="P446" s="375">
        <f>$B446*'PERCENTAGE SHARING'!P407</f>
        <v>0</v>
      </c>
      <c r="Q446" s="375">
        <f>$B446*'PERCENTAGE SHARING'!Q407</f>
        <v>0</v>
      </c>
      <c r="R446" s="375">
        <f>$B446*'PERCENTAGE SHARING'!R407</f>
        <v>0</v>
      </c>
      <c r="S446" s="134"/>
      <c r="T446" s="134"/>
      <c r="U446" s="134"/>
      <c r="V446" s="134"/>
      <c r="W446" s="134"/>
      <c r="X446" s="134"/>
      <c r="Y446" s="134"/>
    </row>
    <row r="447" ht="22.5" customHeight="1">
      <c r="A447" s="186" t="str">
        <f>'PROP DAILY PNL'!A614</f>
        <v/>
      </c>
      <c r="B447" s="381"/>
      <c r="C447" s="374">
        <f>$B447*'PERCENTAGE SHARING'!C408</f>
        <v>0</v>
      </c>
      <c r="D447" s="374">
        <f>$B447*'PERCENTAGE SHARING'!D408</f>
        <v>0</v>
      </c>
      <c r="E447" s="374">
        <f>$B447*'PERCENTAGE SHARING'!E408</f>
        <v>0</v>
      </c>
      <c r="F447" s="374">
        <f>$B447*'PERCENTAGE SHARING'!F408</f>
        <v>0</v>
      </c>
      <c r="G447" s="374">
        <f>$B447*'PERCENTAGE SHARING'!G408</f>
        <v>0</v>
      </c>
      <c r="H447" s="374">
        <f>$B447*'PERCENTAGE SHARING'!H408</f>
        <v>0</v>
      </c>
      <c r="I447" s="374">
        <f>$B447*'PERCENTAGE SHARING'!I408</f>
        <v>0</v>
      </c>
      <c r="J447" s="374">
        <f>$B447*'PERCENTAGE SHARING'!J408</f>
        <v>0</v>
      </c>
      <c r="K447" s="374">
        <f>$B447*'PERCENTAGE SHARING'!K408</f>
        <v>0</v>
      </c>
      <c r="L447" s="374">
        <f>$B447*'PERCENTAGE SHARING'!L408</f>
        <v>0</v>
      </c>
      <c r="M447" s="374">
        <f>$B447*'PERCENTAGE SHARING'!M408</f>
        <v>0</v>
      </c>
      <c r="N447" s="374">
        <f>$B447*'PERCENTAGE SHARING'!N408</f>
        <v>0</v>
      </c>
      <c r="O447" s="375">
        <f>$B447*'PERCENTAGE SHARING'!O408</f>
        <v>0</v>
      </c>
      <c r="P447" s="375">
        <f>$B447*'PERCENTAGE SHARING'!P408</f>
        <v>0</v>
      </c>
      <c r="Q447" s="375">
        <f>$B447*'PERCENTAGE SHARING'!Q408</f>
        <v>0</v>
      </c>
      <c r="R447" s="375">
        <f>$B447*'PERCENTAGE SHARING'!R408</f>
        <v>0</v>
      </c>
      <c r="S447" s="134"/>
      <c r="T447" s="134"/>
      <c r="U447" s="134"/>
      <c r="V447" s="134"/>
      <c r="W447" s="134"/>
      <c r="X447" s="134"/>
      <c r="Y447" s="134"/>
    </row>
    <row r="448" ht="22.5" customHeight="1">
      <c r="A448" s="186" t="str">
        <f>'PROP DAILY PNL'!A615</f>
        <v/>
      </c>
      <c r="B448" s="381"/>
      <c r="C448" s="374">
        <f>$B448*'PERCENTAGE SHARING'!C409</f>
        <v>0</v>
      </c>
      <c r="D448" s="374">
        <f>$B448*'PERCENTAGE SHARING'!D409</f>
        <v>0</v>
      </c>
      <c r="E448" s="374">
        <f>$B448*'PERCENTAGE SHARING'!E409</f>
        <v>0</v>
      </c>
      <c r="F448" s="374">
        <f>$B448*'PERCENTAGE SHARING'!F409</f>
        <v>0</v>
      </c>
      <c r="G448" s="374">
        <f>$B448*'PERCENTAGE SHARING'!G409</f>
        <v>0</v>
      </c>
      <c r="H448" s="374">
        <f>$B448*'PERCENTAGE SHARING'!H409</f>
        <v>0</v>
      </c>
      <c r="I448" s="374">
        <f>$B448*'PERCENTAGE SHARING'!I409</f>
        <v>0</v>
      </c>
      <c r="J448" s="374">
        <f>$B448*'PERCENTAGE SHARING'!J409</f>
        <v>0</v>
      </c>
      <c r="K448" s="374">
        <f>$B448*'PERCENTAGE SHARING'!K409</f>
        <v>0</v>
      </c>
      <c r="L448" s="374">
        <f>$B448*'PERCENTAGE SHARING'!L409</f>
        <v>0</v>
      </c>
      <c r="M448" s="374">
        <f>$B448*'PERCENTAGE SHARING'!M409</f>
        <v>0</v>
      </c>
      <c r="N448" s="374">
        <f>$B448*'PERCENTAGE SHARING'!N409</f>
        <v>0</v>
      </c>
      <c r="O448" s="375">
        <f>$B448*'PERCENTAGE SHARING'!O409</f>
        <v>0</v>
      </c>
      <c r="P448" s="375">
        <f>$B448*'PERCENTAGE SHARING'!P409</f>
        <v>0</v>
      </c>
      <c r="Q448" s="375">
        <f>$B448*'PERCENTAGE SHARING'!Q409</f>
        <v>0</v>
      </c>
      <c r="R448" s="375">
        <f>$B448*'PERCENTAGE SHARING'!R409</f>
        <v>0</v>
      </c>
      <c r="S448" s="134"/>
      <c r="T448" s="134"/>
      <c r="U448" s="134"/>
      <c r="V448" s="134"/>
      <c r="W448" s="134"/>
      <c r="X448" s="134"/>
      <c r="Y448" s="134"/>
    </row>
    <row r="449" ht="22.5" customHeight="1">
      <c r="A449" s="186" t="str">
        <f>'PROP DAILY PNL'!A616</f>
        <v/>
      </c>
      <c r="B449" s="381"/>
      <c r="C449" s="374">
        <f>$B449*'PERCENTAGE SHARING'!C410</f>
        <v>0</v>
      </c>
      <c r="D449" s="374">
        <f>$B449*'PERCENTAGE SHARING'!D410</f>
        <v>0</v>
      </c>
      <c r="E449" s="374">
        <f>$B449*'PERCENTAGE SHARING'!E410</f>
        <v>0</v>
      </c>
      <c r="F449" s="374">
        <f>$B449*'PERCENTAGE SHARING'!F410</f>
        <v>0</v>
      </c>
      <c r="G449" s="374">
        <f>$B449*'PERCENTAGE SHARING'!G410</f>
        <v>0</v>
      </c>
      <c r="H449" s="374">
        <f>$B449*'PERCENTAGE SHARING'!H410</f>
        <v>0</v>
      </c>
      <c r="I449" s="374">
        <f>$B449*'PERCENTAGE SHARING'!I410</f>
        <v>0</v>
      </c>
      <c r="J449" s="374">
        <f>$B449*'PERCENTAGE SHARING'!J410</f>
        <v>0</v>
      </c>
      <c r="K449" s="374">
        <f>$B449*'PERCENTAGE SHARING'!K410</f>
        <v>0</v>
      </c>
      <c r="L449" s="374">
        <f>$B449*'PERCENTAGE SHARING'!L410</f>
        <v>0</v>
      </c>
      <c r="M449" s="374">
        <f>$B449*'PERCENTAGE SHARING'!M410</f>
        <v>0</v>
      </c>
      <c r="N449" s="374">
        <f>$B449*'PERCENTAGE SHARING'!N410</f>
        <v>0</v>
      </c>
      <c r="O449" s="375">
        <f>$B449*'PERCENTAGE SHARING'!O410</f>
        <v>0</v>
      </c>
      <c r="P449" s="375">
        <f>$B449*'PERCENTAGE SHARING'!P410</f>
        <v>0</v>
      </c>
      <c r="Q449" s="375">
        <f>$B449*'PERCENTAGE SHARING'!Q410</f>
        <v>0</v>
      </c>
      <c r="R449" s="375">
        <f>$B449*'PERCENTAGE SHARING'!R410</f>
        <v>0</v>
      </c>
      <c r="S449" s="134"/>
      <c r="T449" s="134"/>
      <c r="U449" s="134"/>
      <c r="V449" s="134"/>
      <c r="W449" s="134"/>
      <c r="X449" s="134"/>
      <c r="Y449" s="134"/>
    </row>
    <row r="450" ht="22.5" customHeight="1">
      <c r="A450" s="186" t="str">
        <f>'PROP DAILY PNL'!A617</f>
        <v/>
      </c>
      <c r="B450" s="381"/>
      <c r="C450" s="374">
        <f>$B450*'PERCENTAGE SHARING'!C411</f>
        <v>0</v>
      </c>
      <c r="D450" s="374">
        <f>$B450*'PERCENTAGE SHARING'!D411</f>
        <v>0</v>
      </c>
      <c r="E450" s="374">
        <f>$B450*'PERCENTAGE SHARING'!E411</f>
        <v>0</v>
      </c>
      <c r="F450" s="374">
        <f>$B450*'PERCENTAGE SHARING'!F411</f>
        <v>0</v>
      </c>
      <c r="G450" s="374">
        <f>$B450*'PERCENTAGE SHARING'!G411</f>
        <v>0</v>
      </c>
      <c r="H450" s="374">
        <f>$B450*'PERCENTAGE SHARING'!H411</f>
        <v>0</v>
      </c>
      <c r="I450" s="374">
        <f>$B450*'PERCENTAGE SHARING'!I411</f>
        <v>0</v>
      </c>
      <c r="J450" s="374">
        <f>$B450*'PERCENTAGE SHARING'!J411</f>
        <v>0</v>
      </c>
      <c r="K450" s="374">
        <f>$B450*'PERCENTAGE SHARING'!K411</f>
        <v>0</v>
      </c>
      <c r="L450" s="374">
        <f>$B450*'PERCENTAGE SHARING'!L411</f>
        <v>0</v>
      </c>
      <c r="M450" s="374">
        <f>$B450*'PERCENTAGE SHARING'!M411</f>
        <v>0</v>
      </c>
      <c r="N450" s="374">
        <f>$B450*'PERCENTAGE SHARING'!N411</f>
        <v>0</v>
      </c>
      <c r="O450" s="375">
        <f>$B450*'PERCENTAGE SHARING'!O411</f>
        <v>0</v>
      </c>
      <c r="P450" s="375">
        <f>$B450*'PERCENTAGE SHARING'!P411</f>
        <v>0</v>
      </c>
      <c r="Q450" s="375">
        <f>$B450*'PERCENTAGE SHARING'!Q411</f>
        <v>0</v>
      </c>
      <c r="R450" s="375">
        <f>$B450*'PERCENTAGE SHARING'!R411</f>
        <v>0</v>
      </c>
      <c r="S450" s="134"/>
      <c r="T450" s="134"/>
      <c r="U450" s="134"/>
      <c r="V450" s="134"/>
      <c r="W450" s="134"/>
      <c r="X450" s="134"/>
      <c r="Y450" s="134"/>
    </row>
    <row r="451" ht="22.5" customHeight="1">
      <c r="A451" s="186" t="str">
        <f>'PROP DAILY PNL'!A618</f>
        <v/>
      </c>
      <c r="B451" s="381"/>
      <c r="C451" s="374">
        <f>$B451*'PERCENTAGE SHARING'!C412</f>
        <v>0</v>
      </c>
      <c r="D451" s="374">
        <f>$B451*'PERCENTAGE SHARING'!D412</f>
        <v>0</v>
      </c>
      <c r="E451" s="374">
        <f>$B451*'PERCENTAGE SHARING'!E412</f>
        <v>0</v>
      </c>
      <c r="F451" s="374">
        <f>$B451*'PERCENTAGE SHARING'!F412</f>
        <v>0</v>
      </c>
      <c r="G451" s="374">
        <f>$B451*'PERCENTAGE SHARING'!G412</f>
        <v>0</v>
      </c>
      <c r="H451" s="374">
        <f>$B451*'PERCENTAGE SHARING'!H412</f>
        <v>0</v>
      </c>
      <c r="I451" s="374">
        <f>$B451*'PERCENTAGE SHARING'!I412</f>
        <v>0</v>
      </c>
      <c r="J451" s="374">
        <f>$B451*'PERCENTAGE SHARING'!J412</f>
        <v>0</v>
      </c>
      <c r="K451" s="374">
        <f>$B451*'PERCENTAGE SHARING'!K412</f>
        <v>0</v>
      </c>
      <c r="L451" s="374">
        <f>$B451*'PERCENTAGE SHARING'!L412</f>
        <v>0</v>
      </c>
      <c r="M451" s="374">
        <f>$B451*'PERCENTAGE SHARING'!M412</f>
        <v>0</v>
      </c>
      <c r="N451" s="374">
        <f>$B451*'PERCENTAGE SHARING'!N412</f>
        <v>0</v>
      </c>
      <c r="O451" s="375">
        <f>$B451*'PERCENTAGE SHARING'!O412</f>
        <v>0</v>
      </c>
      <c r="P451" s="375">
        <f>$B451*'PERCENTAGE SHARING'!P412</f>
        <v>0</v>
      </c>
      <c r="Q451" s="375">
        <f>$B451*'PERCENTAGE SHARING'!Q412</f>
        <v>0</v>
      </c>
      <c r="R451" s="375">
        <f>$B451*'PERCENTAGE SHARING'!R412</f>
        <v>0</v>
      </c>
      <c r="S451" s="134"/>
      <c r="T451" s="134"/>
      <c r="U451" s="134"/>
      <c r="V451" s="134"/>
      <c r="W451" s="134"/>
      <c r="X451" s="134"/>
      <c r="Y451" s="134"/>
    </row>
    <row r="452" ht="22.5" customHeight="1">
      <c r="A452" s="186" t="str">
        <f>'PROP DAILY PNL'!A619</f>
        <v/>
      </c>
      <c r="B452" s="381"/>
      <c r="C452" s="374">
        <f>$B452*'PERCENTAGE SHARING'!C413</f>
        <v>0</v>
      </c>
      <c r="D452" s="374">
        <f>$B452*'PERCENTAGE SHARING'!D413</f>
        <v>0</v>
      </c>
      <c r="E452" s="374">
        <f>$B452*'PERCENTAGE SHARING'!E413</f>
        <v>0</v>
      </c>
      <c r="F452" s="374">
        <f>$B452*'PERCENTAGE SHARING'!F413</f>
        <v>0</v>
      </c>
      <c r="G452" s="374">
        <f>$B452*'PERCENTAGE SHARING'!G413</f>
        <v>0</v>
      </c>
      <c r="H452" s="374">
        <f>$B452*'PERCENTAGE SHARING'!H413</f>
        <v>0</v>
      </c>
      <c r="I452" s="374">
        <f>$B452*'PERCENTAGE SHARING'!I413</f>
        <v>0</v>
      </c>
      <c r="J452" s="374">
        <f>$B452*'PERCENTAGE SHARING'!J413</f>
        <v>0</v>
      </c>
      <c r="K452" s="374">
        <f>$B452*'PERCENTAGE SHARING'!K413</f>
        <v>0</v>
      </c>
      <c r="L452" s="374">
        <f>$B452*'PERCENTAGE SHARING'!L413</f>
        <v>0</v>
      </c>
      <c r="M452" s="374">
        <f>$B452*'PERCENTAGE SHARING'!M413</f>
        <v>0</v>
      </c>
      <c r="N452" s="374">
        <f>$B452*'PERCENTAGE SHARING'!N413</f>
        <v>0</v>
      </c>
      <c r="O452" s="375">
        <f>$B452*'PERCENTAGE SHARING'!O413</f>
        <v>0</v>
      </c>
      <c r="P452" s="375">
        <f>$B452*'PERCENTAGE SHARING'!P413</f>
        <v>0</v>
      </c>
      <c r="Q452" s="375">
        <f>$B452*'PERCENTAGE SHARING'!Q413</f>
        <v>0</v>
      </c>
      <c r="R452" s="375">
        <f>$B452*'PERCENTAGE SHARING'!R413</f>
        <v>0</v>
      </c>
      <c r="S452" s="134"/>
      <c r="T452" s="134"/>
      <c r="U452" s="134"/>
      <c r="V452" s="134"/>
      <c r="W452" s="134"/>
      <c r="X452" s="134"/>
      <c r="Y452" s="134"/>
    </row>
    <row r="453" ht="22.5" customHeight="1">
      <c r="A453" s="186" t="str">
        <f>'PROP DAILY PNL'!A620</f>
        <v/>
      </c>
      <c r="B453" s="381"/>
      <c r="C453" s="374">
        <f>$B453*'PERCENTAGE SHARING'!C414</f>
        <v>0</v>
      </c>
      <c r="D453" s="374">
        <f>$B453*'PERCENTAGE SHARING'!D414</f>
        <v>0</v>
      </c>
      <c r="E453" s="374">
        <f>$B453*'PERCENTAGE SHARING'!E414</f>
        <v>0</v>
      </c>
      <c r="F453" s="374">
        <f>$B453*'PERCENTAGE SHARING'!F414</f>
        <v>0</v>
      </c>
      <c r="G453" s="374">
        <f>$B453*'PERCENTAGE SHARING'!G414</f>
        <v>0</v>
      </c>
      <c r="H453" s="374">
        <f>$B453*'PERCENTAGE SHARING'!H414</f>
        <v>0</v>
      </c>
      <c r="I453" s="374">
        <f>$B453*'PERCENTAGE SHARING'!I414</f>
        <v>0</v>
      </c>
      <c r="J453" s="374">
        <f>$B453*'PERCENTAGE SHARING'!J414</f>
        <v>0</v>
      </c>
      <c r="K453" s="374">
        <f>$B453*'PERCENTAGE SHARING'!K414</f>
        <v>0</v>
      </c>
      <c r="L453" s="374">
        <f>$B453*'PERCENTAGE SHARING'!L414</f>
        <v>0</v>
      </c>
      <c r="M453" s="374">
        <f>$B453*'PERCENTAGE SHARING'!M414</f>
        <v>0</v>
      </c>
      <c r="N453" s="374">
        <f>$B453*'PERCENTAGE SHARING'!N414</f>
        <v>0</v>
      </c>
      <c r="O453" s="375">
        <f>$B453*'PERCENTAGE SHARING'!O414</f>
        <v>0</v>
      </c>
      <c r="P453" s="375">
        <f>$B453*'PERCENTAGE SHARING'!P414</f>
        <v>0</v>
      </c>
      <c r="Q453" s="375">
        <f>$B453*'PERCENTAGE SHARING'!Q414</f>
        <v>0</v>
      </c>
      <c r="R453" s="375">
        <f>$B453*'PERCENTAGE SHARING'!R414</f>
        <v>0</v>
      </c>
      <c r="S453" s="134"/>
      <c r="T453" s="134"/>
      <c r="U453" s="134"/>
      <c r="V453" s="134"/>
      <c r="W453" s="134"/>
      <c r="X453" s="134"/>
      <c r="Y453" s="134"/>
    </row>
    <row r="454" ht="22.5" customHeight="1">
      <c r="A454" s="186" t="str">
        <f>'PROP DAILY PNL'!A621</f>
        <v/>
      </c>
      <c r="B454" s="381"/>
      <c r="C454" s="374">
        <f>$B454*'PERCENTAGE SHARING'!C415</f>
        <v>0</v>
      </c>
      <c r="D454" s="374">
        <f>$B454*'PERCENTAGE SHARING'!D415</f>
        <v>0</v>
      </c>
      <c r="E454" s="374">
        <f>$B454*'PERCENTAGE SHARING'!E415</f>
        <v>0</v>
      </c>
      <c r="F454" s="374">
        <f>$B454*'PERCENTAGE SHARING'!F415</f>
        <v>0</v>
      </c>
      <c r="G454" s="374">
        <f>$B454*'PERCENTAGE SHARING'!G415</f>
        <v>0</v>
      </c>
      <c r="H454" s="374">
        <f>$B454*'PERCENTAGE SHARING'!H415</f>
        <v>0</v>
      </c>
      <c r="I454" s="374">
        <f>$B454*'PERCENTAGE SHARING'!I415</f>
        <v>0</v>
      </c>
      <c r="J454" s="374">
        <f>$B454*'PERCENTAGE SHARING'!J415</f>
        <v>0</v>
      </c>
      <c r="K454" s="374">
        <f>$B454*'PERCENTAGE SHARING'!K415</f>
        <v>0</v>
      </c>
      <c r="L454" s="374">
        <f>$B454*'PERCENTAGE SHARING'!L415</f>
        <v>0</v>
      </c>
      <c r="M454" s="374">
        <f>$B454*'PERCENTAGE SHARING'!M415</f>
        <v>0</v>
      </c>
      <c r="N454" s="374">
        <f>$B454*'PERCENTAGE SHARING'!N415</f>
        <v>0</v>
      </c>
      <c r="O454" s="375">
        <f>$B454*'PERCENTAGE SHARING'!O415</f>
        <v>0</v>
      </c>
      <c r="P454" s="375">
        <f>$B454*'PERCENTAGE SHARING'!P415</f>
        <v>0</v>
      </c>
      <c r="Q454" s="375">
        <f>$B454*'PERCENTAGE SHARING'!Q415</f>
        <v>0</v>
      </c>
      <c r="R454" s="375">
        <f>$B454*'PERCENTAGE SHARING'!R415</f>
        <v>0</v>
      </c>
      <c r="S454" s="134"/>
      <c r="T454" s="134"/>
      <c r="U454" s="134"/>
      <c r="V454" s="134"/>
      <c r="W454" s="134"/>
      <c r="X454" s="134"/>
      <c r="Y454" s="134"/>
    </row>
    <row r="455" ht="22.5" customHeight="1">
      <c r="A455" s="186" t="str">
        <f>'PROP DAILY PNL'!A622</f>
        <v/>
      </c>
      <c r="B455" s="381"/>
      <c r="C455" s="374">
        <f>$B455*'PERCENTAGE SHARING'!C416</f>
        <v>0</v>
      </c>
      <c r="D455" s="374">
        <f>$B455*'PERCENTAGE SHARING'!D416</f>
        <v>0</v>
      </c>
      <c r="E455" s="374">
        <f>$B455*'PERCENTAGE SHARING'!E416</f>
        <v>0</v>
      </c>
      <c r="F455" s="374">
        <f>$B455*'PERCENTAGE SHARING'!F416</f>
        <v>0</v>
      </c>
      <c r="G455" s="374">
        <f>$B455*'PERCENTAGE SHARING'!G416</f>
        <v>0</v>
      </c>
      <c r="H455" s="374">
        <f>$B455*'PERCENTAGE SHARING'!H416</f>
        <v>0</v>
      </c>
      <c r="I455" s="374">
        <f>$B455*'PERCENTAGE SHARING'!I416</f>
        <v>0</v>
      </c>
      <c r="J455" s="374">
        <f>$B455*'PERCENTAGE SHARING'!J416</f>
        <v>0</v>
      </c>
      <c r="K455" s="374">
        <f>$B455*'PERCENTAGE SHARING'!K416</f>
        <v>0</v>
      </c>
      <c r="L455" s="374">
        <f>$B455*'PERCENTAGE SHARING'!L416</f>
        <v>0</v>
      </c>
      <c r="M455" s="374">
        <f>$B455*'PERCENTAGE SHARING'!M416</f>
        <v>0</v>
      </c>
      <c r="N455" s="374">
        <f>$B455*'PERCENTAGE SHARING'!N416</f>
        <v>0</v>
      </c>
      <c r="O455" s="375">
        <f>$B455*'PERCENTAGE SHARING'!O416</f>
        <v>0</v>
      </c>
      <c r="P455" s="375">
        <f>$B455*'PERCENTAGE SHARING'!P416</f>
        <v>0</v>
      </c>
      <c r="Q455" s="375">
        <f>$B455*'PERCENTAGE SHARING'!Q416</f>
        <v>0</v>
      </c>
      <c r="R455" s="375">
        <f>$B455*'PERCENTAGE SHARING'!R416</f>
        <v>0</v>
      </c>
      <c r="S455" s="134"/>
      <c r="T455" s="134"/>
      <c r="U455" s="134"/>
      <c r="V455" s="134"/>
      <c r="W455" s="134"/>
      <c r="X455" s="134"/>
      <c r="Y455" s="134"/>
    </row>
    <row r="456" ht="22.5" customHeight="1">
      <c r="A456" s="186" t="str">
        <f>'PROP DAILY PNL'!A623</f>
        <v/>
      </c>
      <c r="B456" s="381"/>
      <c r="C456" s="374">
        <f>$B456*'PERCENTAGE SHARING'!C417</f>
        <v>0</v>
      </c>
      <c r="D456" s="374">
        <f>$B456*'PERCENTAGE SHARING'!D417</f>
        <v>0</v>
      </c>
      <c r="E456" s="374">
        <f>$B456*'PERCENTAGE SHARING'!E417</f>
        <v>0</v>
      </c>
      <c r="F456" s="374">
        <f>$B456*'PERCENTAGE SHARING'!F417</f>
        <v>0</v>
      </c>
      <c r="G456" s="374">
        <f>$B456*'PERCENTAGE SHARING'!G417</f>
        <v>0</v>
      </c>
      <c r="H456" s="374">
        <f>$B456*'PERCENTAGE SHARING'!H417</f>
        <v>0</v>
      </c>
      <c r="I456" s="374">
        <f>$B456*'PERCENTAGE SHARING'!I417</f>
        <v>0</v>
      </c>
      <c r="J456" s="374">
        <f>$B456*'PERCENTAGE SHARING'!J417</f>
        <v>0</v>
      </c>
      <c r="K456" s="374">
        <f>$B456*'PERCENTAGE SHARING'!K417</f>
        <v>0</v>
      </c>
      <c r="L456" s="374">
        <f>$B456*'PERCENTAGE SHARING'!L417</f>
        <v>0</v>
      </c>
      <c r="M456" s="374">
        <f>$B456*'PERCENTAGE SHARING'!M417</f>
        <v>0</v>
      </c>
      <c r="N456" s="374">
        <f>$B456*'PERCENTAGE SHARING'!N417</f>
        <v>0</v>
      </c>
      <c r="O456" s="375">
        <f>$B456*'PERCENTAGE SHARING'!O417</f>
        <v>0</v>
      </c>
      <c r="P456" s="375">
        <f>$B456*'PERCENTAGE SHARING'!P417</f>
        <v>0</v>
      </c>
      <c r="Q456" s="375">
        <f>$B456*'PERCENTAGE SHARING'!Q417</f>
        <v>0</v>
      </c>
      <c r="R456" s="375">
        <f>$B456*'PERCENTAGE SHARING'!R417</f>
        <v>0</v>
      </c>
      <c r="S456" s="134"/>
      <c r="T456" s="134"/>
      <c r="U456" s="134"/>
      <c r="V456" s="134"/>
      <c r="W456" s="134"/>
      <c r="X456" s="134"/>
      <c r="Y456" s="134"/>
    </row>
    <row r="457" ht="22.5" customHeight="1">
      <c r="A457" s="186" t="str">
        <f>'PROP DAILY PNL'!A624</f>
        <v/>
      </c>
      <c r="B457" s="381"/>
      <c r="C457" s="374">
        <f>$B457*'PERCENTAGE SHARING'!C418</f>
        <v>0</v>
      </c>
      <c r="D457" s="374">
        <f>$B457*'PERCENTAGE SHARING'!D418</f>
        <v>0</v>
      </c>
      <c r="E457" s="374">
        <f>$B457*'PERCENTAGE SHARING'!E418</f>
        <v>0</v>
      </c>
      <c r="F457" s="374">
        <f>$B457*'PERCENTAGE SHARING'!F418</f>
        <v>0</v>
      </c>
      <c r="G457" s="374">
        <f>$B457*'PERCENTAGE SHARING'!G418</f>
        <v>0</v>
      </c>
      <c r="H457" s="374">
        <f>$B457*'PERCENTAGE SHARING'!H418</f>
        <v>0</v>
      </c>
      <c r="I457" s="374">
        <f>$B457*'PERCENTAGE SHARING'!I418</f>
        <v>0</v>
      </c>
      <c r="J457" s="374">
        <f>$B457*'PERCENTAGE SHARING'!J418</f>
        <v>0</v>
      </c>
      <c r="K457" s="374">
        <f>$B457*'PERCENTAGE SHARING'!K418</f>
        <v>0</v>
      </c>
      <c r="L457" s="374">
        <f>$B457*'PERCENTAGE SHARING'!L418</f>
        <v>0</v>
      </c>
      <c r="M457" s="374">
        <f>$B457*'PERCENTAGE SHARING'!M418</f>
        <v>0</v>
      </c>
      <c r="N457" s="374">
        <f>$B457*'PERCENTAGE SHARING'!N418</f>
        <v>0</v>
      </c>
      <c r="O457" s="375">
        <f>$B457*'PERCENTAGE SHARING'!O418</f>
        <v>0</v>
      </c>
      <c r="P457" s="375">
        <f>$B457*'PERCENTAGE SHARING'!P418</f>
        <v>0</v>
      </c>
      <c r="Q457" s="375">
        <f>$B457*'PERCENTAGE SHARING'!Q418</f>
        <v>0</v>
      </c>
      <c r="R457" s="375">
        <f>$B457*'PERCENTAGE SHARING'!R418</f>
        <v>0</v>
      </c>
      <c r="S457" s="134"/>
      <c r="T457" s="134"/>
      <c r="U457" s="134"/>
      <c r="V457" s="134"/>
      <c r="W457" s="134"/>
      <c r="X457" s="134"/>
      <c r="Y457" s="134"/>
    </row>
    <row r="458" ht="22.5" customHeight="1">
      <c r="A458" s="186" t="str">
        <f>'PROP DAILY PNL'!A625</f>
        <v/>
      </c>
      <c r="B458" s="381"/>
      <c r="C458" s="374">
        <f>$B458*'PERCENTAGE SHARING'!C419</f>
        <v>0</v>
      </c>
      <c r="D458" s="374">
        <f>$B458*'PERCENTAGE SHARING'!D419</f>
        <v>0</v>
      </c>
      <c r="E458" s="374">
        <f>$B458*'PERCENTAGE SHARING'!E419</f>
        <v>0</v>
      </c>
      <c r="F458" s="374">
        <f>$B458*'PERCENTAGE SHARING'!F419</f>
        <v>0</v>
      </c>
      <c r="G458" s="374">
        <f>$B458*'PERCENTAGE SHARING'!G419</f>
        <v>0</v>
      </c>
      <c r="H458" s="374">
        <f>$B458*'PERCENTAGE SHARING'!H419</f>
        <v>0</v>
      </c>
      <c r="I458" s="374">
        <f>$B458*'PERCENTAGE SHARING'!I419</f>
        <v>0</v>
      </c>
      <c r="J458" s="374">
        <f>$B458*'PERCENTAGE SHARING'!J419</f>
        <v>0</v>
      </c>
      <c r="K458" s="374">
        <f>$B458*'PERCENTAGE SHARING'!K419</f>
        <v>0</v>
      </c>
      <c r="L458" s="374">
        <f>$B458*'PERCENTAGE SHARING'!L419</f>
        <v>0</v>
      </c>
      <c r="M458" s="374">
        <f>$B458*'PERCENTAGE SHARING'!M419</f>
        <v>0</v>
      </c>
      <c r="N458" s="374">
        <f>$B458*'PERCENTAGE SHARING'!N419</f>
        <v>0</v>
      </c>
      <c r="O458" s="375">
        <f>$B458*'PERCENTAGE SHARING'!O419</f>
        <v>0</v>
      </c>
      <c r="P458" s="375">
        <f>$B458*'PERCENTAGE SHARING'!P419</f>
        <v>0</v>
      </c>
      <c r="Q458" s="375">
        <f>$B458*'PERCENTAGE SHARING'!Q419</f>
        <v>0</v>
      </c>
      <c r="R458" s="375">
        <f>$B458*'PERCENTAGE SHARING'!R419</f>
        <v>0</v>
      </c>
      <c r="S458" s="134"/>
      <c r="T458" s="134"/>
      <c r="U458" s="134"/>
      <c r="V458" s="134"/>
      <c r="W458" s="134"/>
      <c r="X458" s="134"/>
      <c r="Y458" s="134"/>
    </row>
    <row r="459" ht="22.5" customHeight="1">
      <c r="A459" s="186" t="str">
        <f>'PROP DAILY PNL'!A626</f>
        <v/>
      </c>
      <c r="B459" s="381"/>
      <c r="C459" s="374">
        <f>$B459*'PERCENTAGE SHARING'!C420</f>
        <v>0</v>
      </c>
      <c r="D459" s="374">
        <f>$B459*'PERCENTAGE SHARING'!D420</f>
        <v>0</v>
      </c>
      <c r="E459" s="374">
        <f>$B459*'PERCENTAGE SHARING'!E420</f>
        <v>0</v>
      </c>
      <c r="F459" s="374">
        <f>$B459*'PERCENTAGE SHARING'!F420</f>
        <v>0</v>
      </c>
      <c r="G459" s="374">
        <f>$B459*'PERCENTAGE SHARING'!G420</f>
        <v>0</v>
      </c>
      <c r="H459" s="374">
        <f>$B459*'PERCENTAGE SHARING'!H420</f>
        <v>0</v>
      </c>
      <c r="I459" s="374">
        <f>$B459*'PERCENTAGE SHARING'!I420</f>
        <v>0</v>
      </c>
      <c r="J459" s="374">
        <f>$B459*'PERCENTAGE SHARING'!J420</f>
        <v>0</v>
      </c>
      <c r="K459" s="374">
        <f>$B459*'PERCENTAGE SHARING'!K420</f>
        <v>0</v>
      </c>
      <c r="L459" s="374">
        <f>$B459*'PERCENTAGE SHARING'!L420</f>
        <v>0</v>
      </c>
      <c r="M459" s="374">
        <f>$B459*'PERCENTAGE SHARING'!M420</f>
        <v>0</v>
      </c>
      <c r="N459" s="374">
        <f>$B459*'PERCENTAGE SHARING'!N420</f>
        <v>0</v>
      </c>
      <c r="O459" s="375">
        <f>$B459*'PERCENTAGE SHARING'!O420</f>
        <v>0</v>
      </c>
      <c r="P459" s="375">
        <f>$B459*'PERCENTAGE SHARING'!P420</f>
        <v>0</v>
      </c>
      <c r="Q459" s="375">
        <f>$B459*'PERCENTAGE SHARING'!Q420</f>
        <v>0</v>
      </c>
      <c r="R459" s="375">
        <f>$B459*'PERCENTAGE SHARING'!R420</f>
        <v>0</v>
      </c>
      <c r="S459" s="134"/>
      <c r="T459" s="134"/>
      <c r="U459" s="134"/>
      <c r="V459" s="134"/>
      <c r="W459" s="134"/>
      <c r="X459" s="134"/>
      <c r="Y459" s="134"/>
    </row>
    <row r="460" ht="22.5" customHeight="1">
      <c r="A460" s="186" t="str">
        <f>'PROP DAILY PNL'!A627</f>
        <v/>
      </c>
      <c r="B460" s="381"/>
      <c r="C460" s="374">
        <f>$B460*'PERCENTAGE SHARING'!C421</f>
        <v>0</v>
      </c>
      <c r="D460" s="374">
        <f>$B460*'PERCENTAGE SHARING'!D421</f>
        <v>0</v>
      </c>
      <c r="E460" s="374">
        <f>$B460*'PERCENTAGE SHARING'!E421</f>
        <v>0</v>
      </c>
      <c r="F460" s="374">
        <f>$B460*'PERCENTAGE SHARING'!F421</f>
        <v>0</v>
      </c>
      <c r="G460" s="374">
        <f>$B460*'PERCENTAGE SHARING'!G421</f>
        <v>0</v>
      </c>
      <c r="H460" s="374">
        <f>$B460*'PERCENTAGE SHARING'!H421</f>
        <v>0</v>
      </c>
      <c r="I460" s="374">
        <f>$B460*'PERCENTAGE SHARING'!I421</f>
        <v>0</v>
      </c>
      <c r="J460" s="374">
        <f>$B460*'PERCENTAGE SHARING'!J421</f>
        <v>0</v>
      </c>
      <c r="K460" s="374">
        <f>$B460*'PERCENTAGE SHARING'!K421</f>
        <v>0</v>
      </c>
      <c r="L460" s="374">
        <f>$B460*'PERCENTAGE SHARING'!L421</f>
        <v>0</v>
      </c>
      <c r="M460" s="374">
        <f>$B460*'PERCENTAGE SHARING'!M421</f>
        <v>0</v>
      </c>
      <c r="N460" s="374">
        <f>$B460*'PERCENTAGE SHARING'!N421</f>
        <v>0</v>
      </c>
      <c r="O460" s="375">
        <f>$B460*'PERCENTAGE SHARING'!O421</f>
        <v>0</v>
      </c>
      <c r="P460" s="375">
        <f>$B460*'PERCENTAGE SHARING'!P421</f>
        <v>0</v>
      </c>
      <c r="Q460" s="375">
        <f>$B460*'PERCENTAGE SHARING'!Q421</f>
        <v>0</v>
      </c>
      <c r="R460" s="375">
        <f>$B460*'PERCENTAGE SHARING'!R421</f>
        <v>0</v>
      </c>
      <c r="S460" s="134"/>
      <c r="T460" s="134"/>
      <c r="U460" s="134"/>
      <c r="V460" s="134"/>
      <c r="W460" s="134"/>
      <c r="X460" s="134"/>
      <c r="Y460" s="134"/>
    </row>
    <row r="461" ht="22.5" customHeight="1">
      <c r="A461" s="186" t="str">
        <f>'PROP DAILY PNL'!A628</f>
        <v/>
      </c>
      <c r="B461" s="381"/>
      <c r="C461" s="374">
        <f>$B461*'PERCENTAGE SHARING'!C422</f>
        <v>0</v>
      </c>
      <c r="D461" s="374">
        <f>$B461*'PERCENTAGE SHARING'!D422</f>
        <v>0</v>
      </c>
      <c r="E461" s="374">
        <f>$B461*'PERCENTAGE SHARING'!E422</f>
        <v>0</v>
      </c>
      <c r="F461" s="374">
        <f>$B461*'PERCENTAGE SHARING'!F422</f>
        <v>0</v>
      </c>
      <c r="G461" s="374">
        <f>$B461*'PERCENTAGE SHARING'!G422</f>
        <v>0</v>
      </c>
      <c r="H461" s="374">
        <f>$B461*'PERCENTAGE SHARING'!H422</f>
        <v>0</v>
      </c>
      <c r="I461" s="374">
        <f>$B461*'PERCENTAGE SHARING'!I422</f>
        <v>0</v>
      </c>
      <c r="J461" s="374">
        <f>$B461*'PERCENTAGE SHARING'!J422</f>
        <v>0</v>
      </c>
      <c r="K461" s="374">
        <f>$B461*'PERCENTAGE SHARING'!K422</f>
        <v>0</v>
      </c>
      <c r="L461" s="374">
        <f>$B461*'PERCENTAGE SHARING'!L422</f>
        <v>0</v>
      </c>
      <c r="M461" s="374">
        <f>$B461*'PERCENTAGE SHARING'!M422</f>
        <v>0</v>
      </c>
      <c r="N461" s="374">
        <f>$B461*'PERCENTAGE SHARING'!N422</f>
        <v>0</v>
      </c>
      <c r="O461" s="375">
        <f>$B461*'PERCENTAGE SHARING'!O422</f>
        <v>0</v>
      </c>
      <c r="P461" s="375">
        <f>$B461*'PERCENTAGE SHARING'!P422</f>
        <v>0</v>
      </c>
      <c r="Q461" s="375">
        <f>$B461*'PERCENTAGE SHARING'!Q422</f>
        <v>0</v>
      </c>
      <c r="R461" s="375">
        <f>$B461*'PERCENTAGE SHARING'!R422</f>
        <v>0</v>
      </c>
      <c r="S461" s="134"/>
      <c r="T461" s="134"/>
      <c r="U461" s="134"/>
      <c r="V461" s="134"/>
      <c r="W461" s="134"/>
      <c r="X461" s="134"/>
      <c r="Y461" s="134"/>
    </row>
    <row r="462" ht="22.5" customHeight="1">
      <c r="A462" s="186" t="str">
        <f>'PROP DAILY PNL'!A629</f>
        <v/>
      </c>
      <c r="B462" s="381"/>
      <c r="C462" s="374">
        <f>$B462*'PERCENTAGE SHARING'!C423</f>
        <v>0</v>
      </c>
      <c r="D462" s="374">
        <f>$B462*'PERCENTAGE SHARING'!D423</f>
        <v>0</v>
      </c>
      <c r="E462" s="374">
        <f>$B462*'PERCENTAGE SHARING'!E423</f>
        <v>0</v>
      </c>
      <c r="F462" s="374">
        <f>$B462*'PERCENTAGE SHARING'!F423</f>
        <v>0</v>
      </c>
      <c r="G462" s="374">
        <f>$B462*'PERCENTAGE SHARING'!G423</f>
        <v>0</v>
      </c>
      <c r="H462" s="374">
        <f>$B462*'PERCENTAGE SHARING'!H423</f>
        <v>0</v>
      </c>
      <c r="I462" s="374">
        <f>$B462*'PERCENTAGE SHARING'!I423</f>
        <v>0</v>
      </c>
      <c r="J462" s="374">
        <f>$B462*'PERCENTAGE SHARING'!J423</f>
        <v>0</v>
      </c>
      <c r="K462" s="374">
        <f>$B462*'PERCENTAGE SHARING'!K423</f>
        <v>0</v>
      </c>
      <c r="L462" s="374">
        <f>$B462*'PERCENTAGE SHARING'!L423</f>
        <v>0</v>
      </c>
      <c r="M462" s="374">
        <f>$B462*'PERCENTAGE SHARING'!M423</f>
        <v>0</v>
      </c>
      <c r="N462" s="374">
        <f>$B462*'PERCENTAGE SHARING'!N423</f>
        <v>0</v>
      </c>
      <c r="O462" s="375">
        <f>$B462*'PERCENTAGE SHARING'!O423</f>
        <v>0</v>
      </c>
      <c r="P462" s="375">
        <f>$B462*'PERCENTAGE SHARING'!P423</f>
        <v>0</v>
      </c>
      <c r="Q462" s="375">
        <f>$B462*'PERCENTAGE SHARING'!Q423</f>
        <v>0</v>
      </c>
      <c r="R462" s="375">
        <f>$B462*'PERCENTAGE SHARING'!R423</f>
        <v>0</v>
      </c>
      <c r="S462" s="134"/>
      <c r="T462" s="134"/>
      <c r="U462" s="134"/>
      <c r="V462" s="134"/>
      <c r="W462" s="134"/>
      <c r="X462" s="134"/>
      <c r="Y462" s="134"/>
    </row>
    <row r="463" ht="22.5" customHeight="1">
      <c r="A463" s="186" t="str">
        <f>'PROP DAILY PNL'!A630</f>
        <v/>
      </c>
      <c r="B463" s="381"/>
      <c r="C463" s="374">
        <f>$B463*'PERCENTAGE SHARING'!C424</f>
        <v>0</v>
      </c>
      <c r="D463" s="374">
        <f>$B463*'PERCENTAGE SHARING'!D424</f>
        <v>0</v>
      </c>
      <c r="E463" s="374">
        <f>$B463*'PERCENTAGE SHARING'!E424</f>
        <v>0</v>
      </c>
      <c r="F463" s="374">
        <f>$B463*'PERCENTAGE SHARING'!F424</f>
        <v>0</v>
      </c>
      <c r="G463" s="374">
        <f>$B463*'PERCENTAGE SHARING'!G424</f>
        <v>0</v>
      </c>
      <c r="H463" s="374">
        <f>$B463*'PERCENTAGE SHARING'!H424</f>
        <v>0</v>
      </c>
      <c r="I463" s="374">
        <f>$B463*'PERCENTAGE SHARING'!I424</f>
        <v>0</v>
      </c>
      <c r="J463" s="374">
        <f>$B463*'PERCENTAGE SHARING'!J424</f>
        <v>0</v>
      </c>
      <c r="K463" s="374">
        <f>$B463*'PERCENTAGE SHARING'!K424</f>
        <v>0</v>
      </c>
      <c r="L463" s="374">
        <f>$B463*'PERCENTAGE SHARING'!L424</f>
        <v>0</v>
      </c>
      <c r="M463" s="374">
        <f>$B463*'PERCENTAGE SHARING'!M424</f>
        <v>0</v>
      </c>
      <c r="N463" s="374">
        <f>$B463*'PERCENTAGE SHARING'!N424</f>
        <v>0</v>
      </c>
      <c r="O463" s="375">
        <f>$B463*'PERCENTAGE SHARING'!O424</f>
        <v>0</v>
      </c>
      <c r="P463" s="375">
        <f>$B463*'PERCENTAGE SHARING'!P424</f>
        <v>0</v>
      </c>
      <c r="Q463" s="375">
        <f>$B463*'PERCENTAGE SHARING'!Q424</f>
        <v>0</v>
      </c>
      <c r="R463" s="375">
        <f>$B463*'PERCENTAGE SHARING'!R424</f>
        <v>0</v>
      </c>
      <c r="S463" s="134"/>
      <c r="T463" s="134"/>
      <c r="U463" s="134"/>
      <c r="V463" s="134"/>
      <c r="W463" s="134"/>
      <c r="X463" s="134"/>
      <c r="Y463" s="134"/>
    </row>
    <row r="464" ht="22.5" customHeight="1">
      <c r="A464" s="186" t="str">
        <f>'PROP DAILY PNL'!A631</f>
        <v/>
      </c>
      <c r="B464" s="381"/>
      <c r="C464" s="374">
        <f>$B464*'PERCENTAGE SHARING'!C425</f>
        <v>0</v>
      </c>
      <c r="D464" s="374">
        <f>$B464*'PERCENTAGE SHARING'!D425</f>
        <v>0</v>
      </c>
      <c r="E464" s="374">
        <f>$B464*'PERCENTAGE SHARING'!E425</f>
        <v>0</v>
      </c>
      <c r="F464" s="374">
        <f>$B464*'PERCENTAGE SHARING'!F425</f>
        <v>0</v>
      </c>
      <c r="G464" s="374">
        <f>$B464*'PERCENTAGE SHARING'!G425</f>
        <v>0</v>
      </c>
      <c r="H464" s="374">
        <f>$B464*'PERCENTAGE SHARING'!H425</f>
        <v>0</v>
      </c>
      <c r="I464" s="374">
        <f>$B464*'PERCENTAGE SHARING'!I425</f>
        <v>0</v>
      </c>
      <c r="J464" s="374">
        <f>$B464*'PERCENTAGE SHARING'!J425</f>
        <v>0</v>
      </c>
      <c r="K464" s="374">
        <f>$B464*'PERCENTAGE SHARING'!K425</f>
        <v>0</v>
      </c>
      <c r="L464" s="374">
        <f>$B464*'PERCENTAGE SHARING'!L425</f>
        <v>0</v>
      </c>
      <c r="M464" s="374">
        <f>$B464*'PERCENTAGE SHARING'!M425</f>
        <v>0</v>
      </c>
      <c r="N464" s="374">
        <f>$B464*'PERCENTAGE SHARING'!N425</f>
        <v>0</v>
      </c>
      <c r="O464" s="375">
        <f>$B464*'PERCENTAGE SHARING'!O425</f>
        <v>0</v>
      </c>
      <c r="P464" s="375">
        <f>$B464*'PERCENTAGE SHARING'!P425</f>
        <v>0</v>
      </c>
      <c r="Q464" s="375">
        <f>$B464*'PERCENTAGE SHARING'!Q425</f>
        <v>0</v>
      </c>
      <c r="R464" s="375">
        <f>$B464*'PERCENTAGE SHARING'!R425</f>
        <v>0</v>
      </c>
      <c r="S464" s="134"/>
      <c r="T464" s="134"/>
      <c r="U464" s="134"/>
      <c r="V464" s="134"/>
      <c r="W464" s="134"/>
      <c r="X464" s="134"/>
      <c r="Y464" s="134"/>
    </row>
    <row r="465" ht="22.5" customHeight="1">
      <c r="A465" s="186" t="str">
        <f>'PROP DAILY PNL'!A632</f>
        <v/>
      </c>
      <c r="B465" s="381"/>
      <c r="C465" s="374">
        <f>$B465*'PERCENTAGE SHARING'!C426</f>
        <v>0</v>
      </c>
      <c r="D465" s="374">
        <f>$B465*'PERCENTAGE SHARING'!D426</f>
        <v>0</v>
      </c>
      <c r="E465" s="374">
        <f>$B465*'PERCENTAGE SHARING'!E426</f>
        <v>0</v>
      </c>
      <c r="F465" s="374">
        <f>$B465*'PERCENTAGE SHARING'!F426</f>
        <v>0</v>
      </c>
      <c r="G465" s="374">
        <f>$B465*'PERCENTAGE SHARING'!G426</f>
        <v>0</v>
      </c>
      <c r="H465" s="374">
        <f>$B465*'PERCENTAGE SHARING'!H426</f>
        <v>0</v>
      </c>
      <c r="I465" s="374">
        <f>$B465*'PERCENTAGE SHARING'!I426</f>
        <v>0</v>
      </c>
      <c r="J465" s="374">
        <f>$B465*'PERCENTAGE SHARING'!J426</f>
        <v>0</v>
      </c>
      <c r="K465" s="374">
        <f>$B465*'PERCENTAGE SHARING'!K426</f>
        <v>0</v>
      </c>
      <c r="L465" s="374">
        <f>$B465*'PERCENTAGE SHARING'!L426</f>
        <v>0</v>
      </c>
      <c r="M465" s="374">
        <f>$B465*'PERCENTAGE SHARING'!M426</f>
        <v>0</v>
      </c>
      <c r="N465" s="374">
        <f>$B465*'PERCENTAGE SHARING'!N426</f>
        <v>0</v>
      </c>
      <c r="O465" s="375">
        <f>$B465*'PERCENTAGE SHARING'!O426</f>
        <v>0</v>
      </c>
      <c r="P465" s="375">
        <f>$B465*'PERCENTAGE SHARING'!P426</f>
        <v>0</v>
      </c>
      <c r="Q465" s="375">
        <f>$B465*'PERCENTAGE SHARING'!Q426</f>
        <v>0</v>
      </c>
      <c r="R465" s="375">
        <f>$B465*'PERCENTAGE SHARING'!R426</f>
        <v>0</v>
      </c>
      <c r="S465" s="134"/>
      <c r="T465" s="134"/>
      <c r="U465" s="134"/>
      <c r="V465" s="134"/>
      <c r="W465" s="134"/>
      <c r="X465" s="134"/>
      <c r="Y465" s="134"/>
    </row>
    <row r="466" ht="22.5" customHeight="1">
      <c r="A466" s="186" t="str">
        <f>'PROP DAILY PNL'!A633</f>
        <v/>
      </c>
      <c r="B466" s="381"/>
      <c r="C466" s="374">
        <f>$B466*'PERCENTAGE SHARING'!C427</f>
        <v>0</v>
      </c>
      <c r="D466" s="374">
        <f>$B466*'PERCENTAGE SHARING'!D427</f>
        <v>0</v>
      </c>
      <c r="E466" s="374">
        <f>$B466*'PERCENTAGE SHARING'!E427</f>
        <v>0</v>
      </c>
      <c r="F466" s="374">
        <f>$B466*'PERCENTAGE SHARING'!F427</f>
        <v>0</v>
      </c>
      <c r="G466" s="374">
        <f>$B466*'PERCENTAGE SHARING'!G427</f>
        <v>0</v>
      </c>
      <c r="H466" s="374">
        <f>$B466*'PERCENTAGE SHARING'!H427</f>
        <v>0</v>
      </c>
      <c r="I466" s="374">
        <f>$B466*'PERCENTAGE SHARING'!I427</f>
        <v>0</v>
      </c>
      <c r="J466" s="374">
        <f>$B466*'PERCENTAGE SHARING'!J427</f>
        <v>0</v>
      </c>
      <c r="K466" s="374">
        <f>$B466*'PERCENTAGE SHARING'!K427</f>
        <v>0</v>
      </c>
      <c r="L466" s="374">
        <f>$B466*'PERCENTAGE SHARING'!L427</f>
        <v>0</v>
      </c>
      <c r="M466" s="374">
        <f>$B466*'PERCENTAGE SHARING'!M427</f>
        <v>0</v>
      </c>
      <c r="N466" s="374">
        <f>$B466*'PERCENTAGE SHARING'!N427</f>
        <v>0</v>
      </c>
      <c r="O466" s="375">
        <f>$B466*'PERCENTAGE SHARING'!O427</f>
        <v>0</v>
      </c>
      <c r="P466" s="375">
        <f>$B466*'PERCENTAGE SHARING'!P427</f>
        <v>0</v>
      </c>
      <c r="Q466" s="375">
        <f>$B466*'PERCENTAGE SHARING'!Q427</f>
        <v>0</v>
      </c>
      <c r="R466" s="375">
        <f>$B466*'PERCENTAGE SHARING'!R427</f>
        <v>0</v>
      </c>
      <c r="S466" s="134"/>
      <c r="T466" s="134"/>
      <c r="U466" s="134"/>
      <c r="V466" s="134"/>
      <c r="W466" s="134"/>
      <c r="X466" s="134"/>
      <c r="Y466" s="134"/>
    </row>
    <row r="467" ht="22.5" customHeight="1">
      <c r="A467" s="186" t="str">
        <f>'PROP DAILY PNL'!A634</f>
        <v/>
      </c>
      <c r="B467" s="381"/>
      <c r="C467" s="374">
        <f>$B467*'PERCENTAGE SHARING'!C428</f>
        <v>0</v>
      </c>
      <c r="D467" s="374">
        <f>$B467*'PERCENTAGE SHARING'!D428</f>
        <v>0</v>
      </c>
      <c r="E467" s="374">
        <f>$B467*'PERCENTAGE SHARING'!E428</f>
        <v>0</v>
      </c>
      <c r="F467" s="374">
        <f>$B467*'PERCENTAGE SHARING'!F428</f>
        <v>0</v>
      </c>
      <c r="G467" s="374">
        <f>$B467*'PERCENTAGE SHARING'!G428</f>
        <v>0</v>
      </c>
      <c r="H467" s="374">
        <f>$B467*'PERCENTAGE SHARING'!H428</f>
        <v>0</v>
      </c>
      <c r="I467" s="374">
        <f>$B467*'PERCENTAGE SHARING'!I428</f>
        <v>0</v>
      </c>
      <c r="J467" s="374">
        <f>$B467*'PERCENTAGE SHARING'!J428</f>
        <v>0</v>
      </c>
      <c r="K467" s="374">
        <f>$B467*'PERCENTAGE SHARING'!K428</f>
        <v>0</v>
      </c>
      <c r="L467" s="374">
        <f>$B467*'PERCENTAGE SHARING'!L428</f>
        <v>0</v>
      </c>
      <c r="M467" s="374">
        <f>$B467*'PERCENTAGE SHARING'!M428</f>
        <v>0</v>
      </c>
      <c r="N467" s="374">
        <f>$B467*'PERCENTAGE SHARING'!N428</f>
        <v>0</v>
      </c>
      <c r="O467" s="375">
        <f>$B467*'PERCENTAGE SHARING'!O428</f>
        <v>0</v>
      </c>
      <c r="P467" s="375">
        <f>$B467*'PERCENTAGE SHARING'!P428</f>
        <v>0</v>
      </c>
      <c r="Q467" s="375">
        <f>$B467*'PERCENTAGE SHARING'!Q428</f>
        <v>0</v>
      </c>
      <c r="R467" s="375">
        <f>$B467*'PERCENTAGE SHARING'!R428</f>
        <v>0</v>
      </c>
      <c r="S467" s="134"/>
      <c r="T467" s="134"/>
      <c r="U467" s="134"/>
      <c r="V467" s="134"/>
      <c r="W467" s="134"/>
      <c r="X467" s="134"/>
      <c r="Y467" s="134"/>
    </row>
    <row r="468" ht="22.5" customHeight="1">
      <c r="A468" s="186" t="str">
        <f>'PROP DAILY PNL'!A635</f>
        <v/>
      </c>
      <c r="B468" s="381"/>
      <c r="C468" s="374">
        <f>$B468*'PERCENTAGE SHARING'!C429</f>
        <v>0</v>
      </c>
      <c r="D468" s="374">
        <f>$B468*'PERCENTAGE SHARING'!D429</f>
        <v>0</v>
      </c>
      <c r="E468" s="374">
        <f>$B468*'PERCENTAGE SHARING'!E429</f>
        <v>0</v>
      </c>
      <c r="F468" s="374">
        <f>$B468*'PERCENTAGE SHARING'!F429</f>
        <v>0</v>
      </c>
      <c r="G468" s="374">
        <f>$B468*'PERCENTAGE SHARING'!G429</f>
        <v>0</v>
      </c>
      <c r="H468" s="374">
        <f>$B468*'PERCENTAGE SHARING'!H429</f>
        <v>0</v>
      </c>
      <c r="I468" s="374">
        <f>$B468*'PERCENTAGE SHARING'!I429</f>
        <v>0</v>
      </c>
      <c r="J468" s="374">
        <f>$B468*'PERCENTAGE SHARING'!J429</f>
        <v>0</v>
      </c>
      <c r="K468" s="374">
        <f>$B468*'PERCENTAGE SHARING'!K429</f>
        <v>0</v>
      </c>
      <c r="L468" s="374">
        <f>$B468*'PERCENTAGE SHARING'!L429</f>
        <v>0</v>
      </c>
      <c r="M468" s="374">
        <f>$B468*'PERCENTAGE SHARING'!M429</f>
        <v>0</v>
      </c>
      <c r="N468" s="374">
        <f>$B468*'PERCENTAGE SHARING'!N429</f>
        <v>0</v>
      </c>
      <c r="O468" s="375">
        <f>$B468*'PERCENTAGE SHARING'!O429</f>
        <v>0</v>
      </c>
      <c r="P468" s="375">
        <f>$B468*'PERCENTAGE SHARING'!P429</f>
        <v>0</v>
      </c>
      <c r="Q468" s="375">
        <f>$B468*'PERCENTAGE SHARING'!Q429</f>
        <v>0</v>
      </c>
      <c r="R468" s="375">
        <f>$B468*'PERCENTAGE SHARING'!R429</f>
        <v>0</v>
      </c>
      <c r="S468" s="134"/>
      <c r="T468" s="134"/>
      <c r="U468" s="134"/>
      <c r="V468" s="134"/>
      <c r="W468" s="134"/>
      <c r="X468" s="134"/>
      <c r="Y468" s="134"/>
    </row>
    <row r="469" ht="22.5" customHeight="1">
      <c r="A469" s="186" t="str">
        <f>'PROP DAILY PNL'!A636</f>
        <v/>
      </c>
      <c r="B469" s="381"/>
      <c r="C469" s="374">
        <f>$B469*'PERCENTAGE SHARING'!C430</f>
        <v>0</v>
      </c>
      <c r="D469" s="374">
        <f>$B469*'PERCENTAGE SHARING'!D430</f>
        <v>0</v>
      </c>
      <c r="E469" s="374">
        <f>$B469*'PERCENTAGE SHARING'!E430</f>
        <v>0</v>
      </c>
      <c r="F469" s="374">
        <f>$B469*'PERCENTAGE SHARING'!F430</f>
        <v>0</v>
      </c>
      <c r="G469" s="374">
        <f>$B469*'PERCENTAGE SHARING'!G430</f>
        <v>0</v>
      </c>
      <c r="H469" s="374">
        <f>$B469*'PERCENTAGE SHARING'!H430</f>
        <v>0</v>
      </c>
      <c r="I469" s="374">
        <f>$B469*'PERCENTAGE SHARING'!I430</f>
        <v>0</v>
      </c>
      <c r="J469" s="374">
        <f>$B469*'PERCENTAGE SHARING'!J430</f>
        <v>0</v>
      </c>
      <c r="K469" s="374">
        <f>$B469*'PERCENTAGE SHARING'!K430</f>
        <v>0</v>
      </c>
      <c r="L469" s="374">
        <f>$B469*'PERCENTAGE SHARING'!L430</f>
        <v>0</v>
      </c>
      <c r="M469" s="374">
        <f>$B469*'PERCENTAGE SHARING'!M430</f>
        <v>0</v>
      </c>
      <c r="N469" s="374">
        <f>$B469*'PERCENTAGE SHARING'!N430</f>
        <v>0</v>
      </c>
      <c r="O469" s="375">
        <f>$B469*'PERCENTAGE SHARING'!O430</f>
        <v>0</v>
      </c>
      <c r="P469" s="375">
        <f>$B469*'PERCENTAGE SHARING'!P430</f>
        <v>0</v>
      </c>
      <c r="Q469" s="375">
        <f>$B469*'PERCENTAGE SHARING'!Q430</f>
        <v>0</v>
      </c>
      <c r="R469" s="375">
        <f>$B469*'PERCENTAGE SHARING'!R430</f>
        <v>0</v>
      </c>
      <c r="S469" s="134"/>
      <c r="T469" s="134"/>
      <c r="U469" s="134"/>
      <c r="V469" s="134"/>
      <c r="W469" s="134"/>
      <c r="X469" s="134"/>
      <c r="Y469" s="134"/>
    </row>
    <row r="470" ht="22.5" customHeight="1">
      <c r="A470" s="186" t="str">
        <f>'PROP DAILY PNL'!A637</f>
        <v/>
      </c>
      <c r="B470" s="381"/>
      <c r="C470" s="374">
        <f>$B470*'PERCENTAGE SHARING'!C431</f>
        <v>0</v>
      </c>
      <c r="D470" s="374">
        <f>$B470*'PERCENTAGE SHARING'!D431</f>
        <v>0</v>
      </c>
      <c r="E470" s="374">
        <f>$B470*'PERCENTAGE SHARING'!E431</f>
        <v>0</v>
      </c>
      <c r="F470" s="374">
        <f>$B470*'PERCENTAGE SHARING'!F431</f>
        <v>0</v>
      </c>
      <c r="G470" s="374">
        <f>$B470*'PERCENTAGE SHARING'!G431</f>
        <v>0</v>
      </c>
      <c r="H470" s="374">
        <f>$B470*'PERCENTAGE SHARING'!H431</f>
        <v>0</v>
      </c>
      <c r="I470" s="374">
        <f>$B470*'PERCENTAGE SHARING'!I431</f>
        <v>0</v>
      </c>
      <c r="J470" s="374">
        <f>$B470*'PERCENTAGE SHARING'!J431</f>
        <v>0</v>
      </c>
      <c r="K470" s="374">
        <f>$B470*'PERCENTAGE SHARING'!K431</f>
        <v>0</v>
      </c>
      <c r="L470" s="374">
        <f>$B470*'PERCENTAGE SHARING'!L431</f>
        <v>0</v>
      </c>
      <c r="M470" s="374">
        <f>$B470*'PERCENTAGE SHARING'!M431</f>
        <v>0</v>
      </c>
      <c r="N470" s="374">
        <f>$B470*'PERCENTAGE SHARING'!N431</f>
        <v>0</v>
      </c>
      <c r="O470" s="375">
        <f>$B470*'PERCENTAGE SHARING'!O431</f>
        <v>0</v>
      </c>
      <c r="P470" s="375">
        <f>$B470*'PERCENTAGE SHARING'!P431</f>
        <v>0</v>
      </c>
      <c r="Q470" s="375">
        <f>$B470*'PERCENTAGE SHARING'!Q431</f>
        <v>0</v>
      </c>
      <c r="R470" s="375">
        <f>$B470*'PERCENTAGE SHARING'!R431</f>
        <v>0</v>
      </c>
      <c r="S470" s="134"/>
      <c r="T470" s="134"/>
      <c r="U470" s="134"/>
      <c r="V470" s="134"/>
      <c r="W470" s="134"/>
      <c r="X470" s="134"/>
      <c r="Y470" s="134"/>
    </row>
    <row r="471" ht="22.5" customHeight="1">
      <c r="A471" s="186" t="str">
        <f>'PROP DAILY PNL'!A638</f>
        <v/>
      </c>
      <c r="B471" s="381"/>
      <c r="C471" s="374">
        <f>$B471*'PERCENTAGE SHARING'!C432</f>
        <v>0</v>
      </c>
      <c r="D471" s="374">
        <f>$B471*'PERCENTAGE SHARING'!D432</f>
        <v>0</v>
      </c>
      <c r="E471" s="374">
        <f>$B471*'PERCENTAGE SHARING'!E432</f>
        <v>0</v>
      </c>
      <c r="F471" s="374">
        <f>$B471*'PERCENTAGE SHARING'!F432</f>
        <v>0</v>
      </c>
      <c r="G471" s="374">
        <f>$B471*'PERCENTAGE SHARING'!G432</f>
        <v>0</v>
      </c>
      <c r="H471" s="374">
        <f>$B471*'PERCENTAGE SHARING'!H432</f>
        <v>0</v>
      </c>
      <c r="I471" s="374">
        <f>$B471*'PERCENTAGE SHARING'!I432</f>
        <v>0</v>
      </c>
      <c r="J471" s="374">
        <f>$B471*'PERCENTAGE SHARING'!J432</f>
        <v>0</v>
      </c>
      <c r="K471" s="374">
        <f>$B471*'PERCENTAGE SHARING'!K432</f>
        <v>0</v>
      </c>
      <c r="L471" s="374">
        <f>$B471*'PERCENTAGE SHARING'!L432</f>
        <v>0</v>
      </c>
      <c r="M471" s="374">
        <f>$B471*'PERCENTAGE SHARING'!M432</f>
        <v>0</v>
      </c>
      <c r="N471" s="374">
        <f>$B471*'PERCENTAGE SHARING'!N432</f>
        <v>0</v>
      </c>
      <c r="O471" s="375">
        <f>$B471*'PERCENTAGE SHARING'!O432</f>
        <v>0</v>
      </c>
      <c r="P471" s="375">
        <f>$B471*'PERCENTAGE SHARING'!P432</f>
        <v>0</v>
      </c>
      <c r="Q471" s="375">
        <f>$B471*'PERCENTAGE SHARING'!Q432</f>
        <v>0</v>
      </c>
      <c r="R471" s="375">
        <f>$B471*'PERCENTAGE SHARING'!R432</f>
        <v>0</v>
      </c>
      <c r="S471" s="134"/>
      <c r="T471" s="134"/>
      <c r="U471" s="134"/>
      <c r="V471" s="134"/>
      <c r="W471" s="134"/>
      <c r="X471" s="134"/>
      <c r="Y471" s="134"/>
    </row>
    <row r="472" ht="22.5" customHeight="1">
      <c r="A472" s="186" t="str">
        <f>'PROP DAILY PNL'!A639</f>
        <v/>
      </c>
      <c r="B472" s="381"/>
      <c r="C472" s="374">
        <f>$B472*'PERCENTAGE SHARING'!C433</f>
        <v>0</v>
      </c>
      <c r="D472" s="374">
        <f>$B472*'PERCENTAGE SHARING'!D433</f>
        <v>0</v>
      </c>
      <c r="E472" s="374">
        <f>$B472*'PERCENTAGE SHARING'!E433</f>
        <v>0</v>
      </c>
      <c r="F472" s="374">
        <f>$B472*'PERCENTAGE SHARING'!F433</f>
        <v>0</v>
      </c>
      <c r="G472" s="374">
        <f>$B472*'PERCENTAGE SHARING'!G433</f>
        <v>0</v>
      </c>
      <c r="H472" s="374">
        <f>$B472*'PERCENTAGE SHARING'!H433</f>
        <v>0</v>
      </c>
      <c r="I472" s="374">
        <f>$B472*'PERCENTAGE SHARING'!I433</f>
        <v>0</v>
      </c>
      <c r="J472" s="374">
        <f>$B472*'PERCENTAGE SHARING'!J433</f>
        <v>0</v>
      </c>
      <c r="K472" s="374">
        <f>$B472*'PERCENTAGE SHARING'!K433</f>
        <v>0</v>
      </c>
      <c r="L472" s="374">
        <f>$B472*'PERCENTAGE SHARING'!L433</f>
        <v>0</v>
      </c>
      <c r="M472" s="374">
        <f>$B472*'PERCENTAGE SHARING'!M433</f>
        <v>0</v>
      </c>
      <c r="N472" s="374">
        <f>$B472*'PERCENTAGE SHARING'!N433</f>
        <v>0</v>
      </c>
      <c r="O472" s="375">
        <f>$B472*'PERCENTAGE SHARING'!O433</f>
        <v>0</v>
      </c>
      <c r="P472" s="375">
        <f>$B472*'PERCENTAGE SHARING'!P433</f>
        <v>0</v>
      </c>
      <c r="Q472" s="375">
        <f>$B472*'PERCENTAGE SHARING'!Q433</f>
        <v>0</v>
      </c>
      <c r="R472" s="375">
        <f>$B472*'PERCENTAGE SHARING'!R433</f>
        <v>0</v>
      </c>
      <c r="S472" s="134"/>
      <c r="T472" s="134"/>
      <c r="U472" s="134"/>
      <c r="V472" s="134"/>
      <c r="W472" s="134"/>
      <c r="X472" s="134"/>
      <c r="Y472" s="134"/>
    </row>
    <row r="473" ht="22.5" customHeight="1">
      <c r="A473" s="186" t="str">
        <f>'PROP DAILY PNL'!A640</f>
        <v/>
      </c>
      <c r="B473" s="381"/>
      <c r="C473" s="374">
        <f>$B473*'PERCENTAGE SHARING'!C434</f>
        <v>0</v>
      </c>
      <c r="D473" s="374">
        <f>$B473*'PERCENTAGE SHARING'!D434</f>
        <v>0</v>
      </c>
      <c r="E473" s="374">
        <f>$B473*'PERCENTAGE SHARING'!E434</f>
        <v>0</v>
      </c>
      <c r="F473" s="374">
        <f>$B473*'PERCENTAGE SHARING'!F434</f>
        <v>0</v>
      </c>
      <c r="G473" s="374">
        <f>$B473*'PERCENTAGE SHARING'!G434</f>
        <v>0</v>
      </c>
      <c r="H473" s="374">
        <f>$B473*'PERCENTAGE SHARING'!H434</f>
        <v>0</v>
      </c>
      <c r="I473" s="374">
        <f>$B473*'PERCENTAGE SHARING'!I434</f>
        <v>0</v>
      </c>
      <c r="J473" s="374">
        <f>$B473*'PERCENTAGE SHARING'!J434</f>
        <v>0</v>
      </c>
      <c r="K473" s="374">
        <f>$B473*'PERCENTAGE SHARING'!K434</f>
        <v>0</v>
      </c>
      <c r="L473" s="374">
        <f>$B473*'PERCENTAGE SHARING'!L434</f>
        <v>0</v>
      </c>
      <c r="M473" s="374">
        <f>$B473*'PERCENTAGE SHARING'!M434</f>
        <v>0</v>
      </c>
      <c r="N473" s="374">
        <f>$B473*'PERCENTAGE SHARING'!N434</f>
        <v>0</v>
      </c>
      <c r="O473" s="375">
        <f>$B473*'PERCENTAGE SHARING'!O434</f>
        <v>0</v>
      </c>
      <c r="P473" s="375">
        <f>$B473*'PERCENTAGE SHARING'!P434</f>
        <v>0</v>
      </c>
      <c r="Q473" s="375">
        <f>$B473*'PERCENTAGE SHARING'!Q434</f>
        <v>0</v>
      </c>
      <c r="R473" s="375">
        <f>$B473*'PERCENTAGE SHARING'!R434</f>
        <v>0</v>
      </c>
      <c r="S473" s="134"/>
      <c r="T473" s="134"/>
      <c r="U473" s="134"/>
      <c r="V473" s="134"/>
      <c r="W473" s="134"/>
      <c r="X473" s="134"/>
      <c r="Y473" s="134"/>
    </row>
    <row r="474" ht="22.5" customHeight="1">
      <c r="A474" s="186" t="str">
        <f>'PROP DAILY PNL'!A641</f>
        <v/>
      </c>
      <c r="B474" s="381"/>
      <c r="C474" s="374">
        <f>$B474*'PERCENTAGE SHARING'!C435</f>
        <v>0</v>
      </c>
      <c r="D474" s="374">
        <f>$B474*'PERCENTAGE SHARING'!D435</f>
        <v>0</v>
      </c>
      <c r="E474" s="374">
        <f>$B474*'PERCENTAGE SHARING'!E435</f>
        <v>0</v>
      </c>
      <c r="F474" s="374">
        <f>$B474*'PERCENTAGE SHARING'!F435</f>
        <v>0</v>
      </c>
      <c r="G474" s="374">
        <f>$B474*'PERCENTAGE SHARING'!G435</f>
        <v>0</v>
      </c>
      <c r="H474" s="374">
        <f>$B474*'PERCENTAGE SHARING'!H435</f>
        <v>0</v>
      </c>
      <c r="I474" s="374">
        <f>$B474*'PERCENTAGE SHARING'!I435</f>
        <v>0</v>
      </c>
      <c r="J474" s="374">
        <f>$B474*'PERCENTAGE SHARING'!J435</f>
        <v>0</v>
      </c>
      <c r="K474" s="374">
        <f>$B474*'PERCENTAGE SHARING'!K435</f>
        <v>0</v>
      </c>
      <c r="L474" s="374">
        <f>$B474*'PERCENTAGE SHARING'!L435</f>
        <v>0</v>
      </c>
      <c r="M474" s="374">
        <f>$B474*'PERCENTAGE SHARING'!M435</f>
        <v>0</v>
      </c>
      <c r="N474" s="374">
        <f>$B474*'PERCENTAGE SHARING'!N435</f>
        <v>0</v>
      </c>
      <c r="O474" s="375">
        <f>$B474*'PERCENTAGE SHARING'!O435</f>
        <v>0</v>
      </c>
      <c r="P474" s="375">
        <f>$B474*'PERCENTAGE SHARING'!P435</f>
        <v>0</v>
      </c>
      <c r="Q474" s="375">
        <f>$B474*'PERCENTAGE SHARING'!Q435</f>
        <v>0</v>
      </c>
      <c r="R474" s="375">
        <f>$B474*'PERCENTAGE SHARING'!R435</f>
        <v>0</v>
      </c>
      <c r="S474" s="134"/>
      <c r="T474" s="134"/>
      <c r="U474" s="134"/>
      <c r="V474" s="134"/>
      <c r="W474" s="134"/>
      <c r="X474" s="134"/>
      <c r="Y474" s="134"/>
    </row>
    <row r="475" ht="22.5" customHeight="1">
      <c r="A475" s="186" t="str">
        <f>'PROP DAILY PNL'!A642</f>
        <v/>
      </c>
      <c r="B475" s="381"/>
      <c r="C475" s="374">
        <f>$B475*'PERCENTAGE SHARING'!C436</f>
        <v>0</v>
      </c>
      <c r="D475" s="374">
        <f>$B475*'PERCENTAGE SHARING'!D436</f>
        <v>0</v>
      </c>
      <c r="E475" s="374">
        <f>$B475*'PERCENTAGE SHARING'!E436</f>
        <v>0</v>
      </c>
      <c r="F475" s="374">
        <f>$B475*'PERCENTAGE SHARING'!F436</f>
        <v>0</v>
      </c>
      <c r="G475" s="374">
        <f>$B475*'PERCENTAGE SHARING'!G436</f>
        <v>0</v>
      </c>
      <c r="H475" s="374">
        <f>$B475*'PERCENTAGE SHARING'!H436</f>
        <v>0</v>
      </c>
      <c r="I475" s="374">
        <f>$B475*'PERCENTAGE SHARING'!I436</f>
        <v>0</v>
      </c>
      <c r="J475" s="374">
        <f>$B475*'PERCENTAGE SHARING'!J436</f>
        <v>0</v>
      </c>
      <c r="K475" s="374">
        <f>$B475*'PERCENTAGE SHARING'!K436</f>
        <v>0</v>
      </c>
      <c r="L475" s="374">
        <f>$B475*'PERCENTAGE SHARING'!L436</f>
        <v>0</v>
      </c>
      <c r="M475" s="374">
        <f>$B475*'PERCENTAGE SHARING'!M436</f>
        <v>0</v>
      </c>
      <c r="N475" s="374">
        <f>$B475*'PERCENTAGE SHARING'!N436</f>
        <v>0</v>
      </c>
      <c r="O475" s="375">
        <f>$B475*'PERCENTAGE SHARING'!O436</f>
        <v>0</v>
      </c>
      <c r="P475" s="375">
        <f>$B475*'PERCENTAGE SHARING'!P436</f>
        <v>0</v>
      </c>
      <c r="Q475" s="375">
        <f>$B475*'PERCENTAGE SHARING'!Q436</f>
        <v>0</v>
      </c>
      <c r="R475" s="375">
        <f>$B475*'PERCENTAGE SHARING'!R436</f>
        <v>0</v>
      </c>
      <c r="S475" s="134"/>
      <c r="T475" s="134"/>
      <c r="U475" s="134"/>
      <c r="V475" s="134"/>
      <c r="W475" s="134"/>
      <c r="X475" s="134"/>
      <c r="Y475" s="134"/>
    </row>
    <row r="476" ht="22.5" customHeight="1">
      <c r="A476" s="186" t="str">
        <f>'PROP DAILY PNL'!A643</f>
        <v/>
      </c>
      <c r="B476" s="381"/>
      <c r="C476" s="374">
        <f>$B476*'PERCENTAGE SHARING'!C437</f>
        <v>0</v>
      </c>
      <c r="D476" s="374">
        <f>$B476*'PERCENTAGE SHARING'!D437</f>
        <v>0</v>
      </c>
      <c r="E476" s="374">
        <f>$B476*'PERCENTAGE SHARING'!E437</f>
        <v>0</v>
      </c>
      <c r="F476" s="374">
        <f>$B476*'PERCENTAGE SHARING'!F437</f>
        <v>0</v>
      </c>
      <c r="G476" s="374">
        <f>$B476*'PERCENTAGE SHARING'!G437</f>
        <v>0</v>
      </c>
      <c r="H476" s="374">
        <f>$B476*'PERCENTAGE SHARING'!H437</f>
        <v>0</v>
      </c>
      <c r="I476" s="374">
        <f>$B476*'PERCENTAGE SHARING'!I437</f>
        <v>0</v>
      </c>
      <c r="J476" s="374">
        <f>$B476*'PERCENTAGE SHARING'!J437</f>
        <v>0</v>
      </c>
      <c r="K476" s="374">
        <f>$B476*'PERCENTAGE SHARING'!K437</f>
        <v>0</v>
      </c>
      <c r="L476" s="374">
        <f>$B476*'PERCENTAGE SHARING'!L437</f>
        <v>0</v>
      </c>
      <c r="M476" s="374">
        <f>$B476*'PERCENTAGE SHARING'!M437</f>
        <v>0</v>
      </c>
      <c r="N476" s="374">
        <f>$B476*'PERCENTAGE SHARING'!N437</f>
        <v>0</v>
      </c>
      <c r="O476" s="375">
        <f>$B476*'PERCENTAGE SHARING'!O437</f>
        <v>0</v>
      </c>
      <c r="P476" s="375">
        <f>$B476*'PERCENTAGE SHARING'!P437</f>
        <v>0</v>
      </c>
      <c r="Q476" s="375">
        <f>$B476*'PERCENTAGE SHARING'!Q437</f>
        <v>0</v>
      </c>
      <c r="R476" s="375">
        <f>$B476*'PERCENTAGE SHARING'!R437</f>
        <v>0</v>
      </c>
      <c r="S476" s="134"/>
      <c r="T476" s="134"/>
      <c r="U476" s="134"/>
      <c r="V476" s="134"/>
      <c r="W476" s="134"/>
      <c r="X476" s="134"/>
      <c r="Y476" s="134"/>
    </row>
    <row r="477" ht="22.5" customHeight="1">
      <c r="A477" s="186" t="str">
        <f>'PROP DAILY PNL'!A644</f>
        <v/>
      </c>
      <c r="B477" s="381"/>
      <c r="C477" s="374">
        <f>$B477*'PERCENTAGE SHARING'!C438</f>
        <v>0</v>
      </c>
      <c r="D477" s="374">
        <f>$B477*'PERCENTAGE SHARING'!D438</f>
        <v>0</v>
      </c>
      <c r="E477" s="374">
        <f>$B477*'PERCENTAGE SHARING'!E438</f>
        <v>0</v>
      </c>
      <c r="F477" s="374">
        <f>$B477*'PERCENTAGE SHARING'!F438</f>
        <v>0</v>
      </c>
      <c r="G477" s="374">
        <f>$B477*'PERCENTAGE SHARING'!G438</f>
        <v>0</v>
      </c>
      <c r="H477" s="374">
        <f>$B477*'PERCENTAGE SHARING'!H438</f>
        <v>0</v>
      </c>
      <c r="I477" s="374">
        <f>$B477*'PERCENTAGE SHARING'!I438</f>
        <v>0</v>
      </c>
      <c r="J477" s="374">
        <f>$B477*'PERCENTAGE SHARING'!J438</f>
        <v>0</v>
      </c>
      <c r="K477" s="374">
        <f>$B477*'PERCENTAGE SHARING'!K438</f>
        <v>0</v>
      </c>
      <c r="L477" s="374">
        <f>$B477*'PERCENTAGE SHARING'!L438</f>
        <v>0</v>
      </c>
      <c r="M477" s="374">
        <f>$B477*'PERCENTAGE SHARING'!M438</f>
        <v>0</v>
      </c>
      <c r="N477" s="374">
        <f>$B477*'PERCENTAGE SHARING'!N438</f>
        <v>0</v>
      </c>
      <c r="O477" s="375">
        <f>$B477*'PERCENTAGE SHARING'!O438</f>
        <v>0</v>
      </c>
      <c r="P477" s="375">
        <f>$B477*'PERCENTAGE SHARING'!P438</f>
        <v>0</v>
      </c>
      <c r="Q477" s="375">
        <f>$B477*'PERCENTAGE SHARING'!Q438</f>
        <v>0</v>
      </c>
      <c r="R477" s="375">
        <f>$B477*'PERCENTAGE SHARING'!R438</f>
        <v>0</v>
      </c>
      <c r="S477" s="134"/>
      <c r="T477" s="134"/>
      <c r="U477" s="134"/>
      <c r="V477" s="134"/>
      <c r="W477" s="134"/>
      <c r="X477" s="134"/>
      <c r="Y477" s="134"/>
    </row>
    <row r="478" ht="22.5" customHeight="1">
      <c r="A478" s="186" t="str">
        <f>'PROP DAILY PNL'!A645</f>
        <v/>
      </c>
      <c r="B478" s="381"/>
      <c r="C478" s="374">
        <f>$B478*'PERCENTAGE SHARING'!C439</f>
        <v>0</v>
      </c>
      <c r="D478" s="374">
        <f>$B478*'PERCENTAGE SHARING'!D439</f>
        <v>0</v>
      </c>
      <c r="E478" s="374">
        <f>$B478*'PERCENTAGE SHARING'!E439</f>
        <v>0</v>
      </c>
      <c r="F478" s="374">
        <f>$B478*'PERCENTAGE SHARING'!F439</f>
        <v>0</v>
      </c>
      <c r="G478" s="374">
        <f>$B478*'PERCENTAGE SHARING'!G439</f>
        <v>0</v>
      </c>
      <c r="H478" s="374">
        <f>$B478*'PERCENTAGE SHARING'!H439</f>
        <v>0</v>
      </c>
      <c r="I478" s="374">
        <f>$B478*'PERCENTAGE SHARING'!I439</f>
        <v>0</v>
      </c>
      <c r="J478" s="374">
        <f>$B478*'PERCENTAGE SHARING'!J439</f>
        <v>0</v>
      </c>
      <c r="K478" s="374">
        <f>$B478*'PERCENTAGE SHARING'!K439</f>
        <v>0</v>
      </c>
      <c r="L478" s="374">
        <f>$B478*'PERCENTAGE SHARING'!L439</f>
        <v>0</v>
      </c>
      <c r="M478" s="374">
        <f>$B478*'PERCENTAGE SHARING'!M439</f>
        <v>0</v>
      </c>
      <c r="N478" s="374">
        <f>$B478*'PERCENTAGE SHARING'!N439</f>
        <v>0</v>
      </c>
      <c r="O478" s="375">
        <f>$B478*'PERCENTAGE SHARING'!O439</f>
        <v>0</v>
      </c>
      <c r="P478" s="375">
        <f>$B478*'PERCENTAGE SHARING'!P439</f>
        <v>0</v>
      </c>
      <c r="Q478" s="375">
        <f>$B478*'PERCENTAGE SHARING'!Q439</f>
        <v>0</v>
      </c>
      <c r="R478" s="375">
        <f>$B478*'PERCENTAGE SHARING'!R439</f>
        <v>0</v>
      </c>
      <c r="S478" s="134"/>
      <c r="T478" s="134"/>
      <c r="U478" s="134"/>
      <c r="V478" s="134"/>
      <c r="W478" s="134"/>
      <c r="X478" s="134"/>
      <c r="Y478" s="134"/>
    </row>
    <row r="479" ht="22.5" customHeight="1">
      <c r="A479" s="186" t="str">
        <f>'PROP DAILY PNL'!A646</f>
        <v/>
      </c>
      <c r="B479" s="381"/>
      <c r="C479" s="374">
        <f>$B479*'PERCENTAGE SHARING'!C440</f>
        <v>0</v>
      </c>
      <c r="D479" s="374">
        <f>$B479*'PERCENTAGE SHARING'!D440</f>
        <v>0</v>
      </c>
      <c r="E479" s="374">
        <f>$B479*'PERCENTAGE SHARING'!E440</f>
        <v>0</v>
      </c>
      <c r="F479" s="374">
        <f>$B479*'PERCENTAGE SHARING'!F440</f>
        <v>0</v>
      </c>
      <c r="G479" s="374">
        <f>$B479*'PERCENTAGE SHARING'!G440</f>
        <v>0</v>
      </c>
      <c r="H479" s="374">
        <f>$B479*'PERCENTAGE SHARING'!H440</f>
        <v>0</v>
      </c>
      <c r="I479" s="374">
        <f>$B479*'PERCENTAGE SHARING'!I440</f>
        <v>0</v>
      </c>
      <c r="J479" s="374">
        <f>$B479*'PERCENTAGE SHARING'!J440</f>
        <v>0</v>
      </c>
      <c r="K479" s="374">
        <f>$B479*'PERCENTAGE SHARING'!K440</f>
        <v>0</v>
      </c>
      <c r="L479" s="374">
        <f>$B479*'PERCENTAGE SHARING'!L440</f>
        <v>0</v>
      </c>
      <c r="M479" s="374">
        <f>$B479*'PERCENTAGE SHARING'!M440</f>
        <v>0</v>
      </c>
      <c r="N479" s="374">
        <f>$B479*'PERCENTAGE SHARING'!N440</f>
        <v>0</v>
      </c>
      <c r="O479" s="375">
        <f>$B479*'PERCENTAGE SHARING'!O440</f>
        <v>0</v>
      </c>
      <c r="P479" s="375">
        <f>$B479*'PERCENTAGE SHARING'!P440</f>
        <v>0</v>
      </c>
      <c r="Q479" s="375">
        <f>$B479*'PERCENTAGE SHARING'!Q440</f>
        <v>0</v>
      </c>
      <c r="R479" s="375">
        <f>$B479*'PERCENTAGE SHARING'!R440</f>
        <v>0</v>
      </c>
      <c r="S479" s="134"/>
      <c r="T479" s="134"/>
      <c r="U479" s="134"/>
      <c r="V479" s="134"/>
      <c r="W479" s="134"/>
      <c r="X479" s="134"/>
      <c r="Y479" s="134"/>
    </row>
    <row r="480" ht="22.5" customHeight="1">
      <c r="A480" s="186" t="str">
        <f>'PROP DAILY PNL'!A647</f>
        <v/>
      </c>
      <c r="B480" s="381"/>
      <c r="C480" s="374">
        <f>$B480*'PERCENTAGE SHARING'!C441</f>
        <v>0</v>
      </c>
      <c r="D480" s="374">
        <f>$B480*'PERCENTAGE SHARING'!D441</f>
        <v>0</v>
      </c>
      <c r="E480" s="374">
        <f>$B480*'PERCENTAGE SHARING'!E441</f>
        <v>0</v>
      </c>
      <c r="F480" s="374">
        <f>$B480*'PERCENTAGE SHARING'!F441</f>
        <v>0</v>
      </c>
      <c r="G480" s="374">
        <f>$B480*'PERCENTAGE SHARING'!G441</f>
        <v>0</v>
      </c>
      <c r="H480" s="374">
        <f>$B480*'PERCENTAGE SHARING'!H441</f>
        <v>0</v>
      </c>
      <c r="I480" s="374">
        <f>$B480*'PERCENTAGE SHARING'!I441</f>
        <v>0</v>
      </c>
      <c r="J480" s="374">
        <f>$B480*'PERCENTAGE SHARING'!J441</f>
        <v>0</v>
      </c>
      <c r="K480" s="374">
        <f>$B480*'PERCENTAGE SHARING'!K441</f>
        <v>0</v>
      </c>
      <c r="L480" s="374">
        <f>$B480*'PERCENTAGE SHARING'!L441</f>
        <v>0</v>
      </c>
      <c r="M480" s="374">
        <f>$B480*'PERCENTAGE SHARING'!M441</f>
        <v>0</v>
      </c>
      <c r="N480" s="374">
        <f>$B480*'PERCENTAGE SHARING'!N441</f>
        <v>0</v>
      </c>
      <c r="O480" s="375">
        <f>$B480*'PERCENTAGE SHARING'!O441</f>
        <v>0</v>
      </c>
      <c r="P480" s="375">
        <f>$B480*'PERCENTAGE SHARING'!P441</f>
        <v>0</v>
      </c>
      <c r="Q480" s="375">
        <f>$B480*'PERCENTAGE SHARING'!Q441</f>
        <v>0</v>
      </c>
      <c r="R480" s="375">
        <f>$B480*'PERCENTAGE SHARING'!R441</f>
        <v>0</v>
      </c>
      <c r="S480" s="134"/>
      <c r="T480" s="134"/>
      <c r="U480" s="134"/>
      <c r="V480" s="134"/>
      <c r="W480" s="134"/>
      <c r="X480" s="134"/>
      <c r="Y480" s="134"/>
    </row>
    <row r="481" ht="22.5" customHeight="1">
      <c r="A481" s="186" t="str">
        <f>'PROP DAILY PNL'!A648</f>
        <v/>
      </c>
      <c r="B481" s="381"/>
      <c r="C481" s="374">
        <f>$B481*'PERCENTAGE SHARING'!C442</f>
        <v>0</v>
      </c>
      <c r="D481" s="374">
        <f>$B481*'PERCENTAGE SHARING'!D442</f>
        <v>0</v>
      </c>
      <c r="E481" s="374">
        <f>$B481*'PERCENTAGE SHARING'!E442</f>
        <v>0</v>
      </c>
      <c r="F481" s="374">
        <f>$B481*'PERCENTAGE SHARING'!F442</f>
        <v>0</v>
      </c>
      <c r="G481" s="374">
        <f>$B481*'PERCENTAGE SHARING'!G442</f>
        <v>0</v>
      </c>
      <c r="H481" s="374">
        <f>$B481*'PERCENTAGE SHARING'!H442</f>
        <v>0</v>
      </c>
      <c r="I481" s="374">
        <f>$B481*'PERCENTAGE SHARING'!I442</f>
        <v>0</v>
      </c>
      <c r="J481" s="374">
        <f>$B481*'PERCENTAGE SHARING'!J442</f>
        <v>0</v>
      </c>
      <c r="K481" s="374">
        <f>$B481*'PERCENTAGE SHARING'!K442</f>
        <v>0</v>
      </c>
      <c r="L481" s="374">
        <f>$B481*'PERCENTAGE SHARING'!L442</f>
        <v>0</v>
      </c>
      <c r="M481" s="374">
        <f>$B481*'PERCENTAGE SHARING'!M442</f>
        <v>0</v>
      </c>
      <c r="N481" s="374">
        <f>$B481*'PERCENTAGE SHARING'!N442</f>
        <v>0</v>
      </c>
      <c r="O481" s="375">
        <f>$B481*'PERCENTAGE SHARING'!O442</f>
        <v>0</v>
      </c>
      <c r="P481" s="375">
        <f>$B481*'PERCENTAGE SHARING'!P442</f>
        <v>0</v>
      </c>
      <c r="Q481" s="375">
        <f>$B481*'PERCENTAGE SHARING'!Q442</f>
        <v>0</v>
      </c>
      <c r="R481" s="375">
        <f>$B481*'PERCENTAGE SHARING'!R442</f>
        <v>0</v>
      </c>
      <c r="S481" s="134"/>
      <c r="T481" s="134"/>
      <c r="U481" s="134"/>
      <c r="V481" s="134"/>
      <c r="W481" s="134"/>
      <c r="X481" s="134"/>
      <c r="Y481" s="134"/>
    </row>
    <row r="482" ht="22.5" customHeight="1">
      <c r="A482" s="186" t="str">
        <f>'PROP DAILY PNL'!A649</f>
        <v/>
      </c>
      <c r="B482" s="381"/>
      <c r="C482" s="374">
        <f>$B482*'PERCENTAGE SHARING'!C443</f>
        <v>0</v>
      </c>
      <c r="D482" s="374">
        <f>$B482*'PERCENTAGE SHARING'!D443</f>
        <v>0</v>
      </c>
      <c r="E482" s="374">
        <f>$B482*'PERCENTAGE SHARING'!E443</f>
        <v>0</v>
      </c>
      <c r="F482" s="374">
        <f>$B482*'PERCENTAGE SHARING'!F443</f>
        <v>0</v>
      </c>
      <c r="G482" s="374">
        <f>$B482*'PERCENTAGE SHARING'!G443</f>
        <v>0</v>
      </c>
      <c r="H482" s="374">
        <f>$B482*'PERCENTAGE SHARING'!H443</f>
        <v>0</v>
      </c>
      <c r="I482" s="374">
        <f>$B482*'PERCENTAGE SHARING'!I443</f>
        <v>0</v>
      </c>
      <c r="J482" s="374">
        <f>$B482*'PERCENTAGE SHARING'!J443</f>
        <v>0</v>
      </c>
      <c r="K482" s="374">
        <f>$B482*'PERCENTAGE SHARING'!K443</f>
        <v>0</v>
      </c>
      <c r="L482" s="374">
        <f>$B482*'PERCENTAGE SHARING'!L443</f>
        <v>0</v>
      </c>
      <c r="M482" s="374">
        <f>$B482*'PERCENTAGE SHARING'!M443</f>
        <v>0</v>
      </c>
      <c r="N482" s="374">
        <f>$B482*'PERCENTAGE SHARING'!N443</f>
        <v>0</v>
      </c>
      <c r="O482" s="375">
        <f>$B482*'PERCENTAGE SHARING'!O443</f>
        <v>0</v>
      </c>
      <c r="P482" s="375">
        <f>$B482*'PERCENTAGE SHARING'!P443</f>
        <v>0</v>
      </c>
      <c r="Q482" s="375">
        <f>$B482*'PERCENTAGE SHARING'!Q443</f>
        <v>0</v>
      </c>
      <c r="R482" s="375">
        <f>$B482*'PERCENTAGE SHARING'!R443</f>
        <v>0</v>
      </c>
      <c r="S482" s="134"/>
      <c r="T482" s="134"/>
      <c r="U482" s="134"/>
      <c r="V482" s="134"/>
      <c r="W482" s="134"/>
      <c r="X482" s="134"/>
      <c r="Y482" s="134"/>
    </row>
    <row r="483" ht="22.5" customHeight="1">
      <c r="A483" s="186" t="str">
        <f>'PROP DAILY PNL'!A650</f>
        <v/>
      </c>
      <c r="B483" s="381"/>
      <c r="C483" s="374">
        <f>$B483*'PERCENTAGE SHARING'!C444</f>
        <v>0</v>
      </c>
      <c r="D483" s="374">
        <f>$B483*'PERCENTAGE SHARING'!D444</f>
        <v>0</v>
      </c>
      <c r="E483" s="374">
        <f>$B483*'PERCENTAGE SHARING'!E444</f>
        <v>0</v>
      </c>
      <c r="F483" s="374">
        <f>$B483*'PERCENTAGE SHARING'!F444</f>
        <v>0</v>
      </c>
      <c r="G483" s="374">
        <f>$B483*'PERCENTAGE SHARING'!G444</f>
        <v>0</v>
      </c>
      <c r="H483" s="374">
        <f>$B483*'PERCENTAGE SHARING'!H444</f>
        <v>0</v>
      </c>
      <c r="I483" s="374">
        <f>$B483*'PERCENTAGE SHARING'!I444</f>
        <v>0</v>
      </c>
      <c r="J483" s="374">
        <f>$B483*'PERCENTAGE SHARING'!J444</f>
        <v>0</v>
      </c>
      <c r="K483" s="374">
        <f>$B483*'PERCENTAGE SHARING'!K444</f>
        <v>0</v>
      </c>
      <c r="L483" s="374">
        <f>$B483*'PERCENTAGE SHARING'!L444</f>
        <v>0</v>
      </c>
      <c r="M483" s="374">
        <f>$B483*'PERCENTAGE SHARING'!M444</f>
        <v>0</v>
      </c>
      <c r="N483" s="374">
        <f>$B483*'PERCENTAGE SHARING'!N444</f>
        <v>0</v>
      </c>
      <c r="O483" s="375">
        <f>$B483*'PERCENTAGE SHARING'!O444</f>
        <v>0</v>
      </c>
      <c r="P483" s="375">
        <f>$B483*'PERCENTAGE SHARING'!P444</f>
        <v>0</v>
      </c>
      <c r="Q483" s="375">
        <f>$B483*'PERCENTAGE SHARING'!Q444</f>
        <v>0</v>
      </c>
      <c r="R483" s="375">
        <f>$B483*'PERCENTAGE SHARING'!R444</f>
        <v>0</v>
      </c>
      <c r="S483" s="134"/>
      <c r="T483" s="134"/>
      <c r="U483" s="134"/>
      <c r="V483" s="134"/>
      <c r="W483" s="134"/>
      <c r="X483" s="134"/>
      <c r="Y483" s="134"/>
    </row>
    <row r="484" ht="22.5" customHeight="1">
      <c r="A484" s="186" t="str">
        <f>'PROP DAILY PNL'!A651</f>
        <v/>
      </c>
      <c r="B484" s="381"/>
      <c r="C484" s="374">
        <f>$B484*'PERCENTAGE SHARING'!C445</f>
        <v>0</v>
      </c>
      <c r="D484" s="374">
        <f>$B484*'PERCENTAGE SHARING'!D445</f>
        <v>0</v>
      </c>
      <c r="E484" s="374">
        <f>$B484*'PERCENTAGE SHARING'!E445</f>
        <v>0</v>
      </c>
      <c r="F484" s="374">
        <f>$B484*'PERCENTAGE SHARING'!F445</f>
        <v>0</v>
      </c>
      <c r="G484" s="374">
        <f>$B484*'PERCENTAGE SHARING'!G445</f>
        <v>0</v>
      </c>
      <c r="H484" s="374">
        <f>$B484*'PERCENTAGE SHARING'!H445</f>
        <v>0</v>
      </c>
      <c r="I484" s="374">
        <f>$B484*'PERCENTAGE SHARING'!I445</f>
        <v>0</v>
      </c>
      <c r="J484" s="374">
        <f>$B484*'PERCENTAGE SHARING'!J445</f>
        <v>0</v>
      </c>
      <c r="K484" s="374">
        <f>$B484*'PERCENTAGE SHARING'!K445</f>
        <v>0</v>
      </c>
      <c r="L484" s="374">
        <f>$B484*'PERCENTAGE SHARING'!L445</f>
        <v>0</v>
      </c>
      <c r="M484" s="374">
        <f>$B484*'PERCENTAGE SHARING'!M445</f>
        <v>0</v>
      </c>
      <c r="N484" s="374">
        <f>$B484*'PERCENTAGE SHARING'!N445</f>
        <v>0</v>
      </c>
      <c r="O484" s="375">
        <f>$B484*'PERCENTAGE SHARING'!O445</f>
        <v>0</v>
      </c>
      <c r="P484" s="375">
        <f>$B484*'PERCENTAGE SHARING'!P445</f>
        <v>0</v>
      </c>
      <c r="Q484" s="375">
        <f>$B484*'PERCENTAGE SHARING'!Q445</f>
        <v>0</v>
      </c>
      <c r="R484" s="375">
        <f>$B484*'PERCENTAGE SHARING'!R445</f>
        <v>0</v>
      </c>
      <c r="S484" s="134"/>
      <c r="T484" s="134"/>
      <c r="U484" s="134"/>
      <c r="V484" s="134"/>
      <c r="W484" s="134"/>
      <c r="X484" s="134"/>
      <c r="Y484" s="134"/>
    </row>
    <row r="485" ht="22.5" customHeight="1">
      <c r="A485" s="186" t="str">
        <f>'PROP DAILY PNL'!A652</f>
        <v/>
      </c>
      <c r="B485" s="381"/>
      <c r="C485" s="374">
        <f>$B485*'PERCENTAGE SHARING'!C446</f>
        <v>0</v>
      </c>
      <c r="D485" s="374">
        <f>$B485*'PERCENTAGE SHARING'!D446</f>
        <v>0</v>
      </c>
      <c r="E485" s="374">
        <f>$B485*'PERCENTAGE SHARING'!E446</f>
        <v>0</v>
      </c>
      <c r="F485" s="374">
        <f>$B485*'PERCENTAGE SHARING'!F446</f>
        <v>0</v>
      </c>
      <c r="G485" s="374">
        <f>$B485*'PERCENTAGE SHARING'!G446</f>
        <v>0</v>
      </c>
      <c r="H485" s="374">
        <f>$B485*'PERCENTAGE SHARING'!H446</f>
        <v>0</v>
      </c>
      <c r="I485" s="374">
        <f>$B485*'PERCENTAGE SHARING'!I446</f>
        <v>0</v>
      </c>
      <c r="J485" s="374">
        <f>$B485*'PERCENTAGE SHARING'!J446</f>
        <v>0</v>
      </c>
      <c r="K485" s="374">
        <f>$B485*'PERCENTAGE SHARING'!K446</f>
        <v>0</v>
      </c>
      <c r="L485" s="374">
        <f>$B485*'PERCENTAGE SHARING'!L446</f>
        <v>0</v>
      </c>
      <c r="M485" s="374">
        <f>$B485*'PERCENTAGE SHARING'!M446</f>
        <v>0</v>
      </c>
      <c r="N485" s="374">
        <f>$B485*'PERCENTAGE SHARING'!N446</f>
        <v>0</v>
      </c>
      <c r="O485" s="375">
        <f>$B485*'PERCENTAGE SHARING'!O446</f>
        <v>0</v>
      </c>
      <c r="P485" s="375">
        <f>$B485*'PERCENTAGE SHARING'!P446</f>
        <v>0</v>
      </c>
      <c r="Q485" s="375">
        <f>$B485*'PERCENTAGE SHARING'!Q446</f>
        <v>0</v>
      </c>
      <c r="R485" s="375">
        <f>$B485*'PERCENTAGE SHARING'!R446</f>
        <v>0</v>
      </c>
      <c r="S485" s="134"/>
      <c r="T485" s="134"/>
      <c r="U485" s="134"/>
      <c r="V485" s="134"/>
      <c r="W485" s="134"/>
      <c r="X485" s="134"/>
      <c r="Y485" s="134"/>
    </row>
    <row r="486" ht="22.5" customHeight="1">
      <c r="A486" s="186" t="str">
        <f>'PROP DAILY PNL'!A653</f>
        <v/>
      </c>
      <c r="B486" s="381"/>
      <c r="C486" s="374">
        <f>$B486*'PERCENTAGE SHARING'!C447</f>
        <v>0</v>
      </c>
      <c r="D486" s="374">
        <f>$B486*'PERCENTAGE SHARING'!D447</f>
        <v>0</v>
      </c>
      <c r="E486" s="374">
        <f>$B486*'PERCENTAGE SHARING'!E447</f>
        <v>0</v>
      </c>
      <c r="F486" s="374">
        <f>$B486*'PERCENTAGE SHARING'!F447</f>
        <v>0</v>
      </c>
      <c r="G486" s="374">
        <f>$B486*'PERCENTAGE SHARING'!G447</f>
        <v>0</v>
      </c>
      <c r="H486" s="374">
        <f>$B486*'PERCENTAGE SHARING'!H447</f>
        <v>0</v>
      </c>
      <c r="I486" s="374">
        <f>$B486*'PERCENTAGE SHARING'!I447</f>
        <v>0</v>
      </c>
      <c r="J486" s="374">
        <f>$B486*'PERCENTAGE SHARING'!J447</f>
        <v>0</v>
      </c>
      <c r="K486" s="374">
        <f>$B486*'PERCENTAGE SHARING'!K447</f>
        <v>0</v>
      </c>
      <c r="L486" s="374">
        <f>$B486*'PERCENTAGE SHARING'!L447</f>
        <v>0</v>
      </c>
      <c r="M486" s="374">
        <f>$B486*'PERCENTAGE SHARING'!M447</f>
        <v>0</v>
      </c>
      <c r="N486" s="374">
        <f>$B486*'PERCENTAGE SHARING'!N447</f>
        <v>0</v>
      </c>
      <c r="O486" s="375">
        <f>$B486*'PERCENTAGE SHARING'!O447</f>
        <v>0</v>
      </c>
      <c r="P486" s="375">
        <f>$B486*'PERCENTAGE SHARING'!P447</f>
        <v>0</v>
      </c>
      <c r="Q486" s="375">
        <f>$B486*'PERCENTAGE SHARING'!Q447</f>
        <v>0</v>
      </c>
      <c r="R486" s="375">
        <f>$B486*'PERCENTAGE SHARING'!R447</f>
        <v>0</v>
      </c>
      <c r="S486" s="134"/>
      <c r="T486" s="134"/>
      <c r="U486" s="134"/>
      <c r="V486" s="134"/>
      <c r="W486" s="134"/>
      <c r="X486" s="134"/>
      <c r="Y486" s="134"/>
    </row>
    <row r="487" ht="22.5" customHeight="1">
      <c r="A487" s="186" t="str">
        <f>'PROP DAILY PNL'!A654</f>
        <v/>
      </c>
      <c r="B487" s="381"/>
      <c r="C487" s="374">
        <f>$B487*'PERCENTAGE SHARING'!C448</f>
        <v>0</v>
      </c>
      <c r="D487" s="374">
        <f>$B487*'PERCENTAGE SHARING'!D448</f>
        <v>0</v>
      </c>
      <c r="E487" s="374">
        <f>$B487*'PERCENTAGE SHARING'!E448</f>
        <v>0</v>
      </c>
      <c r="F487" s="374">
        <f>$B487*'PERCENTAGE SHARING'!F448</f>
        <v>0</v>
      </c>
      <c r="G487" s="374">
        <f>$B487*'PERCENTAGE SHARING'!G448</f>
        <v>0</v>
      </c>
      <c r="H487" s="374">
        <f>$B487*'PERCENTAGE SHARING'!H448</f>
        <v>0</v>
      </c>
      <c r="I487" s="374">
        <f>$B487*'PERCENTAGE SHARING'!I448</f>
        <v>0</v>
      </c>
      <c r="J487" s="374">
        <f>$B487*'PERCENTAGE SHARING'!J448</f>
        <v>0</v>
      </c>
      <c r="K487" s="374">
        <f>$B487*'PERCENTAGE SHARING'!K448</f>
        <v>0</v>
      </c>
      <c r="L487" s="374">
        <f>$B487*'PERCENTAGE SHARING'!L448</f>
        <v>0</v>
      </c>
      <c r="M487" s="374">
        <f>$B487*'PERCENTAGE SHARING'!M448</f>
        <v>0</v>
      </c>
      <c r="N487" s="374">
        <f>$B487*'PERCENTAGE SHARING'!N448</f>
        <v>0</v>
      </c>
      <c r="O487" s="375">
        <f>$B487*'PERCENTAGE SHARING'!O448</f>
        <v>0</v>
      </c>
      <c r="P487" s="375">
        <f>$B487*'PERCENTAGE SHARING'!P448</f>
        <v>0</v>
      </c>
      <c r="Q487" s="375">
        <f>$B487*'PERCENTAGE SHARING'!Q448</f>
        <v>0</v>
      </c>
      <c r="R487" s="375">
        <f>$B487*'PERCENTAGE SHARING'!R448</f>
        <v>0</v>
      </c>
      <c r="S487" s="134"/>
      <c r="T487" s="134"/>
      <c r="U487" s="134"/>
      <c r="V487" s="134"/>
      <c r="W487" s="134"/>
      <c r="X487" s="134"/>
      <c r="Y487" s="134"/>
    </row>
    <row r="488" ht="22.5" customHeight="1">
      <c r="A488" s="186" t="str">
        <f>'PROP DAILY PNL'!A655</f>
        <v/>
      </c>
      <c r="B488" s="381"/>
      <c r="C488" s="374">
        <f>$B488*'PERCENTAGE SHARING'!C449</f>
        <v>0</v>
      </c>
      <c r="D488" s="374">
        <f>$B488*'PERCENTAGE SHARING'!D449</f>
        <v>0</v>
      </c>
      <c r="E488" s="374">
        <f>$B488*'PERCENTAGE SHARING'!E449</f>
        <v>0</v>
      </c>
      <c r="F488" s="374">
        <f>$B488*'PERCENTAGE SHARING'!F449</f>
        <v>0</v>
      </c>
      <c r="G488" s="374">
        <f>$B488*'PERCENTAGE SHARING'!G449</f>
        <v>0</v>
      </c>
      <c r="H488" s="374">
        <f>$B488*'PERCENTAGE SHARING'!H449</f>
        <v>0</v>
      </c>
      <c r="I488" s="374">
        <f>$B488*'PERCENTAGE SHARING'!I449</f>
        <v>0</v>
      </c>
      <c r="J488" s="374">
        <f>$B488*'PERCENTAGE SHARING'!J449</f>
        <v>0</v>
      </c>
      <c r="K488" s="374">
        <f>$B488*'PERCENTAGE SHARING'!K449</f>
        <v>0</v>
      </c>
      <c r="L488" s="374">
        <f>$B488*'PERCENTAGE SHARING'!L449</f>
        <v>0</v>
      </c>
      <c r="M488" s="374">
        <f>$B488*'PERCENTAGE SHARING'!M449</f>
        <v>0</v>
      </c>
      <c r="N488" s="374">
        <f>$B488*'PERCENTAGE SHARING'!N449</f>
        <v>0</v>
      </c>
      <c r="O488" s="375">
        <f>$B488*'PERCENTAGE SHARING'!O449</f>
        <v>0</v>
      </c>
      <c r="P488" s="375">
        <f>$B488*'PERCENTAGE SHARING'!P449</f>
        <v>0</v>
      </c>
      <c r="Q488" s="375">
        <f>$B488*'PERCENTAGE SHARING'!Q449</f>
        <v>0</v>
      </c>
      <c r="R488" s="375">
        <f>$B488*'PERCENTAGE SHARING'!R449</f>
        <v>0</v>
      </c>
      <c r="S488" s="134"/>
      <c r="T488" s="134"/>
      <c r="U488" s="134"/>
      <c r="V488" s="134"/>
      <c r="W488" s="134"/>
      <c r="X488" s="134"/>
      <c r="Y488" s="134"/>
    </row>
    <row r="489" ht="22.5" customHeight="1">
      <c r="A489" s="186" t="str">
        <f>'PROP DAILY PNL'!A656</f>
        <v/>
      </c>
      <c r="B489" s="381"/>
      <c r="C489" s="374">
        <f>$B489*'PERCENTAGE SHARING'!C450</f>
        <v>0</v>
      </c>
      <c r="D489" s="374">
        <f>$B489*'PERCENTAGE SHARING'!D450</f>
        <v>0</v>
      </c>
      <c r="E489" s="374">
        <f>$B489*'PERCENTAGE SHARING'!E450</f>
        <v>0</v>
      </c>
      <c r="F489" s="374">
        <f>$B489*'PERCENTAGE SHARING'!F450</f>
        <v>0</v>
      </c>
      <c r="G489" s="374">
        <f>$B489*'PERCENTAGE SHARING'!G450</f>
        <v>0</v>
      </c>
      <c r="H489" s="374">
        <f>$B489*'PERCENTAGE SHARING'!H450</f>
        <v>0</v>
      </c>
      <c r="I489" s="374">
        <f>$B489*'PERCENTAGE SHARING'!I450</f>
        <v>0</v>
      </c>
      <c r="J489" s="374">
        <f>$B489*'PERCENTAGE SHARING'!J450</f>
        <v>0</v>
      </c>
      <c r="K489" s="374">
        <f>$B489*'PERCENTAGE SHARING'!K450</f>
        <v>0</v>
      </c>
      <c r="L489" s="374">
        <f>$B489*'PERCENTAGE SHARING'!L450</f>
        <v>0</v>
      </c>
      <c r="M489" s="374">
        <f>$B489*'PERCENTAGE SHARING'!M450</f>
        <v>0</v>
      </c>
      <c r="N489" s="374">
        <f>$B489*'PERCENTAGE SHARING'!N450</f>
        <v>0</v>
      </c>
      <c r="O489" s="375">
        <f>$B489*'PERCENTAGE SHARING'!O450</f>
        <v>0</v>
      </c>
      <c r="P489" s="375">
        <f>$B489*'PERCENTAGE SHARING'!P450</f>
        <v>0</v>
      </c>
      <c r="Q489" s="375">
        <f>$B489*'PERCENTAGE SHARING'!Q450</f>
        <v>0</v>
      </c>
      <c r="R489" s="375">
        <f>$B489*'PERCENTAGE SHARING'!R450</f>
        <v>0</v>
      </c>
      <c r="S489" s="134"/>
      <c r="T489" s="134"/>
      <c r="U489" s="134"/>
      <c r="V489" s="134"/>
      <c r="W489" s="134"/>
      <c r="X489" s="134"/>
      <c r="Y489" s="134"/>
    </row>
    <row r="490" ht="22.5" customHeight="1">
      <c r="A490" s="186" t="str">
        <f>'PROP DAILY PNL'!A657</f>
        <v/>
      </c>
      <c r="B490" s="381"/>
      <c r="C490" s="374">
        <f>$B490*'PERCENTAGE SHARING'!C451</f>
        <v>0</v>
      </c>
      <c r="D490" s="374">
        <f>$B490*'PERCENTAGE SHARING'!D451</f>
        <v>0</v>
      </c>
      <c r="E490" s="374">
        <f>$B490*'PERCENTAGE SHARING'!E451</f>
        <v>0</v>
      </c>
      <c r="F490" s="374">
        <f>$B490*'PERCENTAGE SHARING'!F451</f>
        <v>0</v>
      </c>
      <c r="G490" s="374">
        <f>$B490*'PERCENTAGE SHARING'!G451</f>
        <v>0</v>
      </c>
      <c r="H490" s="374">
        <f>$B490*'PERCENTAGE SHARING'!H451</f>
        <v>0</v>
      </c>
      <c r="I490" s="374">
        <f>$B490*'PERCENTAGE SHARING'!I451</f>
        <v>0</v>
      </c>
      <c r="J490" s="374">
        <f>$B490*'PERCENTAGE SHARING'!J451</f>
        <v>0</v>
      </c>
      <c r="K490" s="374">
        <f>$B490*'PERCENTAGE SHARING'!K451</f>
        <v>0</v>
      </c>
      <c r="L490" s="374">
        <f>$B490*'PERCENTAGE SHARING'!L451</f>
        <v>0</v>
      </c>
      <c r="M490" s="374">
        <f>$B490*'PERCENTAGE SHARING'!M451</f>
        <v>0</v>
      </c>
      <c r="N490" s="374">
        <f>$B490*'PERCENTAGE SHARING'!N451</f>
        <v>0</v>
      </c>
      <c r="O490" s="375">
        <f>$B490*'PERCENTAGE SHARING'!O451</f>
        <v>0</v>
      </c>
      <c r="P490" s="375">
        <f>$B490*'PERCENTAGE SHARING'!P451</f>
        <v>0</v>
      </c>
      <c r="Q490" s="375">
        <f>$B490*'PERCENTAGE SHARING'!Q451</f>
        <v>0</v>
      </c>
      <c r="R490" s="375">
        <f>$B490*'PERCENTAGE SHARING'!R451</f>
        <v>0</v>
      </c>
      <c r="S490" s="134"/>
      <c r="T490" s="134"/>
      <c r="U490" s="134"/>
      <c r="V490" s="134"/>
      <c r="W490" s="134"/>
      <c r="X490" s="134"/>
      <c r="Y490" s="134"/>
    </row>
    <row r="491" ht="22.5" customHeight="1">
      <c r="A491" s="186" t="str">
        <f>'PROP DAILY PNL'!A658</f>
        <v/>
      </c>
      <c r="B491" s="381"/>
      <c r="C491" s="374">
        <f>$B491*'PERCENTAGE SHARING'!C452</f>
        <v>0</v>
      </c>
      <c r="D491" s="374">
        <f>$B491*'PERCENTAGE SHARING'!D452</f>
        <v>0</v>
      </c>
      <c r="E491" s="374">
        <f>$B491*'PERCENTAGE SHARING'!E452</f>
        <v>0</v>
      </c>
      <c r="F491" s="374">
        <f>$B491*'PERCENTAGE SHARING'!F452</f>
        <v>0</v>
      </c>
      <c r="G491" s="374">
        <f>$B491*'PERCENTAGE SHARING'!G452</f>
        <v>0</v>
      </c>
      <c r="H491" s="374">
        <f>$B491*'PERCENTAGE SHARING'!H452</f>
        <v>0</v>
      </c>
      <c r="I491" s="374">
        <f>$B491*'PERCENTAGE SHARING'!I452</f>
        <v>0</v>
      </c>
      <c r="J491" s="374">
        <f>$B491*'PERCENTAGE SHARING'!J452</f>
        <v>0</v>
      </c>
      <c r="K491" s="374">
        <f>$B491*'PERCENTAGE SHARING'!K452</f>
        <v>0</v>
      </c>
      <c r="L491" s="374">
        <f>$B491*'PERCENTAGE SHARING'!L452</f>
        <v>0</v>
      </c>
      <c r="M491" s="374">
        <f>$B491*'PERCENTAGE SHARING'!M452</f>
        <v>0</v>
      </c>
      <c r="N491" s="374">
        <f>$B491*'PERCENTAGE SHARING'!N452</f>
        <v>0</v>
      </c>
      <c r="O491" s="375">
        <f>$B491*'PERCENTAGE SHARING'!O452</f>
        <v>0</v>
      </c>
      <c r="P491" s="375">
        <f>$B491*'PERCENTAGE SHARING'!P452</f>
        <v>0</v>
      </c>
      <c r="Q491" s="375">
        <f>$B491*'PERCENTAGE SHARING'!Q452</f>
        <v>0</v>
      </c>
      <c r="R491" s="375">
        <f>$B491*'PERCENTAGE SHARING'!R452</f>
        <v>0</v>
      </c>
      <c r="S491" s="134"/>
      <c r="T491" s="134"/>
      <c r="U491" s="134"/>
      <c r="V491" s="134"/>
      <c r="W491" s="134"/>
      <c r="X491" s="134"/>
      <c r="Y491" s="134"/>
    </row>
    <row r="492" ht="22.5" customHeight="1">
      <c r="A492" s="186" t="str">
        <f>'PROP DAILY PNL'!A659</f>
        <v/>
      </c>
      <c r="B492" s="381"/>
      <c r="C492" s="374">
        <f>$B492*'PERCENTAGE SHARING'!C453</f>
        <v>0</v>
      </c>
      <c r="D492" s="374">
        <f>$B492*'PERCENTAGE SHARING'!D453</f>
        <v>0</v>
      </c>
      <c r="E492" s="374">
        <f>$B492*'PERCENTAGE SHARING'!E453</f>
        <v>0</v>
      </c>
      <c r="F492" s="374">
        <f>$B492*'PERCENTAGE SHARING'!F453</f>
        <v>0</v>
      </c>
      <c r="G492" s="374">
        <f>$B492*'PERCENTAGE SHARING'!G453</f>
        <v>0</v>
      </c>
      <c r="H492" s="374">
        <f>$B492*'PERCENTAGE SHARING'!H453</f>
        <v>0</v>
      </c>
      <c r="I492" s="374">
        <f>$B492*'PERCENTAGE SHARING'!I453</f>
        <v>0</v>
      </c>
      <c r="J492" s="374">
        <f>$B492*'PERCENTAGE SHARING'!J453</f>
        <v>0</v>
      </c>
      <c r="K492" s="374">
        <f>$B492*'PERCENTAGE SHARING'!K453</f>
        <v>0</v>
      </c>
      <c r="L492" s="374">
        <f>$B492*'PERCENTAGE SHARING'!L453</f>
        <v>0</v>
      </c>
      <c r="M492" s="374">
        <f>$B492*'PERCENTAGE SHARING'!M453</f>
        <v>0</v>
      </c>
      <c r="N492" s="374">
        <f>$B492*'PERCENTAGE SHARING'!N453</f>
        <v>0</v>
      </c>
      <c r="O492" s="375">
        <f>$B492*'PERCENTAGE SHARING'!O453</f>
        <v>0</v>
      </c>
      <c r="P492" s="375">
        <f>$B492*'PERCENTAGE SHARING'!P453</f>
        <v>0</v>
      </c>
      <c r="Q492" s="375">
        <f>$B492*'PERCENTAGE SHARING'!Q453</f>
        <v>0</v>
      </c>
      <c r="R492" s="375">
        <f>$B492*'PERCENTAGE SHARING'!R453</f>
        <v>0</v>
      </c>
      <c r="S492" s="134"/>
      <c r="T492" s="134"/>
      <c r="U492" s="134"/>
      <c r="V492" s="134"/>
      <c r="W492" s="134"/>
      <c r="X492" s="134"/>
      <c r="Y492" s="134"/>
    </row>
    <row r="493" ht="22.5" customHeight="1">
      <c r="A493" s="186" t="str">
        <f>'PROP DAILY PNL'!A660</f>
        <v/>
      </c>
      <c r="B493" s="381"/>
      <c r="C493" s="374">
        <f>$B493*'PERCENTAGE SHARING'!C454</f>
        <v>0</v>
      </c>
      <c r="D493" s="374">
        <f>$B493*'PERCENTAGE SHARING'!D454</f>
        <v>0</v>
      </c>
      <c r="E493" s="374">
        <f>$B493*'PERCENTAGE SHARING'!E454</f>
        <v>0</v>
      </c>
      <c r="F493" s="374">
        <f>$B493*'PERCENTAGE SHARING'!F454</f>
        <v>0</v>
      </c>
      <c r="G493" s="374">
        <f>$B493*'PERCENTAGE SHARING'!G454</f>
        <v>0</v>
      </c>
      <c r="H493" s="374">
        <f>$B493*'PERCENTAGE SHARING'!H454</f>
        <v>0</v>
      </c>
      <c r="I493" s="374">
        <f>$B493*'PERCENTAGE SHARING'!I454</f>
        <v>0</v>
      </c>
      <c r="J493" s="374">
        <f>$B493*'PERCENTAGE SHARING'!J454</f>
        <v>0</v>
      </c>
      <c r="K493" s="374">
        <f>$B493*'PERCENTAGE SHARING'!K454</f>
        <v>0</v>
      </c>
      <c r="L493" s="374">
        <f>$B493*'PERCENTAGE SHARING'!L454</f>
        <v>0</v>
      </c>
      <c r="M493" s="374">
        <f>$B493*'PERCENTAGE SHARING'!M454</f>
        <v>0</v>
      </c>
      <c r="N493" s="374">
        <f>$B493*'PERCENTAGE SHARING'!N454</f>
        <v>0</v>
      </c>
      <c r="O493" s="375">
        <f>$B493*'PERCENTAGE SHARING'!O454</f>
        <v>0</v>
      </c>
      <c r="P493" s="375">
        <f>$B493*'PERCENTAGE SHARING'!P454</f>
        <v>0</v>
      </c>
      <c r="Q493" s="375">
        <f>$B493*'PERCENTAGE SHARING'!Q454</f>
        <v>0</v>
      </c>
      <c r="R493" s="375">
        <f>$B493*'PERCENTAGE SHARING'!R454</f>
        <v>0</v>
      </c>
      <c r="S493" s="134"/>
      <c r="T493" s="134"/>
      <c r="U493" s="134"/>
      <c r="V493" s="134"/>
      <c r="W493" s="134"/>
      <c r="X493" s="134"/>
      <c r="Y493" s="134"/>
    </row>
    <row r="494" ht="22.5" customHeight="1">
      <c r="A494" s="186" t="str">
        <f>'PROP DAILY PNL'!A661</f>
        <v/>
      </c>
      <c r="B494" s="381"/>
      <c r="C494" s="374">
        <f>$B494*'PERCENTAGE SHARING'!C455</f>
        <v>0</v>
      </c>
      <c r="D494" s="374">
        <f>$B494*'PERCENTAGE SHARING'!D455</f>
        <v>0</v>
      </c>
      <c r="E494" s="374">
        <f>$B494*'PERCENTAGE SHARING'!E455</f>
        <v>0</v>
      </c>
      <c r="F494" s="374">
        <f>$B494*'PERCENTAGE SHARING'!F455</f>
        <v>0</v>
      </c>
      <c r="G494" s="374">
        <f>$B494*'PERCENTAGE SHARING'!G455</f>
        <v>0</v>
      </c>
      <c r="H494" s="374">
        <f>$B494*'PERCENTAGE SHARING'!H455</f>
        <v>0</v>
      </c>
      <c r="I494" s="374">
        <f>$B494*'PERCENTAGE SHARING'!I455</f>
        <v>0</v>
      </c>
      <c r="J494" s="374">
        <f>$B494*'PERCENTAGE SHARING'!J455</f>
        <v>0</v>
      </c>
      <c r="K494" s="374">
        <f>$B494*'PERCENTAGE SHARING'!K455</f>
        <v>0</v>
      </c>
      <c r="L494" s="374">
        <f>$B494*'PERCENTAGE SHARING'!L455</f>
        <v>0</v>
      </c>
      <c r="M494" s="374">
        <f>$B494*'PERCENTAGE SHARING'!M455</f>
        <v>0</v>
      </c>
      <c r="N494" s="374">
        <f>$B494*'PERCENTAGE SHARING'!N455</f>
        <v>0</v>
      </c>
      <c r="O494" s="375">
        <f>$B494*'PERCENTAGE SHARING'!O455</f>
        <v>0</v>
      </c>
      <c r="P494" s="375">
        <f>$B494*'PERCENTAGE SHARING'!P455</f>
        <v>0</v>
      </c>
      <c r="Q494" s="375">
        <f>$B494*'PERCENTAGE SHARING'!Q455</f>
        <v>0</v>
      </c>
      <c r="R494" s="375">
        <f>$B494*'PERCENTAGE SHARING'!R455</f>
        <v>0</v>
      </c>
      <c r="S494" s="134"/>
      <c r="T494" s="134"/>
      <c r="U494" s="134"/>
      <c r="V494" s="134"/>
      <c r="W494" s="134"/>
      <c r="X494" s="134"/>
      <c r="Y494" s="134"/>
    </row>
    <row r="495" ht="22.5" customHeight="1">
      <c r="A495" s="186" t="str">
        <f>'PROP DAILY PNL'!A662</f>
        <v/>
      </c>
      <c r="B495" s="381"/>
      <c r="C495" s="374">
        <f>$B495*'PERCENTAGE SHARING'!C456</f>
        <v>0</v>
      </c>
      <c r="D495" s="374">
        <f>$B495*'PERCENTAGE SHARING'!D456</f>
        <v>0</v>
      </c>
      <c r="E495" s="374">
        <f>$B495*'PERCENTAGE SHARING'!E456</f>
        <v>0</v>
      </c>
      <c r="F495" s="374">
        <f>$B495*'PERCENTAGE SHARING'!F456</f>
        <v>0</v>
      </c>
      <c r="G495" s="374">
        <f>$B495*'PERCENTAGE SHARING'!G456</f>
        <v>0</v>
      </c>
      <c r="H495" s="374">
        <f>$B495*'PERCENTAGE SHARING'!H456</f>
        <v>0</v>
      </c>
      <c r="I495" s="374">
        <f>$B495*'PERCENTAGE SHARING'!I456</f>
        <v>0</v>
      </c>
      <c r="J495" s="374">
        <f>$B495*'PERCENTAGE SHARING'!J456</f>
        <v>0</v>
      </c>
      <c r="K495" s="374">
        <f>$B495*'PERCENTAGE SHARING'!K456</f>
        <v>0</v>
      </c>
      <c r="L495" s="374">
        <f>$B495*'PERCENTAGE SHARING'!L456</f>
        <v>0</v>
      </c>
      <c r="M495" s="374">
        <f>$B495*'PERCENTAGE SHARING'!M456</f>
        <v>0</v>
      </c>
      <c r="N495" s="374">
        <f>$B495*'PERCENTAGE SHARING'!N456</f>
        <v>0</v>
      </c>
      <c r="O495" s="375">
        <f>$B495*'PERCENTAGE SHARING'!O456</f>
        <v>0</v>
      </c>
      <c r="P495" s="375">
        <f>$B495*'PERCENTAGE SHARING'!P456</f>
        <v>0</v>
      </c>
      <c r="Q495" s="375">
        <f>$B495*'PERCENTAGE SHARING'!Q456</f>
        <v>0</v>
      </c>
      <c r="R495" s="375">
        <f>$B495*'PERCENTAGE SHARING'!R456</f>
        <v>0</v>
      </c>
      <c r="S495" s="134"/>
      <c r="T495" s="134"/>
      <c r="U495" s="134"/>
      <c r="V495" s="134"/>
      <c r="W495" s="134"/>
      <c r="X495" s="134"/>
      <c r="Y495" s="134"/>
    </row>
    <row r="496" ht="22.5" customHeight="1">
      <c r="A496" s="186" t="str">
        <f>'PROP DAILY PNL'!A663</f>
        <v/>
      </c>
      <c r="B496" s="381"/>
      <c r="C496" s="374">
        <f>$B496*'PERCENTAGE SHARING'!C457</f>
        <v>0</v>
      </c>
      <c r="D496" s="374">
        <f>$B496*'PERCENTAGE SHARING'!D457</f>
        <v>0</v>
      </c>
      <c r="E496" s="374">
        <f>$B496*'PERCENTAGE SHARING'!E457</f>
        <v>0</v>
      </c>
      <c r="F496" s="374">
        <f>$B496*'PERCENTAGE SHARING'!F457</f>
        <v>0</v>
      </c>
      <c r="G496" s="374">
        <f>$B496*'PERCENTAGE SHARING'!G457</f>
        <v>0</v>
      </c>
      <c r="H496" s="374">
        <f>$B496*'PERCENTAGE SHARING'!H457</f>
        <v>0</v>
      </c>
      <c r="I496" s="374">
        <f>$B496*'PERCENTAGE SHARING'!I457</f>
        <v>0</v>
      </c>
      <c r="J496" s="374">
        <f>$B496*'PERCENTAGE SHARING'!J457</f>
        <v>0</v>
      </c>
      <c r="K496" s="374">
        <f>$B496*'PERCENTAGE SHARING'!K457</f>
        <v>0</v>
      </c>
      <c r="L496" s="374">
        <f>$B496*'PERCENTAGE SHARING'!L457</f>
        <v>0</v>
      </c>
      <c r="M496" s="374">
        <f>$B496*'PERCENTAGE SHARING'!M457</f>
        <v>0</v>
      </c>
      <c r="N496" s="374">
        <f>$B496*'PERCENTAGE SHARING'!N457</f>
        <v>0</v>
      </c>
      <c r="O496" s="375">
        <f>$B496*'PERCENTAGE SHARING'!O457</f>
        <v>0</v>
      </c>
      <c r="P496" s="375">
        <f>$B496*'PERCENTAGE SHARING'!P457</f>
        <v>0</v>
      </c>
      <c r="Q496" s="375">
        <f>$B496*'PERCENTAGE SHARING'!Q457</f>
        <v>0</v>
      </c>
      <c r="R496" s="375">
        <f>$B496*'PERCENTAGE SHARING'!R457</f>
        <v>0</v>
      </c>
      <c r="S496" s="134"/>
      <c r="T496" s="134"/>
      <c r="U496" s="134"/>
      <c r="V496" s="134"/>
      <c r="W496" s="134"/>
      <c r="X496" s="134"/>
      <c r="Y496" s="134"/>
    </row>
    <row r="497" ht="22.5" customHeight="1">
      <c r="A497" s="186" t="str">
        <f>'PROP DAILY PNL'!A664</f>
        <v/>
      </c>
      <c r="B497" s="381"/>
      <c r="C497" s="374">
        <f>$B497*'PERCENTAGE SHARING'!C458</f>
        <v>0</v>
      </c>
      <c r="D497" s="374">
        <f>$B497*'PERCENTAGE SHARING'!D458</f>
        <v>0</v>
      </c>
      <c r="E497" s="374">
        <f>$B497*'PERCENTAGE SHARING'!E458</f>
        <v>0</v>
      </c>
      <c r="F497" s="374">
        <f>$B497*'PERCENTAGE SHARING'!F458</f>
        <v>0</v>
      </c>
      <c r="G497" s="374">
        <f>$B497*'PERCENTAGE SHARING'!G458</f>
        <v>0</v>
      </c>
      <c r="H497" s="374">
        <f>$B497*'PERCENTAGE SHARING'!H458</f>
        <v>0</v>
      </c>
      <c r="I497" s="374">
        <f>$B497*'PERCENTAGE SHARING'!I458</f>
        <v>0</v>
      </c>
      <c r="J497" s="374">
        <f>$B497*'PERCENTAGE SHARING'!J458</f>
        <v>0</v>
      </c>
      <c r="K497" s="374">
        <f>$B497*'PERCENTAGE SHARING'!K458</f>
        <v>0</v>
      </c>
      <c r="L497" s="374">
        <f>$B497*'PERCENTAGE SHARING'!L458</f>
        <v>0</v>
      </c>
      <c r="M497" s="374">
        <f>$B497*'PERCENTAGE SHARING'!M458</f>
        <v>0</v>
      </c>
      <c r="N497" s="374">
        <f>$B497*'PERCENTAGE SHARING'!N458</f>
        <v>0</v>
      </c>
      <c r="O497" s="375">
        <f>$B497*'PERCENTAGE SHARING'!O458</f>
        <v>0</v>
      </c>
      <c r="P497" s="375">
        <f>$B497*'PERCENTAGE SHARING'!P458</f>
        <v>0</v>
      </c>
      <c r="Q497" s="375">
        <f>$B497*'PERCENTAGE SHARING'!Q458</f>
        <v>0</v>
      </c>
      <c r="R497" s="375">
        <f>$B497*'PERCENTAGE SHARING'!R458</f>
        <v>0</v>
      </c>
      <c r="S497" s="134"/>
      <c r="T497" s="134"/>
      <c r="U497" s="134"/>
      <c r="V497" s="134"/>
      <c r="W497" s="134"/>
      <c r="X497" s="134"/>
      <c r="Y497" s="134"/>
    </row>
    <row r="498" ht="22.5" customHeight="1">
      <c r="A498" s="186" t="str">
        <f>'PROP DAILY PNL'!A665</f>
        <v/>
      </c>
      <c r="B498" s="381"/>
      <c r="C498" s="374">
        <f>$B498*'PERCENTAGE SHARING'!C459</f>
        <v>0</v>
      </c>
      <c r="D498" s="374">
        <f>$B498*'PERCENTAGE SHARING'!D459</f>
        <v>0</v>
      </c>
      <c r="E498" s="374">
        <f>$B498*'PERCENTAGE SHARING'!E459</f>
        <v>0</v>
      </c>
      <c r="F498" s="374">
        <f>$B498*'PERCENTAGE SHARING'!F459</f>
        <v>0</v>
      </c>
      <c r="G498" s="374">
        <f>$B498*'PERCENTAGE SHARING'!G459</f>
        <v>0</v>
      </c>
      <c r="H498" s="374">
        <f>$B498*'PERCENTAGE SHARING'!H459</f>
        <v>0</v>
      </c>
      <c r="I498" s="374">
        <f>$B498*'PERCENTAGE SHARING'!I459</f>
        <v>0</v>
      </c>
      <c r="J498" s="374">
        <f>$B498*'PERCENTAGE SHARING'!J459</f>
        <v>0</v>
      </c>
      <c r="K498" s="374">
        <f>$B498*'PERCENTAGE SHARING'!K459</f>
        <v>0</v>
      </c>
      <c r="L498" s="374">
        <f>$B498*'PERCENTAGE SHARING'!L459</f>
        <v>0</v>
      </c>
      <c r="M498" s="374">
        <f>$B498*'PERCENTAGE SHARING'!M459</f>
        <v>0</v>
      </c>
      <c r="N498" s="374">
        <f>$B498*'PERCENTAGE SHARING'!N459</f>
        <v>0</v>
      </c>
      <c r="O498" s="375">
        <f>$B498*'PERCENTAGE SHARING'!O459</f>
        <v>0</v>
      </c>
      <c r="P498" s="375">
        <f>$B498*'PERCENTAGE SHARING'!P459</f>
        <v>0</v>
      </c>
      <c r="Q498" s="375">
        <f>$B498*'PERCENTAGE SHARING'!Q459</f>
        <v>0</v>
      </c>
      <c r="R498" s="375">
        <f>$B498*'PERCENTAGE SHARING'!R459</f>
        <v>0</v>
      </c>
      <c r="S498" s="134"/>
      <c r="T498" s="134"/>
      <c r="U498" s="134"/>
      <c r="V498" s="134"/>
      <c r="W498" s="134"/>
      <c r="X498" s="134"/>
      <c r="Y498" s="134"/>
    </row>
    <row r="499" ht="22.5" customHeight="1">
      <c r="A499" s="186" t="str">
        <f>'PROP DAILY PNL'!A666</f>
        <v/>
      </c>
      <c r="B499" s="381"/>
      <c r="C499" s="374">
        <f>$B499*'PERCENTAGE SHARING'!C460</f>
        <v>0</v>
      </c>
      <c r="D499" s="374">
        <f>$B499*'PERCENTAGE SHARING'!D460</f>
        <v>0</v>
      </c>
      <c r="E499" s="374">
        <f>$B499*'PERCENTAGE SHARING'!E460</f>
        <v>0</v>
      </c>
      <c r="F499" s="374">
        <f>$B499*'PERCENTAGE SHARING'!F460</f>
        <v>0</v>
      </c>
      <c r="G499" s="374">
        <f>$B499*'PERCENTAGE SHARING'!G460</f>
        <v>0</v>
      </c>
      <c r="H499" s="374">
        <f>$B499*'PERCENTAGE SHARING'!H460</f>
        <v>0</v>
      </c>
      <c r="I499" s="374">
        <f>$B499*'PERCENTAGE SHARING'!I460</f>
        <v>0</v>
      </c>
      <c r="J499" s="374">
        <f>$B499*'PERCENTAGE SHARING'!J460</f>
        <v>0</v>
      </c>
      <c r="K499" s="374">
        <f>$B499*'PERCENTAGE SHARING'!K460</f>
        <v>0</v>
      </c>
      <c r="L499" s="374">
        <f>$B499*'PERCENTAGE SHARING'!L460</f>
        <v>0</v>
      </c>
      <c r="M499" s="374">
        <f>$B499*'PERCENTAGE SHARING'!M460</f>
        <v>0</v>
      </c>
      <c r="N499" s="374">
        <f>$B499*'PERCENTAGE SHARING'!N460</f>
        <v>0</v>
      </c>
      <c r="O499" s="375">
        <f>$B499*'PERCENTAGE SHARING'!O460</f>
        <v>0</v>
      </c>
      <c r="P499" s="375">
        <f>$B499*'PERCENTAGE SHARING'!P460</f>
        <v>0</v>
      </c>
      <c r="Q499" s="375">
        <f>$B499*'PERCENTAGE SHARING'!Q460</f>
        <v>0</v>
      </c>
      <c r="R499" s="375">
        <f>$B499*'PERCENTAGE SHARING'!R460</f>
        <v>0</v>
      </c>
      <c r="S499" s="134"/>
      <c r="T499" s="134"/>
      <c r="U499" s="134"/>
      <c r="V499" s="134"/>
      <c r="W499" s="134"/>
      <c r="X499" s="134"/>
      <c r="Y499" s="134"/>
    </row>
    <row r="500" ht="22.5" customHeight="1">
      <c r="A500" s="186" t="str">
        <f>'PROP DAILY PNL'!A667</f>
        <v/>
      </c>
      <c r="B500" s="381"/>
      <c r="C500" s="374">
        <f>$B500*'PERCENTAGE SHARING'!C461</f>
        <v>0</v>
      </c>
      <c r="D500" s="374">
        <f>$B500*'PERCENTAGE SHARING'!D461</f>
        <v>0</v>
      </c>
      <c r="E500" s="374">
        <f>$B500*'PERCENTAGE SHARING'!E461</f>
        <v>0</v>
      </c>
      <c r="F500" s="374">
        <f>$B500*'PERCENTAGE SHARING'!F461</f>
        <v>0</v>
      </c>
      <c r="G500" s="374">
        <f>$B500*'PERCENTAGE SHARING'!G461</f>
        <v>0</v>
      </c>
      <c r="H500" s="374">
        <f>$B500*'PERCENTAGE SHARING'!H461</f>
        <v>0</v>
      </c>
      <c r="I500" s="374">
        <f>$B500*'PERCENTAGE SHARING'!I461</f>
        <v>0</v>
      </c>
      <c r="J500" s="374">
        <f>$B500*'PERCENTAGE SHARING'!J461</f>
        <v>0</v>
      </c>
      <c r="K500" s="374">
        <f>$B500*'PERCENTAGE SHARING'!K461</f>
        <v>0</v>
      </c>
      <c r="L500" s="374">
        <f>$B500*'PERCENTAGE SHARING'!L461</f>
        <v>0</v>
      </c>
      <c r="M500" s="374">
        <f>$B500*'PERCENTAGE SHARING'!M461</f>
        <v>0</v>
      </c>
      <c r="N500" s="374">
        <f>$B500*'PERCENTAGE SHARING'!N461</f>
        <v>0</v>
      </c>
      <c r="O500" s="375">
        <f>$B500*'PERCENTAGE SHARING'!O461</f>
        <v>0</v>
      </c>
      <c r="P500" s="375">
        <f>$B500*'PERCENTAGE SHARING'!P461</f>
        <v>0</v>
      </c>
      <c r="Q500" s="375">
        <f>$B500*'PERCENTAGE SHARING'!Q461</f>
        <v>0</v>
      </c>
      <c r="R500" s="375">
        <f>$B500*'PERCENTAGE SHARING'!R461</f>
        <v>0</v>
      </c>
      <c r="S500" s="134"/>
      <c r="T500" s="134"/>
      <c r="U500" s="134"/>
      <c r="V500" s="134"/>
      <c r="W500" s="134"/>
      <c r="X500" s="134"/>
      <c r="Y500" s="134"/>
    </row>
    <row r="501" ht="22.5" customHeight="1">
      <c r="A501" s="186" t="str">
        <f>'PROP DAILY PNL'!A668</f>
        <v/>
      </c>
      <c r="B501" s="381"/>
      <c r="C501" s="374">
        <f>$B501*'PERCENTAGE SHARING'!C462</f>
        <v>0</v>
      </c>
      <c r="D501" s="374">
        <f>$B501*'PERCENTAGE SHARING'!D462</f>
        <v>0</v>
      </c>
      <c r="E501" s="374">
        <f>$B501*'PERCENTAGE SHARING'!E462</f>
        <v>0</v>
      </c>
      <c r="F501" s="374">
        <f>$B501*'PERCENTAGE SHARING'!F462</f>
        <v>0</v>
      </c>
      <c r="G501" s="374">
        <f>$B501*'PERCENTAGE SHARING'!G462</f>
        <v>0</v>
      </c>
      <c r="H501" s="374">
        <f>$B501*'PERCENTAGE SHARING'!H462</f>
        <v>0</v>
      </c>
      <c r="I501" s="374">
        <f>$B501*'PERCENTAGE SHARING'!I462</f>
        <v>0</v>
      </c>
      <c r="J501" s="374">
        <f>$B501*'PERCENTAGE SHARING'!J462</f>
        <v>0</v>
      </c>
      <c r="K501" s="374">
        <f>$B501*'PERCENTAGE SHARING'!K462</f>
        <v>0</v>
      </c>
      <c r="L501" s="374">
        <f>$B501*'PERCENTAGE SHARING'!L462</f>
        <v>0</v>
      </c>
      <c r="M501" s="374">
        <f>$B501*'PERCENTAGE SHARING'!M462</f>
        <v>0</v>
      </c>
      <c r="N501" s="374">
        <f>$B501*'PERCENTAGE SHARING'!N462</f>
        <v>0</v>
      </c>
      <c r="O501" s="375">
        <f>$B501*'PERCENTAGE SHARING'!O462</f>
        <v>0</v>
      </c>
      <c r="P501" s="375">
        <f>$B501*'PERCENTAGE SHARING'!P462</f>
        <v>0</v>
      </c>
      <c r="Q501" s="375">
        <f>$B501*'PERCENTAGE SHARING'!Q462</f>
        <v>0</v>
      </c>
      <c r="R501" s="375">
        <f>$B501*'PERCENTAGE SHARING'!R462</f>
        <v>0</v>
      </c>
      <c r="S501" s="134"/>
      <c r="T501" s="134"/>
      <c r="U501" s="134"/>
      <c r="V501" s="134"/>
      <c r="W501" s="134"/>
      <c r="X501" s="134"/>
      <c r="Y501" s="134"/>
    </row>
    <row r="502" ht="22.5" customHeight="1">
      <c r="A502" s="186" t="str">
        <f>'PROP DAILY PNL'!A669</f>
        <v/>
      </c>
      <c r="B502" s="381"/>
      <c r="C502" s="374">
        <f>$B502*'PERCENTAGE SHARING'!C463</f>
        <v>0</v>
      </c>
      <c r="D502" s="374">
        <f>$B502*'PERCENTAGE SHARING'!D463</f>
        <v>0</v>
      </c>
      <c r="E502" s="374">
        <f>$B502*'PERCENTAGE SHARING'!E463</f>
        <v>0</v>
      </c>
      <c r="F502" s="374">
        <f>$B502*'PERCENTAGE SHARING'!F463</f>
        <v>0</v>
      </c>
      <c r="G502" s="374">
        <f>$B502*'PERCENTAGE SHARING'!G463</f>
        <v>0</v>
      </c>
      <c r="H502" s="374">
        <f>$B502*'PERCENTAGE SHARING'!H463</f>
        <v>0</v>
      </c>
      <c r="I502" s="374">
        <f>$B502*'PERCENTAGE SHARING'!I463</f>
        <v>0</v>
      </c>
      <c r="J502" s="374">
        <f>$B502*'PERCENTAGE SHARING'!J463</f>
        <v>0</v>
      </c>
      <c r="K502" s="374">
        <f>$B502*'PERCENTAGE SHARING'!K463</f>
        <v>0</v>
      </c>
      <c r="L502" s="374">
        <f>$B502*'PERCENTAGE SHARING'!L463</f>
        <v>0</v>
      </c>
      <c r="M502" s="374">
        <f>$B502*'PERCENTAGE SHARING'!M463</f>
        <v>0</v>
      </c>
      <c r="N502" s="374">
        <f>$B502*'PERCENTAGE SHARING'!N463</f>
        <v>0</v>
      </c>
      <c r="O502" s="375">
        <f>$B502*'PERCENTAGE SHARING'!O463</f>
        <v>0</v>
      </c>
      <c r="P502" s="375">
        <f>$B502*'PERCENTAGE SHARING'!P463</f>
        <v>0</v>
      </c>
      <c r="Q502" s="375">
        <f>$B502*'PERCENTAGE SHARING'!Q463</f>
        <v>0</v>
      </c>
      <c r="R502" s="375">
        <f>$B502*'PERCENTAGE SHARING'!R463</f>
        <v>0</v>
      </c>
      <c r="S502" s="134"/>
      <c r="T502" s="134"/>
      <c r="U502" s="134"/>
      <c r="V502" s="134"/>
      <c r="W502" s="134"/>
      <c r="X502" s="134"/>
      <c r="Y502" s="134"/>
    </row>
    <row r="503" ht="22.5" customHeight="1">
      <c r="A503" s="186" t="str">
        <f>'PROP DAILY PNL'!A670</f>
        <v/>
      </c>
      <c r="B503" s="381"/>
      <c r="C503" s="374">
        <f>$B503*'PERCENTAGE SHARING'!C464</f>
        <v>0</v>
      </c>
      <c r="D503" s="374">
        <f>$B503*'PERCENTAGE SHARING'!D464</f>
        <v>0</v>
      </c>
      <c r="E503" s="374">
        <f>$B503*'PERCENTAGE SHARING'!E464</f>
        <v>0</v>
      </c>
      <c r="F503" s="374">
        <f>$B503*'PERCENTAGE SHARING'!F464</f>
        <v>0</v>
      </c>
      <c r="G503" s="374">
        <f>$B503*'PERCENTAGE SHARING'!G464</f>
        <v>0</v>
      </c>
      <c r="H503" s="374">
        <f>$B503*'PERCENTAGE SHARING'!H464</f>
        <v>0</v>
      </c>
      <c r="I503" s="374">
        <f>$B503*'PERCENTAGE SHARING'!I464</f>
        <v>0</v>
      </c>
      <c r="J503" s="374">
        <f>$B503*'PERCENTAGE SHARING'!J464</f>
        <v>0</v>
      </c>
      <c r="K503" s="374">
        <f>$B503*'PERCENTAGE SHARING'!K464</f>
        <v>0</v>
      </c>
      <c r="L503" s="374">
        <f>$B503*'PERCENTAGE SHARING'!L464</f>
        <v>0</v>
      </c>
      <c r="M503" s="374">
        <f>$B503*'PERCENTAGE SHARING'!M464</f>
        <v>0</v>
      </c>
      <c r="N503" s="374">
        <f>$B503*'PERCENTAGE SHARING'!N464</f>
        <v>0</v>
      </c>
      <c r="O503" s="375">
        <f>$B503*'PERCENTAGE SHARING'!O464</f>
        <v>0</v>
      </c>
      <c r="P503" s="375">
        <f>$B503*'PERCENTAGE SHARING'!P464</f>
        <v>0</v>
      </c>
      <c r="Q503" s="375">
        <f>$B503*'PERCENTAGE SHARING'!Q464</f>
        <v>0</v>
      </c>
      <c r="R503" s="375">
        <f>$B503*'PERCENTAGE SHARING'!R464</f>
        <v>0</v>
      </c>
      <c r="S503" s="134"/>
      <c r="T503" s="134"/>
      <c r="U503" s="134"/>
      <c r="V503" s="134"/>
      <c r="W503" s="134"/>
      <c r="X503" s="134"/>
      <c r="Y503" s="134"/>
    </row>
    <row r="504" ht="22.5" customHeight="1">
      <c r="A504" s="186" t="str">
        <f>'PROP DAILY PNL'!A671</f>
        <v/>
      </c>
      <c r="B504" s="381"/>
      <c r="C504" s="374">
        <f>$B504*'PERCENTAGE SHARING'!C465</f>
        <v>0</v>
      </c>
      <c r="D504" s="374">
        <f>$B504*'PERCENTAGE SHARING'!D465</f>
        <v>0</v>
      </c>
      <c r="E504" s="374">
        <f>$B504*'PERCENTAGE SHARING'!E465</f>
        <v>0</v>
      </c>
      <c r="F504" s="374">
        <f>$B504*'PERCENTAGE SHARING'!F465</f>
        <v>0</v>
      </c>
      <c r="G504" s="374">
        <f>$B504*'PERCENTAGE SHARING'!G465</f>
        <v>0</v>
      </c>
      <c r="H504" s="374">
        <f>$B504*'PERCENTAGE SHARING'!H465</f>
        <v>0</v>
      </c>
      <c r="I504" s="374">
        <f>$B504*'PERCENTAGE SHARING'!I465</f>
        <v>0</v>
      </c>
      <c r="J504" s="374">
        <f>$B504*'PERCENTAGE SHARING'!J465</f>
        <v>0</v>
      </c>
      <c r="K504" s="374">
        <f>$B504*'PERCENTAGE SHARING'!K465</f>
        <v>0</v>
      </c>
      <c r="L504" s="374">
        <f>$B504*'PERCENTAGE SHARING'!L465</f>
        <v>0</v>
      </c>
      <c r="M504" s="374">
        <f>$B504*'PERCENTAGE SHARING'!M465</f>
        <v>0</v>
      </c>
      <c r="N504" s="374">
        <f>$B504*'PERCENTAGE SHARING'!N465</f>
        <v>0</v>
      </c>
      <c r="O504" s="375">
        <f>$B504*'PERCENTAGE SHARING'!O465</f>
        <v>0</v>
      </c>
      <c r="P504" s="375">
        <f>$B504*'PERCENTAGE SHARING'!P465</f>
        <v>0</v>
      </c>
      <c r="Q504" s="375">
        <f>$B504*'PERCENTAGE SHARING'!Q465</f>
        <v>0</v>
      </c>
      <c r="R504" s="375">
        <f>$B504*'PERCENTAGE SHARING'!R465</f>
        <v>0</v>
      </c>
      <c r="S504" s="134"/>
      <c r="T504" s="134"/>
      <c r="U504" s="134"/>
      <c r="V504" s="134"/>
      <c r="W504" s="134"/>
      <c r="X504" s="134"/>
      <c r="Y504" s="134"/>
    </row>
    <row r="505" ht="22.5" customHeight="1">
      <c r="A505" s="186" t="str">
        <f>'PROP DAILY PNL'!A672</f>
        <v/>
      </c>
      <c r="B505" s="381"/>
      <c r="C505" s="374">
        <f>$B505*'PERCENTAGE SHARING'!C466</f>
        <v>0</v>
      </c>
      <c r="D505" s="374">
        <f>$B505*'PERCENTAGE SHARING'!D466</f>
        <v>0</v>
      </c>
      <c r="E505" s="374">
        <f>$B505*'PERCENTAGE SHARING'!E466</f>
        <v>0</v>
      </c>
      <c r="F505" s="374">
        <f>$B505*'PERCENTAGE SHARING'!F466</f>
        <v>0</v>
      </c>
      <c r="G505" s="374">
        <f>$B505*'PERCENTAGE SHARING'!G466</f>
        <v>0</v>
      </c>
      <c r="H505" s="374">
        <f>$B505*'PERCENTAGE SHARING'!H466</f>
        <v>0</v>
      </c>
      <c r="I505" s="374">
        <f>$B505*'PERCENTAGE SHARING'!I466</f>
        <v>0</v>
      </c>
      <c r="J505" s="374">
        <f>$B505*'PERCENTAGE SHARING'!J466</f>
        <v>0</v>
      </c>
      <c r="K505" s="374">
        <f>$B505*'PERCENTAGE SHARING'!K466</f>
        <v>0</v>
      </c>
      <c r="L505" s="374">
        <f>$B505*'PERCENTAGE SHARING'!L466</f>
        <v>0</v>
      </c>
      <c r="M505" s="374">
        <f>$B505*'PERCENTAGE SHARING'!M466</f>
        <v>0</v>
      </c>
      <c r="N505" s="374">
        <f>$B505*'PERCENTAGE SHARING'!N466</f>
        <v>0</v>
      </c>
      <c r="O505" s="375">
        <f>$B505*'PERCENTAGE SHARING'!O466</f>
        <v>0</v>
      </c>
      <c r="P505" s="375">
        <f>$B505*'PERCENTAGE SHARING'!P466</f>
        <v>0</v>
      </c>
      <c r="Q505" s="375">
        <f>$B505*'PERCENTAGE SHARING'!Q466</f>
        <v>0</v>
      </c>
      <c r="R505" s="375">
        <f>$B505*'PERCENTAGE SHARING'!R466</f>
        <v>0</v>
      </c>
      <c r="S505" s="134"/>
      <c r="T505" s="134"/>
      <c r="U505" s="134"/>
      <c r="V505" s="134"/>
      <c r="W505" s="134"/>
      <c r="X505" s="134"/>
      <c r="Y505" s="134"/>
    </row>
    <row r="506" ht="22.5" customHeight="1">
      <c r="A506" s="186" t="str">
        <f>'PROP DAILY PNL'!A673</f>
        <v/>
      </c>
      <c r="B506" s="381"/>
      <c r="C506" s="374">
        <f>$B506*'PERCENTAGE SHARING'!C467</f>
        <v>0</v>
      </c>
      <c r="D506" s="374">
        <f>$B506*'PERCENTAGE SHARING'!D467</f>
        <v>0</v>
      </c>
      <c r="E506" s="374">
        <f>$B506*'PERCENTAGE SHARING'!E467</f>
        <v>0</v>
      </c>
      <c r="F506" s="374">
        <f>$B506*'PERCENTAGE SHARING'!F467</f>
        <v>0</v>
      </c>
      <c r="G506" s="374">
        <f>$B506*'PERCENTAGE SHARING'!G467</f>
        <v>0</v>
      </c>
      <c r="H506" s="374">
        <f>$B506*'PERCENTAGE SHARING'!H467</f>
        <v>0</v>
      </c>
      <c r="I506" s="374">
        <f>$B506*'PERCENTAGE SHARING'!I467</f>
        <v>0</v>
      </c>
      <c r="J506" s="374">
        <f>$B506*'PERCENTAGE SHARING'!J467</f>
        <v>0</v>
      </c>
      <c r="K506" s="374">
        <f>$B506*'PERCENTAGE SHARING'!K467</f>
        <v>0</v>
      </c>
      <c r="L506" s="374">
        <f>$B506*'PERCENTAGE SHARING'!L467</f>
        <v>0</v>
      </c>
      <c r="M506" s="374">
        <f>$B506*'PERCENTAGE SHARING'!M467</f>
        <v>0</v>
      </c>
      <c r="N506" s="374">
        <f>$B506*'PERCENTAGE SHARING'!N467</f>
        <v>0</v>
      </c>
      <c r="O506" s="375">
        <f>$B506*'PERCENTAGE SHARING'!O467</f>
        <v>0</v>
      </c>
      <c r="P506" s="375">
        <f>$B506*'PERCENTAGE SHARING'!P467</f>
        <v>0</v>
      </c>
      <c r="Q506" s="375">
        <f>$B506*'PERCENTAGE SHARING'!Q467</f>
        <v>0</v>
      </c>
      <c r="R506" s="375">
        <f>$B506*'PERCENTAGE SHARING'!R467</f>
        <v>0</v>
      </c>
      <c r="S506" s="134"/>
      <c r="T506" s="134"/>
      <c r="U506" s="134"/>
      <c r="V506" s="134"/>
      <c r="W506" s="134"/>
      <c r="X506" s="134"/>
      <c r="Y506" s="134"/>
    </row>
    <row r="507" ht="22.5" customHeight="1">
      <c r="A507" s="186" t="str">
        <f>'PROP DAILY PNL'!A674</f>
        <v/>
      </c>
      <c r="B507" s="381"/>
      <c r="C507" s="374">
        <f>$B507*'PERCENTAGE SHARING'!C468</f>
        <v>0</v>
      </c>
      <c r="D507" s="374">
        <f>$B507*'PERCENTAGE SHARING'!D468</f>
        <v>0</v>
      </c>
      <c r="E507" s="374">
        <f>$B507*'PERCENTAGE SHARING'!E468</f>
        <v>0</v>
      </c>
      <c r="F507" s="374">
        <f>$B507*'PERCENTAGE SHARING'!F468</f>
        <v>0</v>
      </c>
      <c r="G507" s="374">
        <f>$B507*'PERCENTAGE SHARING'!G468</f>
        <v>0</v>
      </c>
      <c r="H507" s="374">
        <f>$B507*'PERCENTAGE SHARING'!H468</f>
        <v>0</v>
      </c>
      <c r="I507" s="374">
        <f>$B507*'PERCENTAGE SHARING'!I468</f>
        <v>0</v>
      </c>
      <c r="J507" s="374">
        <f>$B507*'PERCENTAGE SHARING'!J468</f>
        <v>0</v>
      </c>
      <c r="K507" s="374">
        <f>$B507*'PERCENTAGE SHARING'!K468</f>
        <v>0</v>
      </c>
      <c r="L507" s="374">
        <f>$B507*'PERCENTAGE SHARING'!L468</f>
        <v>0</v>
      </c>
      <c r="M507" s="374">
        <f>$B507*'PERCENTAGE SHARING'!M468</f>
        <v>0</v>
      </c>
      <c r="N507" s="374">
        <f>$B507*'PERCENTAGE SHARING'!N468</f>
        <v>0</v>
      </c>
      <c r="O507" s="375">
        <f>$B507*'PERCENTAGE SHARING'!O468</f>
        <v>0</v>
      </c>
      <c r="P507" s="375">
        <f>$B507*'PERCENTAGE SHARING'!P468</f>
        <v>0</v>
      </c>
      <c r="Q507" s="375">
        <f>$B507*'PERCENTAGE SHARING'!Q468</f>
        <v>0</v>
      </c>
      <c r="R507" s="375">
        <f>$B507*'PERCENTAGE SHARING'!R468</f>
        <v>0</v>
      </c>
      <c r="S507" s="134"/>
      <c r="T507" s="134"/>
      <c r="U507" s="134"/>
      <c r="V507" s="134"/>
      <c r="W507" s="134"/>
      <c r="X507" s="134"/>
      <c r="Y507" s="134"/>
    </row>
    <row r="508" ht="22.5" customHeight="1">
      <c r="A508" s="186" t="str">
        <f>'PROP DAILY PNL'!A675</f>
        <v/>
      </c>
      <c r="B508" s="381"/>
      <c r="C508" s="374">
        <f>$B508*'PERCENTAGE SHARING'!C469</f>
        <v>0</v>
      </c>
      <c r="D508" s="374">
        <f>$B508*'PERCENTAGE SHARING'!D469</f>
        <v>0</v>
      </c>
      <c r="E508" s="374">
        <f>$B508*'PERCENTAGE SHARING'!E469</f>
        <v>0</v>
      </c>
      <c r="F508" s="374">
        <f>$B508*'PERCENTAGE SHARING'!F469</f>
        <v>0</v>
      </c>
      <c r="G508" s="374">
        <f>$B508*'PERCENTAGE SHARING'!G469</f>
        <v>0</v>
      </c>
      <c r="H508" s="374">
        <f>$B508*'PERCENTAGE SHARING'!H469</f>
        <v>0</v>
      </c>
      <c r="I508" s="374">
        <f>$B508*'PERCENTAGE SHARING'!I469</f>
        <v>0</v>
      </c>
      <c r="J508" s="374">
        <f>$B508*'PERCENTAGE SHARING'!J469</f>
        <v>0</v>
      </c>
      <c r="K508" s="374">
        <f>$B508*'PERCENTAGE SHARING'!K469</f>
        <v>0</v>
      </c>
      <c r="L508" s="374">
        <f>$B508*'PERCENTAGE SHARING'!L469</f>
        <v>0</v>
      </c>
      <c r="M508" s="374">
        <f>$B508*'PERCENTAGE SHARING'!M469</f>
        <v>0</v>
      </c>
      <c r="N508" s="374">
        <f>$B508*'PERCENTAGE SHARING'!N469</f>
        <v>0</v>
      </c>
      <c r="O508" s="375">
        <f>$B508*'PERCENTAGE SHARING'!O469</f>
        <v>0</v>
      </c>
      <c r="P508" s="375">
        <f>$B508*'PERCENTAGE SHARING'!P469</f>
        <v>0</v>
      </c>
      <c r="Q508" s="375">
        <f>$B508*'PERCENTAGE SHARING'!Q469</f>
        <v>0</v>
      </c>
      <c r="R508" s="375">
        <f>$B508*'PERCENTAGE SHARING'!R469</f>
        <v>0</v>
      </c>
      <c r="S508" s="134"/>
      <c r="T508" s="134"/>
      <c r="U508" s="134"/>
      <c r="V508" s="134"/>
      <c r="W508" s="134"/>
      <c r="X508" s="134"/>
      <c r="Y508" s="134"/>
    </row>
    <row r="509" ht="22.5" customHeight="1">
      <c r="A509" s="186" t="str">
        <f>'PROP DAILY PNL'!A676</f>
        <v/>
      </c>
      <c r="B509" s="381"/>
      <c r="C509" s="374">
        <f>$B509*'PERCENTAGE SHARING'!C470</f>
        <v>0</v>
      </c>
      <c r="D509" s="374">
        <f>$B509*'PERCENTAGE SHARING'!D470</f>
        <v>0</v>
      </c>
      <c r="E509" s="374">
        <f>$B509*'PERCENTAGE SHARING'!E470</f>
        <v>0</v>
      </c>
      <c r="F509" s="374">
        <f>$B509*'PERCENTAGE SHARING'!F470</f>
        <v>0</v>
      </c>
      <c r="G509" s="374">
        <f>$B509*'PERCENTAGE SHARING'!G470</f>
        <v>0</v>
      </c>
      <c r="H509" s="374">
        <f>$B509*'PERCENTAGE SHARING'!H470</f>
        <v>0</v>
      </c>
      <c r="I509" s="374">
        <f>$B509*'PERCENTAGE SHARING'!I470</f>
        <v>0</v>
      </c>
      <c r="J509" s="374">
        <f>$B509*'PERCENTAGE SHARING'!J470</f>
        <v>0</v>
      </c>
      <c r="K509" s="374">
        <f>$B509*'PERCENTAGE SHARING'!K470</f>
        <v>0</v>
      </c>
      <c r="L509" s="374">
        <f>$B509*'PERCENTAGE SHARING'!L470</f>
        <v>0</v>
      </c>
      <c r="M509" s="374">
        <f>$B509*'PERCENTAGE SHARING'!M470</f>
        <v>0</v>
      </c>
      <c r="N509" s="374">
        <f>$B509*'PERCENTAGE SHARING'!N470</f>
        <v>0</v>
      </c>
      <c r="O509" s="375">
        <f>$B509*'PERCENTAGE SHARING'!O470</f>
        <v>0</v>
      </c>
      <c r="P509" s="375">
        <f>$B509*'PERCENTAGE SHARING'!P470</f>
        <v>0</v>
      </c>
      <c r="Q509" s="375">
        <f>$B509*'PERCENTAGE SHARING'!Q470</f>
        <v>0</v>
      </c>
      <c r="R509" s="375">
        <f>$B509*'PERCENTAGE SHARING'!R470</f>
        <v>0</v>
      </c>
      <c r="S509" s="134"/>
      <c r="T509" s="134"/>
      <c r="U509" s="134"/>
      <c r="V509" s="134"/>
      <c r="W509" s="134"/>
      <c r="X509" s="134"/>
      <c r="Y509" s="134"/>
    </row>
    <row r="510" ht="22.5" customHeight="1">
      <c r="A510" s="186" t="str">
        <f>'PROP DAILY PNL'!A677</f>
        <v/>
      </c>
      <c r="B510" s="381"/>
      <c r="C510" s="374">
        <f>$B510*'PERCENTAGE SHARING'!C471</f>
        <v>0</v>
      </c>
      <c r="D510" s="374">
        <f>$B510*'PERCENTAGE SHARING'!D471</f>
        <v>0</v>
      </c>
      <c r="E510" s="374">
        <f>$B510*'PERCENTAGE SHARING'!E471</f>
        <v>0</v>
      </c>
      <c r="F510" s="374">
        <f>$B510*'PERCENTAGE SHARING'!F471</f>
        <v>0</v>
      </c>
      <c r="G510" s="374">
        <f>$B510*'PERCENTAGE SHARING'!G471</f>
        <v>0</v>
      </c>
      <c r="H510" s="374">
        <f>$B510*'PERCENTAGE SHARING'!H471</f>
        <v>0</v>
      </c>
      <c r="I510" s="374">
        <f>$B510*'PERCENTAGE SHARING'!I471</f>
        <v>0</v>
      </c>
      <c r="J510" s="374">
        <f>$B510*'PERCENTAGE SHARING'!J471</f>
        <v>0</v>
      </c>
      <c r="K510" s="374">
        <f>$B510*'PERCENTAGE SHARING'!K471</f>
        <v>0</v>
      </c>
      <c r="L510" s="374">
        <f>$B510*'PERCENTAGE SHARING'!L471</f>
        <v>0</v>
      </c>
      <c r="M510" s="374">
        <f>$B510*'PERCENTAGE SHARING'!M471</f>
        <v>0</v>
      </c>
      <c r="N510" s="374">
        <f>$B510*'PERCENTAGE SHARING'!N471</f>
        <v>0</v>
      </c>
      <c r="O510" s="375">
        <f>$B510*'PERCENTAGE SHARING'!O471</f>
        <v>0</v>
      </c>
      <c r="P510" s="375">
        <f>$B510*'PERCENTAGE SHARING'!P471</f>
        <v>0</v>
      </c>
      <c r="Q510" s="375">
        <f>$B510*'PERCENTAGE SHARING'!Q471</f>
        <v>0</v>
      </c>
      <c r="R510" s="375">
        <f>$B510*'PERCENTAGE SHARING'!R471</f>
        <v>0</v>
      </c>
      <c r="S510" s="134"/>
      <c r="T510" s="134"/>
      <c r="U510" s="134"/>
      <c r="V510" s="134"/>
      <c r="W510" s="134"/>
      <c r="X510" s="134"/>
      <c r="Y510" s="134"/>
    </row>
    <row r="511" ht="22.5" customHeight="1">
      <c r="A511" s="186" t="str">
        <f>'PROP DAILY PNL'!A678</f>
        <v/>
      </c>
      <c r="B511" s="381"/>
      <c r="C511" s="374">
        <f>$B511*'PERCENTAGE SHARING'!C472</f>
        <v>0</v>
      </c>
      <c r="D511" s="374">
        <f>$B511*'PERCENTAGE SHARING'!D472</f>
        <v>0</v>
      </c>
      <c r="E511" s="374">
        <f>$B511*'PERCENTAGE SHARING'!E472</f>
        <v>0</v>
      </c>
      <c r="F511" s="374">
        <f>$B511*'PERCENTAGE SHARING'!F472</f>
        <v>0</v>
      </c>
      <c r="G511" s="374">
        <f>$B511*'PERCENTAGE SHARING'!G472</f>
        <v>0</v>
      </c>
      <c r="H511" s="374">
        <f>$B511*'PERCENTAGE SHARING'!H472</f>
        <v>0</v>
      </c>
      <c r="I511" s="374">
        <f>$B511*'PERCENTAGE SHARING'!I472</f>
        <v>0</v>
      </c>
      <c r="J511" s="374">
        <f>$B511*'PERCENTAGE SHARING'!J472</f>
        <v>0</v>
      </c>
      <c r="K511" s="374">
        <f>$B511*'PERCENTAGE SHARING'!K472</f>
        <v>0</v>
      </c>
      <c r="L511" s="374">
        <f>$B511*'PERCENTAGE SHARING'!L472</f>
        <v>0</v>
      </c>
      <c r="M511" s="374">
        <f>$B511*'PERCENTAGE SHARING'!M472</f>
        <v>0</v>
      </c>
      <c r="N511" s="374">
        <f>$B511*'PERCENTAGE SHARING'!N472</f>
        <v>0</v>
      </c>
      <c r="O511" s="375">
        <f>$B511*'PERCENTAGE SHARING'!O472</f>
        <v>0</v>
      </c>
      <c r="P511" s="375">
        <f>$B511*'PERCENTAGE SHARING'!P472</f>
        <v>0</v>
      </c>
      <c r="Q511" s="375">
        <f>$B511*'PERCENTAGE SHARING'!Q472</f>
        <v>0</v>
      </c>
      <c r="R511" s="375">
        <f>$B511*'PERCENTAGE SHARING'!R472</f>
        <v>0</v>
      </c>
      <c r="S511" s="134"/>
      <c r="T511" s="134"/>
      <c r="U511" s="134"/>
      <c r="V511" s="134"/>
      <c r="W511" s="134"/>
      <c r="X511" s="134"/>
      <c r="Y511" s="134"/>
    </row>
    <row r="512" ht="22.5" customHeight="1">
      <c r="A512" s="186" t="str">
        <f>'PROP DAILY PNL'!A679</f>
        <v/>
      </c>
      <c r="B512" s="381"/>
      <c r="C512" s="374">
        <f>$B512*'PERCENTAGE SHARING'!C473</f>
        <v>0</v>
      </c>
      <c r="D512" s="374">
        <f>$B512*'PERCENTAGE SHARING'!D473</f>
        <v>0</v>
      </c>
      <c r="E512" s="374">
        <f>$B512*'PERCENTAGE SHARING'!E473</f>
        <v>0</v>
      </c>
      <c r="F512" s="374">
        <f>$B512*'PERCENTAGE SHARING'!F473</f>
        <v>0</v>
      </c>
      <c r="G512" s="374">
        <f>$B512*'PERCENTAGE SHARING'!G473</f>
        <v>0</v>
      </c>
      <c r="H512" s="374">
        <f>$B512*'PERCENTAGE SHARING'!H473</f>
        <v>0</v>
      </c>
      <c r="I512" s="374">
        <f>$B512*'PERCENTAGE SHARING'!I473</f>
        <v>0</v>
      </c>
      <c r="J512" s="374">
        <f>$B512*'PERCENTAGE SHARING'!J473</f>
        <v>0</v>
      </c>
      <c r="K512" s="374">
        <f>$B512*'PERCENTAGE SHARING'!K473</f>
        <v>0</v>
      </c>
      <c r="L512" s="374">
        <f>$B512*'PERCENTAGE SHARING'!L473</f>
        <v>0</v>
      </c>
      <c r="M512" s="374">
        <f>$B512*'PERCENTAGE SHARING'!M473</f>
        <v>0</v>
      </c>
      <c r="N512" s="374">
        <f>$B512*'PERCENTAGE SHARING'!N473</f>
        <v>0</v>
      </c>
      <c r="O512" s="375">
        <f>$B512*'PERCENTAGE SHARING'!O473</f>
        <v>0</v>
      </c>
      <c r="P512" s="375">
        <f>$B512*'PERCENTAGE SHARING'!P473</f>
        <v>0</v>
      </c>
      <c r="Q512" s="375">
        <f>$B512*'PERCENTAGE SHARING'!Q473</f>
        <v>0</v>
      </c>
      <c r="R512" s="375">
        <f>$B512*'PERCENTAGE SHARING'!R473</f>
        <v>0</v>
      </c>
      <c r="S512" s="134"/>
      <c r="T512" s="134"/>
      <c r="U512" s="134"/>
      <c r="V512" s="134"/>
      <c r="W512" s="134"/>
      <c r="X512" s="134"/>
      <c r="Y512" s="134"/>
    </row>
    <row r="513" ht="22.5" customHeight="1">
      <c r="A513" s="186" t="str">
        <f>'PROP DAILY PNL'!A680</f>
        <v/>
      </c>
      <c r="B513" s="381"/>
      <c r="C513" s="374">
        <f>$B513*'PERCENTAGE SHARING'!C474</f>
        <v>0</v>
      </c>
      <c r="D513" s="374">
        <f>$B513*'PERCENTAGE SHARING'!D474</f>
        <v>0</v>
      </c>
      <c r="E513" s="374">
        <f>$B513*'PERCENTAGE SHARING'!E474</f>
        <v>0</v>
      </c>
      <c r="F513" s="374">
        <f>$B513*'PERCENTAGE SHARING'!F474</f>
        <v>0</v>
      </c>
      <c r="G513" s="374">
        <f>$B513*'PERCENTAGE SHARING'!G474</f>
        <v>0</v>
      </c>
      <c r="H513" s="374">
        <f>$B513*'PERCENTAGE SHARING'!H474</f>
        <v>0</v>
      </c>
      <c r="I513" s="374">
        <f>$B513*'PERCENTAGE SHARING'!I474</f>
        <v>0</v>
      </c>
      <c r="J513" s="374">
        <f>$B513*'PERCENTAGE SHARING'!J474</f>
        <v>0</v>
      </c>
      <c r="K513" s="374">
        <f>$B513*'PERCENTAGE SHARING'!K474</f>
        <v>0</v>
      </c>
      <c r="L513" s="374">
        <f>$B513*'PERCENTAGE SHARING'!L474</f>
        <v>0</v>
      </c>
      <c r="M513" s="374">
        <f>$B513*'PERCENTAGE SHARING'!M474</f>
        <v>0</v>
      </c>
      <c r="N513" s="374">
        <f>$B513*'PERCENTAGE SHARING'!N474</f>
        <v>0</v>
      </c>
      <c r="O513" s="375">
        <f>$B513*'PERCENTAGE SHARING'!O474</f>
        <v>0</v>
      </c>
      <c r="P513" s="375">
        <f>$B513*'PERCENTAGE SHARING'!P474</f>
        <v>0</v>
      </c>
      <c r="Q513" s="375">
        <f>$B513*'PERCENTAGE SHARING'!Q474</f>
        <v>0</v>
      </c>
      <c r="R513" s="375">
        <f>$B513*'PERCENTAGE SHARING'!R474</f>
        <v>0</v>
      </c>
      <c r="S513" s="134"/>
      <c r="T513" s="134"/>
      <c r="U513" s="134"/>
      <c r="V513" s="134"/>
      <c r="W513" s="134"/>
      <c r="X513" s="134"/>
      <c r="Y513" s="134"/>
    </row>
    <row r="514" ht="22.5" customHeight="1">
      <c r="A514" s="186" t="str">
        <f>'PROP DAILY PNL'!A681</f>
        <v/>
      </c>
      <c r="B514" s="381"/>
      <c r="C514" s="374">
        <f>$B514*'PERCENTAGE SHARING'!C475</f>
        <v>0</v>
      </c>
      <c r="D514" s="374">
        <f>$B514*'PERCENTAGE SHARING'!D475</f>
        <v>0</v>
      </c>
      <c r="E514" s="374">
        <f>$B514*'PERCENTAGE SHARING'!E475</f>
        <v>0</v>
      </c>
      <c r="F514" s="374">
        <f>$B514*'PERCENTAGE SHARING'!F475</f>
        <v>0</v>
      </c>
      <c r="G514" s="374">
        <f>$B514*'PERCENTAGE SHARING'!G475</f>
        <v>0</v>
      </c>
      <c r="H514" s="374">
        <f>$B514*'PERCENTAGE SHARING'!H475</f>
        <v>0</v>
      </c>
      <c r="I514" s="374">
        <f>$B514*'PERCENTAGE SHARING'!I475</f>
        <v>0</v>
      </c>
      <c r="J514" s="374">
        <f>$B514*'PERCENTAGE SHARING'!J475</f>
        <v>0</v>
      </c>
      <c r="K514" s="374">
        <f>$B514*'PERCENTAGE SHARING'!K475</f>
        <v>0</v>
      </c>
      <c r="L514" s="374">
        <f>$B514*'PERCENTAGE SHARING'!L475</f>
        <v>0</v>
      </c>
      <c r="M514" s="374">
        <f>$B514*'PERCENTAGE SHARING'!M475</f>
        <v>0</v>
      </c>
      <c r="N514" s="374">
        <f>$B514*'PERCENTAGE SHARING'!N475</f>
        <v>0</v>
      </c>
      <c r="O514" s="375">
        <f>$B514*'PERCENTAGE SHARING'!O475</f>
        <v>0</v>
      </c>
      <c r="P514" s="375">
        <f>$B514*'PERCENTAGE SHARING'!P475</f>
        <v>0</v>
      </c>
      <c r="Q514" s="375">
        <f>$B514*'PERCENTAGE SHARING'!Q475</f>
        <v>0</v>
      </c>
      <c r="R514" s="375">
        <f>$B514*'PERCENTAGE SHARING'!R475</f>
        <v>0</v>
      </c>
      <c r="S514" s="134"/>
      <c r="T514" s="134"/>
      <c r="U514" s="134"/>
      <c r="V514" s="134"/>
      <c r="W514" s="134"/>
      <c r="X514" s="134"/>
      <c r="Y514" s="134"/>
    </row>
    <row r="515" ht="22.5" customHeight="1">
      <c r="A515" s="186" t="str">
        <f>'PROP DAILY PNL'!A682</f>
        <v/>
      </c>
      <c r="B515" s="381"/>
      <c r="C515" s="374">
        <f>$B515*'PERCENTAGE SHARING'!C476</f>
        <v>0</v>
      </c>
      <c r="D515" s="374">
        <f>$B515*'PERCENTAGE SHARING'!D476</f>
        <v>0</v>
      </c>
      <c r="E515" s="374">
        <f>$B515*'PERCENTAGE SHARING'!E476</f>
        <v>0</v>
      </c>
      <c r="F515" s="374">
        <f>$B515*'PERCENTAGE SHARING'!F476</f>
        <v>0</v>
      </c>
      <c r="G515" s="374">
        <f>$B515*'PERCENTAGE SHARING'!G476</f>
        <v>0</v>
      </c>
      <c r="H515" s="374">
        <f>$B515*'PERCENTAGE SHARING'!H476</f>
        <v>0</v>
      </c>
      <c r="I515" s="374">
        <f>$B515*'PERCENTAGE SHARING'!I476</f>
        <v>0</v>
      </c>
      <c r="J515" s="374">
        <f>$B515*'PERCENTAGE SHARING'!J476</f>
        <v>0</v>
      </c>
      <c r="K515" s="374">
        <f>$B515*'PERCENTAGE SHARING'!K476</f>
        <v>0</v>
      </c>
      <c r="L515" s="374">
        <f>$B515*'PERCENTAGE SHARING'!L476</f>
        <v>0</v>
      </c>
      <c r="M515" s="374">
        <f>$B515*'PERCENTAGE SHARING'!M476</f>
        <v>0</v>
      </c>
      <c r="N515" s="374">
        <f>$B515*'PERCENTAGE SHARING'!N476</f>
        <v>0</v>
      </c>
      <c r="O515" s="375">
        <f>$B515*'PERCENTAGE SHARING'!O476</f>
        <v>0</v>
      </c>
      <c r="P515" s="375">
        <f>$B515*'PERCENTAGE SHARING'!P476</f>
        <v>0</v>
      </c>
      <c r="Q515" s="375">
        <f>$B515*'PERCENTAGE SHARING'!Q476</f>
        <v>0</v>
      </c>
      <c r="R515" s="375">
        <f>$B515*'PERCENTAGE SHARING'!R476</f>
        <v>0</v>
      </c>
      <c r="S515" s="134"/>
      <c r="T515" s="134"/>
      <c r="U515" s="134"/>
      <c r="V515" s="134"/>
      <c r="W515" s="134"/>
      <c r="X515" s="134"/>
      <c r="Y515" s="134"/>
    </row>
    <row r="516" ht="22.5" customHeight="1">
      <c r="A516" s="186" t="str">
        <f>'PROP DAILY PNL'!A683</f>
        <v/>
      </c>
      <c r="B516" s="381"/>
      <c r="C516" s="374">
        <f>$B516*'PERCENTAGE SHARING'!C477</f>
        <v>0</v>
      </c>
      <c r="D516" s="374">
        <f>$B516*'PERCENTAGE SHARING'!D477</f>
        <v>0</v>
      </c>
      <c r="E516" s="374">
        <f>$B516*'PERCENTAGE SHARING'!E477</f>
        <v>0</v>
      </c>
      <c r="F516" s="374">
        <f>$B516*'PERCENTAGE SHARING'!F477</f>
        <v>0</v>
      </c>
      <c r="G516" s="374">
        <f>$B516*'PERCENTAGE SHARING'!G477</f>
        <v>0</v>
      </c>
      <c r="H516" s="374">
        <f>$B516*'PERCENTAGE SHARING'!H477</f>
        <v>0</v>
      </c>
      <c r="I516" s="374">
        <f>$B516*'PERCENTAGE SHARING'!I477</f>
        <v>0</v>
      </c>
      <c r="J516" s="374">
        <f>$B516*'PERCENTAGE SHARING'!J477</f>
        <v>0</v>
      </c>
      <c r="K516" s="374">
        <f>$B516*'PERCENTAGE SHARING'!K477</f>
        <v>0</v>
      </c>
      <c r="L516" s="374">
        <f>$B516*'PERCENTAGE SHARING'!L477</f>
        <v>0</v>
      </c>
      <c r="M516" s="374">
        <f>$B516*'PERCENTAGE SHARING'!M477</f>
        <v>0</v>
      </c>
      <c r="N516" s="374">
        <f>$B516*'PERCENTAGE SHARING'!N477</f>
        <v>0</v>
      </c>
      <c r="O516" s="375">
        <f>$B516*'PERCENTAGE SHARING'!O477</f>
        <v>0</v>
      </c>
      <c r="P516" s="375">
        <f>$B516*'PERCENTAGE SHARING'!P477</f>
        <v>0</v>
      </c>
      <c r="Q516" s="375">
        <f>$B516*'PERCENTAGE SHARING'!Q477</f>
        <v>0</v>
      </c>
      <c r="R516" s="375">
        <f>$B516*'PERCENTAGE SHARING'!R477</f>
        <v>0</v>
      </c>
      <c r="S516" s="134"/>
      <c r="T516" s="134"/>
      <c r="U516" s="134"/>
      <c r="V516" s="134"/>
      <c r="W516" s="134"/>
      <c r="X516" s="134"/>
      <c r="Y516" s="134"/>
    </row>
    <row r="517" ht="22.5" customHeight="1">
      <c r="A517" s="186" t="str">
        <f>'PROP DAILY PNL'!A684</f>
        <v/>
      </c>
      <c r="B517" s="381"/>
      <c r="C517" s="374">
        <f>$B517*'PERCENTAGE SHARING'!C478</f>
        <v>0</v>
      </c>
      <c r="D517" s="374">
        <f>$B517*'PERCENTAGE SHARING'!D478</f>
        <v>0</v>
      </c>
      <c r="E517" s="374">
        <f>$B517*'PERCENTAGE SHARING'!E478</f>
        <v>0</v>
      </c>
      <c r="F517" s="374">
        <f>$B517*'PERCENTAGE SHARING'!F478</f>
        <v>0</v>
      </c>
      <c r="G517" s="374">
        <f>$B517*'PERCENTAGE SHARING'!G478</f>
        <v>0</v>
      </c>
      <c r="H517" s="374">
        <f>$B517*'PERCENTAGE SHARING'!H478</f>
        <v>0</v>
      </c>
      <c r="I517" s="374">
        <f>$B517*'PERCENTAGE SHARING'!I478</f>
        <v>0</v>
      </c>
      <c r="J517" s="374">
        <f>$B517*'PERCENTAGE SHARING'!J478</f>
        <v>0</v>
      </c>
      <c r="K517" s="374">
        <f>$B517*'PERCENTAGE SHARING'!K478</f>
        <v>0</v>
      </c>
      <c r="L517" s="374">
        <f>$B517*'PERCENTAGE SHARING'!L478</f>
        <v>0</v>
      </c>
      <c r="M517" s="374">
        <f>$B517*'PERCENTAGE SHARING'!M478</f>
        <v>0</v>
      </c>
      <c r="N517" s="374">
        <f>$B517*'PERCENTAGE SHARING'!N478</f>
        <v>0</v>
      </c>
      <c r="O517" s="375">
        <f>$B517*'PERCENTAGE SHARING'!O478</f>
        <v>0</v>
      </c>
      <c r="P517" s="375">
        <f>$B517*'PERCENTAGE SHARING'!P478</f>
        <v>0</v>
      </c>
      <c r="Q517" s="375">
        <f>$B517*'PERCENTAGE SHARING'!Q478</f>
        <v>0</v>
      </c>
      <c r="R517" s="375">
        <f>$B517*'PERCENTAGE SHARING'!R478</f>
        <v>0</v>
      </c>
      <c r="S517" s="134"/>
      <c r="T517" s="134"/>
      <c r="U517" s="134"/>
      <c r="V517" s="134"/>
      <c r="W517" s="134"/>
      <c r="X517" s="134"/>
      <c r="Y517" s="134"/>
    </row>
    <row r="518" ht="22.5" customHeight="1">
      <c r="A518" s="186" t="str">
        <f>'PROP DAILY PNL'!A685</f>
        <v/>
      </c>
      <c r="B518" s="381"/>
      <c r="C518" s="374">
        <f>$B518*'PERCENTAGE SHARING'!C479</f>
        <v>0</v>
      </c>
      <c r="D518" s="374">
        <f>$B518*'PERCENTAGE SHARING'!D479</f>
        <v>0</v>
      </c>
      <c r="E518" s="374">
        <f>$B518*'PERCENTAGE SHARING'!E479</f>
        <v>0</v>
      </c>
      <c r="F518" s="374">
        <f>$B518*'PERCENTAGE SHARING'!F479</f>
        <v>0</v>
      </c>
      <c r="G518" s="374">
        <f>$B518*'PERCENTAGE SHARING'!G479</f>
        <v>0</v>
      </c>
      <c r="H518" s="374">
        <f>$B518*'PERCENTAGE SHARING'!H479</f>
        <v>0</v>
      </c>
      <c r="I518" s="374">
        <f>$B518*'PERCENTAGE SHARING'!I479</f>
        <v>0</v>
      </c>
      <c r="J518" s="374">
        <f>$B518*'PERCENTAGE SHARING'!J479</f>
        <v>0</v>
      </c>
      <c r="K518" s="374">
        <f>$B518*'PERCENTAGE SHARING'!K479</f>
        <v>0</v>
      </c>
      <c r="L518" s="374">
        <f>$B518*'PERCENTAGE SHARING'!L479</f>
        <v>0</v>
      </c>
      <c r="M518" s="374">
        <f>$B518*'PERCENTAGE SHARING'!M479</f>
        <v>0</v>
      </c>
      <c r="N518" s="374">
        <f>$B518*'PERCENTAGE SHARING'!N479</f>
        <v>0</v>
      </c>
      <c r="O518" s="375">
        <f>$B518*'PERCENTAGE SHARING'!O479</f>
        <v>0</v>
      </c>
      <c r="P518" s="375">
        <f>$B518*'PERCENTAGE SHARING'!P479</f>
        <v>0</v>
      </c>
      <c r="Q518" s="375">
        <f>$B518*'PERCENTAGE SHARING'!Q479</f>
        <v>0</v>
      </c>
      <c r="R518" s="375">
        <f>$B518*'PERCENTAGE SHARING'!R479</f>
        <v>0</v>
      </c>
      <c r="S518" s="134"/>
      <c r="T518" s="134"/>
      <c r="U518" s="134"/>
      <c r="V518" s="134"/>
      <c r="W518" s="134"/>
      <c r="X518" s="134"/>
      <c r="Y518" s="134"/>
    </row>
    <row r="519" ht="22.5" customHeight="1">
      <c r="A519" s="186" t="str">
        <f>'PROP DAILY PNL'!A686</f>
        <v/>
      </c>
      <c r="B519" s="381"/>
      <c r="C519" s="374">
        <f>$B519*'PERCENTAGE SHARING'!C480</f>
        <v>0</v>
      </c>
      <c r="D519" s="374">
        <f>$B519*'PERCENTAGE SHARING'!D480</f>
        <v>0</v>
      </c>
      <c r="E519" s="374">
        <f>$B519*'PERCENTAGE SHARING'!E480</f>
        <v>0</v>
      </c>
      <c r="F519" s="374">
        <f>$B519*'PERCENTAGE SHARING'!F480</f>
        <v>0</v>
      </c>
      <c r="G519" s="374">
        <f>$B519*'PERCENTAGE SHARING'!G480</f>
        <v>0</v>
      </c>
      <c r="H519" s="374">
        <f>$B519*'PERCENTAGE SHARING'!H480</f>
        <v>0</v>
      </c>
      <c r="I519" s="374">
        <f>$B519*'PERCENTAGE SHARING'!I480</f>
        <v>0</v>
      </c>
      <c r="J519" s="374">
        <f>$B519*'PERCENTAGE SHARING'!J480</f>
        <v>0</v>
      </c>
      <c r="K519" s="374">
        <f>$B519*'PERCENTAGE SHARING'!K480</f>
        <v>0</v>
      </c>
      <c r="L519" s="374">
        <f>$B519*'PERCENTAGE SHARING'!L480</f>
        <v>0</v>
      </c>
      <c r="M519" s="374">
        <f>$B519*'PERCENTAGE SHARING'!M480</f>
        <v>0</v>
      </c>
      <c r="N519" s="374">
        <f>$B519*'PERCENTAGE SHARING'!N480</f>
        <v>0</v>
      </c>
      <c r="O519" s="375">
        <f>$B519*'PERCENTAGE SHARING'!O480</f>
        <v>0</v>
      </c>
      <c r="P519" s="375">
        <f>$B519*'PERCENTAGE SHARING'!P480</f>
        <v>0</v>
      </c>
      <c r="Q519" s="375">
        <f>$B519*'PERCENTAGE SHARING'!Q480</f>
        <v>0</v>
      </c>
      <c r="R519" s="375">
        <f>$B519*'PERCENTAGE SHARING'!R480</f>
        <v>0</v>
      </c>
      <c r="S519" s="134"/>
      <c r="T519" s="134"/>
      <c r="U519" s="134"/>
      <c r="V519" s="134"/>
      <c r="W519" s="134"/>
      <c r="X519" s="134"/>
      <c r="Y519" s="134"/>
    </row>
    <row r="520" ht="22.5" customHeight="1">
      <c r="A520" s="186" t="str">
        <f>'PROP DAILY PNL'!A687</f>
        <v/>
      </c>
      <c r="B520" s="381"/>
      <c r="C520" s="374">
        <f>$B520*'PERCENTAGE SHARING'!C481</f>
        <v>0</v>
      </c>
      <c r="D520" s="374">
        <f>$B520*'PERCENTAGE SHARING'!D481</f>
        <v>0</v>
      </c>
      <c r="E520" s="374">
        <f>$B520*'PERCENTAGE SHARING'!E481</f>
        <v>0</v>
      </c>
      <c r="F520" s="374">
        <f>$B520*'PERCENTAGE SHARING'!F481</f>
        <v>0</v>
      </c>
      <c r="G520" s="374">
        <f>$B520*'PERCENTAGE SHARING'!G481</f>
        <v>0</v>
      </c>
      <c r="H520" s="374">
        <f>$B520*'PERCENTAGE SHARING'!H481</f>
        <v>0</v>
      </c>
      <c r="I520" s="374">
        <f>$B520*'PERCENTAGE SHARING'!I481</f>
        <v>0</v>
      </c>
      <c r="J520" s="374">
        <f>$B520*'PERCENTAGE SHARING'!J481</f>
        <v>0</v>
      </c>
      <c r="K520" s="374">
        <f>$B520*'PERCENTAGE SHARING'!K481</f>
        <v>0</v>
      </c>
      <c r="L520" s="374">
        <f>$B520*'PERCENTAGE SHARING'!L481</f>
        <v>0</v>
      </c>
      <c r="M520" s="374">
        <f>$B520*'PERCENTAGE SHARING'!M481</f>
        <v>0</v>
      </c>
      <c r="N520" s="374">
        <f>$B520*'PERCENTAGE SHARING'!N481</f>
        <v>0</v>
      </c>
      <c r="O520" s="375">
        <f>$B520*'PERCENTAGE SHARING'!O481</f>
        <v>0</v>
      </c>
      <c r="P520" s="375">
        <f>$B520*'PERCENTAGE SHARING'!P481</f>
        <v>0</v>
      </c>
      <c r="Q520" s="375">
        <f>$B520*'PERCENTAGE SHARING'!Q481</f>
        <v>0</v>
      </c>
      <c r="R520" s="375">
        <f>$B520*'PERCENTAGE SHARING'!R481</f>
        <v>0</v>
      </c>
      <c r="S520" s="134"/>
      <c r="T520" s="134"/>
      <c r="U520" s="134"/>
      <c r="V520" s="134"/>
      <c r="W520" s="134"/>
      <c r="X520" s="134"/>
      <c r="Y520" s="134"/>
    </row>
    <row r="521" ht="22.5" customHeight="1">
      <c r="A521" s="186" t="str">
        <f>'PROP DAILY PNL'!A688</f>
        <v/>
      </c>
      <c r="B521" s="381"/>
      <c r="C521" s="374">
        <f>$B521*'PERCENTAGE SHARING'!C482</f>
        <v>0</v>
      </c>
      <c r="D521" s="374">
        <f>$B521*'PERCENTAGE SHARING'!D482</f>
        <v>0</v>
      </c>
      <c r="E521" s="374">
        <f>$B521*'PERCENTAGE SHARING'!E482</f>
        <v>0</v>
      </c>
      <c r="F521" s="374">
        <f>$B521*'PERCENTAGE SHARING'!F482</f>
        <v>0</v>
      </c>
      <c r="G521" s="374">
        <f>$B521*'PERCENTAGE SHARING'!G482</f>
        <v>0</v>
      </c>
      <c r="H521" s="374">
        <f>$B521*'PERCENTAGE SHARING'!H482</f>
        <v>0</v>
      </c>
      <c r="I521" s="374">
        <f>$B521*'PERCENTAGE SHARING'!I482</f>
        <v>0</v>
      </c>
      <c r="J521" s="374">
        <f>$B521*'PERCENTAGE SHARING'!J482</f>
        <v>0</v>
      </c>
      <c r="K521" s="374">
        <f>$B521*'PERCENTAGE SHARING'!K482</f>
        <v>0</v>
      </c>
      <c r="L521" s="374">
        <f>$B521*'PERCENTAGE SHARING'!L482</f>
        <v>0</v>
      </c>
      <c r="M521" s="374">
        <f>$B521*'PERCENTAGE SHARING'!M482</f>
        <v>0</v>
      </c>
      <c r="N521" s="374">
        <f>$B521*'PERCENTAGE SHARING'!N482</f>
        <v>0</v>
      </c>
      <c r="O521" s="375">
        <f>$B521*'PERCENTAGE SHARING'!O482</f>
        <v>0</v>
      </c>
      <c r="P521" s="375">
        <f>$B521*'PERCENTAGE SHARING'!P482</f>
        <v>0</v>
      </c>
      <c r="Q521" s="375">
        <f>$B521*'PERCENTAGE SHARING'!Q482</f>
        <v>0</v>
      </c>
      <c r="R521" s="375">
        <f>$B521*'PERCENTAGE SHARING'!R482</f>
        <v>0</v>
      </c>
      <c r="S521" s="134"/>
      <c r="T521" s="134"/>
      <c r="U521" s="134"/>
      <c r="V521" s="134"/>
      <c r="W521" s="134"/>
      <c r="X521" s="134"/>
      <c r="Y521" s="134"/>
    </row>
    <row r="522" ht="22.5" customHeight="1">
      <c r="A522" s="186" t="str">
        <f>'PROP DAILY PNL'!A689</f>
        <v/>
      </c>
      <c r="B522" s="381"/>
      <c r="C522" s="374">
        <f>$B522*'PERCENTAGE SHARING'!C483</f>
        <v>0</v>
      </c>
      <c r="D522" s="374">
        <f>$B522*'PERCENTAGE SHARING'!D483</f>
        <v>0</v>
      </c>
      <c r="E522" s="374">
        <f>$B522*'PERCENTAGE SHARING'!E483</f>
        <v>0</v>
      </c>
      <c r="F522" s="374">
        <f>$B522*'PERCENTAGE SHARING'!F483</f>
        <v>0</v>
      </c>
      <c r="G522" s="374">
        <f>$B522*'PERCENTAGE SHARING'!G483</f>
        <v>0</v>
      </c>
      <c r="H522" s="374">
        <f>$B522*'PERCENTAGE SHARING'!H483</f>
        <v>0</v>
      </c>
      <c r="I522" s="374">
        <f>$B522*'PERCENTAGE SHARING'!I483</f>
        <v>0</v>
      </c>
      <c r="J522" s="374">
        <f>$B522*'PERCENTAGE SHARING'!J483</f>
        <v>0</v>
      </c>
      <c r="K522" s="374">
        <f>$B522*'PERCENTAGE SHARING'!K483</f>
        <v>0</v>
      </c>
      <c r="L522" s="374">
        <f>$B522*'PERCENTAGE SHARING'!L483</f>
        <v>0</v>
      </c>
      <c r="M522" s="374">
        <f>$B522*'PERCENTAGE SHARING'!M483</f>
        <v>0</v>
      </c>
      <c r="N522" s="374">
        <f>$B522*'PERCENTAGE SHARING'!N483</f>
        <v>0</v>
      </c>
      <c r="O522" s="375">
        <f>$B522*'PERCENTAGE SHARING'!O483</f>
        <v>0</v>
      </c>
      <c r="P522" s="375">
        <f>$B522*'PERCENTAGE SHARING'!P483</f>
        <v>0</v>
      </c>
      <c r="Q522" s="375">
        <f>$B522*'PERCENTAGE SHARING'!Q483</f>
        <v>0</v>
      </c>
      <c r="R522" s="375">
        <f>$B522*'PERCENTAGE SHARING'!R483</f>
        <v>0</v>
      </c>
      <c r="S522" s="134"/>
      <c r="T522" s="134"/>
      <c r="U522" s="134"/>
      <c r="V522" s="134"/>
      <c r="W522" s="134"/>
      <c r="X522" s="134"/>
      <c r="Y522" s="134"/>
    </row>
    <row r="523" ht="22.5" customHeight="1">
      <c r="A523" s="186" t="str">
        <f>'PROP DAILY PNL'!A690</f>
        <v/>
      </c>
      <c r="B523" s="381"/>
      <c r="C523" s="374">
        <f>$B523*'PERCENTAGE SHARING'!C484</f>
        <v>0</v>
      </c>
      <c r="D523" s="374">
        <f>$B523*'PERCENTAGE SHARING'!D484</f>
        <v>0</v>
      </c>
      <c r="E523" s="374">
        <f>$B523*'PERCENTAGE SHARING'!E484</f>
        <v>0</v>
      </c>
      <c r="F523" s="374">
        <f>$B523*'PERCENTAGE SHARING'!F484</f>
        <v>0</v>
      </c>
      <c r="G523" s="374">
        <f>$B523*'PERCENTAGE SHARING'!G484</f>
        <v>0</v>
      </c>
      <c r="H523" s="374">
        <f>$B523*'PERCENTAGE SHARING'!H484</f>
        <v>0</v>
      </c>
      <c r="I523" s="374">
        <f>$B523*'PERCENTAGE SHARING'!I484</f>
        <v>0</v>
      </c>
      <c r="J523" s="374">
        <f>$B523*'PERCENTAGE SHARING'!J484</f>
        <v>0</v>
      </c>
      <c r="K523" s="374">
        <f>$B523*'PERCENTAGE SHARING'!K484</f>
        <v>0</v>
      </c>
      <c r="L523" s="374">
        <f>$B523*'PERCENTAGE SHARING'!L484</f>
        <v>0</v>
      </c>
      <c r="M523" s="374">
        <f>$B523*'PERCENTAGE SHARING'!M484</f>
        <v>0</v>
      </c>
      <c r="N523" s="374">
        <f>$B523*'PERCENTAGE SHARING'!N484</f>
        <v>0</v>
      </c>
      <c r="O523" s="375">
        <f>$B523*'PERCENTAGE SHARING'!O484</f>
        <v>0</v>
      </c>
      <c r="P523" s="375">
        <f>$B523*'PERCENTAGE SHARING'!P484</f>
        <v>0</v>
      </c>
      <c r="Q523" s="375">
        <f>$B523*'PERCENTAGE SHARING'!Q484</f>
        <v>0</v>
      </c>
      <c r="R523" s="375">
        <f>$B523*'PERCENTAGE SHARING'!R484</f>
        <v>0</v>
      </c>
      <c r="S523" s="134"/>
      <c r="T523" s="134"/>
      <c r="U523" s="134"/>
      <c r="V523" s="134"/>
      <c r="W523" s="134"/>
      <c r="X523" s="134"/>
      <c r="Y523" s="134"/>
    </row>
    <row r="524" ht="22.5" customHeight="1">
      <c r="A524" s="186" t="str">
        <f>'PROP DAILY PNL'!A691</f>
        <v/>
      </c>
      <c r="B524" s="381"/>
      <c r="C524" s="374">
        <f>$B524*'PERCENTAGE SHARING'!C485</f>
        <v>0</v>
      </c>
      <c r="D524" s="374">
        <f>$B524*'PERCENTAGE SHARING'!D485</f>
        <v>0</v>
      </c>
      <c r="E524" s="374">
        <f>$B524*'PERCENTAGE SHARING'!E485</f>
        <v>0</v>
      </c>
      <c r="F524" s="374">
        <f>$B524*'PERCENTAGE SHARING'!F485</f>
        <v>0</v>
      </c>
      <c r="G524" s="374">
        <f>$B524*'PERCENTAGE SHARING'!G485</f>
        <v>0</v>
      </c>
      <c r="H524" s="374">
        <f>$B524*'PERCENTAGE SHARING'!H485</f>
        <v>0</v>
      </c>
      <c r="I524" s="374">
        <f>$B524*'PERCENTAGE SHARING'!I485</f>
        <v>0</v>
      </c>
      <c r="J524" s="374">
        <f>$B524*'PERCENTAGE SHARING'!J485</f>
        <v>0</v>
      </c>
      <c r="K524" s="374">
        <f>$B524*'PERCENTAGE SHARING'!K485</f>
        <v>0</v>
      </c>
      <c r="L524" s="374">
        <f>$B524*'PERCENTAGE SHARING'!L485</f>
        <v>0</v>
      </c>
      <c r="M524" s="374">
        <f>$B524*'PERCENTAGE SHARING'!M485</f>
        <v>0</v>
      </c>
      <c r="N524" s="374">
        <f>$B524*'PERCENTAGE SHARING'!N485</f>
        <v>0</v>
      </c>
      <c r="O524" s="375">
        <f>$B524*'PERCENTAGE SHARING'!O485</f>
        <v>0</v>
      </c>
      <c r="P524" s="375">
        <f>$B524*'PERCENTAGE SHARING'!P485</f>
        <v>0</v>
      </c>
      <c r="Q524" s="375">
        <f>$B524*'PERCENTAGE SHARING'!Q485</f>
        <v>0</v>
      </c>
      <c r="R524" s="375">
        <f>$B524*'PERCENTAGE SHARING'!R485</f>
        <v>0</v>
      </c>
      <c r="S524" s="134"/>
      <c r="T524" s="134"/>
      <c r="U524" s="134"/>
      <c r="V524" s="134"/>
      <c r="W524" s="134"/>
      <c r="X524" s="134"/>
      <c r="Y524" s="134"/>
    </row>
    <row r="525" ht="22.5" customHeight="1">
      <c r="A525" s="186" t="str">
        <f>'PROP DAILY PNL'!A692</f>
        <v/>
      </c>
      <c r="B525" s="381"/>
      <c r="C525" s="374">
        <f>$B525*'PERCENTAGE SHARING'!C486</f>
        <v>0</v>
      </c>
      <c r="D525" s="374">
        <f>$B525*'PERCENTAGE SHARING'!D486</f>
        <v>0</v>
      </c>
      <c r="E525" s="374">
        <f>$B525*'PERCENTAGE SHARING'!E486</f>
        <v>0</v>
      </c>
      <c r="F525" s="374">
        <f>$B525*'PERCENTAGE SHARING'!F486</f>
        <v>0</v>
      </c>
      <c r="G525" s="374">
        <f>$B525*'PERCENTAGE SHARING'!G486</f>
        <v>0</v>
      </c>
      <c r="H525" s="374">
        <f>$B525*'PERCENTAGE SHARING'!H486</f>
        <v>0</v>
      </c>
      <c r="I525" s="374">
        <f>$B525*'PERCENTAGE SHARING'!I486</f>
        <v>0</v>
      </c>
      <c r="J525" s="374">
        <f>$B525*'PERCENTAGE SHARING'!J486</f>
        <v>0</v>
      </c>
      <c r="K525" s="374">
        <f>$B525*'PERCENTAGE SHARING'!K486</f>
        <v>0</v>
      </c>
      <c r="L525" s="374">
        <f>$B525*'PERCENTAGE SHARING'!L486</f>
        <v>0</v>
      </c>
      <c r="M525" s="374">
        <f>$B525*'PERCENTAGE SHARING'!M486</f>
        <v>0</v>
      </c>
      <c r="N525" s="374">
        <f>$B525*'PERCENTAGE SHARING'!N486</f>
        <v>0</v>
      </c>
      <c r="O525" s="375">
        <f>$B525*'PERCENTAGE SHARING'!O486</f>
        <v>0</v>
      </c>
      <c r="P525" s="375">
        <f>$B525*'PERCENTAGE SHARING'!P486</f>
        <v>0</v>
      </c>
      <c r="Q525" s="375">
        <f>$B525*'PERCENTAGE SHARING'!Q486</f>
        <v>0</v>
      </c>
      <c r="R525" s="375">
        <f>$B525*'PERCENTAGE SHARING'!R486</f>
        <v>0</v>
      </c>
      <c r="S525" s="134"/>
      <c r="T525" s="134"/>
      <c r="U525" s="134"/>
      <c r="V525" s="134"/>
      <c r="W525" s="134"/>
      <c r="X525" s="134"/>
      <c r="Y525" s="134"/>
    </row>
    <row r="526" ht="22.5" customHeight="1">
      <c r="A526" s="186" t="str">
        <f>'PROP DAILY PNL'!A693</f>
        <v/>
      </c>
      <c r="B526" s="381"/>
      <c r="C526" s="374">
        <f>$B526*'PERCENTAGE SHARING'!C487</f>
        <v>0</v>
      </c>
      <c r="D526" s="374">
        <f>$B526*'PERCENTAGE SHARING'!D487</f>
        <v>0</v>
      </c>
      <c r="E526" s="374">
        <f>$B526*'PERCENTAGE SHARING'!E487</f>
        <v>0</v>
      </c>
      <c r="F526" s="374">
        <f>$B526*'PERCENTAGE SHARING'!F487</f>
        <v>0</v>
      </c>
      <c r="G526" s="374">
        <f>$B526*'PERCENTAGE SHARING'!G487</f>
        <v>0</v>
      </c>
      <c r="H526" s="374">
        <f>$B526*'PERCENTAGE SHARING'!H487</f>
        <v>0</v>
      </c>
      <c r="I526" s="374">
        <f>$B526*'PERCENTAGE SHARING'!I487</f>
        <v>0</v>
      </c>
      <c r="J526" s="374">
        <f>$B526*'PERCENTAGE SHARING'!J487</f>
        <v>0</v>
      </c>
      <c r="K526" s="374">
        <f>$B526*'PERCENTAGE SHARING'!K487</f>
        <v>0</v>
      </c>
      <c r="L526" s="374">
        <f>$B526*'PERCENTAGE SHARING'!L487</f>
        <v>0</v>
      </c>
      <c r="M526" s="374">
        <f>$B526*'PERCENTAGE SHARING'!M487</f>
        <v>0</v>
      </c>
      <c r="N526" s="374">
        <f>$B526*'PERCENTAGE SHARING'!N487</f>
        <v>0</v>
      </c>
      <c r="O526" s="375">
        <f>$B526*'PERCENTAGE SHARING'!O487</f>
        <v>0</v>
      </c>
      <c r="P526" s="375">
        <f>$B526*'PERCENTAGE SHARING'!P487</f>
        <v>0</v>
      </c>
      <c r="Q526" s="375">
        <f>$B526*'PERCENTAGE SHARING'!Q487</f>
        <v>0</v>
      </c>
      <c r="R526" s="375">
        <f>$B526*'PERCENTAGE SHARING'!R487</f>
        <v>0</v>
      </c>
      <c r="S526" s="134"/>
      <c r="T526" s="134"/>
      <c r="U526" s="134"/>
      <c r="V526" s="134"/>
      <c r="W526" s="134"/>
      <c r="X526" s="134"/>
      <c r="Y526" s="134"/>
    </row>
    <row r="527" ht="22.5" customHeight="1">
      <c r="A527" s="186" t="str">
        <f>'PROP DAILY PNL'!A694</f>
        <v/>
      </c>
      <c r="B527" s="381"/>
      <c r="C527" s="374">
        <f>$B527*'PERCENTAGE SHARING'!C488</f>
        <v>0</v>
      </c>
      <c r="D527" s="374">
        <f>$B527*'PERCENTAGE SHARING'!D488</f>
        <v>0</v>
      </c>
      <c r="E527" s="374">
        <f>$B527*'PERCENTAGE SHARING'!E488</f>
        <v>0</v>
      </c>
      <c r="F527" s="374">
        <f>$B527*'PERCENTAGE SHARING'!F488</f>
        <v>0</v>
      </c>
      <c r="G527" s="374">
        <f>$B527*'PERCENTAGE SHARING'!G488</f>
        <v>0</v>
      </c>
      <c r="H527" s="374">
        <f>$B527*'PERCENTAGE SHARING'!H488</f>
        <v>0</v>
      </c>
      <c r="I527" s="374">
        <f>$B527*'PERCENTAGE SHARING'!I488</f>
        <v>0</v>
      </c>
      <c r="J527" s="374">
        <f>$B527*'PERCENTAGE SHARING'!J488</f>
        <v>0</v>
      </c>
      <c r="K527" s="374">
        <f>$B527*'PERCENTAGE SHARING'!K488</f>
        <v>0</v>
      </c>
      <c r="L527" s="374">
        <f>$B527*'PERCENTAGE SHARING'!L488</f>
        <v>0</v>
      </c>
      <c r="M527" s="374">
        <f>$B527*'PERCENTAGE SHARING'!M488</f>
        <v>0</v>
      </c>
      <c r="N527" s="374">
        <f>$B527*'PERCENTAGE SHARING'!N488</f>
        <v>0</v>
      </c>
      <c r="O527" s="375">
        <f>$B527*'PERCENTAGE SHARING'!O488</f>
        <v>0</v>
      </c>
      <c r="P527" s="375">
        <f>$B527*'PERCENTAGE SHARING'!P488</f>
        <v>0</v>
      </c>
      <c r="Q527" s="375">
        <f>$B527*'PERCENTAGE SHARING'!Q488</f>
        <v>0</v>
      </c>
      <c r="R527" s="375">
        <f>$B527*'PERCENTAGE SHARING'!R488</f>
        <v>0</v>
      </c>
      <c r="S527" s="134"/>
      <c r="T527" s="134"/>
      <c r="U527" s="134"/>
      <c r="V527" s="134"/>
      <c r="W527" s="134"/>
      <c r="X527" s="134"/>
      <c r="Y527" s="134"/>
    </row>
    <row r="528" ht="22.5" customHeight="1">
      <c r="A528" s="186" t="str">
        <f>'PROP DAILY PNL'!A695</f>
        <v/>
      </c>
      <c r="B528" s="381"/>
      <c r="C528" s="374">
        <f>$B528*'PERCENTAGE SHARING'!C489</f>
        <v>0</v>
      </c>
      <c r="D528" s="374">
        <f>$B528*'PERCENTAGE SHARING'!D489</f>
        <v>0</v>
      </c>
      <c r="E528" s="374">
        <f>$B528*'PERCENTAGE SHARING'!E489</f>
        <v>0</v>
      </c>
      <c r="F528" s="374">
        <f>$B528*'PERCENTAGE SHARING'!F489</f>
        <v>0</v>
      </c>
      <c r="G528" s="374">
        <f>$B528*'PERCENTAGE SHARING'!G489</f>
        <v>0</v>
      </c>
      <c r="H528" s="374">
        <f>$B528*'PERCENTAGE SHARING'!H489</f>
        <v>0</v>
      </c>
      <c r="I528" s="374">
        <f>$B528*'PERCENTAGE SHARING'!I489</f>
        <v>0</v>
      </c>
      <c r="J528" s="374">
        <f>$B528*'PERCENTAGE SHARING'!J489</f>
        <v>0</v>
      </c>
      <c r="K528" s="374">
        <f>$B528*'PERCENTAGE SHARING'!K489</f>
        <v>0</v>
      </c>
      <c r="L528" s="374">
        <f>$B528*'PERCENTAGE SHARING'!L489</f>
        <v>0</v>
      </c>
      <c r="M528" s="374">
        <f>$B528*'PERCENTAGE SHARING'!M489</f>
        <v>0</v>
      </c>
      <c r="N528" s="374">
        <f>$B528*'PERCENTAGE SHARING'!N489</f>
        <v>0</v>
      </c>
      <c r="O528" s="375">
        <f>$B528*'PERCENTAGE SHARING'!O489</f>
        <v>0</v>
      </c>
      <c r="P528" s="375">
        <f>$B528*'PERCENTAGE SHARING'!P489</f>
        <v>0</v>
      </c>
      <c r="Q528" s="375">
        <f>$B528*'PERCENTAGE SHARING'!Q489</f>
        <v>0</v>
      </c>
      <c r="R528" s="375">
        <f>$B528*'PERCENTAGE SHARING'!R489</f>
        <v>0</v>
      </c>
      <c r="S528" s="134"/>
      <c r="T528" s="134"/>
      <c r="U528" s="134"/>
      <c r="V528" s="134"/>
      <c r="W528" s="134"/>
      <c r="X528" s="134"/>
      <c r="Y528" s="134"/>
    </row>
    <row r="529" ht="22.5" customHeight="1">
      <c r="A529" s="186" t="str">
        <f>'PROP DAILY PNL'!A696</f>
        <v/>
      </c>
      <c r="B529" s="381"/>
      <c r="C529" s="374">
        <f>$B529*'PERCENTAGE SHARING'!C490</f>
        <v>0</v>
      </c>
      <c r="D529" s="374">
        <f>$B529*'PERCENTAGE SHARING'!D490</f>
        <v>0</v>
      </c>
      <c r="E529" s="374">
        <f>$B529*'PERCENTAGE SHARING'!E490</f>
        <v>0</v>
      </c>
      <c r="F529" s="374">
        <f>$B529*'PERCENTAGE SHARING'!F490</f>
        <v>0</v>
      </c>
      <c r="G529" s="374">
        <f>$B529*'PERCENTAGE SHARING'!G490</f>
        <v>0</v>
      </c>
      <c r="H529" s="374">
        <f>$B529*'PERCENTAGE SHARING'!H490</f>
        <v>0</v>
      </c>
      <c r="I529" s="374">
        <f>$B529*'PERCENTAGE SHARING'!I490</f>
        <v>0</v>
      </c>
      <c r="J529" s="374">
        <f>$B529*'PERCENTAGE SHARING'!J490</f>
        <v>0</v>
      </c>
      <c r="K529" s="374">
        <f>$B529*'PERCENTAGE SHARING'!K490</f>
        <v>0</v>
      </c>
      <c r="L529" s="374">
        <f>$B529*'PERCENTAGE SHARING'!L490</f>
        <v>0</v>
      </c>
      <c r="M529" s="374">
        <f>$B529*'PERCENTAGE SHARING'!M490</f>
        <v>0</v>
      </c>
      <c r="N529" s="374">
        <f>$B529*'PERCENTAGE SHARING'!N490</f>
        <v>0</v>
      </c>
      <c r="O529" s="375">
        <f>$B529*'PERCENTAGE SHARING'!O490</f>
        <v>0</v>
      </c>
      <c r="P529" s="375">
        <f>$B529*'PERCENTAGE SHARING'!P490</f>
        <v>0</v>
      </c>
      <c r="Q529" s="375">
        <f>$B529*'PERCENTAGE SHARING'!Q490</f>
        <v>0</v>
      </c>
      <c r="R529" s="375">
        <f>$B529*'PERCENTAGE SHARING'!R490</f>
        <v>0</v>
      </c>
      <c r="S529" s="134"/>
      <c r="T529" s="134"/>
      <c r="U529" s="134"/>
      <c r="V529" s="134"/>
      <c r="W529" s="134"/>
      <c r="X529" s="134"/>
      <c r="Y529" s="134"/>
    </row>
    <row r="530" ht="22.5" customHeight="1">
      <c r="A530" s="186" t="str">
        <f>'PROP DAILY PNL'!A697</f>
        <v/>
      </c>
      <c r="B530" s="381"/>
      <c r="C530" s="374">
        <f>$B530*'PERCENTAGE SHARING'!C491</f>
        <v>0</v>
      </c>
      <c r="D530" s="374">
        <f>$B530*'PERCENTAGE SHARING'!D491</f>
        <v>0</v>
      </c>
      <c r="E530" s="374">
        <f>$B530*'PERCENTAGE SHARING'!E491</f>
        <v>0</v>
      </c>
      <c r="F530" s="374">
        <f>$B530*'PERCENTAGE SHARING'!F491</f>
        <v>0</v>
      </c>
      <c r="G530" s="374">
        <f>$B530*'PERCENTAGE SHARING'!G491</f>
        <v>0</v>
      </c>
      <c r="H530" s="374">
        <f>$B530*'PERCENTAGE SHARING'!H491</f>
        <v>0</v>
      </c>
      <c r="I530" s="374">
        <f>$B530*'PERCENTAGE SHARING'!I491</f>
        <v>0</v>
      </c>
      <c r="J530" s="374">
        <f>$B530*'PERCENTAGE SHARING'!J491</f>
        <v>0</v>
      </c>
      <c r="K530" s="374">
        <f>$B530*'PERCENTAGE SHARING'!K491</f>
        <v>0</v>
      </c>
      <c r="L530" s="374">
        <f>$B530*'PERCENTAGE SHARING'!L491</f>
        <v>0</v>
      </c>
      <c r="M530" s="374">
        <f>$B530*'PERCENTAGE SHARING'!M491</f>
        <v>0</v>
      </c>
      <c r="N530" s="374">
        <f>$B530*'PERCENTAGE SHARING'!N491</f>
        <v>0</v>
      </c>
      <c r="O530" s="375">
        <f>$B530*'PERCENTAGE SHARING'!O491</f>
        <v>0</v>
      </c>
      <c r="P530" s="375">
        <f>$B530*'PERCENTAGE SHARING'!P491</f>
        <v>0</v>
      </c>
      <c r="Q530" s="375">
        <f>$B530*'PERCENTAGE SHARING'!Q491</f>
        <v>0</v>
      </c>
      <c r="R530" s="375">
        <f>$B530*'PERCENTAGE SHARING'!R491</f>
        <v>0</v>
      </c>
      <c r="S530" s="134"/>
      <c r="T530" s="134"/>
      <c r="U530" s="134"/>
      <c r="V530" s="134"/>
      <c r="W530" s="134"/>
      <c r="X530" s="134"/>
      <c r="Y530" s="134"/>
    </row>
    <row r="531" ht="22.5" customHeight="1">
      <c r="A531" s="186" t="str">
        <f>'PROP DAILY PNL'!A698</f>
        <v/>
      </c>
      <c r="B531" s="381"/>
      <c r="C531" s="374">
        <f>$B531*'PERCENTAGE SHARING'!C492</f>
        <v>0</v>
      </c>
      <c r="D531" s="374">
        <f>$B531*'PERCENTAGE SHARING'!D492</f>
        <v>0</v>
      </c>
      <c r="E531" s="374">
        <f>$B531*'PERCENTAGE SHARING'!E492</f>
        <v>0</v>
      </c>
      <c r="F531" s="374">
        <f>$B531*'PERCENTAGE SHARING'!F492</f>
        <v>0</v>
      </c>
      <c r="G531" s="374">
        <f>$B531*'PERCENTAGE SHARING'!G492</f>
        <v>0</v>
      </c>
      <c r="H531" s="374">
        <f>$B531*'PERCENTAGE SHARING'!H492</f>
        <v>0</v>
      </c>
      <c r="I531" s="374">
        <f>$B531*'PERCENTAGE SHARING'!I492</f>
        <v>0</v>
      </c>
      <c r="J531" s="374">
        <f>$B531*'PERCENTAGE SHARING'!J492</f>
        <v>0</v>
      </c>
      <c r="K531" s="374">
        <f>$B531*'PERCENTAGE SHARING'!K492</f>
        <v>0</v>
      </c>
      <c r="L531" s="374">
        <f>$B531*'PERCENTAGE SHARING'!L492</f>
        <v>0</v>
      </c>
      <c r="M531" s="374">
        <f>$B531*'PERCENTAGE SHARING'!M492</f>
        <v>0</v>
      </c>
      <c r="N531" s="374">
        <f>$B531*'PERCENTAGE SHARING'!N492</f>
        <v>0</v>
      </c>
      <c r="O531" s="375">
        <f>$B531*'PERCENTAGE SHARING'!O492</f>
        <v>0</v>
      </c>
      <c r="P531" s="375">
        <f>$B531*'PERCENTAGE SHARING'!P492</f>
        <v>0</v>
      </c>
      <c r="Q531" s="375">
        <f>$B531*'PERCENTAGE SHARING'!Q492</f>
        <v>0</v>
      </c>
      <c r="R531" s="375">
        <f>$B531*'PERCENTAGE SHARING'!R492</f>
        <v>0</v>
      </c>
      <c r="S531" s="134"/>
      <c r="T531" s="134"/>
      <c r="U531" s="134"/>
      <c r="V531" s="134"/>
      <c r="W531" s="134"/>
      <c r="X531" s="134"/>
      <c r="Y531" s="134"/>
    </row>
    <row r="532" ht="22.5" customHeight="1">
      <c r="A532" s="186" t="str">
        <f>'PROP DAILY PNL'!A699</f>
        <v/>
      </c>
      <c r="B532" s="381"/>
      <c r="C532" s="374">
        <f>$B532*'PERCENTAGE SHARING'!C493</f>
        <v>0</v>
      </c>
      <c r="D532" s="374">
        <f>$B532*'PERCENTAGE SHARING'!D493</f>
        <v>0</v>
      </c>
      <c r="E532" s="374">
        <f>$B532*'PERCENTAGE SHARING'!E493</f>
        <v>0</v>
      </c>
      <c r="F532" s="374">
        <f>$B532*'PERCENTAGE SHARING'!F493</f>
        <v>0</v>
      </c>
      <c r="G532" s="374">
        <f>$B532*'PERCENTAGE SHARING'!G493</f>
        <v>0</v>
      </c>
      <c r="H532" s="374">
        <f>$B532*'PERCENTAGE SHARING'!H493</f>
        <v>0</v>
      </c>
      <c r="I532" s="374">
        <f>$B532*'PERCENTAGE SHARING'!I493</f>
        <v>0</v>
      </c>
      <c r="J532" s="374">
        <f>$B532*'PERCENTAGE SHARING'!J493</f>
        <v>0</v>
      </c>
      <c r="K532" s="374">
        <f>$B532*'PERCENTAGE SHARING'!K493</f>
        <v>0</v>
      </c>
      <c r="L532" s="374">
        <f>$B532*'PERCENTAGE SHARING'!L493</f>
        <v>0</v>
      </c>
      <c r="M532" s="374">
        <f>$B532*'PERCENTAGE SHARING'!M493</f>
        <v>0</v>
      </c>
      <c r="N532" s="374">
        <f>$B532*'PERCENTAGE SHARING'!N493</f>
        <v>0</v>
      </c>
      <c r="O532" s="375">
        <f>$B532*'PERCENTAGE SHARING'!O493</f>
        <v>0</v>
      </c>
      <c r="P532" s="375">
        <f>$B532*'PERCENTAGE SHARING'!P493</f>
        <v>0</v>
      </c>
      <c r="Q532" s="375">
        <f>$B532*'PERCENTAGE SHARING'!Q493</f>
        <v>0</v>
      </c>
      <c r="R532" s="375">
        <f>$B532*'PERCENTAGE SHARING'!R493</f>
        <v>0</v>
      </c>
      <c r="S532" s="134"/>
      <c r="T532" s="134"/>
      <c r="U532" s="134"/>
      <c r="V532" s="134"/>
      <c r="W532" s="134"/>
      <c r="X532" s="134"/>
      <c r="Y532" s="134"/>
    </row>
    <row r="533" ht="22.5" customHeight="1">
      <c r="A533" s="186" t="str">
        <f>'PROP DAILY PNL'!A700</f>
        <v/>
      </c>
      <c r="B533" s="381"/>
      <c r="C533" s="374">
        <f>$B533*'PERCENTAGE SHARING'!C494</f>
        <v>0</v>
      </c>
      <c r="D533" s="374">
        <f>$B533*'PERCENTAGE SHARING'!D494</f>
        <v>0</v>
      </c>
      <c r="E533" s="374">
        <f>$B533*'PERCENTAGE SHARING'!E494</f>
        <v>0</v>
      </c>
      <c r="F533" s="374">
        <f>$B533*'PERCENTAGE SHARING'!F494</f>
        <v>0</v>
      </c>
      <c r="G533" s="374">
        <f>$B533*'PERCENTAGE SHARING'!G494</f>
        <v>0</v>
      </c>
      <c r="H533" s="374">
        <f>$B533*'PERCENTAGE SHARING'!H494</f>
        <v>0</v>
      </c>
      <c r="I533" s="374">
        <f>$B533*'PERCENTAGE SHARING'!I494</f>
        <v>0</v>
      </c>
      <c r="J533" s="374">
        <f>$B533*'PERCENTAGE SHARING'!J494</f>
        <v>0</v>
      </c>
      <c r="K533" s="374">
        <f>$B533*'PERCENTAGE SHARING'!K494</f>
        <v>0</v>
      </c>
      <c r="L533" s="374">
        <f>$B533*'PERCENTAGE SHARING'!L494</f>
        <v>0</v>
      </c>
      <c r="M533" s="374">
        <f>$B533*'PERCENTAGE SHARING'!M494</f>
        <v>0</v>
      </c>
      <c r="N533" s="374">
        <f>$B533*'PERCENTAGE SHARING'!N494</f>
        <v>0</v>
      </c>
      <c r="O533" s="375">
        <f>$B533*'PERCENTAGE SHARING'!O494</f>
        <v>0</v>
      </c>
      <c r="P533" s="375">
        <f>$B533*'PERCENTAGE SHARING'!P494</f>
        <v>0</v>
      </c>
      <c r="Q533" s="375">
        <f>$B533*'PERCENTAGE SHARING'!Q494</f>
        <v>0</v>
      </c>
      <c r="R533" s="375">
        <f>$B533*'PERCENTAGE SHARING'!R494</f>
        <v>0</v>
      </c>
      <c r="S533" s="134"/>
      <c r="T533" s="134"/>
      <c r="U533" s="134"/>
      <c r="V533" s="134"/>
      <c r="W533" s="134"/>
      <c r="X533" s="134"/>
      <c r="Y533" s="134"/>
    </row>
    <row r="534" ht="22.5" customHeight="1">
      <c r="A534" s="186" t="str">
        <f>'PROP DAILY PNL'!A701</f>
        <v/>
      </c>
      <c r="B534" s="381"/>
      <c r="C534" s="374">
        <f>$B534*'PERCENTAGE SHARING'!C495</f>
        <v>0</v>
      </c>
      <c r="D534" s="374">
        <f>$B534*'PERCENTAGE SHARING'!D495</f>
        <v>0</v>
      </c>
      <c r="E534" s="374">
        <f>$B534*'PERCENTAGE SHARING'!E495</f>
        <v>0</v>
      </c>
      <c r="F534" s="374">
        <f>$B534*'PERCENTAGE SHARING'!F495</f>
        <v>0</v>
      </c>
      <c r="G534" s="374">
        <f>$B534*'PERCENTAGE SHARING'!G495</f>
        <v>0</v>
      </c>
      <c r="H534" s="374">
        <f>$B534*'PERCENTAGE SHARING'!H495</f>
        <v>0</v>
      </c>
      <c r="I534" s="374">
        <f>$B534*'PERCENTAGE SHARING'!I495</f>
        <v>0</v>
      </c>
      <c r="J534" s="374">
        <f>$B534*'PERCENTAGE SHARING'!J495</f>
        <v>0</v>
      </c>
      <c r="K534" s="374">
        <f>$B534*'PERCENTAGE SHARING'!K495</f>
        <v>0</v>
      </c>
      <c r="L534" s="374">
        <f>$B534*'PERCENTAGE SHARING'!L495</f>
        <v>0</v>
      </c>
      <c r="M534" s="374">
        <f>$B534*'PERCENTAGE SHARING'!M495</f>
        <v>0</v>
      </c>
      <c r="N534" s="374">
        <f>$B534*'PERCENTAGE SHARING'!N495</f>
        <v>0</v>
      </c>
      <c r="O534" s="375">
        <f>$B534*'PERCENTAGE SHARING'!O495</f>
        <v>0</v>
      </c>
      <c r="P534" s="375">
        <f>$B534*'PERCENTAGE SHARING'!P495</f>
        <v>0</v>
      </c>
      <c r="Q534" s="375">
        <f>$B534*'PERCENTAGE SHARING'!Q495</f>
        <v>0</v>
      </c>
      <c r="R534" s="375">
        <f>$B534*'PERCENTAGE SHARING'!R495</f>
        <v>0</v>
      </c>
      <c r="S534" s="134"/>
      <c r="T534" s="134"/>
      <c r="U534" s="134"/>
      <c r="V534" s="134"/>
      <c r="W534" s="134"/>
      <c r="X534" s="134"/>
      <c r="Y534" s="134"/>
    </row>
    <row r="535" ht="22.5" customHeight="1">
      <c r="A535" s="186" t="str">
        <f>'PROP DAILY PNL'!A702</f>
        <v/>
      </c>
      <c r="B535" s="381"/>
      <c r="C535" s="374">
        <f>$B535*'PERCENTAGE SHARING'!C496</f>
        <v>0</v>
      </c>
      <c r="D535" s="374">
        <f>$B535*'PERCENTAGE SHARING'!D496</f>
        <v>0</v>
      </c>
      <c r="E535" s="374">
        <f>$B535*'PERCENTAGE SHARING'!E496</f>
        <v>0</v>
      </c>
      <c r="F535" s="374">
        <f>$B535*'PERCENTAGE SHARING'!F496</f>
        <v>0</v>
      </c>
      <c r="G535" s="374">
        <f>$B535*'PERCENTAGE SHARING'!G496</f>
        <v>0</v>
      </c>
      <c r="H535" s="374">
        <f>$B535*'PERCENTAGE SHARING'!H496</f>
        <v>0</v>
      </c>
      <c r="I535" s="374">
        <f>$B535*'PERCENTAGE SHARING'!I496</f>
        <v>0</v>
      </c>
      <c r="J535" s="374">
        <f>$B535*'PERCENTAGE SHARING'!J496</f>
        <v>0</v>
      </c>
      <c r="K535" s="374">
        <f>$B535*'PERCENTAGE SHARING'!K496</f>
        <v>0</v>
      </c>
      <c r="L535" s="374">
        <f>$B535*'PERCENTAGE SHARING'!L496</f>
        <v>0</v>
      </c>
      <c r="M535" s="374">
        <f>$B535*'PERCENTAGE SHARING'!M496</f>
        <v>0</v>
      </c>
      <c r="N535" s="374">
        <f>$B535*'PERCENTAGE SHARING'!N496</f>
        <v>0</v>
      </c>
      <c r="O535" s="375">
        <f>$B535*'PERCENTAGE SHARING'!O496</f>
        <v>0</v>
      </c>
      <c r="P535" s="375">
        <f>$B535*'PERCENTAGE SHARING'!P496</f>
        <v>0</v>
      </c>
      <c r="Q535" s="375">
        <f>$B535*'PERCENTAGE SHARING'!Q496</f>
        <v>0</v>
      </c>
      <c r="R535" s="375">
        <f>$B535*'PERCENTAGE SHARING'!R496</f>
        <v>0</v>
      </c>
      <c r="S535" s="134"/>
      <c r="T535" s="134"/>
      <c r="U535" s="134"/>
      <c r="V535" s="134"/>
      <c r="W535" s="134"/>
      <c r="X535" s="134"/>
      <c r="Y535" s="134"/>
    </row>
    <row r="536" ht="22.5" customHeight="1">
      <c r="A536" s="186" t="str">
        <f>'PROP DAILY PNL'!A703</f>
        <v/>
      </c>
      <c r="B536" s="381"/>
      <c r="C536" s="374">
        <f>$B536*'PERCENTAGE SHARING'!C497</f>
        <v>0</v>
      </c>
      <c r="D536" s="374">
        <f>$B536*'PERCENTAGE SHARING'!D497</f>
        <v>0</v>
      </c>
      <c r="E536" s="374">
        <f>$B536*'PERCENTAGE SHARING'!E497</f>
        <v>0</v>
      </c>
      <c r="F536" s="374">
        <f>$B536*'PERCENTAGE SHARING'!F497</f>
        <v>0</v>
      </c>
      <c r="G536" s="374">
        <f>$B536*'PERCENTAGE SHARING'!G497</f>
        <v>0</v>
      </c>
      <c r="H536" s="374">
        <f>$B536*'PERCENTAGE SHARING'!H497</f>
        <v>0</v>
      </c>
      <c r="I536" s="374">
        <f>$B536*'PERCENTAGE SHARING'!I497</f>
        <v>0</v>
      </c>
      <c r="J536" s="374">
        <f>$B536*'PERCENTAGE SHARING'!J497</f>
        <v>0</v>
      </c>
      <c r="K536" s="374">
        <f>$B536*'PERCENTAGE SHARING'!K497</f>
        <v>0</v>
      </c>
      <c r="L536" s="374">
        <f>$B536*'PERCENTAGE SHARING'!L497</f>
        <v>0</v>
      </c>
      <c r="M536" s="374">
        <f>$B536*'PERCENTAGE SHARING'!M497</f>
        <v>0</v>
      </c>
      <c r="N536" s="374">
        <f>$B536*'PERCENTAGE SHARING'!N497</f>
        <v>0</v>
      </c>
      <c r="O536" s="375">
        <f>$B536*'PERCENTAGE SHARING'!O497</f>
        <v>0</v>
      </c>
      <c r="P536" s="375">
        <f>$B536*'PERCENTAGE SHARING'!P497</f>
        <v>0</v>
      </c>
      <c r="Q536" s="375">
        <f>$B536*'PERCENTAGE SHARING'!Q497</f>
        <v>0</v>
      </c>
      <c r="R536" s="375">
        <f>$B536*'PERCENTAGE SHARING'!R497</f>
        <v>0</v>
      </c>
      <c r="S536" s="134"/>
      <c r="T536" s="134"/>
      <c r="U536" s="134"/>
      <c r="V536" s="134"/>
      <c r="W536" s="134"/>
      <c r="X536" s="134"/>
      <c r="Y536" s="134"/>
    </row>
    <row r="537" ht="22.5" customHeight="1">
      <c r="A537" s="186" t="str">
        <f>'PROP DAILY PNL'!A704</f>
        <v/>
      </c>
      <c r="B537" s="381"/>
      <c r="C537" s="374">
        <f>$B537*'PERCENTAGE SHARING'!C498</f>
        <v>0</v>
      </c>
      <c r="D537" s="374">
        <f>$B537*'PERCENTAGE SHARING'!D498</f>
        <v>0</v>
      </c>
      <c r="E537" s="374">
        <f>$B537*'PERCENTAGE SHARING'!E498</f>
        <v>0</v>
      </c>
      <c r="F537" s="374">
        <f>$B537*'PERCENTAGE SHARING'!F498</f>
        <v>0</v>
      </c>
      <c r="G537" s="374">
        <f>$B537*'PERCENTAGE SHARING'!G498</f>
        <v>0</v>
      </c>
      <c r="H537" s="374">
        <f>$B537*'PERCENTAGE SHARING'!H498</f>
        <v>0</v>
      </c>
      <c r="I537" s="374">
        <f>$B537*'PERCENTAGE SHARING'!I498</f>
        <v>0</v>
      </c>
      <c r="J537" s="374">
        <f>$B537*'PERCENTAGE SHARING'!J498</f>
        <v>0</v>
      </c>
      <c r="K537" s="374">
        <f>$B537*'PERCENTAGE SHARING'!K498</f>
        <v>0</v>
      </c>
      <c r="L537" s="374">
        <f>$B537*'PERCENTAGE SHARING'!L498</f>
        <v>0</v>
      </c>
      <c r="M537" s="374">
        <f>$B537*'PERCENTAGE SHARING'!M498</f>
        <v>0</v>
      </c>
      <c r="N537" s="374">
        <f>$B537*'PERCENTAGE SHARING'!N498</f>
        <v>0</v>
      </c>
      <c r="O537" s="375">
        <f>$B537*'PERCENTAGE SHARING'!O498</f>
        <v>0</v>
      </c>
      <c r="P537" s="375">
        <f>$B537*'PERCENTAGE SHARING'!P498</f>
        <v>0</v>
      </c>
      <c r="Q537" s="375">
        <f>$B537*'PERCENTAGE SHARING'!Q498</f>
        <v>0</v>
      </c>
      <c r="R537" s="375">
        <f>$B537*'PERCENTAGE SHARING'!R498</f>
        <v>0</v>
      </c>
      <c r="S537" s="134"/>
      <c r="T537" s="134"/>
      <c r="U537" s="134"/>
      <c r="V537" s="134"/>
      <c r="W537" s="134"/>
      <c r="X537" s="134"/>
      <c r="Y537" s="134"/>
    </row>
    <row r="538" ht="22.5" customHeight="1">
      <c r="A538" s="186" t="str">
        <f>'PROP DAILY PNL'!A705</f>
        <v/>
      </c>
      <c r="B538" s="381"/>
      <c r="C538" s="374">
        <f>$B538*'PERCENTAGE SHARING'!C499</f>
        <v>0</v>
      </c>
      <c r="D538" s="374">
        <f>$B538*'PERCENTAGE SHARING'!D499</f>
        <v>0</v>
      </c>
      <c r="E538" s="374">
        <f>$B538*'PERCENTAGE SHARING'!E499</f>
        <v>0</v>
      </c>
      <c r="F538" s="374">
        <f>$B538*'PERCENTAGE SHARING'!F499</f>
        <v>0</v>
      </c>
      <c r="G538" s="374">
        <f>$B538*'PERCENTAGE SHARING'!G499</f>
        <v>0</v>
      </c>
      <c r="H538" s="374">
        <f>$B538*'PERCENTAGE SHARING'!H499</f>
        <v>0</v>
      </c>
      <c r="I538" s="374">
        <f>$B538*'PERCENTAGE SHARING'!I499</f>
        <v>0</v>
      </c>
      <c r="J538" s="374">
        <f>$B538*'PERCENTAGE SHARING'!J499</f>
        <v>0</v>
      </c>
      <c r="K538" s="374">
        <f>$B538*'PERCENTAGE SHARING'!K499</f>
        <v>0</v>
      </c>
      <c r="L538" s="374">
        <f>$B538*'PERCENTAGE SHARING'!L499</f>
        <v>0</v>
      </c>
      <c r="M538" s="374">
        <f>$B538*'PERCENTAGE SHARING'!M499</f>
        <v>0</v>
      </c>
      <c r="N538" s="374">
        <f>$B538*'PERCENTAGE SHARING'!N499</f>
        <v>0</v>
      </c>
      <c r="O538" s="375">
        <f>$B538*'PERCENTAGE SHARING'!O499</f>
        <v>0</v>
      </c>
      <c r="P538" s="375">
        <f>$B538*'PERCENTAGE SHARING'!P499</f>
        <v>0</v>
      </c>
      <c r="Q538" s="375">
        <f>$B538*'PERCENTAGE SHARING'!Q499</f>
        <v>0</v>
      </c>
      <c r="R538" s="375">
        <f>$B538*'PERCENTAGE SHARING'!R499</f>
        <v>0</v>
      </c>
      <c r="S538" s="134"/>
      <c r="T538" s="134"/>
      <c r="U538" s="134"/>
      <c r="V538" s="134"/>
      <c r="W538" s="134"/>
      <c r="X538" s="134"/>
      <c r="Y538" s="134"/>
    </row>
    <row r="539" ht="22.5" customHeight="1">
      <c r="A539" s="186" t="str">
        <f>'PROP DAILY PNL'!A706</f>
        <v/>
      </c>
      <c r="B539" s="381"/>
      <c r="C539" s="374">
        <f>$B539*'PERCENTAGE SHARING'!C500</f>
        <v>0</v>
      </c>
      <c r="D539" s="374">
        <f>$B539*'PERCENTAGE SHARING'!D500</f>
        <v>0</v>
      </c>
      <c r="E539" s="374">
        <f>$B539*'PERCENTAGE SHARING'!E500</f>
        <v>0</v>
      </c>
      <c r="F539" s="374">
        <f>$B539*'PERCENTAGE SHARING'!F500</f>
        <v>0</v>
      </c>
      <c r="G539" s="374">
        <f>$B539*'PERCENTAGE SHARING'!G500</f>
        <v>0</v>
      </c>
      <c r="H539" s="374">
        <f>$B539*'PERCENTAGE SHARING'!H500</f>
        <v>0</v>
      </c>
      <c r="I539" s="374">
        <f>$B539*'PERCENTAGE SHARING'!I500</f>
        <v>0</v>
      </c>
      <c r="J539" s="374">
        <f>$B539*'PERCENTAGE SHARING'!J500</f>
        <v>0</v>
      </c>
      <c r="K539" s="374">
        <f>$B539*'PERCENTAGE SHARING'!K500</f>
        <v>0</v>
      </c>
      <c r="L539" s="374">
        <f>$B539*'PERCENTAGE SHARING'!L500</f>
        <v>0</v>
      </c>
      <c r="M539" s="374">
        <f>$B539*'PERCENTAGE SHARING'!M500</f>
        <v>0</v>
      </c>
      <c r="N539" s="374">
        <f>$B539*'PERCENTAGE SHARING'!N500</f>
        <v>0</v>
      </c>
      <c r="O539" s="375">
        <f>$B539*'PERCENTAGE SHARING'!O500</f>
        <v>0</v>
      </c>
      <c r="P539" s="375">
        <f>$B539*'PERCENTAGE SHARING'!P500</f>
        <v>0</v>
      </c>
      <c r="Q539" s="375">
        <f>$B539*'PERCENTAGE SHARING'!Q500</f>
        <v>0</v>
      </c>
      <c r="R539" s="375">
        <f>$B539*'PERCENTAGE SHARING'!R500</f>
        <v>0</v>
      </c>
      <c r="S539" s="134"/>
      <c r="T539" s="134"/>
      <c r="U539" s="134"/>
      <c r="V539" s="134"/>
      <c r="W539" s="134"/>
      <c r="X539" s="134"/>
      <c r="Y539" s="134"/>
    </row>
    <row r="540" ht="22.5" customHeight="1">
      <c r="A540" s="186" t="str">
        <f>'PROP DAILY PNL'!A707</f>
        <v/>
      </c>
      <c r="B540" s="381"/>
      <c r="C540" s="374">
        <f>$B540*'PERCENTAGE SHARING'!C501</f>
        <v>0</v>
      </c>
      <c r="D540" s="374">
        <f>$B540*'PERCENTAGE SHARING'!D501</f>
        <v>0</v>
      </c>
      <c r="E540" s="374">
        <f>$B540*'PERCENTAGE SHARING'!E501</f>
        <v>0</v>
      </c>
      <c r="F540" s="374">
        <f>$B540*'PERCENTAGE SHARING'!F501</f>
        <v>0</v>
      </c>
      <c r="G540" s="374">
        <f>$B540*'PERCENTAGE SHARING'!G501</f>
        <v>0</v>
      </c>
      <c r="H540" s="374">
        <f>$B540*'PERCENTAGE SHARING'!H501</f>
        <v>0</v>
      </c>
      <c r="I540" s="374">
        <f>$B540*'PERCENTAGE SHARING'!I501</f>
        <v>0</v>
      </c>
      <c r="J540" s="374">
        <f>$B540*'PERCENTAGE SHARING'!J501</f>
        <v>0</v>
      </c>
      <c r="K540" s="374">
        <f>$B540*'PERCENTAGE SHARING'!K501</f>
        <v>0</v>
      </c>
      <c r="L540" s="374">
        <f>$B540*'PERCENTAGE SHARING'!L501</f>
        <v>0</v>
      </c>
      <c r="M540" s="374">
        <f>$B540*'PERCENTAGE SHARING'!M501</f>
        <v>0</v>
      </c>
      <c r="N540" s="374">
        <f>$B540*'PERCENTAGE SHARING'!N501</f>
        <v>0</v>
      </c>
      <c r="O540" s="375">
        <f>$B540*'PERCENTAGE SHARING'!O501</f>
        <v>0</v>
      </c>
      <c r="P540" s="375">
        <f>$B540*'PERCENTAGE SHARING'!P501</f>
        <v>0</v>
      </c>
      <c r="Q540" s="375">
        <f>$B540*'PERCENTAGE SHARING'!Q501</f>
        <v>0</v>
      </c>
      <c r="R540" s="375">
        <f>$B540*'PERCENTAGE SHARING'!R501</f>
        <v>0</v>
      </c>
      <c r="S540" s="134"/>
      <c r="T540" s="134"/>
      <c r="U540" s="134"/>
      <c r="V540" s="134"/>
      <c r="W540" s="134"/>
      <c r="X540" s="134"/>
      <c r="Y540" s="134"/>
    </row>
    <row r="541" ht="22.5" customHeight="1">
      <c r="A541" s="186" t="str">
        <f>'PROP DAILY PNL'!A708</f>
        <v/>
      </c>
      <c r="B541" s="381"/>
      <c r="C541" s="374">
        <f>$B541*'PERCENTAGE SHARING'!C502</f>
        <v>0</v>
      </c>
      <c r="D541" s="374">
        <f>$B541*'PERCENTAGE SHARING'!D502</f>
        <v>0</v>
      </c>
      <c r="E541" s="374">
        <f>$B541*'PERCENTAGE SHARING'!E502</f>
        <v>0</v>
      </c>
      <c r="F541" s="374">
        <f>$B541*'PERCENTAGE SHARING'!F502</f>
        <v>0</v>
      </c>
      <c r="G541" s="374">
        <f>$B541*'PERCENTAGE SHARING'!G502</f>
        <v>0</v>
      </c>
      <c r="H541" s="374">
        <f>$B541*'PERCENTAGE SHARING'!H502</f>
        <v>0</v>
      </c>
      <c r="I541" s="374">
        <f>$B541*'PERCENTAGE SHARING'!I502</f>
        <v>0</v>
      </c>
      <c r="J541" s="374">
        <f>$B541*'PERCENTAGE SHARING'!J502</f>
        <v>0</v>
      </c>
      <c r="K541" s="374">
        <f>$B541*'PERCENTAGE SHARING'!K502</f>
        <v>0</v>
      </c>
      <c r="L541" s="374">
        <f>$B541*'PERCENTAGE SHARING'!L502</f>
        <v>0</v>
      </c>
      <c r="M541" s="374">
        <f>$B541*'PERCENTAGE SHARING'!M502</f>
        <v>0</v>
      </c>
      <c r="N541" s="374">
        <f>$B541*'PERCENTAGE SHARING'!N502</f>
        <v>0</v>
      </c>
      <c r="O541" s="375">
        <f>$B541*'PERCENTAGE SHARING'!O502</f>
        <v>0</v>
      </c>
      <c r="P541" s="375">
        <f>$B541*'PERCENTAGE SHARING'!P502</f>
        <v>0</v>
      </c>
      <c r="Q541" s="375">
        <f>$B541*'PERCENTAGE SHARING'!Q502</f>
        <v>0</v>
      </c>
      <c r="R541" s="375">
        <f>$B541*'PERCENTAGE SHARING'!R502</f>
        <v>0</v>
      </c>
      <c r="S541" s="134"/>
      <c r="T541" s="134"/>
      <c r="U541" s="134"/>
      <c r="V541" s="134"/>
      <c r="W541" s="134"/>
      <c r="X541" s="134"/>
      <c r="Y541" s="134"/>
    </row>
    <row r="542" ht="22.5" customHeight="1">
      <c r="A542" s="186" t="str">
        <f>'PROP DAILY PNL'!A709</f>
        <v/>
      </c>
      <c r="B542" s="381"/>
      <c r="C542" s="374">
        <f>$B542*'PERCENTAGE SHARING'!C503</f>
        <v>0</v>
      </c>
      <c r="D542" s="374">
        <f>$B542*'PERCENTAGE SHARING'!D503</f>
        <v>0</v>
      </c>
      <c r="E542" s="374">
        <f>$B542*'PERCENTAGE SHARING'!E503</f>
        <v>0</v>
      </c>
      <c r="F542" s="374">
        <f>$B542*'PERCENTAGE SHARING'!F503</f>
        <v>0</v>
      </c>
      <c r="G542" s="374">
        <f>$B542*'PERCENTAGE SHARING'!G503</f>
        <v>0</v>
      </c>
      <c r="H542" s="374">
        <f>$B542*'PERCENTAGE SHARING'!H503</f>
        <v>0</v>
      </c>
      <c r="I542" s="374">
        <f>$B542*'PERCENTAGE SHARING'!I503</f>
        <v>0</v>
      </c>
      <c r="J542" s="374">
        <f>$B542*'PERCENTAGE SHARING'!J503</f>
        <v>0</v>
      </c>
      <c r="K542" s="374">
        <f>$B542*'PERCENTAGE SHARING'!K503</f>
        <v>0</v>
      </c>
      <c r="L542" s="374">
        <f>$B542*'PERCENTAGE SHARING'!L503</f>
        <v>0</v>
      </c>
      <c r="M542" s="374">
        <f>$B542*'PERCENTAGE SHARING'!M503</f>
        <v>0</v>
      </c>
      <c r="N542" s="374">
        <f>$B542*'PERCENTAGE SHARING'!N503</f>
        <v>0</v>
      </c>
      <c r="O542" s="375">
        <f>$B542*'PERCENTAGE SHARING'!O503</f>
        <v>0</v>
      </c>
      <c r="P542" s="375">
        <f>$B542*'PERCENTAGE SHARING'!P503</f>
        <v>0</v>
      </c>
      <c r="Q542" s="375">
        <f>$B542*'PERCENTAGE SHARING'!Q503</f>
        <v>0</v>
      </c>
      <c r="R542" s="375">
        <f>$B542*'PERCENTAGE SHARING'!R503</f>
        <v>0</v>
      </c>
      <c r="S542" s="134"/>
      <c r="T542" s="134"/>
      <c r="U542" s="134"/>
      <c r="V542" s="134"/>
      <c r="W542" s="134"/>
      <c r="X542" s="134"/>
      <c r="Y542" s="134"/>
    </row>
    <row r="543" ht="22.5" customHeight="1">
      <c r="A543" s="186" t="str">
        <f>'PROP DAILY PNL'!A710</f>
        <v/>
      </c>
      <c r="B543" s="381"/>
      <c r="C543" s="374">
        <f>$B543*'PERCENTAGE SHARING'!C504</f>
        <v>0</v>
      </c>
      <c r="D543" s="374">
        <f>$B543*'PERCENTAGE SHARING'!D504</f>
        <v>0</v>
      </c>
      <c r="E543" s="374">
        <f>$B543*'PERCENTAGE SHARING'!E504</f>
        <v>0</v>
      </c>
      <c r="F543" s="374">
        <f>$B543*'PERCENTAGE SHARING'!F504</f>
        <v>0</v>
      </c>
      <c r="G543" s="374">
        <f>$B543*'PERCENTAGE SHARING'!G504</f>
        <v>0</v>
      </c>
      <c r="H543" s="374">
        <f>$B543*'PERCENTAGE SHARING'!H504</f>
        <v>0</v>
      </c>
      <c r="I543" s="374">
        <f>$B543*'PERCENTAGE SHARING'!I504</f>
        <v>0</v>
      </c>
      <c r="J543" s="374">
        <f>$B543*'PERCENTAGE SHARING'!J504</f>
        <v>0</v>
      </c>
      <c r="K543" s="374">
        <f>$B543*'PERCENTAGE SHARING'!K504</f>
        <v>0</v>
      </c>
      <c r="L543" s="374">
        <f>$B543*'PERCENTAGE SHARING'!L504</f>
        <v>0</v>
      </c>
      <c r="M543" s="374">
        <f>$B543*'PERCENTAGE SHARING'!M504</f>
        <v>0</v>
      </c>
      <c r="N543" s="374">
        <f>$B543*'PERCENTAGE SHARING'!N504</f>
        <v>0</v>
      </c>
      <c r="O543" s="375">
        <f>$B543*'PERCENTAGE SHARING'!O504</f>
        <v>0</v>
      </c>
      <c r="P543" s="375">
        <f>$B543*'PERCENTAGE SHARING'!P504</f>
        <v>0</v>
      </c>
      <c r="Q543" s="375">
        <f>$B543*'PERCENTAGE SHARING'!Q504</f>
        <v>0</v>
      </c>
      <c r="R543" s="375">
        <f>$B543*'PERCENTAGE SHARING'!R504</f>
        <v>0</v>
      </c>
      <c r="S543" s="134"/>
      <c r="T543" s="134"/>
      <c r="U543" s="134"/>
      <c r="V543" s="134"/>
      <c r="W543" s="134"/>
      <c r="X543" s="134"/>
      <c r="Y543" s="134"/>
    </row>
    <row r="544" ht="22.5" customHeight="1">
      <c r="A544" s="186" t="str">
        <f>'PROP DAILY PNL'!A711</f>
        <v/>
      </c>
      <c r="B544" s="381"/>
      <c r="C544" s="374">
        <f>$B544*'PERCENTAGE SHARING'!C505</f>
        <v>0</v>
      </c>
      <c r="D544" s="374">
        <f>$B544*'PERCENTAGE SHARING'!D505</f>
        <v>0</v>
      </c>
      <c r="E544" s="374">
        <f>$B544*'PERCENTAGE SHARING'!E505</f>
        <v>0</v>
      </c>
      <c r="F544" s="374">
        <f>$B544*'PERCENTAGE SHARING'!F505</f>
        <v>0</v>
      </c>
      <c r="G544" s="374">
        <f>$B544*'PERCENTAGE SHARING'!G505</f>
        <v>0</v>
      </c>
      <c r="H544" s="374">
        <f>$B544*'PERCENTAGE SHARING'!H505</f>
        <v>0</v>
      </c>
      <c r="I544" s="374">
        <f>$B544*'PERCENTAGE SHARING'!I505</f>
        <v>0</v>
      </c>
      <c r="J544" s="374">
        <f>$B544*'PERCENTAGE SHARING'!J505</f>
        <v>0</v>
      </c>
      <c r="K544" s="374">
        <f>$B544*'PERCENTAGE SHARING'!K505</f>
        <v>0</v>
      </c>
      <c r="L544" s="374">
        <f>$B544*'PERCENTAGE SHARING'!L505</f>
        <v>0</v>
      </c>
      <c r="M544" s="374">
        <f>$B544*'PERCENTAGE SHARING'!M505</f>
        <v>0</v>
      </c>
      <c r="N544" s="374">
        <f>$B544*'PERCENTAGE SHARING'!N505</f>
        <v>0</v>
      </c>
      <c r="O544" s="375">
        <f>$B544*'PERCENTAGE SHARING'!O505</f>
        <v>0</v>
      </c>
      <c r="P544" s="375">
        <f>$B544*'PERCENTAGE SHARING'!P505</f>
        <v>0</v>
      </c>
      <c r="Q544" s="375">
        <f>$B544*'PERCENTAGE SHARING'!Q505</f>
        <v>0</v>
      </c>
      <c r="R544" s="375">
        <f>$B544*'PERCENTAGE SHARING'!R505</f>
        <v>0</v>
      </c>
      <c r="S544" s="134"/>
      <c r="T544" s="134"/>
      <c r="U544" s="134"/>
      <c r="V544" s="134"/>
      <c r="W544" s="134"/>
      <c r="X544" s="134"/>
      <c r="Y544" s="134"/>
    </row>
    <row r="545" ht="22.5" customHeight="1">
      <c r="A545" s="186" t="str">
        <f>'PROP DAILY PNL'!A712</f>
        <v/>
      </c>
      <c r="B545" s="381"/>
      <c r="C545" s="374">
        <f>$B545*'PERCENTAGE SHARING'!C506</f>
        <v>0</v>
      </c>
      <c r="D545" s="374">
        <f>$B545*'PERCENTAGE SHARING'!D506</f>
        <v>0</v>
      </c>
      <c r="E545" s="374">
        <f>$B545*'PERCENTAGE SHARING'!E506</f>
        <v>0</v>
      </c>
      <c r="F545" s="374">
        <f>$B545*'PERCENTAGE SHARING'!F506</f>
        <v>0</v>
      </c>
      <c r="G545" s="374">
        <f>$B545*'PERCENTAGE SHARING'!G506</f>
        <v>0</v>
      </c>
      <c r="H545" s="374">
        <f>$B545*'PERCENTAGE SHARING'!H506</f>
        <v>0</v>
      </c>
      <c r="I545" s="374">
        <f>$B545*'PERCENTAGE SHARING'!I506</f>
        <v>0</v>
      </c>
      <c r="J545" s="374">
        <f>$B545*'PERCENTAGE SHARING'!J506</f>
        <v>0</v>
      </c>
      <c r="K545" s="374">
        <f>$B545*'PERCENTAGE SHARING'!K506</f>
        <v>0</v>
      </c>
      <c r="L545" s="374">
        <f>$B545*'PERCENTAGE SHARING'!L506</f>
        <v>0</v>
      </c>
      <c r="M545" s="374">
        <f>$B545*'PERCENTAGE SHARING'!M506</f>
        <v>0</v>
      </c>
      <c r="N545" s="374">
        <f>$B545*'PERCENTAGE SHARING'!N506</f>
        <v>0</v>
      </c>
      <c r="O545" s="375">
        <f>$B545*'PERCENTAGE SHARING'!O506</f>
        <v>0</v>
      </c>
      <c r="P545" s="375">
        <f>$B545*'PERCENTAGE SHARING'!P506</f>
        <v>0</v>
      </c>
      <c r="Q545" s="375">
        <f>$B545*'PERCENTAGE SHARING'!Q506</f>
        <v>0</v>
      </c>
      <c r="R545" s="375">
        <f>$B545*'PERCENTAGE SHARING'!R506</f>
        <v>0</v>
      </c>
      <c r="S545" s="134"/>
      <c r="T545" s="134"/>
      <c r="U545" s="134"/>
      <c r="V545" s="134"/>
      <c r="W545" s="134"/>
      <c r="X545" s="134"/>
      <c r="Y545" s="134"/>
    </row>
    <row r="546" ht="22.5" customHeight="1">
      <c r="A546" s="186" t="str">
        <f>'PROP DAILY PNL'!A713</f>
        <v/>
      </c>
      <c r="B546" s="381"/>
      <c r="C546" s="374">
        <f>$B546*'PERCENTAGE SHARING'!C507</f>
        <v>0</v>
      </c>
      <c r="D546" s="374">
        <f>$B546*'PERCENTAGE SHARING'!D507</f>
        <v>0</v>
      </c>
      <c r="E546" s="374">
        <f>$B546*'PERCENTAGE SHARING'!E507</f>
        <v>0</v>
      </c>
      <c r="F546" s="374">
        <f>$B546*'PERCENTAGE SHARING'!F507</f>
        <v>0</v>
      </c>
      <c r="G546" s="374">
        <f>$B546*'PERCENTAGE SHARING'!G507</f>
        <v>0</v>
      </c>
      <c r="H546" s="374">
        <f>$B546*'PERCENTAGE SHARING'!H507</f>
        <v>0</v>
      </c>
      <c r="I546" s="374">
        <f>$B546*'PERCENTAGE SHARING'!I507</f>
        <v>0</v>
      </c>
      <c r="J546" s="374">
        <f>$B546*'PERCENTAGE SHARING'!J507</f>
        <v>0</v>
      </c>
      <c r="K546" s="374">
        <f>$B546*'PERCENTAGE SHARING'!K507</f>
        <v>0</v>
      </c>
      <c r="L546" s="374">
        <f>$B546*'PERCENTAGE SHARING'!L507</f>
        <v>0</v>
      </c>
      <c r="M546" s="374">
        <f>$B546*'PERCENTAGE SHARING'!M507</f>
        <v>0</v>
      </c>
      <c r="N546" s="374">
        <f>$B546*'PERCENTAGE SHARING'!N507</f>
        <v>0</v>
      </c>
      <c r="O546" s="375">
        <f>$B546*'PERCENTAGE SHARING'!O507</f>
        <v>0</v>
      </c>
      <c r="P546" s="375">
        <f>$B546*'PERCENTAGE SHARING'!P507</f>
        <v>0</v>
      </c>
      <c r="Q546" s="375">
        <f>$B546*'PERCENTAGE SHARING'!Q507</f>
        <v>0</v>
      </c>
      <c r="R546" s="375">
        <f>$B546*'PERCENTAGE SHARING'!R507</f>
        <v>0</v>
      </c>
      <c r="S546" s="134"/>
      <c r="T546" s="134"/>
      <c r="U546" s="134"/>
      <c r="V546" s="134"/>
      <c r="W546" s="134"/>
      <c r="X546" s="134"/>
      <c r="Y546" s="134"/>
    </row>
    <row r="547" ht="22.5" customHeight="1">
      <c r="A547" s="186" t="str">
        <f>'PROP DAILY PNL'!A714</f>
        <v/>
      </c>
      <c r="B547" s="381"/>
      <c r="C547" s="374">
        <f>$B547*'PERCENTAGE SHARING'!C508</f>
        <v>0</v>
      </c>
      <c r="D547" s="374">
        <f>$B547*'PERCENTAGE SHARING'!D508</f>
        <v>0</v>
      </c>
      <c r="E547" s="374">
        <f>$B547*'PERCENTAGE SHARING'!E508</f>
        <v>0</v>
      </c>
      <c r="F547" s="374">
        <f>$B547*'PERCENTAGE SHARING'!F508</f>
        <v>0</v>
      </c>
      <c r="G547" s="374">
        <f>$B547*'PERCENTAGE SHARING'!G508</f>
        <v>0</v>
      </c>
      <c r="H547" s="374">
        <f>$B547*'PERCENTAGE SHARING'!H508</f>
        <v>0</v>
      </c>
      <c r="I547" s="374">
        <f>$B547*'PERCENTAGE SHARING'!I508</f>
        <v>0</v>
      </c>
      <c r="J547" s="374">
        <f>$B547*'PERCENTAGE SHARING'!J508</f>
        <v>0</v>
      </c>
      <c r="K547" s="374">
        <f>$B547*'PERCENTAGE SHARING'!K508</f>
        <v>0</v>
      </c>
      <c r="L547" s="374">
        <f>$B547*'PERCENTAGE SHARING'!L508</f>
        <v>0</v>
      </c>
      <c r="M547" s="374">
        <f>$B547*'PERCENTAGE SHARING'!M508</f>
        <v>0</v>
      </c>
      <c r="N547" s="374">
        <f>$B547*'PERCENTAGE SHARING'!N508</f>
        <v>0</v>
      </c>
      <c r="O547" s="375">
        <f>$B547*'PERCENTAGE SHARING'!O508</f>
        <v>0</v>
      </c>
      <c r="P547" s="375">
        <f>$B547*'PERCENTAGE SHARING'!P508</f>
        <v>0</v>
      </c>
      <c r="Q547" s="375">
        <f>$B547*'PERCENTAGE SHARING'!Q508</f>
        <v>0</v>
      </c>
      <c r="R547" s="375">
        <f>$B547*'PERCENTAGE SHARING'!R508</f>
        <v>0</v>
      </c>
      <c r="S547" s="134"/>
      <c r="T547" s="134"/>
      <c r="U547" s="134"/>
      <c r="V547" s="134"/>
      <c r="W547" s="134"/>
      <c r="X547" s="134"/>
      <c r="Y547" s="134"/>
    </row>
    <row r="548" ht="22.5" customHeight="1">
      <c r="A548" s="186" t="str">
        <f>'PROP DAILY PNL'!A715</f>
        <v/>
      </c>
      <c r="B548" s="381"/>
      <c r="C548" s="374">
        <f>$B548*'PERCENTAGE SHARING'!C509</f>
        <v>0</v>
      </c>
      <c r="D548" s="374">
        <f>$B548*'PERCENTAGE SHARING'!D509</f>
        <v>0</v>
      </c>
      <c r="E548" s="374">
        <f>$B548*'PERCENTAGE SHARING'!E509</f>
        <v>0</v>
      </c>
      <c r="F548" s="374">
        <f>$B548*'PERCENTAGE SHARING'!F509</f>
        <v>0</v>
      </c>
      <c r="G548" s="374">
        <f>$B548*'PERCENTAGE SHARING'!G509</f>
        <v>0</v>
      </c>
      <c r="H548" s="374">
        <f>$B548*'PERCENTAGE SHARING'!H509</f>
        <v>0</v>
      </c>
      <c r="I548" s="374">
        <f>$B548*'PERCENTAGE SHARING'!I509</f>
        <v>0</v>
      </c>
      <c r="J548" s="374">
        <f>$B548*'PERCENTAGE SHARING'!J509</f>
        <v>0</v>
      </c>
      <c r="K548" s="374">
        <f>$B548*'PERCENTAGE SHARING'!K509</f>
        <v>0</v>
      </c>
      <c r="L548" s="374">
        <f>$B548*'PERCENTAGE SHARING'!L509</f>
        <v>0</v>
      </c>
      <c r="M548" s="374">
        <f>$B548*'PERCENTAGE SHARING'!M509</f>
        <v>0</v>
      </c>
      <c r="N548" s="374">
        <f>$B548*'PERCENTAGE SHARING'!N509</f>
        <v>0</v>
      </c>
      <c r="O548" s="375">
        <f>$B548*'PERCENTAGE SHARING'!O509</f>
        <v>0</v>
      </c>
      <c r="P548" s="375">
        <f>$B548*'PERCENTAGE SHARING'!P509</f>
        <v>0</v>
      </c>
      <c r="Q548" s="375">
        <f>$B548*'PERCENTAGE SHARING'!Q509</f>
        <v>0</v>
      </c>
      <c r="R548" s="375">
        <f>$B548*'PERCENTAGE SHARING'!R509</f>
        <v>0</v>
      </c>
      <c r="S548" s="134"/>
      <c r="T548" s="134"/>
      <c r="U548" s="134"/>
      <c r="V548" s="134"/>
      <c r="W548" s="134"/>
      <c r="X548" s="134"/>
      <c r="Y548" s="134"/>
    </row>
    <row r="549" ht="22.5" customHeight="1">
      <c r="A549" s="186" t="str">
        <f>'PROP DAILY PNL'!A716</f>
        <v/>
      </c>
      <c r="B549" s="381"/>
      <c r="C549" s="374">
        <f>$B549*'PERCENTAGE SHARING'!C510</f>
        <v>0</v>
      </c>
      <c r="D549" s="374">
        <f>$B549*'PERCENTAGE SHARING'!D510</f>
        <v>0</v>
      </c>
      <c r="E549" s="374">
        <f>$B549*'PERCENTAGE SHARING'!E510</f>
        <v>0</v>
      </c>
      <c r="F549" s="374">
        <f>$B549*'PERCENTAGE SHARING'!F510</f>
        <v>0</v>
      </c>
      <c r="G549" s="374">
        <f>$B549*'PERCENTAGE SHARING'!G510</f>
        <v>0</v>
      </c>
      <c r="H549" s="374">
        <f>$B549*'PERCENTAGE SHARING'!H510</f>
        <v>0</v>
      </c>
      <c r="I549" s="374">
        <f>$B549*'PERCENTAGE SHARING'!I510</f>
        <v>0</v>
      </c>
      <c r="J549" s="374">
        <f>$B549*'PERCENTAGE SHARING'!J510</f>
        <v>0</v>
      </c>
      <c r="K549" s="374">
        <f>$B549*'PERCENTAGE SHARING'!K510</f>
        <v>0</v>
      </c>
      <c r="L549" s="374">
        <f>$B549*'PERCENTAGE SHARING'!L510</f>
        <v>0</v>
      </c>
      <c r="M549" s="374">
        <f>$B549*'PERCENTAGE SHARING'!M510</f>
        <v>0</v>
      </c>
      <c r="N549" s="374">
        <f>$B549*'PERCENTAGE SHARING'!N510</f>
        <v>0</v>
      </c>
      <c r="O549" s="375">
        <f>$B549*'PERCENTAGE SHARING'!O510</f>
        <v>0</v>
      </c>
      <c r="P549" s="375">
        <f>$B549*'PERCENTAGE SHARING'!P510</f>
        <v>0</v>
      </c>
      <c r="Q549" s="375">
        <f>$B549*'PERCENTAGE SHARING'!Q510</f>
        <v>0</v>
      </c>
      <c r="R549" s="375">
        <f>$B549*'PERCENTAGE SHARING'!R510</f>
        <v>0</v>
      </c>
      <c r="S549" s="134"/>
      <c r="T549" s="134"/>
      <c r="U549" s="134"/>
      <c r="V549" s="134"/>
      <c r="W549" s="134"/>
      <c r="X549" s="134"/>
      <c r="Y549" s="134"/>
    </row>
    <row r="550" ht="22.5" customHeight="1">
      <c r="A550" s="186" t="str">
        <f>'PROP DAILY PNL'!A717</f>
        <v/>
      </c>
      <c r="B550" s="381"/>
      <c r="C550" s="374">
        <f>$B550*'PERCENTAGE SHARING'!C511</f>
        <v>0</v>
      </c>
      <c r="D550" s="374">
        <f>$B550*'PERCENTAGE SHARING'!D511</f>
        <v>0</v>
      </c>
      <c r="E550" s="374">
        <f>$B550*'PERCENTAGE SHARING'!E511</f>
        <v>0</v>
      </c>
      <c r="F550" s="374">
        <f>$B550*'PERCENTAGE SHARING'!F511</f>
        <v>0</v>
      </c>
      <c r="G550" s="374">
        <f>$B550*'PERCENTAGE SHARING'!G511</f>
        <v>0</v>
      </c>
      <c r="H550" s="374">
        <f>$B550*'PERCENTAGE SHARING'!H511</f>
        <v>0</v>
      </c>
      <c r="I550" s="374">
        <f>$B550*'PERCENTAGE SHARING'!I511</f>
        <v>0</v>
      </c>
      <c r="J550" s="374">
        <f>$B550*'PERCENTAGE SHARING'!J511</f>
        <v>0</v>
      </c>
      <c r="K550" s="374">
        <f>$B550*'PERCENTAGE SHARING'!K511</f>
        <v>0</v>
      </c>
      <c r="L550" s="374">
        <f>$B550*'PERCENTAGE SHARING'!L511</f>
        <v>0</v>
      </c>
      <c r="M550" s="374">
        <f>$B550*'PERCENTAGE SHARING'!M511</f>
        <v>0</v>
      </c>
      <c r="N550" s="374">
        <f>$B550*'PERCENTAGE SHARING'!N511</f>
        <v>0</v>
      </c>
      <c r="O550" s="375">
        <f>$B550*'PERCENTAGE SHARING'!O511</f>
        <v>0</v>
      </c>
      <c r="P550" s="375">
        <f>$B550*'PERCENTAGE SHARING'!P511</f>
        <v>0</v>
      </c>
      <c r="Q550" s="375">
        <f>$B550*'PERCENTAGE SHARING'!Q511</f>
        <v>0</v>
      </c>
      <c r="R550" s="375">
        <f>$B550*'PERCENTAGE SHARING'!R511</f>
        <v>0</v>
      </c>
      <c r="S550" s="134"/>
      <c r="T550" s="134"/>
      <c r="U550" s="134"/>
      <c r="V550" s="134"/>
      <c r="W550" s="134"/>
      <c r="X550" s="134"/>
      <c r="Y550" s="134"/>
    </row>
    <row r="551" ht="22.5" customHeight="1">
      <c r="A551" s="186" t="str">
        <f>'PROP DAILY PNL'!A718</f>
        <v/>
      </c>
      <c r="B551" s="381"/>
      <c r="C551" s="374">
        <f>$B551*'PERCENTAGE SHARING'!C512</f>
        <v>0</v>
      </c>
      <c r="D551" s="374">
        <f>$B551*'PERCENTAGE SHARING'!D512</f>
        <v>0</v>
      </c>
      <c r="E551" s="374">
        <f>$B551*'PERCENTAGE SHARING'!E512</f>
        <v>0</v>
      </c>
      <c r="F551" s="374">
        <f>$B551*'PERCENTAGE SHARING'!F512</f>
        <v>0</v>
      </c>
      <c r="G551" s="374">
        <f>$B551*'PERCENTAGE SHARING'!G512</f>
        <v>0</v>
      </c>
      <c r="H551" s="374">
        <f>$B551*'PERCENTAGE SHARING'!H512</f>
        <v>0</v>
      </c>
      <c r="I551" s="374">
        <f>$B551*'PERCENTAGE SHARING'!I512</f>
        <v>0</v>
      </c>
      <c r="J551" s="374">
        <f>$B551*'PERCENTAGE SHARING'!J512</f>
        <v>0</v>
      </c>
      <c r="K551" s="374">
        <f>$B551*'PERCENTAGE SHARING'!K512</f>
        <v>0</v>
      </c>
      <c r="L551" s="374">
        <f>$B551*'PERCENTAGE SHARING'!L512</f>
        <v>0</v>
      </c>
      <c r="M551" s="374">
        <f>$B551*'PERCENTAGE SHARING'!M512</f>
        <v>0</v>
      </c>
      <c r="N551" s="374">
        <f>$B551*'PERCENTAGE SHARING'!N512</f>
        <v>0</v>
      </c>
      <c r="O551" s="375">
        <f>$B551*'PERCENTAGE SHARING'!O512</f>
        <v>0</v>
      </c>
      <c r="P551" s="375">
        <f>$B551*'PERCENTAGE SHARING'!P512</f>
        <v>0</v>
      </c>
      <c r="Q551" s="375">
        <f>$B551*'PERCENTAGE SHARING'!Q512</f>
        <v>0</v>
      </c>
      <c r="R551" s="375">
        <f>$B551*'PERCENTAGE SHARING'!R512</f>
        <v>0</v>
      </c>
      <c r="S551" s="134"/>
      <c r="T551" s="134"/>
      <c r="U551" s="134"/>
      <c r="V551" s="134"/>
      <c r="W551" s="134"/>
      <c r="X551" s="134"/>
      <c r="Y551" s="134"/>
    </row>
    <row r="552" ht="22.5" customHeight="1">
      <c r="A552" s="186" t="str">
        <f>'PROP DAILY PNL'!A719</f>
        <v/>
      </c>
      <c r="B552" s="381"/>
      <c r="C552" s="374">
        <f>$B552*'PERCENTAGE SHARING'!C513</f>
        <v>0</v>
      </c>
      <c r="D552" s="374">
        <f>$B552*'PERCENTAGE SHARING'!D513</f>
        <v>0</v>
      </c>
      <c r="E552" s="374">
        <f>$B552*'PERCENTAGE SHARING'!E513</f>
        <v>0</v>
      </c>
      <c r="F552" s="374">
        <f>$B552*'PERCENTAGE SHARING'!F513</f>
        <v>0</v>
      </c>
      <c r="G552" s="374">
        <f>$B552*'PERCENTAGE SHARING'!G513</f>
        <v>0</v>
      </c>
      <c r="H552" s="374">
        <f>$B552*'PERCENTAGE SHARING'!H513</f>
        <v>0</v>
      </c>
      <c r="I552" s="374">
        <f>$B552*'PERCENTAGE SHARING'!I513</f>
        <v>0</v>
      </c>
      <c r="J552" s="374">
        <f>$B552*'PERCENTAGE SHARING'!J513</f>
        <v>0</v>
      </c>
      <c r="K552" s="374">
        <f>$B552*'PERCENTAGE SHARING'!K513</f>
        <v>0</v>
      </c>
      <c r="L552" s="374">
        <f>$B552*'PERCENTAGE SHARING'!L513</f>
        <v>0</v>
      </c>
      <c r="M552" s="374">
        <f>$B552*'PERCENTAGE SHARING'!M513</f>
        <v>0</v>
      </c>
      <c r="N552" s="374">
        <f>$B552*'PERCENTAGE SHARING'!N513</f>
        <v>0</v>
      </c>
      <c r="O552" s="375">
        <f>$B552*'PERCENTAGE SHARING'!O513</f>
        <v>0</v>
      </c>
      <c r="P552" s="375">
        <f>$B552*'PERCENTAGE SHARING'!P513</f>
        <v>0</v>
      </c>
      <c r="Q552" s="375">
        <f>$B552*'PERCENTAGE SHARING'!Q513</f>
        <v>0</v>
      </c>
      <c r="R552" s="375">
        <f>$B552*'PERCENTAGE SHARING'!R513</f>
        <v>0</v>
      </c>
      <c r="S552" s="134"/>
      <c r="T552" s="134"/>
      <c r="U552" s="134"/>
      <c r="V552" s="134"/>
      <c r="W552" s="134"/>
      <c r="X552" s="134"/>
      <c r="Y552" s="134"/>
    </row>
    <row r="553" ht="22.5" customHeight="1">
      <c r="A553" s="186" t="str">
        <f>'PROP DAILY PNL'!A720</f>
        <v/>
      </c>
      <c r="B553" s="381"/>
      <c r="C553" s="374">
        <f>$B553*'PERCENTAGE SHARING'!C514</f>
        <v>0</v>
      </c>
      <c r="D553" s="374">
        <f>$B553*'PERCENTAGE SHARING'!D514</f>
        <v>0</v>
      </c>
      <c r="E553" s="374">
        <f>$B553*'PERCENTAGE SHARING'!E514</f>
        <v>0</v>
      </c>
      <c r="F553" s="374">
        <f>$B553*'PERCENTAGE SHARING'!F514</f>
        <v>0</v>
      </c>
      <c r="G553" s="374">
        <f>$B553*'PERCENTAGE SHARING'!G514</f>
        <v>0</v>
      </c>
      <c r="H553" s="374">
        <f>$B553*'PERCENTAGE SHARING'!H514</f>
        <v>0</v>
      </c>
      <c r="I553" s="374">
        <f>$B553*'PERCENTAGE SHARING'!I514</f>
        <v>0</v>
      </c>
      <c r="J553" s="374">
        <f>$B553*'PERCENTAGE SHARING'!J514</f>
        <v>0</v>
      </c>
      <c r="K553" s="374">
        <f>$B553*'PERCENTAGE SHARING'!K514</f>
        <v>0</v>
      </c>
      <c r="L553" s="374">
        <f>$B553*'PERCENTAGE SHARING'!L514</f>
        <v>0</v>
      </c>
      <c r="M553" s="374">
        <f>$B553*'PERCENTAGE SHARING'!M514</f>
        <v>0</v>
      </c>
      <c r="N553" s="374">
        <f>$B553*'PERCENTAGE SHARING'!N514</f>
        <v>0</v>
      </c>
      <c r="O553" s="375">
        <f>$B553*'PERCENTAGE SHARING'!O514</f>
        <v>0</v>
      </c>
      <c r="P553" s="375">
        <f>$B553*'PERCENTAGE SHARING'!P514</f>
        <v>0</v>
      </c>
      <c r="Q553" s="375">
        <f>$B553*'PERCENTAGE SHARING'!Q514</f>
        <v>0</v>
      </c>
      <c r="R553" s="375">
        <f>$B553*'PERCENTAGE SHARING'!R514</f>
        <v>0</v>
      </c>
      <c r="S553" s="134"/>
      <c r="T553" s="134"/>
      <c r="U553" s="134"/>
      <c r="V553" s="134"/>
      <c r="W553" s="134"/>
      <c r="X553" s="134"/>
      <c r="Y553" s="134"/>
    </row>
    <row r="554" ht="22.5" customHeight="1">
      <c r="A554" s="186" t="str">
        <f>'PROP DAILY PNL'!A721</f>
        <v/>
      </c>
      <c r="B554" s="381"/>
      <c r="C554" s="374">
        <f>$B554*'PERCENTAGE SHARING'!C515</f>
        <v>0</v>
      </c>
      <c r="D554" s="374">
        <f>$B554*'PERCENTAGE SHARING'!D515</f>
        <v>0</v>
      </c>
      <c r="E554" s="374">
        <f>$B554*'PERCENTAGE SHARING'!E515</f>
        <v>0</v>
      </c>
      <c r="F554" s="374">
        <f>$B554*'PERCENTAGE SHARING'!F515</f>
        <v>0</v>
      </c>
      <c r="G554" s="374">
        <f>$B554*'PERCENTAGE SHARING'!G515</f>
        <v>0</v>
      </c>
      <c r="H554" s="374">
        <f>$B554*'PERCENTAGE SHARING'!H515</f>
        <v>0</v>
      </c>
      <c r="I554" s="374">
        <f>$B554*'PERCENTAGE SHARING'!I515</f>
        <v>0</v>
      </c>
      <c r="J554" s="374">
        <f>$B554*'PERCENTAGE SHARING'!J515</f>
        <v>0</v>
      </c>
      <c r="K554" s="374">
        <f>$B554*'PERCENTAGE SHARING'!K515</f>
        <v>0</v>
      </c>
      <c r="L554" s="374">
        <f>$B554*'PERCENTAGE SHARING'!L515</f>
        <v>0</v>
      </c>
      <c r="M554" s="374">
        <f>$B554*'PERCENTAGE SHARING'!M515</f>
        <v>0</v>
      </c>
      <c r="N554" s="374">
        <f>$B554*'PERCENTAGE SHARING'!N515</f>
        <v>0</v>
      </c>
      <c r="O554" s="375">
        <f>$B554*'PERCENTAGE SHARING'!O515</f>
        <v>0</v>
      </c>
      <c r="P554" s="375">
        <f>$B554*'PERCENTAGE SHARING'!P515</f>
        <v>0</v>
      </c>
      <c r="Q554" s="375">
        <f>$B554*'PERCENTAGE SHARING'!Q515</f>
        <v>0</v>
      </c>
      <c r="R554" s="375">
        <f>$B554*'PERCENTAGE SHARING'!R515</f>
        <v>0</v>
      </c>
      <c r="S554" s="134"/>
      <c r="T554" s="134"/>
      <c r="U554" s="134"/>
      <c r="V554" s="134"/>
      <c r="W554" s="134"/>
      <c r="X554" s="134"/>
      <c r="Y554" s="134"/>
    </row>
    <row r="555" ht="22.5" customHeight="1">
      <c r="A555" s="186" t="str">
        <f>'PROP DAILY PNL'!A722</f>
        <v/>
      </c>
      <c r="B555" s="381"/>
      <c r="C555" s="374">
        <f>$B555*'PERCENTAGE SHARING'!C516</f>
        <v>0</v>
      </c>
      <c r="D555" s="374">
        <f>$B555*'PERCENTAGE SHARING'!D516</f>
        <v>0</v>
      </c>
      <c r="E555" s="374">
        <f>$B555*'PERCENTAGE SHARING'!E516</f>
        <v>0</v>
      </c>
      <c r="F555" s="374">
        <f>$B555*'PERCENTAGE SHARING'!F516</f>
        <v>0</v>
      </c>
      <c r="G555" s="374">
        <f>$B555*'PERCENTAGE SHARING'!G516</f>
        <v>0</v>
      </c>
      <c r="H555" s="374">
        <f>$B555*'PERCENTAGE SHARING'!H516</f>
        <v>0</v>
      </c>
      <c r="I555" s="374">
        <f>$B555*'PERCENTAGE SHARING'!I516</f>
        <v>0</v>
      </c>
      <c r="J555" s="374">
        <f>$B555*'PERCENTAGE SHARING'!J516</f>
        <v>0</v>
      </c>
      <c r="K555" s="374">
        <f>$B555*'PERCENTAGE SHARING'!K516</f>
        <v>0</v>
      </c>
      <c r="L555" s="374">
        <f>$B555*'PERCENTAGE SHARING'!L516</f>
        <v>0</v>
      </c>
      <c r="M555" s="374">
        <f>$B555*'PERCENTAGE SHARING'!M516</f>
        <v>0</v>
      </c>
      <c r="N555" s="374">
        <f>$B555*'PERCENTAGE SHARING'!N516</f>
        <v>0</v>
      </c>
      <c r="O555" s="375">
        <f>$B555*'PERCENTAGE SHARING'!O516</f>
        <v>0</v>
      </c>
      <c r="P555" s="375">
        <f>$B555*'PERCENTAGE SHARING'!P516</f>
        <v>0</v>
      </c>
      <c r="Q555" s="375">
        <f>$B555*'PERCENTAGE SHARING'!Q516</f>
        <v>0</v>
      </c>
      <c r="R555" s="375">
        <f>$B555*'PERCENTAGE SHARING'!R516</f>
        <v>0</v>
      </c>
      <c r="S555" s="134"/>
      <c r="T555" s="134"/>
      <c r="U555" s="134"/>
      <c r="V555" s="134"/>
      <c r="W555" s="134"/>
      <c r="X555" s="134"/>
      <c r="Y555" s="134"/>
    </row>
    <row r="556" ht="22.5" customHeight="1">
      <c r="A556" s="186" t="str">
        <f>'PROP DAILY PNL'!A723</f>
        <v/>
      </c>
      <c r="B556" s="381"/>
      <c r="C556" s="374">
        <f>$B556*'PERCENTAGE SHARING'!C517</f>
        <v>0</v>
      </c>
      <c r="D556" s="374">
        <f>$B556*'PERCENTAGE SHARING'!D517</f>
        <v>0</v>
      </c>
      <c r="E556" s="374">
        <f>$B556*'PERCENTAGE SHARING'!E517</f>
        <v>0</v>
      </c>
      <c r="F556" s="374">
        <f>$B556*'PERCENTAGE SHARING'!F517</f>
        <v>0</v>
      </c>
      <c r="G556" s="374">
        <f>$B556*'PERCENTAGE SHARING'!G517</f>
        <v>0</v>
      </c>
      <c r="H556" s="374">
        <f>$B556*'PERCENTAGE SHARING'!H517</f>
        <v>0</v>
      </c>
      <c r="I556" s="374">
        <f>$B556*'PERCENTAGE SHARING'!I517</f>
        <v>0</v>
      </c>
      <c r="J556" s="374">
        <f>$B556*'PERCENTAGE SHARING'!J517</f>
        <v>0</v>
      </c>
      <c r="K556" s="374">
        <f>$B556*'PERCENTAGE SHARING'!K517</f>
        <v>0</v>
      </c>
      <c r="L556" s="374">
        <f>$B556*'PERCENTAGE SHARING'!L517</f>
        <v>0</v>
      </c>
      <c r="M556" s="374">
        <f>$B556*'PERCENTAGE SHARING'!M517</f>
        <v>0</v>
      </c>
      <c r="N556" s="374">
        <f>$B556*'PERCENTAGE SHARING'!N517</f>
        <v>0</v>
      </c>
      <c r="O556" s="375">
        <f>$B556*'PERCENTAGE SHARING'!O517</f>
        <v>0</v>
      </c>
      <c r="P556" s="375">
        <f>$B556*'PERCENTAGE SHARING'!P517</f>
        <v>0</v>
      </c>
      <c r="Q556" s="375">
        <f>$B556*'PERCENTAGE SHARING'!Q517</f>
        <v>0</v>
      </c>
      <c r="R556" s="375">
        <f>$B556*'PERCENTAGE SHARING'!R517</f>
        <v>0</v>
      </c>
      <c r="S556" s="134"/>
      <c r="T556" s="134"/>
      <c r="U556" s="134"/>
      <c r="V556" s="134"/>
      <c r="W556" s="134"/>
      <c r="X556" s="134"/>
      <c r="Y556" s="134"/>
    </row>
    <row r="557" ht="22.5" customHeight="1">
      <c r="A557" s="186" t="str">
        <f>'PROP DAILY PNL'!A724</f>
        <v/>
      </c>
      <c r="B557" s="381"/>
      <c r="C557" s="374">
        <f>$B557*'PERCENTAGE SHARING'!C518</f>
        <v>0</v>
      </c>
      <c r="D557" s="374">
        <f>$B557*'PERCENTAGE SHARING'!D518</f>
        <v>0</v>
      </c>
      <c r="E557" s="374">
        <f>$B557*'PERCENTAGE SHARING'!E518</f>
        <v>0</v>
      </c>
      <c r="F557" s="374">
        <f>$B557*'PERCENTAGE SHARING'!F518</f>
        <v>0</v>
      </c>
      <c r="G557" s="374">
        <f>$B557*'PERCENTAGE SHARING'!G518</f>
        <v>0</v>
      </c>
      <c r="H557" s="374">
        <f>$B557*'PERCENTAGE SHARING'!H518</f>
        <v>0</v>
      </c>
      <c r="I557" s="374">
        <f>$B557*'PERCENTAGE SHARING'!I518</f>
        <v>0</v>
      </c>
      <c r="J557" s="374">
        <f>$B557*'PERCENTAGE SHARING'!J518</f>
        <v>0</v>
      </c>
      <c r="K557" s="374">
        <f>$B557*'PERCENTAGE SHARING'!K518</f>
        <v>0</v>
      </c>
      <c r="L557" s="374">
        <f>$B557*'PERCENTAGE SHARING'!L518</f>
        <v>0</v>
      </c>
      <c r="M557" s="374">
        <f>$B557*'PERCENTAGE SHARING'!M518</f>
        <v>0</v>
      </c>
      <c r="N557" s="374">
        <f>$B557*'PERCENTAGE SHARING'!N518</f>
        <v>0</v>
      </c>
      <c r="O557" s="375">
        <f>$B557*'PERCENTAGE SHARING'!O518</f>
        <v>0</v>
      </c>
      <c r="P557" s="375">
        <f>$B557*'PERCENTAGE SHARING'!P518</f>
        <v>0</v>
      </c>
      <c r="Q557" s="375">
        <f>$B557*'PERCENTAGE SHARING'!Q518</f>
        <v>0</v>
      </c>
      <c r="R557" s="375">
        <f>$B557*'PERCENTAGE SHARING'!R518</f>
        <v>0</v>
      </c>
      <c r="S557" s="134"/>
      <c r="T557" s="134"/>
      <c r="U557" s="134"/>
      <c r="V557" s="134"/>
      <c r="W557" s="134"/>
      <c r="X557" s="134"/>
      <c r="Y557" s="134"/>
    </row>
    <row r="558" ht="22.5" customHeight="1">
      <c r="A558" s="186" t="str">
        <f>'PROP DAILY PNL'!A725</f>
        <v/>
      </c>
      <c r="B558" s="381"/>
      <c r="C558" s="374">
        <f>$B558*'PERCENTAGE SHARING'!C519</f>
        <v>0</v>
      </c>
      <c r="D558" s="374">
        <f>$B558*'PERCENTAGE SHARING'!D519</f>
        <v>0</v>
      </c>
      <c r="E558" s="374">
        <f>$B558*'PERCENTAGE SHARING'!E519</f>
        <v>0</v>
      </c>
      <c r="F558" s="374">
        <f>$B558*'PERCENTAGE SHARING'!F519</f>
        <v>0</v>
      </c>
      <c r="G558" s="374">
        <f>$B558*'PERCENTAGE SHARING'!G519</f>
        <v>0</v>
      </c>
      <c r="H558" s="374">
        <f>$B558*'PERCENTAGE SHARING'!H519</f>
        <v>0</v>
      </c>
      <c r="I558" s="374">
        <f>$B558*'PERCENTAGE SHARING'!I519</f>
        <v>0</v>
      </c>
      <c r="J558" s="374">
        <f>$B558*'PERCENTAGE SHARING'!J519</f>
        <v>0</v>
      </c>
      <c r="K558" s="374">
        <f>$B558*'PERCENTAGE SHARING'!K519</f>
        <v>0</v>
      </c>
      <c r="L558" s="374">
        <f>$B558*'PERCENTAGE SHARING'!L519</f>
        <v>0</v>
      </c>
      <c r="M558" s="374">
        <f>$B558*'PERCENTAGE SHARING'!M519</f>
        <v>0</v>
      </c>
      <c r="N558" s="374">
        <f>$B558*'PERCENTAGE SHARING'!N519</f>
        <v>0</v>
      </c>
      <c r="O558" s="375">
        <f>$B558*'PERCENTAGE SHARING'!O519</f>
        <v>0</v>
      </c>
      <c r="P558" s="375">
        <f>$B558*'PERCENTAGE SHARING'!P519</f>
        <v>0</v>
      </c>
      <c r="Q558" s="375">
        <f>$B558*'PERCENTAGE SHARING'!Q519</f>
        <v>0</v>
      </c>
      <c r="R558" s="375">
        <f>$B558*'PERCENTAGE SHARING'!R519</f>
        <v>0</v>
      </c>
      <c r="S558" s="134"/>
      <c r="T558" s="134"/>
      <c r="U558" s="134"/>
      <c r="V558" s="134"/>
      <c r="W558" s="134"/>
      <c r="X558" s="134"/>
      <c r="Y558" s="134"/>
    </row>
    <row r="559" ht="22.5" customHeight="1">
      <c r="A559" s="186" t="str">
        <f>'PROP DAILY PNL'!A726</f>
        <v/>
      </c>
      <c r="B559" s="381"/>
      <c r="C559" s="374">
        <f>$B559*'PERCENTAGE SHARING'!C520</f>
        <v>0</v>
      </c>
      <c r="D559" s="374">
        <f>$B559*'PERCENTAGE SHARING'!D520</f>
        <v>0</v>
      </c>
      <c r="E559" s="374">
        <f>$B559*'PERCENTAGE SHARING'!E520</f>
        <v>0</v>
      </c>
      <c r="F559" s="374">
        <f>$B559*'PERCENTAGE SHARING'!F520</f>
        <v>0</v>
      </c>
      <c r="G559" s="374">
        <f>$B559*'PERCENTAGE SHARING'!G520</f>
        <v>0</v>
      </c>
      <c r="H559" s="374">
        <f>$B559*'PERCENTAGE SHARING'!H520</f>
        <v>0</v>
      </c>
      <c r="I559" s="374">
        <f>$B559*'PERCENTAGE SHARING'!I520</f>
        <v>0</v>
      </c>
      <c r="J559" s="374">
        <f>$B559*'PERCENTAGE SHARING'!J520</f>
        <v>0</v>
      </c>
      <c r="K559" s="374">
        <f>$B559*'PERCENTAGE SHARING'!K520</f>
        <v>0</v>
      </c>
      <c r="L559" s="374">
        <f>$B559*'PERCENTAGE SHARING'!L520</f>
        <v>0</v>
      </c>
      <c r="M559" s="374">
        <f>$B559*'PERCENTAGE SHARING'!M520</f>
        <v>0</v>
      </c>
      <c r="N559" s="374">
        <f>$B559*'PERCENTAGE SHARING'!N520</f>
        <v>0</v>
      </c>
      <c r="O559" s="375">
        <f>$B559*'PERCENTAGE SHARING'!O520</f>
        <v>0</v>
      </c>
      <c r="P559" s="375">
        <f>$B559*'PERCENTAGE SHARING'!P520</f>
        <v>0</v>
      </c>
      <c r="Q559" s="375">
        <f>$B559*'PERCENTAGE SHARING'!Q520</f>
        <v>0</v>
      </c>
      <c r="R559" s="375">
        <f>$B559*'PERCENTAGE SHARING'!R520</f>
        <v>0</v>
      </c>
      <c r="S559" s="134"/>
      <c r="T559" s="134"/>
      <c r="U559" s="134"/>
      <c r="V559" s="134"/>
      <c r="W559" s="134"/>
      <c r="X559" s="134"/>
      <c r="Y559" s="134"/>
    </row>
    <row r="560" ht="22.5" customHeight="1">
      <c r="A560" s="186" t="str">
        <f>'PROP DAILY PNL'!A727</f>
        <v/>
      </c>
      <c r="B560" s="381"/>
      <c r="C560" s="374">
        <f>$B560*'PERCENTAGE SHARING'!C521</f>
        <v>0</v>
      </c>
      <c r="D560" s="374">
        <f>$B560*'PERCENTAGE SHARING'!D521</f>
        <v>0</v>
      </c>
      <c r="E560" s="374">
        <f>$B560*'PERCENTAGE SHARING'!E521</f>
        <v>0</v>
      </c>
      <c r="F560" s="374">
        <f>$B560*'PERCENTAGE SHARING'!F521</f>
        <v>0</v>
      </c>
      <c r="G560" s="374">
        <f>$B560*'PERCENTAGE SHARING'!G521</f>
        <v>0</v>
      </c>
      <c r="H560" s="374">
        <f>$B560*'PERCENTAGE SHARING'!H521</f>
        <v>0</v>
      </c>
      <c r="I560" s="374">
        <f>$B560*'PERCENTAGE SHARING'!I521</f>
        <v>0</v>
      </c>
      <c r="J560" s="374">
        <f>$B560*'PERCENTAGE SHARING'!J521</f>
        <v>0</v>
      </c>
      <c r="K560" s="374">
        <f>$B560*'PERCENTAGE SHARING'!K521</f>
        <v>0</v>
      </c>
      <c r="L560" s="374">
        <f>$B560*'PERCENTAGE SHARING'!L521</f>
        <v>0</v>
      </c>
      <c r="M560" s="374">
        <f>$B560*'PERCENTAGE SHARING'!M521</f>
        <v>0</v>
      </c>
      <c r="N560" s="374">
        <f>$B560*'PERCENTAGE SHARING'!N521</f>
        <v>0</v>
      </c>
      <c r="O560" s="375">
        <f>$B560*'PERCENTAGE SHARING'!O521</f>
        <v>0</v>
      </c>
      <c r="P560" s="375">
        <f>$B560*'PERCENTAGE SHARING'!P521</f>
        <v>0</v>
      </c>
      <c r="Q560" s="375">
        <f>$B560*'PERCENTAGE SHARING'!Q521</f>
        <v>0</v>
      </c>
      <c r="R560" s="375">
        <f>$B560*'PERCENTAGE SHARING'!R521</f>
        <v>0</v>
      </c>
      <c r="S560" s="134"/>
      <c r="T560" s="134"/>
      <c r="U560" s="134"/>
      <c r="V560" s="134"/>
      <c r="W560" s="134"/>
      <c r="X560" s="134"/>
      <c r="Y560" s="134"/>
    </row>
    <row r="561" ht="22.5" customHeight="1">
      <c r="A561" s="186" t="str">
        <f>'PROP DAILY PNL'!A728</f>
        <v/>
      </c>
      <c r="B561" s="381"/>
      <c r="C561" s="374">
        <f>$B561*'PERCENTAGE SHARING'!C522</f>
        <v>0</v>
      </c>
      <c r="D561" s="374">
        <f>$B561*'PERCENTAGE SHARING'!D522</f>
        <v>0</v>
      </c>
      <c r="E561" s="374">
        <f>$B561*'PERCENTAGE SHARING'!E522</f>
        <v>0</v>
      </c>
      <c r="F561" s="374">
        <f>$B561*'PERCENTAGE SHARING'!F522</f>
        <v>0</v>
      </c>
      <c r="G561" s="374">
        <f>$B561*'PERCENTAGE SHARING'!G522</f>
        <v>0</v>
      </c>
      <c r="H561" s="374">
        <f>$B561*'PERCENTAGE SHARING'!H522</f>
        <v>0</v>
      </c>
      <c r="I561" s="374">
        <f>$B561*'PERCENTAGE SHARING'!I522</f>
        <v>0</v>
      </c>
      <c r="J561" s="374">
        <f>$B561*'PERCENTAGE SHARING'!J522</f>
        <v>0</v>
      </c>
      <c r="K561" s="374">
        <f>$B561*'PERCENTAGE SHARING'!K522</f>
        <v>0</v>
      </c>
      <c r="L561" s="374">
        <f>$B561*'PERCENTAGE SHARING'!L522</f>
        <v>0</v>
      </c>
      <c r="M561" s="374">
        <f>$B561*'PERCENTAGE SHARING'!M522</f>
        <v>0</v>
      </c>
      <c r="N561" s="374">
        <f>$B561*'PERCENTAGE SHARING'!N522</f>
        <v>0</v>
      </c>
      <c r="O561" s="375">
        <f>$B561*'PERCENTAGE SHARING'!O522</f>
        <v>0</v>
      </c>
      <c r="P561" s="375">
        <f>$B561*'PERCENTAGE SHARING'!P522</f>
        <v>0</v>
      </c>
      <c r="Q561" s="375">
        <f>$B561*'PERCENTAGE SHARING'!Q522</f>
        <v>0</v>
      </c>
      <c r="R561" s="375">
        <f>$B561*'PERCENTAGE SHARING'!R522</f>
        <v>0</v>
      </c>
      <c r="S561" s="134"/>
      <c r="T561" s="134"/>
      <c r="U561" s="134"/>
      <c r="V561" s="134"/>
      <c r="W561" s="134"/>
      <c r="X561" s="134"/>
      <c r="Y561" s="134"/>
    </row>
    <row r="562" ht="22.5" customHeight="1">
      <c r="A562" s="186" t="str">
        <f>'PROP DAILY PNL'!A729</f>
        <v/>
      </c>
      <c r="B562" s="381"/>
      <c r="C562" s="374">
        <f>$B562*'PERCENTAGE SHARING'!C523</f>
        <v>0</v>
      </c>
      <c r="D562" s="374">
        <f>$B562*'PERCENTAGE SHARING'!D523</f>
        <v>0</v>
      </c>
      <c r="E562" s="374">
        <f>$B562*'PERCENTAGE SHARING'!E523</f>
        <v>0</v>
      </c>
      <c r="F562" s="374">
        <f>$B562*'PERCENTAGE SHARING'!F523</f>
        <v>0</v>
      </c>
      <c r="G562" s="374">
        <f>$B562*'PERCENTAGE SHARING'!G523</f>
        <v>0</v>
      </c>
      <c r="H562" s="374">
        <f>$B562*'PERCENTAGE SHARING'!H523</f>
        <v>0</v>
      </c>
      <c r="I562" s="374">
        <f>$B562*'PERCENTAGE SHARING'!I523</f>
        <v>0</v>
      </c>
      <c r="J562" s="374">
        <f>$B562*'PERCENTAGE SHARING'!J523</f>
        <v>0</v>
      </c>
      <c r="K562" s="374">
        <f>$B562*'PERCENTAGE SHARING'!K523</f>
        <v>0</v>
      </c>
      <c r="L562" s="374">
        <f>$B562*'PERCENTAGE SHARING'!L523</f>
        <v>0</v>
      </c>
      <c r="M562" s="374">
        <f>$B562*'PERCENTAGE SHARING'!M523</f>
        <v>0</v>
      </c>
      <c r="N562" s="374">
        <f>$B562*'PERCENTAGE SHARING'!N523</f>
        <v>0</v>
      </c>
      <c r="O562" s="375">
        <f>$B562*'PERCENTAGE SHARING'!O523</f>
        <v>0</v>
      </c>
      <c r="P562" s="375">
        <f>$B562*'PERCENTAGE SHARING'!P523</f>
        <v>0</v>
      </c>
      <c r="Q562" s="375">
        <f>$B562*'PERCENTAGE SHARING'!Q523</f>
        <v>0</v>
      </c>
      <c r="R562" s="375">
        <f>$B562*'PERCENTAGE SHARING'!R523</f>
        <v>0</v>
      </c>
      <c r="S562" s="134"/>
      <c r="T562" s="134"/>
      <c r="U562" s="134"/>
      <c r="V562" s="134"/>
      <c r="W562" s="134"/>
      <c r="X562" s="134"/>
      <c r="Y562" s="134"/>
    </row>
    <row r="563" ht="22.5" customHeight="1">
      <c r="A563" s="186" t="str">
        <f>'PROP DAILY PNL'!A730</f>
        <v/>
      </c>
      <c r="B563" s="381"/>
      <c r="C563" s="374">
        <f>$B563*'PERCENTAGE SHARING'!C524</f>
        <v>0</v>
      </c>
      <c r="D563" s="374">
        <f>$B563*'PERCENTAGE SHARING'!D524</f>
        <v>0</v>
      </c>
      <c r="E563" s="374">
        <f>$B563*'PERCENTAGE SHARING'!E524</f>
        <v>0</v>
      </c>
      <c r="F563" s="374">
        <f>$B563*'PERCENTAGE SHARING'!F524</f>
        <v>0</v>
      </c>
      <c r="G563" s="374">
        <f>$B563*'PERCENTAGE SHARING'!G524</f>
        <v>0</v>
      </c>
      <c r="H563" s="374">
        <f>$B563*'PERCENTAGE SHARING'!H524</f>
        <v>0</v>
      </c>
      <c r="I563" s="374">
        <f>$B563*'PERCENTAGE SHARING'!I524</f>
        <v>0</v>
      </c>
      <c r="J563" s="374">
        <f>$B563*'PERCENTAGE SHARING'!J524</f>
        <v>0</v>
      </c>
      <c r="K563" s="374">
        <f>$B563*'PERCENTAGE SHARING'!K524</f>
        <v>0</v>
      </c>
      <c r="L563" s="374">
        <f>$B563*'PERCENTAGE SHARING'!L524</f>
        <v>0</v>
      </c>
      <c r="M563" s="374">
        <f>$B563*'PERCENTAGE SHARING'!M524</f>
        <v>0</v>
      </c>
      <c r="N563" s="374">
        <f>$B563*'PERCENTAGE SHARING'!N524</f>
        <v>0</v>
      </c>
      <c r="O563" s="375">
        <f>$B563*'PERCENTAGE SHARING'!O524</f>
        <v>0</v>
      </c>
      <c r="P563" s="375">
        <f>$B563*'PERCENTAGE SHARING'!P524</f>
        <v>0</v>
      </c>
      <c r="Q563" s="375">
        <f>$B563*'PERCENTAGE SHARING'!Q524</f>
        <v>0</v>
      </c>
      <c r="R563" s="375">
        <f>$B563*'PERCENTAGE SHARING'!R524</f>
        <v>0</v>
      </c>
      <c r="S563" s="134"/>
      <c r="T563" s="134"/>
      <c r="U563" s="134"/>
      <c r="V563" s="134"/>
      <c r="W563" s="134"/>
      <c r="X563" s="134"/>
      <c r="Y563" s="134"/>
    </row>
    <row r="564" ht="22.5" customHeight="1">
      <c r="A564" s="186" t="str">
        <f>'PROP DAILY PNL'!A731</f>
        <v/>
      </c>
      <c r="B564" s="381"/>
      <c r="C564" s="374">
        <f>$B564*'PERCENTAGE SHARING'!C525</f>
        <v>0</v>
      </c>
      <c r="D564" s="374">
        <f>$B564*'PERCENTAGE SHARING'!D525</f>
        <v>0</v>
      </c>
      <c r="E564" s="374">
        <f>$B564*'PERCENTAGE SHARING'!E525</f>
        <v>0</v>
      </c>
      <c r="F564" s="374">
        <f>$B564*'PERCENTAGE SHARING'!F525</f>
        <v>0</v>
      </c>
      <c r="G564" s="374">
        <f>$B564*'PERCENTAGE SHARING'!G525</f>
        <v>0</v>
      </c>
      <c r="H564" s="374">
        <f>$B564*'PERCENTAGE SHARING'!H525</f>
        <v>0</v>
      </c>
      <c r="I564" s="374">
        <f>$B564*'PERCENTAGE SHARING'!I525</f>
        <v>0</v>
      </c>
      <c r="J564" s="374">
        <f>$B564*'PERCENTAGE SHARING'!J525</f>
        <v>0</v>
      </c>
      <c r="K564" s="374">
        <f>$B564*'PERCENTAGE SHARING'!K525</f>
        <v>0</v>
      </c>
      <c r="L564" s="374">
        <f>$B564*'PERCENTAGE SHARING'!L525</f>
        <v>0</v>
      </c>
      <c r="M564" s="374">
        <f>$B564*'PERCENTAGE SHARING'!M525</f>
        <v>0</v>
      </c>
      <c r="N564" s="374">
        <f>$B564*'PERCENTAGE SHARING'!N525</f>
        <v>0</v>
      </c>
      <c r="O564" s="375">
        <f>$B564*'PERCENTAGE SHARING'!O525</f>
        <v>0</v>
      </c>
      <c r="P564" s="375">
        <f>$B564*'PERCENTAGE SHARING'!P525</f>
        <v>0</v>
      </c>
      <c r="Q564" s="375">
        <f>$B564*'PERCENTAGE SHARING'!Q525</f>
        <v>0</v>
      </c>
      <c r="R564" s="375">
        <f>$B564*'PERCENTAGE SHARING'!R525</f>
        <v>0</v>
      </c>
      <c r="S564" s="134"/>
      <c r="T564" s="134"/>
      <c r="U564" s="134"/>
      <c r="V564" s="134"/>
      <c r="W564" s="134"/>
      <c r="X564" s="134"/>
      <c r="Y564" s="134"/>
    </row>
    <row r="565" ht="22.5" customHeight="1">
      <c r="A565" s="186" t="str">
        <f>'PROP DAILY PNL'!A732</f>
        <v/>
      </c>
      <c r="B565" s="381"/>
      <c r="C565" s="374">
        <f>$B565*'PERCENTAGE SHARING'!C526</f>
        <v>0</v>
      </c>
      <c r="D565" s="374">
        <f>$B565*'PERCENTAGE SHARING'!D526</f>
        <v>0</v>
      </c>
      <c r="E565" s="374">
        <f>$B565*'PERCENTAGE SHARING'!E526</f>
        <v>0</v>
      </c>
      <c r="F565" s="374">
        <f>$B565*'PERCENTAGE SHARING'!F526</f>
        <v>0</v>
      </c>
      <c r="G565" s="374">
        <f>$B565*'PERCENTAGE SHARING'!G526</f>
        <v>0</v>
      </c>
      <c r="H565" s="374">
        <f>$B565*'PERCENTAGE SHARING'!H526</f>
        <v>0</v>
      </c>
      <c r="I565" s="374">
        <f>$B565*'PERCENTAGE SHARING'!I526</f>
        <v>0</v>
      </c>
      <c r="J565" s="374">
        <f>$B565*'PERCENTAGE SHARING'!J526</f>
        <v>0</v>
      </c>
      <c r="K565" s="374">
        <f>$B565*'PERCENTAGE SHARING'!K526</f>
        <v>0</v>
      </c>
      <c r="L565" s="374">
        <f>$B565*'PERCENTAGE SHARING'!L526</f>
        <v>0</v>
      </c>
      <c r="M565" s="374">
        <f>$B565*'PERCENTAGE SHARING'!M526</f>
        <v>0</v>
      </c>
      <c r="N565" s="374">
        <f>$B565*'PERCENTAGE SHARING'!N526</f>
        <v>0</v>
      </c>
      <c r="O565" s="375">
        <f>$B565*'PERCENTAGE SHARING'!O526</f>
        <v>0</v>
      </c>
      <c r="P565" s="375">
        <f>$B565*'PERCENTAGE SHARING'!P526</f>
        <v>0</v>
      </c>
      <c r="Q565" s="375">
        <f>$B565*'PERCENTAGE SHARING'!Q526</f>
        <v>0</v>
      </c>
      <c r="R565" s="375">
        <f>$B565*'PERCENTAGE SHARING'!R526</f>
        <v>0</v>
      </c>
      <c r="S565" s="134"/>
      <c r="T565" s="134"/>
      <c r="U565" s="134"/>
      <c r="V565" s="134"/>
      <c r="W565" s="134"/>
      <c r="X565" s="134"/>
      <c r="Y565" s="134"/>
    </row>
    <row r="566" ht="22.5" customHeight="1">
      <c r="A566" s="186" t="str">
        <f>'PROP DAILY PNL'!A733</f>
        <v/>
      </c>
      <c r="B566" s="381"/>
      <c r="C566" s="374">
        <f>$B566*'PERCENTAGE SHARING'!C527</f>
        <v>0</v>
      </c>
      <c r="D566" s="374">
        <f>$B566*'PERCENTAGE SHARING'!D527</f>
        <v>0</v>
      </c>
      <c r="E566" s="374">
        <f>$B566*'PERCENTAGE SHARING'!E527</f>
        <v>0</v>
      </c>
      <c r="F566" s="374">
        <f>$B566*'PERCENTAGE SHARING'!F527</f>
        <v>0</v>
      </c>
      <c r="G566" s="374">
        <f>$B566*'PERCENTAGE SHARING'!G527</f>
        <v>0</v>
      </c>
      <c r="H566" s="374">
        <f>$B566*'PERCENTAGE SHARING'!H527</f>
        <v>0</v>
      </c>
      <c r="I566" s="374">
        <f>$B566*'PERCENTAGE SHARING'!I527</f>
        <v>0</v>
      </c>
      <c r="J566" s="374">
        <f>$B566*'PERCENTAGE SHARING'!J527</f>
        <v>0</v>
      </c>
      <c r="K566" s="374">
        <f>$B566*'PERCENTAGE SHARING'!K527</f>
        <v>0</v>
      </c>
      <c r="L566" s="374">
        <f>$B566*'PERCENTAGE SHARING'!L527</f>
        <v>0</v>
      </c>
      <c r="M566" s="374">
        <f>$B566*'PERCENTAGE SHARING'!M527</f>
        <v>0</v>
      </c>
      <c r="N566" s="374">
        <f>$B566*'PERCENTAGE SHARING'!N527</f>
        <v>0</v>
      </c>
      <c r="O566" s="375">
        <f>$B566*'PERCENTAGE SHARING'!O527</f>
        <v>0</v>
      </c>
      <c r="P566" s="375">
        <f>$B566*'PERCENTAGE SHARING'!P527</f>
        <v>0</v>
      </c>
      <c r="Q566" s="375">
        <f>$B566*'PERCENTAGE SHARING'!Q527</f>
        <v>0</v>
      </c>
      <c r="R566" s="375">
        <f>$B566*'PERCENTAGE SHARING'!R527</f>
        <v>0</v>
      </c>
      <c r="S566" s="134"/>
      <c r="T566" s="134"/>
      <c r="U566" s="134"/>
      <c r="V566" s="134"/>
      <c r="W566" s="134"/>
      <c r="X566" s="134"/>
      <c r="Y566" s="134"/>
    </row>
    <row r="567" ht="22.5" customHeight="1">
      <c r="A567" s="186" t="str">
        <f>'PROP DAILY PNL'!A734</f>
        <v/>
      </c>
      <c r="B567" s="381"/>
      <c r="C567" s="374">
        <f>$B567*'PERCENTAGE SHARING'!C528</f>
        <v>0</v>
      </c>
      <c r="D567" s="374">
        <f>$B567*'PERCENTAGE SHARING'!D528</f>
        <v>0</v>
      </c>
      <c r="E567" s="374">
        <f>$B567*'PERCENTAGE SHARING'!E528</f>
        <v>0</v>
      </c>
      <c r="F567" s="374">
        <f>$B567*'PERCENTAGE SHARING'!F528</f>
        <v>0</v>
      </c>
      <c r="G567" s="374">
        <f>$B567*'PERCENTAGE SHARING'!G528</f>
        <v>0</v>
      </c>
      <c r="H567" s="374">
        <f>$B567*'PERCENTAGE SHARING'!H528</f>
        <v>0</v>
      </c>
      <c r="I567" s="374">
        <f>$B567*'PERCENTAGE SHARING'!I528</f>
        <v>0</v>
      </c>
      <c r="J567" s="374">
        <f>$B567*'PERCENTAGE SHARING'!J528</f>
        <v>0</v>
      </c>
      <c r="K567" s="374">
        <f>$B567*'PERCENTAGE SHARING'!K528</f>
        <v>0</v>
      </c>
      <c r="L567" s="374">
        <f>$B567*'PERCENTAGE SHARING'!L528</f>
        <v>0</v>
      </c>
      <c r="M567" s="374">
        <f>$B567*'PERCENTAGE SHARING'!M528</f>
        <v>0</v>
      </c>
      <c r="N567" s="374">
        <f>$B567*'PERCENTAGE SHARING'!N528</f>
        <v>0</v>
      </c>
      <c r="O567" s="375">
        <f>$B567*'PERCENTAGE SHARING'!O528</f>
        <v>0</v>
      </c>
      <c r="P567" s="375">
        <f>$B567*'PERCENTAGE SHARING'!P528</f>
        <v>0</v>
      </c>
      <c r="Q567" s="375">
        <f>$B567*'PERCENTAGE SHARING'!Q528</f>
        <v>0</v>
      </c>
      <c r="R567" s="375">
        <f>$B567*'PERCENTAGE SHARING'!R528</f>
        <v>0</v>
      </c>
      <c r="S567" s="134"/>
      <c r="T567" s="134"/>
      <c r="U567" s="134"/>
      <c r="V567" s="134"/>
      <c r="W567" s="134"/>
      <c r="X567" s="134"/>
      <c r="Y567" s="134"/>
    </row>
    <row r="568" ht="22.5" customHeight="1">
      <c r="A568" s="186" t="str">
        <f>'PROP DAILY PNL'!A735</f>
        <v/>
      </c>
      <c r="B568" s="381"/>
      <c r="C568" s="374">
        <f>$B568*'PERCENTAGE SHARING'!C529</f>
        <v>0</v>
      </c>
      <c r="D568" s="374">
        <f>$B568*'PERCENTAGE SHARING'!D529</f>
        <v>0</v>
      </c>
      <c r="E568" s="374">
        <f>$B568*'PERCENTAGE SHARING'!E529</f>
        <v>0</v>
      </c>
      <c r="F568" s="374">
        <f>$B568*'PERCENTAGE SHARING'!F529</f>
        <v>0</v>
      </c>
      <c r="G568" s="374">
        <f>$B568*'PERCENTAGE SHARING'!G529</f>
        <v>0</v>
      </c>
      <c r="H568" s="374">
        <f>$B568*'PERCENTAGE SHARING'!H529</f>
        <v>0</v>
      </c>
      <c r="I568" s="374">
        <f>$B568*'PERCENTAGE SHARING'!I529</f>
        <v>0</v>
      </c>
      <c r="J568" s="374">
        <f>$B568*'PERCENTAGE SHARING'!J529</f>
        <v>0</v>
      </c>
      <c r="K568" s="374">
        <f>$B568*'PERCENTAGE SHARING'!K529</f>
        <v>0</v>
      </c>
      <c r="L568" s="374">
        <f>$B568*'PERCENTAGE SHARING'!L529</f>
        <v>0</v>
      </c>
      <c r="M568" s="374">
        <f>$B568*'PERCENTAGE SHARING'!M529</f>
        <v>0</v>
      </c>
      <c r="N568" s="374">
        <f>$B568*'PERCENTAGE SHARING'!N529</f>
        <v>0</v>
      </c>
      <c r="O568" s="375">
        <f>$B568*'PERCENTAGE SHARING'!O529</f>
        <v>0</v>
      </c>
      <c r="P568" s="375">
        <f>$B568*'PERCENTAGE SHARING'!P529</f>
        <v>0</v>
      </c>
      <c r="Q568" s="375">
        <f>$B568*'PERCENTAGE SHARING'!Q529</f>
        <v>0</v>
      </c>
      <c r="R568" s="375">
        <f>$B568*'PERCENTAGE SHARING'!R529</f>
        <v>0</v>
      </c>
      <c r="S568" s="134"/>
      <c r="T568" s="134"/>
      <c r="U568" s="134"/>
      <c r="V568" s="134"/>
      <c r="W568" s="134"/>
      <c r="X568" s="134"/>
      <c r="Y568" s="134"/>
    </row>
    <row r="569" ht="22.5" customHeight="1">
      <c r="A569" s="186" t="str">
        <f>'PROP DAILY PNL'!A736</f>
        <v/>
      </c>
      <c r="B569" s="381"/>
      <c r="C569" s="374">
        <f>$B569*'PERCENTAGE SHARING'!C530</f>
        <v>0</v>
      </c>
      <c r="D569" s="374">
        <f>$B569*'PERCENTAGE SHARING'!D530</f>
        <v>0</v>
      </c>
      <c r="E569" s="374">
        <f>$B569*'PERCENTAGE SHARING'!E530</f>
        <v>0</v>
      </c>
      <c r="F569" s="374">
        <f>$B569*'PERCENTAGE SHARING'!F530</f>
        <v>0</v>
      </c>
      <c r="G569" s="374">
        <f>$B569*'PERCENTAGE SHARING'!G530</f>
        <v>0</v>
      </c>
      <c r="H569" s="374">
        <f>$B569*'PERCENTAGE SHARING'!H530</f>
        <v>0</v>
      </c>
      <c r="I569" s="374">
        <f>$B569*'PERCENTAGE SHARING'!I530</f>
        <v>0</v>
      </c>
      <c r="J569" s="374">
        <f>$B569*'PERCENTAGE SHARING'!J530</f>
        <v>0</v>
      </c>
      <c r="K569" s="374">
        <f>$B569*'PERCENTAGE SHARING'!K530</f>
        <v>0</v>
      </c>
      <c r="L569" s="374">
        <f>$B569*'PERCENTAGE SHARING'!L530</f>
        <v>0</v>
      </c>
      <c r="M569" s="374">
        <f>$B569*'PERCENTAGE SHARING'!M530</f>
        <v>0</v>
      </c>
      <c r="N569" s="374">
        <f>$B569*'PERCENTAGE SHARING'!N530</f>
        <v>0</v>
      </c>
      <c r="O569" s="375">
        <f>$B569*'PERCENTAGE SHARING'!O530</f>
        <v>0</v>
      </c>
      <c r="P569" s="375">
        <f>$B569*'PERCENTAGE SHARING'!P530</f>
        <v>0</v>
      </c>
      <c r="Q569" s="375">
        <f>$B569*'PERCENTAGE SHARING'!Q530</f>
        <v>0</v>
      </c>
      <c r="R569" s="375">
        <f>$B569*'PERCENTAGE SHARING'!R530</f>
        <v>0</v>
      </c>
      <c r="S569" s="134"/>
      <c r="T569" s="134"/>
      <c r="U569" s="134"/>
      <c r="V569" s="134"/>
      <c r="W569" s="134"/>
      <c r="X569" s="134"/>
      <c r="Y569" s="134"/>
    </row>
    <row r="570" ht="22.5" customHeight="1">
      <c r="A570" s="186" t="str">
        <f>'PROP DAILY PNL'!A737</f>
        <v/>
      </c>
      <c r="B570" s="381"/>
      <c r="C570" s="374">
        <f>$B570*'PERCENTAGE SHARING'!C531</f>
        <v>0</v>
      </c>
      <c r="D570" s="374">
        <f>$B570*'PERCENTAGE SHARING'!D531</f>
        <v>0</v>
      </c>
      <c r="E570" s="374">
        <f>$B570*'PERCENTAGE SHARING'!E531</f>
        <v>0</v>
      </c>
      <c r="F570" s="374">
        <f>$B570*'PERCENTAGE SHARING'!F531</f>
        <v>0</v>
      </c>
      <c r="G570" s="374">
        <f>$B570*'PERCENTAGE SHARING'!G531</f>
        <v>0</v>
      </c>
      <c r="H570" s="374">
        <f>$B570*'PERCENTAGE SHARING'!H531</f>
        <v>0</v>
      </c>
      <c r="I570" s="374">
        <f>$B570*'PERCENTAGE SHARING'!I531</f>
        <v>0</v>
      </c>
      <c r="J570" s="374">
        <f>$B570*'PERCENTAGE SHARING'!J531</f>
        <v>0</v>
      </c>
      <c r="K570" s="374">
        <f>$B570*'PERCENTAGE SHARING'!K531</f>
        <v>0</v>
      </c>
      <c r="L570" s="374">
        <f>$B570*'PERCENTAGE SHARING'!L531</f>
        <v>0</v>
      </c>
      <c r="M570" s="374">
        <f>$B570*'PERCENTAGE SHARING'!M531</f>
        <v>0</v>
      </c>
      <c r="N570" s="374">
        <f>$B570*'PERCENTAGE SHARING'!N531</f>
        <v>0</v>
      </c>
      <c r="O570" s="375">
        <f>$B570*'PERCENTAGE SHARING'!O531</f>
        <v>0</v>
      </c>
      <c r="P570" s="375">
        <f>$B570*'PERCENTAGE SHARING'!P531</f>
        <v>0</v>
      </c>
      <c r="Q570" s="375">
        <f>$B570*'PERCENTAGE SHARING'!Q531</f>
        <v>0</v>
      </c>
      <c r="R570" s="375">
        <f>$B570*'PERCENTAGE SHARING'!R531</f>
        <v>0</v>
      </c>
      <c r="S570" s="134"/>
      <c r="T570" s="134"/>
      <c r="U570" s="134"/>
      <c r="V570" s="134"/>
      <c r="W570" s="134"/>
      <c r="X570" s="134"/>
      <c r="Y570" s="134"/>
    </row>
    <row r="571" ht="22.5" customHeight="1">
      <c r="A571" s="186" t="str">
        <f>'PROP DAILY PNL'!A738</f>
        <v/>
      </c>
      <c r="B571" s="381"/>
      <c r="C571" s="374">
        <f>$B571*'PERCENTAGE SHARING'!C532</f>
        <v>0</v>
      </c>
      <c r="D571" s="374">
        <f>$B571*'PERCENTAGE SHARING'!D532</f>
        <v>0</v>
      </c>
      <c r="E571" s="374">
        <f>$B571*'PERCENTAGE SHARING'!E532</f>
        <v>0</v>
      </c>
      <c r="F571" s="374">
        <f>$B571*'PERCENTAGE SHARING'!F532</f>
        <v>0</v>
      </c>
      <c r="G571" s="374">
        <f>$B571*'PERCENTAGE SHARING'!G532</f>
        <v>0</v>
      </c>
      <c r="H571" s="374">
        <f>$B571*'PERCENTAGE SHARING'!H532</f>
        <v>0</v>
      </c>
      <c r="I571" s="374">
        <f>$B571*'PERCENTAGE SHARING'!I532</f>
        <v>0</v>
      </c>
      <c r="J571" s="374">
        <f>$B571*'PERCENTAGE SHARING'!J532</f>
        <v>0</v>
      </c>
      <c r="K571" s="374">
        <f>$B571*'PERCENTAGE SHARING'!K532</f>
        <v>0</v>
      </c>
      <c r="L571" s="374">
        <f>$B571*'PERCENTAGE SHARING'!L532</f>
        <v>0</v>
      </c>
      <c r="M571" s="374">
        <f>$B571*'PERCENTAGE SHARING'!M532</f>
        <v>0</v>
      </c>
      <c r="N571" s="374">
        <f>$B571*'PERCENTAGE SHARING'!N532</f>
        <v>0</v>
      </c>
      <c r="O571" s="375">
        <f>$B571*'PERCENTAGE SHARING'!O532</f>
        <v>0</v>
      </c>
      <c r="P571" s="375">
        <f>$B571*'PERCENTAGE SHARING'!P532</f>
        <v>0</v>
      </c>
      <c r="Q571" s="375">
        <f>$B571*'PERCENTAGE SHARING'!Q532</f>
        <v>0</v>
      </c>
      <c r="R571" s="375">
        <f>$B571*'PERCENTAGE SHARING'!R532</f>
        <v>0</v>
      </c>
      <c r="S571" s="134"/>
      <c r="T571" s="134"/>
      <c r="U571" s="134"/>
      <c r="V571" s="134"/>
      <c r="W571" s="134"/>
      <c r="X571" s="134"/>
      <c r="Y571" s="134"/>
    </row>
    <row r="572" ht="22.5" customHeight="1">
      <c r="A572" s="186" t="str">
        <f>'PROP DAILY PNL'!A739</f>
        <v/>
      </c>
      <c r="B572" s="381"/>
      <c r="C572" s="374">
        <f>$B572*'PERCENTAGE SHARING'!C533</f>
        <v>0</v>
      </c>
      <c r="D572" s="374">
        <f>$B572*'PERCENTAGE SHARING'!D533</f>
        <v>0</v>
      </c>
      <c r="E572" s="374">
        <f>$B572*'PERCENTAGE SHARING'!E533</f>
        <v>0</v>
      </c>
      <c r="F572" s="374">
        <f>$B572*'PERCENTAGE SHARING'!F533</f>
        <v>0</v>
      </c>
      <c r="G572" s="374">
        <f>$B572*'PERCENTAGE SHARING'!G533</f>
        <v>0</v>
      </c>
      <c r="H572" s="374">
        <f>$B572*'PERCENTAGE SHARING'!H533</f>
        <v>0</v>
      </c>
      <c r="I572" s="374">
        <f>$B572*'PERCENTAGE SHARING'!I533</f>
        <v>0</v>
      </c>
      <c r="J572" s="374">
        <f>$B572*'PERCENTAGE SHARING'!J533</f>
        <v>0</v>
      </c>
      <c r="K572" s="374">
        <f>$B572*'PERCENTAGE SHARING'!K533</f>
        <v>0</v>
      </c>
      <c r="L572" s="374">
        <f>$B572*'PERCENTAGE SHARING'!L533</f>
        <v>0</v>
      </c>
      <c r="M572" s="374">
        <f>$B572*'PERCENTAGE SHARING'!M533</f>
        <v>0</v>
      </c>
      <c r="N572" s="374">
        <f>$B572*'PERCENTAGE SHARING'!N533</f>
        <v>0</v>
      </c>
      <c r="O572" s="375">
        <f>$B572*'PERCENTAGE SHARING'!O533</f>
        <v>0</v>
      </c>
      <c r="P572" s="375">
        <f>$B572*'PERCENTAGE SHARING'!P533</f>
        <v>0</v>
      </c>
      <c r="Q572" s="375">
        <f>$B572*'PERCENTAGE SHARING'!Q533</f>
        <v>0</v>
      </c>
      <c r="R572" s="375">
        <f>$B572*'PERCENTAGE SHARING'!R533</f>
        <v>0</v>
      </c>
      <c r="S572" s="134"/>
      <c r="T572" s="134"/>
      <c r="U572" s="134"/>
      <c r="V572" s="134"/>
      <c r="W572" s="134"/>
      <c r="X572" s="134"/>
      <c r="Y572" s="134"/>
    </row>
    <row r="573" ht="22.5" customHeight="1">
      <c r="A573" s="186" t="str">
        <f>'PROP DAILY PNL'!A740</f>
        <v/>
      </c>
      <c r="B573" s="381"/>
      <c r="C573" s="374">
        <f>$B573*'PERCENTAGE SHARING'!C534</f>
        <v>0</v>
      </c>
      <c r="D573" s="374">
        <f>$B573*'PERCENTAGE SHARING'!D534</f>
        <v>0</v>
      </c>
      <c r="E573" s="374">
        <f>$B573*'PERCENTAGE SHARING'!E534</f>
        <v>0</v>
      </c>
      <c r="F573" s="374">
        <f>$B573*'PERCENTAGE SHARING'!F534</f>
        <v>0</v>
      </c>
      <c r="G573" s="374">
        <f>$B573*'PERCENTAGE SHARING'!G534</f>
        <v>0</v>
      </c>
      <c r="H573" s="374">
        <f>$B573*'PERCENTAGE SHARING'!H534</f>
        <v>0</v>
      </c>
      <c r="I573" s="374">
        <f>$B573*'PERCENTAGE SHARING'!I534</f>
        <v>0</v>
      </c>
      <c r="J573" s="374">
        <f>$B573*'PERCENTAGE SHARING'!J534</f>
        <v>0</v>
      </c>
      <c r="K573" s="374">
        <f>$B573*'PERCENTAGE SHARING'!K534</f>
        <v>0</v>
      </c>
      <c r="L573" s="374">
        <f>$B573*'PERCENTAGE SHARING'!L534</f>
        <v>0</v>
      </c>
      <c r="M573" s="374">
        <f>$B573*'PERCENTAGE SHARING'!M534</f>
        <v>0</v>
      </c>
      <c r="N573" s="374">
        <f>$B573*'PERCENTAGE SHARING'!N534</f>
        <v>0</v>
      </c>
      <c r="O573" s="375">
        <f>$B573*'PERCENTAGE SHARING'!O534</f>
        <v>0</v>
      </c>
      <c r="P573" s="375">
        <f>$B573*'PERCENTAGE SHARING'!P534</f>
        <v>0</v>
      </c>
      <c r="Q573" s="375">
        <f>$B573*'PERCENTAGE SHARING'!Q534</f>
        <v>0</v>
      </c>
      <c r="R573" s="375">
        <f>$B573*'PERCENTAGE SHARING'!R534</f>
        <v>0</v>
      </c>
      <c r="S573" s="134"/>
      <c r="T573" s="134"/>
      <c r="U573" s="134"/>
      <c r="V573" s="134"/>
      <c r="W573" s="134"/>
      <c r="X573" s="134"/>
      <c r="Y573" s="134"/>
    </row>
    <row r="574" ht="22.5" customHeight="1">
      <c r="A574" s="186" t="str">
        <f>'PROP DAILY PNL'!A741</f>
        <v/>
      </c>
      <c r="B574" s="381"/>
      <c r="C574" s="374">
        <f>$B574*'PERCENTAGE SHARING'!C535</f>
        <v>0</v>
      </c>
      <c r="D574" s="374">
        <f>$B574*'PERCENTAGE SHARING'!D535</f>
        <v>0</v>
      </c>
      <c r="E574" s="374">
        <f>$B574*'PERCENTAGE SHARING'!E535</f>
        <v>0</v>
      </c>
      <c r="F574" s="374">
        <f>$B574*'PERCENTAGE SHARING'!F535</f>
        <v>0</v>
      </c>
      <c r="G574" s="374">
        <f>$B574*'PERCENTAGE SHARING'!G535</f>
        <v>0</v>
      </c>
      <c r="H574" s="374">
        <f>$B574*'PERCENTAGE SHARING'!H535</f>
        <v>0</v>
      </c>
      <c r="I574" s="374">
        <f>$B574*'PERCENTAGE SHARING'!I535</f>
        <v>0</v>
      </c>
      <c r="J574" s="374">
        <f>$B574*'PERCENTAGE SHARING'!J535</f>
        <v>0</v>
      </c>
      <c r="K574" s="374">
        <f>$B574*'PERCENTAGE SHARING'!K535</f>
        <v>0</v>
      </c>
      <c r="L574" s="374">
        <f>$B574*'PERCENTAGE SHARING'!L535</f>
        <v>0</v>
      </c>
      <c r="M574" s="374">
        <f>$B574*'PERCENTAGE SHARING'!M535</f>
        <v>0</v>
      </c>
      <c r="N574" s="374">
        <f>$B574*'PERCENTAGE SHARING'!N535</f>
        <v>0</v>
      </c>
      <c r="O574" s="375">
        <f>$B574*'PERCENTAGE SHARING'!O535</f>
        <v>0</v>
      </c>
      <c r="P574" s="375">
        <f>$B574*'PERCENTAGE SHARING'!P535</f>
        <v>0</v>
      </c>
      <c r="Q574" s="375">
        <f>$B574*'PERCENTAGE SHARING'!Q535</f>
        <v>0</v>
      </c>
      <c r="R574" s="375">
        <f>$B574*'PERCENTAGE SHARING'!R535</f>
        <v>0</v>
      </c>
      <c r="S574" s="134"/>
      <c r="T574" s="134"/>
      <c r="U574" s="134"/>
      <c r="V574" s="134"/>
      <c r="W574" s="134"/>
      <c r="X574" s="134"/>
      <c r="Y574" s="134"/>
    </row>
    <row r="575" ht="22.5" customHeight="1">
      <c r="A575" s="186" t="str">
        <f>'PROP DAILY PNL'!A742</f>
        <v/>
      </c>
      <c r="B575" s="381"/>
      <c r="C575" s="374">
        <f>$B575*'PERCENTAGE SHARING'!C536</f>
        <v>0</v>
      </c>
      <c r="D575" s="374">
        <f>$B575*'PERCENTAGE SHARING'!D536</f>
        <v>0</v>
      </c>
      <c r="E575" s="374">
        <f>$B575*'PERCENTAGE SHARING'!E536</f>
        <v>0</v>
      </c>
      <c r="F575" s="374">
        <f>$B575*'PERCENTAGE SHARING'!F536</f>
        <v>0</v>
      </c>
      <c r="G575" s="374">
        <f>$B575*'PERCENTAGE SHARING'!G536</f>
        <v>0</v>
      </c>
      <c r="H575" s="374">
        <f>$B575*'PERCENTAGE SHARING'!H536</f>
        <v>0</v>
      </c>
      <c r="I575" s="374">
        <f>$B575*'PERCENTAGE SHARING'!I536</f>
        <v>0</v>
      </c>
      <c r="J575" s="374">
        <f>$B575*'PERCENTAGE SHARING'!J536</f>
        <v>0</v>
      </c>
      <c r="K575" s="374">
        <f>$B575*'PERCENTAGE SHARING'!K536</f>
        <v>0</v>
      </c>
      <c r="L575" s="374">
        <f>$B575*'PERCENTAGE SHARING'!L536</f>
        <v>0</v>
      </c>
      <c r="M575" s="374">
        <f>$B575*'PERCENTAGE SHARING'!M536</f>
        <v>0</v>
      </c>
      <c r="N575" s="374">
        <f>$B575*'PERCENTAGE SHARING'!N536</f>
        <v>0</v>
      </c>
      <c r="O575" s="375">
        <f>$B575*'PERCENTAGE SHARING'!O536</f>
        <v>0</v>
      </c>
      <c r="P575" s="375">
        <f>$B575*'PERCENTAGE SHARING'!P536</f>
        <v>0</v>
      </c>
      <c r="Q575" s="375">
        <f>$B575*'PERCENTAGE SHARING'!Q536</f>
        <v>0</v>
      </c>
      <c r="R575" s="375">
        <f>$B575*'PERCENTAGE SHARING'!R536</f>
        <v>0</v>
      </c>
      <c r="S575" s="134"/>
      <c r="T575" s="134"/>
      <c r="U575" s="134"/>
      <c r="V575" s="134"/>
      <c r="W575" s="134"/>
      <c r="X575" s="134"/>
      <c r="Y575" s="134"/>
    </row>
    <row r="576" ht="22.5" customHeight="1">
      <c r="A576" s="186" t="str">
        <f>'PROP DAILY PNL'!A743</f>
        <v/>
      </c>
      <c r="B576" s="381"/>
      <c r="C576" s="374">
        <f>$B576*'PERCENTAGE SHARING'!C537</f>
        <v>0</v>
      </c>
      <c r="D576" s="374">
        <f>$B576*'PERCENTAGE SHARING'!D537</f>
        <v>0</v>
      </c>
      <c r="E576" s="374">
        <f>$B576*'PERCENTAGE SHARING'!E537</f>
        <v>0</v>
      </c>
      <c r="F576" s="374">
        <f>$B576*'PERCENTAGE SHARING'!F537</f>
        <v>0</v>
      </c>
      <c r="G576" s="374">
        <f>$B576*'PERCENTAGE SHARING'!G537</f>
        <v>0</v>
      </c>
      <c r="H576" s="374">
        <f>$B576*'PERCENTAGE SHARING'!H537</f>
        <v>0</v>
      </c>
      <c r="I576" s="374">
        <f>$B576*'PERCENTAGE SHARING'!I537</f>
        <v>0</v>
      </c>
      <c r="J576" s="374">
        <f>$B576*'PERCENTAGE SHARING'!J537</f>
        <v>0</v>
      </c>
      <c r="K576" s="374">
        <f>$B576*'PERCENTAGE SHARING'!K537</f>
        <v>0</v>
      </c>
      <c r="L576" s="374">
        <f>$B576*'PERCENTAGE SHARING'!L537</f>
        <v>0</v>
      </c>
      <c r="M576" s="374">
        <f>$B576*'PERCENTAGE SHARING'!M537</f>
        <v>0</v>
      </c>
      <c r="N576" s="374">
        <f>$B576*'PERCENTAGE SHARING'!N537</f>
        <v>0</v>
      </c>
      <c r="O576" s="375">
        <f>$B576*'PERCENTAGE SHARING'!O537</f>
        <v>0</v>
      </c>
      <c r="P576" s="375">
        <f>$B576*'PERCENTAGE SHARING'!P537</f>
        <v>0</v>
      </c>
      <c r="Q576" s="375">
        <f>$B576*'PERCENTAGE SHARING'!Q537</f>
        <v>0</v>
      </c>
      <c r="R576" s="375">
        <f>$B576*'PERCENTAGE SHARING'!R537</f>
        <v>0</v>
      </c>
      <c r="S576" s="134"/>
      <c r="T576" s="134"/>
      <c r="U576" s="134"/>
      <c r="V576" s="134"/>
      <c r="W576" s="134"/>
      <c r="X576" s="134"/>
      <c r="Y576" s="134"/>
    </row>
    <row r="577" ht="22.5" customHeight="1">
      <c r="A577" s="186" t="str">
        <f>'PROP DAILY PNL'!A744</f>
        <v/>
      </c>
      <c r="B577" s="381"/>
      <c r="C577" s="374">
        <f>$B577*'PERCENTAGE SHARING'!C538</f>
        <v>0</v>
      </c>
      <c r="D577" s="374">
        <f>$B577*'PERCENTAGE SHARING'!D538</f>
        <v>0</v>
      </c>
      <c r="E577" s="374">
        <f>$B577*'PERCENTAGE SHARING'!E538</f>
        <v>0</v>
      </c>
      <c r="F577" s="374">
        <f>$B577*'PERCENTAGE SHARING'!F538</f>
        <v>0</v>
      </c>
      <c r="G577" s="374">
        <f>$B577*'PERCENTAGE SHARING'!G538</f>
        <v>0</v>
      </c>
      <c r="H577" s="374">
        <f>$B577*'PERCENTAGE SHARING'!H538</f>
        <v>0</v>
      </c>
      <c r="I577" s="374">
        <f>$B577*'PERCENTAGE SHARING'!I538</f>
        <v>0</v>
      </c>
      <c r="J577" s="374">
        <f>$B577*'PERCENTAGE SHARING'!J538</f>
        <v>0</v>
      </c>
      <c r="K577" s="374">
        <f>$B577*'PERCENTAGE SHARING'!K538</f>
        <v>0</v>
      </c>
      <c r="L577" s="374">
        <f>$B577*'PERCENTAGE SHARING'!L538</f>
        <v>0</v>
      </c>
      <c r="M577" s="374">
        <f>$B577*'PERCENTAGE SHARING'!M538</f>
        <v>0</v>
      </c>
      <c r="N577" s="374">
        <f>$B577*'PERCENTAGE SHARING'!N538</f>
        <v>0</v>
      </c>
      <c r="O577" s="375">
        <f>$B577*'PERCENTAGE SHARING'!O538</f>
        <v>0</v>
      </c>
      <c r="P577" s="375">
        <f>$B577*'PERCENTAGE SHARING'!P538</f>
        <v>0</v>
      </c>
      <c r="Q577" s="375">
        <f>$B577*'PERCENTAGE SHARING'!Q538</f>
        <v>0</v>
      </c>
      <c r="R577" s="375">
        <f>$B577*'PERCENTAGE SHARING'!R538</f>
        <v>0</v>
      </c>
      <c r="S577" s="134"/>
      <c r="T577" s="134"/>
      <c r="U577" s="134"/>
      <c r="V577" s="134"/>
      <c r="W577" s="134"/>
      <c r="X577" s="134"/>
      <c r="Y577" s="134"/>
    </row>
    <row r="578" ht="22.5" customHeight="1">
      <c r="A578" s="186" t="str">
        <f>'PROP DAILY PNL'!A745</f>
        <v/>
      </c>
      <c r="B578" s="381"/>
      <c r="C578" s="374">
        <f>$B578*'PERCENTAGE SHARING'!C539</f>
        <v>0</v>
      </c>
      <c r="D578" s="374">
        <f>$B578*'PERCENTAGE SHARING'!D539</f>
        <v>0</v>
      </c>
      <c r="E578" s="374">
        <f>$B578*'PERCENTAGE SHARING'!E539</f>
        <v>0</v>
      </c>
      <c r="F578" s="374">
        <f>$B578*'PERCENTAGE SHARING'!F539</f>
        <v>0</v>
      </c>
      <c r="G578" s="374">
        <f>$B578*'PERCENTAGE SHARING'!G539</f>
        <v>0</v>
      </c>
      <c r="H578" s="374">
        <f>$B578*'PERCENTAGE SHARING'!H539</f>
        <v>0</v>
      </c>
      <c r="I578" s="374">
        <f>$B578*'PERCENTAGE SHARING'!I539</f>
        <v>0</v>
      </c>
      <c r="J578" s="374">
        <f>$B578*'PERCENTAGE SHARING'!J539</f>
        <v>0</v>
      </c>
      <c r="K578" s="374">
        <f>$B578*'PERCENTAGE SHARING'!K539</f>
        <v>0</v>
      </c>
      <c r="L578" s="374">
        <f>$B578*'PERCENTAGE SHARING'!L539</f>
        <v>0</v>
      </c>
      <c r="M578" s="374">
        <f>$B578*'PERCENTAGE SHARING'!M539</f>
        <v>0</v>
      </c>
      <c r="N578" s="374">
        <f>$B578*'PERCENTAGE SHARING'!N539</f>
        <v>0</v>
      </c>
      <c r="O578" s="375">
        <f>$B578*'PERCENTAGE SHARING'!O539</f>
        <v>0</v>
      </c>
      <c r="P578" s="375">
        <f>$B578*'PERCENTAGE SHARING'!P539</f>
        <v>0</v>
      </c>
      <c r="Q578" s="375">
        <f>$B578*'PERCENTAGE SHARING'!Q539</f>
        <v>0</v>
      </c>
      <c r="R578" s="375">
        <f>$B578*'PERCENTAGE SHARING'!R539</f>
        <v>0</v>
      </c>
      <c r="S578" s="134"/>
      <c r="T578" s="134"/>
      <c r="U578" s="134"/>
      <c r="V578" s="134"/>
      <c r="W578" s="134"/>
      <c r="X578" s="134"/>
      <c r="Y578" s="134"/>
    </row>
    <row r="579" ht="22.5" customHeight="1">
      <c r="A579" s="186" t="str">
        <f>'PROP DAILY PNL'!A746</f>
        <v/>
      </c>
      <c r="B579" s="381"/>
      <c r="C579" s="374">
        <f>$B579*'PERCENTAGE SHARING'!C540</f>
        <v>0</v>
      </c>
      <c r="D579" s="374">
        <f>$B579*'PERCENTAGE SHARING'!D540</f>
        <v>0</v>
      </c>
      <c r="E579" s="374">
        <f>$B579*'PERCENTAGE SHARING'!E540</f>
        <v>0</v>
      </c>
      <c r="F579" s="374">
        <f>$B579*'PERCENTAGE SHARING'!F540</f>
        <v>0</v>
      </c>
      <c r="G579" s="374">
        <f>$B579*'PERCENTAGE SHARING'!G540</f>
        <v>0</v>
      </c>
      <c r="H579" s="374">
        <f>$B579*'PERCENTAGE SHARING'!H540</f>
        <v>0</v>
      </c>
      <c r="I579" s="374">
        <f>$B579*'PERCENTAGE SHARING'!I540</f>
        <v>0</v>
      </c>
      <c r="J579" s="374">
        <f>$B579*'PERCENTAGE SHARING'!J540</f>
        <v>0</v>
      </c>
      <c r="K579" s="374">
        <f>$B579*'PERCENTAGE SHARING'!K540</f>
        <v>0</v>
      </c>
      <c r="L579" s="374">
        <f>$B579*'PERCENTAGE SHARING'!L540</f>
        <v>0</v>
      </c>
      <c r="M579" s="374">
        <f>$B579*'PERCENTAGE SHARING'!M540</f>
        <v>0</v>
      </c>
      <c r="N579" s="374">
        <f>$B579*'PERCENTAGE SHARING'!N540</f>
        <v>0</v>
      </c>
      <c r="O579" s="375">
        <f>$B579*'PERCENTAGE SHARING'!O540</f>
        <v>0</v>
      </c>
      <c r="P579" s="375">
        <f>$B579*'PERCENTAGE SHARING'!P540</f>
        <v>0</v>
      </c>
      <c r="Q579" s="375">
        <f>$B579*'PERCENTAGE SHARING'!Q540</f>
        <v>0</v>
      </c>
      <c r="R579" s="375">
        <f>$B579*'PERCENTAGE SHARING'!R540</f>
        <v>0</v>
      </c>
      <c r="S579" s="134"/>
      <c r="T579" s="134"/>
      <c r="U579" s="134"/>
      <c r="V579" s="134"/>
      <c r="W579" s="134"/>
      <c r="X579" s="134"/>
      <c r="Y579" s="134"/>
    </row>
    <row r="580" ht="22.5" customHeight="1">
      <c r="A580" s="186" t="str">
        <f>'PROP DAILY PNL'!A747</f>
        <v/>
      </c>
      <c r="B580" s="381"/>
      <c r="C580" s="374">
        <f>$B580*'PERCENTAGE SHARING'!C541</f>
        <v>0</v>
      </c>
      <c r="D580" s="374">
        <f>$B580*'PERCENTAGE SHARING'!D541</f>
        <v>0</v>
      </c>
      <c r="E580" s="374">
        <f>$B580*'PERCENTAGE SHARING'!E541</f>
        <v>0</v>
      </c>
      <c r="F580" s="374">
        <f>$B580*'PERCENTAGE SHARING'!F541</f>
        <v>0</v>
      </c>
      <c r="G580" s="374">
        <f>$B580*'PERCENTAGE SHARING'!G541</f>
        <v>0</v>
      </c>
      <c r="H580" s="374">
        <f>$B580*'PERCENTAGE SHARING'!H541</f>
        <v>0</v>
      </c>
      <c r="I580" s="374">
        <f>$B580*'PERCENTAGE SHARING'!I541</f>
        <v>0</v>
      </c>
      <c r="J580" s="374">
        <f>$B580*'PERCENTAGE SHARING'!J541</f>
        <v>0</v>
      </c>
      <c r="K580" s="374">
        <f>$B580*'PERCENTAGE SHARING'!K541</f>
        <v>0</v>
      </c>
      <c r="L580" s="374">
        <f>$B580*'PERCENTAGE SHARING'!L541</f>
        <v>0</v>
      </c>
      <c r="M580" s="374">
        <f>$B580*'PERCENTAGE SHARING'!M541</f>
        <v>0</v>
      </c>
      <c r="N580" s="374">
        <f>$B580*'PERCENTAGE SHARING'!N541</f>
        <v>0</v>
      </c>
      <c r="O580" s="375">
        <f>$B580*'PERCENTAGE SHARING'!O541</f>
        <v>0</v>
      </c>
      <c r="P580" s="375">
        <f>$B580*'PERCENTAGE SHARING'!P541</f>
        <v>0</v>
      </c>
      <c r="Q580" s="375">
        <f>$B580*'PERCENTAGE SHARING'!Q541</f>
        <v>0</v>
      </c>
      <c r="R580" s="375">
        <f>$B580*'PERCENTAGE SHARING'!R541</f>
        <v>0</v>
      </c>
      <c r="S580" s="134"/>
      <c r="T580" s="134"/>
      <c r="U580" s="134"/>
      <c r="V580" s="134"/>
      <c r="W580" s="134"/>
      <c r="X580" s="134"/>
      <c r="Y580" s="134"/>
    </row>
    <row r="581" ht="22.5" customHeight="1">
      <c r="A581" s="186" t="str">
        <f>'PROP DAILY PNL'!A748</f>
        <v/>
      </c>
      <c r="B581" s="381"/>
      <c r="C581" s="374">
        <f>$B581*'PERCENTAGE SHARING'!C542</f>
        <v>0</v>
      </c>
      <c r="D581" s="374">
        <f>$B581*'PERCENTAGE SHARING'!D542</f>
        <v>0</v>
      </c>
      <c r="E581" s="374">
        <f>$B581*'PERCENTAGE SHARING'!E542</f>
        <v>0</v>
      </c>
      <c r="F581" s="374">
        <f>$B581*'PERCENTAGE SHARING'!F542</f>
        <v>0</v>
      </c>
      <c r="G581" s="374">
        <f>$B581*'PERCENTAGE SHARING'!G542</f>
        <v>0</v>
      </c>
      <c r="H581" s="374">
        <f>$B581*'PERCENTAGE SHARING'!H542</f>
        <v>0</v>
      </c>
      <c r="I581" s="374">
        <f>$B581*'PERCENTAGE SHARING'!I542</f>
        <v>0</v>
      </c>
      <c r="J581" s="374">
        <f>$B581*'PERCENTAGE SHARING'!J542</f>
        <v>0</v>
      </c>
      <c r="K581" s="374">
        <f>$B581*'PERCENTAGE SHARING'!K542</f>
        <v>0</v>
      </c>
      <c r="L581" s="374">
        <f>$B581*'PERCENTAGE SHARING'!L542</f>
        <v>0</v>
      </c>
      <c r="M581" s="374">
        <f>$B581*'PERCENTAGE SHARING'!M542</f>
        <v>0</v>
      </c>
      <c r="N581" s="374">
        <f>$B581*'PERCENTAGE SHARING'!N542</f>
        <v>0</v>
      </c>
      <c r="O581" s="375">
        <f>$B581*'PERCENTAGE SHARING'!O542</f>
        <v>0</v>
      </c>
      <c r="P581" s="375">
        <f>$B581*'PERCENTAGE SHARING'!P542</f>
        <v>0</v>
      </c>
      <c r="Q581" s="375">
        <f>$B581*'PERCENTAGE SHARING'!Q542</f>
        <v>0</v>
      </c>
      <c r="R581" s="375">
        <f>$B581*'PERCENTAGE SHARING'!R542</f>
        <v>0</v>
      </c>
      <c r="S581" s="134"/>
      <c r="T581" s="134"/>
      <c r="U581" s="134"/>
      <c r="V581" s="134"/>
      <c r="W581" s="134"/>
      <c r="X581" s="134"/>
      <c r="Y581" s="134"/>
    </row>
    <row r="582" ht="22.5" customHeight="1">
      <c r="A582" s="186" t="str">
        <f>'PROP DAILY PNL'!A749</f>
        <v/>
      </c>
      <c r="B582" s="381"/>
      <c r="C582" s="374">
        <f>$B582*'PERCENTAGE SHARING'!C543</f>
        <v>0</v>
      </c>
      <c r="D582" s="374">
        <f>$B582*'PERCENTAGE SHARING'!D543</f>
        <v>0</v>
      </c>
      <c r="E582" s="374">
        <f>$B582*'PERCENTAGE SHARING'!E543</f>
        <v>0</v>
      </c>
      <c r="F582" s="374">
        <f>$B582*'PERCENTAGE SHARING'!F543</f>
        <v>0</v>
      </c>
      <c r="G582" s="374">
        <f>$B582*'PERCENTAGE SHARING'!G543</f>
        <v>0</v>
      </c>
      <c r="H582" s="374">
        <f>$B582*'PERCENTAGE SHARING'!H543</f>
        <v>0</v>
      </c>
      <c r="I582" s="374">
        <f>$B582*'PERCENTAGE SHARING'!I543</f>
        <v>0</v>
      </c>
      <c r="J582" s="374">
        <f>$B582*'PERCENTAGE SHARING'!J543</f>
        <v>0</v>
      </c>
      <c r="K582" s="374">
        <f>$B582*'PERCENTAGE SHARING'!K543</f>
        <v>0</v>
      </c>
      <c r="L582" s="374">
        <f>$B582*'PERCENTAGE SHARING'!L543</f>
        <v>0</v>
      </c>
      <c r="M582" s="374">
        <f>$B582*'PERCENTAGE SHARING'!M543</f>
        <v>0</v>
      </c>
      <c r="N582" s="374">
        <f>$B582*'PERCENTAGE SHARING'!N543</f>
        <v>0</v>
      </c>
      <c r="O582" s="375">
        <f>$B582*'PERCENTAGE SHARING'!O543</f>
        <v>0</v>
      </c>
      <c r="P582" s="375">
        <f>$B582*'PERCENTAGE SHARING'!P543</f>
        <v>0</v>
      </c>
      <c r="Q582" s="375">
        <f>$B582*'PERCENTAGE SHARING'!Q543</f>
        <v>0</v>
      </c>
      <c r="R582" s="375">
        <f>$B582*'PERCENTAGE SHARING'!R543</f>
        <v>0</v>
      </c>
      <c r="S582" s="134"/>
      <c r="T582" s="134"/>
      <c r="U582" s="134"/>
      <c r="V582" s="134"/>
      <c r="W582" s="134"/>
      <c r="X582" s="134"/>
      <c r="Y582" s="134"/>
    </row>
    <row r="583" ht="22.5" customHeight="1">
      <c r="A583" s="186" t="str">
        <f>'PROP DAILY PNL'!A750</f>
        <v/>
      </c>
      <c r="B583" s="381"/>
      <c r="C583" s="374">
        <f>$B583*'PERCENTAGE SHARING'!C544</f>
        <v>0</v>
      </c>
      <c r="D583" s="374">
        <f>$B583*'PERCENTAGE SHARING'!D544</f>
        <v>0</v>
      </c>
      <c r="E583" s="374">
        <f>$B583*'PERCENTAGE SHARING'!E544</f>
        <v>0</v>
      </c>
      <c r="F583" s="374">
        <f>$B583*'PERCENTAGE SHARING'!F544</f>
        <v>0</v>
      </c>
      <c r="G583" s="374">
        <f>$B583*'PERCENTAGE SHARING'!G544</f>
        <v>0</v>
      </c>
      <c r="H583" s="374">
        <f>$B583*'PERCENTAGE SHARING'!H544</f>
        <v>0</v>
      </c>
      <c r="I583" s="374">
        <f>$B583*'PERCENTAGE SHARING'!I544</f>
        <v>0</v>
      </c>
      <c r="J583" s="374">
        <f>$B583*'PERCENTAGE SHARING'!J544</f>
        <v>0</v>
      </c>
      <c r="K583" s="374">
        <f>$B583*'PERCENTAGE SHARING'!K544</f>
        <v>0</v>
      </c>
      <c r="L583" s="374">
        <f>$B583*'PERCENTAGE SHARING'!L544</f>
        <v>0</v>
      </c>
      <c r="M583" s="374">
        <f>$B583*'PERCENTAGE SHARING'!M544</f>
        <v>0</v>
      </c>
      <c r="N583" s="374">
        <f>$B583*'PERCENTAGE SHARING'!N544</f>
        <v>0</v>
      </c>
      <c r="O583" s="375">
        <f>$B583*'PERCENTAGE SHARING'!O544</f>
        <v>0</v>
      </c>
      <c r="P583" s="375">
        <f>$B583*'PERCENTAGE SHARING'!P544</f>
        <v>0</v>
      </c>
      <c r="Q583" s="375">
        <f>$B583*'PERCENTAGE SHARING'!Q544</f>
        <v>0</v>
      </c>
      <c r="R583" s="375">
        <f>$B583*'PERCENTAGE SHARING'!R544</f>
        <v>0</v>
      </c>
      <c r="S583" s="134"/>
      <c r="T583" s="134"/>
      <c r="U583" s="134"/>
      <c r="V583" s="134"/>
      <c r="W583" s="134"/>
      <c r="X583" s="134"/>
      <c r="Y583" s="134"/>
    </row>
    <row r="584" ht="22.5" customHeight="1">
      <c r="A584" s="186" t="str">
        <f>'PROP DAILY PNL'!A751</f>
        <v/>
      </c>
      <c r="B584" s="381"/>
      <c r="C584" s="374">
        <f>$B584*'PERCENTAGE SHARING'!C545</f>
        <v>0</v>
      </c>
      <c r="D584" s="374">
        <f>$B584*'PERCENTAGE SHARING'!D545</f>
        <v>0</v>
      </c>
      <c r="E584" s="374">
        <f>$B584*'PERCENTAGE SHARING'!E545</f>
        <v>0</v>
      </c>
      <c r="F584" s="374">
        <f>$B584*'PERCENTAGE SHARING'!F545</f>
        <v>0</v>
      </c>
      <c r="G584" s="374">
        <f>$B584*'PERCENTAGE SHARING'!G545</f>
        <v>0</v>
      </c>
      <c r="H584" s="374">
        <f>$B584*'PERCENTAGE SHARING'!H545</f>
        <v>0</v>
      </c>
      <c r="I584" s="374">
        <f>$B584*'PERCENTAGE SHARING'!I545</f>
        <v>0</v>
      </c>
      <c r="J584" s="374">
        <f>$B584*'PERCENTAGE SHARING'!J545</f>
        <v>0</v>
      </c>
      <c r="K584" s="374">
        <f>$B584*'PERCENTAGE SHARING'!K545</f>
        <v>0</v>
      </c>
      <c r="L584" s="374">
        <f>$B584*'PERCENTAGE SHARING'!L545</f>
        <v>0</v>
      </c>
      <c r="M584" s="374">
        <f>$B584*'PERCENTAGE SHARING'!M545</f>
        <v>0</v>
      </c>
      <c r="N584" s="374">
        <f>$B584*'PERCENTAGE SHARING'!N545</f>
        <v>0</v>
      </c>
      <c r="O584" s="375">
        <f>$B584*'PERCENTAGE SHARING'!O545</f>
        <v>0</v>
      </c>
      <c r="P584" s="375">
        <f>$B584*'PERCENTAGE SHARING'!P545</f>
        <v>0</v>
      </c>
      <c r="Q584" s="375">
        <f>$B584*'PERCENTAGE SHARING'!Q545</f>
        <v>0</v>
      </c>
      <c r="R584" s="375">
        <f>$B584*'PERCENTAGE SHARING'!R545</f>
        <v>0</v>
      </c>
      <c r="S584" s="134"/>
      <c r="T584" s="134"/>
      <c r="U584" s="134"/>
      <c r="V584" s="134"/>
      <c r="W584" s="134"/>
      <c r="X584" s="134"/>
      <c r="Y584" s="134"/>
    </row>
    <row r="585" ht="22.5" customHeight="1">
      <c r="A585" s="186" t="str">
        <f>'PROP DAILY PNL'!A752</f>
        <v/>
      </c>
      <c r="B585" s="381"/>
      <c r="C585" s="374">
        <f>$B585*'PERCENTAGE SHARING'!C546</f>
        <v>0</v>
      </c>
      <c r="D585" s="374">
        <f>$B585*'PERCENTAGE SHARING'!D546</f>
        <v>0</v>
      </c>
      <c r="E585" s="374">
        <f>$B585*'PERCENTAGE SHARING'!E546</f>
        <v>0</v>
      </c>
      <c r="F585" s="374">
        <f>$B585*'PERCENTAGE SHARING'!F546</f>
        <v>0</v>
      </c>
      <c r="G585" s="374">
        <f>$B585*'PERCENTAGE SHARING'!G546</f>
        <v>0</v>
      </c>
      <c r="H585" s="374">
        <f>$B585*'PERCENTAGE SHARING'!H546</f>
        <v>0</v>
      </c>
      <c r="I585" s="374">
        <f>$B585*'PERCENTAGE SHARING'!I546</f>
        <v>0</v>
      </c>
      <c r="J585" s="374">
        <f>$B585*'PERCENTAGE SHARING'!J546</f>
        <v>0</v>
      </c>
      <c r="K585" s="374">
        <f>$B585*'PERCENTAGE SHARING'!K546</f>
        <v>0</v>
      </c>
      <c r="L585" s="374">
        <f>$B585*'PERCENTAGE SHARING'!L546</f>
        <v>0</v>
      </c>
      <c r="M585" s="374">
        <f>$B585*'PERCENTAGE SHARING'!M546</f>
        <v>0</v>
      </c>
      <c r="N585" s="374">
        <f>$B585*'PERCENTAGE SHARING'!N546</f>
        <v>0</v>
      </c>
      <c r="O585" s="375">
        <f>$B585*'PERCENTAGE SHARING'!O546</f>
        <v>0</v>
      </c>
      <c r="P585" s="375">
        <f>$B585*'PERCENTAGE SHARING'!P546</f>
        <v>0</v>
      </c>
      <c r="Q585" s="375">
        <f>$B585*'PERCENTAGE SHARING'!Q546</f>
        <v>0</v>
      </c>
      <c r="R585" s="375">
        <f>$B585*'PERCENTAGE SHARING'!R546</f>
        <v>0</v>
      </c>
      <c r="S585" s="134"/>
      <c r="T585" s="134"/>
      <c r="U585" s="134"/>
      <c r="V585" s="134"/>
      <c r="W585" s="134"/>
      <c r="X585" s="134"/>
      <c r="Y585" s="134"/>
    </row>
    <row r="586" ht="22.5" customHeight="1">
      <c r="A586" s="186" t="str">
        <f>'PROP DAILY PNL'!A753</f>
        <v/>
      </c>
      <c r="B586" s="381"/>
      <c r="C586" s="374">
        <f>$B586*'PERCENTAGE SHARING'!C547</f>
        <v>0</v>
      </c>
      <c r="D586" s="374">
        <f>$B586*'PERCENTAGE SHARING'!D547</f>
        <v>0</v>
      </c>
      <c r="E586" s="374">
        <f>$B586*'PERCENTAGE SHARING'!E547</f>
        <v>0</v>
      </c>
      <c r="F586" s="374">
        <f>$B586*'PERCENTAGE SHARING'!F547</f>
        <v>0</v>
      </c>
      <c r="G586" s="374">
        <f>$B586*'PERCENTAGE SHARING'!G547</f>
        <v>0</v>
      </c>
      <c r="H586" s="374">
        <f>$B586*'PERCENTAGE SHARING'!H547</f>
        <v>0</v>
      </c>
      <c r="I586" s="374">
        <f>$B586*'PERCENTAGE SHARING'!I547</f>
        <v>0</v>
      </c>
      <c r="J586" s="374">
        <f>$B586*'PERCENTAGE SHARING'!J547</f>
        <v>0</v>
      </c>
      <c r="K586" s="374">
        <f>$B586*'PERCENTAGE SHARING'!K547</f>
        <v>0</v>
      </c>
      <c r="L586" s="374">
        <f>$B586*'PERCENTAGE SHARING'!L547</f>
        <v>0</v>
      </c>
      <c r="M586" s="374">
        <f>$B586*'PERCENTAGE SHARING'!M547</f>
        <v>0</v>
      </c>
      <c r="N586" s="374">
        <f>$B586*'PERCENTAGE SHARING'!N547</f>
        <v>0</v>
      </c>
      <c r="O586" s="375">
        <f>$B586*'PERCENTAGE SHARING'!O547</f>
        <v>0</v>
      </c>
      <c r="P586" s="375">
        <f>$B586*'PERCENTAGE SHARING'!P547</f>
        <v>0</v>
      </c>
      <c r="Q586" s="375">
        <f>$B586*'PERCENTAGE SHARING'!Q547</f>
        <v>0</v>
      </c>
      <c r="R586" s="375">
        <f>$B586*'PERCENTAGE SHARING'!R547</f>
        <v>0</v>
      </c>
      <c r="S586" s="134"/>
      <c r="T586" s="134"/>
      <c r="U586" s="134"/>
      <c r="V586" s="134"/>
      <c r="W586" s="134"/>
      <c r="X586" s="134"/>
      <c r="Y586" s="134"/>
    </row>
    <row r="587" ht="22.5" customHeight="1">
      <c r="A587" s="186" t="str">
        <f>'PROP DAILY PNL'!A754</f>
        <v/>
      </c>
      <c r="B587" s="381"/>
      <c r="C587" s="374">
        <f>$B587*'PERCENTAGE SHARING'!C548</f>
        <v>0</v>
      </c>
      <c r="D587" s="374">
        <f>$B587*'PERCENTAGE SHARING'!D548</f>
        <v>0</v>
      </c>
      <c r="E587" s="374">
        <f>$B587*'PERCENTAGE SHARING'!E548</f>
        <v>0</v>
      </c>
      <c r="F587" s="374">
        <f>$B587*'PERCENTAGE SHARING'!F548</f>
        <v>0</v>
      </c>
      <c r="G587" s="374">
        <f>$B587*'PERCENTAGE SHARING'!G548</f>
        <v>0</v>
      </c>
      <c r="H587" s="374">
        <f>$B587*'PERCENTAGE SHARING'!H548</f>
        <v>0</v>
      </c>
      <c r="I587" s="374">
        <f>$B587*'PERCENTAGE SHARING'!I548</f>
        <v>0</v>
      </c>
      <c r="J587" s="374">
        <f>$B587*'PERCENTAGE SHARING'!J548</f>
        <v>0</v>
      </c>
      <c r="K587" s="374">
        <f>$B587*'PERCENTAGE SHARING'!K548</f>
        <v>0</v>
      </c>
      <c r="L587" s="374">
        <f>$B587*'PERCENTAGE SHARING'!L548</f>
        <v>0</v>
      </c>
      <c r="M587" s="374">
        <f>$B587*'PERCENTAGE SHARING'!M548</f>
        <v>0</v>
      </c>
      <c r="N587" s="374">
        <f>$B587*'PERCENTAGE SHARING'!N548</f>
        <v>0</v>
      </c>
      <c r="O587" s="375">
        <f>$B587*'PERCENTAGE SHARING'!O548</f>
        <v>0</v>
      </c>
      <c r="P587" s="375">
        <f>$B587*'PERCENTAGE SHARING'!P548</f>
        <v>0</v>
      </c>
      <c r="Q587" s="375">
        <f>$B587*'PERCENTAGE SHARING'!Q548</f>
        <v>0</v>
      </c>
      <c r="R587" s="375">
        <f>$B587*'PERCENTAGE SHARING'!R548</f>
        <v>0</v>
      </c>
      <c r="S587" s="134"/>
      <c r="T587" s="134"/>
      <c r="U587" s="134"/>
      <c r="V587" s="134"/>
      <c r="W587" s="134"/>
      <c r="X587" s="134"/>
      <c r="Y587" s="134"/>
    </row>
    <row r="588" ht="22.5" customHeight="1">
      <c r="A588" s="186" t="str">
        <f>'PROP DAILY PNL'!A755</f>
        <v/>
      </c>
      <c r="B588" s="381"/>
      <c r="C588" s="374">
        <f>$B588*'PERCENTAGE SHARING'!C549</f>
        <v>0</v>
      </c>
      <c r="D588" s="374">
        <f>$B588*'PERCENTAGE SHARING'!D549</f>
        <v>0</v>
      </c>
      <c r="E588" s="374">
        <f>$B588*'PERCENTAGE SHARING'!E549</f>
        <v>0</v>
      </c>
      <c r="F588" s="374">
        <f>$B588*'PERCENTAGE SHARING'!F549</f>
        <v>0</v>
      </c>
      <c r="G588" s="374">
        <f>$B588*'PERCENTAGE SHARING'!G549</f>
        <v>0</v>
      </c>
      <c r="H588" s="374">
        <f>$B588*'PERCENTAGE SHARING'!H549</f>
        <v>0</v>
      </c>
      <c r="I588" s="374">
        <f>$B588*'PERCENTAGE SHARING'!I549</f>
        <v>0</v>
      </c>
      <c r="J588" s="374">
        <f>$B588*'PERCENTAGE SHARING'!J549</f>
        <v>0</v>
      </c>
      <c r="K588" s="374">
        <f>$B588*'PERCENTAGE SHARING'!K549</f>
        <v>0</v>
      </c>
      <c r="L588" s="374">
        <f>$B588*'PERCENTAGE SHARING'!L549</f>
        <v>0</v>
      </c>
      <c r="M588" s="374">
        <f>$B588*'PERCENTAGE SHARING'!M549</f>
        <v>0</v>
      </c>
      <c r="N588" s="374">
        <f>$B588*'PERCENTAGE SHARING'!N549</f>
        <v>0</v>
      </c>
      <c r="O588" s="375">
        <f>$B588*'PERCENTAGE SHARING'!O549</f>
        <v>0</v>
      </c>
      <c r="P588" s="375">
        <f>$B588*'PERCENTAGE SHARING'!P549</f>
        <v>0</v>
      </c>
      <c r="Q588" s="375">
        <f>$B588*'PERCENTAGE SHARING'!Q549</f>
        <v>0</v>
      </c>
      <c r="R588" s="375">
        <f>$B588*'PERCENTAGE SHARING'!R549</f>
        <v>0</v>
      </c>
      <c r="S588" s="134"/>
      <c r="T588" s="134"/>
      <c r="U588" s="134"/>
      <c r="V588" s="134"/>
      <c r="W588" s="134"/>
      <c r="X588" s="134"/>
      <c r="Y588" s="134"/>
    </row>
    <row r="589" ht="22.5" customHeight="1">
      <c r="A589" s="186" t="str">
        <f>'PROP DAILY PNL'!A756</f>
        <v/>
      </c>
      <c r="B589" s="381"/>
      <c r="C589" s="374">
        <f>$B589*'PERCENTAGE SHARING'!C550</f>
        <v>0</v>
      </c>
      <c r="D589" s="374">
        <f>$B589*'PERCENTAGE SHARING'!D550</f>
        <v>0</v>
      </c>
      <c r="E589" s="374">
        <f>$B589*'PERCENTAGE SHARING'!E550</f>
        <v>0</v>
      </c>
      <c r="F589" s="374">
        <f>$B589*'PERCENTAGE SHARING'!F550</f>
        <v>0</v>
      </c>
      <c r="G589" s="374">
        <f>$B589*'PERCENTAGE SHARING'!G550</f>
        <v>0</v>
      </c>
      <c r="H589" s="374">
        <f>$B589*'PERCENTAGE SHARING'!H550</f>
        <v>0</v>
      </c>
      <c r="I589" s="374">
        <f>$B589*'PERCENTAGE SHARING'!I550</f>
        <v>0</v>
      </c>
      <c r="J589" s="374">
        <f>$B589*'PERCENTAGE SHARING'!J550</f>
        <v>0</v>
      </c>
      <c r="K589" s="374">
        <f>$B589*'PERCENTAGE SHARING'!K550</f>
        <v>0</v>
      </c>
      <c r="L589" s="374">
        <f>$B589*'PERCENTAGE SHARING'!L550</f>
        <v>0</v>
      </c>
      <c r="M589" s="374">
        <f>$B589*'PERCENTAGE SHARING'!M550</f>
        <v>0</v>
      </c>
      <c r="N589" s="374">
        <f>$B589*'PERCENTAGE SHARING'!N550</f>
        <v>0</v>
      </c>
      <c r="O589" s="375">
        <f>$B589*'PERCENTAGE SHARING'!O550</f>
        <v>0</v>
      </c>
      <c r="P589" s="375">
        <f>$B589*'PERCENTAGE SHARING'!P550</f>
        <v>0</v>
      </c>
      <c r="Q589" s="375">
        <f>$B589*'PERCENTAGE SHARING'!Q550</f>
        <v>0</v>
      </c>
      <c r="R589" s="375">
        <f>$B589*'PERCENTAGE SHARING'!R550</f>
        <v>0</v>
      </c>
      <c r="S589" s="134"/>
      <c r="T589" s="134"/>
      <c r="U589" s="134"/>
      <c r="V589" s="134"/>
      <c r="W589" s="134"/>
      <c r="X589" s="134"/>
      <c r="Y589" s="134"/>
    </row>
    <row r="590" ht="22.5" customHeight="1">
      <c r="A590" s="186" t="str">
        <f>'PROP DAILY PNL'!A757</f>
        <v/>
      </c>
      <c r="B590" s="381"/>
      <c r="C590" s="374">
        <f>$B590*'PERCENTAGE SHARING'!C551</f>
        <v>0</v>
      </c>
      <c r="D590" s="374">
        <f>$B590*'PERCENTAGE SHARING'!D551</f>
        <v>0</v>
      </c>
      <c r="E590" s="374">
        <f>$B590*'PERCENTAGE SHARING'!E551</f>
        <v>0</v>
      </c>
      <c r="F590" s="374">
        <f>$B590*'PERCENTAGE SHARING'!F551</f>
        <v>0</v>
      </c>
      <c r="G590" s="374">
        <f>$B590*'PERCENTAGE SHARING'!G551</f>
        <v>0</v>
      </c>
      <c r="H590" s="374">
        <f>$B590*'PERCENTAGE SHARING'!H551</f>
        <v>0</v>
      </c>
      <c r="I590" s="374">
        <f>$B590*'PERCENTAGE SHARING'!I551</f>
        <v>0</v>
      </c>
      <c r="J590" s="374">
        <f>$B590*'PERCENTAGE SHARING'!J551</f>
        <v>0</v>
      </c>
      <c r="K590" s="374">
        <f>$B590*'PERCENTAGE SHARING'!K551</f>
        <v>0</v>
      </c>
      <c r="L590" s="374">
        <f>$B590*'PERCENTAGE SHARING'!L551</f>
        <v>0</v>
      </c>
      <c r="M590" s="374">
        <f>$B590*'PERCENTAGE SHARING'!M551</f>
        <v>0</v>
      </c>
      <c r="N590" s="374">
        <f>$B590*'PERCENTAGE SHARING'!N551</f>
        <v>0</v>
      </c>
      <c r="O590" s="375">
        <f>$B590*'PERCENTAGE SHARING'!O551</f>
        <v>0</v>
      </c>
      <c r="P590" s="375">
        <f>$B590*'PERCENTAGE SHARING'!P551</f>
        <v>0</v>
      </c>
      <c r="Q590" s="375">
        <f>$B590*'PERCENTAGE SHARING'!Q551</f>
        <v>0</v>
      </c>
      <c r="R590" s="375">
        <f>$B590*'PERCENTAGE SHARING'!R551</f>
        <v>0</v>
      </c>
      <c r="S590" s="134"/>
      <c r="T590" s="134"/>
      <c r="U590" s="134"/>
      <c r="V590" s="134"/>
      <c r="W590" s="134"/>
      <c r="X590" s="134"/>
      <c r="Y590" s="134"/>
    </row>
    <row r="591" ht="22.5" customHeight="1">
      <c r="A591" s="186" t="str">
        <f>'PROP DAILY PNL'!A758</f>
        <v/>
      </c>
      <c r="B591" s="381"/>
      <c r="C591" s="374">
        <f>$B591*'PERCENTAGE SHARING'!C552</f>
        <v>0</v>
      </c>
      <c r="D591" s="374">
        <f>$B591*'PERCENTAGE SHARING'!D552</f>
        <v>0</v>
      </c>
      <c r="E591" s="374">
        <f>$B591*'PERCENTAGE SHARING'!E552</f>
        <v>0</v>
      </c>
      <c r="F591" s="374">
        <f>$B591*'PERCENTAGE SHARING'!F552</f>
        <v>0</v>
      </c>
      <c r="G591" s="374">
        <f>$B591*'PERCENTAGE SHARING'!G552</f>
        <v>0</v>
      </c>
      <c r="H591" s="374">
        <f>$B591*'PERCENTAGE SHARING'!H552</f>
        <v>0</v>
      </c>
      <c r="I591" s="374">
        <f>$B591*'PERCENTAGE SHARING'!I552</f>
        <v>0</v>
      </c>
      <c r="J591" s="374">
        <f>$B591*'PERCENTAGE SHARING'!J552</f>
        <v>0</v>
      </c>
      <c r="K591" s="374">
        <f>$B591*'PERCENTAGE SHARING'!K552</f>
        <v>0</v>
      </c>
      <c r="L591" s="374">
        <f>$B591*'PERCENTAGE SHARING'!L552</f>
        <v>0</v>
      </c>
      <c r="M591" s="374">
        <f>$B591*'PERCENTAGE SHARING'!M552</f>
        <v>0</v>
      </c>
      <c r="N591" s="374">
        <f>$B591*'PERCENTAGE SHARING'!N552</f>
        <v>0</v>
      </c>
      <c r="O591" s="375">
        <f>$B591*'PERCENTAGE SHARING'!O552</f>
        <v>0</v>
      </c>
      <c r="P591" s="375">
        <f>$B591*'PERCENTAGE SHARING'!P552</f>
        <v>0</v>
      </c>
      <c r="Q591" s="375">
        <f>$B591*'PERCENTAGE SHARING'!Q552</f>
        <v>0</v>
      </c>
      <c r="R591" s="375">
        <f>$B591*'PERCENTAGE SHARING'!R552</f>
        <v>0</v>
      </c>
      <c r="S591" s="134"/>
      <c r="T591" s="134"/>
      <c r="U591" s="134"/>
      <c r="V591" s="134"/>
      <c r="W591" s="134"/>
      <c r="X591" s="134"/>
      <c r="Y591" s="134"/>
    </row>
    <row r="592" ht="22.5" customHeight="1">
      <c r="A592" s="186" t="str">
        <f>'PROP DAILY PNL'!A759</f>
        <v/>
      </c>
      <c r="B592" s="381"/>
      <c r="C592" s="374">
        <f>$B592*'PERCENTAGE SHARING'!C553</f>
        <v>0</v>
      </c>
      <c r="D592" s="374">
        <f>$B592*'PERCENTAGE SHARING'!D553</f>
        <v>0</v>
      </c>
      <c r="E592" s="374">
        <f>$B592*'PERCENTAGE SHARING'!E553</f>
        <v>0</v>
      </c>
      <c r="F592" s="374">
        <f>$B592*'PERCENTAGE SHARING'!F553</f>
        <v>0</v>
      </c>
      <c r="G592" s="374">
        <f>$B592*'PERCENTAGE SHARING'!G553</f>
        <v>0</v>
      </c>
      <c r="H592" s="374">
        <f>$B592*'PERCENTAGE SHARING'!H553</f>
        <v>0</v>
      </c>
      <c r="I592" s="374">
        <f>$B592*'PERCENTAGE SHARING'!I553</f>
        <v>0</v>
      </c>
      <c r="J592" s="374">
        <f>$B592*'PERCENTAGE SHARING'!J553</f>
        <v>0</v>
      </c>
      <c r="K592" s="374">
        <f>$B592*'PERCENTAGE SHARING'!K553</f>
        <v>0</v>
      </c>
      <c r="L592" s="374">
        <f>$B592*'PERCENTAGE SHARING'!L553</f>
        <v>0</v>
      </c>
      <c r="M592" s="374">
        <f>$B592*'PERCENTAGE SHARING'!M553</f>
        <v>0</v>
      </c>
      <c r="N592" s="374">
        <f>$B592*'PERCENTAGE SHARING'!N553</f>
        <v>0</v>
      </c>
      <c r="O592" s="375">
        <f>$B592*'PERCENTAGE SHARING'!O553</f>
        <v>0</v>
      </c>
      <c r="P592" s="375">
        <f>$B592*'PERCENTAGE SHARING'!P553</f>
        <v>0</v>
      </c>
      <c r="Q592" s="375">
        <f>$B592*'PERCENTAGE SHARING'!Q553</f>
        <v>0</v>
      </c>
      <c r="R592" s="375">
        <f>$B592*'PERCENTAGE SHARING'!R553</f>
        <v>0</v>
      </c>
      <c r="S592" s="134"/>
      <c r="T592" s="134"/>
      <c r="U592" s="134"/>
      <c r="V592" s="134"/>
      <c r="W592" s="134"/>
      <c r="X592" s="134"/>
      <c r="Y592" s="134"/>
    </row>
    <row r="593" ht="22.5" customHeight="1">
      <c r="A593" s="186" t="str">
        <f>'PROP DAILY PNL'!A760</f>
        <v/>
      </c>
      <c r="B593" s="381"/>
      <c r="C593" s="374">
        <f>$B593*'PERCENTAGE SHARING'!C554</f>
        <v>0</v>
      </c>
      <c r="D593" s="374">
        <f>$B593*'PERCENTAGE SHARING'!D554</f>
        <v>0</v>
      </c>
      <c r="E593" s="374">
        <f>$B593*'PERCENTAGE SHARING'!E554</f>
        <v>0</v>
      </c>
      <c r="F593" s="374">
        <f>$B593*'PERCENTAGE SHARING'!F554</f>
        <v>0</v>
      </c>
      <c r="G593" s="374">
        <f>$B593*'PERCENTAGE SHARING'!G554</f>
        <v>0</v>
      </c>
      <c r="H593" s="374">
        <f>$B593*'PERCENTAGE SHARING'!H554</f>
        <v>0</v>
      </c>
      <c r="I593" s="374">
        <f>$B593*'PERCENTAGE SHARING'!I554</f>
        <v>0</v>
      </c>
      <c r="J593" s="374">
        <f>$B593*'PERCENTAGE SHARING'!J554</f>
        <v>0</v>
      </c>
      <c r="K593" s="374">
        <f>$B593*'PERCENTAGE SHARING'!K554</f>
        <v>0</v>
      </c>
      <c r="L593" s="374">
        <f>$B593*'PERCENTAGE SHARING'!L554</f>
        <v>0</v>
      </c>
      <c r="M593" s="374">
        <f>$B593*'PERCENTAGE SHARING'!M554</f>
        <v>0</v>
      </c>
      <c r="N593" s="374">
        <f>$B593*'PERCENTAGE SHARING'!N554</f>
        <v>0</v>
      </c>
      <c r="O593" s="375">
        <f>$B593*'PERCENTAGE SHARING'!O554</f>
        <v>0</v>
      </c>
      <c r="P593" s="375">
        <f>$B593*'PERCENTAGE SHARING'!P554</f>
        <v>0</v>
      </c>
      <c r="Q593" s="375">
        <f>$B593*'PERCENTAGE SHARING'!Q554</f>
        <v>0</v>
      </c>
      <c r="R593" s="375">
        <f>$B593*'PERCENTAGE SHARING'!R554</f>
        <v>0</v>
      </c>
      <c r="S593" s="134"/>
      <c r="T593" s="134"/>
      <c r="U593" s="134"/>
      <c r="V593" s="134"/>
      <c r="W593" s="134"/>
      <c r="X593" s="134"/>
      <c r="Y593" s="134"/>
    </row>
    <row r="594" ht="22.5" customHeight="1">
      <c r="A594" s="186" t="str">
        <f>'PROP DAILY PNL'!A761</f>
        <v/>
      </c>
      <c r="B594" s="381"/>
      <c r="C594" s="374">
        <f>$B594*'PERCENTAGE SHARING'!C555</f>
        <v>0</v>
      </c>
      <c r="D594" s="374">
        <f>$B594*'PERCENTAGE SHARING'!D555</f>
        <v>0</v>
      </c>
      <c r="E594" s="374">
        <f>$B594*'PERCENTAGE SHARING'!E555</f>
        <v>0</v>
      </c>
      <c r="F594" s="374">
        <f>$B594*'PERCENTAGE SHARING'!F555</f>
        <v>0</v>
      </c>
      <c r="G594" s="374">
        <f>$B594*'PERCENTAGE SHARING'!G555</f>
        <v>0</v>
      </c>
      <c r="H594" s="374">
        <f>$B594*'PERCENTAGE SHARING'!H555</f>
        <v>0</v>
      </c>
      <c r="I594" s="374">
        <f>$B594*'PERCENTAGE SHARING'!I555</f>
        <v>0</v>
      </c>
      <c r="J594" s="374">
        <f>$B594*'PERCENTAGE SHARING'!J555</f>
        <v>0</v>
      </c>
      <c r="K594" s="374">
        <f>$B594*'PERCENTAGE SHARING'!K555</f>
        <v>0</v>
      </c>
      <c r="L594" s="374">
        <f>$B594*'PERCENTAGE SHARING'!L555</f>
        <v>0</v>
      </c>
      <c r="M594" s="374">
        <f>$B594*'PERCENTAGE SHARING'!M555</f>
        <v>0</v>
      </c>
      <c r="N594" s="374">
        <f>$B594*'PERCENTAGE SHARING'!N555</f>
        <v>0</v>
      </c>
      <c r="O594" s="375">
        <f>$B594*'PERCENTAGE SHARING'!O555</f>
        <v>0</v>
      </c>
      <c r="P594" s="375">
        <f>$B594*'PERCENTAGE SHARING'!P555</f>
        <v>0</v>
      </c>
      <c r="Q594" s="375">
        <f>$B594*'PERCENTAGE SHARING'!Q555</f>
        <v>0</v>
      </c>
      <c r="R594" s="375">
        <f>$B594*'PERCENTAGE SHARING'!R555</f>
        <v>0</v>
      </c>
      <c r="S594" s="134"/>
      <c r="T594" s="134"/>
      <c r="U594" s="134"/>
      <c r="V594" s="134"/>
      <c r="W594" s="134"/>
      <c r="X594" s="134"/>
      <c r="Y594" s="134"/>
    </row>
    <row r="595" ht="22.5" customHeight="1">
      <c r="A595" s="186" t="str">
        <f>'PROP DAILY PNL'!A762</f>
        <v/>
      </c>
      <c r="B595" s="381"/>
      <c r="C595" s="374">
        <f>$B595*'PERCENTAGE SHARING'!C556</f>
        <v>0</v>
      </c>
      <c r="D595" s="374">
        <f>$B595*'PERCENTAGE SHARING'!D556</f>
        <v>0</v>
      </c>
      <c r="E595" s="374">
        <f>$B595*'PERCENTAGE SHARING'!E556</f>
        <v>0</v>
      </c>
      <c r="F595" s="374">
        <f>$B595*'PERCENTAGE SHARING'!F556</f>
        <v>0</v>
      </c>
      <c r="G595" s="374">
        <f>$B595*'PERCENTAGE SHARING'!G556</f>
        <v>0</v>
      </c>
      <c r="H595" s="374">
        <f>$B595*'PERCENTAGE SHARING'!H556</f>
        <v>0</v>
      </c>
      <c r="I595" s="374">
        <f>$B595*'PERCENTAGE SHARING'!I556</f>
        <v>0</v>
      </c>
      <c r="J595" s="374">
        <f>$B595*'PERCENTAGE SHARING'!J556</f>
        <v>0</v>
      </c>
      <c r="K595" s="374">
        <f>$B595*'PERCENTAGE SHARING'!K556</f>
        <v>0</v>
      </c>
      <c r="L595" s="374">
        <f>$B595*'PERCENTAGE SHARING'!L556</f>
        <v>0</v>
      </c>
      <c r="M595" s="374">
        <f>$B595*'PERCENTAGE SHARING'!M556</f>
        <v>0</v>
      </c>
      <c r="N595" s="374">
        <f>$B595*'PERCENTAGE SHARING'!N556</f>
        <v>0</v>
      </c>
      <c r="O595" s="375">
        <f>$B595*'PERCENTAGE SHARING'!O556</f>
        <v>0</v>
      </c>
      <c r="P595" s="375">
        <f>$B595*'PERCENTAGE SHARING'!P556</f>
        <v>0</v>
      </c>
      <c r="Q595" s="375">
        <f>$B595*'PERCENTAGE SHARING'!Q556</f>
        <v>0</v>
      </c>
      <c r="R595" s="375">
        <f>$B595*'PERCENTAGE SHARING'!R556</f>
        <v>0</v>
      </c>
      <c r="S595" s="134"/>
      <c r="T595" s="134"/>
      <c r="U595" s="134"/>
      <c r="V595" s="134"/>
      <c r="W595" s="134"/>
      <c r="X595" s="134"/>
      <c r="Y595" s="134"/>
    </row>
    <row r="596" ht="22.5" customHeight="1">
      <c r="A596" s="186" t="str">
        <f>'PROP DAILY PNL'!A763</f>
        <v/>
      </c>
      <c r="B596" s="381"/>
      <c r="C596" s="374">
        <f>$B596*'PERCENTAGE SHARING'!C557</f>
        <v>0</v>
      </c>
      <c r="D596" s="374">
        <f>$B596*'PERCENTAGE SHARING'!D557</f>
        <v>0</v>
      </c>
      <c r="E596" s="374">
        <f>$B596*'PERCENTAGE SHARING'!E557</f>
        <v>0</v>
      </c>
      <c r="F596" s="374">
        <f>$B596*'PERCENTAGE SHARING'!F557</f>
        <v>0</v>
      </c>
      <c r="G596" s="374">
        <f>$B596*'PERCENTAGE SHARING'!G557</f>
        <v>0</v>
      </c>
      <c r="H596" s="374">
        <f>$B596*'PERCENTAGE SHARING'!H557</f>
        <v>0</v>
      </c>
      <c r="I596" s="374">
        <f>$B596*'PERCENTAGE SHARING'!I557</f>
        <v>0</v>
      </c>
      <c r="J596" s="374">
        <f>$B596*'PERCENTAGE SHARING'!J557</f>
        <v>0</v>
      </c>
      <c r="K596" s="374">
        <f>$B596*'PERCENTAGE SHARING'!K557</f>
        <v>0</v>
      </c>
      <c r="L596" s="374">
        <f>$B596*'PERCENTAGE SHARING'!L557</f>
        <v>0</v>
      </c>
      <c r="M596" s="374">
        <f>$B596*'PERCENTAGE SHARING'!M557</f>
        <v>0</v>
      </c>
      <c r="N596" s="374">
        <f>$B596*'PERCENTAGE SHARING'!N557</f>
        <v>0</v>
      </c>
      <c r="O596" s="375">
        <f>$B596*'PERCENTAGE SHARING'!O557</f>
        <v>0</v>
      </c>
      <c r="P596" s="375">
        <f>$B596*'PERCENTAGE SHARING'!P557</f>
        <v>0</v>
      </c>
      <c r="Q596" s="375">
        <f>$B596*'PERCENTAGE SHARING'!Q557</f>
        <v>0</v>
      </c>
      <c r="R596" s="375">
        <f>$B596*'PERCENTAGE SHARING'!R557</f>
        <v>0</v>
      </c>
      <c r="S596" s="134"/>
      <c r="T596" s="134"/>
      <c r="U596" s="134"/>
      <c r="V596" s="134"/>
      <c r="W596" s="134"/>
      <c r="X596" s="134"/>
      <c r="Y596" s="134"/>
    </row>
    <row r="597" ht="22.5" customHeight="1">
      <c r="A597" s="186" t="str">
        <f>'PROP DAILY PNL'!A764</f>
        <v/>
      </c>
      <c r="B597" s="381"/>
      <c r="C597" s="374">
        <f>$B597*'PERCENTAGE SHARING'!C558</f>
        <v>0</v>
      </c>
      <c r="D597" s="374">
        <f>$B597*'PERCENTAGE SHARING'!D558</f>
        <v>0</v>
      </c>
      <c r="E597" s="374">
        <f>$B597*'PERCENTAGE SHARING'!E558</f>
        <v>0</v>
      </c>
      <c r="F597" s="374">
        <f>$B597*'PERCENTAGE SHARING'!F558</f>
        <v>0</v>
      </c>
      <c r="G597" s="374">
        <f>$B597*'PERCENTAGE SHARING'!G558</f>
        <v>0</v>
      </c>
      <c r="H597" s="374">
        <f>$B597*'PERCENTAGE SHARING'!H558</f>
        <v>0</v>
      </c>
      <c r="I597" s="374">
        <f>$B597*'PERCENTAGE SHARING'!I558</f>
        <v>0</v>
      </c>
      <c r="J597" s="374">
        <f>$B597*'PERCENTAGE SHARING'!J558</f>
        <v>0</v>
      </c>
      <c r="K597" s="374">
        <f>$B597*'PERCENTAGE SHARING'!K558</f>
        <v>0</v>
      </c>
      <c r="L597" s="374">
        <f>$B597*'PERCENTAGE SHARING'!L558</f>
        <v>0</v>
      </c>
      <c r="M597" s="374">
        <f>$B597*'PERCENTAGE SHARING'!M558</f>
        <v>0</v>
      </c>
      <c r="N597" s="374">
        <f>$B597*'PERCENTAGE SHARING'!N558</f>
        <v>0</v>
      </c>
      <c r="O597" s="375">
        <f>$B597*'PERCENTAGE SHARING'!O558</f>
        <v>0</v>
      </c>
      <c r="P597" s="375">
        <f>$B597*'PERCENTAGE SHARING'!P558</f>
        <v>0</v>
      </c>
      <c r="Q597" s="375">
        <f>$B597*'PERCENTAGE SHARING'!Q558</f>
        <v>0</v>
      </c>
      <c r="R597" s="375">
        <f>$B597*'PERCENTAGE SHARING'!R558</f>
        <v>0</v>
      </c>
      <c r="S597" s="134"/>
      <c r="T597" s="134"/>
      <c r="U597" s="134"/>
      <c r="V597" s="134"/>
      <c r="W597" s="134"/>
      <c r="X597" s="134"/>
      <c r="Y597" s="134"/>
    </row>
    <row r="598" ht="22.5" customHeight="1">
      <c r="A598" s="186" t="str">
        <f>'PROP DAILY PNL'!A765</f>
        <v/>
      </c>
      <c r="B598" s="381"/>
      <c r="C598" s="374">
        <f>$B598*'PERCENTAGE SHARING'!C559</f>
        <v>0</v>
      </c>
      <c r="D598" s="374">
        <f>$B598*'PERCENTAGE SHARING'!D559</f>
        <v>0</v>
      </c>
      <c r="E598" s="374">
        <f>$B598*'PERCENTAGE SHARING'!E559</f>
        <v>0</v>
      </c>
      <c r="F598" s="374">
        <f>$B598*'PERCENTAGE SHARING'!F559</f>
        <v>0</v>
      </c>
      <c r="G598" s="374">
        <f>$B598*'PERCENTAGE SHARING'!G559</f>
        <v>0</v>
      </c>
      <c r="H598" s="374">
        <f>$B598*'PERCENTAGE SHARING'!H559</f>
        <v>0</v>
      </c>
      <c r="I598" s="374">
        <f>$B598*'PERCENTAGE SHARING'!I559</f>
        <v>0</v>
      </c>
      <c r="J598" s="374">
        <f>$B598*'PERCENTAGE SHARING'!J559</f>
        <v>0</v>
      </c>
      <c r="K598" s="374">
        <f>$B598*'PERCENTAGE SHARING'!K559</f>
        <v>0</v>
      </c>
      <c r="L598" s="374">
        <f>$B598*'PERCENTAGE SHARING'!L559</f>
        <v>0</v>
      </c>
      <c r="M598" s="374">
        <f>$B598*'PERCENTAGE SHARING'!M559</f>
        <v>0</v>
      </c>
      <c r="N598" s="374">
        <f>$B598*'PERCENTAGE SHARING'!N559</f>
        <v>0</v>
      </c>
      <c r="O598" s="375">
        <f>$B598*'PERCENTAGE SHARING'!O559</f>
        <v>0</v>
      </c>
      <c r="P598" s="375">
        <f>$B598*'PERCENTAGE SHARING'!P559</f>
        <v>0</v>
      </c>
      <c r="Q598" s="375">
        <f>$B598*'PERCENTAGE SHARING'!Q559</f>
        <v>0</v>
      </c>
      <c r="R598" s="375">
        <f>$B598*'PERCENTAGE SHARING'!R559</f>
        <v>0</v>
      </c>
      <c r="S598" s="134"/>
      <c r="T598" s="134"/>
      <c r="U598" s="134"/>
      <c r="V598" s="134"/>
      <c r="W598" s="134"/>
      <c r="X598" s="134"/>
      <c r="Y598" s="134"/>
    </row>
    <row r="599" ht="22.5" customHeight="1">
      <c r="A599" s="186" t="str">
        <f>'PROP DAILY PNL'!A766</f>
        <v/>
      </c>
      <c r="B599" s="381"/>
      <c r="C599" s="374">
        <f>$B599*'PERCENTAGE SHARING'!C560</f>
        <v>0</v>
      </c>
      <c r="D599" s="374">
        <f>$B599*'PERCENTAGE SHARING'!D560</f>
        <v>0</v>
      </c>
      <c r="E599" s="374">
        <f>$B599*'PERCENTAGE SHARING'!E560</f>
        <v>0</v>
      </c>
      <c r="F599" s="374">
        <f>$B599*'PERCENTAGE SHARING'!F560</f>
        <v>0</v>
      </c>
      <c r="G599" s="374">
        <f>$B599*'PERCENTAGE SHARING'!G560</f>
        <v>0</v>
      </c>
      <c r="H599" s="374">
        <f>$B599*'PERCENTAGE SHARING'!H560</f>
        <v>0</v>
      </c>
      <c r="I599" s="374">
        <f>$B599*'PERCENTAGE SHARING'!I560</f>
        <v>0</v>
      </c>
      <c r="J599" s="374">
        <f>$B599*'PERCENTAGE SHARING'!J560</f>
        <v>0</v>
      </c>
      <c r="K599" s="374">
        <f>$B599*'PERCENTAGE SHARING'!K560</f>
        <v>0</v>
      </c>
      <c r="L599" s="374">
        <f>$B599*'PERCENTAGE SHARING'!L560</f>
        <v>0</v>
      </c>
      <c r="M599" s="374">
        <f>$B599*'PERCENTAGE SHARING'!M560</f>
        <v>0</v>
      </c>
      <c r="N599" s="374">
        <f>$B599*'PERCENTAGE SHARING'!N560</f>
        <v>0</v>
      </c>
      <c r="O599" s="375">
        <f>$B599*'PERCENTAGE SHARING'!O560</f>
        <v>0</v>
      </c>
      <c r="P599" s="375">
        <f>$B599*'PERCENTAGE SHARING'!P560</f>
        <v>0</v>
      </c>
      <c r="Q599" s="375">
        <f>$B599*'PERCENTAGE SHARING'!Q560</f>
        <v>0</v>
      </c>
      <c r="R599" s="375">
        <f>$B599*'PERCENTAGE SHARING'!R560</f>
        <v>0</v>
      </c>
      <c r="S599" s="134"/>
      <c r="T599" s="134"/>
      <c r="U599" s="134"/>
      <c r="V599" s="134"/>
      <c r="W599" s="134"/>
      <c r="X599" s="134"/>
      <c r="Y599" s="134"/>
    </row>
    <row r="600" ht="22.5" customHeight="1">
      <c r="A600" s="186" t="str">
        <f>'PROP DAILY PNL'!A767</f>
        <v/>
      </c>
      <c r="B600" s="381"/>
      <c r="C600" s="374">
        <f>$B600*'PERCENTAGE SHARING'!C561</f>
        <v>0</v>
      </c>
      <c r="D600" s="374">
        <f>$B600*'PERCENTAGE SHARING'!D561</f>
        <v>0</v>
      </c>
      <c r="E600" s="374">
        <f>$B600*'PERCENTAGE SHARING'!E561</f>
        <v>0</v>
      </c>
      <c r="F600" s="374">
        <f>$B600*'PERCENTAGE SHARING'!F561</f>
        <v>0</v>
      </c>
      <c r="G600" s="374">
        <f>$B600*'PERCENTAGE SHARING'!G561</f>
        <v>0</v>
      </c>
      <c r="H600" s="374">
        <f>$B600*'PERCENTAGE SHARING'!H561</f>
        <v>0</v>
      </c>
      <c r="I600" s="374">
        <f>$B600*'PERCENTAGE SHARING'!I561</f>
        <v>0</v>
      </c>
      <c r="J600" s="374">
        <f>$B600*'PERCENTAGE SHARING'!J561</f>
        <v>0</v>
      </c>
      <c r="K600" s="374">
        <f>$B600*'PERCENTAGE SHARING'!K561</f>
        <v>0</v>
      </c>
      <c r="L600" s="374">
        <f>$B600*'PERCENTAGE SHARING'!L561</f>
        <v>0</v>
      </c>
      <c r="M600" s="374">
        <f>$B600*'PERCENTAGE SHARING'!M561</f>
        <v>0</v>
      </c>
      <c r="N600" s="374">
        <f>$B600*'PERCENTAGE SHARING'!N561</f>
        <v>0</v>
      </c>
      <c r="O600" s="375">
        <f>$B600*'PERCENTAGE SHARING'!O561</f>
        <v>0</v>
      </c>
      <c r="P600" s="375">
        <f>$B600*'PERCENTAGE SHARING'!P561</f>
        <v>0</v>
      </c>
      <c r="Q600" s="375">
        <f>$B600*'PERCENTAGE SHARING'!Q561</f>
        <v>0</v>
      </c>
      <c r="R600" s="375">
        <f>$B600*'PERCENTAGE SHARING'!R561</f>
        <v>0</v>
      </c>
      <c r="S600" s="134"/>
      <c r="T600" s="134"/>
      <c r="U600" s="134"/>
      <c r="V600" s="134"/>
      <c r="W600" s="134"/>
      <c r="X600" s="134"/>
      <c r="Y600" s="134"/>
    </row>
    <row r="601" ht="22.5" customHeight="1">
      <c r="A601" s="186" t="str">
        <f>'PROP DAILY PNL'!A768</f>
        <v/>
      </c>
      <c r="B601" s="381"/>
      <c r="C601" s="374">
        <f>$B601*'PERCENTAGE SHARING'!C562</f>
        <v>0</v>
      </c>
      <c r="D601" s="374">
        <f>$B601*'PERCENTAGE SHARING'!D562</f>
        <v>0</v>
      </c>
      <c r="E601" s="374">
        <f>$B601*'PERCENTAGE SHARING'!E562</f>
        <v>0</v>
      </c>
      <c r="F601" s="374">
        <f>$B601*'PERCENTAGE SHARING'!F562</f>
        <v>0</v>
      </c>
      <c r="G601" s="374">
        <f>$B601*'PERCENTAGE SHARING'!G562</f>
        <v>0</v>
      </c>
      <c r="H601" s="374">
        <f>$B601*'PERCENTAGE SHARING'!H562</f>
        <v>0</v>
      </c>
      <c r="I601" s="374">
        <f>$B601*'PERCENTAGE SHARING'!I562</f>
        <v>0</v>
      </c>
      <c r="J601" s="374">
        <f>$B601*'PERCENTAGE SHARING'!J562</f>
        <v>0</v>
      </c>
      <c r="K601" s="374">
        <f>$B601*'PERCENTAGE SHARING'!K562</f>
        <v>0</v>
      </c>
      <c r="L601" s="374">
        <f>$B601*'PERCENTAGE SHARING'!L562</f>
        <v>0</v>
      </c>
      <c r="M601" s="374">
        <f>$B601*'PERCENTAGE SHARING'!M562</f>
        <v>0</v>
      </c>
      <c r="N601" s="374">
        <f>$B601*'PERCENTAGE SHARING'!N562</f>
        <v>0</v>
      </c>
      <c r="O601" s="375">
        <f>$B601*'PERCENTAGE SHARING'!O562</f>
        <v>0</v>
      </c>
      <c r="P601" s="375">
        <f>$B601*'PERCENTAGE SHARING'!P562</f>
        <v>0</v>
      </c>
      <c r="Q601" s="375">
        <f>$B601*'PERCENTAGE SHARING'!Q562</f>
        <v>0</v>
      </c>
      <c r="R601" s="375">
        <f>$B601*'PERCENTAGE SHARING'!R562</f>
        <v>0</v>
      </c>
      <c r="S601" s="134"/>
      <c r="T601" s="134"/>
      <c r="U601" s="134"/>
      <c r="V601" s="134"/>
      <c r="W601" s="134"/>
      <c r="X601" s="134"/>
      <c r="Y601" s="134"/>
    </row>
    <row r="602" ht="22.5" customHeight="1">
      <c r="A602" s="186" t="str">
        <f>'PROP DAILY PNL'!A769</f>
        <v/>
      </c>
      <c r="B602" s="381"/>
      <c r="C602" s="374">
        <f>$B602*'PERCENTAGE SHARING'!C563</f>
        <v>0</v>
      </c>
      <c r="D602" s="374">
        <f>$B602*'PERCENTAGE SHARING'!D563</f>
        <v>0</v>
      </c>
      <c r="E602" s="374">
        <f>$B602*'PERCENTAGE SHARING'!E563</f>
        <v>0</v>
      </c>
      <c r="F602" s="374">
        <f>$B602*'PERCENTAGE SHARING'!F563</f>
        <v>0</v>
      </c>
      <c r="G602" s="374">
        <f>$B602*'PERCENTAGE SHARING'!G563</f>
        <v>0</v>
      </c>
      <c r="H602" s="374">
        <f>$B602*'PERCENTAGE SHARING'!H563</f>
        <v>0</v>
      </c>
      <c r="I602" s="374">
        <f>$B602*'PERCENTAGE SHARING'!I563</f>
        <v>0</v>
      </c>
      <c r="J602" s="374">
        <f>$B602*'PERCENTAGE SHARING'!J563</f>
        <v>0</v>
      </c>
      <c r="K602" s="374">
        <f>$B602*'PERCENTAGE SHARING'!K563</f>
        <v>0</v>
      </c>
      <c r="L602" s="374">
        <f>$B602*'PERCENTAGE SHARING'!L563</f>
        <v>0</v>
      </c>
      <c r="M602" s="374">
        <f>$B602*'PERCENTAGE SHARING'!M563</f>
        <v>0</v>
      </c>
      <c r="N602" s="374">
        <f>$B602*'PERCENTAGE SHARING'!N563</f>
        <v>0</v>
      </c>
      <c r="O602" s="375">
        <f>$B602*'PERCENTAGE SHARING'!O563</f>
        <v>0</v>
      </c>
      <c r="P602" s="375">
        <f>$B602*'PERCENTAGE SHARING'!P563</f>
        <v>0</v>
      </c>
      <c r="Q602" s="375">
        <f>$B602*'PERCENTAGE SHARING'!Q563</f>
        <v>0</v>
      </c>
      <c r="R602" s="375">
        <f>$B602*'PERCENTAGE SHARING'!R563</f>
        <v>0</v>
      </c>
      <c r="S602" s="134"/>
      <c r="T602" s="134"/>
      <c r="U602" s="134"/>
      <c r="V602" s="134"/>
      <c r="W602" s="134"/>
      <c r="X602" s="134"/>
      <c r="Y602" s="134"/>
    </row>
    <row r="603" ht="22.5" customHeight="1">
      <c r="A603" s="186" t="str">
        <f>'PROP DAILY PNL'!A770</f>
        <v/>
      </c>
      <c r="B603" s="381"/>
      <c r="C603" s="374">
        <f>$B603*'PERCENTAGE SHARING'!C564</f>
        <v>0</v>
      </c>
      <c r="D603" s="374">
        <f>$B603*'PERCENTAGE SHARING'!D564</f>
        <v>0</v>
      </c>
      <c r="E603" s="374">
        <f>$B603*'PERCENTAGE SHARING'!E564</f>
        <v>0</v>
      </c>
      <c r="F603" s="374">
        <f>$B603*'PERCENTAGE SHARING'!F564</f>
        <v>0</v>
      </c>
      <c r="G603" s="374">
        <f>$B603*'PERCENTAGE SHARING'!G564</f>
        <v>0</v>
      </c>
      <c r="H603" s="374">
        <f>$B603*'PERCENTAGE SHARING'!H564</f>
        <v>0</v>
      </c>
      <c r="I603" s="374">
        <f>$B603*'PERCENTAGE SHARING'!I564</f>
        <v>0</v>
      </c>
      <c r="J603" s="374">
        <f>$B603*'PERCENTAGE SHARING'!J564</f>
        <v>0</v>
      </c>
      <c r="K603" s="374">
        <f>$B603*'PERCENTAGE SHARING'!K564</f>
        <v>0</v>
      </c>
      <c r="L603" s="374">
        <f>$B603*'PERCENTAGE SHARING'!L564</f>
        <v>0</v>
      </c>
      <c r="M603" s="374">
        <f>$B603*'PERCENTAGE SHARING'!M564</f>
        <v>0</v>
      </c>
      <c r="N603" s="374">
        <f>$B603*'PERCENTAGE SHARING'!N564</f>
        <v>0</v>
      </c>
      <c r="O603" s="375">
        <f>$B603*'PERCENTAGE SHARING'!O564</f>
        <v>0</v>
      </c>
      <c r="P603" s="375">
        <f>$B603*'PERCENTAGE SHARING'!P564</f>
        <v>0</v>
      </c>
      <c r="Q603" s="375">
        <f>$B603*'PERCENTAGE SHARING'!Q564</f>
        <v>0</v>
      </c>
      <c r="R603" s="375">
        <f>$B603*'PERCENTAGE SHARING'!R564</f>
        <v>0</v>
      </c>
      <c r="S603" s="134"/>
      <c r="T603" s="134"/>
      <c r="U603" s="134"/>
      <c r="V603" s="134"/>
      <c r="W603" s="134"/>
      <c r="X603" s="134"/>
      <c r="Y603" s="134"/>
    </row>
    <row r="604" ht="22.5" customHeight="1">
      <c r="A604" s="186" t="str">
        <f>'PROP DAILY PNL'!A771</f>
        <v/>
      </c>
      <c r="B604" s="381"/>
      <c r="C604" s="374">
        <f>$B604*'PERCENTAGE SHARING'!C565</f>
        <v>0</v>
      </c>
      <c r="D604" s="374">
        <f>$B604*'PERCENTAGE SHARING'!D565</f>
        <v>0</v>
      </c>
      <c r="E604" s="374">
        <f>$B604*'PERCENTAGE SHARING'!E565</f>
        <v>0</v>
      </c>
      <c r="F604" s="374">
        <f>$B604*'PERCENTAGE SHARING'!F565</f>
        <v>0</v>
      </c>
      <c r="G604" s="374">
        <f>$B604*'PERCENTAGE SHARING'!G565</f>
        <v>0</v>
      </c>
      <c r="H604" s="374">
        <f>$B604*'PERCENTAGE SHARING'!H565</f>
        <v>0</v>
      </c>
      <c r="I604" s="374">
        <f>$B604*'PERCENTAGE SHARING'!I565</f>
        <v>0</v>
      </c>
      <c r="J604" s="374">
        <f>$B604*'PERCENTAGE SHARING'!J565</f>
        <v>0</v>
      </c>
      <c r="K604" s="374">
        <f>$B604*'PERCENTAGE SHARING'!K565</f>
        <v>0</v>
      </c>
      <c r="L604" s="374">
        <f>$B604*'PERCENTAGE SHARING'!L565</f>
        <v>0</v>
      </c>
      <c r="M604" s="374">
        <f>$B604*'PERCENTAGE SHARING'!M565</f>
        <v>0</v>
      </c>
      <c r="N604" s="374">
        <f>$B604*'PERCENTAGE SHARING'!N565</f>
        <v>0</v>
      </c>
      <c r="O604" s="375">
        <f>$B604*'PERCENTAGE SHARING'!O565</f>
        <v>0</v>
      </c>
      <c r="P604" s="375">
        <f>$B604*'PERCENTAGE SHARING'!P565</f>
        <v>0</v>
      </c>
      <c r="Q604" s="375">
        <f>$B604*'PERCENTAGE SHARING'!Q565</f>
        <v>0</v>
      </c>
      <c r="R604" s="375">
        <f>$B604*'PERCENTAGE SHARING'!R565</f>
        <v>0</v>
      </c>
      <c r="S604" s="134"/>
      <c r="T604" s="134"/>
      <c r="U604" s="134"/>
      <c r="V604" s="134"/>
      <c r="W604" s="134"/>
      <c r="X604" s="134"/>
      <c r="Y604" s="134"/>
    </row>
    <row r="605" ht="22.5" customHeight="1">
      <c r="A605" s="186" t="str">
        <f>'PROP DAILY PNL'!A772</f>
        <v/>
      </c>
      <c r="B605" s="381"/>
      <c r="C605" s="374">
        <f>$B605*'PERCENTAGE SHARING'!C566</f>
        <v>0</v>
      </c>
      <c r="D605" s="374">
        <f>$B605*'PERCENTAGE SHARING'!D566</f>
        <v>0</v>
      </c>
      <c r="E605" s="374">
        <f>$B605*'PERCENTAGE SHARING'!E566</f>
        <v>0</v>
      </c>
      <c r="F605" s="374">
        <f>$B605*'PERCENTAGE SHARING'!F566</f>
        <v>0</v>
      </c>
      <c r="G605" s="374">
        <f>$B605*'PERCENTAGE SHARING'!G566</f>
        <v>0</v>
      </c>
      <c r="H605" s="374">
        <f>$B605*'PERCENTAGE SHARING'!H566</f>
        <v>0</v>
      </c>
      <c r="I605" s="374">
        <f>$B605*'PERCENTAGE SHARING'!I566</f>
        <v>0</v>
      </c>
      <c r="J605" s="374">
        <f>$B605*'PERCENTAGE SHARING'!J566</f>
        <v>0</v>
      </c>
      <c r="K605" s="374">
        <f>$B605*'PERCENTAGE SHARING'!K566</f>
        <v>0</v>
      </c>
      <c r="L605" s="374">
        <f>$B605*'PERCENTAGE SHARING'!L566</f>
        <v>0</v>
      </c>
      <c r="M605" s="374">
        <f>$B605*'PERCENTAGE SHARING'!M566</f>
        <v>0</v>
      </c>
      <c r="N605" s="374">
        <f>$B605*'PERCENTAGE SHARING'!N566</f>
        <v>0</v>
      </c>
      <c r="O605" s="375">
        <f>$B605*'PERCENTAGE SHARING'!O566</f>
        <v>0</v>
      </c>
      <c r="P605" s="375">
        <f>$B605*'PERCENTAGE SHARING'!P566</f>
        <v>0</v>
      </c>
      <c r="Q605" s="375">
        <f>$B605*'PERCENTAGE SHARING'!Q566</f>
        <v>0</v>
      </c>
      <c r="R605" s="375">
        <f>$B605*'PERCENTAGE SHARING'!R566</f>
        <v>0</v>
      </c>
      <c r="S605" s="134"/>
      <c r="T605" s="134"/>
      <c r="U605" s="134"/>
      <c r="V605" s="134"/>
      <c r="W605" s="134"/>
      <c r="X605" s="134"/>
      <c r="Y605" s="134"/>
    </row>
    <row r="606" ht="22.5" customHeight="1">
      <c r="A606" s="186" t="str">
        <f>'PROP DAILY PNL'!A773</f>
        <v/>
      </c>
      <c r="B606" s="381"/>
      <c r="C606" s="374">
        <f>$B606*'PERCENTAGE SHARING'!C567</f>
        <v>0</v>
      </c>
      <c r="D606" s="374">
        <f>$B606*'PERCENTAGE SHARING'!D567</f>
        <v>0</v>
      </c>
      <c r="E606" s="374">
        <f>$B606*'PERCENTAGE SHARING'!E567</f>
        <v>0</v>
      </c>
      <c r="F606" s="374">
        <f>$B606*'PERCENTAGE SHARING'!F567</f>
        <v>0</v>
      </c>
      <c r="G606" s="374">
        <f>$B606*'PERCENTAGE SHARING'!G567</f>
        <v>0</v>
      </c>
      <c r="H606" s="374">
        <f>$B606*'PERCENTAGE SHARING'!H567</f>
        <v>0</v>
      </c>
      <c r="I606" s="374">
        <f>$B606*'PERCENTAGE SHARING'!I567</f>
        <v>0</v>
      </c>
      <c r="J606" s="374">
        <f>$B606*'PERCENTAGE SHARING'!J567</f>
        <v>0</v>
      </c>
      <c r="K606" s="374">
        <f>$B606*'PERCENTAGE SHARING'!K567</f>
        <v>0</v>
      </c>
      <c r="L606" s="374">
        <f>$B606*'PERCENTAGE SHARING'!L567</f>
        <v>0</v>
      </c>
      <c r="M606" s="374">
        <f>$B606*'PERCENTAGE SHARING'!M567</f>
        <v>0</v>
      </c>
      <c r="N606" s="374">
        <f>$B606*'PERCENTAGE SHARING'!N567</f>
        <v>0</v>
      </c>
      <c r="O606" s="375">
        <f>$B606*'PERCENTAGE SHARING'!O567</f>
        <v>0</v>
      </c>
      <c r="P606" s="375">
        <f>$B606*'PERCENTAGE SHARING'!P567</f>
        <v>0</v>
      </c>
      <c r="Q606" s="375">
        <f>$B606*'PERCENTAGE SHARING'!Q567</f>
        <v>0</v>
      </c>
      <c r="R606" s="375">
        <f>$B606*'PERCENTAGE SHARING'!R567</f>
        <v>0</v>
      </c>
      <c r="S606" s="134"/>
      <c r="T606" s="134"/>
      <c r="U606" s="134"/>
      <c r="V606" s="134"/>
      <c r="W606" s="134"/>
      <c r="X606" s="134"/>
      <c r="Y606" s="134"/>
    </row>
    <row r="607" ht="22.5" customHeight="1">
      <c r="A607" s="186" t="str">
        <f>'PROP DAILY PNL'!A774</f>
        <v/>
      </c>
      <c r="B607" s="381"/>
      <c r="C607" s="374">
        <f>$B607*'PERCENTAGE SHARING'!C568</f>
        <v>0</v>
      </c>
      <c r="D607" s="374">
        <f>$B607*'PERCENTAGE SHARING'!D568</f>
        <v>0</v>
      </c>
      <c r="E607" s="374">
        <f>$B607*'PERCENTAGE SHARING'!E568</f>
        <v>0</v>
      </c>
      <c r="F607" s="374">
        <f>$B607*'PERCENTAGE SHARING'!F568</f>
        <v>0</v>
      </c>
      <c r="G607" s="374">
        <f>$B607*'PERCENTAGE SHARING'!G568</f>
        <v>0</v>
      </c>
      <c r="H607" s="374">
        <f>$B607*'PERCENTAGE SHARING'!H568</f>
        <v>0</v>
      </c>
      <c r="I607" s="374">
        <f>$B607*'PERCENTAGE SHARING'!I568</f>
        <v>0</v>
      </c>
      <c r="J607" s="374">
        <f>$B607*'PERCENTAGE SHARING'!J568</f>
        <v>0</v>
      </c>
      <c r="K607" s="374">
        <f>$B607*'PERCENTAGE SHARING'!K568</f>
        <v>0</v>
      </c>
      <c r="L607" s="374">
        <f>$B607*'PERCENTAGE SHARING'!L568</f>
        <v>0</v>
      </c>
      <c r="M607" s="374">
        <f>$B607*'PERCENTAGE SHARING'!M568</f>
        <v>0</v>
      </c>
      <c r="N607" s="374">
        <f>$B607*'PERCENTAGE SHARING'!N568</f>
        <v>0</v>
      </c>
      <c r="O607" s="375">
        <f>$B607*'PERCENTAGE SHARING'!O568</f>
        <v>0</v>
      </c>
      <c r="P607" s="375">
        <f>$B607*'PERCENTAGE SHARING'!P568</f>
        <v>0</v>
      </c>
      <c r="Q607" s="375">
        <f>$B607*'PERCENTAGE SHARING'!Q568</f>
        <v>0</v>
      </c>
      <c r="R607" s="375">
        <f>$B607*'PERCENTAGE SHARING'!R568</f>
        <v>0</v>
      </c>
      <c r="S607" s="134"/>
      <c r="T607" s="134"/>
      <c r="U607" s="134"/>
      <c r="V607" s="134"/>
      <c r="W607" s="134"/>
      <c r="X607" s="134"/>
      <c r="Y607" s="134"/>
    </row>
    <row r="608" ht="22.5" customHeight="1">
      <c r="A608" s="186" t="str">
        <f>'PROP DAILY PNL'!A775</f>
        <v/>
      </c>
      <c r="B608" s="381"/>
      <c r="C608" s="374">
        <f>$B608*'PERCENTAGE SHARING'!C569</f>
        <v>0</v>
      </c>
      <c r="D608" s="374">
        <f>$B608*'PERCENTAGE SHARING'!D569</f>
        <v>0</v>
      </c>
      <c r="E608" s="374">
        <f>$B608*'PERCENTAGE SHARING'!E569</f>
        <v>0</v>
      </c>
      <c r="F608" s="374">
        <f>$B608*'PERCENTAGE SHARING'!F569</f>
        <v>0</v>
      </c>
      <c r="G608" s="374">
        <f>$B608*'PERCENTAGE SHARING'!G569</f>
        <v>0</v>
      </c>
      <c r="H608" s="374">
        <f>$B608*'PERCENTAGE SHARING'!H569</f>
        <v>0</v>
      </c>
      <c r="I608" s="374">
        <f>$B608*'PERCENTAGE SHARING'!I569</f>
        <v>0</v>
      </c>
      <c r="J608" s="374">
        <f>$B608*'PERCENTAGE SHARING'!J569</f>
        <v>0</v>
      </c>
      <c r="K608" s="374">
        <f>$B608*'PERCENTAGE SHARING'!K569</f>
        <v>0</v>
      </c>
      <c r="L608" s="374">
        <f>$B608*'PERCENTAGE SHARING'!L569</f>
        <v>0</v>
      </c>
      <c r="M608" s="374">
        <f>$B608*'PERCENTAGE SHARING'!M569</f>
        <v>0</v>
      </c>
      <c r="N608" s="374">
        <f>$B608*'PERCENTAGE SHARING'!N569</f>
        <v>0</v>
      </c>
      <c r="O608" s="375">
        <f>$B608*'PERCENTAGE SHARING'!O569</f>
        <v>0</v>
      </c>
      <c r="P608" s="375">
        <f>$B608*'PERCENTAGE SHARING'!P569</f>
        <v>0</v>
      </c>
      <c r="Q608" s="375">
        <f>$B608*'PERCENTAGE SHARING'!Q569</f>
        <v>0</v>
      </c>
      <c r="R608" s="375">
        <f>$B608*'PERCENTAGE SHARING'!R569</f>
        <v>0</v>
      </c>
      <c r="S608" s="134"/>
      <c r="T608" s="134"/>
      <c r="U608" s="134"/>
      <c r="V608" s="134"/>
      <c r="W608" s="134"/>
      <c r="X608" s="134"/>
      <c r="Y608" s="134"/>
    </row>
    <row r="609" ht="22.5" customHeight="1">
      <c r="A609" s="186" t="str">
        <f>'PROP DAILY PNL'!A776</f>
        <v/>
      </c>
      <c r="B609" s="381"/>
      <c r="C609" s="374">
        <f>$B609*'PERCENTAGE SHARING'!C570</f>
        <v>0</v>
      </c>
      <c r="D609" s="374">
        <f>$B609*'PERCENTAGE SHARING'!D570</f>
        <v>0</v>
      </c>
      <c r="E609" s="374">
        <f>$B609*'PERCENTAGE SHARING'!E570</f>
        <v>0</v>
      </c>
      <c r="F609" s="374">
        <f>$B609*'PERCENTAGE SHARING'!F570</f>
        <v>0</v>
      </c>
      <c r="G609" s="374">
        <f>$B609*'PERCENTAGE SHARING'!G570</f>
        <v>0</v>
      </c>
      <c r="H609" s="374">
        <f>$B609*'PERCENTAGE SHARING'!H570</f>
        <v>0</v>
      </c>
      <c r="I609" s="374">
        <f>$B609*'PERCENTAGE SHARING'!I570</f>
        <v>0</v>
      </c>
      <c r="J609" s="374">
        <f>$B609*'PERCENTAGE SHARING'!J570</f>
        <v>0</v>
      </c>
      <c r="K609" s="374">
        <f>$B609*'PERCENTAGE SHARING'!K570</f>
        <v>0</v>
      </c>
      <c r="L609" s="374">
        <f>$B609*'PERCENTAGE SHARING'!L570</f>
        <v>0</v>
      </c>
      <c r="M609" s="374">
        <f>$B609*'PERCENTAGE SHARING'!M570</f>
        <v>0</v>
      </c>
      <c r="N609" s="374">
        <f>$B609*'PERCENTAGE SHARING'!N570</f>
        <v>0</v>
      </c>
      <c r="O609" s="375">
        <f>$B609*'PERCENTAGE SHARING'!O570</f>
        <v>0</v>
      </c>
      <c r="P609" s="375">
        <f>$B609*'PERCENTAGE SHARING'!P570</f>
        <v>0</v>
      </c>
      <c r="Q609" s="375">
        <f>$B609*'PERCENTAGE SHARING'!Q570</f>
        <v>0</v>
      </c>
      <c r="R609" s="375">
        <f>$B609*'PERCENTAGE SHARING'!R570</f>
        <v>0</v>
      </c>
      <c r="S609" s="134"/>
      <c r="T609" s="134"/>
      <c r="U609" s="134"/>
      <c r="V609" s="134"/>
      <c r="W609" s="134"/>
      <c r="X609" s="134"/>
      <c r="Y609" s="134"/>
    </row>
    <row r="610" ht="22.5" customHeight="1">
      <c r="A610" s="186" t="str">
        <f>'PROP DAILY PNL'!A777</f>
        <v/>
      </c>
      <c r="B610" s="381"/>
      <c r="C610" s="374">
        <f>$B610*'PERCENTAGE SHARING'!C571</f>
        <v>0</v>
      </c>
      <c r="D610" s="374">
        <f>$B610*'PERCENTAGE SHARING'!D571</f>
        <v>0</v>
      </c>
      <c r="E610" s="374">
        <f>$B610*'PERCENTAGE SHARING'!E571</f>
        <v>0</v>
      </c>
      <c r="F610" s="374">
        <f>$B610*'PERCENTAGE SHARING'!F571</f>
        <v>0</v>
      </c>
      <c r="G610" s="374">
        <f>$B610*'PERCENTAGE SHARING'!G571</f>
        <v>0</v>
      </c>
      <c r="H610" s="374">
        <f>$B610*'PERCENTAGE SHARING'!H571</f>
        <v>0</v>
      </c>
      <c r="I610" s="374">
        <f>$B610*'PERCENTAGE SHARING'!I571</f>
        <v>0</v>
      </c>
      <c r="J610" s="374">
        <f>$B610*'PERCENTAGE SHARING'!J571</f>
        <v>0</v>
      </c>
      <c r="K610" s="374">
        <f>$B610*'PERCENTAGE SHARING'!K571</f>
        <v>0</v>
      </c>
      <c r="L610" s="374">
        <f>$B610*'PERCENTAGE SHARING'!L571</f>
        <v>0</v>
      </c>
      <c r="M610" s="374">
        <f>$B610*'PERCENTAGE SHARING'!M571</f>
        <v>0</v>
      </c>
      <c r="N610" s="374">
        <f>$B610*'PERCENTAGE SHARING'!N571</f>
        <v>0</v>
      </c>
      <c r="O610" s="375">
        <f>$B610*'PERCENTAGE SHARING'!O571</f>
        <v>0</v>
      </c>
      <c r="P610" s="375">
        <f>$B610*'PERCENTAGE SHARING'!P571</f>
        <v>0</v>
      </c>
      <c r="Q610" s="375">
        <f>$B610*'PERCENTAGE SHARING'!Q571</f>
        <v>0</v>
      </c>
      <c r="R610" s="375">
        <f>$B610*'PERCENTAGE SHARING'!R571</f>
        <v>0</v>
      </c>
      <c r="S610" s="134"/>
      <c r="T610" s="134"/>
      <c r="U610" s="134"/>
      <c r="V610" s="134"/>
      <c r="W610" s="134"/>
      <c r="X610" s="134"/>
      <c r="Y610" s="134"/>
    </row>
    <row r="611" ht="22.5" customHeight="1">
      <c r="A611" s="186" t="str">
        <f>'PROP DAILY PNL'!A778</f>
        <v/>
      </c>
      <c r="B611" s="381"/>
      <c r="C611" s="374">
        <f>$B611*'PERCENTAGE SHARING'!C572</f>
        <v>0</v>
      </c>
      <c r="D611" s="374">
        <f>$B611*'PERCENTAGE SHARING'!D572</f>
        <v>0</v>
      </c>
      <c r="E611" s="374">
        <f>$B611*'PERCENTAGE SHARING'!E572</f>
        <v>0</v>
      </c>
      <c r="F611" s="374">
        <f>$B611*'PERCENTAGE SHARING'!F572</f>
        <v>0</v>
      </c>
      <c r="G611" s="374">
        <f>$B611*'PERCENTAGE SHARING'!G572</f>
        <v>0</v>
      </c>
      <c r="H611" s="374">
        <f>$B611*'PERCENTAGE SHARING'!H572</f>
        <v>0</v>
      </c>
      <c r="I611" s="374">
        <f>$B611*'PERCENTAGE SHARING'!I572</f>
        <v>0</v>
      </c>
      <c r="J611" s="374">
        <f>$B611*'PERCENTAGE SHARING'!J572</f>
        <v>0</v>
      </c>
      <c r="K611" s="374">
        <f>$B611*'PERCENTAGE SHARING'!K572</f>
        <v>0</v>
      </c>
      <c r="L611" s="374">
        <f>$B611*'PERCENTAGE SHARING'!L572</f>
        <v>0</v>
      </c>
      <c r="M611" s="374">
        <f>$B611*'PERCENTAGE SHARING'!M572</f>
        <v>0</v>
      </c>
      <c r="N611" s="374">
        <f>$B611*'PERCENTAGE SHARING'!N572</f>
        <v>0</v>
      </c>
      <c r="O611" s="375">
        <f>$B611*'PERCENTAGE SHARING'!O572</f>
        <v>0</v>
      </c>
      <c r="P611" s="375">
        <f>$B611*'PERCENTAGE SHARING'!P572</f>
        <v>0</v>
      </c>
      <c r="Q611" s="375">
        <f>$B611*'PERCENTAGE SHARING'!Q572</f>
        <v>0</v>
      </c>
      <c r="R611" s="375">
        <f>$B611*'PERCENTAGE SHARING'!R572</f>
        <v>0</v>
      </c>
      <c r="S611" s="134"/>
      <c r="T611" s="134"/>
      <c r="U611" s="134"/>
      <c r="V611" s="134"/>
      <c r="W611" s="134"/>
      <c r="X611" s="134"/>
      <c r="Y611" s="134"/>
    </row>
    <row r="612" ht="22.5" customHeight="1">
      <c r="A612" s="186" t="str">
        <f>'PROP DAILY PNL'!A779</f>
        <v/>
      </c>
      <c r="B612" s="381"/>
      <c r="C612" s="374">
        <f>$B612*'PERCENTAGE SHARING'!C573</f>
        <v>0</v>
      </c>
      <c r="D612" s="374">
        <f>$B612*'PERCENTAGE SHARING'!D573</f>
        <v>0</v>
      </c>
      <c r="E612" s="374">
        <f>$B612*'PERCENTAGE SHARING'!E573</f>
        <v>0</v>
      </c>
      <c r="F612" s="374">
        <f>$B612*'PERCENTAGE SHARING'!F573</f>
        <v>0</v>
      </c>
      <c r="G612" s="374">
        <f>$B612*'PERCENTAGE SHARING'!G573</f>
        <v>0</v>
      </c>
      <c r="H612" s="374">
        <f>$B612*'PERCENTAGE SHARING'!H573</f>
        <v>0</v>
      </c>
      <c r="I612" s="374">
        <f>$B612*'PERCENTAGE SHARING'!I573</f>
        <v>0</v>
      </c>
      <c r="J612" s="374">
        <f>$B612*'PERCENTAGE SHARING'!J573</f>
        <v>0</v>
      </c>
      <c r="K612" s="374">
        <f>$B612*'PERCENTAGE SHARING'!K573</f>
        <v>0</v>
      </c>
      <c r="L612" s="374">
        <f>$B612*'PERCENTAGE SHARING'!L573</f>
        <v>0</v>
      </c>
      <c r="M612" s="374">
        <f>$B612*'PERCENTAGE SHARING'!M573</f>
        <v>0</v>
      </c>
      <c r="N612" s="374">
        <f>$B612*'PERCENTAGE SHARING'!N573</f>
        <v>0</v>
      </c>
      <c r="O612" s="375">
        <f>$B612*'PERCENTAGE SHARING'!O573</f>
        <v>0</v>
      </c>
      <c r="P612" s="375">
        <f>$B612*'PERCENTAGE SHARING'!P573</f>
        <v>0</v>
      </c>
      <c r="Q612" s="375">
        <f>$B612*'PERCENTAGE SHARING'!Q573</f>
        <v>0</v>
      </c>
      <c r="R612" s="375">
        <f>$B612*'PERCENTAGE SHARING'!R573</f>
        <v>0</v>
      </c>
      <c r="S612" s="134"/>
      <c r="T612" s="134"/>
      <c r="U612" s="134"/>
      <c r="V612" s="134"/>
      <c r="W612" s="134"/>
      <c r="X612" s="134"/>
      <c r="Y612" s="134"/>
    </row>
    <row r="613" ht="22.5" customHeight="1">
      <c r="A613" s="186" t="str">
        <f>'PROP DAILY PNL'!A780</f>
        <v/>
      </c>
      <c r="B613" s="381"/>
      <c r="C613" s="374">
        <f>$B613*'PERCENTAGE SHARING'!C574</f>
        <v>0</v>
      </c>
      <c r="D613" s="374">
        <f>$B613*'PERCENTAGE SHARING'!D574</f>
        <v>0</v>
      </c>
      <c r="E613" s="374">
        <f>$B613*'PERCENTAGE SHARING'!E574</f>
        <v>0</v>
      </c>
      <c r="F613" s="374">
        <f>$B613*'PERCENTAGE SHARING'!F574</f>
        <v>0</v>
      </c>
      <c r="G613" s="374">
        <f>$B613*'PERCENTAGE SHARING'!G574</f>
        <v>0</v>
      </c>
      <c r="H613" s="374">
        <f>$B613*'PERCENTAGE SHARING'!H574</f>
        <v>0</v>
      </c>
      <c r="I613" s="374">
        <f>$B613*'PERCENTAGE SHARING'!I574</f>
        <v>0</v>
      </c>
      <c r="J613" s="374">
        <f>$B613*'PERCENTAGE SHARING'!J574</f>
        <v>0</v>
      </c>
      <c r="K613" s="374">
        <f>$B613*'PERCENTAGE SHARING'!K574</f>
        <v>0</v>
      </c>
      <c r="L613" s="374">
        <f>$B613*'PERCENTAGE SHARING'!L574</f>
        <v>0</v>
      </c>
      <c r="M613" s="374">
        <f>$B613*'PERCENTAGE SHARING'!M574</f>
        <v>0</v>
      </c>
      <c r="N613" s="374">
        <f>$B613*'PERCENTAGE SHARING'!N574</f>
        <v>0</v>
      </c>
      <c r="O613" s="375">
        <f>$B613*'PERCENTAGE SHARING'!O574</f>
        <v>0</v>
      </c>
      <c r="P613" s="375">
        <f>$B613*'PERCENTAGE SHARING'!P574</f>
        <v>0</v>
      </c>
      <c r="Q613" s="375">
        <f>$B613*'PERCENTAGE SHARING'!Q574</f>
        <v>0</v>
      </c>
      <c r="R613" s="375">
        <f>$B613*'PERCENTAGE SHARING'!R574</f>
        <v>0</v>
      </c>
      <c r="S613" s="134"/>
      <c r="T613" s="134"/>
      <c r="U613" s="134"/>
      <c r="V613" s="134"/>
      <c r="W613" s="134"/>
      <c r="X613" s="134"/>
      <c r="Y613" s="134"/>
    </row>
    <row r="614" ht="22.5" customHeight="1">
      <c r="A614" s="186" t="str">
        <f>'PROP DAILY PNL'!A781</f>
        <v/>
      </c>
      <c r="B614" s="381"/>
      <c r="C614" s="374">
        <f>$B614*'PERCENTAGE SHARING'!C575</f>
        <v>0</v>
      </c>
      <c r="D614" s="374">
        <f>$B614*'PERCENTAGE SHARING'!D575</f>
        <v>0</v>
      </c>
      <c r="E614" s="374">
        <f>$B614*'PERCENTAGE SHARING'!E575</f>
        <v>0</v>
      </c>
      <c r="F614" s="374">
        <f>$B614*'PERCENTAGE SHARING'!F575</f>
        <v>0</v>
      </c>
      <c r="G614" s="374">
        <f>$B614*'PERCENTAGE SHARING'!G575</f>
        <v>0</v>
      </c>
      <c r="H614" s="374">
        <f>$B614*'PERCENTAGE SHARING'!H575</f>
        <v>0</v>
      </c>
      <c r="I614" s="374">
        <f>$B614*'PERCENTAGE SHARING'!I575</f>
        <v>0</v>
      </c>
      <c r="J614" s="374">
        <f>$B614*'PERCENTAGE SHARING'!J575</f>
        <v>0</v>
      </c>
      <c r="K614" s="374">
        <f>$B614*'PERCENTAGE SHARING'!K575</f>
        <v>0</v>
      </c>
      <c r="L614" s="374">
        <f>$B614*'PERCENTAGE SHARING'!L575</f>
        <v>0</v>
      </c>
      <c r="M614" s="374">
        <f>$B614*'PERCENTAGE SHARING'!M575</f>
        <v>0</v>
      </c>
      <c r="N614" s="374">
        <f>$B614*'PERCENTAGE SHARING'!N575</f>
        <v>0</v>
      </c>
      <c r="O614" s="375">
        <f>$B614*'PERCENTAGE SHARING'!O575</f>
        <v>0</v>
      </c>
      <c r="P614" s="375">
        <f>$B614*'PERCENTAGE SHARING'!P575</f>
        <v>0</v>
      </c>
      <c r="Q614" s="375">
        <f>$B614*'PERCENTAGE SHARING'!Q575</f>
        <v>0</v>
      </c>
      <c r="R614" s="375">
        <f>$B614*'PERCENTAGE SHARING'!R575</f>
        <v>0</v>
      </c>
      <c r="S614" s="134"/>
      <c r="T614" s="134"/>
      <c r="U614" s="134"/>
      <c r="V614" s="134"/>
      <c r="W614" s="134"/>
      <c r="X614" s="134"/>
      <c r="Y614" s="134"/>
    </row>
    <row r="615" ht="22.5" customHeight="1">
      <c r="A615" s="186" t="str">
        <f>'PROP DAILY PNL'!A782</f>
        <v/>
      </c>
      <c r="B615" s="381"/>
      <c r="C615" s="374">
        <f>$B615*'PERCENTAGE SHARING'!C576</f>
        <v>0</v>
      </c>
      <c r="D615" s="374">
        <f>$B615*'PERCENTAGE SHARING'!D576</f>
        <v>0</v>
      </c>
      <c r="E615" s="374">
        <f>$B615*'PERCENTAGE SHARING'!E576</f>
        <v>0</v>
      </c>
      <c r="F615" s="374">
        <f>$B615*'PERCENTAGE SHARING'!F576</f>
        <v>0</v>
      </c>
      <c r="G615" s="374">
        <f>$B615*'PERCENTAGE SHARING'!G576</f>
        <v>0</v>
      </c>
      <c r="H615" s="374">
        <f>$B615*'PERCENTAGE SHARING'!H576</f>
        <v>0</v>
      </c>
      <c r="I615" s="374">
        <f>$B615*'PERCENTAGE SHARING'!I576</f>
        <v>0</v>
      </c>
      <c r="J615" s="374">
        <f>$B615*'PERCENTAGE SHARING'!J576</f>
        <v>0</v>
      </c>
      <c r="K615" s="374">
        <f>$B615*'PERCENTAGE SHARING'!K576</f>
        <v>0</v>
      </c>
      <c r="L615" s="374">
        <f>$B615*'PERCENTAGE SHARING'!L576</f>
        <v>0</v>
      </c>
      <c r="M615" s="374">
        <f>$B615*'PERCENTAGE SHARING'!M576</f>
        <v>0</v>
      </c>
      <c r="N615" s="374">
        <f>$B615*'PERCENTAGE SHARING'!N576</f>
        <v>0</v>
      </c>
      <c r="O615" s="375">
        <f>$B615*'PERCENTAGE SHARING'!O576</f>
        <v>0</v>
      </c>
      <c r="P615" s="375">
        <f>$B615*'PERCENTAGE SHARING'!P576</f>
        <v>0</v>
      </c>
      <c r="Q615" s="375">
        <f>$B615*'PERCENTAGE SHARING'!Q576</f>
        <v>0</v>
      </c>
      <c r="R615" s="375">
        <f>$B615*'PERCENTAGE SHARING'!R576</f>
        <v>0</v>
      </c>
      <c r="S615" s="134"/>
      <c r="T615" s="134"/>
      <c r="U615" s="134"/>
      <c r="V615" s="134"/>
      <c r="W615" s="134"/>
      <c r="X615" s="134"/>
      <c r="Y615" s="134"/>
    </row>
    <row r="616" ht="22.5" customHeight="1">
      <c r="A616" s="186" t="str">
        <f>'PROP DAILY PNL'!A783</f>
        <v/>
      </c>
      <c r="B616" s="381"/>
      <c r="C616" s="374">
        <f>$B616*'PERCENTAGE SHARING'!C577</f>
        <v>0</v>
      </c>
      <c r="D616" s="374">
        <f>$B616*'PERCENTAGE SHARING'!D577</f>
        <v>0</v>
      </c>
      <c r="E616" s="374">
        <f>$B616*'PERCENTAGE SHARING'!E577</f>
        <v>0</v>
      </c>
      <c r="F616" s="374">
        <f>$B616*'PERCENTAGE SHARING'!F577</f>
        <v>0</v>
      </c>
      <c r="G616" s="374">
        <f>$B616*'PERCENTAGE SHARING'!G577</f>
        <v>0</v>
      </c>
      <c r="H616" s="374">
        <f>$B616*'PERCENTAGE SHARING'!H577</f>
        <v>0</v>
      </c>
      <c r="I616" s="374">
        <f>$B616*'PERCENTAGE SHARING'!I577</f>
        <v>0</v>
      </c>
      <c r="J616" s="374">
        <f>$B616*'PERCENTAGE SHARING'!J577</f>
        <v>0</v>
      </c>
      <c r="K616" s="374">
        <f>$B616*'PERCENTAGE SHARING'!K577</f>
        <v>0</v>
      </c>
      <c r="L616" s="374">
        <f>$B616*'PERCENTAGE SHARING'!L577</f>
        <v>0</v>
      </c>
      <c r="M616" s="374">
        <f>$B616*'PERCENTAGE SHARING'!M577</f>
        <v>0</v>
      </c>
      <c r="N616" s="374">
        <f>$B616*'PERCENTAGE SHARING'!N577</f>
        <v>0</v>
      </c>
      <c r="O616" s="375">
        <f>$B616*'PERCENTAGE SHARING'!O577</f>
        <v>0</v>
      </c>
      <c r="P616" s="375">
        <f>$B616*'PERCENTAGE SHARING'!P577</f>
        <v>0</v>
      </c>
      <c r="Q616" s="375">
        <f>$B616*'PERCENTAGE SHARING'!Q577</f>
        <v>0</v>
      </c>
      <c r="R616" s="375">
        <f>$B616*'PERCENTAGE SHARING'!R577</f>
        <v>0</v>
      </c>
      <c r="S616" s="134"/>
      <c r="T616" s="134"/>
      <c r="U616" s="134"/>
      <c r="V616" s="134"/>
      <c r="W616" s="134"/>
      <c r="X616" s="134"/>
      <c r="Y616" s="134"/>
    </row>
    <row r="617" ht="22.5" customHeight="1">
      <c r="A617" s="186" t="str">
        <f>'PROP DAILY PNL'!A784</f>
        <v/>
      </c>
      <c r="B617" s="381"/>
      <c r="C617" s="374">
        <f>$B617*'PERCENTAGE SHARING'!C578</f>
        <v>0</v>
      </c>
      <c r="D617" s="374">
        <f>$B617*'PERCENTAGE SHARING'!D578</f>
        <v>0</v>
      </c>
      <c r="E617" s="374">
        <f>$B617*'PERCENTAGE SHARING'!E578</f>
        <v>0</v>
      </c>
      <c r="F617" s="374">
        <f>$B617*'PERCENTAGE SHARING'!F578</f>
        <v>0</v>
      </c>
      <c r="G617" s="374">
        <f>$B617*'PERCENTAGE SHARING'!G578</f>
        <v>0</v>
      </c>
      <c r="H617" s="374">
        <f>$B617*'PERCENTAGE SHARING'!H578</f>
        <v>0</v>
      </c>
      <c r="I617" s="374">
        <f>$B617*'PERCENTAGE SHARING'!I578</f>
        <v>0</v>
      </c>
      <c r="J617" s="374">
        <f>$B617*'PERCENTAGE SHARING'!J578</f>
        <v>0</v>
      </c>
      <c r="K617" s="374">
        <f>$B617*'PERCENTAGE SHARING'!K578</f>
        <v>0</v>
      </c>
      <c r="L617" s="374">
        <f>$B617*'PERCENTAGE SHARING'!L578</f>
        <v>0</v>
      </c>
      <c r="M617" s="374">
        <f>$B617*'PERCENTAGE SHARING'!M578</f>
        <v>0</v>
      </c>
      <c r="N617" s="374">
        <f>$B617*'PERCENTAGE SHARING'!N578</f>
        <v>0</v>
      </c>
      <c r="O617" s="375">
        <f>$B617*'PERCENTAGE SHARING'!O578</f>
        <v>0</v>
      </c>
      <c r="P617" s="375">
        <f>$B617*'PERCENTAGE SHARING'!P578</f>
        <v>0</v>
      </c>
      <c r="Q617" s="375">
        <f>$B617*'PERCENTAGE SHARING'!Q578</f>
        <v>0</v>
      </c>
      <c r="R617" s="375">
        <f>$B617*'PERCENTAGE SHARING'!R578</f>
        <v>0</v>
      </c>
      <c r="S617" s="134"/>
      <c r="T617" s="134"/>
      <c r="U617" s="134"/>
      <c r="V617" s="134"/>
      <c r="W617" s="134"/>
      <c r="X617" s="134"/>
      <c r="Y617" s="134"/>
    </row>
    <row r="618" ht="22.5" customHeight="1">
      <c r="A618" s="186" t="str">
        <f>'PROP DAILY PNL'!A785</f>
        <v/>
      </c>
      <c r="B618" s="381"/>
      <c r="C618" s="374">
        <f>$B618*'PERCENTAGE SHARING'!C579</f>
        <v>0</v>
      </c>
      <c r="D618" s="374">
        <f>$B618*'PERCENTAGE SHARING'!D579</f>
        <v>0</v>
      </c>
      <c r="E618" s="374">
        <f>$B618*'PERCENTAGE SHARING'!E579</f>
        <v>0</v>
      </c>
      <c r="F618" s="374">
        <f>$B618*'PERCENTAGE SHARING'!F579</f>
        <v>0</v>
      </c>
      <c r="G618" s="374">
        <f>$B618*'PERCENTAGE SHARING'!G579</f>
        <v>0</v>
      </c>
      <c r="H618" s="374">
        <f>$B618*'PERCENTAGE SHARING'!H579</f>
        <v>0</v>
      </c>
      <c r="I618" s="374">
        <f>$B618*'PERCENTAGE SHARING'!I579</f>
        <v>0</v>
      </c>
      <c r="J618" s="374">
        <f>$B618*'PERCENTAGE SHARING'!J579</f>
        <v>0</v>
      </c>
      <c r="K618" s="374">
        <f>$B618*'PERCENTAGE SHARING'!K579</f>
        <v>0</v>
      </c>
      <c r="L618" s="374">
        <f>$B618*'PERCENTAGE SHARING'!L579</f>
        <v>0</v>
      </c>
      <c r="M618" s="374">
        <f>$B618*'PERCENTAGE SHARING'!M579</f>
        <v>0</v>
      </c>
      <c r="N618" s="374">
        <f>$B618*'PERCENTAGE SHARING'!N579</f>
        <v>0</v>
      </c>
      <c r="O618" s="375">
        <f>$B618*'PERCENTAGE SHARING'!O579</f>
        <v>0</v>
      </c>
      <c r="P618" s="375">
        <f>$B618*'PERCENTAGE SHARING'!P579</f>
        <v>0</v>
      </c>
      <c r="Q618" s="375">
        <f>$B618*'PERCENTAGE SHARING'!Q579</f>
        <v>0</v>
      </c>
      <c r="R618" s="375">
        <f>$B618*'PERCENTAGE SHARING'!R579</f>
        <v>0</v>
      </c>
      <c r="S618" s="134"/>
      <c r="T618" s="134"/>
      <c r="U618" s="134"/>
      <c r="V618" s="134"/>
      <c r="W618" s="134"/>
      <c r="X618" s="134"/>
      <c r="Y618" s="134"/>
    </row>
    <row r="619" ht="22.5" customHeight="1">
      <c r="A619" s="186" t="str">
        <f>'PROP DAILY PNL'!A786</f>
        <v/>
      </c>
      <c r="B619" s="381"/>
      <c r="C619" s="374">
        <f>$B619*'PERCENTAGE SHARING'!C580</f>
        <v>0</v>
      </c>
      <c r="D619" s="374">
        <f>$B619*'PERCENTAGE SHARING'!D580</f>
        <v>0</v>
      </c>
      <c r="E619" s="374">
        <f>$B619*'PERCENTAGE SHARING'!E580</f>
        <v>0</v>
      </c>
      <c r="F619" s="374">
        <f>$B619*'PERCENTAGE SHARING'!F580</f>
        <v>0</v>
      </c>
      <c r="G619" s="374">
        <f>$B619*'PERCENTAGE SHARING'!G580</f>
        <v>0</v>
      </c>
      <c r="H619" s="374">
        <f>$B619*'PERCENTAGE SHARING'!H580</f>
        <v>0</v>
      </c>
      <c r="I619" s="374">
        <f>$B619*'PERCENTAGE SHARING'!I580</f>
        <v>0</v>
      </c>
      <c r="J619" s="374">
        <f>$B619*'PERCENTAGE SHARING'!J580</f>
        <v>0</v>
      </c>
      <c r="K619" s="374">
        <f>$B619*'PERCENTAGE SHARING'!K580</f>
        <v>0</v>
      </c>
      <c r="L619" s="374">
        <f>$B619*'PERCENTAGE SHARING'!L580</f>
        <v>0</v>
      </c>
      <c r="M619" s="374">
        <f>$B619*'PERCENTAGE SHARING'!M580</f>
        <v>0</v>
      </c>
      <c r="N619" s="374">
        <f>$B619*'PERCENTAGE SHARING'!N580</f>
        <v>0</v>
      </c>
      <c r="O619" s="375">
        <f>$B619*'PERCENTAGE SHARING'!O580</f>
        <v>0</v>
      </c>
      <c r="P619" s="375">
        <f>$B619*'PERCENTAGE SHARING'!P580</f>
        <v>0</v>
      </c>
      <c r="Q619" s="375">
        <f>$B619*'PERCENTAGE SHARING'!Q580</f>
        <v>0</v>
      </c>
      <c r="R619" s="375">
        <f>$B619*'PERCENTAGE SHARING'!R580</f>
        <v>0</v>
      </c>
      <c r="S619" s="134"/>
      <c r="T619" s="134"/>
      <c r="U619" s="134"/>
      <c r="V619" s="134"/>
      <c r="W619" s="134"/>
      <c r="X619" s="134"/>
      <c r="Y619" s="134"/>
    </row>
    <row r="620" ht="22.5" customHeight="1">
      <c r="A620" s="186" t="str">
        <f>'PROP DAILY PNL'!A787</f>
        <v/>
      </c>
      <c r="B620" s="381"/>
      <c r="C620" s="374">
        <f>$B620*'PERCENTAGE SHARING'!C581</f>
        <v>0</v>
      </c>
      <c r="D620" s="374">
        <f>$B620*'PERCENTAGE SHARING'!D581</f>
        <v>0</v>
      </c>
      <c r="E620" s="374">
        <f>$B620*'PERCENTAGE SHARING'!E581</f>
        <v>0</v>
      </c>
      <c r="F620" s="374">
        <f>$B620*'PERCENTAGE SHARING'!F581</f>
        <v>0</v>
      </c>
      <c r="G620" s="374">
        <f>$B620*'PERCENTAGE SHARING'!G581</f>
        <v>0</v>
      </c>
      <c r="H620" s="374">
        <f>$B620*'PERCENTAGE SHARING'!H581</f>
        <v>0</v>
      </c>
      <c r="I620" s="374">
        <f>$B620*'PERCENTAGE SHARING'!I581</f>
        <v>0</v>
      </c>
      <c r="J620" s="374">
        <f>$B620*'PERCENTAGE SHARING'!J581</f>
        <v>0</v>
      </c>
      <c r="K620" s="374">
        <f>$B620*'PERCENTAGE SHARING'!K581</f>
        <v>0</v>
      </c>
      <c r="L620" s="374">
        <f>$B620*'PERCENTAGE SHARING'!L581</f>
        <v>0</v>
      </c>
      <c r="M620" s="374">
        <f>$B620*'PERCENTAGE SHARING'!M581</f>
        <v>0</v>
      </c>
      <c r="N620" s="374">
        <f>$B620*'PERCENTAGE SHARING'!N581</f>
        <v>0</v>
      </c>
      <c r="O620" s="375">
        <f>$B620*'PERCENTAGE SHARING'!O581</f>
        <v>0</v>
      </c>
      <c r="P620" s="375">
        <f>$B620*'PERCENTAGE SHARING'!P581</f>
        <v>0</v>
      </c>
      <c r="Q620" s="375">
        <f>$B620*'PERCENTAGE SHARING'!Q581</f>
        <v>0</v>
      </c>
      <c r="R620" s="375">
        <f>$B620*'PERCENTAGE SHARING'!R581</f>
        <v>0</v>
      </c>
      <c r="S620" s="134"/>
      <c r="T620" s="134"/>
      <c r="U620" s="134"/>
      <c r="V620" s="134"/>
      <c r="W620" s="134"/>
      <c r="X620" s="134"/>
      <c r="Y620" s="134"/>
    </row>
    <row r="621" ht="22.5" customHeight="1">
      <c r="A621" s="186" t="str">
        <f>'PROP DAILY PNL'!A788</f>
        <v/>
      </c>
      <c r="B621" s="381"/>
      <c r="C621" s="374">
        <f>$B621*'PERCENTAGE SHARING'!C582</f>
        <v>0</v>
      </c>
      <c r="D621" s="374">
        <f>$B621*'PERCENTAGE SHARING'!D582</f>
        <v>0</v>
      </c>
      <c r="E621" s="374">
        <f>$B621*'PERCENTAGE SHARING'!E582</f>
        <v>0</v>
      </c>
      <c r="F621" s="374">
        <f>$B621*'PERCENTAGE SHARING'!F582</f>
        <v>0</v>
      </c>
      <c r="G621" s="374">
        <f>$B621*'PERCENTAGE SHARING'!G582</f>
        <v>0</v>
      </c>
      <c r="H621" s="374">
        <f>$B621*'PERCENTAGE SHARING'!H582</f>
        <v>0</v>
      </c>
      <c r="I621" s="374">
        <f>$B621*'PERCENTAGE SHARING'!I582</f>
        <v>0</v>
      </c>
      <c r="J621" s="374">
        <f>$B621*'PERCENTAGE SHARING'!J582</f>
        <v>0</v>
      </c>
      <c r="K621" s="374">
        <f>$B621*'PERCENTAGE SHARING'!K582</f>
        <v>0</v>
      </c>
      <c r="L621" s="374">
        <f>$B621*'PERCENTAGE SHARING'!L582</f>
        <v>0</v>
      </c>
      <c r="M621" s="374">
        <f>$B621*'PERCENTAGE SHARING'!M582</f>
        <v>0</v>
      </c>
      <c r="N621" s="374">
        <f>$B621*'PERCENTAGE SHARING'!N582</f>
        <v>0</v>
      </c>
      <c r="O621" s="375">
        <f>$B621*'PERCENTAGE SHARING'!O582</f>
        <v>0</v>
      </c>
      <c r="P621" s="375">
        <f>$B621*'PERCENTAGE SHARING'!P582</f>
        <v>0</v>
      </c>
      <c r="Q621" s="375">
        <f>$B621*'PERCENTAGE SHARING'!Q582</f>
        <v>0</v>
      </c>
      <c r="R621" s="375">
        <f>$B621*'PERCENTAGE SHARING'!R582</f>
        <v>0</v>
      </c>
      <c r="S621" s="134"/>
      <c r="T621" s="134"/>
      <c r="U621" s="134"/>
      <c r="V621" s="134"/>
      <c r="W621" s="134"/>
      <c r="X621" s="134"/>
      <c r="Y621" s="134"/>
    </row>
    <row r="622" ht="22.5" customHeight="1">
      <c r="A622" s="186" t="str">
        <f>'PROP DAILY PNL'!A789</f>
        <v/>
      </c>
      <c r="B622" s="381"/>
      <c r="C622" s="374">
        <f>$B622*'PERCENTAGE SHARING'!C583</f>
        <v>0</v>
      </c>
      <c r="D622" s="374">
        <f>$B622*'PERCENTAGE SHARING'!D583</f>
        <v>0</v>
      </c>
      <c r="E622" s="374">
        <f>$B622*'PERCENTAGE SHARING'!E583</f>
        <v>0</v>
      </c>
      <c r="F622" s="374">
        <f>$B622*'PERCENTAGE SHARING'!F583</f>
        <v>0</v>
      </c>
      <c r="G622" s="374">
        <f>$B622*'PERCENTAGE SHARING'!G583</f>
        <v>0</v>
      </c>
      <c r="H622" s="374">
        <f>$B622*'PERCENTAGE SHARING'!H583</f>
        <v>0</v>
      </c>
      <c r="I622" s="374">
        <f>$B622*'PERCENTAGE SHARING'!I583</f>
        <v>0</v>
      </c>
      <c r="J622" s="374">
        <f>$B622*'PERCENTAGE SHARING'!J583</f>
        <v>0</v>
      </c>
      <c r="K622" s="374">
        <f>$B622*'PERCENTAGE SHARING'!K583</f>
        <v>0</v>
      </c>
      <c r="L622" s="374">
        <f>$B622*'PERCENTAGE SHARING'!L583</f>
        <v>0</v>
      </c>
      <c r="M622" s="374">
        <f>$B622*'PERCENTAGE SHARING'!M583</f>
        <v>0</v>
      </c>
      <c r="N622" s="374">
        <f>$B622*'PERCENTAGE SHARING'!N583</f>
        <v>0</v>
      </c>
      <c r="O622" s="375">
        <f>$B622*'PERCENTAGE SHARING'!O583</f>
        <v>0</v>
      </c>
      <c r="P622" s="375">
        <f>$B622*'PERCENTAGE SHARING'!P583</f>
        <v>0</v>
      </c>
      <c r="Q622" s="375">
        <f>$B622*'PERCENTAGE SHARING'!Q583</f>
        <v>0</v>
      </c>
      <c r="R622" s="375">
        <f>$B622*'PERCENTAGE SHARING'!R583</f>
        <v>0</v>
      </c>
      <c r="S622" s="134"/>
      <c r="T622" s="134"/>
      <c r="U622" s="134"/>
      <c r="V622" s="134"/>
      <c r="W622" s="134"/>
      <c r="X622" s="134"/>
      <c r="Y622" s="134"/>
    </row>
    <row r="623" ht="22.5" customHeight="1">
      <c r="A623" s="186" t="str">
        <f>'PROP DAILY PNL'!A790</f>
        <v/>
      </c>
      <c r="B623" s="381"/>
      <c r="C623" s="374">
        <f>$B623*'PERCENTAGE SHARING'!C584</f>
        <v>0</v>
      </c>
      <c r="D623" s="374">
        <f>$B623*'PERCENTAGE SHARING'!D584</f>
        <v>0</v>
      </c>
      <c r="E623" s="374">
        <f>$B623*'PERCENTAGE SHARING'!E584</f>
        <v>0</v>
      </c>
      <c r="F623" s="374">
        <f>$B623*'PERCENTAGE SHARING'!F584</f>
        <v>0</v>
      </c>
      <c r="G623" s="374">
        <f>$B623*'PERCENTAGE SHARING'!G584</f>
        <v>0</v>
      </c>
      <c r="H623" s="374">
        <f>$B623*'PERCENTAGE SHARING'!H584</f>
        <v>0</v>
      </c>
      <c r="I623" s="374">
        <f>$B623*'PERCENTAGE SHARING'!I584</f>
        <v>0</v>
      </c>
      <c r="J623" s="374">
        <f>$B623*'PERCENTAGE SHARING'!J584</f>
        <v>0</v>
      </c>
      <c r="K623" s="374">
        <f>$B623*'PERCENTAGE SHARING'!K584</f>
        <v>0</v>
      </c>
      <c r="L623" s="374">
        <f>$B623*'PERCENTAGE SHARING'!L584</f>
        <v>0</v>
      </c>
      <c r="M623" s="374">
        <f>$B623*'PERCENTAGE SHARING'!M584</f>
        <v>0</v>
      </c>
      <c r="N623" s="374">
        <f>$B623*'PERCENTAGE SHARING'!N584</f>
        <v>0</v>
      </c>
      <c r="O623" s="375">
        <f>$B623*'PERCENTAGE SHARING'!O584</f>
        <v>0</v>
      </c>
      <c r="P623" s="375">
        <f>$B623*'PERCENTAGE SHARING'!P584</f>
        <v>0</v>
      </c>
      <c r="Q623" s="375">
        <f>$B623*'PERCENTAGE SHARING'!Q584</f>
        <v>0</v>
      </c>
      <c r="R623" s="375">
        <f>$B623*'PERCENTAGE SHARING'!R584</f>
        <v>0</v>
      </c>
      <c r="S623" s="134"/>
      <c r="T623" s="134"/>
      <c r="U623" s="134"/>
      <c r="V623" s="134"/>
      <c r="W623" s="134"/>
      <c r="X623" s="134"/>
      <c r="Y623" s="134"/>
    </row>
    <row r="624" ht="22.5" customHeight="1">
      <c r="A624" s="186" t="str">
        <f>'PROP DAILY PNL'!A791</f>
        <v/>
      </c>
      <c r="B624" s="381"/>
      <c r="C624" s="374">
        <f>$B624*'PERCENTAGE SHARING'!C585</f>
        <v>0</v>
      </c>
      <c r="D624" s="374">
        <f>$B624*'PERCENTAGE SHARING'!D585</f>
        <v>0</v>
      </c>
      <c r="E624" s="374">
        <f>$B624*'PERCENTAGE SHARING'!E585</f>
        <v>0</v>
      </c>
      <c r="F624" s="374">
        <f>$B624*'PERCENTAGE SHARING'!F585</f>
        <v>0</v>
      </c>
      <c r="G624" s="374">
        <f>$B624*'PERCENTAGE SHARING'!G585</f>
        <v>0</v>
      </c>
      <c r="H624" s="374">
        <f>$B624*'PERCENTAGE SHARING'!H585</f>
        <v>0</v>
      </c>
      <c r="I624" s="374">
        <f>$B624*'PERCENTAGE SHARING'!I585</f>
        <v>0</v>
      </c>
      <c r="J624" s="374">
        <f>$B624*'PERCENTAGE SHARING'!J585</f>
        <v>0</v>
      </c>
      <c r="K624" s="374">
        <f>$B624*'PERCENTAGE SHARING'!K585</f>
        <v>0</v>
      </c>
      <c r="L624" s="374">
        <f>$B624*'PERCENTAGE SHARING'!L585</f>
        <v>0</v>
      </c>
      <c r="M624" s="374">
        <f>$B624*'PERCENTAGE SHARING'!M585</f>
        <v>0</v>
      </c>
      <c r="N624" s="374">
        <f>$B624*'PERCENTAGE SHARING'!N585</f>
        <v>0</v>
      </c>
      <c r="O624" s="375">
        <f>$B624*'PERCENTAGE SHARING'!O585</f>
        <v>0</v>
      </c>
      <c r="P624" s="375">
        <f>$B624*'PERCENTAGE SHARING'!P585</f>
        <v>0</v>
      </c>
      <c r="Q624" s="375">
        <f>$B624*'PERCENTAGE SHARING'!Q585</f>
        <v>0</v>
      </c>
      <c r="R624" s="375">
        <f>$B624*'PERCENTAGE SHARING'!R585</f>
        <v>0</v>
      </c>
      <c r="S624" s="134"/>
      <c r="T624" s="134"/>
      <c r="U624" s="134"/>
      <c r="V624" s="134"/>
      <c r="W624" s="134"/>
      <c r="X624" s="134"/>
      <c r="Y624" s="134"/>
    </row>
    <row r="625" ht="22.5" customHeight="1">
      <c r="A625" s="186" t="str">
        <f>'PROP DAILY PNL'!A792</f>
        <v/>
      </c>
      <c r="B625" s="381"/>
      <c r="C625" s="374">
        <f>$B625*'PERCENTAGE SHARING'!C586</f>
        <v>0</v>
      </c>
      <c r="D625" s="374">
        <f>$B625*'PERCENTAGE SHARING'!D586</f>
        <v>0</v>
      </c>
      <c r="E625" s="374">
        <f>$B625*'PERCENTAGE SHARING'!E586</f>
        <v>0</v>
      </c>
      <c r="F625" s="374">
        <f>$B625*'PERCENTAGE SHARING'!F586</f>
        <v>0</v>
      </c>
      <c r="G625" s="374">
        <f>$B625*'PERCENTAGE SHARING'!G586</f>
        <v>0</v>
      </c>
      <c r="H625" s="374">
        <f>$B625*'PERCENTAGE SHARING'!H586</f>
        <v>0</v>
      </c>
      <c r="I625" s="374">
        <f>$B625*'PERCENTAGE SHARING'!I586</f>
        <v>0</v>
      </c>
      <c r="J625" s="374">
        <f>$B625*'PERCENTAGE SHARING'!J586</f>
        <v>0</v>
      </c>
      <c r="K625" s="374">
        <f>$B625*'PERCENTAGE SHARING'!K586</f>
        <v>0</v>
      </c>
      <c r="L625" s="374">
        <f>$B625*'PERCENTAGE SHARING'!L586</f>
        <v>0</v>
      </c>
      <c r="M625" s="374">
        <f>$B625*'PERCENTAGE SHARING'!M586</f>
        <v>0</v>
      </c>
      <c r="N625" s="374">
        <f>$B625*'PERCENTAGE SHARING'!N586</f>
        <v>0</v>
      </c>
      <c r="O625" s="375">
        <f>$B625*'PERCENTAGE SHARING'!O586</f>
        <v>0</v>
      </c>
      <c r="P625" s="375">
        <f>$B625*'PERCENTAGE SHARING'!P586</f>
        <v>0</v>
      </c>
      <c r="Q625" s="375">
        <f>$B625*'PERCENTAGE SHARING'!Q586</f>
        <v>0</v>
      </c>
      <c r="R625" s="375">
        <f>$B625*'PERCENTAGE SHARING'!R586</f>
        <v>0</v>
      </c>
      <c r="S625" s="134"/>
      <c r="T625" s="134"/>
      <c r="U625" s="134"/>
      <c r="V625" s="134"/>
      <c r="W625" s="134"/>
      <c r="X625" s="134"/>
      <c r="Y625" s="134"/>
    </row>
    <row r="626" ht="22.5" customHeight="1">
      <c r="A626" s="186" t="str">
        <f>'PROP DAILY PNL'!A793</f>
        <v/>
      </c>
      <c r="B626" s="381"/>
      <c r="C626" s="374">
        <f>$B626*'PERCENTAGE SHARING'!C587</f>
        <v>0</v>
      </c>
      <c r="D626" s="374">
        <f>$B626*'PERCENTAGE SHARING'!D587</f>
        <v>0</v>
      </c>
      <c r="E626" s="374">
        <f>$B626*'PERCENTAGE SHARING'!E587</f>
        <v>0</v>
      </c>
      <c r="F626" s="374">
        <f>$B626*'PERCENTAGE SHARING'!F587</f>
        <v>0</v>
      </c>
      <c r="G626" s="374">
        <f>$B626*'PERCENTAGE SHARING'!G587</f>
        <v>0</v>
      </c>
      <c r="H626" s="374">
        <f>$B626*'PERCENTAGE SHARING'!H587</f>
        <v>0</v>
      </c>
      <c r="I626" s="374">
        <f>$B626*'PERCENTAGE SHARING'!I587</f>
        <v>0</v>
      </c>
      <c r="J626" s="374">
        <f>$B626*'PERCENTAGE SHARING'!J587</f>
        <v>0</v>
      </c>
      <c r="K626" s="374">
        <f>$B626*'PERCENTAGE SHARING'!K587</f>
        <v>0</v>
      </c>
      <c r="L626" s="374">
        <f>$B626*'PERCENTAGE SHARING'!L587</f>
        <v>0</v>
      </c>
      <c r="M626" s="374">
        <f>$B626*'PERCENTAGE SHARING'!M587</f>
        <v>0</v>
      </c>
      <c r="N626" s="374">
        <f>$B626*'PERCENTAGE SHARING'!N587</f>
        <v>0</v>
      </c>
      <c r="O626" s="375">
        <f>$B626*'PERCENTAGE SHARING'!O587</f>
        <v>0</v>
      </c>
      <c r="P626" s="375">
        <f>$B626*'PERCENTAGE SHARING'!P587</f>
        <v>0</v>
      </c>
      <c r="Q626" s="375">
        <f>$B626*'PERCENTAGE SHARING'!Q587</f>
        <v>0</v>
      </c>
      <c r="R626" s="375">
        <f>$B626*'PERCENTAGE SHARING'!R587</f>
        <v>0</v>
      </c>
      <c r="S626" s="134"/>
      <c r="T626" s="134"/>
      <c r="U626" s="134"/>
      <c r="V626" s="134"/>
      <c r="W626" s="134"/>
      <c r="X626" s="134"/>
      <c r="Y626" s="134"/>
    </row>
    <row r="627" ht="22.5" customHeight="1">
      <c r="A627" s="186" t="str">
        <f>'PROP DAILY PNL'!A794</f>
        <v/>
      </c>
      <c r="B627" s="381"/>
      <c r="C627" s="374">
        <f>$B627*'PERCENTAGE SHARING'!C588</f>
        <v>0</v>
      </c>
      <c r="D627" s="374">
        <f>$B627*'PERCENTAGE SHARING'!D588</f>
        <v>0</v>
      </c>
      <c r="E627" s="374">
        <f>$B627*'PERCENTAGE SHARING'!E588</f>
        <v>0</v>
      </c>
      <c r="F627" s="374">
        <f>$B627*'PERCENTAGE SHARING'!F588</f>
        <v>0</v>
      </c>
      <c r="G627" s="374">
        <f>$B627*'PERCENTAGE SHARING'!G588</f>
        <v>0</v>
      </c>
      <c r="H627" s="374">
        <f>$B627*'PERCENTAGE SHARING'!H588</f>
        <v>0</v>
      </c>
      <c r="I627" s="374">
        <f>$B627*'PERCENTAGE SHARING'!I588</f>
        <v>0</v>
      </c>
      <c r="J627" s="374">
        <f>$B627*'PERCENTAGE SHARING'!J588</f>
        <v>0</v>
      </c>
      <c r="K627" s="374">
        <f>$B627*'PERCENTAGE SHARING'!K588</f>
        <v>0</v>
      </c>
      <c r="L627" s="374">
        <f>$B627*'PERCENTAGE SHARING'!L588</f>
        <v>0</v>
      </c>
      <c r="M627" s="374">
        <f>$B627*'PERCENTAGE SHARING'!M588</f>
        <v>0</v>
      </c>
      <c r="N627" s="374">
        <f>$B627*'PERCENTAGE SHARING'!N588</f>
        <v>0</v>
      </c>
      <c r="O627" s="375">
        <f>$B627*'PERCENTAGE SHARING'!O588</f>
        <v>0</v>
      </c>
      <c r="P627" s="375">
        <f>$B627*'PERCENTAGE SHARING'!P588</f>
        <v>0</v>
      </c>
      <c r="Q627" s="375">
        <f>$B627*'PERCENTAGE SHARING'!Q588</f>
        <v>0</v>
      </c>
      <c r="R627" s="375">
        <f>$B627*'PERCENTAGE SHARING'!R588</f>
        <v>0</v>
      </c>
      <c r="S627" s="134"/>
      <c r="T627" s="134"/>
      <c r="U627" s="134"/>
      <c r="V627" s="134"/>
      <c r="W627" s="134"/>
      <c r="X627" s="134"/>
      <c r="Y627" s="134"/>
    </row>
    <row r="628" ht="22.5" customHeight="1">
      <c r="A628" s="186" t="str">
        <f>'PROP DAILY PNL'!A795</f>
        <v/>
      </c>
      <c r="B628" s="381"/>
      <c r="C628" s="374">
        <f>$B628*'PERCENTAGE SHARING'!C589</f>
        <v>0</v>
      </c>
      <c r="D628" s="374">
        <f>$B628*'PERCENTAGE SHARING'!D589</f>
        <v>0</v>
      </c>
      <c r="E628" s="374">
        <f>$B628*'PERCENTAGE SHARING'!E589</f>
        <v>0</v>
      </c>
      <c r="F628" s="374">
        <f>$B628*'PERCENTAGE SHARING'!F589</f>
        <v>0</v>
      </c>
      <c r="G628" s="374">
        <f>$B628*'PERCENTAGE SHARING'!G589</f>
        <v>0</v>
      </c>
      <c r="H628" s="374">
        <f>$B628*'PERCENTAGE SHARING'!H589</f>
        <v>0</v>
      </c>
      <c r="I628" s="374">
        <f>$B628*'PERCENTAGE SHARING'!I589</f>
        <v>0</v>
      </c>
      <c r="J628" s="374">
        <f>$B628*'PERCENTAGE SHARING'!J589</f>
        <v>0</v>
      </c>
      <c r="K628" s="374">
        <f>$B628*'PERCENTAGE SHARING'!K589</f>
        <v>0</v>
      </c>
      <c r="L628" s="374">
        <f>$B628*'PERCENTAGE SHARING'!L589</f>
        <v>0</v>
      </c>
      <c r="M628" s="374">
        <f>$B628*'PERCENTAGE SHARING'!M589</f>
        <v>0</v>
      </c>
      <c r="N628" s="374">
        <f>$B628*'PERCENTAGE SHARING'!N589</f>
        <v>0</v>
      </c>
      <c r="O628" s="375">
        <f>$B628*'PERCENTAGE SHARING'!O589</f>
        <v>0</v>
      </c>
      <c r="P628" s="375">
        <f>$B628*'PERCENTAGE SHARING'!P589</f>
        <v>0</v>
      </c>
      <c r="Q628" s="375">
        <f>$B628*'PERCENTAGE SHARING'!Q589</f>
        <v>0</v>
      </c>
      <c r="R628" s="375">
        <f>$B628*'PERCENTAGE SHARING'!R589</f>
        <v>0</v>
      </c>
      <c r="S628" s="134"/>
      <c r="T628" s="134"/>
      <c r="U628" s="134"/>
      <c r="V628" s="134"/>
      <c r="W628" s="134"/>
      <c r="X628" s="134"/>
      <c r="Y628" s="134"/>
    </row>
    <row r="629" ht="22.5" customHeight="1">
      <c r="A629" s="186" t="str">
        <f>'PROP DAILY PNL'!A796</f>
        <v/>
      </c>
      <c r="B629" s="381"/>
      <c r="C629" s="374">
        <f>$B629*'PERCENTAGE SHARING'!C590</f>
        <v>0</v>
      </c>
      <c r="D629" s="374">
        <f>$B629*'PERCENTAGE SHARING'!D590</f>
        <v>0</v>
      </c>
      <c r="E629" s="374">
        <f>$B629*'PERCENTAGE SHARING'!E590</f>
        <v>0</v>
      </c>
      <c r="F629" s="374">
        <f>$B629*'PERCENTAGE SHARING'!F590</f>
        <v>0</v>
      </c>
      <c r="G629" s="374">
        <f>$B629*'PERCENTAGE SHARING'!G590</f>
        <v>0</v>
      </c>
      <c r="H629" s="374">
        <f>$B629*'PERCENTAGE SHARING'!H590</f>
        <v>0</v>
      </c>
      <c r="I629" s="374">
        <f>$B629*'PERCENTAGE SHARING'!I590</f>
        <v>0</v>
      </c>
      <c r="J629" s="374">
        <f>$B629*'PERCENTAGE SHARING'!J590</f>
        <v>0</v>
      </c>
      <c r="K629" s="374">
        <f>$B629*'PERCENTAGE SHARING'!K590</f>
        <v>0</v>
      </c>
      <c r="L629" s="374">
        <f>$B629*'PERCENTAGE SHARING'!L590</f>
        <v>0</v>
      </c>
      <c r="M629" s="374">
        <f>$B629*'PERCENTAGE SHARING'!M590</f>
        <v>0</v>
      </c>
      <c r="N629" s="374">
        <f>$B629*'PERCENTAGE SHARING'!N590</f>
        <v>0</v>
      </c>
      <c r="O629" s="375">
        <f>$B629*'PERCENTAGE SHARING'!O590</f>
        <v>0</v>
      </c>
      <c r="P629" s="375">
        <f>$B629*'PERCENTAGE SHARING'!P590</f>
        <v>0</v>
      </c>
      <c r="Q629" s="375">
        <f>$B629*'PERCENTAGE SHARING'!Q590</f>
        <v>0</v>
      </c>
      <c r="R629" s="375">
        <f>$B629*'PERCENTAGE SHARING'!R590</f>
        <v>0</v>
      </c>
      <c r="S629" s="134"/>
      <c r="T629" s="134"/>
      <c r="U629" s="134"/>
      <c r="V629" s="134"/>
      <c r="W629" s="134"/>
      <c r="X629" s="134"/>
      <c r="Y629" s="134"/>
    </row>
    <row r="630" ht="22.5" customHeight="1">
      <c r="A630" s="186" t="str">
        <f>'PROP DAILY PNL'!A797</f>
        <v/>
      </c>
      <c r="B630" s="381"/>
      <c r="C630" s="374">
        <f>$B630*'PERCENTAGE SHARING'!C591</f>
        <v>0</v>
      </c>
      <c r="D630" s="374">
        <f>$B630*'PERCENTAGE SHARING'!D591</f>
        <v>0</v>
      </c>
      <c r="E630" s="374">
        <f>$B630*'PERCENTAGE SHARING'!E591</f>
        <v>0</v>
      </c>
      <c r="F630" s="374">
        <f>$B630*'PERCENTAGE SHARING'!F591</f>
        <v>0</v>
      </c>
      <c r="G630" s="374">
        <f>$B630*'PERCENTAGE SHARING'!G591</f>
        <v>0</v>
      </c>
      <c r="H630" s="374">
        <f>$B630*'PERCENTAGE SHARING'!H591</f>
        <v>0</v>
      </c>
      <c r="I630" s="374">
        <f>$B630*'PERCENTAGE SHARING'!I591</f>
        <v>0</v>
      </c>
      <c r="J630" s="374">
        <f>$B630*'PERCENTAGE SHARING'!J591</f>
        <v>0</v>
      </c>
      <c r="K630" s="374">
        <f>$B630*'PERCENTAGE SHARING'!K591</f>
        <v>0</v>
      </c>
      <c r="L630" s="374">
        <f>$B630*'PERCENTAGE SHARING'!L591</f>
        <v>0</v>
      </c>
      <c r="M630" s="374">
        <f>$B630*'PERCENTAGE SHARING'!M591</f>
        <v>0</v>
      </c>
      <c r="N630" s="374">
        <f>$B630*'PERCENTAGE SHARING'!N591</f>
        <v>0</v>
      </c>
      <c r="O630" s="375">
        <f>$B630*'PERCENTAGE SHARING'!O591</f>
        <v>0</v>
      </c>
      <c r="P630" s="375">
        <f>$B630*'PERCENTAGE SHARING'!P591</f>
        <v>0</v>
      </c>
      <c r="Q630" s="375">
        <f>$B630*'PERCENTAGE SHARING'!Q591</f>
        <v>0</v>
      </c>
      <c r="R630" s="375">
        <f>$B630*'PERCENTAGE SHARING'!R591</f>
        <v>0</v>
      </c>
      <c r="S630" s="134"/>
      <c r="T630" s="134"/>
      <c r="U630" s="134"/>
      <c r="V630" s="134"/>
      <c r="W630" s="134"/>
      <c r="X630" s="134"/>
      <c r="Y630" s="134"/>
    </row>
    <row r="631" ht="22.5" customHeight="1">
      <c r="A631" s="186" t="str">
        <f>'PROP DAILY PNL'!A798</f>
        <v/>
      </c>
      <c r="B631" s="381"/>
      <c r="C631" s="374">
        <f>$B631*'PERCENTAGE SHARING'!C592</f>
        <v>0</v>
      </c>
      <c r="D631" s="374">
        <f>$B631*'PERCENTAGE SHARING'!D592</f>
        <v>0</v>
      </c>
      <c r="E631" s="374">
        <f>$B631*'PERCENTAGE SHARING'!E592</f>
        <v>0</v>
      </c>
      <c r="F631" s="374">
        <f>$B631*'PERCENTAGE SHARING'!F592</f>
        <v>0</v>
      </c>
      <c r="G631" s="374">
        <f>$B631*'PERCENTAGE SHARING'!G592</f>
        <v>0</v>
      </c>
      <c r="H631" s="374">
        <f>$B631*'PERCENTAGE SHARING'!H592</f>
        <v>0</v>
      </c>
      <c r="I631" s="374">
        <f>$B631*'PERCENTAGE SHARING'!I592</f>
        <v>0</v>
      </c>
      <c r="J631" s="374">
        <f>$B631*'PERCENTAGE SHARING'!J592</f>
        <v>0</v>
      </c>
      <c r="K631" s="374">
        <f>$B631*'PERCENTAGE SHARING'!K592</f>
        <v>0</v>
      </c>
      <c r="L631" s="374">
        <f>$B631*'PERCENTAGE SHARING'!L592</f>
        <v>0</v>
      </c>
      <c r="M631" s="374">
        <f>$B631*'PERCENTAGE SHARING'!M592</f>
        <v>0</v>
      </c>
      <c r="N631" s="374">
        <f>$B631*'PERCENTAGE SHARING'!N592</f>
        <v>0</v>
      </c>
      <c r="O631" s="375">
        <f>$B631*'PERCENTAGE SHARING'!O592</f>
        <v>0</v>
      </c>
      <c r="P631" s="375">
        <f>$B631*'PERCENTAGE SHARING'!P592</f>
        <v>0</v>
      </c>
      <c r="Q631" s="375">
        <f>$B631*'PERCENTAGE SHARING'!Q592</f>
        <v>0</v>
      </c>
      <c r="R631" s="375">
        <f>$B631*'PERCENTAGE SHARING'!R592</f>
        <v>0</v>
      </c>
      <c r="S631" s="134"/>
      <c r="T631" s="134"/>
      <c r="U631" s="134"/>
      <c r="V631" s="134"/>
      <c r="W631" s="134"/>
      <c r="X631" s="134"/>
      <c r="Y631" s="134"/>
    </row>
    <row r="632" ht="22.5" customHeight="1">
      <c r="A632" s="186" t="str">
        <f>'PROP DAILY PNL'!A799</f>
        <v/>
      </c>
      <c r="B632" s="381"/>
      <c r="C632" s="374">
        <f>$B632*'PERCENTAGE SHARING'!C593</f>
        <v>0</v>
      </c>
      <c r="D632" s="374">
        <f>$B632*'PERCENTAGE SHARING'!D593</f>
        <v>0</v>
      </c>
      <c r="E632" s="374">
        <f>$B632*'PERCENTAGE SHARING'!E593</f>
        <v>0</v>
      </c>
      <c r="F632" s="374">
        <f>$B632*'PERCENTAGE SHARING'!F593</f>
        <v>0</v>
      </c>
      <c r="G632" s="374">
        <f>$B632*'PERCENTAGE SHARING'!G593</f>
        <v>0</v>
      </c>
      <c r="H632" s="374">
        <f>$B632*'PERCENTAGE SHARING'!H593</f>
        <v>0</v>
      </c>
      <c r="I632" s="374">
        <f>$B632*'PERCENTAGE SHARING'!I593</f>
        <v>0</v>
      </c>
      <c r="J632" s="374">
        <f>$B632*'PERCENTAGE SHARING'!J593</f>
        <v>0</v>
      </c>
      <c r="K632" s="374">
        <f>$B632*'PERCENTAGE SHARING'!K593</f>
        <v>0</v>
      </c>
      <c r="L632" s="374">
        <f>$B632*'PERCENTAGE SHARING'!L593</f>
        <v>0</v>
      </c>
      <c r="M632" s="374">
        <f>$B632*'PERCENTAGE SHARING'!M593</f>
        <v>0</v>
      </c>
      <c r="N632" s="374">
        <f>$B632*'PERCENTAGE SHARING'!N593</f>
        <v>0</v>
      </c>
      <c r="O632" s="375">
        <f>$B632*'PERCENTAGE SHARING'!O593</f>
        <v>0</v>
      </c>
      <c r="P632" s="375">
        <f>$B632*'PERCENTAGE SHARING'!P593</f>
        <v>0</v>
      </c>
      <c r="Q632" s="375">
        <f>$B632*'PERCENTAGE SHARING'!Q593</f>
        <v>0</v>
      </c>
      <c r="R632" s="375">
        <f>$B632*'PERCENTAGE SHARING'!R593</f>
        <v>0</v>
      </c>
      <c r="S632" s="134"/>
      <c r="T632" s="134"/>
      <c r="U632" s="134"/>
      <c r="V632" s="134"/>
      <c r="W632" s="134"/>
      <c r="X632" s="134"/>
      <c r="Y632" s="134"/>
    </row>
    <row r="633" ht="22.5" customHeight="1">
      <c r="A633" s="186" t="str">
        <f>'PROP DAILY PNL'!A800</f>
        <v/>
      </c>
      <c r="B633" s="381"/>
      <c r="C633" s="374">
        <f>$B633*'PERCENTAGE SHARING'!C594</f>
        <v>0</v>
      </c>
      <c r="D633" s="374">
        <f>$B633*'PERCENTAGE SHARING'!D594</f>
        <v>0</v>
      </c>
      <c r="E633" s="374">
        <f>$B633*'PERCENTAGE SHARING'!E594</f>
        <v>0</v>
      </c>
      <c r="F633" s="374">
        <f>$B633*'PERCENTAGE SHARING'!F594</f>
        <v>0</v>
      </c>
      <c r="G633" s="374">
        <f>$B633*'PERCENTAGE SHARING'!G594</f>
        <v>0</v>
      </c>
      <c r="H633" s="374">
        <f>$B633*'PERCENTAGE SHARING'!H594</f>
        <v>0</v>
      </c>
      <c r="I633" s="374">
        <f>$B633*'PERCENTAGE SHARING'!I594</f>
        <v>0</v>
      </c>
      <c r="J633" s="374">
        <f>$B633*'PERCENTAGE SHARING'!J594</f>
        <v>0</v>
      </c>
      <c r="K633" s="374">
        <f>$B633*'PERCENTAGE SHARING'!K594</f>
        <v>0</v>
      </c>
      <c r="L633" s="374">
        <f>$B633*'PERCENTAGE SHARING'!L594</f>
        <v>0</v>
      </c>
      <c r="M633" s="374">
        <f>$B633*'PERCENTAGE SHARING'!M594</f>
        <v>0</v>
      </c>
      <c r="N633" s="374">
        <f>$B633*'PERCENTAGE SHARING'!N594</f>
        <v>0</v>
      </c>
      <c r="O633" s="375">
        <f>$B633*'PERCENTAGE SHARING'!O594</f>
        <v>0</v>
      </c>
      <c r="P633" s="375">
        <f>$B633*'PERCENTAGE SHARING'!P594</f>
        <v>0</v>
      </c>
      <c r="Q633" s="375">
        <f>$B633*'PERCENTAGE SHARING'!Q594</f>
        <v>0</v>
      </c>
      <c r="R633" s="375">
        <f>$B633*'PERCENTAGE SHARING'!R594</f>
        <v>0</v>
      </c>
      <c r="S633" s="134"/>
      <c r="T633" s="134"/>
      <c r="U633" s="134"/>
      <c r="V633" s="134"/>
      <c r="W633" s="134"/>
      <c r="X633" s="134"/>
      <c r="Y633" s="134"/>
    </row>
    <row r="634" ht="22.5" customHeight="1">
      <c r="A634" s="186" t="str">
        <f>'PROP DAILY PNL'!A801</f>
        <v/>
      </c>
      <c r="B634" s="381"/>
      <c r="C634" s="374">
        <f>$B634*'PERCENTAGE SHARING'!C595</f>
        <v>0</v>
      </c>
      <c r="D634" s="374">
        <f>$B634*'PERCENTAGE SHARING'!D595</f>
        <v>0</v>
      </c>
      <c r="E634" s="374">
        <f>$B634*'PERCENTAGE SHARING'!E595</f>
        <v>0</v>
      </c>
      <c r="F634" s="374">
        <f>$B634*'PERCENTAGE SHARING'!F595</f>
        <v>0</v>
      </c>
      <c r="G634" s="374">
        <f>$B634*'PERCENTAGE SHARING'!G595</f>
        <v>0</v>
      </c>
      <c r="H634" s="374">
        <f>$B634*'PERCENTAGE SHARING'!H595</f>
        <v>0</v>
      </c>
      <c r="I634" s="374">
        <f>$B634*'PERCENTAGE SHARING'!I595</f>
        <v>0</v>
      </c>
      <c r="J634" s="374">
        <f>$B634*'PERCENTAGE SHARING'!J595</f>
        <v>0</v>
      </c>
      <c r="K634" s="374">
        <f>$B634*'PERCENTAGE SHARING'!K595</f>
        <v>0</v>
      </c>
      <c r="L634" s="374">
        <f>$B634*'PERCENTAGE SHARING'!L595</f>
        <v>0</v>
      </c>
      <c r="M634" s="374">
        <f>$B634*'PERCENTAGE SHARING'!M595</f>
        <v>0</v>
      </c>
      <c r="N634" s="374">
        <f>$B634*'PERCENTAGE SHARING'!N595</f>
        <v>0</v>
      </c>
      <c r="O634" s="375">
        <f>$B634*'PERCENTAGE SHARING'!O595</f>
        <v>0</v>
      </c>
      <c r="P634" s="375">
        <f>$B634*'PERCENTAGE SHARING'!P595</f>
        <v>0</v>
      </c>
      <c r="Q634" s="375">
        <f>$B634*'PERCENTAGE SHARING'!Q595</f>
        <v>0</v>
      </c>
      <c r="R634" s="375">
        <f>$B634*'PERCENTAGE SHARING'!R595</f>
        <v>0</v>
      </c>
      <c r="S634" s="134"/>
      <c r="T634" s="134"/>
      <c r="U634" s="134"/>
      <c r="V634" s="134"/>
      <c r="W634" s="134"/>
      <c r="X634" s="134"/>
      <c r="Y634" s="134"/>
    </row>
    <row r="635" ht="22.5" customHeight="1">
      <c r="A635" s="186" t="str">
        <f>'PROP DAILY PNL'!A802</f>
        <v/>
      </c>
      <c r="B635" s="381"/>
      <c r="C635" s="374">
        <f>$B635*'PERCENTAGE SHARING'!C596</f>
        <v>0</v>
      </c>
      <c r="D635" s="374">
        <f>$B635*'PERCENTAGE SHARING'!D596</f>
        <v>0</v>
      </c>
      <c r="E635" s="374">
        <f>$B635*'PERCENTAGE SHARING'!E596</f>
        <v>0</v>
      </c>
      <c r="F635" s="374">
        <f>$B635*'PERCENTAGE SHARING'!F596</f>
        <v>0</v>
      </c>
      <c r="G635" s="374">
        <f>$B635*'PERCENTAGE SHARING'!G596</f>
        <v>0</v>
      </c>
      <c r="H635" s="374">
        <f>$B635*'PERCENTAGE SHARING'!H596</f>
        <v>0</v>
      </c>
      <c r="I635" s="374">
        <f>$B635*'PERCENTAGE SHARING'!I596</f>
        <v>0</v>
      </c>
      <c r="J635" s="374">
        <f>$B635*'PERCENTAGE SHARING'!J596</f>
        <v>0</v>
      </c>
      <c r="K635" s="374">
        <f>$B635*'PERCENTAGE SHARING'!K596</f>
        <v>0</v>
      </c>
      <c r="L635" s="374">
        <f>$B635*'PERCENTAGE SHARING'!L596</f>
        <v>0</v>
      </c>
      <c r="M635" s="374">
        <f>$B635*'PERCENTAGE SHARING'!M596</f>
        <v>0</v>
      </c>
      <c r="N635" s="374">
        <f>$B635*'PERCENTAGE SHARING'!N596</f>
        <v>0</v>
      </c>
      <c r="O635" s="375">
        <f>$B635*'PERCENTAGE SHARING'!O596</f>
        <v>0</v>
      </c>
      <c r="P635" s="375">
        <f>$B635*'PERCENTAGE SHARING'!P596</f>
        <v>0</v>
      </c>
      <c r="Q635" s="375">
        <f>$B635*'PERCENTAGE SHARING'!Q596</f>
        <v>0</v>
      </c>
      <c r="R635" s="375">
        <f>$B635*'PERCENTAGE SHARING'!R596</f>
        <v>0</v>
      </c>
      <c r="S635" s="134"/>
      <c r="T635" s="134"/>
      <c r="U635" s="134"/>
      <c r="V635" s="134"/>
      <c r="W635" s="134"/>
      <c r="X635" s="134"/>
      <c r="Y635" s="134"/>
    </row>
    <row r="636" ht="22.5" customHeight="1">
      <c r="A636" s="186" t="str">
        <f>'PROP DAILY PNL'!A803</f>
        <v/>
      </c>
      <c r="B636" s="381"/>
      <c r="C636" s="374">
        <f>$B636*'PERCENTAGE SHARING'!C597</f>
        <v>0</v>
      </c>
      <c r="D636" s="374">
        <f>$B636*'PERCENTAGE SHARING'!D597</f>
        <v>0</v>
      </c>
      <c r="E636" s="374">
        <f>$B636*'PERCENTAGE SHARING'!E597</f>
        <v>0</v>
      </c>
      <c r="F636" s="374">
        <f>$B636*'PERCENTAGE SHARING'!F597</f>
        <v>0</v>
      </c>
      <c r="G636" s="374">
        <f>$B636*'PERCENTAGE SHARING'!G597</f>
        <v>0</v>
      </c>
      <c r="H636" s="374">
        <f>$B636*'PERCENTAGE SHARING'!H597</f>
        <v>0</v>
      </c>
      <c r="I636" s="374">
        <f>$B636*'PERCENTAGE SHARING'!I597</f>
        <v>0</v>
      </c>
      <c r="J636" s="374">
        <f>$B636*'PERCENTAGE SHARING'!J597</f>
        <v>0</v>
      </c>
      <c r="K636" s="374">
        <f>$B636*'PERCENTAGE SHARING'!K597</f>
        <v>0</v>
      </c>
      <c r="L636" s="374">
        <f>$B636*'PERCENTAGE SHARING'!L597</f>
        <v>0</v>
      </c>
      <c r="M636" s="374">
        <f>$B636*'PERCENTAGE SHARING'!M597</f>
        <v>0</v>
      </c>
      <c r="N636" s="374">
        <f>$B636*'PERCENTAGE SHARING'!N597</f>
        <v>0</v>
      </c>
      <c r="O636" s="375">
        <f>$B636*'PERCENTAGE SHARING'!O597</f>
        <v>0</v>
      </c>
      <c r="P636" s="375">
        <f>$B636*'PERCENTAGE SHARING'!P597</f>
        <v>0</v>
      </c>
      <c r="Q636" s="375">
        <f>$B636*'PERCENTAGE SHARING'!Q597</f>
        <v>0</v>
      </c>
      <c r="R636" s="375">
        <f>$B636*'PERCENTAGE SHARING'!R597</f>
        <v>0</v>
      </c>
      <c r="S636" s="134"/>
      <c r="T636" s="134"/>
      <c r="U636" s="134"/>
      <c r="V636" s="134"/>
      <c r="W636" s="134"/>
      <c r="X636" s="134"/>
      <c r="Y636" s="134"/>
    </row>
    <row r="637" ht="22.5" customHeight="1">
      <c r="A637" s="186" t="str">
        <f>'PROP DAILY PNL'!A804</f>
        <v/>
      </c>
      <c r="B637" s="381"/>
      <c r="C637" s="374">
        <f>$B637*'PERCENTAGE SHARING'!C598</f>
        <v>0</v>
      </c>
      <c r="D637" s="374">
        <f>$B637*'PERCENTAGE SHARING'!D598</f>
        <v>0</v>
      </c>
      <c r="E637" s="374">
        <f>$B637*'PERCENTAGE SHARING'!E598</f>
        <v>0</v>
      </c>
      <c r="F637" s="374">
        <f>$B637*'PERCENTAGE SHARING'!F598</f>
        <v>0</v>
      </c>
      <c r="G637" s="374">
        <f>$B637*'PERCENTAGE SHARING'!G598</f>
        <v>0</v>
      </c>
      <c r="H637" s="374">
        <f>$B637*'PERCENTAGE SHARING'!H598</f>
        <v>0</v>
      </c>
      <c r="I637" s="374">
        <f>$B637*'PERCENTAGE SHARING'!I598</f>
        <v>0</v>
      </c>
      <c r="J637" s="374">
        <f>$B637*'PERCENTAGE SHARING'!J598</f>
        <v>0</v>
      </c>
      <c r="K637" s="374">
        <f>$B637*'PERCENTAGE SHARING'!K598</f>
        <v>0</v>
      </c>
      <c r="L637" s="374">
        <f>$B637*'PERCENTAGE SHARING'!L598</f>
        <v>0</v>
      </c>
      <c r="M637" s="374">
        <f>$B637*'PERCENTAGE SHARING'!M598</f>
        <v>0</v>
      </c>
      <c r="N637" s="374">
        <f>$B637*'PERCENTAGE SHARING'!N598</f>
        <v>0</v>
      </c>
      <c r="O637" s="375">
        <f>$B637*'PERCENTAGE SHARING'!O598</f>
        <v>0</v>
      </c>
      <c r="P637" s="375">
        <f>$B637*'PERCENTAGE SHARING'!P598</f>
        <v>0</v>
      </c>
      <c r="Q637" s="375">
        <f>$B637*'PERCENTAGE SHARING'!Q598</f>
        <v>0</v>
      </c>
      <c r="R637" s="375">
        <f>$B637*'PERCENTAGE SHARING'!R598</f>
        <v>0</v>
      </c>
      <c r="S637" s="134"/>
      <c r="T637" s="134"/>
      <c r="U637" s="134"/>
      <c r="V637" s="134"/>
      <c r="W637" s="134"/>
      <c r="X637" s="134"/>
      <c r="Y637" s="134"/>
    </row>
    <row r="638" ht="22.5" customHeight="1">
      <c r="A638" s="186" t="str">
        <f>'PROP DAILY PNL'!A805</f>
        <v/>
      </c>
      <c r="B638" s="381"/>
      <c r="C638" s="374">
        <f>$B638*'PERCENTAGE SHARING'!C599</f>
        <v>0</v>
      </c>
      <c r="D638" s="374">
        <f>$B638*'PERCENTAGE SHARING'!D599</f>
        <v>0</v>
      </c>
      <c r="E638" s="374">
        <f>$B638*'PERCENTAGE SHARING'!E599</f>
        <v>0</v>
      </c>
      <c r="F638" s="374">
        <f>$B638*'PERCENTAGE SHARING'!F599</f>
        <v>0</v>
      </c>
      <c r="G638" s="374">
        <f>$B638*'PERCENTAGE SHARING'!G599</f>
        <v>0</v>
      </c>
      <c r="H638" s="374">
        <f>$B638*'PERCENTAGE SHARING'!H599</f>
        <v>0</v>
      </c>
      <c r="I638" s="374">
        <f>$B638*'PERCENTAGE SHARING'!I599</f>
        <v>0</v>
      </c>
      <c r="J638" s="374">
        <f>$B638*'PERCENTAGE SHARING'!J599</f>
        <v>0</v>
      </c>
      <c r="K638" s="374">
        <f>$B638*'PERCENTAGE SHARING'!K599</f>
        <v>0</v>
      </c>
      <c r="L638" s="374">
        <f>$B638*'PERCENTAGE SHARING'!L599</f>
        <v>0</v>
      </c>
      <c r="M638" s="374">
        <f>$B638*'PERCENTAGE SHARING'!M599</f>
        <v>0</v>
      </c>
      <c r="N638" s="374">
        <f>$B638*'PERCENTAGE SHARING'!N599</f>
        <v>0</v>
      </c>
      <c r="O638" s="375">
        <f>$B638*'PERCENTAGE SHARING'!O599</f>
        <v>0</v>
      </c>
      <c r="P638" s="375">
        <f>$B638*'PERCENTAGE SHARING'!P599</f>
        <v>0</v>
      </c>
      <c r="Q638" s="375">
        <f>$B638*'PERCENTAGE SHARING'!Q599</f>
        <v>0</v>
      </c>
      <c r="R638" s="375">
        <f>$B638*'PERCENTAGE SHARING'!R599</f>
        <v>0</v>
      </c>
      <c r="S638" s="134"/>
      <c r="T638" s="134"/>
      <c r="U638" s="134"/>
      <c r="V638" s="134"/>
      <c r="W638" s="134"/>
      <c r="X638" s="134"/>
      <c r="Y638" s="134"/>
    </row>
    <row r="639" ht="22.5" customHeight="1">
      <c r="A639" s="186" t="str">
        <f>'PROP DAILY PNL'!A806</f>
        <v/>
      </c>
      <c r="B639" s="381"/>
      <c r="C639" s="374">
        <f>$B639*'PERCENTAGE SHARING'!C600</f>
        <v>0</v>
      </c>
      <c r="D639" s="374">
        <f>$B639*'PERCENTAGE SHARING'!D600</f>
        <v>0</v>
      </c>
      <c r="E639" s="374">
        <f>$B639*'PERCENTAGE SHARING'!E600</f>
        <v>0</v>
      </c>
      <c r="F639" s="374">
        <f>$B639*'PERCENTAGE SHARING'!F600</f>
        <v>0</v>
      </c>
      <c r="G639" s="374">
        <f>$B639*'PERCENTAGE SHARING'!G600</f>
        <v>0</v>
      </c>
      <c r="H639" s="374">
        <f>$B639*'PERCENTAGE SHARING'!H600</f>
        <v>0</v>
      </c>
      <c r="I639" s="374">
        <f>$B639*'PERCENTAGE SHARING'!I600</f>
        <v>0</v>
      </c>
      <c r="J639" s="374">
        <f>$B639*'PERCENTAGE SHARING'!J600</f>
        <v>0</v>
      </c>
      <c r="K639" s="374">
        <f>$B639*'PERCENTAGE SHARING'!K600</f>
        <v>0</v>
      </c>
      <c r="L639" s="374">
        <f>$B639*'PERCENTAGE SHARING'!L600</f>
        <v>0</v>
      </c>
      <c r="M639" s="374">
        <f>$B639*'PERCENTAGE SHARING'!M600</f>
        <v>0</v>
      </c>
      <c r="N639" s="374">
        <f>$B639*'PERCENTAGE SHARING'!N600</f>
        <v>0</v>
      </c>
      <c r="O639" s="375">
        <f>$B639*'PERCENTAGE SHARING'!O600</f>
        <v>0</v>
      </c>
      <c r="P639" s="375">
        <f>$B639*'PERCENTAGE SHARING'!P600</f>
        <v>0</v>
      </c>
      <c r="Q639" s="375">
        <f>$B639*'PERCENTAGE SHARING'!Q600</f>
        <v>0</v>
      </c>
      <c r="R639" s="375">
        <f>$B639*'PERCENTAGE SHARING'!R600</f>
        <v>0</v>
      </c>
      <c r="S639" s="134"/>
      <c r="T639" s="134"/>
      <c r="U639" s="134"/>
      <c r="V639" s="134"/>
      <c r="W639" s="134"/>
      <c r="X639" s="134"/>
      <c r="Y639" s="134"/>
    </row>
    <row r="640" ht="22.5" customHeight="1">
      <c r="A640" s="186" t="str">
        <f>'PROP DAILY PNL'!A807</f>
        <v/>
      </c>
      <c r="B640" s="381"/>
      <c r="C640" s="374">
        <f>$B640*'PERCENTAGE SHARING'!C601</f>
        <v>0</v>
      </c>
      <c r="D640" s="374">
        <f>$B640*'PERCENTAGE SHARING'!D601</f>
        <v>0</v>
      </c>
      <c r="E640" s="374">
        <f>$B640*'PERCENTAGE SHARING'!E601</f>
        <v>0</v>
      </c>
      <c r="F640" s="374">
        <f>$B640*'PERCENTAGE SHARING'!F601</f>
        <v>0</v>
      </c>
      <c r="G640" s="374">
        <f>$B640*'PERCENTAGE SHARING'!G601</f>
        <v>0</v>
      </c>
      <c r="H640" s="374">
        <f>$B640*'PERCENTAGE SHARING'!H601</f>
        <v>0</v>
      </c>
      <c r="I640" s="374">
        <f>$B640*'PERCENTAGE SHARING'!I601</f>
        <v>0</v>
      </c>
      <c r="J640" s="374">
        <f>$B640*'PERCENTAGE SHARING'!J601</f>
        <v>0</v>
      </c>
      <c r="K640" s="374">
        <f>$B640*'PERCENTAGE SHARING'!K601</f>
        <v>0</v>
      </c>
      <c r="L640" s="374">
        <f>$B640*'PERCENTAGE SHARING'!L601</f>
        <v>0</v>
      </c>
      <c r="M640" s="374">
        <f>$B640*'PERCENTAGE SHARING'!M601</f>
        <v>0</v>
      </c>
      <c r="N640" s="374">
        <f>$B640*'PERCENTAGE SHARING'!N601</f>
        <v>0</v>
      </c>
      <c r="O640" s="375">
        <f>$B640*'PERCENTAGE SHARING'!O601</f>
        <v>0</v>
      </c>
      <c r="P640" s="375">
        <f>$B640*'PERCENTAGE SHARING'!P601</f>
        <v>0</v>
      </c>
      <c r="Q640" s="375">
        <f>$B640*'PERCENTAGE SHARING'!Q601</f>
        <v>0</v>
      </c>
      <c r="R640" s="375">
        <f>$B640*'PERCENTAGE SHARING'!R601</f>
        <v>0</v>
      </c>
      <c r="S640" s="134"/>
      <c r="T640" s="134"/>
      <c r="U640" s="134"/>
      <c r="V640" s="134"/>
      <c r="W640" s="134"/>
      <c r="X640" s="134"/>
      <c r="Y640" s="134"/>
    </row>
    <row r="641" ht="22.5" customHeight="1">
      <c r="A641" s="186" t="str">
        <f>'PROP DAILY PNL'!A808</f>
        <v/>
      </c>
      <c r="B641" s="381"/>
      <c r="C641" s="374">
        <f>$B641*'PERCENTAGE SHARING'!C602</f>
        <v>0</v>
      </c>
      <c r="D641" s="374">
        <f>$B641*'PERCENTAGE SHARING'!D602</f>
        <v>0</v>
      </c>
      <c r="E641" s="374">
        <f>$B641*'PERCENTAGE SHARING'!E602</f>
        <v>0</v>
      </c>
      <c r="F641" s="374">
        <f>$B641*'PERCENTAGE SHARING'!F602</f>
        <v>0</v>
      </c>
      <c r="G641" s="374">
        <f>$B641*'PERCENTAGE SHARING'!G602</f>
        <v>0</v>
      </c>
      <c r="H641" s="374">
        <f>$B641*'PERCENTAGE SHARING'!H602</f>
        <v>0</v>
      </c>
      <c r="I641" s="374">
        <f>$B641*'PERCENTAGE SHARING'!I602</f>
        <v>0</v>
      </c>
      <c r="J641" s="374">
        <f>$B641*'PERCENTAGE SHARING'!J602</f>
        <v>0</v>
      </c>
      <c r="K641" s="374">
        <f>$B641*'PERCENTAGE SHARING'!K602</f>
        <v>0</v>
      </c>
      <c r="L641" s="374">
        <f>$B641*'PERCENTAGE SHARING'!L602</f>
        <v>0</v>
      </c>
      <c r="M641" s="374">
        <f>$B641*'PERCENTAGE SHARING'!M602</f>
        <v>0</v>
      </c>
      <c r="N641" s="374">
        <f>$B641*'PERCENTAGE SHARING'!N602</f>
        <v>0</v>
      </c>
      <c r="O641" s="375">
        <f>$B641*'PERCENTAGE SHARING'!O602</f>
        <v>0</v>
      </c>
      <c r="P641" s="375">
        <f>$B641*'PERCENTAGE SHARING'!P602</f>
        <v>0</v>
      </c>
      <c r="Q641" s="375">
        <f>$B641*'PERCENTAGE SHARING'!Q602</f>
        <v>0</v>
      </c>
      <c r="R641" s="375">
        <f>$B641*'PERCENTAGE SHARING'!R602</f>
        <v>0</v>
      </c>
      <c r="S641" s="134"/>
      <c r="T641" s="134"/>
      <c r="U641" s="134"/>
      <c r="V641" s="134"/>
      <c r="W641" s="134"/>
      <c r="X641" s="134"/>
      <c r="Y641" s="134"/>
    </row>
    <row r="642" ht="22.5" customHeight="1">
      <c r="A642" s="186" t="str">
        <f>'PROP DAILY PNL'!A809</f>
        <v/>
      </c>
      <c r="B642" s="381"/>
      <c r="C642" s="374">
        <f>$B642*'PERCENTAGE SHARING'!C603</f>
        <v>0</v>
      </c>
      <c r="D642" s="374">
        <f>$B642*'PERCENTAGE SHARING'!D603</f>
        <v>0</v>
      </c>
      <c r="E642" s="374">
        <f>$B642*'PERCENTAGE SHARING'!E603</f>
        <v>0</v>
      </c>
      <c r="F642" s="374">
        <f>$B642*'PERCENTAGE SHARING'!F603</f>
        <v>0</v>
      </c>
      <c r="G642" s="374">
        <f>$B642*'PERCENTAGE SHARING'!G603</f>
        <v>0</v>
      </c>
      <c r="H642" s="374">
        <f>$B642*'PERCENTAGE SHARING'!H603</f>
        <v>0</v>
      </c>
      <c r="I642" s="374">
        <f>$B642*'PERCENTAGE SHARING'!I603</f>
        <v>0</v>
      </c>
      <c r="J642" s="374">
        <f>$B642*'PERCENTAGE SHARING'!J603</f>
        <v>0</v>
      </c>
      <c r="K642" s="374">
        <f>$B642*'PERCENTAGE SHARING'!K603</f>
        <v>0</v>
      </c>
      <c r="L642" s="374">
        <f>$B642*'PERCENTAGE SHARING'!L603</f>
        <v>0</v>
      </c>
      <c r="M642" s="374">
        <f>$B642*'PERCENTAGE SHARING'!M603</f>
        <v>0</v>
      </c>
      <c r="N642" s="374">
        <f>$B642*'PERCENTAGE SHARING'!N603</f>
        <v>0</v>
      </c>
      <c r="O642" s="375">
        <f>$B642*'PERCENTAGE SHARING'!O603</f>
        <v>0</v>
      </c>
      <c r="P642" s="375">
        <f>$B642*'PERCENTAGE SHARING'!P603</f>
        <v>0</v>
      </c>
      <c r="Q642" s="375">
        <f>$B642*'PERCENTAGE SHARING'!Q603</f>
        <v>0</v>
      </c>
      <c r="R642" s="375">
        <f>$B642*'PERCENTAGE SHARING'!R603</f>
        <v>0</v>
      </c>
      <c r="S642" s="134"/>
      <c r="T642" s="134"/>
      <c r="U642" s="134"/>
      <c r="V642" s="134"/>
      <c r="W642" s="134"/>
      <c r="X642" s="134"/>
      <c r="Y642" s="134"/>
    </row>
    <row r="643" ht="22.5" customHeight="1">
      <c r="A643" s="186" t="str">
        <f>'PROP DAILY PNL'!A810</f>
        <v/>
      </c>
      <c r="B643" s="381"/>
      <c r="C643" s="374">
        <f>$B643*'PERCENTAGE SHARING'!C604</f>
        <v>0</v>
      </c>
      <c r="D643" s="374">
        <f>$B643*'PERCENTAGE SHARING'!D604</f>
        <v>0</v>
      </c>
      <c r="E643" s="374">
        <f>$B643*'PERCENTAGE SHARING'!E604</f>
        <v>0</v>
      </c>
      <c r="F643" s="374">
        <f>$B643*'PERCENTAGE SHARING'!F604</f>
        <v>0</v>
      </c>
      <c r="G643" s="374">
        <f>$B643*'PERCENTAGE SHARING'!G604</f>
        <v>0</v>
      </c>
      <c r="H643" s="374">
        <f>$B643*'PERCENTAGE SHARING'!H604</f>
        <v>0</v>
      </c>
      <c r="I643" s="374">
        <f>$B643*'PERCENTAGE SHARING'!I604</f>
        <v>0</v>
      </c>
      <c r="J643" s="374">
        <f>$B643*'PERCENTAGE SHARING'!J604</f>
        <v>0</v>
      </c>
      <c r="K643" s="374">
        <f>$B643*'PERCENTAGE SHARING'!K604</f>
        <v>0</v>
      </c>
      <c r="L643" s="374">
        <f>$B643*'PERCENTAGE SHARING'!L604</f>
        <v>0</v>
      </c>
      <c r="M643" s="374">
        <f>$B643*'PERCENTAGE SHARING'!M604</f>
        <v>0</v>
      </c>
      <c r="N643" s="374">
        <f>$B643*'PERCENTAGE SHARING'!N604</f>
        <v>0</v>
      </c>
      <c r="O643" s="375">
        <f>$B643*'PERCENTAGE SHARING'!O604</f>
        <v>0</v>
      </c>
      <c r="P643" s="375">
        <f>$B643*'PERCENTAGE SHARING'!P604</f>
        <v>0</v>
      </c>
      <c r="Q643" s="375">
        <f>$B643*'PERCENTAGE SHARING'!Q604</f>
        <v>0</v>
      </c>
      <c r="R643" s="375">
        <f>$B643*'PERCENTAGE SHARING'!R604</f>
        <v>0</v>
      </c>
      <c r="S643" s="134"/>
      <c r="T643" s="134"/>
      <c r="U643" s="134"/>
      <c r="V643" s="134"/>
      <c r="W643" s="134"/>
      <c r="X643" s="134"/>
      <c r="Y643" s="134"/>
    </row>
    <row r="644" ht="22.5" customHeight="1">
      <c r="A644" s="186" t="str">
        <f>'PROP DAILY PNL'!A811</f>
        <v/>
      </c>
      <c r="B644" s="381"/>
      <c r="C644" s="374">
        <f>$B644*'PERCENTAGE SHARING'!C605</f>
        <v>0</v>
      </c>
      <c r="D644" s="374">
        <f>$B644*'PERCENTAGE SHARING'!D605</f>
        <v>0</v>
      </c>
      <c r="E644" s="374">
        <f>$B644*'PERCENTAGE SHARING'!E605</f>
        <v>0</v>
      </c>
      <c r="F644" s="374">
        <f>$B644*'PERCENTAGE SHARING'!F605</f>
        <v>0</v>
      </c>
      <c r="G644" s="374">
        <f>$B644*'PERCENTAGE SHARING'!G605</f>
        <v>0</v>
      </c>
      <c r="H644" s="374">
        <f>$B644*'PERCENTAGE SHARING'!H605</f>
        <v>0</v>
      </c>
      <c r="I644" s="374">
        <f>$B644*'PERCENTAGE SHARING'!I605</f>
        <v>0</v>
      </c>
      <c r="J644" s="374">
        <f>$B644*'PERCENTAGE SHARING'!J605</f>
        <v>0</v>
      </c>
      <c r="K644" s="374">
        <f>$B644*'PERCENTAGE SHARING'!K605</f>
        <v>0</v>
      </c>
      <c r="L644" s="374">
        <f>$B644*'PERCENTAGE SHARING'!L605</f>
        <v>0</v>
      </c>
      <c r="M644" s="374">
        <f>$B644*'PERCENTAGE SHARING'!M605</f>
        <v>0</v>
      </c>
      <c r="N644" s="374">
        <f>$B644*'PERCENTAGE SHARING'!N605</f>
        <v>0</v>
      </c>
      <c r="O644" s="375">
        <f>$B644*'PERCENTAGE SHARING'!O605</f>
        <v>0</v>
      </c>
      <c r="P644" s="375">
        <f>$B644*'PERCENTAGE SHARING'!P605</f>
        <v>0</v>
      </c>
      <c r="Q644" s="375">
        <f>$B644*'PERCENTAGE SHARING'!Q605</f>
        <v>0</v>
      </c>
      <c r="R644" s="375">
        <f>$B644*'PERCENTAGE SHARING'!R605</f>
        <v>0</v>
      </c>
      <c r="S644" s="134"/>
      <c r="T644" s="134"/>
      <c r="U644" s="134"/>
      <c r="V644" s="134"/>
      <c r="W644" s="134"/>
      <c r="X644" s="134"/>
      <c r="Y644" s="134"/>
    </row>
    <row r="645" ht="22.5" customHeight="1">
      <c r="A645" s="186" t="str">
        <f>'PROP DAILY PNL'!A812</f>
        <v/>
      </c>
      <c r="B645" s="381"/>
      <c r="C645" s="374">
        <f>$B645*'PERCENTAGE SHARING'!C606</f>
        <v>0</v>
      </c>
      <c r="D645" s="374">
        <f>$B645*'PERCENTAGE SHARING'!D606</f>
        <v>0</v>
      </c>
      <c r="E645" s="374">
        <f>$B645*'PERCENTAGE SHARING'!E606</f>
        <v>0</v>
      </c>
      <c r="F645" s="374">
        <f>$B645*'PERCENTAGE SHARING'!F606</f>
        <v>0</v>
      </c>
      <c r="G645" s="374">
        <f>$B645*'PERCENTAGE SHARING'!G606</f>
        <v>0</v>
      </c>
      <c r="H645" s="374">
        <f>$B645*'PERCENTAGE SHARING'!H606</f>
        <v>0</v>
      </c>
      <c r="I645" s="374">
        <f>$B645*'PERCENTAGE SHARING'!I606</f>
        <v>0</v>
      </c>
      <c r="J645" s="374">
        <f>$B645*'PERCENTAGE SHARING'!J606</f>
        <v>0</v>
      </c>
      <c r="K645" s="374">
        <f>$B645*'PERCENTAGE SHARING'!K606</f>
        <v>0</v>
      </c>
      <c r="L645" s="374">
        <f>$B645*'PERCENTAGE SHARING'!L606</f>
        <v>0</v>
      </c>
      <c r="M645" s="374">
        <f>$B645*'PERCENTAGE SHARING'!M606</f>
        <v>0</v>
      </c>
      <c r="N645" s="374">
        <f>$B645*'PERCENTAGE SHARING'!N606</f>
        <v>0</v>
      </c>
      <c r="O645" s="375">
        <f>$B645*'PERCENTAGE SHARING'!O606</f>
        <v>0</v>
      </c>
      <c r="P645" s="375">
        <f>$B645*'PERCENTAGE SHARING'!P606</f>
        <v>0</v>
      </c>
      <c r="Q645" s="375">
        <f>$B645*'PERCENTAGE SHARING'!Q606</f>
        <v>0</v>
      </c>
      <c r="R645" s="375">
        <f>$B645*'PERCENTAGE SHARING'!R606</f>
        <v>0</v>
      </c>
      <c r="S645" s="134"/>
      <c r="T645" s="134"/>
      <c r="U645" s="134"/>
      <c r="V645" s="134"/>
      <c r="W645" s="134"/>
      <c r="X645" s="134"/>
      <c r="Y645" s="134"/>
    </row>
    <row r="646" ht="22.5" customHeight="1">
      <c r="A646" s="186" t="str">
        <f>'PROP DAILY PNL'!A813</f>
        <v/>
      </c>
      <c r="B646" s="381"/>
      <c r="C646" s="374">
        <f>$B646*'PERCENTAGE SHARING'!C607</f>
        <v>0</v>
      </c>
      <c r="D646" s="374">
        <f>$B646*'PERCENTAGE SHARING'!D607</f>
        <v>0</v>
      </c>
      <c r="E646" s="374">
        <f>$B646*'PERCENTAGE SHARING'!E607</f>
        <v>0</v>
      </c>
      <c r="F646" s="374">
        <f>$B646*'PERCENTAGE SHARING'!F607</f>
        <v>0</v>
      </c>
      <c r="G646" s="374">
        <f>$B646*'PERCENTAGE SHARING'!G607</f>
        <v>0</v>
      </c>
      <c r="H646" s="374">
        <f>$B646*'PERCENTAGE SHARING'!H607</f>
        <v>0</v>
      </c>
      <c r="I646" s="374">
        <f>$B646*'PERCENTAGE SHARING'!I607</f>
        <v>0</v>
      </c>
      <c r="J646" s="374">
        <f>$B646*'PERCENTAGE SHARING'!J607</f>
        <v>0</v>
      </c>
      <c r="K646" s="374">
        <f>$B646*'PERCENTAGE SHARING'!K607</f>
        <v>0</v>
      </c>
      <c r="L646" s="374">
        <f>$B646*'PERCENTAGE SHARING'!L607</f>
        <v>0</v>
      </c>
      <c r="M646" s="374">
        <f>$B646*'PERCENTAGE SHARING'!M607</f>
        <v>0</v>
      </c>
      <c r="N646" s="374">
        <f>$B646*'PERCENTAGE SHARING'!N607</f>
        <v>0</v>
      </c>
      <c r="O646" s="375">
        <f>$B646*'PERCENTAGE SHARING'!O607</f>
        <v>0</v>
      </c>
      <c r="P646" s="375">
        <f>$B646*'PERCENTAGE SHARING'!P607</f>
        <v>0</v>
      </c>
      <c r="Q646" s="375">
        <f>$B646*'PERCENTAGE SHARING'!Q607</f>
        <v>0</v>
      </c>
      <c r="R646" s="375">
        <f>$B646*'PERCENTAGE SHARING'!R607</f>
        <v>0</v>
      </c>
      <c r="S646" s="134"/>
      <c r="T646" s="134"/>
      <c r="U646" s="134"/>
      <c r="V646" s="134"/>
      <c r="W646" s="134"/>
      <c r="X646" s="134"/>
      <c r="Y646" s="134"/>
    </row>
    <row r="647" ht="22.5" customHeight="1">
      <c r="A647" s="186" t="str">
        <f>'PROP DAILY PNL'!A814</f>
        <v/>
      </c>
      <c r="B647" s="381"/>
      <c r="C647" s="374">
        <f>$B647*'PERCENTAGE SHARING'!C608</f>
        <v>0</v>
      </c>
      <c r="D647" s="374">
        <f>$B647*'PERCENTAGE SHARING'!D608</f>
        <v>0</v>
      </c>
      <c r="E647" s="374">
        <f>$B647*'PERCENTAGE SHARING'!E608</f>
        <v>0</v>
      </c>
      <c r="F647" s="374">
        <f>$B647*'PERCENTAGE SHARING'!F608</f>
        <v>0</v>
      </c>
      <c r="G647" s="374">
        <f>$B647*'PERCENTAGE SHARING'!G608</f>
        <v>0</v>
      </c>
      <c r="H647" s="374">
        <f>$B647*'PERCENTAGE SHARING'!H608</f>
        <v>0</v>
      </c>
      <c r="I647" s="374">
        <f>$B647*'PERCENTAGE SHARING'!I608</f>
        <v>0</v>
      </c>
      <c r="J647" s="374">
        <f>$B647*'PERCENTAGE SHARING'!J608</f>
        <v>0</v>
      </c>
      <c r="K647" s="374">
        <f>$B647*'PERCENTAGE SHARING'!K608</f>
        <v>0</v>
      </c>
      <c r="L647" s="374">
        <f>$B647*'PERCENTAGE SHARING'!L608</f>
        <v>0</v>
      </c>
      <c r="M647" s="374">
        <f>$B647*'PERCENTAGE SHARING'!M608</f>
        <v>0</v>
      </c>
      <c r="N647" s="374">
        <f>$B647*'PERCENTAGE SHARING'!N608</f>
        <v>0</v>
      </c>
      <c r="O647" s="375">
        <f>$B647*'PERCENTAGE SHARING'!O608</f>
        <v>0</v>
      </c>
      <c r="P647" s="375">
        <f>$B647*'PERCENTAGE SHARING'!P608</f>
        <v>0</v>
      </c>
      <c r="Q647" s="375">
        <f>$B647*'PERCENTAGE SHARING'!Q608</f>
        <v>0</v>
      </c>
      <c r="R647" s="375">
        <f>$B647*'PERCENTAGE SHARING'!R608</f>
        <v>0</v>
      </c>
      <c r="S647" s="134"/>
      <c r="T647" s="134"/>
      <c r="U647" s="134"/>
      <c r="V647" s="134"/>
      <c r="W647" s="134"/>
      <c r="X647" s="134"/>
      <c r="Y647" s="134"/>
    </row>
    <row r="648" ht="22.5" customHeight="1">
      <c r="A648" s="186" t="str">
        <f>'PROP DAILY PNL'!A815</f>
        <v/>
      </c>
      <c r="B648" s="381"/>
      <c r="C648" s="374">
        <f>$B648*'PERCENTAGE SHARING'!C609</f>
        <v>0</v>
      </c>
      <c r="D648" s="374">
        <f>$B648*'PERCENTAGE SHARING'!D609</f>
        <v>0</v>
      </c>
      <c r="E648" s="374">
        <f>$B648*'PERCENTAGE SHARING'!E609</f>
        <v>0</v>
      </c>
      <c r="F648" s="374">
        <f>$B648*'PERCENTAGE SHARING'!F609</f>
        <v>0</v>
      </c>
      <c r="G648" s="374">
        <f>$B648*'PERCENTAGE SHARING'!G609</f>
        <v>0</v>
      </c>
      <c r="H648" s="374">
        <f>$B648*'PERCENTAGE SHARING'!H609</f>
        <v>0</v>
      </c>
      <c r="I648" s="374">
        <f>$B648*'PERCENTAGE SHARING'!I609</f>
        <v>0</v>
      </c>
      <c r="J648" s="374">
        <f>$B648*'PERCENTAGE SHARING'!J609</f>
        <v>0</v>
      </c>
      <c r="K648" s="374">
        <f>$B648*'PERCENTAGE SHARING'!K609</f>
        <v>0</v>
      </c>
      <c r="L648" s="374">
        <f>$B648*'PERCENTAGE SHARING'!L609</f>
        <v>0</v>
      </c>
      <c r="M648" s="374">
        <f>$B648*'PERCENTAGE SHARING'!M609</f>
        <v>0</v>
      </c>
      <c r="N648" s="374">
        <f>$B648*'PERCENTAGE SHARING'!N609</f>
        <v>0</v>
      </c>
      <c r="O648" s="375">
        <f>$B648*'PERCENTAGE SHARING'!O609</f>
        <v>0</v>
      </c>
      <c r="P648" s="375">
        <f>$B648*'PERCENTAGE SHARING'!P609</f>
        <v>0</v>
      </c>
      <c r="Q648" s="375">
        <f>$B648*'PERCENTAGE SHARING'!Q609</f>
        <v>0</v>
      </c>
      <c r="R648" s="375">
        <f>$B648*'PERCENTAGE SHARING'!R609</f>
        <v>0</v>
      </c>
      <c r="S648" s="134"/>
      <c r="T648" s="134"/>
      <c r="U648" s="134"/>
      <c r="V648" s="134"/>
      <c r="W648" s="134"/>
      <c r="X648" s="134"/>
      <c r="Y648" s="134"/>
    </row>
    <row r="649" ht="22.5" customHeight="1">
      <c r="A649" s="186" t="str">
        <f>'PROP DAILY PNL'!A816</f>
        <v/>
      </c>
      <c r="B649" s="381"/>
      <c r="C649" s="374">
        <f>$B649*'PERCENTAGE SHARING'!C610</f>
        <v>0</v>
      </c>
      <c r="D649" s="374">
        <f>$B649*'PERCENTAGE SHARING'!D610</f>
        <v>0</v>
      </c>
      <c r="E649" s="374">
        <f>$B649*'PERCENTAGE SHARING'!E610</f>
        <v>0</v>
      </c>
      <c r="F649" s="374">
        <f>$B649*'PERCENTAGE SHARING'!F610</f>
        <v>0</v>
      </c>
      <c r="G649" s="374">
        <f>$B649*'PERCENTAGE SHARING'!G610</f>
        <v>0</v>
      </c>
      <c r="H649" s="374">
        <f>$B649*'PERCENTAGE SHARING'!H610</f>
        <v>0</v>
      </c>
      <c r="I649" s="374">
        <f>$B649*'PERCENTAGE SHARING'!I610</f>
        <v>0</v>
      </c>
      <c r="J649" s="374">
        <f>$B649*'PERCENTAGE SHARING'!J610</f>
        <v>0</v>
      </c>
      <c r="K649" s="374">
        <f>$B649*'PERCENTAGE SHARING'!K610</f>
        <v>0</v>
      </c>
      <c r="L649" s="374">
        <f>$B649*'PERCENTAGE SHARING'!L610</f>
        <v>0</v>
      </c>
      <c r="M649" s="374">
        <f>$B649*'PERCENTAGE SHARING'!M610</f>
        <v>0</v>
      </c>
      <c r="N649" s="374">
        <f>$B649*'PERCENTAGE SHARING'!N610</f>
        <v>0</v>
      </c>
      <c r="O649" s="375">
        <f>$B649*'PERCENTAGE SHARING'!O610</f>
        <v>0</v>
      </c>
      <c r="P649" s="375">
        <f>$B649*'PERCENTAGE SHARING'!P610</f>
        <v>0</v>
      </c>
      <c r="Q649" s="375">
        <f>$B649*'PERCENTAGE SHARING'!Q610</f>
        <v>0</v>
      </c>
      <c r="R649" s="375">
        <f>$B649*'PERCENTAGE SHARING'!R610</f>
        <v>0</v>
      </c>
      <c r="S649" s="134"/>
      <c r="T649" s="134"/>
      <c r="U649" s="134"/>
      <c r="V649" s="134"/>
      <c r="W649" s="134"/>
      <c r="X649" s="134"/>
      <c r="Y649" s="134"/>
    </row>
    <row r="650" ht="22.5" customHeight="1">
      <c r="A650" s="186" t="str">
        <f>'PROP DAILY PNL'!A817</f>
        <v/>
      </c>
      <c r="B650" s="381"/>
      <c r="C650" s="374">
        <f>$B650*'PERCENTAGE SHARING'!C611</f>
        <v>0</v>
      </c>
      <c r="D650" s="374">
        <f>$B650*'PERCENTAGE SHARING'!D611</f>
        <v>0</v>
      </c>
      <c r="E650" s="374">
        <f>$B650*'PERCENTAGE SHARING'!E611</f>
        <v>0</v>
      </c>
      <c r="F650" s="374">
        <f>$B650*'PERCENTAGE SHARING'!F611</f>
        <v>0</v>
      </c>
      <c r="G650" s="374">
        <f>$B650*'PERCENTAGE SHARING'!G611</f>
        <v>0</v>
      </c>
      <c r="H650" s="374">
        <f>$B650*'PERCENTAGE SHARING'!H611</f>
        <v>0</v>
      </c>
      <c r="I650" s="374">
        <f>$B650*'PERCENTAGE SHARING'!I611</f>
        <v>0</v>
      </c>
      <c r="J650" s="374">
        <f>$B650*'PERCENTAGE SHARING'!J611</f>
        <v>0</v>
      </c>
      <c r="K650" s="374">
        <f>$B650*'PERCENTAGE SHARING'!K611</f>
        <v>0</v>
      </c>
      <c r="L650" s="374">
        <f>$B650*'PERCENTAGE SHARING'!L611</f>
        <v>0</v>
      </c>
      <c r="M650" s="374">
        <f>$B650*'PERCENTAGE SHARING'!M611</f>
        <v>0</v>
      </c>
      <c r="N650" s="374">
        <f>$B650*'PERCENTAGE SHARING'!N611</f>
        <v>0</v>
      </c>
      <c r="O650" s="375">
        <f>$B650*'PERCENTAGE SHARING'!O611</f>
        <v>0</v>
      </c>
      <c r="P650" s="375">
        <f>$B650*'PERCENTAGE SHARING'!P611</f>
        <v>0</v>
      </c>
      <c r="Q650" s="375">
        <f>$B650*'PERCENTAGE SHARING'!Q611</f>
        <v>0</v>
      </c>
      <c r="R650" s="375">
        <f>$B650*'PERCENTAGE SHARING'!R611</f>
        <v>0</v>
      </c>
      <c r="S650" s="134"/>
      <c r="T650" s="134"/>
      <c r="U650" s="134"/>
      <c r="V650" s="134"/>
      <c r="W650" s="134"/>
      <c r="X650" s="134"/>
      <c r="Y650" s="134"/>
    </row>
    <row r="651" ht="22.5" customHeight="1">
      <c r="A651" s="186" t="str">
        <f>'PROP DAILY PNL'!A818</f>
        <v/>
      </c>
      <c r="B651" s="381"/>
      <c r="C651" s="374">
        <f>$B651*'PERCENTAGE SHARING'!C612</f>
        <v>0</v>
      </c>
      <c r="D651" s="374">
        <f>$B651*'PERCENTAGE SHARING'!D612</f>
        <v>0</v>
      </c>
      <c r="E651" s="374">
        <f>$B651*'PERCENTAGE SHARING'!E612</f>
        <v>0</v>
      </c>
      <c r="F651" s="374">
        <f>$B651*'PERCENTAGE SHARING'!F612</f>
        <v>0</v>
      </c>
      <c r="G651" s="374">
        <f>$B651*'PERCENTAGE SHARING'!G612</f>
        <v>0</v>
      </c>
      <c r="H651" s="374">
        <f>$B651*'PERCENTAGE SHARING'!H612</f>
        <v>0</v>
      </c>
      <c r="I651" s="374">
        <f>$B651*'PERCENTAGE SHARING'!I612</f>
        <v>0</v>
      </c>
      <c r="J651" s="374">
        <f>$B651*'PERCENTAGE SHARING'!J612</f>
        <v>0</v>
      </c>
      <c r="K651" s="374">
        <f>$B651*'PERCENTAGE SHARING'!K612</f>
        <v>0</v>
      </c>
      <c r="L651" s="374">
        <f>$B651*'PERCENTAGE SHARING'!L612</f>
        <v>0</v>
      </c>
      <c r="M651" s="374">
        <f>$B651*'PERCENTAGE SHARING'!M612</f>
        <v>0</v>
      </c>
      <c r="N651" s="374">
        <f>$B651*'PERCENTAGE SHARING'!N612</f>
        <v>0</v>
      </c>
      <c r="O651" s="375">
        <f>$B651*'PERCENTAGE SHARING'!O612</f>
        <v>0</v>
      </c>
      <c r="P651" s="375">
        <f>$B651*'PERCENTAGE SHARING'!P612</f>
        <v>0</v>
      </c>
      <c r="Q651" s="375">
        <f>$B651*'PERCENTAGE SHARING'!Q612</f>
        <v>0</v>
      </c>
      <c r="R651" s="375">
        <f>$B651*'PERCENTAGE SHARING'!R612</f>
        <v>0</v>
      </c>
      <c r="S651" s="134"/>
      <c r="T651" s="134"/>
      <c r="U651" s="134"/>
      <c r="V651" s="134"/>
      <c r="W651" s="134"/>
      <c r="X651" s="134"/>
      <c r="Y651" s="134"/>
    </row>
    <row r="652" ht="22.5" customHeight="1">
      <c r="A652" s="186" t="str">
        <f>'PROP DAILY PNL'!A819</f>
        <v/>
      </c>
      <c r="B652" s="381"/>
      <c r="C652" s="374">
        <f>$B652*'PERCENTAGE SHARING'!C613</f>
        <v>0</v>
      </c>
      <c r="D652" s="374">
        <f>$B652*'PERCENTAGE SHARING'!D613</f>
        <v>0</v>
      </c>
      <c r="E652" s="374">
        <f>$B652*'PERCENTAGE SHARING'!E613</f>
        <v>0</v>
      </c>
      <c r="F652" s="374">
        <f>$B652*'PERCENTAGE SHARING'!F613</f>
        <v>0</v>
      </c>
      <c r="G652" s="374">
        <f>$B652*'PERCENTAGE SHARING'!G613</f>
        <v>0</v>
      </c>
      <c r="H652" s="374">
        <f>$B652*'PERCENTAGE SHARING'!H613</f>
        <v>0</v>
      </c>
      <c r="I652" s="374">
        <f>$B652*'PERCENTAGE SHARING'!I613</f>
        <v>0</v>
      </c>
      <c r="J652" s="374">
        <f>$B652*'PERCENTAGE SHARING'!J613</f>
        <v>0</v>
      </c>
      <c r="K652" s="374">
        <f>$B652*'PERCENTAGE SHARING'!K613</f>
        <v>0</v>
      </c>
      <c r="L652" s="374">
        <f>$B652*'PERCENTAGE SHARING'!L613</f>
        <v>0</v>
      </c>
      <c r="M652" s="374">
        <f>$B652*'PERCENTAGE SHARING'!M613</f>
        <v>0</v>
      </c>
      <c r="N652" s="374">
        <f>$B652*'PERCENTAGE SHARING'!N613</f>
        <v>0</v>
      </c>
      <c r="O652" s="375">
        <f>$B652*'PERCENTAGE SHARING'!O613</f>
        <v>0</v>
      </c>
      <c r="P652" s="375">
        <f>$B652*'PERCENTAGE SHARING'!P613</f>
        <v>0</v>
      </c>
      <c r="Q652" s="375">
        <f>$B652*'PERCENTAGE SHARING'!Q613</f>
        <v>0</v>
      </c>
      <c r="R652" s="375">
        <f>$B652*'PERCENTAGE SHARING'!R613</f>
        <v>0</v>
      </c>
      <c r="S652" s="134"/>
      <c r="T652" s="134"/>
      <c r="U652" s="134"/>
      <c r="V652" s="134"/>
      <c r="W652" s="134"/>
      <c r="X652" s="134"/>
      <c r="Y652" s="134"/>
    </row>
    <row r="653" ht="22.5" customHeight="1">
      <c r="A653" s="186" t="str">
        <f>'PROP DAILY PNL'!A820</f>
        <v/>
      </c>
      <c r="B653" s="381"/>
      <c r="C653" s="374">
        <f>$B653*'PERCENTAGE SHARING'!C614</f>
        <v>0</v>
      </c>
      <c r="D653" s="374">
        <f>$B653*'PERCENTAGE SHARING'!D614</f>
        <v>0</v>
      </c>
      <c r="E653" s="374">
        <f>$B653*'PERCENTAGE SHARING'!E614</f>
        <v>0</v>
      </c>
      <c r="F653" s="374">
        <f>$B653*'PERCENTAGE SHARING'!F614</f>
        <v>0</v>
      </c>
      <c r="G653" s="374">
        <f>$B653*'PERCENTAGE SHARING'!G614</f>
        <v>0</v>
      </c>
      <c r="H653" s="374">
        <f>$B653*'PERCENTAGE SHARING'!H614</f>
        <v>0</v>
      </c>
      <c r="I653" s="374">
        <f>$B653*'PERCENTAGE SHARING'!I614</f>
        <v>0</v>
      </c>
      <c r="J653" s="374">
        <f>$B653*'PERCENTAGE SHARING'!J614</f>
        <v>0</v>
      </c>
      <c r="K653" s="374">
        <f>$B653*'PERCENTAGE SHARING'!K614</f>
        <v>0</v>
      </c>
      <c r="L653" s="374">
        <f>$B653*'PERCENTAGE SHARING'!L614</f>
        <v>0</v>
      </c>
      <c r="M653" s="374">
        <f>$B653*'PERCENTAGE SHARING'!M614</f>
        <v>0</v>
      </c>
      <c r="N653" s="374">
        <f>$B653*'PERCENTAGE SHARING'!N614</f>
        <v>0</v>
      </c>
      <c r="O653" s="375">
        <f>$B653*'PERCENTAGE SHARING'!O614</f>
        <v>0</v>
      </c>
      <c r="P653" s="375">
        <f>$B653*'PERCENTAGE SHARING'!P614</f>
        <v>0</v>
      </c>
      <c r="Q653" s="375">
        <f>$B653*'PERCENTAGE SHARING'!Q614</f>
        <v>0</v>
      </c>
      <c r="R653" s="375">
        <f>$B653*'PERCENTAGE SHARING'!R614</f>
        <v>0</v>
      </c>
      <c r="S653" s="134"/>
      <c r="T653" s="134"/>
      <c r="U653" s="134"/>
      <c r="V653" s="134"/>
      <c r="W653" s="134"/>
      <c r="X653" s="134"/>
      <c r="Y653" s="134"/>
    </row>
    <row r="654" ht="22.5" customHeight="1">
      <c r="A654" s="186" t="str">
        <f>'PROP DAILY PNL'!A821</f>
        <v/>
      </c>
      <c r="B654" s="381"/>
      <c r="C654" s="374">
        <f>$B654*'PERCENTAGE SHARING'!C615</f>
        <v>0</v>
      </c>
      <c r="D654" s="374">
        <f>$B654*'PERCENTAGE SHARING'!D615</f>
        <v>0</v>
      </c>
      <c r="E654" s="374">
        <f>$B654*'PERCENTAGE SHARING'!E615</f>
        <v>0</v>
      </c>
      <c r="F654" s="374">
        <f>$B654*'PERCENTAGE SHARING'!F615</f>
        <v>0</v>
      </c>
      <c r="G654" s="374">
        <f>$B654*'PERCENTAGE SHARING'!G615</f>
        <v>0</v>
      </c>
      <c r="H654" s="374">
        <f>$B654*'PERCENTAGE SHARING'!H615</f>
        <v>0</v>
      </c>
      <c r="I654" s="374">
        <f>$B654*'PERCENTAGE SHARING'!I615</f>
        <v>0</v>
      </c>
      <c r="J654" s="374">
        <f>$B654*'PERCENTAGE SHARING'!J615</f>
        <v>0</v>
      </c>
      <c r="K654" s="374">
        <f>$B654*'PERCENTAGE SHARING'!K615</f>
        <v>0</v>
      </c>
      <c r="L654" s="374">
        <f>$B654*'PERCENTAGE SHARING'!L615</f>
        <v>0</v>
      </c>
      <c r="M654" s="374">
        <f>$B654*'PERCENTAGE SHARING'!M615</f>
        <v>0</v>
      </c>
      <c r="N654" s="374">
        <f>$B654*'PERCENTAGE SHARING'!N615</f>
        <v>0</v>
      </c>
      <c r="O654" s="375">
        <f>$B654*'PERCENTAGE SHARING'!O615</f>
        <v>0</v>
      </c>
      <c r="P654" s="375">
        <f>$B654*'PERCENTAGE SHARING'!P615</f>
        <v>0</v>
      </c>
      <c r="Q654" s="375">
        <f>$B654*'PERCENTAGE SHARING'!Q615</f>
        <v>0</v>
      </c>
      <c r="R654" s="375">
        <f>$B654*'PERCENTAGE SHARING'!R615</f>
        <v>0</v>
      </c>
      <c r="S654" s="134"/>
      <c r="T654" s="134"/>
      <c r="U654" s="134"/>
      <c r="V654" s="134"/>
      <c r="W654" s="134"/>
      <c r="X654" s="134"/>
      <c r="Y654" s="134"/>
    </row>
    <row r="655" ht="22.5" customHeight="1">
      <c r="A655" s="186" t="str">
        <f>'PROP DAILY PNL'!A822</f>
        <v/>
      </c>
      <c r="B655" s="381"/>
      <c r="C655" s="374">
        <f>$B655*'PERCENTAGE SHARING'!C616</f>
        <v>0</v>
      </c>
      <c r="D655" s="374">
        <f>$B655*'PERCENTAGE SHARING'!D616</f>
        <v>0</v>
      </c>
      <c r="E655" s="374">
        <f>$B655*'PERCENTAGE SHARING'!E616</f>
        <v>0</v>
      </c>
      <c r="F655" s="374">
        <f>$B655*'PERCENTAGE SHARING'!F616</f>
        <v>0</v>
      </c>
      <c r="G655" s="374">
        <f>$B655*'PERCENTAGE SHARING'!G616</f>
        <v>0</v>
      </c>
      <c r="H655" s="374">
        <f>$B655*'PERCENTAGE SHARING'!H616</f>
        <v>0</v>
      </c>
      <c r="I655" s="374">
        <f>$B655*'PERCENTAGE SHARING'!I616</f>
        <v>0</v>
      </c>
      <c r="J655" s="374">
        <f>$B655*'PERCENTAGE SHARING'!J616</f>
        <v>0</v>
      </c>
      <c r="K655" s="374">
        <f>$B655*'PERCENTAGE SHARING'!K616</f>
        <v>0</v>
      </c>
      <c r="L655" s="374">
        <f>$B655*'PERCENTAGE SHARING'!L616</f>
        <v>0</v>
      </c>
      <c r="M655" s="374">
        <f>$B655*'PERCENTAGE SHARING'!M616</f>
        <v>0</v>
      </c>
      <c r="N655" s="374">
        <f>$B655*'PERCENTAGE SHARING'!N616</f>
        <v>0</v>
      </c>
      <c r="O655" s="375">
        <f>$B655*'PERCENTAGE SHARING'!O616</f>
        <v>0</v>
      </c>
      <c r="P655" s="375">
        <f>$B655*'PERCENTAGE SHARING'!P616</f>
        <v>0</v>
      </c>
      <c r="Q655" s="375">
        <f>$B655*'PERCENTAGE SHARING'!Q616</f>
        <v>0</v>
      </c>
      <c r="R655" s="375">
        <f>$B655*'PERCENTAGE SHARING'!R616</f>
        <v>0</v>
      </c>
      <c r="S655" s="134"/>
      <c r="T655" s="134"/>
      <c r="U655" s="134"/>
      <c r="V655" s="134"/>
      <c r="W655" s="134"/>
      <c r="X655" s="134"/>
      <c r="Y655" s="134"/>
    </row>
    <row r="656" ht="22.5" customHeight="1">
      <c r="A656" s="186" t="str">
        <f>'PROP DAILY PNL'!A823</f>
        <v/>
      </c>
      <c r="B656" s="381"/>
      <c r="C656" s="374">
        <f>$B656*'PERCENTAGE SHARING'!C617</f>
        <v>0</v>
      </c>
      <c r="D656" s="374">
        <f>$B656*'PERCENTAGE SHARING'!D617</f>
        <v>0</v>
      </c>
      <c r="E656" s="374">
        <f>$B656*'PERCENTAGE SHARING'!E617</f>
        <v>0</v>
      </c>
      <c r="F656" s="374">
        <f>$B656*'PERCENTAGE SHARING'!F617</f>
        <v>0</v>
      </c>
      <c r="G656" s="374">
        <f>$B656*'PERCENTAGE SHARING'!G617</f>
        <v>0</v>
      </c>
      <c r="H656" s="374">
        <f>$B656*'PERCENTAGE SHARING'!H617</f>
        <v>0</v>
      </c>
      <c r="I656" s="374">
        <f>$B656*'PERCENTAGE SHARING'!I617</f>
        <v>0</v>
      </c>
      <c r="J656" s="374">
        <f>$B656*'PERCENTAGE SHARING'!J617</f>
        <v>0</v>
      </c>
      <c r="K656" s="374">
        <f>$B656*'PERCENTAGE SHARING'!K617</f>
        <v>0</v>
      </c>
      <c r="L656" s="374">
        <f>$B656*'PERCENTAGE SHARING'!L617</f>
        <v>0</v>
      </c>
      <c r="M656" s="374">
        <f>$B656*'PERCENTAGE SHARING'!M617</f>
        <v>0</v>
      </c>
      <c r="N656" s="374">
        <f>$B656*'PERCENTAGE SHARING'!N617</f>
        <v>0</v>
      </c>
      <c r="O656" s="375">
        <f>$B656*'PERCENTAGE SHARING'!O617</f>
        <v>0</v>
      </c>
      <c r="P656" s="375">
        <f>$B656*'PERCENTAGE SHARING'!P617</f>
        <v>0</v>
      </c>
      <c r="Q656" s="375">
        <f>$B656*'PERCENTAGE SHARING'!Q617</f>
        <v>0</v>
      </c>
      <c r="R656" s="375">
        <f>$B656*'PERCENTAGE SHARING'!R617</f>
        <v>0</v>
      </c>
      <c r="S656" s="134"/>
      <c r="T656" s="134"/>
      <c r="U656" s="134"/>
      <c r="V656" s="134"/>
      <c r="W656" s="134"/>
      <c r="X656" s="134"/>
      <c r="Y656" s="134"/>
    </row>
    <row r="657" ht="22.5" customHeight="1">
      <c r="A657" s="186" t="str">
        <f>'PROP DAILY PNL'!A824</f>
        <v/>
      </c>
      <c r="B657" s="381"/>
      <c r="C657" s="374">
        <f>$B657*'PERCENTAGE SHARING'!C618</f>
        <v>0</v>
      </c>
      <c r="D657" s="374">
        <f>$B657*'PERCENTAGE SHARING'!D618</f>
        <v>0</v>
      </c>
      <c r="E657" s="374">
        <f>$B657*'PERCENTAGE SHARING'!E618</f>
        <v>0</v>
      </c>
      <c r="F657" s="374">
        <f>$B657*'PERCENTAGE SHARING'!F618</f>
        <v>0</v>
      </c>
      <c r="G657" s="374">
        <f>$B657*'PERCENTAGE SHARING'!G618</f>
        <v>0</v>
      </c>
      <c r="H657" s="374">
        <f>$B657*'PERCENTAGE SHARING'!H618</f>
        <v>0</v>
      </c>
      <c r="I657" s="374">
        <f>$B657*'PERCENTAGE SHARING'!I618</f>
        <v>0</v>
      </c>
      <c r="J657" s="374">
        <f>$B657*'PERCENTAGE SHARING'!J618</f>
        <v>0</v>
      </c>
      <c r="K657" s="374">
        <f>$B657*'PERCENTAGE SHARING'!K618</f>
        <v>0</v>
      </c>
      <c r="L657" s="374">
        <f>$B657*'PERCENTAGE SHARING'!L618</f>
        <v>0</v>
      </c>
      <c r="M657" s="374">
        <f>$B657*'PERCENTAGE SHARING'!M618</f>
        <v>0</v>
      </c>
      <c r="N657" s="374">
        <f>$B657*'PERCENTAGE SHARING'!N618</f>
        <v>0</v>
      </c>
      <c r="O657" s="375">
        <f>$B657*'PERCENTAGE SHARING'!O618</f>
        <v>0</v>
      </c>
      <c r="P657" s="375">
        <f>$B657*'PERCENTAGE SHARING'!P618</f>
        <v>0</v>
      </c>
      <c r="Q657" s="375">
        <f>$B657*'PERCENTAGE SHARING'!Q618</f>
        <v>0</v>
      </c>
      <c r="R657" s="375">
        <f>$B657*'PERCENTAGE SHARING'!R618</f>
        <v>0</v>
      </c>
      <c r="S657" s="134"/>
      <c r="T657" s="134"/>
      <c r="U657" s="134"/>
      <c r="V657" s="134"/>
      <c r="W657" s="134"/>
      <c r="X657" s="134"/>
      <c r="Y657" s="134"/>
    </row>
    <row r="658" ht="22.5" customHeight="1">
      <c r="A658" s="186" t="str">
        <f>'PROP DAILY PNL'!A825</f>
        <v/>
      </c>
      <c r="B658" s="381"/>
      <c r="C658" s="374">
        <f>$B658*'PERCENTAGE SHARING'!C619</f>
        <v>0</v>
      </c>
      <c r="D658" s="374">
        <f>$B658*'PERCENTAGE SHARING'!D619</f>
        <v>0</v>
      </c>
      <c r="E658" s="374">
        <f>$B658*'PERCENTAGE SHARING'!E619</f>
        <v>0</v>
      </c>
      <c r="F658" s="374">
        <f>$B658*'PERCENTAGE SHARING'!F619</f>
        <v>0</v>
      </c>
      <c r="G658" s="374">
        <f>$B658*'PERCENTAGE SHARING'!G619</f>
        <v>0</v>
      </c>
      <c r="H658" s="374">
        <f>$B658*'PERCENTAGE SHARING'!H619</f>
        <v>0</v>
      </c>
      <c r="I658" s="374">
        <f>$B658*'PERCENTAGE SHARING'!I619</f>
        <v>0</v>
      </c>
      <c r="J658" s="374">
        <f>$B658*'PERCENTAGE SHARING'!J619</f>
        <v>0</v>
      </c>
      <c r="K658" s="374">
        <f>$B658*'PERCENTAGE SHARING'!K619</f>
        <v>0</v>
      </c>
      <c r="L658" s="374">
        <f>$B658*'PERCENTAGE SHARING'!L619</f>
        <v>0</v>
      </c>
      <c r="M658" s="374">
        <f>$B658*'PERCENTAGE SHARING'!M619</f>
        <v>0</v>
      </c>
      <c r="N658" s="374">
        <f>$B658*'PERCENTAGE SHARING'!N619</f>
        <v>0</v>
      </c>
      <c r="O658" s="375">
        <f>$B658*'PERCENTAGE SHARING'!O619</f>
        <v>0</v>
      </c>
      <c r="P658" s="375">
        <f>$B658*'PERCENTAGE SHARING'!P619</f>
        <v>0</v>
      </c>
      <c r="Q658" s="375">
        <f>$B658*'PERCENTAGE SHARING'!Q619</f>
        <v>0</v>
      </c>
      <c r="R658" s="375">
        <f>$B658*'PERCENTAGE SHARING'!R619</f>
        <v>0</v>
      </c>
      <c r="S658" s="134"/>
      <c r="T658" s="134"/>
      <c r="U658" s="134"/>
      <c r="V658" s="134"/>
      <c r="W658" s="134"/>
      <c r="X658" s="134"/>
      <c r="Y658" s="134"/>
    </row>
    <row r="659" ht="22.5" customHeight="1">
      <c r="A659" s="186" t="str">
        <f>'PROP DAILY PNL'!A826</f>
        <v/>
      </c>
      <c r="B659" s="381"/>
      <c r="C659" s="374">
        <f>$B659*'PERCENTAGE SHARING'!C620</f>
        <v>0</v>
      </c>
      <c r="D659" s="374">
        <f>$B659*'PERCENTAGE SHARING'!D620</f>
        <v>0</v>
      </c>
      <c r="E659" s="374">
        <f>$B659*'PERCENTAGE SHARING'!E620</f>
        <v>0</v>
      </c>
      <c r="F659" s="374">
        <f>$B659*'PERCENTAGE SHARING'!F620</f>
        <v>0</v>
      </c>
      <c r="G659" s="374">
        <f>$B659*'PERCENTAGE SHARING'!G620</f>
        <v>0</v>
      </c>
      <c r="H659" s="374">
        <f>$B659*'PERCENTAGE SHARING'!H620</f>
        <v>0</v>
      </c>
      <c r="I659" s="374">
        <f>$B659*'PERCENTAGE SHARING'!I620</f>
        <v>0</v>
      </c>
      <c r="J659" s="374">
        <f>$B659*'PERCENTAGE SHARING'!J620</f>
        <v>0</v>
      </c>
      <c r="K659" s="374">
        <f>$B659*'PERCENTAGE SHARING'!K620</f>
        <v>0</v>
      </c>
      <c r="L659" s="374">
        <f>$B659*'PERCENTAGE SHARING'!L620</f>
        <v>0</v>
      </c>
      <c r="M659" s="374">
        <f>$B659*'PERCENTAGE SHARING'!M620</f>
        <v>0</v>
      </c>
      <c r="N659" s="374">
        <f>$B659*'PERCENTAGE SHARING'!N620</f>
        <v>0</v>
      </c>
      <c r="O659" s="375">
        <f>$B659*'PERCENTAGE SHARING'!O620</f>
        <v>0</v>
      </c>
      <c r="P659" s="375">
        <f>$B659*'PERCENTAGE SHARING'!P620</f>
        <v>0</v>
      </c>
      <c r="Q659" s="375">
        <f>$B659*'PERCENTAGE SHARING'!Q620</f>
        <v>0</v>
      </c>
      <c r="R659" s="375">
        <f>$B659*'PERCENTAGE SHARING'!R620</f>
        <v>0</v>
      </c>
      <c r="S659" s="134"/>
      <c r="T659" s="134"/>
      <c r="U659" s="134"/>
      <c r="V659" s="134"/>
      <c r="W659" s="134"/>
      <c r="X659" s="134"/>
      <c r="Y659" s="134"/>
    </row>
    <row r="660" ht="22.5" customHeight="1">
      <c r="A660" s="186" t="str">
        <f>'PROP DAILY PNL'!A827</f>
        <v/>
      </c>
      <c r="B660" s="381"/>
      <c r="C660" s="374">
        <f>$B660*'PERCENTAGE SHARING'!C621</f>
        <v>0</v>
      </c>
      <c r="D660" s="374">
        <f>$B660*'PERCENTAGE SHARING'!D621</f>
        <v>0</v>
      </c>
      <c r="E660" s="374">
        <f>$B660*'PERCENTAGE SHARING'!E621</f>
        <v>0</v>
      </c>
      <c r="F660" s="374">
        <f>$B660*'PERCENTAGE SHARING'!F621</f>
        <v>0</v>
      </c>
      <c r="G660" s="374">
        <f>$B660*'PERCENTAGE SHARING'!G621</f>
        <v>0</v>
      </c>
      <c r="H660" s="374">
        <f>$B660*'PERCENTAGE SHARING'!H621</f>
        <v>0</v>
      </c>
      <c r="I660" s="374">
        <f>$B660*'PERCENTAGE SHARING'!I621</f>
        <v>0</v>
      </c>
      <c r="J660" s="374">
        <f>$B660*'PERCENTAGE SHARING'!J621</f>
        <v>0</v>
      </c>
      <c r="K660" s="374">
        <f>$B660*'PERCENTAGE SHARING'!K621</f>
        <v>0</v>
      </c>
      <c r="L660" s="374">
        <f>$B660*'PERCENTAGE SHARING'!L621</f>
        <v>0</v>
      </c>
      <c r="M660" s="374">
        <f>$B660*'PERCENTAGE SHARING'!M621</f>
        <v>0</v>
      </c>
      <c r="N660" s="374">
        <f>$B660*'PERCENTAGE SHARING'!N621</f>
        <v>0</v>
      </c>
      <c r="O660" s="375">
        <f>$B660*'PERCENTAGE SHARING'!O621</f>
        <v>0</v>
      </c>
      <c r="P660" s="375">
        <f>$B660*'PERCENTAGE SHARING'!P621</f>
        <v>0</v>
      </c>
      <c r="Q660" s="375">
        <f>$B660*'PERCENTAGE SHARING'!Q621</f>
        <v>0</v>
      </c>
      <c r="R660" s="375">
        <f>$B660*'PERCENTAGE SHARING'!R621</f>
        <v>0</v>
      </c>
      <c r="S660" s="134"/>
      <c r="T660" s="134"/>
      <c r="U660" s="134"/>
      <c r="V660" s="134"/>
      <c r="W660" s="134"/>
      <c r="X660" s="134"/>
      <c r="Y660" s="134"/>
    </row>
    <row r="661" ht="22.5" customHeight="1">
      <c r="A661" s="186" t="str">
        <f>'PROP DAILY PNL'!A828</f>
        <v/>
      </c>
      <c r="B661" s="381"/>
      <c r="C661" s="374">
        <f>$B661*'PERCENTAGE SHARING'!C622</f>
        <v>0</v>
      </c>
      <c r="D661" s="374">
        <f>$B661*'PERCENTAGE SHARING'!D622</f>
        <v>0</v>
      </c>
      <c r="E661" s="374">
        <f>$B661*'PERCENTAGE SHARING'!E622</f>
        <v>0</v>
      </c>
      <c r="F661" s="374">
        <f>$B661*'PERCENTAGE SHARING'!F622</f>
        <v>0</v>
      </c>
      <c r="G661" s="374">
        <f>$B661*'PERCENTAGE SHARING'!G622</f>
        <v>0</v>
      </c>
      <c r="H661" s="374">
        <f>$B661*'PERCENTAGE SHARING'!H622</f>
        <v>0</v>
      </c>
      <c r="I661" s="374">
        <f>$B661*'PERCENTAGE SHARING'!I622</f>
        <v>0</v>
      </c>
      <c r="J661" s="374">
        <f>$B661*'PERCENTAGE SHARING'!J622</f>
        <v>0</v>
      </c>
      <c r="K661" s="374">
        <f>$B661*'PERCENTAGE SHARING'!K622</f>
        <v>0</v>
      </c>
      <c r="L661" s="374">
        <f>$B661*'PERCENTAGE SHARING'!L622</f>
        <v>0</v>
      </c>
      <c r="M661" s="374">
        <f>$B661*'PERCENTAGE SHARING'!M622</f>
        <v>0</v>
      </c>
      <c r="N661" s="374">
        <f>$B661*'PERCENTAGE SHARING'!N622</f>
        <v>0</v>
      </c>
      <c r="O661" s="375">
        <f>$B661*'PERCENTAGE SHARING'!O622</f>
        <v>0</v>
      </c>
      <c r="P661" s="375">
        <f>$B661*'PERCENTAGE SHARING'!P622</f>
        <v>0</v>
      </c>
      <c r="Q661" s="375">
        <f>$B661*'PERCENTAGE SHARING'!Q622</f>
        <v>0</v>
      </c>
      <c r="R661" s="375">
        <f>$B661*'PERCENTAGE SHARING'!R622</f>
        <v>0</v>
      </c>
      <c r="S661" s="134"/>
      <c r="T661" s="134"/>
      <c r="U661" s="134"/>
      <c r="V661" s="134"/>
      <c r="W661" s="134"/>
      <c r="X661" s="134"/>
      <c r="Y661" s="134"/>
    </row>
    <row r="662" ht="22.5" customHeight="1">
      <c r="A662" s="186" t="str">
        <f>'PROP DAILY PNL'!A829</f>
        <v/>
      </c>
      <c r="B662" s="381"/>
      <c r="C662" s="374">
        <f>$B662*'PERCENTAGE SHARING'!C623</f>
        <v>0</v>
      </c>
      <c r="D662" s="374">
        <f>$B662*'PERCENTAGE SHARING'!D623</f>
        <v>0</v>
      </c>
      <c r="E662" s="374">
        <f>$B662*'PERCENTAGE SHARING'!E623</f>
        <v>0</v>
      </c>
      <c r="F662" s="374">
        <f>$B662*'PERCENTAGE SHARING'!F623</f>
        <v>0</v>
      </c>
      <c r="G662" s="374">
        <f>$B662*'PERCENTAGE SHARING'!G623</f>
        <v>0</v>
      </c>
      <c r="H662" s="374">
        <f>$B662*'PERCENTAGE SHARING'!H623</f>
        <v>0</v>
      </c>
      <c r="I662" s="374">
        <f>$B662*'PERCENTAGE SHARING'!I623</f>
        <v>0</v>
      </c>
      <c r="J662" s="374">
        <f>$B662*'PERCENTAGE SHARING'!J623</f>
        <v>0</v>
      </c>
      <c r="K662" s="374">
        <f>$B662*'PERCENTAGE SHARING'!K623</f>
        <v>0</v>
      </c>
      <c r="L662" s="374">
        <f>$B662*'PERCENTAGE SHARING'!L623</f>
        <v>0</v>
      </c>
      <c r="M662" s="374">
        <f>$B662*'PERCENTAGE SHARING'!M623</f>
        <v>0</v>
      </c>
      <c r="N662" s="374">
        <f>$B662*'PERCENTAGE SHARING'!N623</f>
        <v>0</v>
      </c>
      <c r="O662" s="375">
        <f>$B662*'PERCENTAGE SHARING'!O623</f>
        <v>0</v>
      </c>
      <c r="P662" s="375">
        <f>$B662*'PERCENTAGE SHARING'!P623</f>
        <v>0</v>
      </c>
      <c r="Q662" s="375">
        <f>$B662*'PERCENTAGE SHARING'!Q623</f>
        <v>0</v>
      </c>
      <c r="R662" s="375">
        <f>$B662*'PERCENTAGE SHARING'!R623</f>
        <v>0</v>
      </c>
      <c r="S662" s="134"/>
      <c r="T662" s="134"/>
      <c r="U662" s="134"/>
      <c r="V662" s="134"/>
      <c r="W662" s="134"/>
      <c r="X662" s="134"/>
      <c r="Y662" s="134"/>
    </row>
    <row r="663" ht="22.5" customHeight="1">
      <c r="A663" s="186" t="str">
        <f>'PROP DAILY PNL'!A830</f>
        <v/>
      </c>
      <c r="B663" s="381"/>
      <c r="C663" s="374">
        <f>$B663*'PERCENTAGE SHARING'!C624</f>
        <v>0</v>
      </c>
      <c r="D663" s="374">
        <f>$B663*'PERCENTAGE SHARING'!D624</f>
        <v>0</v>
      </c>
      <c r="E663" s="374">
        <f>$B663*'PERCENTAGE SHARING'!E624</f>
        <v>0</v>
      </c>
      <c r="F663" s="374">
        <f>$B663*'PERCENTAGE SHARING'!F624</f>
        <v>0</v>
      </c>
      <c r="G663" s="374">
        <f>$B663*'PERCENTAGE SHARING'!G624</f>
        <v>0</v>
      </c>
      <c r="H663" s="374">
        <f>$B663*'PERCENTAGE SHARING'!H624</f>
        <v>0</v>
      </c>
      <c r="I663" s="374">
        <f>$B663*'PERCENTAGE SHARING'!I624</f>
        <v>0</v>
      </c>
      <c r="J663" s="374">
        <f>$B663*'PERCENTAGE SHARING'!J624</f>
        <v>0</v>
      </c>
      <c r="K663" s="374">
        <f>$B663*'PERCENTAGE SHARING'!K624</f>
        <v>0</v>
      </c>
      <c r="L663" s="374">
        <f>$B663*'PERCENTAGE SHARING'!L624</f>
        <v>0</v>
      </c>
      <c r="M663" s="374">
        <f>$B663*'PERCENTAGE SHARING'!M624</f>
        <v>0</v>
      </c>
      <c r="N663" s="374">
        <f>$B663*'PERCENTAGE SHARING'!N624</f>
        <v>0</v>
      </c>
      <c r="O663" s="375">
        <f>$B663*'PERCENTAGE SHARING'!O624</f>
        <v>0</v>
      </c>
      <c r="P663" s="375">
        <f>$B663*'PERCENTAGE SHARING'!P624</f>
        <v>0</v>
      </c>
      <c r="Q663" s="375">
        <f>$B663*'PERCENTAGE SHARING'!Q624</f>
        <v>0</v>
      </c>
      <c r="R663" s="375">
        <f>$B663*'PERCENTAGE SHARING'!R624</f>
        <v>0</v>
      </c>
      <c r="S663" s="134"/>
      <c r="T663" s="134"/>
      <c r="U663" s="134"/>
      <c r="V663" s="134"/>
      <c r="W663" s="134"/>
      <c r="X663" s="134"/>
      <c r="Y663" s="134"/>
    </row>
    <row r="664" ht="22.5" customHeight="1">
      <c r="A664" s="186" t="str">
        <f>'PROP DAILY PNL'!A831</f>
        <v/>
      </c>
      <c r="B664" s="381"/>
      <c r="C664" s="374">
        <f>$B664*'PERCENTAGE SHARING'!C625</f>
        <v>0</v>
      </c>
      <c r="D664" s="374">
        <f>$B664*'PERCENTAGE SHARING'!D625</f>
        <v>0</v>
      </c>
      <c r="E664" s="374">
        <f>$B664*'PERCENTAGE SHARING'!E625</f>
        <v>0</v>
      </c>
      <c r="F664" s="374">
        <f>$B664*'PERCENTAGE SHARING'!F625</f>
        <v>0</v>
      </c>
      <c r="G664" s="374">
        <f>$B664*'PERCENTAGE SHARING'!G625</f>
        <v>0</v>
      </c>
      <c r="H664" s="374">
        <f>$B664*'PERCENTAGE SHARING'!H625</f>
        <v>0</v>
      </c>
      <c r="I664" s="374">
        <f>$B664*'PERCENTAGE SHARING'!I625</f>
        <v>0</v>
      </c>
      <c r="J664" s="374">
        <f>$B664*'PERCENTAGE SHARING'!J625</f>
        <v>0</v>
      </c>
      <c r="K664" s="374">
        <f>$B664*'PERCENTAGE SHARING'!K625</f>
        <v>0</v>
      </c>
      <c r="L664" s="374">
        <f>$B664*'PERCENTAGE SHARING'!L625</f>
        <v>0</v>
      </c>
      <c r="M664" s="374">
        <f>$B664*'PERCENTAGE SHARING'!M625</f>
        <v>0</v>
      </c>
      <c r="N664" s="374">
        <f>$B664*'PERCENTAGE SHARING'!N625</f>
        <v>0</v>
      </c>
      <c r="O664" s="375">
        <f>$B664*'PERCENTAGE SHARING'!O625</f>
        <v>0</v>
      </c>
      <c r="P664" s="375">
        <f>$B664*'PERCENTAGE SHARING'!P625</f>
        <v>0</v>
      </c>
      <c r="Q664" s="375">
        <f>$B664*'PERCENTAGE SHARING'!Q625</f>
        <v>0</v>
      </c>
      <c r="R664" s="375">
        <f>$B664*'PERCENTAGE SHARING'!R625</f>
        <v>0</v>
      </c>
      <c r="S664" s="134"/>
      <c r="T664" s="134"/>
      <c r="U664" s="134"/>
      <c r="V664" s="134"/>
      <c r="W664" s="134"/>
      <c r="X664" s="134"/>
      <c r="Y664" s="134"/>
    </row>
    <row r="665" ht="22.5" customHeight="1">
      <c r="A665" s="186" t="str">
        <f>'PROP DAILY PNL'!A832</f>
        <v/>
      </c>
      <c r="B665" s="381"/>
      <c r="C665" s="374">
        <f>$B665*'PERCENTAGE SHARING'!C626</f>
        <v>0</v>
      </c>
      <c r="D665" s="374">
        <f>$B665*'PERCENTAGE SHARING'!D626</f>
        <v>0</v>
      </c>
      <c r="E665" s="374">
        <f>$B665*'PERCENTAGE SHARING'!E626</f>
        <v>0</v>
      </c>
      <c r="F665" s="374">
        <f>$B665*'PERCENTAGE SHARING'!F626</f>
        <v>0</v>
      </c>
      <c r="G665" s="374">
        <f>$B665*'PERCENTAGE SHARING'!G626</f>
        <v>0</v>
      </c>
      <c r="H665" s="374">
        <f>$B665*'PERCENTAGE SHARING'!H626</f>
        <v>0</v>
      </c>
      <c r="I665" s="374">
        <f>$B665*'PERCENTAGE SHARING'!I626</f>
        <v>0</v>
      </c>
      <c r="J665" s="374">
        <f>$B665*'PERCENTAGE SHARING'!J626</f>
        <v>0</v>
      </c>
      <c r="K665" s="374">
        <f>$B665*'PERCENTAGE SHARING'!K626</f>
        <v>0</v>
      </c>
      <c r="L665" s="374">
        <f>$B665*'PERCENTAGE SHARING'!L626</f>
        <v>0</v>
      </c>
      <c r="M665" s="374">
        <f>$B665*'PERCENTAGE SHARING'!M626</f>
        <v>0</v>
      </c>
      <c r="N665" s="374">
        <f>$B665*'PERCENTAGE SHARING'!N626</f>
        <v>0</v>
      </c>
      <c r="O665" s="375">
        <f>$B665*'PERCENTAGE SHARING'!O626</f>
        <v>0</v>
      </c>
      <c r="P665" s="375">
        <f>$B665*'PERCENTAGE SHARING'!P626</f>
        <v>0</v>
      </c>
      <c r="Q665" s="375">
        <f>$B665*'PERCENTAGE SHARING'!Q626</f>
        <v>0</v>
      </c>
      <c r="R665" s="375">
        <f>$B665*'PERCENTAGE SHARING'!R626</f>
        <v>0</v>
      </c>
      <c r="S665" s="134"/>
      <c r="T665" s="134"/>
      <c r="U665" s="134"/>
      <c r="V665" s="134"/>
      <c r="W665" s="134"/>
      <c r="X665" s="134"/>
      <c r="Y665" s="134"/>
    </row>
    <row r="666" ht="22.5" customHeight="1">
      <c r="A666" s="186" t="str">
        <f>'PROP DAILY PNL'!A833</f>
        <v/>
      </c>
      <c r="B666" s="381"/>
      <c r="C666" s="374">
        <f>$B666*'PERCENTAGE SHARING'!C627</f>
        <v>0</v>
      </c>
      <c r="D666" s="374">
        <f>$B666*'PERCENTAGE SHARING'!D627</f>
        <v>0</v>
      </c>
      <c r="E666" s="374">
        <f>$B666*'PERCENTAGE SHARING'!E627</f>
        <v>0</v>
      </c>
      <c r="F666" s="374">
        <f>$B666*'PERCENTAGE SHARING'!F627</f>
        <v>0</v>
      </c>
      <c r="G666" s="374">
        <f>$B666*'PERCENTAGE SHARING'!G627</f>
        <v>0</v>
      </c>
      <c r="H666" s="374">
        <f>$B666*'PERCENTAGE SHARING'!H627</f>
        <v>0</v>
      </c>
      <c r="I666" s="374">
        <f>$B666*'PERCENTAGE SHARING'!I627</f>
        <v>0</v>
      </c>
      <c r="J666" s="374">
        <f>$B666*'PERCENTAGE SHARING'!J627</f>
        <v>0</v>
      </c>
      <c r="K666" s="374">
        <f>$B666*'PERCENTAGE SHARING'!K627</f>
        <v>0</v>
      </c>
      <c r="L666" s="374">
        <f>$B666*'PERCENTAGE SHARING'!L627</f>
        <v>0</v>
      </c>
      <c r="M666" s="374">
        <f>$B666*'PERCENTAGE SHARING'!M627</f>
        <v>0</v>
      </c>
      <c r="N666" s="374">
        <f>$B666*'PERCENTAGE SHARING'!N627</f>
        <v>0</v>
      </c>
      <c r="O666" s="375">
        <f>$B666*'PERCENTAGE SHARING'!O627</f>
        <v>0</v>
      </c>
      <c r="P666" s="375">
        <f>$B666*'PERCENTAGE SHARING'!P627</f>
        <v>0</v>
      </c>
      <c r="Q666" s="375">
        <f>$B666*'PERCENTAGE SHARING'!Q627</f>
        <v>0</v>
      </c>
      <c r="R666" s="375">
        <f>$B666*'PERCENTAGE SHARING'!R627</f>
        <v>0</v>
      </c>
      <c r="S666" s="134"/>
      <c r="T666" s="134"/>
      <c r="U666" s="134"/>
      <c r="V666" s="134"/>
      <c r="W666" s="134"/>
      <c r="X666" s="134"/>
      <c r="Y666" s="134"/>
    </row>
    <row r="667" ht="22.5" customHeight="1">
      <c r="A667" s="186" t="str">
        <f>'PROP DAILY PNL'!A834</f>
        <v/>
      </c>
      <c r="B667" s="381"/>
      <c r="C667" s="374">
        <f>$B667*'PERCENTAGE SHARING'!C628</f>
        <v>0</v>
      </c>
      <c r="D667" s="374">
        <f>$B667*'PERCENTAGE SHARING'!D628</f>
        <v>0</v>
      </c>
      <c r="E667" s="374">
        <f>$B667*'PERCENTAGE SHARING'!E628</f>
        <v>0</v>
      </c>
      <c r="F667" s="374">
        <f>$B667*'PERCENTAGE SHARING'!F628</f>
        <v>0</v>
      </c>
      <c r="G667" s="374">
        <f>$B667*'PERCENTAGE SHARING'!G628</f>
        <v>0</v>
      </c>
      <c r="H667" s="374">
        <f>$B667*'PERCENTAGE SHARING'!H628</f>
        <v>0</v>
      </c>
      <c r="I667" s="374">
        <f>$B667*'PERCENTAGE SHARING'!I628</f>
        <v>0</v>
      </c>
      <c r="J667" s="374">
        <f>$B667*'PERCENTAGE SHARING'!J628</f>
        <v>0</v>
      </c>
      <c r="K667" s="374">
        <f>$B667*'PERCENTAGE SHARING'!K628</f>
        <v>0</v>
      </c>
      <c r="L667" s="374">
        <f>$B667*'PERCENTAGE SHARING'!L628</f>
        <v>0</v>
      </c>
      <c r="M667" s="374">
        <f>$B667*'PERCENTAGE SHARING'!M628</f>
        <v>0</v>
      </c>
      <c r="N667" s="374">
        <f>$B667*'PERCENTAGE SHARING'!N628</f>
        <v>0</v>
      </c>
      <c r="O667" s="375">
        <f>$B667*'PERCENTAGE SHARING'!O628</f>
        <v>0</v>
      </c>
      <c r="P667" s="375">
        <f>$B667*'PERCENTAGE SHARING'!P628</f>
        <v>0</v>
      </c>
      <c r="Q667" s="375">
        <f>$B667*'PERCENTAGE SHARING'!Q628</f>
        <v>0</v>
      </c>
      <c r="R667" s="375">
        <f>$B667*'PERCENTAGE SHARING'!R628</f>
        <v>0</v>
      </c>
      <c r="S667" s="134"/>
      <c r="T667" s="134"/>
      <c r="U667" s="134"/>
      <c r="V667" s="134"/>
      <c r="W667" s="134"/>
      <c r="X667" s="134"/>
      <c r="Y667" s="134"/>
    </row>
    <row r="668" ht="22.5" customHeight="1">
      <c r="A668" s="186" t="str">
        <f>'PROP DAILY PNL'!A835</f>
        <v/>
      </c>
      <c r="B668" s="381"/>
      <c r="C668" s="374">
        <f>$B668*'PERCENTAGE SHARING'!C629</f>
        <v>0</v>
      </c>
      <c r="D668" s="374">
        <f>$B668*'PERCENTAGE SHARING'!D629</f>
        <v>0</v>
      </c>
      <c r="E668" s="374">
        <f>$B668*'PERCENTAGE SHARING'!E629</f>
        <v>0</v>
      </c>
      <c r="F668" s="374">
        <f>$B668*'PERCENTAGE SHARING'!F629</f>
        <v>0</v>
      </c>
      <c r="G668" s="374">
        <f>$B668*'PERCENTAGE SHARING'!G629</f>
        <v>0</v>
      </c>
      <c r="H668" s="374">
        <f>$B668*'PERCENTAGE SHARING'!H629</f>
        <v>0</v>
      </c>
      <c r="I668" s="374">
        <f>$B668*'PERCENTAGE SHARING'!I629</f>
        <v>0</v>
      </c>
      <c r="J668" s="374">
        <f>$B668*'PERCENTAGE SHARING'!J629</f>
        <v>0</v>
      </c>
      <c r="K668" s="374">
        <f>$B668*'PERCENTAGE SHARING'!K629</f>
        <v>0</v>
      </c>
      <c r="L668" s="374">
        <f>$B668*'PERCENTAGE SHARING'!L629</f>
        <v>0</v>
      </c>
      <c r="M668" s="374">
        <f>$B668*'PERCENTAGE SHARING'!M629</f>
        <v>0</v>
      </c>
      <c r="N668" s="374">
        <f>$B668*'PERCENTAGE SHARING'!N629</f>
        <v>0</v>
      </c>
      <c r="O668" s="375">
        <f>$B668*'PERCENTAGE SHARING'!O629</f>
        <v>0</v>
      </c>
      <c r="P668" s="375">
        <f>$B668*'PERCENTAGE SHARING'!P629</f>
        <v>0</v>
      </c>
      <c r="Q668" s="375">
        <f>$B668*'PERCENTAGE SHARING'!Q629</f>
        <v>0</v>
      </c>
      <c r="R668" s="375">
        <f>$B668*'PERCENTAGE SHARING'!R629</f>
        <v>0</v>
      </c>
      <c r="S668" s="134"/>
      <c r="T668" s="134"/>
      <c r="U668" s="134"/>
      <c r="V668" s="134"/>
      <c r="W668" s="134"/>
      <c r="X668" s="134"/>
      <c r="Y668" s="134"/>
    </row>
    <row r="669" ht="22.5" customHeight="1">
      <c r="A669" s="186" t="str">
        <f>'PROP DAILY PNL'!A836</f>
        <v/>
      </c>
      <c r="B669" s="381"/>
      <c r="C669" s="374">
        <f>$B669*'PERCENTAGE SHARING'!C630</f>
        <v>0</v>
      </c>
      <c r="D669" s="374">
        <f>$B669*'PERCENTAGE SHARING'!D630</f>
        <v>0</v>
      </c>
      <c r="E669" s="374">
        <f>$B669*'PERCENTAGE SHARING'!E630</f>
        <v>0</v>
      </c>
      <c r="F669" s="374">
        <f>$B669*'PERCENTAGE SHARING'!F630</f>
        <v>0</v>
      </c>
      <c r="G669" s="374">
        <f>$B669*'PERCENTAGE SHARING'!G630</f>
        <v>0</v>
      </c>
      <c r="H669" s="374">
        <f>$B669*'PERCENTAGE SHARING'!H630</f>
        <v>0</v>
      </c>
      <c r="I669" s="374">
        <f>$B669*'PERCENTAGE SHARING'!I630</f>
        <v>0</v>
      </c>
      <c r="J669" s="374">
        <f>$B669*'PERCENTAGE SHARING'!J630</f>
        <v>0</v>
      </c>
      <c r="K669" s="374">
        <f>$B669*'PERCENTAGE SHARING'!K630</f>
        <v>0</v>
      </c>
      <c r="L669" s="374">
        <f>$B669*'PERCENTAGE SHARING'!L630</f>
        <v>0</v>
      </c>
      <c r="M669" s="374">
        <f>$B669*'PERCENTAGE SHARING'!M630</f>
        <v>0</v>
      </c>
      <c r="N669" s="374">
        <f>$B669*'PERCENTAGE SHARING'!N630</f>
        <v>0</v>
      </c>
      <c r="O669" s="375">
        <f>$B669*'PERCENTAGE SHARING'!O630</f>
        <v>0</v>
      </c>
      <c r="P669" s="375">
        <f>$B669*'PERCENTAGE SHARING'!P630</f>
        <v>0</v>
      </c>
      <c r="Q669" s="375">
        <f>$B669*'PERCENTAGE SHARING'!Q630</f>
        <v>0</v>
      </c>
      <c r="R669" s="375">
        <f>$B669*'PERCENTAGE SHARING'!R630</f>
        <v>0</v>
      </c>
      <c r="S669" s="134"/>
      <c r="T669" s="134"/>
      <c r="U669" s="134"/>
      <c r="V669" s="134"/>
      <c r="W669" s="134"/>
      <c r="X669" s="134"/>
      <c r="Y669" s="134"/>
    </row>
    <row r="670" ht="22.5" customHeight="1">
      <c r="A670" s="186" t="str">
        <f>'PROP DAILY PNL'!A837</f>
        <v/>
      </c>
      <c r="B670" s="381"/>
      <c r="C670" s="374">
        <f>$B670*'PERCENTAGE SHARING'!C631</f>
        <v>0</v>
      </c>
      <c r="D670" s="374">
        <f>$B670*'PERCENTAGE SHARING'!D631</f>
        <v>0</v>
      </c>
      <c r="E670" s="374">
        <f>$B670*'PERCENTAGE SHARING'!E631</f>
        <v>0</v>
      </c>
      <c r="F670" s="374">
        <f>$B670*'PERCENTAGE SHARING'!F631</f>
        <v>0</v>
      </c>
      <c r="G670" s="374">
        <f>$B670*'PERCENTAGE SHARING'!G631</f>
        <v>0</v>
      </c>
      <c r="H670" s="374">
        <f>$B670*'PERCENTAGE SHARING'!H631</f>
        <v>0</v>
      </c>
      <c r="I670" s="374">
        <f>$B670*'PERCENTAGE SHARING'!I631</f>
        <v>0</v>
      </c>
      <c r="J670" s="374">
        <f>$B670*'PERCENTAGE SHARING'!J631</f>
        <v>0</v>
      </c>
      <c r="K670" s="374">
        <f>$B670*'PERCENTAGE SHARING'!K631</f>
        <v>0</v>
      </c>
      <c r="L670" s="374">
        <f>$B670*'PERCENTAGE SHARING'!L631</f>
        <v>0</v>
      </c>
      <c r="M670" s="374">
        <f>$B670*'PERCENTAGE SHARING'!M631</f>
        <v>0</v>
      </c>
      <c r="N670" s="374">
        <f>$B670*'PERCENTAGE SHARING'!N631</f>
        <v>0</v>
      </c>
      <c r="O670" s="375">
        <f>$B670*'PERCENTAGE SHARING'!O631</f>
        <v>0</v>
      </c>
      <c r="P670" s="375">
        <f>$B670*'PERCENTAGE SHARING'!P631</f>
        <v>0</v>
      </c>
      <c r="Q670" s="375">
        <f>$B670*'PERCENTAGE SHARING'!Q631</f>
        <v>0</v>
      </c>
      <c r="R670" s="375">
        <f>$B670*'PERCENTAGE SHARING'!R631</f>
        <v>0</v>
      </c>
      <c r="S670" s="134"/>
      <c r="T670" s="134"/>
      <c r="U670" s="134"/>
      <c r="V670" s="134"/>
      <c r="W670" s="134"/>
      <c r="X670" s="134"/>
      <c r="Y670" s="134"/>
    </row>
    <row r="671" ht="22.5" customHeight="1">
      <c r="A671" s="186" t="str">
        <f>'PROP DAILY PNL'!A838</f>
        <v/>
      </c>
      <c r="B671" s="381"/>
      <c r="C671" s="374">
        <f>$B671*'PERCENTAGE SHARING'!C632</f>
        <v>0</v>
      </c>
      <c r="D671" s="374">
        <f>$B671*'PERCENTAGE SHARING'!D632</f>
        <v>0</v>
      </c>
      <c r="E671" s="374">
        <f>$B671*'PERCENTAGE SHARING'!E632</f>
        <v>0</v>
      </c>
      <c r="F671" s="374">
        <f>$B671*'PERCENTAGE SHARING'!F632</f>
        <v>0</v>
      </c>
      <c r="G671" s="374">
        <f>$B671*'PERCENTAGE SHARING'!G632</f>
        <v>0</v>
      </c>
      <c r="H671" s="374">
        <f>$B671*'PERCENTAGE SHARING'!H632</f>
        <v>0</v>
      </c>
      <c r="I671" s="374">
        <f>$B671*'PERCENTAGE SHARING'!I632</f>
        <v>0</v>
      </c>
      <c r="J671" s="374">
        <f>$B671*'PERCENTAGE SHARING'!J632</f>
        <v>0</v>
      </c>
      <c r="K671" s="374">
        <f>$B671*'PERCENTAGE SHARING'!K632</f>
        <v>0</v>
      </c>
      <c r="L671" s="374">
        <f>$B671*'PERCENTAGE SHARING'!L632</f>
        <v>0</v>
      </c>
      <c r="M671" s="374">
        <f>$B671*'PERCENTAGE SHARING'!M632</f>
        <v>0</v>
      </c>
      <c r="N671" s="374">
        <f>$B671*'PERCENTAGE SHARING'!N632</f>
        <v>0</v>
      </c>
      <c r="O671" s="375">
        <f>$B671*'PERCENTAGE SHARING'!O632</f>
        <v>0</v>
      </c>
      <c r="P671" s="375">
        <f>$B671*'PERCENTAGE SHARING'!P632</f>
        <v>0</v>
      </c>
      <c r="Q671" s="375">
        <f>$B671*'PERCENTAGE SHARING'!Q632</f>
        <v>0</v>
      </c>
      <c r="R671" s="375">
        <f>$B671*'PERCENTAGE SHARING'!R632</f>
        <v>0</v>
      </c>
      <c r="S671" s="134"/>
      <c r="T671" s="134"/>
      <c r="U671" s="134"/>
      <c r="V671" s="134"/>
      <c r="W671" s="134"/>
      <c r="X671" s="134"/>
      <c r="Y671" s="134"/>
    </row>
    <row r="672" ht="22.5" customHeight="1">
      <c r="A672" s="186" t="str">
        <f>'PROP DAILY PNL'!A839</f>
        <v/>
      </c>
      <c r="B672" s="381"/>
      <c r="C672" s="374">
        <f>$B672*'PERCENTAGE SHARING'!C633</f>
        <v>0</v>
      </c>
      <c r="D672" s="374">
        <f>$B672*'PERCENTAGE SHARING'!D633</f>
        <v>0</v>
      </c>
      <c r="E672" s="374">
        <f>$B672*'PERCENTAGE SHARING'!E633</f>
        <v>0</v>
      </c>
      <c r="F672" s="374">
        <f>$B672*'PERCENTAGE SHARING'!F633</f>
        <v>0</v>
      </c>
      <c r="G672" s="374">
        <f>$B672*'PERCENTAGE SHARING'!G633</f>
        <v>0</v>
      </c>
      <c r="H672" s="374">
        <f>$B672*'PERCENTAGE SHARING'!H633</f>
        <v>0</v>
      </c>
      <c r="I672" s="374">
        <f>$B672*'PERCENTAGE SHARING'!I633</f>
        <v>0</v>
      </c>
      <c r="J672" s="374">
        <f>$B672*'PERCENTAGE SHARING'!J633</f>
        <v>0</v>
      </c>
      <c r="K672" s="374">
        <f>$B672*'PERCENTAGE SHARING'!K633</f>
        <v>0</v>
      </c>
      <c r="L672" s="374">
        <f>$B672*'PERCENTAGE SHARING'!L633</f>
        <v>0</v>
      </c>
      <c r="M672" s="374">
        <f>$B672*'PERCENTAGE SHARING'!M633</f>
        <v>0</v>
      </c>
      <c r="N672" s="374">
        <f>$B672*'PERCENTAGE SHARING'!N633</f>
        <v>0</v>
      </c>
      <c r="O672" s="375">
        <f>$B672*'PERCENTAGE SHARING'!O633</f>
        <v>0</v>
      </c>
      <c r="P672" s="375">
        <f>$B672*'PERCENTAGE SHARING'!P633</f>
        <v>0</v>
      </c>
      <c r="Q672" s="375">
        <f>$B672*'PERCENTAGE SHARING'!Q633</f>
        <v>0</v>
      </c>
      <c r="R672" s="375">
        <f>$B672*'PERCENTAGE SHARING'!R633</f>
        <v>0</v>
      </c>
      <c r="S672" s="134"/>
      <c r="T672" s="134"/>
      <c r="U672" s="134"/>
      <c r="V672" s="134"/>
      <c r="W672" s="134"/>
      <c r="X672" s="134"/>
      <c r="Y672" s="134"/>
    </row>
    <row r="673" ht="22.5" customHeight="1">
      <c r="A673" s="186" t="str">
        <f>'PROP DAILY PNL'!A840</f>
        <v/>
      </c>
      <c r="B673" s="381"/>
      <c r="C673" s="374">
        <f>$B673*'PERCENTAGE SHARING'!C634</f>
        <v>0</v>
      </c>
      <c r="D673" s="374">
        <f>$B673*'PERCENTAGE SHARING'!D634</f>
        <v>0</v>
      </c>
      <c r="E673" s="374">
        <f>$B673*'PERCENTAGE SHARING'!E634</f>
        <v>0</v>
      </c>
      <c r="F673" s="374">
        <f>$B673*'PERCENTAGE SHARING'!F634</f>
        <v>0</v>
      </c>
      <c r="G673" s="374">
        <f>$B673*'PERCENTAGE SHARING'!G634</f>
        <v>0</v>
      </c>
      <c r="H673" s="374">
        <f>$B673*'PERCENTAGE SHARING'!H634</f>
        <v>0</v>
      </c>
      <c r="I673" s="374">
        <f>$B673*'PERCENTAGE SHARING'!I634</f>
        <v>0</v>
      </c>
      <c r="J673" s="374">
        <f>$B673*'PERCENTAGE SHARING'!J634</f>
        <v>0</v>
      </c>
      <c r="K673" s="374">
        <f>$B673*'PERCENTAGE SHARING'!K634</f>
        <v>0</v>
      </c>
      <c r="L673" s="374">
        <f>$B673*'PERCENTAGE SHARING'!L634</f>
        <v>0</v>
      </c>
      <c r="M673" s="374">
        <f>$B673*'PERCENTAGE SHARING'!M634</f>
        <v>0</v>
      </c>
      <c r="N673" s="374">
        <f>$B673*'PERCENTAGE SHARING'!N634</f>
        <v>0</v>
      </c>
      <c r="O673" s="375">
        <f>$B673*'PERCENTAGE SHARING'!O634</f>
        <v>0</v>
      </c>
      <c r="P673" s="375">
        <f>$B673*'PERCENTAGE SHARING'!P634</f>
        <v>0</v>
      </c>
      <c r="Q673" s="375">
        <f>$B673*'PERCENTAGE SHARING'!Q634</f>
        <v>0</v>
      </c>
      <c r="R673" s="375">
        <f>$B673*'PERCENTAGE SHARING'!R634</f>
        <v>0</v>
      </c>
      <c r="S673" s="134"/>
      <c r="T673" s="134"/>
      <c r="U673" s="134"/>
      <c r="V673" s="134"/>
      <c r="W673" s="134"/>
      <c r="X673" s="134"/>
      <c r="Y673" s="134"/>
    </row>
    <row r="674" ht="22.5" customHeight="1">
      <c r="A674" s="186" t="str">
        <f>'PROP DAILY PNL'!A841</f>
        <v/>
      </c>
      <c r="B674" s="381"/>
      <c r="C674" s="374">
        <f>$B674*'PERCENTAGE SHARING'!C635</f>
        <v>0</v>
      </c>
      <c r="D674" s="374">
        <f>$B674*'PERCENTAGE SHARING'!D635</f>
        <v>0</v>
      </c>
      <c r="E674" s="374">
        <f>$B674*'PERCENTAGE SHARING'!E635</f>
        <v>0</v>
      </c>
      <c r="F674" s="374">
        <f>$B674*'PERCENTAGE SHARING'!F635</f>
        <v>0</v>
      </c>
      <c r="G674" s="374">
        <f>$B674*'PERCENTAGE SHARING'!G635</f>
        <v>0</v>
      </c>
      <c r="H674" s="374">
        <f>$B674*'PERCENTAGE SHARING'!H635</f>
        <v>0</v>
      </c>
      <c r="I674" s="374">
        <f>$B674*'PERCENTAGE SHARING'!I635</f>
        <v>0</v>
      </c>
      <c r="J674" s="374">
        <f>$B674*'PERCENTAGE SHARING'!J635</f>
        <v>0</v>
      </c>
      <c r="K674" s="374">
        <f>$B674*'PERCENTAGE SHARING'!K635</f>
        <v>0</v>
      </c>
      <c r="L674" s="374">
        <f>$B674*'PERCENTAGE SHARING'!L635</f>
        <v>0</v>
      </c>
      <c r="M674" s="374">
        <f>$B674*'PERCENTAGE SHARING'!M635</f>
        <v>0</v>
      </c>
      <c r="N674" s="374">
        <f>$B674*'PERCENTAGE SHARING'!N635</f>
        <v>0</v>
      </c>
      <c r="O674" s="375">
        <f>$B674*'PERCENTAGE SHARING'!O635</f>
        <v>0</v>
      </c>
      <c r="P674" s="375">
        <f>$B674*'PERCENTAGE SHARING'!P635</f>
        <v>0</v>
      </c>
      <c r="Q674" s="375">
        <f>$B674*'PERCENTAGE SHARING'!Q635</f>
        <v>0</v>
      </c>
      <c r="R674" s="375">
        <f>$B674*'PERCENTAGE SHARING'!R635</f>
        <v>0</v>
      </c>
      <c r="S674" s="134"/>
      <c r="T674" s="134"/>
      <c r="U674" s="134"/>
      <c r="V674" s="134"/>
      <c r="W674" s="134"/>
      <c r="X674" s="134"/>
      <c r="Y674" s="134"/>
    </row>
    <row r="675" ht="22.5" customHeight="1">
      <c r="A675" s="186" t="str">
        <f>'PROP DAILY PNL'!A842</f>
        <v/>
      </c>
      <c r="B675" s="381"/>
      <c r="C675" s="374">
        <f>$B675*'PERCENTAGE SHARING'!C636</f>
        <v>0</v>
      </c>
      <c r="D675" s="374">
        <f>$B675*'PERCENTAGE SHARING'!D636</f>
        <v>0</v>
      </c>
      <c r="E675" s="374">
        <f>$B675*'PERCENTAGE SHARING'!E636</f>
        <v>0</v>
      </c>
      <c r="F675" s="374">
        <f>$B675*'PERCENTAGE SHARING'!F636</f>
        <v>0</v>
      </c>
      <c r="G675" s="374">
        <f>$B675*'PERCENTAGE SHARING'!G636</f>
        <v>0</v>
      </c>
      <c r="H675" s="374">
        <f>$B675*'PERCENTAGE SHARING'!H636</f>
        <v>0</v>
      </c>
      <c r="I675" s="374">
        <f>$B675*'PERCENTAGE SHARING'!I636</f>
        <v>0</v>
      </c>
      <c r="J675" s="374">
        <f>$B675*'PERCENTAGE SHARING'!J636</f>
        <v>0</v>
      </c>
      <c r="K675" s="374">
        <f>$B675*'PERCENTAGE SHARING'!K636</f>
        <v>0</v>
      </c>
      <c r="L675" s="374">
        <f>$B675*'PERCENTAGE SHARING'!L636</f>
        <v>0</v>
      </c>
      <c r="M675" s="374">
        <f>$B675*'PERCENTAGE SHARING'!M636</f>
        <v>0</v>
      </c>
      <c r="N675" s="374">
        <f>$B675*'PERCENTAGE SHARING'!N636</f>
        <v>0</v>
      </c>
      <c r="O675" s="375">
        <f>$B675*'PERCENTAGE SHARING'!O636</f>
        <v>0</v>
      </c>
      <c r="P675" s="375">
        <f>$B675*'PERCENTAGE SHARING'!P636</f>
        <v>0</v>
      </c>
      <c r="Q675" s="375">
        <f>$B675*'PERCENTAGE SHARING'!Q636</f>
        <v>0</v>
      </c>
      <c r="R675" s="375">
        <f>$B675*'PERCENTAGE SHARING'!R636</f>
        <v>0</v>
      </c>
      <c r="S675" s="134"/>
      <c r="T675" s="134"/>
      <c r="U675" s="134"/>
      <c r="V675" s="134"/>
      <c r="W675" s="134"/>
      <c r="X675" s="134"/>
      <c r="Y675" s="134"/>
    </row>
    <row r="676" ht="22.5" customHeight="1">
      <c r="A676" s="186" t="str">
        <f>'PROP DAILY PNL'!A843</f>
        <v/>
      </c>
      <c r="B676" s="381"/>
      <c r="C676" s="374">
        <f>$B676*'PERCENTAGE SHARING'!C637</f>
        <v>0</v>
      </c>
      <c r="D676" s="374">
        <f>$B676*'PERCENTAGE SHARING'!D637</f>
        <v>0</v>
      </c>
      <c r="E676" s="374">
        <f>$B676*'PERCENTAGE SHARING'!E637</f>
        <v>0</v>
      </c>
      <c r="F676" s="374">
        <f>$B676*'PERCENTAGE SHARING'!F637</f>
        <v>0</v>
      </c>
      <c r="G676" s="374">
        <f>$B676*'PERCENTAGE SHARING'!G637</f>
        <v>0</v>
      </c>
      <c r="H676" s="374">
        <f>$B676*'PERCENTAGE SHARING'!H637</f>
        <v>0</v>
      </c>
      <c r="I676" s="374">
        <f>$B676*'PERCENTAGE SHARING'!I637</f>
        <v>0</v>
      </c>
      <c r="J676" s="374">
        <f>$B676*'PERCENTAGE SHARING'!J637</f>
        <v>0</v>
      </c>
      <c r="K676" s="374">
        <f>$B676*'PERCENTAGE SHARING'!K637</f>
        <v>0</v>
      </c>
      <c r="L676" s="374">
        <f>$B676*'PERCENTAGE SHARING'!L637</f>
        <v>0</v>
      </c>
      <c r="M676" s="374">
        <f>$B676*'PERCENTAGE SHARING'!M637</f>
        <v>0</v>
      </c>
      <c r="N676" s="374">
        <f>$B676*'PERCENTAGE SHARING'!N637</f>
        <v>0</v>
      </c>
      <c r="O676" s="375">
        <f>$B676*'PERCENTAGE SHARING'!O637</f>
        <v>0</v>
      </c>
      <c r="P676" s="375">
        <f>$B676*'PERCENTAGE SHARING'!P637</f>
        <v>0</v>
      </c>
      <c r="Q676" s="375">
        <f>$B676*'PERCENTAGE SHARING'!Q637</f>
        <v>0</v>
      </c>
      <c r="R676" s="375">
        <f>$B676*'PERCENTAGE SHARING'!R637</f>
        <v>0</v>
      </c>
      <c r="S676" s="134"/>
      <c r="T676" s="134"/>
      <c r="U676" s="134"/>
      <c r="V676" s="134"/>
      <c r="W676" s="134"/>
      <c r="X676" s="134"/>
      <c r="Y676" s="134"/>
    </row>
    <row r="677" ht="22.5" customHeight="1">
      <c r="A677" s="186" t="str">
        <f>'PROP DAILY PNL'!A844</f>
        <v/>
      </c>
      <c r="B677" s="381"/>
      <c r="C677" s="374">
        <f>$B677*'PERCENTAGE SHARING'!C638</f>
        <v>0</v>
      </c>
      <c r="D677" s="374">
        <f>$B677*'PERCENTAGE SHARING'!D638</f>
        <v>0</v>
      </c>
      <c r="E677" s="374">
        <f>$B677*'PERCENTAGE SHARING'!E638</f>
        <v>0</v>
      </c>
      <c r="F677" s="374">
        <f>$B677*'PERCENTAGE SHARING'!F638</f>
        <v>0</v>
      </c>
      <c r="G677" s="374">
        <f>$B677*'PERCENTAGE SHARING'!G638</f>
        <v>0</v>
      </c>
      <c r="H677" s="374">
        <f>$B677*'PERCENTAGE SHARING'!H638</f>
        <v>0</v>
      </c>
      <c r="I677" s="374">
        <f>$B677*'PERCENTAGE SHARING'!I638</f>
        <v>0</v>
      </c>
      <c r="J677" s="374">
        <f>$B677*'PERCENTAGE SHARING'!J638</f>
        <v>0</v>
      </c>
      <c r="K677" s="374">
        <f>$B677*'PERCENTAGE SHARING'!K638</f>
        <v>0</v>
      </c>
      <c r="L677" s="374">
        <f>$B677*'PERCENTAGE SHARING'!L638</f>
        <v>0</v>
      </c>
      <c r="M677" s="374">
        <f>$B677*'PERCENTAGE SHARING'!M638</f>
        <v>0</v>
      </c>
      <c r="N677" s="374">
        <f>$B677*'PERCENTAGE SHARING'!N638</f>
        <v>0</v>
      </c>
      <c r="O677" s="375">
        <f>$B677*'PERCENTAGE SHARING'!O638</f>
        <v>0</v>
      </c>
      <c r="P677" s="375">
        <f>$B677*'PERCENTAGE SHARING'!P638</f>
        <v>0</v>
      </c>
      <c r="Q677" s="375">
        <f>$B677*'PERCENTAGE SHARING'!Q638</f>
        <v>0</v>
      </c>
      <c r="R677" s="375">
        <f>$B677*'PERCENTAGE SHARING'!R638</f>
        <v>0</v>
      </c>
      <c r="S677" s="134"/>
      <c r="T677" s="134"/>
      <c r="U677" s="134"/>
      <c r="V677" s="134"/>
      <c r="W677" s="134"/>
      <c r="X677" s="134"/>
      <c r="Y677" s="134"/>
    </row>
    <row r="678" ht="22.5" customHeight="1">
      <c r="A678" s="186" t="str">
        <f>'PROP DAILY PNL'!A845</f>
        <v/>
      </c>
      <c r="B678" s="381"/>
      <c r="C678" s="374">
        <f>$B678*'PERCENTAGE SHARING'!C639</f>
        <v>0</v>
      </c>
      <c r="D678" s="374">
        <f>$B678*'PERCENTAGE SHARING'!D639</f>
        <v>0</v>
      </c>
      <c r="E678" s="374">
        <f>$B678*'PERCENTAGE SHARING'!E639</f>
        <v>0</v>
      </c>
      <c r="F678" s="374">
        <f>$B678*'PERCENTAGE SHARING'!F639</f>
        <v>0</v>
      </c>
      <c r="G678" s="374">
        <f>$B678*'PERCENTAGE SHARING'!G639</f>
        <v>0</v>
      </c>
      <c r="H678" s="374">
        <f>$B678*'PERCENTAGE SHARING'!H639</f>
        <v>0</v>
      </c>
      <c r="I678" s="374">
        <f>$B678*'PERCENTAGE SHARING'!I639</f>
        <v>0</v>
      </c>
      <c r="J678" s="374">
        <f>$B678*'PERCENTAGE SHARING'!J639</f>
        <v>0</v>
      </c>
      <c r="K678" s="374">
        <f>$B678*'PERCENTAGE SHARING'!K639</f>
        <v>0</v>
      </c>
      <c r="L678" s="374">
        <f>$B678*'PERCENTAGE SHARING'!L639</f>
        <v>0</v>
      </c>
      <c r="M678" s="374">
        <f>$B678*'PERCENTAGE SHARING'!M639</f>
        <v>0</v>
      </c>
      <c r="N678" s="374">
        <f>$B678*'PERCENTAGE SHARING'!N639</f>
        <v>0</v>
      </c>
      <c r="O678" s="375">
        <f>$B678*'PERCENTAGE SHARING'!O639</f>
        <v>0</v>
      </c>
      <c r="P678" s="375">
        <f>$B678*'PERCENTAGE SHARING'!P639</f>
        <v>0</v>
      </c>
      <c r="Q678" s="375">
        <f>$B678*'PERCENTAGE SHARING'!Q639</f>
        <v>0</v>
      </c>
      <c r="R678" s="375">
        <f>$B678*'PERCENTAGE SHARING'!R639</f>
        <v>0</v>
      </c>
      <c r="S678" s="134"/>
      <c r="T678" s="134"/>
      <c r="U678" s="134"/>
      <c r="V678" s="134"/>
      <c r="W678" s="134"/>
      <c r="X678" s="134"/>
      <c r="Y678" s="134"/>
    </row>
    <row r="679" ht="22.5" customHeight="1">
      <c r="A679" s="186" t="str">
        <f>'PROP DAILY PNL'!A846</f>
        <v/>
      </c>
      <c r="B679" s="381"/>
      <c r="C679" s="374">
        <f>$B679*'PERCENTAGE SHARING'!C640</f>
        <v>0</v>
      </c>
      <c r="D679" s="374">
        <f>$B679*'PERCENTAGE SHARING'!D640</f>
        <v>0</v>
      </c>
      <c r="E679" s="374">
        <f>$B679*'PERCENTAGE SHARING'!E640</f>
        <v>0</v>
      </c>
      <c r="F679" s="374">
        <f>$B679*'PERCENTAGE SHARING'!F640</f>
        <v>0</v>
      </c>
      <c r="G679" s="374">
        <f>$B679*'PERCENTAGE SHARING'!G640</f>
        <v>0</v>
      </c>
      <c r="H679" s="374">
        <f>$B679*'PERCENTAGE SHARING'!H640</f>
        <v>0</v>
      </c>
      <c r="I679" s="374">
        <f>$B679*'PERCENTAGE SHARING'!I640</f>
        <v>0</v>
      </c>
      <c r="J679" s="374">
        <f>$B679*'PERCENTAGE SHARING'!J640</f>
        <v>0</v>
      </c>
      <c r="K679" s="374">
        <f>$B679*'PERCENTAGE SHARING'!K640</f>
        <v>0</v>
      </c>
      <c r="L679" s="374">
        <f>$B679*'PERCENTAGE SHARING'!L640</f>
        <v>0</v>
      </c>
      <c r="M679" s="374">
        <f>$B679*'PERCENTAGE SHARING'!M640</f>
        <v>0</v>
      </c>
      <c r="N679" s="374">
        <f>$B679*'PERCENTAGE SHARING'!N640</f>
        <v>0</v>
      </c>
      <c r="O679" s="375">
        <f>$B679*'PERCENTAGE SHARING'!O640</f>
        <v>0</v>
      </c>
      <c r="P679" s="375">
        <f>$B679*'PERCENTAGE SHARING'!P640</f>
        <v>0</v>
      </c>
      <c r="Q679" s="375">
        <f>$B679*'PERCENTAGE SHARING'!Q640</f>
        <v>0</v>
      </c>
      <c r="R679" s="375">
        <f>$B679*'PERCENTAGE SHARING'!R640</f>
        <v>0</v>
      </c>
      <c r="S679" s="134"/>
      <c r="T679" s="134"/>
      <c r="U679" s="134"/>
      <c r="V679" s="134"/>
      <c r="W679" s="134"/>
      <c r="X679" s="134"/>
      <c r="Y679" s="134"/>
    </row>
    <row r="680" ht="22.5" customHeight="1">
      <c r="A680" s="186" t="str">
        <f>'PROP DAILY PNL'!A847</f>
        <v/>
      </c>
      <c r="B680" s="381"/>
      <c r="C680" s="374">
        <f>$B680*'PERCENTAGE SHARING'!C641</f>
        <v>0</v>
      </c>
      <c r="D680" s="374">
        <f>$B680*'PERCENTAGE SHARING'!D641</f>
        <v>0</v>
      </c>
      <c r="E680" s="374">
        <f>$B680*'PERCENTAGE SHARING'!E641</f>
        <v>0</v>
      </c>
      <c r="F680" s="374">
        <f>$B680*'PERCENTAGE SHARING'!F641</f>
        <v>0</v>
      </c>
      <c r="G680" s="374">
        <f>$B680*'PERCENTAGE SHARING'!G641</f>
        <v>0</v>
      </c>
      <c r="H680" s="374">
        <f>$B680*'PERCENTAGE SHARING'!H641</f>
        <v>0</v>
      </c>
      <c r="I680" s="374">
        <f>$B680*'PERCENTAGE SHARING'!I641</f>
        <v>0</v>
      </c>
      <c r="J680" s="374">
        <f>$B680*'PERCENTAGE SHARING'!J641</f>
        <v>0</v>
      </c>
      <c r="K680" s="374">
        <f>$B680*'PERCENTAGE SHARING'!K641</f>
        <v>0</v>
      </c>
      <c r="L680" s="374">
        <f>$B680*'PERCENTAGE SHARING'!L641</f>
        <v>0</v>
      </c>
      <c r="M680" s="374">
        <f>$B680*'PERCENTAGE SHARING'!M641</f>
        <v>0</v>
      </c>
      <c r="N680" s="374">
        <f>$B680*'PERCENTAGE SHARING'!N641</f>
        <v>0</v>
      </c>
      <c r="O680" s="375">
        <f>$B680*'PERCENTAGE SHARING'!O641</f>
        <v>0</v>
      </c>
      <c r="P680" s="375">
        <f>$B680*'PERCENTAGE SHARING'!P641</f>
        <v>0</v>
      </c>
      <c r="Q680" s="375">
        <f>$B680*'PERCENTAGE SHARING'!Q641</f>
        <v>0</v>
      </c>
      <c r="R680" s="375">
        <f>$B680*'PERCENTAGE SHARING'!R641</f>
        <v>0</v>
      </c>
      <c r="S680" s="134"/>
      <c r="T680" s="134"/>
      <c r="U680" s="134"/>
      <c r="V680" s="134"/>
      <c r="W680" s="134"/>
      <c r="X680" s="134"/>
      <c r="Y680" s="134"/>
    </row>
    <row r="681" ht="22.5" customHeight="1">
      <c r="A681" s="186" t="str">
        <f>'PROP DAILY PNL'!A848</f>
        <v/>
      </c>
      <c r="B681" s="381"/>
      <c r="C681" s="374">
        <f>$B681*'PERCENTAGE SHARING'!C642</f>
        <v>0</v>
      </c>
      <c r="D681" s="374">
        <f>$B681*'PERCENTAGE SHARING'!D642</f>
        <v>0</v>
      </c>
      <c r="E681" s="374">
        <f>$B681*'PERCENTAGE SHARING'!E642</f>
        <v>0</v>
      </c>
      <c r="F681" s="374">
        <f>$B681*'PERCENTAGE SHARING'!F642</f>
        <v>0</v>
      </c>
      <c r="G681" s="374">
        <f>$B681*'PERCENTAGE SHARING'!G642</f>
        <v>0</v>
      </c>
      <c r="H681" s="374">
        <f>$B681*'PERCENTAGE SHARING'!H642</f>
        <v>0</v>
      </c>
      <c r="I681" s="374">
        <f>$B681*'PERCENTAGE SHARING'!I642</f>
        <v>0</v>
      </c>
      <c r="J681" s="374">
        <f>$B681*'PERCENTAGE SHARING'!J642</f>
        <v>0</v>
      </c>
      <c r="K681" s="374">
        <f>$B681*'PERCENTAGE SHARING'!K642</f>
        <v>0</v>
      </c>
      <c r="L681" s="374">
        <f>$B681*'PERCENTAGE SHARING'!L642</f>
        <v>0</v>
      </c>
      <c r="M681" s="374">
        <f>$B681*'PERCENTAGE SHARING'!M642</f>
        <v>0</v>
      </c>
      <c r="N681" s="374">
        <f>$B681*'PERCENTAGE SHARING'!N642</f>
        <v>0</v>
      </c>
      <c r="O681" s="375">
        <f>$B681*'PERCENTAGE SHARING'!O642</f>
        <v>0</v>
      </c>
      <c r="P681" s="375">
        <f>$B681*'PERCENTAGE SHARING'!P642</f>
        <v>0</v>
      </c>
      <c r="Q681" s="375">
        <f>$B681*'PERCENTAGE SHARING'!Q642</f>
        <v>0</v>
      </c>
      <c r="R681" s="375">
        <f>$B681*'PERCENTAGE SHARING'!R642</f>
        <v>0</v>
      </c>
      <c r="S681" s="134"/>
      <c r="T681" s="134"/>
      <c r="U681" s="134"/>
      <c r="V681" s="134"/>
      <c r="W681" s="134"/>
      <c r="X681" s="134"/>
      <c r="Y681" s="134"/>
    </row>
    <row r="682" ht="22.5" customHeight="1">
      <c r="A682" s="186" t="str">
        <f>'PROP DAILY PNL'!A849</f>
        <v/>
      </c>
      <c r="B682" s="381"/>
      <c r="C682" s="374">
        <f>$B682*'PERCENTAGE SHARING'!C643</f>
        <v>0</v>
      </c>
      <c r="D682" s="374">
        <f>$B682*'PERCENTAGE SHARING'!D643</f>
        <v>0</v>
      </c>
      <c r="E682" s="374">
        <f>$B682*'PERCENTAGE SHARING'!E643</f>
        <v>0</v>
      </c>
      <c r="F682" s="374">
        <f>$B682*'PERCENTAGE SHARING'!F643</f>
        <v>0</v>
      </c>
      <c r="G682" s="374">
        <f>$B682*'PERCENTAGE SHARING'!G643</f>
        <v>0</v>
      </c>
      <c r="H682" s="374">
        <f>$B682*'PERCENTAGE SHARING'!H643</f>
        <v>0</v>
      </c>
      <c r="I682" s="374">
        <f>$B682*'PERCENTAGE SHARING'!I643</f>
        <v>0</v>
      </c>
      <c r="J682" s="374">
        <f>$B682*'PERCENTAGE SHARING'!J643</f>
        <v>0</v>
      </c>
      <c r="K682" s="374">
        <f>$B682*'PERCENTAGE SHARING'!K643</f>
        <v>0</v>
      </c>
      <c r="L682" s="374">
        <f>$B682*'PERCENTAGE SHARING'!L643</f>
        <v>0</v>
      </c>
      <c r="M682" s="374">
        <f>$B682*'PERCENTAGE SHARING'!M643</f>
        <v>0</v>
      </c>
      <c r="N682" s="374">
        <f>$B682*'PERCENTAGE SHARING'!N643</f>
        <v>0</v>
      </c>
      <c r="O682" s="375">
        <f>$B682*'PERCENTAGE SHARING'!O643</f>
        <v>0</v>
      </c>
      <c r="P682" s="375">
        <f>$B682*'PERCENTAGE SHARING'!P643</f>
        <v>0</v>
      </c>
      <c r="Q682" s="375">
        <f>$B682*'PERCENTAGE SHARING'!Q643</f>
        <v>0</v>
      </c>
      <c r="R682" s="375">
        <f>$B682*'PERCENTAGE SHARING'!R643</f>
        <v>0</v>
      </c>
      <c r="S682" s="134"/>
      <c r="T682" s="134"/>
      <c r="U682" s="134"/>
      <c r="V682" s="134"/>
      <c r="W682" s="134"/>
      <c r="X682" s="134"/>
      <c r="Y682" s="134"/>
    </row>
    <row r="683" ht="22.5" customHeight="1">
      <c r="A683" s="186" t="str">
        <f>'PROP DAILY PNL'!A850</f>
        <v/>
      </c>
      <c r="B683" s="381"/>
      <c r="C683" s="374">
        <f>$B683*'PERCENTAGE SHARING'!C644</f>
        <v>0</v>
      </c>
      <c r="D683" s="374">
        <f>$B683*'PERCENTAGE SHARING'!D644</f>
        <v>0</v>
      </c>
      <c r="E683" s="374">
        <f>$B683*'PERCENTAGE SHARING'!E644</f>
        <v>0</v>
      </c>
      <c r="F683" s="374">
        <f>$B683*'PERCENTAGE SHARING'!F644</f>
        <v>0</v>
      </c>
      <c r="G683" s="374">
        <f>$B683*'PERCENTAGE SHARING'!G644</f>
        <v>0</v>
      </c>
      <c r="H683" s="374">
        <f>$B683*'PERCENTAGE SHARING'!H644</f>
        <v>0</v>
      </c>
      <c r="I683" s="374">
        <f>$B683*'PERCENTAGE SHARING'!I644</f>
        <v>0</v>
      </c>
      <c r="J683" s="374">
        <f>$B683*'PERCENTAGE SHARING'!J644</f>
        <v>0</v>
      </c>
      <c r="K683" s="374">
        <f>$B683*'PERCENTAGE SHARING'!K644</f>
        <v>0</v>
      </c>
      <c r="L683" s="374">
        <f>$B683*'PERCENTAGE SHARING'!L644</f>
        <v>0</v>
      </c>
      <c r="M683" s="374">
        <f>$B683*'PERCENTAGE SHARING'!M644</f>
        <v>0</v>
      </c>
      <c r="N683" s="374">
        <f>$B683*'PERCENTAGE SHARING'!N644</f>
        <v>0</v>
      </c>
      <c r="O683" s="375">
        <f>$B683*'PERCENTAGE SHARING'!O644</f>
        <v>0</v>
      </c>
      <c r="P683" s="375">
        <f>$B683*'PERCENTAGE SHARING'!P644</f>
        <v>0</v>
      </c>
      <c r="Q683" s="375">
        <f>$B683*'PERCENTAGE SHARING'!Q644</f>
        <v>0</v>
      </c>
      <c r="R683" s="375">
        <f>$B683*'PERCENTAGE SHARING'!R644</f>
        <v>0</v>
      </c>
      <c r="S683" s="134"/>
      <c r="T683" s="134"/>
      <c r="U683" s="134"/>
      <c r="V683" s="134"/>
      <c r="W683" s="134"/>
      <c r="X683" s="134"/>
      <c r="Y683" s="134"/>
    </row>
    <row r="684" ht="22.5" customHeight="1">
      <c r="A684" s="186" t="str">
        <f>'PROP DAILY PNL'!A851</f>
        <v/>
      </c>
      <c r="B684" s="381"/>
      <c r="C684" s="374">
        <f>$B684*'PERCENTAGE SHARING'!C645</f>
        <v>0</v>
      </c>
      <c r="D684" s="374">
        <f>$B684*'PERCENTAGE SHARING'!D645</f>
        <v>0</v>
      </c>
      <c r="E684" s="374">
        <f>$B684*'PERCENTAGE SHARING'!E645</f>
        <v>0</v>
      </c>
      <c r="F684" s="374">
        <f>$B684*'PERCENTAGE SHARING'!F645</f>
        <v>0</v>
      </c>
      <c r="G684" s="374">
        <f>$B684*'PERCENTAGE SHARING'!G645</f>
        <v>0</v>
      </c>
      <c r="H684" s="374">
        <f>$B684*'PERCENTAGE SHARING'!H645</f>
        <v>0</v>
      </c>
      <c r="I684" s="374">
        <f>$B684*'PERCENTAGE SHARING'!I645</f>
        <v>0</v>
      </c>
      <c r="J684" s="374">
        <f>$B684*'PERCENTAGE SHARING'!J645</f>
        <v>0</v>
      </c>
      <c r="K684" s="374">
        <f>$B684*'PERCENTAGE SHARING'!K645</f>
        <v>0</v>
      </c>
      <c r="L684" s="374">
        <f>$B684*'PERCENTAGE SHARING'!L645</f>
        <v>0</v>
      </c>
      <c r="M684" s="374">
        <f>$B684*'PERCENTAGE SHARING'!M645</f>
        <v>0</v>
      </c>
      <c r="N684" s="374">
        <f>$B684*'PERCENTAGE SHARING'!N645</f>
        <v>0</v>
      </c>
      <c r="O684" s="375">
        <f>$B684*'PERCENTAGE SHARING'!O645</f>
        <v>0</v>
      </c>
      <c r="P684" s="375">
        <f>$B684*'PERCENTAGE SHARING'!P645</f>
        <v>0</v>
      </c>
      <c r="Q684" s="375">
        <f>$B684*'PERCENTAGE SHARING'!Q645</f>
        <v>0</v>
      </c>
      <c r="R684" s="375">
        <f>$B684*'PERCENTAGE SHARING'!R645</f>
        <v>0</v>
      </c>
      <c r="S684" s="134"/>
      <c r="T684" s="134"/>
      <c r="U684" s="134"/>
      <c r="V684" s="134"/>
      <c r="W684" s="134"/>
      <c r="X684" s="134"/>
      <c r="Y684" s="134"/>
    </row>
    <row r="685" ht="22.5" customHeight="1">
      <c r="A685" s="186" t="str">
        <f>'PROP DAILY PNL'!A852</f>
        <v/>
      </c>
      <c r="B685" s="381"/>
      <c r="C685" s="374">
        <f>$B685*'PERCENTAGE SHARING'!C646</f>
        <v>0</v>
      </c>
      <c r="D685" s="374">
        <f>$B685*'PERCENTAGE SHARING'!D646</f>
        <v>0</v>
      </c>
      <c r="E685" s="374">
        <f>$B685*'PERCENTAGE SHARING'!E646</f>
        <v>0</v>
      </c>
      <c r="F685" s="374">
        <f>$B685*'PERCENTAGE SHARING'!F646</f>
        <v>0</v>
      </c>
      <c r="G685" s="374">
        <f>$B685*'PERCENTAGE SHARING'!G646</f>
        <v>0</v>
      </c>
      <c r="H685" s="374">
        <f>$B685*'PERCENTAGE SHARING'!H646</f>
        <v>0</v>
      </c>
      <c r="I685" s="374">
        <f>$B685*'PERCENTAGE SHARING'!I646</f>
        <v>0</v>
      </c>
      <c r="J685" s="374">
        <f>$B685*'PERCENTAGE SHARING'!J646</f>
        <v>0</v>
      </c>
      <c r="K685" s="374">
        <f>$B685*'PERCENTAGE SHARING'!K646</f>
        <v>0</v>
      </c>
      <c r="L685" s="374">
        <f>$B685*'PERCENTAGE SHARING'!L646</f>
        <v>0</v>
      </c>
      <c r="M685" s="374">
        <f>$B685*'PERCENTAGE SHARING'!M646</f>
        <v>0</v>
      </c>
      <c r="N685" s="374">
        <f>$B685*'PERCENTAGE SHARING'!N646</f>
        <v>0</v>
      </c>
      <c r="O685" s="375">
        <f>$B685*'PERCENTAGE SHARING'!O646</f>
        <v>0</v>
      </c>
      <c r="P685" s="375">
        <f>$B685*'PERCENTAGE SHARING'!P646</f>
        <v>0</v>
      </c>
      <c r="Q685" s="375">
        <f>$B685*'PERCENTAGE SHARING'!Q646</f>
        <v>0</v>
      </c>
      <c r="R685" s="375">
        <f>$B685*'PERCENTAGE SHARING'!R646</f>
        <v>0</v>
      </c>
      <c r="S685" s="134"/>
      <c r="T685" s="134"/>
      <c r="U685" s="134"/>
      <c r="V685" s="134"/>
      <c r="W685" s="134"/>
      <c r="X685" s="134"/>
      <c r="Y685" s="134"/>
    </row>
    <row r="686" ht="22.5" customHeight="1">
      <c r="A686" s="186" t="str">
        <f>'PROP DAILY PNL'!A853</f>
        <v/>
      </c>
      <c r="B686" s="381"/>
      <c r="C686" s="374">
        <f>$B686*'PERCENTAGE SHARING'!C647</f>
        <v>0</v>
      </c>
      <c r="D686" s="374">
        <f>$B686*'PERCENTAGE SHARING'!D647</f>
        <v>0</v>
      </c>
      <c r="E686" s="374">
        <f>$B686*'PERCENTAGE SHARING'!E647</f>
        <v>0</v>
      </c>
      <c r="F686" s="374">
        <f>$B686*'PERCENTAGE SHARING'!F647</f>
        <v>0</v>
      </c>
      <c r="G686" s="374">
        <f>$B686*'PERCENTAGE SHARING'!G647</f>
        <v>0</v>
      </c>
      <c r="H686" s="374">
        <f>$B686*'PERCENTAGE SHARING'!H647</f>
        <v>0</v>
      </c>
      <c r="I686" s="374">
        <f>$B686*'PERCENTAGE SHARING'!I647</f>
        <v>0</v>
      </c>
      <c r="J686" s="374">
        <f>$B686*'PERCENTAGE SHARING'!J647</f>
        <v>0</v>
      </c>
      <c r="K686" s="374">
        <f>$B686*'PERCENTAGE SHARING'!K647</f>
        <v>0</v>
      </c>
      <c r="L686" s="374">
        <f>$B686*'PERCENTAGE SHARING'!L647</f>
        <v>0</v>
      </c>
      <c r="M686" s="374">
        <f>$B686*'PERCENTAGE SHARING'!M647</f>
        <v>0</v>
      </c>
      <c r="N686" s="374">
        <f>$B686*'PERCENTAGE SHARING'!N647</f>
        <v>0</v>
      </c>
      <c r="O686" s="375">
        <f>$B686*'PERCENTAGE SHARING'!O647</f>
        <v>0</v>
      </c>
      <c r="P686" s="375">
        <f>$B686*'PERCENTAGE SHARING'!P647</f>
        <v>0</v>
      </c>
      <c r="Q686" s="375">
        <f>$B686*'PERCENTAGE SHARING'!Q647</f>
        <v>0</v>
      </c>
      <c r="R686" s="375">
        <f>$B686*'PERCENTAGE SHARING'!R647</f>
        <v>0</v>
      </c>
      <c r="S686" s="134"/>
      <c r="T686" s="134"/>
      <c r="U686" s="134"/>
      <c r="V686" s="134"/>
      <c r="W686" s="134"/>
      <c r="X686" s="134"/>
      <c r="Y686" s="134"/>
    </row>
    <row r="687" ht="22.5" customHeight="1">
      <c r="A687" s="186" t="str">
        <f>'PROP DAILY PNL'!A854</f>
        <v/>
      </c>
      <c r="B687" s="381"/>
      <c r="C687" s="374">
        <f>$B687*'PERCENTAGE SHARING'!C648</f>
        <v>0</v>
      </c>
      <c r="D687" s="374">
        <f>$B687*'PERCENTAGE SHARING'!D648</f>
        <v>0</v>
      </c>
      <c r="E687" s="374">
        <f>$B687*'PERCENTAGE SHARING'!E648</f>
        <v>0</v>
      </c>
      <c r="F687" s="374">
        <f>$B687*'PERCENTAGE SHARING'!F648</f>
        <v>0</v>
      </c>
      <c r="G687" s="374">
        <f>$B687*'PERCENTAGE SHARING'!G648</f>
        <v>0</v>
      </c>
      <c r="H687" s="374">
        <f>$B687*'PERCENTAGE SHARING'!H648</f>
        <v>0</v>
      </c>
      <c r="I687" s="374">
        <f>$B687*'PERCENTAGE SHARING'!I648</f>
        <v>0</v>
      </c>
      <c r="J687" s="374">
        <f>$B687*'PERCENTAGE SHARING'!J648</f>
        <v>0</v>
      </c>
      <c r="K687" s="374">
        <f>$B687*'PERCENTAGE SHARING'!K648</f>
        <v>0</v>
      </c>
      <c r="L687" s="374">
        <f>$B687*'PERCENTAGE SHARING'!L648</f>
        <v>0</v>
      </c>
      <c r="M687" s="374">
        <f>$B687*'PERCENTAGE SHARING'!M648</f>
        <v>0</v>
      </c>
      <c r="N687" s="374">
        <f>$B687*'PERCENTAGE SHARING'!N648</f>
        <v>0</v>
      </c>
      <c r="O687" s="375">
        <f>$B687*'PERCENTAGE SHARING'!O648</f>
        <v>0</v>
      </c>
      <c r="P687" s="375">
        <f>$B687*'PERCENTAGE SHARING'!P648</f>
        <v>0</v>
      </c>
      <c r="Q687" s="375">
        <f>$B687*'PERCENTAGE SHARING'!Q648</f>
        <v>0</v>
      </c>
      <c r="R687" s="375">
        <f>$B687*'PERCENTAGE SHARING'!R648</f>
        <v>0</v>
      </c>
      <c r="S687" s="134"/>
      <c r="T687" s="134"/>
      <c r="U687" s="134"/>
      <c r="V687" s="134"/>
      <c r="W687" s="134"/>
      <c r="X687" s="134"/>
      <c r="Y687" s="134"/>
    </row>
    <row r="688" ht="22.5" customHeight="1">
      <c r="A688" s="186" t="str">
        <f>'PROP DAILY PNL'!A855</f>
        <v/>
      </c>
      <c r="B688" s="381"/>
      <c r="C688" s="374">
        <f>$B688*'PERCENTAGE SHARING'!C649</f>
        <v>0</v>
      </c>
      <c r="D688" s="374">
        <f>$B688*'PERCENTAGE SHARING'!D649</f>
        <v>0</v>
      </c>
      <c r="E688" s="374">
        <f>$B688*'PERCENTAGE SHARING'!E649</f>
        <v>0</v>
      </c>
      <c r="F688" s="374">
        <f>$B688*'PERCENTAGE SHARING'!F649</f>
        <v>0</v>
      </c>
      <c r="G688" s="374">
        <f>$B688*'PERCENTAGE SHARING'!G649</f>
        <v>0</v>
      </c>
      <c r="H688" s="374">
        <f>$B688*'PERCENTAGE SHARING'!H649</f>
        <v>0</v>
      </c>
      <c r="I688" s="374">
        <f>$B688*'PERCENTAGE SHARING'!I649</f>
        <v>0</v>
      </c>
      <c r="J688" s="374">
        <f>$B688*'PERCENTAGE SHARING'!J649</f>
        <v>0</v>
      </c>
      <c r="K688" s="374">
        <f>$B688*'PERCENTAGE SHARING'!K649</f>
        <v>0</v>
      </c>
      <c r="L688" s="374">
        <f>$B688*'PERCENTAGE SHARING'!L649</f>
        <v>0</v>
      </c>
      <c r="M688" s="374">
        <f>$B688*'PERCENTAGE SHARING'!M649</f>
        <v>0</v>
      </c>
      <c r="N688" s="374">
        <f>$B688*'PERCENTAGE SHARING'!N649</f>
        <v>0</v>
      </c>
      <c r="O688" s="375">
        <f>$B688*'PERCENTAGE SHARING'!O649</f>
        <v>0</v>
      </c>
      <c r="P688" s="375">
        <f>$B688*'PERCENTAGE SHARING'!P649</f>
        <v>0</v>
      </c>
      <c r="Q688" s="375">
        <f>$B688*'PERCENTAGE SHARING'!Q649</f>
        <v>0</v>
      </c>
      <c r="R688" s="375">
        <f>$B688*'PERCENTAGE SHARING'!R649</f>
        <v>0</v>
      </c>
      <c r="S688" s="134"/>
      <c r="T688" s="134"/>
      <c r="U688" s="134"/>
      <c r="V688" s="134"/>
      <c r="W688" s="134"/>
      <c r="X688" s="134"/>
      <c r="Y688" s="134"/>
    </row>
    <row r="689" ht="22.5" customHeight="1">
      <c r="A689" s="186" t="str">
        <f>'PROP DAILY PNL'!A856</f>
        <v/>
      </c>
      <c r="B689" s="381"/>
      <c r="C689" s="374">
        <f>$B689*'PERCENTAGE SHARING'!C650</f>
        <v>0</v>
      </c>
      <c r="D689" s="374">
        <f>$B689*'PERCENTAGE SHARING'!D650</f>
        <v>0</v>
      </c>
      <c r="E689" s="374">
        <f>$B689*'PERCENTAGE SHARING'!E650</f>
        <v>0</v>
      </c>
      <c r="F689" s="374">
        <f>$B689*'PERCENTAGE SHARING'!F650</f>
        <v>0</v>
      </c>
      <c r="G689" s="374">
        <f>$B689*'PERCENTAGE SHARING'!G650</f>
        <v>0</v>
      </c>
      <c r="H689" s="374">
        <f>$B689*'PERCENTAGE SHARING'!H650</f>
        <v>0</v>
      </c>
      <c r="I689" s="374">
        <f>$B689*'PERCENTAGE SHARING'!I650</f>
        <v>0</v>
      </c>
      <c r="J689" s="374">
        <f>$B689*'PERCENTAGE SHARING'!J650</f>
        <v>0</v>
      </c>
      <c r="K689" s="374">
        <f>$B689*'PERCENTAGE SHARING'!K650</f>
        <v>0</v>
      </c>
      <c r="L689" s="374">
        <f>$B689*'PERCENTAGE SHARING'!L650</f>
        <v>0</v>
      </c>
      <c r="M689" s="374">
        <f>$B689*'PERCENTAGE SHARING'!M650</f>
        <v>0</v>
      </c>
      <c r="N689" s="374">
        <f>$B689*'PERCENTAGE SHARING'!N650</f>
        <v>0</v>
      </c>
      <c r="O689" s="375">
        <f>$B689*'PERCENTAGE SHARING'!O650</f>
        <v>0</v>
      </c>
      <c r="P689" s="375">
        <f>$B689*'PERCENTAGE SHARING'!P650</f>
        <v>0</v>
      </c>
      <c r="Q689" s="375">
        <f>$B689*'PERCENTAGE SHARING'!Q650</f>
        <v>0</v>
      </c>
      <c r="R689" s="375">
        <f>$B689*'PERCENTAGE SHARING'!R650</f>
        <v>0</v>
      </c>
      <c r="S689" s="134"/>
      <c r="T689" s="134"/>
      <c r="U689" s="134"/>
      <c r="V689" s="134"/>
      <c r="W689" s="134"/>
      <c r="X689" s="134"/>
      <c r="Y689" s="134"/>
    </row>
    <row r="690" ht="22.5" customHeight="1">
      <c r="A690" s="186" t="str">
        <f>'PROP DAILY PNL'!A857</f>
        <v/>
      </c>
      <c r="B690" s="381"/>
      <c r="C690" s="374">
        <f>$B690*'PERCENTAGE SHARING'!C651</f>
        <v>0</v>
      </c>
      <c r="D690" s="374">
        <f>$B690*'PERCENTAGE SHARING'!D651</f>
        <v>0</v>
      </c>
      <c r="E690" s="374">
        <f>$B690*'PERCENTAGE SHARING'!E651</f>
        <v>0</v>
      </c>
      <c r="F690" s="374">
        <f>$B690*'PERCENTAGE SHARING'!F651</f>
        <v>0</v>
      </c>
      <c r="G690" s="374">
        <f>$B690*'PERCENTAGE SHARING'!G651</f>
        <v>0</v>
      </c>
      <c r="H690" s="374">
        <f>$B690*'PERCENTAGE SHARING'!H651</f>
        <v>0</v>
      </c>
      <c r="I690" s="374">
        <f>$B690*'PERCENTAGE SHARING'!I651</f>
        <v>0</v>
      </c>
      <c r="J690" s="374">
        <f>$B690*'PERCENTAGE SHARING'!J651</f>
        <v>0</v>
      </c>
      <c r="K690" s="374">
        <f>$B690*'PERCENTAGE SHARING'!K651</f>
        <v>0</v>
      </c>
      <c r="L690" s="374">
        <f>$B690*'PERCENTAGE SHARING'!L651</f>
        <v>0</v>
      </c>
      <c r="M690" s="374">
        <f>$B690*'PERCENTAGE SHARING'!M651</f>
        <v>0</v>
      </c>
      <c r="N690" s="374">
        <f>$B690*'PERCENTAGE SHARING'!N651</f>
        <v>0</v>
      </c>
      <c r="O690" s="375">
        <f>$B690*'PERCENTAGE SHARING'!O651</f>
        <v>0</v>
      </c>
      <c r="P690" s="375">
        <f>$B690*'PERCENTAGE SHARING'!P651</f>
        <v>0</v>
      </c>
      <c r="Q690" s="375">
        <f>$B690*'PERCENTAGE SHARING'!Q651</f>
        <v>0</v>
      </c>
      <c r="R690" s="375">
        <f>$B690*'PERCENTAGE SHARING'!R651</f>
        <v>0</v>
      </c>
      <c r="S690" s="134"/>
      <c r="T690" s="134"/>
      <c r="U690" s="134"/>
      <c r="V690" s="134"/>
      <c r="W690" s="134"/>
      <c r="X690" s="134"/>
      <c r="Y690" s="134"/>
    </row>
    <row r="691" ht="22.5" customHeight="1">
      <c r="A691" s="186" t="str">
        <f>'PROP DAILY PNL'!A858</f>
        <v/>
      </c>
      <c r="B691" s="381"/>
      <c r="C691" s="374">
        <f>$B691*'PERCENTAGE SHARING'!C652</f>
        <v>0</v>
      </c>
      <c r="D691" s="374">
        <f>$B691*'PERCENTAGE SHARING'!D652</f>
        <v>0</v>
      </c>
      <c r="E691" s="374">
        <f>$B691*'PERCENTAGE SHARING'!E652</f>
        <v>0</v>
      </c>
      <c r="F691" s="374">
        <f>$B691*'PERCENTAGE SHARING'!F652</f>
        <v>0</v>
      </c>
      <c r="G691" s="374">
        <f>$B691*'PERCENTAGE SHARING'!G652</f>
        <v>0</v>
      </c>
      <c r="H691" s="374">
        <f>$B691*'PERCENTAGE SHARING'!H652</f>
        <v>0</v>
      </c>
      <c r="I691" s="374">
        <f>$B691*'PERCENTAGE SHARING'!I652</f>
        <v>0</v>
      </c>
      <c r="J691" s="374">
        <f>$B691*'PERCENTAGE SHARING'!J652</f>
        <v>0</v>
      </c>
      <c r="K691" s="374">
        <f>$B691*'PERCENTAGE SHARING'!K652</f>
        <v>0</v>
      </c>
      <c r="L691" s="374">
        <f>$B691*'PERCENTAGE SHARING'!L652</f>
        <v>0</v>
      </c>
      <c r="M691" s="374">
        <f>$B691*'PERCENTAGE SHARING'!M652</f>
        <v>0</v>
      </c>
      <c r="N691" s="374">
        <f>$B691*'PERCENTAGE SHARING'!N652</f>
        <v>0</v>
      </c>
      <c r="O691" s="375">
        <f>$B691*'PERCENTAGE SHARING'!O652</f>
        <v>0</v>
      </c>
      <c r="P691" s="375">
        <f>$B691*'PERCENTAGE SHARING'!P652</f>
        <v>0</v>
      </c>
      <c r="Q691" s="375">
        <f>$B691*'PERCENTAGE SHARING'!Q652</f>
        <v>0</v>
      </c>
      <c r="R691" s="375">
        <f>$B691*'PERCENTAGE SHARING'!R652</f>
        <v>0</v>
      </c>
      <c r="S691" s="134"/>
      <c r="T691" s="134"/>
      <c r="U691" s="134"/>
      <c r="V691" s="134"/>
      <c r="W691" s="134"/>
      <c r="X691" s="134"/>
      <c r="Y691" s="134"/>
    </row>
    <row r="692" ht="22.5" customHeight="1">
      <c r="A692" s="186" t="str">
        <f>'PROP DAILY PNL'!A859</f>
        <v/>
      </c>
      <c r="B692" s="381"/>
      <c r="C692" s="374">
        <f>$B692*'PERCENTAGE SHARING'!C653</f>
        <v>0</v>
      </c>
      <c r="D692" s="374">
        <f>$B692*'PERCENTAGE SHARING'!D653</f>
        <v>0</v>
      </c>
      <c r="E692" s="374">
        <f>$B692*'PERCENTAGE SHARING'!E653</f>
        <v>0</v>
      </c>
      <c r="F692" s="374">
        <f>$B692*'PERCENTAGE SHARING'!F653</f>
        <v>0</v>
      </c>
      <c r="G692" s="374">
        <f>$B692*'PERCENTAGE SHARING'!G653</f>
        <v>0</v>
      </c>
      <c r="H692" s="374">
        <f>$B692*'PERCENTAGE SHARING'!H653</f>
        <v>0</v>
      </c>
      <c r="I692" s="374">
        <f>$B692*'PERCENTAGE SHARING'!I653</f>
        <v>0</v>
      </c>
      <c r="J692" s="374">
        <f>$B692*'PERCENTAGE SHARING'!J653</f>
        <v>0</v>
      </c>
      <c r="K692" s="374">
        <f>$B692*'PERCENTAGE SHARING'!K653</f>
        <v>0</v>
      </c>
      <c r="L692" s="374">
        <f>$B692*'PERCENTAGE SHARING'!L653</f>
        <v>0</v>
      </c>
      <c r="M692" s="374">
        <f>$B692*'PERCENTAGE SHARING'!M653</f>
        <v>0</v>
      </c>
      <c r="N692" s="374">
        <f>$B692*'PERCENTAGE SHARING'!N653</f>
        <v>0</v>
      </c>
      <c r="O692" s="375">
        <f>$B692*'PERCENTAGE SHARING'!O653</f>
        <v>0</v>
      </c>
      <c r="P692" s="375">
        <f>$B692*'PERCENTAGE SHARING'!P653</f>
        <v>0</v>
      </c>
      <c r="Q692" s="375">
        <f>$B692*'PERCENTAGE SHARING'!Q653</f>
        <v>0</v>
      </c>
      <c r="R692" s="375">
        <f>$B692*'PERCENTAGE SHARING'!R653</f>
        <v>0</v>
      </c>
      <c r="S692" s="134"/>
      <c r="T692" s="134"/>
      <c r="U692" s="134"/>
      <c r="V692" s="134"/>
      <c r="W692" s="134"/>
      <c r="X692" s="134"/>
      <c r="Y692" s="134"/>
    </row>
    <row r="693" ht="22.5" customHeight="1">
      <c r="A693" s="186" t="str">
        <f>'PROP DAILY PNL'!A860</f>
        <v/>
      </c>
      <c r="B693" s="381"/>
      <c r="C693" s="374">
        <f>$B693*'PERCENTAGE SHARING'!C654</f>
        <v>0</v>
      </c>
      <c r="D693" s="374">
        <f>$B693*'PERCENTAGE SHARING'!D654</f>
        <v>0</v>
      </c>
      <c r="E693" s="374">
        <f>$B693*'PERCENTAGE SHARING'!E654</f>
        <v>0</v>
      </c>
      <c r="F693" s="374">
        <f>$B693*'PERCENTAGE SHARING'!F654</f>
        <v>0</v>
      </c>
      <c r="G693" s="374">
        <f>$B693*'PERCENTAGE SHARING'!G654</f>
        <v>0</v>
      </c>
      <c r="H693" s="374">
        <f>$B693*'PERCENTAGE SHARING'!H654</f>
        <v>0</v>
      </c>
      <c r="I693" s="374">
        <f>$B693*'PERCENTAGE SHARING'!I654</f>
        <v>0</v>
      </c>
      <c r="J693" s="374">
        <f>$B693*'PERCENTAGE SHARING'!J654</f>
        <v>0</v>
      </c>
      <c r="K693" s="374">
        <f>$B693*'PERCENTAGE SHARING'!K654</f>
        <v>0</v>
      </c>
      <c r="L693" s="374">
        <f>$B693*'PERCENTAGE SHARING'!L654</f>
        <v>0</v>
      </c>
      <c r="M693" s="374">
        <f>$B693*'PERCENTAGE SHARING'!M654</f>
        <v>0</v>
      </c>
      <c r="N693" s="374">
        <f>$B693*'PERCENTAGE SHARING'!N654</f>
        <v>0</v>
      </c>
      <c r="O693" s="375">
        <f>$B693*'PERCENTAGE SHARING'!O654</f>
        <v>0</v>
      </c>
      <c r="P693" s="375">
        <f>$B693*'PERCENTAGE SHARING'!P654</f>
        <v>0</v>
      </c>
      <c r="Q693" s="375">
        <f>$B693*'PERCENTAGE SHARING'!Q654</f>
        <v>0</v>
      </c>
      <c r="R693" s="375">
        <f>$B693*'PERCENTAGE SHARING'!R654</f>
        <v>0</v>
      </c>
      <c r="S693" s="134"/>
      <c r="T693" s="134"/>
      <c r="U693" s="134"/>
      <c r="V693" s="134"/>
      <c r="W693" s="134"/>
      <c r="X693" s="134"/>
      <c r="Y693" s="134"/>
    </row>
    <row r="694" ht="22.5" customHeight="1">
      <c r="A694" s="186" t="str">
        <f>'PROP DAILY PNL'!A861</f>
        <v/>
      </c>
      <c r="B694" s="381"/>
      <c r="C694" s="374">
        <f>$B694*'PERCENTAGE SHARING'!C655</f>
        <v>0</v>
      </c>
      <c r="D694" s="374">
        <f>$B694*'PERCENTAGE SHARING'!D655</f>
        <v>0</v>
      </c>
      <c r="E694" s="374">
        <f>$B694*'PERCENTAGE SHARING'!E655</f>
        <v>0</v>
      </c>
      <c r="F694" s="374">
        <f>$B694*'PERCENTAGE SHARING'!F655</f>
        <v>0</v>
      </c>
      <c r="G694" s="374">
        <f>$B694*'PERCENTAGE SHARING'!G655</f>
        <v>0</v>
      </c>
      <c r="H694" s="374">
        <f>$B694*'PERCENTAGE SHARING'!H655</f>
        <v>0</v>
      </c>
      <c r="I694" s="374">
        <f>$B694*'PERCENTAGE SHARING'!I655</f>
        <v>0</v>
      </c>
      <c r="J694" s="374">
        <f>$B694*'PERCENTAGE SHARING'!J655</f>
        <v>0</v>
      </c>
      <c r="K694" s="374">
        <f>$B694*'PERCENTAGE SHARING'!K655</f>
        <v>0</v>
      </c>
      <c r="L694" s="374">
        <f>$B694*'PERCENTAGE SHARING'!L655</f>
        <v>0</v>
      </c>
      <c r="M694" s="374">
        <f>$B694*'PERCENTAGE SHARING'!M655</f>
        <v>0</v>
      </c>
      <c r="N694" s="374">
        <f>$B694*'PERCENTAGE SHARING'!N655</f>
        <v>0</v>
      </c>
      <c r="O694" s="375">
        <f>$B694*'PERCENTAGE SHARING'!O655</f>
        <v>0</v>
      </c>
      <c r="P694" s="375">
        <f>$B694*'PERCENTAGE SHARING'!P655</f>
        <v>0</v>
      </c>
      <c r="Q694" s="375">
        <f>$B694*'PERCENTAGE SHARING'!Q655</f>
        <v>0</v>
      </c>
      <c r="R694" s="375">
        <f>$B694*'PERCENTAGE SHARING'!R655</f>
        <v>0</v>
      </c>
      <c r="S694" s="134"/>
      <c r="T694" s="134"/>
      <c r="U694" s="134"/>
      <c r="V694" s="134"/>
      <c r="W694" s="134"/>
      <c r="X694" s="134"/>
      <c r="Y694" s="134"/>
    </row>
    <row r="695" ht="22.5" customHeight="1">
      <c r="A695" s="186" t="str">
        <f>'PROP DAILY PNL'!A862</f>
        <v/>
      </c>
      <c r="B695" s="381"/>
      <c r="C695" s="374">
        <f>$B695*'PERCENTAGE SHARING'!C656</f>
        <v>0</v>
      </c>
      <c r="D695" s="374">
        <f>$B695*'PERCENTAGE SHARING'!D656</f>
        <v>0</v>
      </c>
      <c r="E695" s="374">
        <f>$B695*'PERCENTAGE SHARING'!E656</f>
        <v>0</v>
      </c>
      <c r="F695" s="374">
        <f>$B695*'PERCENTAGE SHARING'!F656</f>
        <v>0</v>
      </c>
      <c r="G695" s="374">
        <f>$B695*'PERCENTAGE SHARING'!G656</f>
        <v>0</v>
      </c>
      <c r="H695" s="374">
        <f>$B695*'PERCENTAGE SHARING'!H656</f>
        <v>0</v>
      </c>
      <c r="I695" s="374">
        <f>$B695*'PERCENTAGE SHARING'!I656</f>
        <v>0</v>
      </c>
      <c r="J695" s="374">
        <f>$B695*'PERCENTAGE SHARING'!J656</f>
        <v>0</v>
      </c>
      <c r="K695" s="374">
        <f>$B695*'PERCENTAGE SHARING'!K656</f>
        <v>0</v>
      </c>
      <c r="L695" s="374">
        <f>$B695*'PERCENTAGE SHARING'!L656</f>
        <v>0</v>
      </c>
      <c r="M695" s="374">
        <f>$B695*'PERCENTAGE SHARING'!M656</f>
        <v>0</v>
      </c>
      <c r="N695" s="374">
        <f>$B695*'PERCENTAGE SHARING'!N656</f>
        <v>0</v>
      </c>
      <c r="O695" s="375">
        <f>$B695*'PERCENTAGE SHARING'!O656</f>
        <v>0</v>
      </c>
      <c r="P695" s="375">
        <f>$B695*'PERCENTAGE SHARING'!P656</f>
        <v>0</v>
      </c>
      <c r="Q695" s="375">
        <f>$B695*'PERCENTAGE SHARING'!Q656</f>
        <v>0</v>
      </c>
      <c r="R695" s="375">
        <f>$B695*'PERCENTAGE SHARING'!R656</f>
        <v>0</v>
      </c>
      <c r="S695" s="134"/>
      <c r="T695" s="134"/>
      <c r="U695" s="134"/>
      <c r="V695" s="134"/>
      <c r="W695" s="134"/>
      <c r="X695" s="134"/>
      <c r="Y695" s="134"/>
    </row>
    <row r="696" ht="22.5" customHeight="1">
      <c r="A696" s="186" t="str">
        <f>'PROP DAILY PNL'!A863</f>
        <v/>
      </c>
      <c r="B696" s="381"/>
      <c r="C696" s="374">
        <f>$B696*'PERCENTAGE SHARING'!C657</f>
        <v>0</v>
      </c>
      <c r="D696" s="374">
        <f>$B696*'PERCENTAGE SHARING'!D657</f>
        <v>0</v>
      </c>
      <c r="E696" s="374">
        <f>$B696*'PERCENTAGE SHARING'!E657</f>
        <v>0</v>
      </c>
      <c r="F696" s="374">
        <f>$B696*'PERCENTAGE SHARING'!F657</f>
        <v>0</v>
      </c>
      <c r="G696" s="374">
        <f>$B696*'PERCENTAGE SHARING'!G657</f>
        <v>0</v>
      </c>
      <c r="H696" s="374">
        <f>$B696*'PERCENTAGE SHARING'!H657</f>
        <v>0</v>
      </c>
      <c r="I696" s="374">
        <f>$B696*'PERCENTAGE SHARING'!I657</f>
        <v>0</v>
      </c>
      <c r="J696" s="374">
        <f>$B696*'PERCENTAGE SHARING'!J657</f>
        <v>0</v>
      </c>
      <c r="K696" s="374">
        <f>$B696*'PERCENTAGE SHARING'!K657</f>
        <v>0</v>
      </c>
      <c r="L696" s="374">
        <f>$B696*'PERCENTAGE SHARING'!L657</f>
        <v>0</v>
      </c>
      <c r="M696" s="374">
        <f>$B696*'PERCENTAGE SHARING'!M657</f>
        <v>0</v>
      </c>
      <c r="N696" s="374">
        <f>$B696*'PERCENTAGE SHARING'!N657</f>
        <v>0</v>
      </c>
      <c r="O696" s="375">
        <f>$B696*'PERCENTAGE SHARING'!O657</f>
        <v>0</v>
      </c>
      <c r="P696" s="375">
        <f>$B696*'PERCENTAGE SHARING'!P657</f>
        <v>0</v>
      </c>
      <c r="Q696" s="375">
        <f>$B696*'PERCENTAGE SHARING'!Q657</f>
        <v>0</v>
      </c>
      <c r="R696" s="375">
        <f>$B696*'PERCENTAGE SHARING'!R657</f>
        <v>0</v>
      </c>
      <c r="S696" s="134"/>
      <c r="T696" s="134"/>
      <c r="U696" s="134"/>
      <c r="V696" s="134"/>
      <c r="W696" s="134"/>
      <c r="X696" s="134"/>
      <c r="Y696" s="134"/>
    </row>
    <row r="697" ht="22.5" customHeight="1">
      <c r="A697" s="186" t="str">
        <f>'PROP DAILY PNL'!A864</f>
        <v/>
      </c>
      <c r="B697" s="381"/>
      <c r="C697" s="374">
        <f>$B697*'PERCENTAGE SHARING'!C658</f>
        <v>0</v>
      </c>
      <c r="D697" s="374">
        <f>$B697*'PERCENTAGE SHARING'!D658</f>
        <v>0</v>
      </c>
      <c r="E697" s="374">
        <f>$B697*'PERCENTAGE SHARING'!E658</f>
        <v>0</v>
      </c>
      <c r="F697" s="374">
        <f>$B697*'PERCENTAGE SHARING'!F658</f>
        <v>0</v>
      </c>
      <c r="G697" s="374">
        <f>$B697*'PERCENTAGE SHARING'!G658</f>
        <v>0</v>
      </c>
      <c r="H697" s="374">
        <f>$B697*'PERCENTAGE SHARING'!H658</f>
        <v>0</v>
      </c>
      <c r="I697" s="374">
        <f>$B697*'PERCENTAGE SHARING'!I658</f>
        <v>0</v>
      </c>
      <c r="J697" s="374">
        <f>$B697*'PERCENTAGE SHARING'!J658</f>
        <v>0</v>
      </c>
      <c r="K697" s="374">
        <f>$B697*'PERCENTAGE SHARING'!K658</f>
        <v>0</v>
      </c>
      <c r="L697" s="374">
        <f>$B697*'PERCENTAGE SHARING'!L658</f>
        <v>0</v>
      </c>
      <c r="M697" s="374">
        <f>$B697*'PERCENTAGE SHARING'!M658</f>
        <v>0</v>
      </c>
      <c r="N697" s="374">
        <f>$B697*'PERCENTAGE SHARING'!N658</f>
        <v>0</v>
      </c>
      <c r="O697" s="375">
        <f>$B697*'PERCENTAGE SHARING'!O658</f>
        <v>0</v>
      </c>
      <c r="P697" s="375">
        <f>$B697*'PERCENTAGE SHARING'!P658</f>
        <v>0</v>
      </c>
      <c r="Q697" s="375">
        <f>$B697*'PERCENTAGE SHARING'!Q658</f>
        <v>0</v>
      </c>
      <c r="R697" s="375">
        <f>$B697*'PERCENTAGE SHARING'!R658</f>
        <v>0</v>
      </c>
      <c r="S697" s="134"/>
      <c r="T697" s="134"/>
      <c r="U697" s="134"/>
      <c r="V697" s="134"/>
      <c r="W697" s="134"/>
      <c r="X697" s="134"/>
      <c r="Y697" s="134"/>
    </row>
    <row r="698" ht="22.5" customHeight="1">
      <c r="A698" s="186" t="str">
        <f>'PROP DAILY PNL'!A865</f>
        <v/>
      </c>
      <c r="B698" s="381"/>
      <c r="C698" s="374">
        <f>$B698*'PERCENTAGE SHARING'!C659</f>
        <v>0</v>
      </c>
      <c r="D698" s="374">
        <f>$B698*'PERCENTAGE SHARING'!D659</f>
        <v>0</v>
      </c>
      <c r="E698" s="374">
        <f>$B698*'PERCENTAGE SHARING'!E659</f>
        <v>0</v>
      </c>
      <c r="F698" s="374">
        <f>$B698*'PERCENTAGE SHARING'!F659</f>
        <v>0</v>
      </c>
      <c r="G698" s="374">
        <f>$B698*'PERCENTAGE SHARING'!G659</f>
        <v>0</v>
      </c>
      <c r="H698" s="374">
        <f>$B698*'PERCENTAGE SHARING'!H659</f>
        <v>0</v>
      </c>
      <c r="I698" s="374">
        <f>$B698*'PERCENTAGE SHARING'!I659</f>
        <v>0</v>
      </c>
      <c r="J698" s="374">
        <f>$B698*'PERCENTAGE SHARING'!J659</f>
        <v>0</v>
      </c>
      <c r="K698" s="374">
        <f>$B698*'PERCENTAGE SHARING'!K659</f>
        <v>0</v>
      </c>
      <c r="L698" s="374">
        <f>$B698*'PERCENTAGE SHARING'!L659</f>
        <v>0</v>
      </c>
      <c r="M698" s="374">
        <f>$B698*'PERCENTAGE SHARING'!M659</f>
        <v>0</v>
      </c>
      <c r="N698" s="374">
        <f>$B698*'PERCENTAGE SHARING'!N659</f>
        <v>0</v>
      </c>
      <c r="O698" s="375">
        <f>$B698*'PERCENTAGE SHARING'!O659</f>
        <v>0</v>
      </c>
      <c r="P698" s="375">
        <f>$B698*'PERCENTAGE SHARING'!P659</f>
        <v>0</v>
      </c>
      <c r="Q698" s="375">
        <f>$B698*'PERCENTAGE SHARING'!Q659</f>
        <v>0</v>
      </c>
      <c r="R698" s="375">
        <f>$B698*'PERCENTAGE SHARING'!R659</f>
        <v>0</v>
      </c>
      <c r="S698" s="134"/>
      <c r="T698" s="134"/>
      <c r="U698" s="134"/>
      <c r="V698" s="134"/>
      <c r="W698" s="134"/>
      <c r="X698" s="134"/>
      <c r="Y698" s="134"/>
    </row>
    <row r="699" ht="22.5" customHeight="1">
      <c r="A699" s="186" t="str">
        <f>'PROP DAILY PNL'!A866</f>
        <v/>
      </c>
      <c r="B699" s="381"/>
      <c r="C699" s="374">
        <f>$B699*'PERCENTAGE SHARING'!C660</f>
        <v>0</v>
      </c>
      <c r="D699" s="374">
        <f>$B699*'PERCENTAGE SHARING'!D660</f>
        <v>0</v>
      </c>
      <c r="E699" s="374">
        <f>$B699*'PERCENTAGE SHARING'!E660</f>
        <v>0</v>
      </c>
      <c r="F699" s="374">
        <f>$B699*'PERCENTAGE SHARING'!F660</f>
        <v>0</v>
      </c>
      <c r="G699" s="374">
        <f>$B699*'PERCENTAGE SHARING'!G660</f>
        <v>0</v>
      </c>
      <c r="H699" s="374">
        <f>$B699*'PERCENTAGE SHARING'!H660</f>
        <v>0</v>
      </c>
      <c r="I699" s="374">
        <f>$B699*'PERCENTAGE SHARING'!I660</f>
        <v>0</v>
      </c>
      <c r="J699" s="374">
        <f>$B699*'PERCENTAGE SHARING'!J660</f>
        <v>0</v>
      </c>
      <c r="K699" s="374">
        <f>$B699*'PERCENTAGE SHARING'!K660</f>
        <v>0</v>
      </c>
      <c r="L699" s="374">
        <f>$B699*'PERCENTAGE SHARING'!L660</f>
        <v>0</v>
      </c>
      <c r="M699" s="374">
        <f>$B699*'PERCENTAGE SHARING'!M660</f>
        <v>0</v>
      </c>
      <c r="N699" s="374">
        <f>$B699*'PERCENTAGE SHARING'!N660</f>
        <v>0</v>
      </c>
      <c r="O699" s="375">
        <f>$B699*'PERCENTAGE SHARING'!O660</f>
        <v>0</v>
      </c>
      <c r="P699" s="375">
        <f>$B699*'PERCENTAGE SHARING'!P660</f>
        <v>0</v>
      </c>
      <c r="Q699" s="375">
        <f>$B699*'PERCENTAGE SHARING'!Q660</f>
        <v>0</v>
      </c>
      <c r="R699" s="375">
        <f>$B699*'PERCENTAGE SHARING'!R660</f>
        <v>0</v>
      </c>
      <c r="S699" s="134"/>
      <c r="T699" s="134"/>
      <c r="U699" s="134"/>
      <c r="V699" s="134"/>
      <c r="W699" s="134"/>
      <c r="X699" s="134"/>
      <c r="Y699" s="134"/>
    </row>
    <row r="700" ht="22.5" customHeight="1">
      <c r="A700" s="186" t="str">
        <f>'PROP DAILY PNL'!A867</f>
        <v/>
      </c>
      <c r="B700" s="381"/>
      <c r="C700" s="374">
        <f>$B700*'PERCENTAGE SHARING'!C661</f>
        <v>0</v>
      </c>
      <c r="D700" s="374">
        <f>$B700*'PERCENTAGE SHARING'!D661</f>
        <v>0</v>
      </c>
      <c r="E700" s="374">
        <f>$B700*'PERCENTAGE SHARING'!E661</f>
        <v>0</v>
      </c>
      <c r="F700" s="374">
        <f>$B700*'PERCENTAGE SHARING'!F661</f>
        <v>0</v>
      </c>
      <c r="G700" s="374">
        <f>$B700*'PERCENTAGE SHARING'!G661</f>
        <v>0</v>
      </c>
      <c r="H700" s="374">
        <f>$B700*'PERCENTAGE SHARING'!H661</f>
        <v>0</v>
      </c>
      <c r="I700" s="374">
        <f>$B700*'PERCENTAGE SHARING'!I661</f>
        <v>0</v>
      </c>
      <c r="J700" s="374">
        <f>$B700*'PERCENTAGE SHARING'!J661</f>
        <v>0</v>
      </c>
      <c r="K700" s="374">
        <f>$B700*'PERCENTAGE SHARING'!K661</f>
        <v>0</v>
      </c>
      <c r="L700" s="374">
        <f>$B700*'PERCENTAGE SHARING'!L661</f>
        <v>0</v>
      </c>
      <c r="M700" s="374">
        <f>$B700*'PERCENTAGE SHARING'!M661</f>
        <v>0</v>
      </c>
      <c r="N700" s="374">
        <f>$B700*'PERCENTAGE SHARING'!N661</f>
        <v>0</v>
      </c>
      <c r="O700" s="375">
        <f>$B700*'PERCENTAGE SHARING'!O661</f>
        <v>0</v>
      </c>
      <c r="P700" s="375">
        <f>$B700*'PERCENTAGE SHARING'!P661</f>
        <v>0</v>
      </c>
      <c r="Q700" s="375">
        <f>$B700*'PERCENTAGE SHARING'!Q661</f>
        <v>0</v>
      </c>
      <c r="R700" s="375">
        <f>$B700*'PERCENTAGE SHARING'!R661</f>
        <v>0</v>
      </c>
      <c r="S700" s="134"/>
      <c r="T700" s="134"/>
      <c r="U700" s="134"/>
      <c r="V700" s="134"/>
      <c r="W700" s="134"/>
      <c r="X700" s="134"/>
      <c r="Y700" s="134"/>
    </row>
    <row r="701" ht="22.5" customHeight="1">
      <c r="A701" s="186" t="str">
        <f>'PROP DAILY PNL'!A868</f>
        <v/>
      </c>
      <c r="B701" s="381"/>
      <c r="C701" s="374">
        <f>$B701*'PERCENTAGE SHARING'!C662</f>
        <v>0</v>
      </c>
      <c r="D701" s="374">
        <f>$B701*'PERCENTAGE SHARING'!D662</f>
        <v>0</v>
      </c>
      <c r="E701" s="374">
        <f>$B701*'PERCENTAGE SHARING'!E662</f>
        <v>0</v>
      </c>
      <c r="F701" s="374">
        <f>$B701*'PERCENTAGE SHARING'!F662</f>
        <v>0</v>
      </c>
      <c r="G701" s="374">
        <f>$B701*'PERCENTAGE SHARING'!G662</f>
        <v>0</v>
      </c>
      <c r="H701" s="374">
        <f>$B701*'PERCENTAGE SHARING'!H662</f>
        <v>0</v>
      </c>
      <c r="I701" s="374">
        <f>$B701*'PERCENTAGE SHARING'!I662</f>
        <v>0</v>
      </c>
      <c r="J701" s="374">
        <f>$B701*'PERCENTAGE SHARING'!J662</f>
        <v>0</v>
      </c>
      <c r="K701" s="374">
        <f>$B701*'PERCENTAGE SHARING'!K662</f>
        <v>0</v>
      </c>
      <c r="L701" s="374">
        <f>$B701*'PERCENTAGE SHARING'!L662</f>
        <v>0</v>
      </c>
      <c r="M701" s="374">
        <f>$B701*'PERCENTAGE SHARING'!M662</f>
        <v>0</v>
      </c>
      <c r="N701" s="374">
        <f>$B701*'PERCENTAGE SHARING'!N662</f>
        <v>0</v>
      </c>
      <c r="O701" s="375">
        <f>$B701*'PERCENTAGE SHARING'!O662</f>
        <v>0</v>
      </c>
      <c r="P701" s="375">
        <f>$B701*'PERCENTAGE SHARING'!P662</f>
        <v>0</v>
      </c>
      <c r="Q701" s="375">
        <f>$B701*'PERCENTAGE SHARING'!Q662</f>
        <v>0</v>
      </c>
      <c r="R701" s="375">
        <f>$B701*'PERCENTAGE SHARING'!R662</f>
        <v>0</v>
      </c>
      <c r="S701" s="134"/>
      <c r="T701" s="134"/>
      <c r="U701" s="134"/>
      <c r="V701" s="134"/>
      <c r="W701" s="134"/>
      <c r="X701" s="134"/>
      <c r="Y701" s="134"/>
    </row>
    <row r="702" ht="22.5" customHeight="1">
      <c r="A702" s="186" t="str">
        <f>'PROP DAILY PNL'!A869</f>
        <v/>
      </c>
      <c r="B702" s="381"/>
      <c r="C702" s="374">
        <f>$B702*'PERCENTAGE SHARING'!C663</f>
        <v>0</v>
      </c>
      <c r="D702" s="374">
        <f>$B702*'PERCENTAGE SHARING'!D663</f>
        <v>0</v>
      </c>
      <c r="E702" s="374">
        <f>$B702*'PERCENTAGE SHARING'!E663</f>
        <v>0</v>
      </c>
      <c r="F702" s="374">
        <f>$B702*'PERCENTAGE SHARING'!F663</f>
        <v>0</v>
      </c>
      <c r="G702" s="374">
        <f>$B702*'PERCENTAGE SHARING'!G663</f>
        <v>0</v>
      </c>
      <c r="H702" s="374">
        <f>$B702*'PERCENTAGE SHARING'!H663</f>
        <v>0</v>
      </c>
      <c r="I702" s="374">
        <f>$B702*'PERCENTAGE SHARING'!I663</f>
        <v>0</v>
      </c>
      <c r="J702" s="374">
        <f>$B702*'PERCENTAGE SHARING'!J663</f>
        <v>0</v>
      </c>
      <c r="K702" s="374">
        <f>$B702*'PERCENTAGE SHARING'!K663</f>
        <v>0</v>
      </c>
      <c r="L702" s="374">
        <f>$B702*'PERCENTAGE SHARING'!L663</f>
        <v>0</v>
      </c>
      <c r="M702" s="374">
        <f>$B702*'PERCENTAGE SHARING'!M663</f>
        <v>0</v>
      </c>
      <c r="N702" s="374">
        <f>$B702*'PERCENTAGE SHARING'!N663</f>
        <v>0</v>
      </c>
      <c r="O702" s="375">
        <f>$B702*'PERCENTAGE SHARING'!O663</f>
        <v>0</v>
      </c>
      <c r="P702" s="375">
        <f>$B702*'PERCENTAGE SHARING'!P663</f>
        <v>0</v>
      </c>
      <c r="Q702" s="375">
        <f>$B702*'PERCENTAGE SHARING'!Q663</f>
        <v>0</v>
      </c>
      <c r="R702" s="375">
        <f>$B702*'PERCENTAGE SHARING'!R663</f>
        <v>0</v>
      </c>
      <c r="S702" s="134"/>
      <c r="T702" s="134"/>
      <c r="U702" s="134"/>
      <c r="V702" s="134"/>
      <c r="W702" s="134"/>
      <c r="X702" s="134"/>
      <c r="Y702" s="134"/>
    </row>
    <row r="703" ht="22.5" customHeight="1">
      <c r="A703" s="186" t="str">
        <f>'PROP DAILY PNL'!A870</f>
        <v/>
      </c>
      <c r="B703" s="381"/>
      <c r="C703" s="374">
        <f>$B703*'PERCENTAGE SHARING'!C664</f>
        <v>0</v>
      </c>
      <c r="D703" s="374">
        <f>$B703*'PERCENTAGE SHARING'!D664</f>
        <v>0</v>
      </c>
      <c r="E703" s="374">
        <f>$B703*'PERCENTAGE SHARING'!E664</f>
        <v>0</v>
      </c>
      <c r="F703" s="374">
        <f>$B703*'PERCENTAGE SHARING'!F664</f>
        <v>0</v>
      </c>
      <c r="G703" s="374">
        <f>$B703*'PERCENTAGE SHARING'!G664</f>
        <v>0</v>
      </c>
      <c r="H703" s="374">
        <f>$B703*'PERCENTAGE SHARING'!H664</f>
        <v>0</v>
      </c>
      <c r="I703" s="374">
        <f>$B703*'PERCENTAGE SHARING'!I664</f>
        <v>0</v>
      </c>
      <c r="J703" s="374">
        <f>$B703*'PERCENTAGE SHARING'!J664</f>
        <v>0</v>
      </c>
      <c r="K703" s="374">
        <f>$B703*'PERCENTAGE SHARING'!K664</f>
        <v>0</v>
      </c>
      <c r="L703" s="374">
        <f>$B703*'PERCENTAGE SHARING'!L664</f>
        <v>0</v>
      </c>
      <c r="M703" s="374">
        <f>$B703*'PERCENTAGE SHARING'!M664</f>
        <v>0</v>
      </c>
      <c r="N703" s="374">
        <f>$B703*'PERCENTAGE SHARING'!N664</f>
        <v>0</v>
      </c>
      <c r="O703" s="375">
        <f>$B703*'PERCENTAGE SHARING'!O664</f>
        <v>0</v>
      </c>
      <c r="P703" s="375">
        <f>$B703*'PERCENTAGE SHARING'!P664</f>
        <v>0</v>
      </c>
      <c r="Q703" s="375">
        <f>$B703*'PERCENTAGE SHARING'!Q664</f>
        <v>0</v>
      </c>
      <c r="R703" s="375">
        <f>$B703*'PERCENTAGE SHARING'!R664</f>
        <v>0</v>
      </c>
      <c r="S703" s="134"/>
      <c r="T703" s="134"/>
      <c r="U703" s="134"/>
      <c r="V703" s="134"/>
      <c r="W703" s="134"/>
      <c r="X703" s="134"/>
      <c r="Y703" s="134"/>
    </row>
    <row r="704" ht="22.5" customHeight="1">
      <c r="A704" s="186" t="str">
        <f>'PROP DAILY PNL'!A871</f>
        <v/>
      </c>
      <c r="B704" s="381"/>
      <c r="C704" s="374">
        <f>$B704*'PERCENTAGE SHARING'!C665</f>
        <v>0</v>
      </c>
      <c r="D704" s="374">
        <f>$B704*'PERCENTAGE SHARING'!D665</f>
        <v>0</v>
      </c>
      <c r="E704" s="374">
        <f>$B704*'PERCENTAGE SHARING'!E665</f>
        <v>0</v>
      </c>
      <c r="F704" s="374">
        <f>$B704*'PERCENTAGE SHARING'!F665</f>
        <v>0</v>
      </c>
      <c r="G704" s="374">
        <f>$B704*'PERCENTAGE SHARING'!G665</f>
        <v>0</v>
      </c>
      <c r="H704" s="374">
        <f>$B704*'PERCENTAGE SHARING'!H665</f>
        <v>0</v>
      </c>
      <c r="I704" s="374">
        <f>$B704*'PERCENTAGE SHARING'!I665</f>
        <v>0</v>
      </c>
      <c r="J704" s="374">
        <f>$B704*'PERCENTAGE SHARING'!J665</f>
        <v>0</v>
      </c>
      <c r="K704" s="374">
        <f>$B704*'PERCENTAGE SHARING'!K665</f>
        <v>0</v>
      </c>
      <c r="L704" s="374">
        <f>$B704*'PERCENTAGE SHARING'!L665</f>
        <v>0</v>
      </c>
      <c r="M704" s="374">
        <f>$B704*'PERCENTAGE SHARING'!M665</f>
        <v>0</v>
      </c>
      <c r="N704" s="374">
        <f>$B704*'PERCENTAGE SHARING'!N665</f>
        <v>0</v>
      </c>
      <c r="O704" s="375">
        <f>$B704*'PERCENTAGE SHARING'!O665</f>
        <v>0</v>
      </c>
      <c r="P704" s="375">
        <f>$B704*'PERCENTAGE SHARING'!P665</f>
        <v>0</v>
      </c>
      <c r="Q704" s="375">
        <f>$B704*'PERCENTAGE SHARING'!Q665</f>
        <v>0</v>
      </c>
      <c r="R704" s="375">
        <f>$B704*'PERCENTAGE SHARING'!R665</f>
        <v>0</v>
      </c>
      <c r="S704" s="134"/>
      <c r="T704" s="134"/>
      <c r="U704" s="134"/>
      <c r="V704" s="134"/>
      <c r="W704" s="134"/>
      <c r="X704" s="134"/>
      <c r="Y704" s="134"/>
    </row>
    <row r="705" ht="22.5" customHeight="1">
      <c r="A705" s="186" t="str">
        <f>'PROP DAILY PNL'!A872</f>
        <v/>
      </c>
      <c r="B705" s="381"/>
      <c r="C705" s="374">
        <f>$B705*'PERCENTAGE SHARING'!C666</f>
        <v>0</v>
      </c>
      <c r="D705" s="374">
        <f>$B705*'PERCENTAGE SHARING'!D666</f>
        <v>0</v>
      </c>
      <c r="E705" s="374">
        <f>$B705*'PERCENTAGE SHARING'!E666</f>
        <v>0</v>
      </c>
      <c r="F705" s="374">
        <f>$B705*'PERCENTAGE SHARING'!F666</f>
        <v>0</v>
      </c>
      <c r="G705" s="374">
        <f>$B705*'PERCENTAGE SHARING'!G666</f>
        <v>0</v>
      </c>
      <c r="H705" s="374">
        <f>$B705*'PERCENTAGE SHARING'!H666</f>
        <v>0</v>
      </c>
      <c r="I705" s="374">
        <f>$B705*'PERCENTAGE SHARING'!I666</f>
        <v>0</v>
      </c>
      <c r="J705" s="374">
        <f>$B705*'PERCENTAGE SHARING'!J666</f>
        <v>0</v>
      </c>
      <c r="K705" s="374">
        <f>$B705*'PERCENTAGE SHARING'!K666</f>
        <v>0</v>
      </c>
      <c r="L705" s="374">
        <f>$B705*'PERCENTAGE SHARING'!L666</f>
        <v>0</v>
      </c>
      <c r="M705" s="374">
        <f>$B705*'PERCENTAGE SHARING'!M666</f>
        <v>0</v>
      </c>
      <c r="N705" s="374">
        <f>$B705*'PERCENTAGE SHARING'!N666</f>
        <v>0</v>
      </c>
      <c r="O705" s="375">
        <f>$B705*'PERCENTAGE SHARING'!O666</f>
        <v>0</v>
      </c>
      <c r="P705" s="375">
        <f>$B705*'PERCENTAGE SHARING'!P666</f>
        <v>0</v>
      </c>
      <c r="Q705" s="375">
        <f>$B705*'PERCENTAGE SHARING'!Q666</f>
        <v>0</v>
      </c>
      <c r="R705" s="375">
        <f>$B705*'PERCENTAGE SHARING'!R666</f>
        <v>0</v>
      </c>
      <c r="S705" s="134"/>
      <c r="T705" s="134"/>
      <c r="U705" s="134"/>
      <c r="V705" s="134"/>
      <c r="W705" s="134"/>
      <c r="X705" s="134"/>
      <c r="Y705" s="134"/>
    </row>
    <row r="706" ht="22.5" customHeight="1">
      <c r="A706" s="186" t="str">
        <f>'PROP DAILY PNL'!A873</f>
        <v/>
      </c>
      <c r="B706" s="381"/>
      <c r="C706" s="374">
        <f>$B706*'PERCENTAGE SHARING'!C667</f>
        <v>0</v>
      </c>
      <c r="D706" s="374">
        <f>$B706*'PERCENTAGE SHARING'!D667</f>
        <v>0</v>
      </c>
      <c r="E706" s="374">
        <f>$B706*'PERCENTAGE SHARING'!E667</f>
        <v>0</v>
      </c>
      <c r="F706" s="374">
        <f>$B706*'PERCENTAGE SHARING'!F667</f>
        <v>0</v>
      </c>
      <c r="G706" s="374">
        <f>$B706*'PERCENTAGE SHARING'!G667</f>
        <v>0</v>
      </c>
      <c r="H706" s="374">
        <f>$B706*'PERCENTAGE SHARING'!H667</f>
        <v>0</v>
      </c>
      <c r="I706" s="374">
        <f>$B706*'PERCENTAGE SHARING'!I667</f>
        <v>0</v>
      </c>
      <c r="J706" s="374">
        <f>$B706*'PERCENTAGE SHARING'!J667</f>
        <v>0</v>
      </c>
      <c r="K706" s="374">
        <f>$B706*'PERCENTAGE SHARING'!K667</f>
        <v>0</v>
      </c>
      <c r="L706" s="374">
        <f>$B706*'PERCENTAGE SHARING'!L667</f>
        <v>0</v>
      </c>
      <c r="M706" s="374">
        <f>$B706*'PERCENTAGE SHARING'!M667</f>
        <v>0</v>
      </c>
      <c r="N706" s="374">
        <f>$B706*'PERCENTAGE SHARING'!N667</f>
        <v>0</v>
      </c>
      <c r="O706" s="375">
        <f>$B706*'PERCENTAGE SHARING'!O667</f>
        <v>0</v>
      </c>
      <c r="P706" s="375">
        <f>$B706*'PERCENTAGE SHARING'!P667</f>
        <v>0</v>
      </c>
      <c r="Q706" s="375">
        <f>$B706*'PERCENTAGE SHARING'!Q667</f>
        <v>0</v>
      </c>
      <c r="R706" s="375">
        <f>$B706*'PERCENTAGE SHARING'!R667</f>
        <v>0</v>
      </c>
      <c r="S706" s="134"/>
      <c r="T706" s="134"/>
      <c r="U706" s="134"/>
      <c r="V706" s="134"/>
      <c r="W706" s="134"/>
      <c r="X706" s="134"/>
      <c r="Y706" s="134"/>
    </row>
    <row r="707" ht="22.5" customHeight="1">
      <c r="A707" s="186" t="str">
        <f>'PROP DAILY PNL'!A874</f>
        <v/>
      </c>
      <c r="B707" s="381"/>
      <c r="C707" s="374">
        <f>$B707*'PERCENTAGE SHARING'!C668</f>
        <v>0</v>
      </c>
      <c r="D707" s="374">
        <f>$B707*'PERCENTAGE SHARING'!D668</f>
        <v>0</v>
      </c>
      <c r="E707" s="374">
        <f>$B707*'PERCENTAGE SHARING'!E668</f>
        <v>0</v>
      </c>
      <c r="F707" s="374">
        <f>$B707*'PERCENTAGE SHARING'!F668</f>
        <v>0</v>
      </c>
      <c r="G707" s="374">
        <f>$B707*'PERCENTAGE SHARING'!G668</f>
        <v>0</v>
      </c>
      <c r="H707" s="374">
        <f>$B707*'PERCENTAGE SHARING'!H668</f>
        <v>0</v>
      </c>
      <c r="I707" s="374">
        <f>$B707*'PERCENTAGE SHARING'!I668</f>
        <v>0</v>
      </c>
      <c r="J707" s="374">
        <f>$B707*'PERCENTAGE SHARING'!J668</f>
        <v>0</v>
      </c>
      <c r="K707" s="374">
        <f>$B707*'PERCENTAGE SHARING'!K668</f>
        <v>0</v>
      </c>
      <c r="L707" s="374">
        <f>$B707*'PERCENTAGE SHARING'!L668</f>
        <v>0</v>
      </c>
      <c r="M707" s="374">
        <f>$B707*'PERCENTAGE SHARING'!M668</f>
        <v>0</v>
      </c>
      <c r="N707" s="374">
        <f>$B707*'PERCENTAGE SHARING'!N668</f>
        <v>0</v>
      </c>
      <c r="O707" s="375">
        <f>$B707*'PERCENTAGE SHARING'!O668</f>
        <v>0</v>
      </c>
      <c r="P707" s="375">
        <f>$B707*'PERCENTAGE SHARING'!P668</f>
        <v>0</v>
      </c>
      <c r="Q707" s="375">
        <f>$B707*'PERCENTAGE SHARING'!Q668</f>
        <v>0</v>
      </c>
      <c r="R707" s="375">
        <f>$B707*'PERCENTAGE SHARING'!R668</f>
        <v>0</v>
      </c>
      <c r="S707" s="134"/>
      <c r="T707" s="134"/>
      <c r="U707" s="134"/>
      <c r="V707" s="134"/>
      <c r="W707" s="134"/>
      <c r="X707" s="134"/>
      <c r="Y707" s="134"/>
    </row>
    <row r="708" ht="22.5" customHeight="1">
      <c r="A708" s="186" t="str">
        <f>'PROP DAILY PNL'!A875</f>
        <v/>
      </c>
      <c r="B708" s="381"/>
      <c r="C708" s="374">
        <f>$B708*'PERCENTAGE SHARING'!C669</f>
        <v>0</v>
      </c>
      <c r="D708" s="374">
        <f>$B708*'PERCENTAGE SHARING'!D669</f>
        <v>0</v>
      </c>
      <c r="E708" s="374">
        <f>$B708*'PERCENTAGE SHARING'!E669</f>
        <v>0</v>
      </c>
      <c r="F708" s="374">
        <f>$B708*'PERCENTAGE SHARING'!F669</f>
        <v>0</v>
      </c>
      <c r="G708" s="374">
        <f>$B708*'PERCENTAGE SHARING'!G669</f>
        <v>0</v>
      </c>
      <c r="H708" s="374">
        <f>$B708*'PERCENTAGE SHARING'!H669</f>
        <v>0</v>
      </c>
      <c r="I708" s="374">
        <f>$B708*'PERCENTAGE SHARING'!I669</f>
        <v>0</v>
      </c>
      <c r="J708" s="374">
        <f>$B708*'PERCENTAGE SHARING'!J669</f>
        <v>0</v>
      </c>
      <c r="K708" s="374">
        <f>$B708*'PERCENTAGE SHARING'!K669</f>
        <v>0</v>
      </c>
      <c r="L708" s="374">
        <f>$B708*'PERCENTAGE SHARING'!L669</f>
        <v>0</v>
      </c>
      <c r="M708" s="374">
        <f>$B708*'PERCENTAGE SHARING'!M669</f>
        <v>0</v>
      </c>
      <c r="N708" s="374">
        <f>$B708*'PERCENTAGE SHARING'!N669</f>
        <v>0</v>
      </c>
      <c r="O708" s="375">
        <f>$B708*'PERCENTAGE SHARING'!O669</f>
        <v>0</v>
      </c>
      <c r="P708" s="375">
        <f>$B708*'PERCENTAGE SHARING'!P669</f>
        <v>0</v>
      </c>
      <c r="Q708" s="375">
        <f>$B708*'PERCENTAGE SHARING'!Q669</f>
        <v>0</v>
      </c>
      <c r="R708" s="375">
        <f>$B708*'PERCENTAGE SHARING'!R669</f>
        <v>0</v>
      </c>
      <c r="S708" s="134"/>
      <c r="T708" s="134"/>
      <c r="U708" s="134"/>
      <c r="V708" s="134"/>
      <c r="W708" s="134"/>
      <c r="X708" s="134"/>
      <c r="Y708" s="134"/>
    </row>
    <row r="709" ht="22.5" customHeight="1">
      <c r="A709" s="186" t="str">
        <f>'PROP DAILY PNL'!A876</f>
        <v/>
      </c>
      <c r="B709" s="381"/>
      <c r="C709" s="374">
        <f>$B709*'PERCENTAGE SHARING'!C670</f>
        <v>0</v>
      </c>
      <c r="D709" s="374">
        <f>$B709*'PERCENTAGE SHARING'!D670</f>
        <v>0</v>
      </c>
      <c r="E709" s="374">
        <f>$B709*'PERCENTAGE SHARING'!E670</f>
        <v>0</v>
      </c>
      <c r="F709" s="374">
        <f>$B709*'PERCENTAGE SHARING'!F670</f>
        <v>0</v>
      </c>
      <c r="G709" s="374">
        <f>$B709*'PERCENTAGE SHARING'!G670</f>
        <v>0</v>
      </c>
      <c r="H709" s="374">
        <f>$B709*'PERCENTAGE SHARING'!H670</f>
        <v>0</v>
      </c>
      <c r="I709" s="374">
        <f>$B709*'PERCENTAGE SHARING'!I670</f>
        <v>0</v>
      </c>
      <c r="J709" s="374">
        <f>$B709*'PERCENTAGE SHARING'!J670</f>
        <v>0</v>
      </c>
      <c r="K709" s="374">
        <f>$B709*'PERCENTAGE SHARING'!K670</f>
        <v>0</v>
      </c>
      <c r="L709" s="374">
        <f>$B709*'PERCENTAGE SHARING'!L670</f>
        <v>0</v>
      </c>
      <c r="M709" s="374">
        <f>$B709*'PERCENTAGE SHARING'!M670</f>
        <v>0</v>
      </c>
      <c r="N709" s="374">
        <f>$B709*'PERCENTAGE SHARING'!N670</f>
        <v>0</v>
      </c>
      <c r="O709" s="375">
        <f>$B709*'PERCENTAGE SHARING'!O670</f>
        <v>0</v>
      </c>
      <c r="P709" s="375">
        <f>$B709*'PERCENTAGE SHARING'!P670</f>
        <v>0</v>
      </c>
      <c r="Q709" s="375">
        <f>$B709*'PERCENTAGE SHARING'!Q670</f>
        <v>0</v>
      </c>
      <c r="R709" s="375">
        <f>$B709*'PERCENTAGE SHARING'!R670</f>
        <v>0</v>
      </c>
      <c r="S709" s="134"/>
      <c r="T709" s="134"/>
      <c r="U709" s="134"/>
      <c r="V709" s="134"/>
      <c r="W709" s="134"/>
      <c r="X709" s="134"/>
      <c r="Y709" s="134"/>
    </row>
    <row r="710" ht="22.5" customHeight="1">
      <c r="A710" s="186" t="str">
        <f>'PROP DAILY PNL'!A877</f>
        <v/>
      </c>
      <c r="B710" s="381"/>
      <c r="C710" s="374">
        <f>$B710*'PERCENTAGE SHARING'!C671</f>
        <v>0</v>
      </c>
      <c r="D710" s="374">
        <f>$B710*'PERCENTAGE SHARING'!D671</f>
        <v>0</v>
      </c>
      <c r="E710" s="374">
        <f>$B710*'PERCENTAGE SHARING'!E671</f>
        <v>0</v>
      </c>
      <c r="F710" s="374">
        <f>$B710*'PERCENTAGE SHARING'!F671</f>
        <v>0</v>
      </c>
      <c r="G710" s="374">
        <f>$B710*'PERCENTAGE SHARING'!G671</f>
        <v>0</v>
      </c>
      <c r="H710" s="374">
        <f>$B710*'PERCENTAGE SHARING'!H671</f>
        <v>0</v>
      </c>
      <c r="I710" s="374">
        <f>$B710*'PERCENTAGE SHARING'!I671</f>
        <v>0</v>
      </c>
      <c r="J710" s="374">
        <f>$B710*'PERCENTAGE SHARING'!J671</f>
        <v>0</v>
      </c>
      <c r="K710" s="374">
        <f>$B710*'PERCENTAGE SHARING'!K671</f>
        <v>0</v>
      </c>
      <c r="L710" s="374">
        <f>$B710*'PERCENTAGE SHARING'!L671</f>
        <v>0</v>
      </c>
      <c r="M710" s="374">
        <f>$B710*'PERCENTAGE SHARING'!M671</f>
        <v>0</v>
      </c>
      <c r="N710" s="374">
        <f>$B710*'PERCENTAGE SHARING'!N671</f>
        <v>0</v>
      </c>
      <c r="O710" s="375">
        <f>$B710*'PERCENTAGE SHARING'!O671</f>
        <v>0</v>
      </c>
      <c r="P710" s="375">
        <f>$B710*'PERCENTAGE SHARING'!P671</f>
        <v>0</v>
      </c>
      <c r="Q710" s="375">
        <f>$B710*'PERCENTAGE SHARING'!Q671</f>
        <v>0</v>
      </c>
      <c r="R710" s="375">
        <f>$B710*'PERCENTAGE SHARING'!R671</f>
        <v>0</v>
      </c>
      <c r="S710" s="134"/>
      <c r="T710" s="134"/>
      <c r="U710" s="134"/>
      <c r="V710" s="134"/>
      <c r="W710" s="134"/>
      <c r="X710" s="134"/>
      <c r="Y710" s="134"/>
    </row>
    <row r="711" ht="22.5" customHeight="1">
      <c r="A711" s="186" t="str">
        <f>'PROP DAILY PNL'!A878</f>
        <v/>
      </c>
      <c r="B711" s="381"/>
      <c r="C711" s="374">
        <f>$B711*'PERCENTAGE SHARING'!C672</f>
        <v>0</v>
      </c>
      <c r="D711" s="374">
        <f>$B711*'PERCENTAGE SHARING'!D672</f>
        <v>0</v>
      </c>
      <c r="E711" s="374">
        <f>$B711*'PERCENTAGE SHARING'!E672</f>
        <v>0</v>
      </c>
      <c r="F711" s="374">
        <f>$B711*'PERCENTAGE SHARING'!F672</f>
        <v>0</v>
      </c>
      <c r="G711" s="374">
        <f>$B711*'PERCENTAGE SHARING'!G672</f>
        <v>0</v>
      </c>
      <c r="H711" s="374">
        <f>$B711*'PERCENTAGE SHARING'!H672</f>
        <v>0</v>
      </c>
      <c r="I711" s="374">
        <f>$B711*'PERCENTAGE SHARING'!I672</f>
        <v>0</v>
      </c>
      <c r="J711" s="374">
        <f>$B711*'PERCENTAGE SHARING'!J672</f>
        <v>0</v>
      </c>
      <c r="K711" s="374">
        <f>$B711*'PERCENTAGE SHARING'!K672</f>
        <v>0</v>
      </c>
      <c r="L711" s="374">
        <f>$B711*'PERCENTAGE SHARING'!L672</f>
        <v>0</v>
      </c>
      <c r="M711" s="374">
        <f>$B711*'PERCENTAGE SHARING'!M672</f>
        <v>0</v>
      </c>
      <c r="N711" s="374">
        <f>$B711*'PERCENTAGE SHARING'!N672</f>
        <v>0</v>
      </c>
      <c r="O711" s="375">
        <f>$B711*'PERCENTAGE SHARING'!O672</f>
        <v>0</v>
      </c>
      <c r="P711" s="375">
        <f>$B711*'PERCENTAGE SHARING'!P672</f>
        <v>0</v>
      </c>
      <c r="Q711" s="375">
        <f>$B711*'PERCENTAGE SHARING'!Q672</f>
        <v>0</v>
      </c>
      <c r="R711" s="375">
        <f>$B711*'PERCENTAGE SHARING'!R672</f>
        <v>0</v>
      </c>
      <c r="S711" s="134"/>
      <c r="T711" s="134"/>
      <c r="U711" s="134"/>
      <c r="V711" s="134"/>
      <c r="W711" s="134"/>
      <c r="X711" s="134"/>
      <c r="Y711" s="134"/>
    </row>
    <row r="712" ht="22.5" customHeight="1">
      <c r="A712" s="186" t="str">
        <f>'PROP DAILY PNL'!A879</f>
        <v/>
      </c>
      <c r="B712" s="381"/>
      <c r="C712" s="374">
        <f>$B712*'PERCENTAGE SHARING'!C673</f>
        <v>0</v>
      </c>
      <c r="D712" s="374">
        <f>$B712*'PERCENTAGE SHARING'!D673</f>
        <v>0</v>
      </c>
      <c r="E712" s="374">
        <f>$B712*'PERCENTAGE SHARING'!E673</f>
        <v>0</v>
      </c>
      <c r="F712" s="374">
        <f>$B712*'PERCENTAGE SHARING'!F673</f>
        <v>0</v>
      </c>
      <c r="G712" s="374">
        <f>$B712*'PERCENTAGE SHARING'!G673</f>
        <v>0</v>
      </c>
      <c r="H712" s="374">
        <f>$B712*'PERCENTAGE SHARING'!H673</f>
        <v>0</v>
      </c>
      <c r="I712" s="374">
        <f>$B712*'PERCENTAGE SHARING'!I673</f>
        <v>0</v>
      </c>
      <c r="J712" s="374">
        <f>$B712*'PERCENTAGE SHARING'!J673</f>
        <v>0</v>
      </c>
      <c r="K712" s="374">
        <f>$B712*'PERCENTAGE SHARING'!K673</f>
        <v>0</v>
      </c>
      <c r="L712" s="374">
        <f>$B712*'PERCENTAGE SHARING'!L673</f>
        <v>0</v>
      </c>
      <c r="M712" s="374">
        <f>$B712*'PERCENTAGE SHARING'!M673</f>
        <v>0</v>
      </c>
      <c r="N712" s="374">
        <f>$B712*'PERCENTAGE SHARING'!N673</f>
        <v>0</v>
      </c>
      <c r="O712" s="375">
        <f>$B712*'PERCENTAGE SHARING'!O673</f>
        <v>0</v>
      </c>
      <c r="P712" s="375">
        <f>$B712*'PERCENTAGE SHARING'!P673</f>
        <v>0</v>
      </c>
      <c r="Q712" s="375">
        <f>$B712*'PERCENTAGE SHARING'!Q673</f>
        <v>0</v>
      </c>
      <c r="R712" s="375">
        <f>$B712*'PERCENTAGE SHARING'!R673</f>
        <v>0</v>
      </c>
      <c r="S712" s="134"/>
      <c r="T712" s="134"/>
      <c r="U712" s="134"/>
      <c r="V712" s="134"/>
      <c r="W712" s="134"/>
      <c r="X712" s="134"/>
      <c r="Y712" s="134"/>
    </row>
    <row r="713" ht="22.5" customHeight="1">
      <c r="A713" s="186" t="str">
        <f>'PROP DAILY PNL'!A880</f>
        <v/>
      </c>
      <c r="B713" s="381"/>
      <c r="C713" s="374">
        <f>$B713*'PERCENTAGE SHARING'!C674</f>
        <v>0</v>
      </c>
      <c r="D713" s="374">
        <f>$B713*'PERCENTAGE SHARING'!D674</f>
        <v>0</v>
      </c>
      <c r="E713" s="374">
        <f>$B713*'PERCENTAGE SHARING'!E674</f>
        <v>0</v>
      </c>
      <c r="F713" s="374">
        <f>$B713*'PERCENTAGE SHARING'!F674</f>
        <v>0</v>
      </c>
      <c r="G713" s="374">
        <f>$B713*'PERCENTAGE SHARING'!G674</f>
        <v>0</v>
      </c>
      <c r="H713" s="374">
        <f>$B713*'PERCENTAGE SHARING'!H674</f>
        <v>0</v>
      </c>
      <c r="I713" s="374">
        <f>$B713*'PERCENTAGE SHARING'!I674</f>
        <v>0</v>
      </c>
      <c r="J713" s="374">
        <f>$B713*'PERCENTAGE SHARING'!J674</f>
        <v>0</v>
      </c>
      <c r="K713" s="374">
        <f>$B713*'PERCENTAGE SHARING'!K674</f>
        <v>0</v>
      </c>
      <c r="L713" s="374">
        <f>$B713*'PERCENTAGE SHARING'!L674</f>
        <v>0</v>
      </c>
      <c r="M713" s="374">
        <f>$B713*'PERCENTAGE SHARING'!M674</f>
        <v>0</v>
      </c>
      <c r="N713" s="374">
        <f>$B713*'PERCENTAGE SHARING'!N674</f>
        <v>0</v>
      </c>
      <c r="O713" s="375">
        <f>$B713*'PERCENTAGE SHARING'!O674</f>
        <v>0</v>
      </c>
      <c r="P713" s="375">
        <f>$B713*'PERCENTAGE SHARING'!P674</f>
        <v>0</v>
      </c>
      <c r="Q713" s="375">
        <f>$B713*'PERCENTAGE SHARING'!Q674</f>
        <v>0</v>
      </c>
      <c r="R713" s="375">
        <f>$B713*'PERCENTAGE SHARING'!R674</f>
        <v>0</v>
      </c>
      <c r="S713" s="134"/>
      <c r="T713" s="134"/>
      <c r="U713" s="134"/>
      <c r="V713" s="134"/>
      <c r="W713" s="134"/>
      <c r="X713" s="134"/>
      <c r="Y713" s="134"/>
    </row>
    <row r="714" ht="22.5" customHeight="1">
      <c r="A714" s="186" t="str">
        <f>'PROP DAILY PNL'!A881</f>
        <v/>
      </c>
      <c r="B714" s="381"/>
      <c r="C714" s="374">
        <f>$B714*'PERCENTAGE SHARING'!C675</f>
        <v>0</v>
      </c>
      <c r="D714" s="374">
        <f>$B714*'PERCENTAGE SHARING'!D675</f>
        <v>0</v>
      </c>
      <c r="E714" s="374">
        <f>$B714*'PERCENTAGE SHARING'!E675</f>
        <v>0</v>
      </c>
      <c r="F714" s="374">
        <f>$B714*'PERCENTAGE SHARING'!F675</f>
        <v>0</v>
      </c>
      <c r="G714" s="374">
        <f>$B714*'PERCENTAGE SHARING'!G675</f>
        <v>0</v>
      </c>
      <c r="H714" s="374">
        <f>$B714*'PERCENTAGE SHARING'!H675</f>
        <v>0</v>
      </c>
      <c r="I714" s="374">
        <f>$B714*'PERCENTAGE SHARING'!I675</f>
        <v>0</v>
      </c>
      <c r="J714" s="374">
        <f>$B714*'PERCENTAGE SHARING'!J675</f>
        <v>0</v>
      </c>
      <c r="K714" s="374">
        <f>$B714*'PERCENTAGE SHARING'!K675</f>
        <v>0</v>
      </c>
      <c r="L714" s="374">
        <f>$B714*'PERCENTAGE SHARING'!L675</f>
        <v>0</v>
      </c>
      <c r="M714" s="374">
        <f>$B714*'PERCENTAGE SHARING'!M675</f>
        <v>0</v>
      </c>
      <c r="N714" s="374">
        <f>$B714*'PERCENTAGE SHARING'!N675</f>
        <v>0</v>
      </c>
      <c r="O714" s="375">
        <f>$B714*'PERCENTAGE SHARING'!O675</f>
        <v>0</v>
      </c>
      <c r="P714" s="375">
        <f>$B714*'PERCENTAGE SHARING'!P675</f>
        <v>0</v>
      </c>
      <c r="Q714" s="375">
        <f>$B714*'PERCENTAGE SHARING'!Q675</f>
        <v>0</v>
      </c>
      <c r="R714" s="375">
        <f>$B714*'PERCENTAGE SHARING'!R675</f>
        <v>0</v>
      </c>
      <c r="S714" s="134"/>
      <c r="T714" s="134"/>
      <c r="U714" s="134"/>
      <c r="V714" s="134"/>
      <c r="W714" s="134"/>
      <c r="X714" s="134"/>
      <c r="Y714" s="134"/>
    </row>
    <row r="715" ht="22.5" customHeight="1">
      <c r="A715" s="186" t="str">
        <f>'PROP DAILY PNL'!A882</f>
        <v/>
      </c>
      <c r="B715" s="381"/>
      <c r="C715" s="374">
        <f>$B715*'PERCENTAGE SHARING'!C676</f>
        <v>0</v>
      </c>
      <c r="D715" s="374">
        <f>$B715*'PERCENTAGE SHARING'!D676</f>
        <v>0</v>
      </c>
      <c r="E715" s="374">
        <f>$B715*'PERCENTAGE SHARING'!E676</f>
        <v>0</v>
      </c>
      <c r="F715" s="374">
        <f>$B715*'PERCENTAGE SHARING'!F676</f>
        <v>0</v>
      </c>
      <c r="G715" s="374">
        <f>$B715*'PERCENTAGE SHARING'!G676</f>
        <v>0</v>
      </c>
      <c r="H715" s="374">
        <f>$B715*'PERCENTAGE SHARING'!H676</f>
        <v>0</v>
      </c>
      <c r="I715" s="374">
        <f>$B715*'PERCENTAGE SHARING'!I676</f>
        <v>0</v>
      </c>
      <c r="J715" s="374">
        <f>$B715*'PERCENTAGE SHARING'!J676</f>
        <v>0</v>
      </c>
      <c r="K715" s="374">
        <f>$B715*'PERCENTAGE SHARING'!K676</f>
        <v>0</v>
      </c>
      <c r="L715" s="374">
        <f>$B715*'PERCENTAGE SHARING'!L676</f>
        <v>0</v>
      </c>
      <c r="M715" s="374">
        <f>$B715*'PERCENTAGE SHARING'!M676</f>
        <v>0</v>
      </c>
      <c r="N715" s="374">
        <f>$B715*'PERCENTAGE SHARING'!N676</f>
        <v>0</v>
      </c>
      <c r="O715" s="375">
        <f>$B715*'PERCENTAGE SHARING'!O676</f>
        <v>0</v>
      </c>
      <c r="P715" s="375">
        <f>$B715*'PERCENTAGE SHARING'!P676</f>
        <v>0</v>
      </c>
      <c r="Q715" s="375">
        <f>$B715*'PERCENTAGE SHARING'!Q676</f>
        <v>0</v>
      </c>
      <c r="R715" s="375">
        <f>$B715*'PERCENTAGE SHARING'!R676</f>
        <v>0</v>
      </c>
      <c r="S715" s="134"/>
      <c r="T715" s="134"/>
      <c r="U715" s="134"/>
      <c r="V715" s="134"/>
      <c r="W715" s="134"/>
      <c r="X715" s="134"/>
      <c r="Y715" s="134"/>
    </row>
    <row r="716" ht="22.5" customHeight="1">
      <c r="A716" s="186" t="str">
        <f>'PROP DAILY PNL'!A883</f>
        <v/>
      </c>
      <c r="B716" s="381"/>
      <c r="C716" s="374">
        <f>$B716*'PERCENTAGE SHARING'!C677</f>
        <v>0</v>
      </c>
      <c r="D716" s="374">
        <f>$B716*'PERCENTAGE SHARING'!D677</f>
        <v>0</v>
      </c>
      <c r="E716" s="374">
        <f>$B716*'PERCENTAGE SHARING'!E677</f>
        <v>0</v>
      </c>
      <c r="F716" s="374">
        <f>$B716*'PERCENTAGE SHARING'!F677</f>
        <v>0</v>
      </c>
      <c r="G716" s="374">
        <f>$B716*'PERCENTAGE SHARING'!G677</f>
        <v>0</v>
      </c>
      <c r="H716" s="374">
        <f>$B716*'PERCENTAGE SHARING'!H677</f>
        <v>0</v>
      </c>
      <c r="I716" s="374">
        <f>$B716*'PERCENTAGE SHARING'!I677</f>
        <v>0</v>
      </c>
      <c r="J716" s="374">
        <f>$B716*'PERCENTAGE SHARING'!J677</f>
        <v>0</v>
      </c>
      <c r="K716" s="374">
        <f>$B716*'PERCENTAGE SHARING'!K677</f>
        <v>0</v>
      </c>
      <c r="L716" s="374">
        <f>$B716*'PERCENTAGE SHARING'!L677</f>
        <v>0</v>
      </c>
      <c r="M716" s="374">
        <f>$B716*'PERCENTAGE SHARING'!M677</f>
        <v>0</v>
      </c>
      <c r="N716" s="374">
        <f>$B716*'PERCENTAGE SHARING'!N677</f>
        <v>0</v>
      </c>
      <c r="O716" s="375">
        <f>$B716*'PERCENTAGE SHARING'!O677</f>
        <v>0</v>
      </c>
      <c r="P716" s="375">
        <f>$B716*'PERCENTAGE SHARING'!P677</f>
        <v>0</v>
      </c>
      <c r="Q716" s="375">
        <f>$B716*'PERCENTAGE SHARING'!Q677</f>
        <v>0</v>
      </c>
      <c r="R716" s="375">
        <f>$B716*'PERCENTAGE SHARING'!R677</f>
        <v>0</v>
      </c>
      <c r="S716" s="134"/>
      <c r="T716" s="134"/>
      <c r="U716" s="134"/>
      <c r="V716" s="134"/>
      <c r="W716" s="134"/>
      <c r="X716" s="134"/>
      <c r="Y716" s="134"/>
    </row>
    <row r="717" ht="22.5" customHeight="1">
      <c r="A717" s="186" t="str">
        <f>'PROP DAILY PNL'!A884</f>
        <v/>
      </c>
      <c r="B717" s="381"/>
      <c r="C717" s="374">
        <f>$B717*'PERCENTAGE SHARING'!C678</f>
        <v>0</v>
      </c>
      <c r="D717" s="374">
        <f>$B717*'PERCENTAGE SHARING'!D678</f>
        <v>0</v>
      </c>
      <c r="E717" s="374">
        <f>$B717*'PERCENTAGE SHARING'!E678</f>
        <v>0</v>
      </c>
      <c r="F717" s="374">
        <f>$B717*'PERCENTAGE SHARING'!F678</f>
        <v>0</v>
      </c>
      <c r="G717" s="374">
        <f>$B717*'PERCENTAGE SHARING'!G678</f>
        <v>0</v>
      </c>
      <c r="H717" s="374">
        <f>$B717*'PERCENTAGE SHARING'!H678</f>
        <v>0</v>
      </c>
      <c r="I717" s="374">
        <f>$B717*'PERCENTAGE SHARING'!I678</f>
        <v>0</v>
      </c>
      <c r="J717" s="374">
        <f>$B717*'PERCENTAGE SHARING'!J678</f>
        <v>0</v>
      </c>
      <c r="K717" s="374">
        <f>$B717*'PERCENTAGE SHARING'!K678</f>
        <v>0</v>
      </c>
      <c r="L717" s="374">
        <f>$B717*'PERCENTAGE SHARING'!L678</f>
        <v>0</v>
      </c>
      <c r="M717" s="374">
        <f>$B717*'PERCENTAGE SHARING'!M678</f>
        <v>0</v>
      </c>
      <c r="N717" s="374">
        <f>$B717*'PERCENTAGE SHARING'!N678</f>
        <v>0</v>
      </c>
      <c r="O717" s="375">
        <f>$B717*'PERCENTAGE SHARING'!O678</f>
        <v>0</v>
      </c>
      <c r="P717" s="375">
        <f>$B717*'PERCENTAGE SHARING'!P678</f>
        <v>0</v>
      </c>
      <c r="Q717" s="375">
        <f>$B717*'PERCENTAGE SHARING'!Q678</f>
        <v>0</v>
      </c>
      <c r="R717" s="375">
        <f>$B717*'PERCENTAGE SHARING'!R678</f>
        <v>0</v>
      </c>
      <c r="S717" s="134"/>
      <c r="T717" s="134"/>
      <c r="U717" s="134"/>
      <c r="V717" s="134"/>
      <c r="W717" s="134"/>
      <c r="X717" s="134"/>
      <c r="Y717" s="134"/>
    </row>
    <row r="718" ht="22.5" customHeight="1">
      <c r="A718" s="186" t="str">
        <f>'PROP DAILY PNL'!A885</f>
        <v/>
      </c>
      <c r="B718" s="381"/>
      <c r="C718" s="374">
        <f>$B718*'PERCENTAGE SHARING'!C679</f>
        <v>0</v>
      </c>
      <c r="D718" s="374">
        <f>$B718*'PERCENTAGE SHARING'!D679</f>
        <v>0</v>
      </c>
      <c r="E718" s="374">
        <f>$B718*'PERCENTAGE SHARING'!E679</f>
        <v>0</v>
      </c>
      <c r="F718" s="374">
        <f>$B718*'PERCENTAGE SHARING'!F679</f>
        <v>0</v>
      </c>
      <c r="G718" s="374">
        <f>$B718*'PERCENTAGE SHARING'!G679</f>
        <v>0</v>
      </c>
      <c r="H718" s="374">
        <f>$B718*'PERCENTAGE SHARING'!H679</f>
        <v>0</v>
      </c>
      <c r="I718" s="374">
        <f>$B718*'PERCENTAGE SHARING'!I679</f>
        <v>0</v>
      </c>
      <c r="J718" s="374">
        <f>$B718*'PERCENTAGE SHARING'!J679</f>
        <v>0</v>
      </c>
      <c r="K718" s="374">
        <f>$B718*'PERCENTAGE SHARING'!K679</f>
        <v>0</v>
      </c>
      <c r="L718" s="374">
        <f>$B718*'PERCENTAGE SHARING'!L679</f>
        <v>0</v>
      </c>
      <c r="M718" s="374">
        <f>$B718*'PERCENTAGE SHARING'!M679</f>
        <v>0</v>
      </c>
      <c r="N718" s="374">
        <f>$B718*'PERCENTAGE SHARING'!N679</f>
        <v>0</v>
      </c>
      <c r="O718" s="375">
        <f>$B718*'PERCENTAGE SHARING'!O679</f>
        <v>0</v>
      </c>
      <c r="P718" s="375">
        <f>$B718*'PERCENTAGE SHARING'!P679</f>
        <v>0</v>
      </c>
      <c r="Q718" s="375">
        <f>$B718*'PERCENTAGE SHARING'!Q679</f>
        <v>0</v>
      </c>
      <c r="R718" s="375">
        <f>$B718*'PERCENTAGE SHARING'!R679</f>
        <v>0</v>
      </c>
      <c r="S718" s="134"/>
      <c r="T718" s="134"/>
      <c r="U718" s="134"/>
      <c r="V718" s="134"/>
      <c r="W718" s="134"/>
      <c r="X718" s="134"/>
      <c r="Y718" s="134"/>
    </row>
    <row r="719" ht="22.5" customHeight="1">
      <c r="A719" s="186" t="str">
        <f>'PROP DAILY PNL'!A886</f>
        <v/>
      </c>
      <c r="B719" s="381"/>
      <c r="C719" s="374">
        <f>$B719*'PERCENTAGE SHARING'!C680</f>
        <v>0</v>
      </c>
      <c r="D719" s="374">
        <f>$B719*'PERCENTAGE SHARING'!D680</f>
        <v>0</v>
      </c>
      <c r="E719" s="374">
        <f>$B719*'PERCENTAGE SHARING'!E680</f>
        <v>0</v>
      </c>
      <c r="F719" s="374">
        <f>$B719*'PERCENTAGE SHARING'!F680</f>
        <v>0</v>
      </c>
      <c r="G719" s="374">
        <f>$B719*'PERCENTAGE SHARING'!G680</f>
        <v>0</v>
      </c>
      <c r="H719" s="374">
        <f>$B719*'PERCENTAGE SHARING'!H680</f>
        <v>0</v>
      </c>
      <c r="I719" s="374">
        <f>$B719*'PERCENTAGE SHARING'!I680</f>
        <v>0</v>
      </c>
      <c r="J719" s="374">
        <f>$B719*'PERCENTAGE SHARING'!J680</f>
        <v>0</v>
      </c>
      <c r="K719" s="374">
        <f>$B719*'PERCENTAGE SHARING'!K680</f>
        <v>0</v>
      </c>
      <c r="L719" s="374">
        <f>$B719*'PERCENTAGE SHARING'!L680</f>
        <v>0</v>
      </c>
      <c r="M719" s="374">
        <f>$B719*'PERCENTAGE SHARING'!M680</f>
        <v>0</v>
      </c>
      <c r="N719" s="374">
        <f>$B719*'PERCENTAGE SHARING'!N680</f>
        <v>0</v>
      </c>
      <c r="O719" s="375">
        <f>$B719*'PERCENTAGE SHARING'!O680</f>
        <v>0</v>
      </c>
      <c r="P719" s="375">
        <f>$B719*'PERCENTAGE SHARING'!P680</f>
        <v>0</v>
      </c>
      <c r="Q719" s="375">
        <f>$B719*'PERCENTAGE SHARING'!Q680</f>
        <v>0</v>
      </c>
      <c r="R719" s="375">
        <f>$B719*'PERCENTAGE SHARING'!R680</f>
        <v>0</v>
      </c>
      <c r="S719" s="134"/>
      <c r="T719" s="134"/>
      <c r="U719" s="134"/>
      <c r="V719" s="134"/>
      <c r="W719" s="134"/>
      <c r="X719" s="134"/>
      <c r="Y719" s="134"/>
    </row>
    <row r="720" ht="22.5" customHeight="1">
      <c r="A720" s="186" t="str">
        <f>'PROP DAILY PNL'!A887</f>
        <v/>
      </c>
      <c r="B720" s="381"/>
      <c r="C720" s="374">
        <f>$B720*'PERCENTAGE SHARING'!C681</f>
        <v>0</v>
      </c>
      <c r="D720" s="374">
        <f>$B720*'PERCENTAGE SHARING'!D681</f>
        <v>0</v>
      </c>
      <c r="E720" s="374">
        <f>$B720*'PERCENTAGE SHARING'!E681</f>
        <v>0</v>
      </c>
      <c r="F720" s="374">
        <f>$B720*'PERCENTAGE SHARING'!F681</f>
        <v>0</v>
      </c>
      <c r="G720" s="374">
        <f>$B720*'PERCENTAGE SHARING'!G681</f>
        <v>0</v>
      </c>
      <c r="H720" s="374">
        <f>$B720*'PERCENTAGE SHARING'!H681</f>
        <v>0</v>
      </c>
      <c r="I720" s="374">
        <f>$B720*'PERCENTAGE SHARING'!I681</f>
        <v>0</v>
      </c>
      <c r="J720" s="374">
        <f>$B720*'PERCENTAGE SHARING'!J681</f>
        <v>0</v>
      </c>
      <c r="K720" s="374">
        <f>$B720*'PERCENTAGE SHARING'!K681</f>
        <v>0</v>
      </c>
      <c r="L720" s="374">
        <f>$B720*'PERCENTAGE SHARING'!L681</f>
        <v>0</v>
      </c>
      <c r="M720" s="374">
        <f>$B720*'PERCENTAGE SHARING'!M681</f>
        <v>0</v>
      </c>
      <c r="N720" s="374">
        <f>$B720*'PERCENTAGE SHARING'!N681</f>
        <v>0</v>
      </c>
      <c r="O720" s="375">
        <f>$B720*'PERCENTAGE SHARING'!O681</f>
        <v>0</v>
      </c>
      <c r="P720" s="375">
        <f>$B720*'PERCENTAGE SHARING'!P681</f>
        <v>0</v>
      </c>
      <c r="Q720" s="375">
        <f>$B720*'PERCENTAGE SHARING'!Q681</f>
        <v>0</v>
      </c>
      <c r="R720" s="375">
        <f>$B720*'PERCENTAGE SHARING'!R681</f>
        <v>0</v>
      </c>
      <c r="S720" s="134"/>
      <c r="T720" s="134"/>
      <c r="U720" s="134"/>
      <c r="V720" s="134"/>
      <c r="W720" s="134"/>
      <c r="X720" s="134"/>
      <c r="Y720" s="134"/>
    </row>
    <row r="721" ht="22.5" customHeight="1">
      <c r="A721" s="186" t="str">
        <f>'PROP DAILY PNL'!A888</f>
        <v/>
      </c>
      <c r="B721" s="381"/>
      <c r="C721" s="374">
        <f>$B721*'PERCENTAGE SHARING'!C682</f>
        <v>0</v>
      </c>
      <c r="D721" s="374">
        <f>$B721*'PERCENTAGE SHARING'!D682</f>
        <v>0</v>
      </c>
      <c r="E721" s="374">
        <f>$B721*'PERCENTAGE SHARING'!E682</f>
        <v>0</v>
      </c>
      <c r="F721" s="374">
        <f>$B721*'PERCENTAGE SHARING'!F682</f>
        <v>0</v>
      </c>
      <c r="G721" s="374">
        <f>$B721*'PERCENTAGE SHARING'!G682</f>
        <v>0</v>
      </c>
      <c r="H721" s="374">
        <f>$B721*'PERCENTAGE SHARING'!H682</f>
        <v>0</v>
      </c>
      <c r="I721" s="374">
        <f>$B721*'PERCENTAGE SHARING'!I682</f>
        <v>0</v>
      </c>
      <c r="J721" s="374">
        <f>$B721*'PERCENTAGE SHARING'!J682</f>
        <v>0</v>
      </c>
      <c r="K721" s="374">
        <f>$B721*'PERCENTAGE SHARING'!K682</f>
        <v>0</v>
      </c>
      <c r="L721" s="374">
        <f>$B721*'PERCENTAGE SHARING'!L682</f>
        <v>0</v>
      </c>
      <c r="M721" s="374">
        <f>$B721*'PERCENTAGE SHARING'!M682</f>
        <v>0</v>
      </c>
      <c r="N721" s="374">
        <f>$B721*'PERCENTAGE SHARING'!N682</f>
        <v>0</v>
      </c>
      <c r="O721" s="375">
        <f>$B721*'PERCENTAGE SHARING'!O682</f>
        <v>0</v>
      </c>
      <c r="P721" s="375">
        <f>$B721*'PERCENTAGE SHARING'!P682</f>
        <v>0</v>
      </c>
      <c r="Q721" s="375">
        <f>$B721*'PERCENTAGE SHARING'!Q682</f>
        <v>0</v>
      </c>
      <c r="R721" s="375">
        <f>$B721*'PERCENTAGE SHARING'!R682</f>
        <v>0</v>
      </c>
      <c r="S721" s="134"/>
      <c r="T721" s="134"/>
      <c r="U721" s="134"/>
      <c r="V721" s="134"/>
      <c r="W721" s="134"/>
      <c r="X721" s="134"/>
      <c r="Y721" s="134"/>
    </row>
    <row r="722" ht="22.5" customHeight="1">
      <c r="A722" s="186" t="str">
        <f>'PROP DAILY PNL'!A889</f>
        <v/>
      </c>
      <c r="B722" s="381"/>
      <c r="C722" s="374">
        <f>$B722*'PERCENTAGE SHARING'!C683</f>
        <v>0</v>
      </c>
      <c r="D722" s="374">
        <f>$B722*'PERCENTAGE SHARING'!D683</f>
        <v>0</v>
      </c>
      <c r="E722" s="374">
        <f>$B722*'PERCENTAGE SHARING'!E683</f>
        <v>0</v>
      </c>
      <c r="F722" s="374">
        <f>$B722*'PERCENTAGE SHARING'!F683</f>
        <v>0</v>
      </c>
      <c r="G722" s="374">
        <f>$B722*'PERCENTAGE SHARING'!G683</f>
        <v>0</v>
      </c>
      <c r="H722" s="374">
        <f>$B722*'PERCENTAGE SHARING'!H683</f>
        <v>0</v>
      </c>
      <c r="I722" s="374">
        <f>$B722*'PERCENTAGE SHARING'!I683</f>
        <v>0</v>
      </c>
      <c r="J722" s="374">
        <f>$B722*'PERCENTAGE SHARING'!J683</f>
        <v>0</v>
      </c>
      <c r="K722" s="374">
        <f>$B722*'PERCENTAGE SHARING'!K683</f>
        <v>0</v>
      </c>
      <c r="L722" s="374">
        <f>$B722*'PERCENTAGE SHARING'!L683</f>
        <v>0</v>
      </c>
      <c r="M722" s="374">
        <f>$B722*'PERCENTAGE SHARING'!M683</f>
        <v>0</v>
      </c>
      <c r="N722" s="374">
        <f>$B722*'PERCENTAGE SHARING'!N683</f>
        <v>0</v>
      </c>
      <c r="O722" s="375">
        <f>$B722*'PERCENTAGE SHARING'!O683</f>
        <v>0</v>
      </c>
      <c r="P722" s="375">
        <f>$B722*'PERCENTAGE SHARING'!P683</f>
        <v>0</v>
      </c>
      <c r="Q722" s="375">
        <f>$B722*'PERCENTAGE SHARING'!Q683</f>
        <v>0</v>
      </c>
      <c r="R722" s="375">
        <f>$B722*'PERCENTAGE SHARING'!R683</f>
        <v>0</v>
      </c>
      <c r="S722" s="134"/>
      <c r="T722" s="134"/>
      <c r="U722" s="134"/>
      <c r="V722" s="134"/>
      <c r="W722" s="134"/>
      <c r="X722" s="134"/>
      <c r="Y722" s="134"/>
    </row>
    <row r="723" ht="22.5" customHeight="1">
      <c r="A723" s="186" t="str">
        <f>'PROP DAILY PNL'!A890</f>
        <v/>
      </c>
      <c r="B723" s="381"/>
      <c r="C723" s="374">
        <f>$B723*'PERCENTAGE SHARING'!C684</f>
        <v>0</v>
      </c>
      <c r="D723" s="374">
        <f>$B723*'PERCENTAGE SHARING'!D684</f>
        <v>0</v>
      </c>
      <c r="E723" s="374">
        <f>$B723*'PERCENTAGE SHARING'!E684</f>
        <v>0</v>
      </c>
      <c r="F723" s="374">
        <f>$B723*'PERCENTAGE SHARING'!F684</f>
        <v>0</v>
      </c>
      <c r="G723" s="374">
        <f>$B723*'PERCENTAGE SHARING'!G684</f>
        <v>0</v>
      </c>
      <c r="H723" s="374">
        <f>$B723*'PERCENTAGE SHARING'!H684</f>
        <v>0</v>
      </c>
      <c r="I723" s="374">
        <f>$B723*'PERCENTAGE SHARING'!I684</f>
        <v>0</v>
      </c>
      <c r="J723" s="374">
        <f>$B723*'PERCENTAGE SHARING'!J684</f>
        <v>0</v>
      </c>
      <c r="K723" s="374">
        <f>$B723*'PERCENTAGE SHARING'!K684</f>
        <v>0</v>
      </c>
      <c r="L723" s="374">
        <f>$B723*'PERCENTAGE SHARING'!L684</f>
        <v>0</v>
      </c>
      <c r="M723" s="374">
        <f>$B723*'PERCENTAGE SHARING'!M684</f>
        <v>0</v>
      </c>
      <c r="N723" s="374">
        <f>$B723*'PERCENTAGE SHARING'!N684</f>
        <v>0</v>
      </c>
      <c r="O723" s="375">
        <f>$B723*'PERCENTAGE SHARING'!O684</f>
        <v>0</v>
      </c>
      <c r="P723" s="375">
        <f>$B723*'PERCENTAGE SHARING'!P684</f>
        <v>0</v>
      </c>
      <c r="Q723" s="375">
        <f>$B723*'PERCENTAGE SHARING'!Q684</f>
        <v>0</v>
      </c>
      <c r="R723" s="375">
        <f>$B723*'PERCENTAGE SHARING'!R684</f>
        <v>0</v>
      </c>
      <c r="S723" s="134"/>
      <c r="T723" s="134"/>
      <c r="U723" s="134"/>
      <c r="V723" s="134"/>
      <c r="W723" s="134"/>
      <c r="X723" s="134"/>
      <c r="Y723" s="134"/>
    </row>
    <row r="724" ht="22.5" customHeight="1">
      <c r="A724" s="186" t="str">
        <f>'PROP DAILY PNL'!A891</f>
        <v/>
      </c>
      <c r="B724" s="381"/>
      <c r="C724" s="374">
        <f>$B724*'PERCENTAGE SHARING'!C685</f>
        <v>0</v>
      </c>
      <c r="D724" s="374">
        <f>$B724*'PERCENTAGE SHARING'!D685</f>
        <v>0</v>
      </c>
      <c r="E724" s="374">
        <f>$B724*'PERCENTAGE SHARING'!E685</f>
        <v>0</v>
      </c>
      <c r="F724" s="374">
        <f>$B724*'PERCENTAGE SHARING'!F685</f>
        <v>0</v>
      </c>
      <c r="G724" s="374">
        <f>$B724*'PERCENTAGE SHARING'!G685</f>
        <v>0</v>
      </c>
      <c r="H724" s="374">
        <f>$B724*'PERCENTAGE SHARING'!H685</f>
        <v>0</v>
      </c>
      <c r="I724" s="374">
        <f>$B724*'PERCENTAGE SHARING'!I685</f>
        <v>0</v>
      </c>
      <c r="J724" s="374">
        <f>$B724*'PERCENTAGE SHARING'!J685</f>
        <v>0</v>
      </c>
      <c r="K724" s="374">
        <f>$B724*'PERCENTAGE SHARING'!K685</f>
        <v>0</v>
      </c>
      <c r="L724" s="374">
        <f>$B724*'PERCENTAGE SHARING'!L685</f>
        <v>0</v>
      </c>
      <c r="M724" s="374">
        <f>$B724*'PERCENTAGE SHARING'!M685</f>
        <v>0</v>
      </c>
      <c r="N724" s="374">
        <f>$B724*'PERCENTAGE SHARING'!N685</f>
        <v>0</v>
      </c>
      <c r="O724" s="375">
        <f>$B724*'PERCENTAGE SHARING'!O685</f>
        <v>0</v>
      </c>
      <c r="P724" s="375">
        <f>$B724*'PERCENTAGE SHARING'!P685</f>
        <v>0</v>
      </c>
      <c r="Q724" s="375">
        <f>$B724*'PERCENTAGE SHARING'!Q685</f>
        <v>0</v>
      </c>
      <c r="R724" s="375">
        <f>$B724*'PERCENTAGE SHARING'!R685</f>
        <v>0</v>
      </c>
      <c r="S724" s="134"/>
      <c r="T724" s="134"/>
      <c r="U724" s="134"/>
      <c r="V724" s="134"/>
      <c r="W724" s="134"/>
      <c r="X724" s="134"/>
      <c r="Y724" s="134"/>
    </row>
    <row r="725" ht="22.5" customHeight="1">
      <c r="A725" s="186" t="str">
        <f>'PROP DAILY PNL'!A892</f>
        <v/>
      </c>
      <c r="B725" s="381"/>
      <c r="C725" s="374">
        <f>$B725*'PERCENTAGE SHARING'!C686</f>
        <v>0</v>
      </c>
      <c r="D725" s="374">
        <f>$B725*'PERCENTAGE SHARING'!D686</f>
        <v>0</v>
      </c>
      <c r="E725" s="374">
        <f>$B725*'PERCENTAGE SHARING'!E686</f>
        <v>0</v>
      </c>
      <c r="F725" s="374">
        <f>$B725*'PERCENTAGE SHARING'!F686</f>
        <v>0</v>
      </c>
      <c r="G725" s="374">
        <f>$B725*'PERCENTAGE SHARING'!G686</f>
        <v>0</v>
      </c>
      <c r="H725" s="374">
        <f>$B725*'PERCENTAGE SHARING'!H686</f>
        <v>0</v>
      </c>
      <c r="I725" s="374">
        <f>$B725*'PERCENTAGE SHARING'!I686</f>
        <v>0</v>
      </c>
      <c r="J725" s="374">
        <f>$B725*'PERCENTAGE SHARING'!J686</f>
        <v>0</v>
      </c>
      <c r="K725" s="374">
        <f>$B725*'PERCENTAGE SHARING'!K686</f>
        <v>0</v>
      </c>
      <c r="L725" s="374">
        <f>$B725*'PERCENTAGE SHARING'!L686</f>
        <v>0</v>
      </c>
      <c r="M725" s="374">
        <f>$B725*'PERCENTAGE SHARING'!M686</f>
        <v>0</v>
      </c>
      <c r="N725" s="374">
        <f>$B725*'PERCENTAGE SHARING'!N686</f>
        <v>0</v>
      </c>
      <c r="O725" s="375">
        <f>$B725*'PERCENTAGE SHARING'!O686</f>
        <v>0</v>
      </c>
      <c r="P725" s="375">
        <f>$B725*'PERCENTAGE SHARING'!P686</f>
        <v>0</v>
      </c>
      <c r="Q725" s="375">
        <f>$B725*'PERCENTAGE SHARING'!Q686</f>
        <v>0</v>
      </c>
      <c r="R725" s="375">
        <f>$B725*'PERCENTAGE SHARING'!R686</f>
        <v>0</v>
      </c>
      <c r="S725" s="134"/>
      <c r="T725" s="134"/>
      <c r="U725" s="134"/>
      <c r="V725" s="134"/>
      <c r="W725" s="134"/>
      <c r="X725" s="134"/>
      <c r="Y725" s="134"/>
    </row>
    <row r="726" ht="22.5" customHeight="1">
      <c r="A726" s="186" t="str">
        <f>'PROP DAILY PNL'!A893</f>
        <v/>
      </c>
      <c r="B726" s="381"/>
      <c r="C726" s="374">
        <f>$B726*'PERCENTAGE SHARING'!C687</f>
        <v>0</v>
      </c>
      <c r="D726" s="374">
        <f>$B726*'PERCENTAGE SHARING'!D687</f>
        <v>0</v>
      </c>
      <c r="E726" s="374">
        <f>$B726*'PERCENTAGE SHARING'!E687</f>
        <v>0</v>
      </c>
      <c r="F726" s="374">
        <f>$B726*'PERCENTAGE SHARING'!F687</f>
        <v>0</v>
      </c>
      <c r="G726" s="374">
        <f>$B726*'PERCENTAGE SHARING'!G687</f>
        <v>0</v>
      </c>
      <c r="H726" s="374">
        <f>$B726*'PERCENTAGE SHARING'!H687</f>
        <v>0</v>
      </c>
      <c r="I726" s="374">
        <f>$B726*'PERCENTAGE SHARING'!I687</f>
        <v>0</v>
      </c>
      <c r="J726" s="374">
        <f>$B726*'PERCENTAGE SHARING'!J687</f>
        <v>0</v>
      </c>
      <c r="K726" s="374">
        <f>$B726*'PERCENTAGE SHARING'!K687</f>
        <v>0</v>
      </c>
      <c r="L726" s="374">
        <f>$B726*'PERCENTAGE SHARING'!L687</f>
        <v>0</v>
      </c>
      <c r="M726" s="374">
        <f>$B726*'PERCENTAGE SHARING'!M687</f>
        <v>0</v>
      </c>
      <c r="N726" s="374">
        <f>$B726*'PERCENTAGE SHARING'!N687</f>
        <v>0</v>
      </c>
      <c r="O726" s="375">
        <f>$B726*'PERCENTAGE SHARING'!O687</f>
        <v>0</v>
      </c>
      <c r="P726" s="375">
        <f>$B726*'PERCENTAGE SHARING'!P687</f>
        <v>0</v>
      </c>
      <c r="Q726" s="375">
        <f>$B726*'PERCENTAGE SHARING'!Q687</f>
        <v>0</v>
      </c>
      <c r="R726" s="375">
        <f>$B726*'PERCENTAGE SHARING'!R687</f>
        <v>0</v>
      </c>
      <c r="S726" s="134"/>
      <c r="T726" s="134"/>
      <c r="U726" s="134"/>
      <c r="V726" s="134"/>
      <c r="W726" s="134"/>
      <c r="X726" s="134"/>
      <c r="Y726" s="134"/>
    </row>
    <row r="727" ht="22.5" customHeight="1">
      <c r="A727" s="186" t="str">
        <f>'PROP DAILY PNL'!A894</f>
        <v/>
      </c>
      <c r="B727" s="381"/>
      <c r="C727" s="374">
        <f>$B727*'PERCENTAGE SHARING'!C688</f>
        <v>0</v>
      </c>
      <c r="D727" s="374">
        <f>$B727*'PERCENTAGE SHARING'!D688</f>
        <v>0</v>
      </c>
      <c r="E727" s="374">
        <f>$B727*'PERCENTAGE SHARING'!E688</f>
        <v>0</v>
      </c>
      <c r="F727" s="374">
        <f>$B727*'PERCENTAGE SHARING'!F688</f>
        <v>0</v>
      </c>
      <c r="G727" s="374">
        <f>$B727*'PERCENTAGE SHARING'!G688</f>
        <v>0</v>
      </c>
      <c r="H727" s="374">
        <f>$B727*'PERCENTAGE SHARING'!H688</f>
        <v>0</v>
      </c>
      <c r="I727" s="374">
        <f>$B727*'PERCENTAGE SHARING'!I688</f>
        <v>0</v>
      </c>
      <c r="J727" s="374">
        <f>$B727*'PERCENTAGE SHARING'!J688</f>
        <v>0</v>
      </c>
      <c r="K727" s="374">
        <f>$B727*'PERCENTAGE SHARING'!K688</f>
        <v>0</v>
      </c>
      <c r="L727" s="374">
        <f>$B727*'PERCENTAGE SHARING'!L688</f>
        <v>0</v>
      </c>
      <c r="M727" s="374">
        <f>$B727*'PERCENTAGE SHARING'!M688</f>
        <v>0</v>
      </c>
      <c r="N727" s="374">
        <f>$B727*'PERCENTAGE SHARING'!N688</f>
        <v>0</v>
      </c>
      <c r="O727" s="375">
        <f>$B727*'PERCENTAGE SHARING'!O688</f>
        <v>0</v>
      </c>
      <c r="P727" s="375">
        <f>$B727*'PERCENTAGE SHARING'!P688</f>
        <v>0</v>
      </c>
      <c r="Q727" s="375">
        <f>$B727*'PERCENTAGE SHARING'!Q688</f>
        <v>0</v>
      </c>
      <c r="R727" s="375">
        <f>$B727*'PERCENTAGE SHARING'!R688</f>
        <v>0</v>
      </c>
      <c r="S727" s="134"/>
      <c r="T727" s="134"/>
      <c r="U727" s="134"/>
      <c r="V727" s="134"/>
      <c r="W727" s="134"/>
      <c r="X727" s="134"/>
      <c r="Y727" s="134"/>
    </row>
    <row r="728" ht="22.5" customHeight="1">
      <c r="A728" s="186" t="str">
        <f>'PROP DAILY PNL'!A895</f>
        <v/>
      </c>
      <c r="B728" s="381"/>
      <c r="C728" s="374">
        <f>$B728*'PERCENTAGE SHARING'!C689</f>
        <v>0</v>
      </c>
      <c r="D728" s="374">
        <f>$B728*'PERCENTAGE SHARING'!D689</f>
        <v>0</v>
      </c>
      <c r="E728" s="374">
        <f>$B728*'PERCENTAGE SHARING'!E689</f>
        <v>0</v>
      </c>
      <c r="F728" s="374">
        <f>$B728*'PERCENTAGE SHARING'!F689</f>
        <v>0</v>
      </c>
      <c r="G728" s="374">
        <f>$B728*'PERCENTAGE SHARING'!G689</f>
        <v>0</v>
      </c>
      <c r="H728" s="374">
        <f>$B728*'PERCENTAGE SHARING'!H689</f>
        <v>0</v>
      </c>
      <c r="I728" s="374">
        <f>$B728*'PERCENTAGE SHARING'!I689</f>
        <v>0</v>
      </c>
      <c r="J728" s="374">
        <f>$B728*'PERCENTAGE SHARING'!J689</f>
        <v>0</v>
      </c>
      <c r="K728" s="374">
        <f>$B728*'PERCENTAGE SHARING'!K689</f>
        <v>0</v>
      </c>
      <c r="L728" s="374">
        <f>$B728*'PERCENTAGE SHARING'!L689</f>
        <v>0</v>
      </c>
      <c r="M728" s="374">
        <f>$B728*'PERCENTAGE SHARING'!M689</f>
        <v>0</v>
      </c>
      <c r="N728" s="374">
        <f>$B728*'PERCENTAGE SHARING'!N689</f>
        <v>0</v>
      </c>
      <c r="O728" s="375">
        <f>$B728*'PERCENTAGE SHARING'!O689</f>
        <v>0</v>
      </c>
      <c r="P728" s="375">
        <f>$B728*'PERCENTAGE SHARING'!P689</f>
        <v>0</v>
      </c>
      <c r="Q728" s="375">
        <f>$B728*'PERCENTAGE SHARING'!Q689</f>
        <v>0</v>
      </c>
      <c r="R728" s="375">
        <f>$B728*'PERCENTAGE SHARING'!R689</f>
        <v>0</v>
      </c>
      <c r="S728" s="134"/>
      <c r="T728" s="134"/>
      <c r="U728" s="134"/>
      <c r="V728" s="134"/>
      <c r="W728" s="134"/>
      <c r="X728" s="134"/>
      <c r="Y728" s="134"/>
    </row>
    <row r="729" ht="22.5" customHeight="1">
      <c r="A729" s="186" t="str">
        <f>'PROP DAILY PNL'!A896</f>
        <v/>
      </c>
      <c r="B729" s="381"/>
      <c r="C729" s="374">
        <f>$B729*'PERCENTAGE SHARING'!C690</f>
        <v>0</v>
      </c>
      <c r="D729" s="374">
        <f>$B729*'PERCENTAGE SHARING'!D690</f>
        <v>0</v>
      </c>
      <c r="E729" s="374">
        <f>$B729*'PERCENTAGE SHARING'!E690</f>
        <v>0</v>
      </c>
      <c r="F729" s="374">
        <f>$B729*'PERCENTAGE SHARING'!F690</f>
        <v>0</v>
      </c>
      <c r="G729" s="374">
        <f>$B729*'PERCENTAGE SHARING'!G690</f>
        <v>0</v>
      </c>
      <c r="H729" s="374">
        <f>$B729*'PERCENTAGE SHARING'!H690</f>
        <v>0</v>
      </c>
      <c r="I729" s="374">
        <f>$B729*'PERCENTAGE SHARING'!I690</f>
        <v>0</v>
      </c>
      <c r="J729" s="374">
        <f>$B729*'PERCENTAGE SHARING'!J690</f>
        <v>0</v>
      </c>
      <c r="K729" s="374">
        <f>$B729*'PERCENTAGE SHARING'!K690</f>
        <v>0</v>
      </c>
      <c r="L729" s="374">
        <f>$B729*'PERCENTAGE SHARING'!L690</f>
        <v>0</v>
      </c>
      <c r="M729" s="374">
        <f>$B729*'PERCENTAGE SHARING'!M690</f>
        <v>0</v>
      </c>
      <c r="N729" s="374">
        <f>$B729*'PERCENTAGE SHARING'!N690</f>
        <v>0</v>
      </c>
      <c r="O729" s="375">
        <f>$B729*'PERCENTAGE SHARING'!O690</f>
        <v>0</v>
      </c>
      <c r="P729" s="375">
        <f>$B729*'PERCENTAGE SHARING'!P690</f>
        <v>0</v>
      </c>
      <c r="Q729" s="375">
        <f>$B729*'PERCENTAGE SHARING'!Q690</f>
        <v>0</v>
      </c>
      <c r="R729" s="375">
        <f>$B729*'PERCENTAGE SHARING'!R690</f>
        <v>0</v>
      </c>
      <c r="S729" s="134"/>
      <c r="T729" s="134"/>
      <c r="U729" s="134"/>
      <c r="V729" s="134"/>
      <c r="W729" s="134"/>
      <c r="X729" s="134"/>
      <c r="Y729" s="134"/>
    </row>
    <row r="730" ht="22.5" customHeight="1">
      <c r="A730" s="186" t="str">
        <f>'PROP DAILY PNL'!A897</f>
        <v/>
      </c>
      <c r="B730" s="381"/>
      <c r="C730" s="374">
        <f>$B730*'PERCENTAGE SHARING'!C691</f>
        <v>0</v>
      </c>
      <c r="D730" s="374">
        <f>$B730*'PERCENTAGE SHARING'!D691</f>
        <v>0</v>
      </c>
      <c r="E730" s="374">
        <f>$B730*'PERCENTAGE SHARING'!E691</f>
        <v>0</v>
      </c>
      <c r="F730" s="374">
        <f>$B730*'PERCENTAGE SHARING'!F691</f>
        <v>0</v>
      </c>
      <c r="G730" s="374">
        <f>$B730*'PERCENTAGE SHARING'!G691</f>
        <v>0</v>
      </c>
      <c r="H730" s="374">
        <f>$B730*'PERCENTAGE SHARING'!H691</f>
        <v>0</v>
      </c>
      <c r="I730" s="374">
        <f>$B730*'PERCENTAGE SHARING'!I691</f>
        <v>0</v>
      </c>
      <c r="J730" s="374">
        <f>$B730*'PERCENTAGE SHARING'!J691</f>
        <v>0</v>
      </c>
      <c r="K730" s="374">
        <f>$B730*'PERCENTAGE SHARING'!K691</f>
        <v>0</v>
      </c>
      <c r="L730" s="374">
        <f>$B730*'PERCENTAGE SHARING'!L691</f>
        <v>0</v>
      </c>
      <c r="M730" s="374">
        <f>$B730*'PERCENTAGE SHARING'!M691</f>
        <v>0</v>
      </c>
      <c r="N730" s="374">
        <f>$B730*'PERCENTAGE SHARING'!N691</f>
        <v>0</v>
      </c>
      <c r="O730" s="375">
        <f>$B730*'PERCENTAGE SHARING'!O691</f>
        <v>0</v>
      </c>
      <c r="P730" s="375">
        <f>$B730*'PERCENTAGE SHARING'!P691</f>
        <v>0</v>
      </c>
      <c r="Q730" s="375">
        <f>$B730*'PERCENTAGE SHARING'!Q691</f>
        <v>0</v>
      </c>
      <c r="R730" s="375">
        <f>$B730*'PERCENTAGE SHARING'!R691</f>
        <v>0</v>
      </c>
      <c r="S730" s="134"/>
      <c r="T730" s="134"/>
      <c r="U730" s="134"/>
      <c r="V730" s="134"/>
      <c r="W730" s="134"/>
      <c r="X730" s="134"/>
      <c r="Y730" s="134"/>
    </row>
    <row r="731" ht="22.5" customHeight="1">
      <c r="A731" s="186" t="str">
        <f>'PROP DAILY PNL'!A898</f>
        <v/>
      </c>
      <c r="B731" s="381"/>
      <c r="C731" s="374">
        <f>$B731*'PERCENTAGE SHARING'!C692</f>
        <v>0</v>
      </c>
      <c r="D731" s="374">
        <f>$B731*'PERCENTAGE SHARING'!D692</f>
        <v>0</v>
      </c>
      <c r="E731" s="374">
        <f>$B731*'PERCENTAGE SHARING'!E692</f>
        <v>0</v>
      </c>
      <c r="F731" s="374">
        <f>$B731*'PERCENTAGE SHARING'!F692</f>
        <v>0</v>
      </c>
      <c r="G731" s="374">
        <f>$B731*'PERCENTAGE SHARING'!G692</f>
        <v>0</v>
      </c>
      <c r="H731" s="374">
        <f>$B731*'PERCENTAGE SHARING'!H692</f>
        <v>0</v>
      </c>
      <c r="I731" s="374">
        <f>$B731*'PERCENTAGE SHARING'!I692</f>
        <v>0</v>
      </c>
      <c r="J731" s="374">
        <f>$B731*'PERCENTAGE SHARING'!J692</f>
        <v>0</v>
      </c>
      <c r="K731" s="374">
        <f>$B731*'PERCENTAGE SHARING'!K692</f>
        <v>0</v>
      </c>
      <c r="L731" s="374">
        <f>$B731*'PERCENTAGE SHARING'!L692</f>
        <v>0</v>
      </c>
      <c r="M731" s="374">
        <f>$B731*'PERCENTAGE SHARING'!M692</f>
        <v>0</v>
      </c>
      <c r="N731" s="374">
        <f>$B731*'PERCENTAGE SHARING'!N692</f>
        <v>0</v>
      </c>
      <c r="O731" s="375">
        <f>$B731*'PERCENTAGE SHARING'!O692</f>
        <v>0</v>
      </c>
      <c r="P731" s="375">
        <f>$B731*'PERCENTAGE SHARING'!P692</f>
        <v>0</v>
      </c>
      <c r="Q731" s="375">
        <f>$B731*'PERCENTAGE SHARING'!Q692</f>
        <v>0</v>
      </c>
      <c r="R731" s="375">
        <f>$B731*'PERCENTAGE SHARING'!R692</f>
        <v>0</v>
      </c>
      <c r="S731" s="134"/>
      <c r="T731" s="134"/>
      <c r="U731" s="134"/>
      <c r="V731" s="134"/>
      <c r="W731" s="134"/>
      <c r="X731" s="134"/>
      <c r="Y731" s="134"/>
    </row>
    <row r="732" ht="22.5" customHeight="1">
      <c r="A732" s="186" t="str">
        <f>'PROP DAILY PNL'!A899</f>
        <v/>
      </c>
      <c r="B732" s="381"/>
      <c r="C732" s="374">
        <f>$B732*'PERCENTAGE SHARING'!C693</f>
        <v>0</v>
      </c>
      <c r="D732" s="374">
        <f>$B732*'PERCENTAGE SHARING'!D693</f>
        <v>0</v>
      </c>
      <c r="E732" s="374">
        <f>$B732*'PERCENTAGE SHARING'!E693</f>
        <v>0</v>
      </c>
      <c r="F732" s="374">
        <f>$B732*'PERCENTAGE SHARING'!F693</f>
        <v>0</v>
      </c>
      <c r="G732" s="374">
        <f>$B732*'PERCENTAGE SHARING'!G693</f>
        <v>0</v>
      </c>
      <c r="H732" s="374">
        <f>$B732*'PERCENTAGE SHARING'!H693</f>
        <v>0</v>
      </c>
      <c r="I732" s="374">
        <f>$B732*'PERCENTAGE SHARING'!I693</f>
        <v>0</v>
      </c>
      <c r="J732" s="374">
        <f>$B732*'PERCENTAGE SHARING'!J693</f>
        <v>0</v>
      </c>
      <c r="K732" s="374">
        <f>$B732*'PERCENTAGE SHARING'!K693</f>
        <v>0</v>
      </c>
      <c r="L732" s="374">
        <f>$B732*'PERCENTAGE SHARING'!L693</f>
        <v>0</v>
      </c>
      <c r="M732" s="374">
        <f>$B732*'PERCENTAGE SHARING'!M693</f>
        <v>0</v>
      </c>
      <c r="N732" s="374">
        <f>$B732*'PERCENTAGE SHARING'!N693</f>
        <v>0</v>
      </c>
      <c r="O732" s="375">
        <f>$B732*'PERCENTAGE SHARING'!O693</f>
        <v>0</v>
      </c>
      <c r="P732" s="375">
        <f>$B732*'PERCENTAGE SHARING'!P693</f>
        <v>0</v>
      </c>
      <c r="Q732" s="375">
        <f>$B732*'PERCENTAGE SHARING'!Q693</f>
        <v>0</v>
      </c>
      <c r="R732" s="375">
        <f>$B732*'PERCENTAGE SHARING'!R693</f>
        <v>0</v>
      </c>
      <c r="S732" s="134"/>
      <c r="T732" s="134"/>
      <c r="U732" s="134"/>
      <c r="V732" s="134"/>
      <c r="W732" s="134"/>
      <c r="X732" s="134"/>
      <c r="Y732" s="134"/>
    </row>
    <row r="733" ht="22.5" customHeight="1">
      <c r="A733" s="186" t="str">
        <f>'PROP DAILY PNL'!A900</f>
        <v/>
      </c>
      <c r="B733" s="381"/>
      <c r="C733" s="374">
        <f>$B733*'PERCENTAGE SHARING'!C694</f>
        <v>0</v>
      </c>
      <c r="D733" s="374">
        <f>$B733*'PERCENTAGE SHARING'!D694</f>
        <v>0</v>
      </c>
      <c r="E733" s="374">
        <f>$B733*'PERCENTAGE SHARING'!E694</f>
        <v>0</v>
      </c>
      <c r="F733" s="374">
        <f>$B733*'PERCENTAGE SHARING'!F694</f>
        <v>0</v>
      </c>
      <c r="G733" s="374">
        <f>$B733*'PERCENTAGE SHARING'!G694</f>
        <v>0</v>
      </c>
      <c r="H733" s="374">
        <f>$B733*'PERCENTAGE SHARING'!H694</f>
        <v>0</v>
      </c>
      <c r="I733" s="374">
        <f>$B733*'PERCENTAGE SHARING'!I694</f>
        <v>0</v>
      </c>
      <c r="J733" s="374">
        <f>$B733*'PERCENTAGE SHARING'!J694</f>
        <v>0</v>
      </c>
      <c r="K733" s="374">
        <f>$B733*'PERCENTAGE SHARING'!K694</f>
        <v>0</v>
      </c>
      <c r="L733" s="374">
        <f>$B733*'PERCENTAGE SHARING'!L694</f>
        <v>0</v>
      </c>
      <c r="M733" s="374">
        <f>$B733*'PERCENTAGE SHARING'!M694</f>
        <v>0</v>
      </c>
      <c r="N733" s="374">
        <f>$B733*'PERCENTAGE SHARING'!N694</f>
        <v>0</v>
      </c>
      <c r="O733" s="375">
        <f>$B733*'PERCENTAGE SHARING'!O694</f>
        <v>0</v>
      </c>
      <c r="P733" s="375">
        <f>$B733*'PERCENTAGE SHARING'!P694</f>
        <v>0</v>
      </c>
      <c r="Q733" s="375">
        <f>$B733*'PERCENTAGE SHARING'!Q694</f>
        <v>0</v>
      </c>
      <c r="R733" s="375">
        <f>$B733*'PERCENTAGE SHARING'!R694</f>
        <v>0</v>
      </c>
      <c r="S733" s="134"/>
      <c r="T733" s="134"/>
      <c r="U733" s="134"/>
      <c r="V733" s="134"/>
      <c r="W733" s="134"/>
      <c r="X733" s="134"/>
      <c r="Y733" s="134"/>
    </row>
    <row r="734" ht="22.5" customHeight="1">
      <c r="A734" s="186" t="str">
        <f>'PROP DAILY PNL'!A901</f>
        <v/>
      </c>
      <c r="B734" s="381"/>
      <c r="C734" s="374">
        <f>$B734*'PERCENTAGE SHARING'!C695</f>
        <v>0</v>
      </c>
      <c r="D734" s="374">
        <f>$B734*'PERCENTAGE SHARING'!D695</f>
        <v>0</v>
      </c>
      <c r="E734" s="374">
        <f>$B734*'PERCENTAGE SHARING'!E695</f>
        <v>0</v>
      </c>
      <c r="F734" s="374">
        <f>$B734*'PERCENTAGE SHARING'!F695</f>
        <v>0</v>
      </c>
      <c r="G734" s="374">
        <f>$B734*'PERCENTAGE SHARING'!G695</f>
        <v>0</v>
      </c>
      <c r="H734" s="374">
        <f>$B734*'PERCENTAGE SHARING'!H695</f>
        <v>0</v>
      </c>
      <c r="I734" s="374">
        <f>$B734*'PERCENTAGE SHARING'!I695</f>
        <v>0</v>
      </c>
      <c r="J734" s="374">
        <f>$B734*'PERCENTAGE SHARING'!J695</f>
        <v>0</v>
      </c>
      <c r="K734" s="374">
        <f>$B734*'PERCENTAGE SHARING'!K695</f>
        <v>0</v>
      </c>
      <c r="L734" s="374">
        <f>$B734*'PERCENTAGE SHARING'!L695</f>
        <v>0</v>
      </c>
      <c r="M734" s="374">
        <f>$B734*'PERCENTAGE SHARING'!M695</f>
        <v>0</v>
      </c>
      <c r="N734" s="374">
        <f>$B734*'PERCENTAGE SHARING'!N695</f>
        <v>0</v>
      </c>
      <c r="O734" s="375">
        <f>$B734*'PERCENTAGE SHARING'!O695</f>
        <v>0</v>
      </c>
      <c r="P734" s="375">
        <f>$B734*'PERCENTAGE SHARING'!P695</f>
        <v>0</v>
      </c>
      <c r="Q734" s="375">
        <f>$B734*'PERCENTAGE SHARING'!Q695</f>
        <v>0</v>
      </c>
      <c r="R734" s="375">
        <f>$B734*'PERCENTAGE SHARING'!R695</f>
        <v>0</v>
      </c>
      <c r="S734" s="134"/>
      <c r="T734" s="134"/>
      <c r="U734" s="134"/>
      <c r="V734" s="134"/>
      <c r="W734" s="134"/>
      <c r="X734" s="134"/>
      <c r="Y734" s="134"/>
    </row>
    <row r="735" ht="22.5" customHeight="1">
      <c r="A735" s="186" t="str">
        <f>'PROP DAILY PNL'!A902</f>
        <v/>
      </c>
      <c r="B735" s="381"/>
      <c r="C735" s="374">
        <f>$B735*'PERCENTAGE SHARING'!C696</f>
        <v>0</v>
      </c>
      <c r="D735" s="374">
        <f>$B735*'PERCENTAGE SHARING'!D696</f>
        <v>0</v>
      </c>
      <c r="E735" s="374">
        <f>$B735*'PERCENTAGE SHARING'!E696</f>
        <v>0</v>
      </c>
      <c r="F735" s="374">
        <f>$B735*'PERCENTAGE SHARING'!F696</f>
        <v>0</v>
      </c>
      <c r="G735" s="374">
        <f>$B735*'PERCENTAGE SHARING'!G696</f>
        <v>0</v>
      </c>
      <c r="H735" s="374">
        <f>$B735*'PERCENTAGE SHARING'!H696</f>
        <v>0</v>
      </c>
      <c r="I735" s="374">
        <f>$B735*'PERCENTAGE SHARING'!I696</f>
        <v>0</v>
      </c>
      <c r="J735" s="374">
        <f>$B735*'PERCENTAGE SHARING'!J696</f>
        <v>0</v>
      </c>
      <c r="K735" s="374">
        <f>$B735*'PERCENTAGE SHARING'!K696</f>
        <v>0</v>
      </c>
      <c r="L735" s="374">
        <f>$B735*'PERCENTAGE SHARING'!L696</f>
        <v>0</v>
      </c>
      <c r="M735" s="374">
        <f>$B735*'PERCENTAGE SHARING'!M696</f>
        <v>0</v>
      </c>
      <c r="N735" s="374">
        <f>$B735*'PERCENTAGE SHARING'!N696</f>
        <v>0</v>
      </c>
      <c r="O735" s="375">
        <f>$B735*'PERCENTAGE SHARING'!O696</f>
        <v>0</v>
      </c>
      <c r="P735" s="375">
        <f>$B735*'PERCENTAGE SHARING'!P696</f>
        <v>0</v>
      </c>
      <c r="Q735" s="375">
        <f>$B735*'PERCENTAGE SHARING'!Q696</f>
        <v>0</v>
      </c>
      <c r="R735" s="375">
        <f>$B735*'PERCENTAGE SHARING'!R696</f>
        <v>0</v>
      </c>
      <c r="S735" s="134"/>
      <c r="T735" s="134"/>
      <c r="U735" s="134"/>
      <c r="V735" s="134"/>
      <c r="W735" s="134"/>
      <c r="X735" s="134"/>
      <c r="Y735" s="134"/>
    </row>
    <row r="736" ht="22.5" customHeight="1">
      <c r="A736" s="186" t="str">
        <f>'PROP DAILY PNL'!A903</f>
        <v/>
      </c>
      <c r="B736" s="381"/>
      <c r="C736" s="374">
        <f>$B736*'PERCENTAGE SHARING'!C697</f>
        <v>0</v>
      </c>
      <c r="D736" s="374">
        <f>$B736*'PERCENTAGE SHARING'!D697</f>
        <v>0</v>
      </c>
      <c r="E736" s="374">
        <f>$B736*'PERCENTAGE SHARING'!E697</f>
        <v>0</v>
      </c>
      <c r="F736" s="374">
        <f>$B736*'PERCENTAGE SHARING'!F697</f>
        <v>0</v>
      </c>
      <c r="G736" s="374">
        <f>$B736*'PERCENTAGE SHARING'!G697</f>
        <v>0</v>
      </c>
      <c r="H736" s="374">
        <f>$B736*'PERCENTAGE SHARING'!H697</f>
        <v>0</v>
      </c>
      <c r="I736" s="374">
        <f>$B736*'PERCENTAGE SHARING'!I697</f>
        <v>0</v>
      </c>
      <c r="J736" s="374">
        <f>$B736*'PERCENTAGE SHARING'!J697</f>
        <v>0</v>
      </c>
      <c r="K736" s="374">
        <f>$B736*'PERCENTAGE SHARING'!K697</f>
        <v>0</v>
      </c>
      <c r="L736" s="374">
        <f>$B736*'PERCENTAGE SHARING'!L697</f>
        <v>0</v>
      </c>
      <c r="M736" s="374">
        <f>$B736*'PERCENTAGE SHARING'!M697</f>
        <v>0</v>
      </c>
      <c r="N736" s="374">
        <f>$B736*'PERCENTAGE SHARING'!N697</f>
        <v>0</v>
      </c>
      <c r="O736" s="375">
        <f>$B736*'PERCENTAGE SHARING'!O697</f>
        <v>0</v>
      </c>
      <c r="P736" s="375">
        <f>$B736*'PERCENTAGE SHARING'!P697</f>
        <v>0</v>
      </c>
      <c r="Q736" s="375">
        <f>$B736*'PERCENTAGE SHARING'!Q697</f>
        <v>0</v>
      </c>
      <c r="R736" s="375">
        <f>$B736*'PERCENTAGE SHARING'!R697</f>
        <v>0</v>
      </c>
      <c r="S736" s="134"/>
      <c r="T736" s="134"/>
      <c r="U736" s="134"/>
      <c r="V736" s="134"/>
      <c r="W736" s="134"/>
      <c r="X736" s="134"/>
      <c r="Y736" s="134"/>
    </row>
    <row r="737" ht="22.5" customHeight="1">
      <c r="A737" s="186" t="str">
        <f>'PROP DAILY PNL'!A904</f>
        <v/>
      </c>
      <c r="B737" s="381"/>
      <c r="C737" s="374">
        <f>$B737*'PERCENTAGE SHARING'!C698</f>
        <v>0</v>
      </c>
      <c r="D737" s="374">
        <f>$B737*'PERCENTAGE SHARING'!D698</f>
        <v>0</v>
      </c>
      <c r="E737" s="374">
        <f>$B737*'PERCENTAGE SHARING'!E698</f>
        <v>0</v>
      </c>
      <c r="F737" s="374">
        <f>$B737*'PERCENTAGE SHARING'!F698</f>
        <v>0</v>
      </c>
      <c r="G737" s="374">
        <f>$B737*'PERCENTAGE SHARING'!G698</f>
        <v>0</v>
      </c>
      <c r="H737" s="374">
        <f>$B737*'PERCENTAGE SHARING'!H698</f>
        <v>0</v>
      </c>
      <c r="I737" s="374">
        <f>$B737*'PERCENTAGE SHARING'!I698</f>
        <v>0</v>
      </c>
      <c r="J737" s="374">
        <f>$B737*'PERCENTAGE SHARING'!J698</f>
        <v>0</v>
      </c>
      <c r="K737" s="374">
        <f>$B737*'PERCENTAGE SHARING'!K698</f>
        <v>0</v>
      </c>
      <c r="L737" s="374">
        <f>$B737*'PERCENTAGE SHARING'!L698</f>
        <v>0</v>
      </c>
      <c r="M737" s="374">
        <f>$B737*'PERCENTAGE SHARING'!M698</f>
        <v>0</v>
      </c>
      <c r="N737" s="374">
        <f>$B737*'PERCENTAGE SHARING'!N698</f>
        <v>0</v>
      </c>
      <c r="O737" s="375">
        <f>$B737*'PERCENTAGE SHARING'!O698</f>
        <v>0</v>
      </c>
      <c r="P737" s="375">
        <f>$B737*'PERCENTAGE SHARING'!P698</f>
        <v>0</v>
      </c>
      <c r="Q737" s="375">
        <f>$B737*'PERCENTAGE SHARING'!Q698</f>
        <v>0</v>
      </c>
      <c r="R737" s="375">
        <f>$B737*'PERCENTAGE SHARING'!R698</f>
        <v>0</v>
      </c>
      <c r="S737" s="134"/>
      <c r="T737" s="134"/>
      <c r="U737" s="134"/>
      <c r="V737" s="134"/>
      <c r="W737" s="134"/>
      <c r="X737" s="134"/>
      <c r="Y737" s="134"/>
    </row>
    <row r="738" ht="22.5" customHeight="1">
      <c r="A738" s="186" t="str">
        <f>'PROP DAILY PNL'!A905</f>
        <v/>
      </c>
      <c r="B738" s="381"/>
      <c r="C738" s="374">
        <f>$B738*'PERCENTAGE SHARING'!C699</f>
        <v>0</v>
      </c>
      <c r="D738" s="374">
        <f>$B738*'PERCENTAGE SHARING'!D699</f>
        <v>0</v>
      </c>
      <c r="E738" s="374">
        <f>$B738*'PERCENTAGE SHARING'!E699</f>
        <v>0</v>
      </c>
      <c r="F738" s="374">
        <f>$B738*'PERCENTAGE SHARING'!F699</f>
        <v>0</v>
      </c>
      <c r="G738" s="374">
        <f>$B738*'PERCENTAGE SHARING'!G699</f>
        <v>0</v>
      </c>
      <c r="H738" s="374">
        <f>$B738*'PERCENTAGE SHARING'!H699</f>
        <v>0</v>
      </c>
      <c r="I738" s="374">
        <f>$B738*'PERCENTAGE SHARING'!I699</f>
        <v>0</v>
      </c>
      <c r="J738" s="374">
        <f>$B738*'PERCENTAGE SHARING'!J699</f>
        <v>0</v>
      </c>
      <c r="K738" s="374">
        <f>$B738*'PERCENTAGE SHARING'!K699</f>
        <v>0</v>
      </c>
      <c r="L738" s="374">
        <f>$B738*'PERCENTAGE SHARING'!L699</f>
        <v>0</v>
      </c>
      <c r="M738" s="374">
        <f>$B738*'PERCENTAGE SHARING'!M699</f>
        <v>0</v>
      </c>
      <c r="N738" s="374">
        <f>$B738*'PERCENTAGE SHARING'!N699</f>
        <v>0</v>
      </c>
      <c r="O738" s="375">
        <f>$B738*'PERCENTAGE SHARING'!O699</f>
        <v>0</v>
      </c>
      <c r="P738" s="375">
        <f>$B738*'PERCENTAGE SHARING'!P699</f>
        <v>0</v>
      </c>
      <c r="Q738" s="375">
        <f>$B738*'PERCENTAGE SHARING'!Q699</f>
        <v>0</v>
      </c>
      <c r="R738" s="375">
        <f>$B738*'PERCENTAGE SHARING'!R699</f>
        <v>0</v>
      </c>
      <c r="S738" s="134"/>
      <c r="T738" s="134"/>
      <c r="U738" s="134"/>
      <c r="V738" s="134"/>
      <c r="W738" s="134"/>
      <c r="X738" s="134"/>
      <c r="Y738" s="134"/>
    </row>
    <row r="739" ht="22.5" customHeight="1">
      <c r="A739" s="186" t="str">
        <f>'PROP DAILY PNL'!A906</f>
        <v/>
      </c>
      <c r="B739" s="381"/>
      <c r="C739" s="374">
        <f>$B739*'PERCENTAGE SHARING'!C700</f>
        <v>0</v>
      </c>
      <c r="D739" s="374">
        <f>$B739*'PERCENTAGE SHARING'!D700</f>
        <v>0</v>
      </c>
      <c r="E739" s="374">
        <f>$B739*'PERCENTAGE SHARING'!E700</f>
        <v>0</v>
      </c>
      <c r="F739" s="374">
        <f>$B739*'PERCENTAGE SHARING'!F700</f>
        <v>0</v>
      </c>
      <c r="G739" s="374">
        <f>$B739*'PERCENTAGE SHARING'!G700</f>
        <v>0</v>
      </c>
      <c r="H739" s="374">
        <f>$B739*'PERCENTAGE SHARING'!H700</f>
        <v>0</v>
      </c>
      <c r="I739" s="374">
        <f>$B739*'PERCENTAGE SHARING'!I700</f>
        <v>0</v>
      </c>
      <c r="J739" s="374">
        <f>$B739*'PERCENTAGE SHARING'!J700</f>
        <v>0</v>
      </c>
      <c r="K739" s="374">
        <f>$B739*'PERCENTAGE SHARING'!K700</f>
        <v>0</v>
      </c>
      <c r="L739" s="374">
        <f>$B739*'PERCENTAGE SHARING'!L700</f>
        <v>0</v>
      </c>
      <c r="M739" s="374">
        <f>$B739*'PERCENTAGE SHARING'!M700</f>
        <v>0</v>
      </c>
      <c r="N739" s="374">
        <f>$B739*'PERCENTAGE SHARING'!N700</f>
        <v>0</v>
      </c>
      <c r="O739" s="375">
        <f>$B739*'PERCENTAGE SHARING'!O700</f>
        <v>0</v>
      </c>
      <c r="P739" s="375">
        <f>$B739*'PERCENTAGE SHARING'!P700</f>
        <v>0</v>
      </c>
      <c r="Q739" s="375">
        <f>$B739*'PERCENTAGE SHARING'!Q700</f>
        <v>0</v>
      </c>
      <c r="R739" s="375">
        <f>$B739*'PERCENTAGE SHARING'!R700</f>
        <v>0</v>
      </c>
      <c r="S739" s="134"/>
      <c r="T739" s="134"/>
      <c r="U739" s="134"/>
      <c r="V739" s="134"/>
      <c r="W739" s="134"/>
      <c r="X739" s="134"/>
      <c r="Y739" s="134"/>
    </row>
    <row r="740" ht="22.5" customHeight="1">
      <c r="A740" s="186" t="str">
        <f>'PROP DAILY PNL'!A907</f>
        <v/>
      </c>
      <c r="B740" s="381"/>
      <c r="C740" s="374">
        <f>$B740*'PERCENTAGE SHARING'!C701</f>
        <v>0</v>
      </c>
      <c r="D740" s="374">
        <f>$B740*'PERCENTAGE SHARING'!D701</f>
        <v>0</v>
      </c>
      <c r="E740" s="374">
        <f>$B740*'PERCENTAGE SHARING'!E701</f>
        <v>0</v>
      </c>
      <c r="F740" s="374">
        <f>$B740*'PERCENTAGE SHARING'!F701</f>
        <v>0</v>
      </c>
      <c r="G740" s="374">
        <f>$B740*'PERCENTAGE SHARING'!G701</f>
        <v>0</v>
      </c>
      <c r="H740" s="374">
        <f>$B740*'PERCENTAGE SHARING'!H701</f>
        <v>0</v>
      </c>
      <c r="I740" s="374">
        <f>$B740*'PERCENTAGE SHARING'!I701</f>
        <v>0</v>
      </c>
      <c r="J740" s="374">
        <f>$B740*'PERCENTAGE SHARING'!J701</f>
        <v>0</v>
      </c>
      <c r="K740" s="374">
        <f>$B740*'PERCENTAGE SHARING'!K701</f>
        <v>0</v>
      </c>
      <c r="L740" s="374">
        <f>$B740*'PERCENTAGE SHARING'!L701</f>
        <v>0</v>
      </c>
      <c r="M740" s="374">
        <f>$B740*'PERCENTAGE SHARING'!M701</f>
        <v>0</v>
      </c>
      <c r="N740" s="374">
        <f>$B740*'PERCENTAGE SHARING'!N701</f>
        <v>0</v>
      </c>
      <c r="O740" s="375">
        <f>$B740*'PERCENTAGE SHARING'!O701</f>
        <v>0</v>
      </c>
      <c r="P740" s="375">
        <f>$B740*'PERCENTAGE SHARING'!P701</f>
        <v>0</v>
      </c>
      <c r="Q740" s="375">
        <f>$B740*'PERCENTAGE SHARING'!Q701</f>
        <v>0</v>
      </c>
      <c r="R740" s="375">
        <f>$B740*'PERCENTAGE SHARING'!R701</f>
        <v>0</v>
      </c>
      <c r="S740" s="134"/>
      <c r="T740" s="134"/>
      <c r="U740" s="134"/>
      <c r="V740" s="134"/>
      <c r="W740" s="134"/>
      <c r="X740" s="134"/>
      <c r="Y740" s="134"/>
    </row>
    <row r="741" ht="22.5" customHeight="1">
      <c r="A741" s="186" t="str">
        <f>'PROP DAILY PNL'!A908</f>
        <v/>
      </c>
      <c r="B741" s="381"/>
      <c r="C741" s="374">
        <f>$B741*'PERCENTAGE SHARING'!C702</f>
        <v>0</v>
      </c>
      <c r="D741" s="374">
        <f>$B741*'PERCENTAGE SHARING'!D702</f>
        <v>0</v>
      </c>
      <c r="E741" s="374">
        <f>$B741*'PERCENTAGE SHARING'!E702</f>
        <v>0</v>
      </c>
      <c r="F741" s="374">
        <f>$B741*'PERCENTAGE SHARING'!F702</f>
        <v>0</v>
      </c>
      <c r="G741" s="374">
        <f>$B741*'PERCENTAGE SHARING'!G702</f>
        <v>0</v>
      </c>
      <c r="H741" s="374">
        <f>$B741*'PERCENTAGE SHARING'!H702</f>
        <v>0</v>
      </c>
      <c r="I741" s="374">
        <f>$B741*'PERCENTAGE SHARING'!I702</f>
        <v>0</v>
      </c>
      <c r="J741" s="374">
        <f>$B741*'PERCENTAGE SHARING'!J702</f>
        <v>0</v>
      </c>
      <c r="K741" s="374">
        <f>$B741*'PERCENTAGE SHARING'!K702</f>
        <v>0</v>
      </c>
      <c r="L741" s="374">
        <f>$B741*'PERCENTAGE SHARING'!L702</f>
        <v>0</v>
      </c>
      <c r="M741" s="374">
        <f>$B741*'PERCENTAGE SHARING'!M702</f>
        <v>0</v>
      </c>
      <c r="N741" s="374">
        <f>$B741*'PERCENTAGE SHARING'!N702</f>
        <v>0</v>
      </c>
      <c r="O741" s="375">
        <f>$B741*'PERCENTAGE SHARING'!O702</f>
        <v>0</v>
      </c>
      <c r="P741" s="375">
        <f>$B741*'PERCENTAGE SHARING'!P702</f>
        <v>0</v>
      </c>
      <c r="Q741" s="375">
        <f>$B741*'PERCENTAGE SHARING'!Q702</f>
        <v>0</v>
      </c>
      <c r="R741" s="375">
        <f>$B741*'PERCENTAGE SHARING'!R702</f>
        <v>0</v>
      </c>
      <c r="S741" s="134"/>
      <c r="T741" s="134"/>
      <c r="U741" s="134"/>
      <c r="V741" s="134"/>
      <c r="W741" s="134"/>
      <c r="X741" s="134"/>
      <c r="Y741" s="134"/>
    </row>
    <row r="742" ht="22.5" customHeight="1">
      <c r="A742" s="186" t="str">
        <f>'PROP DAILY PNL'!A909</f>
        <v/>
      </c>
      <c r="B742" s="381"/>
      <c r="C742" s="374">
        <f>$B742*'PERCENTAGE SHARING'!C703</f>
        <v>0</v>
      </c>
      <c r="D742" s="374">
        <f>$B742*'PERCENTAGE SHARING'!D703</f>
        <v>0</v>
      </c>
      <c r="E742" s="374">
        <f>$B742*'PERCENTAGE SHARING'!E703</f>
        <v>0</v>
      </c>
      <c r="F742" s="374">
        <f>$B742*'PERCENTAGE SHARING'!F703</f>
        <v>0</v>
      </c>
      <c r="G742" s="374">
        <f>$B742*'PERCENTAGE SHARING'!G703</f>
        <v>0</v>
      </c>
      <c r="H742" s="374">
        <f>$B742*'PERCENTAGE SHARING'!H703</f>
        <v>0</v>
      </c>
      <c r="I742" s="374">
        <f>$B742*'PERCENTAGE SHARING'!I703</f>
        <v>0</v>
      </c>
      <c r="J742" s="374">
        <f>$B742*'PERCENTAGE SHARING'!J703</f>
        <v>0</v>
      </c>
      <c r="K742" s="374">
        <f>$B742*'PERCENTAGE SHARING'!K703</f>
        <v>0</v>
      </c>
      <c r="L742" s="374">
        <f>$B742*'PERCENTAGE SHARING'!L703</f>
        <v>0</v>
      </c>
      <c r="M742" s="374">
        <f>$B742*'PERCENTAGE SHARING'!M703</f>
        <v>0</v>
      </c>
      <c r="N742" s="374">
        <f>$B742*'PERCENTAGE SHARING'!N703</f>
        <v>0</v>
      </c>
      <c r="O742" s="375">
        <f>$B742*'PERCENTAGE SHARING'!O703</f>
        <v>0</v>
      </c>
      <c r="P742" s="375">
        <f>$B742*'PERCENTAGE SHARING'!P703</f>
        <v>0</v>
      </c>
      <c r="Q742" s="375">
        <f>$B742*'PERCENTAGE SHARING'!Q703</f>
        <v>0</v>
      </c>
      <c r="R742" s="375">
        <f>$B742*'PERCENTAGE SHARING'!R703</f>
        <v>0</v>
      </c>
      <c r="S742" s="134"/>
      <c r="T742" s="134"/>
      <c r="U742" s="134"/>
      <c r="V742" s="134"/>
      <c r="W742" s="134"/>
      <c r="X742" s="134"/>
      <c r="Y742" s="134"/>
    </row>
    <row r="743" ht="22.5" customHeight="1">
      <c r="A743" s="186" t="str">
        <f>'PROP DAILY PNL'!A910</f>
        <v/>
      </c>
      <c r="B743" s="381"/>
      <c r="C743" s="374">
        <f>$B743*'PERCENTAGE SHARING'!C704</f>
        <v>0</v>
      </c>
      <c r="D743" s="374">
        <f>$B743*'PERCENTAGE SHARING'!D704</f>
        <v>0</v>
      </c>
      <c r="E743" s="374">
        <f>$B743*'PERCENTAGE SHARING'!E704</f>
        <v>0</v>
      </c>
      <c r="F743" s="374">
        <f>$B743*'PERCENTAGE SHARING'!F704</f>
        <v>0</v>
      </c>
      <c r="G743" s="374">
        <f>$B743*'PERCENTAGE SHARING'!G704</f>
        <v>0</v>
      </c>
      <c r="H743" s="374">
        <f>$B743*'PERCENTAGE SHARING'!H704</f>
        <v>0</v>
      </c>
      <c r="I743" s="374">
        <f>$B743*'PERCENTAGE SHARING'!I704</f>
        <v>0</v>
      </c>
      <c r="J743" s="374">
        <f>$B743*'PERCENTAGE SHARING'!J704</f>
        <v>0</v>
      </c>
      <c r="K743" s="374">
        <f>$B743*'PERCENTAGE SHARING'!K704</f>
        <v>0</v>
      </c>
      <c r="L743" s="374">
        <f>$B743*'PERCENTAGE SHARING'!L704</f>
        <v>0</v>
      </c>
      <c r="M743" s="374">
        <f>$B743*'PERCENTAGE SHARING'!M704</f>
        <v>0</v>
      </c>
      <c r="N743" s="374">
        <f>$B743*'PERCENTAGE SHARING'!N704</f>
        <v>0</v>
      </c>
      <c r="O743" s="375">
        <f>$B743*'PERCENTAGE SHARING'!O704</f>
        <v>0</v>
      </c>
      <c r="P743" s="375">
        <f>$B743*'PERCENTAGE SHARING'!P704</f>
        <v>0</v>
      </c>
      <c r="Q743" s="375">
        <f>$B743*'PERCENTAGE SHARING'!Q704</f>
        <v>0</v>
      </c>
      <c r="R743" s="375">
        <f>$B743*'PERCENTAGE SHARING'!R704</f>
        <v>0</v>
      </c>
      <c r="S743" s="134"/>
      <c r="T743" s="134"/>
      <c r="U743" s="134"/>
      <c r="V743" s="134"/>
      <c r="W743" s="134"/>
      <c r="X743" s="134"/>
      <c r="Y743" s="134"/>
    </row>
    <row r="744" ht="22.5" customHeight="1">
      <c r="A744" s="186" t="str">
        <f>'PROP DAILY PNL'!A911</f>
        <v/>
      </c>
      <c r="B744" s="381"/>
      <c r="C744" s="374">
        <f>$B744*'PERCENTAGE SHARING'!C705</f>
        <v>0</v>
      </c>
      <c r="D744" s="374">
        <f>$B744*'PERCENTAGE SHARING'!D705</f>
        <v>0</v>
      </c>
      <c r="E744" s="374">
        <f>$B744*'PERCENTAGE SHARING'!E705</f>
        <v>0</v>
      </c>
      <c r="F744" s="374">
        <f>$B744*'PERCENTAGE SHARING'!F705</f>
        <v>0</v>
      </c>
      <c r="G744" s="374">
        <f>$B744*'PERCENTAGE SHARING'!G705</f>
        <v>0</v>
      </c>
      <c r="H744" s="374">
        <f>$B744*'PERCENTAGE SHARING'!H705</f>
        <v>0</v>
      </c>
      <c r="I744" s="374">
        <f>$B744*'PERCENTAGE SHARING'!I705</f>
        <v>0</v>
      </c>
      <c r="J744" s="374">
        <f>$B744*'PERCENTAGE SHARING'!J705</f>
        <v>0</v>
      </c>
      <c r="K744" s="374">
        <f>$B744*'PERCENTAGE SHARING'!K705</f>
        <v>0</v>
      </c>
      <c r="L744" s="374">
        <f>$B744*'PERCENTAGE SHARING'!L705</f>
        <v>0</v>
      </c>
      <c r="M744" s="374">
        <f>$B744*'PERCENTAGE SHARING'!M705</f>
        <v>0</v>
      </c>
      <c r="N744" s="374">
        <f>$B744*'PERCENTAGE SHARING'!N705</f>
        <v>0</v>
      </c>
      <c r="O744" s="375">
        <f>$B744*'PERCENTAGE SHARING'!O705</f>
        <v>0</v>
      </c>
      <c r="P744" s="375">
        <f>$B744*'PERCENTAGE SHARING'!P705</f>
        <v>0</v>
      </c>
      <c r="Q744" s="375">
        <f>$B744*'PERCENTAGE SHARING'!Q705</f>
        <v>0</v>
      </c>
      <c r="R744" s="375">
        <f>$B744*'PERCENTAGE SHARING'!R705</f>
        <v>0</v>
      </c>
      <c r="S744" s="134"/>
      <c r="T744" s="134"/>
      <c r="U744" s="134"/>
      <c r="V744" s="134"/>
      <c r="W744" s="134"/>
      <c r="X744" s="134"/>
      <c r="Y744" s="134"/>
    </row>
    <row r="745" ht="22.5" customHeight="1">
      <c r="A745" s="186" t="str">
        <f>'PROP DAILY PNL'!A912</f>
        <v/>
      </c>
      <c r="B745" s="381"/>
      <c r="C745" s="374">
        <f>$B745*'PERCENTAGE SHARING'!C706</f>
        <v>0</v>
      </c>
      <c r="D745" s="374">
        <f>$B745*'PERCENTAGE SHARING'!D706</f>
        <v>0</v>
      </c>
      <c r="E745" s="374">
        <f>$B745*'PERCENTAGE SHARING'!E706</f>
        <v>0</v>
      </c>
      <c r="F745" s="374">
        <f>$B745*'PERCENTAGE SHARING'!F706</f>
        <v>0</v>
      </c>
      <c r="G745" s="374">
        <f>$B745*'PERCENTAGE SHARING'!G706</f>
        <v>0</v>
      </c>
      <c r="H745" s="374">
        <f>$B745*'PERCENTAGE SHARING'!H706</f>
        <v>0</v>
      </c>
      <c r="I745" s="374">
        <f>$B745*'PERCENTAGE SHARING'!I706</f>
        <v>0</v>
      </c>
      <c r="J745" s="374">
        <f>$B745*'PERCENTAGE SHARING'!J706</f>
        <v>0</v>
      </c>
      <c r="K745" s="374">
        <f>$B745*'PERCENTAGE SHARING'!K706</f>
        <v>0</v>
      </c>
      <c r="L745" s="374">
        <f>$B745*'PERCENTAGE SHARING'!L706</f>
        <v>0</v>
      </c>
      <c r="M745" s="374">
        <f>$B745*'PERCENTAGE SHARING'!M706</f>
        <v>0</v>
      </c>
      <c r="N745" s="374">
        <f>$B745*'PERCENTAGE SHARING'!N706</f>
        <v>0</v>
      </c>
      <c r="O745" s="375">
        <f>$B745*'PERCENTAGE SHARING'!O706</f>
        <v>0</v>
      </c>
      <c r="P745" s="375">
        <f>$B745*'PERCENTAGE SHARING'!P706</f>
        <v>0</v>
      </c>
      <c r="Q745" s="375">
        <f>$B745*'PERCENTAGE SHARING'!Q706</f>
        <v>0</v>
      </c>
      <c r="R745" s="375">
        <f>$B745*'PERCENTAGE SHARING'!R706</f>
        <v>0</v>
      </c>
      <c r="S745" s="134"/>
      <c r="T745" s="134"/>
      <c r="U745" s="134"/>
      <c r="V745" s="134"/>
      <c r="W745" s="134"/>
      <c r="X745" s="134"/>
      <c r="Y745" s="134"/>
    </row>
    <row r="746" ht="22.5" customHeight="1">
      <c r="A746" s="186" t="str">
        <f>'PROP DAILY PNL'!A913</f>
        <v/>
      </c>
      <c r="B746" s="381"/>
      <c r="C746" s="374">
        <f>$B746*'PERCENTAGE SHARING'!C707</f>
        <v>0</v>
      </c>
      <c r="D746" s="374">
        <f>$B746*'PERCENTAGE SHARING'!D707</f>
        <v>0</v>
      </c>
      <c r="E746" s="374">
        <f>$B746*'PERCENTAGE SHARING'!E707</f>
        <v>0</v>
      </c>
      <c r="F746" s="374">
        <f>$B746*'PERCENTAGE SHARING'!F707</f>
        <v>0</v>
      </c>
      <c r="G746" s="374">
        <f>$B746*'PERCENTAGE SHARING'!G707</f>
        <v>0</v>
      </c>
      <c r="H746" s="374">
        <f>$B746*'PERCENTAGE SHARING'!H707</f>
        <v>0</v>
      </c>
      <c r="I746" s="374">
        <f>$B746*'PERCENTAGE SHARING'!I707</f>
        <v>0</v>
      </c>
      <c r="J746" s="374">
        <f>$B746*'PERCENTAGE SHARING'!J707</f>
        <v>0</v>
      </c>
      <c r="K746" s="374">
        <f>$B746*'PERCENTAGE SHARING'!K707</f>
        <v>0</v>
      </c>
      <c r="L746" s="374">
        <f>$B746*'PERCENTAGE SHARING'!L707</f>
        <v>0</v>
      </c>
      <c r="M746" s="374">
        <f>$B746*'PERCENTAGE SHARING'!M707</f>
        <v>0</v>
      </c>
      <c r="N746" s="374">
        <f>$B746*'PERCENTAGE SHARING'!N707</f>
        <v>0</v>
      </c>
      <c r="O746" s="375">
        <f>$B746*'PERCENTAGE SHARING'!O707</f>
        <v>0</v>
      </c>
      <c r="P746" s="375">
        <f>$B746*'PERCENTAGE SHARING'!P707</f>
        <v>0</v>
      </c>
      <c r="Q746" s="375">
        <f>$B746*'PERCENTAGE SHARING'!Q707</f>
        <v>0</v>
      </c>
      <c r="R746" s="375">
        <f>$B746*'PERCENTAGE SHARING'!R707</f>
        <v>0</v>
      </c>
      <c r="S746" s="134"/>
      <c r="T746" s="134"/>
      <c r="U746" s="134"/>
      <c r="V746" s="134"/>
      <c r="W746" s="134"/>
      <c r="X746" s="134"/>
      <c r="Y746" s="134"/>
    </row>
    <row r="747" ht="22.5" customHeight="1">
      <c r="A747" s="186" t="str">
        <f>'PROP DAILY PNL'!A914</f>
        <v/>
      </c>
      <c r="B747" s="381"/>
      <c r="C747" s="374">
        <f>$B747*'PERCENTAGE SHARING'!C708</f>
        <v>0</v>
      </c>
      <c r="D747" s="374">
        <f>$B747*'PERCENTAGE SHARING'!D708</f>
        <v>0</v>
      </c>
      <c r="E747" s="374">
        <f>$B747*'PERCENTAGE SHARING'!E708</f>
        <v>0</v>
      </c>
      <c r="F747" s="374">
        <f>$B747*'PERCENTAGE SHARING'!F708</f>
        <v>0</v>
      </c>
      <c r="G747" s="374">
        <f>$B747*'PERCENTAGE SHARING'!G708</f>
        <v>0</v>
      </c>
      <c r="H747" s="374">
        <f>$B747*'PERCENTAGE SHARING'!H708</f>
        <v>0</v>
      </c>
      <c r="I747" s="374">
        <f>$B747*'PERCENTAGE SHARING'!I708</f>
        <v>0</v>
      </c>
      <c r="J747" s="374">
        <f>$B747*'PERCENTAGE SHARING'!J708</f>
        <v>0</v>
      </c>
      <c r="K747" s="374">
        <f>$B747*'PERCENTAGE SHARING'!K708</f>
        <v>0</v>
      </c>
      <c r="L747" s="374">
        <f>$B747*'PERCENTAGE SHARING'!L708</f>
        <v>0</v>
      </c>
      <c r="M747" s="374">
        <f>$B747*'PERCENTAGE SHARING'!M708</f>
        <v>0</v>
      </c>
      <c r="N747" s="374">
        <f>$B747*'PERCENTAGE SHARING'!N708</f>
        <v>0</v>
      </c>
      <c r="O747" s="375">
        <f>$B747*'PERCENTAGE SHARING'!O708</f>
        <v>0</v>
      </c>
      <c r="P747" s="375">
        <f>$B747*'PERCENTAGE SHARING'!P708</f>
        <v>0</v>
      </c>
      <c r="Q747" s="375">
        <f>$B747*'PERCENTAGE SHARING'!Q708</f>
        <v>0</v>
      </c>
      <c r="R747" s="375">
        <f>$B747*'PERCENTAGE SHARING'!R708</f>
        <v>0</v>
      </c>
      <c r="S747" s="134"/>
      <c r="T747" s="134"/>
      <c r="U747" s="134"/>
      <c r="V747" s="134"/>
      <c r="W747" s="134"/>
      <c r="X747" s="134"/>
      <c r="Y747" s="134"/>
    </row>
    <row r="748" ht="22.5" customHeight="1">
      <c r="A748" s="186" t="str">
        <f>'PROP DAILY PNL'!A915</f>
        <v/>
      </c>
      <c r="B748" s="381"/>
      <c r="C748" s="374">
        <f>$B748*'PERCENTAGE SHARING'!C709</f>
        <v>0</v>
      </c>
      <c r="D748" s="374">
        <f>$B748*'PERCENTAGE SHARING'!D709</f>
        <v>0</v>
      </c>
      <c r="E748" s="374">
        <f>$B748*'PERCENTAGE SHARING'!E709</f>
        <v>0</v>
      </c>
      <c r="F748" s="374">
        <f>$B748*'PERCENTAGE SHARING'!F709</f>
        <v>0</v>
      </c>
      <c r="G748" s="374">
        <f>$B748*'PERCENTAGE SHARING'!G709</f>
        <v>0</v>
      </c>
      <c r="H748" s="374">
        <f>$B748*'PERCENTAGE SHARING'!H709</f>
        <v>0</v>
      </c>
      <c r="I748" s="374">
        <f>$B748*'PERCENTAGE SHARING'!I709</f>
        <v>0</v>
      </c>
      <c r="J748" s="374">
        <f>$B748*'PERCENTAGE SHARING'!J709</f>
        <v>0</v>
      </c>
      <c r="K748" s="374">
        <f>$B748*'PERCENTAGE SHARING'!K709</f>
        <v>0</v>
      </c>
      <c r="L748" s="374">
        <f>$B748*'PERCENTAGE SHARING'!L709</f>
        <v>0</v>
      </c>
      <c r="M748" s="374">
        <f>$B748*'PERCENTAGE SHARING'!M709</f>
        <v>0</v>
      </c>
      <c r="N748" s="374">
        <f>$B748*'PERCENTAGE SHARING'!N709</f>
        <v>0</v>
      </c>
      <c r="O748" s="375">
        <f>$B748*'PERCENTAGE SHARING'!O709</f>
        <v>0</v>
      </c>
      <c r="P748" s="375">
        <f>$B748*'PERCENTAGE SHARING'!P709</f>
        <v>0</v>
      </c>
      <c r="Q748" s="375">
        <f>$B748*'PERCENTAGE SHARING'!Q709</f>
        <v>0</v>
      </c>
      <c r="R748" s="375">
        <f>$B748*'PERCENTAGE SHARING'!R709</f>
        <v>0</v>
      </c>
      <c r="S748" s="134"/>
      <c r="T748" s="134"/>
      <c r="U748" s="134"/>
      <c r="V748" s="134"/>
      <c r="W748" s="134"/>
      <c r="X748" s="134"/>
      <c r="Y748" s="134"/>
    </row>
    <row r="749" ht="22.5" customHeight="1">
      <c r="A749" s="186" t="str">
        <f>'PROP DAILY PNL'!A916</f>
        <v/>
      </c>
      <c r="B749" s="381"/>
      <c r="C749" s="374">
        <f>$B749*'PERCENTAGE SHARING'!C710</f>
        <v>0</v>
      </c>
      <c r="D749" s="374">
        <f>$B749*'PERCENTAGE SHARING'!D710</f>
        <v>0</v>
      </c>
      <c r="E749" s="374">
        <f>$B749*'PERCENTAGE SHARING'!E710</f>
        <v>0</v>
      </c>
      <c r="F749" s="374">
        <f>$B749*'PERCENTAGE SHARING'!F710</f>
        <v>0</v>
      </c>
      <c r="G749" s="374">
        <f>$B749*'PERCENTAGE SHARING'!G710</f>
        <v>0</v>
      </c>
      <c r="H749" s="374">
        <f>$B749*'PERCENTAGE SHARING'!H710</f>
        <v>0</v>
      </c>
      <c r="I749" s="374">
        <f>$B749*'PERCENTAGE SHARING'!I710</f>
        <v>0</v>
      </c>
      <c r="J749" s="374">
        <f>$B749*'PERCENTAGE SHARING'!J710</f>
        <v>0</v>
      </c>
      <c r="K749" s="374">
        <f>$B749*'PERCENTAGE SHARING'!K710</f>
        <v>0</v>
      </c>
      <c r="L749" s="374">
        <f>$B749*'PERCENTAGE SHARING'!L710</f>
        <v>0</v>
      </c>
      <c r="M749" s="374">
        <f>$B749*'PERCENTAGE SHARING'!M710</f>
        <v>0</v>
      </c>
      <c r="N749" s="374">
        <f>$B749*'PERCENTAGE SHARING'!N710</f>
        <v>0</v>
      </c>
      <c r="O749" s="375">
        <f>$B749*'PERCENTAGE SHARING'!O710</f>
        <v>0</v>
      </c>
      <c r="P749" s="375">
        <f>$B749*'PERCENTAGE SHARING'!P710</f>
        <v>0</v>
      </c>
      <c r="Q749" s="375">
        <f>$B749*'PERCENTAGE SHARING'!Q710</f>
        <v>0</v>
      </c>
      <c r="R749" s="375">
        <f>$B749*'PERCENTAGE SHARING'!R710</f>
        <v>0</v>
      </c>
      <c r="S749" s="134"/>
      <c r="T749" s="134"/>
      <c r="U749" s="134"/>
      <c r="V749" s="134"/>
      <c r="W749" s="134"/>
      <c r="X749" s="134"/>
      <c r="Y749" s="134"/>
    </row>
    <row r="750" ht="22.5" customHeight="1">
      <c r="A750" s="186" t="str">
        <f>'PROP DAILY PNL'!A917</f>
        <v/>
      </c>
      <c r="B750" s="381"/>
      <c r="C750" s="374">
        <f>$B750*'PERCENTAGE SHARING'!C711</f>
        <v>0</v>
      </c>
      <c r="D750" s="374">
        <f>$B750*'PERCENTAGE SHARING'!D711</f>
        <v>0</v>
      </c>
      <c r="E750" s="374">
        <f>$B750*'PERCENTAGE SHARING'!E711</f>
        <v>0</v>
      </c>
      <c r="F750" s="374">
        <f>$B750*'PERCENTAGE SHARING'!F711</f>
        <v>0</v>
      </c>
      <c r="G750" s="374">
        <f>$B750*'PERCENTAGE SHARING'!G711</f>
        <v>0</v>
      </c>
      <c r="H750" s="374">
        <f>$B750*'PERCENTAGE SHARING'!H711</f>
        <v>0</v>
      </c>
      <c r="I750" s="374">
        <f>$B750*'PERCENTAGE SHARING'!I711</f>
        <v>0</v>
      </c>
      <c r="J750" s="374">
        <f>$B750*'PERCENTAGE SHARING'!J711</f>
        <v>0</v>
      </c>
      <c r="K750" s="374">
        <f>$B750*'PERCENTAGE SHARING'!K711</f>
        <v>0</v>
      </c>
      <c r="L750" s="374">
        <f>$B750*'PERCENTAGE SHARING'!L711</f>
        <v>0</v>
      </c>
      <c r="M750" s="374">
        <f>$B750*'PERCENTAGE SHARING'!M711</f>
        <v>0</v>
      </c>
      <c r="N750" s="374">
        <f>$B750*'PERCENTAGE SHARING'!N711</f>
        <v>0</v>
      </c>
      <c r="O750" s="375">
        <f>$B750*'PERCENTAGE SHARING'!O711</f>
        <v>0</v>
      </c>
      <c r="P750" s="375">
        <f>$B750*'PERCENTAGE SHARING'!P711</f>
        <v>0</v>
      </c>
      <c r="Q750" s="375">
        <f>$B750*'PERCENTAGE SHARING'!Q711</f>
        <v>0</v>
      </c>
      <c r="R750" s="375">
        <f>$B750*'PERCENTAGE SHARING'!R711</f>
        <v>0</v>
      </c>
      <c r="S750" s="134"/>
      <c r="T750" s="134"/>
      <c r="U750" s="134"/>
      <c r="V750" s="134"/>
      <c r="W750" s="134"/>
      <c r="X750" s="134"/>
      <c r="Y750" s="134"/>
    </row>
    <row r="751" ht="22.5" customHeight="1">
      <c r="A751" s="186" t="str">
        <f>'PROP DAILY PNL'!A918</f>
        <v/>
      </c>
      <c r="B751" s="381"/>
      <c r="C751" s="374">
        <f>$B751*'PERCENTAGE SHARING'!C712</f>
        <v>0</v>
      </c>
      <c r="D751" s="374">
        <f>$B751*'PERCENTAGE SHARING'!D712</f>
        <v>0</v>
      </c>
      <c r="E751" s="374">
        <f>$B751*'PERCENTAGE SHARING'!E712</f>
        <v>0</v>
      </c>
      <c r="F751" s="374">
        <f>$B751*'PERCENTAGE SHARING'!F712</f>
        <v>0</v>
      </c>
      <c r="G751" s="374">
        <f>$B751*'PERCENTAGE SHARING'!G712</f>
        <v>0</v>
      </c>
      <c r="H751" s="374">
        <f>$B751*'PERCENTAGE SHARING'!H712</f>
        <v>0</v>
      </c>
      <c r="I751" s="374">
        <f>$B751*'PERCENTAGE SHARING'!I712</f>
        <v>0</v>
      </c>
      <c r="J751" s="374">
        <f>$B751*'PERCENTAGE SHARING'!J712</f>
        <v>0</v>
      </c>
      <c r="K751" s="374">
        <f>$B751*'PERCENTAGE SHARING'!K712</f>
        <v>0</v>
      </c>
      <c r="L751" s="374">
        <f>$B751*'PERCENTAGE SHARING'!L712</f>
        <v>0</v>
      </c>
      <c r="M751" s="374">
        <f>$B751*'PERCENTAGE SHARING'!M712</f>
        <v>0</v>
      </c>
      <c r="N751" s="374">
        <f>$B751*'PERCENTAGE SHARING'!N712</f>
        <v>0</v>
      </c>
      <c r="O751" s="375">
        <f>$B751*'PERCENTAGE SHARING'!O712</f>
        <v>0</v>
      </c>
      <c r="P751" s="375">
        <f>$B751*'PERCENTAGE SHARING'!P712</f>
        <v>0</v>
      </c>
      <c r="Q751" s="375">
        <f>$B751*'PERCENTAGE SHARING'!Q712</f>
        <v>0</v>
      </c>
      <c r="R751" s="375">
        <f>$B751*'PERCENTAGE SHARING'!R712</f>
        <v>0</v>
      </c>
      <c r="S751" s="134"/>
      <c r="T751" s="134"/>
      <c r="U751" s="134"/>
      <c r="V751" s="134"/>
      <c r="W751" s="134"/>
      <c r="X751" s="134"/>
      <c r="Y751" s="134"/>
    </row>
    <row r="752" ht="22.5" customHeight="1">
      <c r="A752" s="186" t="str">
        <f>'PROP DAILY PNL'!A919</f>
        <v/>
      </c>
      <c r="B752" s="381"/>
      <c r="C752" s="374">
        <f>$B752*'PERCENTAGE SHARING'!C713</f>
        <v>0</v>
      </c>
      <c r="D752" s="374">
        <f>$B752*'PERCENTAGE SHARING'!D713</f>
        <v>0</v>
      </c>
      <c r="E752" s="374">
        <f>$B752*'PERCENTAGE SHARING'!E713</f>
        <v>0</v>
      </c>
      <c r="F752" s="374">
        <f>$B752*'PERCENTAGE SHARING'!F713</f>
        <v>0</v>
      </c>
      <c r="G752" s="374">
        <f>$B752*'PERCENTAGE SHARING'!G713</f>
        <v>0</v>
      </c>
      <c r="H752" s="374">
        <f>$B752*'PERCENTAGE SHARING'!H713</f>
        <v>0</v>
      </c>
      <c r="I752" s="374">
        <f>$B752*'PERCENTAGE SHARING'!I713</f>
        <v>0</v>
      </c>
      <c r="J752" s="374">
        <f>$B752*'PERCENTAGE SHARING'!J713</f>
        <v>0</v>
      </c>
      <c r="K752" s="374">
        <f>$B752*'PERCENTAGE SHARING'!K713</f>
        <v>0</v>
      </c>
      <c r="L752" s="374">
        <f>$B752*'PERCENTAGE SHARING'!L713</f>
        <v>0</v>
      </c>
      <c r="M752" s="374">
        <f>$B752*'PERCENTAGE SHARING'!M713</f>
        <v>0</v>
      </c>
      <c r="N752" s="374">
        <f>$B752*'PERCENTAGE SHARING'!N713</f>
        <v>0</v>
      </c>
      <c r="O752" s="375">
        <f>$B752*'PERCENTAGE SHARING'!O713</f>
        <v>0</v>
      </c>
      <c r="P752" s="375">
        <f>$B752*'PERCENTAGE SHARING'!P713</f>
        <v>0</v>
      </c>
      <c r="Q752" s="375">
        <f>$B752*'PERCENTAGE SHARING'!Q713</f>
        <v>0</v>
      </c>
      <c r="R752" s="375">
        <f>$B752*'PERCENTAGE SHARING'!R713</f>
        <v>0</v>
      </c>
      <c r="S752" s="134"/>
      <c r="T752" s="134"/>
      <c r="U752" s="134"/>
      <c r="V752" s="134"/>
      <c r="W752" s="134"/>
      <c r="X752" s="134"/>
      <c r="Y752" s="134"/>
    </row>
    <row r="753" ht="22.5" customHeight="1">
      <c r="A753" s="186" t="str">
        <f>'PROP DAILY PNL'!A920</f>
        <v/>
      </c>
      <c r="B753" s="381"/>
      <c r="C753" s="374">
        <f>$B753*'PERCENTAGE SHARING'!C714</f>
        <v>0</v>
      </c>
      <c r="D753" s="374">
        <f>$B753*'PERCENTAGE SHARING'!D714</f>
        <v>0</v>
      </c>
      <c r="E753" s="374">
        <f>$B753*'PERCENTAGE SHARING'!E714</f>
        <v>0</v>
      </c>
      <c r="F753" s="374">
        <f>$B753*'PERCENTAGE SHARING'!F714</f>
        <v>0</v>
      </c>
      <c r="G753" s="374">
        <f>$B753*'PERCENTAGE SHARING'!G714</f>
        <v>0</v>
      </c>
      <c r="H753" s="374">
        <f>$B753*'PERCENTAGE SHARING'!H714</f>
        <v>0</v>
      </c>
      <c r="I753" s="374">
        <f>$B753*'PERCENTAGE SHARING'!I714</f>
        <v>0</v>
      </c>
      <c r="J753" s="374">
        <f>$B753*'PERCENTAGE SHARING'!J714</f>
        <v>0</v>
      </c>
      <c r="K753" s="374">
        <f>$B753*'PERCENTAGE SHARING'!K714</f>
        <v>0</v>
      </c>
      <c r="L753" s="374">
        <f>$B753*'PERCENTAGE SHARING'!L714</f>
        <v>0</v>
      </c>
      <c r="M753" s="374">
        <f>$B753*'PERCENTAGE SHARING'!M714</f>
        <v>0</v>
      </c>
      <c r="N753" s="374">
        <f>$B753*'PERCENTAGE SHARING'!N714</f>
        <v>0</v>
      </c>
      <c r="O753" s="375">
        <f>$B753*'PERCENTAGE SHARING'!O714</f>
        <v>0</v>
      </c>
      <c r="P753" s="375">
        <f>$B753*'PERCENTAGE SHARING'!P714</f>
        <v>0</v>
      </c>
      <c r="Q753" s="375">
        <f>$B753*'PERCENTAGE SHARING'!Q714</f>
        <v>0</v>
      </c>
      <c r="R753" s="375">
        <f>$B753*'PERCENTAGE SHARING'!R714</f>
        <v>0</v>
      </c>
      <c r="S753" s="134"/>
      <c r="T753" s="134"/>
      <c r="U753" s="134"/>
      <c r="V753" s="134"/>
      <c r="W753" s="134"/>
      <c r="X753" s="134"/>
      <c r="Y753" s="134"/>
    </row>
    <row r="754" ht="22.5" customHeight="1">
      <c r="A754" s="186" t="str">
        <f>'PROP DAILY PNL'!A921</f>
        <v/>
      </c>
      <c r="B754" s="381"/>
      <c r="C754" s="374">
        <f>$B754*'PERCENTAGE SHARING'!C715</f>
        <v>0</v>
      </c>
      <c r="D754" s="374">
        <f>$B754*'PERCENTAGE SHARING'!D715</f>
        <v>0</v>
      </c>
      <c r="E754" s="374">
        <f>$B754*'PERCENTAGE SHARING'!E715</f>
        <v>0</v>
      </c>
      <c r="F754" s="374">
        <f>$B754*'PERCENTAGE SHARING'!F715</f>
        <v>0</v>
      </c>
      <c r="G754" s="374">
        <f>$B754*'PERCENTAGE SHARING'!G715</f>
        <v>0</v>
      </c>
      <c r="H754" s="374">
        <f>$B754*'PERCENTAGE SHARING'!H715</f>
        <v>0</v>
      </c>
      <c r="I754" s="374">
        <f>$B754*'PERCENTAGE SHARING'!I715</f>
        <v>0</v>
      </c>
      <c r="J754" s="374">
        <f>$B754*'PERCENTAGE SHARING'!J715</f>
        <v>0</v>
      </c>
      <c r="K754" s="374">
        <f>$B754*'PERCENTAGE SHARING'!K715</f>
        <v>0</v>
      </c>
      <c r="L754" s="374">
        <f>$B754*'PERCENTAGE SHARING'!L715</f>
        <v>0</v>
      </c>
      <c r="M754" s="374">
        <f>$B754*'PERCENTAGE SHARING'!M715</f>
        <v>0</v>
      </c>
      <c r="N754" s="374">
        <f>$B754*'PERCENTAGE SHARING'!N715</f>
        <v>0</v>
      </c>
      <c r="O754" s="375">
        <f>$B754*'PERCENTAGE SHARING'!O715</f>
        <v>0</v>
      </c>
      <c r="P754" s="375">
        <f>$B754*'PERCENTAGE SHARING'!P715</f>
        <v>0</v>
      </c>
      <c r="Q754" s="375">
        <f>$B754*'PERCENTAGE SHARING'!Q715</f>
        <v>0</v>
      </c>
      <c r="R754" s="375">
        <f>$B754*'PERCENTAGE SHARING'!R715</f>
        <v>0</v>
      </c>
      <c r="S754" s="134"/>
      <c r="T754" s="134"/>
      <c r="U754" s="134"/>
      <c r="V754" s="134"/>
      <c r="W754" s="134"/>
      <c r="X754" s="134"/>
      <c r="Y754" s="134"/>
    </row>
    <row r="755" ht="22.5" customHeight="1">
      <c r="A755" s="186" t="str">
        <f>'PROP DAILY PNL'!A922</f>
        <v/>
      </c>
      <c r="B755" s="381"/>
      <c r="C755" s="374">
        <f>$B755*'PERCENTAGE SHARING'!C716</f>
        <v>0</v>
      </c>
      <c r="D755" s="374">
        <f>$B755*'PERCENTAGE SHARING'!D716</f>
        <v>0</v>
      </c>
      <c r="E755" s="374">
        <f>$B755*'PERCENTAGE SHARING'!E716</f>
        <v>0</v>
      </c>
      <c r="F755" s="374">
        <f>$B755*'PERCENTAGE SHARING'!F716</f>
        <v>0</v>
      </c>
      <c r="G755" s="374">
        <f>$B755*'PERCENTAGE SHARING'!G716</f>
        <v>0</v>
      </c>
      <c r="H755" s="374">
        <f>$B755*'PERCENTAGE SHARING'!H716</f>
        <v>0</v>
      </c>
      <c r="I755" s="374">
        <f>$B755*'PERCENTAGE SHARING'!I716</f>
        <v>0</v>
      </c>
      <c r="J755" s="374">
        <f>$B755*'PERCENTAGE SHARING'!J716</f>
        <v>0</v>
      </c>
      <c r="K755" s="374">
        <f>$B755*'PERCENTAGE SHARING'!K716</f>
        <v>0</v>
      </c>
      <c r="L755" s="374">
        <f>$B755*'PERCENTAGE SHARING'!L716</f>
        <v>0</v>
      </c>
      <c r="M755" s="374">
        <f>$B755*'PERCENTAGE SHARING'!M716</f>
        <v>0</v>
      </c>
      <c r="N755" s="374">
        <f>$B755*'PERCENTAGE SHARING'!N716</f>
        <v>0</v>
      </c>
      <c r="O755" s="375">
        <f>$B755*'PERCENTAGE SHARING'!O716</f>
        <v>0</v>
      </c>
      <c r="P755" s="375">
        <f>$B755*'PERCENTAGE SHARING'!P716</f>
        <v>0</v>
      </c>
      <c r="Q755" s="375">
        <f>$B755*'PERCENTAGE SHARING'!Q716</f>
        <v>0</v>
      </c>
      <c r="R755" s="375">
        <f>$B755*'PERCENTAGE SHARING'!R716</f>
        <v>0</v>
      </c>
      <c r="S755" s="134"/>
      <c r="T755" s="134"/>
      <c r="U755" s="134"/>
      <c r="V755" s="134"/>
      <c r="W755" s="134"/>
      <c r="X755" s="134"/>
      <c r="Y755" s="134"/>
    </row>
    <row r="756" ht="22.5" customHeight="1">
      <c r="A756" s="186" t="str">
        <f>'PROP DAILY PNL'!A923</f>
        <v/>
      </c>
      <c r="B756" s="381"/>
      <c r="C756" s="374">
        <f>$B756*'PERCENTAGE SHARING'!C717</f>
        <v>0</v>
      </c>
      <c r="D756" s="374">
        <f>$B756*'PERCENTAGE SHARING'!D717</f>
        <v>0</v>
      </c>
      <c r="E756" s="374">
        <f>$B756*'PERCENTAGE SHARING'!E717</f>
        <v>0</v>
      </c>
      <c r="F756" s="374">
        <f>$B756*'PERCENTAGE SHARING'!F717</f>
        <v>0</v>
      </c>
      <c r="G756" s="374">
        <f>$B756*'PERCENTAGE SHARING'!G717</f>
        <v>0</v>
      </c>
      <c r="H756" s="374">
        <f>$B756*'PERCENTAGE SHARING'!H717</f>
        <v>0</v>
      </c>
      <c r="I756" s="374">
        <f>$B756*'PERCENTAGE SHARING'!I717</f>
        <v>0</v>
      </c>
      <c r="J756" s="374">
        <f>$B756*'PERCENTAGE SHARING'!J717</f>
        <v>0</v>
      </c>
      <c r="K756" s="374">
        <f>$B756*'PERCENTAGE SHARING'!K717</f>
        <v>0</v>
      </c>
      <c r="L756" s="374">
        <f>$B756*'PERCENTAGE SHARING'!L717</f>
        <v>0</v>
      </c>
      <c r="M756" s="374">
        <f>$B756*'PERCENTAGE SHARING'!M717</f>
        <v>0</v>
      </c>
      <c r="N756" s="374">
        <f>$B756*'PERCENTAGE SHARING'!N717</f>
        <v>0</v>
      </c>
      <c r="O756" s="375">
        <f>$B756*'PERCENTAGE SHARING'!O717</f>
        <v>0</v>
      </c>
      <c r="P756" s="375">
        <f>$B756*'PERCENTAGE SHARING'!P717</f>
        <v>0</v>
      </c>
      <c r="Q756" s="375">
        <f>$B756*'PERCENTAGE SHARING'!Q717</f>
        <v>0</v>
      </c>
      <c r="R756" s="375">
        <f>$B756*'PERCENTAGE SHARING'!R717</f>
        <v>0</v>
      </c>
      <c r="S756" s="134"/>
      <c r="T756" s="134"/>
      <c r="U756" s="134"/>
      <c r="V756" s="134"/>
      <c r="W756" s="134"/>
      <c r="X756" s="134"/>
      <c r="Y756" s="134"/>
    </row>
    <row r="757" ht="22.5" customHeight="1">
      <c r="A757" s="186" t="str">
        <f>'PROP DAILY PNL'!A924</f>
        <v/>
      </c>
      <c r="B757" s="381"/>
      <c r="C757" s="374">
        <f>$B757*'PERCENTAGE SHARING'!C718</f>
        <v>0</v>
      </c>
      <c r="D757" s="374">
        <f>$B757*'PERCENTAGE SHARING'!D718</f>
        <v>0</v>
      </c>
      <c r="E757" s="374">
        <f>$B757*'PERCENTAGE SHARING'!E718</f>
        <v>0</v>
      </c>
      <c r="F757" s="374">
        <f>$B757*'PERCENTAGE SHARING'!F718</f>
        <v>0</v>
      </c>
      <c r="G757" s="374">
        <f>$B757*'PERCENTAGE SHARING'!G718</f>
        <v>0</v>
      </c>
      <c r="H757" s="374">
        <f>$B757*'PERCENTAGE SHARING'!H718</f>
        <v>0</v>
      </c>
      <c r="I757" s="374">
        <f>$B757*'PERCENTAGE SHARING'!I718</f>
        <v>0</v>
      </c>
      <c r="J757" s="374">
        <f>$B757*'PERCENTAGE SHARING'!J718</f>
        <v>0</v>
      </c>
      <c r="K757" s="374">
        <f>$B757*'PERCENTAGE SHARING'!K718</f>
        <v>0</v>
      </c>
      <c r="L757" s="374">
        <f>$B757*'PERCENTAGE SHARING'!L718</f>
        <v>0</v>
      </c>
      <c r="M757" s="374">
        <f>$B757*'PERCENTAGE SHARING'!M718</f>
        <v>0</v>
      </c>
      <c r="N757" s="374">
        <f>$B757*'PERCENTAGE SHARING'!N718</f>
        <v>0</v>
      </c>
      <c r="O757" s="375">
        <f>$B757*'PERCENTAGE SHARING'!O718</f>
        <v>0</v>
      </c>
      <c r="P757" s="375">
        <f>$B757*'PERCENTAGE SHARING'!P718</f>
        <v>0</v>
      </c>
      <c r="Q757" s="375">
        <f>$B757*'PERCENTAGE SHARING'!Q718</f>
        <v>0</v>
      </c>
      <c r="R757" s="375">
        <f>$B757*'PERCENTAGE SHARING'!R718</f>
        <v>0</v>
      </c>
      <c r="S757" s="134"/>
      <c r="T757" s="134"/>
      <c r="U757" s="134"/>
      <c r="V757" s="134"/>
      <c r="W757" s="134"/>
      <c r="X757" s="134"/>
      <c r="Y757" s="134"/>
    </row>
    <row r="758" ht="22.5" customHeight="1">
      <c r="A758" s="186" t="str">
        <f>'PROP DAILY PNL'!A925</f>
        <v/>
      </c>
      <c r="B758" s="381"/>
      <c r="C758" s="374">
        <f>$B758*'PERCENTAGE SHARING'!C719</f>
        <v>0</v>
      </c>
      <c r="D758" s="374">
        <f>$B758*'PERCENTAGE SHARING'!D719</f>
        <v>0</v>
      </c>
      <c r="E758" s="374">
        <f>$B758*'PERCENTAGE SHARING'!E719</f>
        <v>0</v>
      </c>
      <c r="F758" s="374">
        <f>$B758*'PERCENTAGE SHARING'!F719</f>
        <v>0</v>
      </c>
      <c r="G758" s="374">
        <f>$B758*'PERCENTAGE SHARING'!G719</f>
        <v>0</v>
      </c>
      <c r="H758" s="374">
        <f>$B758*'PERCENTAGE SHARING'!H719</f>
        <v>0</v>
      </c>
      <c r="I758" s="374">
        <f>$B758*'PERCENTAGE SHARING'!I719</f>
        <v>0</v>
      </c>
      <c r="J758" s="374">
        <f>$B758*'PERCENTAGE SHARING'!J719</f>
        <v>0</v>
      </c>
      <c r="K758" s="374">
        <f>$B758*'PERCENTAGE SHARING'!K719</f>
        <v>0</v>
      </c>
      <c r="L758" s="374">
        <f>$B758*'PERCENTAGE SHARING'!L719</f>
        <v>0</v>
      </c>
      <c r="M758" s="374">
        <f>$B758*'PERCENTAGE SHARING'!M719</f>
        <v>0</v>
      </c>
      <c r="N758" s="374">
        <f>$B758*'PERCENTAGE SHARING'!N719</f>
        <v>0</v>
      </c>
      <c r="O758" s="375">
        <f>$B758*'PERCENTAGE SHARING'!O719</f>
        <v>0</v>
      </c>
      <c r="P758" s="375">
        <f>$B758*'PERCENTAGE SHARING'!P719</f>
        <v>0</v>
      </c>
      <c r="Q758" s="375">
        <f>$B758*'PERCENTAGE SHARING'!Q719</f>
        <v>0</v>
      </c>
      <c r="R758" s="375">
        <f>$B758*'PERCENTAGE SHARING'!R719</f>
        <v>0</v>
      </c>
      <c r="S758" s="134"/>
      <c r="T758" s="134"/>
      <c r="U758" s="134"/>
      <c r="V758" s="134"/>
      <c r="W758" s="134"/>
      <c r="X758" s="134"/>
      <c r="Y758" s="134"/>
    </row>
    <row r="759" ht="22.5" customHeight="1">
      <c r="A759" s="186" t="str">
        <f>'PROP DAILY PNL'!A926</f>
        <v/>
      </c>
      <c r="B759" s="381"/>
      <c r="C759" s="374">
        <f>$B759*'PERCENTAGE SHARING'!C720</f>
        <v>0</v>
      </c>
      <c r="D759" s="374">
        <f>$B759*'PERCENTAGE SHARING'!D720</f>
        <v>0</v>
      </c>
      <c r="E759" s="374">
        <f>$B759*'PERCENTAGE SHARING'!E720</f>
        <v>0</v>
      </c>
      <c r="F759" s="374">
        <f>$B759*'PERCENTAGE SHARING'!F720</f>
        <v>0</v>
      </c>
      <c r="G759" s="374">
        <f>$B759*'PERCENTAGE SHARING'!G720</f>
        <v>0</v>
      </c>
      <c r="H759" s="374">
        <f>$B759*'PERCENTAGE SHARING'!H720</f>
        <v>0</v>
      </c>
      <c r="I759" s="374">
        <f>$B759*'PERCENTAGE SHARING'!I720</f>
        <v>0</v>
      </c>
      <c r="J759" s="374">
        <f>$B759*'PERCENTAGE SHARING'!J720</f>
        <v>0</v>
      </c>
      <c r="K759" s="374">
        <f>$B759*'PERCENTAGE SHARING'!K720</f>
        <v>0</v>
      </c>
      <c r="L759" s="374">
        <f>$B759*'PERCENTAGE SHARING'!L720</f>
        <v>0</v>
      </c>
      <c r="M759" s="374">
        <f>$B759*'PERCENTAGE SHARING'!M720</f>
        <v>0</v>
      </c>
      <c r="N759" s="374">
        <f>$B759*'PERCENTAGE SHARING'!N720</f>
        <v>0</v>
      </c>
      <c r="O759" s="375">
        <f>$B759*'PERCENTAGE SHARING'!O720</f>
        <v>0</v>
      </c>
      <c r="P759" s="375">
        <f>$B759*'PERCENTAGE SHARING'!P720</f>
        <v>0</v>
      </c>
      <c r="Q759" s="375">
        <f>$B759*'PERCENTAGE SHARING'!Q720</f>
        <v>0</v>
      </c>
      <c r="R759" s="375">
        <f>$B759*'PERCENTAGE SHARING'!R720</f>
        <v>0</v>
      </c>
      <c r="S759" s="134"/>
      <c r="T759" s="134"/>
      <c r="U759" s="134"/>
      <c r="V759" s="134"/>
      <c r="W759" s="134"/>
      <c r="X759" s="134"/>
      <c r="Y759" s="134"/>
    </row>
    <row r="760" ht="22.5" customHeight="1">
      <c r="A760" s="186" t="str">
        <f>'PROP DAILY PNL'!A927</f>
        <v/>
      </c>
      <c r="B760" s="381"/>
      <c r="C760" s="374">
        <f>$B760*'PERCENTAGE SHARING'!C721</f>
        <v>0</v>
      </c>
      <c r="D760" s="374">
        <f>$B760*'PERCENTAGE SHARING'!D721</f>
        <v>0</v>
      </c>
      <c r="E760" s="374">
        <f>$B760*'PERCENTAGE SHARING'!E721</f>
        <v>0</v>
      </c>
      <c r="F760" s="374">
        <f>$B760*'PERCENTAGE SHARING'!F721</f>
        <v>0</v>
      </c>
      <c r="G760" s="374">
        <f>$B760*'PERCENTAGE SHARING'!G721</f>
        <v>0</v>
      </c>
      <c r="H760" s="374">
        <f>$B760*'PERCENTAGE SHARING'!H721</f>
        <v>0</v>
      </c>
      <c r="I760" s="374">
        <f>$B760*'PERCENTAGE SHARING'!I721</f>
        <v>0</v>
      </c>
      <c r="J760" s="374">
        <f>$B760*'PERCENTAGE SHARING'!J721</f>
        <v>0</v>
      </c>
      <c r="K760" s="374">
        <f>$B760*'PERCENTAGE SHARING'!K721</f>
        <v>0</v>
      </c>
      <c r="L760" s="374">
        <f>$B760*'PERCENTAGE SHARING'!L721</f>
        <v>0</v>
      </c>
      <c r="M760" s="374">
        <f>$B760*'PERCENTAGE SHARING'!M721</f>
        <v>0</v>
      </c>
      <c r="N760" s="374">
        <f>$B760*'PERCENTAGE SHARING'!N721</f>
        <v>0</v>
      </c>
      <c r="O760" s="375">
        <f>$B760*'PERCENTAGE SHARING'!O721</f>
        <v>0</v>
      </c>
      <c r="P760" s="375">
        <f>$B760*'PERCENTAGE SHARING'!P721</f>
        <v>0</v>
      </c>
      <c r="Q760" s="375">
        <f>$B760*'PERCENTAGE SHARING'!Q721</f>
        <v>0</v>
      </c>
      <c r="R760" s="375">
        <f>$B760*'PERCENTAGE SHARING'!R721</f>
        <v>0</v>
      </c>
      <c r="S760" s="134"/>
      <c r="T760" s="134"/>
      <c r="U760" s="134"/>
      <c r="V760" s="134"/>
      <c r="W760" s="134"/>
      <c r="X760" s="134"/>
      <c r="Y760" s="134"/>
    </row>
    <row r="761" ht="22.5" customHeight="1">
      <c r="A761" s="186" t="str">
        <f>'PROP DAILY PNL'!A928</f>
        <v/>
      </c>
      <c r="B761" s="381"/>
      <c r="C761" s="374">
        <f>$B761*'PERCENTAGE SHARING'!C722</f>
        <v>0</v>
      </c>
      <c r="D761" s="374">
        <f>$B761*'PERCENTAGE SHARING'!D722</f>
        <v>0</v>
      </c>
      <c r="E761" s="374">
        <f>$B761*'PERCENTAGE SHARING'!E722</f>
        <v>0</v>
      </c>
      <c r="F761" s="374">
        <f>$B761*'PERCENTAGE SHARING'!F722</f>
        <v>0</v>
      </c>
      <c r="G761" s="374">
        <f>$B761*'PERCENTAGE SHARING'!G722</f>
        <v>0</v>
      </c>
      <c r="H761" s="374">
        <f>$B761*'PERCENTAGE SHARING'!H722</f>
        <v>0</v>
      </c>
      <c r="I761" s="374">
        <f>$B761*'PERCENTAGE SHARING'!I722</f>
        <v>0</v>
      </c>
      <c r="J761" s="374">
        <f>$B761*'PERCENTAGE SHARING'!J722</f>
        <v>0</v>
      </c>
      <c r="K761" s="374">
        <f>$B761*'PERCENTAGE SHARING'!K722</f>
        <v>0</v>
      </c>
      <c r="L761" s="374">
        <f>$B761*'PERCENTAGE SHARING'!L722</f>
        <v>0</v>
      </c>
      <c r="M761" s="374">
        <f>$B761*'PERCENTAGE SHARING'!M722</f>
        <v>0</v>
      </c>
      <c r="N761" s="374">
        <f>$B761*'PERCENTAGE SHARING'!N722</f>
        <v>0</v>
      </c>
      <c r="O761" s="375">
        <f>$B761*'PERCENTAGE SHARING'!O722</f>
        <v>0</v>
      </c>
      <c r="P761" s="375">
        <f>$B761*'PERCENTAGE SHARING'!P722</f>
        <v>0</v>
      </c>
      <c r="Q761" s="375">
        <f>$B761*'PERCENTAGE SHARING'!Q722</f>
        <v>0</v>
      </c>
      <c r="R761" s="375">
        <f>$B761*'PERCENTAGE SHARING'!R722</f>
        <v>0</v>
      </c>
      <c r="S761" s="134"/>
      <c r="T761" s="134"/>
      <c r="U761" s="134"/>
      <c r="V761" s="134"/>
      <c r="W761" s="134"/>
      <c r="X761" s="134"/>
      <c r="Y761" s="134"/>
    </row>
    <row r="762" ht="22.5" customHeight="1">
      <c r="A762" s="186" t="str">
        <f>'PROP DAILY PNL'!A929</f>
        <v/>
      </c>
      <c r="B762" s="381"/>
      <c r="C762" s="374">
        <f>$B762*'PERCENTAGE SHARING'!C723</f>
        <v>0</v>
      </c>
      <c r="D762" s="374">
        <f>$B762*'PERCENTAGE SHARING'!D723</f>
        <v>0</v>
      </c>
      <c r="E762" s="374">
        <f>$B762*'PERCENTAGE SHARING'!E723</f>
        <v>0</v>
      </c>
      <c r="F762" s="374">
        <f>$B762*'PERCENTAGE SHARING'!F723</f>
        <v>0</v>
      </c>
      <c r="G762" s="374">
        <f>$B762*'PERCENTAGE SHARING'!G723</f>
        <v>0</v>
      </c>
      <c r="H762" s="374">
        <f>$B762*'PERCENTAGE SHARING'!H723</f>
        <v>0</v>
      </c>
      <c r="I762" s="374">
        <f>$B762*'PERCENTAGE SHARING'!I723</f>
        <v>0</v>
      </c>
      <c r="J762" s="374">
        <f>$B762*'PERCENTAGE SHARING'!J723</f>
        <v>0</v>
      </c>
      <c r="K762" s="374">
        <f>$B762*'PERCENTAGE SHARING'!K723</f>
        <v>0</v>
      </c>
      <c r="L762" s="374">
        <f>$B762*'PERCENTAGE SHARING'!L723</f>
        <v>0</v>
      </c>
      <c r="M762" s="374">
        <f>$B762*'PERCENTAGE SHARING'!M723</f>
        <v>0</v>
      </c>
      <c r="N762" s="374">
        <f>$B762*'PERCENTAGE SHARING'!N723</f>
        <v>0</v>
      </c>
      <c r="O762" s="375">
        <f>$B762*'PERCENTAGE SHARING'!O723</f>
        <v>0</v>
      </c>
      <c r="P762" s="375">
        <f>$B762*'PERCENTAGE SHARING'!P723</f>
        <v>0</v>
      </c>
      <c r="Q762" s="375">
        <f>$B762*'PERCENTAGE SHARING'!Q723</f>
        <v>0</v>
      </c>
      <c r="R762" s="375">
        <f>$B762*'PERCENTAGE SHARING'!R723</f>
        <v>0</v>
      </c>
      <c r="S762" s="134"/>
      <c r="T762" s="134"/>
      <c r="U762" s="134"/>
      <c r="V762" s="134"/>
      <c r="W762" s="134"/>
      <c r="X762" s="134"/>
      <c r="Y762" s="134"/>
    </row>
    <row r="763" ht="22.5" customHeight="1">
      <c r="A763" s="186" t="str">
        <f>'PROP DAILY PNL'!A930</f>
        <v/>
      </c>
      <c r="B763" s="381"/>
      <c r="C763" s="374">
        <f>$B763*'PERCENTAGE SHARING'!C724</f>
        <v>0</v>
      </c>
      <c r="D763" s="374">
        <f>$B763*'PERCENTAGE SHARING'!D724</f>
        <v>0</v>
      </c>
      <c r="E763" s="374">
        <f>$B763*'PERCENTAGE SHARING'!E724</f>
        <v>0</v>
      </c>
      <c r="F763" s="374">
        <f>$B763*'PERCENTAGE SHARING'!F724</f>
        <v>0</v>
      </c>
      <c r="G763" s="374">
        <f>$B763*'PERCENTAGE SHARING'!G724</f>
        <v>0</v>
      </c>
      <c r="H763" s="374">
        <f>$B763*'PERCENTAGE SHARING'!H724</f>
        <v>0</v>
      </c>
      <c r="I763" s="374">
        <f>$B763*'PERCENTAGE SHARING'!I724</f>
        <v>0</v>
      </c>
      <c r="J763" s="374">
        <f>$B763*'PERCENTAGE SHARING'!J724</f>
        <v>0</v>
      </c>
      <c r="K763" s="374">
        <f>$B763*'PERCENTAGE SHARING'!K724</f>
        <v>0</v>
      </c>
      <c r="L763" s="374">
        <f>$B763*'PERCENTAGE SHARING'!L724</f>
        <v>0</v>
      </c>
      <c r="M763" s="374">
        <f>$B763*'PERCENTAGE SHARING'!M724</f>
        <v>0</v>
      </c>
      <c r="N763" s="374">
        <f>$B763*'PERCENTAGE SHARING'!N724</f>
        <v>0</v>
      </c>
      <c r="O763" s="375">
        <f>$B763*'PERCENTAGE SHARING'!O724</f>
        <v>0</v>
      </c>
      <c r="P763" s="375">
        <f>$B763*'PERCENTAGE SHARING'!P724</f>
        <v>0</v>
      </c>
      <c r="Q763" s="375">
        <f>$B763*'PERCENTAGE SHARING'!Q724</f>
        <v>0</v>
      </c>
      <c r="R763" s="375">
        <f>$B763*'PERCENTAGE SHARING'!R724</f>
        <v>0</v>
      </c>
      <c r="S763" s="134"/>
      <c r="T763" s="134"/>
      <c r="U763" s="134"/>
      <c r="V763" s="134"/>
      <c r="W763" s="134"/>
      <c r="X763" s="134"/>
      <c r="Y763" s="134"/>
    </row>
    <row r="764" ht="22.5" customHeight="1">
      <c r="A764" s="186" t="str">
        <f>'PROP DAILY PNL'!A931</f>
        <v/>
      </c>
      <c r="B764" s="381"/>
      <c r="C764" s="374">
        <f>$B764*'PERCENTAGE SHARING'!C725</f>
        <v>0</v>
      </c>
      <c r="D764" s="374">
        <f>$B764*'PERCENTAGE SHARING'!D725</f>
        <v>0</v>
      </c>
      <c r="E764" s="374">
        <f>$B764*'PERCENTAGE SHARING'!E725</f>
        <v>0</v>
      </c>
      <c r="F764" s="374">
        <f>$B764*'PERCENTAGE SHARING'!F725</f>
        <v>0</v>
      </c>
      <c r="G764" s="374">
        <f>$B764*'PERCENTAGE SHARING'!G725</f>
        <v>0</v>
      </c>
      <c r="H764" s="374">
        <f>$B764*'PERCENTAGE SHARING'!H725</f>
        <v>0</v>
      </c>
      <c r="I764" s="374">
        <f>$B764*'PERCENTAGE SHARING'!I725</f>
        <v>0</v>
      </c>
      <c r="J764" s="374">
        <f>$B764*'PERCENTAGE SHARING'!J725</f>
        <v>0</v>
      </c>
      <c r="K764" s="374">
        <f>$B764*'PERCENTAGE SHARING'!K725</f>
        <v>0</v>
      </c>
      <c r="L764" s="374">
        <f>$B764*'PERCENTAGE SHARING'!L725</f>
        <v>0</v>
      </c>
      <c r="M764" s="374">
        <f>$B764*'PERCENTAGE SHARING'!M725</f>
        <v>0</v>
      </c>
      <c r="N764" s="374">
        <f>$B764*'PERCENTAGE SHARING'!N725</f>
        <v>0</v>
      </c>
      <c r="O764" s="375">
        <f>$B764*'PERCENTAGE SHARING'!O725</f>
        <v>0</v>
      </c>
      <c r="P764" s="375">
        <f>$B764*'PERCENTAGE SHARING'!P725</f>
        <v>0</v>
      </c>
      <c r="Q764" s="375">
        <f>$B764*'PERCENTAGE SHARING'!Q725</f>
        <v>0</v>
      </c>
      <c r="R764" s="375">
        <f>$B764*'PERCENTAGE SHARING'!R725</f>
        <v>0</v>
      </c>
      <c r="S764" s="134"/>
      <c r="T764" s="134"/>
      <c r="U764" s="134"/>
      <c r="V764" s="134"/>
      <c r="W764" s="134"/>
      <c r="X764" s="134"/>
      <c r="Y764" s="134"/>
    </row>
    <row r="765" ht="22.5" customHeight="1">
      <c r="A765" s="186" t="str">
        <f>'PROP DAILY PNL'!A932</f>
        <v/>
      </c>
      <c r="B765" s="381"/>
      <c r="C765" s="374">
        <f>$B765*'PERCENTAGE SHARING'!C726</f>
        <v>0</v>
      </c>
      <c r="D765" s="374">
        <f>$B765*'PERCENTAGE SHARING'!D726</f>
        <v>0</v>
      </c>
      <c r="E765" s="374">
        <f>$B765*'PERCENTAGE SHARING'!E726</f>
        <v>0</v>
      </c>
      <c r="F765" s="374">
        <f>$B765*'PERCENTAGE SHARING'!F726</f>
        <v>0</v>
      </c>
      <c r="G765" s="374">
        <f>$B765*'PERCENTAGE SHARING'!G726</f>
        <v>0</v>
      </c>
      <c r="H765" s="374">
        <f>$B765*'PERCENTAGE SHARING'!H726</f>
        <v>0</v>
      </c>
      <c r="I765" s="374">
        <f>$B765*'PERCENTAGE SHARING'!I726</f>
        <v>0</v>
      </c>
      <c r="J765" s="374">
        <f>$B765*'PERCENTAGE SHARING'!J726</f>
        <v>0</v>
      </c>
      <c r="K765" s="374">
        <f>$B765*'PERCENTAGE SHARING'!K726</f>
        <v>0</v>
      </c>
      <c r="L765" s="374">
        <f>$B765*'PERCENTAGE SHARING'!L726</f>
        <v>0</v>
      </c>
      <c r="M765" s="374">
        <f>$B765*'PERCENTAGE SHARING'!M726</f>
        <v>0</v>
      </c>
      <c r="N765" s="374">
        <f>$B765*'PERCENTAGE SHARING'!N726</f>
        <v>0</v>
      </c>
      <c r="O765" s="375">
        <f>$B765*'PERCENTAGE SHARING'!O726</f>
        <v>0</v>
      </c>
      <c r="P765" s="375">
        <f>$B765*'PERCENTAGE SHARING'!P726</f>
        <v>0</v>
      </c>
      <c r="Q765" s="375">
        <f>$B765*'PERCENTAGE SHARING'!Q726</f>
        <v>0</v>
      </c>
      <c r="R765" s="375">
        <f>$B765*'PERCENTAGE SHARING'!R726</f>
        <v>0</v>
      </c>
      <c r="S765" s="134"/>
      <c r="T765" s="134"/>
      <c r="U765" s="134"/>
      <c r="V765" s="134"/>
      <c r="W765" s="134"/>
      <c r="X765" s="134"/>
      <c r="Y765" s="134"/>
    </row>
    <row r="766" ht="22.5" customHeight="1">
      <c r="A766" s="186" t="str">
        <f>'PROP DAILY PNL'!A933</f>
        <v/>
      </c>
      <c r="B766" s="381"/>
      <c r="C766" s="374">
        <f>$B766*'PERCENTAGE SHARING'!C727</f>
        <v>0</v>
      </c>
      <c r="D766" s="374">
        <f>$B766*'PERCENTAGE SHARING'!D727</f>
        <v>0</v>
      </c>
      <c r="E766" s="374">
        <f>$B766*'PERCENTAGE SHARING'!E727</f>
        <v>0</v>
      </c>
      <c r="F766" s="374">
        <f>$B766*'PERCENTAGE SHARING'!F727</f>
        <v>0</v>
      </c>
      <c r="G766" s="374">
        <f>$B766*'PERCENTAGE SHARING'!G727</f>
        <v>0</v>
      </c>
      <c r="H766" s="374">
        <f>$B766*'PERCENTAGE SHARING'!H727</f>
        <v>0</v>
      </c>
      <c r="I766" s="374">
        <f>$B766*'PERCENTAGE SHARING'!I727</f>
        <v>0</v>
      </c>
      <c r="J766" s="374">
        <f>$B766*'PERCENTAGE SHARING'!J727</f>
        <v>0</v>
      </c>
      <c r="K766" s="374">
        <f>$B766*'PERCENTAGE SHARING'!K727</f>
        <v>0</v>
      </c>
      <c r="L766" s="374">
        <f>$B766*'PERCENTAGE SHARING'!L727</f>
        <v>0</v>
      </c>
      <c r="M766" s="374">
        <f>$B766*'PERCENTAGE SHARING'!M727</f>
        <v>0</v>
      </c>
      <c r="N766" s="374">
        <f>$B766*'PERCENTAGE SHARING'!N727</f>
        <v>0</v>
      </c>
      <c r="O766" s="375">
        <f>$B766*'PERCENTAGE SHARING'!O727</f>
        <v>0</v>
      </c>
      <c r="P766" s="375">
        <f>$B766*'PERCENTAGE SHARING'!P727</f>
        <v>0</v>
      </c>
      <c r="Q766" s="375">
        <f>$B766*'PERCENTAGE SHARING'!Q727</f>
        <v>0</v>
      </c>
      <c r="R766" s="375">
        <f>$B766*'PERCENTAGE SHARING'!R727</f>
        <v>0</v>
      </c>
      <c r="S766" s="134"/>
      <c r="T766" s="134"/>
      <c r="U766" s="134"/>
      <c r="V766" s="134"/>
      <c r="W766" s="134"/>
      <c r="X766" s="134"/>
      <c r="Y766" s="134"/>
    </row>
    <row r="767" ht="22.5" customHeight="1">
      <c r="A767" s="186" t="str">
        <f>'PROP DAILY PNL'!A934</f>
        <v/>
      </c>
      <c r="B767" s="381"/>
      <c r="C767" s="374">
        <f>$B767*'PERCENTAGE SHARING'!C728</f>
        <v>0</v>
      </c>
      <c r="D767" s="374">
        <f>$B767*'PERCENTAGE SHARING'!D728</f>
        <v>0</v>
      </c>
      <c r="E767" s="374">
        <f>$B767*'PERCENTAGE SHARING'!E728</f>
        <v>0</v>
      </c>
      <c r="F767" s="374">
        <f>$B767*'PERCENTAGE SHARING'!F728</f>
        <v>0</v>
      </c>
      <c r="G767" s="374">
        <f>$B767*'PERCENTAGE SHARING'!G728</f>
        <v>0</v>
      </c>
      <c r="H767" s="374">
        <f>$B767*'PERCENTAGE SHARING'!H728</f>
        <v>0</v>
      </c>
      <c r="I767" s="374">
        <f>$B767*'PERCENTAGE SHARING'!I728</f>
        <v>0</v>
      </c>
      <c r="J767" s="374">
        <f>$B767*'PERCENTAGE SHARING'!J728</f>
        <v>0</v>
      </c>
      <c r="K767" s="374">
        <f>$B767*'PERCENTAGE SHARING'!K728</f>
        <v>0</v>
      </c>
      <c r="L767" s="374">
        <f>$B767*'PERCENTAGE SHARING'!L728</f>
        <v>0</v>
      </c>
      <c r="M767" s="374">
        <f>$B767*'PERCENTAGE SHARING'!M728</f>
        <v>0</v>
      </c>
      <c r="N767" s="374">
        <f>$B767*'PERCENTAGE SHARING'!N728</f>
        <v>0</v>
      </c>
      <c r="O767" s="375">
        <f>$B767*'PERCENTAGE SHARING'!O728</f>
        <v>0</v>
      </c>
      <c r="P767" s="375">
        <f>$B767*'PERCENTAGE SHARING'!P728</f>
        <v>0</v>
      </c>
      <c r="Q767" s="375">
        <f>$B767*'PERCENTAGE SHARING'!Q728</f>
        <v>0</v>
      </c>
      <c r="R767" s="375">
        <f>$B767*'PERCENTAGE SHARING'!R728</f>
        <v>0</v>
      </c>
      <c r="S767" s="134"/>
      <c r="T767" s="134"/>
      <c r="U767" s="134"/>
      <c r="V767" s="134"/>
      <c r="W767" s="134"/>
      <c r="X767" s="134"/>
      <c r="Y767" s="134"/>
    </row>
    <row r="768" ht="22.5" customHeight="1">
      <c r="A768" s="186" t="str">
        <f>'PROP DAILY PNL'!A935</f>
        <v/>
      </c>
      <c r="B768" s="381"/>
      <c r="C768" s="374">
        <f>$B768*'PERCENTAGE SHARING'!C729</f>
        <v>0</v>
      </c>
      <c r="D768" s="374">
        <f>$B768*'PERCENTAGE SHARING'!D729</f>
        <v>0</v>
      </c>
      <c r="E768" s="374">
        <f>$B768*'PERCENTAGE SHARING'!E729</f>
        <v>0</v>
      </c>
      <c r="F768" s="374">
        <f>$B768*'PERCENTAGE SHARING'!F729</f>
        <v>0</v>
      </c>
      <c r="G768" s="374">
        <f>$B768*'PERCENTAGE SHARING'!G729</f>
        <v>0</v>
      </c>
      <c r="H768" s="374">
        <f>$B768*'PERCENTAGE SHARING'!H729</f>
        <v>0</v>
      </c>
      <c r="I768" s="374">
        <f>$B768*'PERCENTAGE SHARING'!I729</f>
        <v>0</v>
      </c>
      <c r="J768" s="374">
        <f>$B768*'PERCENTAGE SHARING'!J729</f>
        <v>0</v>
      </c>
      <c r="K768" s="374">
        <f>$B768*'PERCENTAGE SHARING'!K729</f>
        <v>0</v>
      </c>
      <c r="L768" s="374">
        <f>$B768*'PERCENTAGE SHARING'!L729</f>
        <v>0</v>
      </c>
      <c r="M768" s="374">
        <f>$B768*'PERCENTAGE SHARING'!M729</f>
        <v>0</v>
      </c>
      <c r="N768" s="374">
        <f>$B768*'PERCENTAGE SHARING'!N729</f>
        <v>0</v>
      </c>
      <c r="O768" s="375">
        <f>$B768*'PERCENTAGE SHARING'!O729</f>
        <v>0</v>
      </c>
      <c r="P768" s="375">
        <f>$B768*'PERCENTAGE SHARING'!P729</f>
        <v>0</v>
      </c>
      <c r="Q768" s="375">
        <f>$B768*'PERCENTAGE SHARING'!Q729</f>
        <v>0</v>
      </c>
      <c r="R768" s="375">
        <f>$B768*'PERCENTAGE SHARING'!R729</f>
        <v>0</v>
      </c>
      <c r="S768" s="134"/>
      <c r="T768" s="134"/>
      <c r="U768" s="134"/>
      <c r="V768" s="134"/>
      <c r="W768" s="134"/>
      <c r="X768" s="134"/>
      <c r="Y768" s="134"/>
    </row>
    <row r="769" ht="22.5" customHeight="1">
      <c r="A769" s="186" t="str">
        <f>'PROP DAILY PNL'!A936</f>
        <v/>
      </c>
      <c r="B769" s="381"/>
      <c r="C769" s="374">
        <f>$B769*'PERCENTAGE SHARING'!C730</f>
        <v>0</v>
      </c>
      <c r="D769" s="374">
        <f>$B769*'PERCENTAGE SHARING'!D730</f>
        <v>0</v>
      </c>
      <c r="E769" s="374">
        <f>$B769*'PERCENTAGE SHARING'!E730</f>
        <v>0</v>
      </c>
      <c r="F769" s="374">
        <f>$B769*'PERCENTAGE SHARING'!F730</f>
        <v>0</v>
      </c>
      <c r="G769" s="374">
        <f>$B769*'PERCENTAGE SHARING'!G730</f>
        <v>0</v>
      </c>
      <c r="H769" s="374">
        <f>$B769*'PERCENTAGE SHARING'!H730</f>
        <v>0</v>
      </c>
      <c r="I769" s="374">
        <f>$B769*'PERCENTAGE SHARING'!I730</f>
        <v>0</v>
      </c>
      <c r="J769" s="374">
        <f>$B769*'PERCENTAGE SHARING'!J730</f>
        <v>0</v>
      </c>
      <c r="K769" s="374">
        <f>$B769*'PERCENTAGE SHARING'!K730</f>
        <v>0</v>
      </c>
      <c r="L769" s="374">
        <f>$B769*'PERCENTAGE SHARING'!L730</f>
        <v>0</v>
      </c>
      <c r="M769" s="374">
        <f>$B769*'PERCENTAGE SHARING'!M730</f>
        <v>0</v>
      </c>
      <c r="N769" s="374">
        <f>$B769*'PERCENTAGE SHARING'!N730</f>
        <v>0</v>
      </c>
      <c r="O769" s="375">
        <f>$B769*'PERCENTAGE SHARING'!O730</f>
        <v>0</v>
      </c>
      <c r="P769" s="375">
        <f>$B769*'PERCENTAGE SHARING'!P730</f>
        <v>0</v>
      </c>
      <c r="Q769" s="375">
        <f>$B769*'PERCENTAGE SHARING'!Q730</f>
        <v>0</v>
      </c>
      <c r="R769" s="375">
        <f>$B769*'PERCENTAGE SHARING'!R730</f>
        <v>0</v>
      </c>
      <c r="S769" s="134"/>
      <c r="T769" s="134"/>
      <c r="U769" s="134"/>
      <c r="V769" s="134"/>
      <c r="W769" s="134"/>
      <c r="X769" s="134"/>
      <c r="Y769" s="134"/>
    </row>
    <row r="770" ht="22.5" customHeight="1">
      <c r="A770" s="186" t="str">
        <f>'PROP DAILY PNL'!A937</f>
        <v/>
      </c>
      <c r="B770" s="381"/>
      <c r="C770" s="374">
        <f>$B770*'PERCENTAGE SHARING'!C731</f>
        <v>0</v>
      </c>
      <c r="D770" s="374">
        <f>$B770*'PERCENTAGE SHARING'!D731</f>
        <v>0</v>
      </c>
      <c r="E770" s="374">
        <f>$B770*'PERCENTAGE SHARING'!E731</f>
        <v>0</v>
      </c>
      <c r="F770" s="374">
        <f>$B770*'PERCENTAGE SHARING'!F731</f>
        <v>0</v>
      </c>
      <c r="G770" s="374">
        <f>$B770*'PERCENTAGE SHARING'!G731</f>
        <v>0</v>
      </c>
      <c r="H770" s="374">
        <f>$B770*'PERCENTAGE SHARING'!H731</f>
        <v>0</v>
      </c>
      <c r="I770" s="374">
        <f>$B770*'PERCENTAGE SHARING'!I731</f>
        <v>0</v>
      </c>
      <c r="J770" s="374">
        <f>$B770*'PERCENTAGE SHARING'!J731</f>
        <v>0</v>
      </c>
      <c r="K770" s="374">
        <f>$B770*'PERCENTAGE SHARING'!K731</f>
        <v>0</v>
      </c>
      <c r="L770" s="374">
        <f>$B770*'PERCENTAGE SHARING'!L731</f>
        <v>0</v>
      </c>
      <c r="M770" s="374">
        <f>$B770*'PERCENTAGE SHARING'!M731</f>
        <v>0</v>
      </c>
      <c r="N770" s="374">
        <f>$B770*'PERCENTAGE SHARING'!N731</f>
        <v>0</v>
      </c>
      <c r="O770" s="375">
        <f>$B770*'PERCENTAGE SHARING'!O731</f>
        <v>0</v>
      </c>
      <c r="P770" s="375">
        <f>$B770*'PERCENTAGE SHARING'!P731</f>
        <v>0</v>
      </c>
      <c r="Q770" s="375">
        <f>$B770*'PERCENTAGE SHARING'!Q731</f>
        <v>0</v>
      </c>
      <c r="R770" s="375">
        <f>$B770*'PERCENTAGE SHARING'!R731</f>
        <v>0</v>
      </c>
      <c r="S770" s="134"/>
      <c r="T770" s="134"/>
      <c r="U770" s="134"/>
      <c r="V770" s="134"/>
      <c r="W770" s="134"/>
      <c r="X770" s="134"/>
      <c r="Y770" s="134"/>
    </row>
    <row r="771" ht="22.5" customHeight="1">
      <c r="A771" s="186" t="str">
        <f>'PROP DAILY PNL'!A938</f>
        <v/>
      </c>
      <c r="B771" s="381"/>
      <c r="C771" s="374">
        <f>$B771*'PERCENTAGE SHARING'!C732</f>
        <v>0</v>
      </c>
      <c r="D771" s="374">
        <f>$B771*'PERCENTAGE SHARING'!D732</f>
        <v>0</v>
      </c>
      <c r="E771" s="374">
        <f>$B771*'PERCENTAGE SHARING'!E732</f>
        <v>0</v>
      </c>
      <c r="F771" s="374">
        <f>$B771*'PERCENTAGE SHARING'!F732</f>
        <v>0</v>
      </c>
      <c r="G771" s="374">
        <f>$B771*'PERCENTAGE SHARING'!G732</f>
        <v>0</v>
      </c>
      <c r="H771" s="374">
        <f>$B771*'PERCENTAGE SHARING'!H732</f>
        <v>0</v>
      </c>
      <c r="I771" s="374">
        <f>$B771*'PERCENTAGE SHARING'!I732</f>
        <v>0</v>
      </c>
      <c r="J771" s="374">
        <f>$B771*'PERCENTAGE SHARING'!J732</f>
        <v>0</v>
      </c>
      <c r="K771" s="374">
        <f>$B771*'PERCENTAGE SHARING'!K732</f>
        <v>0</v>
      </c>
      <c r="L771" s="374">
        <f>$B771*'PERCENTAGE SHARING'!L732</f>
        <v>0</v>
      </c>
      <c r="M771" s="374">
        <f>$B771*'PERCENTAGE SHARING'!M732</f>
        <v>0</v>
      </c>
      <c r="N771" s="374">
        <f>$B771*'PERCENTAGE SHARING'!N732</f>
        <v>0</v>
      </c>
      <c r="O771" s="375">
        <f>$B771*'PERCENTAGE SHARING'!O732</f>
        <v>0</v>
      </c>
      <c r="P771" s="375">
        <f>$B771*'PERCENTAGE SHARING'!P732</f>
        <v>0</v>
      </c>
      <c r="Q771" s="375">
        <f>$B771*'PERCENTAGE SHARING'!Q732</f>
        <v>0</v>
      </c>
      <c r="R771" s="375">
        <f>$B771*'PERCENTAGE SHARING'!R732</f>
        <v>0</v>
      </c>
      <c r="S771" s="134"/>
      <c r="T771" s="134"/>
      <c r="U771" s="134"/>
      <c r="V771" s="134"/>
      <c r="W771" s="134"/>
      <c r="X771" s="134"/>
      <c r="Y771" s="134"/>
    </row>
    <row r="772" ht="22.5" customHeight="1">
      <c r="A772" s="186" t="str">
        <f>'PROP DAILY PNL'!A939</f>
        <v/>
      </c>
      <c r="B772" s="381"/>
      <c r="C772" s="374">
        <f>$B772*'PERCENTAGE SHARING'!C733</f>
        <v>0</v>
      </c>
      <c r="D772" s="374">
        <f>$B772*'PERCENTAGE SHARING'!D733</f>
        <v>0</v>
      </c>
      <c r="E772" s="374">
        <f>$B772*'PERCENTAGE SHARING'!E733</f>
        <v>0</v>
      </c>
      <c r="F772" s="374">
        <f>$B772*'PERCENTAGE SHARING'!F733</f>
        <v>0</v>
      </c>
      <c r="G772" s="374">
        <f>$B772*'PERCENTAGE SHARING'!G733</f>
        <v>0</v>
      </c>
      <c r="H772" s="374">
        <f>$B772*'PERCENTAGE SHARING'!H733</f>
        <v>0</v>
      </c>
      <c r="I772" s="374">
        <f>$B772*'PERCENTAGE SHARING'!I733</f>
        <v>0</v>
      </c>
      <c r="J772" s="374">
        <f>$B772*'PERCENTAGE SHARING'!J733</f>
        <v>0</v>
      </c>
      <c r="K772" s="374">
        <f>$B772*'PERCENTAGE SHARING'!K733</f>
        <v>0</v>
      </c>
      <c r="L772" s="374">
        <f>$B772*'PERCENTAGE SHARING'!L733</f>
        <v>0</v>
      </c>
      <c r="M772" s="374">
        <f>$B772*'PERCENTAGE SHARING'!M733</f>
        <v>0</v>
      </c>
      <c r="N772" s="374">
        <f>$B772*'PERCENTAGE SHARING'!N733</f>
        <v>0</v>
      </c>
      <c r="O772" s="375">
        <f>$B772*'PERCENTAGE SHARING'!O733</f>
        <v>0</v>
      </c>
      <c r="P772" s="375">
        <f>$B772*'PERCENTAGE SHARING'!P733</f>
        <v>0</v>
      </c>
      <c r="Q772" s="375">
        <f>$B772*'PERCENTAGE SHARING'!Q733</f>
        <v>0</v>
      </c>
      <c r="R772" s="375">
        <f>$B772*'PERCENTAGE SHARING'!R733</f>
        <v>0</v>
      </c>
      <c r="S772" s="134"/>
      <c r="T772" s="134"/>
      <c r="U772" s="134"/>
      <c r="V772" s="134"/>
      <c r="W772" s="134"/>
      <c r="X772" s="134"/>
      <c r="Y772" s="134"/>
    </row>
    <row r="773" ht="22.5" customHeight="1">
      <c r="A773" s="186" t="str">
        <f>'PROP DAILY PNL'!A940</f>
        <v/>
      </c>
      <c r="B773" s="381"/>
      <c r="C773" s="374">
        <f>$B773*'PERCENTAGE SHARING'!C734</f>
        <v>0</v>
      </c>
      <c r="D773" s="374">
        <f>$B773*'PERCENTAGE SHARING'!D734</f>
        <v>0</v>
      </c>
      <c r="E773" s="374">
        <f>$B773*'PERCENTAGE SHARING'!E734</f>
        <v>0</v>
      </c>
      <c r="F773" s="374">
        <f>$B773*'PERCENTAGE SHARING'!F734</f>
        <v>0</v>
      </c>
      <c r="G773" s="374">
        <f>$B773*'PERCENTAGE SHARING'!G734</f>
        <v>0</v>
      </c>
      <c r="H773" s="374">
        <f>$B773*'PERCENTAGE SHARING'!H734</f>
        <v>0</v>
      </c>
      <c r="I773" s="374">
        <f>$B773*'PERCENTAGE SHARING'!I734</f>
        <v>0</v>
      </c>
      <c r="J773" s="374">
        <f>$B773*'PERCENTAGE SHARING'!J734</f>
        <v>0</v>
      </c>
      <c r="K773" s="374">
        <f>$B773*'PERCENTAGE SHARING'!K734</f>
        <v>0</v>
      </c>
      <c r="L773" s="374">
        <f>$B773*'PERCENTAGE SHARING'!L734</f>
        <v>0</v>
      </c>
      <c r="M773" s="374">
        <f>$B773*'PERCENTAGE SHARING'!M734</f>
        <v>0</v>
      </c>
      <c r="N773" s="374">
        <f>$B773*'PERCENTAGE SHARING'!N734</f>
        <v>0</v>
      </c>
      <c r="O773" s="375">
        <f>$B773*'PERCENTAGE SHARING'!O734</f>
        <v>0</v>
      </c>
      <c r="P773" s="375">
        <f>$B773*'PERCENTAGE SHARING'!P734</f>
        <v>0</v>
      </c>
      <c r="Q773" s="375">
        <f>$B773*'PERCENTAGE SHARING'!Q734</f>
        <v>0</v>
      </c>
      <c r="R773" s="375">
        <f>$B773*'PERCENTAGE SHARING'!R734</f>
        <v>0</v>
      </c>
      <c r="S773" s="134"/>
      <c r="T773" s="134"/>
      <c r="U773" s="134"/>
      <c r="V773" s="134"/>
      <c r="W773" s="134"/>
      <c r="X773" s="134"/>
      <c r="Y773" s="134"/>
    </row>
    <row r="774" ht="22.5" customHeight="1">
      <c r="A774" s="186" t="str">
        <f>'PROP DAILY PNL'!A941</f>
        <v/>
      </c>
      <c r="B774" s="381"/>
      <c r="C774" s="374">
        <f>$B774*'PERCENTAGE SHARING'!C735</f>
        <v>0</v>
      </c>
      <c r="D774" s="374">
        <f>$B774*'PERCENTAGE SHARING'!D735</f>
        <v>0</v>
      </c>
      <c r="E774" s="374">
        <f>$B774*'PERCENTAGE SHARING'!E735</f>
        <v>0</v>
      </c>
      <c r="F774" s="374">
        <f>$B774*'PERCENTAGE SHARING'!F735</f>
        <v>0</v>
      </c>
      <c r="G774" s="374">
        <f>$B774*'PERCENTAGE SHARING'!G735</f>
        <v>0</v>
      </c>
      <c r="H774" s="374">
        <f>$B774*'PERCENTAGE SHARING'!H735</f>
        <v>0</v>
      </c>
      <c r="I774" s="374">
        <f>$B774*'PERCENTAGE SHARING'!I735</f>
        <v>0</v>
      </c>
      <c r="J774" s="374">
        <f>$B774*'PERCENTAGE SHARING'!J735</f>
        <v>0</v>
      </c>
      <c r="K774" s="374">
        <f>$B774*'PERCENTAGE SHARING'!K735</f>
        <v>0</v>
      </c>
      <c r="L774" s="374">
        <f>$B774*'PERCENTAGE SHARING'!L735</f>
        <v>0</v>
      </c>
      <c r="M774" s="374">
        <f>$B774*'PERCENTAGE SHARING'!M735</f>
        <v>0</v>
      </c>
      <c r="N774" s="374">
        <f>$B774*'PERCENTAGE SHARING'!N735</f>
        <v>0</v>
      </c>
      <c r="O774" s="375">
        <f>$B774*'PERCENTAGE SHARING'!O735</f>
        <v>0</v>
      </c>
      <c r="P774" s="375">
        <f>$B774*'PERCENTAGE SHARING'!P735</f>
        <v>0</v>
      </c>
      <c r="Q774" s="375">
        <f>$B774*'PERCENTAGE SHARING'!Q735</f>
        <v>0</v>
      </c>
      <c r="R774" s="375">
        <f>$B774*'PERCENTAGE SHARING'!R735</f>
        <v>0</v>
      </c>
      <c r="S774" s="134"/>
      <c r="T774" s="134"/>
      <c r="U774" s="134"/>
      <c r="V774" s="134"/>
      <c r="W774" s="134"/>
      <c r="X774" s="134"/>
      <c r="Y774" s="134"/>
    </row>
    <row r="775" ht="22.5" customHeight="1">
      <c r="A775" s="186" t="str">
        <f>'PROP DAILY PNL'!A942</f>
        <v/>
      </c>
      <c r="B775" s="381"/>
      <c r="C775" s="374">
        <f>$B775*'PERCENTAGE SHARING'!C736</f>
        <v>0</v>
      </c>
      <c r="D775" s="374">
        <f>$B775*'PERCENTAGE SHARING'!D736</f>
        <v>0</v>
      </c>
      <c r="E775" s="374">
        <f>$B775*'PERCENTAGE SHARING'!E736</f>
        <v>0</v>
      </c>
      <c r="F775" s="374">
        <f>$B775*'PERCENTAGE SHARING'!F736</f>
        <v>0</v>
      </c>
      <c r="G775" s="374">
        <f>$B775*'PERCENTAGE SHARING'!G736</f>
        <v>0</v>
      </c>
      <c r="H775" s="374">
        <f>$B775*'PERCENTAGE SHARING'!H736</f>
        <v>0</v>
      </c>
      <c r="I775" s="374">
        <f>$B775*'PERCENTAGE SHARING'!I736</f>
        <v>0</v>
      </c>
      <c r="J775" s="374">
        <f>$B775*'PERCENTAGE SHARING'!J736</f>
        <v>0</v>
      </c>
      <c r="K775" s="374">
        <f>$B775*'PERCENTAGE SHARING'!K736</f>
        <v>0</v>
      </c>
      <c r="L775" s="374">
        <f>$B775*'PERCENTAGE SHARING'!L736</f>
        <v>0</v>
      </c>
      <c r="M775" s="374">
        <f>$B775*'PERCENTAGE SHARING'!M736</f>
        <v>0</v>
      </c>
      <c r="N775" s="374">
        <f>$B775*'PERCENTAGE SHARING'!N736</f>
        <v>0</v>
      </c>
      <c r="O775" s="375">
        <f>$B775*'PERCENTAGE SHARING'!O736</f>
        <v>0</v>
      </c>
      <c r="P775" s="375">
        <f>$B775*'PERCENTAGE SHARING'!P736</f>
        <v>0</v>
      </c>
      <c r="Q775" s="375">
        <f>$B775*'PERCENTAGE SHARING'!Q736</f>
        <v>0</v>
      </c>
      <c r="R775" s="375">
        <f>$B775*'PERCENTAGE SHARING'!R736</f>
        <v>0</v>
      </c>
      <c r="S775" s="134"/>
      <c r="T775" s="134"/>
      <c r="U775" s="134"/>
      <c r="V775" s="134"/>
      <c r="W775" s="134"/>
      <c r="X775" s="134"/>
      <c r="Y775" s="134"/>
    </row>
    <row r="776" ht="22.5" customHeight="1">
      <c r="A776" s="186" t="str">
        <f>'PROP DAILY PNL'!A943</f>
        <v/>
      </c>
      <c r="B776" s="381"/>
      <c r="C776" s="374">
        <f>$B776*'PERCENTAGE SHARING'!C737</f>
        <v>0</v>
      </c>
      <c r="D776" s="374">
        <f>$B776*'PERCENTAGE SHARING'!D737</f>
        <v>0</v>
      </c>
      <c r="E776" s="374">
        <f>$B776*'PERCENTAGE SHARING'!E737</f>
        <v>0</v>
      </c>
      <c r="F776" s="374">
        <f>$B776*'PERCENTAGE SHARING'!F737</f>
        <v>0</v>
      </c>
      <c r="G776" s="374">
        <f>$B776*'PERCENTAGE SHARING'!G737</f>
        <v>0</v>
      </c>
      <c r="H776" s="374">
        <f>$B776*'PERCENTAGE SHARING'!H737</f>
        <v>0</v>
      </c>
      <c r="I776" s="374">
        <f>$B776*'PERCENTAGE SHARING'!I737</f>
        <v>0</v>
      </c>
      <c r="J776" s="374">
        <f>$B776*'PERCENTAGE SHARING'!J737</f>
        <v>0</v>
      </c>
      <c r="K776" s="374">
        <f>$B776*'PERCENTAGE SHARING'!K737</f>
        <v>0</v>
      </c>
      <c r="L776" s="374">
        <f>$B776*'PERCENTAGE SHARING'!L737</f>
        <v>0</v>
      </c>
      <c r="M776" s="374">
        <f>$B776*'PERCENTAGE SHARING'!M737</f>
        <v>0</v>
      </c>
      <c r="N776" s="374">
        <f>$B776*'PERCENTAGE SHARING'!N737</f>
        <v>0</v>
      </c>
      <c r="O776" s="375">
        <f>$B776*'PERCENTAGE SHARING'!O737</f>
        <v>0</v>
      </c>
      <c r="P776" s="375">
        <f>$B776*'PERCENTAGE SHARING'!P737</f>
        <v>0</v>
      </c>
      <c r="Q776" s="375">
        <f>$B776*'PERCENTAGE SHARING'!Q737</f>
        <v>0</v>
      </c>
      <c r="R776" s="375">
        <f>$B776*'PERCENTAGE SHARING'!R737</f>
        <v>0</v>
      </c>
      <c r="S776" s="134"/>
      <c r="T776" s="134"/>
      <c r="U776" s="134"/>
      <c r="V776" s="134"/>
      <c r="W776" s="134"/>
      <c r="X776" s="134"/>
      <c r="Y776" s="134"/>
    </row>
    <row r="777" ht="22.5" customHeight="1">
      <c r="A777" s="186" t="str">
        <f>'PROP DAILY PNL'!A944</f>
        <v/>
      </c>
      <c r="B777" s="381"/>
      <c r="C777" s="374">
        <f>$B777*'PERCENTAGE SHARING'!C738</f>
        <v>0</v>
      </c>
      <c r="D777" s="374">
        <f>$B777*'PERCENTAGE SHARING'!D738</f>
        <v>0</v>
      </c>
      <c r="E777" s="374">
        <f>$B777*'PERCENTAGE SHARING'!E738</f>
        <v>0</v>
      </c>
      <c r="F777" s="374">
        <f>$B777*'PERCENTAGE SHARING'!F738</f>
        <v>0</v>
      </c>
      <c r="G777" s="374">
        <f>$B777*'PERCENTAGE SHARING'!G738</f>
        <v>0</v>
      </c>
      <c r="H777" s="374">
        <f>$B777*'PERCENTAGE SHARING'!H738</f>
        <v>0</v>
      </c>
      <c r="I777" s="374">
        <f>$B777*'PERCENTAGE SHARING'!I738</f>
        <v>0</v>
      </c>
      <c r="J777" s="374">
        <f>$B777*'PERCENTAGE SHARING'!J738</f>
        <v>0</v>
      </c>
      <c r="K777" s="374">
        <f>$B777*'PERCENTAGE SHARING'!K738</f>
        <v>0</v>
      </c>
      <c r="L777" s="374">
        <f>$B777*'PERCENTAGE SHARING'!L738</f>
        <v>0</v>
      </c>
      <c r="M777" s="374">
        <f>$B777*'PERCENTAGE SHARING'!M738</f>
        <v>0</v>
      </c>
      <c r="N777" s="374">
        <f>$B777*'PERCENTAGE SHARING'!N738</f>
        <v>0</v>
      </c>
      <c r="O777" s="375">
        <f>$B777*'PERCENTAGE SHARING'!O738</f>
        <v>0</v>
      </c>
      <c r="P777" s="375">
        <f>$B777*'PERCENTAGE SHARING'!P738</f>
        <v>0</v>
      </c>
      <c r="Q777" s="375">
        <f>$B777*'PERCENTAGE SHARING'!Q738</f>
        <v>0</v>
      </c>
      <c r="R777" s="375">
        <f>$B777*'PERCENTAGE SHARING'!R738</f>
        <v>0</v>
      </c>
      <c r="S777" s="134"/>
      <c r="T777" s="134"/>
      <c r="U777" s="134"/>
      <c r="V777" s="134"/>
      <c r="W777" s="134"/>
      <c r="X777" s="134"/>
      <c r="Y777" s="134"/>
    </row>
    <row r="778" ht="22.5" customHeight="1">
      <c r="A778" s="186" t="str">
        <f>'PROP DAILY PNL'!A945</f>
        <v/>
      </c>
      <c r="B778" s="381"/>
      <c r="C778" s="374">
        <f>$B778*'PERCENTAGE SHARING'!C739</f>
        <v>0</v>
      </c>
      <c r="D778" s="374">
        <f>$B778*'PERCENTAGE SHARING'!D739</f>
        <v>0</v>
      </c>
      <c r="E778" s="374">
        <f>$B778*'PERCENTAGE SHARING'!E739</f>
        <v>0</v>
      </c>
      <c r="F778" s="374">
        <f>$B778*'PERCENTAGE SHARING'!F739</f>
        <v>0</v>
      </c>
      <c r="G778" s="374">
        <f>$B778*'PERCENTAGE SHARING'!G739</f>
        <v>0</v>
      </c>
      <c r="H778" s="374">
        <f>$B778*'PERCENTAGE SHARING'!H739</f>
        <v>0</v>
      </c>
      <c r="I778" s="374">
        <f>$B778*'PERCENTAGE SHARING'!I739</f>
        <v>0</v>
      </c>
      <c r="J778" s="374">
        <f>$B778*'PERCENTAGE SHARING'!J739</f>
        <v>0</v>
      </c>
      <c r="K778" s="374">
        <f>$B778*'PERCENTAGE SHARING'!K739</f>
        <v>0</v>
      </c>
      <c r="L778" s="374">
        <f>$B778*'PERCENTAGE SHARING'!L739</f>
        <v>0</v>
      </c>
      <c r="M778" s="374">
        <f>$B778*'PERCENTAGE SHARING'!M739</f>
        <v>0</v>
      </c>
      <c r="N778" s="374">
        <f>$B778*'PERCENTAGE SHARING'!N739</f>
        <v>0</v>
      </c>
      <c r="O778" s="375">
        <f>$B778*'PERCENTAGE SHARING'!O739</f>
        <v>0</v>
      </c>
      <c r="P778" s="375">
        <f>$B778*'PERCENTAGE SHARING'!P739</f>
        <v>0</v>
      </c>
      <c r="Q778" s="375">
        <f>$B778*'PERCENTAGE SHARING'!Q739</f>
        <v>0</v>
      </c>
      <c r="R778" s="375">
        <f>$B778*'PERCENTAGE SHARING'!R739</f>
        <v>0</v>
      </c>
      <c r="S778" s="134"/>
      <c r="T778" s="134"/>
      <c r="U778" s="134"/>
      <c r="V778" s="134"/>
      <c r="W778" s="134"/>
      <c r="X778" s="134"/>
      <c r="Y778" s="134"/>
    </row>
    <row r="779" ht="22.5" customHeight="1">
      <c r="A779" s="186" t="str">
        <f>'PROP DAILY PNL'!A946</f>
        <v/>
      </c>
      <c r="B779" s="381"/>
      <c r="C779" s="374">
        <f>$B779*'PERCENTAGE SHARING'!C740</f>
        <v>0</v>
      </c>
      <c r="D779" s="374">
        <f>$B779*'PERCENTAGE SHARING'!D740</f>
        <v>0</v>
      </c>
      <c r="E779" s="374">
        <f>$B779*'PERCENTAGE SHARING'!E740</f>
        <v>0</v>
      </c>
      <c r="F779" s="374">
        <f>$B779*'PERCENTAGE SHARING'!F740</f>
        <v>0</v>
      </c>
      <c r="G779" s="374">
        <f>$B779*'PERCENTAGE SHARING'!G740</f>
        <v>0</v>
      </c>
      <c r="H779" s="374">
        <f>$B779*'PERCENTAGE SHARING'!H740</f>
        <v>0</v>
      </c>
      <c r="I779" s="374">
        <f>$B779*'PERCENTAGE SHARING'!I740</f>
        <v>0</v>
      </c>
      <c r="J779" s="374">
        <f>$B779*'PERCENTAGE SHARING'!J740</f>
        <v>0</v>
      </c>
      <c r="K779" s="374">
        <f>$B779*'PERCENTAGE SHARING'!K740</f>
        <v>0</v>
      </c>
      <c r="L779" s="374">
        <f>$B779*'PERCENTAGE SHARING'!L740</f>
        <v>0</v>
      </c>
      <c r="M779" s="374">
        <f>$B779*'PERCENTAGE SHARING'!M740</f>
        <v>0</v>
      </c>
      <c r="N779" s="374">
        <f>$B779*'PERCENTAGE SHARING'!N740</f>
        <v>0</v>
      </c>
      <c r="O779" s="375">
        <f>$B779*'PERCENTAGE SHARING'!O740</f>
        <v>0</v>
      </c>
      <c r="P779" s="375">
        <f>$B779*'PERCENTAGE SHARING'!P740</f>
        <v>0</v>
      </c>
      <c r="Q779" s="375">
        <f>$B779*'PERCENTAGE SHARING'!Q740</f>
        <v>0</v>
      </c>
      <c r="R779" s="375">
        <f>$B779*'PERCENTAGE SHARING'!R740</f>
        <v>0</v>
      </c>
      <c r="S779" s="134"/>
      <c r="T779" s="134"/>
      <c r="U779" s="134"/>
      <c r="V779" s="134"/>
      <c r="W779" s="134"/>
      <c r="X779" s="134"/>
      <c r="Y779" s="134"/>
    </row>
    <row r="780" ht="22.5" customHeight="1">
      <c r="A780" s="186" t="str">
        <f>'PROP DAILY PNL'!A947</f>
        <v/>
      </c>
      <c r="B780" s="381"/>
      <c r="C780" s="374">
        <f>$B780*'PERCENTAGE SHARING'!C741</f>
        <v>0</v>
      </c>
      <c r="D780" s="374">
        <f>$B780*'PERCENTAGE SHARING'!D741</f>
        <v>0</v>
      </c>
      <c r="E780" s="374">
        <f>$B780*'PERCENTAGE SHARING'!E741</f>
        <v>0</v>
      </c>
      <c r="F780" s="374">
        <f>$B780*'PERCENTAGE SHARING'!F741</f>
        <v>0</v>
      </c>
      <c r="G780" s="374">
        <f>$B780*'PERCENTAGE SHARING'!G741</f>
        <v>0</v>
      </c>
      <c r="H780" s="374">
        <f>$B780*'PERCENTAGE SHARING'!H741</f>
        <v>0</v>
      </c>
      <c r="I780" s="374">
        <f>$B780*'PERCENTAGE SHARING'!I741</f>
        <v>0</v>
      </c>
      <c r="J780" s="374">
        <f>$B780*'PERCENTAGE SHARING'!J741</f>
        <v>0</v>
      </c>
      <c r="K780" s="374">
        <f>$B780*'PERCENTAGE SHARING'!K741</f>
        <v>0</v>
      </c>
      <c r="L780" s="374">
        <f>$B780*'PERCENTAGE SHARING'!L741</f>
        <v>0</v>
      </c>
      <c r="M780" s="374">
        <f>$B780*'PERCENTAGE SHARING'!M741</f>
        <v>0</v>
      </c>
      <c r="N780" s="374">
        <f>$B780*'PERCENTAGE SHARING'!N741</f>
        <v>0</v>
      </c>
      <c r="O780" s="375">
        <f>$B780*'PERCENTAGE SHARING'!O741</f>
        <v>0</v>
      </c>
      <c r="P780" s="375">
        <f>$B780*'PERCENTAGE SHARING'!P741</f>
        <v>0</v>
      </c>
      <c r="Q780" s="375">
        <f>$B780*'PERCENTAGE SHARING'!Q741</f>
        <v>0</v>
      </c>
      <c r="R780" s="375">
        <f>$B780*'PERCENTAGE SHARING'!R741</f>
        <v>0</v>
      </c>
      <c r="S780" s="134"/>
      <c r="T780" s="134"/>
      <c r="U780" s="134"/>
      <c r="V780" s="134"/>
      <c r="W780" s="134"/>
      <c r="X780" s="134"/>
      <c r="Y780" s="134"/>
    </row>
    <row r="781" ht="22.5" customHeight="1">
      <c r="A781" s="186" t="str">
        <f>'PROP DAILY PNL'!A948</f>
        <v/>
      </c>
      <c r="B781" s="381"/>
      <c r="C781" s="374">
        <f>$B781*'PERCENTAGE SHARING'!C742</f>
        <v>0</v>
      </c>
      <c r="D781" s="374">
        <f>$B781*'PERCENTAGE SHARING'!D742</f>
        <v>0</v>
      </c>
      <c r="E781" s="374">
        <f>$B781*'PERCENTAGE SHARING'!E742</f>
        <v>0</v>
      </c>
      <c r="F781" s="374">
        <f>$B781*'PERCENTAGE SHARING'!F742</f>
        <v>0</v>
      </c>
      <c r="G781" s="374">
        <f>$B781*'PERCENTAGE SHARING'!G742</f>
        <v>0</v>
      </c>
      <c r="H781" s="374">
        <f>$B781*'PERCENTAGE SHARING'!H742</f>
        <v>0</v>
      </c>
      <c r="I781" s="374">
        <f>$B781*'PERCENTAGE SHARING'!I742</f>
        <v>0</v>
      </c>
      <c r="J781" s="374">
        <f>$B781*'PERCENTAGE SHARING'!J742</f>
        <v>0</v>
      </c>
      <c r="K781" s="374">
        <f>$B781*'PERCENTAGE SHARING'!K742</f>
        <v>0</v>
      </c>
      <c r="L781" s="374">
        <f>$B781*'PERCENTAGE SHARING'!L742</f>
        <v>0</v>
      </c>
      <c r="M781" s="374">
        <f>$B781*'PERCENTAGE SHARING'!M742</f>
        <v>0</v>
      </c>
      <c r="N781" s="374">
        <f>$B781*'PERCENTAGE SHARING'!N742</f>
        <v>0</v>
      </c>
      <c r="O781" s="375">
        <f>$B781*'PERCENTAGE SHARING'!O742</f>
        <v>0</v>
      </c>
      <c r="P781" s="375">
        <f>$B781*'PERCENTAGE SHARING'!P742</f>
        <v>0</v>
      </c>
      <c r="Q781" s="375">
        <f>$B781*'PERCENTAGE SHARING'!Q742</f>
        <v>0</v>
      </c>
      <c r="R781" s="375">
        <f>$B781*'PERCENTAGE SHARING'!R742</f>
        <v>0</v>
      </c>
      <c r="S781" s="134"/>
      <c r="T781" s="134"/>
      <c r="U781" s="134"/>
      <c r="V781" s="134"/>
      <c r="W781" s="134"/>
      <c r="X781" s="134"/>
      <c r="Y781" s="134"/>
    </row>
    <row r="782" ht="22.5" customHeight="1">
      <c r="A782" s="186" t="str">
        <f>'PROP DAILY PNL'!A949</f>
        <v/>
      </c>
      <c r="B782" s="381"/>
      <c r="C782" s="374">
        <f>$B782*'PERCENTAGE SHARING'!C743</f>
        <v>0</v>
      </c>
      <c r="D782" s="374">
        <f>$B782*'PERCENTAGE SHARING'!D743</f>
        <v>0</v>
      </c>
      <c r="E782" s="374">
        <f>$B782*'PERCENTAGE SHARING'!E743</f>
        <v>0</v>
      </c>
      <c r="F782" s="374">
        <f>$B782*'PERCENTAGE SHARING'!F743</f>
        <v>0</v>
      </c>
      <c r="G782" s="374">
        <f>$B782*'PERCENTAGE SHARING'!G743</f>
        <v>0</v>
      </c>
      <c r="H782" s="374">
        <f>$B782*'PERCENTAGE SHARING'!H743</f>
        <v>0</v>
      </c>
      <c r="I782" s="374">
        <f>$B782*'PERCENTAGE SHARING'!I743</f>
        <v>0</v>
      </c>
      <c r="J782" s="374">
        <f>$B782*'PERCENTAGE SHARING'!J743</f>
        <v>0</v>
      </c>
      <c r="K782" s="374">
        <f>$B782*'PERCENTAGE SHARING'!K743</f>
        <v>0</v>
      </c>
      <c r="L782" s="374">
        <f>$B782*'PERCENTAGE SHARING'!L743</f>
        <v>0</v>
      </c>
      <c r="M782" s="374">
        <f>$B782*'PERCENTAGE SHARING'!M743</f>
        <v>0</v>
      </c>
      <c r="N782" s="374">
        <f>$B782*'PERCENTAGE SHARING'!N743</f>
        <v>0</v>
      </c>
      <c r="O782" s="375">
        <f>$B782*'PERCENTAGE SHARING'!O743</f>
        <v>0</v>
      </c>
      <c r="P782" s="375">
        <f>$B782*'PERCENTAGE SHARING'!P743</f>
        <v>0</v>
      </c>
      <c r="Q782" s="375">
        <f>$B782*'PERCENTAGE SHARING'!Q743</f>
        <v>0</v>
      </c>
      <c r="R782" s="375">
        <f>$B782*'PERCENTAGE SHARING'!R743</f>
        <v>0</v>
      </c>
      <c r="S782" s="134"/>
      <c r="T782" s="134"/>
      <c r="U782" s="134"/>
      <c r="V782" s="134"/>
      <c r="W782" s="134"/>
      <c r="X782" s="134"/>
      <c r="Y782" s="134"/>
    </row>
    <row r="783" ht="22.5" customHeight="1">
      <c r="A783" s="186" t="str">
        <f>'PROP DAILY PNL'!A950</f>
        <v/>
      </c>
      <c r="B783" s="381"/>
      <c r="C783" s="374">
        <f>$B783*'PERCENTAGE SHARING'!C744</f>
        <v>0</v>
      </c>
      <c r="D783" s="374">
        <f>$B783*'PERCENTAGE SHARING'!D744</f>
        <v>0</v>
      </c>
      <c r="E783" s="374">
        <f>$B783*'PERCENTAGE SHARING'!E744</f>
        <v>0</v>
      </c>
      <c r="F783" s="374">
        <f>$B783*'PERCENTAGE SHARING'!F744</f>
        <v>0</v>
      </c>
      <c r="G783" s="374">
        <f>$B783*'PERCENTAGE SHARING'!G744</f>
        <v>0</v>
      </c>
      <c r="H783" s="374">
        <f>$B783*'PERCENTAGE SHARING'!H744</f>
        <v>0</v>
      </c>
      <c r="I783" s="374">
        <f>$B783*'PERCENTAGE SHARING'!I744</f>
        <v>0</v>
      </c>
      <c r="J783" s="374">
        <f>$B783*'PERCENTAGE SHARING'!J744</f>
        <v>0</v>
      </c>
      <c r="K783" s="374">
        <f>$B783*'PERCENTAGE SHARING'!K744</f>
        <v>0</v>
      </c>
      <c r="L783" s="374">
        <f>$B783*'PERCENTAGE SHARING'!L744</f>
        <v>0</v>
      </c>
      <c r="M783" s="374">
        <f>$B783*'PERCENTAGE SHARING'!M744</f>
        <v>0</v>
      </c>
      <c r="N783" s="374">
        <f>$B783*'PERCENTAGE SHARING'!N744</f>
        <v>0</v>
      </c>
      <c r="O783" s="375">
        <f>$B783*'PERCENTAGE SHARING'!O744</f>
        <v>0</v>
      </c>
      <c r="P783" s="375">
        <f>$B783*'PERCENTAGE SHARING'!P744</f>
        <v>0</v>
      </c>
      <c r="Q783" s="375">
        <f>$B783*'PERCENTAGE SHARING'!Q744</f>
        <v>0</v>
      </c>
      <c r="R783" s="375">
        <f>$B783*'PERCENTAGE SHARING'!R744</f>
        <v>0</v>
      </c>
      <c r="S783" s="134"/>
      <c r="T783" s="134"/>
      <c r="U783" s="134"/>
      <c r="V783" s="134"/>
      <c r="W783" s="134"/>
      <c r="X783" s="134"/>
      <c r="Y783" s="134"/>
    </row>
    <row r="784" ht="22.5" customHeight="1">
      <c r="A784" s="186" t="str">
        <f>'PROP DAILY PNL'!A951</f>
        <v/>
      </c>
      <c r="B784" s="381"/>
      <c r="C784" s="374">
        <f>$B784*'PERCENTAGE SHARING'!C745</f>
        <v>0</v>
      </c>
      <c r="D784" s="374">
        <f>$B784*'PERCENTAGE SHARING'!D745</f>
        <v>0</v>
      </c>
      <c r="E784" s="374">
        <f>$B784*'PERCENTAGE SHARING'!E745</f>
        <v>0</v>
      </c>
      <c r="F784" s="374">
        <f>$B784*'PERCENTAGE SHARING'!F745</f>
        <v>0</v>
      </c>
      <c r="G784" s="374">
        <f>$B784*'PERCENTAGE SHARING'!G745</f>
        <v>0</v>
      </c>
      <c r="H784" s="374">
        <f>$B784*'PERCENTAGE SHARING'!H745</f>
        <v>0</v>
      </c>
      <c r="I784" s="374">
        <f>$B784*'PERCENTAGE SHARING'!I745</f>
        <v>0</v>
      </c>
      <c r="J784" s="374">
        <f>$B784*'PERCENTAGE SHARING'!J745</f>
        <v>0</v>
      </c>
      <c r="K784" s="374">
        <f>$B784*'PERCENTAGE SHARING'!K745</f>
        <v>0</v>
      </c>
      <c r="L784" s="374">
        <f>$B784*'PERCENTAGE SHARING'!L745</f>
        <v>0</v>
      </c>
      <c r="M784" s="374">
        <f>$B784*'PERCENTAGE SHARING'!M745</f>
        <v>0</v>
      </c>
      <c r="N784" s="374">
        <f>$B784*'PERCENTAGE SHARING'!N745</f>
        <v>0</v>
      </c>
      <c r="O784" s="375">
        <f>$B784*'PERCENTAGE SHARING'!O745</f>
        <v>0</v>
      </c>
      <c r="P784" s="375">
        <f>$B784*'PERCENTAGE SHARING'!P745</f>
        <v>0</v>
      </c>
      <c r="Q784" s="375">
        <f>$B784*'PERCENTAGE SHARING'!Q745</f>
        <v>0</v>
      </c>
      <c r="R784" s="375">
        <f>$B784*'PERCENTAGE SHARING'!R745</f>
        <v>0</v>
      </c>
      <c r="S784" s="134"/>
      <c r="T784" s="134"/>
      <c r="U784" s="134"/>
      <c r="V784" s="134"/>
      <c r="W784" s="134"/>
      <c r="X784" s="134"/>
      <c r="Y784" s="134"/>
    </row>
    <row r="785" ht="22.5" customHeight="1">
      <c r="A785" s="186" t="str">
        <f>'PROP DAILY PNL'!A952</f>
        <v/>
      </c>
      <c r="B785" s="381"/>
      <c r="C785" s="374">
        <f>$B785*'PERCENTAGE SHARING'!C746</f>
        <v>0</v>
      </c>
      <c r="D785" s="374">
        <f>$B785*'PERCENTAGE SHARING'!D746</f>
        <v>0</v>
      </c>
      <c r="E785" s="374">
        <f>$B785*'PERCENTAGE SHARING'!E746</f>
        <v>0</v>
      </c>
      <c r="F785" s="374">
        <f>$B785*'PERCENTAGE SHARING'!F746</f>
        <v>0</v>
      </c>
      <c r="G785" s="374">
        <f>$B785*'PERCENTAGE SHARING'!G746</f>
        <v>0</v>
      </c>
      <c r="H785" s="374">
        <f>$B785*'PERCENTAGE SHARING'!H746</f>
        <v>0</v>
      </c>
      <c r="I785" s="374">
        <f>$B785*'PERCENTAGE SHARING'!I746</f>
        <v>0</v>
      </c>
      <c r="J785" s="374">
        <f>$B785*'PERCENTAGE SHARING'!J746</f>
        <v>0</v>
      </c>
      <c r="K785" s="374">
        <f>$B785*'PERCENTAGE SHARING'!K746</f>
        <v>0</v>
      </c>
      <c r="L785" s="374">
        <f>$B785*'PERCENTAGE SHARING'!L746</f>
        <v>0</v>
      </c>
      <c r="M785" s="374">
        <f>$B785*'PERCENTAGE SHARING'!M746</f>
        <v>0</v>
      </c>
      <c r="N785" s="374">
        <f>$B785*'PERCENTAGE SHARING'!N746</f>
        <v>0</v>
      </c>
      <c r="O785" s="375">
        <f>$B785*'PERCENTAGE SHARING'!O746</f>
        <v>0</v>
      </c>
      <c r="P785" s="375">
        <f>$B785*'PERCENTAGE SHARING'!P746</f>
        <v>0</v>
      </c>
      <c r="Q785" s="375">
        <f>$B785*'PERCENTAGE SHARING'!Q746</f>
        <v>0</v>
      </c>
      <c r="R785" s="375">
        <f>$B785*'PERCENTAGE SHARING'!R746</f>
        <v>0</v>
      </c>
      <c r="S785" s="134"/>
      <c r="T785" s="134"/>
      <c r="U785" s="134"/>
      <c r="V785" s="134"/>
      <c r="W785" s="134"/>
      <c r="X785" s="134"/>
      <c r="Y785" s="134"/>
    </row>
    <row r="786" ht="22.5" customHeight="1">
      <c r="A786" s="186" t="str">
        <f>'PROP DAILY PNL'!A953</f>
        <v/>
      </c>
      <c r="B786" s="381"/>
      <c r="C786" s="374">
        <f>$B786*'PERCENTAGE SHARING'!C747</f>
        <v>0</v>
      </c>
      <c r="D786" s="374">
        <f>$B786*'PERCENTAGE SHARING'!D747</f>
        <v>0</v>
      </c>
      <c r="E786" s="374">
        <f>$B786*'PERCENTAGE SHARING'!E747</f>
        <v>0</v>
      </c>
      <c r="F786" s="374">
        <f>$B786*'PERCENTAGE SHARING'!F747</f>
        <v>0</v>
      </c>
      <c r="G786" s="374">
        <f>$B786*'PERCENTAGE SHARING'!G747</f>
        <v>0</v>
      </c>
      <c r="H786" s="374">
        <f>$B786*'PERCENTAGE SHARING'!H747</f>
        <v>0</v>
      </c>
      <c r="I786" s="374">
        <f>$B786*'PERCENTAGE SHARING'!I747</f>
        <v>0</v>
      </c>
      <c r="J786" s="374">
        <f>$B786*'PERCENTAGE SHARING'!J747</f>
        <v>0</v>
      </c>
      <c r="K786" s="374">
        <f>$B786*'PERCENTAGE SHARING'!K747</f>
        <v>0</v>
      </c>
      <c r="L786" s="374">
        <f>$B786*'PERCENTAGE SHARING'!L747</f>
        <v>0</v>
      </c>
      <c r="M786" s="374">
        <f>$B786*'PERCENTAGE SHARING'!M747</f>
        <v>0</v>
      </c>
      <c r="N786" s="374">
        <f>$B786*'PERCENTAGE SHARING'!N747</f>
        <v>0</v>
      </c>
      <c r="O786" s="375">
        <f>$B786*'PERCENTAGE SHARING'!O747</f>
        <v>0</v>
      </c>
      <c r="P786" s="375">
        <f>$B786*'PERCENTAGE SHARING'!P747</f>
        <v>0</v>
      </c>
      <c r="Q786" s="375">
        <f>$B786*'PERCENTAGE SHARING'!Q747</f>
        <v>0</v>
      </c>
      <c r="R786" s="375">
        <f>$B786*'PERCENTAGE SHARING'!R747</f>
        <v>0</v>
      </c>
      <c r="S786" s="134"/>
      <c r="T786" s="134"/>
      <c r="U786" s="134"/>
      <c r="V786" s="134"/>
      <c r="W786" s="134"/>
      <c r="X786" s="134"/>
      <c r="Y786" s="134"/>
    </row>
    <row r="787" ht="22.5" customHeight="1">
      <c r="A787" s="186" t="str">
        <f>'PROP DAILY PNL'!A954</f>
        <v/>
      </c>
      <c r="B787" s="381"/>
      <c r="C787" s="374">
        <f>$B787*'PERCENTAGE SHARING'!C748</f>
        <v>0</v>
      </c>
      <c r="D787" s="374">
        <f>$B787*'PERCENTAGE SHARING'!D748</f>
        <v>0</v>
      </c>
      <c r="E787" s="374">
        <f>$B787*'PERCENTAGE SHARING'!E748</f>
        <v>0</v>
      </c>
      <c r="F787" s="374">
        <f>$B787*'PERCENTAGE SHARING'!F748</f>
        <v>0</v>
      </c>
      <c r="G787" s="374">
        <f>$B787*'PERCENTAGE SHARING'!G748</f>
        <v>0</v>
      </c>
      <c r="H787" s="374">
        <f>$B787*'PERCENTAGE SHARING'!H748</f>
        <v>0</v>
      </c>
      <c r="I787" s="374">
        <f>$B787*'PERCENTAGE SHARING'!I748</f>
        <v>0</v>
      </c>
      <c r="J787" s="374">
        <f>$B787*'PERCENTAGE SHARING'!J748</f>
        <v>0</v>
      </c>
      <c r="K787" s="374">
        <f>$B787*'PERCENTAGE SHARING'!K748</f>
        <v>0</v>
      </c>
      <c r="L787" s="374">
        <f>$B787*'PERCENTAGE SHARING'!L748</f>
        <v>0</v>
      </c>
      <c r="M787" s="374">
        <f>$B787*'PERCENTAGE SHARING'!M748</f>
        <v>0</v>
      </c>
      <c r="N787" s="374">
        <f>$B787*'PERCENTAGE SHARING'!N748</f>
        <v>0</v>
      </c>
      <c r="O787" s="375">
        <f>$B787*'PERCENTAGE SHARING'!O748</f>
        <v>0</v>
      </c>
      <c r="P787" s="375">
        <f>$B787*'PERCENTAGE SHARING'!P748</f>
        <v>0</v>
      </c>
      <c r="Q787" s="375">
        <f>$B787*'PERCENTAGE SHARING'!Q748</f>
        <v>0</v>
      </c>
      <c r="R787" s="375">
        <f>$B787*'PERCENTAGE SHARING'!R748</f>
        <v>0</v>
      </c>
      <c r="S787" s="134"/>
      <c r="T787" s="134"/>
      <c r="U787" s="134"/>
      <c r="V787" s="134"/>
      <c r="W787" s="134"/>
      <c r="X787" s="134"/>
      <c r="Y787" s="134"/>
    </row>
    <row r="788" ht="22.5" customHeight="1">
      <c r="A788" s="186" t="str">
        <f>'PROP DAILY PNL'!A955</f>
        <v/>
      </c>
      <c r="B788" s="381"/>
      <c r="C788" s="374">
        <f>$B788*'PERCENTAGE SHARING'!C749</f>
        <v>0</v>
      </c>
      <c r="D788" s="374">
        <f>$B788*'PERCENTAGE SHARING'!D749</f>
        <v>0</v>
      </c>
      <c r="E788" s="374">
        <f>$B788*'PERCENTAGE SHARING'!E749</f>
        <v>0</v>
      </c>
      <c r="F788" s="374">
        <f>$B788*'PERCENTAGE SHARING'!F749</f>
        <v>0</v>
      </c>
      <c r="G788" s="374">
        <f>$B788*'PERCENTAGE SHARING'!G749</f>
        <v>0</v>
      </c>
      <c r="H788" s="374">
        <f>$B788*'PERCENTAGE SHARING'!H749</f>
        <v>0</v>
      </c>
      <c r="I788" s="374">
        <f>$B788*'PERCENTAGE SHARING'!I749</f>
        <v>0</v>
      </c>
      <c r="J788" s="374">
        <f>$B788*'PERCENTAGE SHARING'!J749</f>
        <v>0</v>
      </c>
      <c r="K788" s="374">
        <f>$B788*'PERCENTAGE SHARING'!K749</f>
        <v>0</v>
      </c>
      <c r="L788" s="374">
        <f>$B788*'PERCENTAGE SHARING'!L749</f>
        <v>0</v>
      </c>
      <c r="M788" s="374">
        <f>$B788*'PERCENTAGE SHARING'!M749</f>
        <v>0</v>
      </c>
      <c r="N788" s="374">
        <f>$B788*'PERCENTAGE SHARING'!N749</f>
        <v>0</v>
      </c>
      <c r="O788" s="375">
        <f>$B788*'PERCENTAGE SHARING'!O749</f>
        <v>0</v>
      </c>
      <c r="P788" s="375">
        <f>$B788*'PERCENTAGE SHARING'!P749</f>
        <v>0</v>
      </c>
      <c r="Q788" s="375">
        <f>$B788*'PERCENTAGE SHARING'!Q749</f>
        <v>0</v>
      </c>
      <c r="R788" s="375">
        <f>$B788*'PERCENTAGE SHARING'!R749</f>
        <v>0</v>
      </c>
      <c r="S788" s="134"/>
      <c r="T788" s="134"/>
      <c r="U788" s="134"/>
      <c r="V788" s="134"/>
      <c r="W788" s="134"/>
      <c r="X788" s="134"/>
      <c r="Y788" s="134"/>
    </row>
    <row r="789" ht="22.5" customHeight="1">
      <c r="A789" s="186" t="str">
        <f>'PROP DAILY PNL'!A956</f>
        <v/>
      </c>
      <c r="B789" s="381"/>
      <c r="C789" s="374">
        <f>$B789*'PERCENTAGE SHARING'!C750</f>
        <v>0</v>
      </c>
      <c r="D789" s="374">
        <f>$B789*'PERCENTAGE SHARING'!D750</f>
        <v>0</v>
      </c>
      <c r="E789" s="374">
        <f>$B789*'PERCENTAGE SHARING'!E750</f>
        <v>0</v>
      </c>
      <c r="F789" s="374">
        <f>$B789*'PERCENTAGE SHARING'!F750</f>
        <v>0</v>
      </c>
      <c r="G789" s="374">
        <f>$B789*'PERCENTAGE SHARING'!G750</f>
        <v>0</v>
      </c>
      <c r="H789" s="374">
        <f>$B789*'PERCENTAGE SHARING'!H750</f>
        <v>0</v>
      </c>
      <c r="I789" s="374">
        <f>$B789*'PERCENTAGE SHARING'!I750</f>
        <v>0</v>
      </c>
      <c r="J789" s="374">
        <f>$B789*'PERCENTAGE SHARING'!J750</f>
        <v>0</v>
      </c>
      <c r="K789" s="374">
        <f>$B789*'PERCENTAGE SHARING'!K750</f>
        <v>0</v>
      </c>
      <c r="L789" s="374">
        <f>$B789*'PERCENTAGE SHARING'!L750</f>
        <v>0</v>
      </c>
      <c r="M789" s="374">
        <f>$B789*'PERCENTAGE SHARING'!M750</f>
        <v>0</v>
      </c>
      <c r="N789" s="374">
        <f>$B789*'PERCENTAGE SHARING'!N750</f>
        <v>0</v>
      </c>
      <c r="O789" s="375">
        <f>$B789*'PERCENTAGE SHARING'!O750</f>
        <v>0</v>
      </c>
      <c r="P789" s="375">
        <f>$B789*'PERCENTAGE SHARING'!P750</f>
        <v>0</v>
      </c>
      <c r="Q789" s="375">
        <f>$B789*'PERCENTAGE SHARING'!Q750</f>
        <v>0</v>
      </c>
      <c r="R789" s="375">
        <f>$B789*'PERCENTAGE SHARING'!R750</f>
        <v>0</v>
      </c>
      <c r="S789" s="134"/>
      <c r="T789" s="134"/>
      <c r="U789" s="134"/>
      <c r="V789" s="134"/>
      <c r="W789" s="134"/>
      <c r="X789" s="134"/>
      <c r="Y789" s="134"/>
    </row>
    <row r="790" ht="22.5" customHeight="1">
      <c r="A790" s="186" t="str">
        <f>'PROP DAILY PNL'!A957</f>
        <v/>
      </c>
      <c r="B790" s="381"/>
      <c r="C790" s="374">
        <f>$B790*'PERCENTAGE SHARING'!C751</f>
        <v>0</v>
      </c>
      <c r="D790" s="374">
        <f>$B790*'PERCENTAGE SHARING'!D751</f>
        <v>0</v>
      </c>
      <c r="E790" s="374">
        <f>$B790*'PERCENTAGE SHARING'!E751</f>
        <v>0</v>
      </c>
      <c r="F790" s="374">
        <f>$B790*'PERCENTAGE SHARING'!F751</f>
        <v>0</v>
      </c>
      <c r="G790" s="374">
        <f>$B790*'PERCENTAGE SHARING'!G751</f>
        <v>0</v>
      </c>
      <c r="H790" s="374">
        <f>$B790*'PERCENTAGE SHARING'!H751</f>
        <v>0</v>
      </c>
      <c r="I790" s="374">
        <f>$B790*'PERCENTAGE SHARING'!I751</f>
        <v>0</v>
      </c>
      <c r="J790" s="374">
        <f>$B790*'PERCENTAGE SHARING'!J751</f>
        <v>0</v>
      </c>
      <c r="K790" s="374">
        <f>$B790*'PERCENTAGE SHARING'!K751</f>
        <v>0</v>
      </c>
      <c r="L790" s="374">
        <f>$B790*'PERCENTAGE SHARING'!L751</f>
        <v>0</v>
      </c>
      <c r="M790" s="374">
        <f>$B790*'PERCENTAGE SHARING'!M751</f>
        <v>0</v>
      </c>
      <c r="N790" s="374">
        <f>$B790*'PERCENTAGE SHARING'!N751</f>
        <v>0</v>
      </c>
      <c r="O790" s="375">
        <f>$B790*'PERCENTAGE SHARING'!O751</f>
        <v>0</v>
      </c>
      <c r="P790" s="375">
        <f>$B790*'PERCENTAGE SHARING'!P751</f>
        <v>0</v>
      </c>
      <c r="Q790" s="375">
        <f>$B790*'PERCENTAGE SHARING'!Q751</f>
        <v>0</v>
      </c>
      <c r="R790" s="375">
        <f>$B790*'PERCENTAGE SHARING'!R751</f>
        <v>0</v>
      </c>
      <c r="S790" s="134"/>
      <c r="T790" s="134"/>
      <c r="U790" s="134"/>
      <c r="V790" s="134"/>
      <c r="W790" s="134"/>
      <c r="X790" s="134"/>
      <c r="Y790" s="134"/>
    </row>
    <row r="791" ht="22.5" customHeight="1">
      <c r="A791" s="186" t="str">
        <f>'PROP DAILY PNL'!A958</f>
        <v/>
      </c>
      <c r="B791" s="381"/>
      <c r="C791" s="374">
        <f>$B791*'PERCENTAGE SHARING'!C752</f>
        <v>0</v>
      </c>
      <c r="D791" s="374">
        <f>$B791*'PERCENTAGE SHARING'!D752</f>
        <v>0</v>
      </c>
      <c r="E791" s="374">
        <f>$B791*'PERCENTAGE SHARING'!E752</f>
        <v>0</v>
      </c>
      <c r="F791" s="374">
        <f>$B791*'PERCENTAGE SHARING'!F752</f>
        <v>0</v>
      </c>
      <c r="G791" s="374">
        <f>$B791*'PERCENTAGE SHARING'!G752</f>
        <v>0</v>
      </c>
      <c r="H791" s="374">
        <f>$B791*'PERCENTAGE SHARING'!H752</f>
        <v>0</v>
      </c>
      <c r="I791" s="374">
        <f>$B791*'PERCENTAGE SHARING'!I752</f>
        <v>0</v>
      </c>
      <c r="J791" s="374">
        <f>$B791*'PERCENTAGE SHARING'!J752</f>
        <v>0</v>
      </c>
      <c r="K791" s="374">
        <f>$B791*'PERCENTAGE SHARING'!K752</f>
        <v>0</v>
      </c>
      <c r="L791" s="374">
        <f>$B791*'PERCENTAGE SHARING'!L752</f>
        <v>0</v>
      </c>
      <c r="M791" s="374">
        <f>$B791*'PERCENTAGE SHARING'!M752</f>
        <v>0</v>
      </c>
      <c r="N791" s="374">
        <f>$B791*'PERCENTAGE SHARING'!N752</f>
        <v>0</v>
      </c>
      <c r="O791" s="375">
        <f>$B791*'PERCENTAGE SHARING'!O752</f>
        <v>0</v>
      </c>
      <c r="P791" s="375">
        <f>$B791*'PERCENTAGE SHARING'!P752</f>
        <v>0</v>
      </c>
      <c r="Q791" s="375">
        <f>$B791*'PERCENTAGE SHARING'!Q752</f>
        <v>0</v>
      </c>
      <c r="R791" s="375">
        <f>$B791*'PERCENTAGE SHARING'!R752</f>
        <v>0</v>
      </c>
      <c r="S791" s="134"/>
      <c r="T791" s="134"/>
      <c r="U791" s="134"/>
      <c r="V791" s="134"/>
      <c r="W791" s="134"/>
      <c r="X791" s="134"/>
      <c r="Y791" s="134"/>
    </row>
    <row r="792" ht="22.5" customHeight="1">
      <c r="A792" s="186" t="str">
        <f>'PROP DAILY PNL'!A959</f>
        <v/>
      </c>
      <c r="B792" s="381"/>
      <c r="C792" s="374">
        <f>$B792*'PERCENTAGE SHARING'!C753</f>
        <v>0</v>
      </c>
      <c r="D792" s="374">
        <f>$B792*'PERCENTAGE SHARING'!D753</f>
        <v>0</v>
      </c>
      <c r="E792" s="374">
        <f>$B792*'PERCENTAGE SHARING'!E753</f>
        <v>0</v>
      </c>
      <c r="F792" s="374">
        <f>$B792*'PERCENTAGE SHARING'!F753</f>
        <v>0</v>
      </c>
      <c r="G792" s="374">
        <f>$B792*'PERCENTAGE SHARING'!G753</f>
        <v>0</v>
      </c>
      <c r="H792" s="374">
        <f>$B792*'PERCENTAGE SHARING'!H753</f>
        <v>0</v>
      </c>
      <c r="I792" s="374">
        <f>$B792*'PERCENTAGE SHARING'!I753</f>
        <v>0</v>
      </c>
      <c r="J792" s="374">
        <f>$B792*'PERCENTAGE SHARING'!J753</f>
        <v>0</v>
      </c>
      <c r="K792" s="374">
        <f>$B792*'PERCENTAGE SHARING'!K753</f>
        <v>0</v>
      </c>
      <c r="L792" s="374">
        <f>$B792*'PERCENTAGE SHARING'!L753</f>
        <v>0</v>
      </c>
      <c r="M792" s="374">
        <f>$B792*'PERCENTAGE SHARING'!M753</f>
        <v>0</v>
      </c>
      <c r="N792" s="374">
        <f>$B792*'PERCENTAGE SHARING'!N753</f>
        <v>0</v>
      </c>
      <c r="O792" s="375">
        <f>$B792*'PERCENTAGE SHARING'!O753</f>
        <v>0</v>
      </c>
      <c r="P792" s="375">
        <f>$B792*'PERCENTAGE SHARING'!P753</f>
        <v>0</v>
      </c>
      <c r="Q792" s="375">
        <f>$B792*'PERCENTAGE SHARING'!Q753</f>
        <v>0</v>
      </c>
      <c r="R792" s="375">
        <f>$B792*'PERCENTAGE SHARING'!R753</f>
        <v>0</v>
      </c>
      <c r="S792" s="134"/>
      <c r="T792" s="134"/>
      <c r="U792" s="134"/>
      <c r="V792" s="134"/>
      <c r="W792" s="134"/>
      <c r="X792" s="134"/>
      <c r="Y792" s="134"/>
    </row>
    <row r="793" ht="22.5" customHeight="1">
      <c r="A793" s="186" t="str">
        <f>'PROP DAILY PNL'!A960</f>
        <v/>
      </c>
      <c r="B793" s="381"/>
      <c r="C793" s="374">
        <f>$B793*'PERCENTAGE SHARING'!C754</f>
        <v>0</v>
      </c>
      <c r="D793" s="374">
        <f>$B793*'PERCENTAGE SHARING'!D754</f>
        <v>0</v>
      </c>
      <c r="E793" s="374">
        <f>$B793*'PERCENTAGE SHARING'!E754</f>
        <v>0</v>
      </c>
      <c r="F793" s="374">
        <f>$B793*'PERCENTAGE SHARING'!F754</f>
        <v>0</v>
      </c>
      <c r="G793" s="374">
        <f>$B793*'PERCENTAGE SHARING'!G754</f>
        <v>0</v>
      </c>
      <c r="H793" s="374">
        <f>$B793*'PERCENTAGE SHARING'!H754</f>
        <v>0</v>
      </c>
      <c r="I793" s="374">
        <f>$B793*'PERCENTAGE SHARING'!I754</f>
        <v>0</v>
      </c>
      <c r="J793" s="374">
        <f>$B793*'PERCENTAGE SHARING'!J754</f>
        <v>0</v>
      </c>
      <c r="K793" s="374">
        <f>$B793*'PERCENTAGE SHARING'!K754</f>
        <v>0</v>
      </c>
      <c r="L793" s="374">
        <f>$B793*'PERCENTAGE SHARING'!L754</f>
        <v>0</v>
      </c>
      <c r="M793" s="374">
        <f>$B793*'PERCENTAGE SHARING'!M754</f>
        <v>0</v>
      </c>
      <c r="N793" s="374">
        <f>$B793*'PERCENTAGE SHARING'!N754</f>
        <v>0</v>
      </c>
      <c r="O793" s="375">
        <f>$B793*'PERCENTAGE SHARING'!O754</f>
        <v>0</v>
      </c>
      <c r="P793" s="375">
        <f>$B793*'PERCENTAGE SHARING'!P754</f>
        <v>0</v>
      </c>
      <c r="Q793" s="375">
        <f>$B793*'PERCENTAGE SHARING'!Q754</f>
        <v>0</v>
      </c>
      <c r="R793" s="375">
        <f>$B793*'PERCENTAGE SHARING'!R754</f>
        <v>0</v>
      </c>
      <c r="S793" s="134"/>
      <c r="T793" s="134"/>
      <c r="U793" s="134"/>
      <c r="V793" s="134"/>
      <c r="W793" s="134"/>
      <c r="X793" s="134"/>
      <c r="Y793" s="134"/>
    </row>
    <row r="794" ht="22.5" customHeight="1">
      <c r="A794" s="186" t="str">
        <f>'PROP DAILY PNL'!A961</f>
        <v/>
      </c>
      <c r="B794" s="381"/>
      <c r="C794" s="374">
        <f>$B794*'PERCENTAGE SHARING'!C755</f>
        <v>0</v>
      </c>
      <c r="D794" s="374">
        <f>$B794*'PERCENTAGE SHARING'!D755</f>
        <v>0</v>
      </c>
      <c r="E794" s="374">
        <f>$B794*'PERCENTAGE SHARING'!E755</f>
        <v>0</v>
      </c>
      <c r="F794" s="374">
        <f>$B794*'PERCENTAGE SHARING'!F755</f>
        <v>0</v>
      </c>
      <c r="G794" s="374">
        <f>$B794*'PERCENTAGE SHARING'!G755</f>
        <v>0</v>
      </c>
      <c r="H794" s="374">
        <f>$B794*'PERCENTAGE SHARING'!H755</f>
        <v>0</v>
      </c>
      <c r="I794" s="374">
        <f>$B794*'PERCENTAGE SHARING'!I755</f>
        <v>0</v>
      </c>
      <c r="J794" s="374">
        <f>$B794*'PERCENTAGE SHARING'!J755</f>
        <v>0</v>
      </c>
      <c r="K794" s="374">
        <f>$B794*'PERCENTAGE SHARING'!K755</f>
        <v>0</v>
      </c>
      <c r="L794" s="374">
        <f>$B794*'PERCENTAGE SHARING'!L755</f>
        <v>0</v>
      </c>
      <c r="M794" s="374">
        <f>$B794*'PERCENTAGE SHARING'!M755</f>
        <v>0</v>
      </c>
      <c r="N794" s="374">
        <f>$B794*'PERCENTAGE SHARING'!N755</f>
        <v>0</v>
      </c>
      <c r="O794" s="375">
        <f>$B794*'PERCENTAGE SHARING'!O755</f>
        <v>0</v>
      </c>
      <c r="P794" s="375">
        <f>$B794*'PERCENTAGE SHARING'!P755</f>
        <v>0</v>
      </c>
      <c r="Q794" s="375">
        <f>$B794*'PERCENTAGE SHARING'!Q755</f>
        <v>0</v>
      </c>
      <c r="R794" s="375">
        <f>$B794*'PERCENTAGE SHARING'!R755</f>
        <v>0</v>
      </c>
      <c r="S794" s="134"/>
      <c r="T794" s="134"/>
      <c r="U794" s="134"/>
      <c r="V794" s="134"/>
      <c r="W794" s="134"/>
      <c r="X794" s="134"/>
      <c r="Y794" s="134"/>
    </row>
    <row r="795" ht="22.5" customHeight="1">
      <c r="A795" s="186" t="str">
        <f>'PROP DAILY PNL'!A962</f>
        <v/>
      </c>
      <c r="B795" s="381"/>
      <c r="C795" s="374">
        <f>$B795*'PERCENTAGE SHARING'!C756</f>
        <v>0</v>
      </c>
      <c r="D795" s="374">
        <f>$B795*'PERCENTAGE SHARING'!D756</f>
        <v>0</v>
      </c>
      <c r="E795" s="374">
        <f>$B795*'PERCENTAGE SHARING'!E756</f>
        <v>0</v>
      </c>
      <c r="F795" s="374">
        <f>$B795*'PERCENTAGE SHARING'!F756</f>
        <v>0</v>
      </c>
      <c r="G795" s="374">
        <f>$B795*'PERCENTAGE SHARING'!G756</f>
        <v>0</v>
      </c>
      <c r="H795" s="374">
        <f>$B795*'PERCENTAGE SHARING'!H756</f>
        <v>0</v>
      </c>
      <c r="I795" s="374">
        <f>$B795*'PERCENTAGE SHARING'!I756</f>
        <v>0</v>
      </c>
      <c r="J795" s="374">
        <f>$B795*'PERCENTAGE SHARING'!J756</f>
        <v>0</v>
      </c>
      <c r="K795" s="374">
        <f>$B795*'PERCENTAGE SHARING'!K756</f>
        <v>0</v>
      </c>
      <c r="L795" s="374">
        <f>$B795*'PERCENTAGE SHARING'!L756</f>
        <v>0</v>
      </c>
      <c r="M795" s="374">
        <f>$B795*'PERCENTAGE SHARING'!M756</f>
        <v>0</v>
      </c>
      <c r="N795" s="374">
        <f>$B795*'PERCENTAGE SHARING'!N756</f>
        <v>0</v>
      </c>
      <c r="O795" s="375">
        <f>$B795*'PERCENTAGE SHARING'!O756</f>
        <v>0</v>
      </c>
      <c r="P795" s="375">
        <f>$B795*'PERCENTAGE SHARING'!P756</f>
        <v>0</v>
      </c>
      <c r="Q795" s="375">
        <f>$B795*'PERCENTAGE SHARING'!Q756</f>
        <v>0</v>
      </c>
      <c r="R795" s="375">
        <f>$B795*'PERCENTAGE SHARING'!R756</f>
        <v>0</v>
      </c>
      <c r="S795" s="134"/>
      <c r="T795" s="134"/>
      <c r="U795" s="134"/>
      <c r="V795" s="134"/>
      <c r="W795" s="134"/>
      <c r="X795" s="134"/>
      <c r="Y795" s="134"/>
    </row>
    <row r="796" ht="22.5" customHeight="1">
      <c r="A796" s="186" t="str">
        <f>'PROP DAILY PNL'!A963</f>
        <v/>
      </c>
      <c r="B796" s="381"/>
      <c r="C796" s="374">
        <f>$B796*'PERCENTAGE SHARING'!C757</f>
        <v>0</v>
      </c>
      <c r="D796" s="374">
        <f>$B796*'PERCENTAGE SHARING'!D757</f>
        <v>0</v>
      </c>
      <c r="E796" s="374">
        <f>$B796*'PERCENTAGE SHARING'!E757</f>
        <v>0</v>
      </c>
      <c r="F796" s="374">
        <f>$B796*'PERCENTAGE SHARING'!F757</f>
        <v>0</v>
      </c>
      <c r="G796" s="374">
        <f>$B796*'PERCENTAGE SHARING'!G757</f>
        <v>0</v>
      </c>
      <c r="H796" s="374">
        <f>$B796*'PERCENTAGE SHARING'!H757</f>
        <v>0</v>
      </c>
      <c r="I796" s="374">
        <f>$B796*'PERCENTAGE SHARING'!I757</f>
        <v>0</v>
      </c>
      <c r="J796" s="374">
        <f>$B796*'PERCENTAGE SHARING'!J757</f>
        <v>0</v>
      </c>
      <c r="K796" s="374">
        <f>$B796*'PERCENTAGE SHARING'!K757</f>
        <v>0</v>
      </c>
      <c r="L796" s="374">
        <f>$B796*'PERCENTAGE SHARING'!L757</f>
        <v>0</v>
      </c>
      <c r="M796" s="374">
        <f>$B796*'PERCENTAGE SHARING'!M757</f>
        <v>0</v>
      </c>
      <c r="N796" s="374">
        <f>$B796*'PERCENTAGE SHARING'!N757</f>
        <v>0</v>
      </c>
      <c r="O796" s="375">
        <f>$B796*'PERCENTAGE SHARING'!O757</f>
        <v>0</v>
      </c>
      <c r="P796" s="375">
        <f>$B796*'PERCENTAGE SHARING'!P757</f>
        <v>0</v>
      </c>
      <c r="Q796" s="375">
        <f>$B796*'PERCENTAGE SHARING'!Q757</f>
        <v>0</v>
      </c>
      <c r="R796" s="375">
        <f>$B796*'PERCENTAGE SHARING'!R757</f>
        <v>0</v>
      </c>
      <c r="S796" s="134"/>
      <c r="T796" s="134"/>
      <c r="U796" s="134"/>
      <c r="V796" s="134"/>
      <c r="W796" s="134"/>
      <c r="X796" s="134"/>
      <c r="Y796" s="134"/>
    </row>
    <row r="797" ht="22.5" customHeight="1">
      <c r="A797" s="186" t="str">
        <f>'PROP DAILY PNL'!A964</f>
        <v/>
      </c>
      <c r="B797" s="381"/>
      <c r="C797" s="374">
        <f>$B797*'PERCENTAGE SHARING'!C758</f>
        <v>0</v>
      </c>
      <c r="D797" s="374">
        <f>$B797*'PERCENTAGE SHARING'!D758</f>
        <v>0</v>
      </c>
      <c r="E797" s="374">
        <f>$B797*'PERCENTAGE SHARING'!E758</f>
        <v>0</v>
      </c>
      <c r="F797" s="374">
        <f>$B797*'PERCENTAGE SHARING'!F758</f>
        <v>0</v>
      </c>
      <c r="G797" s="374">
        <f>$B797*'PERCENTAGE SHARING'!G758</f>
        <v>0</v>
      </c>
      <c r="H797" s="374">
        <f>$B797*'PERCENTAGE SHARING'!H758</f>
        <v>0</v>
      </c>
      <c r="I797" s="374">
        <f>$B797*'PERCENTAGE SHARING'!I758</f>
        <v>0</v>
      </c>
      <c r="J797" s="374">
        <f>$B797*'PERCENTAGE SHARING'!J758</f>
        <v>0</v>
      </c>
      <c r="K797" s="374">
        <f>$B797*'PERCENTAGE SHARING'!K758</f>
        <v>0</v>
      </c>
      <c r="L797" s="374">
        <f>$B797*'PERCENTAGE SHARING'!L758</f>
        <v>0</v>
      </c>
      <c r="M797" s="374">
        <f>$B797*'PERCENTAGE SHARING'!M758</f>
        <v>0</v>
      </c>
      <c r="N797" s="374">
        <f>$B797*'PERCENTAGE SHARING'!N758</f>
        <v>0</v>
      </c>
      <c r="O797" s="375">
        <f>$B797*'PERCENTAGE SHARING'!O758</f>
        <v>0</v>
      </c>
      <c r="P797" s="375">
        <f>$B797*'PERCENTAGE SHARING'!P758</f>
        <v>0</v>
      </c>
      <c r="Q797" s="375">
        <f>$B797*'PERCENTAGE SHARING'!Q758</f>
        <v>0</v>
      </c>
      <c r="R797" s="375">
        <f>$B797*'PERCENTAGE SHARING'!R758</f>
        <v>0</v>
      </c>
      <c r="S797" s="134"/>
      <c r="T797" s="134"/>
      <c r="U797" s="134"/>
      <c r="V797" s="134"/>
      <c r="W797" s="134"/>
      <c r="X797" s="134"/>
      <c r="Y797" s="134"/>
    </row>
    <row r="798" ht="22.5" customHeight="1">
      <c r="A798" s="186" t="str">
        <f>'PROP DAILY PNL'!A965</f>
        <v/>
      </c>
      <c r="B798" s="381"/>
      <c r="C798" s="374">
        <f>$B798*'PERCENTAGE SHARING'!C759</f>
        <v>0</v>
      </c>
      <c r="D798" s="374">
        <f>$B798*'PERCENTAGE SHARING'!D759</f>
        <v>0</v>
      </c>
      <c r="E798" s="374">
        <f>$B798*'PERCENTAGE SHARING'!E759</f>
        <v>0</v>
      </c>
      <c r="F798" s="374">
        <f>$B798*'PERCENTAGE SHARING'!F759</f>
        <v>0</v>
      </c>
      <c r="G798" s="374">
        <f>$B798*'PERCENTAGE SHARING'!G759</f>
        <v>0</v>
      </c>
      <c r="H798" s="374">
        <f>$B798*'PERCENTAGE SHARING'!H759</f>
        <v>0</v>
      </c>
      <c r="I798" s="374">
        <f>$B798*'PERCENTAGE SHARING'!I759</f>
        <v>0</v>
      </c>
      <c r="J798" s="374">
        <f>$B798*'PERCENTAGE SHARING'!J759</f>
        <v>0</v>
      </c>
      <c r="K798" s="374">
        <f>$B798*'PERCENTAGE SHARING'!K759</f>
        <v>0</v>
      </c>
      <c r="L798" s="374">
        <f>$B798*'PERCENTAGE SHARING'!L759</f>
        <v>0</v>
      </c>
      <c r="M798" s="374">
        <f>$B798*'PERCENTAGE SHARING'!M759</f>
        <v>0</v>
      </c>
      <c r="N798" s="374">
        <f>$B798*'PERCENTAGE SHARING'!N759</f>
        <v>0</v>
      </c>
      <c r="O798" s="375">
        <f>$B798*'PERCENTAGE SHARING'!O759</f>
        <v>0</v>
      </c>
      <c r="P798" s="375">
        <f>$B798*'PERCENTAGE SHARING'!P759</f>
        <v>0</v>
      </c>
      <c r="Q798" s="375">
        <f>$B798*'PERCENTAGE SHARING'!Q759</f>
        <v>0</v>
      </c>
      <c r="R798" s="375">
        <f>$B798*'PERCENTAGE SHARING'!R759</f>
        <v>0</v>
      </c>
      <c r="S798" s="134"/>
      <c r="T798" s="134"/>
      <c r="U798" s="134"/>
      <c r="V798" s="134"/>
      <c r="W798" s="134"/>
      <c r="X798" s="134"/>
      <c r="Y798" s="134"/>
    </row>
    <row r="799" ht="22.5" customHeight="1">
      <c r="A799" s="186" t="str">
        <f>'PROP DAILY PNL'!A966</f>
        <v/>
      </c>
      <c r="B799" s="381"/>
      <c r="C799" s="374">
        <f>$B799*'PERCENTAGE SHARING'!C760</f>
        <v>0</v>
      </c>
      <c r="D799" s="374">
        <f>$B799*'PERCENTAGE SHARING'!D760</f>
        <v>0</v>
      </c>
      <c r="E799" s="374">
        <f>$B799*'PERCENTAGE SHARING'!E760</f>
        <v>0</v>
      </c>
      <c r="F799" s="374">
        <f>$B799*'PERCENTAGE SHARING'!F760</f>
        <v>0</v>
      </c>
      <c r="G799" s="374">
        <f>$B799*'PERCENTAGE SHARING'!G760</f>
        <v>0</v>
      </c>
      <c r="H799" s="374">
        <f>$B799*'PERCENTAGE SHARING'!H760</f>
        <v>0</v>
      </c>
      <c r="I799" s="374">
        <f>$B799*'PERCENTAGE SHARING'!I760</f>
        <v>0</v>
      </c>
      <c r="J799" s="374">
        <f>$B799*'PERCENTAGE SHARING'!J760</f>
        <v>0</v>
      </c>
      <c r="K799" s="374">
        <f>$B799*'PERCENTAGE SHARING'!K760</f>
        <v>0</v>
      </c>
      <c r="L799" s="374">
        <f>$B799*'PERCENTAGE SHARING'!L760</f>
        <v>0</v>
      </c>
      <c r="M799" s="374">
        <f>$B799*'PERCENTAGE SHARING'!M760</f>
        <v>0</v>
      </c>
      <c r="N799" s="374">
        <f>$B799*'PERCENTAGE SHARING'!N760</f>
        <v>0</v>
      </c>
      <c r="O799" s="375">
        <f>$B799*'PERCENTAGE SHARING'!O760</f>
        <v>0</v>
      </c>
      <c r="P799" s="375">
        <f>$B799*'PERCENTAGE SHARING'!P760</f>
        <v>0</v>
      </c>
      <c r="Q799" s="375">
        <f>$B799*'PERCENTAGE SHARING'!Q760</f>
        <v>0</v>
      </c>
      <c r="R799" s="375">
        <f>$B799*'PERCENTAGE SHARING'!R760</f>
        <v>0</v>
      </c>
      <c r="S799" s="134"/>
      <c r="T799" s="134"/>
      <c r="U799" s="134"/>
      <c r="V799" s="134"/>
      <c r="W799" s="134"/>
      <c r="X799" s="134"/>
      <c r="Y799" s="134"/>
    </row>
    <row r="800" ht="22.5" customHeight="1">
      <c r="A800" s="186" t="str">
        <f>'PROP DAILY PNL'!A967</f>
        <v/>
      </c>
      <c r="B800" s="381"/>
      <c r="C800" s="374">
        <f>$B800*'PERCENTAGE SHARING'!C761</f>
        <v>0</v>
      </c>
      <c r="D800" s="374">
        <f>$B800*'PERCENTAGE SHARING'!D761</f>
        <v>0</v>
      </c>
      <c r="E800" s="374">
        <f>$B800*'PERCENTAGE SHARING'!E761</f>
        <v>0</v>
      </c>
      <c r="F800" s="374">
        <f>$B800*'PERCENTAGE SHARING'!F761</f>
        <v>0</v>
      </c>
      <c r="G800" s="374">
        <f>$B800*'PERCENTAGE SHARING'!G761</f>
        <v>0</v>
      </c>
      <c r="H800" s="374">
        <f>$B800*'PERCENTAGE SHARING'!H761</f>
        <v>0</v>
      </c>
      <c r="I800" s="374">
        <f>$B800*'PERCENTAGE SHARING'!I761</f>
        <v>0</v>
      </c>
      <c r="J800" s="374">
        <f>$B800*'PERCENTAGE SHARING'!J761</f>
        <v>0</v>
      </c>
      <c r="K800" s="374">
        <f>$B800*'PERCENTAGE SHARING'!K761</f>
        <v>0</v>
      </c>
      <c r="L800" s="374">
        <f>$B800*'PERCENTAGE SHARING'!L761</f>
        <v>0</v>
      </c>
      <c r="M800" s="374">
        <f>$B800*'PERCENTAGE SHARING'!M761</f>
        <v>0</v>
      </c>
      <c r="N800" s="374">
        <f>$B800*'PERCENTAGE SHARING'!N761</f>
        <v>0</v>
      </c>
      <c r="O800" s="375">
        <f>$B800*'PERCENTAGE SHARING'!O761</f>
        <v>0</v>
      </c>
      <c r="P800" s="375">
        <f>$B800*'PERCENTAGE SHARING'!P761</f>
        <v>0</v>
      </c>
      <c r="Q800" s="375">
        <f>$B800*'PERCENTAGE SHARING'!Q761</f>
        <v>0</v>
      </c>
      <c r="R800" s="375">
        <f>$B800*'PERCENTAGE SHARING'!R761</f>
        <v>0</v>
      </c>
      <c r="S800" s="134"/>
      <c r="T800" s="134"/>
      <c r="U800" s="134"/>
      <c r="V800" s="134"/>
      <c r="W800" s="134"/>
      <c r="X800" s="134"/>
      <c r="Y800" s="134"/>
    </row>
    <row r="801" ht="22.5" customHeight="1">
      <c r="A801" s="186" t="str">
        <f>'PROP DAILY PNL'!A968</f>
        <v/>
      </c>
      <c r="B801" s="381"/>
      <c r="C801" s="374">
        <f>$B801*'PERCENTAGE SHARING'!C762</f>
        <v>0</v>
      </c>
      <c r="D801" s="374">
        <f>$B801*'PERCENTAGE SHARING'!D762</f>
        <v>0</v>
      </c>
      <c r="E801" s="374">
        <f>$B801*'PERCENTAGE SHARING'!E762</f>
        <v>0</v>
      </c>
      <c r="F801" s="374">
        <f>$B801*'PERCENTAGE SHARING'!F762</f>
        <v>0</v>
      </c>
      <c r="G801" s="374">
        <f>$B801*'PERCENTAGE SHARING'!G762</f>
        <v>0</v>
      </c>
      <c r="H801" s="374">
        <f>$B801*'PERCENTAGE SHARING'!H762</f>
        <v>0</v>
      </c>
      <c r="I801" s="374">
        <f>$B801*'PERCENTAGE SHARING'!I762</f>
        <v>0</v>
      </c>
      <c r="J801" s="374">
        <f>$B801*'PERCENTAGE SHARING'!J762</f>
        <v>0</v>
      </c>
      <c r="K801" s="374">
        <f>$B801*'PERCENTAGE SHARING'!K762</f>
        <v>0</v>
      </c>
      <c r="L801" s="374">
        <f>$B801*'PERCENTAGE SHARING'!L762</f>
        <v>0</v>
      </c>
      <c r="M801" s="374">
        <f>$B801*'PERCENTAGE SHARING'!M762</f>
        <v>0</v>
      </c>
      <c r="N801" s="374">
        <f>$B801*'PERCENTAGE SHARING'!N762</f>
        <v>0</v>
      </c>
      <c r="O801" s="375">
        <f>$B801*'PERCENTAGE SHARING'!O762</f>
        <v>0</v>
      </c>
      <c r="P801" s="375">
        <f>$B801*'PERCENTAGE SHARING'!P762</f>
        <v>0</v>
      </c>
      <c r="Q801" s="375">
        <f>$B801*'PERCENTAGE SHARING'!Q762</f>
        <v>0</v>
      </c>
      <c r="R801" s="375">
        <f>$B801*'PERCENTAGE SHARING'!R762</f>
        <v>0</v>
      </c>
      <c r="S801" s="134"/>
      <c r="T801" s="134"/>
      <c r="U801" s="134"/>
      <c r="V801" s="134"/>
      <c r="W801" s="134"/>
      <c r="X801" s="134"/>
      <c r="Y801" s="134"/>
    </row>
    <row r="802" ht="22.5" customHeight="1">
      <c r="A802" s="186" t="str">
        <f>'PROP DAILY PNL'!A969</f>
        <v/>
      </c>
      <c r="B802" s="381"/>
      <c r="C802" s="374">
        <f>$B802*'PERCENTAGE SHARING'!C763</f>
        <v>0</v>
      </c>
      <c r="D802" s="374">
        <f>$B802*'PERCENTAGE SHARING'!D763</f>
        <v>0</v>
      </c>
      <c r="E802" s="374">
        <f>$B802*'PERCENTAGE SHARING'!E763</f>
        <v>0</v>
      </c>
      <c r="F802" s="374">
        <f>$B802*'PERCENTAGE SHARING'!F763</f>
        <v>0</v>
      </c>
      <c r="G802" s="374">
        <f>$B802*'PERCENTAGE SHARING'!G763</f>
        <v>0</v>
      </c>
      <c r="H802" s="374">
        <f>$B802*'PERCENTAGE SHARING'!H763</f>
        <v>0</v>
      </c>
      <c r="I802" s="374">
        <f>$B802*'PERCENTAGE SHARING'!I763</f>
        <v>0</v>
      </c>
      <c r="J802" s="374">
        <f>$B802*'PERCENTAGE SHARING'!J763</f>
        <v>0</v>
      </c>
      <c r="K802" s="374">
        <f>$B802*'PERCENTAGE SHARING'!K763</f>
        <v>0</v>
      </c>
      <c r="L802" s="374">
        <f>$B802*'PERCENTAGE SHARING'!L763</f>
        <v>0</v>
      </c>
      <c r="M802" s="374">
        <f>$B802*'PERCENTAGE SHARING'!M763</f>
        <v>0</v>
      </c>
      <c r="N802" s="374">
        <f>$B802*'PERCENTAGE SHARING'!N763</f>
        <v>0</v>
      </c>
      <c r="O802" s="375">
        <f>$B802*'PERCENTAGE SHARING'!O763</f>
        <v>0</v>
      </c>
      <c r="P802" s="375">
        <f>$B802*'PERCENTAGE SHARING'!P763</f>
        <v>0</v>
      </c>
      <c r="Q802" s="375">
        <f>$B802*'PERCENTAGE SHARING'!Q763</f>
        <v>0</v>
      </c>
      <c r="R802" s="375">
        <f>$B802*'PERCENTAGE SHARING'!R763</f>
        <v>0</v>
      </c>
      <c r="S802" s="134"/>
      <c r="T802" s="134"/>
      <c r="U802" s="134"/>
      <c r="V802" s="134"/>
      <c r="W802" s="134"/>
      <c r="X802" s="134"/>
      <c r="Y802" s="134"/>
    </row>
    <row r="803" ht="22.5" customHeight="1">
      <c r="A803" s="186" t="str">
        <f>'PROP DAILY PNL'!A970</f>
        <v/>
      </c>
      <c r="B803" s="381"/>
      <c r="C803" s="374">
        <f>$B803*'PERCENTAGE SHARING'!C764</f>
        <v>0</v>
      </c>
      <c r="D803" s="374">
        <f>$B803*'PERCENTAGE SHARING'!D764</f>
        <v>0</v>
      </c>
      <c r="E803" s="374">
        <f>$B803*'PERCENTAGE SHARING'!E764</f>
        <v>0</v>
      </c>
      <c r="F803" s="374">
        <f>$B803*'PERCENTAGE SHARING'!F764</f>
        <v>0</v>
      </c>
      <c r="G803" s="374">
        <f>$B803*'PERCENTAGE SHARING'!G764</f>
        <v>0</v>
      </c>
      <c r="H803" s="374">
        <f>$B803*'PERCENTAGE SHARING'!H764</f>
        <v>0</v>
      </c>
      <c r="I803" s="374">
        <f>$B803*'PERCENTAGE SHARING'!I764</f>
        <v>0</v>
      </c>
      <c r="J803" s="374">
        <f>$B803*'PERCENTAGE SHARING'!J764</f>
        <v>0</v>
      </c>
      <c r="K803" s="374">
        <f>$B803*'PERCENTAGE SHARING'!K764</f>
        <v>0</v>
      </c>
      <c r="L803" s="374">
        <f>$B803*'PERCENTAGE SHARING'!L764</f>
        <v>0</v>
      </c>
      <c r="M803" s="374">
        <f>$B803*'PERCENTAGE SHARING'!M764</f>
        <v>0</v>
      </c>
      <c r="N803" s="374">
        <f>$B803*'PERCENTAGE SHARING'!N764</f>
        <v>0</v>
      </c>
      <c r="O803" s="375">
        <f>$B803*'PERCENTAGE SHARING'!O764</f>
        <v>0</v>
      </c>
      <c r="P803" s="375">
        <f>$B803*'PERCENTAGE SHARING'!P764</f>
        <v>0</v>
      </c>
      <c r="Q803" s="375">
        <f>$B803*'PERCENTAGE SHARING'!Q764</f>
        <v>0</v>
      </c>
      <c r="R803" s="375">
        <f>$B803*'PERCENTAGE SHARING'!R764</f>
        <v>0</v>
      </c>
      <c r="S803" s="134"/>
      <c r="T803" s="134"/>
      <c r="U803" s="134"/>
      <c r="V803" s="134"/>
      <c r="W803" s="134"/>
      <c r="X803" s="134"/>
      <c r="Y803" s="134"/>
    </row>
    <row r="804" ht="22.5" customHeight="1">
      <c r="A804" s="186" t="str">
        <f>'PROP DAILY PNL'!A971</f>
        <v/>
      </c>
      <c r="B804" s="381"/>
      <c r="C804" s="374">
        <f>$B804*'PERCENTAGE SHARING'!C765</f>
        <v>0</v>
      </c>
      <c r="D804" s="374">
        <f>$B804*'PERCENTAGE SHARING'!D765</f>
        <v>0</v>
      </c>
      <c r="E804" s="374">
        <f>$B804*'PERCENTAGE SHARING'!E765</f>
        <v>0</v>
      </c>
      <c r="F804" s="374">
        <f>$B804*'PERCENTAGE SHARING'!F765</f>
        <v>0</v>
      </c>
      <c r="G804" s="374">
        <f>$B804*'PERCENTAGE SHARING'!G765</f>
        <v>0</v>
      </c>
      <c r="H804" s="374">
        <f>$B804*'PERCENTAGE SHARING'!H765</f>
        <v>0</v>
      </c>
      <c r="I804" s="374">
        <f>$B804*'PERCENTAGE SHARING'!I765</f>
        <v>0</v>
      </c>
      <c r="J804" s="374">
        <f>$B804*'PERCENTAGE SHARING'!J765</f>
        <v>0</v>
      </c>
      <c r="K804" s="374">
        <f>$B804*'PERCENTAGE SHARING'!K765</f>
        <v>0</v>
      </c>
      <c r="L804" s="374">
        <f>$B804*'PERCENTAGE SHARING'!L765</f>
        <v>0</v>
      </c>
      <c r="M804" s="374">
        <f>$B804*'PERCENTAGE SHARING'!M765</f>
        <v>0</v>
      </c>
      <c r="N804" s="374">
        <f>$B804*'PERCENTAGE SHARING'!N765</f>
        <v>0</v>
      </c>
      <c r="O804" s="375">
        <f>$B804*'PERCENTAGE SHARING'!O765</f>
        <v>0</v>
      </c>
      <c r="P804" s="375">
        <f>$B804*'PERCENTAGE SHARING'!P765</f>
        <v>0</v>
      </c>
      <c r="Q804" s="375">
        <f>$B804*'PERCENTAGE SHARING'!Q765</f>
        <v>0</v>
      </c>
      <c r="R804" s="375">
        <f>$B804*'PERCENTAGE SHARING'!R765</f>
        <v>0</v>
      </c>
      <c r="S804" s="134"/>
      <c r="T804" s="134"/>
      <c r="U804" s="134"/>
      <c r="V804" s="134"/>
      <c r="W804" s="134"/>
      <c r="X804" s="134"/>
      <c r="Y804" s="134"/>
    </row>
    <row r="805" ht="22.5" customHeight="1">
      <c r="A805" s="186" t="str">
        <f>'PROP DAILY PNL'!A972</f>
        <v/>
      </c>
      <c r="B805" s="381"/>
      <c r="C805" s="374">
        <f>$B805*'PERCENTAGE SHARING'!C766</f>
        <v>0</v>
      </c>
      <c r="D805" s="374">
        <f>$B805*'PERCENTAGE SHARING'!D766</f>
        <v>0</v>
      </c>
      <c r="E805" s="374">
        <f>$B805*'PERCENTAGE SHARING'!E766</f>
        <v>0</v>
      </c>
      <c r="F805" s="374">
        <f>$B805*'PERCENTAGE SHARING'!F766</f>
        <v>0</v>
      </c>
      <c r="G805" s="374">
        <f>$B805*'PERCENTAGE SHARING'!G766</f>
        <v>0</v>
      </c>
      <c r="H805" s="374">
        <f>$B805*'PERCENTAGE SHARING'!H766</f>
        <v>0</v>
      </c>
      <c r="I805" s="374">
        <f>$B805*'PERCENTAGE SHARING'!I766</f>
        <v>0</v>
      </c>
      <c r="J805" s="374">
        <f>$B805*'PERCENTAGE SHARING'!J766</f>
        <v>0</v>
      </c>
      <c r="K805" s="374">
        <f>$B805*'PERCENTAGE SHARING'!K766</f>
        <v>0</v>
      </c>
      <c r="L805" s="374">
        <f>$B805*'PERCENTAGE SHARING'!L766</f>
        <v>0</v>
      </c>
      <c r="M805" s="374">
        <f>$B805*'PERCENTAGE SHARING'!M766</f>
        <v>0</v>
      </c>
      <c r="N805" s="374">
        <f>$B805*'PERCENTAGE SHARING'!N766</f>
        <v>0</v>
      </c>
      <c r="O805" s="375">
        <f>$B805*'PERCENTAGE SHARING'!O766</f>
        <v>0</v>
      </c>
      <c r="P805" s="375">
        <f>$B805*'PERCENTAGE SHARING'!P766</f>
        <v>0</v>
      </c>
      <c r="Q805" s="375">
        <f>$B805*'PERCENTAGE SHARING'!Q766</f>
        <v>0</v>
      </c>
      <c r="R805" s="375">
        <f>$B805*'PERCENTAGE SHARING'!R766</f>
        <v>0</v>
      </c>
      <c r="S805" s="134"/>
      <c r="T805" s="134"/>
      <c r="U805" s="134"/>
      <c r="V805" s="134"/>
      <c r="W805" s="134"/>
      <c r="X805" s="134"/>
      <c r="Y805" s="134"/>
    </row>
    <row r="806" ht="22.5" customHeight="1">
      <c r="A806" s="186" t="str">
        <f>'PROP DAILY PNL'!A973</f>
        <v/>
      </c>
      <c r="B806" s="381"/>
      <c r="C806" s="374">
        <f>$B806*'PERCENTAGE SHARING'!C767</f>
        <v>0</v>
      </c>
      <c r="D806" s="374">
        <f>$B806*'PERCENTAGE SHARING'!D767</f>
        <v>0</v>
      </c>
      <c r="E806" s="374">
        <f>$B806*'PERCENTAGE SHARING'!E767</f>
        <v>0</v>
      </c>
      <c r="F806" s="374">
        <f>$B806*'PERCENTAGE SHARING'!F767</f>
        <v>0</v>
      </c>
      <c r="G806" s="374">
        <f>$B806*'PERCENTAGE SHARING'!G767</f>
        <v>0</v>
      </c>
      <c r="H806" s="374">
        <f>$B806*'PERCENTAGE SHARING'!H767</f>
        <v>0</v>
      </c>
      <c r="I806" s="374">
        <f>$B806*'PERCENTAGE SHARING'!I767</f>
        <v>0</v>
      </c>
      <c r="J806" s="374">
        <f>$B806*'PERCENTAGE SHARING'!J767</f>
        <v>0</v>
      </c>
      <c r="K806" s="374">
        <f>$B806*'PERCENTAGE SHARING'!K767</f>
        <v>0</v>
      </c>
      <c r="L806" s="374">
        <f>$B806*'PERCENTAGE SHARING'!L767</f>
        <v>0</v>
      </c>
      <c r="M806" s="374">
        <f>$B806*'PERCENTAGE SHARING'!M767</f>
        <v>0</v>
      </c>
      <c r="N806" s="374">
        <f>$B806*'PERCENTAGE SHARING'!N767</f>
        <v>0</v>
      </c>
      <c r="O806" s="375">
        <f>$B806*'PERCENTAGE SHARING'!O767</f>
        <v>0</v>
      </c>
      <c r="P806" s="375">
        <f>$B806*'PERCENTAGE SHARING'!P767</f>
        <v>0</v>
      </c>
      <c r="Q806" s="375">
        <f>$B806*'PERCENTAGE SHARING'!Q767</f>
        <v>0</v>
      </c>
      <c r="R806" s="375">
        <f>$B806*'PERCENTAGE SHARING'!R767</f>
        <v>0</v>
      </c>
      <c r="S806" s="134"/>
      <c r="T806" s="134"/>
      <c r="U806" s="134"/>
      <c r="V806" s="134"/>
      <c r="W806" s="134"/>
      <c r="X806" s="134"/>
      <c r="Y806" s="134"/>
    </row>
    <row r="807" ht="22.5" customHeight="1">
      <c r="A807" s="186" t="str">
        <f>'PROP DAILY PNL'!A974</f>
        <v/>
      </c>
      <c r="B807" s="381"/>
      <c r="C807" s="374">
        <f>$B807*'PERCENTAGE SHARING'!C768</f>
        <v>0</v>
      </c>
      <c r="D807" s="374">
        <f>$B807*'PERCENTAGE SHARING'!D768</f>
        <v>0</v>
      </c>
      <c r="E807" s="374">
        <f>$B807*'PERCENTAGE SHARING'!E768</f>
        <v>0</v>
      </c>
      <c r="F807" s="374">
        <f>$B807*'PERCENTAGE SHARING'!F768</f>
        <v>0</v>
      </c>
      <c r="G807" s="374">
        <f>$B807*'PERCENTAGE SHARING'!G768</f>
        <v>0</v>
      </c>
      <c r="H807" s="374">
        <f>$B807*'PERCENTAGE SHARING'!H768</f>
        <v>0</v>
      </c>
      <c r="I807" s="374">
        <f>$B807*'PERCENTAGE SHARING'!I768</f>
        <v>0</v>
      </c>
      <c r="J807" s="374">
        <f>$B807*'PERCENTAGE SHARING'!J768</f>
        <v>0</v>
      </c>
      <c r="K807" s="374">
        <f>$B807*'PERCENTAGE SHARING'!K768</f>
        <v>0</v>
      </c>
      <c r="L807" s="374">
        <f>$B807*'PERCENTAGE SHARING'!L768</f>
        <v>0</v>
      </c>
      <c r="M807" s="374">
        <f>$B807*'PERCENTAGE SHARING'!M768</f>
        <v>0</v>
      </c>
      <c r="N807" s="374">
        <f>$B807*'PERCENTAGE SHARING'!N768</f>
        <v>0</v>
      </c>
      <c r="O807" s="375">
        <f>$B807*'PERCENTAGE SHARING'!O768</f>
        <v>0</v>
      </c>
      <c r="P807" s="375">
        <f>$B807*'PERCENTAGE SHARING'!P768</f>
        <v>0</v>
      </c>
      <c r="Q807" s="375">
        <f>$B807*'PERCENTAGE SHARING'!Q768</f>
        <v>0</v>
      </c>
      <c r="R807" s="375">
        <f>$B807*'PERCENTAGE SHARING'!R768</f>
        <v>0</v>
      </c>
      <c r="S807" s="134"/>
      <c r="T807" s="134"/>
      <c r="U807" s="134"/>
      <c r="V807" s="134"/>
      <c r="W807" s="134"/>
      <c r="X807" s="134"/>
      <c r="Y807" s="134"/>
    </row>
    <row r="808" ht="22.5" customHeight="1">
      <c r="A808" s="186" t="str">
        <f>'PROP DAILY PNL'!A975</f>
        <v/>
      </c>
      <c r="B808" s="381"/>
      <c r="C808" s="374">
        <f>$B808*'PERCENTAGE SHARING'!C769</f>
        <v>0</v>
      </c>
      <c r="D808" s="374">
        <f>$B808*'PERCENTAGE SHARING'!D769</f>
        <v>0</v>
      </c>
      <c r="E808" s="374">
        <f>$B808*'PERCENTAGE SHARING'!E769</f>
        <v>0</v>
      </c>
      <c r="F808" s="374">
        <f>$B808*'PERCENTAGE SHARING'!F769</f>
        <v>0</v>
      </c>
      <c r="G808" s="374">
        <f>$B808*'PERCENTAGE SHARING'!G769</f>
        <v>0</v>
      </c>
      <c r="H808" s="374">
        <f>$B808*'PERCENTAGE SHARING'!H769</f>
        <v>0</v>
      </c>
      <c r="I808" s="374">
        <f>$B808*'PERCENTAGE SHARING'!I769</f>
        <v>0</v>
      </c>
      <c r="J808" s="374">
        <f>$B808*'PERCENTAGE SHARING'!J769</f>
        <v>0</v>
      </c>
      <c r="K808" s="374">
        <f>$B808*'PERCENTAGE SHARING'!K769</f>
        <v>0</v>
      </c>
      <c r="L808" s="374">
        <f>$B808*'PERCENTAGE SHARING'!L769</f>
        <v>0</v>
      </c>
      <c r="M808" s="374">
        <f>$B808*'PERCENTAGE SHARING'!M769</f>
        <v>0</v>
      </c>
      <c r="N808" s="374">
        <f>$B808*'PERCENTAGE SHARING'!N769</f>
        <v>0</v>
      </c>
      <c r="O808" s="375">
        <f>$B808*'PERCENTAGE SHARING'!O769</f>
        <v>0</v>
      </c>
      <c r="P808" s="375">
        <f>$B808*'PERCENTAGE SHARING'!P769</f>
        <v>0</v>
      </c>
      <c r="Q808" s="375">
        <f>$B808*'PERCENTAGE SHARING'!Q769</f>
        <v>0</v>
      </c>
      <c r="R808" s="375">
        <f>$B808*'PERCENTAGE SHARING'!R769</f>
        <v>0</v>
      </c>
      <c r="S808" s="134"/>
      <c r="T808" s="134"/>
      <c r="U808" s="134"/>
      <c r="V808" s="134"/>
      <c r="W808" s="134"/>
      <c r="X808" s="134"/>
      <c r="Y808" s="134"/>
    </row>
    <row r="809" ht="22.5" customHeight="1">
      <c r="A809" s="186" t="str">
        <f>'PROP DAILY PNL'!A976</f>
        <v/>
      </c>
      <c r="B809" s="381"/>
      <c r="C809" s="374">
        <f>$B809*'PERCENTAGE SHARING'!C770</f>
        <v>0</v>
      </c>
      <c r="D809" s="374">
        <f>$B809*'PERCENTAGE SHARING'!D770</f>
        <v>0</v>
      </c>
      <c r="E809" s="374">
        <f>$B809*'PERCENTAGE SHARING'!E770</f>
        <v>0</v>
      </c>
      <c r="F809" s="374">
        <f>$B809*'PERCENTAGE SHARING'!F770</f>
        <v>0</v>
      </c>
      <c r="G809" s="374">
        <f>$B809*'PERCENTAGE SHARING'!G770</f>
        <v>0</v>
      </c>
      <c r="H809" s="374">
        <f>$B809*'PERCENTAGE SHARING'!H770</f>
        <v>0</v>
      </c>
      <c r="I809" s="374">
        <f>$B809*'PERCENTAGE SHARING'!I770</f>
        <v>0</v>
      </c>
      <c r="J809" s="374">
        <f>$B809*'PERCENTAGE SHARING'!J770</f>
        <v>0</v>
      </c>
      <c r="K809" s="374">
        <f>$B809*'PERCENTAGE SHARING'!K770</f>
        <v>0</v>
      </c>
      <c r="L809" s="374">
        <f>$B809*'PERCENTAGE SHARING'!L770</f>
        <v>0</v>
      </c>
      <c r="M809" s="374">
        <f>$B809*'PERCENTAGE SHARING'!M770</f>
        <v>0</v>
      </c>
      <c r="N809" s="374">
        <f>$B809*'PERCENTAGE SHARING'!N770</f>
        <v>0</v>
      </c>
      <c r="O809" s="375">
        <f>$B809*'PERCENTAGE SHARING'!O770</f>
        <v>0</v>
      </c>
      <c r="P809" s="375">
        <f>$B809*'PERCENTAGE SHARING'!P770</f>
        <v>0</v>
      </c>
      <c r="Q809" s="375">
        <f>$B809*'PERCENTAGE SHARING'!Q770</f>
        <v>0</v>
      </c>
      <c r="R809" s="375">
        <f>$B809*'PERCENTAGE SHARING'!R770</f>
        <v>0</v>
      </c>
      <c r="S809" s="134"/>
      <c r="T809" s="134"/>
      <c r="U809" s="134"/>
      <c r="V809" s="134"/>
      <c r="W809" s="134"/>
      <c r="X809" s="134"/>
      <c r="Y809" s="134"/>
    </row>
    <row r="810" ht="22.5" customHeight="1">
      <c r="A810" s="186" t="str">
        <f>'PROP DAILY PNL'!A977</f>
        <v/>
      </c>
      <c r="B810" s="381"/>
      <c r="C810" s="374">
        <f>$B810*'PERCENTAGE SHARING'!C771</f>
        <v>0</v>
      </c>
      <c r="D810" s="374">
        <f>$B810*'PERCENTAGE SHARING'!D771</f>
        <v>0</v>
      </c>
      <c r="E810" s="374">
        <f>$B810*'PERCENTAGE SHARING'!E771</f>
        <v>0</v>
      </c>
      <c r="F810" s="374">
        <f>$B810*'PERCENTAGE SHARING'!F771</f>
        <v>0</v>
      </c>
      <c r="G810" s="374">
        <f>$B810*'PERCENTAGE SHARING'!G771</f>
        <v>0</v>
      </c>
      <c r="H810" s="374">
        <f>$B810*'PERCENTAGE SHARING'!H771</f>
        <v>0</v>
      </c>
      <c r="I810" s="374">
        <f>$B810*'PERCENTAGE SHARING'!I771</f>
        <v>0</v>
      </c>
      <c r="J810" s="374">
        <f>$B810*'PERCENTAGE SHARING'!J771</f>
        <v>0</v>
      </c>
      <c r="K810" s="374">
        <f>$B810*'PERCENTAGE SHARING'!K771</f>
        <v>0</v>
      </c>
      <c r="L810" s="374">
        <f>$B810*'PERCENTAGE SHARING'!L771</f>
        <v>0</v>
      </c>
      <c r="M810" s="374">
        <f>$B810*'PERCENTAGE SHARING'!M771</f>
        <v>0</v>
      </c>
      <c r="N810" s="374">
        <f>$B810*'PERCENTAGE SHARING'!N771</f>
        <v>0</v>
      </c>
      <c r="O810" s="375">
        <f>$B810*'PERCENTAGE SHARING'!O771</f>
        <v>0</v>
      </c>
      <c r="P810" s="375">
        <f>$B810*'PERCENTAGE SHARING'!P771</f>
        <v>0</v>
      </c>
      <c r="Q810" s="375">
        <f>$B810*'PERCENTAGE SHARING'!Q771</f>
        <v>0</v>
      </c>
      <c r="R810" s="375">
        <f>$B810*'PERCENTAGE SHARING'!R771</f>
        <v>0</v>
      </c>
      <c r="S810" s="134"/>
      <c r="T810" s="134"/>
      <c r="U810" s="134"/>
      <c r="V810" s="134"/>
      <c r="W810" s="134"/>
      <c r="X810" s="134"/>
      <c r="Y810" s="134"/>
    </row>
    <row r="811" ht="22.5" customHeight="1">
      <c r="A811" s="186" t="str">
        <f>'PROP DAILY PNL'!A978</f>
        <v/>
      </c>
      <c r="B811" s="381"/>
      <c r="C811" s="374">
        <f>$B811*'PERCENTAGE SHARING'!C772</f>
        <v>0</v>
      </c>
      <c r="D811" s="374">
        <f>$B811*'PERCENTAGE SHARING'!D772</f>
        <v>0</v>
      </c>
      <c r="E811" s="374">
        <f>$B811*'PERCENTAGE SHARING'!E772</f>
        <v>0</v>
      </c>
      <c r="F811" s="374">
        <f>$B811*'PERCENTAGE SHARING'!F772</f>
        <v>0</v>
      </c>
      <c r="G811" s="374">
        <f>$B811*'PERCENTAGE SHARING'!G772</f>
        <v>0</v>
      </c>
      <c r="H811" s="374">
        <f>$B811*'PERCENTAGE SHARING'!H772</f>
        <v>0</v>
      </c>
      <c r="I811" s="374">
        <f>$B811*'PERCENTAGE SHARING'!I772</f>
        <v>0</v>
      </c>
      <c r="J811" s="374">
        <f>$B811*'PERCENTAGE SHARING'!J772</f>
        <v>0</v>
      </c>
      <c r="K811" s="374">
        <f>$B811*'PERCENTAGE SHARING'!K772</f>
        <v>0</v>
      </c>
      <c r="L811" s="374">
        <f>$B811*'PERCENTAGE SHARING'!L772</f>
        <v>0</v>
      </c>
      <c r="M811" s="374">
        <f>$B811*'PERCENTAGE SHARING'!M772</f>
        <v>0</v>
      </c>
      <c r="N811" s="374">
        <f>$B811*'PERCENTAGE SHARING'!N772</f>
        <v>0</v>
      </c>
      <c r="O811" s="375">
        <f>$B811*'PERCENTAGE SHARING'!O772</f>
        <v>0</v>
      </c>
      <c r="P811" s="375">
        <f>$B811*'PERCENTAGE SHARING'!P772</f>
        <v>0</v>
      </c>
      <c r="Q811" s="375">
        <f>$B811*'PERCENTAGE SHARING'!Q772</f>
        <v>0</v>
      </c>
      <c r="R811" s="375">
        <f>$B811*'PERCENTAGE SHARING'!R772</f>
        <v>0</v>
      </c>
      <c r="S811" s="134"/>
      <c r="T811" s="134"/>
      <c r="U811" s="134"/>
      <c r="V811" s="134"/>
      <c r="W811" s="134"/>
      <c r="X811" s="134"/>
      <c r="Y811" s="134"/>
    </row>
    <row r="812" ht="22.5" customHeight="1">
      <c r="A812" s="186" t="str">
        <f>'PROP DAILY PNL'!A979</f>
        <v/>
      </c>
      <c r="B812" s="381"/>
      <c r="C812" s="374">
        <f>$B812*'PERCENTAGE SHARING'!C773</f>
        <v>0</v>
      </c>
      <c r="D812" s="374">
        <f>$B812*'PERCENTAGE SHARING'!D773</f>
        <v>0</v>
      </c>
      <c r="E812" s="374">
        <f>$B812*'PERCENTAGE SHARING'!E773</f>
        <v>0</v>
      </c>
      <c r="F812" s="374">
        <f>$B812*'PERCENTAGE SHARING'!F773</f>
        <v>0</v>
      </c>
      <c r="G812" s="374">
        <f>$B812*'PERCENTAGE SHARING'!G773</f>
        <v>0</v>
      </c>
      <c r="H812" s="374">
        <f>$B812*'PERCENTAGE SHARING'!H773</f>
        <v>0</v>
      </c>
      <c r="I812" s="374">
        <f>$B812*'PERCENTAGE SHARING'!I773</f>
        <v>0</v>
      </c>
      <c r="J812" s="374">
        <f>$B812*'PERCENTAGE SHARING'!J773</f>
        <v>0</v>
      </c>
      <c r="K812" s="374">
        <f>$B812*'PERCENTAGE SHARING'!K773</f>
        <v>0</v>
      </c>
      <c r="L812" s="374">
        <f>$B812*'PERCENTAGE SHARING'!L773</f>
        <v>0</v>
      </c>
      <c r="M812" s="374">
        <f>$B812*'PERCENTAGE SHARING'!M773</f>
        <v>0</v>
      </c>
      <c r="N812" s="374">
        <f>$B812*'PERCENTAGE SHARING'!N773</f>
        <v>0</v>
      </c>
      <c r="O812" s="375">
        <f>$B812*'PERCENTAGE SHARING'!O773</f>
        <v>0</v>
      </c>
      <c r="P812" s="375">
        <f>$B812*'PERCENTAGE SHARING'!P773</f>
        <v>0</v>
      </c>
      <c r="Q812" s="375">
        <f>$B812*'PERCENTAGE SHARING'!Q773</f>
        <v>0</v>
      </c>
      <c r="R812" s="375">
        <f>$B812*'PERCENTAGE SHARING'!R773</f>
        <v>0</v>
      </c>
      <c r="S812" s="134"/>
      <c r="T812" s="134"/>
      <c r="U812" s="134"/>
      <c r="V812" s="134"/>
      <c r="W812" s="134"/>
      <c r="X812" s="134"/>
      <c r="Y812" s="134"/>
    </row>
    <row r="813" ht="22.5" customHeight="1">
      <c r="A813" s="186" t="str">
        <f>'PROP DAILY PNL'!A980</f>
        <v/>
      </c>
      <c r="B813" s="381"/>
      <c r="C813" s="374" t="str">
        <f>$B813*'PERCENTAGE SHARING'!C774</f>
        <v>#DIV/0!</v>
      </c>
      <c r="D813" s="374">
        <f>$B813*'PERCENTAGE SHARING'!D774</f>
        <v>0</v>
      </c>
      <c r="E813" s="374" t="str">
        <f>$B813*'PERCENTAGE SHARING'!E774</f>
        <v>#DIV/0!</v>
      </c>
      <c r="F813" s="374" t="str">
        <f>$B813*'PERCENTAGE SHARING'!F774</f>
        <v>#DIV/0!</v>
      </c>
      <c r="G813" s="374" t="str">
        <f>$B813*'PERCENTAGE SHARING'!G774</f>
        <v>#DIV/0!</v>
      </c>
      <c r="H813" s="374" t="str">
        <f>$B813*'PERCENTAGE SHARING'!H774</f>
        <v>#DIV/0!</v>
      </c>
      <c r="I813" s="374" t="str">
        <f>$B813*'PERCENTAGE SHARING'!I774</f>
        <v>#DIV/0!</v>
      </c>
      <c r="J813" s="374" t="str">
        <f>$B813*'PERCENTAGE SHARING'!J774</f>
        <v>#DIV/0!</v>
      </c>
      <c r="K813" s="374" t="str">
        <f>$B813*'PERCENTAGE SHARING'!K774</f>
        <v>#DIV/0!</v>
      </c>
      <c r="L813" s="374">
        <f>$B813*'PERCENTAGE SHARING'!L774</f>
        <v>0</v>
      </c>
      <c r="M813" s="374">
        <f>$B813*'PERCENTAGE SHARING'!M774</f>
        <v>0</v>
      </c>
      <c r="N813" s="374">
        <f>$B813*'PERCENTAGE SHARING'!N774</f>
        <v>0</v>
      </c>
      <c r="O813" s="375">
        <f>$B813*'PERCENTAGE SHARING'!O774</f>
        <v>0</v>
      </c>
      <c r="P813" s="375">
        <f>$B813*'PERCENTAGE SHARING'!P774</f>
        <v>0</v>
      </c>
      <c r="Q813" s="375">
        <f>$B813*'PERCENTAGE SHARING'!Q774</f>
        <v>0</v>
      </c>
      <c r="R813" s="375">
        <f>$B813*'PERCENTAGE SHARING'!R774</f>
        <v>0</v>
      </c>
      <c r="S813" s="134"/>
      <c r="T813" s="134"/>
      <c r="U813" s="134"/>
      <c r="V813" s="134"/>
      <c r="W813" s="134"/>
      <c r="X813" s="134"/>
      <c r="Y813" s="134"/>
    </row>
    <row r="814" ht="22.5" customHeight="1">
      <c r="A814" s="186" t="str">
        <f>'PROP DAILY PNL'!A981</f>
        <v/>
      </c>
      <c r="B814" s="381"/>
      <c r="C814" s="374" t="str">
        <f>$B814*'PERCENTAGE SHARING'!C775</f>
        <v>#DIV/0!</v>
      </c>
      <c r="D814" s="374" t="str">
        <f>$B814*'PERCENTAGE SHARING'!D775</f>
        <v>#REF!</v>
      </c>
      <c r="E814" s="374" t="str">
        <f>$B814*'PERCENTAGE SHARING'!E775</f>
        <v>#DIV/0!</v>
      </c>
      <c r="F814" s="374" t="str">
        <f>$B814*'PERCENTAGE SHARING'!F775</f>
        <v>#DIV/0!</v>
      </c>
      <c r="G814" s="374" t="str">
        <f>$B814*'PERCENTAGE SHARING'!G775</f>
        <v>#DIV/0!</v>
      </c>
      <c r="H814" s="374" t="str">
        <f>$B814*'PERCENTAGE SHARING'!H775</f>
        <v>#DIV/0!</v>
      </c>
      <c r="I814" s="374" t="str">
        <f>$B814*'PERCENTAGE SHARING'!I775</f>
        <v>#DIV/0!</v>
      </c>
      <c r="J814" s="374" t="str">
        <f>$B814*'PERCENTAGE SHARING'!J775</f>
        <v>#DIV/0!</v>
      </c>
      <c r="K814" s="374" t="str">
        <f>$B814*'PERCENTAGE SHARING'!K775</f>
        <v>#DIV/0!</v>
      </c>
      <c r="L814" s="374" t="str">
        <f>$B814*'PERCENTAGE SHARING'!L775</f>
        <v>#REF!</v>
      </c>
      <c r="M814" s="374" t="str">
        <f>$B814*'PERCENTAGE SHARING'!M775</f>
        <v>#REF!</v>
      </c>
      <c r="N814" s="374" t="str">
        <f>$B814*'PERCENTAGE SHARING'!N775</f>
        <v>#REF!</v>
      </c>
      <c r="O814" s="375" t="str">
        <f>$B814*'PERCENTAGE SHARING'!O775</f>
        <v>#REF!</v>
      </c>
      <c r="P814" s="375" t="str">
        <f>$B814*'PERCENTAGE SHARING'!P775</f>
        <v>#REF!</v>
      </c>
      <c r="Q814" s="375" t="str">
        <f>$B814*'PERCENTAGE SHARING'!Q775</f>
        <v>#REF!</v>
      </c>
      <c r="R814" s="375" t="str">
        <f>$B814*'PERCENTAGE SHARING'!R775</f>
        <v>#REF!</v>
      </c>
      <c r="S814" s="134"/>
      <c r="T814" s="134"/>
      <c r="U814" s="134"/>
      <c r="V814" s="134"/>
      <c r="W814" s="134"/>
      <c r="X814" s="134"/>
      <c r="Y814" s="134"/>
    </row>
    <row r="815" ht="22.5" customHeight="1">
      <c r="A815" s="186" t="str">
        <f>'PROP DAILY PNL'!A982</f>
        <v/>
      </c>
      <c r="B815" s="381"/>
      <c r="C815" s="374" t="str">
        <f>$B815*'PERCENTAGE SHARING'!C776</f>
        <v>#DIV/0!</v>
      </c>
      <c r="D815" s="374" t="str">
        <f>$B815*'PERCENTAGE SHARING'!D776</f>
        <v>#REF!</v>
      </c>
      <c r="E815" s="374" t="str">
        <f>$B815*'PERCENTAGE SHARING'!E776</f>
        <v>#DIV/0!</v>
      </c>
      <c r="F815" s="374" t="str">
        <f>$B815*'PERCENTAGE SHARING'!F776</f>
        <v>#DIV/0!</v>
      </c>
      <c r="G815" s="374" t="str">
        <f>$B815*'PERCENTAGE SHARING'!G776</f>
        <v>#DIV/0!</v>
      </c>
      <c r="H815" s="374" t="str">
        <f>$B815*'PERCENTAGE SHARING'!H776</f>
        <v>#DIV/0!</v>
      </c>
      <c r="I815" s="374" t="str">
        <f>$B815*'PERCENTAGE SHARING'!I776</f>
        <v>#DIV/0!</v>
      </c>
      <c r="J815" s="374" t="str">
        <f>$B815*'PERCENTAGE SHARING'!J776</f>
        <v>#DIV/0!</v>
      </c>
      <c r="K815" s="374" t="str">
        <f>$B815*'PERCENTAGE SHARING'!K776</f>
        <v>#DIV/0!</v>
      </c>
      <c r="L815" s="374" t="str">
        <f>$B815*'PERCENTAGE SHARING'!L776</f>
        <v>#REF!</v>
      </c>
      <c r="M815" s="374" t="str">
        <f>$B815*'PERCENTAGE SHARING'!M776</f>
        <v>#REF!</v>
      </c>
      <c r="N815" s="374" t="str">
        <f>$B815*'PERCENTAGE SHARING'!N776</f>
        <v>#REF!</v>
      </c>
      <c r="O815" s="375" t="str">
        <f>$B815*'PERCENTAGE SHARING'!O776</f>
        <v>#REF!</v>
      </c>
      <c r="P815" s="375" t="str">
        <f>$B815*'PERCENTAGE SHARING'!P776</f>
        <v>#REF!</v>
      </c>
      <c r="Q815" s="375" t="str">
        <f>$B815*'PERCENTAGE SHARING'!Q776</f>
        <v>#REF!</v>
      </c>
      <c r="R815" s="375" t="str">
        <f>$B815*'PERCENTAGE SHARING'!R776</f>
        <v>#REF!</v>
      </c>
      <c r="S815" s="134"/>
      <c r="T815" s="134"/>
      <c r="U815" s="134"/>
      <c r="V815" s="134"/>
      <c r="W815" s="134"/>
      <c r="X815" s="134"/>
      <c r="Y815" s="134"/>
    </row>
    <row r="816" ht="22.5" customHeight="1">
      <c r="A816" s="186" t="str">
        <f>'PROP DAILY PNL'!A983</f>
        <v/>
      </c>
      <c r="B816" s="381"/>
      <c r="C816" s="374" t="str">
        <f>$B816*'PERCENTAGE SHARING'!C777</f>
        <v>#DIV/0!</v>
      </c>
      <c r="D816" s="374" t="str">
        <f>$B816*'PERCENTAGE SHARING'!D777</f>
        <v>#REF!</v>
      </c>
      <c r="E816" s="374" t="str">
        <f>$B816*'PERCENTAGE SHARING'!E777</f>
        <v>#DIV/0!</v>
      </c>
      <c r="F816" s="374" t="str">
        <f>$B816*'PERCENTAGE SHARING'!F777</f>
        <v>#DIV/0!</v>
      </c>
      <c r="G816" s="374" t="str">
        <f>$B816*'PERCENTAGE SHARING'!G777</f>
        <v>#DIV/0!</v>
      </c>
      <c r="H816" s="374" t="str">
        <f>$B816*'PERCENTAGE SHARING'!H777</f>
        <v>#DIV/0!</v>
      </c>
      <c r="I816" s="374" t="str">
        <f>$B816*'PERCENTAGE SHARING'!I777</f>
        <v>#DIV/0!</v>
      </c>
      <c r="J816" s="374" t="str">
        <f>$B816*'PERCENTAGE SHARING'!J777</f>
        <v>#DIV/0!</v>
      </c>
      <c r="K816" s="374" t="str">
        <f>$B816*'PERCENTAGE SHARING'!K777</f>
        <v>#DIV/0!</v>
      </c>
      <c r="L816" s="374" t="str">
        <f>$B816*'PERCENTAGE SHARING'!L777</f>
        <v>#REF!</v>
      </c>
      <c r="M816" s="374" t="str">
        <f>$B816*'PERCENTAGE SHARING'!M777</f>
        <v>#REF!</v>
      </c>
      <c r="N816" s="374" t="str">
        <f>$B816*'PERCENTAGE SHARING'!N777</f>
        <v>#REF!</v>
      </c>
      <c r="O816" s="375" t="str">
        <f>$B816*'PERCENTAGE SHARING'!O777</f>
        <v>#REF!</v>
      </c>
      <c r="P816" s="375" t="str">
        <f>$B816*'PERCENTAGE SHARING'!P777</f>
        <v>#REF!</v>
      </c>
      <c r="Q816" s="375" t="str">
        <f>$B816*'PERCENTAGE SHARING'!Q777</f>
        <v>#REF!</v>
      </c>
      <c r="R816" s="375" t="str">
        <f>$B816*'PERCENTAGE SHARING'!R777</f>
        <v>#REF!</v>
      </c>
      <c r="S816" s="134"/>
      <c r="T816" s="134"/>
      <c r="U816" s="134"/>
      <c r="V816" s="134"/>
      <c r="W816" s="134"/>
      <c r="X816" s="134"/>
      <c r="Y816" s="134"/>
    </row>
    <row r="817" ht="22.5" customHeight="1">
      <c r="A817" s="186" t="str">
        <f>'PROP DAILY PNL'!A984</f>
        <v/>
      </c>
      <c r="B817" s="381"/>
      <c r="C817" s="374" t="str">
        <f>$B817*'PERCENTAGE SHARING'!C778</f>
        <v>#DIV/0!</v>
      </c>
      <c r="D817" s="374" t="str">
        <f>$B817*'PERCENTAGE SHARING'!D778</f>
        <v>#DIV/0!</v>
      </c>
      <c r="E817" s="374" t="str">
        <f>$B817*'PERCENTAGE SHARING'!E778</f>
        <v>#DIV/0!</v>
      </c>
      <c r="F817" s="374" t="str">
        <f>$B817*'PERCENTAGE SHARING'!F778</f>
        <v>#DIV/0!</v>
      </c>
      <c r="G817" s="374" t="str">
        <f>$B817*'PERCENTAGE SHARING'!G778</f>
        <v>#DIV/0!</v>
      </c>
      <c r="H817" s="374" t="str">
        <f>$B817*'PERCENTAGE SHARING'!H778</f>
        <v>#DIV/0!</v>
      </c>
      <c r="I817" s="374" t="str">
        <f>$B817*'PERCENTAGE SHARING'!I778</f>
        <v>#DIV/0!</v>
      </c>
      <c r="J817" s="374" t="str">
        <f>$B817*'PERCENTAGE SHARING'!J778</f>
        <v>#DIV/0!</v>
      </c>
      <c r="K817" s="374" t="str">
        <f>$B817*'PERCENTAGE SHARING'!K778</f>
        <v>#DIV/0!</v>
      </c>
      <c r="L817" s="374" t="str">
        <f>$B817*'PERCENTAGE SHARING'!L778</f>
        <v>#DIV/0!</v>
      </c>
      <c r="M817" s="374" t="str">
        <f>$B817*'PERCENTAGE SHARING'!M778</f>
        <v>#DIV/0!</v>
      </c>
      <c r="N817" s="374" t="str">
        <f>$B817*'PERCENTAGE SHARING'!N778</f>
        <v>#DIV/0!</v>
      </c>
      <c r="O817" s="375" t="str">
        <f>$B817*'PERCENTAGE SHARING'!O778</f>
        <v>#DIV/0!</v>
      </c>
      <c r="P817" s="375" t="str">
        <f>$B817*'PERCENTAGE SHARING'!P778</f>
        <v>#DIV/0!</v>
      </c>
      <c r="Q817" s="375" t="str">
        <f>$B817*'PERCENTAGE SHARING'!Q778</f>
        <v>#DIV/0!</v>
      </c>
      <c r="R817" s="375" t="str">
        <f>$B817*'PERCENTAGE SHARING'!R778</f>
        <v>#DIV/0!</v>
      </c>
      <c r="S817" s="134"/>
      <c r="T817" s="134"/>
      <c r="U817" s="134"/>
      <c r="V817" s="134"/>
      <c r="W817" s="134"/>
      <c r="X817" s="134"/>
      <c r="Y817" s="134"/>
    </row>
    <row r="818" ht="22.5" customHeight="1">
      <c r="A818" s="186" t="str">
        <f>'PROP DAILY PNL'!A985</f>
        <v/>
      </c>
      <c r="B818" s="381"/>
      <c r="C818" s="374" t="str">
        <f>$B818*'PERCENTAGE SHARING'!C779</f>
        <v>#DIV/0!</v>
      </c>
      <c r="D818" s="374" t="str">
        <f>$B818*'PERCENTAGE SHARING'!D779</f>
        <v>#DIV/0!</v>
      </c>
      <c r="E818" s="374" t="str">
        <f>$B818*'PERCENTAGE SHARING'!E779</f>
        <v>#DIV/0!</v>
      </c>
      <c r="F818" s="374" t="str">
        <f>$B818*'PERCENTAGE SHARING'!F779</f>
        <v>#DIV/0!</v>
      </c>
      <c r="G818" s="374" t="str">
        <f>$B818*'PERCENTAGE SHARING'!G779</f>
        <v>#DIV/0!</v>
      </c>
      <c r="H818" s="374" t="str">
        <f>$B818*'PERCENTAGE SHARING'!H779</f>
        <v>#DIV/0!</v>
      </c>
      <c r="I818" s="374" t="str">
        <f>$B818*'PERCENTAGE SHARING'!I779</f>
        <v>#DIV/0!</v>
      </c>
      <c r="J818" s="374" t="str">
        <f>$B818*'PERCENTAGE SHARING'!J779</f>
        <v>#DIV/0!</v>
      </c>
      <c r="K818" s="374" t="str">
        <f>$B818*'PERCENTAGE SHARING'!K779</f>
        <v>#DIV/0!</v>
      </c>
      <c r="L818" s="374" t="str">
        <f>$B818*'PERCENTAGE SHARING'!L779</f>
        <v>#DIV/0!</v>
      </c>
      <c r="M818" s="374" t="str">
        <f>$B818*'PERCENTAGE SHARING'!M779</f>
        <v>#DIV/0!</v>
      </c>
      <c r="N818" s="374" t="str">
        <f>$B818*'PERCENTAGE SHARING'!N779</f>
        <v>#DIV/0!</v>
      </c>
      <c r="O818" s="375" t="str">
        <f>$B818*'PERCENTAGE SHARING'!O779</f>
        <v>#DIV/0!</v>
      </c>
      <c r="P818" s="375" t="str">
        <f>$B818*'PERCENTAGE SHARING'!P779</f>
        <v>#DIV/0!</v>
      </c>
      <c r="Q818" s="375" t="str">
        <f>$B818*'PERCENTAGE SHARING'!Q779</f>
        <v>#DIV/0!</v>
      </c>
      <c r="R818" s="375" t="str">
        <f>$B818*'PERCENTAGE SHARING'!R779</f>
        <v>#DIV/0!</v>
      </c>
      <c r="S818" s="134"/>
      <c r="T818" s="134"/>
      <c r="U818" s="134"/>
      <c r="V818" s="134"/>
      <c r="W818" s="134"/>
      <c r="X818" s="134"/>
      <c r="Y818" s="134"/>
    </row>
    <row r="819" ht="22.5" customHeight="1">
      <c r="A819" s="186" t="str">
        <f>'PROP DAILY PNL'!A986</f>
        <v/>
      </c>
      <c r="B819" s="381"/>
      <c r="C819" s="374" t="str">
        <f>$B819*'PERCENTAGE SHARING'!C780</f>
        <v>#DIV/0!</v>
      </c>
      <c r="D819" s="374" t="str">
        <f>$B819*'PERCENTAGE SHARING'!D780</f>
        <v>#DIV/0!</v>
      </c>
      <c r="E819" s="374" t="str">
        <f>$B819*'PERCENTAGE SHARING'!E780</f>
        <v>#DIV/0!</v>
      </c>
      <c r="F819" s="374" t="str">
        <f>$B819*'PERCENTAGE SHARING'!F780</f>
        <v>#DIV/0!</v>
      </c>
      <c r="G819" s="374" t="str">
        <f>$B819*'PERCENTAGE SHARING'!G780</f>
        <v>#DIV/0!</v>
      </c>
      <c r="H819" s="374" t="str">
        <f>$B819*'PERCENTAGE SHARING'!H780</f>
        <v>#DIV/0!</v>
      </c>
      <c r="I819" s="374" t="str">
        <f>$B819*'PERCENTAGE SHARING'!I780</f>
        <v>#DIV/0!</v>
      </c>
      <c r="J819" s="374" t="str">
        <f>$B819*'PERCENTAGE SHARING'!J780</f>
        <v>#DIV/0!</v>
      </c>
      <c r="K819" s="374" t="str">
        <f>$B819*'PERCENTAGE SHARING'!K780</f>
        <v>#DIV/0!</v>
      </c>
      <c r="L819" s="374" t="str">
        <f>$B819*'PERCENTAGE SHARING'!L780</f>
        <v>#DIV/0!</v>
      </c>
      <c r="M819" s="374" t="str">
        <f>$B819*'PERCENTAGE SHARING'!M780</f>
        <v>#DIV/0!</v>
      </c>
      <c r="N819" s="374" t="str">
        <f>$B819*'PERCENTAGE SHARING'!N780</f>
        <v>#DIV/0!</v>
      </c>
      <c r="O819" s="375" t="str">
        <f>$B819*'PERCENTAGE SHARING'!O780</f>
        <v>#DIV/0!</v>
      </c>
      <c r="P819" s="375" t="str">
        <f>$B819*'PERCENTAGE SHARING'!P780</f>
        <v>#DIV/0!</v>
      </c>
      <c r="Q819" s="375" t="str">
        <f>$B819*'PERCENTAGE SHARING'!Q780</f>
        <v>#DIV/0!</v>
      </c>
      <c r="R819" s="375" t="str">
        <f>$B819*'PERCENTAGE SHARING'!R780</f>
        <v>#DIV/0!</v>
      </c>
      <c r="S819" s="134"/>
      <c r="T819" s="134"/>
      <c r="U819" s="134"/>
      <c r="V819" s="134"/>
      <c r="W819" s="134"/>
      <c r="X819" s="134"/>
      <c r="Y819" s="134"/>
    </row>
    <row r="820" ht="22.5" customHeight="1">
      <c r="A820" s="186" t="str">
        <f>'PROP DAILY PNL'!A987</f>
        <v/>
      </c>
      <c r="B820" s="381"/>
      <c r="C820" s="374" t="str">
        <f>$B820*'PERCENTAGE SHARING'!C781</f>
        <v>#DIV/0!</v>
      </c>
      <c r="D820" s="374" t="str">
        <f>$B820*'PERCENTAGE SHARING'!D781</f>
        <v>#DIV/0!</v>
      </c>
      <c r="E820" s="374" t="str">
        <f>$B820*'PERCENTAGE SHARING'!E781</f>
        <v>#DIV/0!</v>
      </c>
      <c r="F820" s="374" t="str">
        <f>$B820*'PERCENTAGE SHARING'!F781</f>
        <v>#DIV/0!</v>
      </c>
      <c r="G820" s="374" t="str">
        <f>$B820*'PERCENTAGE SHARING'!G781</f>
        <v>#DIV/0!</v>
      </c>
      <c r="H820" s="374" t="str">
        <f>$B820*'PERCENTAGE SHARING'!H781</f>
        <v>#DIV/0!</v>
      </c>
      <c r="I820" s="374" t="str">
        <f>$B820*'PERCENTAGE SHARING'!I781</f>
        <v>#DIV/0!</v>
      </c>
      <c r="J820" s="374" t="str">
        <f>$B820*'PERCENTAGE SHARING'!J781</f>
        <v>#DIV/0!</v>
      </c>
      <c r="K820" s="374" t="str">
        <f>$B820*'PERCENTAGE SHARING'!K781</f>
        <v>#DIV/0!</v>
      </c>
      <c r="L820" s="374" t="str">
        <f>$B820*'PERCENTAGE SHARING'!L781</f>
        <v>#DIV/0!</v>
      </c>
      <c r="M820" s="374" t="str">
        <f>$B820*'PERCENTAGE SHARING'!M781</f>
        <v>#DIV/0!</v>
      </c>
      <c r="N820" s="374" t="str">
        <f>$B820*'PERCENTAGE SHARING'!N781</f>
        <v>#DIV/0!</v>
      </c>
      <c r="O820" s="375" t="str">
        <f>$B820*'PERCENTAGE SHARING'!O781</f>
        <v>#DIV/0!</v>
      </c>
      <c r="P820" s="375" t="str">
        <f>$B820*'PERCENTAGE SHARING'!P781</f>
        <v>#DIV/0!</v>
      </c>
      <c r="Q820" s="375" t="str">
        <f>$B820*'PERCENTAGE SHARING'!Q781</f>
        <v>#DIV/0!</v>
      </c>
      <c r="R820" s="375" t="str">
        <f>$B820*'PERCENTAGE SHARING'!R781</f>
        <v>#DIV/0!</v>
      </c>
      <c r="S820" s="134"/>
      <c r="T820" s="134"/>
      <c r="U820" s="134"/>
      <c r="V820" s="134"/>
      <c r="W820" s="134"/>
      <c r="X820" s="134"/>
      <c r="Y820" s="134"/>
    </row>
    <row r="821" ht="22.5" customHeight="1">
      <c r="A821" s="186" t="str">
        <f>'PROP DAILY PNL'!A988</f>
        <v/>
      </c>
      <c r="B821" s="381"/>
      <c r="C821" s="374" t="str">
        <f>$B821*'PERCENTAGE SHARING'!C782</f>
        <v>#DIV/0!</v>
      </c>
      <c r="D821" s="374" t="str">
        <f>$B821*'PERCENTAGE SHARING'!D782</f>
        <v>#DIV/0!</v>
      </c>
      <c r="E821" s="374" t="str">
        <f>$B821*'PERCENTAGE SHARING'!E782</f>
        <v>#DIV/0!</v>
      </c>
      <c r="F821" s="374" t="str">
        <f>$B821*'PERCENTAGE SHARING'!F782</f>
        <v>#DIV/0!</v>
      </c>
      <c r="G821" s="374" t="str">
        <f>$B821*'PERCENTAGE SHARING'!G782</f>
        <v>#DIV/0!</v>
      </c>
      <c r="H821" s="374" t="str">
        <f>$B821*'PERCENTAGE SHARING'!H782</f>
        <v>#DIV/0!</v>
      </c>
      <c r="I821" s="374" t="str">
        <f>$B821*'PERCENTAGE SHARING'!I782</f>
        <v>#DIV/0!</v>
      </c>
      <c r="J821" s="374" t="str">
        <f>$B821*'PERCENTAGE SHARING'!J782</f>
        <v>#DIV/0!</v>
      </c>
      <c r="K821" s="374" t="str">
        <f>$B821*'PERCENTAGE SHARING'!K782</f>
        <v>#DIV/0!</v>
      </c>
      <c r="L821" s="374" t="str">
        <f>$B821*'PERCENTAGE SHARING'!L782</f>
        <v>#DIV/0!</v>
      </c>
      <c r="M821" s="374" t="str">
        <f>$B821*'PERCENTAGE SHARING'!M782</f>
        <v>#DIV/0!</v>
      </c>
      <c r="N821" s="374" t="str">
        <f>$B821*'PERCENTAGE SHARING'!N782</f>
        <v>#DIV/0!</v>
      </c>
      <c r="O821" s="375" t="str">
        <f>$B821*'PERCENTAGE SHARING'!O782</f>
        <v>#DIV/0!</v>
      </c>
      <c r="P821" s="375" t="str">
        <f>$B821*'PERCENTAGE SHARING'!P782</f>
        <v>#DIV/0!</v>
      </c>
      <c r="Q821" s="375" t="str">
        <f>$B821*'PERCENTAGE SHARING'!Q782</f>
        <v>#DIV/0!</v>
      </c>
      <c r="R821" s="375" t="str">
        <f>$B821*'PERCENTAGE SHARING'!R782</f>
        <v>#DIV/0!</v>
      </c>
      <c r="S821" s="134"/>
      <c r="T821" s="134"/>
      <c r="U821" s="134"/>
      <c r="V821" s="134"/>
      <c r="W821" s="134"/>
      <c r="X821" s="134"/>
      <c r="Y821" s="134"/>
    </row>
    <row r="822" ht="22.5" customHeight="1">
      <c r="A822" s="186" t="str">
        <f>'PROP DAILY PNL'!A989</f>
        <v/>
      </c>
      <c r="B822" s="381"/>
      <c r="C822" s="374" t="str">
        <f>$B822*'PERCENTAGE SHARING'!C783</f>
        <v>#DIV/0!</v>
      </c>
      <c r="D822" s="374" t="str">
        <f>$B822*'PERCENTAGE SHARING'!D783</f>
        <v>#DIV/0!</v>
      </c>
      <c r="E822" s="374" t="str">
        <f>$B822*'PERCENTAGE SHARING'!E783</f>
        <v>#DIV/0!</v>
      </c>
      <c r="F822" s="374" t="str">
        <f>$B822*'PERCENTAGE SHARING'!F783</f>
        <v>#DIV/0!</v>
      </c>
      <c r="G822" s="374" t="str">
        <f>$B822*'PERCENTAGE SHARING'!G783</f>
        <v>#DIV/0!</v>
      </c>
      <c r="H822" s="374" t="str">
        <f>$B822*'PERCENTAGE SHARING'!H783</f>
        <v>#DIV/0!</v>
      </c>
      <c r="I822" s="374" t="str">
        <f>$B822*'PERCENTAGE SHARING'!I783</f>
        <v>#DIV/0!</v>
      </c>
      <c r="J822" s="374" t="str">
        <f>$B822*'PERCENTAGE SHARING'!J783</f>
        <v>#DIV/0!</v>
      </c>
      <c r="K822" s="374" t="str">
        <f>$B822*'PERCENTAGE SHARING'!K783</f>
        <v>#DIV/0!</v>
      </c>
      <c r="L822" s="374" t="str">
        <f>$B822*'PERCENTAGE SHARING'!L783</f>
        <v>#DIV/0!</v>
      </c>
      <c r="M822" s="374" t="str">
        <f>$B822*'PERCENTAGE SHARING'!M783</f>
        <v>#DIV/0!</v>
      </c>
      <c r="N822" s="374" t="str">
        <f>$B822*'PERCENTAGE SHARING'!N783</f>
        <v>#DIV/0!</v>
      </c>
      <c r="O822" s="375" t="str">
        <f>$B822*'PERCENTAGE SHARING'!O783</f>
        <v>#DIV/0!</v>
      </c>
      <c r="P822" s="375" t="str">
        <f>$B822*'PERCENTAGE SHARING'!P783</f>
        <v>#DIV/0!</v>
      </c>
      <c r="Q822" s="375" t="str">
        <f>$B822*'PERCENTAGE SHARING'!Q783</f>
        <v>#DIV/0!</v>
      </c>
      <c r="R822" s="375" t="str">
        <f>$B822*'PERCENTAGE SHARING'!R783</f>
        <v>#DIV/0!</v>
      </c>
      <c r="S822" s="134"/>
      <c r="T822" s="134"/>
      <c r="U822" s="134"/>
      <c r="V822" s="134"/>
      <c r="W822" s="134"/>
      <c r="X822" s="134"/>
      <c r="Y822" s="134"/>
    </row>
    <row r="823" ht="22.5" customHeight="1">
      <c r="A823" s="186" t="str">
        <f>'PROP DAILY PNL'!A990</f>
        <v/>
      </c>
      <c r="B823" s="381"/>
      <c r="C823" s="374" t="str">
        <f>$B823*'PERCENTAGE SHARING'!C784</f>
        <v>#DIV/0!</v>
      </c>
      <c r="D823" s="374" t="str">
        <f>$B823*'PERCENTAGE SHARING'!D784</f>
        <v>#DIV/0!</v>
      </c>
      <c r="E823" s="374" t="str">
        <f>$B823*'PERCENTAGE SHARING'!E784</f>
        <v>#DIV/0!</v>
      </c>
      <c r="F823" s="374" t="str">
        <f>$B823*'PERCENTAGE SHARING'!F784</f>
        <v>#DIV/0!</v>
      </c>
      <c r="G823" s="374" t="str">
        <f>$B823*'PERCENTAGE SHARING'!G784</f>
        <v>#DIV/0!</v>
      </c>
      <c r="H823" s="374" t="str">
        <f>$B823*'PERCENTAGE SHARING'!H784</f>
        <v>#DIV/0!</v>
      </c>
      <c r="I823" s="374" t="str">
        <f>$B823*'PERCENTAGE SHARING'!I784</f>
        <v>#DIV/0!</v>
      </c>
      <c r="J823" s="374" t="str">
        <f>$B823*'PERCENTAGE SHARING'!J784</f>
        <v>#DIV/0!</v>
      </c>
      <c r="K823" s="374" t="str">
        <f>$B823*'PERCENTAGE SHARING'!K784</f>
        <v>#DIV/0!</v>
      </c>
      <c r="L823" s="374" t="str">
        <f>$B823*'PERCENTAGE SHARING'!L784</f>
        <v>#DIV/0!</v>
      </c>
      <c r="M823" s="374" t="str">
        <f>$B823*'PERCENTAGE SHARING'!M784</f>
        <v>#DIV/0!</v>
      </c>
      <c r="N823" s="374" t="str">
        <f>$B823*'PERCENTAGE SHARING'!N784</f>
        <v>#DIV/0!</v>
      </c>
      <c r="O823" s="375" t="str">
        <f>$B823*'PERCENTAGE SHARING'!O784</f>
        <v>#DIV/0!</v>
      </c>
      <c r="P823" s="375" t="str">
        <f>$B823*'PERCENTAGE SHARING'!P784</f>
        <v>#DIV/0!</v>
      </c>
      <c r="Q823" s="375" t="str">
        <f>$B823*'PERCENTAGE SHARING'!Q784</f>
        <v>#DIV/0!</v>
      </c>
      <c r="R823" s="375" t="str">
        <f>$B823*'PERCENTAGE SHARING'!R784</f>
        <v>#DIV/0!</v>
      </c>
      <c r="S823" s="134"/>
      <c r="T823" s="134"/>
      <c r="U823" s="134"/>
      <c r="V823" s="134"/>
      <c r="W823" s="134"/>
      <c r="X823" s="134"/>
      <c r="Y823" s="134"/>
    </row>
    <row r="824" ht="22.5" customHeight="1">
      <c r="A824" s="186" t="str">
        <f>'PROP DAILY PNL'!A991</f>
        <v/>
      </c>
      <c r="B824" s="381"/>
      <c r="C824" s="374" t="str">
        <f>$B824*'PERCENTAGE SHARING'!C785</f>
        <v>#DIV/0!</v>
      </c>
      <c r="D824" s="374" t="str">
        <f>$B824*'PERCENTAGE SHARING'!D785</f>
        <v>#DIV/0!</v>
      </c>
      <c r="E824" s="374" t="str">
        <f>$B824*'PERCENTAGE SHARING'!E785</f>
        <v>#DIV/0!</v>
      </c>
      <c r="F824" s="374" t="str">
        <f>$B824*'PERCENTAGE SHARING'!F785</f>
        <v>#DIV/0!</v>
      </c>
      <c r="G824" s="374" t="str">
        <f>$B824*'PERCENTAGE SHARING'!G785</f>
        <v>#DIV/0!</v>
      </c>
      <c r="H824" s="374" t="str">
        <f>$B824*'PERCENTAGE SHARING'!H785</f>
        <v>#DIV/0!</v>
      </c>
      <c r="I824" s="374" t="str">
        <f>$B824*'PERCENTAGE SHARING'!I785</f>
        <v>#DIV/0!</v>
      </c>
      <c r="J824" s="374" t="str">
        <f>$B824*'PERCENTAGE SHARING'!J785</f>
        <v>#DIV/0!</v>
      </c>
      <c r="K824" s="374" t="str">
        <f>$B824*'PERCENTAGE SHARING'!K785</f>
        <v>#DIV/0!</v>
      </c>
      <c r="L824" s="374" t="str">
        <f>$B824*'PERCENTAGE SHARING'!L785</f>
        <v>#DIV/0!</v>
      </c>
      <c r="M824" s="374" t="str">
        <f>$B824*'PERCENTAGE SHARING'!M785</f>
        <v>#DIV/0!</v>
      </c>
      <c r="N824" s="374" t="str">
        <f>$B824*'PERCENTAGE SHARING'!N785</f>
        <v>#DIV/0!</v>
      </c>
      <c r="O824" s="375" t="str">
        <f>$B824*'PERCENTAGE SHARING'!O785</f>
        <v>#DIV/0!</v>
      </c>
      <c r="P824" s="375" t="str">
        <f>$B824*'PERCENTAGE SHARING'!P785</f>
        <v>#DIV/0!</v>
      </c>
      <c r="Q824" s="375" t="str">
        <f>$B824*'PERCENTAGE SHARING'!Q785</f>
        <v>#DIV/0!</v>
      </c>
      <c r="R824" s="375" t="str">
        <f>$B824*'PERCENTAGE SHARING'!R785</f>
        <v>#DIV/0!</v>
      </c>
      <c r="S824" s="134"/>
      <c r="T824" s="134"/>
      <c r="U824" s="134"/>
      <c r="V824" s="134"/>
      <c r="W824" s="134"/>
      <c r="X824" s="134"/>
      <c r="Y824" s="134"/>
    </row>
    <row r="825" ht="22.5" customHeight="1">
      <c r="A825" s="186" t="str">
        <f>'PROP DAILY PNL'!A992</f>
        <v/>
      </c>
      <c r="B825" s="381"/>
      <c r="C825" s="374" t="str">
        <f>$B825*'PERCENTAGE SHARING'!C786</f>
        <v>#DIV/0!</v>
      </c>
      <c r="D825" s="374" t="str">
        <f>$B825*'PERCENTAGE SHARING'!D786</f>
        <v>#DIV/0!</v>
      </c>
      <c r="E825" s="374" t="str">
        <f>$B825*'PERCENTAGE SHARING'!E786</f>
        <v>#DIV/0!</v>
      </c>
      <c r="F825" s="374" t="str">
        <f>$B825*'PERCENTAGE SHARING'!F786</f>
        <v>#DIV/0!</v>
      </c>
      <c r="G825" s="374" t="str">
        <f>$B825*'PERCENTAGE SHARING'!G786</f>
        <v>#DIV/0!</v>
      </c>
      <c r="H825" s="374" t="str">
        <f>$B825*'PERCENTAGE SHARING'!H786</f>
        <v>#DIV/0!</v>
      </c>
      <c r="I825" s="374" t="str">
        <f>$B825*'PERCENTAGE SHARING'!I786</f>
        <v>#DIV/0!</v>
      </c>
      <c r="J825" s="374" t="str">
        <f>$B825*'PERCENTAGE SHARING'!J786</f>
        <v>#DIV/0!</v>
      </c>
      <c r="K825" s="374" t="str">
        <f>$B825*'PERCENTAGE SHARING'!K786</f>
        <v>#DIV/0!</v>
      </c>
      <c r="L825" s="374" t="str">
        <f>$B825*'PERCENTAGE SHARING'!L786</f>
        <v>#DIV/0!</v>
      </c>
      <c r="M825" s="374" t="str">
        <f>$B825*'PERCENTAGE SHARING'!M786</f>
        <v>#DIV/0!</v>
      </c>
      <c r="N825" s="374" t="str">
        <f>$B825*'PERCENTAGE SHARING'!N786</f>
        <v>#DIV/0!</v>
      </c>
      <c r="O825" s="375" t="str">
        <f>$B825*'PERCENTAGE SHARING'!O786</f>
        <v>#DIV/0!</v>
      </c>
      <c r="P825" s="375" t="str">
        <f>$B825*'PERCENTAGE SHARING'!P786</f>
        <v>#DIV/0!</v>
      </c>
      <c r="Q825" s="375" t="str">
        <f>$B825*'PERCENTAGE SHARING'!Q786</f>
        <v>#DIV/0!</v>
      </c>
      <c r="R825" s="375" t="str">
        <f>$B825*'PERCENTAGE SHARING'!R786</f>
        <v>#DIV/0!</v>
      </c>
      <c r="S825" s="134"/>
      <c r="T825" s="134"/>
      <c r="U825" s="134"/>
      <c r="V825" s="134"/>
      <c r="W825" s="134"/>
      <c r="X825" s="134"/>
      <c r="Y825" s="134"/>
    </row>
    <row r="826" ht="22.5" customHeight="1">
      <c r="A826" s="186" t="str">
        <f>'PROP DAILY PNL'!A993</f>
        <v/>
      </c>
      <c r="B826" s="381"/>
      <c r="C826" s="374" t="str">
        <f>$B826*'PERCENTAGE SHARING'!C787</f>
        <v>#DIV/0!</v>
      </c>
      <c r="D826" s="374" t="str">
        <f>$B826*'PERCENTAGE SHARING'!D787</f>
        <v>#DIV/0!</v>
      </c>
      <c r="E826" s="374" t="str">
        <f>$B826*'PERCENTAGE SHARING'!E787</f>
        <v>#DIV/0!</v>
      </c>
      <c r="F826" s="374" t="str">
        <f>$B826*'PERCENTAGE SHARING'!F787</f>
        <v>#DIV/0!</v>
      </c>
      <c r="G826" s="374" t="str">
        <f>$B826*'PERCENTAGE SHARING'!G787</f>
        <v>#DIV/0!</v>
      </c>
      <c r="H826" s="374" t="str">
        <f>$B826*'PERCENTAGE SHARING'!H787</f>
        <v>#DIV/0!</v>
      </c>
      <c r="I826" s="374" t="str">
        <f>$B826*'PERCENTAGE SHARING'!I787</f>
        <v>#DIV/0!</v>
      </c>
      <c r="J826" s="374" t="str">
        <f>$B826*'PERCENTAGE SHARING'!J787</f>
        <v>#DIV/0!</v>
      </c>
      <c r="K826" s="374" t="str">
        <f>$B826*'PERCENTAGE SHARING'!K787</f>
        <v>#DIV/0!</v>
      </c>
      <c r="L826" s="374" t="str">
        <f>$B826*'PERCENTAGE SHARING'!L787</f>
        <v>#DIV/0!</v>
      </c>
      <c r="M826" s="374" t="str">
        <f>$B826*'PERCENTAGE SHARING'!M787</f>
        <v>#DIV/0!</v>
      </c>
      <c r="N826" s="374" t="str">
        <f>$B826*'PERCENTAGE SHARING'!N787</f>
        <v>#DIV/0!</v>
      </c>
      <c r="O826" s="375" t="str">
        <f>$B826*'PERCENTAGE SHARING'!O787</f>
        <v>#DIV/0!</v>
      </c>
      <c r="P826" s="375" t="str">
        <f>$B826*'PERCENTAGE SHARING'!P787</f>
        <v>#DIV/0!</v>
      </c>
      <c r="Q826" s="375" t="str">
        <f>$B826*'PERCENTAGE SHARING'!Q787</f>
        <v>#DIV/0!</v>
      </c>
      <c r="R826" s="375" t="str">
        <f>$B826*'PERCENTAGE SHARING'!R787</f>
        <v>#DIV/0!</v>
      </c>
      <c r="S826" s="134"/>
      <c r="T826" s="134"/>
      <c r="U826" s="134"/>
      <c r="V826" s="134"/>
      <c r="W826" s="134"/>
      <c r="X826" s="134"/>
      <c r="Y826" s="134"/>
    </row>
    <row r="827" ht="22.5" customHeight="1">
      <c r="A827" s="186" t="str">
        <f>'PROP DAILY PNL'!A994</f>
        <v/>
      </c>
      <c r="B827" s="381"/>
      <c r="C827" s="374" t="str">
        <f>$B827*'PERCENTAGE SHARING'!C788</f>
        <v>#DIV/0!</v>
      </c>
      <c r="D827" s="374" t="str">
        <f>$B827*'PERCENTAGE SHARING'!D788</f>
        <v>#DIV/0!</v>
      </c>
      <c r="E827" s="374" t="str">
        <f>$B827*'PERCENTAGE SHARING'!E788</f>
        <v>#DIV/0!</v>
      </c>
      <c r="F827" s="374" t="str">
        <f>$B827*'PERCENTAGE SHARING'!F788</f>
        <v>#DIV/0!</v>
      </c>
      <c r="G827" s="374" t="str">
        <f>$B827*'PERCENTAGE SHARING'!G788</f>
        <v>#DIV/0!</v>
      </c>
      <c r="H827" s="374" t="str">
        <f>$B827*'PERCENTAGE SHARING'!H788</f>
        <v>#DIV/0!</v>
      </c>
      <c r="I827" s="374" t="str">
        <f>$B827*'PERCENTAGE SHARING'!I788</f>
        <v>#DIV/0!</v>
      </c>
      <c r="J827" s="374" t="str">
        <f>$B827*'PERCENTAGE SHARING'!J788</f>
        <v>#DIV/0!</v>
      </c>
      <c r="K827" s="374" t="str">
        <f>$B827*'PERCENTAGE SHARING'!K788</f>
        <v>#DIV/0!</v>
      </c>
      <c r="L827" s="374" t="str">
        <f>$B827*'PERCENTAGE SHARING'!L788</f>
        <v>#DIV/0!</v>
      </c>
      <c r="M827" s="374" t="str">
        <f>$B827*'PERCENTAGE SHARING'!M788</f>
        <v>#DIV/0!</v>
      </c>
      <c r="N827" s="374" t="str">
        <f>$B827*'PERCENTAGE SHARING'!N788</f>
        <v>#DIV/0!</v>
      </c>
      <c r="O827" s="375" t="str">
        <f>$B827*'PERCENTAGE SHARING'!O788</f>
        <v>#DIV/0!</v>
      </c>
      <c r="P827" s="375" t="str">
        <f>$B827*'PERCENTAGE SHARING'!P788</f>
        <v>#DIV/0!</v>
      </c>
      <c r="Q827" s="375" t="str">
        <f>$B827*'PERCENTAGE SHARING'!Q788</f>
        <v>#DIV/0!</v>
      </c>
      <c r="R827" s="375" t="str">
        <f>$B827*'PERCENTAGE SHARING'!R788</f>
        <v>#DIV/0!</v>
      </c>
      <c r="S827" s="134"/>
      <c r="T827" s="134"/>
      <c r="U827" s="134"/>
      <c r="V827" s="134"/>
      <c r="W827" s="134"/>
      <c r="X827" s="134"/>
      <c r="Y827" s="134"/>
    </row>
    <row r="828" ht="22.5" customHeight="1">
      <c r="A828" s="186" t="str">
        <f>'PROP DAILY PNL'!A995</f>
        <v/>
      </c>
      <c r="B828" s="381"/>
      <c r="C828" s="374" t="str">
        <f>$B828*'PERCENTAGE SHARING'!C789</f>
        <v>#DIV/0!</v>
      </c>
      <c r="D828" s="374" t="str">
        <f>$B828*'PERCENTAGE SHARING'!D789</f>
        <v>#DIV/0!</v>
      </c>
      <c r="E828" s="374" t="str">
        <f>$B828*'PERCENTAGE SHARING'!E789</f>
        <v>#DIV/0!</v>
      </c>
      <c r="F828" s="374" t="str">
        <f>$B828*'PERCENTAGE SHARING'!F789</f>
        <v>#DIV/0!</v>
      </c>
      <c r="G828" s="374" t="str">
        <f>$B828*'PERCENTAGE SHARING'!G789</f>
        <v>#DIV/0!</v>
      </c>
      <c r="H828" s="374" t="str">
        <f>$B828*'PERCENTAGE SHARING'!H789</f>
        <v>#DIV/0!</v>
      </c>
      <c r="I828" s="374" t="str">
        <f>$B828*'PERCENTAGE SHARING'!I789</f>
        <v>#DIV/0!</v>
      </c>
      <c r="J828" s="374" t="str">
        <f>$B828*'PERCENTAGE SHARING'!J789</f>
        <v>#DIV/0!</v>
      </c>
      <c r="K828" s="374" t="str">
        <f>$B828*'PERCENTAGE SHARING'!K789</f>
        <v>#DIV/0!</v>
      </c>
      <c r="L828" s="374" t="str">
        <f>$B828*'PERCENTAGE SHARING'!L789</f>
        <v>#DIV/0!</v>
      </c>
      <c r="M828" s="374" t="str">
        <f>$B828*'PERCENTAGE SHARING'!M789</f>
        <v>#DIV/0!</v>
      </c>
      <c r="N828" s="374" t="str">
        <f>$B828*'PERCENTAGE SHARING'!N789</f>
        <v>#DIV/0!</v>
      </c>
      <c r="O828" s="375" t="str">
        <f>$B828*'PERCENTAGE SHARING'!O789</f>
        <v>#DIV/0!</v>
      </c>
      <c r="P828" s="375" t="str">
        <f>$B828*'PERCENTAGE SHARING'!P789</f>
        <v>#DIV/0!</v>
      </c>
      <c r="Q828" s="375" t="str">
        <f>$B828*'PERCENTAGE SHARING'!Q789</f>
        <v>#DIV/0!</v>
      </c>
      <c r="R828" s="375" t="str">
        <f>$B828*'PERCENTAGE SHARING'!R789</f>
        <v>#DIV/0!</v>
      </c>
      <c r="S828" s="134"/>
      <c r="T828" s="134"/>
      <c r="U828" s="134"/>
      <c r="V828" s="134"/>
      <c r="W828" s="134"/>
      <c r="X828" s="134"/>
      <c r="Y828" s="134"/>
    </row>
    <row r="829" ht="22.5" customHeight="1">
      <c r="A829" s="186" t="str">
        <f>'PROP DAILY PNL'!A996</f>
        <v/>
      </c>
      <c r="B829" s="381"/>
      <c r="C829" s="374" t="str">
        <f>$B829*'PERCENTAGE SHARING'!C790</f>
        <v>#DIV/0!</v>
      </c>
      <c r="D829" s="374" t="str">
        <f>$B829*'PERCENTAGE SHARING'!D790</f>
        <v>#DIV/0!</v>
      </c>
      <c r="E829" s="374" t="str">
        <f>$B829*'PERCENTAGE SHARING'!E790</f>
        <v>#DIV/0!</v>
      </c>
      <c r="F829" s="374" t="str">
        <f>$B829*'PERCENTAGE SHARING'!F790</f>
        <v>#DIV/0!</v>
      </c>
      <c r="G829" s="374" t="str">
        <f>$B829*'PERCENTAGE SHARING'!G790</f>
        <v>#DIV/0!</v>
      </c>
      <c r="H829" s="374" t="str">
        <f>$B829*'PERCENTAGE SHARING'!H790</f>
        <v>#DIV/0!</v>
      </c>
      <c r="I829" s="374" t="str">
        <f>$B829*'PERCENTAGE SHARING'!I790</f>
        <v>#DIV/0!</v>
      </c>
      <c r="J829" s="374" t="str">
        <f>$B829*'PERCENTAGE SHARING'!J790</f>
        <v>#DIV/0!</v>
      </c>
      <c r="K829" s="374" t="str">
        <f>$B829*'PERCENTAGE SHARING'!K790</f>
        <v>#DIV/0!</v>
      </c>
      <c r="L829" s="374" t="str">
        <f>$B829*'PERCENTAGE SHARING'!L790</f>
        <v>#DIV/0!</v>
      </c>
      <c r="M829" s="374" t="str">
        <f>$B829*'PERCENTAGE SHARING'!M790</f>
        <v>#DIV/0!</v>
      </c>
      <c r="N829" s="374" t="str">
        <f>$B829*'PERCENTAGE SHARING'!N790</f>
        <v>#DIV/0!</v>
      </c>
      <c r="O829" s="375" t="str">
        <f>$B829*'PERCENTAGE SHARING'!O790</f>
        <v>#DIV/0!</v>
      </c>
      <c r="P829" s="375" t="str">
        <f>$B829*'PERCENTAGE SHARING'!P790</f>
        <v>#DIV/0!</v>
      </c>
      <c r="Q829" s="375" t="str">
        <f>$B829*'PERCENTAGE SHARING'!Q790</f>
        <v>#DIV/0!</v>
      </c>
      <c r="R829" s="375" t="str">
        <f>$B829*'PERCENTAGE SHARING'!R790</f>
        <v>#DIV/0!</v>
      </c>
      <c r="S829" s="134"/>
      <c r="T829" s="134"/>
      <c r="U829" s="134"/>
      <c r="V829" s="134"/>
      <c r="W829" s="134"/>
      <c r="X829" s="134"/>
      <c r="Y829" s="134"/>
    </row>
    <row r="830" ht="22.5" customHeight="1">
      <c r="A830" s="186" t="str">
        <f>'PROP DAILY PNL'!A997</f>
        <v/>
      </c>
      <c r="B830" s="381"/>
      <c r="C830" s="374" t="str">
        <f>$B830*'PERCENTAGE SHARING'!C791</f>
        <v>#DIV/0!</v>
      </c>
      <c r="D830" s="374" t="str">
        <f>$B830*'PERCENTAGE SHARING'!D791</f>
        <v>#DIV/0!</v>
      </c>
      <c r="E830" s="374" t="str">
        <f>$B830*'PERCENTAGE SHARING'!E791</f>
        <v>#DIV/0!</v>
      </c>
      <c r="F830" s="374" t="str">
        <f>$B830*'PERCENTAGE SHARING'!F791</f>
        <v>#DIV/0!</v>
      </c>
      <c r="G830" s="374" t="str">
        <f>$B830*'PERCENTAGE SHARING'!G791</f>
        <v>#DIV/0!</v>
      </c>
      <c r="H830" s="374" t="str">
        <f>$B830*'PERCENTAGE SHARING'!H791</f>
        <v>#DIV/0!</v>
      </c>
      <c r="I830" s="374" t="str">
        <f>$B830*'PERCENTAGE SHARING'!I791</f>
        <v>#DIV/0!</v>
      </c>
      <c r="J830" s="374" t="str">
        <f>$B830*'PERCENTAGE SHARING'!J791</f>
        <v>#DIV/0!</v>
      </c>
      <c r="K830" s="374" t="str">
        <f>$B830*'PERCENTAGE SHARING'!K791</f>
        <v>#DIV/0!</v>
      </c>
      <c r="L830" s="374" t="str">
        <f>$B830*'PERCENTAGE SHARING'!L791</f>
        <v>#DIV/0!</v>
      </c>
      <c r="M830" s="374" t="str">
        <f>$B830*'PERCENTAGE SHARING'!M791</f>
        <v>#DIV/0!</v>
      </c>
      <c r="N830" s="374" t="str">
        <f>$B830*'PERCENTAGE SHARING'!N791</f>
        <v>#DIV/0!</v>
      </c>
      <c r="O830" s="375" t="str">
        <f>$B830*'PERCENTAGE SHARING'!O791</f>
        <v>#DIV/0!</v>
      </c>
      <c r="P830" s="375" t="str">
        <f>$B830*'PERCENTAGE SHARING'!P791</f>
        <v>#DIV/0!</v>
      </c>
      <c r="Q830" s="375" t="str">
        <f>$B830*'PERCENTAGE SHARING'!Q791</f>
        <v>#DIV/0!</v>
      </c>
      <c r="R830" s="375" t="str">
        <f>$B830*'PERCENTAGE SHARING'!R791</f>
        <v>#DIV/0!</v>
      </c>
      <c r="S830" s="134"/>
      <c r="T830" s="134"/>
      <c r="U830" s="134"/>
      <c r="V830" s="134"/>
      <c r="W830" s="134"/>
      <c r="X830" s="134"/>
      <c r="Y830" s="134"/>
    </row>
    <row r="831" ht="22.5" customHeight="1">
      <c r="A831" s="186" t="str">
        <f>'PROP DAILY PNL'!A998</f>
        <v/>
      </c>
      <c r="B831" s="381"/>
      <c r="C831" s="374" t="str">
        <f>$B831*'PERCENTAGE SHARING'!C792</f>
        <v>#DIV/0!</v>
      </c>
      <c r="D831" s="374" t="str">
        <f>$B831*'PERCENTAGE SHARING'!D792</f>
        <v>#DIV/0!</v>
      </c>
      <c r="E831" s="374" t="str">
        <f>$B831*'PERCENTAGE SHARING'!E792</f>
        <v>#DIV/0!</v>
      </c>
      <c r="F831" s="374" t="str">
        <f>$B831*'PERCENTAGE SHARING'!F792</f>
        <v>#DIV/0!</v>
      </c>
      <c r="G831" s="374" t="str">
        <f>$B831*'PERCENTAGE SHARING'!G792</f>
        <v>#DIV/0!</v>
      </c>
      <c r="H831" s="374" t="str">
        <f>$B831*'PERCENTAGE SHARING'!H792</f>
        <v>#DIV/0!</v>
      </c>
      <c r="I831" s="374" t="str">
        <f>$B831*'PERCENTAGE SHARING'!I792</f>
        <v>#DIV/0!</v>
      </c>
      <c r="J831" s="374" t="str">
        <f>$B831*'PERCENTAGE SHARING'!J792</f>
        <v>#DIV/0!</v>
      </c>
      <c r="K831" s="374" t="str">
        <f>$B831*'PERCENTAGE SHARING'!K792</f>
        <v>#DIV/0!</v>
      </c>
      <c r="L831" s="374" t="str">
        <f>$B831*'PERCENTAGE SHARING'!L792</f>
        <v>#DIV/0!</v>
      </c>
      <c r="M831" s="374" t="str">
        <f>$B831*'PERCENTAGE SHARING'!M792</f>
        <v>#DIV/0!</v>
      </c>
      <c r="N831" s="374" t="str">
        <f>$B831*'PERCENTAGE SHARING'!N792</f>
        <v>#DIV/0!</v>
      </c>
      <c r="O831" s="375" t="str">
        <f>$B831*'PERCENTAGE SHARING'!O792</f>
        <v>#DIV/0!</v>
      </c>
      <c r="P831" s="375" t="str">
        <f>$B831*'PERCENTAGE SHARING'!P792</f>
        <v>#DIV/0!</v>
      </c>
      <c r="Q831" s="375" t="str">
        <f>$B831*'PERCENTAGE SHARING'!Q792</f>
        <v>#DIV/0!</v>
      </c>
      <c r="R831" s="375" t="str">
        <f>$B831*'PERCENTAGE SHARING'!R792</f>
        <v>#DIV/0!</v>
      </c>
      <c r="S831" s="134"/>
      <c r="T831" s="134"/>
      <c r="U831" s="134"/>
      <c r="V831" s="134"/>
      <c r="W831" s="134"/>
      <c r="X831" s="134"/>
      <c r="Y831" s="134"/>
    </row>
    <row r="832" ht="22.5" customHeight="1">
      <c r="A832" s="186" t="str">
        <f>'PROP DAILY PNL'!A999</f>
        <v/>
      </c>
      <c r="B832" s="381"/>
      <c r="C832" s="374" t="str">
        <f>$B832*'PERCENTAGE SHARING'!C793</f>
        <v>#DIV/0!</v>
      </c>
      <c r="D832" s="374" t="str">
        <f>$B832*'PERCENTAGE SHARING'!D793</f>
        <v>#DIV/0!</v>
      </c>
      <c r="E832" s="374" t="str">
        <f>$B832*'PERCENTAGE SHARING'!E793</f>
        <v>#DIV/0!</v>
      </c>
      <c r="F832" s="374" t="str">
        <f>$B832*'PERCENTAGE SHARING'!F793</f>
        <v>#DIV/0!</v>
      </c>
      <c r="G832" s="374" t="str">
        <f>$B832*'PERCENTAGE SHARING'!G793</f>
        <v>#DIV/0!</v>
      </c>
      <c r="H832" s="374" t="str">
        <f>$B832*'PERCENTAGE SHARING'!H793</f>
        <v>#DIV/0!</v>
      </c>
      <c r="I832" s="374" t="str">
        <f>$B832*'PERCENTAGE SHARING'!I793</f>
        <v>#DIV/0!</v>
      </c>
      <c r="J832" s="374" t="str">
        <f>$B832*'PERCENTAGE SHARING'!J793</f>
        <v>#DIV/0!</v>
      </c>
      <c r="K832" s="374" t="str">
        <f>$B832*'PERCENTAGE SHARING'!K793</f>
        <v>#DIV/0!</v>
      </c>
      <c r="L832" s="374" t="str">
        <f>$B832*'PERCENTAGE SHARING'!L793</f>
        <v>#DIV/0!</v>
      </c>
      <c r="M832" s="374" t="str">
        <f>$B832*'PERCENTAGE SHARING'!M793</f>
        <v>#DIV/0!</v>
      </c>
      <c r="N832" s="374" t="str">
        <f>$B832*'PERCENTAGE SHARING'!N793</f>
        <v>#DIV/0!</v>
      </c>
      <c r="O832" s="375" t="str">
        <f>$B832*'PERCENTAGE SHARING'!O793</f>
        <v>#DIV/0!</v>
      </c>
      <c r="P832" s="375" t="str">
        <f>$B832*'PERCENTAGE SHARING'!P793</f>
        <v>#DIV/0!</v>
      </c>
      <c r="Q832" s="375" t="str">
        <f>$B832*'PERCENTAGE SHARING'!Q793</f>
        <v>#DIV/0!</v>
      </c>
      <c r="R832" s="375" t="str">
        <f>$B832*'PERCENTAGE SHARING'!R793</f>
        <v>#DIV/0!</v>
      </c>
      <c r="S832" s="134"/>
      <c r="T832" s="134"/>
      <c r="U832" s="134"/>
      <c r="V832" s="134"/>
      <c r="W832" s="134"/>
      <c r="X832" s="134"/>
      <c r="Y832" s="134"/>
    </row>
    <row r="833" ht="22.5" customHeight="1">
      <c r="A833" s="186" t="str">
        <f>'PROP DAILY PNL'!A1000</f>
        <v/>
      </c>
      <c r="B833" s="381"/>
      <c r="C833" s="374" t="str">
        <f>$B833*'PERCENTAGE SHARING'!C794</f>
        <v>#DIV/0!</v>
      </c>
      <c r="D833" s="374" t="str">
        <f>$B833*'PERCENTAGE SHARING'!D794</f>
        <v>#DIV/0!</v>
      </c>
      <c r="E833" s="374" t="str">
        <f>$B833*'PERCENTAGE SHARING'!E794</f>
        <v>#DIV/0!</v>
      </c>
      <c r="F833" s="374" t="str">
        <f>$B833*'PERCENTAGE SHARING'!F794</f>
        <v>#DIV/0!</v>
      </c>
      <c r="G833" s="374" t="str">
        <f>$B833*'PERCENTAGE SHARING'!G794</f>
        <v>#DIV/0!</v>
      </c>
      <c r="H833" s="374" t="str">
        <f>$B833*'PERCENTAGE SHARING'!H794</f>
        <v>#DIV/0!</v>
      </c>
      <c r="I833" s="374" t="str">
        <f>$B833*'PERCENTAGE SHARING'!I794</f>
        <v>#DIV/0!</v>
      </c>
      <c r="J833" s="374" t="str">
        <f>$B833*'PERCENTAGE SHARING'!J794</f>
        <v>#DIV/0!</v>
      </c>
      <c r="K833" s="374" t="str">
        <f>$B833*'PERCENTAGE SHARING'!K794</f>
        <v>#DIV/0!</v>
      </c>
      <c r="L833" s="374" t="str">
        <f>$B833*'PERCENTAGE SHARING'!L794</f>
        <v>#DIV/0!</v>
      </c>
      <c r="M833" s="374" t="str">
        <f>$B833*'PERCENTAGE SHARING'!M794</f>
        <v>#DIV/0!</v>
      </c>
      <c r="N833" s="374" t="str">
        <f>$B833*'PERCENTAGE SHARING'!N794</f>
        <v>#DIV/0!</v>
      </c>
      <c r="O833" s="375" t="str">
        <f>$B833*'PERCENTAGE SHARING'!O794</f>
        <v>#DIV/0!</v>
      </c>
      <c r="P833" s="375" t="str">
        <f>$B833*'PERCENTAGE SHARING'!P794</f>
        <v>#DIV/0!</v>
      </c>
      <c r="Q833" s="375" t="str">
        <f>$B833*'PERCENTAGE SHARING'!Q794</f>
        <v>#DIV/0!</v>
      </c>
      <c r="R833" s="375" t="str">
        <f>$B833*'PERCENTAGE SHARING'!R794</f>
        <v>#DIV/0!</v>
      </c>
      <c r="S833" s="134"/>
      <c r="T833" s="134"/>
      <c r="U833" s="134"/>
      <c r="V833" s="134"/>
      <c r="W833" s="134"/>
      <c r="X833" s="134"/>
      <c r="Y833" s="134"/>
    </row>
    <row r="834" ht="22.5" customHeight="1">
      <c r="A834" s="186" t="str">
        <f>'PROP DAILY PNL'!A1001</f>
        <v/>
      </c>
      <c r="B834" s="381"/>
      <c r="C834" s="374" t="str">
        <f>$B834*'PERCENTAGE SHARING'!C795</f>
        <v>#DIV/0!</v>
      </c>
      <c r="D834" s="374" t="str">
        <f>$B834*'PERCENTAGE SHARING'!D795</f>
        <v>#DIV/0!</v>
      </c>
      <c r="E834" s="374" t="str">
        <f>$B834*'PERCENTAGE SHARING'!E795</f>
        <v>#DIV/0!</v>
      </c>
      <c r="F834" s="374" t="str">
        <f>$B834*'PERCENTAGE SHARING'!F795</f>
        <v>#DIV/0!</v>
      </c>
      <c r="G834" s="374" t="str">
        <f>$B834*'PERCENTAGE SHARING'!G795</f>
        <v>#DIV/0!</v>
      </c>
      <c r="H834" s="374" t="str">
        <f>$B834*'PERCENTAGE SHARING'!H795</f>
        <v>#DIV/0!</v>
      </c>
      <c r="I834" s="374" t="str">
        <f>$B834*'PERCENTAGE SHARING'!I795</f>
        <v>#DIV/0!</v>
      </c>
      <c r="J834" s="374" t="str">
        <f>$B834*'PERCENTAGE SHARING'!J795</f>
        <v>#DIV/0!</v>
      </c>
      <c r="K834" s="374" t="str">
        <f>$B834*'PERCENTAGE SHARING'!K795</f>
        <v>#DIV/0!</v>
      </c>
      <c r="L834" s="374" t="str">
        <f>$B834*'PERCENTAGE SHARING'!L795</f>
        <v>#DIV/0!</v>
      </c>
      <c r="M834" s="374" t="str">
        <f>$B834*'PERCENTAGE SHARING'!M795</f>
        <v>#DIV/0!</v>
      </c>
      <c r="N834" s="374" t="str">
        <f>$B834*'PERCENTAGE SHARING'!N795</f>
        <v>#DIV/0!</v>
      </c>
      <c r="O834" s="375" t="str">
        <f>$B834*'PERCENTAGE SHARING'!O795</f>
        <v>#DIV/0!</v>
      </c>
      <c r="P834" s="375" t="str">
        <f>$B834*'PERCENTAGE SHARING'!P795</f>
        <v>#DIV/0!</v>
      </c>
      <c r="Q834" s="375" t="str">
        <f>$B834*'PERCENTAGE SHARING'!Q795</f>
        <v>#DIV/0!</v>
      </c>
      <c r="R834" s="375" t="str">
        <f>$B834*'PERCENTAGE SHARING'!R795</f>
        <v>#DIV/0!</v>
      </c>
      <c r="S834" s="134"/>
      <c r="T834" s="134"/>
      <c r="U834" s="134"/>
      <c r="V834" s="134"/>
      <c r="W834" s="134"/>
      <c r="X834" s="134"/>
      <c r="Y834" s="134"/>
    </row>
    <row r="835" ht="22.5" customHeight="1">
      <c r="A835" s="186" t="str">
        <f>'PROP DAILY PNL'!A1002</f>
        <v/>
      </c>
      <c r="B835" s="381"/>
      <c r="C835" s="374" t="str">
        <f>$B835*'PERCENTAGE SHARING'!C796</f>
        <v>#DIV/0!</v>
      </c>
      <c r="D835" s="374" t="str">
        <f>$B835*'PERCENTAGE SHARING'!D796</f>
        <v>#DIV/0!</v>
      </c>
      <c r="E835" s="374" t="str">
        <f>$B835*'PERCENTAGE SHARING'!E796</f>
        <v>#DIV/0!</v>
      </c>
      <c r="F835" s="374" t="str">
        <f>$B835*'PERCENTAGE SHARING'!F796</f>
        <v>#DIV/0!</v>
      </c>
      <c r="G835" s="374" t="str">
        <f>$B835*'PERCENTAGE SHARING'!G796</f>
        <v>#DIV/0!</v>
      </c>
      <c r="H835" s="374" t="str">
        <f>$B835*'PERCENTAGE SHARING'!H796</f>
        <v>#DIV/0!</v>
      </c>
      <c r="I835" s="374" t="str">
        <f>$B835*'PERCENTAGE SHARING'!I796</f>
        <v>#DIV/0!</v>
      </c>
      <c r="J835" s="374" t="str">
        <f>$B835*'PERCENTAGE SHARING'!J796</f>
        <v>#DIV/0!</v>
      </c>
      <c r="K835" s="374" t="str">
        <f>$B835*'PERCENTAGE SHARING'!K796</f>
        <v>#DIV/0!</v>
      </c>
      <c r="L835" s="374" t="str">
        <f>$B835*'PERCENTAGE SHARING'!L796</f>
        <v>#DIV/0!</v>
      </c>
      <c r="M835" s="374" t="str">
        <f>$B835*'PERCENTAGE SHARING'!M796</f>
        <v>#DIV/0!</v>
      </c>
      <c r="N835" s="374" t="str">
        <f>$B835*'PERCENTAGE SHARING'!N796</f>
        <v>#DIV/0!</v>
      </c>
      <c r="O835" s="375" t="str">
        <f>$B835*'PERCENTAGE SHARING'!O796</f>
        <v>#DIV/0!</v>
      </c>
      <c r="P835" s="375" t="str">
        <f>$B835*'PERCENTAGE SHARING'!P796</f>
        <v>#DIV/0!</v>
      </c>
      <c r="Q835" s="375" t="str">
        <f>$B835*'PERCENTAGE SHARING'!Q796</f>
        <v>#DIV/0!</v>
      </c>
      <c r="R835" s="375" t="str">
        <f>$B835*'PERCENTAGE SHARING'!R796</f>
        <v>#DIV/0!</v>
      </c>
      <c r="S835" s="134"/>
      <c r="T835" s="134"/>
      <c r="U835" s="134"/>
      <c r="V835" s="134"/>
      <c r="W835" s="134"/>
      <c r="X835" s="134"/>
      <c r="Y835" s="134"/>
    </row>
    <row r="836" ht="22.5" customHeight="1">
      <c r="A836" s="186" t="str">
        <f>'PROP DAILY PNL'!A1003</f>
        <v/>
      </c>
      <c r="B836" s="381"/>
      <c r="C836" s="374" t="str">
        <f>$B836*'PERCENTAGE SHARING'!C797</f>
        <v>#DIV/0!</v>
      </c>
      <c r="D836" s="374" t="str">
        <f>$B836*'PERCENTAGE SHARING'!D797</f>
        <v>#DIV/0!</v>
      </c>
      <c r="E836" s="374" t="str">
        <f>$B836*'PERCENTAGE SHARING'!E797</f>
        <v>#DIV/0!</v>
      </c>
      <c r="F836" s="374" t="str">
        <f>$B836*'PERCENTAGE SHARING'!F797</f>
        <v>#DIV/0!</v>
      </c>
      <c r="G836" s="374" t="str">
        <f>$B836*'PERCENTAGE SHARING'!G797</f>
        <v>#DIV/0!</v>
      </c>
      <c r="H836" s="374" t="str">
        <f>$B836*'PERCENTAGE SHARING'!H797</f>
        <v>#DIV/0!</v>
      </c>
      <c r="I836" s="374" t="str">
        <f>$B836*'PERCENTAGE SHARING'!I797</f>
        <v>#DIV/0!</v>
      </c>
      <c r="J836" s="374" t="str">
        <f>$B836*'PERCENTAGE SHARING'!J797</f>
        <v>#DIV/0!</v>
      </c>
      <c r="K836" s="374" t="str">
        <f>$B836*'PERCENTAGE SHARING'!K797</f>
        <v>#DIV/0!</v>
      </c>
      <c r="L836" s="374" t="str">
        <f>$B836*'PERCENTAGE SHARING'!L797</f>
        <v>#DIV/0!</v>
      </c>
      <c r="M836" s="374" t="str">
        <f>$B836*'PERCENTAGE SHARING'!M797</f>
        <v>#DIV/0!</v>
      </c>
      <c r="N836" s="374" t="str">
        <f>$B836*'PERCENTAGE SHARING'!N797</f>
        <v>#DIV/0!</v>
      </c>
      <c r="O836" s="375" t="str">
        <f>$B836*'PERCENTAGE SHARING'!O797</f>
        <v>#DIV/0!</v>
      </c>
      <c r="P836" s="375" t="str">
        <f>$B836*'PERCENTAGE SHARING'!P797</f>
        <v>#DIV/0!</v>
      </c>
      <c r="Q836" s="375" t="str">
        <f>$B836*'PERCENTAGE SHARING'!Q797</f>
        <v>#DIV/0!</v>
      </c>
      <c r="R836" s="375" t="str">
        <f>$B836*'PERCENTAGE SHARING'!R797</f>
        <v>#DIV/0!</v>
      </c>
      <c r="S836" s="134"/>
      <c r="T836" s="134"/>
      <c r="U836" s="134"/>
      <c r="V836" s="134"/>
      <c r="W836" s="134"/>
      <c r="X836" s="134"/>
      <c r="Y836" s="134"/>
    </row>
    <row r="837" ht="22.5" customHeight="1">
      <c r="A837" s="186" t="str">
        <f>'PROP DAILY PNL'!A1004</f>
        <v/>
      </c>
      <c r="B837" s="381"/>
      <c r="C837" s="374" t="str">
        <f>$B837*'PERCENTAGE SHARING'!C798</f>
        <v>#DIV/0!</v>
      </c>
      <c r="D837" s="374" t="str">
        <f>$B837*'PERCENTAGE SHARING'!D798</f>
        <v>#DIV/0!</v>
      </c>
      <c r="E837" s="374" t="str">
        <f>$B837*'PERCENTAGE SHARING'!E798</f>
        <v>#DIV/0!</v>
      </c>
      <c r="F837" s="374" t="str">
        <f>$B837*'PERCENTAGE SHARING'!F798</f>
        <v>#DIV/0!</v>
      </c>
      <c r="G837" s="374" t="str">
        <f>$B837*'PERCENTAGE SHARING'!G798</f>
        <v>#DIV/0!</v>
      </c>
      <c r="H837" s="374" t="str">
        <f>$B837*'PERCENTAGE SHARING'!H798</f>
        <v>#DIV/0!</v>
      </c>
      <c r="I837" s="374" t="str">
        <f>$B837*'PERCENTAGE SHARING'!I798</f>
        <v>#DIV/0!</v>
      </c>
      <c r="J837" s="374" t="str">
        <f>$B837*'PERCENTAGE SHARING'!J798</f>
        <v>#DIV/0!</v>
      </c>
      <c r="K837" s="374" t="str">
        <f>$B837*'PERCENTAGE SHARING'!K798</f>
        <v>#DIV/0!</v>
      </c>
      <c r="L837" s="374" t="str">
        <f>$B837*'PERCENTAGE SHARING'!L798</f>
        <v>#DIV/0!</v>
      </c>
      <c r="M837" s="374" t="str">
        <f>$B837*'PERCENTAGE SHARING'!M798</f>
        <v>#DIV/0!</v>
      </c>
      <c r="N837" s="374" t="str">
        <f>$B837*'PERCENTAGE SHARING'!N798</f>
        <v>#DIV/0!</v>
      </c>
      <c r="O837" s="375" t="str">
        <f>$B837*'PERCENTAGE SHARING'!O798</f>
        <v>#DIV/0!</v>
      </c>
      <c r="P837" s="375" t="str">
        <f>$B837*'PERCENTAGE SHARING'!P798</f>
        <v>#DIV/0!</v>
      </c>
      <c r="Q837" s="375" t="str">
        <f>$B837*'PERCENTAGE SHARING'!Q798</f>
        <v>#DIV/0!</v>
      </c>
      <c r="R837" s="375" t="str">
        <f>$B837*'PERCENTAGE SHARING'!R798</f>
        <v>#DIV/0!</v>
      </c>
      <c r="S837" s="134"/>
      <c r="T837" s="134"/>
      <c r="U837" s="134"/>
      <c r="V837" s="134"/>
      <c r="W837" s="134"/>
      <c r="X837" s="134"/>
      <c r="Y837" s="134"/>
    </row>
    <row r="838" ht="22.5" customHeight="1">
      <c r="A838" s="186" t="str">
        <f>'PROP DAILY PNL'!A1005</f>
        <v/>
      </c>
      <c r="B838" s="381"/>
      <c r="C838" s="374" t="str">
        <f>$B838*'PERCENTAGE SHARING'!C799</f>
        <v>#DIV/0!</v>
      </c>
      <c r="D838" s="374" t="str">
        <f>$B838*'PERCENTAGE SHARING'!D799</f>
        <v>#DIV/0!</v>
      </c>
      <c r="E838" s="374" t="str">
        <f>$B838*'PERCENTAGE SHARING'!E799</f>
        <v>#DIV/0!</v>
      </c>
      <c r="F838" s="374" t="str">
        <f>$B838*'PERCENTAGE SHARING'!F799</f>
        <v>#DIV/0!</v>
      </c>
      <c r="G838" s="374" t="str">
        <f>$B838*'PERCENTAGE SHARING'!G799</f>
        <v>#DIV/0!</v>
      </c>
      <c r="H838" s="374" t="str">
        <f>$B838*'PERCENTAGE SHARING'!H799</f>
        <v>#DIV/0!</v>
      </c>
      <c r="I838" s="374" t="str">
        <f>$B838*'PERCENTAGE SHARING'!I799</f>
        <v>#DIV/0!</v>
      </c>
      <c r="J838" s="374" t="str">
        <f>$B838*'PERCENTAGE SHARING'!J799</f>
        <v>#DIV/0!</v>
      </c>
      <c r="K838" s="374" t="str">
        <f>$B838*'PERCENTAGE SHARING'!K799</f>
        <v>#DIV/0!</v>
      </c>
      <c r="L838" s="374" t="str">
        <f>$B838*'PERCENTAGE SHARING'!L799</f>
        <v>#DIV/0!</v>
      </c>
      <c r="M838" s="374" t="str">
        <f>$B838*'PERCENTAGE SHARING'!M799</f>
        <v>#DIV/0!</v>
      </c>
      <c r="N838" s="374" t="str">
        <f>$B838*'PERCENTAGE SHARING'!N799</f>
        <v>#DIV/0!</v>
      </c>
      <c r="O838" s="375" t="str">
        <f>$B838*'PERCENTAGE SHARING'!O799</f>
        <v>#DIV/0!</v>
      </c>
      <c r="P838" s="375" t="str">
        <f>$B838*'PERCENTAGE SHARING'!P799</f>
        <v>#DIV/0!</v>
      </c>
      <c r="Q838" s="375" t="str">
        <f>$B838*'PERCENTAGE SHARING'!Q799</f>
        <v>#DIV/0!</v>
      </c>
      <c r="R838" s="375" t="str">
        <f>$B838*'PERCENTAGE SHARING'!R799</f>
        <v>#DIV/0!</v>
      </c>
      <c r="S838" s="134"/>
      <c r="T838" s="134"/>
      <c r="U838" s="134"/>
      <c r="V838" s="134"/>
      <c r="W838" s="134"/>
      <c r="X838" s="134"/>
      <c r="Y838" s="134"/>
    </row>
    <row r="839" ht="22.5" customHeight="1">
      <c r="A839" s="186" t="str">
        <f>'PROP DAILY PNL'!A1006</f>
        <v/>
      </c>
      <c r="B839" s="381"/>
      <c r="C839" s="374" t="str">
        <f>$B839*'PERCENTAGE SHARING'!C800</f>
        <v>#DIV/0!</v>
      </c>
      <c r="D839" s="374" t="str">
        <f>$B839*'PERCENTAGE SHARING'!D800</f>
        <v>#DIV/0!</v>
      </c>
      <c r="E839" s="374" t="str">
        <f>$B839*'PERCENTAGE SHARING'!E800</f>
        <v>#DIV/0!</v>
      </c>
      <c r="F839" s="374" t="str">
        <f>$B839*'PERCENTAGE SHARING'!F800</f>
        <v>#DIV/0!</v>
      </c>
      <c r="G839" s="374" t="str">
        <f>$B839*'PERCENTAGE SHARING'!G800</f>
        <v>#DIV/0!</v>
      </c>
      <c r="H839" s="374" t="str">
        <f>$B839*'PERCENTAGE SHARING'!H800</f>
        <v>#DIV/0!</v>
      </c>
      <c r="I839" s="374" t="str">
        <f>$B839*'PERCENTAGE SHARING'!I800</f>
        <v>#DIV/0!</v>
      </c>
      <c r="J839" s="374" t="str">
        <f>$B839*'PERCENTAGE SHARING'!J800</f>
        <v>#DIV/0!</v>
      </c>
      <c r="K839" s="374" t="str">
        <f>$B839*'PERCENTAGE SHARING'!K800</f>
        <v>#DIV/0!</v>
      </c>
      <c r="L839" s="374" t="str">
        <f>$B839*'PERCENTAGE SHARING'!L800</f>
        <v>#DIV/0!</v>
      </c>
      <c r="M839" s="374" t="str">
        <f>$B839*'PERCENTAGE SHARING'!M800</f>
        <v>#DIV/0!</v>
      </c>
      <c r="N839" s="374" t="str">
        <f>$B839*'PERCENTAGE SHARING'!N800</f>
        <v>#DIV/0!</v>
      </c>
      <c r="O839" s="375" t="str">
        <f>$B839*'PERCENTAGE SHARING'!O800</f>
        <v>#DIV/0!</v>
      </c>
      <c r="P839" s="375" t="str">
        <f>$B839*'PERCENTAGE SHARING'!P800</f>
        <v>#DIV/0!</v>
      </c>
      <c r="Q839" s="375" t="str">
        <f>$B839*'PERCENTAGE SHARING'!Q800</f>
        <v>#DIV/0!</v>
      </c>
      <c r="R839" s="375" t="str">
        <f>$B839*'PERCENTAGE SHARING'!R800</f>
        <v>#DIV/0!</v>
      </c>
      <c r="S839" s="134"/>
      <c r="T839" s="134"/>
      <c r="U839" s="134"/>
      <c r="V839" s="134"/>
      <c r="W839" s="134"/>
      <c r="X839" s="134"/>
      <c r="Y839" s="134"/>
    </row>
    <row r="840" ht="22.5" customHeight="1">
      <c r="A840" s="186" t="str">
        <f>'PROP DAILY PNL'!A1007</f>
        <v/>
      </c>
      <c r="B840" s="381"/>
      <c r="C840" s="374" t="str">
        <f>$B840*'PERCENTAGE SHARING'!C801</f>
        <v>#DIV/0!</v>
      </c>
      <c r="D840" s="374" t="str">
        <f>$B840*'PERCENTAGE SHARING'!D801</f>
        <v>#DIV/0!</v>
      </c>
      <c r="E840" s="374" t="str">
        <f>$B840*'PERCENTAGE SHARING'!E801</f>
        <v>#DIV/0!</v>
      </c>
      <c r="F840" s="374" t="str">
        <f>$B840*'PERCENTAGE SHARING'!F801</f>
        <v>#DIV/0!</v>
      </c>
      <c r="G840" s="374" t="str">
        <f>$B840*'PERCENTAGE SHARING'!G801</f>
        <v>#DIV/0!</v>
      </c>
      <c r="H840" s="374" t="str">
        <f>$B840*'PERCENTAGE SHARING'!H801</f>
        <v>#DIV/0!</v>
      </c>
      <c r="I840" s="374" t="str">
        <f>$B840*'PERCENTAGE SHARING'!I801</f>
        <v>#DIV/0!</v>
      </c>
      <c r="J840" s="374" t="str">
        <f>$B840*'PERCENTAGE SHARING'!J801</f>
        <v>#DIV/0!</v>
      </c>
      <c r="K840" s="374" t="str">
        <f>$B840*'PERCENTAGE SHARING'!K801</f>
        <v>#DIV/0!</v>
      </c>
      <c r="L840" s="374" t="str">
        <f>$B840*'PERCENTAGE SHARING'!L801</f>
        <v>#DIV/0!</v>
      </c>
      <c r="M840" s="374" t="str">
        <f>$B840*'PERCENTAGE SHARING'!M801</f>
        <v>#DIV/0!</v>
      </c>
      <c r="N840" s="374" t="str">
        <f>$B840*'PERCENTAGE SHARING'!N801</f>
        <v>#DIV/0!</v>
      </c>
      <c r="O840" s="375" t="str">
        <f>$B840*'PERCENTAGE SHARING'!O801</f>
        <v>#DIV/0!</v>
      </c>
      <c r="P840" s="375" t="str">
        <f>$B840*'PERCENTAGE SHARING'!P801</f>
        <v>#DIV/0!</v>
      </c>
      <c r="Q840" s="375" t="str">
        <f>$B840*'PERCENTAGE SHARING'!Q801</f>
        <v>#DIV/0!</v>
      </c>
      <c r="R840" s="375" t="str">
        <f>$B840*'PERCENTAGE SHARING'!R801</f>
        <v>#DIV/0!</v>
      </c>
      <c r="S840" s="134"/>
      <c r="T840" s="134"/>
      <c r="U840" s="134"/>
      <c r="V840" s="134"/>
      <c r="W840" s="134"/>
      <c r="X840" s="134"/>
      <c r="Y840" s="134"/>
    </row>
    <row r="841" ht="22.5" customHeight="1">
      <c r="A841" s="186" t="str">
        <f>'PROP DAILY PNL'!A1008</f>
        <v/>
      </c>
      <c r="B841" s="381"/>
      <c r="C841" s="374" t="str">
        <f>$B841*'PERCENTAGE SHARING'!C802</f>
        <v>#DIV/0!</v>
      </c>
      <c r="D841" s="374" t="str">
        <f>$B841*'PERCENTAGE SHARING'!D802</f>
        <v>#DIV/0!</v>
      </c>
      <c r="E841" s="374" t="str">
        <f>$B841*'PERCENTAGE SHARING'!E802</f>
        <v>#DIV/0!</v>
      </c>
      <c r="F841" s="374" t="str">
        <f>$B841*'PERCENTAGE SHARING'!F802</f>
        <v>#DIV/0!</v>
      </c>
      <c r="G841" s="374" t="str">
        <f>$B841*'PERCENTAGE SHARING'!G802</f>
        <v>#DIV/0!</v>
      </c>
      <c r="H841" s="374" t="str">
        <f>$B841*'PERCENTAGE SHARING'!H802</f>
        <v>#DIV/0!</v>
      </c>
      <c r="I841" s="374" t="str">
        <f>$B841*'PERCENTAGE SHARING'!I802</f>
        <v>#DIV/0!</v>
      </c>
      <c r="J841" s="374" t="str">
        <f>$B841*'PERCENTAGE SHARING'!J802</f>
        <v>#DIV/0!</v>
      </c>
      <c r="K841" s="374" t="str">
        <f>$B841*'PERCENTAGE SHARING'!K802</f>
        <v>#DIV/0!</v>
      </c>
      <c r="L841" s="374" t="str">
        <f>$B841*'PERCENTAGE SHARING'!L802</f>
        <v>#DIV/0!</v>
      </c>
      <c r="M841" s="374" t="str">
        <f>$B841*'PERCENTAGE SHARING'!M802</f>
        <v>#DIV/0!</v>
      </c>
      <c r="N841" s="374" t="str">
        <f>$B841*'PERCENTAGE SHARING'!N802</f>
        <v>#DIV/0!</v>
      </c>
      <c r="O841" s="375" t="str">
        <f>$B841*'PERCENTAGE SHARING'!O802</f>
        <v>#DIV/0!</v>
      </c>
      <c r="P841" s="375" t="str">
        <f>$B841*'PERCENTAGE SHARING'!P802</f>
        <v>#DIV/0!</v>
      </c>
      <c r="Q841" s="375" t="str">
        <f>$B841*'PERCENTAGE SHARING'!Q802</f>
        <v>#DIV/0!</v>
      </c>
      <c r="R841" s="375" t="str">
        <f>$B841*'PERCENTAGE SHARING'!R802</f>
        <v>#DIV/0!</v>
      </c>
      <c r="S841" s="134"/>
      <c r="T841" s="134"/>
      <c r="U841" s="134"/>
      <c r="V841" s="134"/>
      <c r="W841" s="134"/>
      <c r="X841" s="134"/>
      <c r="Y841" s="134"/>
    </row>
    <row r="842" ht="22.5" customHeight="1">
      <c r="A842" s="186" t="str">
        <f>'PROP DAILY PNL'!A1009</f>
        <v/>
      </c>
      <c r="B842" s="381"/>
      <c r="C842" s="374" t="str">
        <f>$B842*'PERCENTAGE SHARING'!C803</f>
        <v>#DIV/0!</v>
      </c>
      <c r="D842" s="374" t="str">
        <f>$B842*'PERCENTAGE SHARING'!D803</f>
        <v>#DIV/0!</v>
      </c>
      <c r="E842" s="374" t="str">
        <f>$B842*'PERCENTAGE SHARING'!E803</f>
        <v>#DIV/0!</v>
      </c>
      <c r="F842" s="374" t="str">
        <f>$B842*'PERCENTAGE SHARING'!F803</f>
        <v>#DIV/0!</v>
      </c>
      <c r="G842" s="374" t="str">
        <f>$B842*'PERCENTAGE SHARING'!G803</f>
        <v>#DIV/0!</v>
      </c>
      <c r="H842" s="374" t="str">
        <f>$B842*'PERCENTAGE SHARING'!H803</f>
        <v>#DIV/0!</v>
      </c>
      <c r="I842" s="374" t="str">
        <f>$B842*'PERCENTAGE SHARING'!I803</f>
        <v>#DIV/0!</v>
      </c>
      <c r="J842" s="374" t="str">
        <f>$B842*'PERCENTAGE SHARING'!J803</f>
        <v>#DIV/0!</v>
      </c>
      <c r="K842" s="374" t="str">
        <f>$B842*'PERCENTAGE SHARING'!K803</f>
        <v>#DIV/0!</v>
      </c>
      <c r="L842" s="374" t="str">
        <f>$B842*'PERCENTAGE SHARING'!L803</f>
        <v>#DIV/0!</v>
      </c>
      <c r="M842" s="374" t="str">
        <f>$B842*'PERCENTAGE SHARING'!M803</f>
        <v>#DIV/0!</v>
      </c>
      <c r="N842" s="374" t="str">
        <f>$B842*'PERCENTAGE SHARING'!N803</f>
        <v>#DIV/0!</v>
      </c>
      <c r="O842" s="375" t="str">
        <f>$B842*'PERCENTAGE SHARING'!O803</f>
        <v>#DIV/0!</v>
      </c>
      <c r="P842" s="375" t="str">
        <f>$B842*'PERCENTAGE SHARING'!P803</f>
        <v>#DIV/0!</v>
      </c>
      <c r="Q842" s="375" t="str">
        <f>$B842*'PERCENTAGE SHARING'!Q803</f>
        <v>#DIV/0!</v>
      </c>
      <c r="R842" s="375" t="str">
        <f>$B842*'PERCENTAGE SHARING'!R803</f>
        <v>#DIV/0!</v>
      </c>
      <c r="S842" s="134"/>
      <c r="T842" s="134"/>
      <c r="U842" s="134"/>
      <c r="V842" s="134"/>
      <c r="W842" s="134"/>
      <c r="X842" s="134"/>
      <c r="Y842" s="134"/>
    </row>
    <row r="843" ht="22.5" customHeight="1">
      <c r="A843" s="186" t="str">
        <f>'PROP DAILY PNL'!A1010</f>
        <v/>
      </c>
      <c r="B843" s="381"/>
      <c r="C843" s="374" t="str">
        <f>$B843*'PERCENTAGE SHARING'!C804</f>
        <v>#DIV/0!</v>
      </c>
      <c r="D843" s="374" t="str">
        <f>$B843*'PERCENTAGE SHARING'!D804</f>
        <v>#DIV/0!</v>
      </c>
      <c r="E843" s="374" t="str">
        <f>$B843*'PERCENTAGE SHARING'!E804</f>
        <v>#DIV/0!</v>
      </c>
      <c r="F843" s="374" t="str">
        <f>$B843*'PERCENTAGE SHARING'!F804</f>
        <v>#DIV/0!</v>
      </c>
      <c r="G843" s="374" t="str">
        <f>$B843*'PERCENTAGE SHARING'!G804</f>
        <v>#DIV/0!</v>
      </c>
      <c r="H843" s="374" t="str">
        <f>$B843*'PERCENTAGE SHARING'!H804</f>
        <v>#DIV/0!</v>
      </c>
      <c r="I843" s="374" t="str">
        <f>$B843*'PERCENTAGE SHARING'!I804</f>
        <v>#DIV/0!</v>
      </c>
      <c r="J843" s="374" t="str">
        <f>$B843*'PERCENTAGE SHARING'!J804</f>
        <v>#DIV/0!</v>
      </c>
      <c r="K843" s="374" t="str">
        <f>$B843*'PERCENTAGE SHARING'!K804</f>
        <v>#DIV/0!</v>
      </c>
      <c r="L843" s="374" t="str">
        <f>$B843*'PERCENTAGE SHARING'!L804</f>
        <v>#DIV/0!</v>
      </c>
      <c r="M843" s="374" t="str">
        <f>$B843*'PERCENTAGE SHARING'!M804</f>
        <v>#DIV/0!</v>
      </c>
      <c r="N843" s="374" t="str">
        <f>$B843*'PERCENTAGE SHARING'!N804</f>
        <v>#DIV/0!</v>
      </c>
      <c r="O843" s="375" t="str">
        <f>$B843*'PERCENTAGE SHARING'!O804</f>
        <v>#DIV/0!</v>
      </c>
      <c r="P843" s="375" t="str">
        <f>$B843*'PERCENTAGE SHARING'!P804</f>
        <v>#DIV/0!</v>
      </c>
      <c r="Q843" s="375" t="str">
        <f>$B843*'PERCENTAGE SHARING'!Q804</f>
        <v>#DIV/0!</v>
      </c>
      <c r="R843" s="375" t="str">
        <f>$B843*'PERCENTAGE SHARING'!R804</f>
        <v>#DIV/0!</v>
      </c>
      <c r="S843" s="134"/>
      <c r="T843" s="134"/>
      <c r="U843" s="134"/>
      <c r="V843" s="134"/>
      <c r="W843" s="134"/>
      <c r="X843" s="134"/>
      <c r="Y843" s="134"/>
    </row>
    <row r="844" ht="22.5" customHeight="1">
      <c r="A844" s="186" t="str">
        <f>'PROP DAILY PNL'!A1011</f>
        <v/>
      </c>
      <c r="B844" s="381"/>
      <c r="C844" s="374" t="str">
        <f>$B844*'PERCENTAGE SHARING'!C805</f>
        <v>#DIV/0!</v>
      </c>
      <c r="D844" s="374" t="str">
        <f>$B844*'PERCENTAGE SHARING'!D805</f>
        <v>#DIV/0!</v>
      </c>
      <c r="E844" s="374" t="str">
        <f>$B844*'PERCENTAGE SHARING'!E805</f>
        <v>#DIV/0!</v>
      </c>
      <c r="F844" s="374" t="str">
        <f>$B844*'PERCENTAGE SHARING'!F805</f>
        <v>#DIV/0!</v>
      </c>
      <c r="G844" s="374" t="str">
        <f>$B844*'PERCENTAGE SHARING'!G805</f>
        <v>#DIV/0!</v>
      </c>
      <c r="H844" s="374" t="str">
        <f>$B844*'PERCENTAGE SHARING'!H805</f>
        <v>#DIV/0!</v>
      </c>
      <c r="I844" s="374" t="str">
        <f>$B844*'PERCENTAGE SHARING'!I805</f>
        <v>#DIV/0!</v>
      </c>
      <c r="J844" s="374" t="str">
        <f>$B844*'PERCENTAGE SHARING'!J805</f>
        <v>#DIV/0!</v>
      </c>
      <c r="K844" s="374" t="str">
        <f>$B844*'PERCENTAGE SHARING'!K805</f>
        <v>#DIV/0!</v>
      </c>
      <c r="L844" s="374" t="str">
        <f>$B844*'PERCENTAGE SHARING'!L805</f>
        <v>#DIV/0!</v>
      </c>
      <c r="M844" s="374" t="str">
        <f>$B844*'PERCENTAGE SHARING'!M805</f>
        <v>#DIV/0!</v>
      </c>
      <c r="N844" s="374" t="str">
        <f>$B844*'PERCENTAGE SHARING'!N805</f>
        <v>#DIV/0!</v>
      </c>
      <c r="O844" s="375" t="str">
        <f>$B844*'PERCENTAGE SHARING'!O805</f>
        <v>#DIV/0!</v>
      </c>
      <c r="P844" s="375" t="str">
        <f>$B844*'PERCENTAGE SHARING'!P805</f>
        <v>#DIV/0!</v>
      </c>
      <c r="Q844" s="375" t="str">
        <f>$B844*'PERCENTAGE SHARING'!Q805</f>
        <v>#DIV/0!</v>
      </c>
      <c r="R844" s="375" t="str">
        <f>$B844*'PERCENTAGE SHARING'!R805</f>
        <v>#DIV/0!</v>
      </c>
      <c r="S844" s="134"/>
      <c r="T844" s="134"/>
      <c r="U844" s="134"/>
      <c r="V844" s="134"/>
      <c r="W844" s="134"/>
      <c r="X844" s="134"/>
      <c r="Y844" s="134"/>
    </row>
    <row r="845" ht="22.5" customHeight="1">
      <c r="A845" s="186" t="str">
        <f>'PROP DAILY PNL'!A1012</f>
        <v/>
      </c>
      <c r="B845" s="381"/>
      <c r="C845" s="374" t="str">
        <f>$B845*'PERCENTAGE SHARING'!C806</f>
        <v>#DIV/0!</v>
      </c>
      <c r="D845" s="374" t="str">
        <f>$B845*'PERCENTAGE SHARING'!D806</f>
        <v>#DIV/0!</v>
      </c>
      <c r="E845" s="374" t="str">
        <f>$B845*'PERCENTAGE SHARING'!E806</f>
        <v>#DIV/0!</v>
      </c>
      <c r="F845" s="374" t="str">
        <f>$B845*'PERCENTAGE SHARING'!F806</f>
        <v>#DIV/0!</v>
      </c>
      <c r="G845" s="374" t="str">
        <f>$B845*'PERCENTAGE SHARING'!G806</f>
        <v>#DIV/0!</v>
      </c>
      <c r="H845" s="374" t="str">
        <f>$B845*'PERCENTAGE SHARING'!H806</f>
        <v>#DIV/0!</v>
      </c>
      <c r="I845" s="374" t="str">
        <f>$B845*'PERCENTAGE SHARING'!I806</f>
        <v>#DIV/0!</v>
      </c>
      <c r="J845" s="374" t="str">
        <f>$B845*'PERCENTAGE SHARING'!J806</f>
        <v>#DIV/0!</v>
      </c>
      <c r="K845" s="374" t="str">
        <f>$B845*'PERCENTAGE SHARING'!K806</f>
        <v>#DIV/0!</v>
      </c>
      <c r="L845" s="374" t="str">
        <f>$B845*'PERCENTAGE SHARING'!L806</f>
        <v>#DIV/0!</v>
      </c>
      <c r="M845" s="374" t="str">
        <f>$B845*'PERCENTAGE SHARING'!M806</f>
        <v>#DIV/0!</v>
      </c>
      <c r="N845" s="374" t="str">
        <f>$B845*'PERCENTAGE SHARING'!N806</f>
        <v>#DIV/0!</v>
      </c>
      <c r="O845" s="375" t="str">
        <f>$B845*'PERCENTAGE SHARING'!O806</f>
        <v>#DIV/0!</v>
      </c>
      <c r="P845" s="375" t="str">
        <f>$B845*'PERCENTAGE SHARING'!P806</f>
        <v>#DIV/0!</v>
      </c>
      <c r="Q845" s="375" t="str">
        <f>$B845*'PERCENTAGE SHARING'!Q806</f>
        <v>#DIV/0!</v>
      </c>
      <c r="R845" s="375" t="str">
        <f>$B845*'PERCENTAGE SHARING'!R806</f>
        <v>#DIV/0!</v>
      </c>
      <c r="S845" s="134"/>
      <c r="T845" s="134"/>
      <c r="U845" s="134"/>
      <c r="V845" s="134"/>
      <c r="W845" s="134"/>
      <c r="X845" s="134"/>
      <c r="Y845" s="134"/>
    </row>
    <row r="846" ht="22.5" customHeight="1">
      <c r="A846" s="186" t="str">
        <f>'PROP DAILY PNL'!A1013</f>
        <v/>
      </c>
      <c r="B846" s="381"/>
      <c r="C846" s="374" t="str">
        <f>$B846*'PERCENTAGE SHARING'!C807</f>
        <v>#DIV/0!</v>
      </c>
      <c r="D846" s="374" t="str">
        <f>$B846*'PERCENTAGE SHARING'!D807</f>
        <v>#DIV/0!</v>
      </c>
      <c r="E846" s="374" t="str">
        <f>$B846*'PERCENTAGE SHARING'!E807</f>
        <v>#DIV/0!</v>
      </c>
      <c r="F846" s="374" t="str">
        <f>$B846*'PERCENTAGE SHARING'!F807</f>
        <v>#DIV/0!</v>
      </c>
      <c r="G846" s="374" t="str">
        <f>$B846*'PERCENTAGE SHARING'!G807</f>
        <v>#DIV/0!</v>
      </c>
      <c r="H846" s="374" t="str">
        <f>$B846*'PERCENTAGE SHARING'!H807</f>
        <v>#DIV/0!</v>
      </c>
      <c r="I846" s="374" t="str">
        <f>$B846*'PERCENTAGE SHARING'!I807</f>
        <v>#DIV/0!</v>
      </c>
      <c r="J846" s="374" t="str">
        <f>$B846*'PERCENTAGE SHARING'!J807</f>
        <v>#DIV/0!</v>
      </c>
      <c r="K846" s="374" t="str">
        <f>$B846*'PERCENTAGE SHARING'!K807</f>
        <v>#DIV/0!</v>
      </c>
      <c r="L846" s="374" t="str">
        <f>$B846*'PERCENTAGE SHARING'!L807</f>
        <v>#DIV/0!</v>
      </c>
      <c r="M846" s="374" t="str">
        <f>$B846*'PERCENTAGE SHARING'!M807</f>
        <v>#DIV/0!</v>
      </c>
      <c r="N846" s="374" t="str">
        <f>$B846*'PERCENTAGE SHARING'!N807</f>
        <v>#DIV/0!</v>
      </c>
      <c r="O846" s="375" t="str">
        <f>$B846*'PERCENTAGE SHARING'!O807</f>
        <v>#DIV/0!</v>
      </c>
      <c r="P846" s="375" t="str">
        <f>$B846*'PERCENTAGE SHARING'!P807</f>
        <v>#DIV/0!</v>
      </c>
      <c r="Q846" s="375" t="str">
        <f>$B846*'PERCENTAGE SHARING'!Q807</f>
        <v>#DIV/0!</v>
      </c>
      <c r="R846" s="375" t="str">
        <f>$B846*'PERCENTAGE SHARING'!R807</f>
        <v>#DIV/0!</v>
      </c>
      <c r="S846" s="134"/>
      <c r="T846" s="134"/>
      <c r="U846" s="134"/>
      <c r="V846" s="134"/>
      <c r="W846" s="134"/>
      <c r="X846" s="134"/>
      <c r="Y846" s="134"/>
    </row>
    <row r="847" ht="22.5" customHeight="1">
      <c r="A847" s="186" t="str">
        <f>'PROP DAILY PNL'!A1014</f>
        <v/>
      </c>
      <c r="B847" s="381"/>
      <c r="C847" s="374" t="str">
        <f>$B847*'PERCENTAGE SHARING'!C808</f>
        <v>#DIV/0!</v>
      </c>
      <c r="D847" s="374" t="str">
        <f>$B847*'PERCENTAGE SHARING'!D808</f>
        <v>#DIV/0!</v>
      </c>
      <c r="E847" s="374" t="str">
        <f>$B847*'PERCENTAGE SHARING'!E808</f>
        <v>#DIV/0!</v>
      </c>
      <c r="F847" s="374" t="str">
        <f>$B847*'PERCENTAGE SHARING'!F808</f>
        <v>#DIV/0!</v>
      </c>
      <c r="G847" s="374" t="str">
        <f>$B847*'PERCENTAGE SHARING'!G808</f>
        <v>#DIV/0!</v>
      </c>
      <c r="H847" s="374" t="str">
        <f>$B847*'PERCENTAGE SHARING'!H808</f>
        <v>#DIV/0!</v>
      </c>
      <c r="I847" s="374" t="str">
        <f>$B847*'PERCENTAGE SHARING'!I808</f>
        <v>#DIV/0!</v>
      </c>
      <c r="J847" s="374" t="str">
        <f>$B847*'PERCENTAGE SHARING'!J808</f>
        <v>#DIV/0!</v>
      </c>
      <c r="K847" s="374" t="str">
        <f>$B847*'PERCENTAGE SHARING'!K808</f>
        <v>#DIV/0!</v>
      </c>
      <c r="L847" s="374" t="str">
        <f>$B847*'PERCENTAGE SHARING'!L808</f>
        <v>#DIV/0!</v>
      </c>
      <c r="M847" s="374" t="str">
        <f>$B847*'PERCENTAGE SHARING'!M808</f>
        <v>#DIV/0!</v>
      </c>
      <c r="N847" s="374" t="str">
        <f>$B847*'PERCENTAGE SHARING'!N808</f>
        <v>#DIV/0!</v>
      </c>
      <c r="O847" s="375" t="str">
        <f>$B847*'PERCENTAGE SHARING'!O808</f>
        <v>#DIV/0!</v>
      </c>
      <c r="P847" s="375" t="str">
        <f>$B847*'PERCENTAGE SHARING'!P808</f>
        <v>#DIV/0!</v>
      </c>
      <c r="Q847" s="375" t="str">
        <f>$B847*'PERCENTAGE SHARING'!Q808</f>
        <v>#DIV/0!</v>
      </c>
      <c r="R847" s="375" t="str">
        <f>$B847*'PERCENTAGE SHARING'!R808</f>
        <v>#DIV/0!</v>
      </c>
      <c r="S847" s="134"/>
      <c r="T847" s="134"/>
      <c r="U847" s="134"/>
      <c r="V847" s="134"/>
      <c r="W847" s="134"/>
      <c r="X847" s="134"/>
      <c r="Y847" s="134"/>
    </row>
    <row r="848" ht="22.5" customHeight="1">
      <c r="A848" s="186" t="str">
        <f>'PROP DAILY PNL'!A1015</f>
        <v/>
      </c>
      <c r="B848" s="381"/>
      <c r="C848" s="374" t="str">
        <f>$B848*'PERCENTAGE SHARING'!C809</f>
        <v>#DIV/0!</v>
      </c>
      <c r="D848" s="374" t="str">
        <f>$B848*'PERCENTAGE SHARING'!D809</f>
        <v>#DIV/0!</v>
      </c>
      <c r="E848" s="374" t="str">
        <f>$B848*'PERCENTAGE SHARING'!E809</f>
        <v>#DIV/0!</v>
      </c>
      <c r="F848" s="374" t="str">
        <f>$B848*'PERCENTAGE SHARING'!F809</f>
        <v>#DIV/0!</v>
      </c>
      <c r="G848" s="374" t="str">
        <f>$B848*'PERCENTAGE SHARING'!G809</f>
        <v>#DIV/0!</v>
      </c>
      <c r="H848" s="374" t="str">
        <f>$B848*'PERCENTAGE SHARING'!H809</f>
        <v>#DIV/0!</v>
      </c>
      <c r="I848" s="374" t="str">
        <f>$B848*'PERCENTAGE SHARING'!I809</f>
        <v>#DIV/0!</v>
      </c>
      <c r="J848" s="374" t="str">
        <f>$B848*'PERCENTAGE SHARING'!J809</f>
        <v>#DIV/0!</v>
      </c>
      <c r="K848" s="374" t="str">
        <f>$B848*'PERCENTAGE SHARING'!K809</f>
        <v>#DIV/0!</v>
      </c>
      <c r="L848" s="374" t="str">
        <f>$B848*'PERCENTAGE SHARING'!L809</f>
        <v>#DIV/0!</v>
      </c>
      <c r="M848" s="374" t="str">
        <f>$B848*'PERCENTAGE SHARING'!M809</f>
        <v>#DIV/0!</v>
      </c>
      <c r="N848" s="374" t="str">
        <f>$B848*'PERCENTAGE SHARING'!N809</f>
        <v>#DIV/0!</v>
      </c>
      <c r="O848" s="375" t="str">
        <f>$B848*'PERCENTAGE SHARING'!O809</f>
        <v>#DIV/0!</v>
      </c>
      <c r="P848" s="375" t="str">
        <f>$B848*'PERCENTAGE SHARING'!P809</f>
        <v>#DIV/0!</v>
      </c>
      <c r="Q848" s="375" t="str">
        <f>$B848*'PERCENTAGE SHARING'!Q809</f>
        <v>#DIV/0!</v>
      </c>
      <c r="R848" s="375" t="str">
        <f>$B848*'PERCENTAGE SHARING'!R809</f>
        <v>#DIV/0!</v>
      </c>
      <c r="S848" s="134"/>
      <c r="T848" s="134"/>
      <c r="U848" s="134"/>
      <c r="V848" s="134"/>
      <c r="W848" s="134"/>
      <c r="X848" s="134"/>
      <c r="Y848" s="134"/>
    </row>
    <row r="849" ht="22.5" customHeight="1">
      <c r="A849" s="186" t="str">
        <f>'PROP DAILY PNL'!A1016</f>
        <v/>
      </c>
      <c r="B849" s="381"/>
      <c r="C849" s="374" t="str">
        <f>$B849*'PERCENTAGE SHARING'!C810</f>
        <v>#DIV/0!</v>
      </c>
      <c r="D849" s="374" t="str">
        <f>$B849*'PERCENTAGE SHARING'!D810</f>
        <v>#DIV/0!</v>
      </c>
      <c r="E849" s="374" t="str">
        <f>$B849*'PERCENTAGE SHARING'!E810</f>
        <v>#DIV/0!</v>
      </c>
      <c r="F849" s="374" t="str">
        <f>$B849*'PERCENTAGE SHARING'!F810</f>
        <v>#DIV/0!</v>
      </c>
      <c r="G849" s="374" t="str">
        <f>$B849*'PERCENTAGE SHARING'!G810</f>
        <v>#DIV/0!</v>
      </c>
      <c r="H849" s="374" t="str">
        <f>$B849*'PERCENTAGE SHARING'!H810</f>
        <v>#DIV/0!</v>
      </c>
      <c r="I849" s="374" t="str">
        <f>$B849*'PERCENTAGE SHARING'!I810</f>
        <v>#DIV/0!</v>
      </c>
      <c r="J849" s="374" t="str">
        <f>$B849*'PERCENTAGE SHARING'!J810</f>
        <v>#DIV/0!</v>
      </c>
      <c r="K849" s="374" t="str">
        <f>$B849*'PERCENTAGE SHARING'!K810</f>
        <v>#DIV/0!</v>
      </c>
      <c r="L849" s="374" t="str">
        <f>$B849*'PERCENTAGE SHARING'!L810</f>
        <v>#DIV/0!</v>
      </c>
      <c r="M849" s="374" t="str">
        <f>$B849*'PERCENTAGE SHARING'!M810</f>
        <v>#DIV/0!</v>
      </c>
      <c r="N849" s="374" t="str">
        <f>$B849*'PERCENTAGE SHARING'!N810</f>
        <v>#DIV/0!</v>
      </c>
      <c r="O849" s="375" t="str">
        <f>$B849*'PERCENTAGE SHARING'!O810</f>
        <v>#DIV/0!</v>
      </c>
      <c r="P849" s="375" t="str">
        <f>$B849*'PERCENTAGE SHARING'!P810</f>
        <v>#DIV/0!</v>
      </c>
      <c r="Q849" s="375" t="str">
        <f>$B849*'PERCENTAGE SHARING'!Q810</f>
        <v>#DIV/0!</v>
      </c>
      <c r="R849" s="375" t="str">
        <f>$B849*'PERCENTAGE SHARING'!R810</f>
        <v>#DIV/0!</v>
      </c>
      <c r="S849" s="134"/>
      <c r="T849" s="134"/>
      <c r="U849" s="134"/>
      <c r="V849" s="134"/>
      <c r="W849" s="134"/>
      <c r="X849" s="134"/>
      <c r="Y849" s="134"/>
    </row>
    <row r="850" ht="22.5" customHeight="1">
      <c r="A850" s="186" t="str">
        <f>'PROP DAILY PNL'!A1017</f>
        <v/>
      </c>
      <c r="B850" s="381"/>
      <c r="C850" s="374" t="str">
        <f>$B850*'PERCENTAGE SHARING'!C811</f>
        <v>#DIV/0!</v>
      </c>
      <c r="D850" s="374" t="str">
        <f>$B850*'PERCENTAGE SHARING'!D811</f>
        <v>#DIV/0!</v>
      </c>
      <c r="E850" s="374" t="str">
        <f>$B850*'PERCENTAGE SHARING'!E811</f>
        <v>#DIV/0!</v>
      </c>
      <c r="F850" s="374" t="str">
        <f>$B850*'PERCENTAGE SHARING'!F811</f>
        <v>#DIV/0!</v>
      </c>
      <c r="G850" s="374" t="str">
        <f>$B850*'PERCENTAGE SHARING'!G811</f>
        <v>#DIV/0!</v>
      </c>
      <c r="H850" s="374" t="str">
        <f>$B850*'PERCENTAGE SHARING'!H811</f>
        <v>#DIV/0!</v>
      </c>
      <c r="I850" s="374" t="str">
        <f>$B850*'PERCENTAGE SHARING'!I811</f>
        <v>#DIV/0!</v>
      </c>
      <c r="J850" s="374" t="str">
        <f>$B850*'PERCENTAGE SHARING'!J811</f>
        <v>#DIV/0!</v>
      </c>
      <c r="K850" s="374" t="str">
        <f>$B850*'PERCENTAGE SHARING'!K811</f>
        <v>#DIV/0!</v>
      </c>
      <c r="L850" s="374" t="str">
        <f>$B850*'PERCENTAGE SHARING'!L811</f>
        <v>#DIV/0!</v>
      </c>
      <c r="M850" s="374" t="str">
        <f>$B850*'PERCENTAGE SHARING'!M811</f>
        <v>#DIV/0!</v>
      </c>
      <c r="N850" s="374" t="str">
        <f>$B850*'PERCENTAGE SHARING'!N811</f>
        <v>#DIV/0!</v>
      </c>
      <c r="O850" s="375" t="str">
        <f>$B850*'PERCENTAGE SHARING'!O811</f>
        <v>#DIV/0!</v>
      </c>
      <c r="P850" s="375" t="str">
        <f>$B850*'PERCENTAGE SHARING'!P811</f>
        <v>#DIV/0!</v>
      </c>
      <c r="Q850" s="375" t="str">
        <f>$B850*'PERCENTAGE SHARING'!Q811</f>
        <v>#DIV/0!</v>
      </c>
      <c r="R850" s="375" t="str">
        <f>$B850*'PERCENTAGE SHARING'!R811</f>
        <v>#DIV/0!</v>
      </c>
      <c r="S850" s="134"/>
      <c r="T850" s="134"/>
      <c r="U850" s="134"/>
      <c r="V850" s="134"/>
      <c r="W850" s="134"/>
      <c r="X850" s="134"/>
      <c r="Y850" s="134"/>
    </row>
    <row r="851" ht="22.5" customHeight="1">
      <c r="A851" s="186" t="str">
        <f>'PROP DAILY PNL'!A1018</f>
        <v/>
      </c>
      <c r="B851" s="381"/>
      <c r="C851" s="374" t="str">
        <f>$B851*'PERCENTAGE SHARING'!C812</f>
        <v>#DIV/0!</v>
      </c>
      <c r="D851" s="374" t="str">
        <f>$B851*'PERCENTAGE SHARING'!D812</f>
        <v>#DIV/0!</v>
      </c>
      <c r="E851" s="374" t="str">
        <f>$B851*'PERCENTAGE SHARING'!E812</f>
        <v>#DIV/0!</v>
      </c>
      <c r="F851" s="374" t="str">
        <f>$B851*'PERCENTAGE SHARING'!F812</f>
        <v>#DIV/0!</v>
      </c>
      <c r="G851" s="374" t="str">
        <f>$B851*'PERCENTAGE SHARING'!G812</f>
        <v>#DIV/0!</v>
      </c>
      <c r="H851" s="374" t="str">
        <f>$B851*'PERCENTAGE SHARING'!H812</f>
        <v>#DIV/0!</v>
      </c>
      <c r="I851" s="374" t="str">
        <f>$B851*'PERCENTAGE SHARING'!I812</f>
        <v>#DIV/0!</v>
      </c>
      <c r="J851" s="374" t="str">
        <f>$B851*'PERCENTAGE SHARING'!J812</f>
        <v>#DIV/0!</v>
      </c>
      <c r="K851" s="374" t="str">
        <f>$B851*'PERCENTAGE SHARING'!K812</f>
        <v>#DIV/0!</v>
      </c>
      <c r="L851" s="374" t="str">
        <f>$B851*'PERCENTAGE SHARING'!L812</f>
        <v>#DIV/0!</v>
      </c>
      <c r="M851" s="374" t="str">
        <f>$B851*'PERCENTAGE SHARING'!M812</f>
        <v>#DIV/0!</v>
      </c>
      <c r="N851" s="374" t="str">
        <f>$B851*'PERCENTAGE SHARING'!N812</f>
        <v>#DIV/0!</v>
      </c>
      <c r="O851" s="375" t="str">
        <f>$B851*'PERCENTAGE SHARING'!O812</f>
        <v>#DIV/0!</v>
      </c>
      <c r="P851" s="375" t="str">
        <f>$B851*'PERCENTAGE SHARING'!P812</f>
        <v>#DIV/0!</v>
      </c>
      <c r="Q851" s="375" t="str">
        <f>$B851*'PERCENTAGE SHARING'!Q812</f>
        <v>#DIV/0!</v>
      </c>
      <c r="R851" s="375" t="str">
        <f>$B851*'PERCENTAGE SHARING'!R812</f>
        <v>#DIV/0!</v>
      </c>
      <c r="S851" s="134"/>
      <c r="T851" s="134"/>
      <c r="U851" s="134"/>
      <c r="V851" s="134"/>
      <c r="W851" s="134"/>
      <c r="X851" s="134"/>
      <c r="Y851" s="134"/>
    </row>
    <row r="852" ht="22.5" customHeight="1">
      <c r="A852" s="186" t="str">
        <f>'PROP DAILY PNL'!A1019</f>
        <v/>
      </c>
      <c r="B852" s="381"/>
      <c r="C852" s="374" t="str">
        <f>$B852*'PERCENTAGE SHARING'!C813</f>
        <v>#DIV/0!</v>
      </c>
      <c r="D852" s="374" t="str">
        <f>$B852*'PERCENTAGE SHARING'!D813</f>
        <v>#DIV/0!</v>
      </c>
      <c r="E852" s="374" t="str">
        <f>$B852*'PERCENTAGE SHARING'!E813</f>
        <v>#DIV/0!</v>
      </c>
      <c r="F852" s="374" t="str">
        <f>$B852*'PERCENTAGE SHARING'!F813</f>
        <v>#DIV/0!</v>
      </c>
      <c r="G852" s="374" t="str">
        <f>$B852*'PERCENTAGE SHARING'!G813</f>
        <v>#DIV/0!</v>
      </c>
      <c r="H852" s="374" t="str">
        <f>$B852*'PERCENTAGE SHARING'!H813</f>
        <v>#DIV/0!</v>
      </c>
      <c r="I852" s="374" t="str">
        <f>$B852*'PERCENTAGE SHARING'!I813</f>
        <v>#DIV/0!</v>
      </c>
      <c r="J852" s="374" t="str">
        <f>$B852*'PERCENTAGE SHARING'!J813</f>
        <v>#DIV/0!</v>
      </c>
      <c r="K852" s="374" t="str">
        <f>$B852*'PERCENTAGE SHARING'!K813</f>
        <v>#DIV/0!</v>
      </c>
      <c r="L852" s="374" t="str">
        <f>$B852*'PERCENTAGE SHARING'!L813</f>
        <v>#DIV/0!</v>
      </c>
      <c r="M852" s="374" t="str">
        <f>$B852*'PERCENTAGE SHARING'!M813</f>
        <v>#DIV/0!</v>
      </c>
      <c r="N852" s="374" t="str">
        <f>$B852*'PERCENTAGE SHARING'!N813</f>
        <v>#DIV/0!</v>
      </c>
      <c r="O852" s="375" t="str">
        <f>$B852*'PERCENTAGE SHARING'!O813</f>
        <v>#DIV/0!</v>
      </c>
      <c r="P852" s="375" t="str">
        <f>$B852*'PERCENTAGE SHARING'!P813</f>
        <v>#DIV/0!</v>
      </c>
      <c r="Q852" s="375" t="str">
        <f>$B852*'PERCENTAGE SHARING'!Q813</f>
        <v>#DIV/0!</v>
      </c>
      <c r="R852" s="375" t="str">
        <f>$B852*'PERCENTAGE SHARING'!R813</f>
        <v>#DIV/0!</v>
      </c>
      <c r="S852" s="134"/>
      <c r="T852" s="134"/>
      <c r="U852" s="134"/>
      <c r="V852" s="134"/>
      <c r="W852" s="134"/>
      <c r="X852" s="134"/>
      <c r="Y852" s="134"/>
    </row>
    <row r="853" ht="22.5" customHeight="1">
      <c r="A853" s="186" t="str">
        <f>'PROP DAILY PNL'!A1020</f>
        <v/>
      </c>
      <c r="B853" s="381"/>
      <c r="C853" s="374" t="str">
        <f>$B853*'PERCENTAGE SHARING'!C814</f>
        <v>#DIV/0!</v>
      </c>
      <c r="D853" s="374" t="str">
        <f>$B853*'PERCENTAGE SHARING'!D814</f>
        <v>#DIV/0!</v>
      </c>
      <c r="E853" s="374" t="str">
        <f>$B853*'PERCENTAGE SHARING'!E814</f>
        <v>#DIV/0!</v>
      </c>
      <c r="F853" s="374" t="str">
        <f>$B853*'PERCENTAGE SHARING'!F814</f>
        <v>#DIV/0!</v>
      </c>
      <c r="G853" s="374" t="str">
        <f>$B853*'PERCENTAGE SHARING'!G814</f>
        <v>#DIV/0!</v>
      </c>
      <c r="H853" s="374" t="str">
        <f>$B853*'PERCENTAGE SHARING'!H814</f>
        <v>#DIV/0!</v>
      </c>
      <c r="I853" s="374" t="str">
        <f>$B853*'PERCENTAGE SHARING'!I814</f>
        <v>#DIV/0!</v>
      </c>
      <c r="J853" s="374" t="str">
        <f>$B853*'PERCENTAGE SHARING'!J814</f>
        <v>#DIV/0!</v>
      </c>
      <c r="K853" s="374" t="str">
        <f>$B853*'PERCENTAGE SHARING'!K814</f>
        <v>#DIV/0!</v>
      </c>
      <c r="L853" s="374" t="str">
        <f>$B853*'PERCENTAGE SHARING'!L814</f>
        <v>#DIV/0!</v>
      </c>
      <c r="M853" s="374" t="str">
        <f>$B853*'PERCENTAGE SHARING'!M814</f>
        <v>#DIV/0!</v>
      </c>
      <c r="N853" s="374" t="str">
        <f>$B853*'PERCENTAGE SHARING'!N814</f>
        <v>#DIV/0!</v>
      </c>
      <c r="O853" s="375" t="str">
        <f>$B853*'PERCENTAGE SHARING'!O814</f>
        <v>#DIV/0!</v>
      </c>
      <c r="P853" s="375" t="str">
        <f>$B853*'PERCENTAGE SHARING'!P814</f>
        <v>#DIV/0!</v>
      </c>
      <c r="Q853" s="375" t="str">
        <f>$B853*'PERCENTAGE SHARING'!Q814</f>
        <v>#DIV/0!</v>
      </c>
      <c r="R853" s="375" t="str">
        <f>$B853*'PERCENTAGE SHARING'!R814</f>
        <v>#DIV/0!</v>
      </c>
      <c r="S853" s="134"/>
      <c r="T853" s="134"/>
      <c r="U853" s="134"/>
      <c r="V853" s="134"/>
      <c r="W853" s="134"/>
      <c r="X853" s="134"/>
      <c r="Y853" s="134"/>
    </row>
    <row r="854" ht="22.5" customHeight="1">
      <c r="A854" s="186" t="str">
        <f>'PROP DAILY PNL'!A1021</f>
        <v/>
      </c>
      <c r="B854" s="381"/>
      <c r="C854" s="374" t="str">
        <f>$B854*'PERCENTAGE SHARING'!C815</f>
        <v>#DIV/0!</v>
      </c>
      <c r="D854" s="374" t="str">
        <f>$B854*'PERCENTAGE SHARING'!D815</f>
        <v>#DIV/0!</v>
      </c>
      <c r="E854" s="374" t="str">
        <f>$B854*'PERCENTAGE SHARING'!E815</f>
        <v>#DIV/0!</v>
      </c>
      <c r="F854" s="374" t="str">
        <f>$B854*'PERCENTAGE SHARING'!F815</f>
        <v>#DIV/0!</v>
      </c>
      <c r="G854" s="374" t="str">
        <f>$B854*'PERCENTAGE SHARING'!G815</f>
        <v>#DIV/0!</v>
      </c>
      <c r="H854" s="374" t="str">
        <f>$B854*'PERCENTAGE SHARING'!H815</f>
        <v>#DIV/0!</v>
      </c>
      <c r="I854" s="374" t="str">
        <f>$B854*'PERCENTAGE SHARING'!I815</f>
        <v>#DIV/0!</v>
      </c>
      <c r="J854" s="374" t="str">
        <f>$B854*'PERCENTAGE SHARING'!J815</f>
        <v>#DIV/0!</v>
      </c>
      <c r="K854" s="374" t="str">
        <f>$B854*'PERCENTAGE SHARING'!K815</f>
        <v>#DIV/0!</v>
      </c>
      <c r="L854" s="374" t="str">
        <f>$B854*'PERCENTAGE SHARING'!L815</f>
        <v>#DIV/0!</v>
      </c>
      <c r="M854" s="374" t="str">
        <f>$B854*'PERCENTAGE SHARING'!M815</f>
        <v>#DIV/0!</v>
      </c>
      <c r="N854" s="374" t="str">
        <f>$B854*'PERCENTAGE SHARING'!N815</f>
        <v>#DIV/0!</v>
      </c>
      <c r="O854" s="375" t="str">
        <f>$B854*'PERCENTAGE SHARING'!O815</f>
        <v>#DIV/0!</v>
      </c>
      <c r="P854" s="375" t="str">
        <f>$B854*'PERCENTAGE SHARING'!P815</f>
        <v>#DIV/0!</v>
      </c>
      <c r="Q854" s="375" t="str">
        <f>$B854*'PERCENTAGE SHARING'!Q815</f>
        <v>#DIV/0!</v>
      </c>
      <c r="R854" s="375" t="str">
        <f>$B854*'PERCENTAGE SHARING'!R815</f>
        <v>#DIV/0!</v>
      </c>
      <c r="S854" s="134"/>
      <c r="T854" s="134"/>
      <c r="U854" s="134"/>
      <c r="V854" s="134"/>
      <c r="W854" s="134"/>
      <c r="X854" s="134"/>
      <c r="Y854" s="134"/>
    </row>
    <row r="855" ht="22.5" customHeight="1">
      <c r="A855" s="186" t="str">
        <f>'PROP DAILY PNL'!A1022</f>
        <v/>
      </c>
      <c r="B855" s="381"/>
      <c r="C855" s="374" t="str">
        <f>$B855*'PERCENTAGE SHARING'!C816</f>
        <v>#DIV/0!</v>
      </c>
      <c r="D855" s="374" t="str">
        <f>$B855*'PERCENTAGE SHARING'!D816</f>
        <v>#DIV/0!</v>
      </c>
      <c r="E855" s="374" t="str">
        <f>$B855*'PERCENTAGE SHARING'!E816</f>
        <v>#DIV/0!</v>
      </c>
      <c r="F855" s="374" t="str">
        <f>$B855*'PERCENTAGE SHARING'!F816</f>
        <v>#DIV/0!</v>
      </c>
      <c r="G855" s="374" t="str">
        <f>$B855*'PERCENTAGE SHARING'!G816</f>
        <v>#DIV/0!</v>
      </c>
      <c r="H855" s="374" t="str">
        <f>$B855*'PERCENTAGE SHARING'!H816</f>
        <v>#DIV/0!</v>
      </c>
      <c r="I855" s="374" t="str">
        <f>$B855*'PERCENTAGE SHARING'!I816</f>
        <v>#DIV/0!</v>
      </c>
      <c r="J855" s="374" t="str">
        <f>$B855*'PERCENTAGE SHARING'!J816</f>
        <v>#DIV/0!</v>
      </c>
      <c r="K855" s="374" t="str">
        <f>$B855*'PERCENTAGE SHARING'!K816</f>
        <v>#DIV/0!</v>
      </c>
      <c r="L855" s="374" t="str">
        <f>$B855*'PERCENTAGE SHARING'!L816</f>
        <v>#DIV/0!</v>
      </c>
      <c r="M855" s="374" t="str">
        <f>$B855*'PERCENTAGE SHARING'!M816</f>
        <v>#DIV/0!</v>
      </c>
      <c r="N855" s="374" t="str">
        <f>$B855*'PERCENTAGE SHARING'!N816</f>
        <v>#DIV/0!</v>
      </c>
      <c r="O855" s="375" t="str">
        <f>$B855*'PERCENTAGE SHARING'!O816</f>
        <v>#DIV/0!</v>
      </c>
      <c r="P855" s="375" t="str">
        <f>$B855*'PERCENTAGE SHARING'!P816</f>
        <v>#DIV/0!</v>
      </c>
      <c r="Q855" s="375" t="str">
        <f>$B855*'PERCENTAGE SHARING'!Q816</f>
        <v>#DIV/0!</v>
      </c>
      <c r="R855" s="375" t="str">
        <f>$B855*'PERCENTAGE SHARING'!R816</f>
        <v>#DIV/0!</v>
      </c>
      <c r="S855" s="134"/>
      <c r="T855" s="134"/>
      <c r="U855" s="134"/>
      <c r="V855" s="134"/>
      <c r="W855" s="134"/>
      <c r="X855" s="134"/>
      <c r="Y855" s="134"/>
    </row>
    <row r="856" ht="22.5" customHeight="1">
      <c r="A856" s="186" t="str">
        <f>'PROP DAILY PNL'!A1023</f>
        <v/>
      </c>
      <c r="B856" s="381"/>
      <c r="C856" s="374" t="str">
        <f>$B856*'PERCENTAGE SHARING'!C817</f>
        <v>#DIV/0!</v>
      </c>
      <c r="D856" s="374" t="str">
        <f>$B856*'PERCENTAGE SHARING'!D817</f>
        <v>#DIV/0!</v>
      </c>
      <c r="E856" s="374" t="str">
        <f>$B856*'PERCENTAGE SHARING'!E817</f>
        <v>#DIV/0!</v>
      </c>
      <c r="F856" s="374" t="str">
        <f>$B856*'PERCENTAGE SHARING'!F817</f>
        <v>#DIV/0!</v>
      </c>
      <c r="G856" s="374" t="str">
        <f>$B856*'PERCENTAGE SHARING'!G817</f>
        <v>#DIV/0!</v>
      </c>
      <c r="H856" s="374" t="str">
        <f>$B856*'PERCENTAGE SHARING'!H817</f>
        <v>#DIV/0!</v>
      </c>
      <c r="I856" s="374" t="str">
        <f>$B856*'PERCENTAGE SHARING'!I817</f>
        <v>#DIV/0!</v>
      </c>
      <c r="J856" s="374" t="str">
        <f>$B856*'PERCENTAGE SHARING'!J817</f>
        <v>#DIV/0!</v>
      </c>
      <c r="K856" s="374" t="str">
        <f>$B856*'PERCENTAGE SHARING'!K817</f>
        <v>#DIV/0!</v>
      </c>
      <c r="L856" s="374" t="str">
        <f>$B856*'PERCENTAGE SHARING'!L817</f>
        <v>#DIV/0!</v>
      </c>
      <c r="M856" s="374" t="str">
        <f>$B856*'PERCENTAGE SHARING'!M817</f>
        <v>#DIV/0!</v>
      </c>
      <c r="N856" s="374" t="str">
        <f>$B856*'PERCENTAGE SHARING'!N817</f>
        <v>#DIV/0!</v>
      </c>
      <c r="O856" s="375" t="str">
        <f>$B856*'PERCENTAGE SHARING'!O817</f>
        <v>#DIV/0!</v>
      </c>
      <c r="P856" s="375" t="str">
        <f>$B856*'PERCENTAGE SHARING'!P817</f>
        <v>#DIV/0!</v>
      </c>
      <c r="Q856" s="375" t="str">
        <f>$B856*'PERCENTAGE SHARING'!Q817</f>
        <v>#DIV/0!</v>
      </c>
      <c r="R856" s="375" t="str">
        <f>$B856*'PERCENTAGE SHARING'!R817</f>
        <v>#DIV/0!</v>
      </c>
      <c r="S856" s="134"/>
      <c r="T856" s="134"/>
      <c r="U856" s="134"/>
      <c r="V856" s="134"/>
      <c r="W856" s="134"/>
      <c r="X856" s="134"/>
      <c r="Y856" s="134"/>
    </row>
    <row r="857" ht="22.5" customHeight="1">
      <c r="A857" s="186" t="str">
        <f>'PROP DAILY PNL'!A1024</f>
        <v/>
      </c>
      <c r="B857" s="381"/>
      <c r="C857" s="374" t="str">
        <f>$B857*'PERCENTAGE SHARING'!C818</f>
        <v>#DIV/0!</v>
      </c>
      <c r="D857" s="374" t="str">
        <f>$B857*'PERCENTAGE SHARING'!D818</f>
        <v>#DIV/0!</v>
      </c>
      <c r="E857" s="374" t="str">
        <f>$B857*'PERCENTAGE SHARING'!E818</f>
        <v>#DIV/0!</v>
      </c>
      <c r="F857" s="374" t="str">
        <f>$B857*'PERCENTAGE SHARING'!F818</f>
        <v>#DIV/0!</v>
      </c>
      <c r="G857" s="374" t="str">
        <f>$B857*'PERCENTAGE SHARING'!G818</f>
        <v>#DIV/0!</v>
      </c>
      <c r="H857" s="374" t="str">
        <f>$B857*'PERCENTAGE SHARING'!H818</f>
        <v>#DIV/0!</v>
      </c>
      <c r="I857" s="374" t="str">
        <f>$B857*'PERCENTAGE SHARING'!I818</f>
        <v>#DIV/0!</v>
      </c>
      <c r="J857" s="374" t="str">
        <f>$B857*'PERCENTAGE SHARING'!J818</f>
        <v>#DIV/0!</v>
      </c>
      <c r="K857" s="374" t="str">
        <f>$B857*'PERCENTAGE SHARING'!K818</f>
        <v>#DIV/0!</v>
      </c>
      <c r="L857" s="374" t="str">
        <f>$B857*'PERCENTAGE SHARING'!L818</f>
        <v>#DIV/0!</v>
      </c>
      <c r="M857" s="374" t="str">
        <f>$B857*'PERCENTAGE SHARING'!M818</f>
        <v>#DIV/0!</v>
      </c>
      <c r="N857" s="374" t="str">
        <f>$B857*'PERCENTAGE SHARING'!N818</f>
        <v>#DIV/0!</v>
      </c>
      <c r="O857" s="375" t="str">
        <f>$B857*'PERCENTAGE SHARING'!O818</f>
        <v>#DIV/0!</v>
      </c>
      <c r="P857" s="375" t="str">
        <f>$B857*'PERCENTAGE SHARING'!P818</f>
        <v>#DIV/0!</v>
      </c>
      <c r="Q857" s="375" t="str">
        <f>$B857*'PERCENTAGE SHARING'!Q818</f>
        <v>#DIV/0!</v>
      </c>
      <c r="R857" s="375" t="str">
        <f>$B857*'PERCENTAGE SHARING'!R818</f>
        <v>#DIV/0!</v>
      </c>
      <c r="S857" s="134"/>
      <c r="T857" s="134"/>
      <c r="U857" s="134"/>
      <c r="V857" s="134"/>
      <c r="W857" s="134"/>
      <c r="X857" s="134"/>
      <c r="Y857" s="134"/>
    </row>
    <row r="858" ht="22.5" customHeight="1">
      <c r="A858" s="186" t="str">
        <f>'PROP DAILY PNL'!A1025</f>
        <v/>
      </c>
      <c r="B858" s="381"/>
      <c r="C858" s="374" t="str">
        <f>$B858*'PERCENTAGE SHARING'!C819</f>
        <v>#DIV/0!</v>
      </c>
      <c r="D858" s="374" t="str">
        <f>$B858*'PERCENTAGE SHARING'!D819</f>
        <v>#DIV/0!</v>
      </c>
      <c r="E858" s="374" t="str">
        <f>$B858*'PERCENTAGE SHARING'!E819</f>
        <v>#DIV/0!</v>
      </c>
      <c r="F858" s="374" t="str">
        <f>$B858*'PERCENTAGE SHARING'!F819</f>
        <v>#DIV/0!</v>
      </c>
      <c r="G858" s="374" t="str">
        <f>$B858*'PERCENTAGE SHARING'!G819</f>
        <v>#DIV/0!</v>
      </c>
      <c r="H858" s="374" t="str">
        <f>$B858*'PERCENTAGE SHARING'!H819</f>
        <v>#DIV/0!</v>
      </c>
      <c r="I858" s="374" t="str">
        <f>$B858*'PERCENTAGE SHARING'!I819</f>
        <v>#DIV/0!</v>
      </c>
      <c r="J858" s="374" t="str">
        <f>$B858*'PERCENTAGE SHARING'!J819</f>
        <v>#DIV/0!</v>
      </c>
      <c r="K858" s="374" t="str">
        <f>$B858*'PERCENTAGE SHARING'!K819</f>
        <v>#DIV/0!</v>
      </c>
      <c r="L858" s="374" t="str">
        <f>$B858*'PERCENTAGE SHARING'!L819</f>
        <v>#DIV/0!</v>
      </c>
      <c r="M858" s="374" t="str">
        <f>$B858*'PERCENTAGE SHARING'!M819</f>
        <v>#DIV/0!</v>
      </c>
      <c r="N858" s="374" t="str">
        <f>$B858*'PERCENTAGE SHARING'!N819</f>
        <v>#DIV/0!</v>
      </c>
      <c r="O858" s="375" t="str">
        <f>$B858*'PERCENTAGE SHARING'!O819</f>
        <v>#DIV/0!</v>
      </c>
      <c r="P858" s="375" t="str">
        <f>$B858*'PERCENTAGE SHARING'!P819</f>
        <v>#DIV/0!</v>
      </c>
      <c r="Q858" s="375" t="str">
        <f>$B858*'PERCENTAGE SHARING'!Q819</f>
        <v>#DIV/0!</v>
      </c>
      <c r="R858" s="375" t="str">
        <f>$B858*'PERCENTAGE SHARING'!R819</f>
        <v>#DIV/0!</v>
      </c>
      <c r="S858" s="134"/>
      <c r="T858" s="134"/>
      <c r="U858" s="134"/>
      <c r="V858" s="134"/>
      <c r="W858" s="134"/>
      <c r="X858" s="134"/>
      <c r="Y858" s="134"/>
    </row>
    <row r="859" ht="22.5" customHeight="1">
      <c r="A859" s="186" t="str">
        <f>'PROP DAILY PNL'!A1026</f>
        <v/>
      </c>
      <c r="B859" s="381"/>
      <c r="C859" s="374" t="str">
        <f>$B859*'PERCENTAGE SHARING'!C820</f>
        <v>#DIV/0!</v>
      </c>
      <c r="D859" s="374" t="str">
        <f>$B859*'PERCENTAGE SHARING'!D820</f>
        <v>#DIV/0!</v>
      </c>
      <c r="E859" s="374" t="str">
        <f>$B859*'PERCENTAGE SHARING'!E820</f>
        <v>#DIV/0!</v>
      </c>
      <c r="F859" s="374" t="str">
        <f>$B859*'PERCENTAGE SHARING'!F820</f>
        <v>#DIV/0!</v>
      </c>
      <c r="G859" s="374" t="str">
        <f>$B859*'PERCENTAGE SHARING'!G820</f>
        <v>#DIV/0!</v>
      </c>
      <c r="H859" s="374" t="str">
        <f>$B859*'PERCENTAGE SHARING'!H820</f>
        <v>#DIV/0!</v>
      </c>
      <c r="I859" s="374" t="str">
        <f>$B859*'PERCENTAGE SHARING'!I820</f>
        <v>#DIV/0!</v>
      </c>
      <c r="J859" s="374" t="str">
        <f>$B859*'PERCENTAGE SHARING'!J820</f>
        <v>#DIV/0!</v>
      </c>
      <c r="K859" s="374" t="str">
        <f>$B859*'PERCENTAGE SHARING'!K820</f>
        <v>#DIV/0!</v>
      </c>
      <c r="L859" s="374" t="str">
        <f>$B859*'PERCENTAGE SHARING'!L820</f>
        <v>#DIV/0!</v>
      </c>
      <c r="M859" s="374" t="str">
        <f>$B859*'PERCENTAGE SHARING'!M820</f>
        <v>#DIV/0!</v>
      </c>
      <c r="N859" s="374" t="str">
        <f>$B859*'PERCENTAGE SHARING'!N820</f>
        <v>#DIV/0!</v>
      </c>
      <c r="O859" s="375" t="str">
        <f>$B859*'PERCENTAGE SHARING'!O820</f>
        <v>#DIV/0!</v>
      </c>
      <c r="P859" s="375" t="str">
        <f>$B859*'PERCENTAGE SHARING'!P820</f>
        <v>#DIV/0!</v>
      </c>
      <c r="Q859" s="375" t="str">
        <f>$B859*'PERCENTAGE SHARING'!Q820</f>
        <v>#DIV/0!</v>
      </c>
      <c r="R859" s="375" t="str">
        <f>$B859*'PERCENTAGE SHARING'!R820</f>
        <v>#DIV/0!</v>
      </c>
      <c r="S859" s="134"/>
      <c r="T859" s="134"/>
      <c r="U859" s="134"/>
      <c r="V859" s="134"/>
      <c r="W859" s="134"/>
      <c r="X859" s="134"/>
      <c r="Y859" s="134"/>
    </row>
    <row r="860" ht="22.5" customHeight="1">
      <c r="A860" s="186" t="str">
        <f>'PROP DAILY PNL'!A1027</f>
        <v/>
      </c>
      <c r="B860" s="381"/>
      <c r="C860" s="374" t="str">
        <f>$B860*'PERCENTAGE SHARING'!C821</f>
        <v>#DIV/0!</v>
      </c>
      <c r="D860" s="374" t="str">
        <f>$B860*'PERCENTAGE SHARING'!D821</f>
        <v>#DIV/0!</v>
      </c>
      <c r="E860" s="374" t="str">
        <f>$B860*'PERCENTAGE SHARING'!E821</f>
        <v>#DIV/0!</v>
      </c>
      <c r="F860" s="374" t="str">
        <f>$B860*'PERCENTAGE SHARING'!F821</f>
        <v>#DIV/0!</v>
      </c>
      <c r="G860" s="374" t="str">
        <f>$B860*'PERCENTAGE SHARING'!G821</f>
        <v>#DIV/0!</v>
      </c>
      <c r="H860" s="374" t="str">
        <f>$B860*'PERCENTAGE SHARING'!H821</f>
        <v>#DIV/0!</v>
      </c>
      <c r="I860" s="374" t="str">
        <f>$B860*'PERCENTAGE SHARING'!I821</f>
        <v>#DIV/0!</v>
      </c>
      <c r="J860" s="374" t="str">
        <f>$B860*'PERCENTAGE SHARING'!J821</f>
        <v>#DIV/0!</v>
      </c>
      <c r="K860" s="374" t="str">
        <f>$B860*'PERCENTAGE SHARING'!K821</f>
        <v>#DIV/0!</v>
      </c>
      <c r="L860" s="374" t="str">
        <f>$B860*'PERCENTAGE SHARING'!L821</f>
        <v>#DIV/0!</v>
      </c>
      <c r="M860" s="374" t="str">
        <f>$B860*'PERCENTAGE SHARING'!M821</f>
        <v>#DIV/0!</v>
      </c>
      <c r="N860" s="374" t="str">
        <f>$B860*'PERCENTAGE SHARING'!N821</f>
        <v>#DIV/0!</v>
      </c>
      <c r="O860" s="375" t="str">
        <f>$B860*'PERCENTAGE SHARING'!O821</f>
        <v>#DIV/0!</v>
      </c>
      <c r="P860" s="375" t="str">
        <f>$B860*'PERCENTAGE SHARING'!P821</f>
        <v>#DIV/0!</v>
      </c>
      <c r="Q860" s="375" t="str">
        <f>$B860*'PERCENTAGE SHARING'!Q821</f>
        <v>#DIV/0!</v>
      </c>
      <c r="R860" s="375" t="str">
        <f>$B860*'PERCENTAGE SHARING'!R821</f>
        <v>#DIV/0!</v>
      </c>
      <c r="S860" s="134"/>
      <c r="T860" s="134"/>
      <c r="U860" s="134"/>
      <c r="V860" s="134"/>
      <c r="W860" s="134"/>
      <c r="X860" s="134"/>
      <c r="Y860" s="134"/>
    </row>
    <row r="861" ht="22.5" customHeight="1">
      <c r="A861" s="186" t="str">
        <f>'PROP DAILY PNL'!A1028</f>
        <v/>
      </c>
      <c r="B861" s="381"/>
      <c r="C861" s="374" t="str">
        <f>$B861*'PERCENTAGE SHARING'!C822</f>
        <v>#DIV/0!</v>
      </c>
      <c r="D861" s="374" t="str">
        <f>$B861*'PERCENTAGE SHARING'!D822</f>
        <v>#DIV/0!</v>
      </c>
      <c r="E861" s="374" t="str">
        <f>$B861*'PERCENTAGE SHARING'!E822</f>
        <v>#DIV/0!</v>
      </c>
      <c r="F861" s="374" t="str">
        <f>$B861*'PERCENTAGE SHARING'!F822</f>
        <v>#DIV/0!</v>
      </c>
      <c r="G861" s="374" t="str">
        <f>$B861*'PERCENTAGE SHARING'!G822</f>
        <v>#DIV/0!</v>
      </c>
      <c r="H861" s="374" t="str">
        <f>$B861*'PERCENTAGE SHARING'!H822</f>
        <v>#DIV/0!</v>
      </c>
      <c r="I861" s="374" t="str">
        <f>$B861*'PERCENTAGE SHARING'!I822</f>
        <v>#DIV/0!</v>
      </c>
      <c r="J861" s="374" t="str">
        <f>$B861*'PERCENTAGE SHARING'!J822</f>
        <v>#DIV/0!</v>
      </c>
      <c r="K861" s="374" t="str">
        <f>$B861*'PERCENTAGE SHARING'!K822</f>
        <v>#DIV/0!</v>
      </c>
      <c r="L861" s="374" t="str">
        <f>$B861*'PERCENTAGE SHARING'!L822</f>
        <v>#DIV/0!</v>
      </c>
      <c r="M861" s="374" t="str">
        <f>$B861*'PERCENTAGE SHARING'!M822</f>
        <v>#DIV/0!</v>
      </c>
      <c r="N861" s="374" t="str">
        <f>$B861*'PERCENTAGE SHARING'!N822</f>
        <v>#DIV/0!</v>
      </c>
      <c r="O861" s="375" t="str">
        <f>$B861*'PERCENTAGE SHARING'!O822</f>
        <v>#DIV/0!</v>
      </c>
      <c r="P861" s="375" t="str">
        <f>$B861*'PERCENTAGE SHARING'!P822</f>
        <v>#DIV/0!</v>
      </c>
      <c r="Q861" s="375" t="str">
        <f>$B861*'PERCENTAGE SHARING'!Q822</f>
        <v>#DIV/0!</v>
      </c>
      <c r="R861" s="375" t="str">
        <f>$B861*'PERCENTAGE SHARING'!R822</f>
        <v>#DIV/0!</v>
      </c>
      <c r="S861" s="134"/>
      <c r="T861" s="134"/>
      <c r="U861" s="134"/>
      <c r="V861" s="134"/>
      <c r="W861" s="134"/>
      <c r="X861" s="134"/>
      <c r="Y861" s="134"/>
    </row>
    <row r="862" ht="22.5" customHeight="1">
      <c r="A862" s="186" t="str">
        <f>'PROP DAILY PNL'!A1029</f>
        <v/>
      </c>
      <c r="B862" s="381"/>
      <c r="C862" s="374" t="str">
        <f>$B862*'PERCENTAGE SHARING'!C823</f>
        <v>#DIV/0!</v>
      </c>
      <c r="D862" s="374" t="str">
        <f>$B862*'PERCENTAGE SHARING'!D823</f>
        <v>#DIV/0!</v>
      </c>
      <c r="E862" s="374" t="str">
        <f>$B862*'PERCENTAGE SHARING'!E823</f>
        <v>#DIV/0!</v>
      </c>
      <c r="F862" s="374" t="str">
        <f>$B862*'PERCENTAGE SHARING'!F823</f>
        <v>#DIV/0!</v>
      </c>
      <c r="G862" s="374" t="str">
        <f>$B862*'PERCENTAGE SHARING'!G823</f>
        <v>#DIV/0!</v>
      </c>
      <c r="H862" s="374" t="str">
        <f>$B862*'PERCENTAGE SHARING'!H823</f>
        <v>#DIV/0!</v>
      </c>
      <c r="I862" s="374" t="str">
        <f>$B862*'PERCENTAGE SHARING'!I823</f>
        <v>#DIV/0!</v>
      </c>
      <c r="J862" s="374" t="str">
        <f>$B862*'PERCENTAGE SHARING'!J823</f>
        <v>#DIV/0!</v>
      </c>
      <c r="K862" s="374" t="str">
        <f>$B862*'PERCENTAGE SHARING'!K823</f>
        <v>#DIV/0!</v>
      </c>
      <c r="L862" s="374" t="str">
        <f>$B862*'PERCENTAGE SHARING'!L823</f>
        <v>#DIV/0!</v>
      </c>
      <c r="M862" s="374" t="str">
        <f>$B862*'PERCENTAGE SHARING'!M823</f>
        <v>#DIV/0!</v>
      </c>
      <c r="N862" s="374" t="str">
        <f>$B862*'PERCENTAGE SHARING'!N823</f>
        <v>#DIV/0!</v>
      </c>
      <c r="O862" s="375" t="str">
        <f>$B862*'PERCENTAGE SHARING'!O823</f>
        <v>#DIV/0!</v>
      </c>
      <c r="P862" s="375" t="str">
        <f>$B862*'PERCENTAGE SHARING'!P823</f>
        <v>#DIV/0!</v>
      </c>
      <c r="Q862" s="375" t="str">
        <f>$B862*'PERCENTAGE SHARING'!Q823</f>
        <v>#DIV/0!</v>
      </c>
      <c r="R862" s="375" t="str">
        <f>$B862*'PERCENTAGE SHARING'!R823</f>
        <v>#DIV/0!</v>
      </c>
      <c r="S862" s="134"/>
      <c r="T862" s="134"/>
      <c r="U862" s="134"/>
      <c r="V862" s="134"/>
      <c r="W862" s="134"/>
      <c r="X862" s="134"/>
      <c r="Y862" s="134"/>
    </row>
    <row r="863" ht="22.5" customHeight="1">
      <c r="A863" s="186" t="str">
        <f>'PROP DAILY PNL'!A1030</f>
        <v/>
      </c>
      <c r="B863" s="381"/>
      <c r="C863" s="374" t="str">
        <f>$B863*'PERCENTAGE SHARING'!C824</f>
        <v>#DIV/0!</v>
      </c>
      <c r="D863" s="374" t="str">
        <f>$B863*'PERCENTAGE SHARING'!D824</f>
        <v>#DIV/0!</v>
      </c>
      <c r="E863" s="374" t="str">
        <f>$B863*'PERCENTAGE SHARING'!E824</f>
        <v>#DIV/0!</v>
      </c>
      <c r="F863" s="374" t="str">
        <f>$B863*'PERCENTAGE SHARING'!F824</f>
        <v>#DIV/0!</v>
      </c>
      <c r="G863" s="374" t="str">
        <f>$B863*'PERCENTAGE SHARING'!G824</f>
        <v>#DIV/0!</v>
      </c>
      <c r="H863" s="374" t="str">
        <f>$B863*'PERCENTAGE SHARING'!H824</f>
        <v>#DIV/0!</v>
      </c>
      <c r="I863" s="374" t="str">
        <f>$B863*'PERCENTAGE SHARING'!I824</f>
        <v>#DIV/0!</v>
      </c>
      <c r="J863" s="374" t="str">
        <f>$B863*'PERCENTAGE SHARING'!J824</f>
        <v>#DIV/0!</v>
      </c>
      <c r="K863" s="374" t="str">
        <f>$B863*'PERCENTAGE SHARING'!K824</f>
        <v>#DIV/0!</v>
      </c>
      <c r="L863" s="374" t="str">
        <f>$B863*'PERCENTAGE SHARING'!L824</f>
        <v>#DIV/0!</v>
      </c>
      <c r="M863" s="374" t="str">
        <f>$B863*'PERCENTAGE SHARING'!M824</f>
        <v>#DIV/0!</v>
      </c>
      <c r="N863" s="374" t="str">
        <f>$B863*'PERCENTAGE SHARING'!N824</f>
        <v>#DIV/0!</v>
      </c>
      <c r="O863" s="375" t="str">
        <f>$B863*'PERCENTAGE SHARING'!O824</f>
        <v>#DIV/0!</v>
      </c>
      <c r="P863" s="375" t="str">
        <f>$B863*'PERCENTAGE SHARING'!P824</f>
        <v>#DIV/0!</v>
      </c>
      <c r="Q863" s="375" t="str">
        <f>$B863*'PERCENTAGE SHARING'!Q824</f>
        <v>#DIV/0!</v>
      </c>
      <c r="R863" s="375" t="str">
        <f>$B863*'PERCENTAGE SHARING'!R824</f>
        <v>#DIV/0!</v>
      </c>
      <c r="S863" s="134"/>
      <c r="T863" s="134"/>
      <c r="U863" s="134"/>
      <c r="V863" s="134"/>
      <c r="W863" s="134"/>
      <c r="X863" s="134"/>
      <c r="Y863" s="134"/>
    </row>
    <row r="864" ht="22.5" customHeight="1">
      <c r="A864" s="186" t="str">
        <f>'PROP DAILY PNL'!A1031</f>
        <v/>
      </c>
      <c r="B864" s="381"/>
      <c r="C864" s="374" t="str">
        <f>$B864*'PERCENTAGE SHARING'!C825</f>
        <v>#DIV/0!</v>
      </c>
      <c r="D864" s="374" t="str">
        <f>$B864*'PERCENTAGE SHARING'!D825</f>
        <v>#DIV/0!</v>
      </c>
      <c r="E864" s="374" t="str">
        <f>$B864*'PERCENTAGE SHARING'!E825</f>
        <v>#DIV/0!</v>
      </c>
      <c r="F864" s="374" t="str">
        <f>$B864*'PERCENTAGE SHARING'!F825</f>
        <v>#DIV/0!</v>
      </c>
      <c r="G864" s="374" t="str">
        <f>$B864*'PERCENTAGE SHARING'!G825</f>
        <v>#DIV/0!</v>
      </c>
      <c r="H864" s="374" t="str">
        <f>$B864*'PERCENTAGE SHARING'!H825</f>
        <v>#DIV/0!</v>
      </c>
      <c r="I864" s="374" t="str">
        <f>$B864*'PERCENTAGE SHARING'!I825</f>
        <v>#DIV/0!</v>
      </c>
      <c r="J864" s="374" t="str">
        <f>$B864*'PERCENTAGE SHARING'!J825</f>
        <v>#DIV/0!</v>
      </c>
      <c r="K864" s="374" t="str">
        <f>$B864*'PERCENTAGE SHARING'!K825</f>
        <v>#DIV/0!</v>
      </c>
      <c r="L864" s="374" t="str">
        <f>$B864*'PERCENTAGE SHARING'!L825</f>
        <v>#DIV/0!</v>
      </c>
      <c r="M864" s="374" t="str">
        <f>$B864*'PERCENTAGE SHARING'!M825</f>
        <v>#DIV/0!</v>
      </c>
      <c r="N864" s="374" t="str">
        <f>$B864*'PERCENTAGE SHARING'!N825</f>
        <v>#DIV/0!</v>
      </c>
      <c r="O864" s="375" t="str">
        <f>$B864*'PERCENTAGE SHARING'!O825</f>
        <v>#DIV/0!</v>
      </c>
      <c r="P864" s="375" t="str">
        <f>$B864*'PERCENTAGE SHARING'!P825</f>
        <v>#DIV/0!</v>
      </c>
      <c r="Q864" s="375" t="str">
        <f>$B864*'PERCENTAGE SHARING'!Q825</f>
        <v>#DIV/0!</v>
      </c>
      <c r="R864" s="375" t="str">
        <f>$B864*'PERCENTAGE SHARING'!R825</f>
        <v>#DIV/0!</v>
      </c>
      <c r="S864" s="134"/>
      <c r="T864" s="134"/>
      <c r="U864" s="134"/>
      <c r="V864" s="134"/>
      <c r="W864" s="134"/>
      <c r="X864" s="134"/>
      <c r="Y864" s="134"/>
    </row>
    <row r="865" ht="22.5" customHeight="1">
      <c r="A865" s="186" t="str">
        <f>'PROP DAILY PNL'!A1032</f>
        <v/>
      </c>
      <c r="B865" s="381"/>
      <c r="C865" s="374" t="str">
        <f>$B865*'PERCENTAGE SHARING'!C826</f>
        <v>#DIV/0!</v>
      </c>
      <c r="D865" s="374" t="str">
        <f>$B865*'PERCENTAGE SHARING'!D826</f>
        <v>#DIV/0!</v>
      </c>
      <c r="E865" s="374" t="str">
        <f>$B865*'PERCENTAGE SHARING'!E826</f>
        <v>#DIV/0!</v>
      </c>
      <c r="F865" s="374" t="str">
        <f>$B865*'PERCENTAGE SHARING'!F826</f>
        <v>#DIV/0!</v>
      </c>
      <c r="G865" s="374" t="str">
        <f>$B865*'PERCENTAGE SHARING'!G826</f>
        <v>#DIV/0!</v>
      </c>
      <c r="H865" s="374" t="str">
        <f>$B865*'PERCENTAGE SHARING'!H826</f>
        <v>#DIV/0!</v>
      </c>
      <c r="I865" s="374" t="str">
        <f>$B865*'PERCENTAGE SHARING'!I826</f>
        <v>#DIV/0!</v>
      </c>
      <c r="J865" s="374" t="str">
        <f>$B865*'PERCENTAGE SHARING'!J826</f>
        <v>#DIV/0!</v>
      </c>
      <c r="K865" s="374" t="str">
        <f>$B865*'PERCENTAGE SHARING'!K826</f>
        <v>#DIV/0!</v>
      </c>
      <c r="L865" s="374" t="str">
        <f>$B865*'PERCENTAGE SHARING'!L826</f>
        <v>#DIV/0!</v>
      </c>
      <c r="M865" s="374" t="str">
        <f>$B865*'PERCENTAGE SHARING'!M826</f>
        <v>#DIV/0!</v>
      </c>
      <c r="N865" s="374" t="str">
        <f>$B865*'PERCENTAGE SHARING'!N826</f>
        <v>#DIV/0!</v>
      </c>
      <c r="O865" s="375" t="str">
        <f>$B865*'PERCENTAGE SHARING'!O826</f>
        <v>#DIV/0!</v>
      </c>
      <c r="P865" s="375" t="str">
        <f>$B865*'PERCENTAGE SHARING'!P826</f>
        <v>#DIV/0!</v>
      </c>
      <c r="Q865" s="375" t="str">
        <f>$B865*'PERCENTAGE SHARING'!Q826</f>
        <v>#DIV/0!</v>
      </c>
      <c r="R865" s="375" t="str">
        <f>$B865*'PERCENTAGE SHARING'!R826</f>
        <v>#DIV/0!</v>
      </c>
      <c r="S865" s="134"/>
      <c r="T865" s="134"/>
      <c r="U865" s="134"/>
      <c r="V865" s="134"/>
      <c r="W865" s="134"/>
      <c r="X865" s="134"/>
      <c r="Y865" s="134"/>
    </row>
    <row r="866" ht="22.5" customHeight="1">
      <c r="A866" s="186" t="str">
        <f>'PROP DAILY PNL'!A1033</f>
        <v/>
      </c>
      <c r="B866" s="381"/>
      <c r="C866" s="374" t="str">
        <f>$B866*'PERCENTAGE SHARING'!C827</f>
        <v>#DIV/0!</v>
      </c>
      <c r="D866" s="374" t="str">
        <f>$B866*'PERCENTAGE SHARING'!D827</f>
        <v>#DIV/0!</v>
      </c>
      <c r="E866" s="374" t="str">
        <f>$B866*'PERCENTAGE SHARING'!E827</f>
        <v>#DIV/0!</v>
      </c>
      <c r="F866" s="374" t="str">
        <f>$B866*'PERCENTAGE SHARING'!F827</f>
        <v>#DIV/0!</v>
      </c>
      <c r="G866" s="374" t="str">
        <f>$B866*'PERCENTAGE SHARING'!G827</f>
        <v>#DIV/0!</v>
      </c>
      <c r="H866" s="374" t="str">
        <f>$B866*'PERCENTAGE SHARING'!H827</f>
        <v>#DIV/0!</v>
      </c>
      <c r="I866" s="374" t="str">
        <f>$B866*'PERCENTAGE SHARING'!I827</f>
        <v>#DIV/0!</v>
      </c>
      <c r="J866" s="374" t="str">
        <f>$B866*'PERCENTAGE SHARING'!J827</f>
        <v>#DIV/0!</v>
      </c>
      <c r="K866" s="374" t="str">
        <f>$B866*'PERCENTAGE SHARING'!K827</f>
        <v>#DIV/0!</v>
      </c>
      <c r="L866" s="374" t="str">
        <f>$B866*'PERCENTAGE SHARING'!L827</f>
        <v>#DIV/0!</v>
      </c>
      <c r="M866" s="374" t="str">
        <f>$B866*'PERCENTAGE SHARING'!M827</f>
        <v>#DIV/0!</v>
      </c>
      <c r="N866" s="374" t="str">
        <f>$B866*'PERCENTAGE SHARING'!N827</f>
        <v>#DIV/0!</v>
      </c>
      <c r="O866" s="375" t="str">
        <f>$B866*'PERCENTAGE SHARING'!O827</f>
        <v>#DIV/0!</v>
      </c>
      <c r="P866" s="375" t="str">
        <f>$B866*'PERCENTAGE SHARING'!P827</f>
        <v>#DIV/0!</v>
      </c>
      <c r="Q866" s="375" t="str">
        <f>$B866*'PERCENTAGE SHARING'!Q827</f>
        <v>#DIV/0!</v>
      </c>
      <c r="R866" s="375" t="str">
        <f>$B866*'PERCENTAGE SHARING'!R827</f>
        <v>#DIV/0!</v>
      </c>
      <c r="S866" s="134"/>
      <c r="T866" s="134"/>
      <c r="U866" s="134"/>
      <c r="V866" s="134"/>
      <c r="W866" s="134"/>
      <c r="X866" s="134"/>
      <c r="Y866" s="134"/>
    </row>
    <row r="867" ht="22.5" customHeight="1">
      <c r="A867" s="186" t="str">
        <f>'PROP DAILY PNL'!A1034</f>
        <v/>
      </c>
      <c r="B867" s="381"/>
      <c r="C867" s="374" t="str">
        <f>$B867*'PERCENTAGE SHARING'!C828</f>
        <v>#DIV/0!</v>
      </c>
      <c r="D867" s="374" t="str">
        <f>$B867*'PERCENTAGE SHARING'!D828</f>
        <v>#DIV/0!</v>
      </c>
      <c r="E867" s="374" t="str">
        <f>$B867*'PERCENTAGE SHARING'!E828</f>
        <v>#DIV/0!</v>
      </c>
      <c r="F867" s="374" t="str">
        <f>$B867*'PERCENTAGE SHARING'!F828</f>
        <v>#DIV/0!</v>
      </c>
      <c r="G867" s="374" t="str">
        <f>$B867*'PERCENTAGE SHARING'!G828</f>
        <v>#DIV/0!</v>
      </c>
      <c r="H867" s="374" t="str">
        <f>$B867*'PERCENTAGE SHARING'!H828</f>
        <v>#DIV/0!</v>
      </c>
      <c r="I867" s="374" t="str">
        <f>$B867*'PERCENTAGE SHARING'!I828</f>
        <v>#DIV/0!</v>
      </c>
      <c r="J867" s="374" t="str">
        <f>$B867*'PERCENTAGE SHARING'!J828</f>
        <v>#DIV/0!</v>
      </c>
      <c r="K867" s="374" t="str">
        <f>$B867*'PERCENTAGE SHARING'!K828</f>
        <v>#DIV/0!</v>
      </c>
      <c r="L867" s="374" t="str">
        <f>$B867*'PERCENTAGE SHARING'!L828</f>
        <v>#DIV/0!</v>
      </c>
      <c r="M867" s="374" t="str">
        <f>$B867*'PERCENTAGE SHARING'!M828</f>
        <v>#DIV/0!</v>
      </c>
      <c r="N867" s="374" t="str">
        <f>$B867*'PERCENTAGE SHARING'!N828</f>
        <v>#DIV/0!</v>
      </c>
      <c r="O867" s="375" t="str">
        <f>$B867*'PERCENTAGE SHARING'!O828</f>
        <v>#DIV/0!</v>
      </c>
      <c r="P867" s="375" t="str">
        <f>$B867*'PERCENTAGE SHARING'!P828</f>
        <v>#DIV/0!</v>
      </c>
      <c r="Q867" s="375" t="str">
        <f>$B867*'PERCENTAGE SHARING'!Q828</f>
        <v>#DIV/0!</v>
      </c>
      <c r="R867" s="375" t="str">
        <f>$B867*'PERCENTAGE SHARING'!R828</f>
        <v>#DIV/0!</v>
      </c>
      <c r="S867" s="134"/>
      <c r="T867" s="134"/>
      <c r="U867" s="134"/>
      <c r="V867" s="134"/>
      <c r="W867" s="134"/>
      <c r="X867" s="134"/>
      <c r="Y867" s="134"/>
    </row>
    <row r="868" ht="22.5" customHeight="1">
      <c r="A868" s="186" t="str">
        <f>'PROP DAILY PNL'!A1035</f>
        <v/>
      </c>
      <c r="B868" s="381"/>
      <c r="C868" s="374" t="str">
        <f>$B868*'PERCENTAGE SHARING'!C829</f>
        <v>#DIV/0!</v>
      </c>
      <c r="D868" s="374" t="str">
        <f>$B868*'PERCENTAGE SHARING'!D829</f>
        <v>#DIV/0!</v>
      </c>
      <c r="E868" s="374" t="str">
        <f>$B868*'PERCENTAGE SHARING'!E829</f>
        <v>#DIV/0!</v>
      </c>
      <c r="F868" s="374" t="str">
        <f>$B868*'PERCENTAGE SHARING'!F829</f>
        <v>#DIV/0!</v>
      </c>
      <c r="G868" s="374" t="str">
        <f>$B868*'PERCENTAGE SHARING'!G829</f>
        <v>#DIV/0!</v>
      </c>
      <c r="H868" s="374" t="str">
        <f>$B868*'PERCENTAGE SHARING'!H829</f>
        <v>#DIV/0!</v>
      </c>
      <c r="I868" s="374" t="str">
        <f>$B868*'PERCENTAGE SHARING'!I829</f>
        <v>#DIV/0!</v>
      </c>
      <c r="J868" s="374" t="str">
        <f>$B868*'PERCENTAGE SHARING'!J829</f>
        <v>#DIV/0!</v>
      </c>
      <c r="K868" s="374" t="str">
        <f>$B868*'PERCENTAGE SHARING'!K829</f>
        <v>#DIV/0!</v>
      </c>
      <c r="L868" s="374" t="str">
        <f>$B868*'PERCENTAGE SHARING'!L829</f>
        <v>#DIV/0!</v>
      </c>
      <c r="M868" s="374" t="str">
        <f>$B868*'PERCENTAGE SHARING'!M829</f>
        <v>#DIV/0!</v>
      </c>
      <c r="N868" s="374" t="str">
        <f>$B868*'PERCENTAGE SHARING'!N829</f>
        <v>#DIV/0!</v>
      </c>
      <c r="O868" s="375" t="str">
        <f>$B868*'PERCENTAGE SHARING'!O829</f>
        <v>#DIV/0!</v>
      </c>
      <c r="P868" s="375" t="str">
        <f>$B868*'PERCENTAGE SHARING'!P829</f>
        <v>#DIV/0!</v>
      </c>
      <c r="Q868" s="375" t="str">
        <f>$B868*'PERCENTAGE SHARING'!Q829</f>
        <v>#DIV/0!</v>
      </c>
      <c r="R868" s="375" t="str">
        <f>$B868*'PERCENTAGE SHARING'!R829</f>
        <v>#DIV/0!</v>
      </c>
      <c r="S868" s="134"/>
      <c r="T868" s="134"/>
      <c r="U868" s="134"/>
      <c r="V868" s="134"/>
      <c r="W868" s="134"/>
      <c r="X868" s="134"/>
      <c r="Y868" s="134"/>
    </row>
    <row r="869" ht="22.5" customHeight="1">
      <c r="A869" s="186" t="str">
        <f>'PROP DAILY PNL'!A1036</f>
        <v/>
      </c>
      <c r="B869" s="381"/>
      <c r="C869" s="374" t="str">
        <f>$B869*'PERCENTAGE SHARING'!C830</f>
        <v>#DIV/0!</v>
      </c>
      <c r="D869" s="374" t="str">
        <f>$B869*'PERCENTAGE SHARING'!D830</f>
        <v>#DIV/0!</v>
      </c>
      <c r="E869" s="374" t="str">
        <f>$B869*'PERCENTAGE SHARING'!E830</f>
        <v>#DIV/0!</v>
      </c>
      <c r="F869" s="374" t="str">
        <f>$B869*'PERCENTAGE SHARING'!F830</f>
        <v>#DIV/0!</v>
      </c>
      <c r="G869" s="374" t="str">
        <f>$B869*'PERCENTAGE SHARING'!G830</f>
        <v>#DIV/0!</v>
      </c>
      <c r="H869" s="374" t="str">
        <f>$B869*'PERCENTAGE SHARING'!H830</f>
        <v>#DIV/0!</v>
      </c>
      <c r="I869" s="374" t="str">
        <f>$B869*'PERCENTAGE SHARING'!I830</f>
        <v>#DIV/0!</v>
      </c>
      <c r="J869" s="374" t="str">
        <f>$B869*'PERCENTAGE SHARING'!J830</f>
        <v>#DIV/0!</v>
      </c>
      <c r="K869" s="374" t="str">
        <f>$B869*'PERCENTAGE SHARING'!K830</f>
        <v>#DIV/0!</v>
      </c>
      <c r="L869" s="374" t="str">
        <f>$B869*'PERCENTAGE SHARING'!L830</f>
        <v>#DIV/0!</v>
      </c>
      <c r="M869" s="374" t="str">
        <f>$B869*'PERCENTAGE SHARING'!M830</f>
        <v>#DIV/0!</v>
      </c>
      <c r="N869" s="374" t="str">
        <f>$B869*'PERCENTAGE SHARING'!N830</f>
        <v>#DIV/0!</v>
      </c>
      <c r="O869" s="375" t="str">
        <f>$B869*'PERCENTAGE SHARING'!O830</f>
        <v>#DIV/0!</v>
      </c>
      <c r="P869" s="375" t="str">
        <f>$B869*'PERCENTAGE SHARING'!P830</f>
        <v>#DIV/0!</v>
      </c>
      <c r="Q869" s="375" t="str">
        <f>$B869*'PERCENTAGE SHARING'!Q830</f>
        <v>#DIV/0!</v>
      </c>
      <c r="R869" s="375" t="str">
        <f>$B869*'PERCENTAGE SHARING'!R830</f>
        <v>#DIV/0!</v>
      </c>
      <c r="S869" s="134"/>
      <c r="T869" s="134"/>
      <c r="U869" s="134"/>
      <c r="V869" s="134"/>
      <c r="W869" s="134"/>
      <c r="X869" s="134"/>
      <c r="Y869" s="134"/>
    </row>
    <row r="870" ht="22.5" customHeight="1">
      <c r="A870" s="186" t="str">
        <f>'PROP DAILY PNL'!A1037</f>
        <v/>
      </c>
      <c r="B870" s="381"/>
      <c r="C870" s="374" t="str">
        <f>$B870*'PERCENTAGE SHARING'!C831</f>
        <v>#DIV/0!</v>
      </c>
      <c r="D870" s="374" t="str">
        <f>$B870*'PERCENTAGE SHARING'!D831</f>
        <v>#DIV/0!</v>
      </c>
      <c r="E870" s="374" t="str">
        <f>$B870*'PERCENTAGE SHARING'!E831</f>
        <v>#DIV/0!</v>
      </c>
      <c r="F870" s="374" t="str">
        <f>$B870*'PERCENTAGE SHARING'!F831</f>
        <v>#DIV/0!</v>
      </c>
      <c r="G870" s="374" t="str">
        <f>$B870*'PERCENTAGE SHARING'!G831</f>
        <v>#DIV/0!</v>
      </c>
      <c r="H870" s="374" t="str">
        <f>$B870*'PERCENTAGE SHARING'!H831</f>
        <v>#DIV/0!</v>
      </c>
      <c r="I870" s="374" t="str">
        <f>$B870*'PERCENTAGE SHARING'!I831</f>
        <v>#DIV/0!</v>
      </c>
      <c r="J870" s="374" t="str">
        <f>$B870*'PERCENTAGE SHARING'!J831</f>
        <v>#DIV/0!</v>
      </c>
      <c r="K870" s="374" t="str">
        <f>$B870*'PERCENTAGE SHARING'!K831</f>
        <v>#DIV/0!</v>
      </c>
      <c r="L870" s="374" t="str">
        <f>$B870*'PERCENTAGE SHARING'!L831</f>
        <v>#DIV/0!</v>
      </c>
      <c r="M870" s="374" t="str">
        <f>$B870*'PERCENTAGE SHARING'!M831</f>
        <v>#DIV/0!</v>
      </c>
      <c r="N870" s="374" t="str">
        <f>$B870*'PERCENTAGE SHARING'!N831</f>
        <v>#DIV/0!</v>
      </c>
      <c r="O870" s="375" t="str">
        <f>$B870*'PERCENTAGE SHARING'!O831</f>
        <v>#DIV/0!</v>
      </c>
      <c r="P870" s="375" t="str">
        <f>$B870*'PERCENTAGE SHARING'!P831</f>
        <v>#DIV/0!</v>
      </c>
      <c r="Q870" s="375" t="str">
        <f>$B870*'PERCENTAGE SHARING'!Q831</f>
        <v>#DIV/0!</v>
      </c>
      <c r="R870" s="375" t="str">
        <f>$B870*'PERCENTAGE SHARING'!R831</f>
        <v>#DIV/0!</v>
      </c>
      <c r="S870" s="134"/>
      <c r="T870" s="134"/>
      <c r="U870" s="134"/>
      <c r="V870" s="134"/>
      <c r="W870" s="134"/>
      <c r="X870" s="134"/>
      <c r="Y870" s="134"/>
    </row>
    <row r="871" ht="22.5" customHeight="1">
      <c r="A871" s="186" t="str">
        <f>'PROP DAILY PNL'!A1038</f>
        <v/>
      </c>
      <c r="B871" s="381"/>
      <c r="C871" s="374" t="str">
        <f>$B871*'PERCENTAGE SHARING'!C832</f>
        <v>#DIV/0!</v>
      </c>
      <c r="D871" s="374" t="str">
        <f>$B871*'PERCENTAGE SHARING'!D832</f>
        <v>#DIV/0!</v>
      </c>
      <c r="E871" s="374" t="str">
        <f>$B871*'PERCENTAGE SHARING'!E832</f>
        <v>#DIV/0!</v>
      </c>
      <c r="F871" s="374" t="str">
        <f>$B871*'PERCENTAGE SHARING'!F832</f>
        <v>#DIV/0!</v>
      </c>
      <c r="G871" s="374" t="str">
        <f>$B871*'PERCENTAGE SHARING'!G832</f>
        <v>#DIV/0!</v>
      </c>
      <c r="H871" s="374" t="str">
        <f>$B871*'PERCENTAGE SHARING'!H832</f>
        <v>#DIV/0!</v>
      </c>
      <c r="I871" s="374" t="str">
        <f>$B871*'PERCENTAGE SHARING'!I832</f>
        <v>#DIV/0!</v>
      </c>
      <c r="J871" s="374" t="str">
        <f>$B871*'PERCENTAGE SHARING'!J832</f>
        <v>#DIV/0!</v>
      </c>
      <c r="K871" s="374" t="str">
        <f>$B871*'PERCENTAGE SHARING'!K832</f>
        <v>#DIV/0!</v>
      </c>
      <c r="L871" s="374" t="str">
        <f>$B871*'PERCENTAGE SHARING'!L832</f>
        <v>#DIV/0!</v>
      </c>
      <c r="M871" s="374" t="str">
        <f>$B871*'PERCENTAGE SHARING'!M832</f>
        <v>#DIV/0!</v>
      </c>
      <c r="N871" s="374" t="str">
        <f>$B871*'PERCENTAGE SHARING'!N832</f>
        <v>#DIV/0!</v>
      </c>
      <c r="O871" s="375" t="str">
        <f>$B871*'PERCENTAGE SHARING'!O832</f>
        <v>#DIV/0!</v>
      </c>
      <c r="P871" s="375" t="str">
        <f>$B871*'PERCENTAGE SHARING'!P832</f>
        <v>#DIV/0!</v>
      </c>
      <c r="Q871" s="375" t="str">
        <f>$B871*'PERCENTAGE SHARING'!Q832</f>
        <v>#DIV/0!</v>
      </c>
      <c r="R871" s="375" t="str">
        <f>$B871*'PERCENTAGE SHARING'!R832</f>
        <v>#DIV/0!</v>
      </c>
      <c r="S871" s="134"/>
      <c r="T871" s="134"/>
      <c r="U871" s="134"/>
      <c r="V871" s="134"/>
      <c r="W871" s="134"/>
      <c r="X871" s="134"/>
      <c r="Y871" s="134"/>
    </row>
    <row r="872" ht="22.5" customHeight="1">
      <c r="A872" s="186" t="str">
        <f>'PROP DAILY PNL'!A1039</f>
        <v/>
      </c>
      <c r="B872" s="381"/>
      <c r="C872" s="374" t="str">
        <f>$B872*'PERCENTAGE SHARING'!C833</f>
        <v>#DIV/0!</v>
      </c>
      <c r="D872" s="374" t="str">
        <f>$B872*'PERCENTAGE SHARING'!D833</f>
        <v>#DIV/0!</v>
      </c>
      <c r="E872" s="374" t="str">
        <f>$B872*'PERCENTAGE SHARING'!E833</f>
        <v>#DIV/0!</v>
      </c>
      <c r="F872" s="374" t="str">
        <f>$B872*'PERCENTAGE SHARING'!F833</f>
        <v>#DIV/0!</v>
      </c>
      <c r="G872" s="374" t="str">
        <f>$B872*'PERCENTAGE SHARING'!G833</f>
        <v>#DIV/0!</v>
      </c>
      <c r="H872" s="374" t="str">
        <f>$B872*'PERCENTAGE SHARING'!H833</f>
        <v>#DIV/0!</v>
      </c>
      <c r="I872" s="374" t="str">
        <f>$B872*'PERCENTAGE SHARING'!I833</f>
        <v>#DIV/0!</v>
      </c>
      <c r="J872" s="374" t="str">
        <f>$B872*'PERCENTAGE SHARING'!J833</f>
        <v>#DIV/0!</v>
      </c>
      <c r="K872" s="374" t="str">
        <f>$B872*'PERCENTAGE SHARING'!K833</f>
        <v>#DIV/0!</v>
      </c>
      <c r="L872" s="374" t="str">
        <f>$B872*'PERCENTAGE SHARING'!L833</f>
        <v>#DIV/0!</v>
      </c>
      <c r="M872" s="374" t="str">
        <f>$B872*'PERCENTAGE SHARING'!M833</f>
        <v>#DIV/0!</v>
      </c>
      <c r="N872" s="374" t="str">
        <f>$B872*'PERCENTAGE SHARING'!N833</f>
        <v>#DIV/0!</v>
      </c>
      <c r="O872" s="375" t="str">
        <f>$B872*'PERCENTAGE SHARING'!O833</f>
        <v>#DIV/0!</v>
      </c>
      <c r="P872" s="375" t="str">
        <f>$B872*'PERCENTAGE SHARING'!P833</f>
        <v>#DIV/0!</v>
      </c>
      <c r="Q872" s="375" t="str">
        <f>$B872*'PERCENTAGE SHARING'!Q833</f>
        <v>#DIV/0!</v>
      </c>
      <c r="R872" s="375" t="str">
        <f>$B872*'PERCENTAGE SHARING'!R833</f>
        <v>#DIV/0!</v>
      </c>
      <c r="S872" s="134"/>
      <c r="T872" s="134"/>
      <c r="U872" s="134"/>
      <c r="V872" s="134"/>
      <c r="W872" s="134"/>
      <c r="X872" s="134"/>
      <c r="Y872" s="134"/>
    </row>
    <row r="873" ht="22.5" customHeight="1">
      <c r="A873" s="186" t="str">
        <f>'PROP DAILY PNL'!A1040</f>
        <v/>
      </c>
      <c r="B873" s="381"/>
      <c r="C873" s="374" t="str">
        <f>$B873*'PERCENTAGE SHARING'!C834</f>
        <v>#DIV/0!</v>
      </c>
      <c r="D873" s="374" t="str">
        <f>$B873*'PERCENTAGE SHARING'!D834</f>
        <v>#DIV/0!</v>
      </c>
      <c r="E873" s="374" t="str">
        <f>$B873*'PERCENTAGE SHARING'!E834</f>
        <v>#DIV/0!</v>
      </c>
      <c r="F873" s="374" t="str">
        <f>$B873*'PERCENTAGE SHARING'!F834</f>
        <v>#DIV/0!</v>
      </c>
      <c r="G873" s="374" t="str">
        <f>$B873*'PERCENTAGE SHARING'!G834</f>
        <v>#DIV/0!</v>
      </c>
      <c r="H873" s="374" t="str">
        <f>$B873*'PERCENTAGE SHARING'!H834</f>
        <v>#DIV/0!</v>
      </c>
      <c r="I873" s="374" t="str">
        <f>$B873*'PERCENTAGE SHARING'!I834</f>
        <v>#DIV/0!</v>
      </c>
      <c r="J873" s="374" t="str">
        <f>$B873*'PERCENTAGE SHARING'!J834</f>
        <v>#DIV/0!</v>
      </c>
      <c r="K873" s="374" t="str">
        <f>$B873*'PERCENTAGE SHARING'!K834</f>
        <v>#DIV/0!</v>
      </c>
      <c r="L873" s="374" t="str">
        <f>$B873*'PERCENTAGE SHARING'!L834</f>
        <v>#DIV/0!</v>
      </c>
      <c r="M873" s="374" t="str">
        <f>$B873*'PERCENTAGE SHARING'!M834</f>
        <v>#DIV/0!</v>
      </c>
      <c r="N873" s="374" t="str">
        <f>$B873*'PERCENTAGE SHARING'!N834</f>
        <v>#DIV/0!</v>
      </c>
      <c r="O873" s="375" t="str">
        <f>$B873*'PERCENTAGE SHARING'!O834</f>
        <v>#DIV/0!</v>
      </c>
      <c r="P873" s="375" t="str">
        <f>$B873*'PERCENTAGE SHARING'!P834</f>
        <v>#DIV/0!</v>
      </c>
      <c r="Q873" s="375" t="str">
        <f>$B873*'PERCENTAGE SHARING'!Q834</f>
        <v>#DIV/0!</v>
      </c>
      <c r="R873" s="375" t="str">
        <f>$B873*'PERCENTAGE SHARING'!R834</f>
        <v>#DIV/0!</v>
      </c>
      <c r="S873" s="134"/>
      <c r="T873" s="134"/>
      <c r="U873" s="134"/>
      <c r="V873" s="134"/>
      <c r="W873" s="134"/>
      <c r="X873" s="134"/>
      <c r="Y873" s="134"/>
    </row>
    <row r="874" ht="22.5" customHeight="1">
      <c r="A874" s="186" t="str">
        <f>'PROP DAILY PNL'!A1041</f>
        <v/>
      </c>
      <c r="B874" s="381"/>
      <c r="C874" s="374" t="str">
        <f>$B874*'PERCENTAGE SHARING'!C835</f>
        <v>#DIV/0!</v>
      </c>
      <c r="D874" s="374" t="str">
        <f>$B874*'PERCENTAGE SHARING'!D835</f>
        <v>#DIV/0!</v>
      </c>
      <c r="E874" s="374" t="str">
        <f>$B874*'PERCENTAGE SHARING'!E835</f>
        <v>#DIV/0!</v>
      </c>
      <c r="F874" s="374" t="str">
        <f>$B874*'PERCENTAGE SHARING'!F835</f>
        <v>#DIV/0!</v>
      </c>
      <c r="G874" s="374" t="str">
        <f>$B874*'PERCENTAGE SHARING'!G835</f>
        <v>#DIV/0!</v>
      </c>
      <c r="H874" s="374" t="str">
        <f>$B874*'PERCENTAGE SHARING'!H835</f>
        <v>#DIV/0!</v>
      </c>
      <c r="I874" s="374" t="str">
        <f>$B874*'PERCENTAGE SHARING'!I835</f>
        <v>#DIV/0!</v>
      </c>
      <c r="J874" s="374" t="str">
        <f>$B874*'PERCENTAGE SHARING'!J835</f>
        <v>#DIV/0!</v>
      </c>
      <c r="K874" s="374" t="str">
        <f>$B874*'PERCENTAGE SHARING'!K835</f>
        <v>#DIV/0!</v>
      </c>
      <c r="L874" s="374" t="str">
        <f>$B874*'PERCENTAGE SHARING'!L835</f>
        <v>#DIV/0!</v>
      </c>
      <c r="M874" s="374" t="str">
        <f>$B874*'PERCENTAGE SHARING'!M835</f>
        <v>#DIV/0!</v>
      </c>
      <c r="N874" s="374" t="str">
        <f>$B874*'PERCENTAGE SHARING'!N835</f>
        <v>#DIV/0!</v>
      </c>
      <c r="O874" s="375" t="str">
        <f>$B874*'PERCENTAGE SHARING'!O835</f>
        <v>#DIV/0!</v>
      </c>
      <c r="P874" s="375" t="str">
        <f>$B874*'PERCENTAGE SHARING'!P835</f>
        <v>#DIV/0!</v>
      </c>
      <c r="Q874" s="375" t="str">
        <f>$B874*'PERCENTAGE SHARING'!Q835</f>
        <v>#DIV/0!</v>
      </c>
      <c r="R874" s="375" t="str">
        <f>$B874*'PERCENTAGE SHARING'!R835</f>
        <v>#DIV/0!</v>
      </c>
      <c r="S874" s="134"/>
      <c r="T874" s="134"/>
      <c r="U874" s="134"/>
      <c r="V874" s="134"/>
      <c r="W874" s="134"/>
      <c r="X874" s="134"/>
      <c r="Y874" s="134"/>
    </row>
    <row r="875" ht="22.5" customHeight="1">
      <c r="A875" s="186" t="str">
        <f>'PROP DAILY PNL'!A1042</f>
        <v/>
      </c>
      <c r="B875" s="381"/>
      <c r="C875" s="374" t="str">
        <f>$B875*'PERCENTAGE SHARING'!C836</f>
        <v>#DIV/0!</v>
      </c>
      <c r="D875" s="374" t="str">
        <f>$B875*'PERCENTAGE SHARING'!D836</f>
        <v>#DIV/0!</v>
      </c>
      <c r="E875" s="374" t="str">
        <f>$B875*'PERCENTAGE SHARING'!E836</f>
        <v>#DIV/0!</v>
      </c>
      <c r="F875" s="374" t="str">
        <f>$B875*'PERCENTAGE SHARING'!F836</f>
        <v>#DIV/0!</v>
      </c>
      <c r="G875" s="374" t="str">
        <f>$B875*'PERCENTAGE SHARING'!G836</f>
        <v>#DIV/0!</v>
      </c>
      <c r="H875" s="374" t="str">
        <f>$B875*'PERCENTAGE SHARING'!H836</f>
        <v>#DIV/0!</v>
      </c>
      <c r="I875" s="374" t="str">
        <f>$B875*'PERCENTAGE SHARING'!I836</f>
        <v>#DIV/0!</v>
      </c>
      <c r="J875" s="374" t="str">
        <f>$B875*'PERCENTAGE SHARING'!J836</f>
        <v>#DIV/0!</v>
      </c>
      <c r="K875" s="374" t="str">
        <f>$B875*'PERCENTAGE SHARING'!K836</f>
        <v>#DIV/0!</v>
      </c>
      <c r="L875" s="374" t="str">
        <f>$B875*'PERCENTAGE SHARING'!L836</f>
        <v>#DIV/0!</v>
      </c>
      <c r="M875" s="374" t="str">
        <f>$B875*'PERCENTAGE SHARING'!M836</f>
        <v>#DIV/0!</v>
      </c>
      <c r="N875" s="374" t="str">
        <f>$B875*'PERCENTAGE SHARING'!N836</f>
        <v>#DIV/0!</v>
      </c>
      <c r="O875" s="375" t="str">
        <f>$B875*'PERCENTAGE SHARING'!O836</f>
        <v>#DIV/0!</v>
      </c>
      <c r="P875" s="375" t="str">
        <f>$B875*'PERCENTAGE SHARING'!P836</f>
        <v>#DIV/0!</v>
      </c>
      <c r="Q875" s="375" t="str">
        <f>$B875*'PERCENTAGE SHARING'!Q836</f>
        <v>#DIV/0!</v>
      </c>
      <c r="R875" s="375" t="str">
        <f>$B875*'PERCENTAGE SHARING'!R836</f>
        <v>#DIV/0!</v>
      </c>
      <c r="S875" s="134"/>
      <c r="T875" s="134"/>
      <c r="U875" s="134"/>
      <c r="V875" s="134"/>
      <c r="W875" s="134"/>
      <c r="X875" s="134"/>
      <c r="Y875" s="134"/>
    </row>
    <row r="876" ht="22.5" customHeight="1">
      <c r="A876" s="186" t="str">
        <f>'PROP DAILY PNL'!A1043</f>
        <v/>
      </c>
      <c r="B876" s="381"/>
      <c r="C876" s="374" t="str">
        <f>$B876*'PERCENTAGE SHARING'!C837</f>
        <v>#DIV/0!</v>
      </c>
      <c r="D876" s="374" t="str">
        <f>$B876*'PERCENTAGE SHARING'!D837</f>
        <v>#DIV/0!</v>
      </c>
      <c r="E876" s="374" t="str">
        <f>$B876*'PERCENTAGE SHARING'!E837</f>
        <v>#DIV/0!</v>
      </c>
      <c r="F876" s="374" t="str">
        <f>$B876*'PERCENTAGE SHARING'!F837</f>
        <v>#DIV/0!</v>
      </c>
      <c r="G876" s="374" t="str">
        <f>$B876*'PERCENTAGE SHARING'!G837</f>
        <v>#DIV/0!</v>
      </c>
      <c r="H876" s="374" t="str">
        <f>$B876*'PERCENTAGE SHARING'!H837</f>
        <v>#DIV/0!</v>
      </c>
      <c r="I876" s="374" t="str">
        <f>$B876*'PERCENTAGE SHARING'!I837</f>
        <v>#DIV/0!</v>
      </c>
      <c r="J876" s="374" t="str">
        <f>$B876*'PERCENTAGE SHARING'!J837</f>
        <v>#DIV/0!</v>
      </c>
      <c r="K876" s="374" t="str">
        <f>$B876*'PERCENTAGE SHARING'!K837</f>
        <v>#DIV/0!</v>
      </c>
      <c r="L876" s="374" t="str">
        <f>$B876*'PERCENTAGE SHARING'!L837</f>
        <v>#DIV/0!</v>
      </c>
      <c r="M876" s="374" t="str">
        <f>$B876*'PERCENTAGE SHARING'!M837</f>
        <v>#DIV/0!</v>
      </c>
      <c r="N876" s="374" t="str">
        <f>$B876*'PERCENTAGE SHARING'!N837</f>
        <v>#DIV/0!</v>
      </c>
      <c r="O876" s="375" t="str">
        <f>$B876*'PERCENTAGE SHARING'!O837</f>
        <v>#DIV/0!</v>
      </c>
      <c r="P876" s="375" t="str">
        <f>$B876*'PERCENTAGE SHARING'!P837</f>
        <v>#DIV/0!</v>
      </c>
      <c r="Q876" s="375" t="str">
        <f>$B876*'PERCENTAGE SHARING'!Q837</f>
        <v>#DIV/0!</v>
      </c>
      <c r="R876" s="375" t="str">
        <f>$B876*'PERCENTAGE SHARING'!R837</f>
        <v>#DIV/0!</v>
      </c>
      <c r="S876" s="134"/>
      <c r="T876" s="134"/>
      <c r="U876" s="134"/>
      <c r="V876" s="134"/>
      <c r="W876" s="134"/>
      <c r="X876" s="134"/>
      <c r="Y876" s="134"/>
    </row>
    <row r="877" ht="22.5" customHeight="1">
      <c r="A877" s="186" t="str">
        <f>'PROP DAILY PNL'!A1044</f>
        <v/>
      </c>
      <c r="B877" s="381"/>
      <c r="C877" s="374" t="str">
        <f>$B877*'PERCENTAGE SHARING'!C838</f>
        <v>#DIV/0!</v>
      </c>
      <c r="D877" s="374" t="str">
        <f>$B877*'PERCENTAGE SHARING'!D838</f>
        <v>#DIV/0!</v>
      </c>
      <c r="E877" s="374" t="str">
        <f>$B877*'PERCENTAGE SHARING'!E838</f>
        <v>#DIV/0!</v>
      </c>
      <c r="F877" s="374" t="str">
        <f>$B877*'PERCENTAGE SHARING'!F838</f>
        <v>#DIV/0!</v>
      </c>
      <c r="G877" s="374" t="str">
        <f>$B877*'PERCENTAGE SHARING'!G838</f>
        <v>#DIV/0!</v>
      </c>
      <c r="H877" s="374" t="str">
        <f>$B877*'PERCENTAGE SHARING'!H838</f>
        <v>#DIV/0!</v>
      </c>
      <c r="I877" s="374" t="str">
        <f>$B877*'PERCENTAGE SHARING'!I838</f>
        <v>#DIV/0!</v>
      </c>
      <c r="J877" s="374" t="str">
        <f>$B877*'PERCENTAGE SHARING'!J838</f>
        <v>#DIV/0!</v>
      </c>
      <c r="K877" s="374" t="str">
        <f>$B877*'PERCENTAGE SHARING'!K838</f>
        <v>#DIV/0!</v>
      </c>
      <c r="L877" s="374" t="str">
        <f>$B877*'PERCENTAGE SHARING'!L838</f>
        <v>#DIV/0!</v>
      </c>
      <c r="M877" s="374" t="str">
        <f>$B877*'PERCENTAGE SHARING'!M838</f>
        <v>#DIV/0!</v>
      </c>
      <c r="N877" s="374" t="str">
        <f>$B877*'PERCENTAGE SHARING'!N838</f>
        <v>#DIV/0!</v>
      </c>
      <c r="O877" s="375" t="str">
        <f>$B877*'PERCENTAGE SHARING'!O838</f>
        <v>#DIV/0!</v>
      </c>
      <c r="P877" s="375" t="str">
        <f>$B877*'PERCENTAGE SHARING'!P838</f>
        <v>#DIV/0!</v>
      </c>
      <c r="Q877" s="375" t="str">
        <f>$B877*'PERCENTAGE SHARING'!Q838</f>
        <v>#DIV/0!</v>
      </c>
      <c r="R877" s="375" t="str">
        <f>$B877*'PERCENTAGE SHARING'!R838</f>
        <v>#DIV/0!</v>
      </c>
      <c r="S877" s="134"/>
      <c r="T877" s="134"/>
      <c r="U877" s="134"/>
      <c r="V877" s="134"/>
      <c r="W877" s="134"/>
      <c r="X877" s="134"/>
      <c r="Y877" s="134"/>
    </row>
    <row r="878" ht="22.5" customHeight="1">
      <c r="A878" s="186" t="str">
        <f>'PROP DAILY PNL'!A1045</f>
        <v/>
      </c>
      <c r="B878" s="381"/>
      <c r="C878" s="374" t="str">
        <f>$B878*'PERCENTAGE SHARING'!C839</f>
        <v>#DIV/0!</v>
      </c>
      <c r="D878" s="374" t="str">
        <f>$B878*'PERCENTAGE SHARING'!D839</f>
        <v>#DIV/0!</v>
      </c>
      <c r="E878" s="374" t="str">
        <f>$B878*'PERCENTAGE SHARING'!E839</f>
        <v>#DIV/0!</v>
      </c>
      <c r="F878" s="374" t="str">
        <f>$B878*'PERCENTAGE SHARING'!F839</f>
        <v>#DIV/0!</v>
      </c>
      <c r="G878" s="374" t="str">
        <f>$B878*'PERCENTAGE SHARING'!G839</f>
        <v>#DIV/0!</v>
      </c>
      <c r="H878" s="374" t="str">
        <f>$B878*'PERCENTAGE SHARING'!H839</f>
        <v>#DIV/0!</v>
      </c>
      <c r="I878" s="374" t="str">
        <f>$B878*'PERCENTAGE SHARING'!I839</f>
        <v>#DIV/0!</v>
      </c>
      <c r="J878" s="374" t="str">
        <f>$B878*'PERCENTAGE SHARING'!J839</f>
        <v>#DIV/0!</v>
      </c>
      <c r="K878" s="374" t="str">
        <f>$B878*'PERCENTAGE SHARING'!K839</f>
        <v>#DIV/0!</v>
      </c>
      <c r="L878" s="374" t="str">
        <f>$B878*'PERCENTAGE SHARING'!L839</f>
        <v>#DIV/0!</v>
      </c>
      <c r="M878" s="374" t="str">
        <f>$B878*'PERCENTAGE SHARING'!M839</f>
        <v>#DIV/0!</v>
      </c>
      <c r="N878" s="374" t="str">
        <f>$B878*'PERCENTAGE SHARING'!N839</f>
        <v>#DIV/0!</v>
      </c>
      <c r="O878" s="375" t="str">
        <f>$B878*'PERCENTAGE SHARING'!O839</f>
        <v>#DIV/0!</v>
      </c>
      <c r="P878" s="375" t="str">
        <f>$B878*'PERCENTAGE SHARING'!P839</f>
        <v>#DIV/0!</v>
      </c>
      <c r="Q878" s="375" t="str">
        <f>$B878*'PERCENTAGE SHARING'!Q839</f>
        <v>#DIV/0!</v>
      </c>
      <c r="R878" s="375" t="str">
        <f>$B878*'PERCENTAGE SHARING'!R839</f>
        <v>#DIV/0!</v>
      </c>
      <c r="S878" s="134"/>
      <c r="T878" s="134"/>
      <c r="U878" s="134"/>
      <c r="V878" s="134"/>
      <c r="W878" s="134"/>
      <c r="X878" s="134"/>
      <c r="Y878" s="134"/>
    </row>
    <row r="879" ht="22.5" customHeight="1">
      <c r="A879" s="186" t="str">
        <f>'PROP DAILY PNL'!A1046</f>
        <v/>
      </c>
      <c r="B879" s="381"/>
      <c r="C879" s="374" t="str">
        <f>$B879*'PERCENTAGE SHARING'!C840</f>
        <v>#DIV/0!</v>
      </c>
      <c r="D879" s="374" t="str">
        <f>$B879*'PERCENTAGE SHARING'!D840</f>
        <v>#DIV/0!</v>
      </c>
      <c r="E879" s="374" t="str">
        <f>$B879*'PERCENTAGE SHARING'!E840</f>
        <v>#DIV/0!</v>
      </c>
      <c r="F879" s="374" t="str">
        <f>$B879*'PERCENTAGE SHARING'!F840</f>
        <v>#DIV/0!</v>
      </c>
      <c r="G879" s="374" t="str">
        <f>$B879*'PERCENTAGE SHARING'!G840</f>
        <v>#DIV/0!</v>
      </c>
      <c r="H879" s="374" t="str">
        <f>$B879*'PERCENTAGE SHARING'!H840</f>
        <v>#DIV/0!</v>
      </c>
      <c r="I879" s="374" t="str">
        <f>$B879*'PERCENTAGE SHARING'!I840</f>
        <v>#DIV/0!</v>
      </c>
      <c r="J879" s="374" t="str">
        <f>$B879*'PERCENTAGE SHARING'!J840</f>
        <v>#DIV/0!</v>
      </c>
      <c r="K879" s="374" t="str">
        <f>$B879*'PERCENTAGE SHARING'!K840</f>
        <v>#DIV/0!</v>
      </c>
      <c r="L879" s="374" t="str">
        <f>$B879*'PERCENTAGE SHARING'!L840</f>
        <v>#DIV/0!</v>
      </c>
      <c r="M879" s="374" t="str">
        <f>$B879*'PERCENTAGE SHARING'!M840</f>
        <v>#DIV/0!</v>
      </c>
      <c r="N879" s="374" t="str">
        <f>$B879*'PERCENTAGE SHARING'!N840</f>
        <v>#DIV/0!</v>
      </c>
      <c r="O879" s="375" t="str">
        <f>$B879*'PERCENTAGE SHARING'!O840</f>
        <v>#DIV/0!</v>
      </c>
      <c r="P879" s="375" t="str">
        <f>$B879*'PERCENTAGE SHARING'!P840</f>
        <v>#DIV/0!</v>
      </c>
      <c r="Q879" s="375" t="str">
        <f>$B879*'PERCENTAGE SHARING'!Q840</f>
        <v>#DIV/0!</v>
      </c>
      <c r="R879" s="375" t="str">
        <f>$B879*'PERCENTAGE SHARING'!R840</f>
        <v>#DIV/0!</v>
      </c>
      <c r="S879" s="134"/>
      <c r="T879" s="134"/>
      <c r="U879" s="134"/>
      <c r="V879" s="134"/>
      <c r="W879" s="134"/>
      <c r="X879" s="134"/>
      <c r="Y879" s="134"/>
    </row>
    <row r="880" ht="22.5" customHeight="1">
      <c r="A880" s="186" t="str">
        <f>'PROP DAILY PNL'!A1047</f>
        <v/>
      </c>
      <c r="B880" s="381"/>
      <c r="C880" s="374" t="str">
        <f>$B880*'PERCENTAGE SHARING'!C841</f>
        <v>#DIV/0!</v>
      </c>
      <c r="D880" s="374" t="str">
        <f>$B880*'PERCENTAGE SHARING'!D841</f>
        <v>#DIV/0!</v>
      </c>
      <c r="E880" s="374" t="str">
        <f>$B880*'PERCENTAGE SHARING'!E841</f>
        <v>#DIV/0!</v>
      </c>
      <c r="F880" s="374" t="str">
        <f>$B880*'PERCENTAGE SHARING'!F841</f>
        <v>#DIV/0!</v>
      </c>
      <c r="G880" s="374" t="str">
        <f>$B880*'PERCENTAGE SHARING'!G841</f>
        <v>#DIV/0!</v>
      </c>
      <c r="H880" s="374" t="str">
        <f>$B880*'PERCENTAGE SHARING'!H841</f>
        <v>#DIV/0!</v>
      </c>
      <c r="I880" s="374" t="str">
        <f>$B880*'PERCENTAGE SHARING'!I841</f>
        <v>#DIV/0!</v>
      </c>
      <c r="J880" s="374" t="str">
        <f>$B880*'PERCENTAGE SHARING'!J841</f>
        <v>#DIV/0!</v>
      </c>
      <c r="K880" s="374" t="str">
        <f>$B880*'PERCENTAGE SHARING'!K841</f>
        <v>#DIV/0!</v>
      </c>
      <c r="L880" s="374" t="str">
        <f>$B880*'PERCENTAGE SHARING'!L841</f>
        <v>#DIV/0!</v>
      </c>
      <c r="M880" s="374" t="str">
        <f>$B880*'PERCENTAGE SHARING'!M841</f>
        <v>#DIV/0!</v>
      </c>
      <c r="N880" s="374" t="str">
        <f>$B880*'PERCENTAGE SHARING'!N841</f>
        <v>#DIV/0!</v>
      </c>
      <c r="O880" s="375" t="str">
        <f>$B880*'PERCENTAGE SHARING'!O841</f>
        <v>#DIV/0!</v>
      </c>
      <c r="P880" s="375" t="str">
        <f>$B880*'PERCENTAGE SHARING'!P841</f>
        <v>#DIV/0!</v>
      </c>
      <c r="Q880" s="375" t="str">
        <f>$B880*'PERCENTAGE SHARING'!Q841</f>
        <v>#DIV/0!</v>
      </c>
      <c r="R880" s="375" t="str">
        <f>$B880*'PERCENTAGE SHARING'!R841</f>
        <v>#DIV/0!</v>
      </c>
      <c r="S880" s="134"/>
      <c r="T880" s="134"/>
      <c r="U880" s="134"/>
      <c r="V880" s="134"/>
      <c r="W880" s="134"/>
      <c r="X880" s="134"/>
      <c r="Y880" s="134"/>
    </row>
    <row r="881" ht="22.5" customHeight="1">
      <c r="A881" s="186" t="str">
        <f>'PROP DAILY PNL'!A1048</f>
        <v/>
      </c>
      <c r="B881" s="381"/>
      <c r="C881" s="374" t="str">
        <f>$B881*'PERCENTAGE SHARING'!C842</f>
        <v>#DIV/0!</v>
      </c>
      <c r="D881" s="374" t="str">
        <f>$B881*'PERCENTAGE SHARING'!D842</f>
        <v>#DIV/0!</v>
      </c>
      <c r="E881" s="374" t="str">
        <f>$B881*'PERCENTAGE SHARING'!E842</f>
        <v>#DIV/0!</v>
      </c>
      <c r="F881" s="374" t="str">
        <f>$B881*'PERCENTAGE SHARING'!F842</f>
        <v>#DIV/0!</v>
      </c>
      <c r="G881" s="374" t="str">
        <f>$B881*'PERCENTAGE SHARING'!G842</f>
        <v>#DIV/0!</v>
      </c>
      <c r="H881" s="374" t="str">
        <f>$B881*'PERCENTAGE SHARING'!H842</f>
        <v>#DIV/0!</v>
      </c>
      <c r="I881" s="374" t="str">
        <f>$B881*'PERCENTAGE SHARING'!I842</f>
        <v>#DIV/0!</v>
      </c>
      <c r="J881" s="374" t="str">
        <f>$B881*'PERCENTAGE SHARING'!J842</f>
        <v>#DIV/0!</v>
      </c>
      <c r="K881" s="374" t="str">
        <f>$B881*'PERCENTAGE SHARING'!K842</f>
        <v>#DIV/0!</v>
      </c>
      <c r="L881" s="374" t="str">
        <f>$B881*'PERCENTAGE SHARING'!L842</f>
        <v>#DIV/0!</v>
      </c>
      <c r="M881" s="374" t="str">
        <f>$B881*'PERCENTAGE SHARING'!M842</f>
        <v>#DIV/0!</v>
      </c>
      <c r="N881" s="374" t="str">
        <f>$B881*'PERCENTAGE SHARING'!N842</f>
        <v>#DIV/0!</v>
      </c>
      <c r="O881" s="375" t="str">
        <f>$B881*'PERCENTAGE SHARING'!O842</f>
        <v>#DIV/0!</v>
      </c>
      <c r="P881" s="375" t="str">
        <f>$B881*'PERCENTAGE SHARING'!P842</f>
        <v>#DIV/0!</v>
      </c>
      <c r="Q881" s="375" t="str">
        <f>$B881*'PERCENTAGE SHARING'!Q842</f>
        <v>#DIV/0!</v>
      </c>
      <c r="R881" s="375" t="str">
        <f>$B881*'PERCENTAGE SHARING'!R842</f>
        <v>#DIV/0!</v>
      </c>
      <c r="S881" s="134"/>
      <c r="T881" s="134"/>
      <c r="U881" s="134"/>
      <c r="V881" s="134"/>
      <c r="W881" s="134"/>
      <c r="X881" s="134"/>
      <c r="Y881" s="134"/>
    </row>
    <row r="882" ht="22.5" customHeight="1">
      <c r="A882" s="186" t="str">
        <f>'PROP DAILY PNL'!A1049</f>
        <v/>
      </c>
      <c r="B882" s="381"/>
      <c r="C882" s="374" t="str">
        <f>$B882*'PERCENTAGE SHARING'!C843</f>
        <v>#DIV/0!</v>
      </c>
      <c r="D882" s="374" t="str">
        <f>$B882*'PERCENTAGE SHARING'!D843</f>
        <v>#DIV/0!</v>
      </c>
      <c r="E882" s="374" t="str">
        <f>$B882*'PERCENTAGE SHARING'!E843</f>
        <v>#DIV/0!</v>
      </c>
      <c r="F882" s="374" t="str">
        <f>$B882*'PERCENTAGE SHARING'!F843</f>
        <v>#DIV/0!</v>
      </c>
      <c r="G882" s="374" t="str">
        <f>$B882*'PERCENTAGE SHARING'!G843</f>
        <v>#DIV/0!</v>
      </c>
      <c r="H882" s="374" t="str">
        <f>$B882*'PERCENTAGE SHARING'!H843</f>
        <v>#DIV/0!</v>
      </c>
      <c r="I882" s="374" t="str">
        <f>$B882*'PERCENTAGE SHARING'!I843</f>
        <v>#DIV/0!</v>
      </c>
      <c r="J882" s="374" t="str">
        <f>$B882*'PERCENTAGE SHARING'!J843</f>
        <v>#DIV/0!</v>
      </c>
      <c r="K882" s="374" t="str">
        <f>$B882*'PERCENTAGE SHARING'!K843</f>
        <v>#DIV/0!</v>
      </c>
      <c r="L882" s="374" t="str">
        <f>$B882*'PERCENTAGE SHARING'!L843</f>
        <v>#DIV/0!</v>
      </c>
      <c r="M882" s="374" t="str">
        <f>$B882*'PERCENTAGE SHARING'!M843</f>
        <v>#DIV/0!</v>
      </c>
      <c r="N882" s="374" t="str">
        <f>$B882*'PERCENTAGE SHARING'!N843</f>
        <v>#DIV/0!</v>
      </c>
      <c r="O882" s="375" t="str">
        <f>$B882*'PERCENTAGE SHARING'!O843</f>
        <v>#DIV/0!</v>
      </c>
      <c r="P882" s="375" t="str">
        <f>$B882*'PERCENTAGE SHARING'!P843</f>
        <v>#DIV/0!</v>
      </c>
      <c r="Q882" s="375" t="str">
        <f>$B882*'PERCENTAGE SHARING'!Q843</f>
        <v>#DIV/0!</v>
      </c>
      <c r="R882" s="375" t="str">
        <f>$B882*'PERCENTAGE SHARING'!R843</f>
        <v>#DIV/0!</v>
      </c>
      <c r="S882" s="134"/>
      <c r="T882" s="134"/>
      <c r="U882" s="134"/>
      <c r="V882" s="134"/>
      <c r="W882" s="134"/>
      <c r="X882" s="134"/>
      <c r="Y882" s="134"/>
    </row>
    <row r="883" ht="22.5" customHeight="1">
      <c r="A883" s="186" t="str">
        <f>'PROP DAILY PNL'!A1050</f>
        <v/>
      </c>
      <c r="B883" s="381"/>
      <c r="C883" s="374" t="str">
        <f>$B883*'PERCENTAGE SHARING'!C844</f>
        <v>#DIV/0!</v>
      </c>
      <c r="D883" s="374" t="str">
        <f>$B883*'PERCENTAGE SHARING'!D844</f>
        <v>#DIV/0!</v>
      </c>
      <c r="E883" s="374" t="str">
        <f>$B883*'PERCENTAGE SHARING'!E844</f>
        <v>#DIV/0!</v>
      </c>
      <c r="F883" s="374" t="str">
        <f>$B883*'PERCENTAGE SHARING'!F844</f>
        <v>#DIV/0!</v>
      </c>
      <c r="G883" s="374" t="str">
        <f>$B883*'PERCENTAGE SHARING'!G844</f>
        <v>#DIV/0!</v>
      </c>
      <c r="H883" s="374" t="str">
        <f>$B883*'PERCENTAGE SHARING'!H844</f>
        <v>#DIV/0!</v>
      </c>
      <c r="I883" s="374" t="str">
        <f>$B883*'PERCENTAGE SHARING'!I844</f>
        <v>#DIV/0!</v>
      </c>
      <c r="J883" s="374" t="str">
        <f>$B883*'PERCENTAGE SHARING'!J844</f>
        <v>#DIV/0!</v>
      </c>
      <c r="K883" s="374" t="str">
        <f>$B883*'PERCENTAGE SHARING'!K844</f>
        <v>#DIV/0!</v>
      </c>
      <c r="L883" s="374" t="str">
        <f>$B883*'PERCENTAGE SHARING'!L844</f>
        <v>#DIV/0!</v>
      </c>
      <c r="M883" s="374" t="str">
        <f>$B883*'PERCENTAGE SHARING'!M844</f>
        <v>#DIV/0!</v>
      </c>
      <c r="N883" s="374" t="str">
        <f>$B883*'PERCENTAGE SHARING'!N844</f>
        <v>#DIV/0!</v>
      </c>
      <c r="O883" s="375" t="str">
        <f>$B883*'PERCENTAGE SHARING'!O844</f>
        <v>#DIV/0!</v>
      </c>
      <c r="P883" s="375" t="str">
        <f>$B883*'PERCENTAGE SHARING'!P844</f>
        <v>#DIV/0!</v>
      </c>
      <c r="Q883" s="375" t="str">
        <f>$B883*'PERCENTAGE SHARING'!Q844</f>
        <v>#DIV/0!</v>
      </c>
      <c r="R883" s="375" t="str">
        <f>$B883*'PERCENTAGE SHARING'!R844</f>
        <v>#DIV/0!</v>
      </c>
      <c r="S883" s="134"/>
      <c r="T883" s="134"/>
      <c r="U883" s="134"/>
      <c r="V883" s="134"/>
      <c r="W883" s="134"/>
      <c r="X883" s="134"/>
      <c r="Y883" s="134"/>
    </row>
    <row r="884" ht="22.5" customHeight="1">
      <c r="A884" s="186" t="str">
        <f>'PROP DAILY PNL'!A1051</f>
        <v/>
      </c>
      <c r="B884" s="381"/>
      <c r="C884" s="374" t="str">
        <f>$B884*'PERCENTAGE SHARING'!C845</f>
        <v>#DIV/0!</v>
      </c>
      <c r="D884" s="374" t="str">
        <f>$B884*'PERCENTAGE SHARING'!D845</f>
        <v>#DIV/0!</v>
      </c>
      <c r="E884" s="374" t="str">
        <f>$B884*'PERCENTAGE SHARING'!E845</f>
        <v>#DIV/0!</v>
      </c>
      <c r="F884" s="374" t="str">
        <f>$B884*'PERCENTAGE SHARING'!F845</f>
        <v>#DIV/0!</v>
      </c>
      <c r="G884" s="374" t="str">
        <f>$B884*'PERCENTAGE SHARING'!G845</f>
        <v>#DIV/0!</v>
      </c>
      <c r="H884" s="374" t="str">
        <f>$B884*'PERCENTAGE SHARING'!H845</f>
        <v>#DIV/0!</v>
      </c>
      <c r="I884" s="374" t="str">
        <f>$B884*'PERCENTAGE SHARING'!I845</f>
        <v>#DIV/0!</v>
      </c>
      <c r="J884" s="374" t="str">
        <f>$B884*'PERCENTAGE SHARING'!J845</f>
        <v>#DIV/0!</v>
      </c>
      <c r="K884" s="374" t="str">
        <f>$B884*'PERCENTAGE SHARING'!K845</f>
        <v>#DIV/0!</v>
      </c>
      <c r="L884" s="374" t="str">
        <f>$B884*'PERCENTAGE SHARING'!L845</f>
        <v>#DIV/0!</v>
      </c>
      <c r="M884" s="374" t="str">
        <f>$B884*'PERCENTAGE SHARING'!M845</f>
        <v>#DIV/0!</v>
      </c>
      <c r="N884" s="374" t="str">
        <f>$B884*'PERCENTAGE SHARING'!N845</f>
        <v>#DIV/0!</v>
      </c>
      <c r="O884" s="375" t="str">
        <f>$B884*'PERCENTAGE SHARING'!O845</f>
        <v>#DIV/0!</v>
      </c>
      <c r="P884" s="375" t="str">
        <f>$B884*'PERCENTAGE SHARING'!P845</f>
        <v>#DIV/0!</v>
      </c>
      <c r="Q884" s="375" t="str">
        <f>$B884*'PERCENTAGE SHARING'!Q845</f>
        <v>#DIV/0!</v>
      </c>
      <c r="R884" s="375" t="str">
        <f>$B884*'PERCENTAGE SHARING'!R845</f>
        <v>#DIV/0!</v>
      </c>
      <c r="S884" s="134"/>
      <c r="T884" s="134"/>
      <c r="U884" s="134"/>
      <c r="V884" s="134"/>
      <c r="W884" s="134"/>
      <c r="X884" s="134"/>
      <c r="Y884" s="134"/>
    </row>
    <row r="885" ht="22.5" customHeight="1">
      <c r="A885" s="186" t="str">
        <f>'PROP DAILY PNL'!A1052</f>
        <v/>
      </c>
      <c r="B885" s="381"/>
      <c r="C885" s="374" t="str">
        <f>$B885*'PERCENTAGE SHARING'!C846</f>
        <v>#DIV/0!</v>
      </c>
      <c r="D885" s="374" t="str">
        <f>$B885*'PERCENTAGE SHARING'!D846</f>
        <v>#DIV/0!</v>
      </c>
      <c r="E885" s="374" t="str">
        <f>$B885*'PERCENTAGE SHARING'!E846</f>
        <v>#DIV/0!</v>
      </c>
      <c r="F885" s="374" t="str">
        <f>$B885*'PERCENTAGE SHARING'!F846</f>
        <v>#DIV/0!</v>
      </c>
      <c r="G885" s="374" t="str">
        <f>$B885*'PERCENTAGE SHARING'!G846</f>
        <v>#DIV/0!</v>
      </c>
      <c r="H885" s="374" t="str">
        <f>$B885*'PERCENTAGE SHARING'!H846</f>
        <v>#DIV/0!</v>
      </c>
      <c r="I885" s="374" t="str">
        <f>$B885*'PERCENTAGE SHARING'!I846</f>
        <v>#DIV/0!</v>
      </c>
      <c r="J885" s="374" t="str">
        <f>$B885*'PERCENTAGE SHARING'!J846</f>
        <v>#DIV/0!</v>
      </c>
      <c r="K885" s="374" t="str">
        <f>$B885*'PERCENTAGE SHARING'!K846</f>
        <v>#DIV/0!</v>
      </c>
      <c r="L885" s="374" t="str">
        <f>$B885*'PERCENTAGE SHARING'!L846</f>
        <v>#DIV/0!</v>
      </c>
      <c r="M885" s="374" t="str">
        <f>$B885*'PERCENTAGE SHARING'!M846</f>
        <v>#DIV/0!</v>
      </c>
      <c r="N885" s="374" t="str">
        <f>$B885*'PERCENTAGE SHARING'!N846</f>
        <v>#DIV/0!</v>
      </c>
      <c r="O885" s="375" t="str">
        <f>$B885*'PERCENTAGE SHARING'!O846</f>
        <v>#DIV/0!</v>
      </c>
      <c r="P885" s="375" t="str">
        <f>$B885*'PERCENTAGE SHARING'!P846</f>
        <v>#DIV/0!</v>
      </c>
      <c r="Q885" s="375" t="str">
        <f>$B885*'PERCENTAGE SHARING'!Q846</f>
        <v>#DIV/0!</v>
      </c>
      <c r="R885" s="375" t="str">
        <f>$B885*'PERCENTAGE SHARING'!R846</f>
        <v>#DIV/0!</v>
      </c>
      <c r="S885" s="134"/>
      <c r="T885" s="134"/>
      <c r="U885" s="134"/>
      <c r="V885" s="134"/>
      <c r="W885" s="134"/>
      <c r="X885" s="134"/>
      <c r="Y885" s="134"/>
    </row>
    <row r="886" ht="22.5" customHeight="1">
      <c r="A886" s="186" t="str">
        <f>'PROP DAILY PNL'!A1053</f>
        <v/>
      </c>
      <c r="B886" s="381"/>
      <c r="C886" s="374" t="str">
        <f>$B886*'PERCENTAGE SHARING'!C847</f>
        <v>#DIV/0!</v>
      </c>
      <c r="D886" s="374" t="str">
        <f>$B886*'PERCENTAGE SHARING'!D847</f>
        <v>#DIV/0!</v>
      </c>
      <c r="E886" s="374" t="str">
        <f>$B886*'PERCENTAGE SHARING'!E847</f>
        <v>#DIV/0!</v>
      </c>
      <c r="F886" s="374" t="str">
        <f>$B886*'PERCENTAGE SHARING'!F847</f>
        <v>#DIV/0!</v>
      </c>
      <c r="G886" s="374" t="str">
        <f>$B886*'PERCENTAGE SHARING'!G847</f>
        <v>#DIV/0!</v>
      </c>
      <c r="H886" s="374" t="str">
        <f>$B886*'PERCENTAGE SHARING'!H847</f>
        <v>#DIV/0!</v>
      </c>
      <c r="I886" s="374" t="str">
        <f>$B886*'PERCENTAGE SHARING'!I847</f>
        <v>#DIV/0!</v>
      </c>
      <c r="J886" s="374" t="str">
        <f>$B886*'PERCENTAGE SHARING'!J847</f>
        <v>#DIV/0!</v>
      </c>
      <c r="K886" s="374" t="str">
        <f>$B886*'PERCENTAGE SHARING'!K847</f>
        <v>#DIV/0!</v>
      </c>
      <c r="L886" s="374" t="str">
        <f>$B886*'PERCENTAGE SHARING'!L847</f>
        <v>#DIV/0!</v>
      </c>
      <c r="M886" s="374" t="str">
        <f>$B886*'PERCENTAGE SHARING'!M847</f>
        <v>#DIV/0!</v>
      </c>
      <c r="N886" s="374" t="str">
        <f>$B886*'PERCENTAGE SHARING'!N847</f>
        <v>#DIV/0!</v>
      </c>
      <c r="O886" s="375" t="str">
        <f>$B886*'PERCENTAGE SHARING'!O847</f>
        <v>#DIV/0!</v>
      </c>
      <c r="P886" s="375" t="str">
        <f>$B886*'PERCENTAGE SHARING'!P847</f>
        <v>#DIV/0!</v>
      </c>
      <c r="Q886" s="375" t="str">
        <f>$B886*'PERCENTAGE SHARING'!Q847</f>
        <v>#DIV/0!</v>
      </c>
      <c r="R886" s="375" t="str">
        <f>$B886*'PERCENTAGE SHARING'!R847</f>
        <v>#DIV/0!</v>
      </c>
      <c r="S886" s="134"/>
      <c r="T886" s="134"/>
      <c r="U886" s="134"/>
      <c r="V886" s="134"/>
      <c r="W886" s="134"/>
      <c r="X886" s="134"/>
      <c r="Y886" s="134"/>
    </row>
    <row r="887" ht="22.5" customHeight="1">
      <c r="A887" s="186" t="str">
        <f>'PROP DAILY PNL'!A1054</f>
        <v/>
      </c>
      <c r="B887" s="381"/>
      <c r="C887" s="374" t="str">
        <f>$B887*'PERCENTAGE SHARING'!C848</f>
        <v>#DIV/0!</v>
      </c>
      <c r="D887" s="374" t="str">
        <f>$B887*'PERCENTAGE SHARING'!D848</f>
        <v>#DIV/0!</v>
      </c>
      <c r="E887" s="374" t="str">
        <f>$B887*'PERCENTAGE SHARING'!E848</f>
        <v>#DIV/0!</v>
      </c>
      <c r="F887" s="374" t="str">
        <f>$B887*'PERCENTAGE SHARING'!F848</f>
        <v>#DIV/0!</v>
      </c>
      <c r="G887" s="374" t="str">
        <f>$B887*'PERCENTAGE SHARING'!G848</f>
        <v>#DIV/0!</v>
      </c>
      <c r="H887" s="374" t="str">
        <f>$B887*'PERCENTAGE SHARING'!H848</f>
        <v>#DIV/0!</v>
      </c>
      <c r="I887" s="374" t="str">
        <f>$B887*'PERCENTAGE SHARING'!I848</f>
        <v>#DIV/0!</v>
      </c>
      <c r="J887" s="374" t="str">
        <f>$B887*'PERCENTAGE SHARING'!J848</f>
        <v>#DIV/0!</v>
      </c>
      <c r="K887" s="374" t="str">
        <f>$B887*'PERCENTAGE SHARING'!K848</f>
        <v>#DIV/0!</v>
      </c>
      <c r="L887" s="374" t="str">
        <f>$B887*'PERCENTAGE SHARING'!L848</f>
        <v>#DIV/0!</v>
      </c>
      <c r="M887" s="374" t="str">
        <f>$B887*'PERCENTAGE SHARING'!M848</f>
        <v>#DIV/0!</v>
      </c>
      <c r="N887" s="374" t="str">
        <f>$B887*'PERCENTAGE SHARING'!N848</f>
        <v>#DIV/0!</v>
      </c>
      <c r="O887" s="375" t="str">
        <f>$B887*'PERCENTAGE SHARING'!O848</f>
        <v>#DIV/0!</v>
      </c>
      <c r="P887" s="375" t="str">
        <f>$B887*'PERCENTAGE SHARING'!P848</f>
        <v>#DIV/0!</v>
      </c>
      <c r="Q887" s="375" t="str">
        <f>$B887*'PERCENTAGE SHARING'!Q848</f>
        <v>#DIV/0!</v>
      </c>
      <c r="R887" s="375" t="str">
        <f>$B887*'PERCENTAGE SHARING'!R848</f>
        <v>#DIV/0!</v>
      </c>
      <c r="S887" s="134"/>
      <c r="T887" s="134"/>
      <c r="U887" s="134"/>
      <c r="V887" s="134"/>
      <c r="W887" s="134"/>
      <c r="X887" s="134"/>
      <c r="Y887" s="134"/>
    </row>
    <row r="888" ht="22.5" customHeight="1">
      <c r="A888" s="186" t="str">
        <f>'PROP DAILY PNL'!A1055</f>
        <v/>
      </c>
      <c r="B888" s="381"/>
      <c r="C888" s="374" t="str">
        <f>$B888*'PERCENTAGE SHARING'!C849</f>
        <v>#DIV/0!</v>
      </c>
      <c r="D888" s="374" t="str">
        <f>$B888*'PERCENTAGE SHARING'!D849</f>
        <v>#DIV/0!</v>
      </c>
      <c r="E888" s="374" t="str">
        <f>$B888*'PERCENTAGE SHARING'!E849</f>
        <v>#DIV/0!</v>
      </c>
      <c r="F888" s="374" t="str">
        <f>$B888*'PERCENTAGE SHARING'!F849</f>
        <v>#DIV/0!</v>
      </c>
      <c r="G888" s="374" t="str">
        <f>$B888*'PERCENTAGE SHARING'!G849</f>
        <v>#DIV/0!</v>
      </c>
      <c r="H888" s="374" t="str">
        <f>$B888*'PERCENTAGE SHARING'!H849</f>
        <v>#DIV/0!</v>
      </c>
      <c r="I888" s="374" t="str">
        <f>$B888*'PERCENTAGE SHARING'!I849</f>
        <v>#DIV/0!</v>
      </c>
      <c r="J888" s="374" t="str">
        <f>$B888*'PERCENTAGE SHARING'!J849</f>
        <v>#DIV/0!</v>
      </c>
      <c r="K888" s="374" t="str">
        <f>$B888*'PERCENTAGE SHARING'!K849</f>
        <v>#DIV/0!</v>
      </c>
      <c r="L888" s="374" t="str">
        <f>$B888*'PERCENTAGE SHARING'!L849</f>
        <v>#DIV/0!</v>
      </c>
      <c r="M888" s="374" t="str">
        <f>$B888*'PERCENTAGE SHARING'!M849</f>
        <v>#DIV/0!</v>
      </c>
      <c r="N888" s="374" t="str">
        <f>$B888*'PERCENTAGE SHARING'!N849</f>
        <v>#DIV/0!</v>
      </c>
      <c r="O888" s="375" t="str">
        <f>$B888*'PERCENTAGE SHARING'!O849</f>
        <v>#DIV/0!</v>
      </c>
      <c r="P888" s="375" t="str">
        <f>$B888*'PERCENTAGE SHARING'!P849</f>
        <v>#DIV/0!</v>
      </c>
      <c r="Q888" s="375" t="str">
        <f>$B888*'PERCENTAGE SHARING'!Q849</f>
        <v>#DIV/0!</v>
      </c>
      <c r="R888" s="375" t="str">
        <f>$B888*'PERCENTAGE SHARING'!R849</f>
        <v>#DIV/0!</v>
      </c>
      <c r="S888" s="134"/>
      <c r="T888" s="134"/>
      <c r="U888" s="134"/>
      <c r="V888" s="134"/>
      <c r="W888" s="134"/>
      <c r="X888" s="134"/>
      <c r="Y888" s="134"/>
    </row>
    <row r="889" ht="22.5" customHeight="1">
      <c r="A889" s="186" t="str">
        <f>'PROP DAILY PNL'!A1056</f>
        <v/>
      </c>
      <c r="B889" s="381"/>
      <c r="C889" s="374" t="str">
        <f>$B889*'PERCENTAGE SHARING'!C850</f>
        <v>#DIV/0!</v>
      </c>
      <c r="D889" s="374" t="str">
        <f>$B889*'PERCENTAGE SHARING'!D850</f>
        <v>#DIV/0!</v>
      </c>
      <c r="E889" s="374" t="str">
        <f>$B889*'PERCENTAGE SHARING'!E850</f>
        <v>#DIV/0!</v>
      </c>
      <c r="F889" s="374" t="str">
        <f>$B889*'PERCENTAGE SHARING'!F850</f>
        <v>#DIV/0!</v>
      </c>
      <c r="G889" s="374" t="str">
        <f>$B889*'PERCENTAGE SHARING'!G850</f>
        <v>#DIV/0!</v>
      </c>
      <c r="H889" s="374" t="str">
        <f>$B889*'PERCENTAGE SHARING'!H850</f>
        <v>#DIV/0!</v>
      </c>
      <c r="I889" s="374" t="str">
        <f>$B889*'PERCENTAGE SHARING'!I850</f>
        <v>#DIV/0!</v>
      </c>
      <c r="J889" s="374" t="str">
        <f>$B889*'PERCENTAGE SHARING'!J850</f>
        <v>#DIV/0!</v>
      </c>
      <c r="K889" s="374" t="str">
        <f>$B889*'PERCENTAGE SHARING'!K850</f>
        <v>#DIV/0!</v>
      </c>
      <c r="L889" s="374" t="str">
        <f>$B889*'PERCENTAGE SHARING'!L850</f>
        <v>#DIV/0!</v>
      </c>
      <c r="M889" s="374" t="str">
        <f>$B889*'PERCENTAGE SHARING'!M850</f>
        <v>#DIV/0!</v>
      </c>
      <c r="N889" s="374" t="str">
        <f>$B889*'PERCENTAGE SHARING'!N850</f>
        <v>#DIV/0!</v>
      </c>
      <c r="O889" s="375" t="str">
        <f>$B889*'PERCENTAGE SHARING'!O850</f>
        <v>#DIV/0!</v>
      </c>
      <c r="P889" s="375" t="str">
        <f>$B889*'PERCENTAGE SHARING'!P850</f>
        <v>#DIV/0!</v>
      </c>
      <c r="Q889" s="375" t="str">
        <f>$B889*'PERCENTAGE SHARING'!Q850</f>
        <v>#DIV/0!</v>
      </c>
      <c r="R889" s="375" t="str">
        <f>$B889*'PERCENTAGE SHARING'!R850</f>
        <v>#DIV/0!</v>
      </c>
      <c r="S889" s="134"/>
      <c r="T889" s="134"/>
      <c r="U889" s="134"/>
      <c r="V889" s="134"/>
      <c r="W889" s="134"/>
      <c r="X889" s="134"/>
      <c r="Y889" s="134"/>
    </row>
    <row r="890" ht="22.5" customHeight="1">
      <c r="A890" s="186" t="str">
        <f>'PROP DAILY PNL'!A1057</f>
        <v/>
      </c>
      <c r="B890" s="381"/>
      <c r="C890" s="374" t="str">
        <f>$B890*'PERCENTAGE SHARING'!C851</f>
        <v>#DIV/0!</v>
      </c>
      <c r="D890" s="374" t="str">
        <f>$B890*'PERCENTAGE SHARING'!D851</f>
        <v>#DIV/0!</v>
      </c>
      <c r="E890" s="374" t="str">
        <f>$B890*'PERCENTAGE SHARING'!E851</f>
        <v>#DIV/0!</v>
      </c>
      <c r="F890" s="374" t="str">
        <f>$B890*'PERCENTAGE SHARING'!F851</f>
        <v>#DIV/0!</v>
      </c>
      <c r="G890" s="374" t="str">
        <f>$B890*'PERCENTAGE SHARING'!G851</f>
        <v>#DIV/0!</v>
      </c>
      <c r="H890" s="374" t="str">
        <f>$B890*'PERCENTAGE SHARING'!H851</f>
        <v>#DIV/0!</v>
      </c>
      <c r="I890" s="374" t="str">
        <f>$B890*'PERCENTAGE SHARING'!I851</f>
        <v>#DIV/0!</v>
      </c>
      <c r="J890" s="374" t="str">
        <f>$B890*'PERCENTAGE SHARING'!J851</f>
        <v>#DIV/0!</v>
      </c>
      <c r="K890" s="374" t="str">
        <f>$B890*'PERCENTAGE SHARING'!K851</f>
        <v>#DIV/0!</v>
      </c>
      <c r="L890" s="374" t="str">
        <f>$B890*'PERCENTAGE SHARING'!L851</f>
        <v>#DIV/0!</v>
      </c>
      <c r="M890" s="374" t="str">
        <f>$B890*'PERCENTAGE SHARING'!M851</f>
        <v>#DIV/0!</v>
      </c>
      <c r="N890" s="374" t="str">
        <f>$B890*'PERCENTAGE SHARING'!N851</f>
        <v>#DIV/0!</v>
      </c>
      <c r="O890" s="375" t="str">
        <f>$B890*'PERCENTAGE SHARING'!O851</f>
        <v>#DIV/0!</v>
      </c>
      <c r="P890" s="375" t="str">
        <f>$B890*'PERCENTAGE SHARING'!P851</f>
        <v>#DIV/0!</v>
      </c>
      <c r="Q890" s="375" t="str">
        <f>$B890*'PERCENTAGE SHARING'!Q851</f>
        <v>#DIV/0!</v>
      </c>
      <c r="R890" s="375" t="str">
        <f>$B890*'PERCENTAGE SHARING'!R851</f>
        <v>#DIV/0!</v>
      </c>
      <c r="S890" s="134"/>
      <c r="T890" s="134"/>
      <c r="U890" s="134"/>
      <c r="V890" s="134"/>
      <c r="W890" s="134"/>
      <c r="X890" s="134"/>
      <c r="Y890" s="134"/>
    </row>
    <row r="891" ht="22.5" customHeight="1">
      <c r="A891" s="186" t="str">
        <f>'PROP DAILY PNL'!A1058</f>
        <v/>
      </c>
      <c r="B891" s="381"/>
      <c r="C891" s="374" t="str">
        <f>$B891*'PERCENTAGE SHARING'!C852</f>
        <v>#DIV/0!</v>
      </c>
      <c r="D891" s="374" t="str">
        <f>$B891*'PERCENTAGE SHARING'!D852</f>
        <v>#DIV/0!</v>
      </c>
      <c r="E891" s="374" t="str">
        <f>$B891*'PERCENTAGE SHARING'!E852</f>
        <v>#DIV/0!</v>
      </c>
      <c r="F891" s="374" t="str">
        <f>$B891*'PERCENTAGE SHARING'!F852</f>
        <v>#DIV/0!</v>
      </c>
      <c r="G891" s="374" t="str">
        <f>$B891*'PERCENTAGE SHARING'!G852</f>
        <v>#DIV/0!</v>
      </c>
      <c r="H891" s="374" t="str">
        <f>$B891*'PERCENTAGE SHARING'!H852</f>
        <v>#DIV/0!</v>
      </c>
      <c r="I891" s="374" t="str">
        <f>$B891*'PERCENTAGE SHARING'!I852</f>
        <v>#DIV/0!</v>
      </c>
      <c r="J891" s="374" t="str">
        <f>$B891*'PERCENTAGE SHARING'!J852</f>
        <v>#DIV/0!</v>
      </c>
      <c r="K891" s="374" t="str">
        <f>$B891*'PERCENTAGE SHARING'!K852</f>
        <v>#DIV/0!</v>
      </c>
      <c r="L891" s="374" t="str">
        <f>$B891*'PERCENTAGE SHARING'!L852</f>
        <v>#DIV/0!</v>
      </c>
      <c r="M891" s="374" t="str">
        <f>$B891*'PERCENTAGE SHARING'!M852</f>
        <v>#DIV/0!</v>
      </c>
      <c r="N891" s="374" t="str">
        <f>$B891*'PERCENTAGE SHARING'!N852</f>
        <v>#DIV/0!</v>
      </c>
      <c r="O891" s="375" t="str">
        <f>$B891*'PERCENTAGE SHARING'!O852</f>
        <v>#DIV/0!</v>
      </c>
      <c r="P891" s="375" t="str">
        <f>$B891*'PERCENTAGE SHARING'!P852</f>
        <v>#DIV/0!</v>
      </c>
      <c r="Q891" s="375" t="str">
        <f>$B891*'PERCENTAGE SHARING'!Q852</f>
        <v>#DIV/0!</v>
      </c>
      <c r="R891" s="375" t="str">
        <f>$B891*'PERCENTAGE SHARING'!R852</f>
        <v>#DIV/0!</v>
      </c>
      <c r="S891" s="134"/>
      <c r="T891" s="134"/>
      <c r="U891" s="134"/>
      <c r="V891" s="134"/>
      <c r="W891" s="134"/>
      <c r="X891" s="134"/>
      <c r="Y891" s="134"/>
    </row>
    <row r="892" ht="22.5" customHeight="1">
      <c r="A892" s="186" t="str">
        <f>'PROP DAILY PNL'!A1059</f>
        <v/>
      </c>
      <c r="B892" s="381"/>
      <c r="C892" s="374" t="str">
        <f>$B892*'PERCENTAGE SHARING'!C853</f>
        <v>#DIV/0!</v>
      </c>
      <c r="D892" s="374" t="str">
        <f>$B892*'PERCENTAGE SHARING'!D853</f>
        <v>#DIV/0!</v>
      </c>
      <c r="E892" s="374" t="str">
        <f>$B892*'PERCENTAGE SHARING'!E853</f>
        <v>#DIV/0!</v>
      </c>
      <c r="F892" s="374" t="str">
        <f>$B892*'PERCENTAGE SHARING'!F853</f>
        <v>#DIV/0!</v>
      </c>
      <c r="G892" s="374" t="str">
        <f>$B892*'PERCENTAGE SHARING'!G853</f>
        <v>#DIV/0!</v>
      </c>
      <c r="H892" s="374" t="str">
        <f>$B892*'PERCENTAGE SHARING'!H853</f>
        <v>#DIV/0!</v>
      </c>
      <c r="I892" s="374" t="str">
        <f>$B892*'PERCENTAGE SHARING'!I853</f>
        <v>#DIV/0!</v>
      </c>
      <c r="J892" s="374" t="str">
        <f>$B892*'PERCENTAGE SHARING'!J853</f>
        <v>#DIV/0!</v>
      </c>
      <c r="K892" s="374" t="str">
        <f>$B892*'PERCENTAGE SHARING'!K853</f>
        <v>#DIV/0!</v>
      </c>
      <c r="L892" s="374" t="str">
        <f>$B892*'PERCENTAGE SHARING'!L853</f>
        <v>#DIV/0!</v>
      </c>
      <c r="M892" s="374" t="str">
        <f>$B892*'PERCENTAGE SHARING'!M853</f>
        <v>#DIV/0!</v>
      </c>
      <c r="N892" s="374" t="str">
        <f>$B892*'PERCENTAGE SHARING'!N853</f>
        <v>#DIV/0!</v>
      </c>
      <c r="O892" s="375" t="str">
        <f>$B892*'PERCENTAGE SHARING'!O853</f>
        <v>#DIV/0!</v>
      </c>
      <c r="P892" s="375" t="str">
        <f>$B892*'PERCENTAGE SHARING'!P853</f>
        <v>#DIV/0!</v>
      </c>
      <c r="Q892" s="375" t="str">
        <f>$B892*'PERCENTAGE SHARING'!Q853</f>
        <v>#DIV/0!</v>
      </c>
      <c r="R892" s="375" t="str">
        <f>$B892*'PERCENTAGE SHARING'!R853</f>
        <v>#DIV/0!</v>
      </c>
      <c r="S892" s="134"/>
      <c r="T892" s="134"/>
      <c r="U892" s="134"/>
      <c r="V892" s="134"/>
      <c r="W892" s="134"/>
      <c r="X892" s="134"/>
      <c r="Y892" s="134"/>
    </row>
    <row r="893" ht="22.5" customHeight="1">
      <c r="A893" s="186" t="str">
        <f>'PROP DAILY PNL'!A1060</f>
        <v/>
      </c>
      <c r="B893" s="381"/>
      <c r="C893" s="374" t="str">
        <f>$B893*'PERCENTAGE SHARING'!C854</f>
        <v>#DIV/0!</v>
      </c>
      <c r="D893" s="374" t="str">
        <f>$B893*'PERCENTAGE SHARING'!D854</f>
        <v>#DIV/0!</v>
      </c>
      <c r="E893" s="374" t="str">
        <f>$B893*'PERCENTAGE SHARING'!E854</f>
        <v>#DIV/0!</v>
      </c>
      <c r="F893" s="374" t="str">
        <f>$B893*'PERCENTAGE SHARING'!F854</f>
        <v>#DIV/0!</v>
      </c>
      <c r="G893" s="374" t="str">
        <f>$B893*'PERCENTAGE SHARING'!G854</f>
        <v>#DIV/0!</v>
      </c>
      <c r="H893" s="374" t="str">
        <f>$B893*'PERCENTAGE SHARING'!H854</f>
        <v>#DIV/0!</v>
      </c>
      <c r="I893" s="374" t="str">
        <f>$B893*'PERCENTAGE SHARING'!I854</f>
        <v>#DIV/0!</v>
      </c>
      <c r="J893" s="374" t="str">
        <f>$B893*'PERCENTAGE SHARING'!J854</f>
        <v>#DIV/0!</v>
      </c>
      <c r="K893" s="374" t="str">
        <f>$B893*'PERCENTAGE SHARING'!K854</f>
        <v>#DIV/0!</v>
      </c>
      <c r="L893" s="374" t="str">
        <f>$B893*'PERCENTAGE SHARING'!L854</f>
        <v>#DIV/0!</v>
      </c>
      <c r="M893" s="374" t="str">
        <f>$B893*'PERCENTAGE SHARING'!M854</f>
        <v>#DIV/0!</v>
      </c>
      <c r="N893" s="374" t="str">
        <f>$B893*'PERCENTAGE SHARING'!N854</f>
        <v>#DIV/0!</v>
      </c>
      <c r="O893" s="375" t="str">
        <f>$B893*'PERCENTAGE SHARING'!O854</f>
        <v>#DIV/0!</v>
      </c>
      <c r="P893" s="375" t="str">
        <f>$B893*'PERCENTAGE SHARING'!P854</f>
        <v>#DIV/0!</v>
      </c>
      <c r="Q893" s="375" t="str">
        <f>$B893*'PERCENTAGE SHARING'!Q854</f>
        <v>#DIV/0!</v>
      </c>
      <c r="R893" s="375" t="str">
        <f>$B893*'PERCENTAGE SHARING'!R854</f>
        <v>#DIV/0!</v>
      </c>
      <c r="S893" s="134"/>
      <c r="T893" s="134"/>
      <c r="U893" s="134"/>
      <c r="V893" s="134"/>
      <c r="W893" s="134"/>
      <c r="X893" s="134"/>
      <c r="Y893" s="134"/>
    </row>
    <row r="894" ht="22.5" customHeight="1">
      <c r="A894" s="186" t="str">
        <f>'PROP DAILY PNL'!A1061</f>
        <v/>
      </c>
      <c r="B894" s="381"/>
      <c r="C894" s="374" t="str">
        <f>$B894*'PERCENTAGE SHARING'!C855</f>
        <v>#DIV/0!</v>
      </c>
      <c r="D894" s="374" t="str">
        <f>$B894*'PERCENTAGE SHARING'!D855</f>
        <v>#DIV/0!</v>
      </c>
      <c r="E894" s="374" t="str">
        <f>$B894*'PERCENTAGE SHARING'!E855</f>
        <v>#DIV/0!</v>
      </c>
      <c r="F894" s="374" t="str">
        <f>$B894*'PERCENTAGE SHARING'!F855</f>
        <v>#DIV/0!</v>
      </c>
      <c r="G894" s="374" t="str">
        <f>$B894*'PERCENTAGE SHARING'!G855</f>
        <v>#DIV/0!</v>
      </c>
      <c r="H894" s="374" t="str">
        <f>$B894*'PERCENTAGE SHARING'!H855</f>
        <v>#DIV/0!</v>
      </c>
      <c r="I894" s="374" t="str">
        <f>$B894*'PERCENTAGE SHARING'!I855</f>
        <v>#DIV/0!</v>
      </c>
      <c r="J894" s="374" t="str">
        <f>$B894*'PERCENTAGE SHARING'!J855</f>
        <v>#DIV/0!</v>
      </c>
      <c r="K894" s="374" t="str">
        <f>$B894*'PERCENTAGE SHARING'!K855</f>
        <v>#DIV/0!</v>
      </c>
      <c r="L894" s="374" t="str">
        <f>$B894*'PERCENTAGE SHARING'!L855</f>
        <v>#DIV/0!</v>
      </c>
      <c r="M894" s="374" t="str">
        <f>$B894*'PERCENTAGE SHARING'!M855</f>
        <v>#DIV/0!</v>
      </c>
      <c r="N894" s="374" t="str">
        <f>$B894*'PERCENTAGE SHARING'!N855</f>
        <v>#DIV/0!</v>
      </c>
      <c r="O894" s="375" t="str">
        <f>$B894*'PERCENTAGE SHARING'!O855</f>
        <v>#DIV/0!</v>
      </c>
      <c r="P894" s="375" t="str">
        <f>$B894*'PERCENTAGE SHARING'!P855</f>
        <v>#DIV/0!</v>
      </c>
      <c r="Q894" s="375" t="str">
        <f>$B894*'PERCENTAGE SHARING'!Q855</f>
        <v>#DIV/0!</v>
      </c>
      <c r="R894" s="375" t="str">
        <f>$B894*'PERCENTAGE SHARING'!R855</f>
        <v>#DIV/0!</v>
      </c>
      <c r="S894" s="134"/>
      <c r="T894" s="134"/>
      <c r="U894" s="134"/>
      <c r="V894" s="134"/>
      <c r="W894" s="134"/>
      <c r="X894" s="134"/>
      <c r="Y894" s="134"/>
    </row>
    <row r="895" ht="22.5" customHeight="1">
      <c r="A895" s="186" t="str">
        <f>'PROP DAILY PNL'!A1062</f>
        <v/>
      </c>
      <c r="B895" s="381"/>
      <c r="C895" s="374" t="str">
        <f>$B895*'PERCENTAGE SHARING'!C856</f>
        <v>#DIV/0!</v>
      </c>
      <c r="D895" s="374" t="str">
        <f>$B895*'PERCENTAGE SHARING'!D856</f>
        <v>#DIV/0!</v>
      </c>
      <c r="E895" s="374" t="str">
        <f>$B895*'PERCENTAGE SHARING'!E856</f>
        <v>#DIV/0!</v>
      </c>
      <c r="F895" s="374" t="str">
        <f>$B895*'PERCENTAGE SHARING'!F856</f>
        <v>#DIV/0!</v>
      </c>
      <c r="G895" s="374" t="str">
        <f>$B895*'PERCENTAGE SHARING'!G856</f>
        <v>#DIV/0!</v>
      </c>
      <c r="H895" s="374" t="str">
        <f>$B895*'PERCENTAGE SHARING'!H856</f>
        <v>#DIV/0!</v>
      </c>
      <c r="I895" s="374" t="str">
        <f>$B895*'PERCENTAGE SHARING'!I856</f>
        <v>#DIV/0!</v>
      </c>
      <c r="J895" s="374" t="str">
        <f>$B895*'PERCENTAGE SHARING'!J856</f>
        <v>#DIV/0!</v>
      </c>
      <c r="K895" s="374" t="str">
        <f>$B895*'PERCENTAGE SHARING'!K856</f>
        <v>#DIV/0!</v>
      </c>
      <c r="L895" s="374" t="str">
        <f>$B895*'PERCENTAGE SHARING'!L856</f>
        <v>#DIV/0!</v>
      </c>
      <c r="M895" s="374" t="str">
        <f>$B895*'PERCENTAGE SHARING'!M856</f>
        <v>#DIV/0!</v>
      </c>
      <c r="N895" s="374" t="str">
        <f>$B895*'PERCENTAGE SHARING'!N856</f>
        <v>#DIV/0!</v>
      </c>
      <c r="O895" s="375" t="str">
        <f>$B895*'PERCENTAGE SHARING'!O856</f>
        <v>#DIV/0!</v>
      </c>
      <c r="P895" s="375" t="str">
        <f>$B895*'PERCENTAGE SHARING'!P856</f>
        <v>#DIV/0!</v>
      </c>
      <c r="Q895" s="375" t="str">
        <f>$B895*'PERCENTAGE SHARING'!Q856</f>
        <v>#DIV/0!</v>
      </c>
      <c r="R895" s="375" t="str">
        <f>$B895*'PERCENTAGE SHARING'!R856</f>
        <v>#DIV/0!</v>
      </c>
      <c r="S895" s="134"/>
      <c r="T895" s="134"/>
      <c r="U895" s="134"/>
      <c r="V895" s="134"/>
      <c r="W895" s="134"/>
      <c r="X895" s="134"/>
      <c r="Y895" s="134"/>
    </row>
    <row r="896" ht="22.5" customHeight="1">
      <c r="A896" s="186" t="str">
        <f>'PROP DAILY PNL'!A1063</f>
        <v/>
      </c>
      <c r="B896" s="381"/>
      <c r="C896" s="374" t="str">
        <f>$B896*'PERCENTAGE SHARING'!C857</f>
        <v>#DIV/0!</v>
      </c>
      <c r="D896" s="374" t="str">
        <f>$B896*'PERCENTAGE SHARING'!D857</f>
        <v>#DIV/0!</v>
      </c>
      <c r="E896" s="374" t="str">
        <f>$B896*'PERCENTAGE SHARING'!E857</f>
        <v>#DIV/0!</v>
      </c>
      <c r="F896" s="374" t="str">
        <f>$B896*'PERCENTAGE SHARING'!F857</f>
        <v>#DIV/0!</v>
      </c>
      <c r="G896" s="374" t="str">
        <f>$B896*'PERCENTAGE SHARING'!G857</f>
        <v>#DIV/0!</v>
      </c>
      <c r="H896" s="374" t="str">
        <f>$B896*'PERCENTAGE SHARING'!H857</f>
        <v>#DIV/0!</v>
      </c>
      <c r="I896" s="374" t="str">
        <f>$B896*'PERCENTAGE SHARING'!I857</f>
        <v>#DIV/0!</v>
      </c>
      <c r="J896" s="374" t="str">
        <f>$B896*'PERCENTAGE SHARING'!J857</f>
        <v>#DIV/0!</v>
      </c>
      <c r="K896" s="374" t="str">
        <f>$B896*'PERCENTAGE SHARING'!K857</f>
        <v>#DIV/0!</v>
      </c>
      <c r="L896" s="374" t="str">
        <f>$B896*'PERCENTAGE SHARING'!L857</f>
        <v>#DIV/0!</v>
      </c>
      <c r="M896" s="374" t="str">
        <f>$B896*'PERCENTAGE SHARING'!M857</f>
        <v>#DIV/0!</v>
      </c>
      <c r="N896" s="374" t="str">
        <f>$B896*'PERCENTAGE SHARING'!N857</f>
        <v>#DIV/0!</v>
      </c>
      <c r="O896" s="375" t="str">
        <f>$B896*'PERCENTAGE SHARING'!O857</f>
        <v>#DIV/0!</v>
      </c>
      <c r="P896" s="375" t="str">
        <f>$B896*'PERCENTAGE SHARING'!P857</f>
        <v>#DIV/0!</v>
      </c>
      <c r="Q896" s="375" t="str">
        <f>$B896*'PERCENTAGE SHARING'!Q857</f>
        <v>#DIV/0!</v>
      </c>
      <c r="R896" s="375" t="str">
        <f>$B896*'PERCENTAGE SHARING'!R857</f>
        <v>#DIV/0!</v>
      </c>
      <c r="S896" s="134"/>
      <c r="T896" s="134"/>
      <c r="U896" s="134"/>
      <c r="V896" s="134"/>
      <c r="W896" s="134"/>
      <c r="X896" s="134"/>
      <c r="Y896" s="134"/>
    </row>
    <row r="897" ht="22.5" customHeight="1">
      <c r="A897" s="186" t="str">
        <f>'PROP DAILY PNL'!A1064</f>
        <v/>
      </c>
      <c r="B897" s="381"/>
      <c r="C897" s="374" t="str">
        <f>$B897*'PERCENTAGE SHARING'!C858</f>
        <v>#DIV/0!</v>
      </c>
      <c r="D897" s="374" t="str">
        <f>$B897*'PERCENTAGE SHARING'!D858</f>
        <v>#DIV/0!</v>
      </c>
      <c r="E897" s="374" t="str">
        <f>$B897*'PERCENTAGE SHARING'!E858</f>
        <v>#DIV/0!</v>
      </c>
      <c r="F897" s="374" t="str">
        <f>$B897*'PERCENTAGE SHARING'!F858</f>
        <v>#DIV/0!</v>
      </c>
      <c r="G897" s="374" t="str">
        <f>$B897*'PERCENTAGE SHARING'!G858</f>
        <v>#DIV/0!</v>
      </c>
      <c r="H897" s="374" t="str">
        <f>$B897*'PERCENTAGE SHARING'!H858</f>
        <v>#DIV/0!</v>
      </c>
      <c r="I897" s="374" t="str">
        <f>$B897*'PERCENTAGE SHARING'!I858</f>
        <v>#DIV/0!</v>
      </c>
      <c r="J897" s="374" t="str">
        <f>$B897*'PERCENTAGE SHARING'!J858</f>
        <v>#DIV/0!</v>
      </c>
      <c r="K897" s="374" t="str">
        <f>$B897*'PERCENTAGE SHARING'!K858</f>
        <v>#DIV/0!</v>
      </c>
      <c r="L897" s="374" t="str">
        <f>$B897*'PERCENTAGE SHARING'!L858</f>
        <v>#DIV/0!</v>
      </c>
      <c r="M897" s="374" t="str">
        <f>$B897*'PERCENTAGE SHARING'!M858</f>
        <v>#DIV/0!</v>
      </c>
      <c r="N897" s="374" t="str">
        <f>$B897*'PERCENTAGE SHARING'!N858</f>
        <v>#DIV/0!</v>
      </c>
      <c r="O897" s="375" t="str">
        <f>$B897*'PERCENTAGE SHARING'!O858</f>
        <v>#DIV/0!</v>
      </c>
      <c r="P897" s="375" t="str">
        <f>$B897*'PERCENTAGE SHARING'!P858</f>
        <v>#DIV/0!</v>
      </c>
      <c r="Q897" s="375" t="str">
        <f>$B897*'PERCENTAGE SHARING'!Q858</f>
        <v>#DIV/0!</v>
      </c>
      <c r="R897" s="375" t="str">
        <f>$B897*'PERCENTAGE SHARING'!R858</f>
        <v>#DIV/0!</v>
      </c>
      <c r="S897" s="134"/>
      <c r="T897" s="134"/>
      <c r="U897" s="134"/>
      <c r="V897" s="134"/>
      <c r="W897" s="134"/>
      <c r="X897" s="134"/>
      <c r="Y897" s="134"/>
    </row>
    <row r="898" ht="22.5" customHeight="1">
      <c r="A898" s="186" t="str">
        <f>'PROP DAILY PNL'!A1065</f>
        <v/>
      </c>
      <c r="B898" s="381"/>
      <c r="C898" s="374" t="str">
        <f>$B898*'PERCENTAGE SHARING'!C859</f>
        <v>#DIV/0!</v>
      </c>
      <c r="D898" s="374" t="str">
        <f>$B898*'PERCENTAGE SHARING'!D859</f>
        <v>#DIV/0!</v>
      </c>
      <c r="E898" s="374" t="str">
        <f>$B898*'PERCENTAGE SHARING'!E859</f>
        <v>#DIV/0!</v>
      </c>
      <c r="F898" s="374" t="str">
        <f>$B898*'PERCENTAGE SHARING'!F859</f>
        <v>#DIV/0!</v>
      </c>
      <c r="G898" s="374" t="str">
        <f>$B898*'PERCENTAGE SHARING'!G859</f>
        <v>#DIV/0!</v>
      </c>
      <c r="H898" s="374" t="str">
        <f>$B898*'PERCENTAGE SHARING'!H859</f>
        <v>#DIV/0!</v>
      </c>
      <c r="I898" s="374" t="str">
        <f>$B898*'PERCENTAGE SHARING'!I859</f>
        <v>#DIV/0!</v>
      </c>
      <c r="J898" s="374" t="str">
        <f>$B898*'PERCENTAGE SHARING'!J859</f>
        <v>#DIV/0!</v>
      </c>
      <c r="K898" s="374" t="str">
        <f>$B898*'PERCENTAGE SHARING'!K859</f>
        <v>#DIV/0!</v>
      </c>
      <c r="L898" s="374" t="str">
        <f>$B898*'PERCENTAGE SHARING'!L859</f>
        <v>#DIV/0!</v>
      </c>
      <c r="M898" s="374" t="str">
        <f>$B898*'PERCENTAGE SHARING'!M859</f>
        <v>#DIV/0!</v>
      </c>
      <c r="N898" s="374" t="str">
        <f>$B898*'PERCENTAGE SHARING'!N859</f>
        <v>#DIV/0!</v>
      </c>
      <c r="O898" s="375" t="str">
        <f>$B898*'PERCENTAGE SHARING'!O859</f>
        <v>#DIV/0!</v>
      </c>
      <c r="P898" s="375" t="str">
        <f>$B898*'PERCENTAGE SHARING'!P859</f>
        <v>#DIV/0!</v>
      </c>
      <c r="Q898" s="375" t="str">
        <f>$B898*'PERCENTAGE SHARING'!Q859</f>
        <v>#DIV/0!</v>
      </c>
      <c r="R898" s="375" t="str">
        <f>$B898*'PERCENTAGE SHARING'!R859</f>
        <v>#DIV/0!</v>
      </c>
      <c r="S898" s="134"/>
      <c r="T898" s="134"/>
      <c r="U898" s="134"/>
      <c r="V898" s="134"/>
      <c r="W898" s="134"/>
      <c r="X898" s="134"/>
      <c r="Y898" s="134"/>
    </row>
    <row r="899" ht="22.5" customHeight="1">
      <c r="A899" s="186" t="str">
        <f>'PROP DAILY PNL'!A1066</f>
        <v/>
      </c>
      <c r="B899" s="381"/>
      <c r="C899" s="374" t="str">
        <f>$B899*'PERCENTAGE SHARING'!C860</f>
        <v>#DIV/0!</v>
      </c>
      <c r="D899" s="374" t="str">
        <f>$B899*'PERCENTAGE SHARING'!D860</f>
        <v>#DIV/0!</v>
      </c>
      <c r="E899" s="374" t="str">
        <f>$B899*'PERCENTAGE SHARING'!E860</f>
        <v>#DIV/0!</v>
      </c>
      <c r="F899" s="374" t="str">
        <f>$B899*'PERCENTAGE SHARING'!F860</f>
        <v>#DIV/0!</v>
      </c>
      <c r="G899" s="374" t="str">
        <f>$B899*'PERCENTAGE SHARING'!G860</f>
        <v>#DIV/0!</v>
      </c>
      <c r="H899" s="374" t="str">
        <f>$B899*'PERCENTAGE SHARING'!H860</f>
        <v>#DIV/0!</v>
      </c>
      <c r="I899" s="374" t="str">
        <f>$B899*'PERCENTAGE SHARING'!I860</f>
        <v>#DIV/0!</v>
      </c>
      <c r="J899" s="374" t="str">
        <f>$B899*'PERCENTAGE SHARING'!J860</f>
        <v>#DIV/0!</v>
      </c>
      <c r="K899" s="374" t="str">
        <f>$B899*'PERCENTAGE SHARING'!K860</f>
        <v>#DIV/0!</v>
      </c>
      <c r="L899" s="374" t="str">
        <f>$B899*'PERCENTAGE SHARING'!L860</f>
        <v>#DIV/0!</v>
      </c>
      <c r="M899" s="374" t="str">
        <f>$B899*'PERCENTAGE SHARING'!M860</f>
        <v>#DIV/0!</v>
      </c>
      <c r="N899" s="374" t="str">
        <f>$B899*'PERCENTAGE SHARING'!N860</f>
        <v>#DIV/0!</v>
      </c>
      <c r="O899" s="375" t="str">
        <f>$B899*'PERCENTAGE SHARING'!O860</f>
        <v>#DIV/0!</v>
      </c>
      <c r="P899" s="375" t="str">
        <f>$B899*'PERCENTAGE SHARING'!P860</f>
        <v>#DIV/0!</v>
      </c>
      <c r="Q899" s="375" t="str">
        <f>$B899*'PERCENTAGE SHARING'!Q860</f>
        <v>#DIV/0!</v>
      </c>
      <c r="R899" s="375" t="str">
        <f>$B899*'PERCENTAGE SHARING'!R860</f>
        <v>#DIV/0!</v>
      </c>
      <c r="S899" s="134"/>
      <c r="T899" s="134"/>
      <c r="U899" s="134"/>
      <c r="V899" s="134"/>
      <c r="W899" s="134"/>
      <c r="X899" s="134"/>
      <c r="Y899" s="134"/>
    </row>
    <row r="900" ht="22.5" customHeight="1">
      <c r="A900" s="186" t="str">
        <f>'PROP DAILY PNL'!A1067</f>
        <v/>
      </c>
      <c r="B900" s="381"/>
      <c r="C900" s="374" t="str">
        <f>$B900*'PERCENTAGE SHARING'!C861</f>
        <v>#DIV/0!</v>
      </c>
      <c r="D900" s="374" t="str">
        <f>$B900*'PERCENTAGE SHARING'!D861</f>
        <v>#DIV/0!</v>
      </c>
      <c r="E900" s="374" t="str">
        <f>$B900*'PERCENTAGE SHARING'!E861</f>
        <v>#DIV/0!</v>
      </c>
      <c r="F900" s="374" t="str">
        <f>$B900*'PERCENTAGE SHARING'!F861</f>
        <v>#DIV/0!</v>
      </c>
      <c r="G900" s="374" t="str">
        <f>$B900*'PERCENTAGE SHARING'!G861</f>
        <v>#DIV/0!</v>
      </c>
      <c r="H900" s="374" t="str">
        <f>$B900*'PERCENTAGE SHARING'!H861</f>
        <v>#DIV/0!</v>
      </c>
      <c r="I900" s="374" t="str">
        <f>$B900*'PERCENTAGE SHARING'!I861</f>
        <v>#DIV/0!</v>
      </c>
      <c r="J900" s="374" t="str">
        <f>$B900*'PERCENTAGE SHARING'!J861</f>
        <v>#DIV/0!</v>
      </c>
      <c r="K900" s="374" t="str">
        <f>$B900*'PERCENTAGE SHARING'!K861</f>
        <v>#DIV/0!</v>
      </c>
      <c r="L900" s="374" t="str">
        <f>$B900*'PERCENTAGE SHARING'!L861</f>
        <v>#DIV/0!</v>
      </c>
      <c r="M900" s="374" t="str">
        <f>$B900*'PERCENTAGE SHARING'!M861</f>
        <v>#DIV/0!</v>
      </c>
      <c r="N900" s="374" t="str">
        <f>$B900*'PERCENTAGE SHARING'!N861</f>
        <v>#DIV/0!</v>
      </c>
      <c r="O900" s="375" t="str">
        <f>$B900*'PERCENTAGE SHARING'!O861</f>
        <v>#DIV/0!</v>
      </c>
      <c r="P900" s="375" t="str">
        <f>$B900*'PERCENTAGE SHARING'!P861</f>
        <v>#DIV/0!</v>
      </c>
      <c r="Q900" s="375" t="str">
        <f>$B900*'PERCENTAGE SHARING'!Q861</f>
        <v>#DIV/0!</v>
      </c>
      <c r="R900" s="375" t="str">
        <f>$B900*'PERCENTAGE SHARING'!R861</f>
        <v>#DIV/0!</v>
      </c>
      <c r="S900" s="134"/>
      <c r="T900" s="134"/>
      <c r="U900" s="134"/>
      <c r="V900" s="134"/>
      <c r="W900" s="134"/>
      <c r="X900" s="134"/>
      <c r="Y900" s="134"/>
    </row>
    <row r="901" ht="22.5" customHeight="1">
      <c r="A901" s="186" t="str">
        <f>'PROP DAILY PNL'!A1068</f>
        <v/>
      </c>
      <c r="B901" s="381"/>
      <c r="C901" s="374" t="str">
        <f>$B901*'PERCENTAGE SHARING'!C862</f>
        <v>#DIV/0!</v>
      </c>
      <c r="D901" s="374" t="str">
        <f>$B901*'PERCENTAGE SHARING'!D862</f>
        <v>#DIV/0!</v>
      </c>
      <c r="E901" s="374" t="str">
        <f>$B901*'PERCENTAGE SHARING'!E862</f>
        <v>#DIV/0!</v>
      </c>
      <c r="F901" s="374" t="str">
        <f>$B901*'PERCENTAGE SHARING'!F862</f>
        <v>#DIV/0!</v>
      </c>
      <c r="G901" s="374" t="str">
        <f>$B901*'PERCENTAGE SHARING'!G862</f>
        <v>#DIV/0!</v>
      </c>
      <c r="H901" s="374" t="str">
        <f>$B901*'PERCENTAGE SHARING'!H862</f>
        <v>#DIV/0!</v>
      </c>
      <c r="I901" s="374" t="str">
        <f>$B901*'PERCENTAGE SHARING'!I862</f>
        <v>#DIV/0!</v>
      </c>
      <c r="J901" s="374" t="str">
        <f>$B901*'PERCENTAGE SHARING'!J862</f>
        <v>#DIV/0!</v>
      </c>
      <c r="K901" s="374" t="str">
        <f>$B901*'PERCENTAGE SHARING'!K862</f>
        <v>#DIV/0!</v>
      </c>
      <c r="L901" s="374" t="str">
        <f>$B901*'PERCENTAGE SHARING'!L862</f>
        <v>#DIV/0!</v>
      </c>
      <c r="M901" s="374" t="str">
        <f>$B901*'PERCENTAGE SHARING'!M862</f>
        <v>#DIV/0!</v>
      </c>
      <c r="N901" s="374" t="str">
        <f>$B901*'PERCENTAGE SHARING'!N862</f>
        <v>#DIV/0!</v>
      </c>
      <c r="O901" s="375" t="str">
        <f>$B901*'PERCENTAGE SHARING'!O862</f>
        <v>#DIV/0!</v>
      </c>
      <c r="P901" s="375" t="str">
        <f>$B901*'PERCENTAGE SHARING'!P862</f>
        <v>#DIV/0!</v>
      </c>
      <c r="Q901" s="375" t="str">
        <f>$B901*'PERCENTAGE SHARING'!Q862</f>
        <v>#DIV/0!</v>
      </c>
      <c r="R901" s="375" t="str">
        <f>$B901*'PERCENTAGE SHARING'!R862</f>
        <v>#DIV/0!</v>
      </c>
      <c r="S901" s="134"/>
      <c r="T901" s="134"/>
      <c r="U901" s="134"/>
      <c r="V901" s="134"/>
      <c r="W901" s="134"/>
      <c r="X901" s="134"/>
      <c r="Y901" s="134"/>
    </row>
    <row r="902" ht="22.5" customHeight="1">
      <c r="A902" s="186" t="str">
        <f>'PROP DAILY PNL'!A1069</f>
        <v/>
      </c>
      <c r="B902" s="381"/>
      <c r="C902" s="374" t="str">
        <f>$B902*'PERCENTAGE SHARING'!C863</f>
        <v>#DIV/0!</v>
      </c>
      <c r="D902" s="374" t="str">
        <f>$B902*'PERCENTAGE SHARING'!D863</f>
        <v>#DIV/0!</v>
      </c>
      <c r="E902" s="374" t="str">
        <f>$B902*'PERCENTAGE SHARING'!E863</f>
        <v>#DIV/0!</v>
      </c>
      <c r="F902" s="374" t="str">
        <f>$B902*'PERCENTAGE SHARING'!F863</f>
        <v>#DIV/0!</v>
      </c>
      <c r="G902" s="374" t="str">
        <f>$B902*'PERCENTAGE SHARING'!G863</f>
        <v>#DIV/0!</v>
      </c>
      <c r="H902" s="374" t="str">
        <f>$B902*'PERCENTAGE SHARING'!H863</f>
        <v>#DIV/0!</v>
      </c>
      <c r="I902" s="374" t="str">
        <f>$B902*'PERCENTAGE SHARING'!I863</f>
        <v>#DIV/0!</v>
      </c>
      <c r="J902" s="374" t="str">
        <f>$B902*'PERCENTAGE SHARING'!J863</f>
        <v>#DIV/0!</v>
      </c>
      <c r="K902" s="374" t="str">
        <f>$B902*'PERCENTAGE SHARING'!K863</f>
        <v>#DIV/0!</v>
      </c>
      <c r="L902" s="374" t="str">
        <f>$B902*'PERCENTAGE SHARING'!L863</f>
        <v>#DIV/0!</v>
      </c>
      <c r="M902" s="374" t="str">
        <f>$B902*'PERCENTAGE SHARING'!M863</f>
        <v>#DIV/0!</v>
      </c>
      <c r="N902" s="374" t="str">
        <f>$B902*'PERCENTAGE SHARING'!N863</f>
        <v>#DIV/0!</v>
      </c>
      <c r="O902" s="375" t="str">
        <f>$B902*'PERCENTAGE SHARING'!O863</f>
        <v>#DIV/0!</v>
      </c>
      <c r="P902" s="375" t="str">
        <f>$B902*'PERCENTAGE SHARING'!P863</f>
        <v>#DIV/0!</v>
      </c>
      <c r="Q902" s="375" t="str">
        <f>$B902*'PERCENTAGE SHARING'!Q863</f>
        <v>#DIV/0!</v>
      </c>
      <c r="R902" s="375" t="str">
        <f>$B902*'PERCENTAGE SHARING'!R863</f>
        <v>#DIV/0!</v>
      </c>
      <c r="S902" s="134"/>
      <c r="T902" s="134"/>
      <c r="U902" s="134"/>
      <c r="V902" s="134"/>
      <c r="W902" s="134"/>
      <c r="X902" s="134"/>
      <c r="Y902" s="134"/>
    </row>
    <row r="903" ht="22.5" customHeight="1">
      <c r="A903" s="186" t="str">
        <f>'PROP DAILY PNL'!A1070</f>
        <v/>
      </c>
      <c r="B903" s="381"/>
      <c r="C903" s="374" t="str">
        <f>$B903*'PERCENTAGE SHARING'!C864</f>
        <v>#DIV/0!</v>
      </c>
      <c r="D903" s="374" t="str">
        <f>$B903*'PERCENTAGE SHARING'!D864</f>
        <v>#DIV/0!</v>
      </c>
      <c r="E903" s="374" t="str">
        <f>$B903*'PERCENTAGE SHARING'!E864</f>
        <v>#DIV/0!</v>
      </c>
      <c r="F903" s="374" t="str">
        <f>$B903*'PERCENTAGE SHARING'!F864</f>
        <v>#DIV/0!</v>
      </c>
      <c r="G903" s="374" t="str">
        <f>$B903*'PERCENTAGE SHARING'!G864</f>
        <v>#DIV/0!</v>
      </c>
      <c r="H903" s="374" t="str">
        <f>$B903*'PERCENTAGE SHARING'!H864</f>
        <v>#DIV/0!</v>
      </c>
      <c r="I903" s="374" t="str">
        <f>$B903*'PERCENTAGE SHARING'!I864</f>
        <v>#DIV/0!</v>
      </c>
      <c r="J903" s="374" t="str">
        <f>$B903*'PERCENTAGE SHARING'!J864</f>
        <v>#DIV/0!</v>
      </c>
      <c r="K903" s="374" t="str">
        <f>$B903*'PERCENTAGE SHARING'!K864</f>
        <v>#DIV/0!</v>
      </c>
      <c r="L903" s="374" t="str">
        <f>$B903*'PERCENTAGE SHARING'!L864</f>
        <v>#DIV/0!</v>
      </c>
      <c r="M903" s="374" t="str">
        <f>$B903*'PERCENTAGE SHARING'!M864</f>
        <v>#DIV/0!</v>
      </c>
      <c r="N903" s="374" t="str">
        <f>$B903*'PERCENTAGE SHARING'!N864</f>
        <v>#DIV/0!</v>
      </c>
      <c r="O903" s="375" t="str">
        <f>$B903*'PERCENTAGE SHARING'!O864</f>
        <v>#DIV/0!</v>
      </c>
      <c r="P903" s="375" t="str">
        <f>$B903*'PERCENTAGE SHARING'!P864</f>
        <v>#DIV/0!</v>
      </c>
      <c r="Q903" s="375" t="str">
        <f>$B903*'PERCENTAGE SHARING'!Q864</f>
        <v>#DIV/0!</v>
      </c>
      <c r="R903" s="375" t="str">
        <f>$B903*'PERCENTAGE SHARING'!R864</f>
        <v>#DIV/0!</v>
      </c>
      <c r="S903" s="134"/>
      <c r="T903" s="134"/>
      <c r="U903" s="134"/>
      <c r="V903" s="134"/>
      <c r="W903" s="134"/>
      <c r="X903" s="134"/>
      <c r="Y903" s="134"/>
    </row>
    <row r="904" ht="22.5" customHeight="1">
      <c r="A904" s="186" t="str">
        <f>'PROP DAILY PNL'!A1071</f>
        <v/>
      </c>
      <c r="B904" s="381"/>
      <c r="C904" s="374" t="str">
        <f>$B904*'PERCENTAGE SHARING'!C865</f>
        <v>#DIV/0!</v>
      </c>
      <c r="D904" s="374" t="str">
        <f>$B904*'PERCENTAGE SHARING'!D865</f>
        <v>#DIV/0!</v>
      </c>
      <c r="E904" s="374" t="str">
        <f>$B904*'PERCENTAGE SHARING'!E865</f>
        <v>#DIV/0!</v>
      </c>
      <c r="F904" s="374" t="str">
        <f>$B904*'PERCENTAGE SHARING'!F865</f>
        <v>#DIV/0!</v>
      </c>
      <c r="G904" s="374" t="str">
        <f>$B904*'PERCENTAGE SHARING'!G865</f>
        <v>#DIV/0!</v>
      </c>
      <c r="H904" s="374" t="str">
        <f>$B904*'PERCENTAGE SHARING'!H865</f>
        <v>#DIV/0!</v>
      </c>
      <c r="I904" s="374" t="str">
        <f>$B904*'PERCENTAGE SHARING'!I865</f>
        <v>#DIV/0!</v>
      </c>
      <c r="J904" s="374" t="str">
        <f>$B904*'PERCENTAGE SHARING'!J865</f>
        <v>#DIV/0!</v>
      </c>
      <c r="K904" s="374" t="str">
        <f>$B904*'PERCENTAGE SHARING'!K865</f>
        <v>#DIV/0!</v>
      </c>
      <c r="L904" s="374" t="str">
        <f>$B904*'PERCENTAGE SHARING'!L865</f>
        <v>#DIV/0!</v>
      </c>
      <c r="M904" s="374" t="str">
        <f>$B904*'PERCENTAGE SHARING'!M865</f>
        <v>#DIV/0!</v>
      </c>
      <c r="N904" s="374" t="str">
        <f>$B904*'PERCENTAGE SHARING'!N865</f>
        <v>#DIV/0!</v>
      </c>
      <c r="O904" s="375" t="str">
        <f>$B904*'PERCENTAGE SHARING'!O865</f>
        <v>#DIV/0!</v>
      </c>
      <c r="P904" s="375" t="str">
        <f>$B904*'PERCENTAGE SHARING'!P865</f>
        <v>#DIV/0!</v>
      </c>
      <c r="Q904" s="375" t="str">
        <f>$B904*'PERCENTAGE SHARING'!Q865</f>
        <v>#DIV/0!</v>
      </c>
      <c r="R904" s="375" t="str">
        <f>$B904*'PERCENTAGE SHARING'!R865</f>
        <v>#DIV/0!</v>
      </c>
      <c r="S904" s="134"/>
      <c r="T904" s="134"/>
      <c r="U904" s="134"/>
      <c r="V904" s="134"/>
      <c r="W904" s="134"/>
      <c r="X904" s="134"/>
      <c r="Y904" s="134"/>
    </row>
    <row r="905" ht="22.5" customHeight="1">
      <c r="A905" s="186" t="str">
        <f>'PROP DAILY PNL'!A1072</f>
        <v/>
      </c>
      <c r="B905" s="381"/>
      <c r="C905" s="374" t="str">
        <f>$B905*'PERCENTAGE SHARING'!C866</f>
        <v>#DIV/0!</v>
      </c>
      <c r="D905" s="374" t="str">
        <f>$B905*'PERCENTAGE SHARING'!D866</f>
        <v>#DIV/0!</v>
      </c>
      <c r="E905" s="374" t="str">
        <f>$B905*'PERCENTAGE SHARING'!E866</f>
        <v>#DIV/0!</v>
      </c>
      <c r="F905" s="374" t="str">
        <f>$B905*'PERCENTAGE SHARING'!F866</f>
        <v>#DIV/0!</v>
      </c>
      <c r="G905" s="374" t="str">
        <f>$B905*'PERCENTAGE SHARING'!G866</f>
        <v>#DIV/0!</v>
      </c>
      <c r="H905" s="374" t="str">
        <f>$B905*'PERCENTAGE SHARING'!H866</f>
        <v>#DIV/0!</v>
      </c>
      <c r="I905" s="374" t="str">
        <f>$B905*'PERCENTAGE SHARING'!I866</f>
        <v>#DIV/0!</v>
      </c>
      <c r="J905" s="374" t="str">
        <f>$B905*'PERCENTAGE SHARING'!J866</f>
        <v>#DIV/0!</v>
      </c>
      <c r="K905" s="374" t="str">
        <f>$B905*'PERCENTAGE SHARING'!K866</f>
        <v>#DIV/0!</v>
      </c>
      <c r="L905" s="374" t="str">
        <f>$B905*'PERCENTAGE SHARING'!L866</f>
        <v>#DIV/0!</v>
      </c>
      <c r="M905" s="374" t="str">
        <f>$B905*'PERCENTAGE SHARING'!M866</f>
        <v>#DIV/0!</v>
      </c>
      <c r="N905" s="374" t="str">
        <f>$B905*'PERCENTAGE SHARING'!N866</f>
        <v>#DIV/0!</v>
      </c>
      <c r="O905" s="375" t="str">
        <f>$B905*'PERCENTAGE SHARING'!O866</f>
        <v>#DIV/0!</v>
      </c>
      <c r="P905" s="375" t="str">
        <f>$B905*'PERCENTAGE SHARING'!P866</f>
        <v>#DIV/0!</v>
      </c>
      <c r="Q905" s="375" t="str">
        <f>$B905*'PERCENTAGE SHARING'!Q866</f>
        <v>#DIV/0!</v>
      </c>
      <c r="R905" s="375" t="str">
        <f>$B905*'PERCENTAGE SHARING'!R866</f>
        <v>#DIV/0!</v>
      </c>
      <c r="S905" s="134"/>
      <c r="T905" s="134"/>
      <c r="U905" s="134"/>
      <c r="V905" s="134"/>
      <c r="W905" s="134"/>
      <c r="X905" s="134"/>
      <c r="Y905" s="134"/>
    </row>
    <row r="906" ht="22.5" customHeight="1">
      <c r="A906" s="186" t="str">
        <f>'PROP DAILY PNL'!A1073</f>
        <v/>
      </c>
      <c r="B906" s="381"/>
      <c r="C906" s="374" t="str">
        <f>$B906*'PERCENTAGE SHARING'!C867</f>
        <v>#DIV/0!</v>
      </c>
      <c r="D906" s="374" t="str">
        <f>$B906*'PERCENTAGE SHARING'!D867</f>
        <v>#DIV/0!</v>
      </c>
      <c r="E906" s="374" t="str">
        <f>$B906*'PERCENTAGE SHARING'!E867</f>
        <v>#DIV/0!</v>
      </c>
      <c r="F906" s="374" t="str">
        <f>$B906*'PERCENTAGE SHARING'!F867</f>
        <v>#DIV/0!</v>
      </c>
      <c r="G906" s="374" t="str">
        <f>$B906*'PERCENTAGE SHARING'!G867</f>
        <v>#DIV/0!</v>
      </c>
      <c r="H906" s="374" t="str">
        <f>$B906*'PERCENTAGE SHARING'!H867</f>
        <v>#DIV/0!</v>
      </c>
      <c r="I906" s="374" t="str">
        <f>$B906*'PERCENTAGE SHARING'!I867</f>
        <v>#DIV/0!</v>
      </c>
      <c r="J906" s="374" t="str">
        <f>$B906*'PERCENTAGE SHARING'!J867</f>
        <v>#DIV/0!</v>
      </c>
      <c r="K906" s="374" t="str">
        <f>$B906*'PERCENTAGE SHARING'!K867</f>
        <v>#DIV/0!</v>
      </c>
      <c r="L906" s="374" t="str">
        <f>$B906*'PERCENTAGE SHARING'!L867</f>
        <v>#DIV/0!</v>
      </c>
      <c r="M906" s="374" t="str">
        <f>$B906*'PERCENTAGE SHARING'!M867</f>
        <v>#DIV/0!</v>
      </c>
      <c r="N906" s="374" t="str">
        <f>$B906*'PERCENTAGE SHARING'!N867</f>
        <v>#DIV/0!</v>
      </c>
      <c r="O906" s="375" t="str">
        <f>$B906*'PERCENTAGE SHARING'!O867</f>
        <v>#DIV/0!</v>
      </c>
      <c r="P906" s="375" t="str">
        <f>$B906*'PERCENTAGE SHARING'!P867</f>
        <v>#DIV/0!</v>
      </c>
      <c r="Q906" s="375" t="str">
        <f>$B906*'PERCENTAGE SHARING'!Q867</f>
        <v>#DIV/0!</v>
      </c>
      <c r="R906" s="375" t="str">
        <f>$B906*'PERCENTAGE SHARING'!R867</f>
        <v>#DIV/0!</v>
      </c>
      <c r="S906" s="134"/>
      <c r="T906" s="134"/>
      <c r="U906" s="134"/>
      <c r="V906" s="134"/>
      <c r="W906" s="134"/>
      <c r="X906" s="134"/>
      <c r="Y906" s="134"/>
    </row>
    <row r="907" ht="22.5" customHeight="1">
      <c r="A907" s="186" t="str">
        <f>'PROP DAILY PNL'!A1074</f>
        <v/>
      </c>
      <c r="B907" s="381"/>
      <c r="C907" s="374" t="str">
        <f>$B907*'PERCENTAGE SHARING'!C868</f>
        <v>#DIV/0!</v>
      </c>
      <c r="D907" s="374" t="str">
        <f>$B907*'PERCENTAGE SHARING'!D868</f>
        <v>#DIV/0!</v>
      </c>
      <c r="E907" s="374" t="str">
        <f>$B907*'PERCENTAGE SHARING'!E868</f>
        <v>#DIV/0!</v>
      </c>
      <c r="F907" s="374" t="str">
        <f>$B907*'PERCENTAGE SHARING'!F868</f>
        <v>#DIV/0!</v>
      </c>
      <c r="G907" s="374" t="str">
        <f>$B907*'PERCENTAGE SHARING'!G868</f>
        <v>#DIV/0!</v>
      </c>
      <c r="H907" s="374" t="str">
        <f>$B907*'PERCENTAGE SHARING'!H868</f>
        <v>#DIV/0!</v>
      </c>
      <c r="I907" s="374" t="str">
        <f>$B907*'PERCENTAGE SHARING'!I868</f>
        <v>#DIV/0!</v>
      </c>
      <c r="J907" s="374" t="str">
        <f>$B907*'PERCENTAGE SHARING'!J868</f>
        <v>#DIV/0!</v>
      </c>
      <c r="K907" s="374" t="str">
        <f>$B907*'PERCENTAGE SHARING'!K868</f>
        <v>#DIV/0!</v>
      </c>
      <c r="L907" s="374" t="str">
        <f>$B907*'PERCENTAGE SHARING'!L868</f>
        <v>#DIV/0!</v>
      </c>
      <c r="M907" s="374" t="str">
        <f>$B907*'PERCENTAGE SHARING'!M868</f>
        <v>#DIV/0!</v>
      </c>
      <c r="N907" s="374" t="str">
        <f>$B907*'PERCENTAGE SHARING'!N868</f>
        <v>#DIV/0!</v>
      </c>
      <c r="O907" s="375" t="str">
        <f>$B907*'PERCENTAGE SHARING'!O868</f>
        <v>#DIV/0!</v>
      </c>
      <c r="P907" s="375" t="str">
        <f>$B907*'PERCENTAGE SHARING'!P868</f>
        <v>#DIV/0!</v>
      </c>
      <c r="Q907" s="375" t="str">
        <f>$B907*'PERCENTAGE SHARING'!Q868</f>
        <v>#DIV/0!</v>
      </c>
      <c r="R907" s="375" t="str">
        <f>$B907*'PERCENTAGE SHARING'!R868</f>
        <v>#DIV/0!</v>
      </c>
      <c r="S907" s="134"/>
      <c r="T907" s="134"/>
      <c r="U907" s="134"/>
      <c r="V907" s="134"/>
      <c r="W907" s="134"/>
      <c r="X907" s="134"/>
      <c r="Y907" s="134"/>
    </row>
    <row r="908" ht="22.5" customHeight="1">
      <c r="A908" s="186" t="str">
        <f>'PROP DAILY PNL'!A1075</f>
        <v/>
      </c>
      <c r="B908" s="381"/>
      <c r="C908" s="374" t="str">
        <f>$B908*'PERCENTAGE SHARING'!C869</f>
        <v>#DIV/0!</v>
      </c>
      <c r="D908" s="374" t="str">
        <f>$B908*'PERCENTAGE SHARING'!D869</f>
        <v>#DIV/0!</v>
      </c>
      <c r="E908" s="374" t="str">
        <f>$B908*'PERCENTAGE SHARING'!E869</f>
        <v>#DIV/0!</v>
      </c>
      <c r="F908" s="374" t="str">
        <f>$B908*'PERCENTAGE SHARING'!F869</f>
        <v>#DIV/0!</v>
      </c>
      <c r="G908" s="374" t="str">
        <f>$B908*'PERCENTAGE SHARING'!G869</f>
        <v>#DIV/0!</v>
      </c>
      <c r="H908" s="374" t="str">
        <f>$B908*'PERCENTAGE SHARING'!H869</f>
        <v>#DIV/0!</v>
      </c>
      <c r="I908" s="374" t="str">
        <f>$B908*'PERCENTAGE SHARING'!I869</f>
        <v>#DIV/0!</v>
      </c>
      <c r="J908" s="374" t="str">
        <f>$B908*'PERCENTAGE SHARING'!J869</f>
        <v>#DIV/0!</v>
      </c>
      <c r="K908" s="374" t="str">
        <f>$B908*'PERCENTAGE SHARING'!K869</f>
        <v>#DIV/0!</v>
      </c>
      <c r="L908" s="374" t="str">
        <f>$B908*'PERCENTAGE SHARING'!L869</f>
        <v>#DIV/0!</v>
      </c>
      <c r="M908" s="374" t="str">
        <f>$B908*'PERCENTAGE SHARING'!M869</f>
        <v>#DIV/0!</v>
      </c>
      <c r="N908" s="374" t="str">
        <f>$B908*'PERCENTAGE SHARING'!N869</f>
        <v>#DIV/0!</v>
      </c>
      <c r="O908" s="375" t="str">
        <f>$B908*'PERCENTAGE SHARING'!O869</f>
        <v>#DIV/0!</v>
      </c>
      <c r="P908" s="375" t="str">
        <f>$B908*'PERCENTAGE SHARING'!P869</f>
        <v>#DIV/0!</v>
      </c>
      <c r="Q908" s="375" t="str">
        <f>$B908*'PERCENTAGE SHARING'!Q869</f>
        <v>#DIV/0!</v>
      </c>
      <c r="R908" s="375" t="str">
        <f>$B908*'PERCENTAGE SHARING'!R869</f>
        <v>#DIV/0!</v>
      </c>
      <c r="S908" s="134"/>
      <c r="T908" s="134"/>
      <c r="U908" s="134"/>
      <c r="V908" s="134"/>
      <c r="W908" s="134"/>
      <c r="X908" s="134"/>
      <c r="Y908" s="134"/>
    </row>
    <row r="909" ht="22.5" customHeight="1">
      <c r="A909" s="186" t="str">
        <f>'PROP DAILY PNL'!A1076</f>
        <v/>
      </c>
      <c r="B909" s="381"/>
      <c r="C909" s="374" t="str">
        <f>$B909*'PERCENTAGE SHARING'!C870</f>
        <v>#DIV/0!</v>
      </c>
      <c r="D909" s="374" t="str">
        <f>$B909*'PERCENTAGE SHARING'!D870</f>
        <v>#DIV/0!</v>
      </c>
      <c r="E909" s="374" t="str">
        <f>$B909*'PERCENTAGE SHARING'!E870</f>
        <v>#DIV/0!</v>
      </c>
      <c r="F909" s="374" t="str">
        <f>$B909*'PERCENTAGE SHARING'!F870</f>
        <v>#DIV/0!</v>
      </c>
      <c r="G909" s="374" t="str">
        <f>$B909*'PERCENTAGE SHARING'!G870</f>
        <v>#DIV/0!</v>
      </c>
      <c r="H909" s="374" t="str">
        <f>$B909*'PERCENTAGE SHARING'!H870</f>
        <v>#DIV/0!</v>
      </c>
      <c r="I909" s="374" t="str">
        <f>$B909*'PERCENTAGE SHARING'!I870</f>
        <v>#DIV/0!</v>
      </c>
      <c r="J909" s="374" t="str">
        <f>$B909*'PERCENTAGE SHARING'!J870</f>
        <v>#DIV/0!</v>
      </c>
      <c r="K909" s="374" t="str">
        <f>$B909*'PERCENTAGE SHARING'!K870</f>
        <v>#DIV/0!</v>
      </c>
      <c r="L909" s="374" t="str">
        <f>$B909*'PERCENTAGE SHARING'!L870</f>
        <v>#DIV/0!</v>
      </c>
      <c r="M909" s="374" t="str">
        <f>$B909*'PERCENTAGE SHARING'!M870</f>
        <v>#DIV/0!</v>
      </c>
      <c r="N909" s="374" t="str">
        <f>$B909*'PERCENTAGE SHARING'!N870</f>
        <v>#DIV/0!</v>
      </c>
      <c r="O909" s="375" t="str">
        <f>$B909*'PERCENTAGE SHARING'!O870</f>
        <v>#DIV/0!</v>
      </c>
      <c r="P909" s="375" t="str">
        <f>$B909*'PERCENTAGE SHARING'!P870</f>
        <v>#DIV/0!</v>
      </c>
      <c r="Q909" s="375" t="str">
        <f>$B909*'PERCENTAGE SHARING'!Q870</f>
        <v>#DIV/0!</v>
      </c>
      <c r="R909" s="375" t="str">
        <f>$B909*'PERCENTAGE SHARING'!R870</f>
        <v>#DIV/0!</v>
      </c>
      <c r="S909" s="134"/>
      <c r="T909" s="134"/>
      <c r="U909" s="134"/>
      <c r="V909" s="134"/>
      <c r="W909" s="134"/>
      <c r="X909" s="134"/>
      <c r="Y909" s="134"/>
    </row>
    <row r="910" ht="22.5" customHeight="1">
      <c r="A910" s="186" t="str">
        <f>'PROP DAILY PNL'!A1077</f>
        <v/>
      </c>
      <c r="B910" s="381"/>
      <c r="C910" s="374" t="str">
        <f>$B910*'PERCENTAGE SHARING'!C871</f>
        <v>#DIV/0!</v>
      </c>
      <c r="D910" s="374" t="str">
        <f>$B910*'PERCENTAGE SHARING'!D871</f>
        <v>#DIV/0!</v>
      </c>
      <c r="E910" s="374" t="str">
        <f>$B910*'PERCENTAGE SHARING'!E871</f>
        <v>#DIV/0!</v>
      </c>
      <c r="F910" s="374" t="str">
        <f>$B910*'PERCENTAGE SHARING'!F871</f>
        <v>#DIV/0!</v>
      </c>
      <c r="G910" s="374" t="str">
        <f>$B910*'PERCENTAGE SHARING'!G871</f>
        <v>#DIV/0!</v>
      </c>
      <c r="H910" s="374" t="str">
        <f>$B910*'PERCENTAGE SHARING'!H871</f>
        <v>#DIV/0!</v>
      </c>
      <c r="I910" s="374" t="str">
        <f>$B910*'PERCENTAGE SHARING'!I871</f>
        <v>#DIV/0!</v>
      </c>
      <c r="J910" s="374" t="str">
        <f>$B910*'PERCENTAGE SHARING'!J871</f>
        <v>#DIV/0!</v>
      </c>
      <c r="K910" s="374" t="str">
        <f>$B910*'PERCENTAGE SHARING'!K871</f>
        <v>#DIV/0!</v>
      </c>
      <c r="L910" s="374" t="str">
        <f>$B910*'PERCENTAGE SHARING'!L871</f>
        <v>#DIV/0!</v>
      </c>
      <c r="M910" s="374" t="str">
        <f>$B910*'PERCENTAGE SHARING'!M871</f>
        <v>#DIV/0!</v>
      </c>
      <c r="N910" s="374" t="str">
        <f>$B910*'PERCENTAGE SHARING'!N871</f>
        <v>#DIV/0!</v>
      </c>
      <c r="O910" s="375" t="str">
        <f>$B910*'PERCENTAGE SHARING'!O871</f>
        <v>#DIV/0!</v>
      </c>
      <c r="P910" s="375" t="str">
        <f>$B910*'PERCENTAGE SHARING'!P871</f>
        <v>#DIV/0!</v>
      </c>
      <c r="Q910" s="375" t="str">
        <f>$B910*'PERCENTAGE SHARING'!Q871</f>
        <v>#DIV/0!</v>
      </c>
      <c r="R910" s="375" t="str">
        <f>$B910*'PERCENTAGE SHARING'!R871</f>
        <v>#DIV/0!</v>
      </c>
      <c r="S910" s="134"/>
      <c r="T910" s="134"/>
      <c r="U910" s="134"/>
      <c r="V910" s="134"/>
      <c r="W910" s="134"/>
      <c r="X910" s="134"/>
      <c r="Y910" s="134"/>
    </row>
    <row r="911" ht="22.5" customHeight="1">
      <c r="A911" s="186" t="str">
        <f>'PROP DAILY PNL'!A1078</f>
        <v/>
      </c>
      <c r="B911" s="381"/>
      <c r="C911" s="374" t="str">
        <f>$B911*'PERCENTAGE SHARING'!C872</f>
        <v>#DIV/0!</v>
      </c>
      <c r="D911" s="374" t="str">
        <f>$B911*'PERCENTAGE SHARING'!D872</f>
        <v>#DIV/0!</v>
      </c>
      <c r="E911" s="374" t="str">
        <f>$B911*'PERCENTAGE SHARING'!E872</f>
        <v>#DIV/0!</v>
      </c>
      <c r="F911" s="374" t="str">
        <f>$B911*'PERCENTAGE SHARING'!F872</f>
        <v>#DIV/0!</v>
      </c>
      <c r="G911" s="374" t="str">
        <f>$B911*'PERCENTAGE SHARING'!G872</f>
        <v>#DIV/0!</v>
      </c>
      <c r="H911" s="374" t="str">
        <f>$B911*'PERCENTAGE SHARING'!H872</f>
        <v>#DIV/0!</v>
      </c>
      <c r="I911" s="374" t="str">
        <f>$B911*'PERCENTAGE SHARING'!I872</f>
        <v>#DIV/0!</v>
      </c>
      <c r="J911" s="374" t="str">
        <f>$B911*'PERCENTAGE SHARING'!J872</f>
        <v>#DIV/0!</v>
      </c>
      <c r="K911" s="374" t="str">
        <f>$B911*'PERCENTAGE SHARING'!K872</f>
        <v>#DIV/0!</v>
      </c>
      <c r="L911" s="374" t="str">
        <f>$B911*'PERCENTAGE SHARING'!L872</f>
        <v>#DIV/0!</v>
      </c>
      <c r="M911" s="374" t="str">
        <f>$B911*'PERCENTAGE SHARING'!M872</f>
        <v>#DIV/0!</v>
      </c>
      <c r="N911" s="374" t="str">
        <f>$B911*'PERCENTAGE SHARING'!N872</f>
        <v>#DIV/0!</v>
      </c>
      <c r="O911" s="375" t="str">
        <f>$B911*'PERCENTAGE SHARING'!O872</f>
        <v>#DIV/0!</v>
      </c>
      <c r="P911" s="375" t="str">
        <f>$B911*'PERCENTAGE SHARING'!P872</f>
        <v>#DIV/0!</v>
      </c>
      <c r="Q911" s="375" t="str">
        <f>$B911*'PERCENTAGE SHARING'!Q872</f>
        <v>#DIV/0!</v>
      </c>
      <c r="R911" s="375" t="str">
        <f>$B911*'PERCENTAGE SHARING'!R872</f>
        <v>#DIV/0!</v>
      </c>
      <c r="S911" s="134"/>
      <c r="T911" s="134"/>
      <c r="U911" s="134"/>
      <c r="V911" s="134"/>
      <c r="W911" s="134"/>
      <c r="X911" s="134"/>
      <c r="Y911" s="134"/>
    </row>
    <row r="912" ht="22.5" customHeight="1">
      <c r="A912" s="186" t="str">
        <f>'PROP DAILY PNL'!A1079</f>
        <v/>
      </c>
      <c r="B912" s="381"/>
      <c r="C912" s="374" t="str">
        <f>$B912*'PERCENTAGE SHARING'!C873</f>
        <v>#DIV/0!</v>
      </c>
      <c r="D912" s="374" t="str">
        <f>$B912*'PERCENTAGE SHARING'!D873</f>
        <v>#DIV/0!</v>
      </c>
      <c r="E912" s="374" t="str">
        <f>$B912*'PERCENTAGE SHARING'!E873</f>
        <v>#DIV/0!</v>
      </c>
      <c r="F912" s="374" t="str">
        <f>$B912*'PERCENTAGE SHARING'!F873</f>
        <v>#DIV/0!</v>
      </c>
      <c r="G912" s="374" t="str">
        <f>$B912*'PERCENTAGE SHARING'!G873</f>
        <v>#DIV/0!</v>
      </c>
      <c r="H912" s="374" t="str">
        <f>$B912*'PERCENTAGE SHARING'!H873</f>
        <v>#DIV/0!</v>
      </c>
      <c r="I912" s="374" t="str">
        <f>$B912*'PERCENTAGE SHARING'!I873</f>
        <v>#DIV/0!</v>
      </c>
      <c r="J912" s="374" t="str">
        <f>$B912*'PERCENTAGE SHARING'!J873</f>
        <v>#DIV/0!</v>
      </c>
      <c r="K912" s="374" t="str">
        <f>$B912*'PERCENTAGE SHARING'!K873</f>
        <v>#DIV/0!</v>
      </c>
      <c r="L912" s="374" t="str">
        <f>$B912*'PERCENTAGE SHARING'!L873</f>
        <v>#DIV/0!</v>
      </c>
      <c r="M912" s="374" t="str">
        <f>$B912*'PERCENTAGE SHARING'!M873</f>
        <v>#DIV/0!</v>
      </c>
      <c r="N912" s="374" t="str">
        <f>$B912*'PERCENTAGE SHARING'!N873</f>
        <v>#DIV/0!</v>
      </c>
      <c r="O912" s="375" t="str">
        <f>$B912*'PERCENTAGE SHARING'!O873</f>
        <v>#DIV/0!</v>
      </c>
      <c r="P912" s="375" t="str">
        <f>$B912*'PERCENTAGE SHARING'!P873</f>
        <v>#DIV/0!</v>
      </c>
      <c r="Q912" s="375" t="str">
        <f>$B912*'PERCENTAGE SHARING'!Q873</f>
        <v>#DIV/0!</v>
      </c>
      <c r="R912" s="375" t="str">
        <f>$B912*'PERCENTAGE SHARING'!R873</f>
        <v>#DIV/0!</v>
      </c>
      <c r="S912" s="134"/>
      <c r="T912" s="134"/>
      <c r="U912" s="134"/>
      <c r="V912" s="134"/>
      <c r="W912" s="134"/>
      <c r="X912" s="134"/>
      <c r="Y912" s="134"/>
    </row>
    <row r="913" ht="22.5" customHeight="1">
      <c r="A913" s="186" t="str">
        <f>'PROP DAILY PNL'!A1080</f>
        <v/>
      </c>
      <c r="B913" s="381"/>
      <c r="C913" s="374" t="str">
        <f>$B913*'PERCENTAGE SHARING'!C874</f>
        <v>#DIV/0!</v>
      </c>
      <c r="D913" s="374" t="str">
        <f>$B913*'PERCENTAGE SHARING'!D874</f>
        <v>#DIV/0!</v>
      </c>
      <c r="E913" s="374" t="str">
        <f>$B913*'PERCENTAGE SHARING'!E874</f>
        <v>#DIV/0!</v>
      </c>
      <c r="F913" s="374" t="str">
        <f>$B913*'PERCENTAGE SHARING'!F874</f>
        <v>#DIV/0!</v>
      </c>
      <c r="G913" s="374" t="str">
        <f>$B913*'PERCENTAGE SHARING'!G874</f>
        <v>#DIV/0!</v>
      </c>
      <c r="H913" s="374" t="str">
        <f>$B913*'PERCENTAGE SHARING'!H874</f>
        <v>#DIV/0!</v>
      </c>
      <c r="I913" s="374" t="str">
        <f>$B913*'PERCENTAGE SHARING'!I874</f>
        <v>#DIV/0!</v>
      </c>
      <c r="J913" s="374" t="str">
        <f>$B913*'PERCENTAGE SHARING'!J874</f>
        <v>#DIV/0!</v>
      </c>
      <c r="K913" s="374" t="str">
        <f>$B913*'PERCENTAGE SHARING'!K874</f>
        <v>#DIV/0!</v>
      </c>
      <c r="L913" s="374" t="str">
        <f>$B913*'PERCENTAGE SHARING'!L874</f>
        <v>#DIV/0!</v>
      </c>
      <c r="M913" s="374" t="str">
        <f>$B913*'PERCENTAGE SHARING'!M874</f>
        <v>#DIV/0!</v>
      </c>
      <c r="N913" s="374" t="str">
        <f>$B913*'PERCENTAGE SHARING'!N874</f>
        <v>#DIV/0!</v>
      </c>
      <c r="O913" s="375" t="str">
        <f>$B913*'PERCENTAGE SHARING'!O874</f>
        <v>#DIV/0!</v>
      </c>
      <c r="P913" s="375" t="str">
        <f>$B913*'PERCENTAGE SHARING'!P874</f>
        <v>#DIV/0!</v>
      </c>
      <c r="Q913" s="375" t="str">
        <f>$B913*'PERCENTAGE SHARING'!Q874</f>
        <v>#DIV/0!</v>
      </c>
      <c r="R913" s="375" t="str">
        <f>$B913*'PERCENTAGE SHARING'!R874</f>
        <v>#DIV/0!</v>
      </c>
      <c r="S913" s="134"/>
      <c r="T913" s="134"/>
      <c r="U913" s="134"/>
      <c r="V913" s="134"/>
      <c r="W913" s="134"/>
      <c r="X913" s="134"/>
      <c r="Y913" s="134"/>
    </row>
    <row r="914" ht="22.5" customHeight="1">
      <c r="A914" s="186" t="str">
        <f>'PROP DAILY PNL'!A1081</f>
        <v/>
      </c>
      <c r="B914" s="381"/>
      <c r="C914" s="374" t="str">
        <f>$B914*'PERCENTAGE SHARING'!C875</f>
        <v>#DIV/0!</v>
      </c>
      <c r="D914" s="374" t="str">
        <f>$B914*'PERCENTAGE SHARING'!D875</f>
        <v>#DIV/0!</v>
      </c>
      <c r="E914" s="374" t="str">
        <f>$B914*'PERCENTAGE SHARING'!E875</f>
        <v>#DIV/0!</v>
      </c>
      <c r="F914" s="374" t="str">
        <f>$B914*'PERCENTAGE SHARING'!F875</f>
        <v>#DIV/0!</v>
      </c>
      <c r="G914" s="374" t="str">
        <f>$B914*'PERCENTAGE SHARING'!G875</f>
        <v>#DIV/0!</v>
      </c>
      <c r="H914" s="374" t="str">
        <f>$B914*'PERCENTAGE SHARING'!H875</f>
        <v>#DIV/0!</v>
      </c>
      <c r="I914" s="374" t="str">
        <f>$B914*'PERCENTAGE SHARING'!I875</f>
        <v>#DIV/0!</v>
      </c>
      <c r="J914" s="374" t="str">
        <f>$B914*'PERCENTAGE SHARING'!J875</f>
        <v>#DIV/0!</v>
      </c>
      <c r="K914" s="374" t="str">
        <f>$B914*'PERCENTAGE SHARING'!K875</f>
        <v>#DIV/0!</v>
      </c>
      <c r="L914" s="374" t="str">
        <f>$B914*'PERCENTAGE SHARING'!L875</f>
        <v>#DIV/0!</v>
      </c>
      <c r="M914" s="374" t="str">
        <f>$B914*'PERCENTAGE SHARING'!M875</f>
        <v>#DIV/0!</v>
      </c>
      <c r="N914" s="374" t="str">
        <f>$B914*'PERCENTAGE SHARING'!N875</f>
        <v>#DIV/0!</v>
      </c>
      <c r="O914" s="375" t="str">
        <f>$B914*'PERCENTAGE SHARING'!O875</f>
        <v>#DIV/0!</v>
      </c>
      <c r="P914" s="375" t="str">
        <f>$B914*'PERCENTAGE SHARING'!P875</f>
        <v>#DIV/0!</v>
      </c>
      <c r="Q914" s="375" t="str">
        <f>$B914*'PERCENTAGE SHARING'!Q875</f>
        <v>#DIV/0!</v>
      </c>
      <c r="R914" s="375" t="str">
        <f>$B914*'PERCENTAGE SHARING'!R875</f>
        <v>#DIV/0!</v>
      </c>
      <c r="S914" s="134"/>
      <c r="T914" s="134"/>
      <c r="U914" s="134"/>
      <c r="V914" s="134"/>
      <c r="W914" s="134"/>
      <c r="X914" s="134"/>
      <c r="Y914" s="134"/>
    </row>
    <row r="915" ht="22.5" customHeight="1">
      <c r="A915" s="186" t="str">
        <f>'PROP DAILY PNL'!A1082</f>
        <v/>
      </c>
      <c r="B915" s="381"/>
      <c r="C915" s="374" t="str">
        <f>$B915*'PERCENTAGE SHARING'!C876</f>
        <v>#DIV/0!</v>
      </c>
      <c r="D915" s="374" t="str">
        <f>$B915*'PERCENTAGE SHARING'!D876</f>
        <v>#DIV/0!</v>
      </c>
      <c r="E915" s="374" t="str">
        <f>$B915*'PERCENTAGE SHARING'!E876</f>
        <v>#DIV/0!</v>
      </c>
      <c r="F915" s="374" t="str">
        <f>$B915*'PERCENTAGE SHARING'!F876</f>
        <v>#DIV/0!</v>
      </c>
      <c r="G915" s="374" t="str">
        <f>$B915*'PERCENTAGE SHARING'!G876</f>
        <v>#DIV/0!</v>
      </c>
      <c r="H915" s="374" t="str">
        <f>$B915*'PERCENTAGE SHARING'!H876</f>
        <v>#DIV/0!</v>
      </c>
      <c r="I915" s="374" t="str">
        <f>$B915*'PERCENTAGE SHARING'!I876</f>
        <v>#DIV/0!</v>
      </c>
      <c r="J915" s="374" t="str">
        <f>$B915*'PERCENTAGE SHARING'!J876</f>
        <v>#DIV/0!</v>
      </c>
      <c r="K915" s="374" t="str">
        <f>$B915*'PERCENTAGE SHARING'!K876</f>
        <v>#DIV/0!</v>
      </c>
      <c r="L915" s="374" t="str">
        <f>$B915*'PERCENTAGE SHARING'!L876</f>
        <v>#DIV/0!</v>
      </c>
      <c r="M915" s="374" t="str">
        <f>$B915*'PERCENTAGE SHARING'!M876</f>
        <v>#DIV/0!</v>
      </c>
      <c r="N915" s="374" t="str">
        <f>$B915*'PERCENTAGE SHARING'!N876</f>
        <v>#DIV/0!</v>
      </c>
      <c r="O915" s="375" t="str">
        <f>$B915*'PERCENTAGE SHARING'!O876</f>
        <v>#DIV/0!</v>
      </c>
      <c r="P915" s="375" t="str">
        <f>$B915*'PERCENTAGE SHARING'!P876</f>
        <v>#DIV/0!</v>
      </c>
      <c r="Q915" s="375" t="str">
        <f>$B915*'PERCENTAGE SHARING'!Q876</f>
        <v>#DIV/0!</v>
      </c>
      <c r="R915" s="375" t="str">
        <f>$B915*'PERCENTAGE SHARING'!R876</f>
        <v>#DIV/0!</v>
      </c>
      <c r="S915" s="134"/>
      <c r="T915" s="134"/>
      <c r="U915" s="134"/>
      <c r="V915" s="134"/>
      <c r="W915" s="134"/>
      <c r="X915" s="134"/>
      <c r="Y915" s="134"/>
    </row>
    <row r="916" ht="22.5" customHeight="1">
      <c r="A916" s="186" t="str">
        <f>'PROP DAILY PNL'!A1083</f>
        <v/>
      </c>
      <c r="B916" s="381"/>
      <c r="C916" s="374" t="str">
        <f>$B916*'PERCENTAGE SHARING'!C877</f>
        <v>#DIV/0!</v>
      </c>
      <c r="D916" s="374" t="str">
        <f>$B916*'PERCENTAGE SHARING'!D877</f>
        <v>#DIV/0!</v>
      </c>
      <c r="E916" s="374" t="str">
        <f>$B916*'PERCENTAGE SHARING'!E877</f>
        <v>#DIV/0!</v>
      </c>
      <c r="F916" s="374" t="str">
        <f>$B916*'PERCENTAGE SHARING'!F877</f>
        <v>#DIV/0!</v>
      </c>
      <c r="G916" s="374" t="str">
        <f>$B916*'PERCENTAGE SHARING'!G877</f>
        <v>#DIV/0!</v>
      </c>
      <c r="H916" s="374" t="str">
        <f>$B916*'PERCENTAGE SHARING'!H877</f>
        <v>#DIV/0!</v>
      </c>
      <c r="I916" s="374" t="str">
        <f>$B916*'PERCENTAGE SHARING'!I877</f>
        <v>#DIV/0!</v>
      </c>
      <c r="J916" s="374" t="str">
        <f>$B916*'PERCENTAGE SHARING'!J877</f>
        <v>#DIV/0!</v>
      </c>
      <c r="K916" s="374" t="str">
        <f>$B916*'PERCENTAGE SHARING'!K877</f>
        <v>#DIV/0!</v>
      </c>
      <c r="L916" s="374" t="str">
        <f>$B916*'PERCENTAGE SHARING'!L877</f>
        <v>#DIV/0!</v>
      </c>
      <c r="M916" s="374" t="str">
        <f>$B916*'PERCENTAGE SHARING'!M877</f>
        <v>#DIV/0!</v>
      </c>
      <c r="N916" s="374" t="str">
        <f>$B916*'PERCENTAGE SHARING'!N877</f>
        <v>#DIV/0!</v>
      </c>
      <c r="O916" s="375" t="str">
        <f>$B916*'PERCENTAGE SHARING'!O877</f>
        <v>#DIV/0!</v>
      </c>
      <c r="P916" s="375" t="str">
        <f>$B916*'PERCENTAGE SHARING'!P877</f>
        <v>#DIV/0!</v>
      </c>
      <c r="Q916" s="375" t="str">
        <f>$B916*'PERCENTAGE SHARING'!Q877</f>
        <v>#DIV/0!</v>
      </c>
      <c r="R916" s="375" t="str">
        <f>$B916*'PERCENTAGE SHARING'!R877</f>
        <v>#DIV/0!</v>
      </c>
      <c r="S916" s="134"/>
      <c r="T916" s="134"/>
      <c r="U916" s="134"/>
      <c r="V916" s="134"/>
      <c r="W916" s="134"/>
      <c r="X916" s="134"/>
      <c r="Y916" s="134"/>
    </row>
    <row r="917" ht="22.5" customHeight="1">
      <c r="A917" s="186" t="str">
        <f>'PROP DAILY PNL'!A1084</f>
        <v/>
      </c>
      <c r="B917" s="381"/>
      <c r="C917" s="374" t="str">
        <f>$B917*'PERCENTAGE SHARING'!C878</f>
        <v>#DIV/0!</v>
      </c>
      <c r="D917" s="374" t="str">
        <f>$B917*'PERCENTAGE SHARING'!D878</f>
        <v>#DIV/0!</v>
      </c>
      <c r="E917" s="374" t="str">
        <f>$B917*'PERCENTAGE SHARING'!E878</f>
        <v>#DIV/0!</v>
      </c>
      <c r="F917" s="374" t="str">
        <f>$B917*'PERCENTAGE SHARING'!F878</f>
        <v>#DIV/0!</v>
      </c>
      <c r="G917" s="374" t="str">
        <f>$B917*'PERCENTAGE SHARING'!G878</f>
        <v>#DIV/0!</v>
      </c>
      <c r="H917" s="374" t="str">
        <f>$B917*'PERCENTAGE SHARING'!H878</f>
        <v>#DIV/0!</v>
      </c>
      <c r="I917" s="374" t="str">
        <f>$B917*'PERCENTAGE SHARING'!I878</f>
        <v>#DIV/0!</v>
      </c>
      <c r="J917" s="374" t="str">
        <f>$B917*'PERCENTAGE SHARING'!J878</f>
        <v>#DIV/0!</v>
      </c>
      <c r="K917" s="374" t="str">
        <f>$B917*'PERCENTAGE SHARING'!K878</f>
        <v>#DIV/0!</v>
      </c>
      <c r="L917" s="374" t="str">
        <f>$B917*'PERCENTAGE SHARING'!L878</f>
        <v>#DIV/0!</v>
      </c>
      <c r="M917" s="374" t="str">
        <f>$B917*'PERCENTAGE SHARING'!M878</f>
        <v>#DIV/0!</v>
      </c>
      <c r="N917" s="374" t="str">
        <f>$B917*'PERCENTAGE SHARING'!N878</f>
        <v>#DIV/0!</v>
      </c>
      <c r="O917" s="375" t="str">
        <f>$B917*'PERCENTAGE SHARING'!O878</f>
        <v>#DIV/0!</v>
      </c>
      <c r="P917" s="375" t="str">
        <f>$B917*'PERCENTAGE SHARING'!P878</f>
        <v>#DIV/0!</v>
      </c>
      <c r="Q917" s="375" t="str">
        <f>$B917*'PERCENTAGE SHARING'!Q878</f>
        <v>#DIV/0!</v>
      </c>
      <c r="R917" s="375" t="str">
        <f>$B917*'PERCENTAGE SHARING'!R878</f>
        <v>#DIV/0!</v>
      </c>
      <c r="S917" s="134"/>
      <c r="T917" s="134"/>
      <c r="U917" s="134"/>
      <c r="V917" s="134"/>
      <c r="W917" s="134"/>
      <c r="X917" s="134"/>
      <c r="Y917" s="134"/>
    </row>
    <row r="918" ht="22.5" customHeight="1">
      <c r="A918" s="186" t="str">
        <f>'PROP DAILY PNL'!A1085</f>
        <v/>
      </c>
      <c r="B918" s="381"/>
      <c r="C918" s="374" t="str">
        <f>$B918*'PERCENTAGE SHARING'!C879</f>
        <v>#DIV/0!</v>
      </c>
      <c r="D918" s="374" t="str">
        <f>$B918*'PERCENTAGE SHARING'!D879</f>
        <v>#DIV/0!</v>
      </c>
      <c r="E918" s="374" t="str">
        <f>$B918*'PERCENTAGE SHARING'!E879</f>
        <v>#DIV/0!</v>
      </c>
      <c r="F918" s="374" t="str">
        <f>$B918*'PERCENTAGE SHARING'!F879</f>
        <v>#DIV/0!</v>
      </c>
      <c r="G918" s="374" t="str">
        <f>$B918*'PERCENTAGE SHARING'!G879</f>
        <v>#DIV/0!</v>
      </c>
      <c r="H918" s="374" t="str">
        <f>$B918*'PERCENTAGE SHARING'!H879</f>
        <v>#DIV/0!</v>
      </c>
      <c r="I918" s="374" t="str">
        <f>$B918*'PERCENTAGE SHARING'!I879</f>
        <v>#DIV/0!</v>
      </c>
      <c r="J918" s="374" t="str">
        <f>$B918*'PERCENTAGE SHARING'!J879</f>
        <v>#DIV/0!</v>
      </c>
      <c r="K918" s="374" t="str">
        <f>$B918*'PERCENTAGE SHARING'!K879</f>
        <v>#DIV/0!</v>
      </c>
      <c r="L918" s="374" t="str">
        <f>$B918*'PERCENTAGE SHARING'!L879</f>
        <v>#DIV/0!</v>
      </c>
      <c r="M918" s="374" t="str">
        <f>$B918*'PERCENTAGE SHARING'!M879</f>
        <v>#DIV/0!</v>
      </c>
      <c r="N918" s="374" t="str">
        <f>$B918*'PERCENTAGE SHARING'!N879</f>
        <v>#DIV/0!</v>
      </c>
      <c r="O918" s="375" t="str">
        <f>$B918*'PERCENTAGE SHARING'!O879</f>
        <v>#DIV/0!</v>
      </c>
      <c r="P918" s="375" t="str">
        <f>$B918*'PERCENTAGE SHARING'!P879</f>
        <v>#DIV/0!</v>
      </c>
      <c r="Q918" s="375" t="str">
        <f>$B918*'PERCENTAGE SHARING'!Q879</f>
        <v>#DIV/0!</v>
      </c>
      <c r="R918" s="375" t="str">
        <f>$B918*'PERCENTAGE SHARING'!R879</f>
        <v>#DIV/0!</v>
      </c>
      <c r="S918" s="134"/>
      <c r="T918" s="134"/>
      <c r="U918" s="134"/>
      <c r="V918" s="134"/>
      <c r="W918" s="134"/>
      <c r="X918" s="134"/>
      <c r="Y918" s="134"/>
    </row>
    <row r="919" ht="22.5" customHeight="1">
      <c r="A919" s="186" t="str">
        <f>'PROP DAILY PNL'!A1086</f>
        <v/>
      </c>
      <c r="B919" s="381"/>
      <c r="C919" s="374" t="str">
        <f>$B919*'PERCENTAGE SHARING'!C880</f>
        <v>#DIV/0!</v>
      </c>
      <c r="D919" s="374" t="str">
        <f>$B919*'PERCENTAGE SHARING'!D880</f>
        <v>#DIV/0!</v>
      </c>
      <c r="E919" s="374" t="str">
        <f>$B919*'PERCENTAGE SHARING'!E880</f>
        <v>#DIV/0!</v>
      </c>
      <c r="F919" s="374" t="str">
        <f>$B919*'PERCENTAGE SHARING'!F880</f>
        <v>#DIV/0!</v>
      </c>
      <c r="G919" s="374" t="str">
        <f>$B919*'PERCENTAGE SHARING'!G880</f>
        <v>#DIV/0!</v>
      </c>
      <c r="H919" s="374" t="str">
        <f>$B919*'PERCENTAGE SHARING'!H880</f>
        <v>#DIV/0!</v>
      </c>
      <c r="I919" s="374" t="str">
        <f>$B919*'PERCENTAGE SHARING'!I880</f>
        <v>#DIV/0!</v>
      </c>
      <c r="J919" s="374" t="str">
        <f>$B919*'PERCENTAGE SHARING'!J880</f>
        <v>#DIV/0!</v>
      </c>
      <c r="K919" s="374" t="str">
        <f>$B919*'PERCENTAGE SHARING'!K880</f>
        <v>#DIV/0!</v>
      </c>
      <c r="L919" s="374" t="str">
        <f>$B919*'PERCENTAGE SHARING'!L880</f>
        <v>#DIV/0!</v>
      </c>
      <c r="M919" s="374" t="str">
        <f>$B919*'PERCENTAGE SHARING'!M880</f>
        <v>#DIV/0!</v>
      </c>
      <c r="N919" s="374" t="str">
        <f>$B919*'PERCENTAGE SHARING'!N880</f>
        <v>#DIV/0!</v>
      </c>
      <c r="O919" s="375" t="str">
        <f>$B919*'PERCENTAGE SHARING'!O880</f>
        <v>#DIV/0!</v>
      </c>
      <c r="P919" s="375" t="str">
        <f>$B919*'PERCENTAGE SHARING'!P880</f>
        <v>#DIV/0!</v>
      </c>
      <c r="Q919" s="375" t="str">
        <f>$B919*'PERCENTAGE SHARING'!Q880</f>
        <v>#DIV/0!</v>
      </c>
      <c r="R919" s="375" t="str">
        <f>$B919*'PERCENTAGE SHARING'!R880</f>
        <v>#DIV/0!</v>
      </c>
      <c r="S919" s="134"/>
      <c r="T919" s="134"/>
      <c r="U919" s="134"/>
      <c r="V919" s="134"/>
      <c r="W919" s="134"/>
      <c r="X919" s="134"/>
      <c r="Y919" s="134"/>
    </row>
    <row r="920" ht="22.5" customHeight="1">
      <c r="A920" s="186" t="str">
        <f>'PROP DAILY PNL'!A1087</f>
        <v/>
      </c>
      <c r="B920" s="381"/>
      <c r="C920" s="374" t="str">
        <f>$B920*'PERCENTAGE SHARING'!C881</f>
        <v>#DIV/0!</v>
      </c>
      <c r="D920" s="374" t="str">
        <f>$B920*'PERCENTAGE SHARING'!D881</f>
        <v>#DIV/0!</v>
      </c>
      <c r="E920" s="374" t="str">
        <f>$B920*'PERCENTAGE SHARING'!E881</f>
        <v>#DIV/0!</v>
      </c>
      <c r="F920" s="374" t="str">
        <f>$B920*'PERCENTAGE SHARING'!F881</f>
        <v>#DIV/0!</v>
      </c>
      <c r="G920" s="374" t="str">
        <f>$B920*'PERCENTAGE SHARING'!G881</f>
        <v>#DIV/0!</v>
      </c>
      <c r="H920" s="374" t="str">
        <f>$B920*'PERCENTAGE SHARING'!H881</f>
        <v>#DIV/0!</v>
      </c>
      <c r="I920" s="374" t="str">
        <f>$B920*'PERCENTAGE SHARING'!I881</f>
        <v>#DIV/0!</v>
      </c>
      <c r="J920" s="374" t="str">
        <f>$B920*'PERCENTAGE SHARING'!J881</f>
        <v>#DIV/0!</v>
      </c>
      <c r="K920" s="374" t="str">
        <f>$B920*'PERCENTAGE SHARING'!K881</f>
        <v>#DIV/0!</v>
      </c>
      <c r="L920" s="374" t="str">
        <f>$B920*'PERCENTAGE SHARING'!L881</f>
        <v>#DIV/0!</v>
      </c>
      <c r="M920" s="374" t="str">
        <f>$B920*'PERCENTAGE SHARING'!M881</f>
        <v>#DIV/0!</v>
      </c>
      <c r="N920" s="374" t="str">
        <f>$B920*'PERCENTAGE SHARING'!N881</f>
        <v>#DIV/0!</v>
      </c>
      <c r="O920" s="375" t="str">
        <f>$B920*'PERCENTAGE SHARING'!O881</f>
        <v>#DIV/0!</v>
      </c>
      <c r="P920" s="375" t="str">
        <f>$B920*'PERCENTAGE SHARING'!P881</f>
        <v>#DIV/0!</v>
      </c>
      <c r="Q920" s="375" t="str">
        <f>$B920*'PERCENTAGE SHARING'!Q881</f>
        <v>#DIV/0!</v>
      </c>
      <c r="R920" s="375" t="str">
        <f>$B920*'PERCENTAGE SHARING'!R881</f>
        <v>#DIV/0!</v>
      </c>
      <c r="S920" s="134"/>
      <c r="T920" s="134"/>
      <c r="U920" s="134"/>
      <c r="V920" s="134"/>
      <c r="W920" s="134"/>
      <c r="X920" s="134"/>
      <c r="Y920" s="134"/>
    </row>
    <row r="921" ht="22.5" customHeight="1">
      <c r="A921" s="186" t="str">
        <f>'PROP DAILY PNL'!A1088</f>
        <v/>
      </c>
      <c r="B921" s="381"/>
      <c r="C921" s="374" t="str">
        <f>$B921*'PERCENTAGE SHARING'!C882</f>
        <v>#DIV/0!</v>
      </c>
      <c r="D921" s="374" t="str">
        <f>$B921*'PERCENTAGE SHARING'!D882</f>
        <v>#DIV/0!</v>
      </c>
      <c r="E921" s="374" t="str">
        <f>$B921*'PERCENTAGE SHARING'!E882</f>
        <v>#DIV/0!</v>
      </c>
      <c r="F921" s="374" t="str">
        <f>$B921*'PERCENTAGE SHARING'!F882</f>
        <v>#DIV/0!</v>
      </c>
      <c r="G921" s="374" t="str">
        <f>$B921*'PERCENTAGE SHARING'!G882</f>
        <v>#DIV/0!</v>
      </c>
      <c r="H921" s="374" t="str">
        <f>$B921*'PERCENTAGE SHARING'!H882</f>
        <v>#DIV/0!</v>
      </c>
      <c r="I921" s="374" t="str">
        <f>$B921*'PERCENTAGE SHARING'!I882</f>
        <v>#DIV/0!</v>
      </c>
      <c r="J921" s="374" t="str">
        <f>$B921*'PERCENTAGE SHARING'!J882</f>
        <v>#DIV/0!</v>
      </c>
      <c r="K921" s="374" t="str">
        <f>$B921*'PERCENTAGE SHARING'!K882</f>
        <v>#DIV/0!</v>
      </c>
      <c r="L921" s="374" t="str">
        <f>$B921*'PERCENTAGE SHARING'!L882</f>
        <v>#DIV/0!</v>
      </c>
      <c r="M921" s="374" t="str">
        <f>$B921*'PERCENTAGE SHARING'!M882</f>
        <v>#DIV/0!</v>
      </c>
      <c r="N921" s="374" t="str">
        <f>$B921*'PERCENTAGE SHARING'!N882</f>
        <v>#DIV/0!</v>
      </c>
      <c r="O921" s="375" t="str">
        <f>$B921*'PERCENTAGE SHARING'!O882</f>
        <v>#DIV/0!</v>
      </c>
      <c r="P921" s="375" t="str">
        <f>$B921*'PERCENTAGE SHARING'!P882</f>
        <v>#DIV/0!</v>
      </c>
      <c r="Q921" s="375" t="str">
        <f>$B921*'PERCENTAGE SHARING'!Q882</f>
        <v>#DIV/0!</v>
      </c>
      <c r="R921" s="375" t="str">
        <f>$B921*'PERCENTAGE SHARING'!R882</f>
        <v>#DIV/0!</v>
      </c>
      <c r="S921" s="134"/>
      <c r="T921" s="134"/>
      <c r="U921" s="134"/>
      <c r="V921" s="134"/>
      <c r="W921" s="134"/>
      <c r="X921" s="134"/>
      <c r="Y921" s="134"/>
    </row>
    <row r="922" ht="22.5" customHeight="1">
      <c r="A922" s="186" t="str">
        <f>'PROP DAILY PNL'!A1089</f>
        <v/>
      </c>
      <c r="B922" s="381"/>
      <c r="C922" s="374" t="str">
        <f>$B922*'PERCENTAGE SHARING'!C883</f>
        <v>#DIV/0!</v>
      </c>
      <c r="D922" s="374" t="str">
        <f>$B922*'PERCENTAGE SHARING'!D883</f>
        <v>#DIV/0!</v>
      </c>
      <c r="E922" s="374" t="str">
        <f>$B922*'PERCENTAGE SHARING'!E883</f>
        <v>#DIV/0!</v>
      </c>
      <c r="F922" s="374" t="str">
        <f>$B922*'PERCENTAGE SHARING'!F883</f>
        <v>#DIV/0!</v>
      </c>
      <c r="G922" s="374" t="str">
        <f>$B922*'PERCENTAGE SHARING'!G883</f>
        <v>#DIV/0!</v>
      </c>
      <c r="H922" s="374" t="str">
        <f>$B922*'PERCENTAGE SHARING'!H883</f>
        <v>#DIV/0!</v>
      </c>
      <c r="I922" s="374" t="str">
        <f>$B922*'PERCENTAGE SHARING'!I883</f>
        <v>#DIV/0!</v>
      </c>
      <c r="J922" s="374" t="str">
        <f>$B922*'PERCENTAGE SHARING'!J883</f>
        <v>#DIV/0!</v>
      </c>
      <c r="K922" s="374" t="str">
        <f>$B922*'PERCENTAGE SHARING'!K883</f>
        <v>#DIV/0!</v>
      </c>
      <c r="L922" s="374" t="str">
        <f>$B922*'PERCENTAGE SHARING'!L883</f>
        <v>#DIV/0!</v>
      </c>
      <c r="M922" s="374" t="str">
        <f>$B922*'PERCENTAGE SHARING'!M883</f>
        <v>#DIV/0!</v>
      </c>
      <c r="N922" s="374" t="str">
        <f>$B922*'PERCENTAGE SHARING'!N883</f>
        <v>#DIV/0!</v>
      </c>
      <c r="O922" s="375" t="str">
        <f>$B922*'PERCENTAGE SHARING'!O883</f>
        <v>#DIV/0!</v>
      </c>
      <c r="P922" s="375" t="str">
        <f>$B922*'PERCENTAGE SHARING'!P883</f>
        <v>#DIV/0!</v>
      </c>
      <c r="Q922" s="375" t="str">
        <f>$B922*'PERCENTAGE SHARING'!Q883</f>
        <v>#DIV/0!</v>
      </c>
      <c r="R922" s="375" t="str">
        <f>$B922*'PERCENTAGE SHARING'!R883</f>
        <v>#DIV/0!</v>
      </c>
      <c r="S922" s="134"/>
      <c r="T922" s="134"/>
      <c r="U922" s="134"/>
      <c r="V922" s="134"/>
      <c r="W922" s="134"/>
      <c r="X922" s="134"/>
      <c r="Y922" s="134"/>
    </row>
    <row r="923" ht="22.5" customHeight="1">
      <c r="A923" s="186" t="str">
        <f>'PROP DAILY PNL'!A1090</f>
        <v/>
      </c>
      <c r="B923" s="381"/>
      <c r="C923" s="374" t="str">
        <f>$B923*'PERCENTAGE SHARING'!C884</f>
        <v>#DIV/0!</v>
      </c>
      <c r="D923" s="374" t="str">
        <f>$B923*'PERCENTAGE SHARING'!D884</f>
        <v>#DIV/0!</v>
      </c>
      <c r="E923" s="374" t="str">
        <f>$B923*'PERCENTAGE SHARING'!E884</f>
        <v>#DIV/0!</v>
      </c>
      <c r="F923" s="374" t="str">
        <f>$B923*'PERCENTAGE SHARING'!F884</f>
        <v>#DIV/0!</v>
      </c>
      <c r="G923" s="374" t="str">
        <f>$B923*'PERCENTAGE SHARING'!G884</f>
        <v>#DIV/0!</v>
      </c>
      <c r="H923" s="374" t="str">
        <f>$B923*'PERCENTAGE SHARING'!H884</f>
        <v>#DIV/0!</v>
      </c>
      <c r="I923" s="374" t="str">
        <f>$B923*'PERCENTAGE SHARING'!I884</f>
        <v>#DIV/0!</v>
      </c>
      <c r="J923" s="374" t="str">
        <f>$B923*'PERCENTAGE SHARING'!J884</f>
        <v>#DIV/0!</v>
      </c>
      <c r="K923" s="374" t="str">
        <f>$B923*'PERCENTAGE SHARING'!K884</f>
        <v>#DIV/0!</v>
      </c>
      <c r="L923" s="374" t="str">
        <f>$B923*'PERCENTAGE SHARING'!L884</f>
        <v>#DIV/0!</v>
      </c>
      <c r="M923" s="374" t="str">
        <f>$B923*'PERCENTAGE SHARING'!M884</f>
        <v>#DIV/0!</v>
      </c>
      <c r="N923" s="374" t="str">
        <f>$B923*'PERCENTAGE SHARING'!N884</f>
        <v>#DIV/0!</v>
      </c>
      <c r="O923" s="375" t="str">
        <f>$B923*'PERCENTAGE SHARING'!O884</f>
        <v>#DIV/0!</v>
      </c>
      <c r="P923" s="375" t="str">
        <f>$B923*'PERCENTAGE SHARING'!P884</f>
        <v>#DIV/0!</v>
      </c>
      <c r="Q923" s="375" t="str">
        <f>$B923*'PERCENTAGE SHARING'!Q884</f>
        <v>#DIV/0!</v>
      </c>
      <c r="R923" s="375" t="str">
        <f>$B923*'PERCENTAGE SHARING'!R884</f>
        <v>#DIV/0!</v>
      </c>
      <c r="S923" s="134"/>
      <c r="T923" s="134"/>
      <c r="U923" s="134"/>
      <c r="V923" s="134"/>
      <c r="W923" s="134"/>
      <c r="X923" s="134"/>
      <c r="Y923" s="134"/>
    </row>
    <row r="924" ht="22.5" customHeight="1">
      <c r="A924" s="186" t="str">
        <f>'PROP DAILY PNL'!A1091</f>
        <v/>
      </c>
      <c r="B924" s="381"/>
      <c r="C924" s="374" t="str">
        <f>$B924*'PERCENTAGE SHARING'!C885</f>
        <v>#DIV/0!</v>
      </c>
      <c r="D924" s="374" t="str">
        <f>$B924*'PERCENTAGE SHARING'!D885</f>
        <v>#DIV/0!</v>
      </c>
      <c r="E924" s="374" t="str">
        <f>$B924*'PERCENTAGE SHARING'!E885</f>
        <v>#DIV/0!</v>
      </c>
      <c r="F924" s="374" t="str">
        <f>$B924*'PERCENTAGE SHARING'!F885</f>
        <v>#DIV/0!</v>
      </c>
      <c r="G924" s="374" t="str">
        <f>$B924*'PERCENTAGE SHARING'!G885</f>
        <v>#DIV/0!</v>
      </c>
      <c r="H924" s="374" t="str">
        <f>$B924*'PERCENTAGE SHARING'!H885</f>
        <v>#DIV/0!</v>
      </c>
      <c r="I924" s="374" t="str">
        <f>$B924*'PERCENTAGE SHARING'!I885</f>
        <v>#DIV/0!</v>
      </c>
      <c r="J924" s="374" t="str">
        <f>$B924*'PERCENTAGE SHARING'!J885</f>
        <v>#DIV/0!</v>
      </c>
      <c r="K924" s="374" t="str">
        <f>$B924*'PERCENTAGE SHARING'!K885</f>
        <v>#DIV/0!</v>
      </c>
      <c r="L924" s="374" t="str">
        <f>$B924*'PERCENTAGE SHARING'!L885</f>
        <v>#DIV/0!</v>
      </c>
      <c r="M924" s="374" t="str">
        <f>$B924*'PERCENTAGE SHARING'!M885</f>
        <v>#DIV/0!</v>
      </c>
      <c r="N924" s="374" t="str">
        <f>$B924*'PERCENTAGE SHARING'!N885</f>
        <v>#DIV/0!</v>
      </c>
      <c r="O924" s="375" t="str">
        <f>$B924*'PERCENTAGE SHARING'!O885</f>
        <v>#DIV/0!</v>
      </c>
      <c r="P924" s="375" t="str">
        <f>$B924*'PERCENTAGE SHARING'!P885</f>
        <v>#DIV/0!</v>
      </c>
      <c r="Q924" s="375" t="str">
        <f>$B924*'PERCENTAGE SHARING'!Q885</f>
        <v>#DIV/0!</v>
      </c>
      <c r="R924" s="375" t="str">
        <f>$B924*'PERCENTAGE SHARING'!R885</f>
        <v>#DIV/0!</v>
      </c>
      <c r="S924" s="134"/>
      <c r="T924" s="134"/>
      <c r="U924" s="134"/>
      <c r="V924" s="134"/>
      <c r="W924" s="134"/>
      <c r="X924" s="134"/>
      <c r="Y924" s="134"/>
    </row>
    <row r="925" ht="22.5" customHeight="1">
      <c r="A925" s="186" t="str">
        <f>'PROP DAILY PNL'!A1092</f>
        <v/>
      </c>
      <c r="B925" s="381"/>
      <c r="C925" s="374" t="str">
        <f>$B925*'PERCENTAGE SHARING'!C886</f>
        <v>#DIV/0!</v>
      </c>
      <c r="D925" s="374" t="str">
        <f>$B925*'PERCENTAGE SHARING'!D886</f>
        <v>#DIV/0!</v>
      </c>
      <c r="E925" s="374" t="str">
        <f>$B925*'PERCENTAGE SHARING'!E886</f>
        <v>#DIV/0!</v>
      </c>
      <c r="F925" s="374" t="str">
        <f>$B925*'PERCENTAGE SHARING'!F886</f>
        <v>#DIV/0!</v>
      </c>
      <c r="G925" s="374" t="str">
        <f>$B925*'PERCENTAGE SHARING'!G886</f>
        <v>#DIV/0!</v>
      </c>
      <c r="H925" s="374" t="str">
        <f>$B925*'PERCENTAGE SHARING'!H886</f>
        <v>#DIV/0!</v>
      </c>
      <c r="I925" s="374" t="str">
        <f>$B925*'PERCENTAGE SHARING'!I886</f>
        <v>#DIV/0!</v>
      </c>
      <c r="J925" s="374" t="str">
        <f>$B925*'PERCENTAGE SHARING'!J886</f>
        <v>#DIV/0!</v>
      </c>
      <c r="K925" s="374" t="str">
        <f>$B925*'PERCENTAGE SHARING'!K886</f>
        <v>#DIV/0!</v>
      </c>
      <c r="L925" s="374" t="str">
        <f>$B925*'PERCENTAGE SHARING'!L886</f>
        <v>#DIV/0!</v>
      </c>
      <c r="M925" s="374" t="str">
        <f>$B925*'PERCENTAGE SHARING'!M886</f>
        <v>#DIV/0!</v>
      </c>
      <c r="N925" s="374" t="str">
        <f>$B925*'PERCENTAGE SHARING'!N886</f>
        <v>#DIV/0!</v>
      </c>
      <c r="O925" s="375" t="str">
        <f>$B925*'PERCENTAGE SHARING'!O886</f>
        <v>#DIV/0!</v>
      </c>
      <c r="P925" s="375" t="str">
        <f>$B925*'PERCENTAGE SHARING'!P886</f>
        <v>#DIV/0!</v>
      </c>
      <c r="Q925" s="375" t="str">
        <f>$B925*'PERCENTAGE SHARING'!Q886</f>
        <v>#DIV/0!</v>
      </c>
      <c r="R925" s="375" t="str">
        <f>$B925*'PERCENTAGE SHARING'!R886</f>
        <v>#DIV/0!</v>
      </c>
      <c r="S925" s="134"/>
      <c r="T925" s="134"/>
      <c r="U925" s="134"/>
      <c r="V925" s="134"/>
      <c r="W925" s="134"/>
      <c r="X925" s="134"/>
      <c r="Y925" s="134"/>
    </row>
    <row r="926" ht="22.5" customHeight="1">
      <c r="A926" s="186" t="str">
        <f>'PROP DAILY PNL'!A1093</f>
        <v/>
      </c>
      <c r="B926" s="381"/>
      <c r="C926" s="374" t="str">
        <f>$B926*'PERCENTAGE SHARING'!C887</f>
        <v>#DIV/0!</v>
      </c>
      <c r="D926" s="374" t="str">
        <f>$B926*'PERCENTAGE SHARING'!D887</f>
        <v>#DIV/0!</v>
      </c>
      <c r="E926" s="374" t="str">
        <f>$B926*'PERCENTAGE SHARING'!E887</f>
        <v>#DIV/0!</v>
      </c>
      <c r="F926" s="374" t="str">
        <f>$B926*'PERCENTAGE SHARING'!F887</f>
        <v>#DIV/0!</v>
      </c>
      <c r="G926" s="374" t="str">
        <f>$B926*'PERCENTAGE SHARING'!G887</f>
        <v>#DIV/0!</v>
      </c>
      <c r="H926" s="374" t="str">
        <f>$B926*'PERCENTAGE SHARING'!H887</f>
        <v>#DIV/0!</v>
      </c>
      <c r="I926" s="374" t="str">
        <f>$B926*'PERCENTAGE SHARING'!I887</f>
        <v>#DIV/0!</v>
      </c>
      <c r="J926" s="374" t="str">
        <f>$B926*'PERCENTAGE SHARING'!J887</f>
        <v>#DIV/0!</v>
      </c>
      <c r="K926" s="374" t="str">
        <f>$B926*'PERCENTAGE SHARING'!K887</f>
        <v>#DIV/0!</v>
      </c>
      <c r="L926" s="374" t="str">
        <f>$B926*'PERCENTAGE SHARING'!L887</f>
        <v>#DIV/0!</v>
      </c>
      <c r="M926" s="374" t="str">
        <f>$B926*'PERCENTAGE SHARING'!M887</f>
        <v>#DIV/0!</v>
      </c>
      <c r="N926" s="374" t="str">
        <f>$B926*'PERCENTAGE SHARING'!N887</f>
        <v>#DIV/0!</v>
      </c>
      <c r="O926" s="375" t="str">
        <f>$B926*'PERCENTAGE SHARING'!O887</f>
        <v>#DIV/0!</v>
      </c>
      <c r="P926" s="375" t="str">
        <f>$B926*'PERCENTAGE SHARING'!P887</f>
        <v>#DIV/0!</v>
      </c>
      <c r="Q926" s="375" t="str">
        <f>$B926*'PERCENTAGE SHARING'!Q887</f>
        <v>#DIV/0!</v>
      </c>
      <c r="R926" s="375" t="str">
        <f>$B926*'PERCENTAGE SHARING'!R887</f>
        <v>#DIV/0!</v>
      </c>
      <c r="S926" s="134"/>
      <c r="T926" s="134"/>
      <c r="U926" s="134"/>
      <c r="V926" s="134"/>
      <c r="W926" s="134"/>
      <c r="X926" s="134"/>
      <c r="Y926" s="134"/>
    </row>
    <row r="927" ht="22.5" customHeight="1">
      <c r="A927" s="186" t="str">
        <f>'PROP DAILY PNL'!A1094</f>
        <v/>
      </c>
      <c r="B927" s="381"/>
      <c r="C927" s="374" t="str">
        <f>$B927*'PERCENTAGE SHARING'!C888</f>
        <v>#DIV/0!</v>
      </c>
      <c r="D927" s="374" t="str">
        <f>$B927*'PERCENTAGE SHARING'!D888</f>
        <v>#DIV/0!</v>
      </c>
      <c r="E927" s="374" t="str">
        <f>$B927*'PERCENTAGE SHARING'!E888</f>
        <v>#DIV/0!</v>
      </c>
      <c r="F927" s="374" t="str">
        <f>$B927*'PERCENTAGE SHARING'!F888</f>
        <v>#DIV/0!</v>
      </c>
      <c r="G927" s="374" t="str">
        <f>$B927*'PERCENTAGE SHARING'!G888</f>
        <v>#DIV/0!</v>
      </c>
      <c r="H927" s="374" t="str">
        <f>$B927*'PERCENTAGE SHARING'!H888</f>
        <v>#DIV/0!</v>
      </c>
      <c r="I927" s="374" t="str">
        <f>$B927*'PERCENTAGE SHARING'!I888</f>
        <v>#DIV/0!</v>
      </c>
      <c r="J927" s="374" t="str">
        <f>$B927*'PERCENTAGE SHARING'!J888</f>
        <v>#DIV/0!</v>
      </c>
      <c r="K927" s="374" t="str">
        <f>$B927*'PERCENTAGE SHARING'!K888</f>
        <v>#DIV/0!</v>
      </c>
      <c r="L927" s="374" t="str">
        <f>$B927*'PERCENTAGE SHARING'!L888</f>
        <v>#DIV/0!</v>
      </c>
      <c r="M927" s="374" t="str">
        <f>$B927*'PERCENTAGE SHARING'!M888</f>
        <v>#DIV/0!</v>
      </c>
      <c r="N927" s="374" t="str">
        <f>$B927*'PERCENTAGE SHARING'!N888</f>
        <v>#DIV/0!</v>
      </c>
      <c r="O927" s="375" t="str">
        <f>$B927*'PERCENTAGE SHARING'!O888</f>
        <v>#DIV/0!</v>
      </c>
      <c r="P927" s="375" t="str">
        <f>$B927*'PERCENTAGE SHARING'!P888</f>
        <v>#DIV/0!</v>
      </c>
      <c r="Q927" s="375" t="str">
        <f>$B927*'PERCENTAGE SHARING'!Q888</f>
        <v>#DIV/0!</v>
      </c>
      <c r="R927" s="375" t="str">
        <f>$B927*'PERCENTAGE SHARING'!R888</f>
        <v>#DIV/0!</v>
      </c>
      <c r="S927" s="134"/>
      <c r="T927" s="134"/>
      <c r="U927" s="134"/>
      <c r="V927" s="134"/>
      <c r="W927" s="134"/>
      <c r="X927" s="134"/>
      <c r="Y927" s="134"/>
    </row>
    <row r="928" ht="22.5" customHeight="1">
      <c r="A928" s="186" t="str">
        <f>'PROP DAILY PNL'!A1095</f>
        <v/>
      </c>
      <c r="B928" s="381"/>
      <c r="C928" s="374" t="str">
        <f>$B928*'PERCENTAGE SHARING'!C889</f>
        <v>#DIV/0!</v>
      </c>
      <c r="D928" s="374" t="str">
        <f>$B928*'PERCENTAGE SHARING'!D889</f>
        <v>#DIV/0!</v>
      </c>
      <c r="E928" s="374" t="str">
        <f>$B928*'PERCENTAGE SHARING'!E889</f>
        <v>#DIV/0!</v>
      </c>
      <c r="F928" s="374" t="str">
        <f>$B928*'PERCENTAGE SHARING'!F889</f>
        <v>#DIV/0!</v>
      </c>
      <c r="G928" s="374" t="str">
        <f>$B928*'PERCENTAGE SHARING'!G889</f>
        <v>#DIV/0!</v>
      </c>
      <c r="H928" s="374" t="str">
        <f>$B928*'PERCENTAGE SHARING'!H889</f>
        <v>#DIV/0!</v>
      </c>
      <c r="I928" s="374" t="str">
        <f>$B928*'PERCENTAGE SHARING'!I889</f>
        <v>#DIV/0!</v>
      </c>
      <c r="J928" s="374" t="str">
        <f>$B928*'PERCENTAGE SHARING'!J889</f>
        <v>#DIV/0!</v>
      </c>
      <c r="K928" s="374" t="str">
        <f>$B928*'PERCENTAGE SHARING'!K889</f>
        <v>#DIV/0!</v>
      </c>
      <c r="L928" s="374" t="str">
        <f>$B928*'PERCENTAGE SHARING'!L889</f>
        <v>#DIV/0!</v>
      </c>
      <c r="M928" s="374" t="str">
        <f>$B928*'PERCENTAGE SHARING'!M889</f>
        <v>#DIV/0!</v>
      </c>
      <c r="N928" s="374" t="str">
        <f>$B928*'PERCENTAGE SHARING'!N889</f>
        <v>#DIV/0!</v>
      </c>
      <c r="O928" s="375" t="str">
        <f>$B928*'PERCENTAGE SHARING'!O889</f>
        <v>#DIV/0!</v>
      </c>
      <c r="P928" s="375" t="str">
        <f>$B928*'PERCENTAGE SHARING'!P889</f>
        <v>#DIV/0!</v>
      </c>
      <c r="Q928" s="375" t="str">
        <f>$B928*'PERCENTAGE SHARING'!Q889</f>
        <v>#DIV/0!</v>
      </c>
      <c r="R928" s="375" t="str">
        <f>$B928*'PERCENTAGE SHARING'!R889</f>
        <v>#DIV/0!</v>
      </c>
      <c r="S928" s="134"/>
      <c r="T928" s="134"/>
      <c r="U928" s="134"/>
      <c r="V928" s="134"/>
      <c r="W928" s="134"/>
      <c r="X928" s="134"/>
      <c r="Y928" s="134"/>
    </row>
    <row r="929" ht="22.5" customHeight="1">
      <c r="A929" s="186" t="str">
        <f>'PROP DAILY PNL'!A1096</f>
        <v/>
      </c>
      <c r="B929" s="381"/>
      <c r="C929" s="374" t="str">
        <f>$B929*'PERCENTAGE SHARING'!C890</f>
        <v>#DIV/0!</v>
      </c>
      <c r="D929" s="374" t="str">
        <f>$B929*'PERCENTAGE SHARING'!D890</f>
        <v>#DIV/0!</v>
      </c>
      <c r="E929" s="374" t="str">
        <f>$B929*'PERCENTAGE SHARING'!E890</f>
        <v>#DIV/0!</v>
      </c>
      <c r="F929" s="374" t="str">
        <f>$B929*'PERCENTAGE SHARING'!F890</f>
        <v>#DIV/0!</v>
      </c>
      <c r="G929" s="374" t="str">
        <f>$B929*'PERCENTAGE SHARING'!G890</f>
        <v>#DIV/0!</v>
      </c>
      <c r="H929" s="374" t="str">
        <f>$B929*'PERCENTAGE SHARING'!H890</f>
        <v>#DIV/0!</v>
      </c>
      <c r="I929" s="374" t="str">
        <f>$B929*'PERCENTAGE SHARING'!I890</f>
        <v>#DIV/0!</v>
      </c>
      <c r="J929" s="374" t="str">
        <f>$B929*'PERCENTAGE SHARING'!J890</f>
        <v>#DIV/0!</v>
      </c>
      <c r="K929" s="374" t="str">
        <f>$B929*'PERCENTAGE SHARING'!K890</f>
        <v>#DIV/0!</v>
      </c>
      <c r="L929" s="374" t="str">
        <f>$B929*'PERCENTAGE SHARING'!L890</f>
        <v>#DIV/0!</v>
      </c>
      <c r="M929" s="374" t="str">
        <f>$B929*'PERCENTAGE SHARING'!M890</f>
        <v>#DIV/0!</v>
      </c>
      <c r="N929" s="374" t="str">
        <f>$B929*'PERCENTAGE SHARING'!N890</f>
        <v>#DIV/0!</v>
      </c>
      <c r="O929" s="375" t="str">
        <f>$B929*'PERCENTAGE SHARING'!O890</f>
        <v>#DIV/0!</v>
      </c>
      <c r="P929" s="375" t="str">
        <f>$B929*'PERCENTAGE SHARING'!P890</f>
        <v>#DIV/0!</v>
      </c>
      <c r="Q929" s="375" t="str">
        <f>$B929*'PERCENTAGE SHARING'!Q890</f>
        <v>#DIV/0!</v>
      </c>
      <c r="R929" s="375" t="str">
        <f>$B929*'PERCENTAGE SHARING'!R890</f>
        <v>#DIV/0!</v>
      </c>
      <c r="S929" s="134"/>
      <c r="T929" s="134"/>
      <c r="U929" s="134"/>
      <c r="V929" s="134"/>
      <c r="W929" s="134"/>
      <c r="X929" s="134"/>
      <c r="Y929" s="134"/>
    </row>
    <row r="930" ht="22.5" customHeight="1">
      <c r="A930" s="186" t="str">
        <f>'PROP DAILY PNL'!A1097</f>
        <v/>
      </c>
      <c r="B930" s="381"/>
      <c r="C930" s="374" t="str">
        <f>$B930*'PERCENTAGE SHARING'!C891</f>
        <v>#DIV/0!</v>
      </c>
      <c r="D930" s="374" t="str">
        <f>$B930*'PERCENTAGE SHARING'!D891</f>
        <v>#DIV/0!</v>
      </c>
      <c r="E930" s="374" t="str">
        <f>$B930*'PERCENTAGE SHARING'!E891</f>
        <v>#DIV/0!</v>
      </c>
      <c r="F930" s="374" t="str">
        <f>$B930*'PERCENTAGE SHARING'!F891</f>
        <v>#DIV/0!</v>
      </c>
      <c r="G930" s="374" t="str">
        <f>$B930*'PERCENTAGE SHARING'!G891</f>
        <v>#DIV/0!</v>
      </c>
      <c r="H930" s="374" t="str">
        <f>$B930*'PERCENTAGE SHARING'!H891</f>
        <v>#DIV/0!</v>
      </c>
      <c r="I930" s="374" t="str">
        <f>$B930*'PERCENTAGE SHARING'!I891</f>
        <v>#DIV/0!</v>
      </c>
      <c r="J930" s="374" t="str">
        <f>$B930*'PERCENTAGE SHARING'!J891</f>
        <v>#DIV/0!</v>
      </c>
      <c r="K930" s="374" t="str">
        <f>$B930*'PERCENTAGE SHARING'!K891</f>
        <v>#DIV/0!</v>
      </c>
      <c r="L930" s="374" t="str">
        <f>$B930*'PERCENTAGE SHARING'!L891</f>
        <v>#DIV/0!</v>
      </c>
      <c r="M930" s="374" t="str">
        <f>$B930*'PERCENTAGE SHARING'!M891</f>
        <v>#DIV/0!</v>
      </c>
      <c r="N930" s="374" t="str">
        <f>$B930*'PERCENTAGE SHARING'!N891</f>
        <v>#DIV/0!</v>
      </c>
      <c r="O930" s="375" t="str">
        <f>$B930*'PERCENTAGE SHARING'!O891</f>
        <v>#DIV/0!</v>
      </c>
      <c r="P930" s="375" t="str">
        <f>$B930*'PERCENTAGE SHARING'!P891</f>
        <v>#DIV/0!</v>
      </c>
      <c r="Q930" s="375" t="str">
        <f>$B930*'PERCENTAGE SHARING'!Q891</f>
        <v>#DIV/0!</v>
      </c>
      <c r="R930" s="375" t="str">
        <f>$B930*'PERCENTAGE SHARING'!R891</f>
        <v>#DIV/0!</v>
      </c>
      <c r="S930" s="134"/>
      <c r="T930" s="134"/>
      <c r="U930" s="134"/>
      <c r="V930" s="134"/>
      <c r="W930" s="134"/>
      <c r="X930" s="134"/>
      <c r="Y930" s="134"/>
    </row>
    <row r="931" ht="22.5" customHeight="1">
      <c r="A931" s="186" t="str">
        <f>'PROP DAILY PNL'!A1098</f>
        <v/>
      </c>
      <c r="B931" s="381"/>
      <c r="C931" s="374" t="str">
        <f>$B931*'PERCENTAGE SHARING'!C892</f>
        <v>#DIV/0!</v>
      </c>
      <c r="D931" s="374" t="str">
        <f>$B931*'PERCENTAGE SHARING'!D892</f>
        <v>#DIV/0!</v>
      </c>
      <c r="E931" s="374" t="str">
        <f>$B931*'PERCENTAGE SHARING'!E892</f>
        <v>#DIV/0!</v>
      </c>
      <c r="F931" s="374" t="str">
        <f>$B931*'PERCENTAGE SHARING'!F892</f>
        <v>#DIV/0!</v>
      </c>
      <c r="G931" s="374" t="str">
        <f>$B931*'PERCENTAGE SHARING'!G892</f>
        <v>#DIV/0!</v>
      </c>
      <c r="H931" s="374" t="str">
        <f>$B931*'PERCENTAGE SHARING'!H892</f>
        <v>#DIV/0!</v>
      </c>
      <c r="I931" s="374" t="str">
        <f>$B931*'PERCENTAGE SHARING'!I892</f>
        <v>#DIV/0!</v>
      </c>
      <c r="J931" s="374" t="str">
        <f>$B931*'PERCENTAGE SHARING'!J892</f>
        <v>#DIV/0!</v>
      </c>
      <c r="K931" s="374" t="str">
        <f>$B931*'PERCENTAGE SHARING'!K892</f>
        <v>#DIV/0!</v>
      </c>
      <c r="L931" s="374" t="str">
        <f>$B931*'PERCENTAGE SHARING'!L892</f>
        <v>#DIV/0!</v>
      </c>
      <c r="M931" s="374" t="str">
        <f>$B931*'PERCENTAGE SHARING'!M892</f>
        <v>#DIV/0!</v>
      </c>
      <c r="N931" s="374" t="str">
        <f>$B931*'PERCENTAGE SHARING'!N892</f>
        <v>#DIV/0!</v>
      </c>
      <c r="O931" s="375" t="str">
        <f>$B931*'PERCENTAGE SHARING'!O892</f>
        <v>#DIV/0!</v>
      </c>
      <c r="P931" s="375" t="str">
        <f>$B931*'PERCENTAGE SHARING'!P892</f>
        <v>#DIV/0!</v>
      </c>
      <c r="Q931" s="375" t="str">
        <f>$B931*'PERCENTAGE SHARING'!Q892</f>
        <v>#DIV/0!</v>
      </c>
      <c r="R931" s="375" t="str">
        <f>$B931*'PERCENTAGE SHARING'!R892</f>
        <v>#DIV/0!</v>
      </c>
      <c r="S931" s="134"/>
      <c r="T931" s="134"/>
      <c r="U931" s="134"/>
      <c r="V931" s="134"/>
      <c r="W931" s="134"/>
      <c r="X931" s="134"/>
      <c r="Y931" s="134"/>
    </row>
    <row r="932" ht="22.5" customHeight="1">
      <c r="A932" s="186" t="str">
        <f>'PROP DAILY PNL'!A1099</f>
        <v/>
      </c>
      <c r="B932" s="381"/>
      <c r="C932" s="374" t="str">
        <f>$B932*'PERCENTAGE SHARING'!C893</f>
        <v>#DIV/0!</v>
      </c>
      <c r="D932" s="374" t="str">
        <f>$B932*'PERCENTAGE SHARING'!D893</f>
        <v>#DIV/0!</v>
      </c>
      <c r="E932" s="374" t="str">
        <f>$B932*'PERCENTAGE SHARING'!E893</f>
        <v>#DIV/0!</v>
      </c>
      <c r="F932" s="374" t="str">
        <f>$B932*'PERCENTAGE SHARING'!F893</f>
        <v>#DIV/0!</v>
      </c>
      <c r="G932" s="374" t="str">
        <f>$B932*'PERCENTAGE SHARING'!G893</f>
        <v>#DIV/0!</v>
      </c>
      <c r="H932" s="374" t="str">
        <f>$B932*'PERCENTAGE SHARING'!H893</f>
        <v>#DIV/0!</v>
      </c>
      <c r="I932" s="374" t="str">
        <f>$B932*'PERCENTAGE SHARING'!I893</f>
        <v>#DIV/0!</v>
      </c>
      <c r="J932" s="374" t="str">
        <f>$B932*'PERCENTAGE SHARING'!J893</f>
        <v>#DIV/0!</v>
      </c>
      <c r="K932" s="374" t="str">
        <f>$B932*'PERCENTAGE SHARING'!K893</f>
        <v>#DIV/0!</v>
      </c>
      <c r="L932" s="374" t="str">
        <f>$B932*'PERCENTAGE SHARING'!L893</f>
        <v>#DIV/0!</v>
      </c>
      <c r="M932" s="374" t="str">
        <f>$B932*'PERCENTAGE SHARING'!M893</f>
        <v>#DIV/0!</v>
      </c>
      <c r="N932" s="374" t="str">
        <f>$B932*'PERCENTAGE SHARING'!N893</f>
        <v>#DIV/0!</v>
      </c>
      <c r="O932" s="375" t="str">
        <f>$B932*'PERCENTAGE SHARING'!O893</f>
        <v>#DIV/0!</v>
      </c>
      <c r="P932" s="375" t="str">
        <f>$B932*'PERCENTAGE SHARING'!P893</f>
        <v>#DIV/0!</v>
      </c>
      <c r="Q932" s="375" t="str">
        <f>$B932*'PERCENTAGE SHARING'!Q893</f>
        <v>#DIV/0!</v>
      </c>
      <c r="R932" s="375" t="str">
        <f>$B932*'PERCENTAGE SHARING'!R893</f>
        <v>#DIV/0!</v>
      </c>
      <c r="S932" s="134"/>
      <c r="T932" s="134"/>
      <c r="U932" s="134"/>
      <c r="V932" s="134"/>
      <c r="W932" s="134"/>
      <c r="X932" s="134"/>
      <c r="Y932" s="134"/>
    </row>
    <row r="933" ht="22.5" customHeight="1">
      <c r="A933" s="186" t="str">
        <f>'PROP DAILY PNL'!A1100</f>
        <v/>
      </c>
      <c r="B933" s="381"/>
      <c r="C933" s="374" t="str">
        <f>$B933*'PERCENTAGE SHARING'!C894</f>
        <v>#DIV/0!</v>
      </c>
      <c r="D933" s="374" t="str">
        <f>$B933*'PERCENTAGE SHARING'!D894</f>
        <v>#DIV/0!</v>
      </c>
      <c r="E933" s="374" t="str">
        <f>$B933*'PERCENTAGE SHARING'!E894</f>
        <v>#DIV/0!</v>
      </c>
      <c r="F933" s="374" t="str">
        <f>$B933*'PERCENTAGE SHARING'!F894</f>
        <v>#DIV/0!</v>
      </c>
      <c r="G933" s="374" t="str">
        <f>$B933*'PERCENTAGE SHARING'!G894</f>
        <v>#DIV/0!</v>
      </c>
      <c r="H933" s="374" t="str">
        <f>$B933*'PERCENTAGE SHARING'!H894</f>
        <v>#DIV/0!</v>
      </c>
      <c r="I933" s="374" t="str">
        <f>$B933*'PERCENTAGE SHARING'!I894</f>
        <v>#DIV/0!</v>
      </c>
      <c r="J933" s="374" t="str">
        <f>$B933*'PERCENTAGE SHARING'!J894</f>
        <v>#DIV/0!</v>
      </c>
      <c r="K933" s="374" t="str">
        <f>$B933*'PERCENTAGE SHARING'!K894</f>
        <v>#DIV/0!</v>
      </c>
      <c r="L933" s="374" t="str">
        <f>$B933*'PERCENTAGE SHARING'!L894</f>
        <v>#DIV/0!</v>
      </c>
      <c r="M933" s="374" t="str">
        <f>$B933*'PERCENTAGE SHARING'!M894</f>
        <v>#DIV/0!</v>
      </c>
      <c r="N933" s="374" t="str">
        <f>$B933*'PERCENTAGE SHARING'!N894</f>
        <v>#DIV/0!</v>
      </c>
      <c r="O933" s="375" t="str">
        <f>$B933*'PERCENTAGE SHARING'!O894</f>
        <v>#DIV/0!</v>
      </c>
      <c r="P933" s="375" t="str">
        <f>$B933*'PERCENTAGE SHARING'!P894</f>
        <v>#DIV/0!</v>
      </c>
      <c r="Q933" s="375" t="str">
        <f>$B933*'PERCENTAGE SHARING'!Q894</f>
        <v>#DIV/0!</v>
      </c>
      <c r="R933" s="375" t="str">
        <f>$B933*'PERCENTAGE SHARING'!R894</f>
        <v>#DIV/0!</v>
      </c>
      <c r="S933" s="134"/>
      <c r="T933" s="134"/>
      <c r="U933" s="134"/>
      <c r="V933" s="134"/>
      <c r="W933" s="134"/>
      <c r="X933" s="134"/>
      <c r="Y933" s="134"/>
    </row>
    <row r="934" ht="22.5" customHeight="1">
      <c r="A934" s="186" t="str">
        <f>'PROP DAILY PNL'!A1101</f>
        <v/>
      </c>
      <c r="B934" s="381"/>
      <c r="C934" s="374" t="str">
        <f>$B934*'PERCENTAGE SHARING'!C895</f>
        <v>#DIV/0!</v>
      </c>
      <c r="D934" s="374" t="str">
        <f>$B934*'PERCENTAGE SHARING'!D895</f>
        <v>#DIV/0!</v>
      </c>
      <c r="E934" s="374" t="str">
        <f>$B934*'PERCENTAGE SHARING'!E895</f>
        <v>#DIV/0!</v>
      </c>
      <c r="F934" s="374" t="str">
        <f>$B934*'PERCENTAGE SHARING'!F895</f>
        <v>#DIV/0!</v>
      </c>
      <c r="G934" s="374" t="str">
        <f>$B934*'PERCENTAGE SHARING'!G895</f>
        <v>#DIV/0!</v>
      </c>
      <c r="H934" s="374" t="str">
        <f>$B934*'PERCENTAGE SHARING'!H895</f>
        <v>#DIV/0!</v>
      </c>
      <c r="I934" s="374" t="str">
        <f>$B934*'PERCENTAGE SHARING'!I895</f>
        <v>#DIV/0!</v>
      </c>
      <c r="J934" s="374" t="str">
        <f>$B934*'PERCENTAGE SHARING'!J895</f>
        <v>#DIV/0!</v>
      </c>
      <c r="K934" s="374" t="str">
        <f>$B934*'PERCENTAGE SHARING'!K895</f>
        <v>#DIV/0!</v>
      </c>
      <c r="L934" s="374" t="str">
        <f>$B934*'PERCENTAGE SHARING'!L895</f>
        <v>#DIV/0!</v>
      </c>
      <c r="M934" s="374" t="str">
        <f>$B934*'PERCENTAGE SHARING'!M895</f>
        <v>#DIV/0!</v>
      </c>
      <c r="N934" s="374" t="str">
        <f>$B934*'PERCENTAGE SHARING'!N895</f>
        <v>#DIV/0!</v>
      </c>
      <c r="O934" s="375" t="str">
        <f>$B934*'PERCENTAGE SHARING'!O895</f>
        <v>#DIV/0!</v>
      </c>
      <c r="P934" s="375" t="str">
        <f>$B934*'PERCENTAGE SHARING'!P895</f>
        <v>#DIV/0!</v>
      </c>
      <c r="Q934" s="375" t="str">
        <f>$B934*'PERCENTAGE SHARING'!Q895</f>
        <v>#DIV/0!</v>
      </c>
      <c r="R934" s="375" t="str">
        <f>$B934*'PERCENTAGE SHARING'!R895</f>
        <v>#DIV/0!</v>
      </c>
      <c r="S934" s="134"/>
      <c r="T934" s="134"/>
      <c r="U934" s="134"/>
      <c r="V934" s="134"/>
      <c r="W934" s="134"/>
      <c r="X934" s="134"/>
      <c r="Y934" s="134"/>
    </row>
    <row r="935" ht="22.5" customHeight="1">
      <c r="A935" s="186" t="str">
        <f>'PROP DAILY PNL'!A1102</f>
        <v/>
      </c>
      <c r="B935" s="381"/>
      <c r="C935" s="374" t="str">
        <f>$B935*'PERCENTAGE SHARING'!C896</f>
        <v>#DIV/0!</v>
      </c>
      <c r="D935" s="374" t="str">
        <f>$B935*'PERCENTAGE SHARING'!D896</f>
        <v>#DIV/0!</v>
      </c>
      <c r="E935" s="374" t="str">
        <f>$B935*'PERCENTAGE SHARING'!E896</f>
        <v>#DIV/0!</v>
      </c>
      <c r="F935" s="374" t="str">
        <f>$B935*'PERCENTAGE SHARING'!F896</f>
        <v>#DIV/0!</v>
      </c>
      <c r="G935" s="374" t="str">
        <f>$B935*'PERCENTAGE SHARING'!G896</f>
        <v>#DIV/0!</v>
      </c>
      <c r="H935" s="374" t="str">
        <f>$B935*'PERCENTAGE SHARING'!H896</f>
        <v>#DIV/0!</v>
      </c>
      <c r="I935" s="374" t="str">
        <f>$B935*'PERCENTAGE SHARING'!I896</f>
        <v>#DIV/0!</v>
      </c>
      <c r="J935" s="374" t="str">
        <f>$B935*'PERCENTAGE SHARING'!J896</f>
        <v>#DIV/0!</v>
      </c>
      <c r="K935" s="374" t="str">
        <f>$B935*'PERCENTAGE SHARING'!K896</f>
        <v>#DIV/0!</v>
      </c>
      <c r="L935" s="374" t="str">
        <f>$B935*'PERCENTAGE SHARING'!L896</f>
        <v>#DIV/0!</v>
      </c>
      <c r="M935" s="374" t="str">
        <f>$B935*'PERCENTAGE SHARING'!M896</f>
        <v>#DIV/0!</v>
      </c>
      <c r="N935" s="374" t="str">
        <f>$B935*'PERCENTAGE SHARING'!N896</f>
        <v>#DIV/0!</v>
      </c>
      <c r="O935" s="375" t="str">
        <f>$B935*'PERCENTAGE SHARING'!O896</f>
        <v>#DIV/0!</v>
      </c>
      <c r="P935" s="375" t="str">
        <f>$B935*'PERCENTAGE SHARING'!P896</f>
        <v>#DIV/0!</v>
      </c>
      <c r="Q935" s="375" t="str">
        <f>$B935*'PERCENTAGE SHARING'!Q896</f>
        <v>#DIV/0!</v>
      </c>
      <c r="R935" s="375" t="str">
        <f>$B935*'PERCENTAGE SHARING'!R896</f>
        <v>#DIV/0!</v>
      </c>
      <c r="S935" s="134"/>
      <c r="T935" s="134"/>
      <c r="U935" s="134"/>
      <c r="V935" s="134"/>
      <c r="W935" s="134"/>
      <c r="X935" s="134"/>
      <c r="Y935" s="134"/>
    </row>
    <row r="936" ht="22.5" customHeight="1">
      <c r="A936" s="186" t="str">
        <f>'PROP DAILY PNL'!A1103</f>
        <v/>
      </c>
      <c r="B936" s="381"/>
      <c r="C936" s="374" t="str">
        <f>$B936*'PERCENTAGE SHARING'!C897</f>
        <v>#DIV/0!</v>
      </c>
      <c r="D936" s="374" t="str">
        <f>$B936*'PERCENTAGE SHARING'!D897</f>
        <v>#DIV/0!</v>
      </c>
      <c r="E936" s="374" t="str">
        <f>$B936*'PERCENTAGE SHARING'!E897</f>
        <v>#DIV/0!</v>
      </c>
      <c r="F936" s="374" t="str">
        <f>$B936*'PERCENTAGE SHARING'!F897</f>
        <v>#DIV/0!</v>
      </c>
      <c r="G936" s="374" t="str">
        <f>$B936*'PERCENTAGE SHARING'!G897</f>
        <v>#DIV/0!</v>
      </c>
      <c r="H936" s="374" t="str">
        <f>$B936*'PERCENTAGE SHARING'!H897</f>
        <v>#DIV/0!</v>
      </c>
      <c r="I936" s="374" t="str">
        <f>$B936*'PERCENTAGE SHARING'!I897</f>
        <v>#DIV/0!</v>
      </c>
      <c r="J936" s="374" t="str">
        <f>$B936*'PERCENTAGE SHARING'!J897</f>
        <v>#DIV/0!</v>
      </c>
      <c r="K936" s="374" t="str">
        <f>$B936*'PERCENTAGE SHARING'!K897</f>
        <v>#DIV/0!</v>
      </c>
      <c r="L936" s="374" t="str">
        <f>$B936*'PERCENTAGE SHARING'!L897</f>
        <v>#DIV/0!</v>
      </c>
      <c r="M936" s="374" t="str">
        <f>$B936*'PERCENTAGE SHARING'!M897</f>
        <v>#DIV/0!</v>
      </c>
      <c r="N936" s="374" t="str">
        <f>$B936*'PERCENTAGE SHARING'!N897</f>
        <v>#DIV/0!</v>
      </c>
      <c r="O936" s="375" t="str">
        <f>$B936*'PERCENTAGE SHARING'!O897</f>
        <v>#DIV/0!</v>
      </c>
      <c r="P936" s="375" t="str">
        <f>$B936*'PERCENTAGE SHARING'!P897</f>
        <v>#DIV/0!</v>
      </c>
      <c r="Q936" s="375" t="str">
        <f>$B936*'PERCENTAGE SHARING'!Q897</f>
        <v>#DIV/0!</v>
      </c>
      <c r="R936" s="375" t="str">
        <f>$B936*'PERCENTAGE SHARING'!R897</f>
        <v>#DIV/0!</v>
      </c>
      <c r="S936" s="134"/>
      <c r="T936" s="134"/>
      <c r="U936" s="134"/>
      <c r="V936" s="134"/>
      <c r="W936" s="134"/>
      <c r="X936" s="134"/>
      <c r="Y936" s="134"/>
    </row>
    <row r="937" ht="22.5" customHeight="1">
      <c r="A937" s="186" t="str">
        <f>'PROP DAILY PNL'!A1104</f>
        <v/>
      </c>
      <c r="B937" s="381"/>
      <c r="C937" s="374" t="str">
        <f>$B937*'PERCENTAGE SHARING'!C898</f>
        <v>#DIV/0!</v>
      </c>
      <c r="D937" s="374" t="str">
        <f>$B937*'PERCENTAGE SHARING'!D898</f>
        <v>#DIV/0!</v>
      </c>
      <c r="E937" s="374" t="str">
        <f>$B937*'PERCENTAGE SHARING'!E898</f>
        <v>#DIV/0!</v>
      </c>
      <c r="F937" s="374" t="str">
        <f>$B937*'PERCENTAGE SHARING'!F898</f>
        <v>#DIV/0!</v>
      </c>
      <c r="G937" s="374" t="str">
        <f>$B937*'PERCENTAGE SHARING'!G898</f>
        <v>#DIV/0!</v>
      </c>
      <c r="H937" s="374" t="str">
        <f>$B937*'PERCENTAGE SHARING'!H898</f>
        <v>#DIV/0!</v>
      </c>
      <c r="I937" s="374" t="str">
        <f>$B937*'PERCENTAGE SHARING'!I898</f>
        <v>#DIV/0!</v>
      </c>
      <c r="J937" s="374" t="str">
        <f>$B937*'PERCENTAGE SHARING'!J898</f>
        <v>#DIV/0!</v>
      </c>
      <c r="K937" s="374" t="str">
        <f>$B937*'PERCENTAGE SHARING'!K898</f>
        <v>#DIV/0!</v>
      </c>
      <c r="L937" s="374" t="str">
        <f>$B937*'PERCENTAGE SHARING'!L898</f>
        <v>#DIV/0!</v>
      </c>
      <c r="M937" s="374" t="str">
        <f>$B937*'PERCENTAGE SHARING'!M898</f>
        <v>#DIV/0!</v>
      </c>
      <c r="N937" s="374" t="str">
        <f>$B937*'PERCENTAGE SHARING'!N898</f>
        <v>#DIV/0!</v>
      </c>
      <c r="O937" s="375" t="str">
        <f>$B937*'PERCENTAGE SHARING'!O898</f>
        <v>#DIV/0!</v>
      </c>
      <c r="P937" s="375" t="str">
        <f>$B937*'PERCENTAGE SHARING'!P898</f>
        <v>#DIV/0!</v>
      </c>
      <c r="Q937" s="375" t="str">
        <f>$B937*'PERCENTAGE SHARING'!Q898</f>
        <v>#DIV/0!</v>
      </c>
      <c r="R937" s="375" t="str">
        <f>$B937*'PERCENTAGE SHARING'!R898</f>
        <v>#DIV/0!</v>
      </c>
      <c r="S937" s="134"/>
      <c r="T937" s="134"/>
      <c r="U937" s="134"/>
      <c r="V937" s="134"/>
      <c r="W937" s="134"/>
      <c r="X937" s="134"/>
      <c r="Y937" s="134"/>
    </row>
    <row r="938" ht="22.5" customHeight="1">
      <c r="A938" s="186" t="str">
        <f>'PROP DAILY PNL'!A1105</f>
        <v/>
      </c>
      <c r="B938" s="381"/>
      <c r="C938" s="374" t="str">
        <f>$B938*'PERCENTAGE SHARING'!C899</f>
        <v>#DIV/0!</v>
      </c>
      <c r="D938" s="374" t="str">
        <f>$B938*'PERCENTAGE SHARING'!D899</f>
        <v>#DIV/0!</v>
      </c>
      <c r="E938" s="374" t="str">
        <f>$B938*'PERCENTAGE SHARING'!E899</f>
        <v>#DIV/0!</v>
      </c>
      <c r="F938" s="374" t="str">
        <f>$B938*'PERCENTAGE SHARING'!F899</f>
        <v>#DIV/0!</v>
      </c>
      <c r="G938" s="374" t="str">
        <f>$B938*'PERCENTAGE SHARING'!G899</f>
        <v>#DIV/0!</v>
      </c>
      <c r="H938" s="374" t="str">
        <f>$B938*'PERCENTAGE SHARING'!H899</f>
        <v>#DIV/0!</v>
      </c>
      <c r="I938" s="374" t="str">
        <f>$B938*'PERCENTAGE SHARING'!I899</f>
        <v>#DIV/0!</v>
      </c>
      <c r="J938" s="374" t="str">
        <f>$B938*'PERCENTAGE SHARING'!J899</f>
        <v>#DIV/0!</v>
      </c>
      <c r="K938" s="374" t="str">
        <f>$B938*'PERCENTAGE SHARING'!K899</f>
        <v>#DIV/0!</v>
      </c>
      <c r="L938" s="374" t="str">
        <f>$B938*'PERCENTAGE SHARING'!L899</f>
        <v>#DIV/0!</v>
      </c>
      <c r="M938" s="374" t="str">
        <f>$B938*'PERCENTAGE SHARING'!M899</f>
        <v>#DIV/0!</v>
      </c>
      <c r="N938" s="374" t="str">
        <f>$B938*'PERCENTAGE SHARING'!N899</f>
        <v>#DIV/0!</v>
      </c>
      <c r="O938" s="375" t="str">
        <f>$B938*'PERCENTAGE SHARING'!O899</f>
        <v>#DIV/0!</v>
      </c>
      <c r="P938" s="375" t="str">
        <f>$B938*'PERCENTAGE SHARING'!P899</f>
        <v>#DIV/0!</v>
      </c>
      <c r="Q938" s="375" t="str">
        <f>$B938*'PERCENTAGE SHARING'!Q899</f>
        <v>#DIV/0!</v>
      </c>
      <c r="R938" s="375" t="str">
        <f>$B938*'PERCENTAGE SHARING'!R899</f>
        <v>#DIV/0!</v>
      </c>
      <c r="S938" s="134"/>
      <c r="T938" s="134"/>
      <c r="U938" s="134"/>
      <c r="V938" s="134"/>
      <c r="W938" s="134"/>
      <c r="X938" s="134"/>
      <c r="Y938" s="134"/>
    </row>
    <row r="939" ht="22.5" customHeight="1">
      <c r="A939" s="186" t="str">
        <f>'PROP DAILY PNL'!A1106</f>
        <v/>
      </c>
      <c r="B939" s="381"/>
      <c r="C939" s="374" t="str">
        <f>$B939*'PERCENTAGE SHARING'!C900</f>
        <v>#DIV/0!</v>
      </c>
      <c r="D939" s="374" t="str">
        <f>$B939*'PERCENTAGE SHARING'!D900</f>
        <v>#DIV/0!</v>
      </c>
      <c r="E939" s="374" t="str">
        <f>$B939*'PERCENTAGE SHARING'!E900</f>
        <v>#DIV/0!</v>
      </c>
      <c r="F939" s="374" t="str">
        <f>$B939*'PERCENTAGE SHARING'!F900</f>
        <v>#DIV/0!</v>
      </c>
      <c r="G939" s="374" t="str">
        <f>$B939*'PERCENTAGE SHARING'!G900</f>
        <v>#DIV/0!</v>
      </c>
      <c r="H939" s="374" t="str">
        <f>$B939*'PERCENTAGE SHARING'!H900</f>
        <v>#DIV/0!</v>
      </c>
      <c r="I939" s="374" t="str">
        <f>$B939*'PERCENTAGE SHARING'!I900</f>
        <v>#DIV/0!</v>
      </c>
      <c r="J939" s="374" t="str">
        <f>$B939*'PERCENTAGE SHARING'!J900</f>
        <v>#DIV/0!</v>
      </c>
      <c r="K939" s="374" t="str">
        <f>$B939*'PERCENTAGE SHARING'!K900</f>
        <v>#DIV/0!</v>
      </c>
      <c r="L939" s="374" t="str">
        <f>$B939*'PERCENTAGE SHARING'!L900</f>
        <v>#DIV/0!</v>
      </c>
      <c r="M939" s="374" t="str">
        <f>$B939*'PERCENTAGE SHARING'!M900</f>
        <v>#DIV/0!</v>
      </c>
      <c r="N939" s="374" t="str">
        <f>$B939*'PERCENTAGE SHARING'!N900</f>
        <v>#DIV/0!</v>
      </c>
      <c r="O939" s="375" t="str">
        <f>$B939*'PERCENTAGE SHARING'!O900</f>
        <v>#DIV/0!</v>
      </c>
      <c r="P939" s="375" t="str">
        <f>$B939*'PERCENTAGE SHARING'!P900</f>
        <v>#DIV/0!</v>
      </c>
      <c r="Q939" s="375" t="str">
        <f>$B939*'PERCENTAGE SHARING'!Q900</f>
        <v>#DIV/0!</v>
      </c>
      <c r="R939" s="375" t="str">
        <f>$B939*'PERCENTAGE SHARING'!R900</f>
        <v>#DIV/0!</v>
      </c>
      <c r="S939" s="134"/>
      <c r="T939" s="134"/>
      <c r="U939" s="134"/>
      <c r="V939" s="134"/>
      <c r="W939" s="134"/>
      <c r="X939" s="134"/>
      <c r="Y939" s="134"/>
    </row>
    <row r="940" ht="22.5" customHeight="1">
      <c r="A940" s="186" t="str">
        <f>'PROP DAILY PNL'!A1107</f>
        <v/>
      </c>
      <c r="B940" s="381"/>
      <c r="C940" s="374" t="str">
        <f>$B940*'PERCENTAGE SHARING'!C901</f>
        <v>#DIV/0!</v>
      </c>
      <c r="D940" s="374" t="str">
        <f>$B940*'PERCENTAGE SHARING'!D901</f>
        <v>#DIV/0!</v>
      </c>
      <c r="E940" s="374" t="str">
        <f>$B940*'PERCENTAGE SHARING'!E901</f>
        <v>#DIV/0!</v>
      </c>
      <c r="F940" s="374" t="str">
        <f>$B940*'PERCENTAGE SHARING'!F901</f>
        <v>#DIV/0!</v>
      </c>
      <c r="G940" s="374" t="str">
        <f>$B940*'PERCENTAGE SHARING'!G901</f>
        <v>#DIV/0!</v>
      </c>
      <c r="H940" s="374" t="str">
        <f>$B940*'PERCENTAGE SHARING'!H901</f>
        <v>#DIV/0!</v>
      </c>
      <c r="I940" s="374" t="str">
        <f>$B940*'PERCENTAGE SHARING'!I901</f>
        <v>#DIV/0!</v>
      </c>
      <c r="J940" s="374" t="str">
        <f>$B940*'PERCENTAGE SHARING'!J901</f>
        <v>#DIV/0!</v>
      </c>
      <c r="K940" s="374" t="str">
        <f>$B940*'PERCENTAGE SHARING'!K901</f>
        <v>#DIV/0!</v>
      </c>
      <c r="L940" s="374" t="str">
        <f>$B940*'PERCENTAGE SHARING'!L901</f>
        <v>#DIV/0!</v>
      </c>
      <c r="M940" s="374" t="str">
        <f>$B940*'PERCENTAGE SHARING'!M901</f>
        <v>#DIV/0!</v>
      </c>
      <c r="N940" s="374" t="str">
        <f>$B940*'PERCENTAGE SHARING'!N901</f>
        <v>#DIV/0!</v>
      </c>
      <c r="O940" s="375" t="str">
        <f>$B940*'PERCENTAGE SHARING'!O901</f>
        <v>#DIV/0!</v>
      </c>
      <c r="P940" s="375" t="str">
        <f>$B940*'PERCENTAGE SHARING'!P901</f>
        <v>#DIV/0!</v>
      </c>
      <c r="Q940" s="375" t="str">
        <f>$B940*'PERCENTAGE SHARING'!Q901</f>
        <v>#DIV/0!</v>
      </c>
      <c r="R940" s="375" t="str">
        <f>$B940*'PERCENTAGE SHARING'!R901</f>
        <v>#DIV/0!</v>
      </c>
      <c r="S940" s="134"/>
      <c r="T940" s="134"/>
      <c r="U940" s="134"/>
      <c r="V940" s="134"/>
      <c r="W940" s="134"/>
      <c r="X940" s="134"/>
      <c r="Y940" s="134"/>
    </row>
    <row r="941" ht="22.5" customHeight="1">
      <c r="A941" s="186" t="str">
        <f>'PROP DAILY PNL'!A1108</f>
        <v/>
      </c>
      <c r="B941" s="381"/>
      <c r="C941" s="374" t="str">
        <f>$B941*'PERCENTAGE SHARING'!C902</f>
        <v>#DIV/0!</v>
      </c>
      <c r="D941" s="374" t="str">
        <f>$B941*'PERCENTAGE SHARING'!D902</f>
        <v>#DIV/0!</v>
      </c>
      <c r="E941" s="374" t="str">
        <f>$B941*'PERCENTAGE SHARING'!E902</f>
        <v>#DIV/0!</v>
      </c>
      <c r="F941" s="374" t="str">
        <f>$B941*'PERCENTAGE SHARING'!F902</f>
        <v>#DIV/0!</v>
      </c>
      <c r="G941" s="374" t="str">
        <f>$B941*'PERCENTAGE SHARING'!G902</f>
        <v>#DIV/0!</v>
      </c>
      <c r="H941" s="374" t="str">
        <f>$B941*'PERCENTAGE SHARING'!H902</f>
        <v>#DIV/0!</v>
      </c>
      <c r="I941" s="374" t="str">
        <f>$B941*'PERCENTAGE SHARING'!I902</f>
        <v>#DIV/0!</v>
      </c>
      <c r="J941" s="374" t="str">
        <f>$B941*'PERCENTAGE SHARING'!J902</f>
        <v>#DIV/0!</v>
      </c>
      <c r="K941" s="374" t="str">
        <f>$B941*'PERCENTAGE SHARING'!K902</f>
        <v>#DIV/0!</v>
      </c>
      <c r="L941" s="374" t="str">
        <f>$B941*'PERCENTAGE SHARING'!L902</f>
        <v>#DIV/0!</v>
      </c>
      <c r="M941" s="374" t="str">
        <f>$B941*'PERCENTAGE SHARING'!M902</f>
        <v>#DIV/0!</v>
      </c>
      <c r="N941" s="374" t="str">
        <f>$B941*'PERCENTAGE SHARING'!N902</f>
        <v>#DIV/0!</v>
      </c>
      <c r="O941" s="375" t="str">
        <f>$B941*'PERCENTAGE SHARING'!O902</f>
        <v>#DIV/0!</v>
      </c>
      <c r="P941" s="375" t="str">
        <f>$B941*'PERCENTAGE SHARING'!P902</f>
        <v>#DIV/0!</v>
      </c>
      <c r="Q941" s="375" t="str">
        <f>$B941*'PERCENTAGE SHARING'!Q902</f>
        <v>#DIV/0!</v>
      </c>
      <c r="R941" s="375" t="str">
        <f>$B941*'PERCENTAGE SHARING'!R902</f>
        <v>#DIV/0!</v>
      </c>
      <c r="S941" s="134"/>
      <c r="T941" s="134"/>
      <c r="U941" s="134"/>
      <c r="V941" s="134"/>
      <c r="W941" s="134"/>
      <c r="X941" s="134"/>
      <c r="Y941" s="134"/>
    </row>
    <row r="942" ht="22.5" customHeight="1">
      <c r="A942" s="186" t="str">
        <f>'PROP DAILY PNL'!A1109</f>
        <v/>
      </c>
      <c r="B942" s="381"/>
      <c r="C942" s="374" t="str">
        <f>$B942*'PERCENTAGE SHARING'!C903</f>
        <v>#DIV/0!</v>
      </c>
      <c r="D942" s="374" t="str">
        <f>$B942*'PERCENTAGE SHARING'!D903</f>
        <v>#DIV/0!</v>
      </c>
      <c r="E942" s="374" t="str">
        <f>$B942*'PERCENTAGE SHARING'!E903</f>
        <v>#DIV/0!</v>
      </c>
      <c r="F942" s="374" t="str">
        <f>$B942*'PERCENTAGE SHARING'!F903</f>
        <v>#DIV/0!</v>
      </c>
      <c r="G942" s="374" t="str">
        <f>$B942*'PERCENTAGE SHARING'!G903</f>
        <v>#DIV/0!</v>
      </c>
      <c r="H942" s="374" t="str">
        <f>$B942*'PERCENTAGE SHARING'!H903</f>
        <v>#DIV/0!</v>
      </c>
      <c r="I942" s="374" t="str">
        <f>$B942*'PERCENTAGE SHARING'!I903</f>
        <v>#DIV/0!</v>
      </c>
      <c r="J942" s="374" t="str">
        <f>$B942*'PERCENTAGE SHARING'!J903</f>
        <v>#DIV/0!</v>
      </c>
      <c r="K942" s="374" t="str">
        <f>$B942*'PERCENTAGE SHARING'!K903</f>
        <v>#DIV/0!</v>
      </c>
      <c r="L942" s="374" t="str">
        <f>$B942*'PERCENTAGE SHARING'!L903</f>
        <v>#DIV/0!</v>
      </c>
      <c r="M942" s="374" t="str">
        <f>$B942*'PERCENTAGE SHARING'!M903</f>
        <v>#DIV/0!</v>
      </c>
      <c r="N942" s="374" t="str">
        <f>$B942*'PERCENTAGE SHARING'!N903</f>
        <v>#DIV/0!</v>
      </c>
      <c r="O942" s="375" t="str">
        <f>$B942*'PERCENTAGE SHARING'!O903</f>
        <v>#DIV/0!</v>
      </c>
      <c r="P942" s="375" t="str">
        <f>$B942*'PERCENTAGE SHARING'!P903</f>
        <v>#DIV/0!</v>
      </c>
      <c r="Q942" s="375" t="str">
        <f>$B942*'PERCENTAGE SHARING'!Q903</f>
        <v>#DIV/0!</v>
      </c>
      <c r="R942" s="375" t="str">
        <f>$B942*'PERCENTAGE SHARING'!R903</f>
        <v>#DIV/0!</v>
      </c>
      <c r="S942" s="134"/>
      <c r="T942" s="134"/>
      <c r="U942" s="134"/>
      <c r="V942" s="134"/>
      <c r="W942" s="134"/>
      <c r="X942" s="134"/>
      <c r="Y942" s="134"/>
    </row>
    <row r="943" ht="22.5" customHeight="1">
      <c r="A943" s="186" t="str">
        <f>'PROP DAILY PNL'!A1110</f>
        <v/>
      </c>
      <c r="B943" s="381"/>
      <c r="C943" s="374" t="str">
        <f>$B943*'PERCENTAGE SHARING'!C904</f>
        <v>#DIV/0!</v>
      </c>
      <c r="D943" s="374" t="str">
        <f>$B943*'PERCENTAGE SHARING'!D904</f>
        <v>#DIV/0!</v>
      </c>
      <c r="E943" s="374" t="str">
        <f>$B943*'PERCENTAGE SHARING'!E904</f>
        <v>#DIV/0!</v>
      </c>
      <c r="F943" s="374" t="str">
        <f>$B943*'PERCENTAGE SHARING'!F904</f>
        <v>#DIV/0!</v>
      </c>
      <c r="G943" s="374" t="str">
        <f>$B943*'PERCENTAGE SHARING'!G904</f>
        <v>#DIV/0!</v>
      </c>
      <c r="H943" s="374" t="str">
        <f>$B943*'PERCENTAGE SHARING'!H904</f>
        <v>#DIV/0!</v>
      </c>
      <c r="I943" s="374" t="str">
        <f>$B943*'PERCENTAGE SHARING'!I904</f>
        <v>#DIV/0!</v>
      </c>
      <c r="J943" s="374" t="str">
        <f>$B943*'PERCENTAGE SHARING'!J904</f>
        <v>#DIV/0!</v>
      </c>
      <c r="K943" s="374" t="str">
        <f>$B943*'PERCENTAGE SHARING'!K904</f>
        <v>#DIV/0!</v>
      </c>
      <c r="L943" s="374" t="str">
        <f>$B943*'PERCENTAGE SHARING'!L904</f>
        <v>#DIV/0!</v>
      </c>
      <c r="M943" s="374" t="str">
        <f>$B943*'PERCENTAGE SHARING'!M904</f>
        <v>#DIV/0!</v>
      </c>
      <c r="N943" s="374" t="str">
        <f>$B943*'PERCENTAGE SHARING'!N904</f>
        <v>#DIV/0!</v>
      </c>
      <c r="O943" s="375" t="str">
        <f>$B943*'PERCENTAGE SHARING'!O904</f>
        <v>#DIV/0!</v>
      </c>
      <c r="P943" s="375" t="str">
        <f>$B943*'PERCENTAGE SHARING'!P904</f>
        <v>#DIV/0!</v>
      </c>
      <c r="Q943" s="375" t="str">
        <f>$B943*'PERCENTAGE SHARING'!Q904</f>
        <v>#DIV/0!</v>
      </c>
      <c r="R943" s="375" t="str">
        <f>$B943*'PERCENTAGE SHARING'!R904</f>
        <v>#DIV/0!</v>
      </c>
      <c r="S943" s="134"/>
      <c r="T943" s="134"/>
      <c r="U943" s="134"/>
      <c r="V943" s="134"/>
      <c r="W943" s="134"/>
      <c r="X943" s="134"/>
      <c r="Y943" s="134"/>
    </row>
    <row r="944" ht="22.5" customHeight="1">
      <c r="A944" s="186" t="str">
        <f>'PROP DAILY PNL'!A1111</f>
        <v/>
      </c>
      <c r="B944" s="381"/>
      <c r="C944" s="374" t="str">
        <f>$B944*'PERCENTAGE SHARING'!C905</f>
        <v>#DIV/0!</v>
      </c>
      <c r="D944" s="374" t="str">
        <f>$B944*'PERCENTAGE SHARING'!D905</f>
        <v>#DIV/0!</v>
      </c>
      <c r="E944" s="374" t="str">
        <f>$B944*'PERCENTAGE SHARING'!E905</f>
        <v>#DIV/0!</v>
      </c>
      <c r="F944" s="374" t="str">
        <f>$B944*'PERCENTAGE SHARING'!F905</f>
        <v>#DIV/0!</v>
      </c>
      <c r="G944" s="374" t="str">
        <f>$B944*'PERCENTAGE SHARING'!G905</f>
        <v>#DIV/0!</v>
      </c>
      <c r="H944" s="374" t="str">
        <f>$B944*'PERCENTAGE SHARING'!H905</f>
        <v>#DIV/0!</v>
      </c>
      <c r="I944" s="374" t="str">
        <f>$B944*'PERCENTAGE SHARING'!I905</f>
        <v>#DIV/0!</v>
      </c>
      <c r="J944" s="374" t="str">
        <f>$B944*'PERCENTAGE SHARING'!J905</f>
        <v>#DIV/0!</v>
      </c>
      <c r="K944" s="374" t="str">
        <f>$B944*'PERCENTAGE SHARING'!K905</f>
        <v>#DIV/0!</v>
      </c>
      <c r="L944" s="374" t="str">
        <f>$B944*'PERCENTAGE SHARING'!L905</f>
        <v>#DIV/0!</v>
      </c>
      <c r="M944" s="374" t="str">
        <f>$B944*'PERCENTAGE SHARING'!M905</f>
        <v>#DIV/0!</v>
      </c>
      <c r="N944" s="374" t="str">
        <f>$B944*'PERCENTAGE SHARING'!N905</f>
        <v>#DIV/0!</v>
      </c>
      <c r="O944" s="375" t="str">
        <f>$B944*'PERCENTAGE SHARING'!O905</f>
        <v>#DIV/0!</v>
      </c>
      <c r="P944" s="375" t="str">
        <f>$B944*'PERCENTAGE SHARING'!P905</f>
        <v>#DIV/0!</v>
      </c>
      <c r="Q944" s="375" t="str">
        <f>$B944*'PERCENTAGE SHARING'!Q905</f>
        <v>#DIV/0!</v>
      </c>
      <c r="R944" s="375" t="str">
        <f>$B944*'PERCENTAGE SHARING'!R905</f>
        <v>#DIV/0!</v>
      </c>
      <c r="S944" s="134"/>
      <c r="T944" s="134"/>
      <c r="U944" s="134"/>
      <c r="V944" s="134"/>
      <c r="W944" s="134"/>
      <c r="X944" s="134"/>
      <c r="Y944" s="134"/>
    </row>
    <row r="945" ht="22.5" customHeight="1">
      <c r="A945" s="186" t="str">
        <f>'PROP DAILY PNL'!A1112</f>
        <v/>
      </c>
      <c r="B945" s="381"/>
      <c r="C945" s="374" t="str">
        <f>$B945*'PERCENTAGE SHARING'!C906</f>
        <v>#DIV/0!</v>
      </c>
      <c r="D945" s="374" t="str">
        <f>$B945*'PERCENTAGE SHARING'!D906</f>
        <v>#DIV/0!</v>
      </c>
      <c r="E945" s="374" t="str">
        <f>$B945*'PERCENTAGE SHARING'!E906</f>
        <v>#DIV/0!</v>
      </c>
      <c r="F945" s="374" t="str">
        <f>$B945*'PERCENTAGE SHARING'!F906</f>
        <v>#DIV/0!</v>
      </c>
      <c r="G945" s="374" t="str">
        <f>$B945*'PERCENTAGE SHARING'!G906</f>
        <v>#DIV/0!</v>
      </c>
      <c r="H945" s="374" t="str">
        <f>$B945*'PERCENTAGE SHARING'!H906</f>
        <v>#DIV/0!</v>
      </c>
      <c r="I945" s="374" t="str">
        <f>$B945*'PERCENTAGE SHARING'!I906</f>
        <v>#DIV/0!</v>
      </c>
      <c r="J945" s="374" t="str">
        <f>$B945*'PERCENTAGE SHARING'!J906</f>
        <v>#DIV/0!</v>
      </c>
      <c r="K945" s="374" t="str">
        <f>$B945*'PERCENTAGE SHARING'!K906</f>
        <v>#DIV/0!</v>
      </c>
      <c r="L945" s="374" t="str">
        <f>$B945*'PERCENTAGE SHARING'!L906</f>
        <v>#DIV/0!</v>
      </c>
      <c r="M945" s="374" t="str">
        <f>$B945*'PERCENTAGE SHARING'!M906</f>
        <v>#DIV/0!</v>
      </c>
      <c r="N945" s="374" t="str">
        <f>$B945*'PERCENTAGE SHARING'!N906</f>
        <v>#DIV/0!</v>
      </c>
      <c r="O945" s="375" t="str">
        <f>$B945*'PERCENTAGE SHARING'!O906</f>
        <v>#DIV/0!</v>
      </c>
      <c r="P945" s="375" t="str">
        <f>$B945*'PERCENTAGE SHARING'!P906</f>
        <v>#DIV/0!</v>
      </c>
      <c r="Q945" s="375" t="str">
        <f>$B945*'PERCENTAGE SHARING'!Q906</f>
        <v>#DIV/0!</v>
      </c>
      <c r="R945" s="375" t="str">
        <f>$B945*'PERCENTAGE SHARING'!R906</f>
        <v>#DIV/0!</v>
      </c>
      <c r="S945" s="134"/>
      <c r="T945" s="134"/>
      <c r="U945" s="134"/>
      <c r="V945" s="134"/>
      <c r="W945" s="134"/>
      <c r="X945" s="134"/>
      <c r="Y945" s="134"/>
    </row>
    <row r="946" ht="22.5" customHeight="1">
      <c r="A946" s="186" t="str">
        <f>'PROP DAILY PNL'!A1113</f>
        <v/>
      </c>
      <c r="B946" s="381"/>
      <c r="C946" s="374" t="str">
        <f>$B946*'PERCENTAGE SHARING'!C907</f>
        <v>#DIV/0!</v>
      </c>
      <c r="D946" s="374" t="str">
        <f>$B946*'PERCENTAGE SHARING'!D907</f>
        <v>#DIV/0!</v>
      </c>
      <c r="E946" s="374" t="str">
        <f>$B946*'PERCENTAGE SHARING'!E907</f>
        <v>#DIV/0!</v>
      </c>
      <c r="F946" s="374" t="str">
        <f>$B946*'PERCENTAGE SHARING'!F907</f>
        <v>#DIV/0!</v>
      </c>
      <c r="G946" s="374" t="str">
        <f>$B946*'PERCENTAGE SHARING'!G907</f>
        <v>#DIV/0!</v>
      </c>
      <c r="H946" s="374" t="str">
        <f>$B946*'PERCENTAGE SHARING'!H907</f>
        <v>#DIV/0!</v>
      </c>
      <c r="I946" s="374" t="str">
        <f>$B946*'PERCENTAGE SHARING'!I907</f>
        <v>#DIV/0!</v>
      </c>
      <c r="J946" s="374" t="str">
        <f>$B946*'PERCENTAGE SHARING'!J907</f>
        <v>#DIV/0!</v>
      </c>
      <c r="K946" s="374" t="str">
        <f>$B946*'PERCENTAGE SHARING'!K907</f>
        <v>#DIV/0!</v>
      </c>
      <c r="L946" s="374" t="str">
        <f>$B946*'PERCENTAGE SHARING'!L907</f>
        <v>#DIV/0!</v>
      </c>
      <c r="M946" s="374" t="str">
        <f>$B946*'PERCENTAGE SHARING'!M907</f>
        <v>#DIV/0!</v>
      </c>
      <c r="N946" s="374" t="str">
        <f>$B946*'PERCENTAGE SHARING'!N907</f>
        <v>#DIV/0!</v>
      </c>
      <c r="O946" s="375" t="str">
        <f>$B946*'PERCENTAGE SHARING'!O907</f>
        <v>#DIV/0!</v>
      </c>
      <c r="P946" s="375" t="str">
        <f>$B946*'PERCENTAGE SHARING'!P907</f>
        <v>#DIV/0!</v>
      </c>
      <c r="Q946" s="375" t="str">
        <f>$B946*'PERCENTAGE SHARING'!Q907</f>
        <v>#DIV/0!</v>
      </c>
      <c r="R946" s="375" t="str">
        <f>$B946*'PERCENTAGE SHARING'!R907</f>
        <v>#DIV/0!</v>
      </c>
      <c r="S946" s="134"/>
      <c r="T946" s="134"/>
      <c r="U946" s="134"/>
      <c r="V946" s="134"/>
      <c r="W946" s="134"/>
      <c r="X946" s="134"/>
      <c r="Y946" s="134"/>
    </row>
    <row r="947" ht="22.5" customHeight="1">
      <c r="A947" s="186" t="str">
        <f>'PROP DAILY PNL'!A1114</f>
        <v/>
      </c>
      <c r="B947" s="381"/>
      <c r="C947" s="374" t="str">
        <f>$B947*'PERCENTAGE SHARING'!C908</f>
        <v>#DIV/0!</v>
      </c>
      <c r="D947" s="374" t="str">
        <f>$B947*'PERCENTAGE SHARING'!D908</f>
        <v>#DIV/0!</v>
      </c>
      <c r="E947" s="374" t="str">
        <f>$B947*'PERCENTAGE SHARING'!E908</f>
        <v>#DIV/0!</v>
      </c>
      <c r="F947" s="374" t="str">
        <f>$B947*'PERCENTAGE SHARING'!F908</f>
        <v>#DIV/0!</v>
      </c>
      <c r="G947" s="374" t="str">
        <f>$B947*'PERCENTAGE SHARING'!G908</f>
        <v>#DIV/0!</v>
      </c>
      <c r="H947" s="374" t="str">
        <f>$B947*'PERCENTAGE SHARING'!H908</f>
        <v>#DIV/0!</v>
      </c>
      <c r="I947" s="374" t="str">
        <f>$B947*'PERCENTAGE SHARING'!I908</f>
        <v>#DIV/0!</v>
      </c>
      <c r="J947" s="374" t="str">
        <f>$B947*'PERCENTAGE SHARING'!J908</f>
        <v>#DIV/0!</v>
      </c>
      <c r="K947" s="374" t="str">
        <f>$B947*'PERCENTAGE SHARING'!K908</f>
        <v>#DIV/0!</v>
      </c>
      <c r="L947" s="374" t="str">
        <f>$B947*'PERCENTAGE SHARING'!L908</f>
        <v>#DIV/0!</v>
      </c>
      <c r="M947" s="374" t="str">
        <f>$B947*'PERCENTAGE SHARING'!M908</f>
        <v>#DIV/0!</v>
      </c>
      <c r="N947" s="374" t="str">
        <f>$B947*'PERCENTAGE SHARING'!N908</f>
        <v>#DIV/0!</v>
      </c>
      <c r="O947" s="375" t="str">
        <f>$B947*'PERCENTAGE SHARING'!O908</f>
        <v>#DIV/0!</v>
      </c>
      <c r="P947" s="375" t="str">
        <f>$B947*'PERCENTAGE SHARING'!P908</f>
        <v>#DIV/0!</v>
      </c>
      <c r="Q947" s="375" t="str">
        <f>$B947*'PERCENTAGE SHARING'!Q908</f>
        <v>#DIV/0!</v>
      </c>
      <c r="R947" s="375" t="str">
        <f>$B947*'PERCENTAGE SHARING'!R908</f>
        <v>#DIV/0!</v>
      </c>
      <c r="S947" s="134"/>
      <c r="T947" s="134"/>
      <c r="U947" s="134"/>
      <c r="V947" s="134"/>
      <c r="W947" s="134"/>
      <c r="X947" s="134"/>
      <c r="Y947" s="134"/>
    </row>
    <row r="948" ht="22.5" customHeight="1">
      <c r="A948" s="186" t="str">
        <f>'PROP DAILY PNL'!A1115</f>
        <v/>
      </c>
      <c r="B948" s="381"/>
      <c r="C948" s="374" t="str">
        <f>$B948*'PERCENTAGE SHARING'!C909</f>
        <v>#DIV/0!</v>
      </c>
      <c r="D948" s="374" t="str">
        <f>$B948*'PERCENTAGE SHARING'!D909</f>
        <v>#DIV/0!</v>
      </c>
      <c r="E948" s="374" t="str">
        <f>$B948*'PERCENTAGE SHARING'!E909</f>
        <v>#DIV/0!</v>
      </c>
      <c r="F948" s="374" t="str">
        <f>$B948*'PERCENTAGE SHARING'!F909</f>
        <v>#DIV/0!</v>
      </c>
      <c r="G948" s="374" t="str">
        <f>$B948*'PERCENTAGE SHARING'!G909</f>
        <v>#DIV/0!</v>
      </c>
      <c r="H948" s="374" t="str">
        <f>$B948*'PERCENTAGE SHARING'!H909</f>
        <v>#DIV/0!</v>
      </c>
      <c r="I948" s="374" t="str">
        <f>$B948*'PERCENTAGE SHARING'!I909</f>
        <v>#DIV/0!</v>
      </c>
      <c r="J948" s="374" t="str">
        <f>$B948*'PERCENTAGE SHARING'!J909</f>
        <v>#DIV/0!</v>
      </c>
      <c r="K948" s="374" t="str">
        <f>$B948*'PERCENTAGE SHARING'!K909</f>
        <v>#DIV/0!</v>
      </c>
      <c r="L948" s="374" t="str">
        <f>$B948*'PERCENTAGE SHARING'!L909</f>
        <v>#DIV/0!</v>
      </c>
      <c r="M948" s="374" t="str">
        <f>$B948*'PERCENTAGE SHARING'!M909</f>
        <v>#DIV/0!</v>
      </c>
      <c r="N948" s="374" t="str">
        <f>$B948*'PERCENTAGE SHARING'!N909</f>
        <v>#DIV/0!</v>
      </c>
      <c r="O948" s="375" t="str">
        <f>$B948*'PERCENTAGE SHARING'!O909</f>
        <v>#DIV/0!</v>
      </c>
      <c r="P948" s="375" t="str">
        <f>$B948*'PERCENTAGE SHARING'!P909</f>
        <v>#DIV/0!</v>
      </c>
      <c r="Q948" s="375" t="str">
        <f>$B948*'PERCENTAGE SHARING'!Q909</f>
        <v>#DIV/0!</v>
      </c>
      <c r="R948" s="375" t="str">
        <f>$B948*'PERCENTAGE SHARING'!R909</f>
        <v>#DIV/0!</v>
      </c>
      <c r="S948" s="134"/>
      <c r="T948" s="134"/>
      <c r="U948" s="134"/>
      <c r="V948" s="134"/>
      <c r="W948" s="134"/>
      <c r="X948" s="134"/>
      <c r="Y948" s="134"/>
    </row>
    <row r="949" ht="22.5" customHeight="1">
      <c r="A949" s="186" t="str">
        <f>'PROP DAILY PNL'!A1116</f>
        <v/>
      </c>
      <c r="B949" s="381"/>
      <c r="C949" s="374" t="str">
        <f>$B949*'PERCENTAGE SHARING'!C910</f>
        <v>#DIV/0!</v>
      </c>
      <c r="D949" s="374" t="str">
        <f>$B949*'PERCENTAGE SHARING'!D910</f>
        <v>#DIV/0!</v>
      </c>
      <c r="E949" s="374" t="str">
        <f>$B949*'PERCENTAGE SHARING'!E910</f>
        <v>#DIV/0!</v>
      </c>
      <c r="F949" s="374" t="str">
        <f>$B949*'PERCENTAGE SHARING'!F910</f>
        <v>#DIV/0!</v>
      </c>
      <c r="G949" s="374" t="str">
        <f>$B949*'PERCENTAGE SHARING'!G910</f>
        <v>#DIV/0!</v>
      </c>
      <c r="H949" s="374" t="str">
        <f>$B949*'PERCENTAGE SHARING'!H910</f>
        <v>#DIV/0!</v>
      </c>
      <c r="I949" s="374" t="str">
        <f>$B949*'PERCENTAGE SHARING'!I910</f>
        <v>#DIV/0!</v>
      </c>
      <c r="J949" s="374" t="str">
        <f>$B949*'PERCENTAGE SHARING'!J910</f>
        <v>#DIV/0!</v>
      </c>
      <c r="K949" s="374" t="str">
        <f>$B949*'PERCENTAGE SHARING'!K910</f>
        <v>#DIV/0!</v>
      </c>
      <c r="L949" s="374" t="str">
        <f>$B949*'PERCENTAGE SHARING'!L910</f>
        <v>#DIV/0!</v>
      </c>
      <c r="M949" s="374" t="str">
        <f>$B949*'PERCENTAGE SHARING'!M910</f>
        <v>#DIV/0!</v>
      </c>
      <c r="N949" s="374" t="str">
        <f>$B949*'PERCENTAGE SHARING'!N910</f>
        <v>#DIV/0!</v>
      </c>
      <c r="O949" s="375" t="str">
        <f>$B949*'PERCENTAGE SHARING'!O910</f>
        <v>#DIV/0!</v>
      </c>
      <c r="P949" s="375" t="str">
        <f>$B949*'PERCENTAGE SHARING'!P910</f>
        <v>#DIV/0!</v>
      </c>
      <c r="Q949" s="375" t="str">
        <f>$B949*'PERCENTAGE SHARING'!Q910</f>
        <v>#DIV/0!</v>
      </c>
      <c r="R949" s="375" t="str">
        <f>$B949*'PERCENTAGE SHARING'!R910</f>
        <v>#DIV/0!</v>
      </c>
      <c r="S949" s="134"/>
      <c r="T949" s="134"/>
      <c r="U949" s="134"/>
      <c r="V949" s="134"/>
      <c r="W949" s="134"/>
      <c r="X949" s="134"/>
      <c r="Y949" s="134"/>
    </row>
    <row r="950" ht="22.5" customHeight="1">
      <c r="A950" s="186" t="str">
        <f>'PROP DAILY PNL'!A1117</f>
        <v/>
      </c>
      <c r="B950" s="381"/>
      <c r="C950" s="374" t="str">
        <f>$B950*'PERCENTAGE SHARING'!C911</f>
        <v>#DIV/0!</v>
      </c>
      <c r="D950" s="374" t="str">
        <f>$B950*'PERCENTAGE SHARING'!D911</f>
        <v>#DIV/0!</v>
      </c>
      <c r="E950" s="374" t="str">
        <f>$B950*'PERCENTAGE SHARING'!E911</f>
        <v>#DIV/0!</v>
      </c>
      <c r="F950" s="374" t="str">
        <f>$B950*'PERCENTAGE SHARING'!F911</f>
        <v>#DIV/0!</v>
      </c>
      <c r="G950" s="374" t="str">
        <f>$B950*'PERCENTAGE SHARING'!G911</f>
        <v>#DIV/0!</v>
      </c>
      <c r="H950" s="374" t="str">
        <f>$B950*'PERCENTAGE SHARING'!H911</f>
        <v>#DIV/0!</v>
      </c>
      <c r="I950" s="374" t="str">
        <f>$B950*'PERCENTAGE SHARING'!I911</f>
        <v>#DIV/0!</v>
      </c>
      <c r="J950" s="374" t="str">
        <f>$B950*'PERCENTAGE SHARING'!J911</f>
        <v>#DIV/0!</v>
      </c>
      <c r="K950" s="374" t="str">
        <f>$B950*'PERCENTAGE SHARING'!K911</f>
        <v>#DIV/0!</v>
      </c>
      <c r="L950" s="374" t="str">
        <f>$B950*'PERCENTAGE SHARING'!L911</f>
        <v>#DIV/0!</v>
      </c>
      <c r="M950" s="374" t="str">
        <f>$B950*'PERCENTAGE SHARING'!M911</f>
        <v>#DIV/0!</v>
      </c>
      <c r="N950" s="374" t="str">
        <f>$B950*'PERCENTAGE SHARING'!N911</f>
        <v>#DIV/0!</v>
      </c>
      <c r="O950" s="375" t="str">
        <f>$B950*'PERCENTAGE SHARING'!O911</f>
        <v>#DIV/0!</v>
      </c>
      <c r="P950" s="375" t="str">
        <f>$B950*'PERCENTAGE SHARING'!P911</f>
        <v>#DIV/0!</v>
      </c>
      <c r="Q950" s="375" t="str">
        <f>$B950*'PERCENTAGE SHARING'!Q911</f>
        <v>#DIV/0!</v>
      </c>
      <c r="R950" s="375" t="str">
        <f>$B950*'PERCENTAGE SHARING'!R911</f>
        <v>#DIV/0!</v>
      </c>
      <c r="S950" s="134"/>
      <c r="T950" s="134"/>
      <c r="U950" s="134"/>
      <c r="V950" s="134"/>
      <c r="W950" s="134"/>
      <c r="X950" s="134"/>
      <c r="Y950" s="134"/>
    </row>
    <row r="951" ht="22.5" customHeight="1">
      <c r="A951" s="186" t="str">
        <f>'PROP DAILY PNL'!A1118</f>
        <v/>
      </c>
      <c r="B951" s="381"/>
      <c r="C951" s="374" t="str">
        <f>$B951*'PERCENTAGE SHARING'!C912</f>
        <v>#DIV/0!</v>
      </c>
      <c r="D951" s="374" t="str">
        <f>$B951*'PERCENTAGE SHARING'!D912</f>
        <v>#DIV/0!</v>
      </c>
      <c r="E951" s="374" t="str">
        <f>$B951*'PERCENTAGE SHARING'!E912</f>
        <v>#DIV/0!</v>
      </c>
      <c r="F951" s="374" t="str">
        <f>$B951*'PERCENTAGE SHARING'!F912</f>
        <v>#DIV/0!</v>
      </c>
      <c r="G951" s="374" t="str">
        <f>$B951*'PERCENTAGE SHARING'!G912</f>
        <v>#DIV/0!</v>
      </c>
      <c r="H951" s="374" t="str">
        <f>$B951*'PERCENTAGE SHARING'!H912</f>
        <v>#DIV/0!</v>
      </c>
      <c r="I951" s="374" t="str">
        <f>$B951*'PERCENTAGE SHARING'!I912</f>
        <v>#DIV/0!</v>
      </c>
      <c r="J951" s="374" t="str">
        <f>$B951*'PERCENTAGE SHARING'!J912</f>
        <v>#DIV/0!</v>
      </c>
      <c r="K951" s="374" t="str">
        <f>$B951*'PERCENTAGE SHARING'!K912</f>
        <v>#DIV/0!</v>
      </c>
      <c r="L951" s="374" t="str">
        <f>$B951*'PERCENTAGE SHARING'!L912</f>
        <v>#DIV/0!</v>
      </c>
      <c r="M951" s="374" t="str">
        <f>$B951*'PERCENTAGE SHARING'!M912</f>
        <v>#DIV/0!</v>
      </c>
      <c r="N951" s="374" t="str">
        <f>$B951*'PERCENTAGE SHARING'!N912</f>
        <v>#DIV/0!</v>
      </c>
      <c r="O951" s="375" t="str">
        <f>$B951*'PERCENTAGE SHARING'!O912</f>
        <v>#DIV/0!</v>
      </c>
      <c r="P951" s="375" t="str">
        <f>$B951*'PERCENTAGE SHARING'!P912</f>
        <v>#DIV/0!</v>
      </c>
      <c r="Q951" s="375" t="str">
        <f>$B951*'PERCENTAGE SHARING'!Q912</f>
        <v>#DIV/0!</v>
      </c>
      <c r="R951" s="375" t="str">
        <f>$B951*'PERCENTAGE SHARING'!R912</f>
        <v>#DIV/0!</v>
      </c>
      <c r="S951" s="134"/>
      <c r="T951" s="134"/>
      <c r="U951" s="134"/>
      <c r="V951" s="134"/>
      <c r="W951" s="134"/>
      <c r="X951" s="134"/>
      <c r="Y951" s="134"/>
    </row>
    <row r="952" ht="22.5" customHeight="1">
      <c r="A952" s="186" t="str">
        <f>'PROP DAILY PNL'!A1119</f>
        <v/>
      </c>
      <c r="B952" s="381"/>
      <c r="C952" s="374" t="str">
        <f>$B952*'PERCENTAGE SHARING'!C913</f>
        <v>#DIV/0!</v>
      </c>
      <c r="D952" s="374" t="str">
        <f>$B952*'PERCENTAGE SHARING'!D913</f>
        <v>#DIV/0!</v>
      </c>
      <c r="E952" s="374" t="str">
        <f>$B952*'PERCENTAGE SHARING'!E913</f>
        <v>#DIV/0!</v>
      </c>
      <c r="F952" s="374" t="str">
        <f>$B952*'PERCENTAGE SHARING'!F913</f>
        <v>#DIV/0!</v>
      </c>
      <c r="G952" s="374" t="str">
        <f>$B952*'PERCENTAGE SHARING'!G913</f>
        <v>#DIV/0!</v>
      </c>
      <c r="H952" s="374" t="str">
        <f>$B952*'PERCENTAGE SHARING'!H913</f>
        <v>#DIV/0!</v>
      </c>
      <c r="I952" s="374" t="str">
        <f>$B952*'PERCENTAGE SHARING'!I913</f>
        <v>#DIV/0!</v>
      </c>
      <c r="J952" s="374" t="str">
        <f>$B952*'PERCENTAGE SHARING'!J913</f>
        <v>#DIV/0!</v>
      </c>
      <c r="K952" s="374" t="str">
        <f>$B952*'PERCENTAGE SHARING'!K913</f>
        <v>#DIV/0!</v>
      </c>
      <c r="L952" s="374" t="str">
        <f>$B952*'PERCENTAGE SHARING'!L913</f>
        <v>#DIV/0!</v>
      </c>
      <c r="M952" s="374" t="str">
        <f>$B952*'PERCENTAGE SHARING'!M913</f>
        <v>#DIV/0!</v>
      </c>
      <c r="N952" s="374" t="str">
        <f>$B952*'PERCENTAGE SHARING'!N913</f>
        <v>#DIV/0!</v>
      </c>
      <c r="O952" s="375" t="str">
        <f>$B952*'PERCENTAGE SHARING'!O913</f>
        <v>#DIV/0!</v>
      </c>
      <c r="P952" s="375" t="str">
        <f>$B952*'PERCENTAGE SHARING'!P913</f>
        <v>#DIV/0!</v>
      </c>
      <c r="Q952" s="375" t="str">
        <f>$B952*'PERCENTAGE SHARING'!Q913</f>
        <v>#DIV/0!</v>
      </c>
      <c r="R952" s="375" t="str">
        <f>$B952*'PERCENTAGE SHARING'!R913</f>
        <v>#DIV/0!</v>
      </c>
      <c r="S952" s="134"/>
      <c r="T952" s="134"/>
      <c r="U952" s="134"/>
      <c r="V952" s="134"/>
      <c r="W952" s="134"/>
      <c r="X952" s="134"/>
      <c r="Y952" s="134"/>
    </row>
    <row r="953" ht="22.5" customHeight="1">
      <c r="A953" s="186" t="str">
        <f>'PROP DAILY PNL'!A1120</f>
        <v/>
      </c>
      <c r="B953" s="381"/>
      <c r="C953" s="374" t="str">
        <f>$B953*'PERCENTAGE SHARING'!C914</f>
        <v>#DIV/0!</v>
      </c>
      <c r="D953" s="374" t="str">
        <f>$B953*'PERCENTAGE SHARING'!D914</f>
        <v>#DIV/0!</v>
      </c>
      <c r="E953" s="374" t="str">
        <f>$B953*'PERCENTAGE SHARING'!E914</f>
        <v>#DIV/0!</v>
      </c>
      <c r="F953" s="374" t="str">
        <f>$B953*'PERCENTAGE SHARING'!F914</f>
        <v>#DIV/0!</v>
      </c>
      <c r="G953" s="374" t="str">
        <f>$B953*'PERCENTAGE SHARING'!G914</f>
        <v>#DIV/0!</v>
      </c>
      <c r="H953" s="374" t="str">
        <f>$B953*'PERCENTAGE SHARING'!H914</f>
        <v>#DIV/0!</v>
      </c>
      <c r="I953" s="374" t="str">
        <f>$B953*'PERCENTAGE SHARING'!I914</f>
        <v>#DIV/0!</v>
      </c>
      <c r="J953" s="374" t="str">
        <f>$B953*'PERCENTAGE SHARING'!J914</f>
        <v>#DIV/0!</v>
      </c>
      <c r="K953" s="374" t="str">
        <f>$B953*'PERCENTAGE SHARING'!K914</f>
        <v>#DIV/0!</v>
      </c>
      <c r="L953" s="374" t="str">
        <f>$B953*'PERCENTAGE SHARING'!L914</f>
        <v>#DIV/0!</v>
      </c>
      <c r="M953" s="374" t="str">
        <f>$B953*'PERCENTAGE SHARING'!M914</f>
        <v>#DIV/0!</v>
      </c>
      <c r="N953" s="374" t="str">
        <f>$B953*'PERCENTAGE SHARING'!N914</f>
        <v>#DIV/0!</v>
      </c>
      <c r="O953" s="375" t="str">
        <f>$B953*'PERCENTAGE SHARING'!O914</f>
        <v>#DIV/0!</v>
      </c>
      <c r="P953" s="375" t="str">
        <f>$B953*'PERCENTAGE SHARING'!P914</f>
        <v>#DIV/0!</v>
      </c>
      <c r="Q953" s="375" t="str">
        <f>$B953*'PERCENTAGE SHARING'!Q914</f>
        <v>#DIV/0!</v>
      </c>
      <c r="R953" s="375" t="str">
        <f>$B953*'PERCENTAGE SHARING'!R914</f>
        <v>#DIV/0!</v>
      </c>
      <c r="S953" s="134"/>
      <c r="T953" s="134"/>
      <c r="U953" s="134"/>
      <c r="V953" s="134"/>
      <c r="W953" s="134"/>
      <c r="X953" s="134"/>
      <c r="Y953" s="134"/>
    </row>
    <row r="954" ht="22.5" customHeight="1">
      <c r="A954" s="186" t="str">
        <f>'PROP DAILY PNL'!A1121</f>
        <v/>
      </c>
      <c r="B954" s="381"/>
      <c r="C954" s="374" t="str">
        <f>$B954*'PERCENTAGE SHARING'!C915</f>
        <v>#DIV/0!</v>
      </c>
      <c r="D954" s="374" t="str">
        <f>$B954*'PERCENTAGE SHARING'!D915</f>
        <v>#DIV/0!</v>
      </c>
      <c r="E954" s="374" t="str">
        <f>$B954*'PERCENTAGE SHARING'!E915</f>
        <v>#DIV/0!</v>
      </c>
      <c r="F954" s="374" t="str">
        <f>$B954*'PERCENTAGE SHARING'!F915</f>
        <v>#DIV/0!</v>
      </c>
      <c r="G954" s="374" t="str">
        <f>$B954*'PERCENTAGE SHARING'!G915</f>
        <v>#DIV/0!</v>
      </c>
      <c r="H954" s="374" t="str">
        <f>$B954*'PERCENTAGE SHARING'!H915</f>
        <v>#DIV/0!</v>
      </c>
      <c r="I954" s="374" t="str">
        <f>$B954*'PERCENTAGE SHARING'!I915</f>
        <v>#DIV/0!</v>
      </c>
      <c r="J954" s="374" t="str">
        <f>$B954*'PERCENTAGE SHARING'!J915</f>
        <v>#DIV/0!</v>
      </c>
      <c r="K954" s="374" t="str">
        <f>$B954*'PERCENTAGE SHARING'!K915</f>
        <v>#DIV/0!</v>
      </c>
      <c r="L954" s="374" t="str">
        <f>$B954*'PERCENTAGE SHARING'!L915</f>
        <v>#DIV/0!</v>
      </c>
      <c r="M954" s="374" t="str">
        <f>$B954*'PERCENTAGE SHARING'!M915</f>
        <v>#DIV/0!</v>
      </c>
      <c r="N954" s="374" t="str">
        <f>$B954*'PERCENTAGE SHARING'!N915</f>
        <v>#DIV/0!</v>
      </c>
      <c r="O954" s="375" t="str">
        <f>$B954*'PERCENTAGE SHARING'!O915</f>
        <v>#DIV/0!</v>
      </c>
      <c r="P954" s="375" t="str">
        <f>$B954*'PERCENTAGE SHARING'!P915</f>
        <v>#DIV/0!</v>
      </c>
      <c r="Q954" s="375" t="str">
        <f>$B954*'PERCENTAGE SHARING'!Q915</f>
        <v>#DIV/0!</v>
      </c>
      <c r="R954" s="375" t="str">
        <f>$B954*'PERCENTAGE SHARING'!R915</f>
        <v>#DIV/0!</v>
      </c>
      <c r="S954" s="134"/>
      <c r="T954" s="134"/>
      <c r="U954" s="134"/>
      <c r="V954" s="134"/>
      <c r="W954" s="134"/>
      <c r="X954" s="134"/>
      <c r="Y954" s="134"/>
    </row>
    <row r="955" ht="22.5" customHeight="1">
      <c r="A955" s="186" t="str">
        <f>'PROP DAILY PNL'!A1122</f>
        <v/>
      </c>
      <c r="B955" s="381"/>
      <c r="C955" s="374" t="str">
        <f>$B955*'PERCENTAGE SHARING'!C916</f>
        <v>#DIV/0!</v>
      </c>
      <c r="D955" s="374" t="str">
        <f>$B955*'PERCENTAGE SHARING'!D916</f>
        <v>#DIV/0!</v>
      </c>
      <c r="E955" s="374" t="str">
        <f>$B955*'PERCENTAGE SHARING'!E916</f>
        <v>#DIV/0!</v>
      </c>
      <c r="F955" s="374" t="str">
        <f>$B955*'PERCENTAGE SHARING'!F916</f>
        <v>#DIV/0!</v>
      </c>
      <c r="G955" s="374" t="str">
        <f>$B955*'PERCENTAGE SHARING'!G916</f>
        <v>#DIV/0!</v>
      </c>
      <c r="H955" s="374" t="str">
        <f>$B955*'PERCENTAGE SHARING'!H916</f>
        <v>#DIV/0!</v>
      </c>
      <c r="I955" s="374" t="str">
        <f>$B955*'PERCENTAGE SHARING'!I916</f>
        <v>#DIV/0!</v>
      </c>
      <c r="J955" s="374" t="str">
        <f>$B955*'PERCENTAGE SHARING'!J916</f>
        <v>#DIV/0!</v>
      </c>
      <c r="K955" s="374" t="str">
        <f>$B955*'PERCENTAGE SHARING'!K916</f>
        <v>#DIV/0!</v>
      </c>
      <c r="L955" s="374" t="str">
        <f>$B955*'PERCENTAGE SHARING'!L916</f>
        <v>#DIV/0!</v>
      </c>
      <c r="M955" s="374" t="str">
        <f>$B955*'PERCENTAGE SHARING'!M916</f>
        <v>#DIV/0!</v>
      </c>
      <c r="N955" s="374" t="str">
        <f>$B955*'PERCENTAGE SHARING'!N916</f>
        <v>#DIV/0!</v>
      </c>
      <c r="O955" s="375" t="str">
        <f>$B955*'PERCENTAGE SHARING'!O916</f>
        <v>#DIV/0!</v>
      </c>
      <c r="P955" s="375" t="str">
        <f>$B955*'PERCENTAGE SHARING'!P916</f>
        <v>#DIV/0!</v>
      </c>
      <c r="Q955" s="375" t="str">
        <f>$B955*'PERCENTAGE SHARING'!Q916</f>
        <v>#DIV/0!</v>
      </c>
      <c r="R955" s="375" t="str">
        <f>$B955*'PERCENTAGE SHARING'!R916</f>
        <v>#DIV/0!</v>
      </c>
      <c r="S955" s="134"/>
      <c r="T955" s="134"/>
      <c r="U955" s="134"/>
      <c r="V955" s="134"/>
      <c r="W955" s="134"/>
      <c r="X955" s="134"/>
      <c r="Y955" s="134"/>
    </row>
    <row r="956" ht="22.5" customHeight="1">
      <c r="A956" s="186" t="str">
        <f>'PROP DAILY PNL'!A1123</f>
        <v/>
      </c>
      <c r="B956" s="381"/>
      <c r="C956" s="374" t="str">
        <f>$B956*'PERCENTAGE SHARING'!C917</f>
        <v>#DIV/0!</v>
      </c>
      <c r="D956" s="374" t="str">
        <f>$B956*'PERCENTAGE SHARING'!D917</f>
        <v>#DIV/0!</v>
      </c>
      <c r="E956" s="374" t="str">
        <f>$B956*'PERCENTAGE SHARING'!E917</f>
        <v>#DIV/0!</v>
      </c>
      <c r="F956" s="374" t="str">
        <f>$B956*'PERCENTAGE SHARING'!F917</f>
        <v>#DIV/0!</v>
      </c>
      <c r="G956" s="374" t="str">
        <f>$B956*'PERCENTAGE SHARING'!G917</f>
        <v>#DIV/0!</v>
      </c>
      <c r="H956" s="374" t="str">
        <f>$B956*'PERCENTAGE SHARING'!H917</f>
        <v>#DIV/0!</v>
      </c>
      <c r="I956" s="374" t="str">
        <f>$B956*'PERCENTAGE SHARING'!I917</f>
        <v>#DIV/0!</v>
      </c>
      <c r="J956" s="374" t="str">
        <f>$B956*'PERCENTAGE SHARING'!J917</f>
        <v>#DIV/0!</v>
      </c>
      <c r="K956" s="374" t="str">
        <f>$B956*'PERCENTAGE SHARING'!K917</f>
        <v>#DIV/0!</v>
      </c>
      <c r="L956" s="374" t="str">
        <f>$B956*'PERCENTAGE SHARING'!L917</f>
        <v>#DIV/0!</v>
      </c>
      <c r="M956" s="374" t="str">
        <f>$B956*'PERCENTAGE SHARING'!M917</f>
        <v>#DIV/0!</v>
      </c>
      <c r="N956" s="374" t="str">
        <f>$B956*'PERCENTAGE SHARING'!N917</f>
        <v>#DIV/0!</v>
      </c>
      <c r="O956" s="375" t="str">
        <f>$B956*'PERCENTAGE SHARING'!O917</f>
        <v>#DIV/0!</v>
      </c>
      <c r="P956" s="375" t="str">
        <f>$B956*'PERCENTAGE SHARING'!P917</f>
        <v>#DIV/0!</v>
      </c>
      <c r="Q956" s="375" t="str">
        <f>$B956*'PERCENTAGE SHARING'!Q917</f>
        <v>#DIV/0!</v>
      </c>
      <c r="R956" s="375" t="str">
        <f>$B956*'PERCENTAGE SHARING'!R917</f>
        <v>#DIV/0!</v>
      </c>
      <c r="S956" s="134"/>
      <c r="T956" s="134"/>
      <c r="U956" s="134"/>
      <c r="V956" s="134"/>
      <c r="W956" s="134"/>
      <c r="X956" s="134"/>
      <c r="Y956" s="134"/>
    </row>
    <row r="957" ht="22.5" customHeight="1">
      <c r="A957" s="186" t="str">
        <f>'PROP DAILY PNL'!A1124</f>
        <v/>
      </c>
      <c r="B957" s="381"/>
      <c r="C957" s="374" t="str">
        <f>$B957*'PERCENTAGE SHARING'!C918</f>
        <v>#DIV/0!</v>
      </c>
      <c r="D957" s="374" t="str">
        <f>$B957*'PERCENTAGE SHARING'!D918</f>
        <v>#DIV/0!</v>
      </c>
      <c r="E957" s="374" t="str">
        <f>$B957*'PERCENTAGE SHARING'!E918</f>
        <v>#DIV/0!</v>
      </c>
      <c r="F957" s="374" t="str">
        <f>$B957*'PERCENTAGE SHARING'!F918</f>
        <v>#DIV/0!</v>
      </c>
      <c r="G957" s="374" t="str">
        <f>$B957*'PERCENTAGE SHARING'!G918</f>
        <v>#DIV/0!</v>
      </c>
      <c r="H957" s="374" t="str">
        <f>$B957*'PERCENTAGE SHARING'!H918</f>
        <v>#DIV/0!</v>
      </c>
      <c r="I957" s="374" t="str">
        <f>$B957*'PERCENTAGE SHARING'!I918</f>
        <v>#DIV/0!</v>
      </c>
      <c r="J957" s="374" t="str">
        <f>$B957*'PERCENTAGE SHARING'!J918</f>
        <v>#DIV/0!</v>
      </c>
      <c r="K957" s="374" t="str">
        <f>$B957*'PERCENTAGE SHARING'!K918</f>
        <v>#DIV/0!</v>
      </c>
      <c r="L957" s="374" t="str">
        <f>$B957*'PERCENTAGE SHARING'!L918</f>
        <v>#DIV/0!</v>
      </c>
      <c r="M957" s="374" t="str">
        <f>$B957*'PERCENTAGE SHARING'!M918</f>
        <v>#DIV/0!</v>
      </c>
      <c r="N957" s="374" t="str">
        <f>$B957*'PERCENTAGE SHARING'!N918</f>
        <v>#DIV/0!</v>
      </c>
      <c r="O957" s="375" t="str">
        <f>$B957*'PERCENTAGE SHARING'!O918</f>
        <v>#DIV/0!</v>
      </c>
      <c r="P957" s="375" t="str">
        <f>$B957*'PERCENTAGE SHARING'!P918</f>
        <v>#DIV/0!</v>
      </c>
      <c r="Q957" s="375" t="str">
        <f>$B957*'PERCENTAGE SHARING'!Q918</f>
        <v>#DIV/0!</v>
      </c>
      <c r="R957" s="375" t="str">
        <f>$B957*'PERCENTAGE SHARING'!R918</f>
        <v>#DIV/0!</v>
      </c>
      <c r="S957" s="134"/>
      <c r="T957" s="134"/>
      <c r="U957" s="134"/>
      <c r="V957" s="134"/>
      <c r="W957" s="134"/>
      <c r="X957" s="134"/>
      <c r="Y957" s="134"/>
    </row>
    <row r="958" ht="22.5" customHeight="1">
      <c r="A958" s="186" t="str">
        <f>'PROP DAILY PNL'!A1125</f>
        <v/>
      </c>
      <c r="B958" s="381"/>
      <c r="C958" s="374" t="str">
        <f>$B958*'PERCENTAGE SHARING'!C919</f>
        <v>#DIV/0!</v>
      </c>
      <c r="D958" s="374" t="str">
        <f>$B958*'PERCENTAGE SHARING'!D919</f>
        <v>#DIV/0!</v>
      </c>
      <c r="E958" s="374" t="str">
        <f>$B958*'PERCENTAGE SHARING'!E919</f>
        <v>#DIV/0!</v>
      </c>
      <c r="F958" s="374" t="str">
        <f>$B958*'PERCENTAGE SHARING'!F919</f>
        <v>#DIV/0!</v>
      </c>
      <c r="G958" s="374" t="str">
        <f>$B958*'PERCENTAGE SHARING'!G919</f>
        <v>#DIV/0!</v>
      </c>
      <c r="H958" s="374" t="str">
        <f>$B958*'PERCENTAGE SHARING'!H919</f>
        <v>#DIV/0!</v>
      </c>
      <c r="I958" s="374" t="str">
        <f>$B958*'PERCENTAGE SHARING'!I919</f>
        <v>#DIV/0!</v>
      </c>
      <c r="J958" s="374" t="str">
        <f>$B958*'PERCENTAGE SHARING'!J919</f>
        <v>#DIV/0!</v>
      </c>
      <c r="K958" s="374" t="str">
        <f>$B958*'PERCENTAGE SHARING'!K919</f>
        <v>#DIV/0!</v>
      </c>
      <c r="L958" s="374" t="str">
        <f>$B958*'PERCENTAGE SHARING'!L919</f>
        <v>#DIV/0!</v>
      </c>
      <c r="M958" s="374" t="str">
        <f>$B958*'PERCENTAGE SHARING'!M919</f>
        <v>#DIV/0!</v>
      </c>
      <c r="N958" s="374" t="str">
        <f>$B958*'PERCENTAGE SHARING'!N919</f>
        <v>#DIV/0!</v>
      </c>
      <c r="O958" s="375" t="str">
        <f>$B958*'PERCENTAGE SHARING'!O919</f>
        <v>#DIV/0!</v>
      </c>
      <c r="P958" s="375" t="str">
        <f>$B958*'PERCENTAGE SHARING'!P919</f>
        <v>#DIV/0!</v>
      </c>
      <c r="Q958" s="375" t="str">
        <f>$B958*'PERCENTAGE SHARING'!Q919</f>
        <v>#DIV/0!</v>
      </c>
      <c r="R958" s="375" t="str">
        <f>$B958*'PERCENTAGE SHARING'!R919</f>
        <v>#DIV/0!</v>
      </c>
      <c r="S958" s="134"/>
      <c r="T958" s="134"/>
      <c r="U958" s="134"/>
      <c r="V958" s="134"/>
      <c r="W958" s="134"/>
      <c r="X958" s="134"/>
      <c r="Y958" s="134"/>
    </row>
    <row r="959" ht="22.5" customHeight="1">
      <c r="A959" s="186" t="str">
        <f>'PROP DAILY PNL'!A1126</f>
        <v/>
      </c>
      <c r="B959" s="381"/>
      <c r="C959" s="374" t="str">
        <f>$B959*'PERCENTAGE SHARING'!C920</f>
        <v>#DIV/0!</v>
      </c>
      <c r="D959" s="374" t="str">
        <f>$B959*'PERCENTAGE SHARING'!D920</f>
        <v>#DIV/0!</v>
      </c>
      <c r="E959" s="374" t="str">
        <f>$B959*'PERCENTAGE SHARING'!E920</f>
        <v>#DIV/0!</v>
      </c>
      <c r="F959" s="374" t="str">
        <f>$B959*'PERCENTAGE SHARING'!F920</f>
        <v>#DIV/0!</v>
      </c>
      <c r="G959" s="374" t="str">
        <f>$B959*'PERCENTAGE SHARING'!G920</f>
        <v>#DIV/0!</v>
      </c>
      <c r="H959" s="374" t="str">
        <f>$B959*'PERCENTAGE SHARING'!H920</f>
        <v>#DIV/0!</v>
      </c>
      <c r="I959" s="374" t="str">
        <f>$B959*'PERCENTAGE SHARING'!I920</f>
        <v>#DIV/0!</v>
      </c>
      <c r="J959" s="374" t="str">
        <f>$B959*'PERCENTAGE SHARING'!J920</f>
        <v>#DIV/0!</v>
      </c>
      <c r="K959" s="374" t="str">
        <f>$B959*'PERCENTAGE SHARING'!K920</f>
        <v>#DIV/0!</v>
      </c>
      <c r="L959" s="374" t="str">
        <f>$B959*'PERCENTAGE SHARING'!L920</f>
        <v>#DIV/0!</v>
      </c>
      <c r="M959" s="374" t="str">
        <f>$B959*'PERCENTAGE SHARING'!M920</f>
        <v>#DIV/0!</v>
      </c>
      <c r="N959" s="374" t="str">
        <f>$B959*'PERCENTAGE SHARING'!N920</f>
        <v>#DIV/0!</v>
      </c>
      <c r="O959" s="375" t="str">
        <f>$B959*'PERCENTAGE SHARING'!O920</f>
        <v>#DIV/0!</v>
      </c>
      <c r="P959" s="375" t="str">
        <f>$B959*'PERCENTAGE SHARING'!P920</f>
        <v>#DIV/0!</v>
      </c>
      <c r="Q959" s="375" t="str">
        <f>$B959*'PERCENTAGE SHARING'!Q920</f>
        <v>#DIV/0!</v>
      </c>
      <c r="R959" s="375" t="str">
        <f>$B959*'PERCENTAGE SHARING'!R920</f>
        <v>#DIV/0!</v>
      </c>
      <c r="S959" s="134"/>
      <c r="T959" s="134"/>
      <c r="U959" s="134"/>
      <c r="V959" s="134"/>
      <c r="W959" s="134"/>
      <c r="X959" s="134"/>
      <c r="Y959" s="134"/>
    </row>
    <row r="960" ht="22.5" customHeight="1">
      <c r="A960" s="186" t="str">
        <f>'PROP DAILY PNL'!A1127</f>
        <v/>
      </c>
      <c r="B960" s="381"/>
      <c r="C960" s="374" t="str">
        <f>$B960*'PERCENTAGE SHARING'!C921</f>
        <v>#DIV/0!</v>
      </c>
      <c r="D960" s="374" t="str">
        <f>$B960*'PERCENTAGE SHARING'!D921</f>
        <v>#DIV/0!</v>
      </c>
      <c r="E960" s="374" t="str">
        <f>$B960*'PERCENTAGE SHARING'!E921</f>
        <v>#DIV/0!</v>
      </c>
      <c r="F960" s="374" t="str">
        <f>$B960*'PERCENTAGE SHARING'!F921</f>
        <v>#DIV/0!</v>
      </c>
      <c r="G960" s="374" t="str">
        <f>$B960*'PERCENTAGE SHARING'!G921</f>
        <v>#DIV/0!</v>
      </c>
      <c r="H960" s="374" t="str">
        <f>$B960*'PERCENTAGE SHARING'!H921</f>
        <v>#DIV/0!</v>
      </c>
      <c r="I960" s="374" t="str">
        <f>$B960*'PERCENTAGE SHARING'!I921</f>
        <v>#DIV/0!</v>
      </c>
      <c r="J960" s="374" t="str">
        <f>$B960*'PERCENTAGE SHARING'!J921</f>
        <v>#DIV/0!</v>
      </c>
      <c r="K960" s="374" t="str">
        <f>$B960*'PERCENTAGE SHARING'!K921</f>
        <v>#DIV/0!</v>
      </c>
      <c r="L960" s="374" t="str">
        <f>$B960*'PERCENTAGE SHARING'!L921</f>
        <v>#DIV/0!</v>
      </c>
      <c r="M960" s="374" t="str">
        <f>$B960*'PERCENTAGE SHARING'!M921</f>
        <v>#DIV/0!</v>
      </c>
      <c r="N960" s="374" t="str">
        <f>$B960*'PERCENTAGE SHARING'!N921</f>
        <v>#DIV/0!</v>
      </c>
      <c r="O960" s="375" t="str">
        <f>$B960*'PERCENTAGE SHARING'!O921</f>
        <v>#DIV/0!</v>
      </c>
      <c r="P960" s="375" t="str">
        <f>$B960*'PERCENTAGE SHARING'!P921</f>
        <v>#DIV/0!</v>
      </c>
      <c r="Q960" s="375" t="str">
        <f>$B960*'PERCENTAGE SHARING'!Q921</f>
        <v>#DIV/0!</v>
      </c>
      <c r="R960" s="375" t="str">
        <f>$B960*'PERCENTAGE SHARING'!R921</f>
        <v>#DIV/0!</v>
      </c>
      <c r="S960" s="134"/>
      <c r="T960" s="134"/>
      <c r="U960" s="134"/>
      <c r="V960" s="134"/>
      <c r="W960" s="134"/>
      <c r="X960" s="134"/>
      <c r="Y960" s="134"/>
    </row>
    <row r="961" ht="22.5" customHeight="1">
      <c r="A961" s="186" t="str">
        <f>'PROP DAILY PNL'!A1128</f>
        <v/>
      </c>
      <c r="B961" s="381"/>
      <c r="C961" s="374" t="str">
        <f>$B961*'PERCENTAGE SHARING'!C922</f>
        <v>#DIV/0!</v>
      </c>
      <c r="D961" s="374" t="str">
        <f>$B961*'PERCENTAGE SHARING'!D922</f>
        <v>#DIV/0!</v>
      </c>
      <c r="E961" s="374" t="str">
        <f>$B961*'PERCENTAGE SHARING'!E922</f>
        <v>#DIV/0!</v>
      </c>
      <c r="F961" s="374" t="str">
        <f>$B961*'PERCENTAGE SHARING'!F922</f>
        <v>#DIV/0!</v>
      </c>
      <c r="G961" s="374" t="str">
        <f>$B961*'PERCENTAGE SHARING'!G922</f>
        <v>#DIV/0!</v>
      </c>
      <c r="H961" s="374" t="str">
        <f>$B961*'PERCENTAGE SHARING'!H922</f>
        <v>#DIV/0!</v>
      </c>
      <c r="I961" s="374" t="str">
        <f>$B961*'PERCENTAGE SHARING'!I922</f>
        <v>#DIV/0!</v>
      </c>
      <c r="J961" s="374" t="str">
        <f>$B961*'PERCENTAGE SHARING'!J922</f>
        <v>#DIV/0!</v>
      </c>
      <c r="K961" s="374" t="str">
        <f>$B961*'PERCENTAGE SHARING'!K922</f>
        <v>#DIV/0!</v>
      </c>
      <c r="L961" s="374" t="str">
        <f>$B961*'PERCENTAGE SHARING'!L922</f>
        <v>#DIV/0!</v>
      </c>
      <c r="M961" s="374" t="str">
        <f>$B961*'PERCENTAGE SHARING'!M922</f>
        <v>#DIV/0!</v>
      </c>
      <c r="N961" s="374" t="str">
        <f>$B961*'PERCENTAGE SHARING'!N922</f>
        <v>#DIV/0!</v>
      </c>
      <c r="O961" s="375" t="str">
        <f>$B961*'PERCENTAGE SHARING'!O922</f>
        <v>#DIV/0!</v>
      </c>
      <c r="P961" s="375" t="str">
        <f>$B961*'PERCENTAGE SHARING'!P922</f>
        <v>#DIV/0!</v>
      </c>
      <c r="Q961" s="375" t="str">
        <f>$B961*'PERCENTAGE SHARING'!Q922</f>
        <v>#DIV/0!</v>
      </c>
      <c r="R961" s="375" t="str">
        <f>$B961*'PERCENTAGE SHARING'!R922</f>
        <v>#DIV/0!</v>
      </c>
      <c r="S961" s="134"/>
      <c r="T961" s="134"/>
      <c r="U961" s="134"/>
      <c r="V961" s="134"/>
      <c r="W961" s="134"/>
      <c r="X961" s="134"/>
      <c r="Y961" s="134"/>
    </row>
    <row r="962" ht="22.5" customHeight="1">
      <c r="A962" s="186" t="str">
        <f>'PROP DAILY PNL'!A1129</f>
        <v/>
      </c>
      <c r="B962" s="381"/>
      <c r="C962" s="374" t="str">
        <f>$B962*'PERCENTAGE SHARING'!C923</f>
        <v>#DIV/0!</v>
      </c>
      <c r="D962" s="374" t="str">
        <f>$B962*'PERCENTAGE SHARING'!D923</f>
        <v>#DIV/0!</v>
      </c>
      <c r="E962" s="374" t="str">
        <f>$B962*'PERCENTAGE SHARING'!E923</f>
        <v>#DIV/0!</v>
      </c>
      <c r="F962" s="374" t="str">
        <f>$B962*'PERCENTAGE SHARING'!F923</f>
        <v>#DIV/0!</v>
      </c>
      <c r="G962" s="374" t="str">
        <f>$B962*'PERCENTAGE SHARING'!G923</f>
        <v>#DIV/0!</v>
      </c>
      <c r="H962" s="374" t="str">
        <f>$B962*'PERCENTAGE SHARING'!H923</f>
        <v>#DIV/0!</v>
      </c>
      <c r="I962" s="374" t="str">
        <f>$B962*'PERCENTAGE SHARING'!I923</f>
        <v>#DIV/0!</v>
      </c>
      <c r="J962" s="374" t="str">
        <f>$B962*'PERCENTAGE SHARING'!J923</f>
        <v>#DIV/0!</v>
      </c>
      <c r="K962" s="374" t="str">
        <f>$B962*'PERCENTAGE SHARING'!K923</f>
        <v>#DIV/0!</v>
      </c>
      <c r="L962" s="374" t="str">
        <f>$B962*'PERCENTAGE SHARING'!L923</f>
        <v>#DIV/0!</v>
      </c>
      <c r="M962" s="374" t="str">
        <f>$B962*'PERCENTAGE SHARING'!M923</f>
        <v>#DIV/0!</v>
      </c>
      <c r="N962" s="374" t="str">
        <f>$B962*'PERCENTAGE SHARING'!N923</f>
        <v>#DIV/0!</v>
      </c>
      <c r="O962" s="375" t="str">
        <f>$B962*'PERCENTAGE SHARING'!O923</f>
        <v>#DIV/0!</v>
      </c>
      <c r="P962" s="375" t="str">
        <f>$B962*'PERCENTAGE SHARING'!P923</f>
        <v>#DIV/0!</v>
      </c>
      <c r="Q962" s="375" t="str">
        <f>$B962*'PERCENTAGE SHARING'!Q923</f>
        <v>#DIV/0!</v>
      </c>
      <c r="R962" s="375" t="str">
        <f>$B962*'PERCENTAGE SHARING'!R923</f>
        <v>#DIV/0!</v>
      </c>
      <c r="S962" s="134"/>
      <c r="T962" s="134"/>
      <c r="U962" s="134"/>
      <c r="V962" s="134"/>
      <c r="W962" s="134"/>
      <c r="X962" s="134"/>
      <c r="Y962" s="134"/>
    </row>
    <row r="963" ht="22.5" customHeight="1">
      <c r="A963" s="186" t="str">
        <f>'PROP DAILY PNL'!A1130</f>
        <v/>
      </c>
      <c r="B963" s="381"/>
      <c r="C963" s="374" t="str">
        <f>$B963*'PERCENTAGE SHARING'!C924</f>
        <v>#DIV/0!</v>
      </c>
      <c r="D963" s="374" t="str">
        <f>$B963*'PERCENTAGE SHARING'!D924</f>
        <v>#DIV/0!</v>
      </c>
      <c r="E963" s="374" t="str">
        <f>$B963*'PERCENTAGE SHARING'!E924</f>
        <v>#DIV/0!</v>
      </c>
      <c r="F963" s="374" t="str">
        <f>$B963*'PERCENTAGE SHARING'!F924</f>
        <v>#DIV/0!</v>
      </c>
      <c r="G963" s="374" t="str">
        <f>$B963*'PERCENTAGE SHARING'!G924</f>
        <v>#DIV/0!</v>
      </c>
      <c r="H963" s="374" t="str">
        <f>$B963*'PERCENTAGE SHARING'!H924</f>
        <v>#DIV/0!</v>
      </c>
      <c r="I963" s="374" t="str">
        <f>$B963*'PERCENTAGE SHARING'!I924</f>
        <v>#DIV/0!</v>
      </c>
      <c r="J963" s="374" t="str">
        <f>$B963*'PERCENTAGE SHARING'!J924</f>
        <v>#DIV/0!</v>
      </c>
      <c r="K963" s="374" t="str">
        <f>$B963*'PERCENTAGE SHARING'!K924</f>
        <v>#DIV/0!</v>
      </c>
      <c r="L963" s="374" t="str">
        <f>$B963*'PERCENTAGE SHARING'!L924</f>
        <v>#DIV/0!</v>
      </c>
      <c r="M963" s="374" t="str">
        <f>$B963*'PERCENTAGE SHARING'!M924</f>
        <v>#DIV/0!</v>
      </c>
      <c r="N963" s="374" t="str">
        <f>$B963*'PERCENTAGE SHARING'!N924</f>
        <v>#DIV/0!</v>
      </c>
      <c r="O963" s="375" t="str">
        <f>$B963*'PERCENTAGE SHARING'!O924</f>
        <v>#DIV/0!</v>
      </c>
      <c r="P963" s="375" t="str">
        <f>$B963*'PERCENTAGE SHARING'!P924</f>
        <v>#DIV/0!</v>
      </c>
      <c r="Q963" s="375" t="str">
        <f>$B963*'PERCENTAGE SHARING'!Q924</f>
        <v>#DIV/0!</v>
      </c>
      <c r="R963" s="375" t="str">
        <f>$B963*'PERCENTAGE SHARING'!R924</f>
        <v>#DIV/0!</v>
      </c>
      <c r="S963" s="134"/>
      <c r="T963" s="134"/>
      <c r="U963" s="134"/>
      <c r="V963" s="134"/>
      <c r="W963" s="134"/>
      <c r="X963" s="134"/>
      <c r="Y963" s="134"/>
    </row>
    <row r="964" ht="22.5" customHeight="1">
      <c r="A964" s="186" t="str">
        <f>'PROP DAILY PNL'!A1131</f>
        <v/>
      </c>
      <c r="B964" s="381"/>
      <c r="C964" s="374" t="str">
        <f>$B964*'PERCENTAGE SHARING'!C925</f>
        <v>#DIV/0!</v>
      </c>
      <c r="D964" s="374" t="str">
        <f>$B964*'PERCENTAGE SHARING'!D925</f>
        <v>#DIV/0!</v>
      </c>
      <c r="E964" s="374" t="str">
        <f>$B964*'PERCENTAGE SHARING'!E925</f>
        <v>#DIV/0!</v>
      </c>
      <c r="F964" s="374" t="str">
        <f>$B964*'PERCENTAGE SHARING'!F925</f>
        <v>#DIV/0!</v>
      </c>
      <c r="G964" s="374" t="str">
        <f>$B964*'PERCENTAGE SHARING'!G925</f>
        <v>#DIV/0!</v>
      </c>
      <c r="H964" s="374" t="str">
        <f>$B964*'PERCENTAGE SHARING'!H925</f>
        <v>#DIV/0!</v>
      </c>
      <c r="I964" s="374" t="str">
        <f>$B964*'PERCENTAGE SHARING'!I925</f>
        <v>#DIV/0!</v>
      </c>
      <c r="J964" s="374" t="str">
        <f>$B964*'PERCENTAGE SHARING'!J925</f>
        <v>#DIV/0!</v>
      </c>
      <c r="K964" s="374" t="str">
        <f>$B964*'PERCENTAGE SHARING'!K925</f>
        <v>#DIV/0!</v>
      </c>
      <c r="L964" s="374" t="str">
        <f>$B964*'PERCENTAGE SHARING'!L925</f>
        <v>#DIV/0!</v>
      </c>
      <c r="M964" s="374" t="str">
        <f>$B964*'PERCENTAGE SHARING'!M925</f>
        <v>#DIV/0!</v>
      </c>
      <c r="N964" s="374" t="str">
        <f>$B964*'PERCENTAGE SHARING'!N925</f>
        <v>#DIV/0!</v>
      </c>
      <c r="O964" s="375" t="str">
        <f>$B964*'PERCENTAGE SHARING'!O925</f>
        <v>#DIV/0!</v>
      </c>
      <c r="P964" s="375" t="str">
        <f>$B964*'PERCENTAGE SHARING'!P925</f>
        <v>#DIV/0!</v>
      </c>
      <c r="Q964" s="375" t="str">
        <f>$B964*'PERCENTAGE SHARING'!Q925</f>
        <v>#DIV/0!</v>
      </c>
      <c r="R964" s="375" t="str">
        <f>$B964*'PERCENTAGE SHARING'!R925</f>
        <v>#DIV/0!</v>
      </c>
      <c r="S964" s="134"/>
      <c r="T964" s="134"/>
      <c r="U964" s="134"/>
      <c r="V964" s="134"/>
      <c r="W964" s="134"/>
      <c r="X964" s="134"/>
      <c r="Y964" s="134"/>
    </row>
    <row r="965" ht="22.5" customHeight="1">
      <c r="A965" s="186" t="str">
        <f>'PROP DAILY PNL'!A1132</f>
        <v/>
      </c>
      <c r="B965" s="381"/>
      <c r="C965" s="374" t="str">
        <f>$B965*'PERCENTAGE SHARING'!C926</f>
        <v>#DIV/0!</v>
      </c>
      <c r="D965" s="374" t="str">
        <f>$B965*'PERCENTAGE SHARING'!D926</f>
        <v>#DIV/0!</v>
      </c>
      <c r="E965" s="374" t="str">
        <f>$B965*'PERCENTAGE SHARING'!E926</f>
        <v>#DIV/0!</v>
      </c>
      <c r="F965" s="374" t="str">
        <f>$B965*'PERCENTAGE SHARING'!F926</f>
        <v>#DIV/0!</v>
      </c>
      <c r="G965" s="374" t="str">
        <f>$B965*'PERCENTAGE SHARING'!G926</f>
        <v>#DIV/0!</v>
      </c>
      <c r="H965" s="374" t="str">
        <f>$B965*'PERCENTAGE SHARING'!H926</f>
        <v>#DIV/0!</v>
      </c>
      <c r="I965" s="374" t="str">
        <f>$B965*'PERCENTAGE SHARING'!I926</f>
        <v>#DIV/0!</v>
      </c>
      <c r="J965" s="374" t="str">
        <f>$B965*'PERCENTAGE SHARING'!J926</f>
        <v>#DIV/0!</v>
      </c>
      <c r="K965" s="374" t="str">
        <f>$B965*'PERCENTAGE SHARING'!K926</f>
        <v>#DIV/0!</v>
      </c>
      <c r="L965" s="374" t="str">
        <f>$B965*'PERCENTAGE SHARING'!L926</f>
        <v>#DIV/0!</v>
      </c>
      <c r="M965" s="374" t="str">
        <f>$B965*'PERCENTAGE SHARING'!M926</f>
        <v>#DIV/0!</v>
      </c>
      <c r="N965" s="374" t="str">
        <f>$B965*'PERCENTAGE SHARING'!N926</f>
        <v>#DIV/0!</v>
      </c>
      <c r="O965" s="375" t="str">
        <f>$B965*'PERCENTAGE SHARING'!O926</f>
        <v>#DIV/0!</v>
      </c>
      <c r="P965" s="375" t="str">
        <f>$B965*'PERCENTAGE SHARING'!P926</f>
        <v>#DIV/0!</v>
      </c>
      <c r="Q965" s="375" t="str">
        <f>$B965*'PERCENTAGE SHARING'!Q926</f>
        <v>#DIV/0!</v>
      </c>
      <c r="R965" s="375" t="str">
        <f>$B965*'PERCENTAGE SHARING'!R926</f>
        <v>#DIV/0!</v>
      </c>
      <c r="S965" s="134"/>
      <c r="T965" s="134"/>
      <c r="U965" s="134"/>
      <c r="V965" s="134"/>
      <c r="W965" s="134"/>
      <c r="X965" s="134"/>
      <c r="Y965" s="134"/>
    </row>
    <row r="966" ht="22.5" customHeight="1">
      <c r="A966" s="186" t="str">
        <f>'PROP DAILY PNL'!A1133</f>
        <v/>
      </c>
      <c r="B966" s="381"/>
      <c r="C966" s="374" t="str">
        <f>$B966*'PERCENTAGE SHARING'!C927</f>
        <v>#DIV/0!</v>
      </c>
      <c r="D966" s="374" t="str">
        <f>$B966*'PERCENTAGE SHARING'!D927</f>
        <v>#DIV/0!</v>
      </c>
      <c r="E966" s="374" t="str">
        <f>$B966*'PERCENTAGE SHARING'!E927</f>
        <v>#DIV/0!</v>
      </c>
      <c r="F966" s="374" t="str">
        <f>$B966*'PERCENTAGE SHARING'!F927</f>
        <v>#DIV/0!</v>
      </c>
      <c r="G966" s="374" t="str">
        <f>$B966*'PERCENTAGE SHARING'!G927</f>
        <v>#DIV/0!</v>
      </c>
      <c r="H966" s="374" t="str">
        <f>$B966*'PERCENTAGE SHARING'!H927</f>
        <v>#DIV/0!</v>
      </c>
      <c r="I966" s="374" t="str">
        <f>$B966*'PERCENTAGE SHARING'!I927</f>
        <v>#DIV/0!</v>
      </c>
      <c r="J966" s="374" t="str">
        <f>$B966*'PERCENTAGE SHARING'!J927</f>
        <v>#DIV/0!</v>
      </c>
      <c r="K966" s="374" t="str">
        <f>$B966*'PERCENTAGE SHARING'!K927</f>
        <v>#DIV/0!</v>
      </c>
      <c r="L966" s="374" t="str">
        <f>$B966*'PERCENTAGE SHARING'!L927</f>
        <v>#DIV/0!</v>
      </c>
      <c r="M966" s="374" t="str">
        <f>$B966*'PERCENTAGE SHARING'!M927</f>
        <v>#DIV/0!</v>
      </c>
      <c r="N966" s="374" t="str">
        <f>$B966*'PERCENTAGE SHARING'!N927</f>
        <v>#DIV/0!</v>
      </c>
      <c r="O966" s="375" t="str">
        <f>$B966*'PERCENTAGE SHARING'!O927</f>
        <v>#DIV/0!</v>
      </c>
      <c r="P966" s="375" t="str">
        <f>$B966*'PERCENTAGE SHARING'!P927</f>
        <v>#DIV/0!</v>
      </c>
      <c r="Q966" s="375" t="str">
        <f>$B966*'PERCENTAGE SHARING'!Q927</f>
        <v>#DIV/0!</v>
      </c>
      <c r="R966" s="375" t="str">
        <f>$B966*'PERCENTAGE SHARING'!R927</f>
        <v>#DIV/0!</v>
      </c>
      <c r="S966" s="134"/>
      <c r="T966" s="134"/>
      <c r="U966" s="134"/>
      <c r="V966" s="134"/>
      <c r="W966" s="134"/>
      <c r="X966" s="134"/>
      <c r="Y966" s="134"/>
    </row>
    <row r="967" ht="22.5" customHeight="1">
      <c r="A967" s="186" t="str">
        <f>'PROP DAILY PNL'!A1134</f>
        <v/>
      </c>
      <c r="B967" s="381"/>
      <c r="C967" s="374" t="str">
        <f>$B967*'PERCENTAGE SHARING'!C928</f>
        <v>#DIV/0!</v>
      </c>
      <c r="D967" s="374" t="str">
        <f>$B967*'PERCENTAGE SHARING'!D928</f>
        <v>#DIV/0!</v>
      </c>
      <c r="E967" s="374" t="str">
        <f>$B967*'PERCENTAGE SHARING'!E928</f>
        <v>#DIV/0!</v>
      </c>
      <c r="F967" s="374" t="str">
        <f>$B967*'PERCENTAGE SHARING'!F928</f>
        <v>#DIV/0!</v>
      </c>
      <c r="G967" s="374" t="str">
        <f>$B967*'PERCENTAGE SHARING'!G928</f>
        <v>#DIV/0!</v>
      </c>
      <c r="H967" s="374" t="str">
        <f>$B967*'PERCENTAGE SHARING'!H928</f>
        <v>#DIV/0!</v>
      </c>
      <c r="I967" s="374" t="str">
        <f>$B967*'PERCENTAGE SHARING'!I928</f>
        <v>#DIV/0!</v>
      </c>
      <c r="J967" s="374" t="str">
        <f>$B967*'PERCENTAGE SHARING'!J928</f>
        <v>#DIV/0!</v>
      </c>
      <c r="K967" s="374" t="str">
        <f>$B967*'PERCENTAGE SHARING'!K928</f>
        <v>#DIV/0!</v>
      </c>
      <c r="L967" s="374" t="str">
        <f>$B967*'PERCENTAGE SHARING'!L928</f>
        <v>#DIV/0!</v>
      </c>
      <c r="M967" s="374" t="str">
        <f>$B967*'PERCENTAGE SHARING'!M928</f>
        <v>#DIV/0!</v>
      </c>
      <c r="N967" s="374" t="str">
        <f>$B967*'PERCENTAGE SHARING'!N928</f>
        <v>#DIV/0!</v>
      </c>
      <c r="O967" s="375" t="str">
        <f>$B967*'PERCENTAGE SHARING'!O928</f>
        <v>#DIV/0!</v>
      </c>
      <c r="P967" s="375" t="str">
        <f>$B967*'PERCENTAGE SHARING'!P928</f>
        <v>#DIV/0!</v>
      </c>
      <c r="Q967" s="375" t="str">
        <f>$B967*'PERCENTAGE SHARING'!Q928</f>
        <v>#DIV/0!</v>
      </c>
      <c r="R967" s="375" t="str">
        <f>$B967*'PERCENTAGE SHARING'!R928</f>
        <v>#DIV/0!</v>
      </c>
      <c r="S967" s="134"/>
      <c r="T967" s="134"/>
      <c r="U967" s="134"/>
      <c r="V967" s="134"/>
      <c r="W967" s="134"/>
      <c r="X967" s="134"/>
      <c r="Y967" s="134"/>
    </row>
    <row r="968" ht="22.5" customHeight="1">
      <c r="A968" s="186" t="str">
        <f>'PROP DAILY PNL'!A1135</f>
        <v/>
      </c>
      <c r="B968" s="381"/>
      <c r="C968" s="374" t="str">
        <f>$B968*'PERCENTAGE SHARING'!C929</f>
        <v>#DIV/0!</v>
      </c>
      <c r="D968" s="374" t="str">
        <f>$B968*'PERCENTAGE SHARING'!D929</f>
        <v>#DIV/0!</v>
      </c>
      <c r="E968" s="374" t="str">
        <f>$B968*'PERCENTAGE SHARING'!E929</f>
        <v>#DIV/0!</v>
      </c>
      <c r="F968" s="374" t="str">
        <f>$B968*'PERCENTAGE SHARING'!F929</f>
        <v>#DIV/0!</v>
      </c>
      <c r="G968" s="374" t="str">
        <f>$B968*'PERCENTAGE SHARING'!G929</f>
        <v>#DIV/0!</v>
      </c>
      <c r="H968" s="374" t="str">
        <f>$B968*'PERCENTAGE SHARING'!H929</f>
        <v>#DIV/0!</v>
      </c>
      <c r="I968" s="374" t="str">
        <f>$B968*'PERCENTAGE SHARING'!I929</f>
        <v>#DIV/0!</v>
      </c>
      <c r="J968" s="374" t="str">
        <f>$B968*'PERCENTAGE SHARING'!J929</f>
        <v>#DIV/0!</v>
      </c>
      <c r="K968" s="374" t="str">
        <f>$B968*'PERCENTAGE SHARING'!K929</f>
        <v>#DIV/0!</v>
      </c>
      <c r="L968" s="374" t="str">
        <f>$B968*'PERCENTAGE SHARING'!L929</f>
        <v>#DIV/0!</v>
      </c>
      <c r="M968" s="374" t="str">
        <f>$B968*'PERCENTAGE SHARING'!M929</f>
        <v>#DIV/0!</v>
      </c>
      <c r="N968" s="374" t="str">
        <f>$B968*'PERCENTAGE SHARING'!N929</f>
        <v>#DIV/0!</v>
      </c>
      <c r="O968" s="375" t="str">
        <f>$B968*'PERCENTAGE SHARING'!O929</f>
        <v>#DIV/0!</v>
      </c>
      <c r="P968" s="375" t="str">
        <f>$B968*'PERCENTAGE SHARING'!P929</f>
        <v>#DIV/0!</v>
      </c>
      <c r="Q968" s="375" t="str">
        <f>$B968*'PERCENTAGE SHARING'!Q929</f>
        <v>#DIV/0!</v>
      </c>
      <c r="R968" s="375" t="str">
        <f>$B968*'PERCENTAGE SHARING'!R929</f>
        <v>#DIV/0!</v>
      </c>
      <c r="S968" s="134"/>
      <c r="T968" s="134"/>
      <c r="U968" s="134"/>
      <c r="V968" s="134"/>
      <c r="W968" s="134"/>
      <c r="X968" s="134"/>
      <c r="Y968" s="134"/>
    </row>
    <row r="969" ht="22.5" customHeight="1">
      <c r="A969" s="186" t="str">
        <f>'PROP DAILY PNL'!A1136</f>
        <v/>
      </c>
      <c r="B969" s="381"/>
      <c r="C969" s="374" t="str">
        <f>$B969*'PERCENTAGE SHARING'!C930</f>
        <v>#DIV/0!</v>
      </c>
      <c r="D969" s="374" t="str">
        <f>$B969*'PERCENTAGE SHARING'!D930</f>
        <v>#DIV/0!</v>
      </c>
      <c r="E969" s="374" t="str">
        <f>$B969*'PERCENTAGE SHARING'!E930</f>
        <v>#DIV/0!</v>
      </c>
      <c r="F969" s="374" t="str">
        <f>$B969*'PERCENTAGE SHARING'!F930</f>
        <v>#DIV/0!</v>
      </c>
      <c r="G969" s="374" t="str">
        <f>$B969*'PERCENTAGE SHARING'!G930</f>
        <v>#DIV/0!</v>
      </c>
      <c r="H969" s="374" t="str">
        <f>$B969*'PERCENTAGE SHARING'!H930</f>
        <v>#DIV/0!</v>
      </c>
      <c r="I969" s="374" t="str">
        <f>$B969*'PERCENTAGE SHARING'!I930</f>
        <v>#DIV/0!</v>
      </c>
      <c r="J969" s="374" t="str">
        <f>$B969*'PERCENTAGE SHARING'!J930</f>
        <v>#DIV/0!</v>
      </c>
      <c r="K969" s="374" t="str">
        <f>$B969*'PERCENTAGE SHARING'!K930</f>
        <v>#DIV/0!</v>
      </c>
      <c r="L969" s="374" t="str">
        <f>$B969*'PERCENTAGE SHARING'!L930</f>
        <v>#DIV/0!</v>
      </c>
      <c r="M969" s="374" t="str">
        <f>$B969*'PERCENTAGE SHARING'!M930</f>
        <v>#DIV/0!</v>
      </c>
      <c r="N969" s="374" t="str">
        <f>$B969*'PERCENTAGE SHARING'!N930</f>
        <v>#DIV/0!</v>
      </c>
      <c r="O969" s="375" t="str">
        <f>$B969*'PERCENTAGE SHARING'!O930</f>
        <v>#DIV/0!</v>
      </c>
      <c r="P969" s="375" t="str">
        <f>$B969*'PERCENTAGE SHARING'!P930</f>
        <v>#DIV/0!</v>
      </c>
      <c r="Q969" s="375" t="str">
        <f>$B969*'PERCENTAGE SHARING'!Q930</f>
        <v>#DIV/0!</v>
      </c>
      <c r="R969" s="375" t="str">
        <f>$B969*'PERCENTAGE SHARING'!R930</f>
        <v>#DIV/0!</v>
      </c>
      <c r="S969" s="134"/>
      <c r="T969" s="134"/>
      <c r="U969" s="134"/>
      <c r="V969" s="134"/>
      <c r="W969" s="134"/>
      <c r="X969" s="134"/>
      <c r="Y969" s="134"/>
    </row>
    <row r="970" ht="22.5" customHeight="1">
      <c r="A970" s="186" t="str">
        <f>'PROP DAILY PNL'!A1137</f>
        <v/>
      </c>
      <c r="B970" s="381"/>
      <c r="C970" s="374" t="str">
        <f>$B970*'PERCENTAGE SHARING'!C931</f>
        <v>#DIV/0!</v>
      </c>
      <c r="D970" s="374" t="str">
        <f>$B970*'PERCENTAGE SHARING'!D931</f>
        <v>#DIV/0!</v>
      </c>
      <c r="E970" s="374" t="str">
        <f>$B970*'PERCENTAGE SHARING'!E931</f>
        <v>#DIV/0!</v>
      </c>
      <c r="F970" s="374" t="str">
        <f>$B970*'PERCENTAGE SHARING'!F931</f>
        <v>#DIV/0!</v>
      </c>
      <c r="G970" s="374" t="str">
        <f>$B970*'PERCENTAGE SHARING'!G931</f>
        <v>#DIV/0!</v>
      </c>
      <c r="H970" s="374" t="str">
        <f>$B970*'PERCENTAGE SHARING'!H931</f>
        <v>#DIV/0!</v>
      </c>
      <c r="I970" s="374" t="str">
        <f>$B970*'PERCENTAGE SHARING'!I931</f>
        <v>#DIV/0!</v>
      </c>
      <c r="J970" s="374" t="str">
        <f>$B970*'PERCENTAGE SHARING'!J931</f>
        <v>#DIV/0!</v>
      </c>
      <c r="K970" s="374" t="str">
        <f>$B970*'PERCENTAGE SHARING'!K931</f>
        <v>#DIV/0!</v>
      </c>
      <c r="L970" s="374" t="str">
        <f>$B970*'PERCENTAGE SHARING'!L931</f>
        <v>#DIV/0!</v>
      </c>
      <c r="M970" s="374" t="str">
        <f>$B970*'PERCENTAGE SHARING'!M931</f>
        <v>#DIV/0!</v>
      </c>
      <c r="N970" s="374" t="str">
        <f>$B970*'PERCENTAGE SHARING'!N931</f>
        <v>#DIV/0!</v>
      </c>
      <c r="O970" s="375" t="str">
        <f>$B970*'PERCENTAGE SHARING'!O931</f>
        <v>#DIV/0!</v>
      </c>
      <c r="P970" s="375" t="str">
        <f>$B970*'PERCENTAGE SHARING'!P931</f>
        <v>#DIV/0!</v>
      </c>
      <c r="Q970" s="375" t="str">
        <f>$B970*'PERCENTAGE SHARING'!Q931</f>
        <v>#DIV/0!</v>
      </c>
      <c r="R970" s="375" t="str">
        <f>$B970*'PERCENTAGE SHARING'!R931</f>
        <v>#DIV/0!</v>
      </c>
      <c r="S970" s="134"/>
      <c r="T970" s="134"/>
      <c r="U970" s="134"/>
      <c r="V970" s="134"/>
      <c r="W970" s="134"/>
      <c r="X970" s="134"/>
      <c r="Y970" s="134"/>
    </row>
    <row r="971" ht="22.5" customHeight="1">
      <c r="A971" s="186" t="str">
        <f>'PROP DAILY PNL'!A1138</f>
        <v/>
      </c>
      <c r="B971" s="381"/>
      <c r="C971" s="374" t="str">
        <f>$B971*'PERCENTAGE SHARING'!C932</f>
        <v>#DIV/0!</v>
      </c>
      <c r="D971" s="374" t="str">
        <f>$B971*'PERCENTAGE SHARING'!D932</f>
        <v>#DIV/0!</v>
      </c>
      <c r="E971" s="374" t="str">
        <f>$B971*'PERCENTAGE SHARING'!E932</f>
        <v>#DIV/0!</v>
      </c>
      <c r="F971" s="374" t="str">
        <f>$B971*'PERCENTAGE SHARING'!F932</f>
        <v>#DIV/0!</v>
      </c>
      <c r="G971" s="374" t="str">
        <f>$B971*'PERCENTAGE SHARING'!G932</f>
        <v>#DIV/0!</v>
      </c>
      <c r="H971" s="374" t="str">
        <f>$B971*'PERCENTAGE SHARING'!H932</f>
        <v>#DIV/0!</v>
      </c>
      <c r="I971" s="374" t="str">
        <f>$B971*'PERCENTAGE SHARING'!I932</f>
        <v>#DIV/0!</v>
      </c>
      <c r="J971" s="374" t="str">
        <f>$B971*'PERCENTAGE SHARING'!J932</f>
        <v>#DIV/0!</v>
      </c>
      <c r="K971" s="374" t="str">
        <f>$B971*'PERCENTAGE SHARING'!K932</f>
        <v>#DIV/0!</v>
      </c>
      <c r="L971" s="374" t="str">
        <f>$B971*'PERCENTAGE SHARING'!L932</f>
        <v>#DIV/0!</v>
      </c>
      <c r="M971" s="374" t="str">
        <f>$B971*'PERCENTAGE SHARING'!M932</f>
        <v>#DIV/0!</v>
      </c>
      <c r="N971" s="374" t="str">
        <f>$B971*'PERCENTAGE SHARING'!N932</f>
        <v>#DIV/0!</v>
      </c>
      <c r="O971" s="375" t="str">
        <f>$B971*'PERCENTAGE SHARING'!O932</f>
        <v>#DIV/0!</v>
      </c>
      <c r="P971" s="375" t="str">
        <f>$B971*'PERCENTAGE SHARING'!P932</f>
        <v>#DIV/0!</v>
      </c>
      <c r="Q971" s="375" t="str">
        <f>$B971*'PERCENTAGE SHARING'!Q932</f>
        <v>#DIV/0!</v>
      </c>
      <c r="R971" s="375" t="str">
        <f>$B971*'PERCENTAGE SHARING'!R932</f>
        <v>#DIV/0!</v>
      </c>
      <c r="S971" s="134"/>
      <c r="T971" s="134"/>
      <c r="U971" s="134"/>
      <c r="V971" s="134"/>
      <c r="W971" s="134"/>
      <c r="X971" s="134"/>
      <c r="Y971" s="134"/>
    </row>
    <row r="972" ht="22.5" customHeight="1">
      <c r="A972" s="186" t="str">
        <f>'PROP DAILY PNL'!A1139</f>
        <v/>
      </c>
      <c r="B972" s="381"/>
      <c r="C972" s="374" t="str">
        <f>$B972*'PERCENTAGE SHARING'!C933</f>
        <v>#DIV/0!</v>
      </c>
      <c r="D972" s="374" t="str">
        <f>$B972*'PERCENTAGE SHARING'!D933</f>
        <v>#DIV/0!</v>
      </c>
      <c r="E972" s="374" t="str">
        <f>$B972*'PERCENTAGE SHARING'!E933</f>
        <v>#DIV/0!</v>
      </c>
      <c r="F972" s="374" t="str">
        <f>$B972*'PERCENTAGE SHARING'!F933</f>
        <v>#DIV/0!</v>
      </c>
      <c r="G972" s="374" t="str">
        <f>$B972*'PERCENTAGE SHARING'!G933</f>
        <v>#DIV/0!</v>
      </c>
      <c r="H972" s="374" t="str">
        <f>$B972*'PERCENTAGE SHARING'!H933</f>
        <v>#DIV/0!</v>
      </c>
      <c r="I972" s="374" t="str">
        <f>$B972*'PERCENTAGE SHARING'!I933</f>
        <v>#DIV/0!</v>
      </c>
      <c r="J972" s="374" t="str">
        <f>$B972*'PERCENTAGE SHARING'!J933</f>
        <v>#DIV/0!</v>
      </c>
      <c r="K972" s="374" t="str">
        <f>$B972*'PERCENTAGE SHARING'!K933</f>
        <v>#DIV/0!</v>
      </c>
      <c r="L972" s="374" t="str">
        <f>$B972*'PERCENTAGE SHARING'!L933</f>
        <v>#DIV/0!</v>
      </c>
      <c r="M972" s="374" t="str">
        <f>$B972*'PERCENTAGE SHARING'!M933</f>
        <v>#DIV/0!</v>
      </c>
      <c r="N972" s="374" t="str">
        <f>$B972*'PERCENTAGE SHARING'!N933</f>
        <v>#DIV/0!</v>
      </c>
      <c r="O972" s="375" t="str">
        <f>$B972*'PERCENTAGE SHARING'!O933</f>
        <v>#DIV/0!</v>
      </c>
      <c r="P972" s="375" t="str">
        <f>$B972*'PERCENTAGE SHARING'!P933</f>
        <v>#DIV/0!</v>
      </c>
      <c r="Q972" s="375" t="str">
        <f>$B972*'PERCENTAGE SHARING'!Q933</f>
        <v>#DIV/0!</v>
      </c>
      <c r="R972" s="375" t="str">
        <f>$B972*'PERCENTAGE SHARING'!R933</f>
        <v>#DIV/0!</v>
      </c>
      <c r="S972" s="134"/>
      <c r="T972" s="134"/>
      <c r="U972" s="134"/>
      <c r="V972" s="134"/>
      <c r="W972" s="134"/>
      <c r="X972" s="134"/>
      <c r="Y972" s="134"/>
    </row>
    <row r="973" ht="22.5" customHeight="1">
      <c r="A973" s="186" t="str">
        <f>'PROP DAILY PNL'!A1140</f>
        <v/>
      </c>
      <c r="B973" s="381"/>
      <c r="C973" s="374" t="str">
        <f>$B973*'PERCENTAGE SHARING'!C934</f>
        <v>#DIV/0!</v>
      </c>
      <c r="D973" s="374" t="str">
        <f>$B973*'PERCENTAGE SHARING'!D934</f>
        <v>#DIV/0!</v>
      </c>
      <c r="E973" s="374" t="str">
        <f>$B973*'PERCENTAGE SHARING'!E934</f>
        <v>#DIV/0!</v>
      </c>
      <c r="F973" s="374" t="str">
        <f>$B973*'PERCENTAGE SHARING'!F934</f>
        <v>#DIV/0!</v>
      </c>
      <c r="G973" s="374" t="str">
        <f>$B973*'PERCENTAGE SHARING'!G934</f>
        <v>#DIV/0!</v>
      </c>
      <c r="H973" s="374" t="str">
        <f>$B973*'PERCENTAGE SHARING'!H934</f>
        <v>#DIV/0!</v>
      </c>
      <c r="I973" s="374" t="str">
        <f>$B973*'PERCENTAGE SHARING'!I934</f>
        <v>#DIV/0!</v>
      </c>
      <c r="J973" s="374" t="str">
        <f>$B973*'PERCENTAGE SHARING'!J934</f>
        <v>#DIV/0!</v>
      </c>
      <c r="K973" s="374" t="str">
        <f>$B973*'PERCENTAGE SHARING'!K934</f>
        <v>#DIV/0!</v>
      </c>
      <c r="L973" s="374" t="str">
        <f>$B973*'PERCENTAGE SHARING'!L934</f>
        <v>#DIV/0!</v>
      </c>
      <c r="M973" s="374" t="str">
        <f>$B973*'PERCENTAGE SHARING'!M934</f>
        <v>#DIV/0!</v>
      </c>
      <c r="N973" s="374" t="str">
        <f>$B973*'PERCENTAGE SHARING'!N934</f>
        <v>#DIV/0!</v>
      </c>
      <c r="O973" s="375" t="str">
        <f>$B973*'PERCENTAGE SHARING'!O934</f>
        <v>#DIV/0!</v>
      </c>
      <c r="P973" s="375" t="str">
        <f>$B973*'PERCENTAGE SHARING'!P934</f>
        <v>#DIV/0!</v>
      </c>
      <c r="Q973" s="375" t="str">
        <f>$B973*'PERCENTAGE SHARING'!Q934</f>
        <v>#DIV/0!</v>
      </c>
      <c r="R973" s="375" t="str">
        <f>$B973*'PERCENTAGE SHARING'!R934</f>
        <v>#DIV/0!</v>
      </c>
      <c r="S973" s="134"/>
      <c r="T973" s="134"/>
      <c r="U973" s="134"/>
      <c r="V973" s="134"/>
      <c r="W973" s="134"/>
      <c r="X973" s="134"/>
      <c r="Y973" s="134"/>
    </row>
    <row r="974" ht="22.5" customHeight="1">
      <c r="A974" s="186" t="str">
        <f>'PROP DAILY PNL'!A1141</f>
        <v/>
      </c>
      <c r="B974" s="381"/>
      <c r="C974" s="374" t="str">
        <f>$B974*'PERCENTAGE SHARING'!C935</f>
        <v>#DIV/0!</v>
      </c>
      <c r="D974" s="374" t="str">
        <f>$B974*'PERCENTAGE SHARING'!D935</f>
        <v>#DIV/0!</v>
      </c>
      <c r="E974" s="374" t="str">
        <f>$B974*'PERCENTAGE SHARING'!E935</f>
        <v>#DIV/0!</v>
      </c>
      <c r="F974" s="374" t="str">
        <f>$B974*'PERCENTAGE SHARING'!F935</f>
        <v>#DIV/0!</v>
      </c>
      <c r="G974" s="374" t="str">
        <f>$B974*'PERCENTAGE SHARING'!G935</f>
        <v>#DIV/0!</v>
      </c>
      <c r="H974" s="374" t="str">
        <f>$B974*'PERCENTAGE SHARING'!H935</f>
        <v>#DIV/0!</v>
      </c>
      <c r="I974" s="374" t="str">
        <f>$B974*'PERCENTAGE SHARING'!I935</f>
        <v>#DIV/0!</v>
      </c>
      <c r="J974" s="374" t="str">
        <f>$B974*'PERCENTAGE SHARING'!J935</f>
        <v>#DIV/0!</v>
      </c>
      <c r="K974" s="374" t="str">
        <f>$B974*'PERCENTAGE SHARING'!K935</f>
        <v>#DIV/0!</v>
      </c>
      <c r="L974" s="374" t="str">
        <f>$B974*'PERCENTAGE SHARING'!L935</f>
        <v>#DIV/0!</v>
      </c>
      <c r="M974" s="374" t="str">
        <f>$B974*'PERCENTAGE SHARING'!M935</f>
        <v>#DIV/0!</v>
      </c>
      <c r="N974" s="374" t="str">
        <f>$B974*'PERCENTAGE SHARING'!N935</f>
        <v>#DIV/0!</v>
      </c>
      <c r="O974" s="375" t="str">
        <f>$B974*'PERCENTAGE SHARING'!O935</f>
        <v>#DIV/0!</v>
      </c>
      <c r="P974" s="375" t="str">
        <f>$B974*'PERCENTAGE SHARING'!P935</f>
        <v>#DIV/0!</v>
      </c>
      <c r="Q974" s="375" t="str">
        <f>$B974*'PERCENTAGE SHARING'!Q935</f>
        <v>#DIV/0!</v>
      </c>
      <c r="R974" s="375" t="str">
        <f>$B974*'PERCENTAGE SHARING'!R935</f>
        <v>#DIV/0!</v>
      </c>
      <c r="S974" s="134"/>
      <c r="T974" s="134"/>
      <c r="U974" s="134"/>
      <c r="V974" s="134"/>
      <c r="W974" s="134"/>
      <c r="X974" s="134"/>
      <c r="Y974" s="134"/>
    </row>
    <row r="975" ht="22.5" customHeight="1">
      <c r="A975" s="186" t="str">
        <f>'PROP DAILY PNL'!A1142</f>
        <v/>
      </c>
      <c r="B975" s="381"/>
      <c r="C975" s="374" t="str">
        <f>$B975*'PERCENTAGE SHARING'!C936</f>
        <v>#DIV/0!</v>
      </c>
      <c r="D975" s="374" t="str">
        <f>$B975*'PERCENTAGE SHARING'!D936</f>
        <v>#DIV/0!</v>
      </c>
      <c r="E975" s="374" t="str">
        <f>$B975*'PERCENTAGE SHARING'!E936</f>
        <v>#DIV/0!</v>
      </c>
      <c r="F975" s="374" t="str">
        <f>$B975*'PERCENTAGE SHARING'!F936</f>
        <v>#DIV/0!</v>
      </c>
      <c r="G975" s="374" t="str">
        <f>$B975*'PERCENTAGE SHARING'!G936</f>
        <v>#DIV/0!</v>
      </c>
      <c r="H975" s="374" t="str">
        <f>$B975*'PERCENTAGE SHARING'!H936</f>
        <v>#DIV/0!</v>
      </c>
      <c r="I975" s="374" t="str">
        <f>$B975*'PERCENTAGE SHARING'!I936</f>
        <v>#DIV/0!</v>
      </c>
      <c r="J975" s="374" t="str">
        <f>$B975*'PERCENTAGE SHARING'!J936</f>
        <v>#DIV/0!</v>
      </c>
      <c r="K975" s="374" t="str">
        <f>$B975*'PERCENTAGE SHARING'!K936</f>
        <v>#DIV/0!</v>
      </c>
      <c r="L975" s="374" t="str">
        <f>$B975*'PERCENTAGE SHARING'!L936</f>
        <v>#DIV/0!</v>
      </c>
      <c r="M975" s="374" t="str">
        <f>$B975*'PERCENTAGE SHARING'!M936</f>
        <v>#DIV/0!</v>
      </c>
      <c r="N975" s="374" t="str">
        <f>$B975*'PERCENTAGE SHARING'!N936</f>
        <v>#DIV/0!</v>
      </c>
      <c r="O975" s="375" t="str">
        <f>$B975*'PERCENTAGE SHARING'!O936</f>
        <v>#DIV/0!</v>
      </c>
      <c r="P975" s="375" t="str">
        <f>$B975*'PERCENTAGE SHARING'!P936</f>
        <v>#DIV/0!</v>
      </c>
      <c r="Q975" s="375" t="str">
        <f>$B975*'PERCENTAGE SHARING'!Q936</f>
        <v>#DIV/0!</v>
      </c>
      <c r="R975" s="375" t="str">
        <f>$B975*'PERCENTAGE SHARING'!R936</f>
        <v>#DIV/0!</v>
      </c>
      <c r="S975" s="134"/>
      <c r="T975" s="134"/>
      <c r="U975" s="134"/>
      <c r="V975" s="134"/>
      <c r="W975" s="134"/>
      <c r="X975" s="134"/>
      <c r="Y975" s="134"/>
    </row>
    <row r="976" ht="22.5" customHeight="1">
      <c r="A976" s="186" t="str">
        <f>'PROP DAILY PNL'!A1143</f>
        <v/>
      </c>
      <c r="B976" s="381"/>
      <c r="C976" s="374" t="str">
        <f>$B976*'PERCENTAGE SHARING'!C937</f>
        <v>#DIV/0!</v>
      </c>
      <c r="D976" s="374" t="str">
        <f>$B976*'PERCENTAGE SHARING'!D937</f>
        <v>#DIV/0!</v>
      </c>
      <c r="E976" s="374" t="str">
        <f>$B976*'PERCENTAGE SHARING'!E937</f>
        <v>#DIV/0!</v>
      </c>
      <c r="F976" s="374" t="str">
        <f>$B976*'PERCENTAGE SHARING'!F937</f>
        <v>#DIV/0!</v>
      </c>
      <c r="G976" s="374" t="str">
        <f>$B976*'PERCENTAGE SHARING'!G937</f>
        <v>#DIV/0!</v>
      </c>
      <c r="H976" s="374" t="str">
        <f>$B976*'PERCENTAGE SHARING'!H937</f>
        <v>#DIV/0!</v>
      </c>
      <c r="I976" s="374" t="str">
        <f>$B976*'PERCENTAGE SHARING'!I937</f>
        <v>#DIV/0!</v>
      </c>
      <c r="J976" s="374" t="str">
        <f>$B976*'PERCENTAGE SHARING'!J937</f>
        <v>#DIV/0!</v>
      </c>
      <c r="K976" s="374" t="str">
        <f>$B976*'PERCENTAGE SHARING'!K937</f>
        <v>#DIV/0!</v>
      </c>
      <c r="L976" s="374" t="str">
        <f>$B976*'PERCENTAGE SHARING'!L937</f>
        <v>#DIV/0!</v>
      </c>
      <c r="M976" s="374" t="str">
        <f>$B976*'PERCENTAGE SHARING'!M937</f>
        <v>#DIV/0!</v>
      </c>
      <c r="N976" s="374" t="str">
        <f>$B976*'PERCENTAGE SHARING'!N937</f>
        <v>#DIV/0!</v>
      </c>
      <c r="O976" s="375" t="str">
        <f>$B976*'PERCENTAGE SHARING'!O937</f>
        <v>#DIV/0!</v>
      </c>
      <c r="P976" s="375" t="str">
        <f>$B976*'PERCENTAGE SHARING'!P937</f>
        <v>#DIV/0!</v>
      </c>
      <c r="Q976" s="375" t="str">
        <f>$B976*'PERCENTAGE SHARING'!Q937</f>
        <v>#DIV/0!</v>
      </c>
      <c r="R976" s="375" t="str">
        <f>$B976*'PERCENTAGE SHARING'!R937</f>
        <v>#DIV/0!</v>
      </c>
      <c r="S976" s="134"/>
      <c r="T976" s="134"/>
      <c r="U976" s="134"/>
      <c r="V976" s="134"/>
      <c r="W976" s="134"/>
      <c r="X976" s="134"/>
      <c r="Y976" s="134"/>
    </row>
    <row r="977" ht="22.5" customHeight="1">
      <c r="A977" s="186" t="str">
        <f>'PROP DAILY PNL'!A1144</f>
        <v/>
      </c>
      <c r="B977" s="381"/>
      <c r="C977" s="374" t="str">
        <f>$B977*'PERCENTAGE SHARING'!C938</f>
        <v>#DIV/0!</v>
      </c>
      <c r="D977" s="374" t="str">
        <f>$B977*'PERCENTAGE SHARING'!D938</f>
        <v>#DIV/0!</v>
      </c>
      <c r="E977" s="374" t="str">
        <f>$B977*'PERCENTAGE SHARING'!E938</f>
        <v>#DIV/0!</v>
      </c>
      <c r="F977" s="374" t="str">
        <f>$B977*'PERCENTAGE SHARING'!F938</f>
        <v>#DIV/0!</v>
      </c>
      <c r="G977" s="374" t="str">
        <f>$B977*'PERCENTAGE SHARING'!G938</f>
        <v>#DIV/0!</v>
      </c>
      <c r="H977" s="374" t="str">
        <f>$B977*'PERCENTAGE SHARING'!H938</f>
        <v>#DIV/0!</v>
      </c>
      <c r="I977" s="374" t="str">
        <f>$B977*'PERCENTAGE SHARING'!I938</f>
        <v>#DIV/0!</v>
      </c>
      <c r="J977" s="374" t="str">
        <f>$B977*'PERCENTAGE SHARING'!J938</f>
        <v>#DIV/0!</v>
      </c>
      <c r="K977" s="374" t="str">
        <f>$B977*'PERCENTAGE SHARING'!K938</f>
        <v>#DIV/0!</v>
      </c>
      <c r="L977" s="374" t="str">
        <f>$B977*'PERCENTAGE SHARING'!L938</f>
        <v>#DIV/0!</v>
      </c>
      <c r="M977" s="374" t="str">
        <f>$B977*'PERCENTAGE SHARING'!M938</f>
        <v>#DIV/0!</v>
      </c>
      <c r="N977" s="374" t="str">
        <f>$B977*'PERCENTAGE SHARING'!N938</f>
        <v>#DIV/0!</v>
      </c>
      <c r="O977" s="375" t="str">
        <f>$B977*'PERCENTAGE SHARING'!O938</f>
        <v>#DIV/0!</v>
      </c>
      <c r="P977" s="375" t="str">
        <f>$B977*'PERCENTAGE SHARING'!P938</f>
        <v>#DIV/0!</v>
      </c>
      <c r="Q977" s="375" t="str">
        <f>$B977*'PERCENTAGE SHARING'!Q938</f>
        <v>#DIV/0!</v>
      </c>
      <c r="R977" s="375" t="str">
        <f>$B977*'PERCENTAGE SHARING'!R938</f>
        <v>#DIV/0!</v>
      </c>
      <c r="S977" s="134"/>
      <c r="T977" s="134"/>
      <c r="U977" s="134"/>
      <c r="V977" s="134"/>
      <c r="W977" s="134"/>
      <c r="X977" s="134"/>
      <c r="Y977" s="134"/>
    </row>
    <row r="978" ht="22.5" customHeight="1">
      <c r="A978" s="186" t="str">
        <f>'PROP DAILY PNL'!A1145</f>
        <v/>
      </c>
      <c r="B978" s="381"/>
      <c r="C978" s="374" t="str">
        <f>$B978*'PERCENTAGE SHARING'!C939</f>
        <v>#DIV/0!</v>
      </c>
      <c r="D978" s="374" t="str">
        <f>$B978*'PERCENTAGE SHARING'!D939</f>
        <v>#DIV/0!</v>
      </c>
      <c r="E978" s="374" t="str">
        <f>$B978*'PERCENTAGE SHARING'!E939</f>
        <v>#DIV/0!</v>
      </c>
      <c r="F978" s="374" t="str">
        <f>$B978*'PERCENTAGE SHARING'!F939</f>
        <v>#DIV/0!</v>
      </c>
      <c r="G978" s="374" t="str">
        <f>$B978*'PERCENTAGE SHARING'!G939</f>
        <v>#DIV/0!</v>
      </c>
      <c r="H978" s="374" t="str">
        <f>$B978*'PERCENTAGE SHARING'!H939</f>
        <v>#DIV/0!</v>
      </c>
      <c r="I978" s="374" t="str">
        <f>$B978*'PERCENTAGE SHARING'!I939</f>
        <v>#DIV/0!</v>
      </c>
      <c r="J978" s="374" t="str">
        <f>$B978*'PERCENTAGE SHARING'!J939</f>
        <v>#DIV/0!</v>
      </c>
      <c r="K978" s="374" t="str">
        <f>$B978*'PERCENTAGE SHARING'!K939</f>
        <v>#DIV/0!</v>
      </c>
      <c r="L978" s="374" t="str">
        <f>$B978*'PERCENTAGE SHARING'!L939</f>
        <v>#DIV/0!</v>
      </c>
      <c r="M978" s="374" t="str">
        <f>$B978*'PERCENTAGE SHARING'!M939</f>
        <v>#DIV/0!</v>
      </c>
      <c r="N978" s="374" t="str">
        <f>$B978*'PERCENTAGE SHARING'!N939</f>
        <v>#DIV/0!</v>
      </c>
      <c r="O978" s="375" t="str">
        <f>$B978*'PERCENTAGE SHARING'!O939</f>
        <v>#DIV/0!</v>
      </c>
      <c r="P978" s="375" t="str">
        <f>$B978*'PERCENTAGE SHARING'!P939</f>
        <v>#DIV/0!</v>
      </c>
      <c r="Q978" s="375" t="str">
        <f>$B978*'PERCENTAGE SHARING'!Q939</f>
        <v>#DIV/0!</v>
      </c>
      <c r="R978" s="375" t="str">
        <f>$B978*'PERCENTAGE SHARING'!R939</f>
        <v>#DIV/0!</v>
      </c>
      <c r="S978" s="134"/>
      <c r="T978" s="134"/>
      <c r="U978" s="134"/>
      <c r="V978" s="134"/>
      <c r="W978" s="134"/>
      <c r="X978" s="134"/>
      <c r="Y978" s="134"/>
    </row>
    <row r="979" ht="22.5" customHeight="1">
      <c r="A979" s="186" t="str">
        <f>'PROP DAILY PNL'!A1146</f>
        <v/>
      </c>
      <c r="B979" s="381"/>
      <c r="C979" s="374" t="str">
        <f>$B979*'PERCENTAGE SHARING'!C940</f>
        <v>#DIV/0!</v>
      </c>
      <c r="D979" s="374" t="str">
        <f>$B979*'PERCENTAGE SHARING'!D940</f>
        <v>#DIV/0!</v>
      </c>
      <c r="E979" s="374" t="str">
        <f>$B979*'PERCENTAGE SHARING'!E940</f>
        <v>#DIV/0!</v>
      </c>
      <c r="F979" s="374" t="str">
        <f>$B979*'PERCENTAGE SHARING'!F940</f>
        <v>#DIV/0!</v>
      </c>
      <c r="G979" s="374" t="str">
        <f>$B979*'PERCENTAGE SHARING'!G940</f>
        <v>#DIV/0!</v>
      </c>
      <c r="H979" s="374" t="str">
        <f>$B979*'PERCENTAGE SHARING'!H940</f>
        <v>#DIV/0!</v>
      </c>
      <c r="I979" s="374" t="str">
        <f>$B979*'PERCENTAGE SHARING'!I940</f>
        <v>#DIV/0!</v>
      </c>
      <c r="J979" s="374" t="str">
        <f>$B979*'PERCENTAGE SHARING'!J940</f>
        <v>#DIV/0!</v>
      </c>
      <c r="K979" s="374" t="str">
        <f>$B979*'PERCENTAGE SHARING'!K940</f>
        <v>#DIV/0!</v>
      </c>
      <c r="L979" s="374" t="str">
        <f>$B979*'PERCENTAGE SHARING'!L940</f>
        <v>#DIV/0!</v>
      </c>
      <c r="M979" s="374" t="str">
        <f>$B979*'PERCENTAGE SHARING'!M940</f>
        <v>#DIV/0!</v>
      </c>
      <c r="N979" s="374" t="str">
        <f>$B979*'PERCENTAGE SHARING'!N940</f>
        <v>#DIV/0!</v>
      </c>
      <c r="O979" s="375" t="str">
        <f>$B979*'PERCENTAGE SHARING'!O940</f>
        <v>#DIV/0!</v>
      </c>
      <c r="P979" s="375" t="str">
        <f>$B979*'PERCENTAGE SHARING'!P940</f>
        <v>#DIV/0!</v>
      </c>
      <c r="Q979" s="375" t="str">
        <f>$B979*'PERCENTAGE SHARING'!Q940</f>
        <v>#DIV/0!</v>
      </c>
      <c r="R979" s="375" t="str">
        <f>$B979*'PERCENTAGE SHARING'!R940</f>
        <v>#DIV/0!</v>
      </c>
      <c r="S979" s="134"/>
      <c r="T979" s="134"/>
      <c r="U979" s="134"/>
      <c r="V979" s="134"/>
      <c r="W979" s="134"/>
      <c r="X979" s="134"/>
      <c r="Y979" s="134"/>
    </row>
    <row r="980" ht="22.5" customHeight="1">
      <c r="A980" s="186" t="str">
        <f>'PROP DAILY PNL'!A1147</f>
        <v/>
      </c>
      <c r="B980" s="381"/>
      <c r="C980" s="374" t="str">
        <f>$B980*'PERCENTAGE SHARING'!C941</f>
        <v>#DIV/0!</v>
      </c>
      <c r="D980" s="374" t="str">
        <f>$B980*'PERCENTAGE SHARING'!D941</f>
        <v>#DIV/0!</v>
      </c>
      <c r="E980" s="374" t="str">
        <f>$B980*'PERCENTAGE SHARING'!E941</f>
        <v>#DIV/0!</v>
      </c>
      <c r="F980" s="374" t="str">
        <f>$B980*'PERCENTAGE SHARING'!F941</f>
        <v>#DIV/0!</v>
      </c>
      <c r="G980" s="374" t="str">
        <f>$B980*'PERCENTAGE SHARING'!G941</f>
        <v>#DIV/0!</v>
      </c>
      <c r="H980" s="374" t="str">
        <f>$B980*'PERCENTAGE SHARING'!H941</f>
        <v>#DIV/0!</v>
      </c>
      <c r="I980" s="374" t="str">
        <f>$B980*'PERCENTAGE SHARING'!I941</f>
        <v>#DIV/0!</v>
      </c>
      <c r="J980" s="374" t="str">
        <f>$B980*'PERCENTAGE SHARING'!J941</f>
        <v>#DIV/0!</v>
      </c>
      <c r="K980" s="374" t="str">
        <f>$B980*'PERCENTAGE SHARING'!K941</f>
        <v>#DIV/0!</v>
      </c>
      <c r="L980" s="374" t="str">
        <f>$B980*'PERCENTAGE SHARING'!L941</f>
        <v>#DIV/0!</v>
      </c>
      <c r="M980" s="374" t="str">
        <f>$B980*'PERCENTAGE SHARING'!M941</f>
        <v>#DIV/0!</v>
      </c>
      <c r="N980" s="374" t="str">
        <f>$B980*'PERCENTAGE SHARING'!N941</f>
        <v>#DIV/0!</v>
      </c>
      <c r="O980" s="375" t="str">
        <f>$B980*'PERCENTAGE SHARING'!O941</f>
        <v>#DIV/0!</v>
      </c>
      <c r="P980" s="375" t="str">
        <f>$B980*'PERCENTAGE SHARING'!P941</f>
        <v>#DIV/0!</v>
      </c>
      <c r="Q980" s="375" t="str">
        <f>$B980*'PERCENTAGE SHARING'!Q941</f>
        <v>#DIV/0!</v>
      </c>
      <c r="R980" s="375" t="str">
        <f>$B980*'PERCENTAGE SHARING'!R941</f>
        <v>#DIV/0!</v>
      </c>
      <c r="S980" s="134"/>
      <c r="T980" s="134"/>
      <c r="U980" s="134"/>
      <c r="V980" s="134"/>
      <c r="W980" s="134"/>
      <c r="X980" s="134"/>
      <c r="Y980" s="134"/>
    </row>
    <row r="981" ht="22.5" customHeight="1">
      <c r="A981" s="186" t="str">
        <f>'PROP DAILY PNL'!A1148</f>
        <v/>
      </c>
      <c r="B981" s="381"/>
      <c r="C981" s="374" t="str">
        <f>$B981*'PERCENTAGE SHARING'!C942</f>
        <v>#DIV/0!</v>
      </c>
      <c r="D981" s="374" t="str">
        <f>$B981*'PERCENTAGE SHARING'!D942</f>
        <v>#DIV/0!</v>
      </c>
      <c r="E981" s="374" t="str">
        <f>$B981*'PERCENTAGE SHARING'!E942</f>
        <v>#DIV/0!</v>
      </c>
      <c r="F981" s="374" t="str">
        <f>$B981*'PERCENTAGE SHARING'!F942</f>
        <v>#DIV/0!</v>
      </c>
      <c r="G981" s="374" t="str">
        <f>$B981*'PERCENTAGE SHARING'!G942</f>
        <v>#DIV/0!</v>
      </c>
      <c r="H981" s="374" t="str">
        <f>$B981*'PERCENTAGE SHARING'!H942</f>
        <v>#DIV/0!</v>
      </c>
      <c r="I981" s="374" t="str">
        <f>$B981*'PERCENTAGE SHARING'!I942</f>
        <v>#DIV/0!</v>
      </c>
      <c r="J981" s="374" t="str">
        <f>$B981*'PERCENTAGE SHARING'!J942</f>
        <v>#DIV/0!</v>
      </c>
      <c r="K981" s="374" t="str">
        <f>$B981*'PERCENTAGE SHARING'!K942</f>
        <v>#DIV/0!</v>
      </c>
      <c r="L981" s="374" t="str">
        <f>$B981*'PERCENTAGE SHARING'!L942</f>
        <v>#DIV/0!</v>
      </c>
      <c r="M981" s="374" t="str">
        <f>$B981*'PERCENTAGE SHARING'!M942</f>
        <v>#DIV/0!</v>
      </c>
      <c r="N981" s="374" t="str">
        <f>$B981*'PERCENTAGE SHARING'!N942</f>
        <v>#DIV/0!</v>
      </c>
      <c r="O981" s="375" t="str">
        <f>$B981*'PERCENTAGE SHARING'!O942</f>
        <v>#DIV/0!</v>
      </c>
      <c r="P981" s="375" t="str">
        <f>$B981*'PERCENTAGE SHARING'!P942</f>
        <v>#DIV/0!</v>
      </c>
      <c r="Q981" s="375" t="str">
        <f>$B981*'PERCENTAGE SHARING'!Q942</f>
        <v>#DIV/0!</v>
      </c>
      <c r="R981" s="375" t="str">
        <f>$B981*'PERCENTAGE SHARING'!R942</f>
        <v>#DIV/0!</v>
      </c>
      <c r="S981" s="134"/>
      <c r="T981" s="134"/>
      <c r="U981" s="134"/>
      <c r="V981" s="134"/>
      <c r="W981" s="134"/>
      <c r="X981" s="134"/>
      <c r="Y981" s="134"/>
    </row>
    <row r="982" ht="22.5" customHeight="1">
      <c r="A982" s="186" t="str">
        <f>'PROP DAILY PNL'!A1149</f>
        <v/>
      </c>
      <c r="B982" s="381"/>
      <c r="C982" s="374" t="str">
        <f>$B982*'PERCENTAGE SHARING'!C943</f>
        <v>#DIV/0!</v>
      </c>
      <c r="D982" s="374" t="str">
        <f>$B982*'PERCENTAGE SHARING'!D943</f>
        <v>#DIV/0!</v>
      </c>
      <c r="E982" s="374" t="str">
        <f>$B982*'PERCENTAGE SHARING'!E943</f>
        <v>#DIV/0!</v>
      </c>
      <c r="F982" s="374" t="str">
        <f>$B982*'PERCENTAGE SHARING'!F943</f>
        <v>#DIV/0!</v>
      </c>
      <c r="G982" s="374" t="str">
        <f>$B982*'PERCENTAGE SHARING'!G943</f>
        <v>#DIV/0!</v>
      </c>
      <c r="H982" s="374" t="str">
        <f>$B982*'PERCENTAGE SHARING'!H943</f>
        <v>#DIV/0!</v>
      </c>
      <c r="I982" s="374" t="str">
        <f>$B982*'PERCENTAGE SHARING'!I943</f>
        <v>#DIV/0!</v>
      </c>
      <c r="J982" s="374" t="str">
        <f>$B982*'PERCENTAGE SHARING'!J943</f>
        <v>#DIV/0!</v>
      </c>
      <c r="K982" s="374" t="str">
        <f>$B982*'PERCENTAGE SHARING'!K943</f>
        <v>#DIV/0!</v>
      </c>
      <c r="L982" s="374" t="str">
        <f>$B982*'PERCENTAGE SHARING'!L943</f>
        <v>#DIV/0!</v>
      </c>
      <c r="M982" s="374" t="str">
        <f>$B982*'PERCENTAGE SHARING'!M943</f>
        <v>#DIV/0!</v>
      </c>
      <c r="N982" s="374" t="str">
        <f>$B982*'PERCENTAGE SHARING'!N943</f>
        <v>#DIV/0!</v>
      </c>
      <c r="O982" s="375" t="str">
        <f>$B982*'PERCENTAGE SHARING'!O943</f>
        <v>#DIV/0!</v>
      </c>
      <c r="P982" s="375" t="str">
        <f>$B982*'PERCENTAGE SHARING'!P943</f>
        <v>#DIV/0!</v>
      </c>
      <c r="Q982" s="375" t="str">
        <f>$B982*'PERCENTAGE SHARING'!Q943</f>
        <v>#DIV/0!</v>
      </c>
      <c r="R982" s="375" t="str">
        <f>$B982*'PERCENTAGE SHARING'!R943</f>
        <v>#DIV/0!</v>
      </c>
      <c r="S982" s="134"/>
      <c r="T982" s="134"/>
      <c r="U982" s="134"/>
      <c r="V982" s="134"/>
      <c r="W982" s="134"/>
      <c r="X982" s="134"/>
      <c r="Y982" s="134"/>
    </row>
    <row r="983" ht="22.5" customHeight="1">
      <c r="A983" s="186" t="str">
        <f>'PROP DAILY PNL'!A1150</f>
        <v/>
      </c>
      <c r="B983" s="381"/>
      <c r="C983" s="374" t="str">
        <f>$B983*'PERCENTAGE SHARING'!C944</f>
        <v>#DIV/0!</v>
      </c>
      <c r="D983" s="374" t="str">
        <f>$B983*'PERCENTAGE SHARING'!D944</f>
        <v>#DIV/0!</v>
      </c>
      <c r="E983" s="374" t="str">
        <f>$B983*'PERCENTAGE SHARING'!E944</f>
        <v>#DIV/0!</v>
      </c>
      <c r="F983" s="374" t="str">
        <f>$B983*'PERCENTAGE SHARING'!F944</f>
        <v>#DIV/0!</v>
      </c>
      <c r="G983" s="374" t="str">
        <f>$B983*'PERCENTAGE SHARING'!G944</f>
        <v>#DIV/0!</v>
      </c>
      <c r="H983" s="374" t="str">
        <f>$B983*'PERCENTAGE SHARING'!H944</f>
        <v>#DIV/0!</v>
      </c>
      <c r="I983" s="374" t="str">
        <f>$B983*'PERCENTAGE SHARING'!I944</f>
        <v>#DIV/0!</v>
      </c>
      <c r="J983" s="374" t="str">
        <f>$B983*'PERCENTAGE SHARING'!J944</f>
        <v>#DIV/0!</v>
      </c>
      <c r="K983" s="374" t="str">
        <f>$B983*'PERCENTAGE SHARING'!K944</f>
        <v>#DIV/0!</v>
      </c>
      <c r="L983" s="374" t="str">
        <f>$B983*'PERCENTAGE SHARING'!L944</f>
        <v>#DIV/0!</v>
      </c>
      <c r="M983" s="374" t="str">
        <f>$B983*'PERCENTAGE SHARING'!M944</f>
        <v>#DIV/0!</v>
      </c>
      <c r="N983" s="374" t="str">
        <f>$B983*'PERCENTAGE SHARING'!N944</f>
        <v>#DIV/0!</v>
      </c>
      <c r="O983" s="375" t="str">
        <f>$B983*'PERCENTAGE SHARING'!O944</f>
        <v>#DIV/0!</v>
      </c>
      <c r="P983" s="375" t="str">
        <f>$B983*'PERCENTAGE SHARING'!P944</f>
        <v>#DIV/0!</v>
      </c>
      <c r="Q983" s="375" t="str">
        <f>$B983*'PERCENTAGE SHARING'!Q944</f>
        <v>#DIV/0!</v>
      </c>
      <c r="R983" s="375" t="str">
        <f>$B983*'PERCENTAGE SHARING'!R944</f>
        <v>#DIV/0!</v>
      </c>
      <c r="S983" s="134"/>
      <c r="T983" s="134"/>
      <c r="U983" s="134"/>
      <c r="V983" s="134"/>
      <c r="W983" s="134"/>
      <c r="X983" s="134"/>
      <c r="Y983" s="134"/>
    </row>
    <row r="984" ht="22.5" customHeight="1">
      <c r="A984" s="186" t="str">
        <f>'PROP DAILY PNL'!A1151</f>
        <v/>
      </c>
      <c r="B984" s="381"/>
      <c r="C984" s="374" t="str">
        <f>$B984*'PERCENTAGE SHARING'!C945</f>
        <v>#DIV/0!</v>
      </c>
      <c r="D984" s="374" t="str">
        <f>$B984*'PERCENTAGE SHARING'!D945</f>
        <v>#DIV/0!</v>
      </c>
      <c r="E984" s="374" t="str">
        <f>$B984*'PERCENTAGE SHARING'!E945</f>
        <v>#DIV/0!</v>
      </c>
      <c r="F984" s="374" t="str">
        <f>$B984*'PERCENTAGE SHARING'!F945</f>
        <v>#DIV/0!</v>
      </c>
      <c r="G984" s="374" t="str">
        <f>$B984*'PERCENTAGE SHARING'!G945</f>
        <v>#DIV/0!</v>
      </c>
      <c r="H984" s="374" t="str">
        <f>$B984*'PERCENTAGE SHARING'!H945</f>
        <v>#DIV/0!</v>
      </c>
      <c r="I984" s="374" t="str">
        <f>$B984*'PERCENTAGE SHARING'!I945</f>
        <v>#DIV/0!</v>
      </c>
      <c r="J984" s="374" t="str">
        <f>$B984*'PERCENTAGE SHARING'!J945</f>
        <v>#DIV/0!</v>
      </c>
      <c r="K984" s="374" t="str">
        <f>$B984*'PERCENTAGE SHARING'!K945</f>
        <v>#DIV/0!</v>
      </c>
      <c r="L984" s="374" t="str">
        <f>$B984*'PERCENTAGE SHARING'!L945</f>
        <v>#DIV/0!</v>
      </c>
      <c r="M984" s="374" t="str">
        <f>$B984*'PERCENTAGE SHARING'!M945</f>
        <v>#DIV/0!</v>
      </c>
      <c r="N984" s="374" t="str">
        <f>$B984*'PERCENTAGE SHARING'!N945</f>
        <v>#DIV/0!</v>
      </c>
      <c r="O984" s="375" t="str">
        <f>$B984*'PERCENTAGE SHARING'!O945</f>
        <v>#DIV/0!</v>
      </c>
      <c r="P984" s="375" t="str">
        <f>$B984*'PERCENTAGE SHARING'!P945</f>
        <v>#DIV/0!</v>
      </c>
      <c r="Q984" s="375" t="str">
        <f>$B984*'PERCENTAGE SHARING'!Q945</f>
        <v>#DIV/0!</v>
      </c>
      <c r="R984" s="375" t="str">
        <f>$B984*'PERCENTAGE SHARING'!R945</f>
        <v>#DIV/0!</v>
      </c>
      <c r="S984" s="134"/>
      <c r="T984" s="134"/>
      <c r="U984" s="134"/>
      <c r="V984" s="134"/>
      <c r="W984" s="134"/>
      <c r="X984" s="134"/>
      <c r="Y984" s="134"/>
    </row>
    <row r="985" ht="22.5" customHeight="1">
      <c r="A985" s="186" t="str">
        <f>'PROP DAILY PNL'!A1152</f>
        <v/>
      </c>
      <c r="B985" s="381"/>
      <c r="C985" s="374" t="str">
        <f>$B985*'PERCENTAGE SHARING'!C946</f>
        <v>#DIV/0!</v>
      </c>
      <c r="D985" s="374" t="str">
        <f>$B985*'PERCENTAGE SHARING'!D946</f>
        <v>#DIV/0!</v>
      </c>
      <c r="E985" s="374" t="str">
        <f>$B985*'PERCENTAGE SHARING'!E946</f>
        <v>#DIV/0!</v>
      </c>
      <c r="F985" s="374" t="str">
        <f>$B985*'PERCENTAGE SHARING'!F946</f>
        <v>#DIV/0!</v>
      </c>
      <c r="G985" s="374" t="str">
        <f>$B985*'PERCENTAGE SHARING'!G946</f>
        <v>#DIV/0!</v>
      </c>
      <c r="H985" s="374" t="str">
        <f>$B985*'PERCENTAGE SHARING'!H946</f>
        <v>#DIV/0!</v>
      </c>
      <c r="I985" s="374" t="str">
        <f>$B985*'PERCENTAGE SHARING'!I946</f>
        <v>#DIV/0!</v>
      </c>
      <c r="J985" s="374" t="str">
        <f>$B985*'PERCENTAGE SHARING'!J946</f>
        <v>#DIV/0!</v>
      </c>
      <c r="K985" s="374" t="str">
        <f>$B985*'PERCENTAGE SHARING'!K946</f>
        <v>#DIV/0!</v>
      </c>
      <c r="L985" s="374" t="str">
        <f>$B985*'PERCENTAGE SHARING'!L946</f>
        <v>#DIV/0!</v>
      </c>
      <c r="M985" s="374" t="str">
        <f>$B985*'PERCENTAGE SHARING'!M946</f>
        <v>#DIV/0!</v>
      </c>
      <c r="N985" s="374" t="str">
        <f>$B985*'PERCENTAGE SHARING'!N946</f>
        <v>#DIV/0!</v>
      </c>
      <c r="O985" s="375" t="str">
        <f>$B985*'PERCENTAGE SHARING'!O946</f>
        <v>#DIV/0!</v>
      </c>
      <c r="P985" s="375" t="str">
        <f>$B985*'PERCENTAGE SHARING'!P946</f>
        <v>#DIV/0!</v>
      </c>
      <c r="Q985" s="375" t="str">
        <f>$B985*'PERCENTAGE SHARING'!Q946</f>
        <v>#DIV/0!</v>
      </c>
      <c r="R985" s="375" t="str">
        <f>$B985*'PERCENTAGE SHARING'!R946</f>
        <v>#DIV/0!</v>
      </c>
      <c r="S985" s="134"/>
      <c r="T985" s="134"/>
      <c r="U985" s="134"/>
      <c r="V985" s="134"/>
      <c r="W985" s="134"/>
      <c r="X985" s="134"/>
      <c r="Y985" s="134"/>
    </row>
    <row r="986" ht="22.5" customHeight="1">
      <c r="A986" s="186" t="str">
        <f>'PROP DAILY PNL'!A1153</f>
        <v/>
      </c>
      <c r="B986" s="381"/>
      <c r="C986" s="374" t="str">
        <f>$B986*'PERCENTAGE SHARING'!C947</f>
        <v>#DIV/0!</v>
      </c>
      <c r="D986" s="374" t="str">
        <f>$B986*'PERCENTAGE SHARING'!D947</f>
        <v>#DIV/0!</v>
      </c>
      <c r="E986" s="374" t="str">
        <f>$B986*'PERCENTAGE SHARING'!E947</f>
        <v>#DIV/0!</v>
      </c>
      <c r="F986" s="374" t="str">
        <f>$B986*'PERCENTAGE SHARING'!F947</f>
        <v>#DIV/0!</v>
      </c>
      <c r="G986" s="374" t="str">
        <f>$B986*'PERCENTAGE SHARING'!G947</f>
        <v>#DIV/0!</v>
      </c>
      <c r="H986" s="374" t="str">
        <f>$B986*'PERCENTAGE SHARING'!H947</f>
        <v>#DIV/0!</v>
      </c>
      <c r="I986" s="374" t="str">
        <f>$B986*'PERCENTAGE SHARING'!I947</f>
        <v>#DIV/0!</v>
      </c>
      <c r="J986" s="374" t="str">
        <f>$B986*'PERCENTAGE SHARING'!J947</f>
        <v>#DIV/0!</v>
      </c>
      <c r="K986" s="374" t="str">
        <f>$B986*'PERCENTAGE SHARING'!K947</f>
        <v>#DIV/0!</v>
      </c>
      <c r="L986" s="374" t="str">
        <f>$B986*'PERCENTAGE SHARING'!L947</f>
        <v>#DIV/0!</v>
      </c>
      <c r="M986" s="374" t="str">
        <f>$B986*'PERCENTAGE SHARING'!M947</f>
        <v>#DIV/0!</v>
      </c>
      <c r="N986" s="374" t="str">
        <f>$B986*'PERCENTAGE SHARING'!N947</f>
        <v>#DIV/0!</v>
      </c>
      <c r="O986" s="375" t="str">
        <f>$B986*'PERCENTAGE SHARING'!O947</f>
        <v>#DIV/0!</v>
      </c>
      <c r="P986" s="375" t="str">
        <f>$B986*'PERCENTAGE SHARING'!P947</f>
        <v>#DIV/0!</v>
      </c>
      <c r="Q986" s="375" t="str">
        <f>$B986*'PERCENTAGE SHARING'!Q947</f>
        <v>#DIV/0!</v>
      </c>
      <c r="R986" s="375" t="str">
        <f>$B986*'PERCENTAGE SHARING'!R947</f>
        <v>#DIV/0!</v>
      </c>
      <c r="S986" s="134"/>
      <c r="T986" s="134"/>
      <c r="U986" s="134"/>
      <c r="V986" s="134"/>
      <c r="W986" s="134"/>
      <c r="X986" s="134"/>
      <c r="Y986" s="134"/>
    </row>
    <row r="987" ht="22.5" customHeight="1">
      <c r="A987" s="186" t="str">
        <f>'PROP DAILY PNL'!A1154</f>
        <v/>
      </c>
      <c r="B987" s="381"/>
      <c r="C987" s="374" t="str">
        <f>$B987*'PERCENTAGE SHARING'!C948</f>
        <v>#DIV/0!</v>
      </c>
      <c r="D987" s="374" t="str">
        <f>$B987*'PERCENTAGE SHARING'!D948</f>
        <v>#DIV/0!</v>
      </c>
      <c r="E987" s="374" t="str">
        <f>$B987*'PERCENTAGE SHARING'!E948</f>
        <v>#DIV/0!</v>
      </c>
      <c r="F987" s="374" t="str">
        <f>$B987*'PERCENTAGE SHARING'!F948</f>
        <v>#DIV/0!</v>
      </c>
      <c r="G987" s="374" t="str">
        <f>$B987*'PERCENTAGE SHARING'!G948</f>
        <v>#DIV/0!</v>
      </c>
      <c r="H987" s="374" t="str">
        <f>$B987*'PERCENTAGE SHARING'!H948</f>
        <v>#DIV/0!</v>
      </c>
      <c r="I987" s="374" t="str">
        <f>$B987*'PERCENTAGE SHARING'!I948</f>
        <v>#DIV/0!</v>
      </c>
      <c r="J987" s="374" t="str">
        <f>$B987*'PERCENTAGE SHARING'!J948</f>
        <v>#DIV/0!</v>
      </c>
      <c r="K987" s="374" t="str">
        <f>$B987*'PERCENTAGE SHARING'!K948</f>
        <v>#DIV/0!</v>
      </c>
      <c r="L987" s="374" t="str">
        <f>$B987*'PERCENTAGE SHARING'!L948</f>
        <v>#DIV/0!</v>
      </c>
      <c r="M987" s="374" t="str">
        <f>$B987*'PERCENTAGE SHARING'!M948</f>
        <v>#DIV/0!</v>
      </c>
      <c r="N987" s="374" t="str">
        <f>$B987*'PERCENTAGE SHARING'!N948</f>
        <v>#DIV/0!</v>
      </c>
      <c r="O987" s="375" t="str">
        <f>$B987*'PERCENTAGE SHARING'!O948</f>
        <v>#DIV/0!</v>
      </c>
      <c r="P987" s="375" t="str">
        <f>$B987*'PERCENTAGE SHARING'!P948</f>
        <v>#DIV/0!</v>
      </c>
      <c r="Q987" s="375" t="str">
        <f>$B987*'PERCENTAGE SHARING'!Q948</f>
        <v>#DIV/0!</v>
      </c>
      <c r="R987" s="375" t="str">
        <f>$B987*'PERCENTAGE SHARING'!R948</f>
        <v>#DIV/0!</v>
      </c>
      <c r="S987" s="134"/>
      <c r="T987" s="134"/>
      <c r="U987" s="134"/>
      <c r="V987" s="134"/>
      <c r="W987" s="134"/>
      <c r="X987" s="134"/>
      <c r="Y987" s="134"/>
    </row>
    <row r="988" ht="22.5" customHeight="1">
      <c r="A988" s="382" t="str">
        <f>'PROP DAILY PNL'!A1155</f>
        <v/>
      </c>
      <c r="B988" s="381"/>
      <c r="C988" s="374" t="str">
        <f>$B988*'PERCENTAGE SHARING'!C949</f>
        <v>#DIV/0!</v>
      </c>
      <c r="D988" s="374" t="str">
        <f>$B988*'PERCENTAGE SHARING'!D949</f>
        <v>#DIV/0!</v>
      </c>
      <c r="E988" s="374" t="str">
        <f>$B988*'PERCENTAGE SHARING'!E949</f>
        <v>#DIV/0!</v>
      </c>
      <c r="F988" s="374" t="str">
        <f>$B988*'PERCENTAGE SHARING'!F949</f>
        <v>#DIV/0!</v>
      </c>
      <c r="G988" s="374" t="str">
        <f>$B988*'PERCENTAGE SHARING'!G949</f>
        <v>#DIV/0!</v>
      </c>
      <c r="H988" s="374" t="str">
        <f>$B988*'PERCENTAGE SHARING'!H949</f>
        <v>#DIV/0!</v>
      </c>
      <c r="I988" s="374" t="str">
        <f>$B988*'PERCENTAGE SHARING'!I949</f>
        <v>#DIV/0!</v>
      </c>
      <c r="J988" s="374" t="str">
        <f>$B988*'PERCENTAGE SHARING'!J949</f>
        <v>#DIV/0!</v>
      </c>
      <c r="K988" s="374" t="str">
        <f>$B988*'PERCENTAGE SHARING'!K949</f>
        <v>#DIV/0!</v>
      </c>
      <c r="L988" s="374" t="str">
        <f>$B988*'PERCENTAGE SHARING'!L949</f>
        <v>#DIV/0!</v>
      </c>
      <c r="M988" s="374" t="str">
        <f>$B988*'PERCENTAGE SHARING'!M949</f>
        <v>#DIV/0!</v>
      </c>
      <c r="N988" s="374" t="str">
        <f>$B988*'PERCENTAGE SHARING'!N949</f>
        <v>#DIV/0!</v>
      </c>
      <c r="O988" s="375" t="str">
        <f>$B988*'PERCENTAGE SHARING'!O949</f>
        <v>#DIV/0!</v>
      </c>
      <c r="P988" s="375" t="str">
        <f>$B988*'PERCENTAGE SHARING'!P949</f>
        <v>#DIV/0!</v>
      </c>
      <c r="Q988" s="375" t="str">
        <f>$B988*'PERCENTAGE SHARING'!Q949</f>
        <v>#DIV/0!</v>
      </c>
      <c r="R988" s="375" t="str">
        <f>$B988*'PERCENTAGE SHARING'!R949</f>
        <v>#DIV/0!</v>
      </c>
    </row>
    <row r="989" ht="22.5" customHeight="1">
      <c r="A989" s="382" t="str">
        <f>'PROP DAILY PNL'!A1156</f>
        <v/>
      </c>
      <c r="B989" s="381"/>
      <c r="C989" s="374" t="str">
        <f>$B989*'PERCENTAGE SHARING'!C950</f>
        <v>#DIV/0!</v>
      </c>
      <c r="D989" s="374" t="str">
        <f>$B989*'PERCENTAGE SHARING'!D950</f>
        <v>#DIV/0!</v>
      </c>
      <c r="E989" s="374" t="str">
        <f>$B989*'PERCENTAGE SHARING'!E950</f>
        <v>#DIV/0!</v>
      </c>
      <c r="F989" s="374" t="str">
        <f>$B989*'PERCENTAGE SHARING'!F950</f>
        <v>#DIV/0!</v>
      </c>
      <c r="G989" s="374" t="str">
        <f>$B989*'PERCENTAGE SHARING'!G950</f>
        <v>#DIV/0!</v>
      </c>
      <c r="H989" s="374" t="str">
        <f>$B989*'PERCENTAGE SHARING'!H950</f>
        <v>#DIV/0!</v>
      </c>
      <c r="I989" s="374" t="str">
        <f>$B989*'PERCENTAGE SHARING'!I950</f>
        <v>#DIV/0!</v>
      </c>
      <c r="J989" s="374" t="str">
        <f>$B989*'PERCENTAGE SHARING'!J950</f>
        <v>#DIV/0!</v>
      </c>
      <c r="K989" s="374" t="str">
        <f>$B989*'PERCENTAGE SHARING'!K950</f>
        <v>#DIV/0!</v>
      </c>
      <c r="L989" s="374" t="str">
        <f>$B989*'PERCENTAGE SHARING'!L950</f>
        <v>#DIV/0!</v>
      </c>
      <c r="M989" s="374" t="str">
        <f>$B989*'PERCENTAGE SHARING'!M950</f>
        <v>#DIV/0!</v>
      </c>
      <c r="N989" s="374" t="str">
        <f>$B989*'PERCENTAGE SHARING'!N950</f>
        <v>#DIV/0!</v>
      </c>
      <c r="O989" s="375" t="str">
        <f>$B989*'PERCENTAGE SHARING'!O950</f>
        <v>#DIV/0!</v>
      </c>
      <c r="P989" s="375" t="str">
        <f>$B989*'PERCENTAGE SHARING'!P950</f>
        <v>#DIV/0!</v>
      </c>
      <c r="Q989" s="375" t="str">
        <f>$B989*'PERCENTAGE SHARING'!Q950</f>
        <v>#DIV/0!</v>
      </c>
      <c r="R989" s="375" t="str">
        <f>$B989*'PERCENTAGE SHARING'!R950</f>
        <v>#DIV/0!</v>
      </c>
    </row>
  </sheetData>
  <dataValidations>
    <dataValidation type="custom" allowBlank="1" showDropDown="1" sqref="A2:A989">
      <formula1>OR(NOT(ISERROR(DATEVALUE(A2))), AND(ISNUMBER(A2), LEFT(CELL("format", A2))="D"))</formula1>
    </dataValidation>
    <dataValidation type="custom" allowBlank="1" showDropDown="1" sqref="B2:H989">
      <formula1>AND(ISNUMBER(B2),(NOT(OR(NOT(ISERROR(DATEVALUE(B2))), AND(ISNUMBER(B2), LEFT(CELL("format", B2))="D")))))</formula1>
    </dataValidation>
  </dataValidations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15.67"/>
    <col customWidth="1" min="3" max="3" width="13.56"/>
    <col customWidth="1" min="4" max="4" width="12.89"/>
    <col customWidth="1" hidden="1" min="5" max="5" width="12.0"/>
    <col customWidth="1" hidden="1" min="6" max="6" width="11.67"/>
    <col hidden="1" min="7" max="10" width="11.22"/>
    <col customWidth="1" hidden="1" min="11" max="13" width="11.11"/>
    <col hidden="1" min="17" max="17" width="11.22"/>
  </cols>
  <sheetData>
    <row r="1" ht="22.5" customHeight="1">
      <c r="A1" s="153" t="s">
        <v>0</v>
      </c>
      <c r="B1" s="153" t="s">
        <v>74</v>
      </c>
      <c r="C1" s="153" t="s">
        <v>75</v>
      </c>
      <c r="D1" s="153" t="s">
        <v>76</v>
      </c>
      <c r="E1" s="153" t="s">
        <v>77</v>
      </c>
      <c r="F1" s="153" t="s">
        <v>78</v>
      </c>
      <c r="G1" s="153" t="s">
        <v>79</v>
      </c>
      <c r="H1" s="156" t="s">
        <v>80</v>
      </c>
      <c r="I1" s="156" t="s">
        <v>81</v>
      </c>
      <c r="J1" s="156" t="s">
        <v>82</v>
      </c>
      <c r="K1" s="157" t="s">
        <v>83</v>
      </c>
      <c r="L1" s="157" t="s">
        <v>84</v>
      </c>
      <c r="M1" s="157" t="s">
        <v>85</v>
      </c>
      <c r="N1" s="157" t="s">
        <v>86</v>
      </c>
      <c r="O1" s="157" t="s">
        <v>87</v>
      </c>
      <c r="P1" s="157" t="s">
        <v>88</v>
      </c>
      <c r="Q1" s="157" t="s">
        <v>89</v>
      </c>
      <c r="R1" s="134"/>
      <c r="S1" s="134"/>
      <c r="T1" s="134"/>
      <c r="U1" s="134"/>
      <c r="V1" s="134"/>
      <c r="W1" s="134"/>
      <c r="X1" s="134"/>
      <c r="Y1" s="134"/>
    </row>
    <row r="2" ht="22.5" customHeight="1">
      <c r="A2" s="160">
        <v>45689.0</v>
      </c>
      <c r="B2" s="305">
        <f>'Clients Prop charges bifurcatio'!$C4+'Clients wise charges sheet'!$C2</f>
        <v>5891.354481</v>
      </c>
      <c r="C2" s="305">
        <f>'Clients Prop charges bifurcatio'!$D4+'Clients wise charges sheet'!$D2</f>
        <v>1350.712916</v>
      </c>
      <c r="D2" s="305">
        <f>'Clients Prop charges bifurcatio'!$E4+'Clients wise charges sheet'!$E2</f>
        <v>1673.276542</v>
      </c>
      <c r="E2" s="305">
        <f>'Clients Prop charges bifurcatio'!$F4+'Clients wise charges sheet'!$F2</f>
        <v>2544.410279</v>
      </c>
      <c r="F2" s="305">
        <f>'Clients Prop charges bifurcatio'!$G4+'Clients wise charges sheet'!$G2</f>
        <v>763.3232408</v>
      </c>
      <c r="G2" s="305">
        <f>'Clients Prop charges bifurcatio'!$H4+'Clients wise charges sheet'!$H2</f>
        <v>0</v>
      </c>
      <c r="H2" s="166"/>
      <c r="I2" s="166"/>
      <c r="J2" s="166"/>
      <c r="K2" s="166"/>
      <c r="L2" s="166"/>
      <c r="M2" s="166"/>
      <c r="N2" s="167"/>
      <c r="O2" s="166"/>
      <c r="P2" s="166"/>
      <c r="Q2" s="166"/>
      <c r="R2" s="134"/>
      <c r="S2" s="134"/>
      <c r="T2" s="134"/>
      <c r="U2" s="134"/>
      <c r="V2" s="134"/>
      <c r="W2" s="134"/>
      <c r="X2" s="134"/>
      <c r="Y2" s="134"/>
    </row>
    <row r="3" ht="22.5" customHeight="1">
      <c r="A3" s="160">
        <v>45691.0</v>
      </c>
      <c r="B3" s="305">
        <f>'Clients Prop charges bifurcatio'!$C5+'Clients wise charges sheet'!$C3</f>
        <v>5761.254903</v>
      </c>
      <c r="C3" s="305">
        <f>'Clients Prop charges bifurcatio'!$D5+'Clients wise charges sheet'!$D3</f>
        <v>1278.949059</v>
      </c>
      <c r="D3" s="305">
        <f>'Clients Prop charges bifurcatio'!$E5+'Clients wise charges sheet'!$E3</f>
        <v>1584.374764</v>
      </c>
      <c r="E3" s="305">
        <f>'Clients Prop charges bifurcatio'!$F5+'Clients wise charges sheet'!$F3</f>
        <v>2427.301113</v>
      </c>
      <c r="F3" s="305">
        <f>'Clients Prop charges bifurcatio'!$G5+'Clients wise charges sheet'!$G3</f>
        <v>728.1904768</v>
      </c>
      <c r="G3" s="305">
        <f>'Clients Prop charges bifurcatio'!$H5+'Clients wise charges sheet'!$H3</f>
        <v>0</v>
      </c>
      <c r="H3" s="166"/>
      <c r="I3" s="166"/>
      <c r="J3" s="166"/>
      <c r="K3" s="166"/>
      <c r="L3" s="166"/>
      <c r="M3" s="166"/>
      <c r="N3" s="167"/>
      <c r="O3" s="166"/>
      <c r="P3" s="166"/>
      <c r="Q3" s="166"/>
      <c r="R3" s="134"/>
      <c r="S3" s="134"/>
      <c r="T3" s="134"/>
      <c r="U3" s="134"/>
      <c r="V3" s="134"/>
      <c r="W3" s="134"/>
      <c r="X3" s="134"/>
      <c r="Y3" s="134"/>
    </row>
    <row r="4" ht="22.5" customHeight="1">
      <c r="A4" s="160">
        <v>45692.0</v>
      </c>
      <c r="B4" s="305">
        <f>'Clients Prop charges bifurcatio'!$C6+'Clients wise charges sheet'!$C4</f>
        <v>5096.970379</v>
      </c>
      <c r="C4" s="305">
        <f>'Clients Prop charges bifurcatio'!$D6+'Clients wise charges sheet'!$D4</f>
        <v>1132.808398</v>
      </c>
      <c r="D4" s="305">
        <f>'Clients Prop charges bifurcatio'!$E6+'Clients wise charges sheet'!$E4</f>
        <v>1403.334266</v>
      </c>
      <c r="E4" s="305">
        <f>'Clients Prop charges bifurcatio'!$F6+'Clients wise charges sheet'!$F4</f>
        <v>2188.818798</v>
      </c>
      <c r="F4" s="305">
        <f>'Clients Prop charges bifurcatio'!$G6+'Clients wise charges sheet'!$G4</f>
        <v>656.6457533</v>
      </c>
      <c r="G4" s="305">
        <f>'Clients Prop charges bifurcatio'!$H6+'Clients wise charges sheet'!$H4</f>
        <v>2227.418832</v>
      </c>
      <c r="H4" s="166"/>
      <c r="I4" s="166"/>
      <c r="J4" s="166"/>
      <c r="K4" s="166"/>
      <c r="L4" s="166"/>
      <c r="M4" s="166"/>
      <c r="N4" s="167"/>
      <c r="O4" s="166"/>
      <c r="P4" s="166"/>
      <c r="Q4" s="166"/>
      <c r="R4" s="134"/>
      <c r="S4" s="134"/>
      <c r="T4" s="134"/>
      <c r="U4" s="134"/>
      <c r="V4" s="134"/>
      <c r="W4" s="134"/>
      <c r="X4" s="134"/>
      <c r="Y4" s="134"/>
    </row>
    <row r="5" ht="22.5" customHeight="1">
      <c r="A5" s="160">
        <v>45693.0</v>
      </c>
      <c r="B5" s="305">
        <f>'Clients Prop charges bifurcatio'!$C7+'Clients wise charges sheet'!$C5</f>
        <v>5096.970379</v>
      </c>
      <c r="C5" s="305">
        <f>'Clients Prop charges bifurcatio'!$D7+'Clients wise charges sheet'!$D5</f>
        <v>1132.808398</v>
      </c>
      <c r="D5" s="305">
        <f>'Clients Prop charges bifurcatio'!$E7+'Clients wise charges sheet'!$E5</f>
        <v>1403.334266</v>
      </c>
      <c r="E5" s="305">
        <f>'Clients Prop charges bifurcatio'!$F7+'Clients wise charges sheet'!$F5</f>
        <v>2188.818798</v>
      </c>
      <c r="F5" s="305">
        <f>'Clients Prop charges bifurcatio'!$G7+'Clients wise charges sheet'!$G5</f>
        <v>656.6457533</v>
      </c>
      <c r="G5" s="305">
        <f>'Clients Prop charges bifurcatio'!$H7+'Clients wise charges sheet'!$H5</f>
        <v>2227.418832</v>
      </c>
      <c r="H5" s="166"/>
      <c r="I5" s="166"/>
      <c r="J5" s="166"/>
      <c r="K5" s="166"/>
      <c r="L5" s="166"/>
      <c r="M5" s="166"/>
      <c r="N5" s="167"/>
      <c r="O5" s="166"/>
      <c r="P5" s="166"/>
      <c r="Q5" s="166"/>
      <c r="R5" s="134"/>
      <c r="S5" s="134"/>
      <c r="T5" s="134"/>
      <c r="U5" s="134"/>
      <c r="V5" s="134"/>
      <c r="W5" s="134"/>
      <c r="X5" s="134"/>
      <c r="Y5" s="134"/>
    </row>
    <row r="6" ht="22.5" customHeight="1">
      <c r="A6" s="160">
        <v>45694.0</v>
      </c>
      <c r="B6" s="305">
        <f>'Clients Prop charges bifurcatio'!$C8+'Clients wise charges sheet'!$C6</f>
        <v>5096.970379</v>
      </c>
      <c r="C6" s="305">
        <f>'Clients Prop charges bifurcatio'!$D8+'Clients wise charges sheet'!$D6</f>
        <v>1132.808398</v>
      </c>
      <c r="D6" s="305">
        <f>'Clients Prop charges bifurcatio'!$E8+'Clients wise charges sheet'!$E6</f>
        <v>1403.334266</v>
      </c>
      <c r="E6" s="305">
        <f>'Clients Prop charges bifurcatio'!$F8+'Clients wise charges sheet'!$F6</f>
        <v>2188.818798</v>
      </c>
      <c r="F6" s="305">
        <f>'Clients Prop charges bifurcatio'!$G8+'Clients wise charges sheet'!$G6</f>
        <v>656.6457533</v>
      </c>
      <c r="G6" s="305">
        <f>'Clients Prop charges bifurcatio'!$H8+'Clients wise charges sheet'!$H6</f>
        <v>2227.418832</v>
      </c>
      <c r="H6" s="166"/>
      <c r="I6" s="166"/>
      <c r="J6" s="166"/>
      <c r="K6" s="166"/>
      <c r="L6" s="166"/>
      <c r="M6" s="166"/>
      <c r="N6" s="167"/>
      <c r="O6" s="166"/>
      <c r="P6" s="166"/>
      <c r="Q6" s="166"/>
      <c r="R6" s="134"/>
      <c r="S6" s="134"/>
      <c r="T6" s="134"/>
      <c r="U6" s="134"/>
      <c r="V6" s="134"/>
      <c r="W6" s="134"/>
      <c r="X6" s="134"/>
      <c r="Y6" s="134"/>
    </row>
    <row r="7" ht="22.5" customHeight="1">
      <c r="A7" s="160">
        <v>45695.0</v>
      </c>
      <c r="B7" s="305">
        <f>'Clients Prop charges bifurcatio'!$C9+'Clients wise charges sheet'!$C7</f>
        <v>5096.970379</v>
      </c>
      <c r="C7" s="305">
        <f>'Clients Prop charges bifurcatio'!$D9+'Clients wise charges sheet'!$D7</f>
        <v>1132.808398</v>
      </c>
      <c r="D7" s="305">
        <f>'Clients Prop charges bifurcatio'!$E9+'Clients wise charges sheet'!$E7</f>
        <v>1403.334266</v>
      </c>
      <c r="E7" s="305">
        <f>'Clients Prop charges bifurcatio'!$F9+'Clients wise charges sheet'!$F7</f>
        <v>2188.818798</v>
      </c>
      <c r="F7" s="305">
        <f>'Clients Prop charges bifurcatio'!$G9+'Clients wise charges sheet'!$G7</f>
        <v>656.6457533</v>
      </c>
      <c r="G7" s="305">
        <f>'Clients Prop charges bifurcatio'!$H9+'Clients wise charges sheet'!$H7</f>
        <v>2227.418832</v>
      </c>
      <c r="H7" s="166"/>
      <c r="I7" s="166"/>
      <c r="J7" s="166"/>
      <c r="K7" s="166"/>
      <c r="L7" s="166"/>
      <c r="M7" s="166"/>
      <c r="N7" s="167"/>
      <c r="O7" s="166"/>
      <c r="P7" s="166"/>
      <c r="Q7" s="166"/>
      <c r="R7" s="134"/>
      <c r="S7" s="134"/>
      <c r="T7" s="134"/>
      <c r="U7" s="134"/>
      <c r="V7" s="134"/>
      <c r="W7" s="134"/>
      <c r="X7" s="134"/>
      <c r="Y7" s="134"/>
    </row>
    <row r="8" ht="22.5" customHeight="1">
      <c r="A8" s="160">
        <v>45698.0</v>
      </c>
      <c r="B8" s="305">
        <f>'Clients Prop charges bifurcatio'!$C10+'Clients wise charges sheet'!$C8</f>
        <v>5096.970379</v>
      </c>
      <c r="C8" s="305">
        <f>'Clients Prop charges bifurcatio'!$D10+'Clients wise charges sheet'!$D8</f>
        <v>1132.808398</v>
      </c>
      <c r="D8" s="305">
        <f>'Clients Prop charges bifurcatio'!$E10+'Clients wise charges sheet'!$E8</f>
        <v>1403.334266</v>
      </c>
      <c r="E8" s="305">
        <f>'Clients Prop charges bifurcatio'!$F10+'Clients wise charges sheet'!$F8</f>
        <v>2188.818798</v>
      </c>
      <c r="F8" s="305">
        <f>'Clients Prop charges bifurcatio'!$G10+'Clients wise charges sheet'!$G8</f>
        <v>656.6457533</v>
      </c>
      <c r="G8" s="305">
        <f>'Clients Prop charges bifurcatio'!$H10+'Clients wise charges sheet'!$H8</f>
        <v>2227.418832</v>
      </c>
      <c r="H8" s="166"/>
      <c r="I8" s="166"/>
      <c r="J8" s="166"/>
      <c r="K8" s="166"/>
      <c r="L8" s="166"/>
      <c r="M8" s="166"/>
      <c r="N8" s="167"/>
      <c r="O8" s="166"/>
      <c r="P8" s="166"/>
      <c r="Q8" s="166"/>
      <c r="R8" s="134"/>
      <c r="S8" s="134"/>
      <c r="T8" s="134"/>
      <c r="U8" s="134"/>
      <c r="V8" s="134"/>
      <c r="W8" s="134"/>
      <c r="X8" s="134"/>
      <c r="Y8" s="134"/>
    </row>
    <row r="9" ht="22.5" customHeight="1">
      <c r="A9" s="160">
        <v>45699.0</v>
      </c>
      <c r="B9" s="305">
        <f>'Clients Prop charges bifurcatio'!$C11+'Clients wise charges sheet'!$C9</f>
        <v>5096.970379</v>
      </c>
      <c r="C9" s="305">
        <f>'Clients Prop charges bifurcatio'!$D11+'Clients wise charges sheet'!$D9</f>
        <v>1132.808398</v>
      </c>
      <c r="D9" s="305">
        <f>'Clients Prop charges bifurcatio'!$E11+'Clients wise charges sheet'!$E9</f>
        <v>1403.334266</v>
      </c>
      <c r="E9" s="305">
        <f>'Clients Prop charges bifurcatio'!$F11+'Clients wise charges sheet'!$F9</f>
        <v>2188.818798</v>
      </c>
      <c r="F9" s="305">
        <f>'Clients Prop charges bifurcatio'!$G11+'Clients wise charges sheet'!$G9</f>
        <v>656.6457533</v>
      </c>
      <c r="G9" s="305">
        <f>'Clients Prop charges bifurcatio'!$H11+'Clients wise charges sheet'!$H9</f>
        <v>2227.418832</v>
      </c>
      <c r="H9" s="166"/>
      <c r="I9" s="166"/>
      <c r="J9" s="166"/>
      <c r="K9" s="166"/>
      <c r="L9" s="166"/>
      <c r="M9" s="166"/>
      <c r="N9" s="167"/>
      <c r="O9" s="166"/>
      <c r="P9" s="166"/>
      <c r="Q9" s="166"/>
      <c r="R9" s="134"/>
      <c r="S9" s="134"/>
      <c r="T9" s="134"/>
      <c r="U9" s="134"/>
      <c r="V9" s="134"/>
      <c r="W9" s="134"/>
      <c r="X9" s="134"/>
      <c r="Y9" s="134"/>
    </row>
    <row r="10" ht="22.5" customHeight="1">
      <c r="A10" s="160">
        <v>45700.0</v>
      </c>
      <c r="B10" s="305">
        <f>'Clients Prop charges bifurcatio'!$C12+'Clients wise charges sheet'!$C10</f>
        <v>5096.970379</v>
      </c>
      <c r="C10" s="305">
        <f>'Clients Prop charges bifurcatio'!$D12+'Clients wise charges sheet'!$D10</f>
        <v>1132.808398</v>
      </c>
      <c r="D10" s="305">
        <f>'Clients Prop charges bifurcatio'!$E12+'Clients wise charges sheet'!$E10</f>
        <v>1403.334266</v>
      </c>
      <c r="E10" s="305">
        <f>'Clients Prop charges bifurcatio'!$F12+'Clients wise charges sheet'!$F10</f>
        <v>2188.818798</v>
      </c>
      <c r="F10" s="305">
        <f>'Clients Prop charges bifurcatio'!$G12+'Clients wise charges sheet'!$G10</f>
        <v>656.6457533</v>
      </c>
      <c r="G10" s="305">
        <f>'Clients Prop charges bifurcatio'!$H12+'Clients wise charges sheet'!$H10</f>
        <v>2227.418832</v>
      </c>
      <c r="H10" s="166"/>
      <c r="I10" s="166"/>
      <c r="J10" s="166"/>
      <c r="K10" s="166"/>
      <c r="L10" s="166"/>
      <c r="M10" s="166"/>
      <c r="N10" s="167"/>
      <c r="O10" s="166"/>
      <c r="P10" s="166"/>
      <c r="Q10" s="166"/>
      <c r="R10" s="134"/>
      <c r="S10" s="134"/>
      <c r="T10" s="134"/>
      <c r="U10" s="134"/>
      <c r="V10" s="134"/>
      <c r="W10" s="134"/>
      <c r="X10" s="134"/>
      <c r="Y10" s="134"/>
    </row>
    <row r="11" ht="22.5" customHeight="1">
      <c r="A11" s="160">
        <v>45701.0</v>
      </c>
      <c r="B11" s="305">
        <f>'Clients Prop charges bifurcatio'!$C13+'Clients wise charges sheet'!$C11</f>
        <v>5096.970379</v>
      </c>
      <c r="C11" s="305">
        <f>'Clients Prop charges bifurcatio'!$D13+'Clients wise charges sheet'!$D11</f>
        <v>1132.808398</v>
      </c>
      <c r="D11" s="305">
        <f>'Clients Prop charges bifurcatio'!$E13+'Clients wise charges sheet'!$E11</f>
        <v>1403.334266</v>
      </c>
      <c r="E11" s="305">
        <f>'Clients Prop charges bifurcatio'!$F13+'Clients wise charges sheet'!$F11</f>
        <v>2188.818798</v>
      </c>
      <c r="F11" s="305">
        <f>'Clients Prop charges bifurcatio'!$G13+'Clients wise charges sheet'!$G11</f>
        <v>656.6457533</v>
      </c>
      <c r="G11" s="305">
        <f>'Clients Prop charges bifurcatio'!$H13+'Clients wise charges sheet'!$H11</f>
        <v>2227.418832</v>
      </c>
      <c r="H11" s="166"/>
      <c r="I11" s="166"/>
      <c r="J11" s="166"/>
      <c r="K11" s="166"/>
      <c r="L11" s="166"/>
      <c r="M11" s="166"/>
      <c r="N11" s="167"/>
      <c r="O11" s="166"/>
      <c r="P11" s="166"/>
      <c r="Q11" s="166"/>
      <c r="R11" s="134"/>
      <c r="S11" s="134"/>
      <c r="T11" s="134"/>
      <c r="U11" s="134"/>
      <c r="V11" s="134"/>
      <c r="W11" s="134"/>
      <c r="X11" s="134"/>
      <c r="Y11" s="134"/>
    </row>
    <row r="12" ht="22.5" customHeight="1">
      <c r="A12" s="160">
        <v>45702.0</v>
      </c>
      <c r="B12" s="305">
        <f>'Clients Prop charges bifurcatio'!$C14+'Clients wise charges sheet'!$C12</f>
        <v>5096.970379</v>
      </c>
      <c r="C12" s="305">
        <f>'Clients Prop charges bifurcatio'!$D14+'Clients wise charges sheet'!$D12</f>
        <v>1132.808398</v>
      </c>
      <c r="D12" s="305">
        <f>'Clients Prop charges bifurcatio'!$E14+'Clients wise charges sheet'!$E12</f>
        <v>1403.334266</v>
      </c>
      <c r="E12" s="305">
        <f>'Clients Prop charges bifurcatio'!$F14+'Clients wise charges sheet'!$F12</f>
        <v>2188.818798</v>
      </c>
      <c r="F12" s="305">
        <f>'Clients Prop charges bifurcatio'!$G14+'Clients wise charges sheet'!$G12</f>
        <v>656.6457533</v>
      </c>
      <c r="G12" s="305">
        <f>'Clients Prop charges bifurcatio'!$H14+'Clients wise charges sheet'!$H12</f>
        <v>2227.418832</v>
      </c>
      <c r="H12" s="166"/>
      <c r="I12" s="166"/>
      <c r="J12" s="166"/>
      <c r="K12" s="166"/>
      <c r="L12" s="166"/>
      <c r="M12" s="166"/>
      <c r="N12" s="167"/>
      <c r="O12" s="166"/>
      <c r="P12" s="166"/>
      <c r="Q12" s="166"/>
      <c r="R12" s="134"/>
      <c r="S12" s="134"/>
      <c r="T12" s="134"/>
      <c r="U12" s="134"/>
      <c r="V12" s="134"/>
      <c r="W12" s="134"/>
      <c r="X12" s="134"/>
      <c r="Y12" s="134"/>
    </row>
    <row r="13" ht="22.5" customHeight="1">
      <c r="A13" s="160">
        <v>45705.0</v>
      </c>
      <c r="B13" s="305">
        <f>'Clients Prop charges bifurcatio'!$C15+'Clients wise charges sheet'!$C13</f>
        <v>5096.970379</v>
      </c>
      <c r="C13" s="305">
        <f>'Clients Prop charges bifurcatio'!$D15+'Clients wise charges sheet'!$D13</f>
        <v>1132.808398</v>
      </c>
      <c r="D13" s="305">
        <f>'Clients Prop charges bifurcatio'!$E15+'Clients wise charges sheet'!$E13</f>
        <v>1403.334266</v>
      </c>
      <c r="E13" s="305">
        <f>'Clients Prop charges bifurcatio'!$F15+'Clients wise charges sheet'!$F13</f>
        <v>2188.818798</v>
      </c>
      <c r="F13" s="305">
        <f>'Clients Prop charges bifurcatio'!$G15+'Clients wise charges sheet'!$G13</f>
        <v>656.6457533</v>
      </c>
      <c r="G13" s="305">
        <f>'Clients Prop charges bifurcatio'!$H15+'Clients wise charges sheet'!$H13</f>
        <v>2227.418832</v>
      </c>
      <c r="H13" s="166"/>
      <c r="I13" s="166"/>
      <c r="J13" s="166"/>
      <c r="K13" s="166"/>
      <c r="L13" s="166"/>
      <c r="M13" s="166"/>
      <c r="N13" s="167"/>
      <c r="O13" s="166"/>
      <c r="P13" s="166"/>
      <c r="Q13" s="166"/>
      <c r="R13" s="134"/>
      <c r="S13" s="134"/>
      <c r="T13" s="134"/>
      <c r="U13" s="134"/>
      <c r="V13" s="134"/>
      <c r="W13" s="134"/>
      <c r="X13" s="134"/>
      <c r="Y13" s="134"/>
    </row>
    <row r="14" ht="22.5" customHeight="1">
      <c r="A14" s="160">
        <v>45706.0</v>
      </c>
      <c r="B14" s="305">
        <f>'Clients Prop charges bifurcatio'!$C16+'Clients wise charges sheet'!$C14</f>
        <v>5096.970379</v>
      </c>
      <c r="C14" s="305">
        <f>'Clients Prop charges bifurcatio'!$D16+'Clients wise charges sheet'!$D14</f>
        <v>1132.808398</v>
      </c>
      <c r="D14" s="305">
        <f>'Clients Prop charges bifurcatio'!$E16+'Clients wise charges sheet'!$E14</f>
        <v>1403.334266</v>
      </c>
      <c r="E14" s="305">
        <f>'Clients Prop charges bifurcatio'!$F16+'Clients wise charges sheet'!$F14</f>
        <v>2188.818798</v>
      </c>
      <c r="F14" s="305">
        <f>'Clients Prop charges bifurcatio'!$G16+'Clients wise charges sheet'!$G14</f>
        <v>656.6457533</v>
      </c>
      <c r="G14" s="305">
        <f>'Clients Prop charges bifurcatio'!$H16+'Clients wise charges sheet'!$H14</f>
        <v>2227.418832</v>
      </c>
      <c r="H14" s="166"/>
      <c r="I14" s="166"/>
      <c r="J14" s="166"/>
      <c r="K14" s="166"/>
      <c r="L14" s="166"/>
      <c r="M14" s="166"/>
      <c r="N14" s="167"/>
      <c r="O14" s="166"/>
      <c r="P14" s="166"/>
      <c r="Q14" s="166"/>
      <c r="R14" s="134"/>
      <c r="S14" s="134"/>
      <c r="T14" s="134"/>
      <c r="U14" s="134"/>
      <c r="V14" s="134"/>
      <c r="W14" s="134"/>
      <c r="X14" s="134"/>
      <c r="Y14" s="134"/>
    </row>
    <row r="15" ht="22.5" customHeight="1">
      <c r="A15" s="160">
        <v>45707.0</v>
      </c>
      <c r="B15" s="305">
        <f>'Clients Prop charges bifurcatio'!$C17+'Clients wise charges sheet'!$C15</f>
        <v>5096.970379</v>
      </c>
      <c r="C15" s="305">
        <f>'Clients Prop charges bifurcatio'!$D17+'Clients wise charges sheet'!$D15</f>
        <v>1132.808398</v>
      </c>
      <c r="D15" s="305">
        <f>'Clients Prop charges bifurcatio'!$E17+'Clients wise charges sheet'!$E15</f>
        <v>1403.334266</v>
      </c>
      <c r="E15" s="305">
        <f>'Clients Prop charges bifurcatio'!$F17+'Clients wise charges sheet'!$F15</f>
        <v>2188.818798</v>
      </c>
      <c r="F15" s="305">
        <f>'Clients Prop charges bifurcatio'!$G17+'Clients wise charges sheet'!$G15</f>
        <v>656.6457533</v>
      </c>
      <c r="G15" s="305">
        <f>'Clients Prop charges bifurcatio'!$H17+'Clients wise charges sheet'!$H15</f>
        <v>2227.418832</v>
      </c>
      <c r="H15" s="166"/>
      <c r="I15" s="166"/>
      <c r="J15" s="166"/>
      <c r="K15" s="166"/>
      <c r="L15" s="166"/>
      <c r="M15" s="166"/>
      <c r="N15" s="167"/>
      <c r="O15" s="166"/>
      <c r="P15" s="166"/>
      <c r="Q15" s="166"/>
      <c r="R15" s="134"/>
      <c r="S15" s="134"/>
      <c r="T15" s="134"/>
      <c r="U15" s="134"/>
      <c r="V15" s="134"/>
      <c r="W15" s="134"/>
      <c r="X15" s="134"/>
      <c r="Y15" s="134"/>
    </row>
    <row r="16" ht="22.5" customHeight="1">
      <c r="A16" s="160">
        <v>45708.0</v>
      </c>
      <c r="B16" s="305">
        <f>'Clients Prop charges bifurcatio'!$C18+'Clients wise charges sheet'!$C16</f>
        <v>5096.970379</v>
      </c>
      <c r="C16" s="305">
        <f>'Clients Prop charges bifurcatio'!$D18+'Clients wise charges sheet'!$D16</f>
        <v>1132.808398</v>
      </c>
      <c r="D16" s="305">
        <f>'Clients Prop charges bifurcatio'!$E18+'Clients wise charges sheet'!$E16</f>
        <v>1403.334266</v>
      </c>
      <c r="E16" s="305">
        <f>'Clients Prop charges bifurcatio'!$F18+'Clients wise charges sheet'!$F16</f>
        <v>2188.818798</v>
      </c>
      <c r="F16" s="305">
        <f>'Clients Prop charges bifurcatio'!$G18+'Clients wise charges sheet'!$G16</f>
        <v>656.6457533</v>
      </c>
      <c r="G16" s="305">
        <f>'Clients Prop charges bifurcatio'!$H18+'Clients wise charges sheet'!$H16</f>
        <v>2227.418832</v>
      </c>
      <c r="H16" s="166"/>
      <c r="I16" s="166"/>
      <c r="J16" s="166"/>
      <c r="K16" s="166"/>
      <c r="L16" s="166"/>
      <c r="M16" s="166"/>
      <c r="N16" s="167"/>
      <c r="O16" s="166"/>
      <c r="P16" s="166"/>
      <c r="Q16" s="166"/>
      <c r="R16" s="134"/>
      <c r="S16" s="134"/>
      <c r="T16" s="134"/>
      <c r="U16" s="134"/>
      <c r="V16" s="134"/>
      <c r="W16" s="134"/>
      <c r="X16" s="134"/>
      <c r="Y16" s="134"/>
    </row>
    <row r="17" ht="22.5" customHeight="1">
      <c r="A17" s="160">
        <v>45709.0</v>
      </c>
      <c r="B17" s="305">
        <f>'Clients Prop charges bifurcatio'!$C19+'Clients wise charges sheet'!$C17</f>
        <v>5096.970379</v>
      </c>
      <c r="C17" s="305">
        <f>'Clients Prop charges bifurcatio'!$D19+'Clients wise charges sheet'!$D17</f>
        <v>1132.808398</v>
      </c>
      <c r="D17" s="305">
        <f>'Clients Prop charges bifurcatio'!$E19+'Clients wise charges sheet'!$E17</f>
        <v>1403.334266</v>
      </c>
      <c r="E17" s="305">
        <f>'Clients Prop charges bifurcatio'!$F19+'Clients wise charges sheet'!$F17</f>
        <v>2188.818798</v>
      </c>
      <c r="F17" s="305">
        <f>'Clients Prop charges bifurcatio'!$G19+'Clients wise charges sheet'!$G17</f>
        <v>656.6457533</v>
      </c>
      <c r="G17" s="305">
        <f>'Clients Prop charges bifurcatio'!$H19+'Clients wise charges sheet'!$H17</f>
        <v>2227.418832</v>
      </c>
      <c r="H17" s="166"/>
      <c r="I17" s="166"/>
      <c r="J17" s="166"/>
      <c r="K17" s="166"/>
      <c r="L17" s="166"/>
      <c r="M17" s="166"/>
      <c r="N17" s="167"/>
      <c r="O17" s="166"/>
      <c r="P17" s="166"/>
      <c r="Q17" s="166"/>
      <c r="R17" s="134"/>
      <c r="S17" s="134"/>
      <c r="T17" s="134"/>
      <c r="U17" s="134"/>
      <c r="V17" s="134"/>
      <c r="W17" s="134"/>
      <c r="X17" s="134"/>
      <c r="Y17" s="134"/>
    </row>
    <row r="18" ht="22.5" customHeight="1">
      <c r="A18" s="160">
        <v>45712.0</v>
      </c>
      <c r="B18" s="305">
        <f>'Clients Prop charges bifurcatio'!$C20+'Clients wise charges sheet'!$C18</f>
        <v>5096.970379</v>
      </c>
      <c r="C18" s="305">
        <f>'Clients Prop charges bifurcatio'!$D20+'Clients wise charges sheet'!$D18</f>
        <v>1132.808398</v>
      </c>
      <c r="D18" s="305">
        <f>'Clients Prop charges bifurcatio'!$E20+'Clients wise charges sheet'!$E18</f>
        <v>1403.334266</v>
      </c>
      <c r="E18" s="305">
        <f>'Clients Prop charges bifurcatio'!$F20+'Clients wise charges sheet'!$F18</f>
        <v>2188.818798</v>
      </c>
      <c r="F18" s="305">
        <f>'Clients Prop charges bifurcatio'!$G20+'Clients wise charges sheet'!$G18</f>
        <v>656.6457533</v>
      </c>
      <c r="G18" s="305">
        <f>'Clients Prop charges bifurcatio'!$H20+'Clients wise charges sheet'!$H18</f>
        <v>2227.418832</v>
      </c>
      <c r="H18" s="166"/>
      <c r="I18" s="166"/>
      <c r="J18" s="166"/>
      <c r="K18" s="166"/>
      <c r="L18" s="166"/>
      <c r="M18" s="166"/>
      <c r="N18" s="167"/>
      <c r="O18" s="166"/>
      <c r="P18" s="166"/>
      <c r="Q18" s="166"/>
      <c r="R18" s="134"/>
      <c r="S18" s="134"/>
      <c r="T18" s="134"/>
      <c r="U18" s="134"/>
      <c r="V18" s="134"/>
      <c r="W18" s="134"/>
      <c r="X18" s="134"/>
      <c r="Y18" s="134"/>
    </row>
    <row r="19" ht="22.5" customHeight="1">
      <c r="A19" s="160">
        <v>45713.0</v>
      </c>
      <c r="B19" s="305">
        <f>'Clients Prop charges bifurcatio'!$C21+'Clients wise charges sheet'!$C19</f>
        <v>5096.970379</v>
      </c>
      <c r="C19" s="305">
        <f>'Clients Prop charges bifurcatio'!$D21+'Clients wise charges sheet'!$D19</f>
        <v>1132.808398</v>
      </c>
      <c r="D19" s="305">
        <f>'Clients Prop charges bifurcatio'!$E21+'Clients wise charges sheet'!$E19</f>
        <v>1403.334266</v>
      </c>
      <c r="E19" s="305">
        <f>'Clients Prop charges bifurcatio'!$F21+'Clients wise charges sheet'!$F19</f>
        <v>2188.818798</v>
      </c>
      <c r="F19" s="305">
        <f>'Clients Prop charges bifurcatio'!$G21+'Clients wise charges sheet'!$G19</f>
        <v>656.6457533</v>
      </c>
      <c r="G19" s="305">
        <f>'Clients Prop charges bifurcatio'!$H21+'Clients wise charges sheet'!$H19</f>
        <v>2227.418832</v>
      </c>
      <c r="H19" s="166"/>
      <c r="I19" s="166"/>
      <c r="J19" s="166"/>
      <c r="K19" s="166"/>
      <c r="L19" s="166"/>
      <c r="M19" s="166"/>
      <c r="N19" s="167"/>
      <c r="O19" s="166"/>
      <c r="P19" s="166"/>
      <c r="Q19" s="166"/>
      <c r="R19" s="134"/>
      <c r="S19" s="134"/>
      <c r="T19" s="134"/>
      <c r="U19" s="134"/>
      <c r="V19" s="134"/>
      <c r="W19" s="134"/>
      <c r="X19" s="134"/>
      <c r="Y19" s="134"/>
    </row>
    <row r="20" ht="22.5" customHeight="1">
      <c r="A20" s="160">
        <v>45715.0</v>
      </c>
      <c r="B20" s="305">
        <f>'Clients Prop charges bifurcatio'!$C22+'Clients wise charges sheet'!$C20</f>
        <v>5096.970379</v>
      </c>
      <c r="C20" s="305">
        <f>'Clients Prop charges bifurcatio'!$D22+'Clients wise charges sheet'!$D20</f>
        <v>1132.808398</v>
      </c>
      <c r="D20" s="305">
        <f>'Clients Prop charges bifurcatio'!$E22+'Clients wise charges sheet'!$E20</f>
        <v>1403.334266</v>
      </c>
      <c r="E20" s="305">
        <f>'Clients Prop charges bifurcatio'!$F22+'Clients wise charges sheet'!$F20</f>
        <v>2188.818798</v>
      </c>
      <c r="F20" s="305">
        <f>'Clients Prop charges bifurcatio'!$G22+'Clients wise charges sheet'!$G20</f>
        <v>656.6457533</v>
      </c>
      <c r="G20" s="305">
        <f>'Clients Prop charges bifurcatio'!$H22+'Clients wise charges sheet'!$H20</f>
        <v>2227.418832</v>
      </c>
      <c r="H20" s="166"/>
      <c r="I20" s="166"/>
      <c r="J20" s="166"/>
      <c r="K20" s="166"/>
      <c r="L20" s="166"/>
      <c r="M20" s="166"/>
      <c r="N20" s="167"/>
      <c r="O20" s="166"/>
      <c r="P20" s="166"/>
      <c r="Q20" s="166"/>
      <c r="R20" s="134"/>
      <c r="S20" s="134"/>
      <c r="T20" s="134"/>
      <c r="U20" s="134"/>
      <c r="V20" s="134"/>
      <c r="W20" s="134"/>
      <c r="X20" s="134"/>
      <c r="Y20" s="134"/>
    </row>
    <row r="21" ht="22.5" customHeight="1">
      <c r="A21" s="160">
        <v>45716.0</v>
      </c>
      <c r="B21" s="305">
        <f>'Clients Prop charges bifurcatio'!$C23+'Clients wise charges sheet'!$C21</f>
        <v>5096.970379</v>
      </c>
      <c r="C21" s="305">
        <f>'Clients Prop charges bifurcatio'!$D23+'Clients wise charges sheet'!$D21</f>
        <v>1132.808398</v>
      </c>
      <c r="D21" s="305">
        <f>'Clients Prop charges bifurcatio'!$E23+'Clients wise charges sheet'!$E21</f>
        <v>1403.334266</v>
      </c>
      <c r="E21" s="305">
        <f>'Clients Prop charges bifurcatio'!$F23+'Clients wise charges sheet'!$F21</f>
        <v>2188.818798</v>
      </c>
      <c r="F21" s="305">
        <f>'Clients Prop charges bifurcatio'!$G23+'Clients wise charges sheet'!$G21</f>
        <v>656.6457533</v>
      </c>
      <c r="G21" s="305">
        <f>'Clients Prop charges bifurcatio'!$H23+'Clients wise charges sheet'!$H21</f>
        <v>2227.418832</v>
      </c>
      <c r="H21" s="166"/>
      <c r="I21" s="166"/>
      <c r="J21" s="166"/>
      <c r="K21" s="166"/>
      <c r="L21" s="166"/>
      <c r="M21" s="166"/>
      <c r="N21" s="167"/>
      <c r="O21" s="166"/>
      <c r="P21" s="166"/>
      <c r="Q21" s="166"/>
      <c r="R21" s="134"/>
      <c r="S21" s="134"/>
      <c r="T21" s="134"/>
      <c r="U21" s="134"/>
      <c r="V21" s="134"/>
      <c r="W21" s="134"/>
      <c r="X21" s="134"/>
      <c r="Y21" s="134"/>
    </row>
    <row r="22" ht="22.5" customHeight="1">
      <c r="A22" s="372">
        <v>45719.0</v>
      </c>
      <c r="B22" s="305">
        <f>'Clients Prop charges bifurcatio'!$C24+'Clients wise charges sheet'!$C22</f>
        <v>6387.458228</v>
      </c>
      <c r="C22" s="305">
        <f>'Clients Prop charges bifurcatio'!$D24+'Clients wise charges sheet'!$D22</f>
        <v>1291.534461</v>
      </c>
      <c r="D22" s="305">
        <f>'Clients Prop charges bifurcatio'!$E24+'Clients wise charges sheet'!$E22</f>
        <v>1313.661488</v>
      </c>
      <c r="E22" s="305">
        <f>'Clients Prop charges bifurcatio'!$F24+'Clients wise charges sheet'!$F22</f>
        <v>2099.821549</v>
      </c>
      <c r="F22" s="305">
        <f>'Clients Prop charges bifurcatio'!$G24+'Clients wise charges sheet'!$G22</f>
        <v>629.9467229</v>
      </c>
      <c r="G22" s="305">
        <f>'Clients Prop charges bifurcatio'!$H24+'Clients wise charges sheet'!$H22</f>
        <v>1975.007552</v>
      </c>
      <c r="H22" s="166"/>
      <c r="I22" s="166"/>
      <c r="J22" s="166"/>
      <c r="K22" s="166"/>
      <c r="L22" s="166"/>
      <c r="M22" s="166"/>
      <c r="N22" s="167"/>
      <c r="O22" s="166"/>
      <c r="P22" s="166"/>
      <c r="Q22" s="166"/>
      <c r="R22" s="134"/>
      <c r="S22" s="134"/>
      <c r="T22" s="134"/>
      <c r="U22" s="134"/>
      <c r="V22" s="134"/>
      <c r="W22" s="134"/>
      <c r="X22" s="134"/>
      <c r="Y22" s="134"/>
    </row>
    <row r="23" ht="22.5" customHeight="1">
      <c r="A23" s="372">
        <v>45720.0</v>
      </c>
      <c r="B23" s="305">
        <f>'Clients Prop charges bifurcatio'!$C25+'Clients wise charges sheet'!$C23</f>
        <v>6386.842039</v>
      </c>
      <c r="C23" s="305">
        <f>'Clients Prop charges bifurcatio'!$D25+'Clients wise charges sheet'!$D23</f>
        <v>1291.482628</v>
      </c>
      <c r="D23" s="305">
        <f>'Clients Prop charges bifurcatio'!$E25+'Clients wise charges sheet'!$E23</f>
        <v>1314.637087</v>
      </c>
      <c r="E23" s="305">
        <f>'Clients Prop charges bifurcatio'!$F25+'Clients wise charges sheet'!$F23</f>
        <v>2099.765267</v>
      </c>
      <c r="F23" s="305">
        <f>'Clients Prop charges bifurcatio'!$G25+'Clients wise charges sheet'!$G23</f>
        <v>629.8859529</v>
      </c>
      <c r="G23" s="305">
        <f>'Clients Prop charges bifurcatio'!$H25+'Clients wise charges sheet'!$H23</f>
        <v>1974.817026</v>
      </c>
      <c r="H23" s="166"/>
      <c r="I23" s="166"/>
      <c r="J23" s="166"/>
      <c r="K23" s="166"/>
      <c r="L23" s="166"/>
      <c r="M23" s="166"/>
      <c r="N23" s="167"/>
      <c r="O23" s="166"/>
      <c r="P23" s="166"/>
      <c r="Q23" s="166"/>
      <c r="R23" s="134"/>
      <c r="S23" s="134"/>
      <c r="T23" s="134"/>
      <c r="U23" s="134"/>
      <c r="V23" s="134"/>
      <c r="W23" s="134"/>
      <c r="X23" s="134"/>
      <c r="Y23" s="134"/>
    </row>
    <row r="24" ht="22.5" customHeight="1">
      <c r="A24" s="372">
        <v>45721.0</v>
      </c>
      <c r="B24" s="305">
        <f>'Clients Prop charges bifurcatio'!$C26+'Clients wise charges sheet'!$C24</f>
        <v>6215.955934</v>
      </c>
      <c r="C24" s="305">
        <f>'Clients Prop charges bifurcatio'!$D26+'Clients wise charges sheet'!$D24</f>
        <v>1256.928269</v>
      </c>
      <c r="D24" s="305">
        <f>'Clients Prop charges bifurcatio'!$E26+'Clients wise charges sheet'!$E24</f>
        <v>1279.453268</v>
      </c>
      <c r="E24" s="305">
        <f>'Clients Prop charges bifurcatio'!$F26+'Clients wise charges sheet'!$F24</f>
        <v>2043.584571</v>
      </c>
      <c r="F24" s="305">
        <f>'Clients Prop charges bifurcatio'!$G26+'Clients wise charges sheet'!$G24</f>
        <v>979.5290624</v>
      </c>
      <c r="G24" s="305">
        <f>'Clients Prop charges bifurcatio'!$H26+'Clients wise charges sheet'!$H24</f>
        <v>1921.978896</v>
      </c>
      <c r="H24" s="166"/>
      <c r="I24" s="166"/>
      <c r="J24" s="166"/>
      <c r="K24" s="166"/>
      <c r="L24" s="166"/>
      <c r="M24" s="166"/>
      <c r="N24" s="167"/>
      <c r="O24" s="166"/>
      <c r="P24" s="166"/>
      <c r="Q24" s="166"/>
      <c r="R24" s="134"/>
      <c r="S24" s="134"/>
      <c r="T24" s="134"/>
      <c r="U24" s="134"/>
      <c r="V24" s="134"/>
      <c r="W24" s="134"/>
      <c r="X24" s="134"/>
      <c r="Y24" s="134"/>
    </row>
    <row r="25" ht="22.5" customHeight="1">
      <c r="A25" s="372">
        <v>45722.0</v>
      </c>
      <c r="B25" s="305">
        <f>'Clients Prop charges bifurcatio'!$C27+'Clients wise charges sheet'!$C25</f>
        <v>6215.955934</v>
      </c>
      <c r="C25" s="305">
        <f>'Clients Prop charges bifurcatio'!$D27+'Clients wise charges sheet'!$D25</f>
        <v>1256.928269</v>
      </c>
      <c r="D25" s="305">
        <f>'Clients Prop charges bifurcatio'!$E27+'Clients wise charges sheet'!$E25</f>
        <v>1279.453268</v>
      </c>
      <c r="E25" s="305">
        <f>'Clients Prop charges bifurcatio'!$F27+'Clients wise charges sheet'!$F25</f>
        <v>2043.584571</v>
      </c>
      <c r="F25" s="305">
        <f>'Clients Prop charges bifurcatio'!$G27+'Clients wise charges sheet'!$G25</f>
        <v>979.5290624</v>
      </c>
      <c r="G25" s="305">
        <f>'Clients Prop charges bifurcatio'!$H27+'Clients wise charges sheet'!$H25</f>
        <v>1921.978896</v>
      </c>
      <c r="H25" s="166"/>
      <c r="I25" s="166"/>
      <c r="J25" s="166"/>
      <c r="K25" s="166"/>
      <c r="L25" s="166"/>
      <c r="M25" s="166"/>
      <c r="N25" s="167"/>
      <c r="O25" s="166"/>
      <c r="P25" s="166"/>
      <c r="Q25" s="166"/>
      <c r="R25" s="134"/>
      <c r="S25" s="134"/>
      <c r="T25" s="134"/>
      <c r="U25" s="134"/>
      <c r="V25" s="134"/>
      <c r="W25" s="134"/>
      <c r="X25" s="134"/>
      <c r="Y25" s="134"/>
    </row>
    <row r="26" ht="22.5" customHeight="1">
      <c r="A26" s="372">
        <v>45723.0</v>
      </c>
      <c r="B26" s="305">
        <f>'Clients Prop charges bifurcatio'!$C28+'Clients wise charges sheet'!$C26</f>
        <v>6215.955934</v>
      </c>
      <c r="C26" s="305">
        <f>'Clients Prop charges bifurcatio'!$D28+'Clients wise charges sheet'!$D26</f>
        <v>1256.928269</v>
      </c>
      <c r="D26" s="305">
        <f>'Clients Prop charges bifurcatio'!$E28+'Clients wise charges sheet'!$E26</f>
        <v>1279.453268</v>
      </c>
      <c r="E26" s="305">
        <f>'Clients Prop charges bifurcatio'!$F28+'Clients wise charges sheet'!$F26</f>
        <v>2043.584571</v>
      </c>
      <c r="F26" s="305">
        <f>'Clients Prop charges bifurcatio'!$G28+'Clients wise charges sheet'!$G26</f>
        <v>979.5290624</v>
      </c>
      <c r="G26" s="305">
        <f>'Clients Prop charges bifurcatio'!$H28+'Clients wise charges sheet'!$H26</f>
        <v>1921.978896</v>
      </c>
      <c r="H26" s="166"/>
      <c r="I26" s="166"/>
      <c r="J26" s="166"/>
      <c r="K26" s="166"/>
      <c r="L26" s="166"/>
      <c r="M26" s="166"/>
      <c r="N26" s="167"/>
      <c r="O26" s="166"/>
      <c r="P26" s="166"/>
      <c r="Q26" s="166"/>
      <c r="R26" s="134"/>
      <c r="S26" s="134"/>
      <c r="T26" s="134"/>
      <c r="U26" s="134"/>
      <c r="V26" s="134"/>
      <c r="W26" s="134"/>
      <c r="X26" s="134"/>
      <c r="Y26" s="134"/>
    </row>
    <row r="27" ht="22.5" customHeight="1">
      <c r="A27" s="372">
        <v>45726.0</v>
      </c>
      <c r="B27" s="305">
        <f>'Clients Prop charges bifurcatio'!$C29+'Clients wise charges sheet'!$C27</f>
        <v>6215.955934</v>
      </c>
      <c r="C27" s="305">
        <f>'Clients Prop charges bifurcatio'!$D29+'Clients wise charges sheet'!$D27</f>
        <v>1256.928269</v>
      </c>
      <c r="D27" s="305">
        <f>'Clients Prop charges bifurcatio'!$E29+'Clients wise charges sheet'!$E27</f>
        <v>1279.453268</v>
      </c>
      <c r="E27" s="305">
        <f>'Clients Prop charges bifurcatio'!$F29+'Clients wise charges sheet'!$F27</f>
        <v>2043.584571</v>
      </c>
      <c r="F27" s="305">
        <f>'Clients Prop charges bifurcatio'!$G29+'Clients wise charges sheet'!$G27</f>
        <v>979.5290624</v>
      </c>
      <c r="G27" s="305">
        <f>'Clients Prop charges bifurcatio'!$H29+'Clients wise charges sheet'!$H27</f>
        <v>1921.978896</v>
      </c>
      <c r="H27" s="166"/>
      <c r="I27" s="166"/>
      <c r="J27" s="166"/>
      <c r="K27" s="166"/>
      <c r="L27" s="166"/>
      <c r="M27" s="166"/>
      <c r="N27" s="167"/>
      <c r="O27" s="166"/>
      <c r="P27" s="166"/>
      <c r="Q27" s="166"/>
      <c r="R27" s="134"/>
      <c r="S27" s="134"/>
      <c r="T27" s="134"/>
      <c r="U27" s="134"/>
      <c r="V27" s="134"/>
      <c r="W27" s="134"/>
      <c r="X27" s="134"/>
      <c r="Y27" s="134"/>
    </row>
    <row r="28" ht="22.5" customHeight="1">
      <c r="A28" s="372">
        <v>45727.0</v>
      </c>
      <c r="B28" s="305">
        <f>'Clients Prop charges bifurcatio'!$C30+'Clients wise charges sheet'!$C28</f>
        <v>6215.955934</v>
      </c>
      <c r="C28" s="305">
        <f>'Clients Prop charges bifurcatio'!$D30+'Clients wise charges sheet'!$D28</f>
        <v>1256.928269</v>
      </c>
      <c r="D28" s="305">
        <f>'Clients Prop charges bifurcatio'!$E30+'Clients wise charges sheet'!$E28</f>
        <v>1279.453268</v>
      </c>
      <c r="E28" s="305">
        <f>'Clients Prop charges bifurcatio'!$F30+'Clients wise charges sheet'!$F28</f>
        <v>2043.584571</v>
      </c>
      <c r="F28" s="305">
        <f>'Clients Prop charges bifurcatio'!$G30+'Clients wise charges sheet'!$G28</f>
        <v>979.5290624</v>
      </c>
      <c r="G28" s="305">
        <f>'Clients Prop charges bifurcatio'!$H30+'Clients wise charges sheet'!$H28</f>
        <v>1921.978896</v>
      </c>
      <c r="H28" s="166"/>
      <c r="I28" s="166"/>
      <c r="J28" s="166"/>
      <c r="K28" s="166"/>
      <c r="L28" s="166"/>
      <c r="M28" s="166"/>
      <c r="N28" s="167"/>
      <c r="O28" s="166"/>
      <c r="P28" s="166"/>
      <c r="Q28" s="166"/>
      <c r="R28" s="134"/>
      <c r="S28" s="134"/>
      <c r="T28" s="134"/>
      <c r="U28" s="134"/>
      <c r="V28" s="134"/>
      <c r="W28" s="134"/>
      <c r="X28" s="134"/>
      <c r="Y28" s="134"/>
    </row>
    <row r="29" ht="22.5" customHeight="1">
      <c r="A29" s="372">
        <v>45728.0</v>
      </c>
      <c r="B29" s="305">
        <f>'Clients Prop charges bifurcatio'!$C31+'Clients wise charges sheet'!$C29</f>
        <v>6215.955934</v>
      </c>
      <c r="C29" s="305">
        <f>'Clients Prop charges bifurcatio'!$D31+'Clients wise charges sheet'!$D29</f>
        <v>1256.928269</v>
      </c>
      <c r="D29" s="305">
        <f>'Clients Prop charges bifurcatio'!$E31+'Clients wise charges sheet'!$E29</f>
        <v>1279.453268</v>
      </c>
      <c r="E29" s="305">
        <f>'Clients Prop charges bifurcatio'!$F31+'Clients wise charges sheet'!$F29</f>
        <v>2043.584571</v>
      </c>
      <c r="F29" s="305">
        <f>'Clients Prop charges bifurcatio'!$G31+'Clients wise charges sheet'!$G29</f>
        <v>979.5290624</v>
      </c>
      <c r="G29" s="305">
        <f>'Clients Prop charges bifurcatio'!$H31+'Clients wise charges sheet'!$H29</f>
        <v>1921.978896</v>
      </c>
      <c r="H29" s="166"/>
      <c r="I29" s="166"/>
      <c r="J29" s="166"/>
      <c r="K29" s="166"/>
      <c r="L29" s="166"/>
      <c r="M29" s="166"/>
      <c r="N29" s="167"/>
      <c r="O29" s="166"/>
      <c r="P29" s="166"/>
      <c r="Q29" s="166"/>
      <c r="R29" s="134"/>
      <c r="S29" s="134"/>
      <c r="T29" s="134"/>
      <c r="U29" s="134"/>
      <c r="V29" s="134"/>
      <c r="W29" s="134"/>
      <c r="X29" s="134"/>
      <c r="Y29" s="134"/>
    </row>
    <row r="30" ht="22.5" customHeight="1">
      <c r="A30" s="372">
        <v>45729.0</v>
      </c>
      <c r="B30" s="305">
        <f>'Clients Prop charges bifurcatio'!$C32+'Clients wise charges sheet'!$C30</f>
        <v>6215.955934</v>
      </c>
      <c r="C30" s="305">
        <f>'Clients Prop charges bifurcatio'!$D32+'Clients wise charges sheet'!$D30</f>
        <v>1256.928269</v>
      </c>
      <c r="D30" s="305">
        <f>'Clients Prop charges bifurcatio'!$E32+'Clients wise charges sheet'!$E30</f>
        <v>1279.453268</v>
      </c>
      <c r="E30" s="305">
        <f>'Clients Prop charges bifurcatio'!$F32+'Clients wise charges sheet'!$F30</f>
        <v>2043.584571</v>
      </c>
      <c r="F30" s="305">
        <f>'Clients Prop charges bifurcatio'!$G32+'Clients wise charges sheet'!$G30</f>
        <v>979.5290624</v>
      </c>
      <c r="G30" s="305">
        <f>'Clients Prop charges bifurcatio'!$H32+'Clients wise charges sheet'!$H30</f>
        <v>1921.978896</v>
      </c>
      <c r="H30" s="166"/>
      <c r="I30" s="166"/>
      <c r="J30" s="166"/>
      <c r="K30" s="166"/>
      <c r="L30" s="166"/>
      <c r="M30" s="166"/>
      <c r="N30" s="167"/>
      <c r="O30" s="166"/>
      <c r="P30" s="166"/>
      <c r="Q30" s="166"/>
      <c r="R30" s="134"/>
      <c r="S30" s="134"/>
      <c r="T30" s="134"/>
      <c r="U30" s="134"/>
      <c r="V30" s="134"/>
      <c r="W30" s="134"/>
      <c r="X30" s="134"/>
      <c r="Y30" s="134"/>
    </row>
    <row r="31" ht="22.5" customHeight="1">
      <c r="A31" s="372">
        <v>45733.0</v>
      </c>
      <c r="B31" s="305">
        <f>'Clients Prop charges bifurcatio'!$C33+'Clients wise charges sheet'!$C31</f>
        <v>6215.955934</v>
      </c>
      <c r="C31" s="305">
        <f>'Clients Prop charges bifurcatio'!$D33+'Clients wise charges sheet'!$D31</f>
        <v>1256.928269</v>
      </c>
      <c r="D31" s="305">
        <f>'Clients Prop charges bifurcatio'!$E33+'Clients wise charges sheet'!$E31</f>
        <v>1279.453268</v>
      </c>
      <c r="E31" s="305">
        <f>'Clients Prop charges bifurcatio'!$F33+'Clients wise charges sheet'!$F31</f>
        <v>2043.584571</v>
      </c>
      <c r="F31" s="305">
        <f>'Clients Prop charges bifurcatio'!$G33+'Clients wise charges sheet'!$G31</f>
        <v>979.5290624</v>
      </c>
      <c r="G31" s="305">
        <f>'Clients Prop charges bifurcatio'!$H33+'Clients wise charges sheet'!$H31</f>
        <v>1921.978896</v>
      </c>
      <c r="H31" s="166"/>
      <c r="I31" s="166"/>
      <c r="J31" s="166"/>
      <c r="K31" s="166"/>
      <c r="L31" s="166"/>
      <c r="M31" s="166"/>
      <c r="N31" s="167"/>
      <c r="O31" s="166"/>
      <c r="P31" s="166"/>
      <c r="Q31" s="166"/>
      <c r="R31" s="134"/>
      <c r="S31" s="134"/>
      <c r="T31" s="134"/>
      <c r="U31" s="134"/>
      <c r="V31" s="134"/>
      <c r="W31" s="134"/>
      <c r="X31" s="134"/>
      <c r="Y31" s="134"/>
    </row>
    <row r="32" ht="22.5" customHeight="1">
      <c r="A32" s="372">
        <v>45734.0</v>
      </c>
      <c r="B32" s="305">
        <f>'Clients Prop charges bifurcatio'!$C34+'Clients wise charges sheet'!$C32</f>
        <v>6215.955934</v>
      </c>
      <c r="C32" s="305">
        <f>'Clients Prop charges bifurcatio'!$D34+'Clients wise charges sheet'!$D32</f>
        <v>1256.928269</v>
      </c>
      <c r="D32" s="305">
        <f>'Clients Prop charges bifurcatio'!$E34+'Clients wise charges sheet'!$E32</f>
        <v>1279.453268</v>
      </c>
      <c r="E32" s="305">
        <f>'Clients Prop charges bifurcatio'!$F34+'Clients wise charges sheet'!$F32</f>
        <v>2043.584571</v>
      </c>
      <c r="F32" s="305">
        <f>'Clients Prop charges bifurcatio'!$G34+'Clients wise charges sheet'!$G32</f>
        <v>979.5290624</v>
      </c>
      <c r="G32" s="305">
        <f>'Clients Prop charges bifurcatio'!$H34+'Clients wise charges sheet'!$H32</f>
        <v>1921.978896</v>
      </c>
      <c r="H32" s="166"/>
      <c r="I32" s="166"/>
      <c r="J32" s="166"/>
      <c r="K32" s="166"/>
      <c r="L32" s="166"/>
      <c r="M32" s="166"/>
      <c r="N32" s="167"/>
      <c r="O32" s="166"/>
      <c r="P32" s="166"/>
      <c r="Q32" s="166"/>
      <c r="R32" s="134"/>
      <c r="S32" s="134"/>
      <c r="T32" s="134"/>
      <c r="U32" s="134"/>
      <c r="V32" s="134"/>
      <c r="W32" s="134"/>
      <c r="X32" s="134"/>
      <c r="Y32" s="134"/>
    </row>
    <row r="33" ht="22.5" customHeight="1">
      <c r="A33" s="372">
        <v>45735.0</v>
      </c>
      <c r="B33" s="305">
        <f>'Clients Prop charges bifurcatio'!$C35+'Clients wise charges sheet'!$C33</f>
        <v>6215.955934</v>
      </c>
      <c r="C33" s="305">
        <f>'Clients Prop charges bifurcatio'!$D35+'Clients wise charges sheet'!$D33</f>
        <v>1256.928269</v>
      </c>
      <c r="D33" s="305">
        <f>'Clients Prop charges bifurcatio'!$E35+'Clients wise charges sheet'!$E33</f>
        <v>1279.453268</v>
      </c>
      <c r="E33" s="305">
        <f>'Clients Prop charges bifurcatio'!$F35+'Clients wise charges sheet'!$F33</f>
        <v>2043.584571</v>
      </c>
      <c r="F33" s="305">
        <f>'Clients Prop charges bifurcatio'!$G35+'Clients wise charges sheet'!$G33</f>
        <v>979.5290624</v>
      </c>
      <c r="G33" s="305">
        <f>'Clients Prop charges bifurcatio'!$H35+'Clients wise charges sheet'!$H33</f>
        <v>1921.978896</v>
      </c>
      <c r="H33" s="166"/>
      <c r="I33" s="166"/>
      <c r="J33" s="166"/>
      <c r="K33" s="166"/>
      <c r="L33" s="166"/>
      <c r="M33" s="166"/>
      <c r="N33" s="167"/>
      <c r="O33" s="166"/>
      <c r="P33" s="166"/>
      <c r="Q33" s="166"/>
      <c r="R33" s="134"/>
      <c r="S33" s="134"/>
      <c r="T33" s="134"/>
      <c r="U33" s="134"/>
      <c r="V33" s="134"/>
      <c r="W33" s="134"/>
      <c r="X33" s="134"/>
      <c r="Y33" s="134"/>
    </row>
    <row r="34" ht="22.5" customHeight="1">
      <c r="A34" s="372">
        <v>45736.0</v>
      </c>
      <c r="B34" s="305">
        <f>'Clients Prop charges bifurcatio'!$C36+'Clients wise charges sheet'!$C34</f>
        <v>6215.955934</v>
      </c>
      <c r="C34" s="305">
        <f>'Clients Prop charges bifurcatio'!$D36+'Clients wise charges sheet'!$D34</f>
        <v>1256.928269</v>
      </c>
      <c r="D34" s="305">
        <f>'Clients Prop charges bifurcatio'!$E36+'Clients wise charges sheet'!$E34</f>
        <v>1279.453268</v>
      </c>
      <c r="E34" s="305">
        <f>'Clients Prop charges bifurcatio'!$F36+'Clients wise charges sheet'!$F34</f>
        <v>2043.584571</v>
      </c>
      <c r="F34" s="305">
        <f>'Clients Prop charges bifurcatio'!$G36+'Clients wise charges sheet'!$G34</f>
        <v>979.5290624</v>
      </c>
      <c r="G34" s="305">
        <f>'Clients Prop charges bifurcatio'!$H36+'Clients wise charges sheet'!$H34</f>
        <v>1921.978896</v>
      </c>
      <c r="H34" s="166"/>
      <c r="I34" s="166"/>
      <c r="J34" s="166"/>
      <c r="K34" s="166"/>
      <c r="L34" s="166"/>
      <c r="M34" s="166"/>
      <c r="N34" s="167"/>
      <c r="O34" s="166"/>
      <c r="P34" s="166"/>
      <c r="Q34" s="166"/>
      <c r="R34" s="134"/>
      <c r="S34" s="134"/>
      <c r="T34" s="134"/>
      <c r="U34" s="134"/>
      <c r="V34" s="134"/>
      <c r="W34" s="134"/>
      <c r="X34" s="134"/>
      <c r="Y34" s="134"/>
    </row>
    <row r="35" ht="22.5" customHeight="1">
      <c r="A35" s="372">
        <v>45737.0</v>
      </c>
      <c r="B35" s="305">
        <f>'Clients Prop charges bifurcatio'!$C37+'Clients wise charges sheet'!$C35</f>
        <v>6215.955934</v>
      </c>
      <c r="C35" s="305">
        <f>'Clients Prop charges bifurcatio'!$D37+'Clients wise charges sheet'!$D35</f>
        <v>1256.928269</v>
      </c>
      <c r="D35" s="305">
        <f>'Clients Prop charges bifurcatio'!$E37+'Clients wise charges sheet'!$E35</f>
        <v>1279.453268</v>
      </c>
      <c r="E35" s="305">
        <f>'Clients Prop charges bifurcatio'!$F37+'Clients wise charges sheet'!$F35</f>
        <v>2043.584571</v>
      </c>
      <c r="F35" s="305">
        <f>'Clients Prop charges bifurcatio'!$G37+'Clients wise charges sheet'!$G35</f>
        <v>979.5290624</v>
      </c>
      <c r="G35" s="305">
        <f>'Clients Prop charges bifurcatio'!$H37+'Clients wise charges sheet'!$H35</f>
        <v>1921.978896</v>
      </c>
      <c r="H35" s="166"/>
      <c r="I35" s="166"/>
      <c r="J35" s="166"/>
      <c r="K35" s="166"/>
      <c r="L35" s="166"/>
      <c r="M35" s="166"/>
      <c r="N35" s="167"/>
      <c r="O35" s="166"/>
      <c r="P35" s="166"/>
      <c r="Q35" s="166"/>
      <c r="R35" s="134"/>
      <c r="S35" s="134"/>
      <c r="T35" s="134"/>
      <c r="U35" s="134"/>
      <c r="V35" s="134"/>
      <c r="W35" s="134"/>
      <c r="X35" s="134"/>
      <c r="Y35" s="134"/>
    </row>
    <row r="36" ht="22.5" customHeight="1">
      <c r="A36" s="372">
        <v>45740.0</v>
      </c>
      <c r="B36" s="305">
        <f>'Clients Prop charges bifurcatio'!$C38+'Clients wise charges sheet'!$C36</f>
        <v>6215.955934</v>
      </c>
      <c r="C36" s="305">
        <f>'Clients Prop charges bifurcatio'!$D38+'Clients wise charges sheet'!$D36</f>
        <v>1256.928269</v>
      </c>
      <c r="D36" s="305">
        <f>'Clients Prop charges bifurcatio'!$E38+'Clients wise charges sheet'!$E36</f>
        <v>1279.453268</v>
      </c>
      <c r="E36" s="305">
        <f>'Clients Prop charges bifurcatio'!$F38+'Clients wise charges sheet'!$F36</f>
        <v>2043.584571</v>
      </c>
      <c r="F36" s="305">
        <f>'Clients Prop charges bifurcatio'!$G38+'Clients wise charges sheet'!$G36</f>
        <v>979.5290624</v>
      </c>
      <c r="G36" s="305">
        <f>'Clients Prop charges bifurcatio'!$H38+'Clients wise charges sheet'!$H36</f>
        <v>1921.978896</v>
      </c>
      <c r="H36" s="166"/>
      <c r="I36" s="166"/>
      <c r="J36" s="166"/>
      <c r="K36" s="166"/>
      <c r="L36" s="166"/>
      <c r="M36" s="166"/>
      <c r="N36" s="167"/>
      <c r="O36" s="166"/>
      <c r="P36" s="166"/>
      <c r="Q36" s="166"/>
      <c r="R36" s="134"/>
      <c r="S36" s="134"/>
      <c r="T36" s="134"/>
      <c r="U36" s="134"/>
      <c r="V36" s="134"/>
      <c r="W36" s="134"/>
      <c r="X36" s="134"/>
      <c r="Y36" s="134"/>
    </row>
    <row r="37" ht="22.5" customHeight="1">
      <c r="A37" s="372">
        <v>45741.0</v>
      </c>
      <c r="B37" s="305">
        <f>'Clients Prop charges bifurcatio'!$C39+'Clients wise charges sheet'!$C37</f>
        <v>6215.955934</v>
      </c>
      <c r="C37" s="305">
        <f>'Clients Prop charges bifurcatio'!$D39+'Clients wise charges sheet'!$D37</f>
        <v>1256.928269</v>
      </c>
      <c r="D37" s="305">
        <f>'Clients Prop charges bifurcatio'!$E39+'Clients wise charges sheet'!$E37</f>
        <v>1279.453268</v>
      </c>
      <c r="E37" s="305">
        <f>'Clients Prop charges bifurcatio'!$F39+'Clients wise charges sheet'!$F37</f>
        <v>2043.584571</v>
      </c>
      <c r="F37" s="305">
        <f>'Clients Prop charges bifurcatio'!$G39+'Clients wise charges sheet'!$G37</f>
        <v>979.5290624</v>
      </c>
      <c r="G37" s="305">
        <f>'Clients Prop charges bifurcatio'!$H39+'Clients wise charges sheet'!$H37</f>
        <v>1921.978896</v>
      </c>
      <c r="H37" s="166"/>
      <c r="I37" s="166"/>
      <c r="J37" s="166"/>
      <c r="K37" s="166"/>
      <c r="L37" s="166"/>
      <c r="M37" s="166"/>
      <c r="N37" s="167"/>
      <c r="O37" s="166"/>
      <c r="P37" s="166"/>
      <c r="Q37" s="166"/>
      <c r="R37" s="134"/>
      <c r="S37" s="134"/>
      <c r="T37" s="134"/>
      <c r="U37" s="134"/>
      <c r="V37" s="134"/>
      <c r="W37" s="134"/>
      <c r="X37" s="134"/>
      <c r="Y37" s="134"/>
    </row>
    <row r="38" ht="22.5" customHeight="1">
      <c r="A38" s="372">
        <v>45742.0</v>
      </c>
      <c r="B38" s="305">
        <f>'Clients Prop charges bifurcatio'!$C40+'Clients wise charges sheet'!$C38</f>
        <v>6215.955934</v>
      </c>
      <c r="C38" s="305">
        <f>'Clients Prop charges bifurcatio'!$D40+'Clients wise charges sheet'!$D38</f>
        <v>1256.928269</v>
      </c>
      <c r="D38" s="305">
        <f>'Clients Prop charges bifurcatio'!$E40+'Clients wise charges sheet'!$E38</f>
        <v>1279.453268</v>
      </c>
      <c r="E38" s="305">
        <f>'Clients Prop charges bifurcatio'!$F40+'Clients wise charges sheet'!$F38</f>
        <v>2043.584571</v>
      </c>
      <c r="F38" s="305">
        <f>'Clients Prop charges bifurcatio'!$G40+'Clients wise charges sheet'!$G38</f>
        <v>979.5290624</v>
      </c>
      <c r="G38" s="305">
        <f>'Clients Prop charges bifurcatio'!$H40+'Clients wise charges sheet'!$H38</f>
        <v>1921.978896</v>
      </c>
      <c r="H38" s="166"/>
      <c r="I38" s="166"/>
      <c r="J38" s="166"/>
      <c r="K38" s="166"/>
      <c r="L38" s="166"/>
      <c r="M38" s="166"/>
      <c r="N38" s="167"/>
      <c r="O38" s="166"/>
      <c r="P38" s="166"/>
      <c r="Q38" s="166"/>
      <c r="R38" s="134"/>
      <c r="S38" s="134"/>
      <c r="T38" s="134"/>
      <c r="U38" s="134"/>
      <c r="V38" s="134"/>
      <c r="W38" s="134"/>
      <c r="X38" s="134"/>
      <c r="Y38" s="134"/>
    </row>
    <row r="39" ht="22.5" customHeight="1">
      <c r="A39" s="372">
        <v>45743.0</v>
      </c>
      <c r="B39" s="305">
        <f>'Clients Prop charges bifurcatio'!$C41+'Clients wise charges sheet'!$C39</f>
        <v>6215.955934</v>
      </c>
      <c r="C39" s="305">
        <f>'Clients Prop charges bifurcatio'!$D41+'Clients wise charges sheet'!$D39</f>
        <v>1256.928269</v>
      </c>
      <c r="D39" s="305">
        <f>'Clients Prop charges bifurcatio'!$E41+'Clients wise charges sheet'!$E39</f>
        <v>1279.453268</v>
      </c>
      <c r="E39" s="305">
        <f>'Clients Prop charges bifurcatio'!$F41+'Clients wise charges sheet'!$F39</f>
        <v>2043.584571</v>
      </c>
      <c r="F39" s="305">
        <f>'Clients Prop charges bifurcatio'!$G41+'Clients wise charges sheet'!$G39</f>
        <v>979.5290624</v>
      </c>
      <c r="G39" s="305">
        <f>'Clients Prop charges bifurcatio'!$H41+'Clients wise charges sheet'!$H39</f>
        <v>1921.978896</v>
      </c>
      <c r="H39" s="166"/>
      <c r="I39" s="166"/>
      <c r="J39" s="166"/>
      <c r="K39" s="166"/>
      <c r="L39" s="166"/>
      <c r="M39" s="166"/>
      <c r="N39" s="167"/>
      <c r="O39" s="166"/>
      <c r="P39" s="166"/>
      <c r="Q39" s="166"/>
      <c r="R39" s="134"/>
      <c r="S39" s="134"/>
      <c r="T39" s="134"/>
      <c r="U39" s="134"/>
      <c r="V39" s="134"/>
      <c r="W39" s="134"/>
      <c r="X39" s="134"/>
      <c r="Y39" s="134"/>
    </row>
    <row r="40" ht="22.5" customHeight="1">
      <c r="A40" s="372">
        <v>45744.0</v>
      </c>
      <c r="B40" s="305">
        <f>'Clients Prop charges bifurcatio'!$C42+'Clients wise charges sheet'!$C40</f>
        <v>6215.955934</v>
      </c>
      <c r="C40" s="305">
        <f>'Clients Prop charges bifurcatio'!$D42+'Clients wise charges sheet'!$D40</f>
        <v>1256.928269</v>
      </c>
      <c r="D40" s="305">
        <f>'Clients Prop charges bifurcatio'!$E42+'Clients wise charges sheet'!$E40</f>
        <v>1279.453268</v>
      </c>
      <c r="E40" s="305">
        <f>'Clients Prop charges bifurcatio'!$F42+'Clients wise charges sheet'!$F40</f>
        <v>2043.584571</v>
      </c>
      <c r="F40" s="305">
        <f>'Clients Prop charges bifurcatio'!$G42+'Clients wise charges sheet'!$G40</f>
        <v>979.5290624</v>
      </c>
      <c r="G40" s="305">
        <f>'Clients Prop charges bifurcatio'!$H42+'Clients wise charges sheet'!$H40</f>
        <v>1921.978896</v>
      </c>
      <c r="H40" s="166"/>
      <c r="I40" s="166"/>
      <c r="J40" s="166"/>
      <c r="K40" s="166"/>
      <c r="L40" s="166"/>
      <c r="M40" s="166"/>
      <c r="N40" s="167"/>
      <c r="O40" s="166"/>
      <c r="P40" s="166"/>
      <c r="Q40" s="166"/>
      <c r="R40" s="134"/>
      <c r="S40" s="134"/>
      <c r="T40" s="134"/>
      <c r="U40" s="134"/>
      <c r="V40" s="134"/>
      <c r="W40" s="134"/>
      <c r="X40" s="134"/>
      <c r="Y40" s="134"/>
    </row>
    <row r="41" ht="22.5" customHeight="1">
      <c r="A41" s="186">
        <f>'PROP DAILY PNL'!A208</f>
        <v>45748</v>
      </c>
      <c r="B41" s="167">
        <f>'Clients Prop charges bifurcatio'!$C43+'Clients wise charges sheet'!$C41</f>
        <v>7532.942583</v>
      </c>
      <c r="C41" s="167">
        <f>'Clients Prop charges bifurcatio'!$D43+'Clients wise charges sheet'!$D41</f>
        <v>1202.783826</v>
      </c>
      <c r="D41" s="167">
        <f>'Clients Prop charges bifurcatio'!$E43+'Clients wise charges sheet'!$E41</f>
        <v>1171.452349</v>
      </c>
      <c r="E41" s="167">
        <f>'Clients Prop charges bifurcatio'!$F43+'Clients wise charges sheet'!$F41</f>
        <v>0</v>
      </c>
      <c r="F41" s="167">
        <f>'Clients Prop charges bifurcatio'!$G43+'Clients wise charges sheet'!$G41</f>
        <v>1023.65508</v>
      </c>
      <c r="G41" s="167">
        <f>'Clients Prop charges bifurcatio'!H43+'Clients wise charges sheet'!H41</f>
        <v>4902.341799</v>
      </c>
      <c r="H41" s="167">
        <f>'Clients Prop charges bifurcatio'!I43+'Clients wise charges sheet'!I41</f>
        <v>914.2211752</v>
      </c>
      <c r="I41" s="167">
        <f>'Clients Prop charges bifurcatio'!J43+'Clients wise charges sheet'!J41</f>
        <v>1828.44235</v>
      </c>
      <c r="J41" s="167">
        <f>'Clients Prop charges bifurcatio'!K43+'Clients wise charges sheet'!K41</f>
        <v>914.2211752</v>
      </c>
      <c r="K41" s="167">
        <f>'Clients Prop charges bifurcatio'!L43+'Clients wise charges sheet'!L41</f>
        <v>533.4998312</v>
      </c>
      <c r="L41" s="167">
        <f>'Clients Prop charges bifurcatio'!M43+'Clients wise charges sheet'!M41</f>
        <v>533.4998312</v>
      </c>
      <c r="M41" s="167">
        <f>'Clients Prop charges bifurcatio'!N43+'Clients wise charges sheet'!N41</f>
        <v>0</v>
      </c>
      <c r="N41" s="167">
        <f>'Clients Prop charges bifurcatio'!O43+'Clients wise charges sheet'!O41</f>
        <v>0</v>
      </c>
      <c r="O41" s="167">
        <f>'Clients Prop charges bifurcatio'!P43+'Clients wise charges sheet'!P41</f>
        <v>0</v>
      </c>
      <c r="P41" s="167">
        <f>'Clients Prop charges bifurcatio'!Q43+'Clients wise charges sheet'!Q41</f>
        <v>0</v>
      </c>
      <c r="Q41" s="167">
        <f>'Clients Prop charges bifurcatio'!R43+'Clients wise charges sheet'!R41</f>
        <v>0</v>
      </c>
      <c r="R41" s="134"/>
      <c r="S41" s="134"/>
      <c r="T41" s="134"/>
      <c r="U41" s="134"/>
      <c r="V41" s="134"/>
      <c r="W41" s="134"/>
      <c r="X41" s="134"/>
      <c r="Y41" s="134"/>
    </row>
    <row r="42" ht="22.5" customHeight="1">
      <c r="A42" s="186">
        <f>'PROP DAILY PNL'!A209</f>
        <v>45749</v>
      </c>
      <c r="B42" s="167">
        <f>'Clients Prop charges bifurcatio'!$C44+'Clients wise charges sheet'!$C42</f>
        <v>7203.194007</v>
      </c>
      <c r="C42" s="167">
        <f>'Clients Prop charges bifurcatio'!$D44+'Clients wise charges sheet'!$D42</f>
        <v>1150.13292</v>
      </c>
      <c r="D42" s="167">
        <f>'Clients Prop charges bifurcatio'!$E44+'Clients wise charges sheet'!$E42</f>
        <v>1120.172953</v>
      </c>
      <c r="E42" s="167">
        <f>'Clients Prop charges bifurcatio'!$F44+'Clients wise charges sheet'!$F42</f>
        <v>0</v>
      </c>
      <c r="F42" s="167">
        <f>'Clients Prop charges bifurcatio'!$G44+'Clients wise charges sheet'!$G42</f>
        <v>978.8453921</v>
      </c>
      <c r="G42" s="167">
        <f>'Clients Prop charges bifurcatio'!H44+'Clients wise charges sheet'!H42</f>
        <v>4687.745682</v>
      </c>
      <c r="H42" s="167">
        <f>'Clients Prop charges bifurcatio'!I44+'Clients wise charges sheet'!I42</f>
        <v>874.2018698</v>
      </c>
      <c r="I42" s="167">
        <f>'Clients Prop charges bifurcatio'!J44+'Clients wise charges sheet'!J42</f>
        <v>1748.40374</v>
      </c>
      <c r="J42" s="167">
        <f>'Clients Prop charges bifurcatio'!K44+'Clients wise charges sheet'!K42</f>
        <v>874.2018698</v>
      </c>
      <c r="K42" s="167">
        <f>'Clients Prop charges bifurcatio'!L44+'Clients wise charges sheet'!L42</f>
        <v>510.1463</v>
      </c>
      <c r="L42" s="167">
        <f>'Clients Prop charges bifurcatio'!M44+'Clients wise charges sheet'!M42</f>
        <v>510.1463</v>
      </c>
      <c r="M42" s="167">
        <f>'Clients Prop charges bifurcatio'!N44+'Clients wise charges sheet'!N42</f>
        <v>899.8689659</v>
      </c>
      <c r="N42" s="167">
        <f>'Clients Prop charges bifurcatio'!O44+'Clients wise charges sheet'!O42</f>
        <v>0</v>
      </c>
      <c r="O42" s="167">
        <f>'Clients Prop charges bifurcatio'!P44+'Clients wise charges sheet'!P42</f>
        <v>0</v>
      </c>
      <c r="P42" s="167">
        <f>'Clients Prop charges bifurcatio'!Q44+'Clients wise charges sheet'!Q42</f>
        <v>0</v>
      </c>
      <c r="Q42" s="167">
        <f>'Clients Prop charges bifurcatio'!R44+'Clients wise charges sheet'!R42</f>
        <v>0</v>
      </c>
      <c r="R42" s="134"/>
      <c r="S42" s="134"/>
      <c r="T42" s="134"/>
      <c r="U42" s="134"/>
      <c r="V42" s="134"/>
      <c r="W42" s="134"/>
      <c r="X42" s="134"/>
      <c r="Y42" s="134"/>
    </row>
    <row r="43" ht="22.5" customHeight="1">
      <c r="A43" s="186">
        <f>'PROP DAILY PNL'!A210</f>
        <v>45750</v>
      </c>
      <c r="B43" s="167">
        <f>'Clients Prop charges bifurcatio'!$C45+'Clients wise charges sheet'!$C43</f>
        <v>7203.194007</v>
      </c>
      <c r="C43" s="167">
        <f>'Clients Prop charges bifurcatio'!$D45+'Clients wise charges sheet'!$D43</f>
        <v>1150.13292</v>
      </c>
      <c r="D43" s="167">
        <f>'Clients Prop charges bifurcatio'!$E45+'Clients wise charges sheet'!$E43</f>
        <v>1120.172953</v>
      </c>
      <c r="E43" s="167">
        <f>'Clients Prop charges bifurcatio'!$F45+'Clients wise charges sheet'!$F43</f>
        <v>0</v>
      </c>
      <c r="F43" s="167">
        <f>'Clients Prop charges bifurcatio'!$G45+'Clients wise charges sheet'!$G43</f>
        <v>978.8453921</v>
      </c>
      <c r="G43" s="167">
        <f>'Clients Prop charges bifurcatio'!H45+'Clients wise charges sheet'!H43</f>
        <v>4687.745682</v>
      </c>
      <c r="H43" s="167">
        <f>'Clients Prop charges bifurcatio'!I45+'Clients wise charges sheet'!I43</f>
        <v>874.2018698</v>
      </c>
      <c r="I43" s="167">
        <f>'Clients Prop charges bifurcatio'!J45+'Clients wise charges sheet'!J43</f>
        <v>1748.40374</v>
      </c>
      <c r="J43" s="167">
        <f>'Clients Prop charges bifurcatio'!K45+'Clients wise charges sheet'!K43</f>
        <v>874.2018698</v>
      </c>
      <c r="K43" s="167">
        <f>'Clients Prop charges bifurcatio'!L45+'Clients wise charges sheet'!L43</f>
        <v>510.1463</v>
      </c>
      <c r="L43" s="167">
        <f>'Clients Prop charges bifurcatio'!M45+'Clients wise charges sheet'!M43</f>
        <v>510.1463</v>
      </c>
      <c r="M43" s="167">
        <f>'Clients Prop charges bifurcatio'!N45+'Clients wise charges sheet'!N43</f>
        <v>899.8689659</v>
      </c>
      <c r="N43" s="167">
        <f>'Clients Prop charges bifurcatio'!O45+'Clients wise charges sheet'!O43</f>
        <v>0</v>
      </c>
      <c r="O43" s="167">
        <f>'Clients Prop charges bifurcatio'!P45+'Clients wise charges sheet'!P43</f>
        <v>0</v>
      </c>
      <c r="P43" s="167">
        <f>'Clients Prop charges bifurcatio'!Q45+'Clients wise charges sheet'!Q43</f>
        <v>0</v>
      </c>
      <c r="Q43" s="167">
        <f>'Clients Prop charges bifurcatio'!R45+'Clients wise charges sheet'!R43</f>
        <v>0</v>
      </c>
      <c r="R43" s="134"/>
      <c r="S43" s="134"/>
      <c r="T43" s="134"/>
      <c r="U43" s="134"/>
      <c r="V43" s="134"/>
      <c r="W43" s="134"/>
      <c r="X43" s="134"/>
      <c r="Y43" s="134"/>
    </row>
    <row r="44" ht="22.5" customHeight="1">
      <c r="A44" s="186">
        <f>'PROP DAILY PNL'!A211</f>
        <v>45751</v>
      </c>
      <c r="B44" s="167">
        <f>'Clients Prop charges bifurcatio'!$C46+'Clients wise charges sheet'!$C44</f>
        <v>7203.194007</v>
      </c>
      <c r="C44" s="167">
        <f>'Clients Prop charges bifurcatio'!$D46+'Clients wise charges sheet'!$D44</f>
        <v>1150.13292</v>
      </c>
      <c r="D44" s="167">
        <f>'Clients Prop charges bifurcatio'!$E46+'Clients wise charges sheet'!$E44</f>
        <v>1120.172953</v>
      </c>
      <c r="E44" s="167">
        <f>'Clients Prop charges bifurcatio'!$F46+'Clients wise charges sheet'!$F44</f>
        <v>0</v>
      </c>
      <c r="F44" s="167">
        <f>'Clients Prop charges bifurcatio'!$G46+'Clients wise charges sheet'!$G44</f>
        <v>978.8453921</v>
      </c>
      <c r="G44" s="167">
        <f>'Clients Prop charges bifurcatio'!H46+'Clients wise charges sheet'!H44</f>
        <v>4687.745682</v>
      </c>
      <c r="H44" s="167">
        <f>'Clients Prop charges bifurcatio'!I46+'Clients wise charges sheet'!I44</f>
        <v>874.2018698</v>
      </c>
      <c r="I44" s="167">
        <f>'Clients Prop charges bifurcatio'!J46+'Clients wise charges sheet'!J44</f>
        <v>1748.40374</v>
      </c>
      <c r="J44" s="167">
        <f>'Clients Prop charges bifurcatio'!K46+'Clients wise charges sheet'!K44</f>
        <v>874.2018698</v>
      </c>
      <c r="K44" s="167">
        <f>'Clients Prop charges bifurcatio'!L46+'Clients wise charges sheet'!L44</f>
        <v>510.1463</v>
      </c>
      <c r="L44" s="167">
        <f>'Clients Prop charges bifurcatio'!M46+'Clients wise charges sheet'!M44</f>
        <v>510.1463</v>
      </c>
      <c r="M44" s="167">
        <f>'Clients Prop charges bifurcatio'!N46+'Clients wise charges sheet'!N44</f>
        <v>899.8689659</v>
      </c>
      <c r="N44" s="167">
        <f>'Clients Prop charges bifurcatio'!O46+'Clients wise charges sheet'!O44</f>
        <v>0</v>
      </c>
      <c r="O44" s="167">
        <f>'Clients Prop charges bifurcatio'!P46+'Clients wise charges sheet'!P44</f>
        <v>0</v>
      </c>
      <c r="P44" s="167">
        <f>'Clients Prop charges bifurcatio'!Q46+'Clients wise charges sheet'!Q44</f>
        <v>0</v>
      </c>
      <c r="Q44" s="167">
        <f>'Clients Prop charges bifurcatio'!R46+'Clients wise charges sheet'!R44</f>
        <v>0</v>
      </c>
      <c r="R44" s="134"/>
      <c r="S44" s="134"/>
      <c r="T44" s="134"/>
      <c r="U44" s="134"/>
      <c r="V44" s="134"/>
      <c r="W44" s="134"/>
      <c r="X44" s="134"/>
      <c r="Y44" s="134"/>
    </row>
    <row r="45" ht="22.5" customHeight="1">
      <c r="A45" s="186">
        <f>'PROP DAILY PNL'!A212</f>
        <v>45754</v>
      </c>
      <c r="B45" s="167">
        <f>'Clients Prop charges bifurcatio'!$C47+'Clients wise charges sheet'!$C45</f>
        <v>7203.194007</v>
      </c>
      <c r="C45" s="167">
        <f>'Clients Prop charges bifurcatio'!$D47+'Clients wise charges sheet'!$D45</f>
        <v>1150.13292</v>
      </c>
      <c r="D45" s="167">
        <f>'Clients Prop charges bifurcatio'!$E47+'Clients wise charges sheet'!$E45</f>
        <v>1120.172953</v>
      </c>
      <c r="E45" s="167">
        <f>'Clients Prop charges bifurcatio'!$F47+'Clients wise charges sheet'!$F45</f>
        <v>0</v>
      </c>
      <c r="F45" s="167">
        <f>'Clients Prop charges bifurcatio'!$G47+'Clients wise charges sheet'!$G45</f>
        <v>978.8453921</v>
      </c>
      <c r="G45" s="167">
        <f>'Clients Prop charges bifurcatio'!H47+'Clients wise charges sheet'!H45</f>
        <v>4687.745682</v>
      </c>
      <c r="H45" s="167">
        <f>'Clients Prop charges bifurcatio'!I47+'Clients wise charges sheet'!I45</f>
        <v>874.2018698</v>
      </c>
      <c r="I45" s="167">
        <f>'Clients Prop charges bifurcatio'!J47+'Clients wise charges sheet'!J45</f>
        <v>1748.40374</v>
      </c>
      <c r="J45" s="167">
        <f>'Clients Prop charges bifurcatio'!K47+'Clients wise charges sheet'!K45</f>
        <v>874.2018698</v>
      </c>
      <c r="K45" s="167">
        <f>'Clients Prop charges bifurcatio'!L47+'Clients wise charges sheet'!L45</f>
        <v>510.1463</v>
      </c>
      <c r="L45" s="167">
        <f>'Clients Prop charges bifurcatio'!M47+'Clients wise charges sheet'!M45</f>
        <v>510.1463</v>
      </c>
      <c r="M45" s="167">
        <f>'Clients Prop charges bifurcatio'!N47+'Clients wise charges sheet'!N45</f>
        <v>899.8689659</v>
      </c>
      <c r="N45" s="167">
        <f>'Clients Prop charges bifurcatio'!O47+'Clients wise charges sheet'!O45</f>
        <v>0</v>
      </c>
      <c r="O45" s="167">
        <f>'Clients Prop charges bifurcatio'!P47+'Clients wise charges sheet'!P45</f>
        <v>0</v>
      </c>
      <c r="P45" s="167">
        <f>'Clients Prop charges bifurcatio'!Q47+'Clients wise charges sheet'!Q45</f>
        <v>0</v>
      </c>
      <c r="Q45" s="167">
        <f>'Clients Prop charges bifurcatio'!R47+'Clients wise charges sheet'!R45</f>
        <v>0</v>
      </c>
      <c r="R45" s="134"/>
      <c r="S45" s="134"/>
      <c r="T45" s="134"/>
      <c r="U45" s="134"/>
      <c r="V45" s="134"/>
      <c r="W45" s="134"/>
      <c r="X45" s="134"/>
      <c r="Y45" s="134"/>
    </row>
    <row r="46" ht="22.5" customHeight="1">
      <c r="A46" s="186">
        <f>'PROP DAILY PNL'!A213</f>
        <v>45755</v>
      </c>
      <c r="B46" s="167">
        <f>'Clients Prop charges bifurcatio'!$C48+'Clients wise charges sheet'!$C46</f>
        <v>7023.186168</v>
      </c>
      <c r="C46" s="167">
        <f>'Clients Prop charges bifurcatio'!$D48+'Clients wise charges sheet'!$D46</f>
        <v>1121.391095</v>
      </c>
      <c r="D46" s="167">
        <f>'Clients Prop charges bifurcatio'!$E48+'Clients wise charges sheet'!$E46</f>
        <v>1092.179828</v>
      </c>
      <c r="E46" s="167">
        <f>'Clients Prop charges bifurcatio'!$F48+'Clients wise charges sheet'!$F46</f>
        <v>0</v>
      </c>
      <c r="F46" s="167">
        <f>'Clients Prop charges bifurcatio'!$G48+'Clients wise charges sheet'!$G46</f>
        <v>954.3840429</v>
      </c>
      <c r="G46" s="167">
        <f>'Clients Prop charges bifurcatio'!H48+'Clients wise charges sheet'!H46</f>
        <v>4570.598904</v>
      </c>
      <c r="H46" s="167">
        <f>'Clients Prop charges bifurcatio'!I48+'Clients wise charges sheet'!I46</f>
        <v>852.3555625</v>
      </c>
      <c r="I46" s="167">
        <f>'Clients Prop charges bifurcatio'!J48+'Clients wise charges sheet'!J46</f>
        <v>1704.711125</v>
      </c>
      <c r="J46" s="167">
        <f>'Clients Prop charges bifurcatio'!K48+'Clients wise charges sheet'!K46</f>
        <v>852.3555625</v>
      </c>
      <c r="K46" s="167">
        <f>'Clients Prop charges bifurcatio'!L48+'Clients wise charges sheet'!L46</f>
        <v>497.3977425</v>
      </c>
      <c r="L46" s="167">
        <f>'Clients Prop charges bifurcatio'!M48+'Clients wise charges sheet'!M46</f>
        <v>497.3977425</v>
      </c>
      <c r="M46" s="167">
        <f>'Clients Prop charges bifurcatio'!N48+'Clients wise charges sheet'!N46</f>
        <v>877.3812379</v>
      </c>
      <c r="N46" s="167">
        <f>'Clients Prop charges bifurcatio'!O48+'Clients wise charges sheet'!O46</f>
        <v>513.7209891</v>
      </c>
      <c r="O46" s="167">
        <f>'Clients Prop charges bifurcatio'!P48+'Clients wise charges sheet'!P46</f>
        <v>0</v>
      </c>
      <c r="P46" s="167">
        <f>'Clients Prop charges bifurcatio'!Q48+'Clients wise charges sheet'!Q46</f>
        <v>0</v>
      </c>
      <c r="Q46" s="167">
        <f>'Clients Prop charges bifurcatio'!R48+'Clients wise charges sheet'!R46</f>
        <v>0</v>
      </c>
      <c r="R46" s="134"/>
      <c r="S46" s="134"/>
      <c r="T46" s="134"/>
      <c r="U46" s="134"/>
      <c r="V46" s="134"/>
      <c r="W46" s="134"/>
      <c r="X46" s="134"/>
      <c r="Y46" s="134"/>
    </row>
    <row r="47" ht="22.5" customHeight="1">
      <c r="A47" s="186">
        <f>'PROP DAILY PNL'!A214</f>
        <v>45756</v>
      </c>
      <c r="B47" s="167">
        <f>'Clients Prop charges bifurcatio'!$C49+'Clients wise charges sheet'!$C47</f>
        <v>7023.186168</v>
      </c>
      <c r="C47" s="167">
        <f>'Clients Prop charges bifurcatio'!$D49+'Clients wise charges sheet'!$D47</f>
        <v>1121.391095</v>
      </c>
      <c r="D47" s="167">
        <f>'Clients Prop charges bifurcatio'!$E49+'Clients wise charges sheet'!$E47</f>
        <v>1092.179828</v>
      </c>
      <c r="E47" s="167">
        <f>'Clients Prop charges bifurcatio'!$F49+'Clients wise charges sheet'!$F47</f>
        <v>0</v>
      </c>
      <c r="F47" s="167">
        <f>'Clients Prop charges bifurcatio'!$G49+'Clients wise charges sheet'!$G47</f>
        <v>954.3840429</v>
      </c>
      <c r="G47" s="167">
        <f>'Clients Prop charges bifurcatio'!H49+'Clients wise charges sheet'!H47</f>
        <v>4570.598904</v>
      </c>
      <c r="H47" s="167">
        <f>'Clients Prop charges bifurcatio'!I49+'Clients wise charges sheet'!I47</f>
        <v>852.3555625</v>
      </c>
      <c r="I47" s="167">
        <f>'Clients Prop charges bifurcatio'!J49+'Clients wise charges sheet'!J47</f>
        <v>1704.711125</v>
      </c>
      <c r="J47" s="167">
        <f>'Clients Prop charges bifurcatio'!K49+'Clients wise charges sheet'!K47</f>
        <v>852.3555625</v>
      </c>
      <c r="K47" s="167">
        <f>'Clients Prop charges bifurcatio'!L49+'Clients wise charges sheet'!L47</f>
        <v>497.3977425</v>
      </c>
      <c r="L47" s="167">
        <f>'Clients Prop charges bifurcatio'!M49+'Clients wise charges sheet'!M47</f>
        <v>497.3977425</v>
      </c>
      <c r="M47" s="167">
        <f>'Clients Prop charges bifurcatio'!N49+'Clients wise charges sheet'!N47</f>
        <v>877.3812379</v>
      </c>
      <c r="N47" s="167">
        <f>'Clients Prop charges bifurcatio'!O49+'Clients wise charges sheet'!O47</f>
        <v>513.7209891</v>
      </c>
      <c r="O47" s="167">
        <f>'Clients Prop charges bifurcatio'!P49+'Clients wise charges sheet'!P47</f>
        <v>0</v>
      </c>
      <c r="P47" s="167">
        <f>'Clients Prop charges bifurcatio'!Q49+'Clients wise charges sheet'!Q47</f>
        <v>0</v>
      </c>
      <c r="Q47" s="167">
        <f>'Clients Prop charges bifurcatio'!R49+'Clients wise charges sheet'!R47</f>
        <v>0</v>
      </c>
      <c r="R47" s="134"/>
      <c r="S47" s="134"/>
      <c r="T47" s="134"/>
      <c r="U47" s="134"/>
      <c r="V47" s="134"/>
      <c r="W47" s="134"/>
      <c r="X47" s="134"/>
      <c r="Y47" s="134"/>
    </row>
    <row r="48" ht="22.5" customHeight="1">
      <c r="A48" s="186">
        <f>'PROP DAILY PNL'!A215</f>
        <v>45758</v>
      </c>
      <c r="B48" s="167">
        <f>'Clients Prop charges bifurcatio'!$C50+'Clients wise charges sheet'!$C48</f>
        <v>7023.186168</v>
      </c>
      <c r="C48" s="167">
        <f>'Clients Prop charges bifurcatio'!$D50+'Clients wise charges sheet'!$D48</f>
        <v>1121.391095</v>
      </c>
      <c r="D48" s="167">
        <f>'Clients Prop charges bifurcatio'!$E50+'Clients wise charges sheet'!$E48</f>
        <v>1092.179828</v>
      </c>
      <c r="E48" s="167">
        <f>'Clients Prop charges bifurcatio'!$F50+'Clients wise charges sheet'!$F48</f>
        <v>0</v>
      </c>
      <c r="F48" s="167">
        <f>'Clients Prop charges bifurcatio'!$G50+'Clients wise charges sheet'!$G48</f>
        <v>954.3840429</v>
      </c>
      <c r="G48" s="167">
        <f>'Clients Prop charges bifurcatio'!H50+'Clients wise charges sheet'!H48</f>
        <v>4570.598904</v>
      </c>
      <c r="H48" s="167">
        <f>'Clients Prop charges bifurcatio'!I50+'Clients wise charges sheet'!I48</f>
        <v>852.3555625</v>
      </c>
      <c r="I48" s="167">
        <f>'Clients Prop charges bifurcatio'!J50+'Clients wise charges sheet'!J48</f>
        <v>1704.711125</v>
      </c>
      <c r="J48" s="167">
        <f>'Clients Prop charges bifurcatio'!K50+'Clients wise charges sheet'!K48</f>
        <v>852.3555625</v>
      </c>
      <c r="K48" s="167">
        <f>'Clients Prop charges bifurcatio'!L50+'Clients wise charges sheet'!L48</f>
        <v>497.3977425</v>
      </c>
      <c r="L48" s="167">
        <f>'Clients Prop charges bifurcatio'!M50+'Clients wise charges sheet'!M48</f>
        <v>497.3977425</v>
      </c>
      <c r="M48" s="167">
        <f>'Clients Prop charges bifurcatio'!N50+'Clients wise charges sheet'!N48</f>
        <v>877.3812379</v>
      </c>
      <c r="N48" s="167">
        <f>'Clients Prop charges bifurcatio'!O50+'Clients wise charges sheet'!O48</f>
        <v>513.7209891</v>
      </c>
      <c r="O48" s="167">
        <f>'Clients Prop charges bifurcatio'!P50+'Clients wise charges sheet'!P48</f>
        <v>0</v>
      </c>
      <c r="P48" s="167">
        <f>'Clients Prop charges bifurcatio'!Q50+'Clients wise charges sheet'!Q48</f>
        <v>0</v>
      </c>
      <c r="Q48" s="167">
        <f>'Clients Prop charges bifurcatio'!R50+'Clients wise charges sheet'!R48</f>
        <v>0</v>
      </c>
      <c r="R48" s="134"/>
      <c r="S48" s="134"/>
      <c r="T48" s="134"/>
      <c r="U48" s="134"/>
      <c r="V48" s="134"/>
      <c r="W48" s="134"/>
      <c r="X48" s="134"/>
      <c r="Y48" s="134"/>
    </row>
    <row r="49" ht="22.5" customHeight="1">
      <c r="A49" s="186">
        <f>'PROP DAILY PNL'!A216</f>
        <v>45762</v>
      </c>
      <c r="B49" s="167">
        <f>'Clients Prop charges bifurcatio'!$C51+'Clients wise charges sheet'!$C49</f>
        <v>7023.186168</v>
      </c>
      <c r="C49" s="167">
        <f>'Clients Prop charges bifurcatio'!$D51+'Clients wise charges sheet'!$D49</f>
        <v>1121.391095</v>
      </c>
      <c r="D49" s="167">
        <f>'Clients Prop charges bifurcatio'!$E51+'Clients wise charges sheet'!$E49</f>
        <v>1092.179828</v>
      </c>
      <c r="E49" s="167">
        <f>'Clients Prop charges bifurcatio'!$F51+'Clients wise charges sheet'!$F49</f>
        <v>0</v>
      </c>
      <c r="F49" s="167">
        <f>'Clients Prop charges bifurcatio'!$G51+'Clients wise charges sheet'!$G49</f>
        <v>954.3840429</v>
      </c>
      <c r="G49" s="167">
        <f>'Clients Prop charges bifurcatio'!H51+'Clients wise charges sheet'!H49</f>
        <v>4570.598904</v>
      </c>
      <c r="H49" s="167">
        <f>'Clients Prop charges bifurcatio'!I51+'Clients wise charges sheet'!I49</f>
        <v>852.3555625</v>
      </c>
      <c r="I49" s="167">
        <f>'Clients Prop charges bifurcatio'!J51+'Clients wise charges sheet'!J49</f>
        <v>1704.711125</v>
      </c>
      <c r="J49" s="167">
        <f>'Clients Prop charges bifurcatio'!K51+'Clients wise charges sheet'!K49</f>
        <v>852.3555625</v>
      </c>
      <c r="K49" s="167">
        <f>'Clients Prop charges bifurcatio'!L51+'Clients wise charges sheet'!L49</f>
        <v>497.3977425</v>
      </c>
      <c r="L49" s="167">
        <f>'Clients Prop charges bifurcatio'!M51+'Clients wise charges sheet'!M49</f>
        <v>497.3977425</v>
      </c>
      <c r="M49" s="167">
        <f>'Clients Prop charges bifurcatio'!N51+'Clients wise charges sheet'!N49</f>
        <v>877.3812379</v>
      </c>
      <c r="N49" s="167">
        <f>'Clients Prop charges bifurcatio'!O51+'Clients wise charges sheet'!O49</f>
        <v>513.7209891</v>
      </c>
      <c r="O49" s="167">
        <f>'Clients Prop charges bifurcatio'!P51+'Clients wise charges sheet'!P49</f>
        <v>0</v>
      </c>
      <c r="P49" s="167">
        <f>'Clients Prop charges bifurcatio'!Q51+'Clients wise charges sheet'!Q49</f>
        <v>0</v>
      </c>
      <c r="Q49" s="167">
        <f>'Clients Prop charges bifurcatio'!R51+'Clients wise charges sheet'!R49</f>
        <v>0</v>
      </c>
      <c r="R49" s="134"/>
      <c r="S49" s="134"/>
      <c r="T49" s="134"/>
      <c r="U49" s="134"/>
      <c r="V49" s="134"/>
      <c r="W49" s="134"/>
      <c r="X49" s="134"/>
      <c r="Y49" s="134"/>
    </row>
    <row r="50" ht="22.5" customHeight="1">
      <c r="A50" s="186">
        <f>'PROP DAILY PNL'!A217</f>
        <v>45763</v>
      </c>
      <c r="B50" s="167">
        <f>'Clients Prop charges bifurcatio'!$C52+'Clients wise charges sheet'!$C50</f>
        <v>7023.186168</v>
      </c>
      <c r="C50" s="167">
        <f>'Clients Prop charges bifurcatio'!$D52+'Clients wise charges sheet'!$D50</f>
        <v>1121.391095</v>
      </c>
      <c r="D50" s="167">
        <f>'Clients Prop charges bifurcatio'!$E52+'Clients wise charges sheet'!$E50</f>
        <v>1092.179828</v>
      </c>
      <c r="E50" s="167">
        <f>'Clients Prop charges bifurcatio'!$F52+'Clients wise charges sheet'!$F50</f>
        <v>0</v>
      </c>
      <c r="F50" s="167">
        <f>'Clients Prop charges bifurcatio'!$G52+'Clients wise charges sheet'!$G50</f>
        <v>954.3840429</v>
      </c>
      <c r="G50" s="167">
        <f>'Clients Prop charges bifurcatio'!H52+'Clients wise charges sheet'!H50</f>
        <v>4570.598904</v>
      </c>
      <c r="H50" s="167">
        <f>'Clients Prop charges bifurcatio'!I52+'Clients wise charges sheet'!I50</f>
        <v>852.3555625</v>
      </c>
      <c r="I50" s="167">
        <f>'Clients Prop charges bifurcatio'!J52+'Clients wise charges sheet'!J50</f>
        <v>1704.711125</v>
      </c>
      <c r="J50" s="167">
        <f>'Clients Prop charges bifurcatio'!K52+'Clients wise charges sheet'!K50</f>
        <v>852.3555625</v>
      </c>
      <c r="K50" s="167">
        <f>'Clients Prop charges bifurcatio'!L52+'Clients wise charges sheet'!L50</f>
        <v>497.3977425</v>
      </c>
      <c r="L50" s="167">
        <f>'Clients Prop charges bifurcatio'!M52+'Clients wise charges sheet'!M50</f>
        <v>497.3977425</v>
      </c>
      <c r="M50" s="167">
        <f>'Clients Prop charges bifurcatio'!N52+'Clients wise charges sheet'!N50</f>
        <v>877.3812379</v>
      </c>
      <c r="N50" s="167">
        <f>'Clients Prop charges bifurcatio'!O52+'Clients wise charges sheet'!O50</f>
        <v>513.7209891</v>
      </c>
      <c r="O50" s="167">
        <f>'Clients Prop charges bifurcatio'!P52+'Clients wise charges sheet'!P50</f>
        <v>0</v>
      </c>
      <c r="P50" s="167">
        <f>'Clients Prop charges bifurcatio'!Q52+'Clients wise charges sheet'!Q50</f>
        <v>0</v>
      </c>
      <c r="Q50" s="167">
        <f>'Clients Prop charges bifurcatio'!R52+'Clients wise charges sheet'!R50</f>
        <v>0</v>
      </c>
      <c r="R50" s="134"/>
      <c r="S50" s="134"/>
      <c r="T50" s="134"/>
      <c r="U50" s="134"/>
      <c r="V50" s="134"/>
      <c r="W50" s="134"/>
      <c r="X50" s="134"/>
      <c r="Y50" s="134"/>
    </row>
    <row r="51" ht="22.5" customHeight="1">
      <c r="A51" s="186">
        <f>'PROP DAILY PNL'!A218</f>
        <v>45764</v>
      </c>
      <c r="B51" s="167">
        <f>'Clients Prop charges bifurcatio'!$C53+'Clients wise charges sheet'!$C51</f>
        <v>7023.186168</v>
      </c>
      <c r="C51" s="167">
        <f>'Clients Prop charges bifurcatio'!$D53+'Clients wise charges sheet'!$D51</f>
        <v>1121.391095</v>
      </c>
      <c r="D51" s="167">
        <f>'Clients Prop charges bifurcatio'!$E53+'Clients wise charges sheet'!$E51</f>
        <v>1092.179828</v>
      </c>
      <c r="E51" s="167">
        <f>'Clients Prop charges bifurcatio'!$F53+'Clients wise charges sheet'!$F51</f>
        <v>0</v>
      </c>
      <c r="F51" s="167">
        <f>'Clients Prop charges bifurcatio'!$G53+'Clients wise charges sheet'!$G51</f>
        <v>954.3840429</v>
      </c>
      <c r="G51" s="167">
        <f>'Clients Prop charges bifurcatio'!H53+'Clients wise charges sheet'!H51</f>
        <v>4570.598904</v>
      </c>
      <c r="H51" s="167">
        <f>'Clients Prop charges bifurcatio'!I53+'Clients wise charges sheet'!I51</f>
        <v>852.3555625</v>
      </c>
      <c r="I51" s="167">
        <f>'Clients Prop charges bifurcatio'!J53+'Clients wise charges sheet'!J51</f>
        <v>1704.711125</v>
      </c>
      <c r="J51" s="167">
        <f>'Clients Prop charges bifurcatio'!K53+'Clients wise charges sheet'!K51</f>
        <v>852.3555625</v>
      </c>
      <c r="K51" s="167">
        <f>'Clients Prop charges bifurcatio'!L53+'Clients wise charges sheet'!L51</f>
        <v>497.3977425</v>
      </c>
      <c r="L51" s="167">
        <f>'Clients Prop charges bifurcatio'!M53+'Clients wise charges sheet'!M51</f>
        <v>497.3977425</v>
      </c>
      <c r="M51" s="167">
        <f>'Clients Prop charges bifurcatio'!N53+'Clients wise charges sheet'!N51</f>
        <v>877.3812379</v>
      </c>
      <c r="N51" s="167">
        <f>'Clients Prop charges bifurcatio'!O53+'Clients wise charges sheet'!O51</f>
        <v>513.7209891</v>
      </c>
      <c r="O51" s="167">
        <f>'Clients Prop charges bifurcatio'!P53+'Clients wise charges sheet'!P51</f>
        <v>0</v>
      </c>
      <c r="P51" s="167">
        <f>'Clients Prop charges bifurcatio'!Q53+'Clients wise charges sheet'!Q51</f>
        <v>0</v>
      </c>
      <c r="Q51" s="167">
        <f>'Clients Prop charges bifurcatio'!R53+'Clients wise charges sheet'!R51</f>
        <v>0</v>
      </c>
      <c r="R51" s="134"/>
      <c r="S51" s="134"/>
      <c r="T51" s="134"/>
      <c r="U51" s="134"/>
      <c r="V51" s="134"/>
      <c r="W51" s="134"/>
      <c r="X51" s="134"/>
      <c r="Y51" s="134"/>
    </row>
    <row r="52" ht="22.5" customHeight="1">
      <c r="A52" s="186">
        <f>'PROP DAILY PNL'!A219</f>
        <v>45768</v>
      </c>
      <c r="B52" s="167">
        <f>'Clients Prop charges bifurcatio'!$C54+'Clients wise charges sheet'!$C52</f>
        <v>7023.186168</v>
      </c>
      <c r="C52" s="167">
        <f>'Clients Prop charges bifurcatio'!$D54+'Clients wise charges sheet'!$D52</f>
        <v>1121.391095</v>
      </c>
      <c r="D52" s="167">
        <f>'Clients Prop charges bifurcatio'!$E54+'Clients wise charges sheet'!$E52</f>
        <v>1092.179828</v>
      </c>
      <c r="E52" s="167">
        <f>'Clients Prop charges bifurcatio'!$F54+'Clients wise charges sheet'!$F52</f>
        <v>0</v>
      </c>
      <c r="F52" s="167">
        <f>'Clients Prop charges bifurcatio'!$G54+'Clients wise charges sheet'!$G52</f>
        <v>954.3840429</v>
      </c>
      <c r="G52" s="167">
        <f>'Clients Prop charges bifurcatio'!H54+'Clients wise charges sheet'!H52</f>
        <v>4570.598904</v>
      </c>
      <c r="H52" s="167">
        <f>'Clients Prop charges bifurcatio'!I54+'Clients wise charges sheet'!I52</f>
        <v>852.3555625</v>
      </c>
      <c r="I52" s="167">
        <f>'Clients Prop charges bifurcatio'!J54+'Clients wise charges sheet'!J52</f>
        <v>1704.711125</v>
      </c>
      <c r="J52" s="167">
        <f>'Clients Prop charges bifurcatio'!K54+'Clients wise charges sheet'!K52</f>
        <v>852.3555625</v>
      </c>
      <c r="K52" s="167">
        <f>'Clients Prop charges bifurcatio'!L54+'Clients wise charges sheet'!L52</f>
        <v>497.3977425</v>
      </c>
      <c r="L52" s="167">
        <f>'Clients Prop charges bifurcatio'!M54+'Clients wise charges sheet'!M52</f>
        <v>497.3977425</v>
      </c>
      <c r="M52" s="167">
        <f>'Clients Prop charges bifurcatio'!N54+'Clients wise charges sheet'!N52</f>
        <v>877.3812379</v>
      </c>
      <c r="N52" s="167">
        <f>'Clients Prop charges bifurcatio'!O54+'Clients wise charges sheet'!O52</f>
        <v>513.7209891</v>
      </c>
      <c r="O52" s="167">
        <f>'Clients Prop charges bifurcatio'!P54+'Clients wise charges sheet'!P52</f>
        <v>0</v>
      </c>
      <c r="P52" s="167">
        <f>'Clients Prop charges bifurcatio'!Q54+'Clients wise charges sheet'!Q52</f>
        <v>0</v>
      </c>
      <c r="Q52" s="167">
        <f>'Clients Prop charges bifurcatio'!R54+'Clients wise charges sheet'!R52</f>
        <v>0</v>
      </c>
      <c r="R52" s="134"/>
      <c r="S52" s="134"/>
      <c r="T52" s="134"/>
      <c r="U52" s="134"/>
      <c r="V52" s="134"/>
      <c r="W52" s="134"/>
      <c r="X52" s="134"/>
      <c r="Y52" s="134"/>
    </row>
    <row r="53" ht="22.5" customHeight="1">
      <c r="A53" s="186">
        <f>'PROP DAILY PNL'!A220</f>
        <v>45769</v>
      </c>
      <c r="B53" s="167">
        <f>'Clients Prop charges bifurcatio'!$C55+'Clients wise charges sheet'!$C53</f>
        <v>7023.186168</v>
      </c>
      <c r="C53" s="167">
        <f>'Clients Prop charges bifurcatio'!$D55+'Clients wise charges sheet'!$D53</f>
        <v>1121.391095</v>
      </c>
      <c r="D53" s="167">
        <f>'Clients Prop charges bifurcatio'!$E55+'Clients wise charges sheet'!$E53</f>
        <v>1092.179828</v>
      </c>
      <c r="E53" s="167">
        <f>'Clients Prop charges bifurcatio'!$F55+'Clients wise charges sheet'!$F53</f>
        <v>0</v>
      </c>
      <c r="F53" s="167">
        <f>'Clients Prop charges bifurcatio'!$G55+'Clients wise charges sheet'!$G53</f>
        <v>954.3840429</v>
      </c>
      <c r="G53" s="167">
        <f>'Clients Prop charges bifurcatio'!H55+'Clients wise charges sheet'!H53</f>
        <v>4570.598904</v>
      </c>
      <c r="H53" s="167">
        <f>'Clients Prop charges bifurcatio'!I55+'Clients wise charges sheet'!I53</f>
        <v>852.3555625</v>
      </c>
      <c r="I53" s="167">
        <f>'Clients Prop charges bifurcatio'!J55+'Clients wise charges sheet'!J53</f>
        <v>1704.711125</v>
      </c>
      <c r="J53" s="167">
        <f>'Clients Prop charges bifurcatio'!K55+'Clients wise charges sheet'!K53</f>
        <v>852.3555625</v>
      </c>
      <c r="K53" s="167">
        <f>'Clients Prop charges bifurcatio'!L55+'Clients wise charges sheet'!L53</f>
        <v>497.3977425</v>
      </c>
      <c r="L53" s="167">
        <f>'Clients Prop charges bifurcatio'!M55+'Clients wise charges sheet'!M53</f>
        <v>497.3977425</v>
      </c>
      <c r="M53" s="167">
        <f>'Clients Prop charges bifurcatio'!N55+'Clients wise charges sheet'!N53</f>
        <v>877.3812379</v>
      </c>
      <c r="N53" s="167">
        <f>'Clients Prop charges bifurcatio'!O55+'Clients wise charges sheet'!O53</f>
        <v>513.7209891</v>
      </c>
      <c r="O53" s="167">
        <f>'Clients Prop charges bifurcatio'!P55+'Clients wise charges sheet'!P53</f>
        <v>0</v>
      </c>
      <c r="P53" s="167">
        <f>'Clients Prop charges bifurcatio'!Q55+'Clients wise charges sheet'!Q53</f>
        <v>0</v>
      </c>
      <c r="Q53" s="167">
        <f>'Clients Prop charges bifurcatio'!R55+'Clients wise charges sheet'!R53</f>
        <v>0</v>
      </c>
      <c r="R53" s="134"/>
      <c r="S53" s="134"/>
      <c r="T53" s="134"/>
      <c r="U53" s="134"/>
      <c r="V53" s="134"/>
      <c r="W53" s="134"/>
      <c r="X53" s="134"/>
      <c r="Y53" s="134"/>
    </row>
    <row r="54" ht="22.5" customHeight="1">
      <c r="A54" s="186">
        <f>'PROP DAILY PNL'!A221</f>
        <v>45770</v>
      </c>
      <c r="B54" s="167">
        <f>'Clients Prop charges bifurcatio'!$C56+'Clients wise charges sheet'!$C54</f>
        <v>7023.186168</v>
      </c>
      <c r="C54" s="167">
        <f>'Clients Prop charges bifurcatio'!$D56+'Clients wise charges sheet'!$D54</f>
        <v>1121.391095</v>
      </c>
      <c r="D54" s="167">
        <f>'Clients Prop charges bifurcatio'!$E56+'Clients wise charges sheet'!$E54</f>
        <v>1092.179828</v>
      </c>
      <c r="E54" s="167">
        <f>'Clients Prop charges bifurcatio'!$F56+'Clients wise charges sheet'!$F54</f>
        <v>0</v>
      </c>
      <c r="F54" s="167">
        <f>'Clients Prop charges bifurcatio'!$G56+'Clients wise charges sheet'!$G54</f>
        <v>954.3840429</v>
      </c>
      <c r="G54" s="167">
        <f>'Clients Prop charges bifurcatio'!H56+'Clients wise charges sheet'!H54</f>
        <v>4570.598904</v>
      </c>
      <c r="H54" s="167">
        <f>'Clients Prop charges bifurcatio'!I56+'Clients wise charges sheet'!I54</f>
        <v>852.3555625</v>
      </c>
      <c r="I54" s="167">
        <f>'Clients Prop charges bifurcatio'!J56+'Clients wise charges sheet'!J54</f>
        <v>1704.711125</v>
      </c>
      <c r="J54" s="167">
        <f>'Clients Prop charges bifurcatio'!K56+'Clients wise charges sheet'!K54</f>
        <v>852.3555625</v>
      </c>
      <c r="K54" s="167">
        <f>'Clients Prop charges bifurcatio'!L56+'Clients wise charges sheet'!L54</f>
        <v>497.3977425</v>
      </c>
      <c r="L54" s="167">
        <f>'Clients Prop charges bifurcatio'!M56+'Clients wise charges sheet'!M54</f>
        <v>497.3977425</v>
      </c>
      <c r="M54" s="167">
        <f>'Clients Prop charges bifurcatio'!N56+'Clients wise charges sheet'!N54</f>
        <v>877.3812379</v>
      </c>
      <c r="N54" s="167">
        <f>'Clients Prop charges bifurcatio'!O56+'Clients wise charges sheet'!O54</f>
        <v>513.7209891</v>
      </c>
      <c r="O54" s="167">
        <f>'Clients Prop charges bifurcatio'!P56+'Clients wise charges sheet'!P54</f>
        <v>0</v>
      </c>
      <c r="P54" s="167">
        <f>'Clients Prop charges bifurcatio'!Q56+'Clients wise charges sheet'!Q54</f>
        <v>0</v>
      </c>
      <c r="Q54" s="167">
        <f>'Clients Prop charges bifurcatio'!R56+'Clients wise charges sheet'!R54</f>
        <v>0</v>
      </c>
      <c r="R54" s="134"/>
      <c r="S54" s="134"/>
      <c r="T54" s="134"/>
      <c r="U54" s="134"/>
      <c r="V54" s="134"/>
      <c r="W54" s="134"/>
      <c r="X54" s="134"/>
      <c r="Y54" s="134"/>
    </row>
    <row r="55" ht="22.5" customHeight="1">
      <c r="A55" s="186">
        <f>'PROP DAILY PNL'!A222</f>
        <v>45771</v>
      </c>
      <c r="B55" s="167">
        <f>'Clients Prop charges bifurcatio'!$C57+'Clients wise charges sheet'!$C55</f>
        <v>7023.186168</v>
      </c>
      <c r="C55" s="167">
        <f>'Clients Prop charges bifurcatio'!$D57+'Clients wise charges sheet'!$D55</f>
        <v>1121.391095</v>
      </c>
      <c r="D55" s="167">
        <f>'Clients Prop charges bifurcatio'!$E57+'Clients wise charges sheet'!$E55</f>
        <v>1092.179828</v>
      </c>
      <c r="E55" s="167">
        <f>'Clients Prop charges bifurcatio'!$F57+'Clients wise charges sheet'!$F55</f>
        <v>0</v>
      </c>
      <c r="F55" s="167">
        <f>'Clients Prop charges bifurcatio'!$G57+'Clients wise charges sheet'!$G55</f>
        <v>954.3840429</v>
      </c>
      <c r="G55" s="167">
        <f>'Clients Prop charges bifurcatio'!H57+'Clients wise charges sheet'!H55</f>
        <v>4570.598904</v>
      </c>
      <c r="H55" s="167">
        <f>'Clients Prop charges bifurcatio'!I57+'Clients wise charges sheet'!I55</f>
        <v>852.3555625</v>
      </c>
      <c r="I55" s="167">
        <f>'Clients Prop charges bifurcatio'!J57+'Clients wise charges sheet'!J55</f>
        <v>1704.711125</v>
      </c>
      <c r="J55" s="167">
        <f>'Clients Prop charges bifurcatio'!K57+'Clients wise charges sheet'!K55</f>
        <v>852.3555625</v>
      </c>
      <c r="K55" s="167">
        <f>'Clients Prop charges bifurcatio'!L57+'Clients wise charges sheet'!L55</f>
        <v>497.3977425</v>
      </c>
      <c r="L55" s="167">
        <f>'Clients Prop charges bifurcatio'!M57+'Clients wise charges sheet'!M55</f>
        <v>497.3977425</v>
      </c>
      <c r="M55" s="167">
        <f>'Clients Prop charges bifurcatio'!N57+'Clients wise charges sheet'!N55</f>
        <v>877.3812379</v>
      </c>
      <c r="N55" s="167">
        <f>'Clients Prop charges bifurcatio'!O57+'Clients wise charges sheet'!O55</f>
        <v>513.7209891</v>
      </c>
      <c r="O55" s="167">
        <f>'Clients Prop charges bifurcatio'!P57+'Clients wise charges sheet'!P55</f>
        <v>0</v>
      </c>
      <c r="P55" s="167">
        <f>'Clients Prop charges bifurcatio'!Q57+'Clients wise charges sheet'!Q55</f>
        <v>0</v>
      </c>
      <c r="Q55" s="167">
        <f>'Clients Prop charges bifurcatio'!R57+'Clients wise charges sheet'!R55</f>
        <v>0</v>
      </c>
      <c r="R55" s="134"/>
      <c r="S55" s="134"/>
      <c r="T55" s="134"/>
      <c r="U55" s="134"/>
      <c r="V55" s="134"/>
      <c r="W55" s="134"/>
      <c r="X55" s="134"/>
      <c r="Y55" s="134"/>
    </row>
    <row r="56" ht="22.5" customHeight="1">
      <c r="A56" s="186">
        <f>'PROP DAILY PNL'!A223</f>
        <v>45772</v>
      </c>
      <c r="B56" s="167">
        <f>'Clients Prop charges bifurcatio'!$C58+'Clients wise charges sheet'!$C56</f>
        <v>7023.186168</v>
      </c>
      <c r="C56" s="167">
        <f>'Clients Prop charges bifurcatio'!$D58+'Clients wise charges sheet'!$D56</f>
        <v>1121.391095</v>
      </c>
      <c r="D56" s="167">
        <f>'Clients Prop charges bifurcatio'!$E58+'Clients wise charges sheet'!$E56</f>
        <v>1092.179828</v>
      </c>
      <c r="E56" s="167">
        <f>'Clients Prop charges bifurcatio'!$F58+'Clients wise charges sheet'!$F56</f>
        <v>0</v>
      </c>
      <c r="F56" s="167">
        <f>'Clients Prop charges bifurcatio'!$G58+'Clients wise charges sheet'!$G56</f>
        <v>954.3840429</v>
      </c>
      <c r="G56" s="167">
        <f>'Clients Prop charges bifurcatio'!H58+'Clients wise charges sheet'!H56</f>
        <v>4570.598904</v>
      </c>
      <c r="H56" s="167">
        <f>'Clients Prop charges bifurcatio'!I58+'Clients wise charges sheet'!I56</f>
        <v>852.3555625</v>
      </c>
      <c r="I56" s="167">
        <f>'Clients Prop charges bifurcatio'!J58+'Clients wise charges sheet'!J56</f>
        <v>1704.711125</v>
      </c>
      <c r="J56" s="167">
        <f>'Clients Prop charges bifurcatio'!K58+'Clients wise charges sheet'!K56</f>
        <v>852.3555625</v>
      </c>
      <c r="K56" s="167">
        <f>'Clients Prop charges bifurcatio'!L58+'Clients wise charges sheet'!L56</f>
        <v>497.3977425</v>
      </c>
      <c r="L56" s="167">
        <f>'Clients Prop charges bifurcatio'!M58+'Clients wise charges sheet'!M56</f>
        <v>497.3977425</v>
      </c>
      <c r="M56" s="167">
        <f>'Clients Prop charges bifurcatio'!N58+'Clients wise charges sheet'!N56</f>
        <v>877.3812379</v>
      </c>
      <c r="N56" s="167">
        <f>'Clients Prop charges bifurcatio'!O58+'Clients wise charges sheet'!O56</f>
        <v>513.7209891</v>
      </c>
      <c r="O56" s="167">
        <f>'Clients Prop charges bifurcatio'!P58+'Clients wise charges sheet'!P56</f>
        <v>0</v>
      </c>
      <c r="P56" s="167">
        <f>'Clients Prop charges bifurcatio'!Q58+'Clients wise charges sheet'!Q56</f>
        <v>0</v>
      </c>
      <c r="Q56" s="167">
        <f>'Clients Prop charges bifurcatio'!R58+'Clients wise charges sheet'!R56</f>
        <v>0</v>
      </c>
      <c r="R56" s="134"/>
      <c r="S56" s="134"/>
      <c r="T56" s="134"/>
      <c r="U56" s="134"/>
      <c r="V56" s="134"/>
      <c r="W56" s="134"/>
      <c r="X56" s="134"/>
      <c r="Y56" s="134"/>
    </row>
    <row r="57" ht="22.5" customHeight="1">
      <c r="A57" s="186">
        <f>'PROP DAILY PNL'!A224</f>
        <v>45775</v>
      </c>
      <c r="B57" s="167">
        <f>'Clients Prop charges bifurcatio'!$C59+'Clients wise charges sheet'!$C57</f>
        <v>7336.301633</v>
      </c>
      <c r="C57" s="167">
        <f>'Clients Prop charges bifurcatio'!$D59+'Clients wise charges sheet'!$D57</f>
        <v>1171.386195</v>
      </c>
      <c r="D57" s="167">
        <f>'Clients Prop charges bifurcatio'!$E59+'Clients wise charges sheet'!$E57</f>
        <v>1140.872599</v>
      </c>
      <c r="E57" s="167">
        <f>'Clients Prop charges bifurcatio'!$F59+'Clients wise charges sheet'!$F57</f>
        <v>0</v>
      </c>
      <c r="F57" s="167">
        <f>'Clients Prop charges bifurcatio'!$G59+'Clients wise charges sheet'!$G57</f>
        <v>996.9334494</v>
      </c>
      <c r="G57" s="167">
        <f>'Clients Prop charges bifurcatio'!H59+'Clients wise charges sheet'!H57</f>
        <v>4774.370407</v>
      </c>
      <c r="H57" s="167">
        <f>'Clients Prop charges bifurcatio'!I59+'Clients wise charges sheet'!I57</f>
        <v>890.3562223</v>
      </c>
      <c r="I57" s="167">
        <f>'Clients Prop charges bifurcatio'!J59+'Clients wise charges sheet'!J57</f>
        <v>1780.712445</v>
      </c>
      <c r="J57" s="167">
        <f>'Clients Prop charges bifurcatio'!K59+'Clients wise charges sheet'!K57</f>
        <v>890.3562223</v>
      </c>
      <c r="K57" s="167">
        <f>'Clients Prop charges bifurcatio'!L59+'Clients wise charges sheet'!L57</f>
        <v>519.5732797</v>
      </c>
      <c r="L57" s="167">
        <f>'Clients Prop charges bifurcatio'!M59+'Clients wise charges sheet'!M57</f>
        <v>519.5732797</v>
      </c>
      <c r="M57" s="167">
        <f>'Clients Prop charges bifurcatio'!N59+'Clients wise charges sheet'!N57</f>
        <v>0</v>
      </c>
      <c r="N57" s="167">
        <f>'Clients Prop charges bifurcatio'!O59+'Clients wise charges sheet'!O57</f>
        <v>536.6242673</v>
      </c>
      <c r="O57" s="167">
        <f>'Clients Prop charges bifurcatio'!P59+'Clients wise charges sheet'!P57</f>
        <v>0</v>
      </c>
      <c r="P57" s="167">
        <f>'Clients Prop charges bifurcatio'!Q59+'Clients wise charges sheet'!Q57</f>
        <v>0</v>
      </c>
      <c r="Q57" s="167">
        <f>'Clients Prop charges bifurcatio'!R59+'Clients wise charges sheet'!R57</f>
        <v>0</v>
      </c>
      <c r="R57" s="134"/>
      <c r="S57" s="134"/>
      <c r="T57" s="134"/>
      <c r="U57" s="134"/>
      <c r="V57" s="134"/>
      <c r="W57" s="134"/>
      <c r="X57" s="134"/>
      <c r="Y57" s="134"/>
    </row>
    <row r="58" ht="22.5" customHeight="1">
      <c r="A58" s="186">
        <f>'PROP DAILY PNL'!A225</f>
        <v>45776</v>
      </c>
      <c r="B58" s="167">
        <f>'Clients Prop charges bifurcatio'!$C60+'Clients wise charges sheet'!$C58</f>
        <v>7336.301633</v>
      </c>
      <c r="C58" s="167">
        <f>'Clients Prop charges bifurcatio'!$D60+'Clients wise charges sheet'!$D58</f>
        <v>1171.386195</v>
      </c>
      <c r="D58" s="167">
        <f>'Clients Prop charges bifurcatio'!$E60+'Clients wise charges sheet'!$E58</f>
        <v>1140.872599</v>
      </c>
      <c r="E58" s="167">
        <f>'Clients Prop charges bifurcatio'!$F60+'Clients wise charges sheet'!$F58</f>
        <v>0</v>
      </c>
      <c r="F58" s="167">
        <f>'Clients Prop charges bifurcatio'!$G60+'Clients wise charges sheet'!$G58</f>
        <v>996.9334494</v>
      </c>
      <c r="G58" s="167">
        <f>'Clients Prop charges bifurcatio'!H60+'Clients wise charges sheet'!H58</f>
        <v>4774.370407</v>
      </c>
      <c r="H58" s="167">
        <f>'Clients Prop charges bifurcatio'!I60+'Clients wise charges sheet'!I58</f>
        <v>890.3562223</v>
      </c>
      <c r="I58" s="167">
        <f>'Clients Prop charges bifurcatio'!J60+'Clients wise charges sheet'!J58</f>
        <v>1780.712445</v>
      </c>
      <c r="J58" s="167">
        <f>'Clients Prop charges bifurcatio'!K60+'Clients wise charges sheet'!K58</f>
        <v>890.3562223</v>
      </c>
      <c r="K58" s="167">
        <f>'Clients Prop charges bifurcatio'!L60+'Clients wise charges sheet'!L58</f>
        <v>519.5732797</v>
      </c>
      <c r="L58" s="167">
        <f>'Clients Prop charges bifurcatio'!M60+'Clients wise charges sheet'!M58</f>
        <v>519.5732797</v>
      </c>
      <c r="M58" s="167">
        <f>'Clients Prop charges bifurcatio'!N60+'Clients wise charges sheet'!N58</f>
        <v>0</v>
      </c>
      <c r="N58" s="167">
        <f>'Clients Prop charges bifurcatio'!O60+'Clients wise charges sheet'!O58</f>
        <v>536.6242673</v>
      </c>
      <c r="O58" s="167">
        <f>'Clients Prop charges bifurcatio'!P60+'Clients wise charges sheet'!P58</f>
        <v>0</v>
      </c>
      <c r="P58" s="167">
        <f>'Clients Prop charges bifurcatio'!Q60+'Clients wise charges sheet'!Q58</f>
        <v>0</v>
      </c>
      <c r="Q58" s="167">
        <f>'Clients Prop charges bifurcatio'!R60+'Clients wise charges sheet'!R58</f>
        <v>0</v>
      </c>
      <c r="R58" s="134"/>
      <c r="S58" s="134"/>
      <c r="T58" s="134"/>
      <c r="U58" s="134"/>
      <c r="V58" s="134"/>
      <c r="W58" s="134"/>
      <c r="X58" s="134"/>
      <c r="Y58" s="134"/>
    </row>
    <row r="59" ht="22.5" customHeight="1">
      <c r="A59" s="186">
        <f>'PROP DAILY PNL'!A226</f>
        <v>45777</v>
      </c>
      <c r="B59" s="167">
        <f>'Clients Prop charges bifurcatio'!$C61+'Clients wise charges sheet'!$C59</f>
        <v>7336.301633</v>
      </c>
      <c r="C59" s="167">
        <f>'Clients Prop charges bifurcatio'!$D61+'Clients wise charges sheet'!$D59</f>
        <v>1171.386195</v>
      </c>
      <c r="D59" s="167">
        <f>'Clients Prop charges bifurcatio'!$E61+'Clients wise charges sheet'!$E59</f>
        <v>1140.872599</v>
      </c>
      <c r="E59" s="167">
        <f>'Clients Prop charges bifurcatio'!$F61+'Clients wise charges sheet'!$F59</f>
        <v>0</v>
      </c>
      <c r="F59" s="167">
        <f>'Clients Prop charges bifurcatio'!$G61+'Clients wise charges sheet'!$G59</f>
        <v>996.9334494</v>
      </c>
      <c r="G59" s="167">
        <f>'Clients Prop charges bifurcatio'!H61+'Clients wise charges sheet'!H59</f>
        <v>4774.370407</v>
      </c>
      <c r="H59" s="167">
        <f>'Clients Prop charges bifurcatio'!I61+'Clients wise charges sheet'!I59</f>
        <v>890.3562223</v>
      </c>
      <c r="I59" s="167">
        <f>'Clients Prop charges bifurcatio'!J61+'Clients wise charges sheet'!J59</f>
        <v>1780.712445</v>
      </c>
      <c r="J59" s="167">
        <f>'Clients Prop charges bifurcatio'!K61+'Clients wise charges sheet'!K59</f>
        <v>890.3562223</v>
      </c>
      <c r="K59" s="167">
        <f>'Clients Prop charges bifurcatio'!L61+'Clients wise charges sheet'!L59</f>
        <v>519.5732797</v>
      </c>
      <c r="L59" s="167">
        <f>'Clients Prop charges bifurcatio'!M61+'Clients wise charges sheet'!M59</f>
        <v>519.5732797</v>
      </c>
      <c r="M59" s="167">
        <f>'Clients Prop charges bifurcatio'!N61+'Clients wise charges sheet'!N59</f>
        <v>0</v>
      </c>
      <c r="N59" s="167">
        <f>'Clients Prop charges bifurcatio'!O61+'Clients wise charges sheet'!O59</f>
        <v>536.6242673</v>
      </c>
      <c r="O59" s="167">
        <f>'Clients Prop charges bifurcatio'!P61+'Clients wise charges sheet'!P59</f>
        <v>0</v>
      </c>
      <c r="P59" s="167">
        <f>'Clients Prop charges bifurcatio'!Q61+'Clients wise charges sheet'!Q59</f>
        <v>0</v>
      </c>
      <c r="Q59" s="167">
        <f>'Clients Prop charges bifurcatio'!R61+'Clients wise charges sheet'!R59</f>
        <v>0</v>
      </c>
      <c r="R59" s="134"/>
      <c r="S59" s="134"/>
      <c r="T59" s="134"/>
      <c r="U59" s="134"/>
      <c r="V59" s="134"/>
      <c r="W59" s="134"/>
      <c r="X59" s="134"/>
      <c r="Y59" s="134"/>
    </row>
    <row r="60" ht="22.5" customHeight="1">
      <c r="A60" s="186">
        <f>'PROP DAILY PNL'!A227</f>
        <v>45779</v>
      </c>
      <c r="B60" s="167">
        <f>'Clients Prop charges bifurcatio'!$C62+'Clients wise charges sheet'!$C60</f>
        <v>7367.927896</v>
      </c>
      <c r="C60" s="167">
        <f>'Clients Prop charges bifurcatio'!$D62+'Clients wise charges sheet'!$D60</f>
        <v>1592.152088</v>
      </c>
      <c r="D60" s="167">
        <f>'Clients Prop charges bifurcatio'!$E62+'Clients wise charges sheet'!$E60</f>
        <v>1316.087076</v>
      </c>
      <c r="E60" s="167">
        <f>'Clients Prop charges bifurcatio'!$F62+'Clients wise charges sheet'!$F60</f>
        <v>0</v>
      </c>
      <c r="F60" s="167">
        <f>'Clients Prop charges bifurcatio'!$G62+'Clients wise charges sheet'!$G60</f>
        <v>1007.177017</v>
      </c>
      <c r="G60" s="167">
        <f>'Clients Prop charges bifurcatio'!H62+'Clients wise charges sheet'!H60</f>
        <v>7184.97744</v>
      </c>
      <c r="H60" s="167">
        <f>'Clients Prop charges bifurcatio'!I62+'Clients wise charges sheet'!I60</f>
        <v>899.5047008</v>
      </c>
      <c r="I60" s="167">
        <f>'Clients Prop charges bifurcatio'!J62+'Clients wise charges sheet'!J60</f>
        <v>1799.009402</v>
      </c>
      <c r="J60" s="167">
        <f>'Clients Prop charges bifurcatio'!K62+'Clients wise charges sheet'!K60</f>
        <v>899.5047008</v>
      </c>
      <c r="K60" s="167">
        <f>'Clients Prop charges bifurcatio'!L62+'Clients wise charges sheet'!L60</f>
        <v>524.9119349</v>
      </c>
      <c r="L60" s="167">
        <f>'Clients Prop charges bifurcatio'!M62+'Clients wise charges sheet'!M60</f>
        <v>524.9119349</v>
      </c>
      <c r="M60" s="167">
        <f>'Clients Prop charges bifurcatio'!N62+'Clients wise charges sheet'!N60</f>
        <v>0</v>
      </c>
      <c r="N60" s="167">
        <f>'Clients Prop charges bifurcatio'!O62+'Clients wise charges sheet'!O60</f>
        <v>545.0358096</v>
      </c>
      <c r="O60" s="167">
        <f>'Clients Prop charges bifurcatio'!P62+'Clients wise charges sheet'!P60</f>
        <v>0</v>
      </c>
      <c r="P60" s="167">
        <f>'Clients Prop charges bifurcatio'!Q62+'Clients wise charges sheet'!Q60</f>
        <v>0</v>
      </c>
      <c r="Q60" s="167">
        <f>'Clients Prop charges bifurcatio'!R62+'Clients wise charges sheet'!R60</f>
        <v>0</v>
      </c>
      <c r="R60" s="134"/>
      <c r="S60" s="134"/>
      <c r="T60" s="134"/>
      <c r="U60" s="134"/>
      <c r="V60" s="134"/>
      <c r="W60" s="134"/>
      <c r="X60" s="134"/>
      <c r="Y60" s="134"/>
    </row>
    <row r="61" ht="22.5" customHeight="1">
      <c r="A61" s="186">
        <f>'PROP DAILY PNL'!A228</f>
        <v>45782</v>
      </c>
      <c r="B61" s="167">
        <f>'Clients Prop charges bifurcatio'!$C63+'Clients wise charges sheet'!$C61</f>
        <v>6755.777185</v>
      </c>
      <c r="C61" s="167">
        <f>'Clients Prop charges bifurcatio'!$D63+'Clients wise charges sheet'!$D61</f>
        <v>1459.871066</v>
      </c>
      <c r="D61" s="167">
        <f>'Clients Prop charges bifurcatio'!$E63+'Clients wise charges sheet'!$E61</f>
        <v>1206.742407</v>
      </c>
      <c r="E61" s="167">
        <f>'Clients Prop charges bifurcatio'!$F63+'Clients wise charges sheet'!$F61</f>
        <v>0</v>
      </c>
      <c r="F61" s="167">
        <f>'Clients Prop charges bifurcatio'!$G63+'Clients wise charges sheet'!$G61</f>
        <v>923.4975707</v>
      </c>
      <c r="G61" s="167">
        <f>'Clients Prop charges bifurcatio'!H63+'Clients wise charges sheet'!H61</f>
        <v>8253.99893</v>
      </c>
      <c r="H61" s="167">
        <f>'Clients Prop charges bifurcatio'!I63+'Clients wise charges sheet'!I61</f>
        <v>824.7710104</v>
      </c>
      <c r="I61" s="167">
        <f>'Clients Prop charges bifurcatio'!J63+'Clients wise charges sheet'!J61</f>
        <v>1649.542021</v>
      </c>
      <c r="J61" s="167">
        <f>'Clients Prop charges bifurcatio'!K63+'Clients wise charges sheet'!K61</f>
        <v>824.7710104</v>
      </c>
      <c r="K61" s="167">
        <f>'Clients Prop charges bifurcatio'!L63+'Clients wise charges sheet'!L61</f>
        <v>481.3005942</v>
      </c>
      <c r="L61" s="167">
        <f>'Clients Prop charges bifurcatio'!M63+'Clients wise charges sheet'!M61</f>
        <v>481.3005942</v>
      </c>
      <c r="M61" s="167">
        <f>'Clients Prop charges bifurcatio'!N63+'Clients wise charges sheet'!N61</f>
        <v>0</v>
      </c>
      <c r="N61" s="167">
        <f>'Clients Prop charges bifurcatio'!O63+'Clients wise charges sheet'!O61</f>
        <v>499.7525138</v>
      </c>
      <c r="O61" s="167">
        <f>'Clients Prop charges bifurcatio'!P63+'Clients wise charges sheet'!P61</f>
        <v>299.8750979</v>
      </c>
      <c r="P61" s="167">
        <f>'Clients Prop charges bifurcatio'!Q63+'Clients wise charges sheet'!Q61</f>
        <v>0</v>
      </c>
      <c r="Q61" s="167">
        <f>'Clients Prop charges bifurcatio'!R63+'Clients wise charges sheet'!R61</f>
        <v>0</v>
      </c>
      <c r="R61" s="134"/>
      <c r="S61" s="134"/>
      <c r="T61" s="134"/>
      <c r="U61" s="134"/>
      <c r="V61" s="134"/>
      <c r="W61" s="134"/>
      <c r="X61" s="134"/>
      <c r="Y61" s="134"/>
    </row>
    <row r="62" ht="22.5" customHeight="1">
      <c r="A62" s="186">
        <f>'PROP DAILY PNL'!A229</f>
        <v>45783</v>
      </c>
      <c r="B62" s="167">
        <f>'Clients Prop charges bifurcatio'!$C64+'Clients wise charges sheet'!$C62</f>
        <v>6755.777185</v>
      </c>
      <c r="C62" s="167">
        <f>'Clients Prop charges bifurcatio'!$D64+'Clients wise charges sheet'!$D62</f>
        <v>1459.871066</v>
      </c>
      <c r="D62" s="167">
        <f>'Clients Prop charges bifurcatio'!$E64+'Clients wise charges sheet'!$E62</f>
        <v>1206.742407</v>
      </c>
      <c r="E62" s="167">
        <f>'Clients Prop charges bifurcatio'!$F64+'Clients wise charges sheet'!$F62</f>
        <v>0</v>
      </c>
      <c r="F62" s="167">
        <f>'Clients Prop charges bifurcatio'!$G64+'Clients wise charges sheet'!$G62</f>
        <v>923.4975707</v>
      </c>
      <c r="G62" s="167">
        <f>'Clients Prop charges bifurcatio'!H64+'Clients wise charges sheet'!H62</f>
        <v>8253.99893</v>
      </c>
      <c r="H62" s="167">
        <f>'Clients Prop charges bifurcatio'!I64+'Clients wise charges sheet'!I62</f>
        <v>824.7710104</v>
      </c>
      <c r="I62" s="167">
        <f>'Clients Prop charges bifurcatio'!J64+'Clients wise charges sheet'!J62</f>
        <v>1649.542021</v>
      </c>
      <c r="J62" s="167">
        <f>'Clients Prop charges bifurcatio'!K64+'Clients wise charges sheet'!K62</f>
        <v>824.7710104</v>
      </c>
      <c r="K62" s="167">
        <f>'Clients Prop charges bifurcatio'!L64+'Clients wise charges sheet'!L62</f>
        <v>481.3005942</v>
      </c>
      <c r="L62" s="167">
        <f>'Clients Prop charges bifurcatio'!M64+'Clients wise charges sheet'!M62</f>
        <v>481.3005942</v>
      </c>
      <c r="M62" s="167">
        <f>'Clients Prop charges bifurcatio'!N64+'Clients wise charges sheet'!N62</f>
        <v>0</v>
      </c>
      <c r="N62" s="167">
        <f>'Clients Prop charges bifurcatio'!O64+'Clients wise charges sheet'!O62</f>
        <v>499.7525138</v>
      </c>
      <c r="O62" s="167">
        <f>'Clients Prop charges bifurcatio'!P64+'Clients wise charges sheet'!P62</f>
        <v>299.8750979</v>
      </c>
      <c r="P62" s="167">
        <f>'Clients Prop charges bifurcatio'!Q64+'Clients wise charges sheet'!Q62</f>
        <v>0</v>
      </c>
      <c r="Q62" s="167">
        <f>'Clients Prop charges bifurcatio'!R64+'Clients wise charges sheet'!R62</f>
        <v>0</v>
      </c>
      <c r="R62" s="134"/>
      <c r="S62" s="134"/>
      <c r="T62" s="134"/>
      <c r="U62" s="134"/>
      <c r="V62" s="134"/>
      <c r="W62" s="134"/>
      <c r="X62" s="134"/>
      <c r="Y62" s="134"/>
    </row>
    <row r="63" ht="22.5" customHeight="1">
      <c r="A63" s="186">
        <f>'PROP DAILY PNL'!A230</f>
        <v>45784</v>
      </c>
      <c r="B63" s="167">
        <f>'Clients Prop charges bifurcatio'!$C65+'Clients wise charges sheet'!$C63</f>
        <v>6526.31645</v>
      </c>
      <c r="C63" s="167">
        <f>'Clients Prop charges bifurcatio'!$D65+'Clients wise charges sheet'!$D63</f>
        <v>1410.28638</v>
      </c>
      <c r="D63" s="167">
        <f>'Clients Prop charges bifurcatio'!$E65+'Clients wise charges sheet'!$E63</f>
        <v>1165.755265</v>
      </c>
      <c r="E63" s="167">
        <f>'Clients Prop charges bifurcatio'!$F65+'Clients wise charges sheet'!$F63</f>
        <v>0</v>
      </c>
      <c r="F63" s="167">
        <f>'Clients Prop charges bifurcatio'!$G65+'Clients wise charges sheet'!$G63</f>
        <v>892.1308714</v>
      </c>
      <c r="G63" s="167">
        <f>'Clients Prop charges bifurcatio'!H65+'Clients wise charges sheet'!H63</f>
        <v>7973.650924</v>
      </c>
      <c r="H63" s="167">
        <f>'Clients Prop charges bifurcatio'!I65+'Clients wise charges sheet'!I63</f>
        <v>796.7575699</v>
      </c>
      <c r="I63" s="167">
        <f>'Clients Prop charges bifurcatio'!J65+'Clients wise charges sheet'!J63</f>
        <v>1593.51514</v>
      </c>
      <c r="J63" s="167">
        <f>'Clients Prop charges bifurcatio'!K65+'Clients wise charges sheet'!K63</f>
        <v>796.7575699</v>
      </c>
      <c r="K63" s="167">
        <f>'Clients Prop charges bifurcatio'!L65+'Clients wise charges sheet'!L63</f>
        <v>464.9531651</v>
      </c>
      <c r="L63" s="167">
        <f>'Clients Prop charges bifurcatio'!M65+'Clients wise charges sheet'!M63</f>
        <v>464.9531651</v>
      </c>
      <c r="M63" s="167">
        <f>'Clients Prop charges bifurcatio'!N65+'Clients wise charges sheet'!N63</f>
        <v>0</v>
      </c>
      <c r="N63" s="167">
        <f>'Clients Prop charges bifurcatio'!O65+'Clients wise charges sheet'!O63</f>
        <v>482.7783632</v>
      </c>
      <c r="O63" s="167">
        <f>'Clients Prop charges bifurcatio'!P65+'Clients wise charges sheet'!P63</f>
        <v>289.6898064</v>
      </c>
      <c r="P63" s="167">
        <f>'Clients Prop charges bifurcatio'!Q65+'Clients wise charges sheet'!Q63</f>
        <v>803.65533</v>
      </c>
      <c r="Q63" s="167">
        <f>'Clients Prop charges bifurcatio'!R65+'Clients wise charges sheet'!R63</f>
        <v>0</v>
      </c>
      <c r="R63" s="134"/>
      <c r="S63" s="134"/>
      <c r="T63" s="134"/>
      <c r="U63" s="134"/>
      <c r="V63" s="134"/>
      <c r="W63" s="134"/>
      <c r="X63" s="134"/>
      <c r="Y63" s="134"/>
    </row>
    <row r="64" ht="22.5" customHeight="1">
      <c r="A64" s="186">
        <f>'PROP DAILY PNL'!A231</f>
        <v>45785</v>
      </c>
      <c r="B64" s="167">
        <f>'Clients Prop charges bifurcatio'!$C66+'Clients wise charges sheet'!$C64</f>
        <v>6526.31645</v>
      </c>
      <c r="C64" s="167">
        <f>'Clients Prop charges bifurcatio'!$D66+'Clients wise charges sheet'!$D64</f>
        <v>1410.28638</v>
      </c>
      <c r="D64" s="167">
        <f>'Clients Prop charges bifurcatio'!$E66+'Clients wise charges sheet'!$E64</f>
        <v>1165.755265</v>
      </c>
      <c r="E64" s="167">
        <f>'Clients Prop charges bifurcatio'!$F66+'Clients wise charges sheet'!$F64</f>
        <v>0</v>
      </c>
      <c r="F64" s="167">
        <f>'Clients Prop charges bifurcatio'!$G66+'Clients wise charges sheet'!$G64</f>
        <v>892.1308714</v>
      </c>
      <c r="G64" s="167">
        <f>'Clients Prop charges bifurcatio'!H66+'Clients wise charges sheet'!H64</f>
        <v>7973.650924</v>
      </c>
      <c r="H64" s="167">
        <f>'Clients Prop charges bifurcatio'!I66+'Clients wise charges sheet'!I64</f>
        <v>796.7575699</v>
      </c>
      <c r="I64" s="167">
        <f>'Clients Prop charges bifurcatio'!J66+'Clients wise charges sheet'!J64</f>
        <v>1593.51514</v>
      </c>
      <c r="J64" s="167">
        <f>'Clients Prop charges bifurcatio'!K66+'Clients wise charges sheet'!K64</f>
        <v>796.7575699</v>
      </c>
      <c r="K64" s="167">
        <f>'Clients Prop charges bifurcatio'!L66+'Clients wise charges sheet'!L64</f>
        <v>464.9531651</v>
      </c>
      <c r="L64" s="167">
        <f>'Clients Prop charges bifurcatio'!M66+'Clients wise charges sheet'!M64</f>
        <v>464.9531651</v>
      </c>
      <c r="M64" s="167">
        <f>'Clients Prop charges bifurcatio'!N66+'Clients wise charges sheet'!N64</f>
        <v>0</v>
      </c>
      <c r="N64" s="167">
        <f>'Clients Prop charges bifurcatio'!O66+'Clients wise charges sheet'!O64</f>
        <v>482.7783632</v>
      </c>
      <c r="O64" s="167">
        <f>'Clients Prop charges bifurcatio'!P66+'Clients wise charges sheet'!P64</f>
        <v>289.6898064</v>
      </c>
      <c r="P64" s="167">
        <f>'Clients Prop charges bifurcatio'!Q66+'Clients wise charges sheet'!Q64</f>
        <v>803.65533</v>
      </c>
      <c r="Q64" s="167">
        <f>'Clients Prop charges bifurcatio'!R66+'Clients wise charges sheet'!R64</f>
        <v>0</v>
      </c>
      <c r="R64" s="134"/>
      <c r="S64" s="134"/>
      <c r="T64" s="134"/>
      <c r="U64" s="134"/>
      <c r="V64" s="134"/>
      <c r="W64" s="134"/>
      <c r="X64" s="134"/>
      <c r="Y64" s="134"/>
    </row>
    <row r="65" ht="22.5" customHeight="1">
      <c r="A65" s="186">
        <f>'PROP DAILY PNL'!A232</f>
        <v>45786</v>
      </c>
      <c r="B65" s="167">
        <f>'Clients Prop charges bifurcatio'!$C67+'Clients wise charges sheet'!$C65</f>
        <v>6526.31645</v>
      </c>
      <c r="C65" s="167">
        <f>'Clients Prop charges bifurcatio'!$D67+'Clients wise charges sheet'!$D65</f>
        <v>1410.28638</v>
      </c>
      <c r="D65" s="167">
        <f>'Clients Prop charges bifurcatio'!$E67+'Clients wise charges sheet'!$E65</f>
        <v>1165.755265</v>
      </c>
      <c r="E65" s="167">
        <f>'Clients Prop charges bifurcatio'!$F67+'Clients wise charges sheet'!$F65</f>
        <v>0</v>
      </c>
      <c r="F65" s="167">
        <f>'Clients Prop charges bifurcatio'!$G67+'Clients wise charges sheet'!$G65</f>
        <v>892.1308714</v>
      </c>
      <c r="G65" s="167">
        <f>'Clients Prop charges bifurcatio'!H67+'Clients wise charges sheet'!H65</f>
        <v>7973.650924</v>
      </c>
      <c r="H65" s="167">
        <f>'Clients Prop charges bifurcatio'!I67+'Clients wise charges sheet'!I65</f>
        <v>796.7575699</v>
      </c>
      <c r="I65" s="167">
        <f>'Clients Prop charges bifurcatio'!J67+'Clients wise charges sheet'!J65</f>
        <v>1593.51514</v>
      </c>
      <c r="J65" s="167">
        <f>'Clients Prop charges bifurcatio'!K67+'Clients wise charges sheet'!K65</f>
        <v>796.7575699</v>
      </c>
      <c r="K65" s="167">
        <f>'Clients Prop charges bifurcatio'!L67+'Clients wise charges sheet'!L65</f>
        <v>464.9531651</v>
      </c>
      <c r="L65" s="167">
        <f>'Clients Prop charges bifurcatio'!M67+'Clients wise charges sheet'!M65</f>
        <v>464.9531651</v>
      </c>
      <c r="M65" s="167">
        <f>'Clients Prop charges bifurcatio'!N67+'Clients wise charges sheet'!N65</f>
        <v>0</v>
      </c>
      <c r="N65" s="167">
        <f>'Clients Prop charges bifurcatio'!O67+'Clients wise charges sheet'!O65</f>
        <v>482.7783632</v>
      </c>
      <c r="O65" s="167">
        <f>'Clients Prop charges bifurcatio'!P67+'Clients wise charges sheet'!P65</f>
        <v>289.6898064</v>
      </c>
      <c r="P65" s="167">
        <f>'Clients Prop charges bifurcatio'!Q67+'Clients wise charges sheet'!Q65</f>
        <v>803.65533</v>
      </c>
      <c r="Q65" s="167">
        <f>'Clients Prop charges bifurcatio'!R67+'Clients wise charges sheet'!R65</f>
        <v>0</v>
      </c>
      <c r="R65" s="134"/>
      <c r="S65" s="134"/>
      <c r="T65" s="134"/>
      <c r="U65" s="134"/>
      <c r="V65" s="134"/>
      <c r="W65" s="134"/>
      <c r="X65" s="134"/>
      <c r="Y65" s="134"/>
    </row>
    <row r="66" ht="22.5" customHeight="1">
      <c r="A66" s="186">
        <f>'PROP DAILY PNL'!A233</f>
        <v>45789</v>
      </c>
      <c r="B66" s="167">
        <f>'Clients Prop charges bifurcatio'!$C68+'Clients wise charges sheet'!$C66</f>
        <v>6526.31645</v>
      </c>
      <c r="C66" s="167">
        <f>'Clients Prop charges bifurcatio'!$D68+'Clients wise charges sheet'!$D66</f>
        <v>1410.28638</v>
      </c>
      <c r="D66" s="167">
        <f>'Clients Prop charges bifurcatio'!$E68+'Clients wise charges sheet'!$E66</f>
        <v>1165.755265</v>
      </c>
      <c r="E66" s="167">
        <f>'Clients Prop charges bifurcatio'!$F68+'Clients wise charges sheet'!$F66</f>
        <v>0</v>
      </c>
      <c r="F66" s="167">
        <f>'Clients Prop charges bifurcatio'!$G68+'Clients wise charges sheet'!$G66</f>
        <v>892.1308714</v>
      </c>
      <c r="G66" s="167">
        <f>'Clients Prop charges bifurcatio'!H68+'Clients wise charges sheet'!H66</f>
        <v>7973.650924</v>
      </c>
      <c r="H66" s="167">
        <f>'Clients Prop charges bifurcatio'!I68+'Clients wise charges sheet'!I66</f>
        <v>796.7575699</v>
      </c>
      <c r="I66" s="167">
        <f>'Clients Prop charges bifurcatio'!J68+'Clients wise charges sheet'!J66</f>
        <v>1593.51514</v>
      </c>
      <c r="J66" s="167">
        <f>'Clients Prop charges bifurcatio'!K68+'Clients wise charges sheet'!K66</f>
        <v>796.7575699</v>
      </c>
      <c r="K66" s="167">
        <f>'Clients Prop charges bifurcatio'!L68+'Clients wise charges sheet'!L66</f>
        <v>464.9531651</v>
      </c>
      <c r="L66" s="167">
        <f>'Clients Prop charges bifurcatio'!M68+'Clients wise charges sheet'!M66</f>
        <v>464.9531651</v>
      </c>
      <c r="M66" s="167">
        <f>'Clients Prop charges bifurcatio'!N68+'Clients wise charges sheet'!N66</f>
        <v>0</v>
      </c>
      <c r="N66" s="167">
        <f>'Clients Prop charges bifurcatio'!O68+'Clients wise charges sheet'!O66</f>
        <v>482.7783632</v>
      </c>
      <c r="O66" s="167">
        <f>'Clients Prop charges bifurcatio'!P68+'Clients wise charges sheet'!P66</f>
        <v>289.6898064</v>
      </c>
      <c r="P66" s="167">
        <f>'Clients Prop charges bifurcatio'!Q68+'Clients wise charges sheet'!Q66</f>
        <v>803.65533</v>
      </c>
      <c r="Q66" s="167">
        <f>'Clients Prop charges bifurcatio'!R68+'Clients wise charges sheet'!R66</f>
        <v>0</v>
      </c>
      <c r="R66" s="134"/>
      <c r="S66" s="134"/>
      <c r="T66" s="134"/>
      <c r="U66" s="134"/>
      <c r="V66" s="134"/>
      <c r="W66" s="134"/>
      <c r="X66" s="134"/>
      <c r="Y66" s="134"/>
    </row>
    <row r="67" ht="22.5" customHeight="1">
      <c r="A67" s="186">
        <f>'PROP DAILY PNL'!A234</f>
        <v>45790</v>
      </c>
      <c r="B67" s="167">
        <f>'Clients Prop charges bifurcatio'!$C69+'Clients wise charges sheet'!$C67</f>
        <v>6526.31645</v>
      </c>
      <c r="C67" s="167">
        <f>'Clients Prop charges bifurcatio'!$D69+'Clients wise charges sheet'!$D67</f>
        <v>1410.28638</v>
      </c>
      <c r="D67" s="167">
        <f>'Clients Prop charges bifurcatio'!$E69+'Clients wise charges sheet'!$E67</f>
        <v>1165.755265</v>
      </c>
      <c r="E67" s="167">
        <f>'Clients Prop charges bifurcatio'!$F69+'Clients wise charges sheet'!$F67</f>
        <v>0</v>
      </c>
      <c r="F67" s="167">
        <f>'Clients Prop charges bifurcatio'!$G69+'Clients wise charges sheet'!$G67</f>
        <v>892.1308714</v>
      </c>
      <c r="G67" s="167">
        <f>'Clients Prop charges bifurcatio'!H69+'Clients wise charges sheet'!H67</f>
        <v>7973.650924</v>
      </c>
      <c r="H67" s="167">
        <f>'Clients Prop charges bifurcatio'!I69+'Clients wise charges sheet'!I67</f>
        <v>796.7575699</v>
      </c>
      <c r="I67" s="167">
        <f>'Clients Prop charges bifurcatio'!J69+'Clients wise charges sheet'!J67</f>
        <v>1593.51514</v>
      </c>
      <c r="J67" s="167">
        <f>'Clients Prop charges bifurcatio'!K69+'Clients wise charges sheet'!K67</f>
        <v>796.7575699</v>
      </c>
      <c r="K67" s="167">
        <f>'Clients Prop charges bifurcatio'!L69+'Clients wise charges sheet'!L67</f>
        <v>464.9531651</v>
      </c>
      <c r="L67" s="167">
        <f>'Clients Prop charges bifurcatio'!M69+'Clients wise charges sheet'!M67</f>
        <v>464.9531651</v>
      </c>
      <c r="M67" s="167">
        <f>'Clients Prop charges bifurcatio'!N69+'Clients wise charges sheet'!N67</f>
        <v>0</v>
      </c>
      <c r="N67" s="167">
        <f>'Clients Prop charges bifurcatio'!O69+'Clients wise charges sheet'!O67</f>
        <v>482.7783632</v>
      </c>
      <c r="O67" s="167">
        <f>'Clients Prop charges bifurcatio'!P69+'Clients wise charges sheet'!P67</f>
        <v>289.6898064</v>
      </c>
      <c r="P67" s="167">
        <f>'Clients Prop charges bifurcatio'!Q69+'Clients wise charges sheet'!Q67</f>
        <v>803.65533</v>
      </c>
      <c r="Q67" s="167">
        <f>'Clients Prop charges bifurcatio'!R69+'Clients wise charges sheet'!R67</f>
        <v>0</v>
      </c>
      <c r="R67" s="134"/>
      <c r="S67" s="134"/>
      <c r="T67" s="134"/>
      <c r="U67" s="134"/>
      <c r="V67" s="134"/>
      <c r="W67" s="134"/>
      <c r="X67" s="134"/>
      <c r="Y67" s="134"/>
    </row>
    <row r="68" ht="22.5" customHeight="1">
      <c r="A68" s="186">
        <f>'PROP DAILY PNL'!A235</f>
        <v>45791</v>
      </c>
      <c r="B68" s="167">
        <f>'Clients Prop charges bifurcatio'!$C70+'Clients wise charges sheet'!$C68</f>
        <v>6526.31645</v>
      </c>
      <c r="C68" s="167">
        <f>'Clients Prop charges bifurcatio'!$D70+'Clients wise charges sheet'!$D68</f>
        <v>1410.28638</v>
      </c>
      <c r="D68" s="167">
        <f>'Clients Prop charges bifurcatio'!$E70+'Clients wise charges sheet'!$E68</f>
        <v>1165.755265</v>
      </c>
      <c r="E68" s="167">
        <f>'Clients Prop charges bifurcatio'!$F70+'Clients wise charges sheet'!$F68</f>
        <v>0</v>
      </c>
      <c r="F68" s="167">
        <f>'Clients Prop charges bifurcatio'!$G70+'Clients wise charges sheet'!$G68</f>
        <v>892.1308714</v>
      </c>
      <c r="G68" s="167">
        <f>'Clients Prop charges bifurcatio'!H70+'Clients wise charges sheet'!H68</f>
        <v>7973.650924</v>
      </c>
      <c r="H68" s="167">
        <f>'Clients Prop charges bifurcatio'!I70+'Clients wise charges sheet'!I68</f>
        <v>796.7575699</v>
      </c>
      <c r="I68" s="167">
        <f>'Clients Prop charges bifurcatio'!J70+'Clients wise charges sheet'!J68</f>
        <v>1593.51514</v>
      </c>
      <c r="J68" s="167">
        <f>'Clients Prop charges bifurcatio'!K70+'Clients wise charges sheet'!K68</f>
        <v>796.7575699</v>
      </c>
      <c r="K68" s="167">
        <f>'Clients Prop charges bifurcatio'!L70+'Clients wise charges sheet'!L68</f>
        <v>464.9531651</v>
      </c>
      <c r="L68" s="167">
        <f>'Clients Prop charges bifurcatio'!M70+'Clients wise charges sheet'!M68</f>
        <v>464.9531651</v>
      </c>
      <c r="M68" s="167">
        <f>'Clients Prop charges bifurcatio'!N70+'Clients wise charges sheet'!N68</f>
        <v>0</v>
      </c>
      <c r="N68" s="167">
        <f>'Clients Prop charges bifurcatio'!O70+'Clients wise charges sheet'!O68</f>
        <v>482.7783632</v>
      </c>
      <c r="O68" s="167">
        <f>'Clients Prop charges bifurcatio'!P70+'Clients wise charges sheet'!P68</f>
        <v>289.6898064</v>
      </c>
      <c r="P68" s="167">
        <f>'Clients Prop charges bifurcatio'!Q70+'Clients wise charges sheet'!Q68</f>
        <v>803.65533</v>
      </c>
      <c r="Q68" s="167">
        <f>'Clients Prop charges bifurcatio'!R70+'Clients wise charges sheet'!R68</f>
        <v>0</v>
      </c>
      <c r="R68" s="134"/>
      <c r="S68" s="134"/>
      <c r="T68" s="134"/>
      <c r="U68" s="134"/>
      <c r="V68" s="134"/>
      <c r="W68" s="134"/>
      <c r="X68" s="134"/>
      <c r="Y68" s="134"/>
    </row>
    <row r="69" ht="22.5" customHeight="1">
      <c r="A69" s="186">
        <f>'PROP DAILY PNL'!A236</f>
        <v>45792</v>
      </c>
      <c r="B69" s="167">
        <f>'Clients Prop charges bifurcatio'!$C71+'Clients wise charges sheet'!$C69</f>
        <v>6526.31645</v>
      </c>
      <c r="C69" s="167">
        <f>'Clients Prop charges bifurcatio'!$D71+'Clients wise charges sheet'!$D69</f>
        <v>1410.28638</v>
      </c>
      <c r="D69" s="167">
        <f>'Clients Prop charges bifurcatio'!$E71+'Clients wise charges sheet'!$E69</f>
        <v>1165.755265</v>
      </c>
      <c r="E69" s="167">
        <f>'Clients Prop charges bifurcatio'!$F71+'Clients wise charges sheet'!$F69</f>
        <v>0</v>
      </c>
      <c r="F69" s="167">
        <f>'Clients Prop charges bifurcatio'!$G71+'Clients wise charges sheet'!$G69</f>
        <v>892.1308714</v>
      </c>
      <c r="G69" s="167">
        <f>'Clients Prop charges bifurcatio'!H71+'Clients wise charges sheet'!H69</f>
        <v>7973.650924</v>
      </c>
      <c r="H69" s="167">
        <f>'Clients Prop charges bifurcatio'!I71+'Clients wise charges sheet'!I69</f>
        <v>796.7575699</v>
      </c>
      <c r="I69" s="167">
        <f>'Clients Prop charges bifurcatio'!J71+'Clients wise charges sheet'!J69</f>
        <v>1593.51514</v>
      </c>
      <c r="J69" s="167">
        <f>'Clients Prop charges bifurcatio'!K71+'Clients wise charges sheet'!K69</f>
        <v>796.7575699</v>
      </c>
      <c r="K69" s="167">
        <f>'Clients Prop charges bifurcatio'!L71+'Clients wise charges sheet'!L69</f>
        <v>464.9531651</v>
      </c>
      <c r="L69" s="167">
        <f>'Clients Prop charges bifurcatio'!M71+'Clients wise charges sheet'!M69</f>
        <v>464.9531651</v>
      </c>
      <c r="M69" s="167">
        <f>'Clients Prop charges bifurcatio'!N71+'Clients wise charges sheet'!N69</f>
        <v>0</v>
      </c>
      <c r="N69" s="167">
        <f>'Clients Prop charges bifurcatio'!O71+'Clients wise charges sheet'!O69</f>
        <v>482.7783632</v>
      </c>
      <c r="O69" s="167">
        <f>'Clients Prop charges bifurcatio'!P71+'Clients wise charges sheet'!P69</f>
        <v>289.6898064</v>
      </c>
      <c r="P69" s="167">
        <f>'Clients Prop charges bifurcatio'!Q71+'Clients wise charges sheet'!Q69</f>
        <v>803.65533</v>
      </c>
      <c r="Q69" s="167">
        <f>'Clients Prop charges bifurcatio'!R71+'Clients wise charges sheet'!R69</f>
        <v>0</v>
      </c>
      <c r="R69" s="134"/>
      <c r="S69" s="134"/>
      <c r="T69" s="134"/>
      <c r="U69" s="134"/>
      <c r="V69" s="134"/>
      <c r="W69" s="134"/>
      <c r="X69" s="134"/>
      <c r="Y69" s="134"/>
    </row>
    <row r="70" ht="22.5" customHeight="1">
      <c r="A70" s="186">
        <f>'PROP DAILY PNL'!A237</f>
        <v>45793</v>
      </c>
      <c r="B70" s="167">
        <f>'Clients Prop charges bifurcatio'!$C72+'Clients wise charges sheet'!$C70</f>
        <v>6526.31645</v>
      </c>
      <c r="C70" s="167">
        <f>'Clients Prop charges bifurcatio'!$D72+'Clients wise charges sheet'!$D70</f>
        <v>1410.28638</v>
      </c>
      <c r="D70" s="167">
        <f>'Clients Prop charges bifurcatio'!$E72+'Clients wise charges sheet'!$E70</f>
        <v>1165.755265</v>
      </c>
      <c r="E70" s="167">
        <f>'Clients Prop charges bifurcatio'!$F72+'Clients wise charges sheet'!$F70</f>
        <v>0</v>
      </c>
      <c r="F70" s="167">
        <f>'Clients Prop charges bifurcatio'!$G72+'Clients wise charges sheet'!$G70</f>
        <v>892.1308714</v>
      </c>
      <c r="G70" s="167">
        <f>'Clients Prop charges bifurcatio'!H72+'Clients wise charges sheet'!H70</f>
        <v>7973.650924</v>
      </c>
      <c r="H70" s="167">
        <f>'Clients Prop charges bifurcatio'!I72+'Clients wise charges sheet'!I70</f>
        <v>796.7575699</v>
      </c>
      <c r="I70" s="167">
        <f>'Clients Prop charges bifurcatio'!J72+'Clients wise charges sheet'!J70</f>
        <v>1593.51514</v>
      </c>
      <c r="J70" s="167">
        <f>'Clients Prop charges bifurcatio'!K72+'Clients wise charges sheet'!K70</f>
        <v>796.7575699</v>
      </c>
      <c r="K70" s="167">
        <f>'Clients Prop charges bifurcatio'!L72+'Clients wise charges sheet'!L70</f>
        <v>464.9531651</v>
      </c>
      <c r="L70" s="167">
        <f>'Clients Prop charges bifurcatio'!M72+'Clients wise charges sheet'!M70</f>
        <v>464.9531651</v>
      </c>
      <c r="M70" s="167">
        <f>'Clients Prop charges bifurcatio'!N72+'Clients wise charges sheet'!N70</f>
        <v>0</v>
      </c>
      <c r="N70" s="167">
        <f>'Clients Prop charges bifurcatio'!O72+'Clients wise charges sheet'!O70</f>
        <v>482.7783632</v>
      </c>
      <c r="O70" s="167">
        <f>'Clients Prop charges bifurcatio'!P72+'Clients wise charges sheet'!P70</f>
        <v>289.6898064</v>
      </c>
      <c r="P70" s="167">
        <f>'Clients Prop charges bifurcatio'!Q72+'Clients wise charges sheet'!Q70</f>
        <v>803.65533</v>
      </c>
      <c r="Q70" s="167">
        <f>'Clients Prop charges bifurcatio'!R72+'Clients wise charges sheet'!R70</f>
        <v>0</v>
      </c>
      <c r="R70" s="134"/>
      <c r="S70" s="134"/>
      <c r="T70" s="134"/>
      <c r="U70" s="134"/>
      <c r="V70" s="134"/>
      <c r="W70" s="134"/>
      <c r="X70" s="134"/>
      <c r="Y70" s="134"/>
    </row>
    <row r="71" ht="22.5" customHeight="1">
      <c r="A71" s="186">
        <f>'PROP DAILY PNL'!A238</f>
        <v>45796</v>
      </c>
      <c r="B71" s="167">
        <f>'Clients Prop charges bifurcatio'!$C73+'Clients wise charges sheet'!$C71</f>
        <v>6526.31645</v>
      </c>
      <c r="C71" s="167">
        <f>'Clients Prop charges bifurcatio'!$D73+'Clients wise charges sheet'!$D71</f>
        <v>1410.28638</v>
      </c>
      <c r="D71" s="167">
        <f>'Clients Prop charges bifurcatio'!$E73+'Clients wise charges sheet'!$E71</f>
        <v>1165.755265</v>
      </c>
      <c r="E71" s="167">
        <f>'Clients Prop charges bifurcatio'!$F73+'Clients wise charges sheet'!$F71</f>
        <v>0</v>
      </c>
      <c r="F71" s="167">
        <f>'Clients Prop charges bifurcatio'!$G73+'Clients wise charges sheet'!$G71</f>
        <v>892.1308714</v>
      </c>
      <c r="G71" s="167">
        <f>'Clients Prop charges bifurcatio'!H73+'Clients wise charges sheet'!H71</f>
        <v>7973.650924</v>
      </c>
      <c r="H71" s="167">
        <f>'Clients Prop charges bifurcatio'!I73+'Clients wise charges sheet'!I71</f>
        <v>796.7575699</v>
      </c>
      <c r="I71" s="167">
        <f>'Clients Prop charges bifurcatio'!J73+'Clients wise charges sheet'!J71</f>
        <v>1593.51514</v>
      </c>
      <c r="J71" s="167">
        <f>'Clients Prop charges bifurcatio'!K73+'Clients wise charges sheet'!K71</f>
        <v>796.7575699</v>
      </c>
      <c r="K71" s="167">
        <f>'Clients Prop charges bifurcatio'!L73+'Clients wise charges sheet'!L71</f>
        <v>464.9531651</v>
      </c>
      <c r="L71" s="167">
        <f>'Clients Prop charges bifurcatio'!M73+'Clients wise charges sheet'!M71</f>
        <v>464.9531651</v>
      </c>
      <c r="M71" s="167">
        <f>'Clients Prop charges bifurcatio'!N73+'Clients wise charges sheet'!N71</f>
        <v>0</v>
      </c>
      <c r="N71" s="167">
        <f>'Clients Prop charges bifurcatio'!O73+'Clients wise charges sheet'!O71</f>
        <v>482.7783632</v>
      </c>
      <c r="O71" s="167">
        <f>'Clients Prop charges bifurcatio'!P73+'Clients wise charges sheet'!P71</f>
        <v>289.6898064</v>
      </c>
      <c r="P71" s="167">
        <f>'Clients Prop charges bifurcatio'!Q73+'Clients wise charges sheet'!Q71</f>
        <v>803.65533</v>
      </c>
      <c r="Q71" s="167">
        <f>'Clients Prop charges bifurcatio'!R73+'Clients wise charges sheet'!R71</f>
        <v>0</v>
      </c>
      <c r="R71" s="134"/>
      <c r="S71" s="134"/>
      <c r="T71" s="134"/>
      <c r="U71" s="134"/>
      <c r="V71" s="134"/>
      <c r="W71" s="134"/>
      <c r="X71" s="134"/>
      <c r="Y71" s="134"/>
    </row>
    <row r="72" ht="22.5" customHeight="1">
      <c r="A72" s="186">
        <f>'PROP DAILY PNL'!A239</f>
        <v>45797</v>
      </c>
      <c r="B72" s="167">
        <f>'Clients Prop charges bifurcatio'!$C74+'Clients wise charges sheet'!$C72</f>
        <v>6526.31645</v>
      </c>
      <c r="C72" s="167">
        <f>'Clients Prop charges bifurcatio'!$D74+'Clients wise charges sheet'!$D72</f>
        <v>1410.28638</v>
      </c>
      <c r="D72" s="167">
        <f>'Clients Prop charges bifurcatio'!$E74+'Clients wise charges sheet'!$E72</f>
        <v>1165.755265</v>
      </c>
      <c r="E72" s="167">
        <f>'Clients Prop charges bifurcatio'!$F74+'Clients wise charges sheet'!$F72</f>
        <v>0</v>
      </c>
      <c r="F72" s="167">
        <f>'Clients Prop charges bifurcatio'!$G74+'Clients wise charges sheet'!$G72</f>
        <v>892.1308714</v>
      </c>
      <c r="G72" s="167">
        <f>'Clients Prop charges bifurcatio'!H74+'Clients wise charges sheet'!H72</f>
        <v>7973.650924</v>
      </c>
      <c r="H72" s="167">
        <f>'Clients Prop charges bifurcatio'!I74+'Clients wise charges sheet'!I72</f>
        <v>796.7575699</v>
      </c>
      <c r="I72" s="167">
        <f>'Clients Prop charges bifurcatio'!J74+'Clients wise charges sheet'!J72</f>
        <v>1593.51514</v>
      </c>
      <c r="J72" s="167">
        <f>'Clients Prop charges bifurcatio'!K74+'Clients wise charges sheet'!K72</f>
        <v>796.7575699</v>
      </c>
      <c r="K72" s="167">
        <f>'Clients Prop charges bifurcatio'!L74+'Clients wise charges sheet'!L72</f>
        <v>464.9531651</v>
      </c>
      <c r="L72" s="167">
        <f>'Clients Prop charges bifurcatio'!M74+'Clients wise charges sheet'!M72</f>
        <v>464.9531651</v>
      </c>
      <c r="M72" s="167">
        <f>'Clients Prop charges bifurcatio'!N74+'Clients wise charges sheet'!N72</f>
        <v>0</v>
      </c>
      <c r="N72" s="167">
        <f>'Clients Prop charges bifurcatio'!O74+'Clients wise charges sheet'!O72</f>
        <v>482.7783632</v>
      </c>
      <c r="O72" s="167">
        <f>'Clients Prop charges bifurcatio'!P74+'Clients wise charges sheet'!P72</f>
        <v>289.6898064</v>
      </c>
      <c r="P72" s="167">
        <f>'Clients Prop charges bifurcatio'!Q74+'Clients wise charges sheet'!Q72</f>
        <v>803.65533</v>
      </c>
      <c r="Q72" s="167">
        <f>'Clients Prop charges bifurcatio'!R74+'Clients wise charges sheet'!R72</f>
        <v>0</v>
      </c>
      <c r="R72" s="134"/>
      <c r="S72" s="134"/>
      <c r="T72" s="134"/>
      <c r="U72" s="134"/>
      <c r="V72" s="134"/>
      <c r="W72" s="134"/>
      <c r="X72" s="134"/>
      <c r="Y72" s="134"/>
    </row>
    <row r="73" ht="22.5" customHeight="1">
      <c r="A73" s="186">
        <f>'PROP DAILY PNL'!A240</f>
        <v>45798</v>
      </c>
      <c r="B73" s="167">
        <f>'Clients Prop charges bifurcatio'!$C75+'Clients wise charges sheet'!$C73</f>
        <v>6526.31645</v>
      </c>
      <c r="C73" s="167">
        <f>'Clients Prop charges bifurcatio'!$D75+'Clients wise charges sheet'!$D73</f>
        <v>1410.28638</v>
      </c>
      <c r="D73" s="167">
        <f>'Clients Prop charges bifurcatio'!$E75+'Clients wise charges sheet'!$E73</f>
        <v>1165.755265</v>
      </c>
      <c r="E73" s="167">
        <f>'Clients Prop charges bifurcatio'!$F75+'Clients wise charges sheet'!$F73</f>
        <v>0</v>
      </c>
      <c r="F73" s="167">
        <f>'Clients Prop charges bifurcatio'!$G75+'Clients wise charges sheet'!$G73</f>
        <v>892.1308714</v>
      </c>
      <c r="G73" s="167">
        <f>'Clients Prop charges bifurcatio'!H75+'Clients wise charges sheet'!H73</f>
        <v>7973.650924</v>
      </c>
      <c r="H73" s="167">
        <f>'Clients Prop charges bifurcatio'!I75+'Clients wise charges sheet'!I73</f>
        <v>796.7575699</v>
      </c>
      <c r="I73" s="167">
        <f>'Clients Prop charges bifurcatio'!J75+'Clients wise charges sheet'!J73</f>
        <v>1593.51514</v>
      </c>
      <c r="J73" s="167">
        <f>'Clients Prop charges bifurcatio'!K75+'Clients wise charges sheet'!K73</f>
        <v>796.7575699</v>
      </c>
      <c r="K73" s="167">
        <f>'Clients Prop charges bifurcatio'!L75+'Clients wise charges sheet'!L73</f>
        <v>464.9531651</v>
      </c>
      <c r="L73" s="167">
        <f>'Clients Prop charges bifurcatio'!M75+'Clients wise charges sheet'!M73</f>
        <v>464.9531651</v>
      </c>
      <c r="M73" s="167">
        <f>'Clients Prop charges bifurcatio'!N75+'Clients wise charges sheet'!N73</f>
        <v>0</v>
      </c>
      <c r="N73" s="167">
        <f>'Clients Prop charges bifurcatio'!O75+'Clients wise charges sheet'!O73</f>
        <v>482.7783632</v>
      </c>
      <c r="O73" s="167">
        <f>'Clients Prop charges bifurcatio'!P75+'Clients wise charges sheet'!P73</f>
        <v>289.6898064</v>
      </c>
      <c r="P73" s="167">
        <f>'Clients Prop charges bifurcatio'!Q75+'Clients wise charges sheet'!Q73</f>
        <v>803.65533</v>
      </c>
      <c r="Q73" s="167">
        <f>'Clients Prop charges bifurcatio'!R75+'Clients wise charges sheet'!R73</f>
        <v>0</v>
      </c>
      <c r="R73" s="134"/>
      <c r="S73" s="134"/>
      <c r="T73" s="134"/>
      <c r="U73" s="134"/>
      <c r="V73" s="134"/>
      <c r="W73" s="134"/>
      <c r="X73" s="134"/>
      <c r="Y73" s="134"/>
    </row>
    <row r="74" ht="22.5" customHeight="1">
      <c r="A74" s="186">
        <f>'PROP DAILY PNL'!A241</f>
        <v>45799</v>
      </c>
      <c r="B74" s="167">
        <f>'Clients Prop charges bifurcatio'!$C76+'Clients wise charges sheet'!$C74</f>
        <v>6526.31645</v>
      </c>
      <c r="C74" s="167">
        <f>'Clients Prop charges bifurcatio'!$D76+'Clients wise charges sheet'!$D74</f>
        <v>1410.28638</v>
      </c>
      <c r="D74" s="167">
        <f>'Clients Prop charges bifurcatio'!$E76+'Clients wise charges sheet'!$E74</f>
        <v>1165.755265</v>
      </c>
      <c r="E74" s="167">
        <f>'Clients Prop charges bifurcatio'!$F76+'Clients wise charges sheet'!$F74</f>
        <v>0</v>
      </c>
      <c r="F74" s="167">
        <f>'Clients Prop charges bifurcatio'!$G76+'Clients wise charges sheet'!$G74</f>
        <v>892.1308714</v>
      </c>
      <c r="G74" s="167">
        <f>'Clients Prop charges bifurcatio'!H76+'Clients wise charges sheet'!H74</f>
        <v>7973.650924</v>
      </c>
      <c r="H74" s="167">
        <f>'Clients Prop charges bifurcatio'!I76+'Clients wise charges sheet'!I74</f>
        <v>796.7575699</v>
      </c>
      <c r="I74" s="167">
        <f>'Clients Prop charges bifurcatio'!J76+'Clients wise charges sheet'!J74</f>
        <v>1593.51514</v>
      </c>
      <c r="J74" s="167">
        <f>'Clients Prop charges bifurcatio'!K76+'Clients wise charges sheet'!K74</f>
        <v>796.7575699</v>
      </c>
      <c r="K74" s="167">
        <f>'Clients Prop charges bifurcatio'!L76+'Clients wise charges sheet'!L74</f>
        <v>464.9531651</v>
      </c>
      <c r="L74" s="167">
        <f>'Clients Prop charges bifurcatio'!M76+'Clients wise charges sheet'!M74</f>
        <v>464.9531651</v>
      </c>
      <c r="M74" s="167">
        <f>'Clients Prop charges bifurcatio'!N76+'Clients wise charges sheet'!N74</f>
        <v>0</v>
      </c>
      <c r="N74" s="167">
        <f>'Clients Prop charges bifurcatio'!O76+'Clients wise charges sheet'!O74</f>
        <v>482.7783632</v>
      </c>
      <c r="O74" s="167">
        <f>'Clients Prop charges bifurcatio'!P76+'Clients wise charges sheet'!P74</f>
        <v>289.6898064</v>
      </c>
      <c r="P74" s="167">
        <f>'Clients Prop charges bifurcatio'!Q76+'Clients wise charges sheet'!Q74</f>
        <v>803.65533</v>
      </c>
      <c r="Q74" s="167">
        <f>'Clients Prop charges bifurcatio'!R76+'Clients wise charges sheet'!R74</f>
        <v>0</v>
      </c>
      <c r="R74" s="134"/>
      <c r="S74" s="134"/>
      <c r="T74" s="134"/>
      <c r="U74" s="134"/>
      <c r="V74" s="134"/>
      <c r="W74" s="134"/>
      <c r="X74" s="134"/>
      <c r="Y74" s="134"/>
    </row>
    <row r="75" ht="22.5" customHeight="1">
      <c r="A75" s="186">
        <f>'PROP DAILY PNL'!A242</f>
        <v>45800</v>
      </c>
      <c r="B75" s="167">
        <f>'Clients Prop charges bifurcatio'!$C77+'Clients wise charges sheet'!$C75</f>
        <v>6526.31645</v>
      </c>
      <c r="C75" s="167">
        <f>'Clients Prop charges bifurcatio'!$D77+'Clients wise charges sheet'!$D75</f>
        <v>1410.28638</v>
      </c>
      <c r="D75" s="167">
        <f>'Clients Prop charges bifurcatio'!$E77+'Clients wise charges sheet'!$E75</f>
        <v>1165.755265</v>
      </c>
      <c r="E75" s="167">
        <f>'Clients Prop charges bifurcatio'!$F77+'Clients wise charges sheet'!$F75</f>
        <v>0</v>
      </c>
      <c r="F75" s="167">
        <f>'Clients Prop charges bifurcatio'!$G77+'Clients wise charges sheet'!$G75</f>
        <v>892.1308714</v>
      </c>
      <c r="G75" s="167">
        <f>'Clients Prop charges bifurcatio'!H77+'Clients wise charges sheet'!H75</f>
        <v>7973.650924</v>
      </c>
      <c r="H75" s="167">
        <f>'Clients Prop charges bifurcatio'!I77+'Clients wise charges sheet'!I75</f>
        <v>796.7575699</v>
      </c>
      <c r="I75" s="167">
        <f>'Clients Prop charges bifurcatio'!J77+'Clients wise charges sheet'!J75</f>
        <v>1593.51514</v>
      </c>
      <c r="J75" s="167">
        <f>'Clients Prop charges bifurcatio'!K77+'Clients wise charges sheet'!K75</f>
        <v>796.7575699</v>
      </c>
      <c r="K75" s="167">
        <f>'Clients Prop charges bifurcatio'!L77+'Clients wise charges sheet'!L75</f>
        <v>464.9531651</v>
      </c>
      <c r="L75" s="167">
        <f>'Clients Prop charges bifurcatio'!M77+'Clients wise charges sheet'!M75</f>
        <v>464.9531651</v>
      </c>
      <c r="M75" s="167">
        <f>'Clients Prop charges bifurcatio'!N77+'Clients wise charges sheet'!N75</f>
        <v>0</v>
      </c>
      <c r="N75" s="167">
        <f>'Clients Prop charges bifurcatio'!O77+'Clients wise charges sheet'!O75</f>
        <v>482.7783632</v>
      </c>
      <c r="O75" s="167">
        <f>'Clients Prop charges bifurcatio'!P77+'Clients wise charges sheet'!P75</f>
        <v>289.6898064</v>
      </c>
      <c r="P75" s="167">
        <f>'Clients Prop charges bifurcatio'!Q77+'Clients wise charges sheet'!Q75</f>
        <v>803.65533</v>
      </c>
      <c r="Q75" s="167">
        <f>'Clients Prop charges bifurcatio'!R77+'Clients wise charges sheet'!R75</f>
        <v>0</v>
      </c>
      <c r="R75" s="134"/>
      <c r="S75" s="134"/>
      <c r="T75" s="134"/>
      <c r="U75" s="134"/>
      <c r="V75" s="134"/>
      <c r="W75" s="134"/>
      <c r="X75" s="134"/>
      <c r="Y75" s="134"/>
    </row>
    <row r="76" ht="22.5" customHeight="1">
      <c r="A76" s="186">
        <f>'PROP DAILY PNL'!A243</f>
        <v>45803</v>
      </c>
      <c r="B76" s="167">
        <f>'Clients Prop charges bifurcatio'!$C78+'Clients wise charges sheet'!$C76</f>
        <v>6526.31645</v>
      </c>
      <c r="C76" s="167">
        <f>'Clients Prop charges bifurcatio'!$D78+'Clients wise charges sheet'!$D76</f>
        <v>1410.28638</v>
      </c>
      <c r="D76" s="167">
        <f>'Clients Prop charges bifurcatio'!$E78+'Clients wise charges sheet'!$E76</f>
        <v>1165.755265</v>
      </c>
      <c r="E76" s="167">
        <f>'Clients Prop charges bifurcatio'!$F78+'Clients wise charges sheet'!$F76</f>
        <v>0</v>
      </c>
      <c r="F76" s="167">
        <f>'Clients Prop charges bifurcatio'!$G78+'Clients wise charges sheet'!$G76</f>
        <v>892.1308714</v>
      </c>
      <c r="G76" s="167">
        <f>'Clients Prop charges bifurcatio'!H78+'Clients wise charges sheet'!H76</f>
        <v>7973.650924</v>
      </c>
      <c r="H76" s="167">
        <f>'Clients Prop charges bifurcatio'!I78+'Clients wise charges sheet'!I76</f>
        <v>796.7575699</v>
      </c>
      <c r="I76" s="167">
        <f>'Clients Prop charges bifurcatio'!J78+'Clients wise charges sheet'!J76</f>
        <v>1593.51514</v>
      </c>
      <c r="J76" s="167">
        <f>'Clients Prop charges bifurcatio'!K78+'Clients wise charges sheet'!K76</f>
        <v>796.7575699</v>
      </c>
      <c r="K76" s="167">
        <f>'Clients Prop charges bifurcatio'!L78+'Clients wise charges sheet'!L76</f>
        <v>464.9531651</v>
      </c>
      <c r="L76" s="167">
        <f>'Clients Prop charges bifurcatio'!M78+'Clients wise charges sheet'!M76</f>
        <v>464.9531651</v>
      </c>
      <c r="M76" s="167">
        <f>'Clients Prop charges bifurcatio'!N78+'Clients wise charges sheet'!N76</f>
        <v>0</v>
      </c>
      <c r="N76" s="167">
        <f>'Clients Prop charges bifurcatio'!O78+'Clients wise charges sheet'!O76</f>
        <v>482.7783632</v>
      </c>
      <c r="O76" s="167">
        <f>'Clients Prop charges bifurcatio'!P78+'Clients wise charges sheet'!P76</f>
        <v>289.6898064</v>
      </c>
      <c r="P76" s="167">
        <f>'Clients Prop charges bifurcatio'!Q78+'Clients wise charges sheet'!Q76</f>
        <v>803.65533</v>
      </c>
      <c r="Q76" s="167">
        <f>'Clients Prop charges bifurcatio'!R78+'Clients wise charges sheet'!R76</f>
        <v>0</v>
      </c>
      <c r="R76" s="134"/>
      <c r="S76" s="134"/>
      <c r="T76" s="134"/>
      <c r="U76" s="134"/>
      <c r="V76" s="134"/>
      <c r="W76" s="134"/>
      <c r="X76" s="134"/>
      <c r="Y76" s="134"/>
    </row>
    <row r="77" ht="22.5" customHeight="1">
      <c r="A77" s="186">
        <f>'PROP DAILY PNL'!A244</f>
        <v>45804</v>
      </c>
      <c r="B77" s="167">
        <f>'Clients Prop charges bifurcatio'!$C79+'Clients wise charges sheet'!$C77</f>
        <v>6526.31645</v>
      </c>
      <c r="C77" s="167">
        <f>'Clients Prop charges bifurcatio'!$D79+'Clients wise charges sheet'!$D77</f>
        <v>1410.28638</v>
      </c>
      <c r="D77" s="167">
        <f>'Clients Prop charges bifurcatio'!$E79+'Clients wise charges sheet'!$E77</f>
        <v>1165.755265</v>
      </c>
      <c r="E77" s="167">
        <f>'Clients Prop charges bifurcatio'!$F79+'Clients wise charges sheet'!$F77</f>
        <v>0</v>
      </c>
      <c r="F77" s="167">
        <f>'Clients Prop charges bifurcatio'!$G79+'Clients wise charges sheet'!$G77</f>
        <v>892.1308714</v>
      </c>
      <c r="G77" s="167">
        <f>'Clients Prop charges bifurcatio'!H79+'Clients wise charges sheet'!H77</f>
        <v>7973.650924</v>
      </c>
      <c r="H77" s="167">
        <f>'Clients Prop charges bifurcatio'!I79+'Clients wise charges sheet'!I77</f>
        <v>796.7575699</v>
      </c>
      <c r="I77" s="167">
        <f>'Clients Prop charges bifurcatio'!J79+'Clients wise charges sheet'!J77</f>
        <v>1593.51514</v>
      </c>
      <c r="J77" s="167">
        <f>'Clients Prop charges bifurcatio'!K79+'Clients wise charges sheet'!K77</f>
        <v>796.7575699</v>
      </c>
      <c r="K77" s="167">
        <f>'Clients Prop charges bifurcatio'!L79+'Clients wise charges sheet'!L77</f>
        <v>464.9531651</v>
      </c>
      <c r="L77" s="167">
        <f>'Clients Prop charges bifurcatio'!M79+'Clients wise charges sheet'!M77</f>
        <v>464.9531651</v>
      </c>
      <c r="M77" s="167">
        <f>'Clients Prop charges bifurcatio'!N79+'Clients wise charges sheet'!N77</f>
        <v>0</v>
      </c>
      <c r="N77" s="167">
        <f>'Clients Prop charges bifurcatio'!O79+'Clients wise charges sheet'!O77</f>
        <v>482.7783632</v>
      </c>
      <c r="O77" s="167">
        <f>'Clients Prop charges bifurcatio'!P79+'Clients wise charges sheet'!P77</f>
        <v>289.6898064</v>
      </c>
      <c r="P77" s="167">
        <f>'Clients Prop charges bifurcatio'!Q79+'Clients wise charges sheet'!Q77</f>
        <v>803.65533</v>
      </c>
      <c r="Q77" s="167">
        <f>'Clients Prop charges bifurcatio'!R79+'Clients wise charges sheet'!R77</f>
        <v>0</v>
      </c>
      <c r="R77" s="134"/>
      <c r="S77" s="134"/>
      <c r="T77" s="134"/>
      <c r="U77" s="134"/>
      <c r="V77" s="134"/>
      <c r="W77" s="134"/>
      <c r="X77" s="134"/>
      <c r="Y77" s="134"/>
    </row>
    <row r="78" ht="22.5" customHeight="1">
      <c r="A78" s="186">
        <f>'PROP DAILY PNL'!A245</f>
        <v>45805</v>
      </c>
      <c r="B78" s="167">
        <f>'Clients Prop charges bifurcatio'!$C80+'Clients wise charges sheet'!$C78</f>
        <v>6526.31645</v>
      </c>
      <c r="C78" s="167">
        <f>'Clients Prop charges bifurcatio'!$D80+'Clients wise charges sheet'!$D78</f>
        <v>1410.28638</v>
      </c>
      <c r="D78" s="167">
        <f>'Clients Prop charges bifurcatio'!$E80+'Clients wise charges sheet'!$E78</f>
        <v>1165.755265</v>
      </c>
      <c r="E78" s="167">
        <f>'Clients Prop charges bifurcatio'!$F80+'Clients wise charges sheet'!$F78</f>
        <v>0</v>
      </c>
      <c r="F78" s="167">
        <f>'Clients Prop charges bifurcatio'!$G80+'Clients wise charges sheet'!$G78</f>
        <v>892.1308714</v>
      </c>
      <c r="G78" s="167">
        <f>'Clients Prop charges bifurcatio'!H80+'Clients wise charges sheet'!H78</f>
        <v>7973.650924</v>
      </c>
      <c r="H78" s="167">
        <f>'Clients Prop charges bifurcatio'!I80+'Clients wise charges sheet'!I78</f>
        <v>796.7575699</v>
      </c>
      <c r="I78" s="167">
        <f>'Clients Prop charges bifurcatio'!J80+'Clients wise charges sheet'!J78</f>
        <v>1593.51514</v>
      </c>
      <c r="J78" s="167">
        <f>'Clients Prop charges bifurcatio'!K80+'Clients wise charges sheet'!K78</f>
        <v>796.7575699</v>
      </c>
      <c r="K78" s="167">
        <f>'Clients Prop charges bifurcatio'!L80+'Clients wise charges sheet'!L78</f>
        <v>464.9531651</v>
      </c>
      <c r="L78" s="167">
        <f>'Clients Prop charges bifurcatio'!M80+'Clients wise charges sheet'!M78</f>
        <v>464.9531651</v>
      </c>
      <c r="M78" s="167">
        <f>'Clients Prop charges bifurcatio'!N80+'Clients wise charges sheet'!N78</f>
        <v>0</v>
      </c>
      <c r="N78" s="167">
        <f>'Clients Prop charges bifurcatio'!O80+'Clients wise charges sheet'!O78</f>
        <v>482.7783632</v>
      </c>
      <c r="O78" s="167">
        <f>'Clients Prop charges bifurcatio'!P80+'Clients wise charges sheet'!P78</f>
        <v>289.6898064</v>
      </c>
      <c r="P78" s="167">
        <f>'Clients Prop charges bifurcatio'!Q80+'Clients wise charges sheet'!Q78</f>
        <v>803.65533</v>
      </c>
      <c r="Q78" s="167">
        <f>'Clients Prop charges bifurcatio'!R80+'Clients wise charges sheet'!R78</f>
        <v>0</v>
      </c>
      <c r="R78" s="134"/>
      <c r="S78" s="134"/>
      <c r="T78" s="134"/>
      <c r="U78" s="134"/>
      <c r="V78" s="134"/>
      <c r="W78" s="134"/>
      <c r="X78" s="134"/>
      <c r="Y78" s="134"/>
    </row>
    <row r="79" ht="22.5" customHeight="1">
      <c r="A79" s="186">
        <f>'PROP DAILY PNL'!A246</f>
        <v>45806</v>
      </c>
      <c r="B79" s="167">
        <f>'Clients Prop charges bifurcatio'!$C81+'Clients wise charges sheet'!$C79</f>
        <v>6526.31645</v>
      </c>
      <c r="C79" s="167">
        <f>'Clients Prop charges bifurcatio'!$D81+'Clients wise charges sheet'!$D79</f>
        <v>1410.28638</v>
      </c>
      <c r="D79" s="167">
        <f>'Clients Prop charges bifurcatio'!$E81+'Clients wise charges sheet'!$E79</f>
        <v>1165.755265</v>
      </c>
      <c r="E79" s="167">
        <f>'Clients Prop charges bifurcatio'!$F81+'Clients wise charges sheet'!$F79</f>
        <v>0</v>
      </c>
      <c r="F79" s="167">
        <f>'Clients Prop charges bifurcatio'!$G81+'Clients wise charges sheet'!$G79</f>
        <v>892.1308714</v>
      </c>
      <c r="G79" s="167">
        <f>'Clients Prop charges bifurcatio'!H81+'Clients wise charges sheet'!H79</f>
        <v>7973.650924</v>
      </c>
      <c r="H79" s="167">
        <f>'Clients Prop charges bifurcatio'!I81+'Clients wise charges sheet'!I79</f>
        <v>796.7575699</v>
      </c>
      <c r="I79" s="167">
        <f>'Clients Prop charges bifurcatio'!J81+'Clients wise charges sheet'!J79</f>
        <v>1593.51514</v>
      </c>
      <c r="J79" s="167">
        <f>'Clients Prop charges bifurcatio'!K81+'Clients wise charges sheet'!K79</f>
        <v>796.7575699</v>
      </c>
      <c r="K79" s="167">
        <f>'Clients Prop charges bifurcatio'!L81+'Clients wise charges sheet'!L79</f>
        <v>464.9531651</v>
      </c>
      <c r="L79" s="167">
        <f>'Clients Prop charges bifurcatio'!M81+'Clients wise charges sheet'!M79</f>
        <v>464.9531651</v>
      </c>
      <c r="M79" s="167">
        <f>'Clients Prop charges bifurcatio'!N81+'Clients wise charges sheet'!N79</f>
        <v>0</v>
      </c>
      <c r="N79" s="167">
        <f>'Clients Prop charges bifurcatio'!O81+'Clients wise charges sheet'!O79</f>
        <v>482.7783632</v>
      </c>
      <c r="O79" s="167">
        <f>'Clients Prop charges bifurcatio'!P81+'Clients wise charges sheet'!P79</f>
        <v>289.6898064</v>
      </c>
      <c r="P79" s="167">
        <f>'Clients Prop charges bifurcatio'!Q81+'Clients wise charges sheet'!Q79</f>
        <v>803.65533</v>
      </c>
      <c r="Q79" s="167">
        <f>'Clients Prop charges bifurcatio'!R81+'Clients wise charges sheet'!R79</f>
        <v>0</v>
      </c>
      <c r="R79" s="134"/>
      <c r="S79" s="134"/>
      <c r="T79" s="134"/>
      <c r="U79" s="134"/>
      <c r="V79" s="134"/>
      <c r="W79" s="134"/>
      <c r="X79" s="134"/>
      <c r="Y79" s="134"/>
    </row>
    <row r="80" ht="22.5" customHeight="1">
      <c r="A80" s="186">
        <f>'PROP DAILY PNL'!A247</f>
        <v>45807</v>
      </c>
      <c r="B80" s="167">
        <f>'Clients Prop charges bifurcatio'!$C82+'Clients wise charges sheet'!$C80</f>
        <v>6526.31645</v>
      </c>
      <c r="C80" s="167">
        <f>'Clients Prop charges bifurcatio'!$D82+'Clients wise charges sheet'!$D80</f>
        <v>1410.28638</v>
      </c>
      <c r="D80" s="167">
        <f>'Clients Prop charges bifurcatio'!$E82+'Clients wise charges sheet'!$E80</f>
        <v>1165.755265</v>
      </c>
      <c r="E80" s="167">
        <f>'Clients Prop charges bifurcatio'!$F82+'Clients wise charges sheet'!$F80</f>
        <v>0</v>
      </c>
      <c r="F80" s="167">
        <f>'Clients Prop charges bifurcatio'!$G82+'Clients wise charges sheet'!$G80</f>
        <v>892.1308714</v>
      </c>
      <c r="G80" s="167">
        <f>'Clients Prop charges bifurcatio'!H82+'Clients wise charges sheet'!H80</f>
        <v>7973.650924</v>
      </c>
      <c r="H80" s="167">
        <f>'Clients Prop charges bifurcatio'!I82+'Clients wise charges sheet'!I80</f>
        <v>796.7575699</v>
      </c>
      <c r="I80" s="167">
        <f>'Clients Prop charges bifurcatio'!J82+'Clients wise charges sheet'!J80</f>
        <v>1593.51514</v>
      </c>
      <c r="J80" s="167">
        <f>'Clients Prop charges bifurcatio'!K82+'Clients wise charges sheet'!K80</f>
        <v>796.7575699</v>
      </c>
      <c r="K80" s="167">
        <f>'Clients Prop charges bifurcatio'!L82+'Clients wise charges sheet'!L80</f>
        <v>464.9531651</v>
      </c>
      <c r="L80" s="167">
        <f>'Clients Prop charges bifurcatio'!M82+'Clients wise charges sheet'!M80</f>
        <v>464.9531651</v>
      </c>
      <c r="M80" s="167">
        <f>'Clients Prop charges bifurcatio'!N82+'Clients wise charges sheet'!N80</f>
        <v>0</v>
      </c>
      <c r="N80" s="167">
        <f>'Clients Prop charges bifurcatio'!O82+'Clients wise charges sheet'!O80</f>
        <v>482.7783632</v>
      </c>
      <c r="O80" s="167">
        <f>'Clients Prop charges bifurcatio'!P82+'Clients wise charges sheet'!P80</f>
        <v>289.6898064</v>
      </c>
      <c r="P80" s="167">
        <f>'Clients Prop charges bifurcatio'!Q82+'Clients wise charges sheet'!Q80</f>
        <v>803.65533</v>
      </c>
      <c r="Q80" s="167">
        <f>'Clients Prop charges bifurcatio'!R82+'Clients wise charges sheet'!R80</f>
        <v>0</v>
      </c>
      <c r="R80" s="134"/>
      <c r="S80" s="134"/>
      <c r="T80" s="134"/>
      <c r="U80" s="134"/>
      <c r="V80" s="134"/>
      <c r="W80" s="134"/>
      <c r="X80" s="134"/>
      <c r="Y80" s="134"/>
    </row>
    <row r="81" ht="22.5" customHeight="1">
      <c r="A81" s="186">
        <f>'PROP DAILY PNL'!A248</f>
        <v>45810</v>
      </c>
      <c r="B81" s="167">
        <f>'Clients Prop charges bifurcatio'!$C83+'Clients wise charges sheet'!$C81</f>
        <v>6194.115201</v>
      </c>
      <c r="C81" s="167">
        <f>'Clients Prop charges bifurcatio'!$D83+'Clients wise charges sheet'!$D81</f>
        <v>1364.230032</v>
      </c>
      <c r="D81" s="167">
        <f>'Clients Prop charges bifurcatio'!$E83+'Clients wise charges sheet'!$E81</f>
        <v>1127.681299</v>
      </c>
      <c r="E81" s="167">
        <f>'Clients Prop charges bifurcatio'!$F83+'Clients wise charges sheet'!$F81</f>
        <v>0</v>
      </c>
      <c r="F81" s="167">
        <f>'Clients Prop charges bifurcatio'!$G83+'Clients wise charges sheet'!$G81</f>
        <v>1057.91203</v>
      </c>
      <c r="G81" s="167">
        <f>'Clients Prop charges bifurcatio'!H83+'Clients wise charges sheet'!H81</f>
        <v>7629.071112</v>
      </c>
      <c r="H81" s="167">
        <f>'Clients Prop charges bifurcatio'!I83+'Clients wise charges sheet'!I81</f>
        <v>995.7230033</v>
      </c>
      <c r="I81" s="167">
        <f>'Clients Prop charges bifurcatio'!J83+'Clients wise charges sheet'!J81</f>
        <v>1991.446007</v>
      </c>
      <c r="J81" s="167">
        <f>'Clients Prop charges bifurcatio'!K83+'Clients wise charges sheet'!K81</f>
        <v>995.7230033</v>
      </c>
      <c r="K81" s="167">
        <f>'Clients Prop charges bifurcatio'!L83+'Clients wise charges sheet'!L81</f>
        <v>541.2769304</v>
      </c>
      <c r="L81" s="167">
        <f>'Clients Prop charges bifurcatio'!M83+'Clients wise charges sheet'!M81</f>
        <v>541.2769304</v>
      </c>
      <c r="M81" s="167">
        <f>'Clients Prop charges bifurcatio'!N83+'Clients wise charges sheet'!N81</f>
        <v>0</v>
      </c>
      <c r="N81" s="167">
        <f>'Clients Prop charges bifurcatio'!O83+'Clients wise charges sheet'!O81</f>
        <v>467.0100125</v>
      </c>
      <c r="O81" s="167">
        <f>'Clients Prop charges bifurcatio'!P83+'Clients wise charges sheet'!P81</f>
        <v>280.5525278</v>
      </c>
      <c r="P81" s="167">
        <f>'Clients Prop charges bifurcatio'!Q83+'Clients wise charges sheet'!Q81</f>
        <v>1001.931913</v>
      </c>
      <c r="Q81" s="167">
        <f>'Clients Prop charges bifurcatio'!R83+'Clients wise charges sheet'!R81</f>
        <v>0</v>
      </c>
      <c r="R81" s="134"/>
      <c r="S81" s="134"/>
      <c r="T81" s="134"/>
      <c r="U81" s="134"/>
      <c r="V81" s="134"/>
      <c r="W81" s="134"/>
      <c r="X81" s="134"/>
      <c r="Y81" s="134"/>
    </row>
    <row r="82" ht="22.5" customHeight="1">
      <c r="A82" s="186">
        <f>'PROP DAILY PNL'!A249</f>
        <v>45811</v>
      </c>
      <c r="B82" s="167">
        <f>'Clients Prop charges bifurcatio'!$C84+'Clients wise charges sheet'!$C82</f>
        <v>6194.115201</v>
      </c>
      <c r="C82" s="167">
        <f>'Clients Prop charges bifurcatio'!$D84+'Clients wise charges sheet'!$D82</f>
        <v>1364.230032</v>
      </c>
      <c r="D82" s="167">
        <f>'Clients Prop charges bifurcatio'!$E84+'Clients wise charges sheet'!$E82</f>
        <v>1127.681299</v>
      </c>
      <c r="E82" s="167">
        <f>'Clients Prop charges bifurcatio'!$F84+'Clients wise charges sheet'!$F82</f>
        <v>0</v>
      </c>
      <c r="F82" s="167">
        <f>'Clients Prop charges bifurcatio'!$G84+'Clients wise charges sheet'!$G82</f>
        <v>1057.91203</v>
      </c>
      <c r="G82" s="167">
        <f>'Clients Prop charges bifurcatio'!H84+'Clients wise charges sheet'!H82</f>
        <v>7629.071112</v>
      </c>
      <c r="H82" s="167">
        <f>'Clients Prop charges bifurcatio'!I84+'Clients wise charges sheet'!I82</f>
        <v>995.7230033</v>
      </c>
      <c r="I82" s="167">
        <f>'Clients Prop charges bifurcatio'!J84+'Clients wise charges sheet'!J82</f>
        <v>1991.446007</v>
      </c>
      <c r="J82" s="167">
        <f>'Clients Prop charges bifurcatio'!K84+'Clients wise charges sheet'!K82</f>
        <v>995.7230033</v>
      </c>
      <c r="K82" s="167">
        <f>'Clients Prop charges bifurcatio'!L84+'Clients wise charges sheet'!L82</f>
        <v>541.2769304</v>
      </c>
      <c r="L82" s="167">
        <f>'Clients Prop charges bifurcatio'!M84+'Clients wise charges sheet'!M82</f>
        <v>541.2769304</v>
      </c>
      <c r="M82" s="167">
        <f>'Clients Prop charges bifurcatio'!N84+'Clients wise charges sheet'!N82</f>
        <v>0</v>
      </c>
      <c r="N82" s="167">
        <f>'Clients Prop charges bifurcatio'!O84+'Clients wise charges sheet'!O82</f>
        <v>467.0100125</v>
      </c>
      <c r="O82" s="167">
        <f>'Clients Prop charges bifurcatio'!P84+'Clients wise charges sheet'!P82</f>
        <v>280.5525278</v>
      </c>
      <c r="P82" s="167">
        <f>'Clients Prop charges bifurcatio'!Q84+'Clients wise charges sheet'!Q82</f>
        <v>1001.931913</v>
      </c>
      <c r="Q82" s="167">
        <f>'Clients Prop charges bifurcatio'!R84+'Clients wise charges sheet'!R82</f>
        <v>0</v>
      </c>
      <c r="R82" s="134"/>
      <c r="S82" s="134"/>
      <c r="T82" s="134"/>
      <c r="U82" s="134"/>
      <c r="V82" s="134"/>
      <c r="W82" s="134"/>
      <c r="X82" s="134"/>
      <c r="Y82" s="134"/>
    </row>
    <row r="83" ht="22.5" customHeight="1">
      <c r="A83" s="186">
        <f>'PROP DAILY PNL'!A250</f>
        <v>45812</v>
      </c>
      <c r="B83" s="167">
        <f>'Clients Prop charges bifurcatio'!$C85+'Clients wise charges sheet'!$C83</f>
        <v>6194.115201</v>
      </c>
      <c r="C83" s="167">
        <f>'Clients Prop charges bifurcatio'!$D85+'Clients wise charges sheet'!$D83</f>
        <v>1364.230032</v>
      </c>
      <c r="D83" s="167">
        <f>'Clients Prop charges bifurcatio'!$E85+'Clients wise charges sheet'!$E83</f>
        <v>1127.681299</v>
      </c>
      <c r="E83" s="167">
        <f>'Clients Prop charges bifurcatio'!$F85+'Clients wise charges sheet'!$F83</f>
        <v>0</v>
      </c>
      <c r="F83" s="167">
        <f>'Clients Prop charges bifurcatio'!$G85+'Clients wise charges sheet'!$G83</f>
        <v>1057.91203</v>
      </c>
      <c r="G83" s="167">
        <f>'Clients Prop charges bifurcatio'!H85+'Clients wise charges sheet'!H83</f>
        <v>7629.071112</v>
      </c>
      <c r="H83" s="167">
        <f>'Clients Prop charges bifurcatio'!I85+'Clients wise charges sheet'!I83</f>
        <v>995.7230033</v>
      </c>
      <c r="I83" s="167">
        <f>'Clients Prop charges bifurcatio'!J85+'Clients wise charges sheet'!J83</f>
        <v>1991.446007</v>
      </c>
      <c r="J83" s="167">
        <f>'Clients Prop charges bifurcatio'!K85+'Clients wise charges sheet'!K83</f>
        <v>995.7230033</v>
      </c>
      <c r="K83" s="167">
        <f>'Clients Prop charges bifurcatio'!L85+'Clients wise charges sheet'!L83</f>
        <v>541.2769304</v>
      </c>
      <c r="L83" s="167">
        <f>'Clients Prop charges bifurcatio'!M85+'Clients wise charges sheet'!M83</f>
        <v>541.2769304</v>
      </c>
      <c r="M83" s="167">
        <f>'Clients Prop charges bifurcatio'!N85+'Clients wise charges sheet'!N83</f>
        <v>0</v>
      </c>
      <c r="N83" s="167">
        <f>'Clients Prop charges bifurcatio'!O85+'Clients wise charges sheet'!O83</f>
        <v>467.0100125</v>
      </c>
      <c r="O83" s="167">
        <f>'Clients Prop charges bifurcatio'!P85+'Clients wise charges sheet'!P83</f>
        <v>280.5525278</v>
      </c>
      <c r="P83" s="167">
        <f>'Clients Prop charges bifurcatio'!Q85+'Clients wise charges sheet'!Q83</f>
        <v>1001.931913</v>
      </c>
      <c r="Q83" s="167">
        <f>'Clients Prop charges bifurcatio'!R85+'Clients wise charges sheet'!R83</f>
        <v>0</v>
      </c>
      <c r="R83" s="134"/>
      <c r="S83" s="134"/>
      <c r="T83" s="134"/>
      <c r="U83" s="134"/>
      <c r="V83" s="134"/>
      <c r="W83" s="134"/>
      <c r="X83" s="134"/>
      <c r="Y83" s="134"/>
    </row>
    <row r="84" ht="22.5" customHeight="1">
      <c r="A84" s="186">
        <f>'PROP DAILY PNL'!A251</f>
        <v>45813</v>
      </c>
      <c r="B84" s="167">
        <f>'Clients Prop charges bifurcatio'!$C86+'Clients wise charges sheet'!$C84</f>
        <v>6194.115201</v>
      </c>
      <c r="C84" s="167">
        <f>'Clients Prop charges bifurcatio'!$D86+'Clients wise charges sheet'!$D84</f>
        <v>1364.230032</v>
      </c>
      <c r="D84" s="167">
        <f>'Clients Prop charges bifurcatio'!$E86+'Clients wise charges sheet'!$E84</f>
        <v>1127.681299</v>
      </c>
      <c r="E84" s="167">
        <f>'Clients Prop charges bifurcatio'!$F86+'Clients wise charges sheet'!$F84</f>
        <v>0</v>
      </c>
      <c r="F84" s="167">
        <f>'Clients Prop charges bifurcatio'!$G86+'Clients wise charges sheet'!$G84</f>
        <v>1057.91203</v>
      </c>
      <c r="G84" s="167">
        <f>'Clients Prop charges bifurcatio'!H86+'Clients wise charges sheet'!H84</f>
        <v>7629.071112</v>
      </c>
      <c r="H84" s="167">
        <f>'Clients Prop charges bifurcatio'!I86+'Clients wise charges sheet'!I84</f>
        <v>995.7230033</v>
      </c>
      <c r="I84" s="167">
        <f>'Clients Prop charges bifurcatio'!J86+'Clients wise charges sheet'!J84</f>
        <v>1991.446007</v>
      </c>
      <c r="J84" s="167">
        <f>'Clients Prop charges bifurcatio'!K86+'Clients wise charges sheet'!K84</f>
        <v>995.7230033</v>
      </c>
      <c r="K84" s="167">
        <f>'Clients Prop charges bifurcatio'!L86+'Clients wise charges sheet'!L84</f>
        <v>541.2769304</v>
      </c>
      <c r="L84" s="167">
        <f>'Clients Prop charges bifurcatio'!M86+'Clients wise charges sheet'!M84</f>
        <v>541.2769304</v>
      </c>
      <c r="M84" s="167">
        <f>'Clients Prop charges bifurcatio'!N86+'Clients wise charges sheet'!N84</f>
        <v>0</v>
      </c>
      <c r="N84" s="167">
        <f>'Clients Prop charges bifurcatio'!O86+'Clients wise charges sheet'!O84</f>
        <v>467.0100125</v>
      </c>
      <c r="O84" s="167">
        <f>'Clients Prop charges bifurcatio'!P86+'Clients wise charges sheet'!P84</f>
        <v>280.5525278</v>
      </c>
      <c r="P84" s="167">
        <f>'Clients Prop charges bifurcatio'!Q86+'Clients wise charges sheet'!Q84</f>
        <v>1001.931913</v>
      </c>
      <c r="Q84" s="167">
        <f>'Clients Prop charges bifurcatio'!R86+'Clients wise charges sheet'!R84</f>
        <v>0</v>
      </c>
      <c r="R84" s="134"/>
      <c r="S84" s="134"/>
      <c r="T84" s="134"/>
      <c r="U84" s="134"/>
      <c r="V84" s="134"/>
      <c r="W84" s="134"/>
      <c r="X84" s="134"/>
      <c r="Y84" s="134"/>
    </row>
    <row r="85" ht="22.5" customHeight="1">
      <c r="A85" s="186">
        <f>'PROP DAILY PNL'!A252</f>
        <v>45814</v>
      </c>
      <c r="B85" s="167">
        <f>'Clients Prop charges bifurcatio'!$C87+'Clients wise charges sheet'!$C85</f>
        <v>6194.115201</v>
      </c>
      <c r="C85" s="167">
        <f>'Clients Prop charges bifurcatio'!$D87+'Clients wise charges sheet'!$D85</f>
        <v>1364.230032</v>
      </c>
      <c r="D85" s="167">
        <f>'Clients Prop charges bifurcatio'!$E87+'Clients wise charges sheet'!$E85</f>
        <v>1127.681299</v>
      </c>
      <c r="E85" s="167">
        <f>'Clients Prop charges bifurcatio'!$F87+'Clients wise charges sheet'!$F85</f>
        <v>0</v>
      </c>
      <c r="F85" s="167">
        <f>'Clients Prop charges bifurcatio'!$G87+'Clients wise charges sheet'!$G85</f>
        <v>1057.91203</v>
      </c>
      <c r="G85" s="167">
        <f>'Clients Prop charges bifurcatio'!H87+'Clients wise charges sheet'!H85</f>
        <v>7629.071112</v>
      </c>
      <c r="H85" s="167">
        <f>'Clients Prop charges bifurcatio'!I87+'Clients wise charges sheet'!I85</f>
        <v>995.7230033</v>
      </c>
      <c r="I85" s="167">
        <f>'Clients Prop charges bifurcatio'!J87+'Clients wise charges sheet'!J85</f>
        <v>1991.446007</v>
      </c>
      <c r="J85" s="167">
        <f>'Clients Prop charges bifurcatio'!K87+'Clients wise charges sheet'!K85</f>
        <v>995.7230033</v>
      </c>
      <c r="K85" s="167">
        <f>'Clients Prop charges bifurcatio'!L87+'Clients wise charges sheet'!L85</f>
        <v>541.2769304</v>
      </c>
      <c r="L85" s="167">
        <f>'Clients Prop charges bifurcatio'!M87+'Clients wise charges sheet'!M85</f>
        <v>541.2769304</v>
      </c>
      <c r="M85" s="167">
        <f>'Clients Prop charges bifurcatio'!N87+'Clients wise charges sheet'!N85</f>
        <v>0</v>
      </c>
      <c r="N85" s="167">
        <f>'Clients Prop charges bifurcatio'!O87+'Clients wise charges sheet'!O85</f>
        <v>467.0100125</v>
      </c>
      <c r="O85" s="167">
        <f>'Clients Prop charges bifurcatio'!P87+'Clients wise charges sheet'!P85</f>
        <v>280.5525278</v>
      </c>
      <c r="P85" s="167">
        <f>'Clients Prop charges bifurcatio'!Q87+'Clients wise charges sheet'!Q85</f>
        <v>1001.931913</v>
      </c>
      <c r="Q85" s="167">
        <f>'Clients Prop charges bifurcatio'!R87+'Clients wise charges sheet'!R85</f>
        <v>0</v>
      </c>
      <c r="R85" s="134"/>
      <c r="S85" s="134"/>
      <c r="T85" s="134"/>
      <c r="U85" s="134"/>
      <c r="V85" s="134"/>
      <c r="W85" s="134"/>
      <c r="X85" s="134"/>
      <c r="Y85" s="134"/>
    </row>
    <row r="86" ht="22.5" customHeight="1">
      <c r="A86" s="186">
        <f>'PROP DAILY PNL'!A253</f>
        <v>45817</v>
      </c>
      <c r="B86" s="167">
        <f>'Clients Prop charges bifurcatio'!$C88+'Clients wise charges sheet'!$C86</f>
        <v>6194.115201</v>
      </c>
      <c r="C86" s="167">
        <f>'Clients Prop charges bifurcatio'!$D88+'Clients wise charges sheet'!$D86</f>
        <v>1364.230032</v>
      </c>
      <c r="D86" s="167">
        <f>'Clients Prop charges bifurcatio'!$E88+'Clients wise charges sheet'!$E86</f>
        <v>1127.681299</v>
      </c>
      <c r="E86" s="167">
        <f>'Clients Prop charges bifurcatio'!$F88+'Clients wise charges sheet'!$F86</f>
        <v>0</v>
      </c>
      <c r="F86" s="167">
        <f>'Clients Prop charges bifurcatio'!$G88+'Clients wise charges sheet'!$G86</f>
        <v>1057.91203</v>
      </c>
      <c r="G86" s="167">
        <f>'Clients Prop charges bifurcatio'!H88+'Clients wise charges sheet'!H86</f>
        <v>7629.071112</v>
      </c>
      <c r="H86" s="167">
        <f>'Clients Prop charges bifurcatio'!I88+'Clients wise charges sheet'!I86</f>
        <v>995.7230033</v>
      </c>
      <c r="I86" s="167">
        <f>'Clients Prop charges bifurcatio'!J88+'Clients wise charges sheet'!J86</f>
        <v>1991.446007</v>
      </c>
      <c r="J86" s="167">
        <f>'Clients Prop charges bifurcatio'!K88+'Clients wise charges sheet'!K86</f>
        <v>995.7230033</v>
      </c>
      <c r="K86" s="167">
        <f>'Clients Prop charges bifurcatio'!L88+'Clients wise charges sheet'!L86</f>
        <v>541.2769304</v>
      </c>
      <c r="L86" s="167">
        <f>'Clients Prop charges bifurcatio'!M88+'Clients wise charges sheet'!M86</f>
        <v>541.2769304</v>
      </c>
      <c r="M86" s="167">
        <f>'Clients Prop charges bifurcatio'!N88+'Clients wise charges sheet'!N86</f>
        <v>0</v>
      </c>
      <c r="N86" s="167">
        <f>'Clients Prop charges bifurcatio'!O88+'Clients wise charges sheet'!O86</f>
        <v>467.0100125</v>
      </c>
      <c r="O86" s="167">
        <f>'Clients Prop charges bifurcatio'!P88+'Clients wise charges sheet'!P86</f>
        <v>280.5525278</v>
      </c>
      <c r="P86" s="167">
        <f>'Clients Prop charges bifurcatio'!Q88+'Clients wise charges sheet'!Q86</f>
        <v>1001.931913</v>
      </c>
      <c r="Q86" s="167">
        <f>'Clients Prop charges bifurcatio'!R88+'Clients wise charges sheet'!R86</f>
        <v>0</v>
      </c>
      <c r="R86" s="134"/>
      <c r="S86" s="134"/>
      <c r="T86" s="134"/>
      <c r="U86" s="134"/>
      <c r="V86" s="134"/>
      <c r="W86" s="134"/>
      <c r="X86" s="134"/>
      <c r="Y86" s="134"/>
    </row>
    <row r="87" ht="22.5" customHeight="1">
      <c r="A87" s="186">
        <f>'PROP DAILY PNL'!A254</f>
        <v>45818</v>
      </c>
      <c r="B87" s="167">
        <f>'Clients Prop charges bifurcatio'!$C89+'Clients wise charges sheet'!$C87</f>
        <v>6194.115201</v>
      </c>
      <c r="C87" s="167">
        <f>'Clients Prop charges bifurcatio'!$D89+'Clients wise charges sheet'!$D87</f>
        <v>1364.230032</v>
      </c>
      <c r="D87" s="167">
        <f>'Clients Prop charges bifurcatio'!$E89+'Clients wise charges sheet'!$E87</f>
        <v>1127.681299</v>
      </c>
      <c r="E87" s="167">
        <f>'Clients Prop charges bifurcatio'!$F89+'Clients wise charges sheet'!$F87</f>
        <v>0</v>
      </c>
      <c r="F87" s="167">
        <f>'Clients Prop charges bifurcatio'!$G89+'Clients wise charges sheet'!$G87</f>
        <v>1057.91203</v>
      </c>
      <c r="G87" s="167">
        <f>'Clients Prop charges bifurcatio'!H89+'Clients wise charges sheet'!H87</f>
        <v>7629.071112</v>
      </c>
      <c r="H87" s="167">
        <f>'Clients Prop charges bifurcatio'!I89+'Clients wise charges sheet'!I87</f>
        <v>995.7230033</v>
      </c>
      <c r="I87" s="167">
        <f>'Clients Prop charges bifurcatio'!J89+'Clients wise charges sheet'!J87</f>
        <v>1991.446007</v>
      </c>
      <c r="J87" s="167">
        <f>'Clients Prop charges bifurcatio'!K89+'Clients wise charges sheet'!K87</f>
        <v>995.7230033</v>
      </c>
      <c r="K87" s="167">
        <f>'Clients Prop charges bifurcatio'!L89+'Clients wise charges sheet'!L87</f>
        <v>541.2769304</v>
      </c>
      <c r="L87" s="167">
        <f>'Clients Prop charges bifurcatio'!M89+'Clients wise charges sheet'!M87</f>
        <v>541.2769304</v>
      </c>
      <c r="M87" s="167">
        <f>'Clients Prop charges bifurcatio'!N89+'Clients wise charges sheet'!N87</f>
        <v>0</v>
      </c>
      <c r="N87" s="167">
        <f>'Clients Prop charges bifurcatio'!O89+'Clients wise charges sheet'!O87</f>
        <v>467.0100125</v>
      </c>
      <c r="O87" s="167">
        <f>'Clients Prop charges bifurcatio'!P89+'Clients wise charges sheet'!P87</f>
        <v>280.5525278</v>
      </c>
      <c r="P87" s="167">
        <f>'Clients Prop charges bifurcatio'!Q89+'Clients wise charges sheet'!Q87</f>
        <v>1001.931913</v>
      </c>
      <c r="Q87" s="167">
        <f>'Clients Prop charges bifurcatio'!R89+'Clients wise charges sheet'!R87</f>
        <v>0</v>
      </c>
      <c r="R87" s="134"/>
      <c r="S87" s="134"/>
      <c r="T87" s="134"/>
      <c r="U87" s="134"/>
      <c r="V87" s="134"/>
      <c r="W87" s="134"/>
      <c r="X87" s="134"/>
      <c r="Y87" s="134"/>
    </row>
    <row r="88" ht="22.5" customHeight="1">
      <c r="A88" s="186">
        <f>'PROP DAILY PNL'!A255</f>
        <v>45819</v>
      </c>
      <c r="B88" s="167">
        <f>'Clients Prop charges bifurcatio'!$C90+'Clients wise charges sheet'!$C88</f>
        <v>6194.115201</v>
      </c>
      <c r="C88" s="167">
        <f>'Clients Prop charges bifurcatio'!$D90+'Clients wise charges sheet'!$D88</f>
        <v>1364.230032</v>
      </c>
      <c r="D88" s="167">
        <f>'Clients Prop charges bifurcatio'!$E90+'Clients wise charges sheet'!$E88</f>
        <v>1127.681299</v>
      </c>
      <c r="E88" s="167">
        <f>'Clients Prop charges bifurcatio'!$F90+'Clients wise charges sheet'!$F88</f>
        <v>0</v>
      </c>
      <c r="F88" s="167">
        <f>'Clients Prop charges bifurcatio'!$G90+'Clients wise charges sheet'!$G88</f>
        <v>1057.91203</v>
      </c>
      <c r="G88" s="167">
        <f>'Clients Prop charges bifurcatio'!H90+'Clients wise charges sheet'!H88</f>
        <v>7629.071112</v>
      </c>
      <c r="H88" s="167">
        <f>'Clients Prop charges bifurcatio'!I90+'Clients wise charges sheet'!I88</f>
        <v>995.7230033</v>
      </c>
      <c r="I88" s="167">
        <f>'Clients Prop charges bifurcatio'!J90+'Clients wise charges sheet'!J88</f>
        <v>1991.446007</v>
      </c>
      <c r="J88" s="167">
        <f>'Clients Prop charges bifurcatio'!K90+'Clients wise charges sheet'!K88</f>
        <v>995.7230033</v>
      </c>
      <c r="K88" s="167">
        <f>'Clients Prop charges bifurcatio'!L90+'Clients wise charges sheet'!L88</f>
        <v>541.2769304</v>
      </c>
      <c r="L88" s="167">
        <f>'Clients Prop charges bifurcatio'!M90+'Clients wise charges sheet'!M88</f>
        <v>541.2769304</v>
      </c>
      <c r="M88" s="167">
        <f>'Clients Prop charges bifurcatio'!N90+'Clients wise charges sheet'!N88</f>
        <v>0</v>
      </c>
      <c r="N88" s="167">
        <f>'Clients Prop charges bifurcatio'!O90+'Clients wise charges sheet'!O88</f>
        <v>467.0100125</v>
      </c>
      <c r="O88" s="167">
        <f>'Clients Prop charges bifurcatio'!P90+'Clients wise charges sheet'!P88</f>
        <v>280.5525278</v>
      </c>
      <c r="P88" s="167">
        <f>'Clients Prop charges bifurcatio'!Q90+'Clients wise charges sheet'!Q88</f>
        <v>1001.931913</v>
      </c>
      <c r="Q88" s="167">
        <f>'Clients Prop charges bifurcatio'!R90+'Clients wise charges sheet'!R88</f>
        <v>0</v>
      </c>
      <c r="R88" s="134"/>
      <c r="S88" s="134"/>
      <c r="T88" s="134"/>
      <c r="U88" s="134"/>
      <c r="V88" s="134"/>
      <c r="W88" s="134"/>
      <c r="X88" s="134"/>
      <c r="Y88" s="134"/>
    </row>
    <row r="89" ht="22.5" customHeight="1">
      <c r="A89" s="186">
        <f>'PROP DAILY PNL'!A256</f>
        <v>45820</v>
      </c>
      <c r="B89" s="167">
        <f>'Clients Prop charges bifurcatio'!$C91+'Clients wise charges sheet'!$C89</f>
        <v>6194.115201</v>
      </c>
      <c r="C89" s="167">
        <f>'Clients Prop charges bifurcatio'!$D91+'Clients wise charges sheet'!$D89</f>
        <v>1364.230032</v>
      </c>
      <c r="D89" s="167">
        <f>'Clients Prop charges bifurcatio'!$E91+'Clients wise charges sheet'!$E89</f>
        <v>1127.681299</v>
      </c>
      <c r="E89" s="167">
        <f>'Clients Prop charges bifurcatio'!$F91+'Clients wise charges sheet'!$F89</f>
        <v>0</v>
      </c>
      <c r="F89" s="167">
        <f>'Clients Prop charges bifurcatio'!$G91+'Clients wise charges sheet'!$G89</f>
        <v>1057.91203</v>
      </c>
      <c r="G89" s="167">
        <f>'Clients Prop charges bifurcatio'!H91+'Clients wise charges sheet'!H89</f>
        <v>7629.071112</v>
      </c>
      <c r="H89" s="167">
        <f>'Clients Prop charges bifurcatio'!I91+'Clients wise charges sheet'!I89</f>
        <v>995.7230033</v>
      </c>
      <c r="I89" s="167">
        <f>'Clients Prop charges bifurcatio'!J91+'Clients wise charges sheet'!J89</f>
        <v>1991.446007</v>
      </c>
      <c r="J89" s="167">
        <f>'Clients Prop charges bifurcatio'!K91+'Clients wise charges sheet'!K89</f>
        <v>995.7230033</v>
      </c>
      <c r="K89" s="167">
        <f>'Clients Prop charges bifurcatio'!L91+'Clients wise charges sheet'!L89</f>
        <v>541.2769304</v>
      </c>
      <c r="L89" s="167">
        <f>'Clients Prop charges bifurcatio'!M91+'Clients wise charges sheet'!M89</f>
        <v>541.2769304</v>
      </c>
      <c r="M89" s="167">
        <f>'Clients Prop charges bifurcatio'!N91+'Clients wise charges sheet'!N89</f>
        <v>0</v>
      </c>
      <c r="N89" s="167">
        <f>'Clients Prop charges bifurcatio'!O91+'Clients wise charges sheet'!O89</f>
        <v>467.0100125</v>
      </c>
      <c r="O89" s="167">
        <f>'Clients Prop charges bifurcatio'!P91+'Clients wise charges sheet'!P89</f>
        <v>280.5525278</v>
      </c>
      <c r="P89" s="167">
        <f>'Clients Prop charges bifurcatio'!Q91+'Clients wise charges sheet'!Q89</f>
        <v>1001.931913</v>
      </c>
      <c r="Q89" s="167">
        <f>'Clients Prop charges bifurcatio'!R91+'Clients wise charges sheet'!R89</f>
        <v>0</v>
      </c>
      <c r="R89" s="134"/>
      <c r="S89" s="134"/>
      <c r="T89" s="134"/>
      <c r="U89" s="134"/>
      <c r="V89" s="134"/>
      <c r="W89" s="134"/>
      <c r="X89" s="134"/>
      <c r="Y89" s="134"/>
    </row>
    <row r="90" ht="22.5" customHeight="1">
      <c r="A90" s="186">
        <f>'PROP DAILY PNL'!A257</f>
        <v>45821</v>
      </c>
      <c r="B90" s="167">
        <f>'Clients Prop charges bifurcatio'!$C92+'Clients wise charges sheet'!$C90</f>
        <v>6194.115201</v>
      </c>
      <c r="C90" s="167">
        <f>'Clients Prop charges bifurcatio'!$D92+'Clients wise charges sheet'!$D90</f>
        <v>1364.230032</v>
      </c>
      <c r="D90" s="167">
        <f>'Clients Prop charges bifurcatio'!$E92+'Clients wise charges sheet'!$E90</f>
        <v>1127.681299</v>
      </c>
      <c r="E90" s="167">
        <f>'Clients Prop charges bifurcatio'!$F92+'Clients wise charges sheet'!$F90</f>
        <v>0</v>
      </c>
      <c r="F90" s="167">
        <f>'Clients Prop charges bifurcatio'!$G92+'Clients wise charges sheet'!$G90</f>
        <v>1057.91203</v>
      </c>
      <c r="G90" s="167">
        <f>'Clients Prop charges bifurcatio'!H92+'Clients wise charges sheet'!H90</f>
        <v>7629.071112</v>
      </c>
      <c r="H90" s="167">
        <f>'Clients Prop charges bifurcatio'!I92+'Clients wise charges sheet'!I90</f>
        <v>995.7230033</v>
      </c>
      <c r="I90" s="167">
        <f>'Clients Prop charges bifurcatio'!J92+'Clients wise charges sheet'!J90</f>
        <v>1991.446007</v>
      </c>
      <c r="J90" s="167">
        <f>'Clients Prop charges bifurcatio'!K92+'Clients wise charges sheet'!K90</f>
        <v>995.7230033</v>
      </c>
      <c r="K90" s="167">
        <f>'Clients Prop charges bifurcatio'!L92+'Clients wise charges sheet'!L90</f>
        <v>541.2769304</v>
      </c>
      <c r="L90" s="167">
        <f>'Clients Prop charges bifurcatio'!M92+'Clients wise charges sheet'!M90</f>
        <v>541.2769304</v>
      </c>
      <c r="M90" s="167">
        <f>'Clients Prop charges bifurcatio'!N92+'Clients wise charges sheet'!N90</f>
        <v>0</v>
      </c>
      <c r="N90" s="167">
        <f>'Clients Prop charges bifurcatio'!O92+'Clients wise charges sheet'!O90</f>
        <v>467.0100125</v>
      </c>
      <c r="O90" s="167">
        <f>'Clients Prop charges bifurcatio'!P92+'Clients wise charges sheet'!P90</f>
        <v>280.5525278</v>
      </c>
      <c r="P90" s="167">
        <f>'Clients Prop charges bifurcatio'!Q92+'Clients wise charges sheet'!Q90</f>
        <v>1001.931913</v>
      </c>
      <c r="Q90" s="167">
        <f>'Clients Prop charges bifurcatio'!R92+'Clients wise charges sheet'!R90</f>
        <v>0</v>
      </c>
      <c r="R90" s="134"/>
      <c r="S90" s="134"/>
      <c r="T90" s="134"/>
      <c r="U90" s="134"/>
      <c r="V90" s="134"/>
      <c r="W90" s="134"/>
      <c r="X90" s="134"/>
      <c r="Y90" s="134"/>
    </row>
    <row r="91" ht="22.5" customHeight="1">
      <c r="A91" s="186">
        <f>'PROP DAILY PNL'!A258</f>
        <v>45824</v>
      </c>
      <c r="B91" s="167">
        <f>'Clients Prop charges bifurcatio'!$C93+'Clients wise charges sheet'!$C91</f>
        <v>6194.115201</v>
      </c>
      <c r="C91" s="167">
        <f>'Clients Prop charges bifurcatio'!$D93+'Clients wise charges sheet'!$D91</f>
        <v>1364.230032</v>
      </c>
      <c r="D91" s="167">
        <f>'Clients Prop charges bifurcatio'!$E93+'Clients wise charges sheet'!$E91</f>
        <v>1127.681299</v>
      </c>
      <c r="E91" s="167">
        <f>'Clients Prop charges bifurcatio'!$F93+'Clients wise charges sheet'!$F91</f>
        <v>0</v>
      </c>
      <c r="F91" s="167">
        <f>'Clients Prop charges bifurcatio'!$G93+'Clients wise charges sheet'!$G91</f>
        <v>1057.91203</v>
      </c>
      <c r="G91" s="167">
        <f>'Clients Prop charges bifurcatio'!H93+'Clients wise charges sheet'!H91</f>
        <v>7629.071112</v>
      </c>
      <c r="H91" s="167">
        <f>'Clients Prop charges bifurcatio'!I93+'Clients wise charges sheet'!I91</f>
        <v>995.7230033</v>
      </c>
      <c r="I91" s="167">
        <f>'Clients Prop charges bifurcatio'!J93+'Clients wise charges sheet'!J91</f>
        <v>1991.446007</v>
      </c>
      <c r="J91" s="167">
        <f>'Clients Prop charges bifurcatio'!K93+'Clients wise charges sheet'!K91</f>
        <v>995.7230033</v>
      </c>
      <c r="K91" s="167">
        <f>'Clients Prop charges bifurcatio'!L93+'Clients wise charges sheet'!L91</f>
        <v>541.2769304</v>
      </c>
      <c r="L91" s="167">
        <f>'Clients Prop charges bifurcatio'!M93+'Clients wise charges sheet'!M91</f>
        <v>541.2769304</v>
      </c>
      <c r="M91" s="167">
        <f>'Clients Prop charges bifurcatio'!N93+'Clients wise charges sheet'!N91</f>
        <v>0</v>
      </c>
      <c r="N91" s="167">
        <f>'Clients Prop charges bifurcatio'!O93+'Clients wise charges sheet'!O91</f>
        <v>467.0100125</v>
      </c>
      <c r="O91" s="167">
        <f>'Clients Prop charges bifurcatio'!P93+'Clients wise charges sheet'!P91</f>
        <v>280.5525278</v>
      </c>
      <c r="P91" s="167">
        <f>'Clients Prop charges bifurcatio'!Q93+'Clients wise charges sheet'!Q91</f>
        <v>1001.931913</v>
      </c>
      <c r="Q91" s="167">
        <f>'Clients Prop charges bifurcatio'!R93+'Clients wise charges sheet'!R91</f>
        <v>0</v>
      </c>
      <c r="R91" s="134"/>
      <c r="S91" s="134"/>
      <c r="T91" s="134"/>
      <c r="U91" s="134"/>
      <c r="V91" s="134"/>
      <c r="W91" s="134"/>
      <c r="X91" s="134"/>
      <c r="Y91" s="134"/>
    </row>
    <row r="92" ht="22.5" customHeight="1">
      <c r="A92" s="186">
        <f>'PROP DAILY PNL'!A259</f>
        <v>45825</v>
      </c>
      <c r="B92" s="167">
        <f>'Clients Prop charges bifurcatio'!$C94+'Clients wise charges sheet'!$C92</f>
        <v>6194.115201</v>
      </c>
      <c r="C92" s="167">
        <f>'Clients Prop charges bifurcatio'!$D94+'Clients wise charges sheet'!$D92</f>
        <v>1364.230032</v>
      </c>
      <c r="D92" s="167">
        <f>'Clients Prop charges bifurcatio'!$E94+'Clients wise charges sheet'!$E92</f>
        <v>1127.681299</v>
      </c>
      <c r="E92" s="167">
        <f>'Clients Prop charges bifurcatio'!$F94+'Clients wise charges sheet'!$F92</f>
        <v>0</v>
      </c>
      <c r="F92" s="167">
        <f>'Clients Prop charges bifurcatio'!$G94+'Clients wise charges sheet'!$G92</f>
        <v>1057.91203</v>
      </c>
      <c r="G92" s="167">
        <f>'Clients Prop charges bifurcatio'!H94+'Clients wise charges sheet'!H92</f>
        <v>7629.071112</v>
      </c>
      <c r="H92" s="167">
        <f>'Clients Prop charges bifurcatio'!I94+'Clients wise charges sheet'!I92</f>
        <v>995.7230033</v>
      </c>
      <c r="I92" s="167">
        <f>'Clients Prop charges bifurcatio'!J94+'Clients wise charges sheet'!J92</f>
        <v>1991.446007</v>
      </c>
      <c r="J92" s="167">
        <f>'Clients Prop charges bifurcatio'!K94+'Clients wise charges sheet'!K92</f>
        <v>995.7230033</v>
      </c>
      <c r="K92" s="167">
        <f>'Clients Prop charges bifurcatio'!L94+'Clients wise charges sheet'!L92</f>
        <v>541.2769304</v>
      </c>
      <c r="L92" s="167">
        <f>'Clients Prop charges bifurcatio'!M94+'Clients wise charges sheet'!M92</f>
        <v>541.2769304</v>
      </c>
      <c r="M92" s="167">
        <f>'Clients Prop charges bifurcatio'!N94+'Clients wise charges sheet'!N92</f>
        <v>0</v>
      </c>
      <c r="N92" s="167">
        <f>'Clients Prop charges bifurcatio'!O94+'Clients wise charges sheet'!O92</f>
        <v>467.0100125</v>
      </c>
      <c r="O92" s="167">
        <f>'Clients Prop charges bifurcatio'!P94+'Clients wise charges sheet'!P92</f>
        <v>280.5525278</v>
      </c>
      <c r="P92" s="167">
        <f>'Clients Prop charges bifurcatio'!Q94+'Clients wise charges sheet'!Q92</f>
        <v>1001.931913</v>
      </c>
      <c r="Q92" s="167">
        <f>'Clients Prop charges bifurcatio'!R94+'Clients wise charges sheet'!R92</f>
        <v>0</v>
      </c>
      <c r="R92" s="134"/>
      <c r="S92" s="134"/>
      <c r="T92" s="134"/>
      <c r="U92" s="134"/>
      <c r="V92" s="134"/>
      <c r="W92" s="134"/>
      <c r="X92" s="134"/>
      <c r="Y92" s="134"/>
    </row>
    <row r="93" ht="22.5" customHeight="1">
      <c r="A93" s="186">
        <f>'PROP DAILY PNL'!A260</f>
        <v>45826</v>
      </c>
      <c r="B93" s="167">
        <f>'Clients Prop charges bifurcatio'!$C95+'Clients wise charges sheet'!$C93</f>
        <v>6194.115201</v>
      </c>
      <c r="C93" s="167">
        <f>'Clients Prop charges bifurcatio'!$D95+'Clients wise charges sheet'!$D93</f>
        <v>1364.230032</v>
      </c>
      <c r="D93" s="167">
        <f>'Clients Prop charges bifurcatio'!$E95+'Clients wise charges sheet'!$E93</f>
        <v>1127.681299</v>
      </c>
      <c r="E93" s="167">
        <f>'Clients Prop charges bifurcatio'!$F95+'Clients wise charges sheet'!$F93</f>
        <v>0</v>
      </c>
      <c r="F93" s="167">
        <f>'Clients Prop charges bifurcatio'!$G95+'Clients wise charges sheet'!$G93</f>
        <v>1057.91203</v>
      </c>
      <c r="G93" s="167">
        <f>'Clients Prop charges bifurcatio'!H95+'Clients wise charges sheet'!H93</f>
        <v>7629.071112</v>
      </c>
      <c r="H93" s="167">
        <f>'Clients Prop charges bifurcatio'!I95+'Clients wise charges sheet'!I93</f>
        <v>995.7230033</v>
      </c>
      <c r="I93" s="167">
        <f>'Clients Prop charges bifurcatio'!J95+'Clients wise charges sheet'!J93</f>
        <v>1991.446007</v>
      </c>
      <c r="J93" s="167">
        <f>'Clients Prop charges bifurcatio'!K95+'Clients wise charges sheet'!K93</f>
        <v>995.7230033</v>
      </c>
      <c r="K93" s="167">
        <f>'Clients Prop charges bifurcatio'!L95+'Clients wise charges sheet'!L93</f>
        <v>541.2769304</v>
      </c>
      <c r="L93" s="167">
        <f>'Clients Prop charges bifurcatio'!M95+'Clients wise charges sheet'!M93</f>
        <v>541.2769304</v>
      </c>
      <c r="M93" s="167">
        <f>'Clients Prop charges bifurcatio'!N95+'Clients wise charges sheet'!N93</f>
        <v>0</v>
      </c>
      <c r="N93" s="167">
        <f>'Clients Prop charges bifurcatio'!O95+'Clients wise charges sheet'!O93</f>
        <v>467.0100125</v>
      </c>
      <c r="O93" s="167">
        <f>'Clients Prop charges bifurcatio'!P95+'Clients wise charges sheet'!P93</f>
        <v>280.5525278</v>
      </c>
      <c r="P93" s="167">
        <f>'Clients Prop charges bifurcatio'!Q95+'Clients wise charges sheet'!Q93</f>
        <v>1001.931913</v>
      </c>
      <c r="Q93" s="167">
        <f>'Clients Prop charges bifurcatio'!R95+'Clients wise charges sheet'!R93</f>
        <v>0</v>
      </c>
      <c r="R93" s="134"/>
      <c r="S93" s="134"/>
      <c r="T93" s="134"/>
      <c r="U93" s="134"/>
      <c r="V93" s="134"/>
      <c r="W93" s="134"/>
      <c r="X93" s="134"/>
      <c r="Y93" s="134"/>
    </row>
    <row r="94" ht="22.5" customHeight="1">
      <c r="A94" s="186">
        <f>'PROP DAILY PNL'!A261</f>
        <v>45827</v>
      </c>
      <c r="B94" s="167">
        <f>'Clients Prop charges bifurcatio'!$C96+'Clients wise charges sheet'!$C94</f>
        <v>6194.115201</v>
      </c>
      <c r="C94" s="167">
        <f>'Clients Prop charges bifurcatio'!$D96+'Clients wise charges sheet'!$D94</f>
        <v>1364.230032</v>
      </c>
      <c r="D94" s="167">
        <f>'Clients Prop charges bifurcatio'!$E96+'Clients wise charges sheet'!$E94</f>
        <v>1127.681299</v>
      </c>
      <c r="E94" s="167">
        <f>'Clients Prop charges bifurcatio'!$F96+'Clients wise charges sheet'!$F94</f>
        <v>0</v>
      </c>
      <c r="F94" s="167">
        <f>'Clients Prop charges bifurcatio'!$G96+'Clients wise charges sheet'!$G94</f>
        <v>1057.91203</v>
      </c>
      <c r="G94" s="167">
        <f>'Clients Prop charges bifurcatio'!H96+'Clients wise charges sheet'!H94</f>
        <v>7629.071112</v>
      </c>
      <c r="H94" s="167">
        <f>'Clients Prop charges bifurcatio'!I96+'Clients wise charges sheet'!I94</f>
        <v>995.7230033</v>
      </c>
      <c r="I94" s="167">
        <f>'Clients Prop charges bifurcatio'!J96+'Clients wise charges sheet'!J94</f>
        <v>1991.446007</v>
      </c>
      <c r="J94" s="167">
        <f>'Clients Prop charges bifurcatio'!K96+'Clients wise charges sheet'!K94</f>
        <v>995.7230033</v>
      </c>
      <c r="K94" s="167">
        <f>'Clients Prop charges bifurcatio'!L96+'Clients wise charges sheet'!L94</f>
        <v>541.2769304</v>
      </c>
      <c r="L94" s="167">
        <f>'Clients Prop charges bifurcatio'!M96+'Clients wise charges sheet'!M94</f>
        <v>541.2769304</v>
      </c>
      <c r="M94" s="167">
        <f>'Clients Prop charges bifurcatio'!N96+'Clients wise charges sheet'!N94</f>
        <v>0</v>
      </c>
      <c r="N94" s="167">
        <f>'Clients Prop charges bifurcatio'!O96+'Clients wise charges sheet'!O94</f>
        <v>467.0100125</v>
      </c>
      <c r="O94" s="167">
        <f>'Clients Prop charges bifurcatio'!P96+'Clients wise charges sheet'!P94</f>
        <v>280.5525278</v>
      </c>
      <c r="P94" s="167">
        <f>'Clients Prop charges bifurcatio'!Q96+'Clients wise charges sheet'!Q94</f>
        <v>1001.931913</v>
      </c>
      <c r="Q94" s="167">
        <f>'Clients Prop charges bifurcatio'!R96+'Clients wise charges sheet'!R94</f>
        <v>0</v>
      </c>
      <c r="R94" s="134"/>
      <c r="S94" s="134"/>
      <c r="T94" s="134"/>
      <c r="U94" s="134"/>
      <c r="V94" s="134"/>
      <c r="W94" s="134"/>
      <c r="X94" s="134"/>
      <c r="Y94" s="134"/>
    </row>
    <row r="95" ht="22.5" customHeight="1">
      <c r="A95" s="186">
        <f>'PROP DAILY PNL'!A262</f>
        <v>45828</v>
      </c>
      <c r="B95" s="167">
        <f>'Clients Prop charges bifurcatio'!$C97+'Clients wise charges sheet'!$C95</f>
        <v>6194.115201</v>
      </c>
      <c r="C95" s="167">
        <f>'Clients Prop charges bifurcatio'!$D97+'Clients wise charges sheet'!$D95</f>
        <v>1364.230032</v>
      </c>
      <c r="D95" s="167">
        <f>'Clients Prop charges bifurcatio'!$E97+'Clients wise charges sheet'!$E95</f>
        <v>1127.681299</v>
      </c>
      <c r="E95" s="167">
        <f>'Clients Prop charges bifurcatio'!$F97+'Clients wise charges sheet'!$F95</f>
        <v>0</v>
      </c>
      <c r="F95" s="167">
        <f>'Clients Prop charges bifurcatio'!$G97+'Clients wise charges sheet'!$G95</f>
        <v>1057.91203</v>
      </c>
      <c r="G95" s="167">
        <f>'Clients Prop charges bifurcatio'!H97+'Clients wise charges sheet'!H95</f>
        <v>7629.071112</v>
      </c>
      <c r="H95" s="167">
        <f>'Clients Prop charges bifurcatio'!I97+'Clients wise charges sheet'!I95</f>
        <v>995.7230033</v>
      </c>
      <c r="I95" s="167">
        <f>'Clients Prop charges bifurcatio'!J97+'Clients wise charges sheet'!J95</f>
        <v>1991.446007</v>
      </c>
      <c r="J95" s="167">
        <f>'Clients Prop charges bifurcatio'!K97+'Clients wise charges sheet'!K95</f>
        <v>995.7230033</v>
      </c>
      <c r="K95" s="167">
        <f>'Clients Prop charges bifurcatio'!L97+'Clients wise charges sheet'!L95</f>
        <v>541.2769304</v>
      </c>
      <c r="L95" s="167">
        <f>'Clients Prop charges bifurcatio'!M97+'Clients wise charges sheet'!M95</f>
        <v>541.2769304</v>
      </c>
      <c r="M95" s="167">
        <f>'Clients Prop charges bifurcatio'!N97+'Clients wise charges sheet'!N95</f>
        <v>0</v>
      </c>
      <c r="N95" s="167">
        <f>'Clients Prop charges bifurcatio'!O97+'Clients wise charges sheet'!O95</f>
        <v>467.0100125</v>
      </c>
      <c r="O95" s="167">
        <f>'Clients Prop charges bifurcatio'!P97+'Clients wise charges sheet'!P95</f>
        <v>280.5525278</v>
      </c>
      <c r="P95" s="167">
        <f>'Clients Prop charges bifurcatio'!Q97+'Clients wise charges sheet'!Q95</f>
        <v>1001.931913</v>
      </c>
      <c r="Q95" s="167">
        <f>'Clients Prop charges bifurcatio'!R97+'Clients wise charges sheet'!R95</f>
        <v>0</v>
      </c>
      <c r="R95" s="134"/>
      <c r="S95" s="134"/>
      <c r="T95" s="134"/>
      <c r="U95" s="134"/>
      <c r="V95" s="134"/>
      <c r="W95" s="134"/>
      <c r="X95" s="134"/>
      <c r="Y95" s="134"/>
    </row>
    <row r="96" ht="22.5" customHeight="1">
      <c r="A96" s="186">
        <f>'PROP DAILY PNL'!A263</f>
        <v>45831</v>
      </c>
      <c r="B96" s="167">
        <f>'Clients Prop charges bifurcatio'!$C98+'Clients wise charges sheet'!$C96</f>
        <v>6194.115201</v>
      </c>
      <c r="C96" s="167">
        <f>'Clients Prop charges bifurcatio'!$D98+'Clients wise charges sheet'!$D96</f>
        <v>1364.230032</v>
      </c>
      <c r="D96" s="167">
        <f>'Clients Prop charges bifurcatio'!$E98+'Clients wise charges sheet'!$E96</f>
        <v>1127.681299</v>
      </c>
      <c r="E96" s="167">
        <f>'Clients Prop charges bifurcatio'!$F98+'Clients wise charges sheet'!$F96</f>
        <v>0</v>
      </c>
      <c r="F96" s="167">
        <f>'Clients Prop charges bifurcatio'!$G98+'Clients wise charges sheet'!$G96</f>
        <v>1057.91203</v>
      </c>
      <c r="G96" s="167">
        <f>'Clients Prop charges bifurcatio'!H98+'Clients wise charges sheet'!H96</f>
        <v>7629.071112</v>
      </c>
      <c r="H96" s="167">
        <f>'Clients Prop charges bifurcatio'!I98+'Clients wise charges sheet'!I96</f>
        <v>995.7230033</v>
      </c>
      <c r="I96" s="167">
        <f>'Clients Prop charges bifurcatio'!J98+'Clients wise charges sheet'!J96</f>
        <v>1991.446007</v>
      </c>
      <c r="J96" s="167">
        <f>'Clients Prop charges bifurcatio'!K98+'Clients wise charges sheet'!K96</f>
        <v>995.7230033</v>
      </c>
      <c r="K96" s="167">
        <f>'Clients Prop charges bifurcatio'!L98+'Clients wise charges sheet'!L96</f>
        <v>541.2769304</v>
      </c>
      <c r="L96" s="167">
        <f>'Clients Prop charges bifurcatio'!M98+'Clients wise charges sheet'!M96</f>
        <v>541.2769304</v>
      </c>
      <c r="M96" s="167">
        <f>'Clients Prop charges bifurcatio'!N98+'Clients wise charges sheet'!N96</f>
        <v>0</v>
      </c>
      <c r="N96" s="167">
        <f>'Clients Prop charges bifurcatio'!O98+'Clients wise charges sheet'!O96</f>
        <v>467.0100125</v>
      </c>
      <c r="O96" s="167">
        <f>'Clients Prop charges bifurcatio'!P98+'Clients wise charges sheet'!P96</f>
        <v>280.5525278</v>
      </c>
      <c r="P96" s="167">
        <f>'Clients Prop charges bifurcatio'!Q98+'Clients wise charges sheet'!Q96</f>
        <v>1001.931913</v>
      </c>
      <c r="Q96" s="167">
        <f>'Clients Prop charges bifurcatio'!R98+'Clients wise charges sheet'!R96</f>
        <v>0</v>
      </c>
      <c r="R96" s="134"/>
      <c r="S96" s="134"/>
      <c r="T96" s="134"/>
      <c r="U96" s="134"/>
      <c r="V96" s="134"/>
      <c r="W96" s="134"/>
      <c r="X96" s="134"/>
      <c r="Y96" s="134"/>
    </row>
    <row r="97" ht="22.5" customHeight="1">
      <c r="A97" s="186">
        <f>'PROP DAILY PNL'!A264</f>
        <v>45832</v>
      </c>
      <c r="B97" s="167">
        <f>'Clients Prop charges bifurcatio'!$C99+'Clients wise charges sheet'!$C97</f>
        <v>6194.115201</v>
      </c>
      <c r="C97" s="167">
        <f>'Clients Prop charges bifurcatio'!$D99+'Clients wise charges sheet'!$D97</f>
        <v>1364.230032</v>
      </c>
      <c r="D97" s="167">
        <f>'Clients Prop charges bifurcatio'!$E99+'Clients wise charges sheet'!$E97</f>
        <v>1127.681299</v>
      </c>
      <c r="E97" s="167">
        <f>'Clients Prop charges bifurcatio'!$F99+'Clients wise charges sheet'!$F97</f>
        <v>0</v>
      </c>
      <c r="F97" s="167">
        <f>'Clients Prop charges bifurcatio'!$G99+'Clients wise charges sheet'!$G97</f>
        <v>1057.91203</v>
      </c>
      <c r="G97" s="167">
        <f>'Clients Prop charges bifurcatio'!H99+'Clients wise charges sheet'!H97</f>
        <v>7629.071112</v>
      </c>
      <c r="H97" s="167">
        <f>'Clients Prop charges bifurcatio'!I99+'Clients wise charges sheet'!I97</f>
        <v>995.7230033</v>
      </c>
      <c r="I97" s="167">
        <f>'Clients Prop charges bifurcatio'!J99+'Clients wise charges sheet'!J97</f>
        <v>1991.446007</v>
      </c>
      <c r="J97" s="167">
        <f>'Clients Prop charges bifurcatio'!K99+'Clients wise charges sheet'!K97</f>
        <v>995.7230033</v>
      </c>
      <c r="K97" s="167">
        <f>'Clients Prop charges bifurcatio'!L99+'Clients wise charges sheet'!L97</f>
        <v>541.2769304</v>
      </c>
      <c r="L97" s="167">
        <f>'Clients Prop charges bifurcatio'!M99+'Clients wise charges sheet'!M97</f>
        <v>541.2769304</v>
      </c>
      <c r="M97" s="167">
        <f>'Clients Prop charges bifurcatio'!N99+'Clients wise charges sheet'!N97</f>
        <v>0</v>
      </c>
      <c r="N97" s="167">
        <f>'Clients Prop charges bifurcatio'!O99+'Clients wise charges sheet'!O97</f>
        <v>467.0100125</v>
      </c>
      <c r="O97" s="167">
        <f>'Clients Prop charges bifurcatio'!P99+'Clients wise charges sheet'!P97</f>
        <v>280.5525278</v>
      </c>
      <c r="P97" s="167">
        <f>'Clients Prop charges bifurcatio'!Q99+'Clients wise charges sheet'!Q97</f>
        <v>1001.931913</v>
      </c>
      <c r="Q97" s="167">
        <f>'Clients Prop charges bifurcatio'!R99+'Clients wise charges sheet'!R97</f>
        <v>0</v>
      </c>
      <c r="R97" s="134"/>
      <c r="S97" s="134"/>
      <c r="T97" s="134"/>
      <c r="U97" s="134"/>
      <c r="V97" s="134"/>
      <c r="W97" s="134"/>
      <c r="X97" s="134"/>
      <c r="Y97" s="134"/>
    </row>
    <row r="98" ht="22.5" customHeight="1">
      <c r="A98" s="186">
        <f>'PROP DAILY PNL'!A265</f>
        <v>45833</v>
      </c>
      <c r="B98" s="167">
        <f>'Clients Prop charges bifurcatio'!$C100+'Clients wise charges sheet'!$C98</f>
        <v>6194.115201</v>
      </c>
      <c r="C98" s="167">
        <f>'Clients Prop charges bifurcatio'!$D100+'Clients wise charges sheet'!$D98</f>
        <v>1364.230032</v>
      </c>
      <c r="D98" s="167">
        <f>'Clients Prop charges bifurcatio'!$E100+'Clients wise charges sheet'!$E98</f>
        <v>1127.681299</v>
      </c>
      <c r="E98" s="167">
        <f>'Clients Prop charges bifurcatio'!$F100+'Clients wise charges sheet'!$F98</f>
        <v>0</v>
      </c>
      <c r="F98" s="167">
        <f>'Clients Prop charges bifurcatio'!$G100+'Clients wise charges sheet'!$G98</f>
        <v>1057.91203</v>
      </c>
      <c r="G98" s="167">
        <f>'Clients Prop charges bifurcatio'!H100+'Clients wise charges sheet'!H98</f>
        <v>7629.071112</v>
      </c>
      <c r="H98" s="167">
        <f>'Clients Prop charges bifurcatio'!I100+'Clients wise charges sheet'!I98</f>
        <v>995.7230033</v>
      </c>
      <c r="I98" s="167">
        <f>'Clients Prop charges bifurcatio'!J100+'Clients wise charges sheet'!J98</f>
        <v>1991.446007</v>
      </c>
      <c r="J98" s="167">
        <f>'Clients Prop charges bifurcatio'!K100+'Clients wise charges sheet'!K98</f>
        <v>995.7230033</v>
      </c>
      <c r="K98" s="167">
        <f>'Clients Prop charges bifurcatio'!L100+'Clients wise charges sheet'!L98</f>
        <v>541.2769304</v>
      </c>
      <c r="L98" s="167">
        <f>'Clients Prop charges bifurcatio'!M100+'Clients wise charges sheet'!M98</f>
        <v>541.2769304</v>
      </c>
      <c r="M98" s="167">
        <f>'Clients Prop charges bifurcatio'!N100+'Clients wise charges sheet'!N98</f>
        <v>0</v>
      </c>
      <c r="N98" s="167">
        <f>'Clients Prop charges bifurcatio'!O100+'Clients wise charges sheet'!O98</f>
        <v>467.0100125</v>
      </c>
      <c r="O98" s="167">
        <f>'Clients Prop charges bifurcatio'!P100+'Clients wise charges sheet'!P98</f>
        <v>280.5525278</v>
      </c>
      <c r="P98" s="167">
        <f>'Clients Prop charges bifurcatio'!Q100+'Clients wise charges sheet'!Q98</f>
        <v>1001.931913</v>
      </c>
      <c r="Q98" s="167">
        <f>'Clients Prop charges bifurcatio'!R100+'Clients wise charges sheet'!R98</f>
        <v>0</v>
      </c>
      <c r="R98" s="134"/>
      <c r="S98" s="134"/>
      <c r="T98" s="134"/>
      <c r="U98" s="134"/>
      <c r="V98" s="134"/>
      <c r="W98" s="134"/>
      <c r="X98" s="134"/>
      <c r="Y98" s="134"/>
    </row>
    <row r="99" ht="22.5" customHeight="1">
      <c r="A99" s="186">
        <f>'PROP DAILY PNL'!A266</f>
        <v>45834</v>
      </c>
      <c r="B99" s="167">
        <f>'Clients Prop charges bifurcatio'!$C101+'Clients wise charges sheet'!$C99</f>
        <v>6194.115201</v>
      </c>
      <c r="C99" s="167">
        <f>'Clients Prop charges bifurcatio'!$D101+'Clients wise charges sheet'!$D99</f>
        <v>1364.230032</v>
      </c>
      <c r="D99" s="167">
        <f>'Clients Prop charges bifurcatio'!$E101+'Clients wise charges sheet'!$E99</f>
        <v>1127.681299</v>
      </c>
      <c r="E99" s="167">
        <f>'Clients Prop charges bifurcatio'!$F101+'Clients wise charges sheet'!$F99</f>
        <v>0</v>
      </c>
      <c r="F99" s="167">
        <f>'Clients Prop charges bifurcatio'!$G101+'Clients wise charges sheet'!$G99</f>
        <v>1057.91203</v>
      </c>
      <c r="G99" s="167">
        <f>'Clients Prop charges bifurcatio'!H101+'Clients wise charges sheet'!H99</f>
        <v>7629.071112</v>
      </c>
      <c r="H99" s="167">
        <f>'Clients Prop charges bifurcatio'!I101+'Clients wise charges sheet'!I99</f>
        <v>995.7230033</v>
      </c>
      <c r="I99" s="167">
        <f>'Clients Prop charges bifurcatio'!J101+'Clients wise charges sheet'!J99</f>
        <v>1991.446007</v>
      </c>
      <c r="J99" s="167">
        <f>'Clients Prop charges bifurcatio'!K101+'Clients wise charges sheet'!K99</f>
        <v>995.7230033</v>
      </c>
      <c r="K99" s="167">
        <f>'Clients Prop charges bifurcatio'!L101+'Clients wise charges sheet'!L99</f>
        <v>541.2769304</v>
      </c>
      <c r="L99" s="167">
        <f>'Clients Prop charges bifurcatio'!M101+'Clients wise charges sheet'!M99</f>
        <v>541.2769304</v>
      </c>
      <c r="M99" s="167">
        <f>'Clients Prop charges bifurcatio'!N101+'Clients wise charges sheet'!N99</f>
        <v>0</v>
      </c>
      <c r="N99" s="167">
        <f>'Clients Prop charges bifurcatio'!O101+'Clients wise charges sheet'!O99</f>
        <v>467.0100125</v>
      </c>
      <c r="O99" s="167">
        <f>'Clients Prop charges bifurcatio'!P101+'Clients wise charges sheet'!P99</f>
        <v>280.5525278</v>
      </c>
      <c r="P99" s="167">
        <f>'Clients Prop charges bifurcatio'!Q101+'Clients wise charges sheet'!Q99</f>
        <v>1001.931913</v>
      </c>
      <c r="Q99" s="167">
        <f>'Clients Prop charges bifurcatio'!R101+'Clients wise charges sheet'!R99</f>
        <v>0</v>
      </c>
      <c r="R99" s="134"/>
      <c r="S99" s="134"/>
      <c r="T99" s="134"/>
      <c r="U99" s="134"/>
      <c r="V99" s="134"/>
      <c r="W99" s="134"/>
      <c r="X99" s="134"/>
      <c r="Y99" s="134"/>
    </row>
    <row r="100" ht="22.5" customHeight="1">
      <c r="A100" s="186">
        <f>'PROP DAILY PNL'!A267</f>
        <v>45835</v>
      </c>
      <c r="B100" s="167">
        <f>'Clients Prop charges bifurcatio'!$C102+'Clients wise charges sheet'!$C100</f>
        <v>6194.115201</v>
      </c>
      <c r="C100" s="167">
        <f>'Clients Prop charges bifurcatio'!$D102+'Clients wise charges sheet'!$D100</f>
        <v>1364.230032</v>
      </c>
      <c r="D100" s="167">
        <f>'Clients Prop charges bifurcatio'!$E102+'Clients wise charges sheet'!$E100</f>
        <v>1127.681299</v>
      </c>
      <c r="E100" s="167">
        <f>'Clients Prop charges bifurcatio'!$F102+'Clients wise charges sheet'!$F100</f>
        <v>0</v>
      </c>
      <c r="F100" s="167">
        <f>'Clients Prop charges bifurcatio'!$G102+'Clients wise charges sheet'!$G100</f>
        <v>1057.91203</v>
      </c>
      <c r="G100" s="167">
        <f>'Clients Prop charges bifurcatio'!H102+'Clients wise charges sheet'!H100</f>
        <v>7629.071112</v>
      </c>
      <c r="H100" s="167">
        <f>'Clients Prop charges bifurcatio'!I102+'Clients wise charges sheet'!I100</f>
        <v>995.7230033</v>
      </c>
      <c r="I100" s="167">
        <f>'Clients Prop charges bifurcatio'!J102+'Clients wise charges sheet'!J100</f>
        <v>1991.446007</v>
      </c>
      <c r="J100" s="167">
        <f>'Clients Prop charges bifurcatio'!K102+'Clients wise charges sheet'!K100</f>
        <v>995.7230033</v>
      </c>
      <c r="K100" s="167">
        <f>'Clients Prop charges bifurcatio'!L102+'Clients wise charges sheet'!L100</f>
        <v>541.2769304</v>
      </c>
      <c r="L100" s="167">
        <f>'Clients Prop charges bifurcatio'!M102+'Clients wise charges sheet'!M100</f>
        <v>541.2769304</v>
      </c>
      <c r="M100" s="167">
        <f>'Clients Prop charges bifurcatio'!N102+'Clients wise charges sheet'!N100</f>
        <v>0</v>
      </c>
      <c r="N100" s="167">
        <f>'Clients Prop charges bifurcatio'!O102+'Clients wise charges sheet'!O100</f>
        <v>467.0100125</v>
      </c>
      <c r="O100" s="167">
        <f>'Clients Prop charges bifurcatio'!P102+'Clients wise charges sheet'!P100</f>
        <v>280.5525278</v>
      </c>
      <c r="P100" s="167">
        <f>'Clients Prop charges bifurcatio'!Q102+'Clients wise charges sheet'!Q100</f>
        <v>1001.931913</v>
      </c>
      <c r="Q100" s="167">
        <f>'Clients Prop charges bifurcatio'!R102+'Clients wise charges sheet'!R100</f>
        <v>0</v>
      </c>
      <c r="R100" s="134"/>
      <c r="S100" s="134"/>
      <c r="T100" s="134"/>
      <c r="U100" s="134"/>
      <c r="V100" s="134"/>
      <c r="W100" s="134"/>
      <c r="X100" s="134"/>
      <c r="Y100" s="134"/>
    </row>
    <row r="101" ht="22.5" customHeight="1">
      <c r="A101" s="186">
        <f>'PROP DAILY PNL'!A268</f>
        <v>45838</v>
      </c>
      <c r="B101" s="167">
        <f>'Clients Prop charges bifurcatio'!$C103+'Clients wise charges sheet'!$C101</f>
        <v>6194.115201</v>
      </c>
      <c r="C101" s="167">
        <f>'Clients Prop charges bifurcatio'!$D103+'Clients wise charges sheet'!$D101</f>
        <v>1364.230032</v>
      </c>
      <c r="D101" s="167">
        <f>'Clients Prop charges bifurcatio'!$E103+'Clients wise charges sheet'!$E101</f>
        <v>1127.681299</v>
      </c>
      <c r="E101" s="167">
        <f>'Clients Prop charges bifurcatio'!$F103+'Clients wise charges sheet'!$F101</f>
        <v>0</v>
      </c>
      <c r="F101" s="167">
        <f>'Clients Prop charges bifurcatio'!$G103+'Clients wise charges sheet'!$G101</f>
        <v>1057.91203</v>
      </c>
      <c r="G101" s="167">
        <f>'Clients Prop charges bifurcatio'!H103+'Clients wise charges sheet'!H101</f>
        <v>7629.071112</v>
      </c>
      <c r="H101" s="167">
        <f>'Clients Prop charges bifurcatio'!I103+'Clients wise charges sheet'!I101</f>
        <v>995.7230033</v>
      </c>
      <c r="I101" s="167">
        <f>'Clients Prop charges bifurcatio'!J103+'Clients wise charges sheet'!J101</f>
        <v>1991.446007</v>
      </c>
      <c r="J101" s="167">
        <f>'Clients Prop charges bifurcatio'!K103+'Clients wise charges sheet'!K101</f>
        <v>995.7230033</v>
      </c>
      <c r="K101" s="167">
        <f>'Clients Prop charges bifurcatio'!L103+'Clients wise charges sheet'!L101</f>
        <v>541.2769304</v>
      </c>
      <c r="L101" s="167">
        <f>'Clients Prop charges bifurcatio'!M103+'Clients wise charges sheet'!M101</f>
        <v>541.2769304</v>
      </c>
      <c r="M101" s="167">
        <f>'Clients Prop charges bifurcatio'!N103+'Clients wise charges sheet'!N101</f>
        <v>0</v>
      </c>
      <c r="N101" s="167">
        <f>'Clients Prop charges bifurcatio'!O103+'Clients wise charges sheet'!O101</f>
        <v>467.0100125</v>
      </c>
      <c r="O101" s="167">
        <f>'Clients Prop charges bifurcatio'!P103+'Clients wise charges sheet'!P101</f>
        <v>280.5525278</v>
      </c>
      <c r="P101" s="167">
        <f>'Clients Prop charges bifurcatio'!Q103+'Clients wise charges sheet'!Q101</f>
        <v>1001.931913</v>
      </c>
      <c r="Q101" s="167">
        <f>'Clients Prop charges bifurcatio'!R103+'Clients wise charges sheet'!R101</f>
        <v>0</v>
      </c>
      <c r="R101" s="134"/>
      <c r="S101" s="134"/>
      <c r="T101" s="134"/>
      <c r="U101" s="134"/>
      <c r="V101" s="134"/>
      <c r="W101" s="134"/>
      <c r="X101" s="134"/>
      <c r="Y101" s="134"/>
    </row>
    <row r="102" ht="22.5" customHeight="1">
      <c r="A102" s="186">
        <f>'PROP DAILY PNL'!A269</f>
        <v>45839</v>
      </c>
      <c r="B102" s="167">
        <f>'Clients Prop charges bifurcatio'!$C104+'Clients wise charges sheet'!$C102</f>
        <v>5670.754573</v>
      </c>
      <c r="C102" s="167">
        <f>'Clients Prop charges bifurcatio'!$D104+'Clients wise charges sheet'!$D102</f>
        <v>1244.324285</v>
      </c>
      <c r="D102" s="167">
        <f>'Clients Prop charges bifurcatio'!$E104+'Clients wise charges sheet'!$E102</f>
        <v>1028.574501</v>
      </c>
      <c r="E102" s="167">
        <f>'Clients Prop charges bifurcatio'!$F104+'Clients wise charges sheet'!$F102</f>
        <v>0</v>
      </c>
      <c r="F102" s="167">
        <f>'Clients Prop charges bifurcatio'!$G104+'Clients wise charges sheet'!$G102</f>
        <v>917.3556182</v>
      </c>
      <c r="G102" s="167">
        <f>'Clients Prop charges bifurcatio'!H104+'Clients wise charges sheet'!H102</f>
        <v>8791.603863</v>
      </c>
      <c r="H102" s="167">
        <f>'Clients Prop charges bifurcatio'!I104+'Clients wise charges sheet'!I102</f>
        <v>0</v>
      </c>
      <c r="I102" s="167">
        <f>'Clients Prop charges bifurcatio'!J104+'Clients wise charges sheet'!J102</f>
        <v>1730.576992</v>
      </c>
      <c r="J102" s="167">
        <f>'Clients Prop charges bifurcatio'!K104+'Clients wise charges sheet'!K102</f>
        <v>1111.838496</v>
      </c>
      <c r="K102" s="167">
        <f>'Clients Prop charges bifurcatio'!L104+'Clients wise charges sheet'!L102</f>
        <v>469.0228886</v>
      </c>
      <c r="L102" s="167">
        <f>'Clients Prop charges bifurcatio'!M104+'Clients wise charges sheet'!M102</f>
        <v>469.0228886</v>
      </c>
      <c r="M102" s="167">
        <f>'Clients Prop charges bifurcatio'!N104+'Clients wise charges sheet'!N102</f>
        <v>0</v>
      </c>
      <c r="N102" s="167">
        <f>'Clients Prop charges bifurcatio'!O104+'Clients wise charges sheet'!O102</f>
        <v>425.964463</v>
      </c>
      <c r="O102" s="167">
        <f>'Clients Prop charges bifurcatio'!P104+'Clients wise charges sheet'!P102</f>
        <v>255.894464</v>
      </c>
      <c r="P102" s="167">
        <f>'Clients Prop charges bifurcatio'!Q104+'Clients wise charges sheet'!Q102</f>
        <v>870.3988221</v>
      </c>
      <c r="Q102" s="167">
        <f>'Clients Prop charges bifurcatio'!R104+'Clients wise charges sheet'!R102</f>
        <v>900.4381454</v>
      </c>
      <c r="R102" s="134"/>
      <c r="S102" s="134"/>
      <c r="T102" s="134"/>
      <c r="U102" s="134"/>
      <c r="V102" s="134"/>
      <c r="W102" s="134"/>
      <c r="X102" s="134"/>
      <c r="Y102" s="134"/>
    </row>
    <row r="103" ht="22.5" customHeight="1">
      <c r="A103" s="186">
        <f>'PROP DAILY PNL'!A270</f>
        <v>45840</v>
      </c>
      <c r="B103" s="167">
        <f>'Clients Prop charges bifurcatio'!$C105+'Clients wise charges sheet'!$C103</f>
        <v>5612.211372</v>
      </c>
      <c r="C103" s="167">
        <f>'Clients Prop charges bifurcatio'!$D105+'Clients wise charges sheet'!$D103</f>
        <v>1249.1317</v>
      </c>
      <c r="D103" s="167">
        <f>'Clients Prop charges bifurcatio'!$E105+'Clients wise charges sheet'!$E103</f>
        <v>1032.548353</v>
      </c>
      <c r="E103" s="167">
        <f>'Clients Prop charges bifurcatio'!$F105+'Clients wise charges sheet'!$F103</f>
        <v>0</v>
      </c>
      <c r="F103" s="167">
        <f>'Clients Prop charges bifurcatio'!$G105+'Clients wise charges sheet'!$G103</f>
        <v>920.3823879</v>
      </c>
      <c r="G103" s="167">
        <f>'Clients Prop charges bifurcatio'!H105+'Clients wise charges sheet'!H103</f>
        <v>8818.797268</v>
      </c>
      <c r="H103" s="167">
        <f>'Clients Prop charges bifurcatio'!I105+'Clients wise charges sheet'!I103</f>
        <v>0</v>
      </c>
      <c r="I103" s="167">
        <f>'Clients Prop charges bifurcatio'!J105+'Clients wise charges sheet'!J103</f>
        <v>1735.975884</v>
      </c>
      <c r="J103" s="167">
        <f>'Clients Prop charges bifurcatio'!K105+'Clients wise charges sheet'!K103</f>
        <v>1114.537942</v>
      </c>
      <c r="K103" s="167">
        <f>'Clients Prop charges bifurcatio'!L105+'Clients wise charges sheet'!L103</f>
        <v>470.6010963</v>
      </c>
      <c r="L103" s="167">
        <f>'Clients Prop charges bifurcatio'!M105+'Clients wise charges sheet'!M103</f>
        <v>470.6010963</v>
      </c>
      <c r="M103" s="167">
        <f>'Clients Prop charges bifurcatio'!N105+'Clients wise charges sheet'!N103</f>
        <v>0</v>
      </c>
      <c r="N103" s="167">
        <f>'Clients Prop charges bifurcatio'!O105+'Clients wise charges sheet'!O103</f>
        <v>427.6101685</v>
      </c>
      <c r="O103" s="167">
        <f>'Clients Prop charges bifurcatio'!P105+'Clients wise charges sheet'!P103</f>
        <v>256.8831027</v>
      </c>
      <c r="P103" s="167">
        <f>'Clients Prop charges bifurcatio'!Q105+'Clients wise charges sheet'!Q103</f>
        <v>873.130948</v>
      </c>
      <c r="Q103" s="167">
        <f>'Clients Prop charges bifurcatio'!R105+'Clients wise charges sheet'!R103</f>
        <v>903.3586813</v>
      </c>
      <c r="R103" s="134"/>
      <c r="S103" s="134"/>
      <c r="T103" s="134"/>
      <c r="U103" s="134"/>
      <c r="V103" s="134"/>
      <c r="W103" s="134"/>
      <c r="X103" s="134"/>
      <c r="Y103" s="134"/>
    </row>
    <row r="104" ht="22.5" customHeight="1">
      <c r="A104" s="186">
        <f>'PROP DAILY PNL'!A271</f>
        <v>45841</v>
      </c>
      <c r="B104" s="167">
        <f>'Clients Prop charges bifurcatio'!$C106+'Clients wise charges sheet'!$C104</f>
        <v>5612.211372</v>
      </c>
      <c r="C104" s="167">
        <f>'Clients Prop charges bifurcatio'!$D106+'Clients wise charges sheet'!$D104</f>
        <v>1249.1317</v>
      </c>
      <c r="D104" s="167">
        <f>'Clients Prop charges bifurcatio'!$E106+'Clients wise charges sheet'!$E104</f>
        <v>1032.548353</v>
      </c>
      <c r="E104" s="167">
        <f>'Clients Prop charges bifurcatio'!$F106+'Clients wise charges sheet'!$F104</f>
        <v>0</v>
      </c>
      <c r="F104" s="167">
        <f>'Clients Prop charges bifurcatio'!$G106+'Clients wise charges sheet'!$G104</f>
        <v>920.3823879</v>
      </c>
      <c r="G104" s="167">
        <f>'Clients Prop charges bifurcatio'!H106+'Clients wise charges sheet'!H104</f>
        <v>8818.797268</v>
      </c>
      <c r="H104" s="167">
        <f>'Clients Prop charges bifurcatio'!I106+'Clients wise charges sheet'!I104</f>
        <v>0</v>
      </c>
      <c r="I104" s="167">
        <f>'Clients Prop charges bifurcatio'!J106+'Clients wise charges sheet'!J104</f>
        <v>1735.975884</v>
      </c>
      <c r="J104" s="167">
        <f>'Clients Prop charges bifurcatio'!K106+'Clients wise charges sheet'!K104</f>
        <v>1114.537942</v>
      </c>
      <c r="K104" s="167">
        <f>'Clients Prop charges bifurcatio'!L106+'Clients wise charges sheet'!L104</f>
        <v>470.6010963</v>
      </c>
      <c r="L104" s="167">
        <f>'Clients Prop charges bifurcatio'!M106+'Clients wise charges sheet'!M104</f>
        <v>470.6010963</v>
      </c>
      <c r="M104" s="167">
        <f>'Clients Prop charges bifurcatio'!N106+'Clients wise charges sheet'!N104</f>
        <v>0</v>
      </c>
      <c r="N104" s="167">
        <f>'Clients Prop charges bifurcatio'!O106+'Clients wise charges sheet'!O104</f>
        <v>427.6101685</v>
      </c>
      <c r="O104" s="167">
        <f>'Clients Prop charges bifurcatio'!P106+'Clients wise charges sheet'!P104</f>
        <v>256.8831027</v>
      </c>
      <c r="P104" s="167">
        <f>'Clients Prop charges bifurcatio'!Q106+'Clients wise charges sheet'!Q104</f>
        <v>873.130948</v>
      </c>
      <c r="Q104" s="167">
        <f>'Clients Prop charges bifurcatio'!R106+'Clients wise charges sheet'!R104</f>
        <v>903.3586813</v>
      </c>
      <c r="R104" s="134"/>
      <c r="S104" s="134"/>
      <c r="T104" s="134"/>
      <c r="U104" s="134"/>
      <c r="V104" s="134"/>
      <c r="W104" s="134"/>
      <c r="X104" s="134"/>
      <c r="Y104" s="134"/>
    </row>
    <row r="105" ht="22.5" customHeight="1">
      <c r="A105" s="186">
        <f>'PROP DAILY PNL'!A272</f>
        <v>45842</v>
      </c>
      <c r="B105" s="167">
        <f>'Clients Prop charges bifurcatio'!$C107+'Clients wise charges sheet'!$C105</f>
        <v>5612.211372</v>
      </c>
      <c r="C105" s="167">
        <f>'Clients Prop charges bifurcatio'!$D107+'Clients wise charges sheet'!$D105</f>
        <v>1249.1317</v>
      </c>
      <c r="D105" s="167">
        <f>'Clients Prop charges bifurcatio'!$E107+'Clients wise charges sheet'!$E105</f>
        <v>1032.548353</v>
      </c>
      <c r="E105" s="167">
        <f>'Clients Prop charges bifurcatio'!$F107+'Clients wise charges sheet'!$F105</f>
        <v>0</v>
      </c>
      <c r="F105" s="167">
        <f>'Clients Prop charges bifurcatio'!$G107+'Clients wise charges sheet'!$G105</f>
        <v>920.3823879</v>
      </c>
      <c r="G105" s="167">
        <f>'Clients Prop charges bifurcatio'!H107+'Clients wise charges sheet'!H105</f>
        <v>8818.797268</v>
      </c>
      <c r="H105" s="167">
        <f>'Clients Prop charges bifurcatio'!I107+'Clients wise charges sheet'!I105</f>
        <v>0</v>
      </c>
      <c r="I105" s="167">
        <f>'Clients Prop charges bifurcatio'!J107+'Clients wise charges sheet'!J105</f>
        <v>1735.975884</v>
      </c>
      <c r="J105" s="167">
        <f>'Clients Prop charges bifurcatio'!K107+'Clients wise charges sheet'!K105</f>
        <v>1114.537942</v>
      </c>
      <c r="K105" s="167">
        <f>'Clients Prop charges bifurcatio'!L107+'Clients wise charges sheet'!L105</f>
        <v>470.6010963</v>
      </c>
      <c r="L105" s="167">
        <f>'Clients Prop charges bifurcatio'!M107+'Clients wise charges sheet'!M105</f>
        <v>470.6010963</v>
      </c>
      <c r="M105" s="167">
        <f>'Clients Prop charges bifurcatio'!N107+'Clients wise charges sheet'!N105</f>
        <v>0</v>
      </c>
      <c r="N105" s="167">
        <f>'Clients Prop charges bifurcatio'!O107+'Clients wise charges sheet'!O105</f>
        <v>427.6101685</v>
      </c>
      <c r="O105" s="167">
        <f>'Clients Prop charges bifurcatio'!P107+'Clients wise charges sheet'!P105</f>
        <v>256.8831027</v>
      </c>
      <c r="P105" s="167">
        <f>'Clients Prop charges bifurcatio'!Q107+'Clients wise charges sheet'!Q105</f>
        <v>873.130948</v>
      </c>
      <c r="Q105" s="167">
        <f>'Clients Prop charges bifurcatio'!R107+'Clients wise charges sheet'!R105</f>
        <v>903.3586813</v>
      </c>
      <c r="R105" s="134"/>
      <c r="S105" s="134"/>
      <c r="T105" s="134"/>
      <c r="U105" s="134"/>
      <c r="V105" s="134"/>
      <c r="W105" s="134"/>
      <c r="X105" s="134"/>
      <c r="Y105" s="134"/>
    </row>
    <row r="106" ht="22.5" customHeight="1">
      <c r="A106" s="186">
        <f>'PROP DAILY PNL'!A273</f>
        <v>45845</v>
      </c>
      <c r="B106" s="167">
        <f>'Clients Prop charges bifurcatio'!$C108+'Clients wise charges sheet'!$C106</f>
        <v>5612.211372</v>
      </c>
      <c r="C106" s="167">
        <f>'Clients Prop charges bifurcatio'!$D108+'Clients wise charges sheet'!$D106</f>
        <v>1249.1317</v>
      </c>
      <c r="D106" s="167">
        <f>'Clients Prop charges bifurcatio'!$E108+'Clients wise charges sheet'!$E106</f>
        <v>1032.548353</v>
      </c>
      <c r="E106" s="167">
        <f>'Clients Prop charges bifurcatio'!$F108+'Clients wise charges sheet'!$F106</f>
        <v>0</v>
      </c>
      <c r="F106" s="167">
        <f>'Clients Prop charges bifurcatio'!$G108+'Clients wise charges sheet'!$G106</f>
        <v>920.3823879</v>
      </c>
      <c r="G106" s="167">
        <f>'Clients Prop charges bifurcatio'!H108+'Clients wise charges sheet'!H106</f>
        <v>8818.797268</v>
      </c>
      <c r="H106" s="167">
        <f>'Clients Prop charges bifurcatio'!I108+'Clients wise charges sheet'!I106</f>
        <v>0</v>
      </c>
      <c r="I106" s="167">
        <f>'Clients Prop charges bifurcatio'!J108+'Clients wise charges sheet'!J106</f>
        <v>1735.975884</v>
      </c>
      <c r="J106" s="167">
        <f>'Clients Prop charges bifurcatio'!K108+'Clients wise charges sheet'!K106</f>
        <v>1114.537942</v>
      </c>
      <c r="K106" s="167">
        <f>'Clients Prop charges bifurcatio'!L108+'Clients wise charges sheet'!L106</f>
        <v>470.6010963</v>
      </c>
      <c r="L106" s="167">
        <f>'Clients Prop charges bifurcatio'!M108+'Clients wise charges sheet'!M106</f>
        <v>470.6010963</v>
      </c>
      <c r="M106" s="167">
        <f>'Clients Prop charges bifurcatio'!N108+'Clients wise charges sheet'!N106</f>
        <v>0</v>
      </c>
      <c r="N106" s="167">
        <f>'Clients Prop charges bifurcatio'!O108+'Clients wise charges sheet'!O106</f>
        <v>427.6101685</v>
      </c>
      <c r="O106" s="167">
        <f>'Clients Prop charges bifurcatio'!P108+'Clients wise charges sheet'!P106</f>
        <v>256.8831027</v>
      </c>
      <c r="P106" s="167">
        <f>'Clients Prop charges bifurcatio'!Q108+'Clients wise charges sheet'!Q106</f>
        <v>873.130948</v>
      </c>
      <c r="Q106" s="167">
        <f>'Clients Prop charges bifurcatio'!R108+'Clients wise charges sheet'!R106</f>
        <v>903.3586813</v>
      </c>
      <c r="R106" s="134"/>
      <c r="S106" s="134"/>
      <c r="T106" s="134"/>
      <c r="U106" s="134"/>
      <c r="V106" s="134"/>
      <c r="W106" s="134"/>
      <c r="X106" s="134"/>
      <c r="Y106" s="134"/>
    </row>
    <row r="107" ht="22.5" customHeight="1">
      <c r="A107" s="186">
        <f>'PROP DAILY PNL'!A274</f>
        <v>45846</v>
      </c>
      <c r="B107" s="167">
        <f>'Clients Prop charges bifurcatio'!$C109+'Clients wise charges sheet'!$C107</f>
        <v>5612.211372</v>
      </c>
      <c r="C107" s="167">
        <f>'Clients Prop charges bifurcatio'!$D109+'Clients wise charges sheet'!$D107</f>
        <v>1249.1317</v>
      </c>
      <c r="D107" s="167">
        <f>'Clients Prop charges bifurcatio'!$E109+'Clients wise charges sheet'!$E107</f>
        <v>1032.548353</v>
      </c>
      <c r="E107" s="167">
        <f>'Clients Prop charges bifurcatio'!$F109+'Clients wise charges sheet'!$F107</f>
        <v>0</v>
      </c>
      <c r="F107" s="167">
        <f>'Clients Prop charges bifurcatio'!$G109+'Clients wise charges sheet'!$G107</f>
        <v>920.3823879</v>
      </c>
      <c r="G107" s="167">
        <f>'Clients Prop charges bifurcatio'!H109+'Clients wise charges sheet'!H107</f>
        <v>8818.797268</v>
      </c>
      <c r="H107" s="167">
        <f>'Clients Prop charges bifurcatio'!I109+'Clients wise charges sheet'!I107</f>
        <v>0</v>
      </c>
      <c r="I107" s="167">
        <f>'Clients Prop charges bifurcatio'!J109+'Clients wise charges sheet'!J107</f>
        <v>1735.975884</v>
      </c>
      <c r="J107" s="167">
        <f>'Clients Prop charges bifurcatio'!K109+'Clients wise charges sheet'!K107</f>
        <v>1114.537942</v>
      </c>
      <c r="K107" s="167">
        <f>'Clients Prop charges bifurcatio'!L109+'Clients wise charges sheet'!L107</f>
        <v>470.6010963</v>
      </c>
      <c r="L107" s="167">
        <f>'Clients Prop charges bifurcatio'!M109+'Clients wise charges sheet'!M107</f>
        <v>470.6010963</v>
      </c>
      <c r="M107" s="167">
        <f>'Clients Prop charges bifurcatio'!N109+'Clients wise charges sheet'!N107</f>
        <v>0</v>
      </c>
      <c r="N107" s="167">
        <f>'Clients Prop charges bifurcatio'!O109+'Clients wise charges sheet'!O107</f>
        <v>427.6101685</v>
      </c>
      <c r="O107" s="167">
        <f>'Clients Prop charges bifurcatio'!P109+'Clients wise charges sheet'!P107</f>
        <v>256.8831027</v>
      </c>
      <c r="P107" s="167">
        <f>'Clients Prop charges bifurcatio'!Q109+'Clients wise charges sheet'!Q107</f>
        <v>873.130948</v>
      </c>
      <c r="Q107" s="167">
        <f>'Clients Prop charges bifurcatio'!R109+'Clients wise charges sheet'!R107</f>
        <v>903.3586813</v>
      </c>
      <c r="R107" s="134"/>
      <c r="S107" s="134"/>
      <c r="T107" s="134"/>
      <c r="U107" s="134"/>
      <c r="V107" s="134"/>
      <c r="W107" s="134"/>
      <c r="X107" s="134"/>
      <c r="Y107" s="134"/>
    </row>
    <row r="108" ht="22.5" customHeight="1">
      <c r="A108" s="186">
        <f>'PROP DAILY PNL'!A275</f>
        <v>45847</v>
      </c>
      <c r="B108" s="167">
        <f>'Clients Prop charges bifurcatio'!$C110+'Clients wise charges sheet'!$C108</f>
        <v>5612.211372</v>
      </c>
      <c r="C108" s="167">
        <f>'Clients Prop charges bifurcatio'!$D110+'Clients wise charges sheet'!$D108</f>
        <v>1249.1317</v>
      </c>
      <c r="D108" s="167">
        <f>'Clients Prop charges bifurcatio'!$E110+'Clients wise charges sheet'!$E108</f>
        <v>1032.548353</v>
      </c>
      <c r="E108" s="167">
        <f>'Clients Prop charges bifurcatio'!$F110+'Clients wise charges sheet'!$F108</f>
        <v>0</v>
      </c>
      <c r="F108" s="167">
        <f>'Clients Prop charges bifurcatio'!$G110+'Clients wise charges sheet'!$G108</f>
        <v>920.3823879</v>
      </c>
      <c r="G108" s="167">
        <f>'Clients Prop charges bifurcatio'!H110+'Clients wise charges sheet'!H108</f>
        <v>8818.797268</v>
      </c>
      <c r="H108" s="167">
        <f>'Clients Prop charges bifurcatio'!I110+'Clients wise charges sheet'!I108</f>
        <v>0</v>
      </c>
      <c r="I108" s="167">
        <f>'Clients Prop charges bifurcatio'!J110+'Clients wise charges sheet'!J108</f>
        <v>1735.975884</v>
      </c>
      <c r="J108" s="167">
        <f>'Clients Prop charges bifurcatio'!K110+'Clients wise charges sheet'!K108</f>
        <v>1114.537942</v>
      </c>
      <c r="K108" s="167">
        <f>'Clients Prop charges bifurcatio'!L110+'Clients wise charges sheet'!L108</f>
        <v>470.6010963</v>
      </c>
      <c r="L108" s="167">
        <f>'Clients Prop charges bifurcatio'!M110+'Clients wise charges sheet'!M108</f>
        <v>470.6010963</v>
      </c>
      <c r="M108" s="167">
        <f>'Clients Prop charges bifurcatio'!N110+'Clients wise charges sheet'!N108</f>
        <v>0</v>
      </c>
      <c r="N108" s="167">
        <f>'Clients Prop charges bifurcatio'!O110+'Clients wise charges sheet'!O108</f>
        <v>427.6101685</v>
      </c>
      <c r="O108" s="167">
        <f>'Clients Prop charges bifurcatio'!P110+'Clients wise charges sheet'!P108</f>
        <v>256.8831027</v>
      </c>
      <c r="P108" s="167">
        <f>'Clients Prop charges bifurcatio'!Q110+'Clients wise charges sheet'!Q108</f>
        <v>873.130948</v>
      </c>
      <c r="Q108" s="167">
        <f>'Clients Prop charges bifurcatio'!R110+'Clients wise charges sheet'!R108</f>
        <v>903.3586813</v>
      </c>
      <c r="R108" s="134"/>
      <c r="S108" s="134"/>
      <c r="T108" s="134"/>
      <c r="U108" s="134"/>
      <c r="V108" s="134"/>
      <c r="W108" s="134"/>
      <c r="X108" s="134"/>
      <c r="Y108" s="134"/>
    </row>
    <row r="109" ht="22.5" customHeight="1">
      <c r="A109" s="186">
        <f>'PROP DAILY PNL'!A276</f>
        <v>45848</v>
      </c>
      <c r="B109" s="167">
        <f>'Clients Prop charges bifurcatio'!$C111+'Clients wise charges sheet'!$C109</f>
        <v>7665.942108</v>
      </c>
      <c r="C109" s="167">
        <f>'Clients Prop charges bifurcatio'!$D111+'Clients wise charges sheet'!$D109</f>
        <v>1709.254312</v>
      </c>
      <c r="D109" s="167">
        <f>'Clients Prop charges bifurcatio'!$E111+'Clients wise charges sheet'!$E109</f>
        <v>1412.88982</v>
      </c>
      <c r="E109" s="167">
        <f>'Clients Prop charges bifurcatio'!$F111+'Clients wise charges sheet'!$F109</f>
        <v>0</v>
      </c>
      <c r="F109" s="167">
        <f>'Clients Prop charges bifurcatio'!$G111+'Clients wise charges sheet'!$G109</f>
        <v>1210.077631</v>
      </c>
      <c r="G109" s="167">
        <f>'Clients Prop charges bifurcatio'!H111+'Clients wise charges sheet'!H109</f>
        <v>0</v>
      </c>
      <c r="H109" s="167">
        <f>'Clients Prop charges bifurcatio'!I111+'Clients wise charges sheet'!I109</f>
        <v>0</v>
      </c>
      <c r="I109" s="167">
        <f>'Clients Prop charges bifurcatio'!J111+'Clients wise charges sheet'!J109</f>
        <v>2252.709407</v>
      </c>
      <c r="J109" s="167">
        <f>'Clients Prop charges bifurcatio'!K111+'Clients wise charges sheet'!K109</f>
        <v>0</v>
      </c>
      <c r="K109" s="167">
        <f>'Clients Prop charges bifurcatio'!L111+'Clients wise charges sheet'!L109</f>
        <v>621.652975</v>
      </c>
      <c r="L109" s="167">
        <f>'Clients Prop charges bifurcatio'!M111+'Clients wise charges sheet'!M109</f>
        <v>621.652975</v>
      </c>
      <c r="M109" s="167">
        <f>'Clients Prop charges bifurcatio'!N111+'Clients wise charges sheet'!N109</f>
        <v>0</v>
      </c>
      <c r="N109" s="167">
        <f>'Clients Prop charges bifurcatio'!O111+'Clients wise charges sheet'!O109</f>
        <v>585.1223341</v>
      </c>
      <c r="O109" s="167">
        <f>'Clients Prop charges bifurcatio'!P111+'Clients wise charges sheet'!P109</f>
        <v>351.506734</v>
      </c>
      <c r="P109" s="167">
        <f>'Clients Prop charges bifurcatio'!Q111+'Clients wise charges sheet'!Q109</f>
        <v>1134.625524</v>
      </c>
      <c r="Q109" s="167">
        <f>'Clients Prop charges bifurcatio'!R111+'Clients wise charges sheet'!R109</f>
        <v>1182.88618</v>
      </c>
      <c r="R109" s="134"/>
      <c r="S109" s="134"/>
      <c r="T109" s="134"/>
      <c r="U109" s="134"/>
      <c r="V109" s="134"/>
      <c r="W109" s="134"/>
      <c r="X109" s="134"/>
      <c r="Y109" s="134"/>
    </row>
    <row r="110" ht="22.5" customHeight="1">
      <c r="A110" s="186">
        <f>'PROP DAILY PNL'!A277</f>
        <v>45849</v>
      </c>
      <c r="B110" s="167">
        <f>'Clients Prop charges bifurcatio'!$C112+'Clients wise charges sheet'!$C110</f>
        <v>7665.942108</v>
      </c>
      <c r="C110" s="167">
        <f>'Clients Prop charges bifurcatio'!$D112+'Clients wise charges sheet'!$D110</f>
        <v>1709.254312</v>
      </c>
      <c r="D110" s="167">
        <f>'Clients Prop charges bifurcatio'!$E112+'Clients wise charges sheet'!$E110</f>
        <v>1412.88982</v>
      </c>
      <c r="E110" s="167">
        <f>'Clients Prop charges bifurcatio'!$F112+'Clients wise charges sheet'!$F110</f>
        <v>0</v>
      </c>
      <c r="F110" s="167">
        <f>'Clients Prop charges bifurcatio'!$G112+'Clients wise charges sheet'!$G110</f>
        <v>1210.077631</v>
      </c>
      <c r="G110" s="167">
        <f>'Clients Prop charges bifurcatio'!H112+'Clients wise charges sheet'!H110</f>
        <v>0</v>
      </c>
      <c r="H110" s="167">
        <f>'Clients Prop charges bifurcatio'!I112+'Clients wise charges sheet'!I110</f>
        <v>0</v>
      </c>
      <c r="I110" s="167">
        <f>'Clients Prop charges bifurcatio'!J112+'Clients wise charges sheet'!J110</f>
        <v>2252.709407</v>
      </c>
      <c r="J110" s="167">
        <f>'Clients Prop charges bifurcatio'!K112+'Clients wise charges sheet'!K110</f>
        <v>0</v>
      </c>
      <c r="K110" s="167">
        <f>'Clients Prop charges bifurcatio'!L112+'Clients wise charges sheet'!L110</f>
        <v>621.652975</v>
      </c>
      <c r="L110" s="167">
        <f>'Clients Prop charges bifurcatio'!M112+'Clients wise charges sheet'!M110</f>
        <v>621.652975</v>
      </c>
      <c r="M110" s="167">
        <f>'Clients Prop charges bifurcatio'!N112+'Clients wise charges sheet'!N110</f>
        <v>0</v>
      </c>
      <c r="N110" s="167">
        <f>'Clients Prop charges bifurcatio'!O112+'Clients wise charges sheet'!O110</f>
        <v>585.1223341</v>
      </c>
      <c r="O110" s="167">
        <f>'Clients Prop charges bifurcatio'!P112+'Clients wise charges sheet'!P110</f>
        <v>351.506734</v>
      </c>
      <c r="P110" s="167">
        <f>'Clients Prop charges bifurcatio'!Q112+'Clients wise charges sheet'!Q110</f>
        <v>1134.625524</v>
      </c>
      <c r="Q110" s="167">
        <f>'Clients Prop charges bifurcatio'!R112+'Clients wise charges sheet'!R110</f>
        <v>1182.88618</v>
      </c>
      <c r="R110" s="134"/>
      <c r="S110" s="134"/>
      <c r="T110" s="134"/>
      <c r="U110" s="134"/>
      <c r="V110" s="134"/>
      <c r="W110" s="134"/>
      <c r="X110" s="134"/>
      <c r="Y110" s="134"/>
    </row>
    <row r="111" ht="22.5" customHeight="1">
      <c r="A111" s="186">
        <f>'PROP DAILY PNL'!A278</f>
        <v>45852</v>
      </c>
      <c r="B111" s="167">
        <f>'Clients Prop charges bifurcatio'!$C113+'Clients wise charges sheet'!$C111</f>
        <v>7665.942108</v>
      </c>
      <c r="C111" s="167">
        <f>'Clients Prop charges bifurcatio'!$D113+'Clients wise charges sheet'!$D111</f>
        <v>1709.254312</v>
      </c>
      <c r="D111" s="167">
        <f>'Clients Prop charges bifurcatio'!$E113+'Clients wise charges sheet'!$E111</f>
        <v>1412.88982</v>
      </c>
      <c r="E111" s="167">
        <f>'Clients Prop charges bifurcatio'!$F113+'Clients wise charges sheet'!$F111</f>
        <v>0</v>
      </c>
      <c r="F111" s="167">
        <f>'Clients Prop charges bifurcatio'!$G113+'Clients wise charges sheet'!$G111</f>
        <v>1210.077631</v>
      </c>
      <c r="G111" s="167">
        <f>'Clients Prop charges bifurcatio'!H113+'Clients wise charges sheet'!H111</f>
        <v>0</v>
      </c>
      <c r="H111" s="167">
        <f>'Clients Prop charges bifurcatio'!I113+'Clients wise charges sheet'!I111</f>
        <v>0</v>
      </c>
      <c r="I111" s="167">
        <f>'Clients Prop charges bifurcatio'!J113+'Clients wise charges sheet'!J111</f>
        <v>2252.709407</v>
      </c>
      <c r="J111" s="167">
        <f>'Clients Prop charges bifurcatio'!K113+'Clients wise charges sheet'!K111</f>
        <v>0</v>
      </c>
      <c r="K111" s="167">
        <f>'Clients Prop charges bifurcatio'!L113+'Clients wise charges sheet'!L111</f>
        <v>621.652975</v>
      </c>
      <c r="L111" s="167">
        <f>'Clients Prop charges bifurcatio'!M113+'Clients wise charges sheet'!M111</f>
        <v>621.652975</v>
      </c>
      <c r="M111" s="167">
        <f>'Clients Prop charges bifurcatio'!N113+'Clients wise charges sheet'!N111</f>
        <v>0</v>
      </c>
      <c r="N111" s="167">
        <f>'Clients Prop charges bifurcatio'!O113+'Clients wise charges sheet'!O111</f>
        <v>585.1223341</v>
      </c>
      <c r="O111" s="167">
        <f>'Clients Prop charges bifurcatio'!P113+'Clients wise charges sheet'!P111</f>
        <v>351.506734</v>
      </c>
      <c r="P111" s="167">
        <f>'Clients Prop charges bifurcatio'!Q113+'Clients wise charges sheet'!Q111</f>
        <v>1134.625524</v>
      </c>
      <c r="Q111" s="167">
        <f>'Clients Prop charges bifurcatio'!R113+'Clients wise charges sheet'!R111</f>
        <v>1182.88618</v>
      </c>
      <c r="R111" s="134"/>
      <c r="S111" s="134"/>
      <c r="T111" s="134"/>
      <c r="U111" s="134"/>
      <c r="V111" s="134"/>
      <c r="W111" s="134"/>
      <c r="X111" s="134"/>
      <c r="Y111" s="134"/>
    </row>
    <row r="112" ht="22.5" customHeight="1">
      <c r="A112" s="186">
        <f>'PROP DAILY PNL'!A279</f>
        <v>45853</v>
      </c>
      <c r="B112" s="167">
        <f>'Clients Prop charges bifurcatio'!$C114+'Clients wise charges sheet'!$C112</f>
        <v>7665.942108</v>
      </c>
      <c r="C112" s="167">
        <f>'Clients Prop charges bifurcatio'!$D114+'Clients wise charges sheet'!$D112</f>
        <v>1709.254312</v>
      </c>
      <c r="D112" s="167">
        <f>'Clients Prop charges bifurcatio'!$E114+'Clients wise charges sheet'!$E112</f>
        <v>1412.88982</v>
      </c>
      <c r="E112" s="167">
        <f>'Clients Prop charges bifurcatio'!$F114+'Clients wise charges sheet'!$F112</f>
        <v>0</v>
      </c>
      <c r="F112" s="167">
        <f>'Clients Prop charges bifurcatio'!$G114+'Clients wise charges sheet'!$G112</f>
        <v>1210.077631</v>
      </c>
      <c r="G112" s="167">
        <f>'Clients Prop charges bifurcatio'!H114+'Clients wise charges sheet'!H112</f>
        <v>0</v>
      </c>
      <c r="H112" s="167">
        <f>'Clients Prop charges bifurcatio'!I114+'Clients wise charges sheet'!I112</f>
        <v>0</v>
      </c>
      <c r="I112" s="167">
        <f>'Clients Prop charges bifurcatio'!J114+'Clients wise charges sheet'!J112</f>
        <v>2252.709407</v>
      </c>
      <c r="J112" s="167">
        <f>'Clients Prop charges bifurcatio'!K114+'Clients wise charges sheet'!K112</f>
        <v>0</v>
      </c>
      <c r="K112" s="167">
        <f>'Clients Prop charges bifurcatio'!L114+'Clients wise charges sheet'!L112</f>
        <v>621.652975</v>
      </c>
      <c r="L112" s="167">
        <f>'Clients Prop charges bifurcatio'!M114+'Clients wise charges sheet'!M112</f>
        <v>621.652975</v>
      </c>
      <c r="M112" s="167">
        <f>'Clients Prop charges bifurcatio'!N114+'Clients wise charges sheet'!N112</f>
        <v>0</v>
      </c>
      <c r="N112" s="167">
        <f>'Clients Prop charges bifurcatio'!O114+'Clients wise charges sheet'!O112</f>
        <v>585.1223341</v>
      </c>
      <c r="O112" s="167">
        <f>'Clients Prop charges bifurcatio'!P114+'Clients wise charges sheet'!P112</f>
        <v>351.506734</v>
      </c>
      <c r="P112" s="167">
        <f>'Clients Prop charges bifurcatio'!Q114+'Clients wise charges sheet'!Q112</f>
        <v>1134.625524</v>
      </c>
      <c r="Q112" s="167">
        <f>'Clients Prop charges bifurcatio'!R114+'Clients wise charges sheet'!R112</f>
        <v>1182.88618</v>
      </c>
      <c r="R112" s="134"/>
      <c r="S112" s="134"/>
      <c r="T112" s="134"/>
      <c r="U112" s="134"/>
      <c r="V112" s="134"/>
      <c r="W112" s="134"/>
      <c r="X112" s="134"/>
      <c r="Y112" s="134"/>
    </row>
    <row r="113" ht="22.5" customHeight="1">
      <c r="A113" s="186">
        <f>'PROP DAILY PNL'!A280</f>
        <v>45854</v>
      </c>
      <c r="B113" s="167">
        <f>'Clients Prop charges bifurcatio'!$C115+'Clients wise charges sheet'!$C113</f>
        <v>7665.942108</v>
      </c>
      <c r="C113" s="167">
        <f>'Clients Prop charges bifurcatio'!$D115+'Clients wise charges sheet'!$D113</f>
        <v>1709.254312</v>
      </c>
      <c r="D113" s="167">
        <f>'Clients Prop charges bifurcatio'!$E115+'Clients wise charges sheet'!$E113</f>
        <v>1412.88982</v>
      </c>
      <c r="E113" s="167">
        <f>'Clients Prop charges bifurcatio'!$F115+'Clients wise charges sheet'!$F113</f>
        <v>0</v>
      </c>
      <c r="F113" s="167">
        <f>'Clients Prop charges bifurcatio'!$G115+'Clients wise charges sheet'!$G113</f>
        <v>1210.077631</v>
      </c>
      <c r="G113" s="167">
        <f>'Clients Prop charges bifurcatio'!H115+'Clients wise charges sheet'!H113</f>
        <v>0</v>
      </c>
      <c r="H113" s="167">
        <f>'Clients Prop charges bifurcatio'!I115+'Clients wise charges sheet'!I113</f>
        <v>0</v>
      </c>
      <c r="I113" s="167">
        <f>'Clients Prop charges bifurcatio'!J115+'Clients wise charges sheet'!J113</f>
        <v>2252.709407</v>
      </c>
      <c r="J113" s="167">
        <f>'Clients Prop charges bifurcatio'!K115+'Clients wise charges sheet'!K113</f>
        <v>0</v>
      </c>
      <c r="K113" s="167">
        <f>'Clients Prop charges bifurcatio'!L115+'Clients wise charges sheet'!L113</f>
        <v>621.652975</v>
      </c>
      <c r="L113" s="167">
        <f>'Clients Prop charges bifurcatio'!M115+'Clients wise charges sheet'!M113</f>
        <v>621.652975</v>
      </c>
      <c r="M113" s="167">
        <f>'Clients Prop charges bifurcatio'!N115+'Clients wise charges sheet'!N113</f>
        <v>0</v>
      </c>
      <c r="N113" s="167">
        <f>'Clients Prop charges bifurcatio'!O115+'Clients wise charges sheet'!O113</f>
        <v>585.1223341</v>
      </c>
      <c r="O113" s="167">
        <f>'Clients Prop charges bifurcatio'!P115+'Clients wise charges sheet'!P113</f>
        <v>351.506734</v>
      </c>
      <c r="P113" s="167">
        <f>'Clients Prop charges bifurcatio'!Q115+'Clients wise charges sheet'!Q113</f>
        <v>1134.625524</v>
      </c>
      <c r="Q113" s="167">
        <f>'Clients Prop charges bifurcatio'!R115+'Clients wise charges sheet'!R113</f>
        <v>1182.88618</v>
      </c>
      <c r="R113" s="134"/>
      <c r="S113" s="134"/>
      <c r="T113" s="134"/>
      <c r="U113" s="134"/>
      <c r="V113" s="134"/>
      <c r="W113" s="134"/>
      <c r="X113" s="134"/>
      <c r="Y113" s="134"/>
    </row>
    <row r="114" ht="22.5" customHeight="1">
      <c r="A114" s="186">
        <f>'PROP DAILY PNL'!A281</f>
        <v>45855</v>
      </c>
      <c r="B114" s="167">
        <f>'Clients Prop charges bifurcatio'!$C116+'Clients wise charges sheet'!$C114</f>
        <v>7665.942108</v>
      </c>
      <c r="C114" s="167">
        <f>'Clients Prop charges bifurcatio'!$D116+'Clients wise charges sheet'!$D114</f>
        <v>1709.254312</v>
      </c>
      <c r="D114" s="167">
        <f>'Clients Prop charges bifurcatio'!$E116+'Clients wise charges sheet'!$E114</f>
        <v>1412.88982</v>
      </c>
      <c r="E114" s="167">
        <f>'Clients Prop charges bifurcatio'!$F116+'Clients wise charges sheet'!$F114</f>
        <v>0</v>
      </c>
      <c r="F114" s="167">
        <f>'Clients Prop charges bifurcatio'!$G116+'Clients wise charges sheet'!$G114</f>
        <v>1210.077631</v>
      </c>
      <c r="G114" s="167">
        <f>'Clients Prop charges bifurcatio'!H116+'Clients wise charges sheet'!H114</f>
        <v>0</v>
      </c>
      <c r="H114" s="167">
        <f>'Clients Prop charges bifurcatio'!I116+'Clients wise charges sheet'!I114</f>
        <v>0</v>
      </c>
      <c r="I114" s="167">
        <f>'Clients Prop charges bifurcatio'!J116+'Clients wise charges sheet'!J114</f>
        <v>2252.709407</v>
      </c>
      <c r="J114" s="167">
        <f>'Clients Prop charges bifurcatio'!K116+'Clients wise charges sheet'!K114</f>
        <v>0</v>
      </c>
      <c r="K114" s="167">
        <f>'Clients Prop charges bifurcatio'!L116+'Clients wise charges sheet'!L114</f>
        <v>621.652975</v>
      </c>
      <c r="L114" s="167">
        <f>'Clients Prop charges bifurcatio'!M116+'Clients wise charges sheet'!M114</f>
        <v>621.652975</v>
      </c>
      <c r="M114" s="167">
        <f>'Clients Prop charges bifurcatio'!N116+'Clients wise charges sheet'!N114</f>
        <v>0</v>
      </c>
      <c r="N114" s="167">
        <f>'Clients Prop charges bifurcatio'!O116+'Clients wise charges sheet'!O114</f>
        <v>585.1223341</v>
      </c>
      <c r="O114" s="167">
        <f>'Clients Prop charges bifurcatio'!P116+'Clients wise charges sheet'!P114</f>
        <v>351.506734</v>
      </c>
      <c r="P114" s="167">
        <f>'Clients Prop charges bifurcatio'!Q116+'Clients wise charges sheet'!Q114</f>
        <v>1134.625524</v>
      </c>
      <c r="Q114" s="167">
        <f>'Clients Prop charges bifurcatio'!R116+'Clients wise charges sheet'!R114</f>
        <v>1182.88618</v>
      </c>
      <c r="R114" s="134"/>
      <c r="S114" s="134"/>
      <c r="T114" s="134"/>
      <c r="U114" s="134"/>
      <c r="V114" s="134"/>
      <c r="W114" s="134"/>
      <c r="X114" s="134"/>
      <c r="Y114" s="134"/>
    </row>
    <row r="115" ht="22.5" customHeight="1">
      <c r="A115" s="186">
        <f>'PROP DAILY PNL'!A282</f>
        <v>45856</v>
      </c>
      <c r="B115" s="167">
        <f>'Clients Prop charges bifurcatio'!$C117+'Clients wise charges sheet'!$C115</f>
        <v>7665.942108</v>
      </c>
      <c r="C115" s="167">
        <f>'Clients Prop charges bifurcatio'!$D117+'Clients wise charges sheet'!$D115</f>
        <v>1709.254312</v>
      </c>
      <c r="D115" s="167">
        <f>'Clients Prop charges bifurcatio'!$E117+'Clients wise charges sheet'!$E115</f>
        <v>1412.88982</v>
      </c>
      <c r="E115" s="167">
        <f>'Clients Prop charges bifurcatio'!$F117+'Clients wise charges sheet'!$F115</f>
        <v>0</v>
      </c>
      <c r="F115" s="167">
        <f>'Clients Prop charges bifurcatio'!$G117+'Clients wise charges sheet'!$G115</f>
        <v>1210.077631</v>
      </c>
      <c r="G115" s="167">
        <f>'Clients Prop charges bifurcatio'!H117+'Clients wise charges sheet'!H115</f>
        <v>0</v>
      </c>
      <c r="H115" s="167">
        <f>'Clients Prop charges bifurcatio'!I117+'Clients wise charges sheet'!I115</f>
        <v>0</v>
      </c>
      <c r="I115" s="167">
        <f>'Clients Prop charges bifurcatio'!J117+'Clients wise charges sheet'!J115</f>
        <v>2252.709407</v>
      </c>
      <c r="J115" s="167">
        <f>'Clients Prop charges bifurcatio'!K117+'Clients wise charges sheet'!K115</f>
        <v>0</v>
      </c>
      <c r="K115" s="167">
        <f>'Clients Prop charges bifurcatio'!L117+'Clients wise charges sheet'!L115</f>
        <v>621.652975</v>
      </c>
      <c r="L115" s="167">
        <f>'Clients Prop charges bifurcatio'!M117+'Clients wise charges sheet'!M115</f>
        <v>621.652975</v>
      </c>
      <c r="M115" s="167">
        <f>'Clients Prop charges bifurcatio'!N117+'Clients wise charges sheet'!N115</f>
        <v>0</v>
      </c>
      <c r="N115" s="167">
        <f>'Clients Prop charges bifurcatio'!O117+'Clients wise charges sheet'!O115</f>
        <v>585.1223341</v>
      </c>
      <c r="O115" s="167">
        <f>'Clients Prop charges bifurcatio'!P117+'Clients wise charges sheet'!P115</f>
        <v>351.506734</v>
      </c>
      <c r="P115" s="167">
        <f>'Clients Prop charges bifurcatio'!Q117+'Clients wise charges sheet'!Q115</f>
        <v>1134.625524</v>
      </c>
      <c r="Q115" s="167">
        <f>'Clients Prop charges bifurcatio'!R117+'Clients wise charges sheet'!R115</f>
        <v>1182.88618</v>
      </c>
      <c r="R115" s="134"/>
      <c r="S115" s="134"/>
      <c r="T115" s="134"/>
      <c r="U115" s="134"/>
      <c r="V115" s="134"/>
      <c r="W115" s="134"/>
      <c r="X115" s="134"/>
      <c r="Y115" s="134"/>
    </row>
    <row r="116" ht="22.5" customHeight="1">
      <c r="A116" s="186">
        <f>'PROP DAILY PNL'!A283</f>
        <v>45859</v>
      </c>
      <c r="B116" s="167">
        <f>'Clients Prop charges bifurcatio'!$C118+'Clients wise charges sheet'!$C116</f>
        <v>7665.942108</v>
      </c>
      <c r="C116" s="167">
        <f>'Clients Prop charges bifurcatio'!$D118+'Clients wise charges sheet'!$D116</f>
        <v>1709.254312</v>
      </c>
      <c r="D116" s="167">
        <f>'Clients Prop charges bifurcatio'!$E118+'Clients wise charges sheet'!$E116</f>
        <v>1412.88982</v>
      </c>
      <c r="E116" s="167">
        <f>'Clients Prop charges bifurcatio'!$F118+'Clients wise charges sheet'!$F116</f>
        <v>0</v>
      </c>
      <c r="F116" s="167">
        <f>'Clients Prop charges bifurcatio'!$G118+'Clients wise charges sheet'!$G116</f>
        <v>1210.077631</v>
      </c>
      <c r="G116" s="167">
        <f>'Clients Prop charges bifurcatio'!H118+'Clients wise charges sheet'!H116</f>
        <v>0</v>
      </c>
      <c r="H116" s="167">
        <f>'Clients Prop charges bifurcatio'!I118+'Clients wise charges sheet'!I116</f>
        <v>0</v>
      </c>
      <c r="I116" s="167">
        <f>'Clients Prop charges bifurcatio'!J118+'Clients wise charges sheet'!J116</f>
        <v>2252.709407</v>
      </c>
      <c r="J116" s="167">
        <f>'Clients Prop charges bifurcatio'!K118+'Clients wise charges sheet'!K116</f>
        <v>0</v>
      </c>
      <c r="K116" s="167">
        <f>'Clients Prop charges bifurcatio'!L118+'Clients wise charges sheet'!L116</f>
        <v>621.652975</v>
      </c>
      <c r="L116" s="167">
        <f>'Clients Prop charges bifurcatio'!M118+'Clients wise charges sheet'!M116</f>
        <v>621.652975</v>
      </c>
      <c r="M116" s="167">
        <f>'Clients Prop charges bifurcatio'!N118+'Clients wise charges sheet'!N116</f>
        <v>0</v>
      </c>
      <c r="N116" s="167">
        <f>'Clients Prop charges bifurcatio'!O118+'Clients wise charges sheet'!O116</f>
        <v>585.1223341</v>
      </c>
      <c r="O116" s="167">
        <f>'Clients Prop charges bifurcatio'!P118+'Clients wise charges sheet'!P116</f>
        <v>351.506734</v>
      </c>
      <c r="P116" s="167">
        <f>'Clients Prop charges bifurcatio'!Q118+'Clients wise charges sheet'!Q116</f>
        <v>1134.625524</v>
      </c>
      <c r="Q116" s="167">
        <f>'Clients Prop charges bifurcatio'!R118+'Clients wise charges sheet'!R116</f>
        <v>1182.88618</v>
      </c>
      <c r="R116" s="134"/>
      <c r="S116" s="134"/>
      <c r="T116" s="134"/>
      <c r="U116" s="134"/>
      <c r="V116" s="134"/>
      <c r="W116" s="134"/>
      <c r="X116" s="134"/>
      <c r="Y116" s="134"/>
    </row>
    <row r="117" ht="22.5" customHeight="1">
      <c r="A117" s="186">
        <f>'PROP DAILY PNL'!A284</f>
        <v>45860</v>
      </c>
      <c r="B117" s="167">
        <f>'Clients Prop charges bifurcatio'!$C119+'Clients wise charges sheet'!$C117</f>
        <v>7665.942108</v>
      </c>
      <c r="C117" s="167">
        <f>'Clients Prop charges bifurcatio'!$D119+'Clients wise charges sheet'!$D117</f>
        <v>1709.254312</v>
      </c>
      <c r="D117" s="167">
        <f>'Clients Prop charges bifurcatio'!$E119+'Clients wise charges sheet'!$E117</f>
        <v>1412.88982</v>
      </c>
      <c r="E117" s="167">
        <f>'Clients Prop charges bifurcatio'!$F119+'Clients wise charges sheet'!$F117</f>
        <v>0</v>
      </c>
      <c r="F117" s="167">
        <f>'Clients Prop charges bifurcatio'!$G119+'Clients wise charges sheet'!$G117</f>
        <v>1210.077631</v>
      </c>
      <c r="G117" s="167">
        <f>'Clients Prop charges bifurcatio'!H119+'Clients wise charges sheet'!H117</f>
        <v>0</v>
      </c>
      <c r="H117" s="167">
        <f>'Clients Prop charges bifurcatio'!I119+'Clients wise charges sheet'!I117</f>
        <v>0</v>
      </c>
      <c r="I117" s="167">
        <f>'Clients Prop charges bifurcatio'!J119+'Clients wise charges sheet'!J117</f>
        <v>2252.709407</v>
      </c>
      <c r="J117" s="167">
        <f>'Clients Prop charges bifurcatio'!K119+'Clients wise charges sheet'!K117</f>
        <v>0</v>
      </c>
      <c r="K117" s="167">
        <f>'Clients Prop charges bifurcatio'!L119+'Clients wise charges sheet'!L117</f>
        <v>621.652975</v>
      </c>
      <c r="L117" s="167">
        <f>'Clients Prop charges bifurcatio'!M119+'Clients wise charges sheet'!M117</f>
        <v>621.652975</v>
      </c>
      <c r="M117" s="167">
        <f>'Clients Prop charges bifurcatio'!N119+'Clients wise charges sheet'!N117</f>
        <v>0</v>
      </c>
      <c r="N117" s="167">
        <f>'Clients Prop charges bifurcatio'!O119+'Clients wise charges sheet'!O117</f>
        <v>585.1223341</v>
      </c>
      <c r="O117" s="167">
        <f>'Clients Prop charges bifurcatio'!P119+'Clients wise charges sheet'!P117</f>
        <v>351.506734</v>
      </c>
      <c r="P117" s="167">
        <f>'Clients Prop charges bifurcatio'!Q119+'Clients wise charges sheet'!Q117</f>
        <v>1134.625524</v>
      </c>
      <c r="Q117" s="167">
        <f>'Clients Prop charges bifurcatio'!R119+'Clients wise charges sheet'!R117</f>
        <v>1182.88618</v>
      </c>
      <c r="R117" s="134"/>
      <c r="S117" s="134"/>
      <c r="T117" s="134"/>
      <c r="U117" s="134"/>
      <c r="V117" s="134"/>
      <c r="W117" s="134"/>
      <c r="X117" s="134"/>
      <c r="Y117" s="134"/>
    </row>
    <row r="118" ht="22.5" customHeight="1">
      <c r="A118" s="186">
        <f>'PROP DAILY PNL'!A285</f>
        <v>45861</v>
      </c>
      <c r="B118" s="167">
        <f>'Clients Prop charges bifurcatio'!$C120+'Clients wise charges sheet'!$C118</f>
        <v>7665.942108</v>
      </c>
      <c r="C118" s="167">
        <f>'Clients Prop charges bifurcatio'!$D120+'Clients wise charges sheet'!$D118</f>
        <v>1709.254312</v>
      </c>
      <c r="D118" s="167">
        <f>'Clients Prop charges bifurcatio'!$E120+'Clients wise charges sheet'!$E118</f>
        <v>1412.88982</v>
      </c>
      <c r="E118" s="167">
        <f>'Clients Prop charges bifurcatio'!$F120+'Clients wise charges sheet'!$F118</f>
        <v>0</v>
      </c>
      <c r="F118" s="167">
        <f>'Clients Prop charges bifurcatio'!$G120+'Clients wise charges sheet'!$G118</f>
        <v>1210.077631</v>
      </c>
      <c r="G118" s="167">
        <f>'Clients Prop charges bifurcatio'!H120+'Clients wise charges sheet'!H118</f>
        <v>0</v>
      </c>
      <c r="H118" s="167">
        <f>'Clients Prop charges bifurcatio'!I120+'Clients wise charges sheet'!I118</f>
        <v>0</v>
      </c>
      <c r="I118" s="167">
        <f>'Clients Prop charges bifurcatio'!J120+'Clients wise charges sheet'!J118</f>
        <v>2252.709407</v>
      </c>
      <c r="J118" s="167">
        <f>'Clients Prop charges bifurcatio'!K120+'Clients wise charges sheet'!K118</f>
        <v>0</v>
      </c>
      <c r="K118" s="167">
        <f>'Clients Prop charges bifurcatio'!L120+'Clients wise charges sheet'!L118</f>
        <v>621.652975</v>
      </c>
      <c r="L118" s="167">
        <f>'Clients Prop charges bifurcatio'!M120+'Clients wise charges sheet'!M118</f>
        <v>621.652975</v>
      </c>
      <c r="M118" s="167">
        <f>'Clients Prop charges bifurcatio'!N120+'Clients wise charges sheet'!N118</f>
        <v>0</v>
      </c>
      <c r="N118" s="167">
        <f>'Clients Prop charges bifurcatio'!O120+'Clients wise charges sheet'!O118</f>
        <v>585.1223341</v>
      </c>
      <c r="O118" s="167">
        <f>'Clients Prop charges bifurcatio'!P120+'Clients wise charges sheet'!P118</f>
        <v>351.506734</v>
      </c>
      <c r="P118" s="167">
        <f>'Clients Prop charges bifurcatio'!Q120+'Clients wise charges sheet'!Q118</f>
        <v>1134.625524</v>
      </c>
      <c r="Q118" s="167">
        <f>'Clients Prop charges bifurcatio'!R120+'Clients wise charges sheet'!R118</f>
        <v>1182.88618</v>
      </c>
      <c r="R118" s="134"/>
      <c r="S118" s="134"/>
      <c r="T118" s="134"/>
      <c r="U118" s="134"/>
      <c r="V118" s="134"/>
      <c r="W118" s="134"/>
      <c r="X118" s="134"/>
      <c r="Y118" s="134"/>
    </row>
    <row r="119" ht="22.5" customHeight="1">
      <c r="A119" s="186">
        <f>'PROP DAILY PNL'!A286</f>
        <v>45862</v>
      </c>
      <c r="B119" s="167">
        <f>'Clients Prop charges bifurcatio'!$C121+'Clients wise charges sheet'!$C119</f>
        <v>7665.942108</v>
      </c>
      <c r="C119" s="167">
        <f>'Clients Prop charges bifurcatio'!$D121+'Clients wise charges sheet'!$D119</f>
        <v>1709.254312</v>
      </c>
      <c r="D119" s="167">
        <f>'Clients Prop charges bifurcatio'!$E121+'Clients wise charges sheet'!$E119</f>
        <v>1412.88982</v>
      </c>
      <c r="E119" s="167">
        <f>'Clients Prop charges bifurcatio'!$F121+'Clients wise charges sheet'!$F119</f>
        <v>0</v>
      </c>
      <c r="F119" s="167">
        <f>'Clients Prop charges bifurcatio'!$G121+'Clients wise charges sheet'!$G119</f>
        <v>1210.077631</v>
      </c>
      <c r="G119" s="167">
        <f>'Clients Prop charges bifurcatio'!H121+'Clients wise charges sheet'!H119</f>
        <v>0</v>
      </c>
      <c r="H119" s="167">
        <f>'Clients Prop charges bifurcatio'!I121+'Clients wise charges sheet'!I119</f>
        <v>0</v>
      </c>
      <c r="I119" s="167">
        <f>'Clients Prop charges bifurcatio'!J121+'Clients wise charges sheet'!J119</f>
        <v>2252.709407</v>
      </c>
      <c r="J119" s="167">
        <f>'Clients Prop charges bifurcatio'!K121+'Clients wise charges sheet'!K119</f>
        <v>0</v>
      </c>
      <c r="K119" s="167">
        <f>'Clients Prop charges bifurcatio'!L121+'Clients wise charges sheet'!L119</f>
        <v>621.652975</v>
      </c>
      <c r="L119" s="167">
        <f>'Clients Prop charges bifurcatio'!M121+'Clients wise charges sheet'!M119</f>
        <v>621.652975</v>
      </c>
      <c r="M119" s="167">
        <f>'Clients Prop charges bifurcatio'!N121+'Clients wise charges sheet'!N119</f>
        <v>0</v>
      </c>
      <c r="N119" s="167">
        <f>'Clients Prop charges bifurcatio'!O121+'Clients wise charges sheet'!O119</f>
        <v>585.1223341</v>
      </c>
      <c r="O119" s="167">
        <f>'Clients Prop charges bifurcatio'!P121+'Clients wise charges sheet'!P119</f>
        <v>351.506734</v>
      </c>
      <c r="P119" s="167">
        <f>'Clients Prop charges bifurcatio'!Q121+'Clients wise charges sheet'!Q119</f>
        <v>1134.625524</v>
      </c>
      <c r="Q119" s="167">
        <f>'Clients Prop charges bifurcatio'!R121+'Clients wise charges sheet'!R119</f>
        <v>1182.88618</v>
      </c>
      <c r="R119" s="134"/>
      <c r="S119" s="134"/>
      <c r="T119" s="134"/>
      <c r="U119" s="134"/>
      <c r="V119" s="134"/>
      <c r="W119" s="134"/>
      <c r="X119" s="134"/>
      <c r="Y119" s="134"/>
    </row>
    <row r="120" ht="22.5" customHeight="1">
      <c r="A120" s="186">
        <f>'PROP DAILY PNL'!A287</f>
        <v>45863</v>
      </c>
      <c r="B120" s="167">
        <f>'Clients Prop charges bifurcatio'!$C122+'Clients wise charges sheet'!$C120</f>
        <v>7665.942108</v>
      </c>
      <c r="C120" s="167">
        <f>'Clients Prop charges bifurcatio'!$D122+'Clients wise charges sheet'!$D120</f>
        <v>1709.254312</v>
      </c>
      <c r="D120" s="167">
        <f>'Clients Prop charges bifurcatio'!$E122+'Clients wise charges sheet'!$E120</f>
        <v>1412.88982</v>
      </c>
      <c r="E120" s="167">
        <f>'Clients Prop charges bifurcatio'!$F122+'Clients wise charges sheet'!$F120</f>
        <v>0</v>
      </c>
      <c r="F120" s="167">
        <f>'Clients Prop charges bifurcatio'!$G122+'Clients wise charges sheet'!$G120</f>
        <v>1210.077631</v>
      </c>
      <c r="G120" s="167">
        <f>'Clients Prop charges bifurcatio'!H122+'Clients wise charges sheet'!H120</f>
        <v>0</v>
      </c>
      <c r="H120" s="167">
        <f>'Clients Prop charges bifurcatio'!I122+'Clients wise charges sheet'!I120</f>
        <v>0</v>
      </c>
      <c r="I120" s="167">
        <f>'Clients Prop charges bifurcatio'!J122+'Clients wise charges sheet'!J120</f>
        <v>2252.709407</v>
      </c>
      <c r="J120" s="167">
        <f>'Clients Prop charges bifurcatio'!K122+'Clients wise charges sheet'!K120</f>
        <v>0</v>
      </c>
      <c r="K120" s="167">
        <f>'Clients Prop charges bifurcatio'!L122+'Clients wise charges sheet'!L120</f>
        <v>621.652975</v>
      </c>
      <c r="L120" s="167">
        <f>'Clients Prop charges bifurcatio'!M122+'Clients wise charges sheet'!M120</f>
        <v>621.652975</v>
      </c>
      <c r="M120" s="167">
        <f>'Clients Prop charges bifurcatio'!N122+'Clients wise charges sheet'!N120</f>
        <v>0</v>
      </c>
      <c r="N120" s="167">
        <f>'Clients Prop charges bifurcatio'!O122+'Clients wise charges sheet'!O120</f>
        <v>585.1223341</v>
      </c>
      <c r="O120" s="167">
        <f>'Clients Prop charges bifurcatio'!P122+'Clients wise charges sheet'!P120</f>
        <v>351.506734</v>
      </c>
      <c r="P120" s="167">
        <f>'Clients Prop charges bifurcatio'!Q122+'Clients wise charges sheet'!Q120</f>
        <v>1134.625524</v>
      </c>
      <c r="Q120" s="167">
        <f>'Clients Prop charges bifurcatio'!R122+'Clients wise charges sheet'!R120</f>
        <v>1182.88618</v>
      </c>
      <c r="R120" s="134"/>
      <c r="S120" s="134"/>
      <c r="T120" s="134"/>
      <c r="U120" s="134"/>
      <c r="V120" s="134"/>
      <c r="W120" s="134"/>
      <c r="X120" s="134"/>
      <c r="Y120" s="134"/>
    </row>
    <row r="121" ht="22.5" customHeight="1">
      <c r="A121" s="186">
        <f>'PROP DAILY PNL'!A288</f>
        <v>45866</v>
      </c>
      <c r="B121" s="167">
        <f>'Clients Prop charges bifurcatio'!$C123+'Clients wise charges sheet'!$C121</f>
        <v>7665.942108</v>
      </c>
      <c r="C121" s="167">
        <f>'Clients Prop charges bifurcatio'!$D123+'Clients wise charges sheet'!$D121</f>
        <v>1709.254312</v>
      </c>
      <c r="D121" s="167">
        <f>'Clients Prop charges bifurcatio'!$E123+'Clients wise charges sheet'!$E121</f>
        <v>1412.88982</v>
      </c>
      <c r="E121" s="167">
        <f>'Clients Prop charges bifurcatio'!$F123+'Clients wise charges sheet'!$F121</f>
        <v>0</v>
      </c>
      <c r="F121" s="167">
        <f>'Clients Prop charges bifurcatio'!$G123+'Clients wise charges sheet'!$G121</f>
        <v>1210.077631</v>
      </c>
      <c r="G121" s="167">
        <f>'Clients Prop charges bifurcatio'!H123+'Clients wise charges sheet'!H121</f>
        <v>0</v>
      </c>
      <c r="H121" s="167">
        <f>'Clients Prop charges bifurcatio'!I123+'Clients wise charges sheet'!I121</f>
        <v>0</v>
      </c>
      <c r="I121" s="167">
        <f>'Clients Prop charges bifurcatio'!J123+'Clients wise charges sheet'!J121</f>
        <v>2252.709407</v>
      </c>
      <c r="J121" s="167">
        <f>'Clients Prop charges bifurcatio'!K123+'Clients wise charges sheet'!K121</f>
        <v>0</v>
      </c>
      <c r="K121" s="167">
        <f>'Clients Prop charges bifurcatio'!L123+'Clients wise charges sheet'!L121</f>
        <v>621.652975</v>
      </c>
      <c r="L121" s="167">
        <f>'Clients Prop charges bifurcatio'!M123+'Clients wise charges sheet'!M121</f>
        <v>621.652975</v>
      </c>
      <c r="M121" s="167">
        <f>'Clients Prop charges bifurcatio'!N123+'Clients wise charges sheet'!N121</f>
        <v>0</v>
      </c>
      <c r="N121" s="167">
        <f>'Clients Prop charges bifurcatio'!O123+'Clients wise charges sheet'!O121</f>
        <v>585.1223341</v>
      </c>
      <c r="O121" s="167">
        <f>'Clients Prop charges bifurcatio'!P123+'Clients wise charges sheet'!P121</f>
        <v>351.506734</v>
      </c>
      <c r="P121" s="167">
        <f>'Clients Prop charges bifurcatio'!Q123+'Clients wise charges sheet'!Q121</f>
        <v>1134.625524</v>
      </c>
      <c r="Q121" s="167">
        <f>'Clients Prop charges bifurcatio'!R123+'Clients wise charges sheet'!R121</f>
        <v>1182.88618</v>
      </c>
      <c r="R121" s="134"/>
      <c r="S121" s="134"/>
      <c r="T121" s="134"/>
      <c r="U121" s="134"/>
      <c r="V121" s="134"/>
      <c r="W121" s="134"/>
      <c r="X121" s="134"/>
      <c r="Y121" s="134"/>
    </row>
    <row r="122" ht="22.5" customHeight="1">
      <c r="A122" s="186">
        <f>'PROP DAILY PNL'!A289</f>
        <v>45867</v>
      </c>
      <c r="B122" s="167">
        <f>'Clients Prop charges bifurcatio'!$C124+'Clients wise charges sheet'!$C122</f>
        <v>7665.942108</v>
      </c>
      <c r="C122" s="167">
        <f>'Clients Prop charges bifurcatio'!$D124+'Clients wise charges sheet'!$D122</f>
        <v>1709.254312</v>
      </c>
      <c r="D122" s="167">
        <f>'Clients Prop charges bifurcatio'!$E124+'Clients wise charges sheet'!$E122</f>
        <v>1412.88982</v>
      </c>
      <c r="E122" s="167">
        <f>'Clients Prop charges bifurcatio'!$F124+'Clients wise charges sheet'!$F122</f>
        <v>0</v>
      </c>
      <c r="F122" s="167">
        <f>'Clients Prop charges bifurcatio'!$G124+'Clients wise charges sheet'!$G122</f>
        <v>1210.077631</v>
      </c>
      <c r="G122" s="167">
        <f>'Clients Prop charges bifurcatio'!H124+'Clients wise charges sheet'!H122</f>
        <v>0</v>
      </c>
      <c r="H122" s="167">
        <f>'Clients Prop charges bifurcatio'!I124+'Clients wise charges sheet'!I122</f>
        <v>0</v>
      </c>
      <c r="I122" s="167">
        <f>'Clients Prop charges bifurcatio'!J124+'Clients wise charges sheet'!J122</f>
        <v>2252.709407</v>
      </c>
      <c r="J122" s="167">
        <f>'Clients Prop charges bifurcatio'!K124+'Clients wise charges sheet'!K122</f>
        <v>0</v>
      </c>
      <c r="K122" s="167">
        <f>'Clients Prop charges bifurcatio'!L124+'Clients wise charges sheet'!L122</f>
        <v>621.652975</v>
      </c>
      <c r="L122" s="167">
        <f>'Clients Prop charges bifurcatio'!M124+'Clients wise charges sheet'!M122</f>
        <v>621.652975</v>
      </c>
      <c r="M122" s="167">
        <f>'Clients Prop charges bifurcatio'!N124+'Clients wise charges sheet'!N122</f>
        <v>0</v>
      </c>
      <c r="N122" s="167">
        <f>'Clients Prop charges bifurcatio'!O124+'Clients wise charges sheet'!O122</f>
        <v>585.1223341</v>
      </c>
      <c r="O122" s="167">
        <f>'Clients Prop charges bifurcatio'!P124+'Clients wise charges sheet'!P122</f>
        <v>351.506734</v>
      </c>
      <c r="P122" s="167">
        <f>'Clients Prop charges bifurcatio'!Q124+'Clients wise charges sheet'!Q122</f>
        <v>1134.625524</v>
      </c>
      <c r="Q122" s="167">
        <f>'Clients Prop charges bifurcatio'!R124+'Clients wise charges sheet'!R122</f>
        <v>1182.88618</v>
      </c>
      <c r="R122" s="134"/>
      <c r="S122" s="134"/>
      <c r="T122" s="134"/>
      <c r="U122" s="134"/>
      <c r="V122" s="134"/>
      <c r="W122" s="134"/>
      <c r="X122" s="134"/>
      <c r="Y122" s="134"/>
    </row>
    <row r="123" ht="22.5" customHeight="1">
      <c r="A123" s="186">
        <f>'PROP DAILY PNL'!A290</f>
        <v>45868</v>
      </c>
      <c r="B123" s="167">
        <f>'Clients Prop charges bifurcatio'!$C125+'Clients wise charges sheet'!$C123</f>
        <v>7665.942108</v>
      </c>
      <c r="C123" s="167">
        <f>'Clients Prop charges bifurcatio'!$D125+'Clients wise charges sheet'!$D123</f>
        <v>1709.254312</v>
      </c>
      <c r="D123" s="167">
        <f>'Clients Prop charges bifurcatio'!$E125+'Clients wise charges sheet'!$E123</f>
        <v>1412.88982</v>
      </c>
      <c r="E123" s="167">
        <f>'Clients Prop charges bifurcatio'!$F125+'Clients wise charges sheet'!$F123</f>
        <v>0</v>
      </c>
      <c r="F123" s="167">
        <f>'Clients Prop charges bifurcatio'!$G125+'Clients wise charges sheet'!$G123</f>
        <v>1210.077631</v>
      </c>
      <c r="G123" s="167">
        <f>'Clients Prop charges bifurcatio'!H125+'Clients wise charges sheet'!H123</f>
        <v>0</v>
      </c>
      <c r="H123" s="167">
        <f>'Clients Prop charges bifurcatio'!I125+'Clients wise charges sheet'!I123</f>
        <v>0</v>
      </c>
      <c r="I123" s="167">
        <f>'Clients Prop charges bifurcatio'!J125+'Clients wise charges sheet'!J123</f>
        <v>2252.709407</v>
      </c>
      <c r="J123" s="167">
        <f>'Clients Prop charges bifurcatio'!K125+'Clients wise charges sheet'!K123</f>
        <v>0</v>
      </c>
      <c r="K123" s="167">
        <f>'Clients Prop charges bifurcatio'!L125+'Clients wise charges sheet'!L123</f>
        <v>621.652975</v>
      </c>
      <c r="L123" s="167">
        <f>'Clients Prop charges bifurcatio'!M125+'Clients wise charges sheet'!M123</f>
        <v>621.652975</v>
      </c>
      <c r="M123" s="167">
        <f>'Clients Prop charges bifurcatio'!N125+'Clients wise charges sheet'!N123</f>
        <v>0</v>
      </c>
      <c r="N123" s="167">
        <f>'Clients Prop charges bifurcatio'!O125+'Clients wise charges sheet'!O123</f>
        <v>585.1223341</v>
      </c>
      <c r="O123" s="167">
        <f>'Clients Prop charges bifurcatio'!P125+'Clients wise charges sheet'!P123</f>
        <v>351.506734</v>
      </c>
      <c r="P123" s="167">
        <f>'Clients Prop charges bifurcatio'!Q125+'Clients wise charges sheet'!Q123</f>
        <v>1134.625524</v>
      </c>
      <c r="Q123" s="167">
        <f>'Clients Prop charges bifurcatio'!R125+'Clients wise charges sheet'!R123</f>
        <v>1182.88618</v>
      </c>
      <c r="R123" s="134"/>
      <c r="S123" s="134"/>
      <c r="T123" s="134"/>
      <c r="U123" s="134"/>
      <c r="V123" s="134"/>
      <c r="W123" s="134"/>
      <c r="X123" s="134"/>
      <c r="Y123" s="134"/>
    </row>
    <row r="124" ht="22.5" customHeight="1">
      <c r="A124" s="186">
        <f>'PROP DAILY PNL'!A291</f>
        <v>45869</v>
      </c>
      <c r="B124" s="167">
        <f>'Clients Prop charges bifurcatio'!$C126+'Clients wise charges sheet'!$C124</f>
        <v>7665.942108</v>
      </c>
      <c r="C124" s="167">
        <f>'Clients Prop charges bifurcatio'!$D126+'Clients wise charges sheet'!$D124</f>
        <v>1709.254312</v>
      </c>
      <c r="D124" s="167">
        <f>'Clients Prop charges bifurcatio'!$E126+'Clients wise charges sheet'!$E124</f>
        <v>1412.88982</v>
      </c>
      <c r="E124" s="167">
        <f>'Clients Prop charges bifurcatio'!$F126+'Clients wise charges sheet'!$F124</f>
        <v>0</v>
      </c>
      <c r="F124" s="167">
        <f>'Clients Prop charges bifurcatio'!$G126+'Clients wise charges sheet'!$G124</f>
        <v>1210.077631</v>
      </c>
      <c r="G124" s="167">
        <f>'Clients Prop charges bifurcatio'!H126+'Clients wise charges sheet'!H124</f>
        <v>0</v>
      </c>
      <c r="H124" s="167">
        <f>'Clients Prop charges bifurcatio'!I126+'Clients wise charges sheet'!I124</f>
        <v>0</v>
      </c>
      <c r="I124" s="167">
        <f>'Clients Prop charges bifurcatio'!J126+'Clients wise charges sheet'!J124</f>
        <v>2252.709407</v>
      </c>
      <c r="J124" s="167">
        <f>'Clients Prop charges bifurcatio'!K126+'Clients wise charges sheet'!K124</f>
        <v>0</v>
      </c>
      <c r="K124" s="167">
        <f>'Clients Prop charges bifurcatio'!L126+'Clients wise charges sheet'!L124</f>
        <v>621.652975</v>
      </c>
      <c r="L124" s="167">
        <f>'Clients Prop charges bifurcatio'!M126+'Clients wise charges sheet'!M124</f>
        <v>621.652975</v>
      </c>
      <c r="M124" s="167">
        <f>'Clients Prop charges bifurcatio'!N126+'Clients wise charges sheet'!N124</f>
        <v>0</v>
      </c>
      <c r="N124" s="167">
        <f>'Clients Prop charges bifurcatio'!O126+'Clients wise charges sheet'!O124</f>
        <v>585.1223341</v>
      </c>
      <c r="O124" s="167">
        <f>'Clients Prop charges bifurcatio'!P126+'Clients wise charges sheet'!P124</f>
        <v>351.506734</v>
      </c>
      <c r="P124" s="167">
        <f>'Clients Prop charges bifurcatio'!Q126+'Clients wise charges sheet'!Q124</f>
        <v>1134.625524</v>
      </c>
      <c r="Q124" s="167">
        <f>'Clients Prop charges bifurcatio'!R126+'Clients wise charges sheet'!R124</f>
        <v>1182.88618</v>
      </c>
      <c r="R124" s="134"/>
      <c r="S124" s="134"/>
      <c r="T124" s="134"/>
      <c r="U124" s="134"/>
      <c r="V124" s="134"/>
      <c r="W124" s="134"/>
      <c r="X124" s="134"/>
      <c r="Y124" s="134"/>
    </row>
    <row r="125" ht="22.5" customHeight="1">
      <c r="A125" s="186">
        <f>'PROP DAILY PNL'!A292</f>
        <v>45870</v>
      </c>
      <c r="B125" s="167">
        <f>'Clients Prop charges bifurcatio'!$C127+'Clients wise charges sheet'!$C125</f>
        <v>6858.265649</v>
      </c>
      <c r="C125" s="167">
        <f>'Clients Prop charges bifurcatio'!$D127+'Clients wise charges sheet'!$D125</f>
        <v>1567.224116</v>
      </c>
      <c r="D125" s="167">
        <f>'Clients Prop charges bifurcatio'!$E127+'Clients wise charges sheet'!$E125</f>
        <v>1295.47778</v>
      </c>
      <c r="E125" s="167">
        <f>'Clients Prop charges bifurcatio'!$F127+'Clients wise charges sheet'!$F125</f>
        <v>0</v>
      </c>
      <c r="F125" s="167">
        <f>'Clients Prop charges bifurcatio'!$G127+'Clients wise charges sheet'!$G125</f>
        <v>1148.21256</v>
      </c>
      <c r="G125" s="167">
        <f>'Clients Prop charges bifurcatio'!H127+'Clients wise charges sheet'!H125</f>
        <v>0</v>
      </c>
      <c r="H125" s="167">
        <f>'Clients Prop charges bifurcatio'!I127+'Clients wise charges sheet'!I125</f>
        <v>0</v>
      </c>
      <c r="I125" s="167">
        <f>'Clients Prop charges bifurcatio'!J127+'Clients wise charges sheet'!J125</f>
        <v>0</v>
      </c>
      <c r="J125" s="167">
        <f>'Clients Prop charges bifurcatio'!K127+'Clients wise charges sheet'!K125</f>
        <v>0</v>
      </c>
      <c r="K125" s="167">
        <f>'Clients Prop charges bifurcatio'!L127+'Clients wise charges sheet'!L125</f>
        <v>1153.614149</v>
      </c>
      <c r="L125" s="167">
        <f>'Clients Prop charges bifurcatio'!M127+'Clients wise charges sheet'!M125</f>
        <v>1153.614149</v>
      </c>
      <c r="M125" s="167">
        <f>'Clients Prop charges bifurcatio'!N127+'Clients wise charges sheet'!N125</f>
        <v>0</v>
      </c>
      <c r="N125" s="167">
        <f>'Clients Prop charges bifurcatio'!O127+'Clients wise charges sheet'!O125</f>
        <v>536.5000546</v>
      </c>
      <c r="O125" s="167">
        <f>'Clients Prop charges bifurcatio'!P127+'Clients wise charges sheet'!P125</f>
        <v>322.2982529</v>
      </c>
      <c r="P125" s="167">
        <f>'Clients Prop charges bifurcatio'!Q127+'Clients wise charges sheet'!Q125</f>
        <v>1087.033289</v>
      </c>
      <c r="Q125" s="167">
        <f>'Clients Prop charges bifurcatio'!R127+'Clients wise charges sheet'!R125</f>
        <v>0</v>
      </c>
      <c r="R125" s="134"/>
      <c r="S125" s="134"/>
      <c r="T125" s="134"/>
      <c r="U125" s="134"/>
      <c r="V125" s="134"/>
      <c r="W125" s="134"/>
      <c r="X125" s="134"/>
      <c r="Y125" s="134"/>
    </row>
    <row r="126" ht="22.5" customHeight="1">
      <c r="A126" s="186">
        <f>'PROP DAILY PNL'!A293</f>
        <v>45873</v>
      </c>
      <c r="B126" s="167">
        <f>'Clients Prop charges bifurcatio'!$C128+'Clients wise charges sheet'!$C126</f>
        <v>6858.265649</v>
      </c>
      <c r="C126" s="167">
        <f>'Clients Prop charges bifurcatio'!$D128+'Clients wise charges sheet'!$D126</f>
        <v>1567.224116</v>
      </c>
      <c r="D126" s="167">
        <f>'Clients Prop charges bifurcatio'!$E128+'Clients wise charges sheet'!$E126</f>
        <v>1295.47778</v>
      </c>
      <c r="E126" s="167">
        <f>'Clients Prop charges bifurcatio'!$F128+'Clients wise charges sheet'!$F126</f>
        <v>0</v>
      </c>
      <c r="F126" s="167">
        <f>'Clients Prop charges bifurcatio'!$G128+'Clients wise charges sheet'!$G126</f>
        <v>1148.21256</v>
      </c>
      <c r="G126" s="167">
        <f>'Clients Prop charges bifurcatio'!H128+'Clients wise charges sheet'!H126</f>
        <v>0</v>
      </c>
      <c r="H126" s="167">
        <f>'Clients Prop charges bifurcatio'!I128+'Clients wise charges sheet'!I126</f>
        <v>0</v>
      </c>
      <c r="I126" s="167">
        <f>'Clients Prop charges bifurcatio'!J128+'Clients wise charges sheet'!J126</f>
        <v>0</v>
      </c>
      <c r="J126" s="167">
        <f>'Clients Prop charges bifurcatio'!K128+'Clients wise charges sheet'!K126</f>
        <v>0</v>
      </c>
      <c r="K126" s="167">
        <f>'Clients Prop charges bifurcatio'!L128+'Clients wise charges sheet'!L126</f>
        <v>1153.614149</v>
      </c>
      <c r="L126" s="167">
        <f>'Clients Prop charges bifurcatio'!M128+'Clients wise charges sheet'!M126</f>
        <v>1153.614149</v>
      </c>
      <c r="M126" s="167">
        <f>'Clients Prop charges bifurcatio'!N128+'Clients wise charges sheet'!N126</f>
        <v>0</v>
      </c>
      <c r="N126" s="167">
        <f>'Clients Prop charges bifurcatio'!O128+'Clients wise charges sheet'!O126</f>
        <v>536.5000546</v>
      </c>
      <c r="O126" s="167">
        <f>'Clients Prop charges bifurcatio'!P128+'Clients wise charges sheet'!P126</f>
        <v>322.2982529</v>
      </c>
      <c r="P126" s="167">
        <f>'Clients Prop charges bifurcatio'!Q128+'Clients wise charges sheet'!Q126</f>
        <v>1087.033289</v>
      </c>
      <c r="Q126" s="167">
        <f>'Clients Prop charges bifurcatio'!R128+'Clients wise charges sheet'!R126</f>
        <v>0</v>
      </c>
      <c r="R126" s="134"/>
      <c r="S126" s="134"/>
      <c r="T126" s="134"/>
      <c r="U126" s="134"/>
      <c r="V126" s="134"/>
      <c r="W126" s="134"/>
      <c r="X126" s="134"/>
      <c r="Y126" s="134"/>
    </row>
    <row r="127" ht="22.5" customHeight="1">
      <c r="A127" s="186">
        <f>'PROP DAILY PNL'!A294</f>
        <v>45874</v>
      </c>
      <c r="B127" s="167">
        <f>'Clients Prop charges bifurcatio'!$C129+'Clients wise charges sheet'!$C127</f>
        <v>6858.265649</v>
      </c>
      <c r="C127" s="167">
        <f>'Clients Prop charges bifurcatio'!$D129+'Clients wise charges sheet'!$D127</f>
        <v>1567.224116</v>
      </c>
      <c r="D127" s="167">
        <f>'Clients Prop charges bifurcatio'!$E129+'Clients wise charges sheet'!$E127</f>
        <v>1295.47778</v>
      </c>
      <c r="E127" s="167">
        <f>'Clients Prop charges bifurcatio'!$F129+'Clients wise charges sheet'!$F127</f>
        <v>0</v>
      </c>
      <c r="F127" s="167">
        <f>'Clients Prop charges bifurcatio'!$G129+'Clients wise charges sheet'!$G127</f>
        <v>1148.21256</v>
      </c>
      <c r="G127" s="167">
        <f>'Clients Prop charges bifurcatio'!H129+'Clients wise charges sheet'!H127</f>
        <v>0</v>
      </c>
      <c r="H127" s="167">
        <f>'Clients Prop charges bifurcatio'!I129+'Clients wise charges sheet'!I127</f>
        <v>0</v>
      </c>
      <c r="I127" s="167">
        <f>'Clients Prop charges bifurcatio'!J129+'Clients wise charges sheet'!J127</f>
        <v>0</v>
      </c>
      <c r="J127" s="167">
        <f>'Clients Prop charges bifurcatio'!K129+'Clients wise charges sheet'!K127</f>
        <v>0</v>
      </c>
      <c r="K127" s="167">
        <f>'Clients Prop charges bifurcatio'!L129+'Clients wise charges sheet'!L127</f>
        <v>1153.614149</v>
      </c>
      <c r="L127" s="167">
        <f>'Clients Prop charges bifurcatio'!M129+'Clients wise charges sheet'!M127</f>
        <v>1153.614149</v>
      </c>
      <c r="M127" s="167">
        <f>'Clients Prop charges bifurcatio'!N129+'Clients wise charges sheet'!N127</f>
        <v>0</v>
      </c>
      <c r="N127" s="167">
        <f>'Clients Prop charges bifurcatio'!O129+'Clients wise charges sheet'!O127</f>
        <v>536.5000546</v>
      </c>
      <c r="O127" s="167">
        <f>'Clients Prop charges bifurcatio'!P129+'Clients wise charges sheet'!P127</f>
        <v>322.2982529</v>
      </c>
      <c r="P127" s="167">
        <f>'Clients Prop charges bifurcatio'!Q129+'Clients wise charges sheet'!Q127</f>
        <v>1087.033289</v>
      </c>
      <c r="Q127" s="167">
        <f>'Clients Prop charges bifurcatio'!R129+'Clients wise charges sheet'!R127</f>
        <v>0</v>
      </c>
      <c r="R127" s="134"/>
      <c r="S127" s="134"/>
      <c r="T127" s="134"/>
      <c r="U127" s="134"/>
      <c r="V127" s="134"/>
      <c r="W127" s="134"/>
      <c r="X127" s="134"/>
      <c r="Y127" s="134"/>
    </row>
    <row r="128" ht="22.5" customHeight="1">
      <c r="A128" s="186">
        <f>'PROP DAILY PNL'!A295</f>
        <v>45875</v>
      </c>
      <c r="B128" s="167">
        <f>'Clients Prop charges bifurcatio'!$C130+'Clients wise charges sheet'!$C128</f>
        <v>6858.265649</v>
      </c>
      <c r="C128" s="167">
        <f>'Clients Prop charges bifurcatio'!$D130+'Clients wise charges sheet'!$D128</f>
        <v>1567.224116</v>
      </c>
      <c r="D128" s="167">
        <f>'Clients Prop charges bifurcatio'!$E130+'Clients wise charges sheet'!$E128</f>
        <v>1295.47778</v>
      </c>
      <c r="E128" s="167">
        <f>'Clients Prop charges bifurcatio'!$F130+'Clients wise charges sheet'!$F128</f>
        <v>0</v>
      </c>
      <c r="F128" s="167">
        <f>'Clients Prop charges bifurcatio'!$G130+'Clients wise charges sheet'!$G128</f>
        <v>1148.21256</v>
      </c>
      <c r="G128" s="167">
        <f>'Clients Prop charges bifurcatio'!H130+'Clients wise charges sheet'!H128</f>
        <v>0</v>
      </c>
      <c r="H128" s="167">
        <f>'Clients Prop charges bifurcatio'!I130+'Clients wise charges sheet'!I128</f>
        <v>0</v>
      </c>
      <c r="I128" s="167">
        <f>'Clients Prop charges bifurcatio'!J130+'Clients wise charges sheet'!J128</f>
        <v>0</v>
      </c>
      <c r="J128" s="167">
        <f>'Clients Prop charges bifurcatio'!K130+'Clients wise charges sheet'!K128</f>
        <v>0</v>
      </c>
      <c r="K128" s="167">
        <f>'Clients Prop charges bifurcatio'!L130+'Clients wise charges sheet'!L128</f>
        <v>1153.614149</v>
      </c>
      <c r="L128" s="167">
        <f>'Clients Prop charges bifurcatio'!M130+'Clients wise charges sheet'!M128</f>
        <v>1153.614149</v>
      </c>
      <c r="M128" s="167">
        <f>'Clients Prop charges bifurcatio'!N130+'Clients wise charges sheet'!N128</f>
        <v>0</v>
      </c>
      <c r="N128" s="167">
        <f>'Clients Prop charges bifurcatio'!O130+'Clients wise charges sheet'!O128</f>
        <v>536.5000546</v>
      </c>
      <c r="O128" s="167">
        <f>'Clients Prop charges bifurcatio'!P130+'Clients wise charges sheet'!P128</f>
        <v>322.2982529</v>
      </c>
      <c r="P128" s="167">
        <f>'Clients Prop charges bifurcatio'!Q130+'Clients wise charges sheet'!Q128</f>
        <v>1087.033289</v>
      </c>
      <c r="Q128" s="167">
        <f>'Clients Prop charges bifurcatio'!R130+'Clients wise charges sheet'!R128</f>
        <v>0</v>
      </c>
      <c r="R128" s="134"/>
      <c r="S128" s="134"/>
      <c r="T128" s="134"/>
      <c r="U128" s="134"/>
      <c r="V128" s="134"/>
      <c r="W128" s="134"/>
      <c r="X128" s="134"/>
      <c r="Y128" s="134"/>
    </row>
    <row r="129" ht="22.5" customHeight="1">
      <c r="A129" s="186">
        <f>'PROP DAILY PNL'!A296</f>
        <v>45876</v>
      </c>
      <c r="B129" s="167">
        <f>'Clients Prop charges bifurcatio'!$C131+'Clients wise charges sheet'!$C129</f>
        <v>6858.265649</v>
      </c>
      <c r="C129" s="167">
        <f>'Clients Prop charges bifurcatio'!$D131+'Clients wise charges sheet'!$D129</f>
        <v>1567.224116</v>
      </c>
      <c r="D129" s="167">
        <f>'Clients Prop charges bifurcatio'!$E131+'Clients wise charges sheet'!$E129</f>
        <v>1295.47778</v>
      </c>
      <c r="E129" s="167">
        <f>'Clients Prop charges bifurcatio'!$F131+'Clients wise charges sheet'!$F129</f>
        <v>0</v>
      </c>
      <c r="F129" s="167">
        <f>'Clients Prop charges bifurcatio'!$G131+'Clients wise charges sheet'!$G129</f>
        <v>1148.21256</v>
      </c>
      <c r="G129" s="167">
        <f>'Clients Prop charges bifurcatio'!H131+'Clients wise charges sheet'!H129</f>
        <v>0</v>
      </c>
      <c r="H129" s="167">
        <f>'Clients Prop charges bifurcatio'!I131+'Clients wise charges sheet'!I129</f>
        <v>0</v>
      </c>
      <c r="I129" s="167">
        <f>'Clients Prop charges bifurcatio'!J131+'Clients wise charges sheet'!J129</f>
        <v>0</v>
      </c>
      <c r="J129" s="167">
        <f>'Clients Prop charges bifurcatio'!K131+'Clients wise charges sheet'!K129</f>
        <v>0</v>
      </c>
      <c r="K129" s="167">
        <f>'Clients Prop charges bifurcatio'!L131+'Clients wise charges sheet'!L129</f>
        <v>1153.614149</v>
      </c>
      <c r="L129" s="167">
        <f>'Clients Prop charges bifurcatio'!M131+'Clients wise charges sheet'!M129</f>
        <v>1153.614149</v>
      </c>
      <c r="M129" s="167">
        <f>'Clients Prop charges bifurcatio'!N131+'Clients wise charges sheet'!N129</f>
        <v>0</v>
      </c>
      <c r="N129" s="167">
        <f>'Clients Prop charges bifurcatio'!O131+'Clients wise charges sheet'!O129</f>
        <v>536.5000546</v>
      </c>
      <c r="O129" s="167">
        <f>'Clients Prop charges bifurcatio'!P131+'Clients wise charges sheet'!P129</f>
        <v>322.2982529</v>
      </c>
      <c r="P129" s="167">
        <f>'Clients Prop charges bifurcatio'!Q131+'Clients wise charges sheet'!Q129</f>
        <v>1087.033289</v>
      </c>
      <c r="Q129" s="167">
        <f>'Clients Prop charges bifurcatio'!R131+'Clients wise charges sheet'!R129</f>
        <v>0</v>
      </c>
      <c r="R129" s="134"/>
      <c r="S129" s="134"/>
      <c r="T129" s="134"/>
      <c r="U129" s="134"/>
      <c r="V129" s="134"/>
      <c r="W129" s="134"/>
      <c r="X129" s="134"/>
      <c r="Y129" s="134"/>
    </row>
    <row r="130" ht="22.5" customHeight="1">
      <c r="A130" s="186">
        <f>'PROP DAILY PNL'!A297</f>
        <v>45877</v>
      </c>
      <c r="B130" s="167">
        <f>'Clients Prop charges bifurcatio'!$C132+'Clients wise charges sheet'!$C130</f>
        <v>6858.265649</v>
      </c>
      <c r="C130" s="167">
        <f>'Clients Prop charges bifurcatio'!$D132+'Clients wise charges sheet'!$D130</f>
        <v>1567.224116</v>
      </c>
      <c r="D130" s="167">
        <f>'Clients Prop charges bifurcatio'!$E132+'Clients wise charges sheet'!$E130</f>
        <v>1295.47778</v>
      </c>
      <c r="E130" s="167">
        <f>'Clients Prop charges bifurcatio'!$F132+'Clients wise charges sheet'!$F130</f>
        <v>0</v>
      </c>
      <c r="F130" s="167">
        <f>'Clients Prop charges bifurcatio'!$G132+'Clients wise charges sheet'!$G130</f>
        <v>1148.21256</v>
      </c>
      <c r="G130" s="167">
        <f>'Clients Prop charges bifurcatio'!H132+'Clients wise charges sheet'!H130</f>
        <v>0</v>
      </c>
      <c r="H130" s="167">
        <f>'Clients Prop charges bifurcatio'!I132+'Clients wise charges sheet'!I130</f>
        <v>0</v>
      </c>
      <c r="I130" s="167">
        <f>'Clients Prop charges bifurcatio'!J132+'Clients wise charges sheet'!J130</f>
        <v>0</v>
      </c>
      <c r="J130" s="167">
        <f>'Clients Prop charges bifurcatio'!K132+'Clients wise charges sheet'!K130</f>
        <v>0</v>
      </c>
      <c r="K130" s="167">
        <f>'Clients Prop charges bifurcatio'!L132+'Clients wise charges sheet'!L130</f>
        <v>1153.614149</v>
      </c>
      <c r="L130" s="167">
        <f>'Clients Prop charges bifurcatio'!M132+'Clients wise charges sheet'!M130</f>
        <v>1153.614149</v>
      </c>
      <c r="M130" s="167">
        <f>'Clients Prop charges bifurcatio'!N132+'Clients wise charges sheet'!N130</f>
        <v>0</v>
      </c>
      <c r="N130" s="167">
        <f>'Clients Prop charges bifurcatio'!O132+'Clients wise charges sheet'!O130</f>
        <v>536.5000546</v>
      </c>
      <c r="O130" s="167">
        <f>'Clients Prop charges bifurcatio'!P132+'Clients wise charges sheet'!P130</f>
        <v>322.2982529</v>
      </c>
      <c r="P130" s="167">
        <f>'Clients Prop charges bifurcatio'!Q132+'Clients wise charges sheet'!Q130</f>
        <v>1087.033289</v>
      </c>
      <c r="Q130" s="167">
        <f>'Clients Prop charges bifurcatio'!R132+'Clients wise charges sheet'!R130</f>
        <v>0</v>
      </c>
      <c r="R130" s="134"/>
      <c r="S130" s="134"/>
      <c r="T130" s="134"/>
      <c r="U130" s="134"/>
      <c r="V130" s="134"/>
      <c r="W130" s="134"/>
      <c r="X130" s="134"/>
      <c r="Y130" s="134"/>
    </row>
    <row r="131" ht="22.5" customHeight="1">
      <c r="A131" s="186">
        <f>'PROP DAILY PNL'!A298</f>
        <v>45880</v>
      </c>
      <c r="B131" s="167">
        <f>'Clients Prop charges bifurcatio'!$C133+'Clients wise charges sheet'!$C131</f>
        <v>6858.265649</v>
      </c>
      <c r="C131" s="167">
        <f>'Clients Prop charges bifurcatio'!$D133+'Clients wise charges sheet'!$D131</f>
        <v>1567.224116</v>
      </c>
      <c r="D131" s="167">
        <f>'Clients Prop charges bifurcatio'!$E133+'Clients wise charges sheet'!$E131</f>
        <v>1295.47778</v>
      </c>
      <c r="E131" s="167">
        <f>'Clients Prop charges bifurcatio'!$F133+'Clients wise charges sheet'!$F131</f>
        <v>0</v>
      </c>
      <c r="F131" s="167">
        <f>'Clients Prop charges bifurcatio'!$G133+'Clients wise charges sheet'!$G131</f>
        <v>1148.21256</v>
      </c>
      <c r="G131" s="167">
        <f>'Clients Prop charges bifurcatio'!H133+'Clients wise charges sheet'!H131</f>
        <v>0</v>
      </c>
      <c r="H131" s="167">
        <f>'Clients Prop charges bifurcatio'!I133+'Clients wise charges sheet'!I131</f>
        <v>0</v>
      </c>
      <c r="I131" s="167">
        <f>'Clients Prop charges bifurcatio'!J133+'Clients wise charges sheet'!J131</f>
        <v>0</v>
      </c>
      <c r="J131" s="167">
        <f>'Clients Prop charges bifurcatio'!K133+'Clients wise charges sheet'!K131</f>
        <v>0</v>
      </c>
      <c r="K131" s="167">
        <f>'Clients Prop charges bifurcatio'!L133+'Clients wise charges sheet'!L131</f>
        <v>1153.614149</v>
      </c>
      <c r="L131" s="167">
        <f>'Clients Prop charges bifurcatio'!M133+'Clients wise charges sheet'!M131</f>
        <v>1153.614149</v>
      </c>
      <c r="M131" s="167">
        <f>'Clients Prop charges bifurcatio'!N133+'Clients wise charges sheet'!N131</f>
        <v>0</v>
      </c>
      <c r="N131" s="167">
        <f>'Clients Prop charges bifurcatio'!O133+'Clients wise charges sheet'!O131</f>
        <v>536.5000546</v>
      </c>
      <c r="O131" s="167">
        <f>'Clients Prop charges bifurcatio'!P133+'Clients wise charges sheet'!P131</f>
        <v>322.2982529</v>
      </c>
      <c r="P131" s="167">
        <f>'Clients Prop charges bifurcatio'!Q133+'Clients wise charges sheet'!Q131</f>
        <v>1087.033289</v>
      </c>
      <c r="Q131" s="167">
        <f>'Clients Prop charges bifurcatio'!R133+'Clients wise charges sheet'!R131</f>
        <v>0</v>
      </c>
      <c r="R131" s="134"/>
      <c r="S131" s="134"/>
      <c r="T131" s="134"/>
      <c r="U131" s="134"/>
      <c r="V131" s="134"/>
      <c r="W131" s="134"/>
      <c r="X131" s="134"/>
      <c r="Y131" s="134"/>
    </row>
    <row r="132" ht="22.5" customHeight="1">
      <c r="A132" s="186">
        <f>'PROP DAILY PNL'!A299</f>
        <v>45881</v>
      </c>
      <c r="B132" s="167">
        <f>'Clients Prop charges bifurcatio'!$C134+'Clients wise charges sheet'!$C132</f>
        <v>6858.265649</v>
      </c>
      <c r="C132" s="167">
        <f>'Clients Prop charges bifurcatio'!$D134+'Clients wise charges sheet'!$D132</f>
        <v>1567.224116</v>
      </c>
      <c r="D132" s="167">
        <f>'Clients Prop charges bifurcatio'!$E134+'Clients wise charges sheet'!$E132</f>
        <v>1295.47778</v>
      </c>
      <c r="E132" s="167">
        <f>'Clients Prop charges bifurcatio'!$F134+'Clients wise charges sheet'!$F132</f>
        <v>0</v>
      </c>
      <c r="F132" s="167">
        <f>'Clients Prop charges bifurcatio'!$G134+'Clients wise charges sheet'!$G132</f>
        <v>1148.21256</v>
      </c>
      <c r="G132" s="167">
        <f>'Clients Prop charges bifurcatio'!H134+'Clients wise charges sheet'!H132</f>
        <v>0</v>
      </c>
      <c r="H132" s="167">
        <f>'Clients Prop charges bifurcatio'!I134+'Clients wise charges sheet'!I132</f>
        <v>0</v>
      </c>
      <c r="I132" s="167">
        <f>'Clients Prop charges bifurcatio'!J134+'Clients wise charges sheet'!J132</f>
        <v>0</v>
      </c>
      <c r="J132" s="167">
        <f>'Clients Prop charges bifurcatio'!K134+'Clients wise charges sheet'!K132</f>
        <v>0</v>
      </c>
      <c r="K132" s="167">
        <f>'Clients Prop charges bifurcatio'!L134+'Clients wise charges sheet'!L132</f>
        <v>1153.614149</v>
      </c>
      <c r="L132" s="167">
        <f>'Clients Prop charges bifurcatio'!M134+'Clients wise charges sheet'!M132</f>
        <v>1153.614149</v>
      </c>
      <c r="M132" s="167">
        <f>'Clients Prop charges bifurcatio'!N134+'Clients wise charges sheet'!N132</f>
        <v>0</v>
      </c>
      <c r="N132" s="167">
        <f>'Clients Prop charges bifurcatio'!O134+'Clients wise charges sheet'!O132</f>
        <v>536.5000546</v>
      </c>
      <c r="O132" s="167">
        <f>'Clients Prop charges bifurcatio'!P134+'Clients wise charges sheet'!P132</f>
        <v>322.2982529</v>
      </c>
      <c r="P132" s="167">
        <f>'Clients Prop charges bifurcatio'!Q134+'Clients wise charges sheet'!Q132</f>
        <v>1087.033289</v>
      </c>
      <c r="Q132" s="167">
        <f>'Clients Prop charges bifurcatio'!R134+'Clients wise charges sheet'!R132</f>
        <v>0</v>
      </c>
      <c r="R132" s="134"/>
      <c r="S132" s="134"/>
      <c r="T132" s="134"/>
      <c r="U132" s="134"/>
      <c r="V132" s="134"/>
      <c r="W132" s="134"/>
      <c r="X132" s="134"/>
      <c r="Y132" s="134"/>
    </row>
    <row r="133" ht="22.5" customHeight="1">
      <c r="A133" s="186">
        <f>'PROP DAILY PNL'!A300</f>
        <v>45882</v>
      </c>
      <c r="B133" s="167">
        <f>'Clients Prop charges bifurcatio'!$C135+'Clients wise charges sheet'!$C133</f>
        <v>6858.265649</v>
      </c>
      <c r="C133" s="167">
        <f>'Clients Prop charges bifurcatio'!$D135+'Clients wise charges sheet'!$D133</f>
        <v>1567.224116</v>
      </c>
      <c r="D133" s="167">
        <f>'Clients Prop charges bifurcatio'!$E135+'Clients wise charges sheet'!$E133</f>
        <v>1295.47778</v>
      </c>
      <c r="E133" s="167">
        <f>'Clients Prop charges bifurcatio'!$F135+'Clients wise charges sheet'!$F133</f>
        <v>0</v>
      </c>
      <c r="F133" s="167">
        <f>'Clients Prop charges bifurcatio'!$G135+'Clients wise charges sheet'!$G133</f>
        <v>1148.21256</v>
      </c>
      <c r="G133" s="167">
        <f>'Clients Prop charges bifurcatio'!H135+'Clients wise charges sheet'!H133</f>
        <v>0</v>
      </c>
      <c r="H133" s="167">
        <f>'Clients Prop charges bifurcatio'!I135+'Clients wise charges sheet'!I133</f>
        <v>0</v>
      </c>
      <c r="I133" s="167">
        <f>'Clients Prop charges bifurcatio'!J135+'Clients wise charges sheet'!J133</f>
        <v>0</v>
      </c>
      <c r="J133" s="167">
        <f>'Clients Prop charges bifurcatio'!K135+'Clients wise charges sheet'!K133</f>
        <v>0</v>
      </c>
      <c r="K133" s="167">
        <f>'Clients Prop charges bifurcatio'!L135+'Clients wise charges sheet'!L133</f>
        <v>1153.614149</v>
      </c>
      <c r="L133" s="167">
        <f>'Clients Prop charges bifurcatio'!M135+'Clients wise charges sheet'!M133</f>
        <v>1153.614149</v>
      </c>
      <c r="M133" s="167">
        <f>'Clients Prop charges bifurcatio'!N135+'Clients wise charges sheet'!N133</f>
        <v>0</v>
      </c>
      <c r="N133" s="167">
        <f>'Clients Prop charges bifurcatio'!O135+'Clients wise charges sheet'!O133</f>
        <v>536.5000546</v>
      </c>
      <c r="O133" s="167">
        <f>'Clients Prop charges bifurcatio'!P135+'Clients wise charges sheet'!P133</f>
        <v>322.2982529</v>
      </c>
      <c r="P133" s="167">
        <f>'Clients Prop charges bifurcatio'!Q135+'Clients wise charges sheet'!Q133</f>
        <v>1087.033289</v>
      </c>
      <c r="Q133" s="167">
        <f>'Clients Prop charges bifurcatio'!R135+'Clients wise charges sheet'!R133</f>
        <v>0</v>
      </c>
      <c r="R133" s="134"/>
      <c r="S133" s="134"/>
      <c r="T133" s="134"/>
      <c r="U133" s="134"/>
      <c r="V133" s="134"/>
      <c r="W133" s="134"/>
      <c r="X133" s="134"/>
      <c r="Y133" s="134"/>
    </row>
    <row r="134" ht="22.5" customHeight="1">
      <c r="A134" s="186">
        <f>'PROP DAILY PNL'!A301</f>
        <v>45883</v>
      </c>
      <c r="B134" s="167">
        <f>'Clients Prop charges bifurcatio'!$C136+'Clients wise charges sheet'!$C134</f>
        <v>6858.265649</v>
      </c>
      <c r="C134" s="167">
        <f>'Clients Prop charges bifurcatio'!$D136+'Clients wise charges sheet'!$D134</f>
        <v>1567.224116</v>
      </c>
      <c r="D134" s="167">
        <f>'Clients Prop charges bifurcatio'!$E136+'Clients wise charges sheet'!$E134</f>
        <v>1295.47778</v>
      </c>
      <c r="E134" s="167">
        <f>'Clients Prop charges bifurcatio'!$F136+'Clients wise charges sheet'!$F134</f>
        <v>0</v>
      </c>
      <c r="F134" s="167">
        <f>'Clients Prop charges bifurcatio'!$G136+'Clients wise charges sheet'!$G134</f>
        <v>1148.21256</v>
      </c>
      <c r="G134" s="167">
        <f>'Clients Prop charges bifurcatio'!H136+'Clients wise charges sheet'!H134</f>
        <v>0</v>
      </c>
      <c r="H134" s="167">
        <f>'Clients Prop charges bifurcatio'!I136+'Clients wise charges sheet'!I134</f>
        <v>0</v>
      </c>
      <c r="I134" s="167">
        <f>'Clients Prop charges bifurcatio'!J136+'Clients wise charges sheet'!J134</f>
        <v>0</v>
      </c>
      <c r="J134" s="167">
        <f>'Clients Prop charges bifurcatio'!K136+'Clients wise charges sheet'!K134</f>
        <v>0</v>
      </c>
      <c r="K134" s="167">
        <f>'Clients Prop charges bifurcatio'!L136+'Clients wise charges sheet'!L134</f>
        <v>1153.614149</v>
      </c>
      <c r="L134" s="167">
        <f>'Clients Prop charges bifurcatio'!M136+'Clients wise charges sheet'!M134</f>
        <v>1153.614149</v>
      </c>
      <c r="M134" s="167">
        <f>'Clients Prop charges bifurcatio'!N136+'Clients wise charges sheet'!N134</f>
        <v>0</v>
      </c>
      <c r="N134" s="167">
        <f>'Clients Prop charges bifurcatio'!O136+'Clients wise charges sheet'!O134</f>
        <v>536.5000546</v>
      </c>
      <c r="O134" s="167">
        <f>'Clients Prop charges bifurcatio'!P136+'Clients wise charges sheet'!P134</f>
        <v>322.2982529</v>
      </c>
      <c r="P134" s="167">
        <f>'Clients Prop charges bifurcatio'!Q136+'Clients wise charges sheet'!Q134</f>
        <v>1087.033289</v>
      </c>
      <c r="Q134" s="167">
        <f>'Clients Prop charges bifurcatio'!R136+'Clients wise charges sheet'!R134</f>
        <v>0</v>
      </c>
      <c r="R134" s="134"/>
      <c r="S134" s="134"/>
      <c r="T134" s="134"/>
      <c r="U134" s="134"/>
      <c r="V134" s="134"/>
      <c r="W134" s="134"/>
      <c r="X134" s="134"/>
      <c r="Y134" s="134"/>
    </row>
    <row r="135" ht="22.5" customHeight="1">
      <c r="A135" s="186">
        <f>'PROP DAILY PNL'!A302</f>
        <v>45887</v>
      </c>
      <c r="B135" s="167">
        <f>'Clients Prop charges bifurcatio'!$C137+'Clients wise charges sheet'!$C135</f>
        <v>6858.265649</v>
      </c>
      <c r="C135" s="167">
        <f>'Clients Prop charges bifurcatio'!$D137+'Clients wise charges sheet'!$D135</f>
        <v>1567.224116</v>
      </c>
      <c r="D135" s="167">
        <f>'Clients Prop charges bifurcatio'!$E137+'Clients wise charges sheet'!$E135</f>
        <v>1295.47778</v>
      </c>
      <c r="E135" s="167">
        <f>'Clients Prop charges bifurcatio'!$F137+'Clients wise charges sheet'!$F135</f>
        <v>0</v>
      </c>
      <c r="F135" s="167">
        <f>'Clients Prop charges bifurcatio'!$G137+'Clients wise charges sheet'!$G135</f>
        <v>1148.21256</v>
      </c>
      <c r="G135" s="167">
        <f>'Clients Prop charges bifurcatio'!H137+'Clients wise charges sheet'!H135</f>
        <v>0</v>
      </c>
      <c r="H135" s="167">
        <f>'Clients Prop charges bifurcatio'!I137+'Clients wise charges sheet'!I135</f>
        <v>0</v>
      </c>
      <c r="I135" s="167">
        <f>'Clients Prop charges bifurcatio'!J137+'Clients wise charges sheet'!J135</f>
        <v>0</v>
      </c>
      <c r="J135" s="167">
        <f>'Clients Prop charges bifurcatio'!K137+'Clients wise charges sheet'!K135</f>
        <v>0</v>
      </c>
      <c r="K135" s="167">
        <f>'Clients Prop charges bifurcatio'!L137+'Clients wise charges sheet'!L135</f>
        <v>1153.614149</v>
      </c>
      <c r="L135" s="167">
        <f>'Clients Prop charges bifurcatio'!M137+'Clients wise charges sheet'!M135</f>
        <v>1153.614149</v>
      </c>
      <c r="M135" s="167">
        <f>'Clients Prop charges bifurcatio'!N137+'Clients wise charges sheet'!N135</f>
        <v>0</v>
      </c>
      <c r="N135" s="167">
        <f>'Clients Prop charges bifurcatio'!O137+'Clients wise charges sheet'!O135</f>
        <v>536.5000546</v>
      </c>
      <c r="O135" s="167">
        <f>'Clients Prop charges bifurcatio'!P137+'Clients wise charges sheet'!P135</f>
        <v>322.2982529</v>
      </c>
      <c r="P135" s="167">
        <f>'Clients Prop charges bifurcatio'!Q137+'Clients wise charges sheet'!Q135</f>
        <v>1087.033289</v>
      </c>
      <c r="Q135" s="167">
        <f>'Clients Prop charges bifurcatio'!R137+'Clients wise charges sheet'!R135</f>
        <v>0</v>
      </c>
      <c r="R135" s="134"/>
      <c r="S135" s="134"/>
      <c r="T135" s="134"/>
      <c r="U135" s="134"/>
      <c r="V135" s="134"/>
      <c r="W135" s="134"/>
      <c r="X135" s="134"/>
      <c r="Y135" s="134"/>
    </row>
    <row r="136" ht="22.5" customHeight="1">
      <c r="A136" s="186">
        <f>'PROP DAILY PNL'!A303</f>
        <v>45888</v>
      </c>
      <c r="B136" s="167">
        <f>'Clients Prop charges bifurcatio'!$C138+'Clients wise charges sheet'!$C136</f>
        <v>6858.265649</v>
      </c>
      <c r="C136" s="167">
        <f>'Clients Prop charges bifurcatio'!$D138+'Clients wise charges sheet'!$D136</f>
        <v>1567.224116</v>
      </c>
      <c r="D136" s="167">
        <f>'Clients Prop charges bifurcatio'!$E138+'Clients wise charges sheet'!$E136</f>
        <v>1295.47778</v>
      </c>
      <c r="E136" s="167">
        <f>'Clients Prop charges bifurcatio'!$F138+'Clients wise charges sheet'!$F136</f>
        <v>0</v>
      </c>
      <c r="F136" s="167">
        <f>'Clients Prop charges bifurcatio'!$G138+'Clients wise charges sheet'!$G136</f>
        <v>1148.21256</v>
      </c>
      <c r="G136" s="167">
        <f>'Clients Prop charges bifurcatio'!H138+'Clients wise charges sheet'!H136</f>
        <v>0</v>
      </c>
      <c r="H136" s="167">
        <f>'Clients Prop charges bifurcatio'!I138+'Clients wise charges sheet'!I136</f>
        <v>0</v>
      </c>
      <c r="I136" s="167">
        <f>'Clients Prop charges bifurcatio'!J138+'Clients wise charges sheet'!J136</f>
        <v>0</v>
      </c>
      <c r="J136" s="167">
        <f>'Clients Prop charges bifurcatio'!K138+'Clients wise charges sheet'!K136</f>
        <v>0</v>
      </c>
      <c r="K136" s="167">
        <f>'Clients Prop charges bifurcatio'!L138+'Clients wise charges sheet'!L136</f>
        <v>1153.614149</v>
      </c>
      <c r="L136" s="167">
        <f>'Clients Prop charges bifurcatio'!M138+'Clients wise charges sheet'!M136</f>
        <v>1153.614149</v>
      </c>
      <c r="M136" s="167">
        <f>'Clients Prop charges bifurcatio'!N138+'Clients wise charges sheet'!N136</f>
        <v>0</v>
      </c>
      <c r="N136" s="167">
        <f>'Clients Prop charges bifurcatio'!O138+'Clients wise charges sheet'!O136</f>
        <v>536.5000546</v>
      </c>
      <c r="O136" s="167">
        <f>'Clients Prop charges bifurcatio'!P138+'Clients wise charges sheet'!P136</f>
        <v>322.2982529</v>
      </c>
      <c r="P136" s="167">
        <f>'Clients Prop charges bifurcatio'!Q138+'Clients wise charges sheet'!Q136</f>
        <v>1087.033289</v>
      </c>
      <c r="Q136" s="167">
        <f>'Clients Prop charges bifurcatio'!R138+'Clients wise charges sheet'!R136</f>
        <v>0</v>
      </c>
      <c r="R136" s="134"/>
      <c r="S136" s="134"/>
      <c r="T136" s="134"/>
      <c r="U136" s="134"/>
      <c r="V136" s="134"/>
      <c r="W136" s="134"/>
      <c r="X136" s="134"/>
      <c r="Y136" s="134"/>
    </row>
    <row r="137" ht="22.5" customHeight="1">
      <c r="A137" s="186">
        <f>'PROP DAILY PNL'!A304</f>
        <v>45889</v>
      </c>
      <c r="B137" s="167">
        <f>'Clients Prop charges bifurcatio'!$C139+'Clients wise charges sheet'!$C137</f>
        <v>6858.265649</v>
      </c>
      <c r="C137" s="167">
        <f>'Clients Prop charges bifurcatio'!$D139+'Clients wise charges sheet'!$D137</f>
        <v>1567.224116</v>
      </c>
      <c r="D137" s="167">
        <f>'Clients Prop charges bifurcatio'!$E139+'Clients wise charges sheet'!$E137</f>
        <v>1295.47778</v>
      </c>
      <c r="E137" s="167">
        <f>'Clients Prop charges bifurcatio'!$F139+'Clients wise charges sheet'!$F137</f>
        <v>0</v>
      </c>
      <c r="F137" s="167">
        <f>'Clients Prop charges bifurcatio'!$G139+'Clients wise charges sheet'!$G137</f>
        <v>1148.21256</v>
      </c>
      <c r="G137" s="167">
        <f>'Clients Prop charges bifurcatio'!H139+'Clients wise charges sheet'!H137</f>
        <v>0</v>
      </c>
      <c r="H137" s="167">
        <f>'Clients Prop charges bifurcatio'!I139+'Clients wise charges sheet'!I137</f>
        <v>0</v>
      </c>
      <c r="I137" s="167">
        <f>'Clients Prop charges bifurcatio'!J139+'Clients wise charges sheet'!J137</f>
        <v>0</v>
      </c>
      <c r="J137" s="167">
        <f>'Clients Prop charges bifurcatio'!K139+'Clients wise charges sheet'!K137</f>
        <v>0</v>
      </c>
      <c r="K137" s="167">
        <f>'Clients Prop charges bifurcatio'!L139+'Clients wise charges sheet'!L137</f>
        <v>1153.614149</v>
      </c>
      <c r="L137" s="167">
        <f>'Clients Prop charges bifurcatio'!M139+'Clients wise charges sheet'!M137</f>
        <v>1153.614149</v>
      </c>
      <c r="M137" s="167">
        <f>'Clients Prop charges bifurcatio'!N139+'Clients wise charges sheet'!N137</f>
        <v>0</v>
      </c>
      <c r="N137" s="167">
        <f>'Clients Prop charges bifurcatio'!O139+'Clients wise charges sheet'!O137</f>
        <v>536.5000546</v>
      </c>
      <c r="O137" s="167">
        <f>'Clients Prop charges bifurcatio'!P139+'Clients wise charges sheet'!P137</f>
        <v>322.2982529</v>
      </c>
      <c r="P137" s="167">
        <f>'Clients Prop charges bifurcatio'!Q139+'Clients wise charges sheet'!Q137</f>
        <v>1087.033289</v>
      </c>
      <c r="Q137" s="167">
        <f>'Clients Prop charges bifurcatio'!R139+'Clients wise charges sheet'!R137</f>
        <v>0</v>
      </c>
      <c r="R137" s="134"/>
      <c r="S137" s="134"/>
      <c r="T137" s="134"/>
      <c r="U137" s="134"/>
      <c r="V137" s="134"/>
      <c r="W137" s="134"/>
      <c r="X137" s="134"/>
      <c r="Y137" s="134"/>
    </row>
    <row r="138" ht="22.5" customHeight="1">
      <c r="A138" s="186">
        <f>'PROP DAILY PNL'!A305</f>
        <v>45890</v>
      </c>
      <c r="B138" s="167">
        <f>'Clients Prop charges bifurcatio'!$C140+'Clients wise charges sheet'!$C138</f>
        <v>6858.265649</v>
      </c>
      <c r="C138" s="167">
        <f>'Clients Prop charges bifurcatio'!$D140+'Clients wise charges sheet'!$D138</f>
        <v>1567.224116</v>
      </c>
      <c r="D138" s="167">
        <f>'Clients Prop charges bifurcatio'!$E140+'Clients wise charges sheet'!$E138</f>
        <v>1295.47778</v>
      </c>
      <c r="E138" s="167">
        <f>'Clients Prop charges bifurcatio'!$F140+'Clients wise charges sheet'!$F138</f>
        <v>0</v>
      </c>
      <c r="F138" s="167">
        <f>'Clients Prop charges bifurcatio'!$G140+'Clients wise charges sheet'!$G138</f>
        <v>1148.21256</v>
      </c>
      <c r="G138" s="167">
        <f>'Clients Prop charges bifurcatio'!H140+'Clients wise charges sheet'!H138</f>
        <v>0</v>
      </c>
      <c r="H138" s="167">
        <f>'Clients Prop charges bifurcatio'!I140+'Clients wise charges sheet'!I138</f>
        <v>0</v>
      </c>
      <c r="I138" s="167">
        <f>'Clients Prop charges bifurcatio'!J140+'Clients wise charges sheet'!J138</f>
        <v>0</v>
      </c>
      <c r="J138" s="167">
        <f>'Clients Prop charges bifurcatio'!K140+'Clients wise charges sheet'!K138</f>
        <v>0</v>
      </c>
      <c r="K138" s="167">
        <f>'Clients Prop charges bifurcatio'!L140+'Clients wise charges sheet'!L138</f>
        <v>1153.614149</v>
      </c>
      <c r="L138" s="167">
        <f>'Clients Prop charges bifurcatio'!M140+'Clients wise charges sheet'!M138</f>
        <v>1153.614149</v>
      </c>
      <c r="M138" s="167">
        <f>'Clients Prop charges bifurcatio'!N140+'Clients wise charges sheet'!N138</f>
        <v>0</v>
      </c>
      <c r="N138" s="167">
        <f>'Clients Prop charges bifurcatio'!O140+'Clients wise charges sheet'!O138</f>
        <v>536.5000546</v>
      </c>
      <c r="O138" s="167">
        <f>'Clients Prop charges bifurcatio'!P140+'Clients wise charges sheet'!P138</f>
        <v>322.2982529</v>
      </c>
      <c r="P138" s="167">
        <f>'Clients Prop charges bifurcatio'!Q140+'Clients wise charges sheet'!Q138</f>
        <v>1087.033289</v>
      </c>
      <c r="Q138" s="167">
        <f>'Clients Prop charges bifurcatio'!R140+'Clients wise charges sheet'!R138</f>
        <v>0</v>
      </c>
      <c r="R138" s="134"/>
      <c r="S138" s="134"/>
      <c r="T138" s="134"/>
      <c r="U138" s="134"/>
      <c r="V138" s="134"/>
      <c r="W138" s="134"/>
      <c r="X138" s="134"/>
      <c r="Y138" s="134"/>
    </row>
    <row r="139" ht="22.5" customHeight="1">
      <c r="A139" s="186">
        <f>'PROP DAILY PNL'!A306</f>
        <v>45891</v>
      </c>
      <c r="B139" s="167">
        <f>'Clients Prop charges bifurcatio'!$C141+'Clients wise charges sheet'!$C139</f>
        <v>6858.265649</v>
      </c>
      <c r="C139" s="167">
        <f>'Clients Prop charges bifurcatio'!$D141+'Clients wise charges sheet'!$D139</f>
        <v>1567.224116</v>
      </c>
      <c r="D139" s="167">
        <f>'Clients Prop charges bifurcatio'!$E141+'Clients wise charges sheet'!$E139</f>
        <v>1295.47778</v>
      </c>
      <c r="E139" s="167">
        <f>'Clients Prop charges bifurcatio'!$F141+'Clients wise charges sheet'!$F139</f>
        <v>0</v>
      </c>
      <c r="F139" s="167">
        <f>'Clients Prop charges bifurcatio'!$G141+'Clients wise charges sheet'!$G139</f>
        <v>1148.21256</v>
      </c>
      <c r="G139" s="167">
        <f>'Clients Prop charges bifurcatio'!H141+'Clients wise charges sheet'!H139</f>
        <v>0</v>
      </c>
      <c r="H139" s="167">
        <f>'Clients Prop charges bifurcatio'!I141+'Clients wise charges sheet'!I139</f>
        <v>0</v>
      </c>
      <c r="I139" s="167">
        <f>'Clients Prop charges bifurcatio'!J141+'Clients wise charges sheet'!J139</f>
        <v>0</v>
      </c>
      <c r="J139" s="167">
        <f>'Clients Prop charges bifurcatio'!K141+'Clients wise charges sheet'!K139</f>
        <v>0</v>
      </c>
      <c r="K139" s="167">
        <f>'Clients Prop charges bifurcatio'!L141+'Clients wise charges sheet'!L139</f>
        <v>1153.614149</v>
      </c>
      <c r="L139" s="167">
        <f>'Clients Prop charges bifurcatio'!M141+'Clients wise charges sheet'!M139</f>
        <v>1153.614149</v>
      </c>
      <c r="M139" s="167">
        <f>'Clients Prop charges bifurcatio'!N141+'Clients wise charges sheet'!N139</f>
        <v>0</v>
      </c>
      <c r="N139" s="167">
        <f>'Clients Prop charges bifurcatio'!O141+'Clients wise charges sheet'!O139</f>
        <v>536.5000546</v>
      </c>
      <c r="O139" s="167">
        <f>'Clients Prop charges bifurcatio'!P141+'Clients wise charges sheet'!P139</f>
        <v>322.2982529</v>
      </c>
      <c r="P139" s="167">
        <f>'Clients Prop charges bifurcatio'!Q141+'Clients wise charges sheet'!Q139</f>
        <v>1087.033289</v>
      </c>
      <c r="Q139" s="167">
        <f>'Clients Prop charges bifurcatio'!R141+'Clients wise charges sheet'!R139</f>
        <v>0</v>
      </c>
      <c r="R139" s="134"/>
      <c r="S139" s="134"/>
      <c r="T139" s="134"/>
      <c r="U139" s="134"/>
      <c r="V139" s="134"/>
      <c r="W139" s="134"/>
      <c r="X139" s="134"/>
      <c r="Y139" s="134"/>
    </row>
    <row r="140" ht="22.5" customHeight="1">
      <c r="A140" s="186">
        <f>'PROP DAILY PNL'!A307</f>
        <v>45894</v>
      </c>
      <c r="B140" s="167">
        <f>'Clients Prop charges bifurcatio'!$C142+'Clients wise charges sheet'!$C140</f>
        <v>6858.265649</v>
      </c>
      <c r="C140" s="167">
        <f>'Clients Prop charges bifurcatio'!$D142+'Clients wise charges sheet'!$D140</f>
        <v>1567.224116</v>
      </c>
      <c r="D140" s="167">
        <f>'Clients Prop charges bifurcatio'!$E142+'Clients wise charges sheet'!$E140</f>
        <v>1295.47778</v>
      </c>
      <c r="E140" s="167">
        <f>'Clients Prop charges bifurcatio'!$F142+'Clients wise charges sheet'!$F140</f>
        <v>0</v>
      </c>
      <c r="F140" s="167">
        <f>'Clients Prop charges bifurcatio'!$G142+'Clients wise charges sheet'!$G140</f>
        <v>1148.21256</v>
      </c>
      <c r="G140" s="167">
        <f>'Clients Prop charges bifurcatio'!H142+'Clients wise charges sheet'!H140</f>
        <v>0</v>
      </c>
      <c r="H140" s="167">
        <f>'Clients Prop charges bifurcatio'!I142+'Clients wise charges sheet'!I140</f>
        <v>0</v>
      </c>
      <c r="I140" s="167">
        <f>'Clients Prop charges bifurcatio'!J142+'Clients wise charges sheet'!J140</f>
        <v>0</v>
      </c>
      <c r="J140" s="167">
        <f>'Clients Prop charges bifurcatio'!K142+'Clients wise charges sheet'!K140</f>
        <v>0</v>
      </c>
      <c r="K140" s="167">
        <f>'Clients Prop charges bifurcatio'!L142+'Clients wise charges sheet'!L140</f>
        <v>1153.614149</v>
      </c>
      <c r="L140" s="167">
        <f>'Clients Prop charges bifurcatio'!M142+'Clients wise charges sheet'!M140</f>
        <v>1153.614149</v>
      </c>
      <c r="M140" s="167">
        <f>'Clients Prop charges bifurcatio'!N142+'Clients wise charges sheet'!N140</f>
        <v>0</v>
      </c>
      <c r="N140" s="167">
        <f>'Clients Prop charges bifurcatio'!O142+'Clients wise charges sheet'!O140</f>
        <v>536.5000546</v>
      </c>
      <c r="O140" s="167">
        <f>'Clients Prop charges bifurcatio'!P142+'Clients wise charges sheet'!P140</f>
        <v>322.2982529</v>
      </c>
      <c r="P140" s="167">
        <f>'Clients Prop charges bifurcatio'!Q142+'Clients wise charges sheet'!Q140</f>
        <v>1087.033289</v>
      </c>
      <c r="Q140" s="167">
        <f>'Clients Prop charges bifurcatio'!R142+'Clients wise charges sheet'!R140</f>
        <v>0</v>
      </c>
      <c r="R140" s="134"/>
      <c r="S140" s="134"/>
      <c r="T140" s="134"/>
      <c r="U140" s="134"/>
      <c r="V140" s="134"/>
      <c r="W140" s="134"/>
      <c r="X140" s="134"/>
      <c r="Y140" s="134"/>
    </row>
    <row r="141" ht="22.5" customHeight="1">
      <c r="A141" s="186">
        <f>'PROP DAILY PNL'!A308</f>
        <v>45895</v>
      </c>
      <c r="B141" s="167">
        <f>'Clients Prop charges bifurcatio'!$C143+'Clients wise charges sheet'!$C141</f>
        <v>6858.265649</v>
      </c>
      <c r="C141" s="167">
        <f>'Clients Prop charges bifurcatio'!$D143+'Clients wise charges sheet'!$D141</f>
        <v>1567.224116</v>
      </c>
      <c r="D141" s="167">
        <f>'Clients Prop charges bifurcatio'!$E143+'Clients wise charges sheet'!$E141</f>
        <v>1295.47778</v>
      </c>
      <c r="E141" s="167">
        <f>'Clients Prop charges bifurcatio'!$F143+'Clients wise charges sheet'!$F141</f>
        <v>0</v>
      </c>
      <c r="F141" s="167">
        <f>'Clients Prop charges bifurcatio'!$G143+'Clients wise charges sheet'!$G141</f>
        <v>1148.21256</v>
      </c>
      <c r="G141" s="167">
        <f>'Clients Prop charges bifurcatio'!H143+'Clients wise charges sheet'!H141</f>
        <v>0</v>
      </c>
      <c r="H141" s="167">
        <f>'Clients Prop charges bifurcatio'!I143+'Clients wise charges sheet'!I141</f>
        <v>0</v>
      </c>
      <c r="I141" s="167">
        <f>'Clients Prop charges bifurcatio'!J143+'Clients wise charges sheet'!J141</f>
        <v>0</v>
      </c>
      <c r="J141" s="167">
        <f>'Clients Prop charges bifurcatio'!K143+'Clients wise charges sheet'!K141</f>
        <v>0</v>
      </c>
      <c r="K141" s="167">
        <f>'Clients Prop charges bifurcatio'!L143+'Clients wise charges sheet'!L141</f>
        <v>1153.614149</v>
      </c>
      <c r="L141" s="167">
        <f>'Clients Prop charges bifurcatio'!M143+'Clients wise charges sheet'!M141</f>
        <v>1153.614149</v>
      </c>
      <c r="M141" s="167">
        <f>'Clients Prop charges bifurcatio'!N143+'Clients wise charges sheet'!N141</f>
        <v>0</v>
      </c>
      <c r="N141" s="167">
        <f>'Clients Prop charges bifurcatio'!O143+'Clients wise charges sheet'!O141</f>
        <v>536.5000546</v>
      </c>
      <c r="O141" s="167">
        <f>'Clients Prop charges bifurcatio'!P143+'Clients wise charges sheet'!P141</f>
        <v>322.2982529</v>
      </c>
      <c r="P141" s="167">
        <f>'Clients Prop charges bifurcatio'!Q143+'Clients wise charges sheet'!Q141</f>
        <v>1087.033289</v>
      </c>
      <c r="Q141" s="167">
        <f>'Clients Prop charges bifurcatio'!R143+'Clients wise charges sheet'!R141</f>
        <v>0</v>
      </c>
      <c r="R141" s="134"/>
      <c r="S141" s="134"/>
      <c r="T141" s="134"/>
      <c r="U141" s="134"/>
      <c r="V141" s="134"/>
      <c r="W141" s="134"/>
      <c r="X141" s="134"/>
      <c r="Y141" s="134"/>
    </row>
    <row r="142" ht="22.5" customHeight="1">
      <c r="A142" s="186">
        <f>'PROP DAILY PNL'!A309</f>
        <v>45897</v>
      </c>
      <c r="B142" s="167">
        <f>'Clients Prop charges bifurcatio'!$C144+'Clients wise charges sheet'!$C142</f>
        <v>6858.265649</v>
      </c>
      <c r="C142" s="167">
        <f>'Clients Prop charges bifurcatio'!$D144+'Clients wise charges sheet'!$D142</f>
        <v>1567.224116</v>
      </c>
      <c r="D142" s="167">
        <f>'Clients Prop charges bifurcatio'!$E144+'Clients wise charges sheet'!$E142</f>
        <v>1295.47778</v>
      </c>
      <c r="E142" s="167">
        <f>'Clients Prop charges bifurcatio'!$F144+'Clients wise charges sheet'!$F142</f>
        <v>0</v>
      </c>
      <c r="F142" s="167">
        <f>'Clients Prop charges bifurcatio'!$G144+'Clients wise charges sheet'!$G142</f>
        <v>1148.21256</v>
      </c>
      <c r="G142" s="167">
        <f>'Clients Prop charges bifurcatio'!H144+'Clients wise charges sheet'!H142</f>
        <v>0</v>
      </c>
      <c r="H142" s="167">
        <f>'Clients Prop charges bifurcatio'!I144+'Clients wise charges sheet'!I142</f>
        <v>0</v>
      </c>
      <c r="I142" s="167">
        <f>'Clients Prop charges bifurcatio'!J144+'Clients wise charges sheet'!J142</f>
        <v>0</v>
      </c>
      <c r="J142" s="167">
        <f>'Clients Prop charges bifurcatio'!K144+'Clients wise charges sheet'!K142</f>
        <v>0</v>
      </c>
      <c r="K142" s="167">
        <f>'Clients Prop charges bifurcatio'!L144+'Clients wise charges sheet'!L142</f>
        <v>1153.614149</v>
      </c>
      <c r="L142" s="167">
        <f>'Clients Prop charges bifurcatio'!M144+'Clients wise charges sheet'!M142</f>
        <v>1153.614149</v>
      </c>
      <c r="M142" s="167">
        <f>'Clients Prop charges bifurcatio'!N144+'Clients wise charges sheet'!N142</f>
        <v>0</v>
      </c>
      <c r="N142" s="167">
        <f>'Clients Prop charges bifurcatio'!O144+'Clients wise charges sheet'!O142</f>
        <v>536.5000546</v>
      </c>
      <c r="O142" s="167">
        <f>'Clients Prop charges bifurcatio'!P144+'Clients wise charges sheet'!P142</f>
        <v>322.2982529</v>
      </c>
      <c r="P142" s="167">
        <f>'Clients Prop charges bifurcatio'!Q144+'Clients wise charges sheet'!Q142</f>
        <v>1087.033289</v>
      </c>
      <c r="Q142" s="167">
        <f>'Clients Prop charges bifurcatio'!R144+'Clients wise charges sheet'!R142</f>
        <v>0</v>
      </c>
      <c r="R142" s="134"/>
      <c r="S142" s="134"/>
      <c r="T142" s="134"/>
      <c r="U142" s="134"/>
      <c r="V142" s="134"/>
      <c r="W142" s="134"/>
      <c r="X142" s="134"/>
      <c r="Y142" s="134"/>
    </row>
    <row r="143" ht="22.5" customHeight="1">
      <c r="A143" s="186">
        <f>'PROP DAILY PNL'!A310</f>
        <v>45898</v>
      </c>
      <c r="B143" s="167">
        <f>'Clients Prop charges bifurcatio'!$C145+'Clients wise charges sheet'!$C143</f>
        <v>6858.265649</v>
      </c>
      <c r="C143" s="167">
        <f>'Clients Prop charges bifurcatio'!$D145+'Clients wise charges sheet'!$D143</f>
        <v>1567.224116</v>
      </c>
      <c r="D143" s="167">
        <f>'Clients Prop charges bifurcatio'!$E145+'Clients wise charges sheet'!$E143</f>
        <v>1295.47778</v>
      </c>
      <c r="E143" s="167">
        <f>'Clients Prop charges bifurcatio'!$F145+'Clients wise charges sheet'!$F143</f>
        <v>0</v>
      </c>
      <c r="F143" s="167">
        <f>'Clients Prop charges bifurcatio'!$G145+'Clients wise charges sheet'!$G143</f>
        <v>1148.21256</v>
      </c>
      <c r="G143" s="167">
        <f>'Clients Prop charges bifurcatio'!H145+'Clients wise charges sheet'!H143</f>
        <v>0</v>
      </c>
      <c r="H143" s="167">
        <f>'Clients Prop charges bifurcatio'!I145+'Clients wise charges sheet'!I143</f>
        <v>0</v>
      </c>
      <c r="I143" s="167">
        <f>'Clients Prop charges bifurcatio'!J145+'Clients wise charges sheet'!J143</f>
        <v>0</v>
      </c>
      <c r="J143" s="167">
        <f>'Clients Prop charges bifurcatio'!K145+'Clients wise charges sheet'!K143</f>
        <v>0</v>
      </c>
      <c r="K143" s="167">
        <f>'Clients Prop charges bifurcatio'!L145+'Clients wise charges sheet'!L143</f>
        <v>1153.614149</v>
      </c>
      <c r="L143" s="167">
        <f>'Clients Prop charges bifurcatio'!M145+'Clients wise charges sheet'!M143</f>
        <v>1153.614149</v>
      </c>
      <c r="M143" s="167">
        <f>'Clients Prop charges bifurcatio'!N145+'Clients wise charges sheet'!N143</f>
        <v>0</v>
      </c>
      <c r="N143" s="167">
        <f>'Clients Prop charges bifurcatio'!O145+'Clients wise charges sheet'!O143</f>
        <v>536.5000546</v>
      </c>
      <c r="O143" s="167">
        <f>'Clients Prop charges bifurcatio'!P145+'Clients wise charges sheet'!P143</f>
        <v>322.2982529</v>
      </c>
      <c r="P143" s="167">
        <f>'Clients Prop charges bifurcatio'!Q145+'Clients wise charges sheet'!Q143</f>
        <v>1087.033289</v>
      </c>
      <c r="Q143" s="167">
        <f>'Clients Prop charges bifurcatio'!R145+'Clients wise charges sheet'!R143</f>
        <v>0</v>
      </c>
      <c r="R143" s="134"/>
      <c r="S143" s="134"/>
      <c r="T143" s="134"/>
      <c r="U143" s="134"/>
      <c r="V143" s="134"/>
      <c r="W143" s="134"/>
      <c r="X143" s="134"/>
      <c r="Y143" s="134"/>
    </row>
    <row r="144" ht="22.5" customHeight="1">
      <c r="A144" s="186">
        <f>'PROP DAILY PNL'!A311</f>
        <v>45901</v>
      </c>
      <c r="B144" s="167">
        <f>'Clients Prop charges bifurcatio'!$C146+'Clients wise charges sheet'!$C144</f>
        <v>8704.068164</v>
      </c>
      <c r="C144" s="167">
        <f>'Clients Prop charges bifurcatio'!$D146+'Clients wise charges sheet'!$D144</f>
        <v>2008.314055</v>
      </c>
      <c r="D144" s="167">
        <f>'Clients Prop charges bifurcatio'!$E146+'Clients wise charges sheet'!$E144</f>
        <v>1660.846844</v>
      </c>
      <c r="E144" s="167">
        <f>'Clients Prop charges bifurcatio'!$F146+'Clients wise charges sheet'!$F144</f>
        <v>0</v>
      </c>
      <c r="F144" s="167">
        <f>'Clients Prop charges bifurcatio'!$G146+'Clients wise charges sheet'!$G144</f>
        <v>1429.66445</v>
      </c>
      <c r="G144" s="167">
        <f>'Clients Prop charges bifurcatio'!H146+'Clients wise charges sheet'!H144</f>
        <v>0</v>
      </c>
      <c r="H144" s="167">
        <f>'Clients Prop charges bifurcatio'!I146+'Clients wise charges sheet'!I144</f>
        <v>0</v>
      </c>
      <c r="I144" s="167">
        <f>'Clients Prop charges bifurcatio'!J146+'Clients wise charges sheet'!J144</f>
        <v>0</v>
      </c>
      <c r="J144" s="167">
        <f>'Clients Prop charges bifurcatio'!K146+'Clients wise charges sheet'!K144</f>
        <v>0</v>
      </c>
      <c r="K144" s="167">
        <f>'Clients Prop charges bifurcatio'!L146+'Clients wise charges sheet'!L144</f>
        <v>1437.226404</v>
      </c>
      <c r="L144" s="167">
        <f>'Clients Prop charges bifurcatio'!M146+'Clients wise charges sheet'!M144</f>
        <v>1437.226404</v>
      </c>
      <c r="M144" s="167">
        <f>'Clients Prop charges bifurcatio'!N146+'Clients wise charges sheet'!N144</f>
        <v>0</v>
      </c>
      <c r="N144" s="167">
        <f>'Clients Prop charges bifurcatio'!O146+'Clients wise charges sheet'!O144</f>
        <v>687.8065178</v>
      </c>
      <c r="O144" s="167">
        <f>'Clients Prop charges bifurcatio'!P146+'Clients wise charges sheet'!P144</f>
        <v>412.8315578</v>
      </c>
      <c r="P144" s="167">
        <f>'Clients Prop charges bifurcatio'!Q146+'Clients wise charges sheet'!Q144</f>
        <v>1344.015603</v>
      </c>
      <c r="Q144" s="167">
        <f>'Clients Prop charges bifurcatio'!R146+'Clients wise charges sheet'!R144</f>
        <v>0</v>
      </c>
      <c r="R144" s="134"/>
      <c r="S144" s="134"/>
      <c r="T144" s="134"/>
      <c r="U144" s="134"/>
      <c r="V144" s="134"/>
      <c r="W144" s="134"/>
      <c r="X144" s="134"/>
      <c r="Y144" s="134"/>
    </row>
    <row r="145" ht="22.5" customHeight="1">
      <c r="A145" s="186">
        <f>'PROP DAILY PNL'!A312</f>
        <v>45902</v>
      </c>
      <c r="B145" s="167">
        <f>'Clients Prop charges bifurcatio'!$C147+'Clients wise charges sheet'!$C145</f>
        <v>8704.068164</v>
      </c>
      <c r="C145" s="167">
        <f>'Clients Prop charges bifurcatio'!$D147+'Clients wise charges sheet'!$D145</f>
        <v>2008.314055</v>
      </c>
      <c r="D145" s="167">
        <f>'Clients Prop charges bifurcatio'!$E147+'Clients wise charges sheet'!$E145</f>
        <v>1660.846844</v>
      </c>
      <c r="E145" s="167">
        <f>'Clients Prop charges bifurcatio'!$F147+'Clients wise charges sheet'!$F145</f>
        <v>0</v>
      </c>
      <c r="F145" s="167">
        <f>'Clients Prop charges bifurcatio'!$G147+'Clients wise charges sheet'!$G145</f>
        <v>1429.66445</v>
      </c>
      <c r="G145" s="167">
        <f>'Clients Prop charges bifurcatio'!H147+'Clients wise charges sheet'!H145</f>
        <v>0</v>
      </c>
      <c r="H145" s="167">
        <f>'Clients Prop charges bifurcatio'!I147+'Clients wise charges sheet'!I145</f>
        <v>0</v>
      </c>
      <c r="I145" s="167">
        <f>'Clients Prop charges bifurcatio'!J147+'Clients wise charges sheet'!J145</f>
        <v>0</v>
      </c>
      <c r="J145" s="167">
        <f>'Clients Prop charges bifurcatio'!K147+'Clients wise charges sheet'!K145</f>
        <v>0</v>
      </c>
      <c r="K145" s="167">
        <f>'Clients Prop charges bifurcatio'!L147+'Clients wise charges sheet'!L145</f>
        <v>1437.226404</v>
      </c>
      <c r="L145" s="167">
        <f>'Clients Prop charges bifurcatio'!M147+'Clients wise charges sheet'!M145</f>
        <v>1437.226404</v>
      </c>
      <c r="M145" s="167">
        <f>'Clients Prop charges bifurcatio'!N147+'Clients wise charges sheet'!N145</f>
        <v>0</v>
      </c>
      <c r="N145" s="167">
        <f>'Clients Prop charges bifurcatio'!O147+'Clients wise charges sheet'!O145</f>
        <v>687.8065178</v>
      </c>
      <c r="O145" s="167">
        <f>'Clients Prop charges bifurcatio'!P147+'Clients wise charges sheet'!P145</f>
        <v>412.8315578</v>
      </c>
      <c r="P145" s="167">
        <f>'Clients Prop charges bifurcatio'!Q147+'Clients wise charges sheet'!Q145</f>
        <v>1344.015603</v>
      </c>
      <c r="Q145" s="167">
        <f>'Clients Prop charges bifurcatio'!R147+'Clients wise charges sheet'!R145</f>
        <v>0</v>
      </c>
      <c r="R145" s="134"/>
      <c r="S145" s="134"/>
      <c r="T145" s="134"/>
      <c r="U145" s="134"/>
      <c r="V145" s="134"/>
      <c r="W145" s="134"/>
      <c r="X145" s="134"/>
      <c r="Y145" s="134"/>
    </row>
    <row r="146" ht="22.5" customHeight="1">
      <c r="A146" s="186">
        <f>'PROP DAILY PNL'!A313</f>
        <v>45903</v>
      </c>
      <c r="B146" s="167">
        <f>'Clients Prop charges bifurcatio'!$C148+'Clients wise charges sheet'!$C146</f>
        <v>8704.068164</v>
      </c>
      <c r="C146" s="167">
        <f>'Clients Prop charges bifurcatio'!$D148+'Clients wise charges sheet'!$D146</f>
        <v>2008.314055</v>
      </c>
      <c r="D146" s="167">
        <f>'Clients Prop charges bifurcatio'!$E148+'Clients wise charges sheet'!$E146</f>
        <v>1660.846844</v>
      </c>
      <c r="E146" s="167">
        <f>'Clients Prop charges bifurcatio'!$F148+'Clients wise charges sheet'!$F146</f>
        <v>0</v>
      </c>
      <c r="F146" s="167">
        <f>'Clients Prop charges bifurcatio'!$G148+'Clients wise charges sheet'!$G146</f>
        <v>1429.66445</v>
      </c>
      <c r="G146" s="167">
        <f>'Clients Prop charges bifurcatio'!H148+'Clients wise charges sheet'!H146</f>
        <v>0</v>
      </c>
      <c r="H146" s="167">
        <f>'Clients Prop charges bifurcatio'!I148+'Clients wise charges sheet'!I146</f>
        <v>0</v>
      </c>
      <c r="I146" s="167">
        <f>'Clients Prop charges bifurcatio'!J148+'Clients wise charges sheet'!J146</f>
        <v>0</v>
      </c>
      <c r="J146" s="167">
        <f>'Clients Prop charges bifurcatio'!K148+'Clients wise charges sheet'!K146</f>
        <v>0</v>
      </c>
      <c r="K146" s="167">
        <f>'Clients Prop charges bifurcatio'!L148+'Clients wise charges sheet'!L146</f>
        <v>1437.226404</v>
      </c>
      <c r="L146" s="167">
        <f>'Clients Prop charges bifurcatio'!M148+'Clients wise charges sheet'!M146</f>
        <v>1437.226404</v>
      </c>
      <c r="M146" s="167">
        <f>'Clients Prop charges bifurcatio'!N148+'Clients wise charges sheet'!N146</f>
        <v>0</v>
      </c>
      <c r="N146" s="167">
        <f>'Clients Prop charges bifurcatio'!O148+'Clients wise charges sheet'!O146</f>
        <v>687.8065178</v>
      </c>
      <c r="O146" s="167">
        <f>'Clients Prop charges bifurcatio'!P148+'Clients wise charges sheet'!P146</f>
        <v>412.8315578</v>
      </c>
      <c r="P146" s="167">
        <f>'Clients Prop charges bifurcatio'!Q148+'Clients wise charges sheet'!Q146</f>
        <v>1344.015603</v>
      </c>
      <c r="Q146" s="167">
        <f>'Clients Prop charges bifurcatio'!R148+'Clients wise charges sheet'!R146</f>
        <v>0</v>
      </c>
      <c r="R146" s="134"/>
      <c r="S146" s="134"/>
      <c r="T146" s="134"/>
      <c r="U146" s="134"/>
      <c r="V146" s="134"/>
      <c r="W146" s="134"/>
      <c r="X146" s="134"/>
      <c r="Y146" s="134"/>
    </row>
    <row r="147" ht="22.5" customHeight="1">
      <c r="A147" s="186">
        <f>'PROP DAILY PNL'!A314</f>
        <v>45904</v>
      </c>
      <c r="B147" s="167">
        <f>'Clients Prop charges bifurcatio'!$C149+'Clients wise charges sheet'!$C147</f>
        <v>8704.068164</v>
      </c>
      <c r="C147" s="167">
        <f>'Clients Prop charges bifurcatio'!$D149+'Clients wise charges sheet'!$D147</f>
        <v>2008.314055</v>
      </c>
      <c r="D147" s="167">
        <f>'Clients Prop charges bifurcatio'!$E149+'Clients wise charges sheet'!$E147</f>
        <v>1660.846844</v>
      </c>
      <c r="E147" s="167">
        <f>'Clients Prop charges bifurcatio'!$F149+'Clients wise charges sheet'!$F147</f>
        <v>0</v>
      </c>
      <c r="F147" s="167">
        <f>'Clients Prop charges bifurcatio'!$G149+'Clients wise charges sheet'!$G147</f>
        <v>1429.66445</v>
      </c>
      <c r="G147" s="167">
        <f>'Clients Prop charges bifurcatio'!H149+'Clients wise charges sheet'!H147</f>
        <v>0</v>
      </c>
      <c r="H147" s="167">
        <f>'Clients Prop charges bifurcatio'!I149+'Clients wise charges sheet'!I147</f>
        <v>0</v>
      </c>
      <c r="I147" s="167">
        <f>'Clients Prop charges bifurcatio'!J149+'Clients wise charges sheet'!J147</f>
        <v>0</v>
      </c>
      <c r="J147" s="167">
        <f>'Clients Prop charges bifurcatio'!K149+'Clients wise charges sheet'!K147</f>
        <v>0</v>
      </c>
      <c r="K147" s="167">
        <f>'Clients Prop charges bifurcatio'!L149+'Clients wise charges sheet'!L147</f>
        <v>1437.226404</v>
      </c>
      <c r="L147" s="167">
        <f>'Clients Prop charges bifurcatio'!M149+'Clients wise charges sheet'!M147</f>
        <v>1437.226404</v>
      </c>
      <c r="M147" s="167">
        <f>'Clients Prop charges bifurcatio'!N149+'Clients wise charges sheet'!N147</f>
        <v>0</v>
      </c>
      <c r="N147" s="167">
        <f>'Clients Prop charges bifurcatio'!O149+'Clients wise charges sheet'!O147</f>
        <v>687.8065178</v>
      </c>
      <c r="O147" s="167">
        <f>'Clients Prop charges bifurcatio'!P149+'Clients wise charges sheet'!P147</f>
        <v>412.8315578</v>
      </c>
      <c r="P147" s="167">
        <f>'Clients Prop charges bifurcatio'!Q149+'Clients wise charges sheet'!Q147</f>
        <v>1344.015603</v>
      </c>
      <c r="Q147" s="167">
        <f>'Clients Prop charges bifurcatio'!R149+'Clients wise charges sheet'!R147</f>
        <v>0</v>
      </c>
      <c r="R147" s="134"/>
      <c r="S147" s="134"/>
      <c r="T147" s="134"/>
      <c r="U147" s="134"/>
      <c r="V147" s="134"/>
      <c r="W147" s="134"/>
      <c r="X147" s="134"/>
      <c r="Y147" s="134"/>
    </row>
    <row r="148" ht="22.5" customHeight="1">
      <c r="A148" s="186">
        <f>'PROP DAILY PNL'!A315</f>
        <v>45905</v>
      </c>
      <c r="B148" s="167">
        <f>'Clients Prop charges bifurcatio'!$C150+'Clients wise charges sheet'!$C148</f>
        <v>8704.068164</v>
      </c>
      <c r="C148" s="167">
        <f>'Clients Prop charges bifurcatio'!$D150+'Clients wise charges sheet'!$D148</f>
        <v>2008.314055</v>
      </c>
      <c r="D148" s="167">
        <f>'Clients Prop charges bifurcatio'!$E150+'Clients wise charges sheet'!$E148</f>
        <v>1660.846844</v>
      </c>
      <c r="E148" s="167">
        <f>'Clients Prop charges bifurcatio'!$F150+'Clients wise charges sheet'!$F148</f>
        <v>0</v>
      </c>
      <c r="F148" s="167">
        <f>'Clients Prop charges bifurcatio'!$G150+'Clients wise charges sheet'!$G148</f>
        <v>1429.66445</v>
      </c>
      <c r="G148" s="167">
        <f>'Clients Prop charges bifurcatio'!H150+'Clients wise charges sheet'!H148</f>
        <v>0</v>
      </c>
      <c r="H148" s="167">
        <f>'Clients Prop charges bifurcatio'!I150+'Clients wise charges sheet'!I148</f>
        <v>0</v>
      </c>
      <c r="I148" s="167">
        <f>'Clients Prop charges bifurcatio'!J150+'Clients wise charges sheet'!J148</f>
        <v>0</v>
      </c>
      <c r="J148" s="167">
        <f>'Clients Prop charges bifurcatio'!K150+'Clients wise charges sheet'!K148</f>
        <v>0</v>
      </c>
      <c r="K148" s="167">
        <f>'Clients Prop charges bifurcatio'!L150+'Clients wise charges sheet'!L148</f>
        <v>1437.226404</v>
      </c>
      <c r="L148" s="167">
        <f>'Clients Prop charges bifurcatio'!M150+'Clients wise charges sheet'!M148</f>
        <v>1437.226404</v>
      </c>
      <c r="M148" s="167">
        <f>'Clients Prop charges bifurcatio'!N150+'Clients wise charges sheet'!N148</f>
        <v>0</v>
      </c>
      <c r="N148" s="167">
        <f>'Clients Prop charges bifurcatio'!O150+'Clients wise charges sheet'!O148</f>
        <v>687.8065178</v>
      </c>
      <c r="O148" s="167">
        <f>'Clients Prop charges bifurcatio'!P150+'Clients wise charges sheet'!P148</f>
        <v>412.8315578</v>
      </c>
      <c r="P148" s="167">
        <f>'Clients Prop charges bifurcatio'!Q150+'Clients wise charges sheet'!Q148</f>
        <v>1344.015603</v>
      </c>
      <c r="Q148" s="167">
        <f>'Clients Prop charges bifurcatio'!R150+'Clients wise charges sheet'!R148</f>
        <v>0</v>
      </c>
      <c r="R148" s="134"/>
      <c r="S148" s="134"/>
      <c r="T148" s="134"/>
      <c r="U148" s="134"/>
      <c r="V148" s="134"/>
      <c r="W148" s="134"/>
      <c r="X148" s="134"/>
      <c r="Y148" s="134"/>
    </row>
    <row r="149" ht="22.5" customHeight="1">
      <c r="A149" s="186">
        <f>'PROP DAILY PNL'!A316</f>
        <v>45908</v>
      </c>
      <c r="B149" s="167">
        <f>'Clients Prop charges bifurcatio'!$C151+'Clients wise charges sheet'!$C149</f>
        <v>8704.068164</v>
      </c>
      <c r="C149" s="167">
        <f>'Clients Prop charges bifurcatio'!$D151+'Clients wise charges sheet'!$D149</f>
        <v>2008.314055</v>
      </c>
      <c r="D149" s="167">
        <f>'Clients Prop charges bifurcatio'!$E151+'Clients wise charges sheet'!$E149</f>
        <v>1660.846844</v>
      </c>
      <c r="E149" s="167">
        <f>'Clients Prop charges bifurcatio'!$F151+'Clients wise charges sheet'!$F149</f>
        <v>0</v>
      </c>
      <c r="F149" s="167">
        <f>'Clients Prop charges bifurcatio'!$G151+'Clients wise charges sheet'!$G149</f>
        <v>1429.66445</v>
      </c>
      <c r="G149" s="167">
        <f>'Clients Prop charges bifurcatio'!H151+'Clients wise charges sheet'!H149</f>
        <v>0</v>
      </c>
      <c r="H149" s="167">
        <f>'Clients Prop charges bifurcatio'!I151+'Clients wise charges sheet'!I149</f>
        <v>0</v>
      </c>
      <c r="I149" s="167">
        <f>'Clients Prop charges bifurcatio'!J151+'Clients wise charges sheet'!J149</f>
        <v>0</v>
      </c>
      <c r="J149" s="167">
        <f>'Clients Prop charges bifurcatio'!K151+'Clients wise charges sheet'!K149</f>
        <v>0</v>
      </c>
      <c r="K149" s="167">
        <f>'Clients Prop charges bifurcatio'!L151+'Clients wise charges sheet'!L149</f>
        <v>1437.226404</v>
      </c>
      <c r="L149" s="167">
        <f>'Clients Prop charges bifurcatio'!M151+'Clients wise charges sheet'!M149</f>
        <v>1437.226404</v>
      </c>
      <c r="M149" s="167">
        <f>'Clients Prop charges bifurcatio'!N151+'Clients wise charges sheet'!N149</f>
        <v>0</v>
      </c>
      <c r="N149" s="167">
        <f>'Clients Prop charges bifurcatio'!O151+'Clients wise charges sheet'!O149</f>
        <v>687.8065178</v>
      </c>
      <c r="O149" s="167">
        <f>'Clients Prop charges bifurcatio'!P151+'Clients wise charges sheet'!P149</f>
        <v>412.8315578</v>
      </c>
      <c r="P149" s="167">
        <f>'Clients Prop charges bifurcatio'!Q151+'Clients wise charges sheet'!Q149</f>
        <v>1344.015603</v>
      </c>
      <c r="Q149" s="167">
        <f>'Clients Prop charges bifurcatio'!R151+'Clients wise charges sheet'!R149</f>
        <v>0</v>
      </c>
      <c r="R149" s="134"/>
      <c r="S149" s="134"/>
      <c r="T149" s="134"/>
      <c r="U149" s="134"/>
      <c r="V149" s="134"/>
      <c r="W149" s="134"/>
      <c r="X149" s="134"/>
      <c r="Y149" s="134"/>
    </row>
    <row r="150" ht="22.5" customHeight="1">
      <c r="A150" s="186">
        <f>'PROP DAILY PNL'!A317</f>
        <v>45909</v>
      </c>
      <c r="B150" s="167">
        <f>'Clients Prop charges bifurcatio'!$C152+'Clients wise charges sheet'!$C150</f>
        <v>8704.068164</v>
      </c>
      <c r="C150" s="167">
        <f>'Clients Prop charges bifurcatio'!$D152+'Clients wise charges sheet'!$D150</f>
        <v>2008.314055</v>
      </c>
      <c r="D150" s="167">
        <f>'Clients Prop charges bifurcatio'!$E152+'Clients wise charges sheet'!$E150</f>
        <v>1660.846844</v>
      </c>
      <c r="E150" s="167">
        <f>'Clients Prop charges bifurcatio'!$F152+'Clients wise charges sheet'!$F150</f>
        <v>0</v>
      </c>
      <c r="F150" s="167">
        <f>'Clients Prop charges bifurcatio'!$G152+'Clients wise charges sheet'!$G150</f>
        <v>1429.66445</v>
      </c>
      <c r="G150" s="167">
        <f>'Clients Prop charges bifurcatio'!H152+'Clients wise charges sheet'!H150</f>
        <v>0</v>
      </c>
      <c r="H150" s="167">
        <f>'Clients Prop charges bifurcatio'!I152+'Clients wise charges sheet'!I150</f>
        <v>0</v>
      </c>
      <c r="I150" s="167">
        <f>'Clients Prop charges bifurcatio'!J152+'Clients wise charges sheet'!J150</f>
        <v>0</v>
      </c>
      <c r="J150" s="167">
        <f>'Clients Prop charges bifurcatio'!K152+'Clients wise charges sheet'!K150</f>
        <v>0</v>
      </c>
      <c r="K150" s="167">
        <f>'Clients Prop charges bifurcatio'!L152+'Clients wise charges sheet'!L150</f>
        <v>1437.226404</v>
      </c>
      <c r="L150" s="167">
        <f>'Clients Prop charges bifurcatio'!M152+'Clients wise charges sheet'!M150</f>
        <v>1437.226404</v>
      </c>
      <c r="M150" s="167">
        <f>'Clients Prop charges bifurcatio'!N152+'Clients wise charges sheet'!N150</f>
        <v>0</v>
      </c>
      <c r="N150" s="167">
        <f>'Clients Prop charges bifurcatio'!O152+'Clients wise charges sheet'!O150</f>
        <v>687.8065178</v>
      </c>
      <c r="O150" s="167">
        <f>'Clients Prop charges bifurcatio'!P152+'Clients wise charges sheet'!P150</f>
        <v>412.8315578</v>
      </c>
      <c r="P150" s="167">
        <f>'Clients Prop charges bifurcatio'!Q152+'Clients wise charges sheet'!Q150</f>
        <v>1344.015603</v>
      </c>
      <c r="Q150" s="167">
        <f>'Clients Prop charges bifurcatio'!R152+'Clients wise charges sheet'!R150</f>
        <v>0</v>
      </c>
      <c r="R150" s="134"/>
      <c r="S150" s="134"/>
      <c r="T150" s="134"/>
      <c r="U150" s="134"/>
      <c r="V150" s="134"/>
      <c r="W150" s="134"/>
      <c r="X150" s="134"/>
      <c r="Y150" s="134"/>
    </row>
    <row r="151" ht="22.5" customHeight="1">
      <c r="A151" s="186">
        <f>'PROP DAILY PNL'!A318</f>
        <v>45910</v>
      </c>
      <c r="B151" s="167">
        <f>'Clients Prop charges bifurcatio'!$C153+'Clients wise charges sheet'!$C151</f>
        <v>8704.068164</v>
      </c>
      <c r="C151" s="167">
        <f>'Clients Prop charges bifurcatio'!$D153+'Clients wise charges sheet'!$D151</f>
        <v>2008.314055</v>
      </c>
      <c r="D151" s="167">
        <f>'Clients Prop charges bifurcatio'!$E153+'Clients wise charges sheet'!$E151</f>
        <v>1660.846844</v>
      </c>
      <c r="E151" s="167">
        <f>'Clients Prop charges bifurcatio'!$F153+'Clients wise charges sheet'!$F151</f>
        <v>0</v>
      </c>
      <c r="F151" s="167">
        <f>'Clients Prop charges bifurcatio'!$G153+'Clients wise charges sheet'!$G151</f>
        <v>1429.66445</v>
      </c>
      <c r="G151" s="167">
        <f>'Clients Prop charges bifurcatio'!H153+'Clients wise charges sheet'!H151</f>
        <v>0</v>
      </c>
      <c r="H151" s="167">
        <f>'Clients Prop charges bifurcatio'!I153+'Clients wise charges sheet'!I151</f>
        <v>0</v>
      </c>
      <c r="I151" s="167">
        <f>'Clients Prop charges bifurcatio'!J153+'Clients wise charges sheet'!J151</f>
        <v>0</v>
      </c>
      <c r="J151" s="167">
        <f>'Clients Prop charges bifurcatio'!K153+'Clients wise charges sheet'!K151</f>
        <v>0</v>
      </c>
      <c r="K151" s="167">
        <f>'Clients Prop charges bifurcatio'!L153+'Clients wise charges sheet'!L151</f>
        <v>1437.226404</v>
      </c>
      <c r="L151" s="167">
        <f>'Clients Prop charges bifurcatio'!M153+'Clients wise charges sheet'!M151</f>
        <v>1437.226404</v>
      </c>
      <c r="M151" s="167">
        <f>'Clients Prop charges bifurcatio'!N153+'Clients wise charges sheet'!N151</f>
        <v>0</v>
      </c>
      <c r="N151" s="167">
        <f>'Clients Prop charges bifurcatio'!O153+'Clients wise charges sheet'!O151</f>
        <v>687.8065178</v>
      </c>
      <c r="O151" s="167">
        <f>'Clients Prop charges bifurcatio'!P153+'Clients wise charges sheet'!P151</f>
        <v>412.8315578</v>
      </c>
      <c r="P151" s="167">
        <f>'Clients Prop charges bifurcatio'!Q153+'Clients wise charges sheet'!Q151</f>
        <v>1344.015603</v>
      </c>
      <c r="Q151" s="167">
        <f>'Clients Prop charges bifurcatio'!R153+'Clients wise charges sheet'!R151</f>
        <v>0</v>
      </c>
      <c r="R151" s="134"/>
      <c r="S151" s="134"/>
      <c r="T151" s="134"/>
      <c r="U151" s="134"/>
      <c r="V151" s="134"/>
      <c r="W151" s="134"/>
      <c r="X151" s="134"/>
      <c r="Y151" s="134"/>
    </row>
    <row r="152" ht="22.5" customHeight="1">
      <c r="A152" s="186">
        <f>'PROP DAILY PNL'!A319</f>
        <v>45911</v>
      </c>
      <c r="B152" s="167">
        <f>'Clients Prop charges bifurcatio'!$C154+'Clients wise charges sheet'!$C152</f>
        <v>8704.068164</v>
      </c>
      <c r="C152" s="167">
        <f>'Clients Prop charges bifurcatio'!$D154+'Clients wise charges sheet'!$D152</f>
        <v>2008.314055</v>
      </c>
      <c r="D152" s="167">
        <f>'Clients Prop charges bifurcatio'!$E154+'Clients wise charges sheet'!$E152</f>
        <v>1660.846844</v>
      </c>
      <c r="E152" s="167">
        <f>'Clients Prop charges bifurcatio'!$F154+'Clients wise charges sheet'!$F152</f>
        <v>0</v>
      </c>
      <c r="F152" s="167">
        <f>'Clients Prop charges bifurcatio'!$G154+'Clients wise charges sheet'!$G152</f>
        <v>1429.66445</v>
      </c>
      <c r="G152" s="167">
        <f>'Clients Prop charges bifurcatio'!H154+'Clients wise charges sheet'!H152</f>
        <v>0</v>
      </c>
      <c r="H152" s="167">
        <f>'Clients Prop charges bifurcatio'!I154+'Clients wise charges sheet'!I152</f>
        <v>0</v>
      </c>
      <c r="I152" s="167">
        <f>'Clients Prop charges bifurcatio'!J154+'Clients wise charges sheet'!J152</f>
        <v>0</v>
      </c>
      <c r="J152" s="167">
        <f>'Clients Prop charges bifurcatio'!K154+'Clients wise charges sheet'!K152</f>
        <v>0</v>
      </c>
      <c r="K152" s="167">
        <f>'Clients Prop charges bifurcatio'!L154+'Clients wise charges sheet'!L152</f>
        <v>1437.226404</v>
      </c>
      <c r="L152" s="167">
        <f>'Clients Prop charges bifurcatio'!M154+'Clients wise charges sheet'!M152</f>
        <v>1437.226404</v>
      </c>
      <c r="M152" s="167">
        <f>'Clients Prop charges bifurcatio'!N154+'Clients wise charges sheet'!N152</f>
        <v>0</v>
      </c>
      <c r="N152" s="167">
        <f>'Clients Prop charges bifurcatio'!O154+'Clients wise charges sheet'!O152</f>
        <v>687.8065178</v>
      </c>
      <c r="O152" s="167">
        <f>'Clients Prop charges bifurcatio'!P154+'Clients wise charges sheet'!P152</f>
        <v>412.8315578</v>
      </c>
      <c r="P152" s="167">
        <f>'Clients Prop charges bifurcatio'!Q154+'Clients wise charges sheet'!Q152</f>
        <v>1344.015603</v>
      </c>
      <c r="Q152" s="167">
        <f>'Clients Prop charges bifurcatio'!R154+'Clients wise charges sheet'!R152</f>
        <v>0</v>
      </c>
      <c r="R152" s="134"/>
      <c r="S152" s="134"/>
      <c r="T152" s="134"/>
      <c r="U152" s="134"/>
      <c r="V152" s="134"/>
      <c r="W152" s="134"/>
      <c r="X152" s="134"/>
      <c r="Y152" s="134"/>
    </row>
    <row r="153" ht="22.5" customHeight="1">
      <c r="A153" s="186">
        <f>'PROP DAILY PNL'!A320</f>
        <v>45912</v>
      </c>
      <c r="B153" s="167">
        <f>'Clients Prop charges bifurcatio'!$C155+'Clients wise charges sheet'!$C153</f>
        <v>8704.068164</v>
      </c>
      <c r="C153" s="167">
        <f>'Clients Prop charges bifurcatio'!$D155+'Clients wise charges sheet'!$D153</f>
        <v>2008.314055</v>
      </c>
      <c r="D153" s="167">
        <f>'Clients Prop charges bifurcatio'!$E155+'Clients wise charges sheet'!$E153</f>
        <v>1660.846844</v>
      </c>
      <c r="E153" s="167">
        <f>'Clients Prop charges bifurcatio'!$F155+'Clients wise charges sheet'!$F153</f>
        <v>0</v>
      </c>
      <c r="F153" s="167">
        <f>'Clients Prop charges bifurcatio'!$G155+'Clients wise charges sheet'!$G153</f>
        <v>1429.66445</v>
      </c>
      <c r="G153" s="167">
        <f>'Clients Prop charges bifurcatio'!H155+'Clients wise charges sheet'!H153</f>
        <v>0</v>
      </c>
      <c r="H153" s="167">
        <f>'Clients Prop charges bifurcatio'!I155+'Clients wise charges sheet'!I153</f>
        <v>0</v>
      </c>
      <c r="I153" s="167">
        <f>'Clients Prop charges bifurcatio'!J155+'Clients wise charges sheet'!J153</f>
        <v>0</v>
      </c>
      <c r="J153" s="167">
        <f>'Clients Prop charges bifurcatio'!K155+'Clients wise charges sheet'!K153</f>
        <v>0</v>
      </c>
      <c r="K153" s="167">
        <f>'Clients Prop charges bifurcatio'!L155+'Clients wise charges sheet'!L153</f>
        <v>1437.226404</v>
      </c>
      <c r="L153" s="167">
        <f>'Clients Prop charges bifurcatio'!M155+'Clients wise charges sheet'!M153</f>
        <v>1437.226404</v>
      </c>
      <c r="M153" s="167">
        <f>'Clients Prop charges bifurcatio'!N155+'Clients wise charges sheet'!N153</f>
        <v>0</v>
      </c>
      <c r="N153" s="167">
        <f>'Clients Prop charges bifurcatio'!O155+'Clients wise charges sheet'!O153</f>
        <v>687.8065178</v>
      </c>
      <c r="O153" s="167">
        <f>'Clients Prop charges bifurcatio'!P155+'Clients wise charges sheet'!P153</f>
        <v>412.8315578</v>
      </c>
      <c r="P153" s="167">
        <f>'Clients Prop charges bifurcatio'!Q155+'Clients wise charges sheet'!Q153</f>
        <v>1344.015603</v>
      </c>
      <c r="Q153" s="167">
        <f>'Clients Prop charges bifurcatio'!R155+'Clients wise charges sheet'!R153</f>
        <v>0</v>
      </c>
      <c r="R153" s="134"/>
      <c r="S153" s="134"/>
      <c r="T153" s="134"/>
      <c r="U153" s="134"/>
      <c r="V153" s="134"/>
      <c r="W153" s="134"/>
      <c r="X153" s="134"/>
      <c r="Y153" s="134"/>
    </row>
    <row r="154" ht="22.5" customHeight="1">
      <c r="A154" s="186">
        <f>'PROP DAILY PNL'!A321</f>
        <v>45915</v>
      </c>
      <c r="B154" s="167">
        <f>'Clients Prop charges bifurcatio'!$C156+'Clients wise charges sheet'!$C154</f>
        <v>8704.068164</v>
      </c>
      <c r="C154" s="167">
        <f>'Clients Prop charges bifurcatio'!$D156+'Clients wise charges sheet'!$D154</f>
        <v>2008.314055</v>
      </c>
      <c r="D154" s="167">
        <f>'Clients Prop charges bifurcatio'!$E156+'Clients wise charges sheet'!$E154</f>
        <v>1660.846844</v>
      </c>
      <c r="E154" s="167">
        <f>'Clients Prop charges bifurcatio'!$F156+'Clients wise charges sheet'!$F154</f>
        <v>0</v>
      </c>
      <c r="F154" s="167">
        <f>'Clients Prop charges bifurcatio'!$G156+'Clients wise charges sheet'!$G154</f>
        <v>1429.66445</v>
      </c>
      <c r="G154" s="167">
        <f>'Clients Prop charges bifurcatio'!H156+'Clients wise charges sheet'!H154</f>
        <v>0</v>
      </c>
      <c r="H154" s="167">
        <f>'Clients Prop charges bifurcatio'!I156+'Clients wise charges sheet'!I154</f>
        <v>0</v>
      </c>
      <c r="I154" s="167">
        <f>'Clients Prop charges bifurcatio'!J156+'Clients wise charges sheet'!J154</f>
        <v>0</v>
      </c>
      <c r="J154" s="167">
        <f>'Clients Prop charges bifurcatio'!K156+'Clients wise charges sheet'!K154</f>
        <v>0</v>
      </c>
      <c r="K154" s="167">
        <f>'Clients Prop charges bifurcatio'!L156+'Clients wise charges sheet'!L154</f>
        <v>1437.226404</v>
      </c>
      <c r="L154" s="167">
        <f>'Clients Prop charges bifurcatio'!M156+'Clients wise charges sheet'!M154</f>
        <v>1437.226404</v>
      </c>
      <c r="M154" s="167">
        <f>'Clients Prop charges bifurcatio'!N156+'Clients wise charges sheet'!N154</f>
        <v>0</v>
      </c>
      <c r="N154" s="167">
        <f>'Clients Prop charges bifurcatio'!O156+'Clients wise charges sheet'!O154</f>
        <v>687.8065178</v>
      </c>
      <c r="O154" s="167">
        <f>'Clients Prop charges bifurcatio'!P156+'Clients wise charges sheet'!P154</f>
        <v>412.8315578</v>
      </c>
      <c r="P154" s="167">
        <f>'Clients Prop charges bifurcatio'!Q156+'Clients wise charges sheet'!Q154</f>
        <v>1344.015603</v>
      </c>
      <c r="Q154" s="167">
        <f>'Clients Prop charges bifurcatio'!R156+'Clients wise charges sheet'!R154</f>
        <v>0</v>
      </c>
      <c r="R154" s="134"/>
      <c r="S154" s="134"/>
      <c r="T154" s="134"/>
      <c r="U154" s="134"/>
      <c r="V154" s="134"/>
      <c r="W154" s="134"/>
      <c r="X154" s="134"/>
      <c r="Y154" s="134"/>
    </row>
    <row r="155" ht="22.5" customHeight="1">
      <c r="A155" s="186">
        <f>'PROP DAILY PNL'!A322</f>
        <v>45916</v>
      </c>
      <c r="B155" s="167">
        <f>'Clients Prop charges bifurcatio'!$C157+'Clients wise charges sheet'!$C155</f>
        <v>8704.068164</v>
      </c>
      <c r="C155" s="167">
        <f>'Clients Prop charges bifurcatio'!$D157+'Clients wise charges sheet'!$D155</f>
        <v>2008.314055</v>
      </c>
      <c r="D155" s="167">
        <f>'Clients Prop charges bifurcatio'!$E157+'Clients wise charges sheet'!$E155</f>
        <v>1660.846844</v>
      </c>
      <c r="E155" s="167">
        <f>'Clients Prop charges bifurcatio'!$F157+'Clients wise charges sheet'!$F155</f>
        <v>0</v>
      </c>
      <c r="F155" s="167">
        <f>'Clients Prop charges bifurcatio'!$G157+'Clients wise charges sheet'!$G155</f>
        <v>1429.66445</v>
      </c>
      <c r="G155" s="167">
        <f>'Clients Prop charges bifurcatio'!H157+'Clients wise charges sheet'!H155</f>
        <v>0</v>
      </c>
      <c r="H155" s="167">
        <f>'Clients Prop charges bifurcatio'!I157+'Clients wise charges sheet'!I155</f>
        <v>0</v>
      </c>
      <c r="I155" s="167">
        <f>'Clients Prop charges bifurcatio'!J157+'Clients wise charges sheet'!J155</f>
        <v>0</v>
      </c>
      <c r="J155" s="167">
        <f>'Clients Prop charges bifurcatio'!K157+'Clients wise charges sheet'!K155</f>
        <v>0</v>
      </c>
      <c r="K155" s="167">
        <f>'Clients Prop charges bifurcatio'!L157+'Clients wise charges sheet'!L155</f>
        <v>1437.226404</v>
      </c>
      <c r="L155" s="167">
        <f>'Clients Prop charges bifurcatio'!M157+'Clients wise charges sheet'!M155</f>
        <v>1437.226404</v>
      </c>
      <c r="M155" s="167">
        <f>'Clients Prop charges bifurcatio'!N157+'Clients wise charges sheet'!N155</f>
        <v>0</v>
      </c>
      <c r="N155" s="167">
        <f>'Clients Prop charges bifurcatio'!O157+'Clients wise charges sheet'!O155</f>
        <v>687.8065178</v>
      </c>
      <c r="O155" s="167">
        <f>'Clients Prop charges bifurcatio'!P157+'Clients wise charges sheet'!P155</f>
        <v>412.8315578</v>
      </c>
      <c r="P155" s="167">
        <f>'Clients Prop charges bifurcatio'!Q157+'Clients wise charges sheet'!Q155</f>
        <v>1344.015603</v>
      </c>
      <c r="Q155" s="167">
        <f>'Clients Prop charges bifurcatio'!R157+'Clients wise charges sheet'!R155</f>
        <v>0</v>
      </c>
      <c r="R155" s="134"/>
      <c r="S155" s="134"/>
      <c r="T155" s="134"/>
      <c r="U155" s="134"/>
      <c r="V155" s="134"/>
      <c r="W155" s="134"/>
      <c r="X155" s="134"/>
      <c r="Y155" s="134"/>
    </row>
    <row r="156" ht="22.5" customHeight="1">
      <c r="A156" s="186">
        <f>'PROP DAILY PNL'!A323</f>
        <v>45917</v>
      </c>
      <c r="B156" s="167">
        <f>'Clients Prop charges bifurcatio'!$C158+'Clients wise charges sheet'!$C156</f>
        <v>8704.068164</v>
      </c>
      <c r="C156" s="167">
        <f>'Clients Prop charges bifurcatio'!$D158+'Clients wise charges sheet'!$D156</f>
        <v>2008.314055</v>
      </c>
      <c r="D156" s="167">
        <f>'Clients Prop charges bifurcatio'!$E158+'Clients wise charges sheet'!$E156</f>
        <v>1660.846844</v>
      </c>
      <c r="E156" s="167">
        <f>'Clients Prop charges bifurcatio'!$F158+'Clients wise charges sheet'!$F156</f>
        <v>0</v>
      </c>
      <c r="F156" s="167">
        <f>'Clients Prop charges bifurcatio'!$G158+'Clients wise charges sheet'!$G156</f>
        <v>1429.66445</v>
      </c>
      <c r="G156" s="167">
        <f>'Clients Prop charges bifurcatio'!H158+'Clients wise charges sheet'!H156</f>
        <v>0</v>
      </c>
      <c r="H156" s="167">
        <f>'Clients Prop charges bifurcatio'!I158+'Clients wise charges sheet'!I156</f>
        <v>0</v>
      </c>
      <c r="I156" s="167">
        <f>'Clients Prop charges bifurcatio'!J158+'Clients wise charges sheet'!J156</f>
        <v>0</v>
      </c>
      <c r="J156" s="167">
        <f>'Clients Prop charges bifurcatio'!K158+'Clients wise charges sheet'!K156</f>
        <v>0</v>
      </c>
      <c r="K156" s="167">
        <f>'Clients Prop charges bifurcatio'!L158+'Clients wise charges sheet'!L156</f>
        <v>1437.226404</v>
      </c>
      <c r="L156" s="167">
        <f>'Clients Prop charges bifurcatio'!M158+'Clients wise charges sheet'!M156</f>
        <v>1437.226404</v>
      </c>
      <c r="M156" s="167">
        <f>'Clients Prop charges bifurcatio'!N158+'Clients wise charges sheet'!N156</f>
        <v>0</v>
      </c>
      <c r="N156" s="167">
        <f>'Clients Prop charges bifurcatio'!O158+'Clients wise charges sheet'!O156</f>
        <v>687.8065178</v>
      </c>
      <c r="O156" s="167">
        <f>'Clients Prop charges bifurcatio'!P158+'Clients wise charges sheet'!P156</f>
        <v>412.8315578</v>
      </c>
      <c r="P156" s="167">
        <f>'Clients Prop charges bifurcatio'!Q158+'Clients wise charges sheet'!Q156</f>
        <v>1344.015603</v>
      </c>
      <c r="Q156" s="167">
        <f>'Clients Prop charges bifurcatio'!R158+'Clients wise charges sheet'!R156</f>
        <v>0</v>
      </c>
      <c r="R156" s="134"/>
      <c r="S156" s="134"/>
      <c r="T156" s="134"/>
      <c r="U156" s="134"/>
      <c r="V156" s="134"/>
      <c r="W156" s="134"/>
      <c r="X156" s="134"/>
      <c r="Y156" s="134"/>
    </row>
    <row r="157" ht="22.5" customHeight="1">
      <c r="A157" s="186">
        <f>'PROP DAILY PNL'!A324</f>
        <v>45918</v>
      </c>
      <c r="B157" s="167">
        <f>'Clients Prop charges bifurcatio'!$C159+'Clients wise charges sheet'!$C157</f>
        <v>8704.068164</v>
      </c>
      <c r="C157" s="167">
        <f>'Clients Prop charges bifurcatio'!$D159+'Clients wise charges sheet'!$D157</f>
        <v>2008.314055</v>
      </c>
      <c r="D157" s="167">
        <f>'Clients Prop charges bifurcatio'!$E159+'Clients wise charges sheet'!$E157</f>
        <v>1660.846844</v>
      </c>
      <c r="E157" s="167">
        <f>'Clients Prop charges bifurcatio'!$F159+'Clients wise charges sheet'!$F157</f>
        <v>0</v>
      </c>
      <c r="F157" s="167">
        <f>'Clients Prop charges bifurcatio'!$G159+'Clients wise charges sheet'!$G157</f>
        <v>1429.66445</v>
      </c>
      <c r="G157" s="167">
        <f>'Clients Prop charges bifurcatio'!H159+'Clients wise charges sheet'!H157</f>
        <v>0</v>
      </c>
      <c r="H157" s="167">
        <f>'Clients Prop charges bifurcatio'!I159+'Clients wise charges sheet'!I157</f>
        <v>0</v>
      </c>
      <c r="I157" s="167">
        <f>'Clients Prop charges bifurcatio'!J159+'Clients wise charges sheet'!J157</f>
        <v>0</v>
      </c>
      <c r="J157" s="167">
        <f>'Clients Prop charges bifurcatio'!K159+'Clients wise charges sheet'!K157</f>
        <v>0</v>
      </c>
      <c r="K157" s="167">
        <f>'Clients Prop charges bifurcatio'!L159+'Clients wise charges sheet'!L157</f>
        <v>1437.226404</v>
      </c>
      <c r="L157" s="167">
        <f>'Clients Prop charges bifurcatio'!M159+'Clients wise charges sheet'!M157</f>
        <v>1437.226404</v>
      </c>
      <c r="M157" s="167">
        <f>'Clients Prop charges bifurcatio'!N159+'Clients wise charges sheet'!N157</f>
        <v>0</v>
      </c>
      <c r="N157" s="167">
        <f>'Clients Prop charges bifurcatio'!O159+'Clients wise charges sheet'!O157</f>
        <v>687.8065178</v>
      </c>
      <c r="O157" s="167">
        <f>'Clients Prop charges bifurcatio'!P159+'Clients wise charges sheet'!P157</f>
        <v>412.8315578</v>
      </c>
      <c r="P157" s="167">
        <f>'Clients Prop charges bifurcatio'!Q159+'Clients wise charges sheet'!Q157</f>
        <v>1344.015603</v>
      </c>
      <c r="Q157" s="167">
        <f>'Clients Prop charges bifurcatio'!R159+'Clients wise charges sheet'!R157</f>
        <v>0</v>
      </c>
      <c r="R157" s="134"/>
      <c r="S157" s="134"/>
      <c r="T157" s="134"/>
      <c r="U157" s="134"/>
      <c r="V157" s="134"/>
      <c r="W157" s="134"/>
      <c r="X157" s="134"/>
      <c r="Y157" s="134"/>
    </row>
    <row r="158" ht="22.5" customHeight="1">
      <c r="A158" s="186">
        <f>'PROP DAILY PNL'!A325</f>
        <v>45919</v>
      </c>
      <c r="B158" s="167">
        <f>'Clients Prop charges bifurcatio'!$C160+'Clients wise charges sheet'!$C158</f>
        <v>8704.068164</v>
      </c>
      <c r="C158" s="167">
        <f>'Clients Prop charges bifurcatio'!$D160+'Clients wise charges sheet'!$D158</f>
        <v>2008.314055</v>
      </c>
      <c r="D158" s="167">
        <f>'Clients Prop charges bifurcatio'!$E160+'Clients wise charges sheet'!$E158</f>
        <v>1660.846844</v>
      </c>
      <c r="E158" s="167">
        <f>'Clients Prop charges bifurcatio'!$F160+'Clients wise charges sheet'!$F158</f>
        <v>0</v>
      </c>
      <c r="F158" s="167">
        <f>'Clients Prop charges bifurcatio'!$G160+'Clients wise charges sheet'!$G158</f>
        <v>1429.66445</v>
      </c>
      <c r="G158" s="167">
        <f>'Clients Prop charges bifurcatio'!H160+'Clients wise charges sheet'!H158</f>
        <v>0</v>
      </c>
      <c r="H158" s="167">
        <f>'Clients Prop charges bifurcatio'!I160+'Clients wise charges sheet'!I158</f>
        <v>0</v>
      </c>
      <c r="I158" s="167">
        <f>'Clients Prop charges bifurcatio'!J160+'Clients wise charges sheet'!J158</f>
        <v>0</v>
      </c>
      <c r="J158" s="167">
        <f>'Clients Prop charges bifurcatio'!K160+'Clients wise charges sheet'!K158</f>
        <v>0</v>
      </c>
      <c r="K158" s="167">
        <f>'Clients Prop charges bifurcatio'!L160+'Clients wise charges sheet'!L158</f>
        <v>1437.226404</v>
      </c>
      <c r="L158" s="167">
        <f>'Clients Prop charges bifurcatio'!M160+'Clients wise charges sheet'!M158</f>
        <v>1437.226404</v>
      </c>
      <c r="M158" s="167">
        <f>'Clients Prop charges bifurcatio'!N160+'Clients wise charges sheet'!N158</f>
        <v>0</v>
      </c>
      <c r="N158" s="167">
        <f>'Clients Prop charges bifurcatio'!O160+'Clients wise charges sheet'!O158</f>
        <v>687.8065178</v>
      </c>
      <c r="O158" s="167">
        <f>'Clients Prop charges bifurcatio'!P160+'Clients wise charges sheet'!P158</f>
        <v>412.8315578</v>
      </c>
      <c r="P158" s="167">
        <f>'Clients Prop charges bifurcatio'!Q160+'Clients wise charges sheet'!Q158</f>
        <v>1344.015603</v>
      </c>
      <c r="Q158" s="167">
        <f>'Clients Prop charges bifurcatio'!R160+'Clients wise charges sheet'!R158</f>
        <v>0</v>
      </c>
      <c r="R158" s="134"/>
      <c r="S158" s="134"/>
      <c r="T158" s="134"/>
      <c r="U158" s="134"/>
      <c r="V158" s="134"/>
      <c r="W158" s="134"/>
      <c r="X158" s="134"/>
      <c r="Y158" s="134"/>
    </row>
    <row r="159" ht="22.5" customHeight="1">
      <c r="A159" s="186">
        <f>'PROP DAILY PNL'!A326</f>
        <v>45922</v>
      </c>
      <c r="B159" s="167">
        <f>'Clients Prop charges bifurcatio'!$C161+'Clients wise charges sheet'!$C159</f>
        <v>8704.068164</v>
      </c>
      <c r="C159" s="167">
        <f>'Clients Prop charges bifurcatio'!$D161+'Clients wise charges sheet'!$D159</f>
        <v>2008.314055</v>
      </c>
      <c r="D159" s="167">
        <f>'Clients Prop charges bifurcatio'!$E161+'Clients wise charges sheet'!$E159</f>
        <v>1660.846844</v>
      </c>
      <c r="E159" s="167">
        <f>'Clients Prop charges bifurcatio'!$F161+'Clients wise charges sheet'!$F159</f>
        <v>0</v>
      </c>
      <c r="F159" s="167">
        <f>'Clients Prop charges bifurcatio'!$G161+'Clients wise charges sheet'!$G159</f>
        <v>1429.66445</v>
      </c>
      <c r="G159" s="167">
        <f>'Clients Prop charges bifurcatio'!H161+'Clients wise charges sheet'!H159</f>
        <v>0</v>
      </c>
      <c r="H159" s="167">
        <f>'Clients Prop charges bifurcatio'!I161+'Clients wise charges sheet'!I159</f>
        <v>0</v>
      </c>
      <c r="I159" s="167">
        <f>'Clients Prop charges bifurcatio'!J161+'Clients wise charges sheet'!J159</f>
        <v>0</v>
      </c>
      <c r="J159" s="167">
        <f>'Clients Prop charges bifurcatio'!K161+'Clients wise charges sheet'!K159</f>
        <v>0</v>
      </c>
      <c r="K159" s="167">
        <f>'Clients Prop charges bifurcatio'!L161+'Clients wise charges sheet'!L159</f>
        <v>1437.226404</v>
      </c>
      <c r="L159" s="167">
        <f>'Clients Prop charges bifurcatio'!M161+'Clients wise charges sheet'!M159</f>
        <v>1437.226404</v>
      </c>
      <c r="M159" s="167">
        <f>'Clients Prop charges bifurcatio'!N161+'Clients wise charges sheet'!N159</f>
        <v>0</v>
      </c>
      <c r="N159" s="167">
        <f>'Clients Prop charges bifurcatio'!O161+'Clients wise charges sheet'!O159</f>
        <v>687.8065178</v>
      </c>
      <c r="O159" s="167">
        <f>'Clients Prop charges bifurcatio'!P161+'Clients wise charges sheet'!P159</f>
        <v>412.8315578</v>
      </c>
      <c r="P159" s="167">
        <f>'Clients Prop charges bifurcatio'!Q161+'Clients wise charges sheet'!Q159</f>
        <v>1344.015603</v>
      </c>
      <c r="Q159" s="167">
        <f>'Clients Prop charges bifurcatio'!R161+'Clients wise charges sheet'!R159</f>
        <v>0</v>
      </c>
      <c r="R159" s="134"/>
      <c r="S159" s="134"/>
      <c r="T159" s="134"/>
      <c r="U159" s="134"/>
      <c r="V159" s="134"/>
      <c r="W159" s="134"/>
      <c r="X159" s="134"/>
      <c r="Y159" s="134"/>
    </row>
    <row r="160" ht="22.5" customHeight="1">
      <c r="A160" s="186">
        <f>'PROP DAILY PNL'!A327</f>
        <v>45923</v>
      </c>
      <c r="B160" s="167">
        <f>'Clients Prop charges bifurcatio'!$C162+'Clients wise charges sheet'!$C160</f>
        <v>8704.068164</v>
      </c>
      <c r="C160" s="167">
        <f>'Clients Prop charges bifurcatio'!$D162+'Clients wise charges sheet'!$D160</f>
        <v>2008.314055</v>
      </c>
      <c r="D160" s="167">
        <f>'Clients Prop charges bifurcatio'!$E162+'Clients wise charges sheet'!$E160</f>
        <v>1660.846844</v>
      </c>
      <c r="E160" s="167">
        <f>'Clients Prop charges bifurcatio'!$F162+'Clients wise charges sheet'!$F160</f>
        <v>0</v>
      </c>
      <c r="F160" s="167">
        <f>'Clients Prop charges bifurcatio'!$G162+'Clients wise charges sheet'!$G160</f>
        <v>1429.66445</v>
      </c>
      <c r="G160" s="167">
        <f>'Clients Prop charges bifurcatio'!H162+'Clients wise charges sheet'!H160</f>
        <v>0</v>
      </c>
      <c r="H160" s="167">
        <f>'Clients Prop charges bifurcatio'!I162+'Clients wise charges sheet'!I160</f>
        <v>0</v>
      </c>
      <c r="I160" s="167">
        <f>'Clients Prop charges bifurcatio'!J162+'Clients wise charges sheet'!J160</f>
        <v>0</v>
      </c>
      <c r="J160" s="167">
        <f>'Clients Prop charges bifurcatio'!K162+'Clients wise charges sheet'!K160</f>
        <v>0</v>
      </c>
      <c r="K160" s="167">
        <f>'Clients Prop charges bifurcatio'!L162+'Clients wise charges sheet'!L160</f>
        <v>1437.226404</v>
      </c>
      <c r="L160" s="167">
        <f>'Clients Prop charges bifurcatio'!M162+'Clients wise charges sheet'!M160</f>
        <v>1437.226404</v>
      </c>
      <c r="M160" s="167">
        <f>'Clients Prop charges bifurcatio'!N162+'Clients wise charges sheet'!N160</f>
        <v>0</v>
      </c>
      <c r="N160" s="167">
        <f>'Clients Prop charges bifurcatio'!O162+'Clients wise charges sheet'!O160</f>
        <v>687.8065178</v>
      </c>
      <c r="O160" s="167">
        <f>'Clients Prop charges bifurcatio'!P162+'Clients wise charges sheet'!P160</f>
        <v>412.8315578</v>
      </c>
      <c r="P160" s="167">
        <f>'Clients Prop charges bifurcatio'!Q162+'Clients wise charges sheet'!Q160</f>
        <v>1344.015603</v>
      </c>
      <c r="Q160" s="167">
        <f>'Clients Prop charges bifurcatio'!R162+'Clients wise charges sheet'!R160</f>
        <v>0</v>
      </c>
      <c r="R160" s="134"/>
      <c r="S160" s="134"/>
      <c r="T160" s="134"/>
      <c r="U160" s="134"/>
      <c r="V160" s="134"/>
      <c r="W160" s="134"/>
      <c r="X160" s="134"/>
      <c r="Y160" s="134"/>
    </row>
    <row r="161" ht="22.5" customHeight="1">
      <c r="A161" s="186">
        <f>'PROP DAILY PNL'!A328</f>
        <v>45924</v>
      </c>
      <c r="B161" s="167">
        <f>'Clients Prop charges bifurcatio'!$C163+'Clients wise charges sheet'!$C161</f>
        <v>8704.068164</v>
      </c>
      <c r="C161" s="167">
        <f>'Clients Prop charges bifurcatio'!$D163+'Clients wise charges sheet'!$D161</f>
        <v>2008.314055</v>
      </c>
      <c r="D161" s="167">
        <f>'Clients Prop charges bifurcatio'!$E163+'Clients wise charges sheet'!$E161</f>
        <v>1660.846844</v>
      </c>
      <c r="E161" s="167">
        <f>'Clients Prop charges bifurcatio'!$F163+'Clients wise charges sheet'!$F161</f>
        <v>0</v>
      </c>
      <c r="F161" s="167">
        <f>'Clients Prop charges bifurcatio'!$G163+'Clients wise charges sheet'!$G161</f>
        <v>1429.66445</v>
      </c>
      <c r="G161" s="167">
        <f>'Clients Prop charges bifurcatio'!H163+'Clients wise charges sheet'!H161</f>
        <v>0</v>
      </c>
      <c r="H161" s="167">
        <f>'Clients Prop charges bifurcatio'!I163+'Clients wise charges sheet'!I161</f>
        <v>0</v>
      </c>
      <c r="I161" s="167">
        <f>'Clients Prop charges bifurcatio'!J163+'Clients wise charges sheet'!J161</f>
        <v>0</v>
      </c>
      <c r="J161" s="167">
        <f>'Clients Prop charges bifurcatio'!K163+'Clients wise charges sheet'!K161</f>
        <v>0</v>
      </c>
      <c r="K161" s="167">
        <f>'Clients Prop charges bifurcatio'!L163+'Clients wise charges sheet'!L161</f>
        <v>1437.226404</v>
      </c>
      <c r="L161" s="167">
        <f>'Clients Prop charges bifurcatio'!M163+'Clients wise charges sheet'!M161</f>
        <v>1437.226404</v>
      </c>
      <c r="M161" s="167">
        <f>'Clients Prop charges bifurcatio'!N163+'Clients wise charges sheet'!N161</f>
        <v>0</v>
      </c>
      <c r="N161" s="167">
        <f>'Clients Prop charges bifurcatio'!O163+'Clients wise charges sheet'!O161</f>
        <v>687.8065178</v>
      </c>
      <c r="O161" s="167">
        <f>'Clients Prop charges bifurcatio'!P163+'Clients wise charges sheet'!P161</f>
        <v>412.8315578</v>
      </c>
      <c r="P161" s="167">
        <f>'Clients Prop charges bifurcatio'!Q163+'Clients wise charges sheet'!Q161</f>
        <v>1344.015603</v>
      </c>
      <c r="Q161" s="167">
        <f>'Clients Prop charges bifurcatio'!R163+'Clients wise charges sheet'!R161</f>
        <v>0</v>
      </c>
      <c r="R161" s="134"/>
      <c r="S161" s="134"/>
      <c r="T161" s="134"/>
      <c r="U161" s="134"/>
      <c r="V161" s="134"/>
      <c r="W161" s="134"/>
      <c r="X161" s="134"/>
      <c r="Y161" s="134"/>
    </row>
    <row r="162" ht="22.5" customHeight="1">
      <c r="A162" s="186">
        <f>'PROP DAILY PNL'!A329</f>
        <v>45925</v>
      </c>
      <c r="B162" s="167">
        <f>'Clients Prop charges bifurcatio'!$C164+'Clients wise charges sheet'!$C162</f>
        <v>8704.068164</v>
      </c>
      <c r="C162" s="167">
        <f>'Clients Prop charges bifurcatio'!$D164+'Clients wise charges sheet'!$D162</f>
        <v>2008.314055</v>
      </c>
      <c r="D162" s="167">
        <f>'Clients Prop charges bifurcatio'!$E164+'Clients wise charges sheet'!$E162</f>
        <v>1660.846844</v>
      </c>
      <c r="E162" s="167">
        <f>'Clients Prop charges bifurcatio'!$F164+'Clients wise charges sheet'!$F162</f>
        <v>0</v>
      </c>
      <c r="F162" s="167">
        <f>'Clients Prop charges bifurcatio'!$G164+'Clients wise charges sheet'!$G162</f>
        <v>1429.66445</v>
      </c>
      <c r="G162" s="167">
        <f>'Clients Prop charges bifurcatio'!H164+'Clients wise charges sheet'!H162</f>
        <v>0</v>
      </c>
      <c r="H162" s="167">
        <f>'Clients Prop charges bifurcatio'!I164+'Clients wise charges sheet'!I162</f>
        <v>0</v>
      </c>
      <c r="I162" s="167">
        <f>'Clients Prop charges bifurcatio'!J164+'Clients wise charges sheet'!J162</f>
        <v>0</v>
      </c>
      <c r="J162" s="167">
        <f>'Clients Prop charges bifurcatio'!K164+'Clients wise charges sheet'!K162</f>
        <v>0</v>
      </c>
      <c r="K162" s="167">
        <f>'Clients Prop charges bifurcatio'!L164+'Clients wise charges sheet'!L162</f>
        <v>1437.226404</v>
      </c>
      <c r="L162" s="167">
        <f>'Clients Prop charges bifurcatio'!M164+'Clients wise charges sheet'!M162</f>
        <v>1437.226404</v>
      </c>
      <c r="M162" s="167">
        <f>'Clients Prop charges bifurcatio'!N164+'Clients wise charges sheet'!N162</f>
        <v>0</v>
      </c>
      <c r="N162" s="167">
        <f>'Clients Prop charges bifurcatio'!O164+'Clients wise charges sheet'!O162</f>
        <v>687.8065178</v>
      </c>
      <c r="O162" s="167">
        <f>'Clients Prop charges bifurcatio'!P164+'Clients wise charges sheet'!P162</f>
        <v>412.8315578</v>
      </c>
      <c r="P162" s="167">
        <f>'Clients Prop charges bifurcatio'!Q164+'Clients wise charges sheet'!Q162</f>
        <v>1344.015603</v>
      </c>
      <c r="Q162" s="167">
        <f>'Clients Prop charges bifurcatio'!R164+'Clients wise charges sheet'!R162</f>
        <v>0</v>
      </c>
      <c r="R162" s="134"/>
      <c r="S162" s="134"/>
      <c r="T162" s="134"/>
      <c r="U162" s="134"/>
      <c r="V162" s="134"/>
      <c r="W162" s="134"/>
      <c r="X162" s="134"/>
      <c r="Y162" s="134"/>
    </row>
    <row r="163" ht="22.5" customHeight="1">
      <c r="A163" s="186">
        <f>'PROP DAILY PNL'!A330</f>
        <v>45926</v>
      </c>
      <c r="B163" s="167">
        <f>'Clients Prop charges bifurcatio'!$C165+'Clients wise charges sheet'!$C163</f>
        <v>8704.068164</v>
      </c>
      <c r="C163" s="167">
        <f>'Clients Prop charges bifurcatio'!$D165+'Clients wise charges sheet'!$D163</f>
        <v>2008.314055</v>
      </c>
      <c r="D163" s="167">
        <f>'Clients Prop charges bifurcatio'!$E165+'Clients wise charges sheet'!$E163</f>
        <v>1660.846844</v>
      </c>
      <c r="E163" s="167">
        <f>'Clients Prop charges bifurcatio'!$F165+'Clients wise charges sheet'!$F163</f>
        <v>0</v>
      </c>
      <c r="F163" s="167">
        <f>'Clients Prop charges bifurcatio'!$G165+'Clients wise charges sheet'!$G163</f>
        <v>1429.66445</v>
      </c>
      <c r="G163" s="167">
        <f>'Clients Prop charges bifurcatio'!H165+'Clients wise charges sheet'!H163</f>
        <v>0</v>
      </c>
      <c r="H163" s="167">
        <f>'Clients Prop charges bifurcatio'!I165+'Clients wise charges sheet'!I163</f>
        <v>0</v>
      </c>
      <c r="I163" s="167">
        <f>'Clients Prop charges bifurcatio'!J165+'Clients wise charges sheet'!J163</f>
        <v>0</v>
      </c>
      <c r="J163" s="167">
        <f>'Clients Prop charges bifurcatio'!K165+'Clients wise charges sheet'!K163</f>
        <v>0</v>
      </c>
      <c r="K163" s="167">
        <f>'Clients Prop charges bifurcatio'!L165+'Clients wise charges sheet'!L163</f>
        <v>1437.226404</v>
      </c>
      <c r="L163" s="167">
        <f>'Clients Prop charges bifurcatio'!M165+'Clients wise charges sheet'!M163</f>
        <v>1437.226404</v>
      </c>
      <c r="M163" s="167">
        <f>'Clients Prop charges bifurcatio'!N165+'Clients wise charges sheet'!N163</f>
        <v>0</v>
      </c>
      <c r="N163" s="167">
        <f>'Clients Prop charges bifurcatio'!O165+'Clients wise charges sheet'!O163</f>
        <v>687.8065178</v>
      </c>
      <c r="O163" s="167">
        <f>'Clients Prop charges bifurcatio'!P165+'Clients wise charges sheet'!P163</f>
        <v>412.8315578</v>
      </c>
      <c r="P163" s="167">
        <f>'Clients Prop charges bifurcatio'!Q165+'Clients wise charges sheet'!Q163</f>
        <v>1344.015603</v>
      </c>
      <c r="Q163" s="167">
        <f>'Clients Prop charges bifurcatio'!R165+'Clients wise charges sheet'!R163</f>
        <v>0</v>
      </c>
      <c r="R163" s="134"/>
      <c r="S163" s="134"/>
      <c r="T163" s="134"/>
      <c r="U163" s="134"/>
      <c r="V163" s="134"/>
      <c r="W163" s="134"/>
      <c r="X163" s="134"/>
      <c r="Y163" s="134"/>
    </row>
    <row r="164" ht="22.5" customHeight="1">
      <c r="A164" s="186">
        <f>'PROP DAILY PNL'!A331</f>
        <v>45929</v>
      </c>
      <c r="B164" s="167">
        <f>'Clients Prop charges bifurcatio'!$C166+'Clients wise charges sheet'!$C164</f>
        <v>8704.068164</v>
      </c>
      <c r="C164" s="167">
        <f>'Clients Prop charges bifurcatio'!$D166+'Clients wise charges sheet'!$D164</f>
        <v>2008.314055</v>
      </c>
      <c r="D164" s="167">
        <f>'Clients Prop charges bifurcatio'!$E166+'Clients wise charges sheet'!$E164</f>
        <v>1660.846844</v>
      </c>
      <c r="E164" s="167">
        <f>'Clients Prop charges bifurcatio'!$F166+'Clients wise charges sheet'!$F164</f>
        <v>0</v>
      </c>
      <c r="F164" s="167">
        <f>'Clients Prop charges bifurcatio'!$G166+'Clients wise charges sheet'!$G164</f>
        <v>1429.66445</v>
      </c>
      <c r="G164" s="167">
        <f>'Clients Prop charges bifurcatio'!H166+'Clients wise charges sheet'!H164</f>
        <v>0</v>
      </c>
      <c r="H164" s="167">
        <f>'Clients Prop charges bifurcatio'!I166+'Clients wise charges sheet'!I164</f>
        <v>0</v>
      </c>
      <c r="I164" s="167">
        <f>'Clients Prop charges bifurcatio'!J166+'Clients wise charges sheet'!J164</f>
        <v>0</v>
      </c>
      <c r="J164" s="167">
        <f>'Clients Prop charges bifurcatio'!K166+'Clients wise charges sheet'!K164</f>
        <v>0</v>
      </c>
      <c r="K164" s="167">
        <f>'Clients Prop charges bifurcatio'!L166+'Clients wise charges sheet'!L164</f>
        <v>1437.226404</v>
      </c>
      <c r="L164" s="167">
        <f>'Clients Prop charges bifurcatio'!M166+'Clients wise charges sheet'!M164</f>
        <v>1437.226404</v>
      </c>
      <c r="M164" s="167">
        <f>'Clients Prop charges bifurcatio'!N166+'Clients wise charges sheet'!N164</f>
        <v>0</v>
      </c>
      <c r="N164" s="167">
        <f>'Clients Prop charges bifurcatio'!O166+'Clients wise charges sheet'!O164</f>
        <v>687.8065178</v>
      </c>
      <c r="O164" s="167">
        <f>'Clients Prop charges bifurcatio'!P166+'Clients wise charges sheet'!P164</f>
        <v>412.8315578</v>
      </c>
      <c r="P164" s="167">
        <f>'Clients Prop charges bifurcatio'!Q166+'Clients wise charges sheet'!Q164</f>
        <v>1344.015603</v>
      </c>
      <c r="Q164" s="167">
        <f>'Clients Prop charges bifurcatio'!R166+'Clients wise charges sheet'!R164</f>
        <v>0</v>
      </c>
      <c r="R164" s="134"/>
      <c r="S164" s="134"/>
      <c r="T164" s="134"/>
      <c r="U164" s="134"/>
      <c r="V164" s="134"/>
      <c r="W164" s="134"/>
      <c r="X164" s="134"/>
      <c r="Y164" s="134"/>
    </row>
    <row r="165" ht="22.5" customHeight="1">
      <c r="A165" s="186">
        <f>'PROP DAILY PNL'!A332</f>
        <v>45930</v>
      </c>
      <c r="B165" s="167">
        <f>'Clients Prop charges bifurcatio'!$C167+'Clients wise charges sheet'!$C165</f>
        <v>8704.068164</v>
      </c>
      <c r="C165" s="167">
        <f>'Clients Prop charges bifurcatio'!$D167+'Clients wise charges sheet'!$D165</f>
        <v>2008.314055</v>
      </c>
      <c r="D165" s="167">
        <f>'Clients Prop charges bifurcatio'!$E167+'Clients wise charges sheet'!$E165</f>
        <v>1660.846844</v>
      </c>
      <c r="E165" s="167">
        <f>'Clients Prop charges bifurcatio'!$F167+'Clients wise charges sheet'!$F165</f>
        <v>0</v>
      </c>
      <c r="F165" s="167">
        <f>'Clients Prop charges bifurcatio'!$G167+'Clients wise charges sheet'!$G165</f>
        <v>1429.66445</v>
      </c>
      <c r="G165" s="167">
        <f>'Clients Prop charges bifurcatio'!H167+'Clients wise charges sheet'!H165</f>
        <v>0</v>
      </c>
      <c r="H165" s="167">
        <f>'Clients Prop charges bifurcatio'!I167+'Clients wise charges sheet'!I165</f>
        <v>0</v>
      </c>
      <c r="I165" s="167">
        <f>'Clients Prop charges bifurcatio'!J167+'Clients wise charges sheet'!J165</f>
        <v>0</v>
      </c>
      <c r="J165" s="167">
        <f>'Clients Prop charges bifurcatio'!K167+'Clients wise charges sheet'!K165</f>
        <v>0</v>
      </c>
      <c r="K165" s="167">
        <f>'Clients Prop charges bifurcatio'!L167+'Clients wise charges sheet'!L165</f>
        <v>1437.226404</v>
      </c>
      <c r="L165" s="167">
        <f>'Clients Prop charges bifurcatio'!M167+'Clients wise charges sheet'!M165</f>
        <v>1437.226404</v>
      </c>
      <c r="M165" s="167">
        <f>'Clients Prop charges bifurcatio'!N167+'Clients wise charges sheet'!N165</f>
        <v>0</v>
      </c>
      <c r="N165" s="167">
        <f>'Clients Prop charges bifurcatio'!O167+'Clients wise charges sheet'!O165</f>
        <v>687.8065178</v>
      </c>
      <c r="O165" s="167">
        <f>'Clients Prop charges bifurcatio'!P167+'Clients wise charges sheet'!P165</f>
        <v>412.8315578</v>
      </c>
      <c r="P165" s="167">
        <f>'Clients Prop charges bifurcatio'!Q167+'Clients wise charges sheet'!Q165</f>
        <v>1344.015603</v>
      </c>
      <c r="Q165" s="167">
        <f>'Clients Prop charges bifurcatio'!R167+'Clients wise charges sheet'!R165</f>
        <v>0</v>
      </c>
      <c r="R165" s="134"/>
      <c r="S165" s="134"/>
      <c r="T165" s="134"/>
      <c r="U165" s="134"/>
      <c r="V165" s="134"/>
      <c r="W165" s="134"/>
      <c r="X165" s="134"/>
      <c r="Y165" s="134"/>
    </row>
    <row r="166" ht="22.5" customHeight="1">
      <c r="A166" s="186">
        <f>'PROP DAILY PNL'!A333</f>
        <v>45931</v>
      </c>
      <c r="B166" s="167">
        <f>'Clients Prop charges bifurcatio'!$C168+'Clients wise charges sheet'!$C166</f>
        <v>7406.269737</v>
      </c>
      <c r="C166" s="167">
        <f>'Clients Prop charges bifurcatio'!$D168+'Clients wise charges sheet'!$D166</f>
        <v>1554.373766</v>
      </c>
      <c r="D166" s="167">
        <f>'Clients Prop charges bifurcatio'!$E168+'Clients wise charges sheet'!$E166</f>
        <v>1241.38847</v>
      </c>
      <c r="E166" s="167">
        <f>'Clients Prop charges bifurcatio'!$F168+'Clients wise charges sheet'!$F166</f>
        <v>0</v>
      </c>
      <c r="F166" s="167">
        <f>'Clients Prop charges bifurcatio'!$G168+'Clients wise charges sheet'!$G166</f>
        <v>1827.788376</v>
      </c>
      <c r="G166" s="167">
        <f>'Clients Prop charges bifurcatio'!H168+'Clients wise charges sheet'!H166</f>
        <v>0</v>
      </c>
      <c r="H166" s="167">
        <f>'Clients Prop charges bifurcatio'!I168+'Clients wise charges sheet'!I166</f>
        <v>0</v>
      </c>
      <c r="I166" s="167">
        <f>'Clients Prop charges bifurcatio'!J168+'Clients wise charges sheet'!J166</f>
        <v>0</v>
      </c>
      <c r="J166" s="167">
        <f>'Clients Prop charges bifurcatio'!K168+'Clients wise charges sheet'!K166</f>
        <v>0</v>
      </c>
      <c r="K166" s="167">
        <f>'Clients Prop charges bifurcatio'!L168+'Clients wise charges sheet'!L166</f>
        <v>1779.951626</v>
      </c>
      <c r="L166" s="167">
        <f>'Clients Prop charges bifurcatio'!M168+'Clients wise charges sheet'!M166</f>
        <v>1779.951626</v>
      </c>
      <c r="M166" s="167">
        <f>'Clients Prop charges bifurcatio'!N168+'Clients wise charges sheet'!N166</f>
        <v>0</v>
      </c>
      <c r="N166" s="167">
        <f>'Clients Prop charges bifurcatio'!O168+'Clients wise charges sheet'!O166</f>
        <v>543.5860438</v>
      </c>
      <c r="O166" s="167">
        <f>'Clients Prop charges bifurcatio'!P168+'Clients wise charges sheet'!P166</f>
        <v>296.4849965</v>
      </c>
      <c r="P166" s="167">
        <f>'Clients Prop charges bifurcatio'!Q168+'Clients wise charges sheet'!Q166</f>
        <v>1246.65536</v>
      </c>
      <c r="Q166" s="167">
        <f>'Clients Prop charges bifurcatio'!R168+'Clients wise charges sheet'!R166</f>
        <v>0</v>
      </c>
      <c r="R166" s="134"/>
      <c r="S166" s="134"/>
      <c r="T166" s="134"/>
      <c r="U166" s="134"/>
      <c r="V166" s="134"/>
      <c r="W166" s="134"/>
      <c r="X166" s="134"/>
      <c r="Y166" s="134"/>
    </row>
    <row r="167" ht="22.5" customHeight="1">
      <c r="A167" s="186">
        <f>'PROP DAILY PNL'!A334</f>
        <v>45932</v>
      </c>
      <c r="B167" s="167">
        <f>'Clients Prop charges bifurcatio'!$C169+'Clients wise charges sheet'!$C167</f>
        <v>0</v>
      </c>
      <c r="C167" s="167">
        <f>'Clients Prop charges bifurcatio'!$D169+'Clients wise charges sheet'!$D167</f>
        <v>0</v>
      </c>
      <c r="D167" s="167">
        <f>'Clients Prop charges bifurcatio'!$E169+'Clients wise charges sheet'!$E167</f>
        <v>0</v>
      </c>
      <c r="E167" s="167">
        <f>'Clients Prop charges bifurcatio'!$F169+'Clients wise charges sheet'!$F167</f>
        <v>0</v>
      </c>
      <c r="F167" s="167">
        <f>'Clients Prop charges bifurcatio'!$G169+'Clients wise charges sheet'!$G167</f>
        <v>0</v>
      </c>
      <c r="G167" s="167">
        <f>'Clients Prop charges bifurcatio'!H169+'Clients wise charges sheet'!H167</f>
        <v>0</v>
      </c>
      <c r="H167" s="167">
        <f>'Clients Prop charges bifurcatio'!I169+'Clients wise charges sheet'!I167</f>
        <v>0</v>
      </c>
      <c r="I167" s="167">
        <f>'Clients Prop charges bifurcatio'!J169+'Clients wise charges sheet'!J167</f>
        <v>0</v>
      </c>
      <c r="J167" s="167">
        <f>'Clients Prop charges bifurcatio'!K169+'Clients wise charges sheet'!K167</f>
        <v>0</v>
      </c>
      <c r="K167" s="167">
        <f>'Clients Prop charges bifurcatio'!L169+'Clients wise charges sheet'!L167</f>
        <v>0</v>
      </c>
      <c r="L167" s="167">
        <f>'Clients Prop charges bifurcatio'!M169+'Clients wise charges sheet'!M167</f>
        <v>0</v>
      </c>
      <c r="M167" s="167">
        <f>'Clients Prop charges bifurcatio'!N169+'Clients wise charges sheet'!N167</f>
        <v>0</v>
      </c>
      <c r="N167" s="167">
        <f>'Clients Prop charges bifurcatio'!O169+'Clients wise charges sheet'!O167</f>
        <v>0</v>
      </c>
      <c r="O167" s="167">
        <f>'Clients Prop charges bifurcatio'!P169+'Clients wise charges sheet'!P167</f>
        <v>0</v>
      </c>
      <c r="P167" s="167">
        <f>'Clients Prop charges bifurcatio'!Q169+'Clients wise charges sheet'!Q167</f>
        <v>0</v>
      </c>
      <c r="Q167" s="167">
        <f>'Clients Prop charges bifurcatio'!R169+'Clients wise charges sheet'!R167</f>
        <v>0</v>
      </c>
      <c r="R167" s="134"/>
      <c r="S167" s="134"/>
      <c r="T167" s="134"/>
      <c r="U167" s="134"/>
      <c r="V167" s="134"/>
      <c r="W167" s="134"/>
      <c r="X167" s="134"/>
      <c r="Y167" s="134"/>
    </row>
    <row r="168" ht="22.5" customHeight="1">
      <c r="A168" s="186">
        <f>'PROP DAILY PNL'!A335</f>
        <v>45933</v>
      </c>
      <c r="B168" s="167">
        <f>'Clients Prop charges bifurcatio'!$C170+'Clients wise charges sheet'!$C168</f>
        <v>7406.269737</v>
      </c>
      <c r="C168" s="167">
        <f>'Clients Prop charges bifurcatio'!$D170+'Clients wise charges sheet'!$D168</f>
        <v>1554.373766</v>
      </c>
      <c r="D168" s="167">
        <f>'Clients Prop charges bifurcatio'!$E170+'Clients wise charges sheet'!$E168</f>
        <v>1241.38847</v>
      </c>
      <c r="E168" s="167">
        <f>'Clients Prop charges bifurcatio'!$F170+'Clients wise charges sheet'!$F168</f>
        <v>0</v>
      </c>
      <c r="F168" s="167">
        <f>'Clients Prop charges bifurcatio'!$G170+'Clients wise charges sheet'!$G168</f>
        <v>1827.788376</v>
      </c>
      <c r="G168" s="167">
        <f>'Clients Prop charges bifurcatio'!H170+'Clients wise charges sheet'!H168</f>
        <v>0</v>
      </c>
      <c r="H168" s="167">
        <f>'Clients Prop charges bifurcatio'!I170+'Clients wise charges sheet'!I168</f>
        <v>0</v>
      </c>
      <c r="I168" s="167">
        <f>'Clients Prop charges bifurcatio'!J170+'Clients wise charges sheet'!J168</f>
        <v>0</v>
      </c>
      <c r="J168" s="167">
        <f>'Clients Prop charges bifurcatio'!K170+'Clients wise charges sheet'!K168</f>
        <v>0</v>
      </c>
      <c r="K168" s="167">
        <f>'Clients Prop charges bifurcatio'!L170+'Clients wise charges sheet'!L168</f>
        <v>1779.951626</v>
      </c>
      <c r="L168" s="167">
        <f>'Clients Prop charges bifurcatio'!M170+'Clients wise charges sheet'!M168</f>
        <v>1779.951626</v>
      </c>
      <c r="M168" s="167">
        <f>'Clients Prop charges bifurcatio'!N170+'Clients wise charges sheet'!N168</f>
        <v>0</v>
      </c>
      <c r="N168" s="167">
        <f>'Clients Prop charges bifurcatio'!O170+'Clients wise charges sheet'!O168</f>
        <v>543.5860438</v>
      </c>
      <c r="O168" s="167">
        <f>'Clients Prop charges bifurcatio'!P170+'Clients wise charges sheet'!P168</f>
        <v>296.4849965</v>
      </c>
      <c r="P168" s="167">
        <f>'Clients Prop charges bifurcatio'!Q170+'Clients wise charges sheet'!Q168</f>
        <v>1246.65536</v>
      </c>
      <c r="Q168" s="167">
        <f>'Clients Prop charges bifurcatio'!R170+'Clients wise charges sheet'!R168</f>
        <v>0</v>
      </c>
      <c r="R168" s="134"/>
      <c r="S168" s="134"/>
      <c r="T168" s="134"/>
      <c r="U168" s="134"/>
      <c r="V168" s="134"/>
      <c r="W168" s="134"/>
      <c r="X168" s="134"/>
      <c r="Y168" s="134"/>
    </row>
    <row r="169" ht="22.5" customHeight="1">
      <c r="A169" s="186">
        <f>'PROP DAILY PNL'!A336</f>
        <v>45936</v>
      </c>
      <c r="B169" s="167">
        <f>'Clients Prop charges bifurcatio'!$C171+'Clients wise charges sheet'!$C169</f>
        <v>7406.269737</v>
      </c>
      <c r="C169" s="167">
        <f>'Clients Prop charges bifurcatio'!$D171+'Clients wise charges sheet'!$D169</f>
        <v>1554.373766</v>
      </c>
      <c r="D169" s="167">
        <f>'Clients Prop charges bifurcatio'!$E171+'Clients wise charges sheet'!$E169</f>
        <v>1241.38847</v>
      </c>
      <c r="E169" s="167">
        <f>'Clients Prop charges bifurcatio'!$F171+'Clients wise charges sheet'!$F169</f>
        <v>0</v>
      </c>
      <c r="F169" s="167">
        <f>'Clients Prop charges bifurcatio'!$G171+'Clients wise charges sheet'!$G169</f>
        <v>1827.788376</v>
      </c>
      <c r="G169" s="167">
        <f>'Clients Prop charges bifurcatio'!H171+'Clients wise charges sheet'!H169</f>
        <v>0</v>
      </c>
      <c r="H169" s="167">
        <f>'Clients Prop charges bifurcatio'!I171+'Clients wise charges sheet'!I169</f>
        <v>0</v>
      </c>
      <c r="I169" s="167">
        <f>'Clients Prop charges bifurcatio'!J171+'Clients wise charges sheet'!J169</f>
        <v>0</v>
      </c>
      <c r="J169" s="167">
        <f>'Clients Prop charges bifurcatio'!K171+'Clients wise charges sheet'!K169</f>
        <v>0</v>
      </c>
      <c r="K169" s="167">
        <f>'Clients Prop charges bifurcatio'!L171+'Clients wise charges sheet'!L169</f>
        <v>1779.951626</v>
      </c>
      <c r="L169" s="167">
        <f>'Clients Prop charges bifurcatio'!M171+'Clients wise charges sheet'!M169</f>
        <v>1779.951626</v>
      </c>
      <c r="M169" s="167">
        <f>'Clients Prop charges bifurcatio'!N171+'Clients wise charges sheet'!N169</f>
        <v>0</v>
      </c>
      <c r="N169" s="167">
        <f>'Clients Prop charges bifurcatio'!O171+'Clients wise charges sheet'!O169</f>
        <v>543.5860438</v>
      </c>
      <c r="O169" s="167">
        <f>'Clients Prop charges bifurcatio'!P171+'Clients wise charges sheet'!P169</f>
        <v>296.4849965</v>
      </c>
      <c r="P169" s="167">
        <f>'Clients Prop charges bifurcatio'!Q171+'Clients wise charges sheet'!Q169</f>
        <v>1246.65536</v>
      </c>
      <c r="Q169" s="167">
        <f>'Clients Prop charges bifurcatio'!R171+'Clients wise charges sheet'!R169</f>
        <v>0</v>
      </c>
      <c r="R169" s="134"/>
      <c r="S169" s="134"/>
      <c r="T169" s="134"/>
      <c r="U169" s="134"/>
      <c r="V169" s="134"/>
      <c r="W169" s="134"/>
      <c r="X169" s="134"/>
      <c r="Y169" s="134"/>
    </row>
    <row r="170" ht="22.5" customHeight="1">
      <c r="A170" s="186">
        <f>'PROP DAILY PNL'!A337</f>
        <v>45937</v>
      </c>
      <c r="B170" s="167">
        <f>'Clients Prop charges bifurcatio'!$C172+'Clients wise charges sheet'!$C170</f>
        <v>7406.269737</v>
      </c>
      <c r="C170" s="167">
        <f>'Clients Prop charges bifurcatio'!$D172+'Clients wise charges sheet'!$D170</f>
        <v>1554.373766</v>
      </c>
      <c r="D170" s="167">
        <f>'Clients Prop charges bifurcatio'!$E172+'Clients wise charges sheet'!$E170</f>
        <v>1241.38847</v>
      </c>
      <c r="E170" s="167">
        <f>'Clients Prop charges bifurcatio'!$F172+'Clients wise charges sheet'!$F170</f>
        <v>0</v>
      </c>
      <c r="F170" s="167">
        <f>'Clients Prop charges bifurcatio'!$G172+'Clients wise charges sheet'!$G170</f>
        <v>1827.788376</v>
      </c>
      <c r="G170" s="167">
        <f>'Clients Prop charges bifurcatio'!H172+'Clients wise charges sheet'!H170</f>
        <v>0</v>
      </c>
      <c r="H170" s="167">
        <f>'Clients Prop charges bifurcatio'!I172+'Clients wise charges sheet'!I170</f>
        <v>0</v>
      </c>
      <c r="I170" s="167">
        <f>'Clients Prop charges bifurcatio'!J172+'Clients wise charges sheet'!J170</f>
        <v>0</v>
      </c>
      <c r="J170" s="167">
        <f>'Clients Prop charges bifurcatio'!K172+'Clients wise charges sheet'!K170</f>
        <v>0</v>
      </c>
      <c r="K170" s="167">
        <f>'Clients Prop charges bifurcatio'!L172+'Clients wise charges sheet'!L170</f>
        <v>1779.951626</v>
      </c>
      <c r="L170" s="167">
        <f>'Clients Prop charges bifurcatio'!M172+'Clients wise charges sheet'!M170</f>
        <v>1779.951626</v>
      </c>
      <c r="M170" s="167">
        <f>'Clients Prop charges bifurcatio'!N172+'Clients wise charges sheet'!N170</f>
        <v>0</v>
      </c>
      <c r="N170" s="167">
        <f>'Clients Prop charges bifurcatio'!O172+'Clients wise charges sheet'!O170</f>
        <v>543.5860438</v>
      </c>
      <c r="O170" s="167">
        <f>'Clients Prop charges bifurcatio'!P172+'Clients wise charges sheet'!P170</f>
        <v>296.4849965</v>
      </c>
      <c r="P170" s="167">
        <f>'Clients Prop charges bifurcatio'!Q172+'Clients wise charges sheet'!Q170</f>
        <v>1246.65536</v>
      </c>
      <c r="Q170" s="167">
        <f>'Clients Prop charges bifurcatio'!R172+'Clients wise charges sheet'!R170</f>
        <v>0</v>
      </c>
      <c r="R170" s="134"/>
      <c r="S170" s="134"/>
      <c r="T170" s="134"/>
      <c r="U170" s="134"/>
      <c r="V170" s="134"/>
      <c r="W170" s="134"/>
      <c r="X170" s="134"/>
      <c r="Y170" s="134"/>
    </row>
    <row r="171" ht="22.5" customHeight="1">
      <c r="A171" s="186">
        <f>'PROP DAILY PNL'!A338</f>
        <v>45938</v>
      </c>
      <c r="B171" s="167">
        <f>'Clients Prop charges bifurcatio'!$C173+'Clients wise charges sheet'!$C171</f>
        <v>7406.269737</v>
      </c>
      <c r="C171" s="167">
        <f>'Clients Prop charges bifurcatio'!$D173+'Clients wise charges sheet'!$D171</f>
        <v>1554.373766</v>
      </c>
      <c r="D171" s="167">
        <f>'Clients Prop charges bifurcatio'!$E173+'Clients wise charges sheet'!$E171</f>
        <v>1241.38847</v>
      </c>
      <c r="E171" s="167">
        <f>'Clients Prop charges bifurcatio'!$F173+'Clients wise charges sheet'!$F171</f>
        <v>0</v>
      </c>
      <c r="F171" s="167">
        <f>'Clients Prop charges bifurcatio'!$G173+'Clients wise charges sheet'!$G171</f>
        <v>1827.788376</v>
      </c>
      <c r="G171" s="167">
        <f>'Clients Prop charges bifurcatio'!H173+'Clients wise charges sheet'!H171</f>
        <v>0</v>
      </c>
      <c r="H171" s="167">
        <f>'Clients Prop charges bifurcatio'!I173+'Clients wise charges sheet'!I171</f>
        <v>0</v>
      </c>
      <c r="I171" s="167">
        <f>'Clients Prop charges bifurcatio'!J173+'Clients wise charges sheet'!J171</f>
        <v>0</v>
      </c>
      <c r="J171" s="167">
        <f>'Clients Prop charges bifurcatio'!K173+'Clients wise charges sheet'!K171</f>
        <v>0</v>
      </c>
      <c r="K171" s="167">
        <f>'Clients Prop charges bifurcatio'!L173+'Clients wise charges sheet'!L171</f>
        <v>1779.951626</v>
      </c>
      <c r="L171" s="167">
        <f>'Clients Prop charges bifurcatio'!M173+'Clients wise charges sheet'!M171</f>
        <v>1779.951626</v>
      </c>
      <c r="M171" s="167">
        <f>'Clients Prop charges bifurcatio'!N173+'Clients wise charges sheet'!N171</f>
        <v>0</v>
      </c>
      <c r="N171" s="167">
        <f>'Clients Prop charges bifurcatio'!O173+'Clients wise charges sheet'!O171</f>
        <v>543.5860438</v>
      </c>
      <c r="O171" s="167">
        <f>'Clients Prop charges bifurcatio'!P173+'Clients wise charges sheet'!P171</f>
        <v>296.4849965</v>
      </c>
      <c r="P171" s="167">
        <f>'Clients Prop charges bifurcatio'!Q173+'Clients wise charges sheet'!Q171</f>
        <v>1246.65536</v>
      </c>
      <c r="Q171" s="167">
        <f>'Clients Prop charges bifurcatio'!R173+'Clients wise charges sheet'!R171</f>
        <v>0</v>
      </c>
      <c r="R171" s="134"/>
      <c r="S171" s="134"/>
      <c r="T171" s="134"/>
      <c r="U171" s="134"/>
      <c r="V171" s="134"/>
      <c r="W171" s="134"/>
      <c r="X171" s="134"/>
      <c r="Y171" s="134"/>
    </row>
    <row r="172" ht="22.5" customHeight="1">
      <c r="A172" s="186">
        <f>'PROP DAILY PNL'!A339</f>
        <v>45939</v>
      </c>
      <c r="B172" s="167">
        <f>'Clients Prop charges bifurcatio'!$C174+'Clients wise charges sheet'!$C172</f>
        <v>7406.269737</v>
      </c>
      <c r="C172" s="167">
        <f>'Clients Prop charges bifurcatio'!$D174+'Clients wise charges sheet'!$D172</f>
        <v>1554.373766</v>
      </c>
      <c r="D172" s="167">
        <f>'Clients Prop charges bifurcatio'!$E174+'Clients wise charges sheet'!$E172</f>
        <v>1241.38847</v>
      </c>
      <c r="E172" s="167">
        <f>'Clients Prop charges bifurcatio'!$F174+'Clients wise charges sheet'!$F172</f>
        <v>0</v>
      </c>
      <c r="F172" s="167">
        <f>'Clients Prop charges bifurcatio'!$G174+'Clients wise charges sheet'!$G172</f>
        <v>1827.788376</v>
      </c>
      <c r="G172" s="167">
        <f>'Clients Prop charges bifurcatio'!H174+'Clients wise charges sheet'!H172</f>
        <v>0</v>
      </c>
      <c r="H172" s="167">
        <f>'Clients Prop charges bifurcatio'!I174+'Clients wise charges sheet'!I172</f>
        <v>0</v>
      </c>
      <c r="I172" s="167">
        <f>'Clients Prop charges bifurcatio'!J174+'Clients wise charges sheet'!J172</f>
        <v>0</v>
      </c>
      <c r="J172" s="167">
        <f>'Clients Prop charges bifurcatio'!K174+'Clients wise charges sheet'!K172</f>
        <v>0</v>
      </c>
      <c r="K172" s="167">
        <f>'Clients Prop charges bifurcatio'!L174+'Clients wise charges sheet'!L172</f>
        <v>1779.951626</v>
      </c>
      <c r="L172" s="167">
        <f>'Clients Prop charges bifurcatio'!M174+'Clients wise charges sheet'!M172</f>
        <v>1779.951626</v>
      </c>
      <c r="M172" s="167">
        <f>'Clients Prop charges bifurcatio'!N174+'Clients wise charges sheet'!N172</f>
        <v>0</v>
      </c>
      <c r="N172" s="167">
        <f>'Clients Prop charges bifurcatio'!O174+'Clients wise charges sheet'!O172</f>
        <v>543.5860438</v>
      </c>
      <c r="O172" s="167">
        <f>'Clients Prop charges bifurcatio'!P174+'Clients wise charges sheet'!P172</f>
        <v>296.4849965</v>
      </c>
      <c r="P172" s="167">
        <f>'Clients Prop charges bifurcatio'!Q174+'Clients wise charges sheet'!Q172</f>
        <v>1246.65536</v>
      </c>
      <c r="Q172" s="167">
        <f>'Clients Prop charges bifurcatio'!R174+'Clients wise charges sheet'!R172</f>
        <v>0</v>
      </c>
      <c r="R172" s="134"/>
      <c r="S172" s="134"/>
      <c r="T172" s="134"/>
      <c r="U172" s="134"/>
      <c r="V172" s="134"/>
      <c r="W172" s="134"/>
      <c r="X172" s="134"/>
      <c r="Y172" s="134"/>
    </row>
    <row r="173" ht="22.5" customHeight="1">
      <c r="A173" s="186">
        <f>'PROP DAILY PNL'!A340</f>
        <v>45940</v>
      </c>
      <c r="B173" s="167">
        <f>'Clients Prop charges bifurcatio'!$C175+'Clients wise charges sheet'!$C173</f>
        <v>7406.269737</v>
      </c>
      <c r="C173" s="167">
        <f>'Clients Prop charges bifurcatio'!$D175+'Clients wise charges sheet'!$D173</f>
        <v>1554.373766</v>
      </c>
      <c r="D173" s="167">
        <f>'Clients Prop charges bifurcatio'!$E175+'Clients wise charges sheet'!$E173</f>
        <v>1241.38847</v>
      </c>
      <c r="E173" s="167">
        <f>'Clients Prop charges bifurcatio'!$F175+'Clients wise charges sheet'!$F173</f>
        <v>0</v>
      </c>
      <c r="F173" s="167">
        <f>'Clients Prop charges bifurcatio'!$G175+'Clients wise charges sheet'!$G173</f>
        <v>1827.788376</v>
      </c>
      <c r="G173" s="167">
        <f>'Clients Prop charges bifurcatio'!H175+'Clients wise charges sheet'!H173</f>
        <v>0</v>
      </c>
      <c r="H173" s="167">
        <f>'Clients Prop charges bifurcatio'!I175+'Clients wise charges sheet'!I173</f>
        <v>0</v>
      </c>
      <c r="I173" s="167">
        <f>'Clients Prop charges bifurcatio'!J175+'Clients wise charges sheet'!J173</f>
        <v>0</v>
      </c>
      <c r="J173" s="167">
        <f>'Clients Prop charges bifurcatio'!K175+'Clients wise charges sheet'!K173</f>
        <v>0</v>
      </c>
      <c r="K173" s="167">
        <f>'Clients Prop charges bifurcatio'!L175+'Clients wise charges sheet'!L173</f>
        <v>1779.951626</v>
      </c>
      <c r="L173" s="167">
        <f>'Clients Prop charges bifurcatio'!M175+'Clients wise charges sheet'!M173</f>
        <v>1779.951626</v>
      </c>
      <c r="M173" s="167">
        <f>'Clients Prop charges bifurcatio'!N175+'Clients wise charges sheet'!N173</f>
        <v>0</v>
      </c>
      <c r="N173" s="167">
        <f>'Clients Prop charges bifurcatio'!O175+'Clients wise charges sheet'!O173</f>
        <v>543.5860438</v>
      </c>
      <c r="O173" s="167">
        <f>'Clients Prop charges bifurcatio'!P175+'Clients wise charges sheet'!P173</f>
        <v>296.4849965</v>
      </c>
      <c r="P173" s="167">
        <f>'Clients Prop charges bifurcatio'!Q175+'Clients wise charges sheet'!Q173</f>
        <v>1246.65536</v>
      </c>
      <c r="Q173" s="167">
        <f>'Clients Prop charges bifurcatio'!R175+'Clients wise charges sheet'!R173</f>
        <v>0</v>
      </c>
      <c r="R173" s="134"/>
      <c r="S173" s="134"/>
      <c r="T173" s="134"/>
      <c r="U173" s="134"/>
      <c r="V173" s="134"/>
      <c r="W173" s="134"/>
      <c r="X173" s="134"/>
      <c r="Y173" s="134"/>
    </row>
    <row r="174" ht="22.5" customHeight="1">
      <c r="A174" s="186">
        <f>'PROP DAILY PNL'!A341</f>
        <v>45943</v>
      </c>
      <c r="B174" s="167">
        <f>'Clients Prop charges bifurcatio'!$C176+'Clients wise charges sheet'!$C174</f>
        <v>7406.269737</v>
      </c>
      <c r="C174" s="167">
        <f>'Clients Prop charges bifurcatio'!$D176+'Clients wise charges sheet'!$D174</f>
        <v>1554.373766</v>
      </c>
      <c r="D174" s="167">
        <f>'Clients Prop charges bifurcatio'!$E176+'Clients wise charges sheet'!$E174</f>
        <v>1241.38847</v>
      </c>
      <c r="E174" s="167">
        <f>'Clients Prop charges bifurcatio'!$F176+'Clients wise charges sheet'!$F174</f>
        <v>0</v>
      </c>
      <c r="F174" s="167">
        <f>'Clients Prop charges bifurcatio'!$G176+'Clients wise charges sheet'!$G174</f>
        <v>1827.788376</v>
      </c>
      <c r="G174" s="167">
        <f>'Clients Prop charges bifurcatio'!H176+'Clients wise charges sheet'!H174</f>
        <v>0</v>
      </c>
      <c r="H174" s="167">
        <f>'Clients Prop charges bifurcatio'!I176+'Clients wise charges sheet'!I174</f>
        <v>0</v>
      </c>
      <c r="I174" s="167">
        <f>'Clients Prop charges bifurcatio'!J176+'Clients wise charges sheet'!J174</f>
        <v>0</v>
      </c>
      <c r="J174" s="167">
        <f>'Clients Prop charges bifurcatio'!K176+'Clients wise charges sheet'!K174</f>
        <v>0</v>
      </c>
      <c r="K174" s="167">
        <f>'Clients Prop charges bifurcatio'!L176+'Clients wise charges sheet'!L174</f>
        <v>1779.951626</v>
      </c>
      <c r="L174" s="167">
        <f>'Clients Prop charges bifurcatio'!M176+'Clients wise charges sheet'!M174</f>
        <v>1779.951626</v>
      </c>
      <c r="M174" s="167">
        <f>'Clients Prop charges bifurcatio'!N176+'Clients wise charges sheet'!N174</f>
        <v>0</v>
      </c>
      <c r="N174" s="167">
        <f>'Clients Prop charges bifurcatio'!O176+'Clients wise charges sheet'!O174</f>
        <v>543.5860438</v>
      </c>
      <c r="O174" s="167">
        <f>'Clients Prop charges bifurcatio'!P176+'Clients wise charges sheet'!P174</f>
        <v>296.4849965</v>
      </c>
      <c r="P174" s="167">
        <f>'Clients Prop charges bifurcatio'!Q176+'Clients wise charges sheet'!Q174</f>
        <v>1246.65536</v>
      </c>
      <c r="Q174" s="167">
        <f>'Clients Prop charges bifurcatio'!R176+'Clients wise charges sheet'!R174</f>
        <v>0</v>
      </c>
      <c r="R174" s="134"/>
      <c r="S174" s="134"/>
      <c r="T174" s="134"/>
      <c r="U174" s="134"/>
      <c r="V174" s="134"/>
      <c r="W174" s="134"/>
      <c r="X174" s="134"/>
      <c r="Y174" s="134"/>
    </row>
    <row r="175" ht="22.5" customHeight="1">
      <c r="A175" s="186">
        <f>'PROP DAILY PNL'!A342</f>
        <v>45944</v>
      </c>
      <c r="B175" s="167">
        <f>'Clients Prop charges bifurcatio'!$C177+'Clients wise charges sheet'!$C175</f>
        <v>7406.269737</v>
      </c>
      <c r="C175" s="167">
        <f>'Clients Prop charges bifurcatio'!$D177+'Clients wise charges sheet'!$D175</f>
        <v>1554.373766</v>
      </c>
      <c r="D175" s="167">
        <f>'Clients Prop charges bifurcatio'!$E177+'Clients wise charges sheet'!$E175</f>
        <v>1241.38847</v>
      </c>
      <c r="E175" s="167">
        <f>'Clients Prop charges bifurcatio'!$F177+'Clients wise charges sheet'!$F175</f>
        <v>0</v>
      </c>
      <c r="F175" s="167">
        <f>'Clients Prop charges bifurcatio'!$G177+'Clients wise charges sheet'!$G175</f>
        <v>1827.788376</v>
      </c>
      <c r="G175" s="167">
        <f>'Clients Prop charges bifurcatio'!H177+'Clients wise charges sheet'!H175</f>
        <v>0</v>
      </c>
      <c r="H175" s="167">
        <f>'Clients Prop charges bifurcatio'!I177+'Clients wise charges sheet'!I175</f>
        <v>0</v>
      </c>
      <c r="I175" s="167">
        <f>'Clients Prop charges bifurcatio'!J177+'Clients wise charges sheet'!J175</f>
        <v>0</v>
      </c>
      <c r="J175" s="167">
        <f>'Clients Prop charges bifurcatio'!K177+'Clients wise charges sheet'!K175</f>
        <v>0</v>
      </c>
      <c r="K175" s="167">
        <f>'Clients Prop charges bifurcatio'!L177+'Clients wise charges sheet'!L175</f>
        <v>1779.951626</v>
      </c>
      <c r="L175" s="167">
        <f>'Clients Prop charges bifurcatio'!M177+'Clients wise charges sheet'!M175</f>
        <v>1779.951626</v>
      </c>
      <c r="M175" s="167">
        <f>'Clients Prop charges bifurcatio'!N177+'Clients wise charges sheet'!N175</f>
        <v>0</v>
      </c>
      <c r="N175" s="167">
        <f>'Clients Prop charges bifurcatio'!O177+'Clients wise charges sheet'!O175</f>
        <v>543.5860438</v>
      </c>
      <c r="O175" s="167">
        <f>'Clients Prop charges bifurcatio'!P177+'Clients wise charges sheet'!P175</f>
        <v>296.4849965</v>
      </c>
      <c r="P175" s="167">
        <f>'Clients Prop charges bifurcatio'!Q177+'Clients wise charges sheet'!Q175</f>
        <v>1246.65536</v>
      </c>
      <c r="Q175" s="167">
        <f>'Clients Prop charges bifurcatio'!R177+'Clients wise charges sheet'!R175</f>
        <v>0</v>
      </c>
      <c r="R175" s="134"/>
      <c r="S175" s="134"/>
      <c r="T175" s="134"/>
      <c r="U175" s="134"/>
      <c r="V175" s="134"/>
      <c r="W175" s="134"/>
      <c r="X175" s="134"/>
      <c r="Y175" s="134"/>
    </row>
    <row r="176" ht="22.5" customHeight="1">
      <c r="A176" s="186">
        <f>'PROP DAILY PNL'!A343</f>
        <v>45945</v>
      </c>
      <c r="B176" s="167">
        <f>'Clients Prop charges bifurcatio'!$C178+'Clients wise charges sheet'!$C176</f>
        <v>7406.269737</v>
      </c>
      <c r="C176" s="167">
        <f>'Clients Prop charges bifurcatio'!$D178+'Clients wise charges sheet'!$D176</f>
        <v>1554.373766</v>
      </c>
      <c r="D176" s="167">
        <f>'Clients Prop charges bifurcatio'!$E178+'Clients wise charges sheet'!$E176</f>
        <v>1241.38847</v>
      </c>
      <c r="E176" s="167">
        <f>'Clients Prop charges bifurcatio'!$F178+'Clients wise charges sheet'!$F176</f>
        <v>0</v>
      </c>
      <c r="F176" s="167">
        <f>'Clients Prop charges bifurcatio'!$G178+'Clients wise charges sheet'!$G176</f>
        <v>1827.788376</v>
      </c>
      <c r="G176" s="167">
        <f>'Clients Prop charges bifurcatio'!H178+'Clients wise charges sheet'!H176</f>
        <v>0</v>
      </c>
      <c r="H176" s="167">
        <f>'Clients Prop charges bifurcatio'!I178+'Clients wise charges sheet'!I176</f>
        <v>0</v>
      </c>
      <c r="I176" s="167">
        <f>'Clients Prop charges bifurcatio'!J178+'Clients wise charges sheet'!J176</f>
        <v>0</v>
      </c>
      <c r="J176" s="167">
        <f>'Clients Prop charges bifurcatio'!K178+'Clients wise charges sheet'!K176</f>
        <v>0</v>
      </c>
      <c r="K176" s="167">
        <f>'Clients Prop charges bifurcatio'!L178+'Clients wise charges sheet'!L176</f>
        <v>1779.951626</v>
      </c>
      <c r="L176" s="167">
        <f>'Clients Prop charges bifurcatio'!M178+'Clients wise charges sheet'!M176</f>
        <v>1779.951626</v>
      </c>
      <c r="M176" s="167">
        <f>'Clients Prop charges bifurcatio'!N178+'Clients wise charges sheet'!N176</f>
        <v>0</v>
      </c>
      <c r="N176" s="167">
        <f>'Clients Prop charges bifurcatio'!O178+'Clients wise charges sheet'!O176</f>
        <v>543.5860438</v>
      </c>
      <c r="O176" s="167">
        <f>'Clients Prop charges bifurcatio'!P178+'Clients wise charges sheet'!P176</f>
        <v>296.4849965</v>
      </c>
      <c r="P176" s="167">
        <f>'Clients Prop charges bifurcatio'!Q178+'Clients wise charges sheet'!Q176</f>
        <v>1246.65536</v>
      </c>
      <c r="Q176" s="167">
        <f>'Clients Prop charges bifurcatio'!R178+'Clients wise charges sheet'!R176</f>
        <v>0</v>
      </c>
      <c r="R176" s="134"/>
      <c r="S176" s="134"/>
      <c r="T176" s="134"/>
      <c r="U176" s="134"/>
      <c r="V176" s="134"/>
      <c r="W176" s="134"/>
      <c r="X176" s="134"/>
      <c r="Y176" s="134"/>
    </row>
    <row r="177" ht="22.5" customHeight="1">
      <c r="A177" s="186">
        <f>'PROP DAILY PNL'!A344</f>
        <v>45946</v>
      </c>
      <c r="B177" s="167">
        <f>'Clients Prop charges bifurcatio'!$C179+'Clients wise charges sheet'!$C177</f>
        <v>7406.269737</v>
      </c>
      <c r="C177" s="167">
        <f>'Clients Prop charges bifurcatio'!$D179+'Clients wise charges sheet'!$D177</f>
        <v>1554.373766</v>
      </c>
      <c r="D177" s="167">
        <f>'Clients Prop charges bifurcatio'!$E179+'Clients wise charges sheet'!$E177</f>
        <v>1241.38847</v>
      </c>
      <c r="E177" s="167">
        <f>'Clients Prop charges bifurcatio'!$F179+'Clients wise charges sheet'!$F177</f>
        <v>0</v>
      </c>
      <c r="F177" s="167">
        <f>'Clients Prop charges bifurcatio'!$G179+'Clients wise charges sheet'!$G177</f>
        <v>1827.788376</v>
      </c>
      <c r="G177" s="167">
        <f>'Clients Prop charges bifurcatio'!H179+'Clients wise charges sheet'!H177</f>
        <v>0</v>
      </c>
      <c r="H177" s="167">
        <f>'Clients Prop charges bifurcatio'!I179+'Clients wise charges sheet'!I177</f>
        <v>0</v>
      </c>
      <c r="I177" s="167">
        <f>'Clients Prop charges bifurcatio'!J179+'Clients wise charges sheet'!J177</f>
        <v>0</v>
      </c>
      <c r="J177" s="167">
        <f>'Clients Prop charges bifurcatio'!K179+'Clients wise charges sheet'!K177</f>
        <v>0</v>
      </c>
      <c r="K177" s="167">
        <f>'Clients Prop charges bifurcatio'!L179+'Clients wise charges sheet'!L177</f>
        <v>1779.951626</v>
      </c>
      <c r="L177" s="167">
        <f>'Clients Prop charges bifurcatio'!M179+'Clients wise charges sheet'!M177</f>
        <v>1779.951626</v>
      </c>
      <c r="M177" s="167">
        <f>'Clients Prop charges bifurcatio'!N179+'Clients wise charges sheet'!N177</f>
        <v>0</v>
      </c>
      <c r="N177" s="167">
        <f>'Clients Prop charges bifurcatio'!O179+'Clients wise charges sheet'!O177</f>
        <v>543.5860438</v>
      </c>
      <c r="O177" s="167">
        <f>'Clients Prop charges bifurcatio'!P179+'Clients wise charges sheet'!P177</f>
        <v>296.4849965</v>
      </c>
      <c r="P177" s="167">
        <f>'Clients Prop charges bifurcatio'!Q179+'Clients wise charges sheet'!Q177</f>
        <v>1246.65536</v>
      </c>
      <c r="Q177" s="167">
        <f>'Clients Prop charges bifurcatio'!R179+'Clients wise charges sheet'!R177</f>
        <v>0</v>
      </c>
      <c r="R177" s="134"/>
      <c r="S177" s="134"/>
      <c r="T177" s="134"/>
      <c r="U177" s="134"/>
      <c r="V177" s="134"/>
      <c r="W177" s="134"/>
      <c r="X177" s="134"/>
      <c r="Y177" s="134"/>
    </row>
    <row r="178" ht="22.5" customHeight="1">
      <c r="A178" s="186">
        <f>'PROP DAILY PNL'!A345</f>
        <v>45947</v>
      </c>
      <c r="B178" s="167">
        <f>'Clients Prop charges bifurcatio'!$C180+'Clients wise charges sheet'!$C178</f>
        <v>7406.269737</v>
      </c>
      <c r="C178" s="167">
        <f>'Clients Prop charges bifurcatio'!$D180+'Clients wise charges sheet'!$D178</f>
        <v>1554.373766</v>
      </c>
      <c r="D178" s="167">
        <f>'Clients Prop charges bifurcatio'!$E180+'Clients wise charges sheet'!$E178</f>
        <v>1241.38847</v>
      </c>
      <c r="E178" s="167">
        <f>'Clients Prop charges bifurcatio'!$F180+'Clients wise charges sheet'!$F178</f>
        <v>0</v>
      </c>
      <c r="F178" s="167">
        <f>'Clients Prop charges bifurcatio'!$G180+'Clients wise charges sheet'!$G178</f>
        <v>1827.788376</v>
      </c>
      <c r="G178" s="167">
        <f>'Clients Prop charges bifurcatio'!H180+'Clients wise charges sheet'!H178</f>
        <v>0</v>
      </c>
      <c r="H178" s="167">
        <f>'Clients Prop charges bifurcatio'!I180+'Clients wise charges sheet'!I178</f>
        <v>0</v>
      </c>
      <c r="I178" s="167">
        <f>'Clients Prop charges bifurcatio'!J180+'Clients wise charges sheet'!J178</f>
        <v>0</v>
      </c>
      <c r="J178" s="167">
        <f>'Clients Prop charges bifurcatio'!K180+'Clients wise charges sheet'!K178</f>
        <v>0</v>
      </c>
      <c r="K178" s="167">
        <f>'Clients Prop charges bifurcatio'!L180+'Clients wise charges sheet'!L178</f>
        <v>1779.951626</v>
      </c>
      <c r="L178" s="167">
        <f>'Clients Prop charges bifurcatio'!M180+'Clients wise charges sheet'!M178</f>
        <v>1779.951626</v>
      </c>
      <c r="M178" s="167">
        <f>'Clients Prop charges bifurcatio'!N180+'Clients wise charges sheet'!N178</f>
        <v>0</v>
      </c>
      <c r="N178" s="167">
        <f>'Clients Prop charges bifurcatio'!O180+'Clients wise charges sheet'!O178</f>
        <v>543.5860438</v>
      </c>
      <c r="O178" s="167">
        <f>'Clients Prop charges bifurcatio'!P180+'Clients wise charges sheet'!P178</f>
        <v>296.4849965</v>
      </c>
      <c r="P178" s="167">
        <f>'Clients Prop charges bifurcatio'!Q180+'Clients wise charges sheet'!Q178</f>
        <v>1246.65536</v>
      </c>
      <c r="Q178" s="167">
        <f>'Clients Prop charges bifurcatio'!R180+'Clients wise charges sheet'!R178</f>
        <v>0</v>
      </c>
      <c r="R178" s="134"/>
      <c r="S178" s="134"/>
      <c r="T178" s="134"/>
      <c r="U178" s="134"/>
      <c r="V178" s="134"/>
      <c r="W178" s="134"/>
      <c r="X178" s="134"/>
      <c r="Y178" s="134"/>
    </row>
    <row r="179" ht="22.5" customHeight="1">
      <c r="A179" s="186">
        <f>'PROP DAILY PNL'!A346</f>
        <v>45950</v>
      </c>
      <c r="B179" s="167">
        <f>'Clients Prop charges bifurcatio'!$C181+'Clients wise charges sheet'!$C179</f>
        <v>6447.399359</v>
      </c>
      <c r="C179" s="167">
        <f>'Clients Prop charges bifurcatio'!$D181+'Clients wise charges sheet'!$D179</f>
        <v>1332.635182</v>
      </c>
      <c r="D179" s="167">
        <f>'Clients Prop charges bifurcatio'!$E181+'Clients wise charges sheet'!$E179</f>
        <v>1058.100017</v>
      </c>
      <c r="E179" s="167">
        <f>'Clients Prop charges bifurcatio'!$F181+'Clients wise charges sheet'!$F179</f>
        <v>0</v>
      </c>
      <c r="F179" s="167">
        <f>'Clients Prop charges bifurcatio'!$G181+'Clients wise charges sheet'!$G179</f>
        <v>1689.793974</v>
      </c>
      <c r="G179" s="167">
        <f>'Clients Prop charges bifurcatio'!H181+'Clients wise charges sheet'!H179</f>
        <v>0</v>
      </c>
      <c r="H179" s="167">
        <f>'Clients Prop charges bifurcatio'!I181+'Clients wise charges sheet'!I179</f>
        <v>0</v>
      </c>
      <c r="I179" s="167">
        <f>'Clients Prop charges bifurcatio'!J181+'Clients wise charges sheet'!J179</f>
        <v>0</v>
      </c>
      <c r="J179" s="167">
        <f>'Clients Prop charges bifurcatio'!K181+'Clients wise charges sheet'!K179</f>
        <v>0</v>
      </c>
      <c r="K179" s="167">
        <f>'Clients Prop charges bifurcatio'!L181+'Clients wise charges sheet'!L179</f>
        <v>570</v>
      </c>
      <c r="L179" s="167">
        <f>'Clients Prop charges bifurcatio'!M181+'Clients wise charges sheet'!M179</f>
        <v>570</v>
      </c>
      <c r="M179" s="167">
        <f>'Clients Prop charges bifurcatio'!N181+'Clients wise charges sheet'!N179</f>
        <v>0</v>
      </c>
      <c r="N179" s="167">
        <f>'Clients Prop charges bifurcatio'!O181+'Clients wise charges sheet'!O179</f>
        <v>467.6801094</v>
      </c>
      <c r="O179" s="167">
        <f>'Clients Prop charges bifurcatio'!P181+'Clients wise charges sheet'!P179</f>
        <v>250.8841316</v>
      </c>
      <c r="P179" s="167">
        <f>'Clients Prop charges bifurcatio'!Q181+'Clients wise charges sheet'!Q179</f>
        <v>1122.607226</v>
      </c>
      <c r="Q179" s="167">
        <f>'Clients Prop charges bifurcatio'!R181+'Clients wise charges sheet'!R179</f>
        <v>0</v>
      </c>
      <c r="R179" s="134"/>
      <c r="S179" s="134"/>
      <c r="T179" s="134"/>
      <c r="U179" s="134"/>
      <c r="V179" s="134"/>
      <c r="W179" s="134"/>
      <c r="X179" s="134"/>
      <c r="Y179" s="134"/>
    </row>
    <row r="180" ht="22.5" customHeight="1">
      <c r="A180" s="186">
        <f>'PROP DAILY PNL'!A347</f>
        <v>45951</v>
      </c>
      <c r="B180" s="167">
        <f>'Clients Prop charges bifurcatio'!$C182+'Clients wise charges sheet'!$C180</f>
        <v>0</v>
      </c>
      <c r="C180" s="167">
        <f>'Clients Prop charges bifurcatio'!$D182+'Clients wise charges sheet'!$D180</f>
        <v>0</v>
      </c>
      <c r="D180" s="167">
        <f>'Clients Prop charges bifurcatio'!$E182+'Clients wise charges sheet'!$E180</f>
        <v>0</v>
      </c>
      <c r="E180" s="167">
        <f>'Clients Prop charges bifurcatio'!$F182+'Clients wise charges sheet'!$F180</f>
        <v>0</v>
      </c>
      <c r="F180" s="167">
        <f>'Clients Prop charges bifurcatio'!$G182+'Clients wise charges sheet'!$G180</f>
        <v>0</v>
      </c>
      <c r="G180" s="167">
        <f>'Clients Prop charges bifurcatio'!H182+'Clients wise charges sheet'!H180</f>
        <v>0</v>
      </c>
      <c r="H180" s="167">
        <f>'Clients Prop charges bifurcatio'!I182+'Clients wise charges sheet'!I180</f>
        <v>0</v>
      </c>
      <c r="I180" s="167">
        <f>'Clients Prop charges bifurcatio'!J182+'Clients wise charges sheet'!J180</f>
        <v>0</v>
      </c>
      <c r="J180" s="167">
        <f>'Clients Prop charges bifurcatio'!K182+'Clients wise charges sheet'!K180</f>
        <v>0</v>
      </c>
      <c r="K180" s="167">
        <f>'Clients Prop charges bifurcatio'!L182+'Clients wise charges sheet'!L180</f>
        <v>0</v>
      </c>
      <c r="L180" s="167">
        <f>'Clients Prop charges bifurcatio'!M182+'Clients wise charges sheet'!M180</f>
        <v>0</v>
      </c>
      <c r="M180" s="167">
        <f>'Clients Prop charges bifurcatio'!N182+'Clients wise charges sheet'!N180</f>
        <v>0</v>
      </c>
      <c r="N180" s="167">
        <f>'Clients Prop charges bifurcatio'!O182+'Clients wise charges sheet'!O180</f>
        <v>0</v>
      </c>
      <c r="O180" s="167">
        <f>'Clients Prop charges bifurcatio'!P182+'Clients wise charges sheet'!P180</f>
        <v>0</v>
      </c>
      <c r="P180" s="167">
        <f>'Clients Prop charges bifurcatio'!Q182+'Clients wise charges sheet'!Q180</f>
        <v>0</v>
      </c>
      <c r="Q180" s="167">
        <f>'Clients Prop charges bifurcatio'!R182+'Clients wise charges sheet'!R180</f>
        <v>0</v>
      </c>
      <c r="R180" s="134"/>
      <c r="S180" s="134"/>
      <c r="T180" s="134"/>
      <c r="U180" s="134"/>
      <c r="V180" s="134"/>
      <c r="W180" s="134"/>
      <c r="X180" s="134"/>
      <c r="Y180" s="134"/>
    </row>
    <row r="181" ht="22.5" customHeight="1">
      <c r="A181" s="186">
        <f>'PROP DAILY PNL'!A348</f>
        <v>45952</v>
      </c>
      <c r="B181" s="167">
        <f>'Clients Prop charges bifurcatio'!$C183+'Clients wise charges sheet'!$C181</f>
        <v>0</v>
      </c>
      <c r="C181" s="167">
        <f>'Clients Prop charges bifurcatio'!$D183+'Clients wise charges sheet'!$D181</f>
        <v>0</v>
      </c>
      <c r="D181" s="167">
        <f>'Clients Prop charges bifurcatio'!$E183+'Clients wise charges sheet'!$E181</f>
        <v>0</v>
      </c>
      <c r="E181" s="167">
        <f>'Clients Prop charges bifurcatio'!$F183+'Clients wise charges sheet'!$F181</f>
        <v>0</v>
      </c>
      <c r="F181" s="167">
        <f>'Clients Prop charges bifurcatio'!$G183+'Clients wise charges sheet'!$G181</f>
        <v>0</v>
      </c>
      <c r="G181" s="167">
        <f>'Clients Prop charges bifurcatio'!H183+'Clients wise charges sheet'!H181</f>
        <v>0</v>
      </c>
      <c r="H181" s="167">
        <f>'Clients Prop charges bifurcatio'!I183+'Clients wise charges sheet'!I181</f>
        <v>0</v>
      </c>
      <c r="I181" s="167">
        <f>'Clients Prop charges bifurcatio'!J183+'Clients wise charges sheet'!J181</f>
        <v>0</v>
      </c>
      <c r="J181" s="167">
        <f>'Clients Prop charges bifurcatio'!K183+'Clients wise charges sheet'!K181</f>
        <v>0</v>
      </c>
      <c r="K181" s="167">
        <f>'Clients Prop charges bifurcatio'!L183+'Clients wise charges sheet'!L181</f>
        <v>0</v>
      </c>
      <c r="L181" s="167">
        <f>'Clients Prop charges bifurcatio'!M183+'Clients wise charges sheet'!M181</f>
        <v>0</v>
      </c>
      <c r="M181" s="167">
        <f>'Clients Prop charges bifurcatio'!N183+'Clients wise charges sheet'!N181</f>
        <v>0</v>
      </c>
      <c r="N181" s="167">
        <f>'Clients Prop charges bifurcatio'!O183+'Clients wise charges sheet'!O181</f>
        <v>0</v>
      </c>
      <c r="O181" s="167">
        <f>'Clients Prop charges bifurcatio'!P183+'Clients wise charges sheet'!P181</f>
        <v>0</v>
      </c>
      <c r="P181" s="167">
        <f>'Clients Prop charges bifurcatio'!Q183+'Clients wise charges sheet'!Q181</f>
        <v>0</v>
      </c>
      <c r="Q181" s="167">
        <f>'Clients Prop charges bifurcatio'!R183+'Clients wise charges sheet'!R181</f>
        <v>0</v>
      </c>
      <c r="R181" s="134"/>
      <c r="S181" s="134"/>
      <c r="T181" s="134"/>
      <c r="U181" s="134"/>
      <c r="V181" s="134"/>
      <c r="W181" s="134"/>
      <c r="X181" s="134"/>
      <c r="Y181" s="134"/>
    </row>
    <row r="182" ht="22.5" customHeight="1">
      <c r="A182" s="186">
        <f>'PROP DAILY PNL'!A349</f>
        <v>45953</v>
      </c>
      <c r="B182" s="167">
        <f>'Clients Prop charges bifurcatio'!$C184+'Clients wise charges sheet'!$C182</f>
        <v>6498.149359</v>
      </c>
      <c r="C182" s="167">
        <f>'Clients Prop charges bifurcatio'!$D184+'Clients wise charges sheet'!$D182</f>
        <v>1398.115182</v>
      </c>
      <c r="D182" s="167">
        <f>'Clients Prop charges bifurcatio'!$E184+'Clients wise charges sheet'!$E182</f>
        <v>1138.270017</v>
      </c>
      <c r="E182" s="167">
        <f>'Clients Prop charges bifurcatio'!$F184+'Clients wise charges sheet'!$F182</f>
        <v>0</v>
      </c>
      <c r="F182" s="167">
        <f>'Clients Prop charges bifurcatio'!$G184+'Clients wise charges sheet'!$G182</f>
        <v>1689.793974</v>
      </c>
      <c r="G182" s="167">
        <f>'Clients Prop charges bifurcatio'!H184+'Clients wise charges sheet'!H182</f>
        <v>0</v>
      </c>
      <c r="H182" s="167">
        <f>'Clients Prop charges bifurcatio'!I184+'Clients wise charges sheet'!I182</f>
        <v>0</v>
      </c>
      <c r="I182" s="167">
        <f>'Clients Prop charges bifurcatio'!J184+'Clients wise charges sheet'!J182</f>
        <v>0</v>
      </c>
      <c r="J182" s="167">
        <f>'Clients Prop charges bifurcatio'!K184+'Clients wise charges sheet'!K182</f>
        <v>0</v>
      </c>
      <c r="K182" s="167">
        <f>'Clients Prop charges bifurcatio'!L184+'Clients wise charges sheet'!L182</f>
        <v>0</v>
      </c>
      <c r="L182" s="167">
        <f>'Clients Prop charges bifurcatio'!M184+'Clients wise charges sheet'!M182</f>
        <v>0</v>
      </c>
      <c r="M182" s="167">
        <f>'Clients Prop charges bifurcatio'!N184+'Clients wise charges sheet'!N182</f>
        <v>0</v>
      </c>
      <c r="N182" s="167">
        <f>'Clients Prop charges bifurcatio'!O184+'Clients wise charges sheet'!O182</f>
        <v>463.0801094</v>
      </c>
      <c r="O182" s="167">
        <f>'Clients Prop charges bifurcatio'!P184+'Clients wise charges sheet'!P182</f>
        <v>258.4341316</v>
      </c>
      <c r="P182" s="167">
        <f>'Clients Prop charges bifurcatio'!Q184+'Clients wise charges sheet'!Q182</f>
        <v>1147.607226</v>
      </c>
      <c r="Q182" s="167">
        <f>'Clients Prop charges bifurcatio'!R184+'Clients wise charges sheet'!R182</f>
        <v>0</v>
      </c>
      <c r="R182" s="134"/>
      <c r="S182" s="134"/>
      <c r="T182" s="134"/>
      <c r="U182" s="134"/>
      <c r="V182" s="134"/>
      <c r="W182" s="134"/>
      <c r="X182" s="134"/>
      <c r="Y182" s="134"/>
    </row>
    <row r="183" ht="22.5" customHeight="1">
      <c r="A183" s="186">
        <f>'PROP DAILY PNL'!A350</f>
        <v>45954</v>
      </c>
      <c r="B183" s="167">
        <f>'Clients Prop charges bifurcatio'!$C185+'Clients wise charges sheet'!$C183</f>
        <v>6498.149359</v>
      </c>
      <c r="C183" s="167">
        <f>'Clients Prop charges bifurcatio'!$D185+'Clients wise charges sheet'!$D183</f>
        <v>1398.115182</v>
      </c>
      <c r="D183" s="167">
        <f>'Clients Prop charges bifurcatio'!$E185+'Clients wise charges sheet'!$E183</f>
        <v>1138.270017</v>
      </c>
      <c r="E183" s="167">
        <f>'Clients Prop charges bifurcatio'!$F185+'Clients wise charges sheet'!$F183</f>
        <v>0</v>
      </c>
      <c r="F183" s="167">
        <f>'Clients Prop charges bifurcatio'!$G185+'Clients wise charges sheet'!$G183</f>
        <v>1689.793974</v>
      </c>
      <c r="G183" s="167">
        <f>'Clients Prop charges bifurcatio'!H185+'Clients wise charges sheet'!H183</f>
        <v>0</v>
      </c>
      <c r="H183" s="167">
        <f>'Clients Prop charges bifurcatio'!I185+'Clients wise charges sheet'!I183</f>
        <v>0</v>
      </c>
      <c r="I183" s="167">
        <f>'Clients Prop charges bifurcatio'!J185+'Clients wise charges sheet'!J183</f>
        <v>0</v>
      </c>
      <c r="J183" s="167">
        <f>'Clients Prop charges bifurcatio'!K185+'Clients wise charges sheet'!K183</f>
        <v>0</v>
      </c>
      <c r="K183" s="167">
        <f>'Clients Prop charges bifurcatio'!L185+'Clients wise charges sheet'!L183</f>
        <v>0</v>
      </c>
      <c r="L183" s="167">
        <f>'Clients Prop charges bifurcatio'!M185+'Clients wise charges sheet'!M183</f>
        <v>0</v>
      </c>
      <c r="M183" s="167">
        <f>'Clients Prop charges bifurcatio'!N185+'Clients wise charges sheet'!N183</f>
        <v>0</v>
      </c>
      <c r="N183" s="167">
        <f>'Clients Prop charges bifurcatio'!O185+'Clients wise charges sheet'!O183</f>
        <v>463.0801094</v>
      </c>
      <c r="O183" s="167">
        <f>'Clients Prop charges bifurcatio'!P185+'Clients wise charges sheet'!P183</f>
        <v>258.4341316</v>
      </c>
      <c r="P183" s="167">
        <f>'Clients Prop charges bifurcatio'!Q185+'Clients wise charges sheet'!Q183</f>
        <v>1147.607226</v>
      </c>
      <c r="Q183" s="167">
        <f>'Clients Prop charges bifurcatio'!R185+'Clients wise charges sheet'!R183</f>
        <v>0</v>
      </c>
      <c r="R183" s="134"/>
      <c r="S183" s="134"/>
      <c r="T183" s="134"/>
      <c r="U183" s="134"/>
      <c r="V183" s="134"/>
      <c r="W183" s="134"/>
      <c r="X183" s="134"/>
      <c r="Y183" s="134"/>
    </row>
    <row r="184" ht="22.5" customHeight="1">
      <c r="A184" s="186">
        <f>'PROP DAILY PNL'!A351</f>
        <v>45957</v>
      </c>
      <c r="B184" s="167">
        <f>'Clients Prop charges bifurcatio'!$C186+'Clients wise charges sheet'!$C184</f>
        <v>6498.149359</v>
      </c>
      <c r="C184" s="167">
        <f>'Clients Prop charges bifurcatio'!$D186+'Clients wise charges sheet'!$D184</f>
        <v>1398.115182</v>
      </c>
      <c r="D184" s="167">
        <f>'Clients Prop charges bifurcatio'!$E186+'Clients wise charges sheet'!$E184</f>
        <v>1138.270017</v>
      </c>
      <c r="E184" s="167">
        <f>'Clients Prop charges bifurcatio'!$F186+'Clients wise charges sheet'!$F184</f>
        <v>0</v>
      </c>
      <c r="F184" s="167">
        <f>'Clients Prop charges bifurcatio'!$G186+'Clients wise charges sheet'!$G184</f>
        <v>1689.793974</v>
      </c>
      <c r="G184" s="167">
        <f>'Clients Prop charges bifurcatio'!H186+'Clients wise charges sheet'!H184</f>
        <v>0</v>
      </c>
      <c r="H184" s="167">
        <f>'Clients Prop charges bifurcatio'!I186+'Clients wise charges sheet'!I184</f>
        <v>0</v>
      </c>
      <c r="I184" s="167">
        <f>'Clients Prop charges bifurcatio'!J186+'Clients wise charges sheet'!J184</f>
        <v>0</v>
      </c>
      <c r="J184" s="167">
        <f>'Clients Prop charges bifurcatio'!K186+'Clients wise charges sheet'!K184</f>
        <v>0</v>
      </c>
      <c r="K184" s="167">
        <f>'Clients Prop charges bifurcatio'!L186+'Clients wise charges sheet'!L184</f>
        <v>0</v>
      </c>
      <c r="L184" s="167">
        <f>'Clients Prop charges bifurcatio'!M186+'Clients wise charges sheet'!M184</f>
        <v>0</v>
      </c>
      <c r="M184" s="167">
        <f>'Clients Prop charges bifurcatio'!N186+'Clients wise charges sheet'!N184</f>
        <v>0</v>
      </c>
      <c r="N184" s="167">
        <f>'Clients Prop charges bifurcatio'!O186+'Clients wise charges sheet'!O184</f>
        <v>463.0801094</v>
      </c>
      <c r="O184" s="167">
        <f>'Clients Prop charges bifurcatio'!P186+'Clients wise charges sheet'!P184</f>
        <v>258.4341316</v>
      </c>
      <c r="P184" s="167">
        <f>'Clients Prop charges bifurcatio'!Q186+'Clients wise charges sheet'!Q184</f>
        <v>1147.607226</v>
      </c>
      <c r="Q184" s="167">
        <f>'Clients Prop charges bifurcatio'!R186+'Clients wise charges sheet'!R184</f>
        <v>0</v>
      </c>
      <c r="R184" s="134"/>
      <c r="S184" s="134"/>
      <c r="T184" s="134"/>
      <c r="U184" s="134"/>
      <c r="V184" s="134"/>
      <c r="W184" s="134"/>
      <c r="X184" s="134"/>
      <c r="Y184" s="134"/>
    </row>
    <row r="185" ht="22.5" customHeight="1">
      <c r="A185" s="186">
        <f>'PROP DAILY PNL'!A352</f>
        <v>45958</v>
      </c>
      <c r="B185" s="167">
        <f>'Clients Prop charges bifurcatio'!$C187+'Clients wise charges sheet'!$C185</f>
        <v>6498.149359</v>
      </c>
      <c r="C185" s="167">
        <f>'Clients Prop charges bifurcatio'!$D187+'Clients wise charges sheet'!$D185</f>
        <v>1398.115182</v>
      </c>
      <c r="D185" s="167">
        <f>'Clients Prop charges bifurcatio'!$E187+'Clients wise charges sheet'!$E185</f>
        <v>1138.270017</v>
      </c>
      <c r="E185" s="167">
        <f>'Clients Prop charges bifurcatio'!$F187+'Clients wise charges sheet'!$F185</f>
        <v>0</v>
      </c>
      <c r="F185" s="167">
        <f>'Clients Prop charges bifurcatio'!$G187+'Clients wise charges sheet'!$G185</f>
        <v>1689.793974</v>
      </c>
      <c r="G185" s="167">
        <f>'Clients Prop charges bifurcatio'!H187+'Clients wise charges sheet'!H185</f>
        <v>0</v>
      </c>
      <c r="H185" s="167">
        <f>'Clients Prop charges bifurcatio'!I187+'Clients wise charges sheet'!I185</f>
        <v>0</v>
      </c>
      <c r="I185" s="167">
        <f>'Clients Prop charges bifurcatio'!J187+'Clients wise charges sheet'!J185</f>
        <v>0</v>
      </c>
      <c r="J185" s="167">
        <f>'Clients Prop charges bifurcatio'!K187+'Clients wise charges sheet'!K185</f>
        <v>0</v>
      </c>
      <c r="K185" s="167">
        <f>'Clients Prop charges bifurcatio'!L187+'Clients wise charges sheet'!L185</f>
        <v>0</v>
      </c>
      <c r="L185" s="167">
        <f>'Clients Prop charges bifurcatio'!M187+'Clients wise charges sheet'!M185</f>
        <v>0</v>
      </c>
      <c r="M185" s="167">
        <f>'Clients Prop charges bifurcatio'!N187+'Clients wise charges sheet'!N185</f>
        <v>0</v>
      </c>
      <c r="N185" s="167">
        <f>'Clients Prop charges bifurcatio'!O187+'Clients wise charges sheet'!O185</f>
        <v>463.0801094</v>
      </c>
      <c r="O185" s="167">
        <f>'Clients Prop charges bifurcatio'!P187+'Clients wise charges sheet'!P185</f>
        <v>258.4341316</v>
      </c>
      <c r="P185" s="167">
        <f>'Clients Prop charges bifurcatio'!Q187+'Clients wise charges sheet'!Q185</f>
        <v>1147.607226</v>
      </c>
      <c r="Q185" s="167">
        <f>'Clients Prop charges bifurcatio'!R187+'Clients wise charges sheet'!R185</f>
        <v>0</v>
      </c>
      <c r="R185" s="134"/>
      <c r="S185" s="134"/>
      <c r="T185" s="134"/>
      <c r="U185" s="134"/>
      <c r="V185" s="134"/>
      <c r="W185" s="134"/>
      <c r="X185" s="134"/>
      <c r="Y185" s="134"/>
    </row>
    <row r="186" ht="22.5" customHeight="1">
      <c r="A186" s="186">
        <f>'PROP DAILY PNL'!A353</f>
        <v>45959</v>
      </c>
      <c r="B186" s="167">
        <f>'Clients Prop charges bifurcatio'!$C188+'Clients wise charges sheet'!$C186</f>
        <v>6498.149359</v>
      </c>
      <c r="C186" s="167">
        <f>'Clients Prop charges bifurcatio'!$D188+'Clients wise charges sheet'!$D186</f>
        <v>1398.115182</v>
      </c>
      <c r="D186" s="167">
        <f>'Clients Prop charges bifurcatio'!$E188+'Clients wise charges sheet'!$E186</f>
        <v>1138.270017</v>
      </c>
      <c r="E186" s="167">
        <f>'Clients Prop charges bifurcatio'!$F188+'Clients wise charges sheet'!$F186</f>
        <v>0</v>
      </c>
      <c r="F186" s="167">
        <f>'Clients Prop charges bifurcatio'!$G188+'Clients wise charges sheet'!$G186</f>
        <v>1689.793974</v>
      </c>
      <c r="G186" s="167">
        <f>'Clients Prop charges bifurcatio'!H188+'Clients wise charges sheet'!H186</f>
        <v>0</v>
      </c>
      <c r="H186" s="167">
        <f>'Clients Prop charges bifurcatio'!I188+'Clients wise charges sheet'!I186</f>
        <v>0</v>
      </c>
      <c r="I186" s="167">
        <f>'Clients Prop charges bifurcatio'!J188+'Clients wise charges sheet'!J186</f>
        <v>0</v>
      </c>
      <c r="J186" s="167">
        <f>'Clients Prop charges bifurcatio'!K188+'Clients wise charges sheet'!K186</f>
        <v>0</v>
      </c>
      <c r="K186" s="167">
        <f>'Clients Prop charges bifurcatio'!L188+'Clients wise charges sheet'!L186</f>
        <v>0</v>
      </c>
      <c r="L186" s="167">
        <f>'Clients Prop charges bifurcatio'!M188+'Clients wise charges sheet'!M186</f>
        <v>0</v>
      </c>
      <c r="M186" s="167">
        <f>'Clients Prop charges bifurcatio'!N188+'Clients wise charges sheet'!N186</f>
        <v>0</v>
      </c>
      <c r="N186" s="167">
        <f>'Clients Prop charges bifurcatio'!O188+'Clients wise charges sheet'!O186</f>
        <v>463.0801094</v>
      </c>
      <c r="O186" s="167">
        <f>'Clients Prop charges bifurcatio'!P188+'Clients wise charges sheet'!P186</f>
        <v>258.4341316</v>
      </c>
      <c r="P186" s="167">
        <f>'Clients Prop charges bifurcatio'!Q188+'Clients wise charges sheet'!Q186</f>
        <v>1147.607226</v>
      </c>
      <c r="Q186" s="167">
        <f>'Clients Prop charges bifurcatio'!R188+'Clients wise charges sheet'!R186</f>
        <v>0</v>
      </c>
      <c r="R186" s="134"/>
      <c r="S186" s="134"/>
      <c r="T186" s="134"/>
      <c r="U186" s="134"/>
      <c r="V186" s="134"/>
      <c r="W186" s="134"/>
      <c r="X186" s="134"/>
      <c r="Y186" s="134"/>
    </row>
    <row r="187" ht="22.5" customHeight="1">
      <c r="A187" s="186">
        <f>'PROP DAILY PNL'!A354</f>
        <v>45960</v>
      </c>
      <c r="B187" s="167">
        <f>'Clients Prop charges bifurcatio'!$C189+'Clients wise charges sheet'!$C187</f>
        <v>6498.149359</v>
      </c>
      <c r="C187" s="167">
        <f>'Clients Prop charges bifurcatio'!$D189+'Clients wise charges sheet'!$D187</f>
        <v>1398.115182</v>
      </c>
      <c r="D187" s="167">
        <f>'Clients Prop charges bifurcatio'!$E189+'Clients wise charges sheet'!$E187</f>
        <v>1138.270017</v>
      </c>
      <c r="E187" s="167">
        <f>'Clients Prop charges bifurcatio'!$F189+'Clients wise charges sheet'!$F187</f>
        <v>0</v>
      </c>
      <c r="F187" s="167">
        <f>'Clients Prop charges bifurcatio'!$G189+'Clients wise charges sheet'!$G187</f>
        <v>1689.793974</v>
      </c>
      <c r="G187" s="167">
        <f>'Clients Prop charges bifurcatio'!H189+'Clients wise charges sheet'!H187</f>
        <v>0</v>
      </c>
      <c r="H187" s="167">
        <f>'Clients Prop charges bifurcatio'!I189+'Clients wise charges sheet'!I187</f>
        <v>0</v>
      </c>
      <c r="I187" s="167">
        <f>'Clients Prop charges bifurcatio'!J189+'Clients wise charges sheet'!J187</f>
        <v>0</v>
      </c>
      <c r="J187" s="167">
        <f>'Clients Prop charges bifurcatio'!K189+'Clients wise charges sheet'!K187</f>
        <v>0</v>
      </c>
      <c r="K187" s="167">
        <f>'Clients Prop charges bifurcatio'!L189+'Clients wise charges sheet'!L187</f>
        <v>0</v>
      </c>
      <c r="L187" s="167">
        <f>'Clients Prop charges bifurcatio'!M189+'Clients wise charges sheet'!M187</f>
        <v>0</v>
      </c>
      <c r="M187" s="167">
        <f>'Clients Prop charges bifurcatio'!N189+'Clients wise charges sheet'!N187</f>
        <v>0</v>
      </c>
      <c r="N187" s="167">
        <f>'Clients Prop charges bifurcatio'!O189+'Clients wise charges sheet'!O187</f>
        <v>463.0801094</v>
      </c>
      <c r="O187" s="167">
        <f>'Clients Prop charges bifurcatio'!P189+'Clients wise charges sheet'!P187</f>
        <v>258.4341316</v>
      </c>
      <c r="P187" s="167">
        <f>'Clients Prop charges bifurcatio'!Q189+'Clients wise charges sheet'!Q187</f>
        <v>1147.607226</v>
      </c>
      <c r="Q187" s="167">
        <f>'Clients Prop charges bifurcatio'!R189+'Clients wise charges sheet'!R187</f>
        <v>0</v>
      </c>
      <c r="R187" s="134"/>
      <c r="S187" s="134"/>
      <c r="T187" s="134"/>
      <c r="U187" s="134"/>
      <c r="V187" s="134"/>
      <c r="W187" s="134"/>
      <c r="X187" s="134"/>
      <c r="Y187" s="134"/>
    </row>
    <row r="188" ht="22.5" customHeight="1">
      <c r="A188" s="186">
        <f>'PROP DAILY PNL'!A355</f>
        <v>45961</v>
      </c>
      <c r="B188" s="167">
        <f>'Clients Prop charges bifurcatio'!$C190+'Clients wise charges sheet'!$C188</f>
        <v>6498.149359</v>
      </c>
      <c r="C188" s="167">
        <f>'Clients Prop charges bifurcatio'!$D190+'Clients wise charges sheet'!$D188</f>
        <v>1398.115182</v>
      </c>
      <c r="D188" s="167">
        <f>'Clients Prop charges bifurcatio'!$E190+'Clients wise charges sheet'!$E188</f>
        <v>1138.270017</v>
      </c>
      <c r="E188" s="167">
        <f>'Clients Prop charges bifurcatio'!$F190+'Clients wise charges sheet'!$F188</f>
        <v>0</v>
      </c>
      <c r="F188" s="167">
        <f>'Clients Prop charges bifurcatio'!$G190+'Clients wise charges sheet'!$G188</f>
        <v>1689.793974</v>
      </c>
      <c r="G188" s="167">
        <f>'Clients Prop charges bifurcatio'!H190+'Clients wise charges sheet'!H188</f>
        <v>0</v>
      </c>
      <c r="H188" s="167">
        <f>'Clients Prop charges bifurcatio'!I190+'Clients wise charges sheet'!I188</f>
        <v>0</v>
      </c>
      <c r="I188" s="167">
        <f>'Clients Prop charges bifurcatio'!J190+'Clients wise charges sheet'!J188</f>
        <v>0</v>
      </c>
      <c r="J188" s="167">
        <f>'Clients Prop charges bifurcatio'!K190+'Clients wise charges sheet'!K188</f>
        <v>0</v>
      </c>
      <c r="K188" s="167">
        <f>'Clients Prop charges bifurcatio'!L190+'Clients wise charges sheet'!L188</f>
        <v>0</v>
      </c>
      <c r="L188" s="167">
        <f>'Clients Prop charges bifurcatio'!M190+'Clients wise charges sheet'!M188</f>
        <v>0</v>
      </c>
      <c r="M188" s="167">
        <f>'Clients Prop charges bifurcatio'!N190+'Clients wise charges sheet'!N188</f>
        <v>0</v>
      </c>
      <c r="N188" s="167">
        <f>'Clients Prop charges bifurcatio'!O190+'Clients wise charges sheet'!O188</f>
        <v>463.0801094</v>
      </c>
      <c r="O188" s="167">
        <f>'Clients Prop charges bifurcatio'!P190+'Clients wise charges sheet'!P188</f>
        <v>258.4341316</v>
      </c>
      <c r="P188" s="167">
        <f>'Clients Prop charges bifurcatio'!Q190+'Clients wise charges sheet'!Q188</f>
        <v>1147.607226</v>
      </c>
      <c r="Q188" s="167">
        <f>'Clients Prop charges bifurcatio'!R190+'Clients wise charges sheet'!R188</f>
        <v>0</v>
      </c>
      <c r="R188" s="134"/>
      <c r="S188" s="134"/>
      <c r="T188" s="134"/>
      <c r="U188" s="134"/>
      <c r="V188" s="134"/>
      <c r="W188" s="134"/>
      <c r="X188" s="134"/>
      <c r="Y188" s="134"/>
    </row>
    <row r="189" ht="22.5" customHeight="1">
      <c r="A189" s="186">
        <f>'PROP DAILY PNL'!A356</f>
        <v>45964</v>
      </c>
      <c r="B189" s="167">
        <f>'Clients Prop charges bifurcatio'!$C191+'Clients wise charges sheet'!$C189</f>
        <v>2808.705058</v>
      </c>
      <c r="C189" s="167">
        <f>'Clients Prop charges bifurcatio'!$D191+'Clients wise charges sheet'!$D189</f>
        <v>670.2906532</v>
      </c>
      <c r="D189" s="167">
        <f>'Clients Prop charges bifurcatio'!$E191+'Clients wise charges sheet'!$E189</f>
        <v>554.4440438</v>
      </c>
      <c r="E189" s="167">
        <f>'Clients Prop charges bifurcatio'!$F191+'Clients wise charges sheet'!$F189</f>
        <v>0</v>
      </c>
      <c r="F189" s="167">
        <f>'Clients Prop charges bifurcatio'!$G191+'Clients wise charges sheet'!$G189</f>
        <v>0</v>
      </c>
      <c r="G189" s="167">
        <f>'Clients Prop charges bifurcatio'!H191+'Clients wise charges sheet'!H189</f>
        <v>0</v>
      </c>
      <c r="H189" s="167">
        <f>'Clients Prop charges bifurcatio'!I191+'Clients wise charges sheet'!I189</f>
        <v>0</v>
      </c>
      <c r="I189" s="167">
        <f>'Clients Prop charges bifurcatio'!J191+'Clients wise charges sheet'!J189</f>
        <v>0</v>
      </c>
      <c r="J189" s="167">
        <f>'Clients Prop charges bifurcatio'!K191+'Clients wise charges sheet'!K189</f>
        <v>0</v>
      </c>
      <c r="K189" s="167">
        <f>'Clients Prop charges bifurcatio'!L191+'Clients wise charges sheet'!L189</f>
        <v>0</v>
      </c>
      <c r="L189" s="167">
        <f>'Clients Prop charges bifurcatio'!M191+'Clients wise charges sheet'!M189</f>
        <v>0</v>
      </c>
      <c r="M189" s="167">
        <f>'Clients Prop charges bifurcatio'!N191+'Clients wise charges sheet'!N189</f>
        <v>0</v>
      </c>
      <c r="N189" s="383">
        <f>'Clients Prop charges bifurcatio'!O191+'Clients wise charges sheet'!O189</f>
        <v>228.922022</v>
      </c>
      <c r="O189" s="383">
        <f>'Clients Prop charges bifurcatio'!P191+'Clients wise charges sheet'!P189</f>
        <v>137.6382231</v>
      </c>
      <c r="P189" s="167">
        <f>'Clients Prop charges bifurcatio'!Q191+'Clients wise charges sheet'!Q189</f>
        <v>658</v>
      </c>
      <c r="Q189" s="167">
        <f>'Clients Prop charges bifurcatio'!R191+'Clients wise charges sheet'!R189</f>
        <v>0</v>
      </c>
      <c r="R189" s="134"/>
      <c r="S189" s="134"/>
      <c r="T189" s="134"/>
      <c r="U189" s="134"/>
      <c r="V189" s="134"/>
      <c r="W189" s="134"/>
      <c r="X189" s="134"/>
      <c r="Y189" s="134"/>
    </row>
    <row r="190" ht="22.5" customHeight="1">
      <c r="A190" s="186">
        <f>'PROP DAILY PNL'!A357</f>
        <v>45965</v>
      </c>
      <c r="B190" s="167">
        <f>'Clients Prop charges bifurcatio'!$C192+'Clients wise charges sheet'!$C190</f>
        <v>2808.705058</v>
      </c>
      <c r="C190" s="167">
        <f>'Clients Prop charges bifurcatio'!$D192+'Clients wise charges sheet'!$D190</f>
        <v>670.2906532</v>
      </c>
      <c r="D190" s="167">
        <f>'Clients Prop charges bifurcatio'!$E192+'Clients wise charges sheet'!$E190</f>
        <v>554.4440438</v>
      </c>
      <c r="E190" s="167">
        <f>'Clients Prop charges bifurcatio'!$F192+'Clients wise charges sheet'!$F190</f>
        <v>0</v>
      </c>
      <c r="F190" s="167">
        <f>'Clients Prop charges bifurcatio'!$G192+'Clients wise charges sheet'!$G190</f>
        <v>0</v>
      </c>
      <c r="G190" s="167">
        <f>'Clients Prop charges bifurcatio'!H192+'Clients wise charges sheet'!H190</f>
        <v>0</v>
      </c>
      <c r="H190" s="167">
        <f>'Clients Prop charges bifurcatio'!I192+'Clients wise charges sheet'!I190</f>
        <v>0</v>
      </c>
      <c r="I190" s="167">
        <f>'Clients Prop charges bifurcatio'!J192+'Clients wise charges sheet'!J190</f>
        <v>0</v>
      </c>
      <c r="J190" s="167">
        <f>'Clients Prop charges bifurcatio'!K192+'Clients wise charges sheet'!K190</f>
        <v>0</v>
      </c>
      <c r="K190" s="167">
        <f>'Clients Prop charges bifurcatio'!L192+'Clients wise charges sheet'!L190</f>
        <v>0</v>
      </c>
      <c r="L190" s="167">
        <f>'Clients Prop charges bifurcatio'!M192+'Clients wise charges sheet'!M190</f>
        <v>0</v>
      </c>
      <c r="M190" s="167">
        <f>'Clients Prop charges bifurcatio'!N192+'Clients wise charges sheet'!N190</f>
        <v>0</v>
      </c>
      <c r="N190" s="383">
        <f>'Clients Prop charges bifurcatio'!O192+'Clients wise charges sheet'!O190</f>
        <v>228.922022</v>
      </c>
      <c r="O190" s="383">
        <f>'Clients Prop charges bifurcatio'!P192+'Clients wise charges sheet'!P190</f>
        <v>137.6382231</v>
      </c>
      <c r="P190" s="167">
        <f>'Clients Prop charges bifurcatio'!Q192+'Clients wise charges sheet'!Q190</f>
        <v>658</v>
      </c>
      <c r="Q190" s="167">
        <f>'Clients Prop charges bifurcatio'!R192+'Clients wise charges sheet'!R190</f>
        <v>0</v>
      </c>
      <c r="R190" s="134"/>
      <c r="S190" s="134"/>
      <c r="T190" s="134"/>
      <c r="U190" s="134"/>
      <c r="V190" s="134"/>
      <c r="W190" s="134"/>
      <c r="X190" s="134"/>
      <c r="Y190" s="134"/>
    </row>
    <row r="191" ht="22.5" customHeight="1">
      <c r="A191" s="186">
        <f>'PROP DAILY PNL'!A358</f>
        <v>45966</v>
      </c>
      <c r="B191" s="167">
        <f>'Clients Prop charges bifurcatio'!$C193+'Clients wise charges sheet'!$C191</f>
        <v>0</v>
      </c>
      <c r="C191" s="167">
        <f>'Clients Prop charges bifurcatio'!$D193+'Clients wise charges sheet'!$D191</f>
        <v>0</v>
      </c>
      <c r="D191" s="167">
        <f>'Clients Prop charges bifurcatio'!$E193+'Clients wise charges sheet'!$E191</f>
        <v>0</v>
      </c>
      <c r="E191" s="167">
        <f>'Clients Prop charges bifurcatio'!$F193+'Clients wise charges sheet'!$F191</f>
        <v>0</v>
      </c>
      <c r="F191" s="167">
        <f>'Clients Prop charges bifurcatio'!$G193+'Clients wise charges sheet'!$G191</f>
        <v>0</v>
      </c>
      <c r="G191" s="167">
        <f>'Clients Prop charges bifurcatio'!H193+'Clients wise charges sheet'!H191</f>
        <v>0</v>
      </c>
      <c r="H191" s="167">
        <f>'Clients Prop charges bifurcatio'!I193+'Clients wise charges sheet'!I191</f>
        <v>0</v>
      </c>
      <c r="I191" s="167">
        <f>'Clients Prop charges bifurcatio'!J193+'Clients wise charges sheet'!J191</f>
        <v>0</v>
      </c>
      <c r="J191" s="167">
        <f>'Clients Prop charges bifurcatio'!K193+'Clients wise charges sheet'!K191</f>
        <v>0</v>
      </c>
      <c r="K191" s="167">
        <f>'Clients Prop charges bifurcatio'!L193+'Clients wise charges sheet'!L191</f>
        <v>0</v>
      </c>
      <c r="L191" s="167">
        <f>'Clients Prop charges bifurcatio'!M193+'Clients wise charges sheet'!M191</f>
        <v>0</v>
      </c>
      <c r="M191" s="167">
        <f>'Clients Prop charges bifurcatio'!N193+'Clients wise charges sheet'!N191</f>
        <v>0</v>
      </c>
      <c r="N191" s="383">
        <f>'Clients Prop charges bifurcatio'!O193+'Clients wise charges sheet'!O191</f>
        <v>0</v>
      </c>
      <c r="O191" s="383">
        <f>'Clients Prop charges bifurcatio'!P193+'Clients wise charges sheet'!P191</f>
        <v>0</v>
      </c>
      <c r="P191" s="167">
        <f>'Clients Prop charges bifurcatio'!Q193+'Clients wise charges sheet'!Q191</f>
        <v>0</v>
      </c>
      <c r="Q191" s="167">
        <f>'Clients Prop charges bifurcatio'!R193+'Clients wise charges sheet'!R191</f>
        <v>0</v>
      </c>
      <c r="R191" s="134"/>
      <c r="S191" s="134"/>
      <c r="T191" s="134"/>
      <c r="U191" s="134"/>
      <c r="V191" s="134"/>
      <c r="W191" s="134"/>
      <c r="X191" s="134"/>
      <c r="Y191" s="134"/>
    </row>
    <row r="192" ht="22.5" customHeight="1">
      <c r="A192" s="186">
        <f>'PROP DAILY PNL'!A359</f>
        <v>45967</v>
      </c>
      <c r="B192" s="167">
        <f>'Clients Prop charges bifurcatio'!$C194+'Clients wise charges sheet'!$C192</f>
        <v>2808.705058</v>
      </c>
      <c r="C192" s="167">
        <f>'Clients Prop charges bifurcatio'!$D194+'Clients wise charges sheet'!$D192</f>
        <v>670.2906532</v>
      </c>
      <c r="D192" s="167">
        <f>'Clients Prop charges bifurcatio'!$E194+'Clients wise charges sheet'!$E192</f>
        <v>554.4440438</v>
      </c>
      <c r="E192" s="167">
        <f>'Clients Prop charges bifurcatio'!$F194+'Clients wise charges sheet'!$F192</f>
        <v>0</v>
      </c>
      <c r="F192" s="167">
        <f>'Clients Prop charges bifurcatio'!$G194+'Clients wise charges sheet'!$G192</f>
        <v>0</v>
      </c>
      <c r="G192" s="167">
        <f>'Clients Prop charges bifurcatio'!H194+'Clients wise charges sheet'!H192</f>
        <v>0</v>
      </c>
      <c r="H192" s="167">
        <f>'Clients Prop charges bifurcatio'!I194+'Clients wise charges sheet'!I192</f>
        <v>0</v>
      </c>
      <c r="I192" s="167">
        <f>'Clients Prop charges bifurcatio'!J194+'Clients wise charges sheet'!J192</f>
        <v>0</v>
      </c>
      <c r="J192" s="167">
        <f>'Clients Prop charges bifurcatio'!K194+'Clients wise charges sheet'!K192</f>
        <v>0</v>
      </c>
      <c r="K192" s="167">
        <f>'Clients Prop charges bifurcatio'!L194+'Clients wise charges sheet'!L192</f>
        <v>0</v>
      </c>
      <c r="L192" s="167">
        <f>'Clients Prop charges bifurcatio'!M194+'Clients wise charges sheet'!M192</f>
        <v>0</v>
      </c>
      <c r="M192" s="167">
        <f>'Clients Prop charges bifurcatio'!N194+'Clients wise charges sheet'!N192</f>
        <v>0</v>
      </c>
      <c r="N192" s="383">
        <f>'Clients Prop charges bifurcatio'!O194+'Clients wise charges sheet'!O192</f>
        <v>228.922022</v>
      </c>
      <c r="O192" s="383">
        <f>'Clients Prop charges bifurcatio'!P194+'Clients wise charges sheet'!P192</f>
        <v>137.6382231</v>
      </c>
      <c r="P192" s="167">
        <f>'Clients Prop charges bifurcatio'!Q194+'Clients wise charges sheet'!Q192</f>
        <v>658</v>
      </c>
      <c r="Q192" s="167">
        <f>'Clients Prop charges bifurcatio'!R194+'Clients wise charges sheet'!R192</f>
        <v>0</v>
      </c>
      <c r="R192" s="134"/>
      <c r="S192" s="134"/>
      <c r="T192" s="134"/>
      <c r="U192" s="134"/>
      <c r="V192" s="134"/>
      <c r="W192" s="134"/>
      <c r="X192" s="134"/>
      <c r="Y192" s="134"/>
    </row>
    <row r="193" ht="22.5" customHeight="1">
      <c r="A193" s="186">
        <f>'PROP DAILY PNL'!A360</f>
        <v>45968</v>
      </c>
      <c r="B193" s="167">
        <f>'Clients Prop charges bifurcatio'!$C195+'Clients wise charges sheet'!$C193</f>
        <v>2808.705058</v>
      </c>
      <c r="C193" s="167">
        <f>'Clients Prop charges bifurcatio'!$D195+'Clients wise charges sheet'!$D193</f>
        <v>670.2906532</v>
      </c>
      <c r="D193" s="167">
        <f>'Clients Prop charges bifurcatio'!$E195+'Clients wise charges sheet'!$E193</f>
        <v>554.4440438</v>
      </c>
      <c r="E193" s="167">
        <f>'Clients Prop charges bifurcatio'!$F195+'Clients wise charges sheet'!$F193</f>
        <v>0</v>
      </c>
      <c r="F193" s="167">
        <f>'Clients Prop charges bifurcatio'!$G195+'Clients wise charges sheet'!$G193</f>
        <v>0</v>
      </c>
      <c r="G193" s="167">
        <f>'Clients Prop charges bifurcatio'!H195+'Clients wise charges sheet'!H193</f>
        <v>0</v>
      </c>
      <c r="H193" s="167">
        <f>'Clients Prop charges bifurcatio'!I195+'Clients wise charges sheet'!I193</f>
        <v>0</v>
      </c>
      <c r="I193" s="167">
        <f>'Clients Prop charges bifurcatio'!J195+'Clients wise charges sheet'!J193</f>
        <v>0</v>
      </c>
      <c r="J193" s="167">
        <f>'Clients Prop charges bifurcatio'!K195+'Clients wise charges sheet'!K193</f>
        <v>0</v>
      </c>
      <c r="K193" s="167">
        <f>'Clients Prop charges bifurcatio'!L195+'Clients wise charges sheet'!L193</f>
        <v>0</v>
      </c>
      <c r="L193" s="167">
        <f>'Clients Prop charges bifurcatio'!M195+'Clients wise charges sheet'!M193</f>
        <v>0</v>
      </c>
      <c r="M193" s="167">
        <f>'Clients Prop charges bifurcatio'!N195+'Clients wise charges sheet'!N193</f>
        <v>0</v>
      </c>
      <c r="N193" s="383">
        <f>'Clients Prop charges bifurcatio'!O195+'Clients wise charges sheet'!O193</f>
        <v>228.922022</v>
      </c>
      <c r="O193" s="383">
        <f>'Clients Prop charges bifurcatio'!P195+'Clients wise charges sheet'!P193</f>
        <v>137.6382231</v>
      </c>
      <c r="P193" s="167">
        <f>'Clients Prop charges bifurcatio'!Q195+'Clients wise charges sheet'!Q193</f>
        <v>658</v>
      </c>
      <c r="Q193" s="167">
        <f>'Clients Prop charges bifurcatio'!R195+'Clients wise charges sheet'!R193</f>
        <v>0</v>
      </c>
      <c r="R193" s="134"/>
      <c r="S193" s="134"/>
      <c r="T193" s="134"/>
      <c r="U193" s="134"/>
      <c r="V193" s="134"/>
      <c r="W193" s="134"/>
      <c r="X193" s="134"/>
      <c r="Y193" s="134"/>
    </row>
    <row r="194" ht="22.5" customHeight="1">
      <c r="A194" s="186">
        <f>'PROP DAILY PNL'!A361</f>
        <v>45971</v>
      </c>
      <c r="B194" s="167">
        <f>'Clients Prop charges bifurcatio'!$C196+'Clients wise charges sheet'!$C194</f>
        <v>2808.705058</v>
      </c>
      <c r="C194" s="167">
        <f>'Clients Prop charges bifurcatio'!$D196+'Clients wise charges sheet'!$D194</f>
        <v>670.2906532</v>
      </c>
      <c r="D194" s="167">
        <f>'Clients Prop charges bifurcatio'!$E196+'Clients wise charges sheet'!$E194</f>
        <v>554.4440438</v>
      </c>
      <c r="E194" s="167">
        <f>'Clients Prop charges bifurcatio'!$F196+'Clients wise charges sheet'!$F194</f>
        <v>0</v>
      </c>
      <c r="F194" s="167">
        <f>'Clients Prop charges bifurcatio'!$G196+'Clients wise charges sheet'!$G194</f>
        <v>0</v>
      </c>
      <c r="G194" s="167">
        <f>'Clients Prop charges bifurcatio'!H196+'Clients wise charges sheet'!H194</f>
        <v>0</v>
      </c>
      <c r="H194" s="167">
        <f>'Clients Prop charges bifurcatio'!I196+'Clients wise charges sheet'!I194</f>
        <v>0</v>
      </c>
      <c r="I194" s="167">
        <f>'Clients Prop charges bifurcatio'!J196+'Clients wise charges sheet'!J194</f>
        <v>0</v>
      </c>
      <c r="J194" s="167">
        <f>'Clients Prop charges bifurcatio'!K196+'Clients wise charges sheet'!K194</f>
        <v>0</v>
      </c>
      <c r="K194" s="167">
        <f>'Clients Prop charges bifurcatio'!L196+'Clients wise charges sheet'!L194</f>
        <v>0</v>
      </c>
      <c r="L194" s="167">
        <f>'Clients Prop charges bifurcatio'!M196+'Clients wise charges sheet'!M194</f>
        <v>0</v>
      </c>
      <c r="M194" s="167">
        <f>'Clients Prop charges bifurcatio'!N196+'Clients wise charges sheet'!N194</f>
        <v>0</v>
      </c>
      <c r="N194" s="383">
        <f>'Clients Prop charges bifurcatio'!O196+'Clients wise charges sheet'!O194</f>
        <v>228.922022</v>
      </c>
      <c r="O194" s="383">
        <f>'Clients Prop charges bifurcatio'!P196+'Clients wise charges sheet'!P194</f>
        <v>137.6382231</v>
      </c>
      <c r="P194" s="167">
        <f>'Clients Prop charges bifurcatio'!Q196+'Clients wise charges sheet'!Q194</f>
        <v>658</v>
      </c>
      <c r="Q194" s="167">
        <f>'Clients Prop charges bifurcatio'!R196+'Clients wise charges sheet'!R194</f>
        <v>0</v>
      </c>
      <c r="R194" s="134"/>
      <c r="S194" s="134"/>
      <c r="T194" s="134"/>
      <c r="U194" s="134"/>
      <c r="V194" s="134"/>
      <c r="W194" s="134"/>
      <c r="X194" s="134"/>
      <c r="Y194" s="134"/>
    </row>
    <row r="195" ht="22.5" customHeight="1">
      <c r="A195" s="186">
        <f>'PROP DAILY PNL'!A362</f>
        <v>45972</v>
      </c>
      <c r="B195" s="167">
        <f>'Clients Prop charges bifurcatio'!$C197+'Clients wise charges sheet'!$C195</f>
        <v>2808.705058</v>
      </c>
      <c r="C195" s="167">
        <f>'Clients Prop charges bifurcatio'!$D197+'Clients wise charges sheet'!$D195</f>
        <v>670.2906532</v>
      </c>
      <c r="D195" s="167">
        <f>'Clients Prop charges bifurcatio'!$E197+'Clients wise charges sheet'!$E195</f>
        <v>554.4440438</v>
      </c>
      <c r="E195" s="167">
        <f>'Clients Prop charges bifurcatio'!$F197+'Clients wise charges sheet'!$F195</f>
        <v>0</v>
      </c>
      <c r="F195" s="167">
        <f>'Clients Prop charges bifurcatio'!$G197+'Clients wise charges sheet'!$G195</f>
        <v>0</v>
      </c>
      <c r="G195" s="167">
        <f>'Clients Prop charges bifurcatio'!H197+'Clients wise charges sheet'!H195</f>
        <v>0</v>
      </c>
      <c r="H195" s="167">
        <f>'Clients Prop charges bifurcatio'!I197+'Clients wise charges sheet'!I195</f>
        <v>0</v>
      </c>
      <c r="I195" s="167">
        <f>'Clients Prop charges bifurcatio'!J197+'Clients wise charges sheet'!J195</f>
        <v>0</v>
      </c>
      <c r="J195" s="167">
        <f>'Clients Prop charges bifurcatio'!K197+'Clients wise charges sheet'!K195</f>
        <v>0</v>
      </c>
      <c r="K195" s="167">
        <f>'Clients Prop charges bifurcatio'!L197+'Clients wise charges sheet'!L195</f>
        <v>0</v>
      </c>
      <c r="L195" s="167">
        <f>'Clients Prop charges bifurcatio'!M197+'Clients wise charges sheet'!M195</f>
        <v>0</v>
      </c>
      <c r="M195" s="167">
        <f>'Clients Prop charges bifurcatio'!N197+'Clients wise charges sheet'!N195</f>
        <v>0</v>
      </c>
      <c r="N195" s="383">
        <f>'Clients Prop charges bifurcatio'!O197+'Clients wise charges sheet'!O195</f>
        <v>228.922022</v>
      </c>
      <c r="O195" s="383">
        <f>'Clients Prop charges bifurcatio'!P197+'Clients wise charges sheet'!P195</f>
        <v>137.6382231</v>
      </c>
      <c r="P195" s="167">
        <f>'Clients Prop charges bifurcatio'!Q197+'Clients wise charges sheet'!Q195</f>
        <v>658</v>
      </c>
      <c r="Q195" s="167">
        <f>'Clients Prop charges bifurcatio'!R197+'Clients wise charges sheet'!R195</f>
        <v>0</v>
      </c>
      <c r="R195" s="134"/>
      <c r="S195" s="134"/>
      <c r="T195" s="134"/>
      <c r="U195" s="134"/>
      <c r="V195" s="134"/>
      <c r="W195" s="134"/>
      <c r="X195" s="134"/>
      <c r="Y195" s="134"/>
    </row>
    <row r="196" ht="22.5" customHeight="1">
      <c r="A196" s="186">
        <f>'PROP DAILY PNL'!A363</f>
        <v>45973</v>
      </c>
      <c r="B196" s="167">
        <f>'Clients Prop charges bifurcatio'!$C198+'Clients wise charges sheet'!$C196</f>
        <v>2808.705058</v>
      </c>
      <c r="C196" s="167">
        <f>'Clients Prop charges bifurcatio'!$D198+'Clients wise charges sheet'!$D196</f>
        <v>670.2906532</v>
      </c>
      <c r="D196" s="167">
        <f>'Clients Prop charges bifurcatio'!$E198+'Clients wise charges sheet'!$E196</f>
        <v>554.4440438</v>
      </c>
      <c r="E196" s="167">
        <f>'Clients Prop charges bifurcatio'!$F198+'Clients wise charges sheet'!$F196</f>
        <v>0</v>
      </c>
      <c r="F196" s="167">
        <f>'Clients Prop charges bifurcatio'!$G198+'Clients wise charges sheet'!$G196</f>
        <v>0</v>
      </c>
      <c r="G196" s="167">
        <f>'Clients Prop charges bifurcatio'!H198+'Clients wise charges sheet'!H196</f>
        <v>0</v>
      </c>
      <c r="H196" s="167">
        <f>'Clients Prop charges bifurcatio'!I198+'Clients wise charges sheet'!I196</f>
        <v>0</v>
      </c>
      <c r="I196" s="167">
        <f>'Clients Prop charges bifurcatio'!J198+'Clients wise charges sheet'!J196</f>
        <v>0</v>
      </c>
      <c r="J196" s="167">
        <f>'Clients Prop charges bifurcatio'!K198+'Clients wise charges sheet'!K196</f>
        <v>0</v>
      </c>
      <c r="K196" s="167">
        <f>'Clients Prop charges bifurcatio'!L198+'Clients wise charges sheet'!L196</f>
        <v>0</v>
      </c>
      <c r="L196" s="167">
        <f>'Clients Prop charges bifurcatio'!M198+'Clients wise charges sheet'!M196</f>
        <v>0</v>
      </c>
      <c r="M196" s="167">
        <f>'Clients Prop charges bifurcatio'!N198+'Clients wise charges sheet'!N196</f>
        <v>0</v>
      </c>
      <c r="N196" s="383">
        <f>'Clients Prop charges bifurcatio'!O198+'Clients wise charges sheet'!O196</f>
        <v>228.922022</v>
      </c>
      <c r="O196" s="383">
        <f>'Clients Prop charges bifurcatio'!P198+'Clients wise charges sheet'!P196</f>
        <v>137.6382231</v>
      </c>
      <c r="P196" s="167">
        <f>'Clients Prop charges bifurcatio'!Q198+'Clients wise charges sheet'!Q196</f>
        <v>658</v>
      </c>
      <c r="Q196" s="167">
        <f>'Clients Prop charges bifurcatio'!R198+'Clients wise charges sheet'!R196</f>
        <v>0</v>
      </c>
      <c r="R196" s="134"/>
      <c r="S196" s="134"/>
      <c r="T196" s="134"/>
      <c r="U196" s="134"/>
      <c r="V196" s="134"/>
      <c r="W196" s="134"/>
      <c r="X196" s="134"/>
      <c r="Y196" s="134"/>
    </row>
    <row r="197" ht="22.5" customHeight="1">
      <c r="A197" s="186">
        <f>'PROP DAILY PNL'!A364</f>
        <v>45974</v>
      </c>
      <c r="B197" s="167">
        <f>'Clients Prop charges bifurcatio'!$C199+'Clients wise charges sheet'!$C197</f>
        <v>2808.705058</v>
      </c>
      <c r="C197" s="167">
        <f>'Clients Prop charges bifurcatio'!$D199+'Clients wise charges sheet'!$D197</f>
        <v>670.2906532</v>
      </c>
      <c r="D197" s="167">
        <f>'Clients Prop charges bifurcatio'!$E199+'Clients wise charges sheet'!$E197</f>
        <v>554.4440438</v>
      </c>
      <c r="E197" s="167">
        <f>'Clients Prop charges bifurcatio'!$F199+'Clients wise charges sheet'!$F197</f>
        <v>0</v>
      </c>
      <c r="F197" s="167">
        <f>'Clients Prop charges bifurcatio'!$G199+'Clients wise charges sheet'!$G197</f>
        <v>0</v>
      </c>
      <c r="G197" s="167">
        <f>'Clients Prop charges bifurcatio'!H199+'Clients wise charges sheet'!H197</f>
        <v>0</v>
      </c>
      <c r="H197" s="167">
        <f>'Clients Prop charges bifurcatio'!I199+'Clients wise charges sheet'!I197</f>
        <v>0</v>
      </c>
      <c r="I197" s="167">
        <f>'Clients Prop charges bifurcatio'!J199+'Clients wise charges sheet'!J197</f>
        <v>0</v>
      </c>
      <c r="J197" s="167">
        <f>'Clients Prop charges bifurcatio'!K199+'Clients wise charges sheet'!K197</f>
        <v>0</v>
      </c>
      <c r="K197" s="167">
        <f>'Clients Prop charges bifurcatio'!L199+'Clients wise charges sheet'!L197</f>
        <v>0</v>
      </c>
      <c r="L197" s="167">
        <f>'Clients Prop charges bifurcatio'!M199+'Clients wise charges sheet'!M197</f>
        <v>0</v>
      </c>
      <c r="M197" s="167">
        <f>'Clients Prop charges bifurcatio'!N199+'Clients wise charges sheet'!N197</f>
        <v>0</v>
      </c>
      <c r="N197" s="383">
        <f>'Clients Prop charges bifurcatio'!O199+'Clients wise charges sheet'!O197</f>
        <v>228.922022</v>
      </c>
      <c r="O197" s="383">
        <f>'Clients Prop charges bifurcatio'!P199+'Clients wise charges sheet'!P197</f>
        <v>137.6382231</v>
      </c>
      <c r="P197" s="167">
        <f>'Clients Prop charges bifurcatio'!Q199+'Clients wise charges sheet'!Q197</f>
        <v>658</v>
      </c>
      <c r="Q197" s="167">
        <f>'Clients Prop charges bifurcatio'!R199+'Clients wise charges sheet'!R197</f>
        <v>0</v>
      </c>
      <c r="R197" s="134"/>
      <c r="S197" s="134"/>
      <c r="T197" s="134"/>
      <c r="U197" s="134"/>
      <c r="V197" s="134"/>
      <c r="W197" s="134"/>
      <c r="X197" s="134"/>
      <c r="Y197" s="134"/>
    </row>
    <row r="198" ht="22.5" customHeight="1">
      <c r="A198" s="186">
        <f>'PROP DAILY PNL'!A365</f>
        <v>45975</v>
      </c>
      <c r="B198" s="167">
        <f>'Clients Prop charges bifurcatio'!$C200+'Clients wise charges sheet'!$C198</f>
        <v>2808.705058</v>
      </c>
      <c r="C198" s="167">
        <f>'Clients Prop charges bifurcatio'!$D200+'Clients wise charges sheet'!$D198</f>
        <v>670.2906532</v>
      </c>
      <c r="D198" s="167">
        <f>'Clients Prop charges bifurcatio'!$E200+'Clients wise charges sheet'!$E198</f>
        <v>554.4440438</v>
      </c>
      <c r="E198" s="167">
        <f>'Clients Prop charges bifurcatio'!$F200+'Clients wise charges sheet'!$F198</f>
        <v>0</v>
      </c>
      <c r="F198" s="167">
        <f>'Clients Prop charges bifurcatio'!$G200+'Clients wise charges sheet'!$G198</f>
        <v>0</v>
      </c>
      <c r="G198" s="167">
        <f>'Clients Prop charges bifurcatio'!H200+'Clients wise charges sheet'!H198</f>
        <v>0</v>
      </c>
      <c r="H198" s="167">
        <f>'Clients Prop charges bifurcatio'!I200+'Clients wise charges sheet'!I198</f>
        <v>0</v>
      </c>
      <c r="I198" s="167">
        <f>'Clients Prop charges bifurcatio'!J200+'Clients wise charges sheet'!J198</f>
        <v>0</v>
      </c>
      <c r="J198" s="167">
        <f>'Clients Prop charges bifurcatio'!K200+'Clients wise charges sheet'!K198</f>
        <v>0</v>
      </c>
      <c r="K198" s="167">
        <f>'Clients Prop charges bifurcatio'!L200+'Clients wise charges sheet'!L198</f>
        <v>0</v>
      </c>
      <c r="L198" s="167">
        <f>'Clients Prop charges bifurcatio'!M200+'Clients wise charges sheet'!M198</f>
        <v>0</v>
      </c>
      <c r="M198" s="167">
        <f>'Clients Prop charges bifurcatio'!N200+'Clients wise charges sheet'!N198</f>
        <v>0</v>
      </c>
      <c r="N198" s="383">
        <f>'Clients Prop charges bifurcatio'!O200+'Clients wise charges sheet'!O198</f>
        <v>228.922022</v>
      </c>
      <c r="O198" s="383">
        <f>'Clients Prop charges bifurcatio'!P200+'Clients wise charges sheet'!P198</f>
        <v>137.6382231</v>
      </c>
      <c r="P198" s="167">
        <f>'Clients Prop charges bifurcatio'!Q200+'Clients wise charges sheet'!Q198</f>
        <v>658</v>
      </c>
      <c r="Q198" s="167">
        <f>'Clients Prop charges bifurcatio'!R200+'Clients wise charges sheet'!R198</f>
        <v>0</v>
      </c>
      <c r="R198" s="134"/>
      <c r="S198" s="134"/>
      <c r="T198" s="134"/>
      <c r="U198" s="134"/>
      <c r="V198" s="134"/>
      <c r="W198" s="134"/>
      <c r="X198" s="134"/>
      <c r="Y198" s="134"/>
    </row>
    <row r="199" ht="22.5" customHeight="1">
      <c r="A199" s="186">
        <f>'PROP DAILY PNL'!A366</f>
        <v>45978</v>
      </c>
      <c r="B199" s="167">
        <f>'Clients Prop charges bifurcatio'!$C201+'Clients wise charges sheet'!$C199</f>
        <v>2808.705058</v>
      </c>
      <c r="C199" s="167">
        <f>'Clients Prop charges bifurcatio'!$D201+'Clients wise charges sheet'!$D199</f>
        <v>670.2906532</v>
      </c>
      <c r="D199" s="167">
        <f>'Clients Prop charges bifurcatio'!$E201+'Clients wise charges sheet'!$E199</f>
        <v>554.4440438</v>
      </c>
      <c r="E199" s="167">
        <f>'Clients Prop charges bifurcatio'!$F201+'Clients wise charges sheet'!$F199</f>
        <v>0</v>
      </c>
      <c r="F199" s="167">
        <f>'Clients Prop charges bifurcatio'!$G201+'Clients wise charges sheet'!$G199</f>
        <v>0</v>
      </c>
      <c r="G199" s="167">
        <f>'Clients Prop charges bifurcatio'!H201+'Clients wise charges sheet'!H199</f>
        <v>0</v>
      </c>
      <c r="H199" s="167">
        <f>'Clients Prop charges bifurcatio'!I201+'Clients wise charges sheet'!I199</f>
        <v>0</v>
      </c>
      <c r="I199" s="167">
        <f>'Clients Prop charges bifurcatio'!J201+'Clients wise charges sheet'!J199</f>
        <v>0</v>
      </c>
      <c r="J199" s="167">
        <f>'Clients Prop charges bifurcatio'!K201+'Clients wise charges sheet'!K199</f>
        <v>0</v>
      </c>
      <c r="K199" s="167">
        <f>'Clients Prop charges bifurcatio'!L201+'Clients wise charges sheet'!L199</f>
        <v>0</v>
      </c>
      <c r="L199" s="167">
        <f>'Clients Prop charges bifurcatio'!M201+'Clients wise charges sheet'!M199</f>
        <v>0</v>
      </c>
      <c r="M199" s="167">
        <f>'Clients Prop charges bifurcatio'!N201+'Clients wise charges sheet'!N199</f>
        <v>0</v>
      </c>
      <c r="N199" s="383">
        <f>'Clients Prop charges bifurcatio'!O201+'Clients wise charges sheet'!O199</f>
        <v>228.922022</v>
      </c>
      <c r="O199" s="383">
        <f>'Clients Prop charges bifurcatio'!P201+'Clients wise charges sheet'!P199</f>
        <v>137.6382231</v>
      </c>
      <c r="P199" s="167">
        <f>'Clients Prop charges bifurcatio'!Q201+'Clients wise charges sheet'!Q199</f>
        <v>658</v>
      </c>
      <c r="Q199" s="167">
        <f>'Clients Prop charges bifurcatio'!R201+'Clients wise charges sheet'!R199</f>
        <v>0</v>
      </c>
      <c r="R199" s="134"/>
      <c r="S199" s="134"/>
      <c r="T199" s="134"/>
      <c r="U199" s="134"/>
      <c r="V199" s="134"/>
      <c r="W199" s="134"/>
      <c r="X199" s="134"/>
      <c r="Y199" s="134"/>
    </row>
    <row r="200" ht="22.5" customHeight="1">
      <c r="A200" s="186">
        <f>'PROP DAILY PNL'!A367</f>
        <v>45979</v>
      </c>
      <c r="B200" s="167">
        <f>'Clients Prop charges bifurcatio'!$C202+'Clients wise charges sheet'!$C200</f>
        <v>2808.705058</v>
      </c>
      <c r="C200" s="167">
        <f>'Clients Prop charges bifurcatio'!$D202+'Clients wise charges sheet'!$D200</f>
        <v>670.2906532</v>
      </c>
      <c r="D200" s="167">
        <f>'Clients Prop charges bifurcatio'!$E202+'Clients wise charges sheet'!$E200</f>
        <v>554.4440438</v>
      </c>
      <c r="E200" s="167">
        <f>'Clients Prop charges bifurcatio'!$F202+'Clients wise charges sheet'!$F200</f>
        <v>0</v>
      </c>
      <c r="F200" s="167">
        <f>'Clients Prop charges bifurcatio'!$G202+'Clients wise charges sheet'!$G200</f>
        <v>0</v>
      </c>
      <c r="G200" s="167">
        <f>'Clients Prop charges bifurcatio'!H202+'Clients wise charges sheet'!H200</f>
        <v>0</v>
      </c>
      <c r="H200" s="167">
        <f>'Clients Prop charges bifurcatio'!I202+'Clients wise charges sheet'!I200</f>
        <v>0</v>
      </c>
      <c r="I200" s="167">
        <f>'Clients Prop charges bifurcatio'!J202+'Clients wise charges sheet'!J200</f>
        <v>0</v>
      </c>
      <c r="J200" s="167">
        <f>'Clients Prop charges bifurcatio'!K202+'Clients wise charges sheet'!K200</f>
        <v>0</v>
      </c>
      <c r="K200" s="167">
        <f>'Clients Prop charges bifurcatio'!L202+'Clients wise charges sheet'!L200</f>
        <v>0</v>
      </c>
      <c r="L200" s="167">
        <f>'Clients Prop charges bifurcatio'!M202+'Clients wise charges sheet'!M200</f>
        <v>0</v>
      </c>
      <c r="M200" s="167">
        <f>'Clients Prop charges bifurcatio'!N202+'Clients wise charges sheet'!N200</f>
        <v>0</v>
      </c>
      <c r="N200" s="383">
        <f>'Clients Prop charges bifurcatio'!O202+'Clients wise charges sheet'!O200</f>
        <v>228.922022</v>
      </c>
      <c r="O200" s="383">
        <f>'Clients Prop charges bifurcatio'!P202+'Clients wise charges sheet'!P200</f>
        <v>137.6382231</v>
      </c>
      <c r="P200" s="167">
        <f>'Clients Prop charges bifurcatio'!Q202+'Clients wise charges sheet'!Q200</f>
        <v>658</v>
      </c>
      <c r="Q200" s="167">
        <f>'Clients Prop charges bifurcatio'!R202+'Clients wise charges sheet'!R200</f>
        <v>0</v>
      </c>
      <c r="R200" s="134"/>
      <c r="S200" s="134"/>
      <c r="T200" s="134"/>
      <c r="U200" s="134"/>
      <c r="V200" s="134"/>
      <c r="W200" s="134"/>
      <c r="X200" s="134"/>
      <c r="Y200" s="134"/>
    </row>
    <row r="201" ht="22.5" customHeight="1">
      <c r="A201" s="186">
        <f>'PROP DAILY PNL'!A368</f>
        <v>45980</v>
      </c>
      <c r="B201" s="167">
        <f>'Clients Prop charges bifurcatio'!$C203+'Clients wise charges sheet'!$C201</f>
        <v>2808.705058</v>
      </c>
      <c r="C201" s="167">
        <f>'Clients Prop charges bifurcatio'!$D203+'Clients wise charges sheet'!$D201</f>
        <v>670.2906532</v>
      </c>
      <c r="D201" s="167">
        <f>'Clients Prop charges bifurcatio'!$E203+'Clients wise charges sheet'!$E201</f>
        <v>554.4440438</v>
      </c>
      <c r="E201" s="167">
        <f>'Clients Prop charges bifurcatio'!$F203+'Clients wise charges sheet'!$F201</f>
        <v>0</v>
      </c>
      <c r="F201" s="167">
        <f>'Clients Prop charges bifurcatio'!$G203+'Clients wise charges sheet'!$G201</f>
        <v>0</v>
      </c>
      <c r="G201" s="167">
        <f>'Clients Prop charges bifurcatio'!H203+'Clients wise charges sheet'!H201</f>
        <v>0</v>
      </c>
      <c r="H201" s="167">
        <f>'Clients Prop charges bifurcatio'!I203+'Clients wise charges sheet'!I201</f>
        <v>0</v>
      </c>
      <c r="I201" s="167">
        <f>'Clients Prop charges bifurcatio'!J203+'Clients wise charges sheet'!J201</f>
        <v>0</v>
      </c>
      <c r="J201" s="167">
        <f>'Clients Prop charges bifurcatio'!K203+'Clients wise charges sheet'!K201</f>
        <v>0</v>
      </c>
      <c r="K201" s="167">
        <f>'Clients Prop charges bifurcatio'!L203+'Clients wise charges sheet'!L201</f>
        <v>0</v>
      </c>
      <c r="L201" s="167">
        <f>'Clients Prop charges bifurcatio'!M203+'Clients wise charges sheet'!M201</f>
        <v>0</v>
      </c>
      <c r="M201" s="167">
        <f>'Clients Prop charges bifurcatio'!N203+'Clients wise charges sheet'!N201</f>
        <v>0</v>
      </c>
      <c r="N201" s="383">
        <f>'Clients Prop charges bifurcatio'!O203+'Clients wise charges sheet'!O201</f>
        <v>228.922022</v>
      </c>
      <c r="O201" s="383">
        <f>'Clients Prop charges bifurcatio'!P203+'Clients wise charges sheet'!P201</f>
        <v>137.6382231</v>
      </c>
      <c r="P201" s="167">
        <f>'Clients Prop charges bifurcatio'!Q203+'Clients wise charges sheet'!Q201</f>
        <v>658</v>
      </c>
      <c r="Q201" s="167">
        <f>'Clients Prop charges bifurcatio'!R203+'Clients wise charges sheet'!R201</f>
        <v>0</v>
      </c>
      <c r="R201" s="134"/>
      <c r="S201" s="134"/>
      <c r="T201" s="134"/>
      <c r="U201" s="134"/>
      <c r="V201" s="134"/>
      <c r="W201" s="134"/>
      <c r="X201" s="134"/>
      <c r="Y201" s="134"/>
    </row>
    <row r="202" ht="22.5" customHeight="1">
      <c r="A202" s="186">
        <f>'PROP DAILY PNL'!A369</f>
        <v>45981</v>
      </c>
      <c r="B202" s="167">
        <f>'Clients Prop charges bifurcatio'!$C204+'Clients wise charges sheet'!$C202</f>
        <v>2808.705058</v>
      </c>
      <c r="C202" s="167">
        <f>'Clients Prop charges bifurcatio'!$D204+'Clients wise charges sheet'!$D202</f>
        <v>670.2906532</v>
      </c>
      <c r="D202" s="167">
        <f>'Clients Prop charges bifurcatio'!$E204+'Clients wise charges sheet'!$E202</f>
        <v>554.4440438</v>
      </c>
      <c r="E202" s="167">
        <f>'Clients Prop charges bifurcatio'!$F204+'Clients wise charges sheet'!$F202</f>
        <v>0</v>
      </c>
      <c r="F202" s="167">
        <f>'Clients Prop charges bifurcatio'!$G204+'Clients wise charges sheet'!$G202</f>
        <v>0</v>
      </c>
      <c r="G202" s="167">
        <f>'Clients Prop charges bifurcatio'!H204+'Clients wise charges sheet'!H202</f>
        <v>0</v>
      </c>
      <c r="H202" s="167">
        <f>'Clients Prop charges bifurcatio'!I204+'Clients wise charges sheet'!I202</f>
        <v>0</v>
      </c>
      <c r="I202" s="167">
        <f>'Clients Prop charges bifurcatio'!J204+'Clients wise charges sheet'!J202</f>
        <v>0</v>
      </c>
      <c r="J202" s="167">
        <f>'Clients Prop charges bifurcatio'!K204+'Clients wise charges sheet'!K202</f>
        <v>0</v>
      </c>
      <c r="K202" s="167">
        <f>'Clients Prop charges bifurcatio'!L204+'Clients wise charges sheet'!L202</f>
        <v>0</v>
      </c>
      <c r="L202" s="167">
        <f>'Clients Prop charges bifurcatio'!M204+'Clients wise charges sheet'!M202</f>
        <v>0</v>
      </c>
      <c r="M202" s="167">
        <f>'Clients Prop charges bifurcatio'!N204+'Clients wise charges sheet'!N202</f>
        <v>0</v>
      </c>
      <c r="N202" s="383">
        <f>'Clients Prop charges bifurcatio'!O204+'Clients wise charges sheet'!O202</f>
        <v>228.922022</v>
      </c>
      <c r="O202" s="383">
        <f>'Clients Prop charges bifurcatio'!P204+'Clients wise charges sheet'!P202</f>
        <v>137.6382231</v>
      </c>
      <c r="P202" s="167">
        <f>'Clients Prop charges bifurcatio'!Q204+'Clients wise charges sheet'!Q202</f>
        <v>658</v>
      </c>
      <c r="Q202" s="167">
        <f>'Clients Prop charges bifurcatio'!R204+'Clients wise charges sheet'!R202</f>
        <v>0</v>
      </c>
      <c r="R202" s="134"/>
      <c r="S202" s="134"/>
      <c r="T202" s="134"/>
      <c r="U202" s="134"/>
      <c r="V202" s="134"/>
      <c r="W202" s="134"/>
      <c r="X202" s="134"/>
      <c r="Y202" s="134"/>
    </row>
    <row r="203" ht="22.5" customHeight="1">
      <c r="A203" s="186">
        <f>'PROP DAILY PNL'!A370</f>
        <v>45982</v>
      </c>
      <c r="B203" s="167">
        <f>'Clients Prop charges bifurcatio'!$C205+'Clients wise charges sheet'!$C203</f>
        <v>2808.705058</v>
      </c>
      <c r="C203" s="167">
        <f>'Clients Prop charges bifurcatio'!$D205+'Clients wise charges sheet'!$D203</f>
        <v>670.2906532</v>
      </c>
      <c r="D203" s="167">
        <f>'Clients Prop charges bifurcatio'!$E205+'Clients wise charges sheet'!$E203</f>
        <v>554.4440438</v>
      </c>
      <c r="E203" s="167">
        <f>'Clients Prop charges bifurcatio'!$F205+'Clients wise charges sheet'!$F203</f>
        <v>0</v>
      </c>
      <c r="F203" s="167">
        <f>'Clients Prop charges bifurcatio'!$G205+'Clients wise charges sheet'!$G203</f>
        <v>0</v>
      </c>
      <c r="G203" s="167">
        <f>'Clients Prop charges bifurcatio'!H205+'Clients wise charges sheet'!H203</f>
        <v>0</v>
      </c>
      <c r="H203" s="167">
        <f>'Clients Prop charges bifurcatio'!I205+'Clients wise charges sheet'!I203</f>
        <v>0</v>
      </c>
      <c r="I203" s="167">
        <f>'Clients Prop charges bifurcatio'!J205+'Clients wise charges sheet'!J203</f>
        <v>0</v>
      </c>
      <c r="J203" s="167">
        <f>'Clients Prop charges bifurcatio'!K205+'Clients wise charges sheet'!K203</f>
        <v>0</v>
      </c>
      <c r="K203" s="167">
        <f>'Clients Prop charges bifurcatio'!L205+'Clients wise charges sheet'!L203</f>
        <v>0</v>
      </c>
      <c r="L203" s="167">
        <f>'Clients Prop charges bifurcatio'!M205+'Clients wise charges sheet'!M203</f>
        <v>0</v>
      </c>
      <c r="M203" s="167">
        <f>'Clients Prop charges bifurcatio'!N205+'Clients wise charges sheet'!N203</f>
        <v>0</v>
      </c>
      <c r="N203" s="383">
        <f>'Clients Prop charges bifurcatio'!O205+'Clients wise charges sheet'!O203</f>
        <v>228.922022</v>
      </c>
      <c r="O203" s="383">
        <f>'Clients Prop charges bifurcatio'!P205+'Clients wise charges sheet'!P203</f>
        <v>137.6382231</v>
      </c>
      <c r="P203" s="167">
        <f>'Clients Prop charges bifurcatio'!Q205+'Clients wise charges sheet'!Q203</f>
        <v>658</v>
      </c>
      <c r="Q203" s="167">
        <f>'Clients Prop charges bifurcatio'!R205+'Clients wise charges sheet'!R203</f>
        <v>0</v>
      </c>
      <c r="R203" s="134"/>
      <c r="S203" s="134"/>
      <c r="T203" s="134"/>
      <c r="U203" s="134"/>
      <c r="V203" s="134"/>
      <c r="W203" s="134"/>
      <c r="X203" s="134"/>
      <c r="Y203" s="134"/>
    </row>
    <row r="204" ht="22.5" customHeight="1">
      <c r="A204" s="186">
        <f>'PROP DAILY PNL'!A371</f>
        <v>45985</v>
      </c>
      <c r="B204" s="167">
        <f>'Clients Prop charges bifurcatio'!$C206+'Clients wise charges sheet'!$C204</f>
        <v>2808.705058</v>
      </c>
      <c r="C204" s="167">
        <f>'Clients Prop charges bifurcatio'!$D206+'Clients wise charges sheet'!$D204</f>
        <v>670.2906532</v>
      </c>
      <c r="D204" s="167">
        <f>'Clients Prop charges bifurcatio'!$E206+'Clients wise charges sheet'!$E204</f>
        <v>554.4440438</v>
      </c>
      <c r="E204" s="167">
        <f>'Clients Prop charges bifurcatio'!$F206+'Clients wise charges sheet'!$F204</f>
        <v>0</v>
      </c>
      <c r="F204" s="167">
        <f>'Clients Prop charges bifurcatio'!$G206+'Clients wise charges sheet'!$G204</f>
        <v>0</v>
      </c>
      <c r="G204" s="167">
        <f>'Clients Prop charges bifurcatio'!H206+'Clients wise charges sheet'!H204</f>
        <v>0</v>
      </c>
      <c r="H204" s="167">
        <f>'Clients Prop charges bifurcatio'!I206+'Clients wise charges sheet'!I204</f>
        <v>0</v>
      </c>
      <c r="I204" s="167">
        <f>'Clients Prop charges bifurcatio'!J206+'Clients wise charges sheet'!J204</f>
        <v>0</v>
      </c>
      <c r="J204" s="167">
        <f>'Clients Prop charges bifurcatio'!K206+'Clients wise charges sheet'!K204</f>
        <v>0</v>
      </c>
      <c r="K204" s="167">
        <f>'Clients Prop charges bifurcatio'!L206+'Clients wise charges sheet'!L204</f>
        <v>0</v>
      </c>
      <c r="L204" s="167">
        <f>'Clients Prop charges bifurcatio'!M206+'Clients wise charges sheet'!M204</f>
        <v>0</v>
      </c>
      <c r="M204" s="167">
        <f>'Clients Prop charges bifurcatio'!N206+'Clients wise charges sheet'!N204</f>
        <v>0</v>
      </c>
      <c r="N204" s="383">
        <f>'Clients Prop charges bifurcatio'!O206+'Clients wise charges sheet'!O204</f>
        <v>228.922022</v>
      </c>
      <c r="O204" s="383">
        <f>'Clients Prop charges bifurcatio'!P206+'Clients wise charges sheet'!P204</f>
        <v>137.6382231</v>
      </c>
      <c r="P204" s="167">
        <f>'Clients Prop charges bifurcatio'!Q206+'Clients wise charges sheet'!Q204</f>
        <v>658</v>
      </c>
      <c r="Q204" s="167">
        <f>'Clients Prop charges bifurcatio'!R206+'Clients wise charges sheet'!R204</f>
        <v>0</v>
      </c>
      <c r="R204" s="134"/>
      <c r="S204" s="134"/>
      <c r="T204" s="134"/>
      <c r="U204" s="134"/>
      <c r="V204" s="134"/>
      <c r="W204" s="134"/>
      <c r="X204" s="134"/>
      <c r="Y204" s="134"/>
    </row>
    <row r="205" ht="22.5" customHeight="1">
      <c r="A205" s="186">
        <f>'PROP DAILY PNL'!A372</f>
        <v>45986</v>
      </c>
      <c r="B205" s="167">
        <f>'Clients Prop charges bifurcatio'!$C207+'Clients wise charges sheet'!$C205</f>
        <v>2808.705058</v>
      </c>
      <c r="C205" s="167">
        <f>'Clients Prop charges bifurcatio'!$D207+'Clients wise charges sheet'!$D205</f>
        <v>670.2906532</v>
      </c>
      <c r="D205" s="167">
        <f>'Clients Prop charges bifurcatio'!$E207+'Clients wise charges sheet'!$E205</f>
        <v>554.4440438</v>
      </c>
      <c r="E205" s="167">
        <f>'Clients Prop charges bifurcatio'!$F207+'Clients wise charges sheet'!$F205</f>
        <v>0</v>
      </c>
      <c r="F205" s="167">
        <f>'Clients Prop charges bifurcatio'!$G207+'Clients wise charges sheet'!$G205</f>
        <v>0</v>
      </c>
      <c r="G205" s="167">
        <f>'Clients Prop charges bifurcatio'!H207+'Clients wise charges sheet'!H205</f>
        <v>0</v>
      </c>
      <c r="H205" s="167">
        <f>'Clients Prop charges bifurcatio'!I207+'Clients wise charges sheet'!I205</f>
        <v>0</v>
      </c>
      <c r="I205" s="167">
        <f>'Clients Prop charges bifurcatio'!J207+'Clients wise charges sheet'!J205</f>
        <v>0</v>
      </c>
      <c r="J205" s="167">
        <f>'Clients Prop charges bifurcatio'!K207+'Clients wise charges sheet'!K205</f>
        <v>0</v>
      </c>
      <c r="K205" s="167">
        <f>'Clients Prop charges bifurcatio'!L207+'Clients wise charges sheet'!L205</f>
        <v>0</v>
      </c>
      <c r="L205" s="167">
        <f>'Clients Prop charges bifurcatio'!M207+'Clients wise charges sheet'!M205</f>
        <v>0</v>
      </c>
      <c r="M205" s="167">
        <f>'Clients Prop charges bifurcatio'!N207+'Clients wise charges sheet'!N205</f>
        <v>0</v>
      </c>
      <c r="N205" s="383">
        <f>'Clients Prop charges bifurcatio'!O207+'Clients wise charges sheet'!O205</f>
        <v>228.922022</v>
      </c>
      <c r="O205" s="383">
        <f>'Clients Prop charges bifurcatio'!P207+'Clients wise charges sheet'!P205</f>
        <v>137.6382231</v>
      </c>
      <c r="P205" s="167">
        <f>'Clients Prop charges bifurcatio'!Q207+'Clients wise charges sheet'!Q205</f>
        <v>658</v>
      </c>
      <c r="Q205" s="167">
        <f>'Clients Prop charges bifurcatio'!R207+'Clients wise charges sheet'!R205</f>
        <v>0</v>
      </c>
      <c r="R205" s="134"/>
      <c r="S205" s="134"/>
      <c r="T205" s="134"/>
      <c r="U205" s="134"/>
      <c r="V205" s="134"/>
      <c r="W205" s="134"/>
      <c r="X205" s="134"/>
      <c r="Y205" s="134"/>
    </row>
    <row r="206" ht="22.5" customHeight="1">
      <c r="A206" s="186">
        <f>'PROP DAILY PNL'!A373</f>
        <v>45987</v>
      </c>
      <c r="B206" s="167">
        <f>'Clients Prop charges bifurcatio'!$C208+'Clients wise charges sheet'!$C206</f>
        <v>2808.705058</v>
      </c>
      <c r="C206" s="167">
        <f>'Clients Prop charges bifurcatio'!$D208+'Clients wise charges sheet'!$D206</f>
        <v>670.2906532</v>
      </c>
      <c r="D206" s="167">
        <f>'Clients Prop charges bifurcatio'!$E208+'Clients wise charges sheet'!$E206</f>
        <v>554.4440438</v>
      </c>
      <c r="E206" s="167">
        <f>'Clients Prop charges bifurcatio'!$F208+'Clients wise charges sheet'!$F206</f>
        <v>0</v>
      </c>
      <c r="F206" s="167">
        <f>'Clients Prop charges bifurcatio'!$G208+'Clients wise charges sheet'!$G206</f>
        <v>0</v>
      </c>
      <c r="G206" s="167">
        <f>'Clients Prop charges bifurcatio'!H208+'Clients wise charges sheet'!H206</f>
        <v>0</v>
      </c>
      <c r="H206" s="167">
        <f>'Clients Prop charges bifurcatio'!I208+'Clients wise charges sheet'!I206</f>
        <v>0</v>
      </c>
      <c r="I206" s="167">
        <f>'Clients Prop charges bifurcatio'!J208+'Clients wise charges sheet'!J206</f>
        <v>0</v>
      </c>
      <c r="J206" s="167">
        <f>'Clients Prop charges bifurcatio'!K208+'Clients wise charges sheet'!K206</f>
        <v>0</v>
      </c>
      <c r="K206" s="167">
        <f>'Clients Prop charges bifurcatio'!L208+'Clients wise charges sheet'!L206</f>
        <v>0</v>
      </c>
      <c r="L206" s="167">
        <f>'Clients Prop charges bifurcatio'!M208+'Clients wise charges sheet'!M206</f>
        <v>0</v>
      </c>
      <c r="M206" s="167">
        <f>'Clients Prop charges bifurcatio'!N208+'Clients wise charges sheet'!N206</f>
        <v>0</v>
      </c>
      <c r="N206" s="383">
        <f>'Clients Prop charges bifurcatio'!O208+'Clients wise charges sheet'!O206</f>
        <v>228.922022</v>
      </c>
      <c r="O206" s="383">
        <f>'Clients Prop charges bifurcatio'!P208+'Clients wise charges sheet'!P206</f>
        <v>137.6382231</v>
      </c>
      <c r="P206" s="167">
        <f>'Clients Prop charges bifurcatio'!Q208+'Clients wise charges sheet'!Q206</f>
        <v>658</v>
      </c>
      <c r="Q206" s="167">
        <f>'Clients Prop charges bifurcatio'!R208+'Clients wise charges sheet'!R206</f>
        <v>0</v>
      </c>
      <c r="R206" s="134"/>
      <c r="S206" s="134"/>
      <c r="T206" s="134"/>
      <c r="U206" s="134"/>
      <c r="V206" s="134"/>
      <c r="W206" s="134"/>
      <c r="X206" s="134"/>
      <c r="Y206" s="134"/>
    </row>
    <row r="207" ht="22.5" customHeight="1">
      <c r="A207" s="186">
        <f>'PROP DAILY PNL'!A374</f>
        <v>45988</v>
      </c>
      <c r="B207" s="167">
        <f>'Clients Prop charges bifurcatio'!$C209+'Clients wise charges sheet'!$C207</f>
        <v>2808.705058</v>
      </c>
      <c r="C207" s="167">
        <f>'Clients Prop charges bifurcatio'!$D209+'Clients wise charges sheet'!$D207</f>
        <v>670.2906532</v>
      </c>
      <c r="D207" s="167">
        <f>'Clients Prop charges bifurcatio'!$E209+'Clients wise charges sheet'!$E207</f>
        <v>554.4440438</v>
      </c>
      <c r="E207" s="167">
        <f>'Clients Prop charges bifurcatio'!$F209+'Clients wise charges sheet'!$F207</f>
        <v>0</v>
      </c>
      <c r="F207" s="167">
        <f>'Clients Prop charges bifurcatio'!$G209+'Clients wise charges sheet'!$G207</f>
        <v>0</v>
      </c>
      <c r="G207" s="167">
        <f>'Clients Prop charges bifurcatio'!H209+'Clients wise charges sheet'!H207</f>
        <v>0</v>
      </c>
      <c r="H207" s="167">
        <f>'Clients Prop charges bifurcatio'!I209+'Clients wise charges sheet'!I207</f>
        <v>0</v>
      </c>
      <c r="I207" s="167">
        <f>'Clients Prop charges bifurcatio'!J209+'Clients wise charges sheet'!J207</f>
        <v>0</v>
      </c>
      <c r="J207" s="167">
        <f>'Clients Prop charges bifurcatio'!K209+'Clients wise charges sheet'!K207</f>
        <v>0</v>
      </c>
      <c r="K207" s="167">
        <f>'Clients Prop charges bifurcatio'!L209+'Clients wise charges sheet'!L207</f>
        <v>0</v>
      </c>
      <c r="L207" s="167">
        <f>'Clients Prop charges bifurcatio'!M209+'Clients wise charges sheet'!M207</f>
        <v>0</v>
      </c>
      <c r="M207" s="167">
        <f>'Clients Prop charges bifurcatio'!N209+'Clients wise charges sheet'!N207</f>
        <v>0</v>
      </c>
      <c r="N207" s="383">
        <f>'Clients Prop charges bifurcatio'!O209+'Clients wise charges sheet'!O207</f>
        <v>228.922022</v>
      </c>
      <c r="O207" s="383">
        <f>'Clients Prop charges bifurcatio'!P209+'Clients wise charges sheet'!P207</f>
        <v>137.6382231</v>
      </c>
      <c r="P207" s="167">
        <f>'Clients Prop charges bifurcatio'!Q209+'Clients wise charges sheet'!Q207</f>
        <v>658</v>
      </c>
      <c r="Q207" s="167">
        <f>'Clients Prop charges bifurcatio'!R209+'Clients wise charges sheet'!R207</f>
        <v>0</v>
      </c>
      <c r="R207" s="134"/>
      <c r="S207" s="134"/>
      <c r="T207" s="134"/>
      <c r="U207" s="134"/>
      <c r="V207" s="134"/>
      <c r="W207" s="134"/>
      <c r="X207" s="134"/>
      <c r="Y207" s="134"/>
    </row>
    <row r="208" ht="22.5" customHeight="1">
      <c r="A208" s="186">
        <f>'PROP DAILY PNL'!A375</f>
        <v>45989</v>
      </c>
      <c r="B208" s="167">
        <f>'Clients Prop charges bifurcatio'!$C210+'Clients wise charges sheet'!$C208</f>
        <v>2808.705058</v>
      </c>
      <c r="C208" s="167">
        <f>'Clients Prop charges bifurcatio'!$D210+'Clients wise charges sheet'!$D208</f>
        <v>670.2906532</v>
      </c>
      <c r="D208" s="167">
        <f>'Clients Prop charges bifurcatio'!$E210+'Clients wise charges sheet'!$E208</f>
        <v>554.4440438</v>
      </c>
      <c r="E208" s="167">
        <f>'Clients Prop charges bifurcatio'!$F210+'Clients wise charges sheet'!$F208</f>
        <v>0</v>
      </c>
      <c r="F208" s="167">
        <f>'Clients Prop charges bifurcatio'!$G210+'Clients wise charges sheet'!$G208</f>
        <v>0</v>
      </c>
      <c r="G208" s="167">
        <f>'Clients Prop charges bifurcatio'!H210+'Clients wise charges sheet'!H208</f>
        <v>0</v>
      </c>
      <c r="H208" s="167">
        <f>'Clients Prop charges bifurcatio'!I210+'Clients wise charges sheet'!I208</f>
        <v>0</v>
      </c>
      <c r="I208" s="167">
        <f>'Clients Prop charges bifurcatio'!J210+'Clients wise charges sheet'!J208</f>
        <v>0</v>
      </c>
      <c r="J208" s="167">
        <f>'Clients Prop charges bifurcatio'!K210+'Clients wise charges sheet'!K208</f>
        <v>0</v>
      </c>
      <c r="K208" s="167">
        <f>'Clients Prop charges bifurcatio'!L210+'Clients wise charges sheet'!L208</f>
        <v>0</v>
      </c>
      <c r="L208" s="167">
        <f>'Clients Prop charges bifurcatio'!M210+'Clients wise charges sheet'!M208</f>
        <v>0</v>
      </c>
      <c r="M208" s="167">
        <f>'Clients Prop charges bifurcatio'!N210+'Clients wise charges sheet'!N208</f>
        <v>0</v>
      </c>
      <c r="N208" s="383">
        <f>'Clients Prop charges bifurcatio'!O210+'Clients wise charges sheet'!O208</f>
        <v>228.922022</v>
      </c>
      <c r="O208" s="383">
        <f>'Clients Prop charges bifurcatio'!P210+'Clients wise charges sheet'!P208</f>
        <v>137.6382231</v>
      </c>
      <c r="P208" s="167">
        <f>'Clients Prop charges bifurcatio'!Q210+'Clients wise charges sheet'!Q208</f>
        <v>658</v>
      </c>
      <c r="Q208" s="167">
        <f>'Clients Prop charges bifurcatio'!R210+'Clients wise charges sheet'!R208</f>
        <v>0</v>
      </c>
      <c r="R208" s="134"/>
      <c r="S208" s="134"/>
      <c r="T208" s="134"/>
      <c r="U208" s="134"/>
      <c r="V208" s="134"/>
      <c r="W208" s="134"/>
      <c r="X208" s="134"/>
      <c r="Y208" s="134"/>
    </row>
    <row r="209" ht="22.5" customHeight="1">
      <c r="A209" s="186">
        <f>'PROP DAILY PNL'!A376</f>
        <v>45992</v>
      </c>
      <c r="B209" s="167">
        <f>'Clients Prop charges bifurcatio'!$C211+'Clients wise charges sheet'!$C209</f>
        <v>0</v>
      </c>
      <c r="C209" s="167">
        <f>'Clients Prop charges bifurcatio'!$D211+'Clients wise charges sheet'!$D209</f>
        <v>0</v>
      </c>
      <c r="D209" s="167">
        <f>'Clients Prop charges bifurcatio'!$E211+'Clients wise charges sheet'!$E209</f>
        <v>0</v>
      </c>
      <c r="E209" s="167">
        <f>'Clients Prop charges bifurcatio'!$F211+'Clients wise charges sheet'!$F209</f>
        <v>0</v>
      </c>
      <c r="F209" s="167">
        <f>'Clients Prop charges bifurcatio'!$G211+'Clients wise charges sheet'!$G209</f>
        <v>0</v>
      </c>
      <c r="G209" s="167">
        <f>'Clients Prop charges bifurcatio'!H211+'Clients wise charges sheet'!H209</f>
        <v>0</v>
      </c>
      <c r="H209" s="167">
        <f>'Clients Prop charges bifurcatio'!I211+'Clients wise charges sheet'!I209</f>
        <v>0</v>
      </c>
      <c r="I209" s="167">
        <f>'Clients Prop charges bifurcatio'!J211+'Clients wise charges sheet'!J209</f>
        <v>0</v>
      </c>
      <c r="J209" s="167">
        <f>'Clients Prop charges bifurcatio'!K211+'Clients wise charges sheet'!K209</f>
        <v>0</v>
      </c>
      <c r="K209" s="167">
        <f>'Clients Prop charges bifurcatio'!L211+'Clients wise charges sheet'!L209</f>
        <v>0</v>
      </c>
      <c r="L209" s="167">
        <f>'Clients Prop charges bifurcatio'!M211+'Clients wise charges sheet'!M209</f>
        <v>0</v>
      </c>
      <c r="M209" s="167">
        <f>'Clients Prop charges bifurcatio'!N211+'Clients wise charges sheet'!N209</f>
        <v>0</v>
      </c>
      <c r="N209" s="167">
        <f>'Clients Prop charges bifurcatio'!O211+'Clients wise charges sheet'!O209</f>
        <v>0</v>
      </c>
      <c r="O209" s="167">
        <f>'Clients Prop charges bifurcatio'!P211+'Clients wise charges sheet'!P209</f>
        <v>0</v>
      </c>
      <c r="P209" s="167">
        <f>'Clients Prop charges bifurcatio'!Q211+'Clients wise charges sheet'!Q209</f>
        <v>0</v>
      </c>
      <c r="Q209" s="167">
        <f>'Clients Prop charges bifurcatio'!R211+'Clients wise charges sheet'!R209</f>
        <v>0</v>
      </c>
      <c r="R209" s="134"/>
      <c r="S209" s="134"/>
      <c r="T209" s="134"/>
      <c r="U209" s="134"/>
      <c r="V209" s="134"/>
      <c r="W209" s="134"/>
      <c r="X209" s="134"/>
      <c r="Y209" s="134"/>
    </row>
    <row r="210" ht="22.5" customHeight="1">
      <c r="A210" s="186">
        <f>'PROP DAILY PNL'!A377</f>
        <v>45993</v>
      </c>
      <c r="B210" s="167">
        <f>'Clients Prop charges bifurcatio'!$C212+'Clients wise charges sheet'!$C210</f>
        <v>0</v>
      </c>
      <c r="C210" s="167">
        <f>'Clients Prop charges bifurcatio'!$D212+'Clients wise charges sheet'!$D210</f>
        <v>0</v>
      </c>
      <c r="D210" s="167">
        <f>'Clients Prop charges bifurcatio'!$E212+'Clients wise charges sheet'!$E210</f>
        <v>0</v>
      </c>
      <c r="E210" s="167">
        <f>'Clients Prop charges bifurcatio'!$F212+'Clients wise charges sheet'!$F210</f>
        <v>0</v>
      </c>
      <c r="F210" s="167">
        <f>'Clients Prop charges bifurcatio'!$G212+'Clients wise charges sheet'!$G210</f>
        <v>0</v>
      </c>
      <c r="G210" s="167">
        <f>'Clients Prop charges bifurcatio'!H212+'Clients wise charges sheet'!H210</f>
        <v>0</v>
      </c>
      <c r="H210" s="167">
        <f>'Clients Prop charges bifurcatio'!I212+'Clients wise charges sheet'!I210</f>
        <v>0</v>
      </c>
      <c r="I210" s="167">
        <f>'Clients Prop charges bifurcatio'!J212+'Clients wise charges sheet'!J210</f>
        <v>0</v>
      </c>
      <c r="J210" s="167">
        <f>'Clients Prop charges bifurcatio'!K212+'Clients wise charges sheet'!K210</f>
        <v>0</v>
      </c>
      <c r="K210" s="167">
        <f>'Clients Prop charges bifurcatio'!L212+'Clients wise charges sheet'!L210</f>
        <v>0</v>
      </c>
      <c r="L210" s="167">
        <f>'Clients Prop charges bifurcatio'!M212+'Clients wise charges sheet'!M210</f>
        <v>0</v>
      </c>
      <c r="M210" s="167">
        <f>'Clients Prop charges bifurcatio'!N212+'Clients wise charges sheet'!N210</f>
        <v>0</v>
      </c>
      <c r="N210" s="167">
        <f>'Clients Prop charges bifurcatio'!O212+'Clients wise charges sheet'!O210</f>
        <v>0</v>
      </c>
      <c r="O210" s="167">
        <f>'Clients Prop charges bifurcatio'!P212+'Clients wise charges sheet'!P210</f>
        <v>0</v>
      </c>
      <c r="P210" s="167">
        <f>'Clients Prop charges bifurcatio'!Q212+'Clients wise charges sheet'!Q210</f>
        <v>0</v>
      </c>
      <c r="Q210" s="167">
        <f>'Clients Prop charges bifurcatio'!R212+'Clients wise charges sheet'!R210</f>
        <v>0</v>
      </c>
      <c r="R210" s="134"/>
      <c r="S210" s="134"/>
      <c r="T210" s="134"/>
      <c r="U210" s="134"/>
      <c r="V210" s="134"/>
      <c r="W210" s="134"/>
      <c r="X210" s="134"/>
      <c r="Y210" s="134"/>
    </row>
    <row r="211" ht="22.5" customHeight="1">
      <c r="A211" s="186">
        <f>'PROP DAILY PNL'!A378</f>
        <v>45994</v>
      </c>
      <c r="B211" s="167">
        <f>'Clients Prop charges bifurcatio'!$C213+'Clients wise charges sheet'!$C211</f>
        <v>0</v>
      </c>
      <c r="C211" s="167">
        <f>'Clients Prop charges bifurcatio'!$D213+'Clients wise charges sheet'!$D211</f>
        <v>0</v>
      </c>
      <c r="D211" s="167">
        <f>'Clients Prop charges bifurcatio'!$E213+'Clients wise charges sheet'!$E211</f>
        <v>0</v>
      </c>
      <c r="E211" s="167">
        <f>'Clients Prop charges bifurcatio'!$F213+'Clients wise charges sheet'!$F211</f>
        <v>0</v>
      </c>
      <c r="F211" s="167">
        <f>'Clients Prop charges bifurcatio'!$G213+'Clients wise charges sheet'!$G211</f>
        <v>0</v>
      </c>
      <c r="G211" s="167">
        <f>'Clients Prop charges bifurcatio'!H213+'Clients wise charges sheet'!H211</f>
        <v>0</v>
      </c>
      <c r="H211" s="167">
        <f>'Clients Prop charges bifurcatio'!I213+'Clients wise charges sheet'!I211</f>
        <v>0</v>
      </c>
      <c r="I211" s="167">
        <f>'Clients Prop charges bifurcatio'!J213+'Clients wise charges sheet'!J211</f>
        <v>0</v>
      </c>
      <c r="J211" s="167">
        <f>'Clients Prop charges bifurcatio'!K213+'Clients wise charges sheet'!K211</f>
        <v>0</v>
      </c>
      <c r="K211" s="167">
        <f>'Clients Prop charges bifurcatio'!L213+'Clients wise charges sheet'!L211</f>
        <v>0</v>
      </c>
      <c r="L211" s="167">
        <f>'Clients Prop charges bifurcatio'!M213+'Clients wise charges sheet'!M211</f>
        <v>0</v>
      </c>
      <c r="M211" s="167">
        <f>'Clients Prop charges bifurcatio'!N213+'Clients wise charges sheet'!N211</f>
        <v>0</v>
      </c>
      <c r="N211" s="167">
        <f>'Clients Prop charges bifurcatio'!O213+'Clients wise charges sheet'!O211</f>
        <v>0</v>
      </c>
      <c r="O211" s="167">
        <f>'Clients Prop charges bifurcatio'!P213+'Clients wise charges sheet'!P211</f>
        <v>0</v>
      </c>
      <c r="P211" s="167">
        <f>'Clients Prop charges bifurcatio'!Q213+'Clients wise charges sheet'!Q211</f>
        <v>0</v>
      </c>
      <c r="Q211" s="167">
        <f>'Clients Prop charges bifurcatio'!R213+'Clients wise charges sheet'!R211</f>
        <v>0</v>
      </c>
      <c r="R211" s="134"/>
      <c r="S211" s="134"/>
      <c r="T211" s="134"/>
      <c r="U211" s="134"/>
      <c r="V211" s="134"/>
      <c r="W211" s="134"/>
      <c r="X211" s="134"/>
      <c r="Y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313"/>
      <c r="L212" s="313"/>
      <c r="M212" s="313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313"/>
      <c r="L213" s="313"/>
      <c r="M213" s="313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313"/>
      <c r="L214" s="313"/>
      <c r="M214" s="313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313"/>
      <c r="L215" s="313"/>
      <c r="M215" s="313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313"/>
      <c r="L216" s="313"/>
      <c r="M216" s="313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313"/>
      <c r="L217" s="313"/>
      <c r="M217" s="313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313"/>
      <c r="L218" s="313"/>
      <c r="M218" s="313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313"/>
      <c r="L219" s="313"/>
      <c r="M219" s="313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313"/>
      <c r="L220" s="313"/>
      <c r="M220" s="313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313"/>
      <c r="L221" s="313"/>
      <c r="M221" s="313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313"/>
      <c r="L222" s="313"/>
      <c r="M222" s="313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313"/>
      <c r="L223" s="313"/>
      <c r="M223" s="313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313"/>
      <c r="L224" s="313"/>
      <c r="M224" s="313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313"/>
      <c r="L225" s="313"/>
      <c r="M225" s="313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313"/>
      <c r="L226" s="313"/>
      <c r="M226" s="313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313"/>
      <c r="L227" s="313"/>
      <c r="M227" s="313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313"/>
      <c r="L228" s="313"/>
      <c r="M228" s="313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313"/>
      <c r="L229" s="313"/>
      <c r="M229" s="313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313"/>
      <c r="L230" s="313"/>
      <c r="M230" s="313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313"/>
      <c r="L231" s="313"/>
      <c r="M231" s="313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313"/>
      <c r="L232" s="313"/>
      <c r="M232" s="313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313"/>
      <c r="L233" s="313"/>
      <c r="M233" s="313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313"/>
      <c r="L234" s="313"/>
      <c r="M234" s="313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313"/>
      <c r="L235" s="313"/>
      <c r="M235" s="313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313"/>
      <c r="L236" s="313"/>
      <c r="M236" s="313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313"/>
      <c r="L237" s="313"/>
      <c r="M237" s="313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313"/>
      <c r="L238" s="313"/>
      <c r="M238" s="313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313"/>
      <c r="L239" s="313"/>
      <c r="M239" s="313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313"/>
      <c r="L240" s="313"/>
      <c r="M240" s="313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313"/>
      <c r="L241" s="313"/>
      <c r="M241" s="313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313"/>
      <c r="L242" s="313"/>
      <c r="M242" s="313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313"/>
      <c r="L243" s="313"/>
      <c r="M243" s="313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313"/>
      <c r="L244" s="313"/>
      <c r="M244" s="313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313"/>
      <c r="L245" s="313"/>
      <c r="M245" s="313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313"/>
      <c r="L246" s="313"/>
      <c r="M246" s="313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313"/>
      <c r="L247" s="313"/>
      <c r="M247" s="313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313"/>
      <c r="L248" s="313"/>
      <c r="M248" s="313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313"/>
      <c r="L249" s="313"/>
      <c r="M249" s="313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313"/>
      <c r="L250" s="313"/>
      <c r="M250" s="313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313"/>
      <c r="L251" s="313"/>
      <c r="M251" s="313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313"/>
      <c r="L252" s="313"/>
      <c r="M252" s="313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313"/>
      <c r="L253" s="313"/>
      <c r="M253" s="313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313"/>
      <c r="L254" s="313"/>
      <c r="M254" s="313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313"/>
      <c r="L255" s="313"/>
      <c r="M255" s="313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313"/>
      <c r="L256" s="313"/>
      <c r="M256" s="313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313"/>
      <c r="L257" s="313"/>
      <c r="M257" s="313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313"/>
      <c r="L258" s="313"/>
      <c r="M258" s="313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313"/>
      <c r="L259" s="313"/>
      <c r="M259" s="313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313"/>
      <c r="L260" s="313"/>
      <c r="M260" s="313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313"/>
      <c r="L261" s="313"/>
      <c r="M261" s="313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313"/>
      <c r="L262" s="313"/>
      <c r="M262" s="313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313"/>
      <c r="L263" s="313"/>
      <c r="M263" s="313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313"/>
      <c r="L264" s="313"/>
      <c r="M264" s="313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313"/>
      <c r="L265" s="313"/>
      <c r="M265" s="313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313"/>
      <c r="L266" s="313"/>
      <c r="M266" s="313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313"/>
      <c r="L267" s="313"/>
      <c r="M267" s="313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313"/>
      <c r="L268" s="313"/>
      <c r="M268" s="313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313"/>
      <c r="L269" s="313"/>
      <c r="M269" s="313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313"/>
      <c r="L270" s="313"/>
      <c r="M270" s="313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313"/>
      <c r="L271" s="313"/>
      <c r="M271" s="313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313"/>
      <c r="L272" s="313"/>
      <c r="M272" s="313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313"/>
      <c r="L273" s="313"/>
      <c r="M273" s="313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313"/>
      <c r="L274" s="313"/>
      <c r="M274" s="313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313"/>
      <c r="L275" s="313"/>
      <c r="M275" s="313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313"/>
      <c r="L276" s="313"/>
      <c r="M276" s="313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313"/>
      <c r="L277" s="313"/>
      <c r="M277" s="313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313"/>
      <c r="L278" s="313"/>
      <c r="M278" s="313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313"/>
      <c r="L279" s="313"/>
      <c r="M279" s="313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313"/>
      <c r="L280" s="313"/>
      <c r="M280" s="313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313"/>
      <c r="L281" s="313"/>
      <c r="M281" s="313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313"/>
      <c r="L282" s="313"/>
      <c r="M282" s="313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313"/>
      <c r="L283" s="313"/>
      <c r="M283" s="313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313"/>
      <c r="L284" s="313"/>
      <c r="M284" s="313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313"/>
      <c r="L285" s="313"/>
      <c r="M285" s="313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313"/>
      <c r="L286" s="313"/>
      <c r="M286" s="313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313"/>
      <c r="L287" s="313"/>
      <c r="M287" s="313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313"/>
      <c r="L288" s="313"/>
      <c r="M288" s="313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313"/>
      <c r="L289" s="313"/>
      <c r="M289" s="313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313"/>
      <c r="L290" s="313"/>
      <c r="M290" s="313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313"/>
      <c r="L291" s="313"/>
      <c r="M291" s="313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313"/>
      <c r="L292" s="313"/>
      <c r="M292" s="313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313"/>
      <c r="L293" s="313"/>
      <c r="M293" s="313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313"/>
      <c r="L294" s="313"/>
      <c r="M294" s="313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313"/>
      <c r="L295" s="313"/>
      <c r="M295" s="313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313"/>
      <c r="L296" s="313"/>
      <c r="M296" s="313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313"/>
      <c r="L297" s="313"/>
      <c r="M297" s="313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313"/>
      <c r="L298" s="313"/>
      <c r="M298" s="313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313"/>
      <c r="L299" s="313"/>
      <c r="M299" s="313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313"/>
      <c r="L300" s="313"/>
      <c r="M300" s="313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313"/>
      <c r="L301" s="313"/>
      <c r="M301" s="313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313"/>
      <c r="L302" s="313"/>
      <c r="M302" s="313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313"/>
      <c r="L303" s="313"/>
      <c r="M303" s="313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313"/>
      <c r="L304" s="313"/>
      <c r="M304" s="313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313"/>
      <c r="L305" s="313"/>
      <c r="M305" s="313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313"/>
      <c r="L306" s="313"/>
      <c r="M306" s="313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313"/>
      <c r="L307" s="313"/>
      <c r="M307" s="313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313"/>
      <c r="L308" s="313"/>
      <c r="M308" s="313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313"/>
      <c r="L309" s="313"/>
      <c r="M309" s="313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313"/>
      <c r="L310" s="313"/>
      <c r="M310" s="313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313"/>
      <c r="L311" s="313"/>
      <c r="M311" s="313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313"/>
      <c r="L312" s="313"/>
      <c r="M312" s="313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313"/>
      <c r="L313" s="313"/>
      <c r="M313" s="313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313"/>
      <c r="L314" s="313"/>
      <c r="M314" s="313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313"/>
      <c r="L315" s="313"/>
      <c r="M315" s="313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313"/>
      <c r="L316" s="313"/>
      <c r="M316" s="313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313"/>
      <c r="L317" s="313"/>
      <c r="M317" s="313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313"/>
      <c r="L318" s="313"/>
      <c r="M318" s="313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313"/>
      <c r="L319" s="313"/>
      <c r="M319" s="313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313"/>
      <c r="L320" s="313"/>
      <c r="M320" s="313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313"/>
      <c r="L321" s="313"/>
      <c r="M321" s="313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313"/>
      <c r="L322" s="313"/>
      <c r="M322" s="313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313"/>
      <c r="L323" s="313"/>
      <c r="M323" s="313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313"/>
      <c r="L324" s="313"/>
      <c r="M324" s="313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313"/>
      <c r="L325" s="313"/>
      <c r="M325" s="313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313"/>
      <c r="L326" s="313"/>
      <c r="M326" s="313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313"/>
      <c r="L327" s="313"/>
      <c r="M327" s="313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313"/>
      <c r="L328" s="313"/>
      <c r="M328" s="313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313"/>
      <c r="L329" s="313"/>
      <c r="M329" s="313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313"/>
      <c r="L330" s="313"/>
      <c r="M330" s="313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313"/>
      <c r="L331" s="313"/>
      <c r="M331" s="313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313"/>
      <c r="L332" s="313"/>
      <c r="M332" s="313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313"/>
      <c r="L333" s="313"/>
      <c r="M333" s="313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313"/>
      <c r="L334" s="313"/>
      <c r="M334" s="313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313"/>
      <c r="L335" s="313"/>
      <c r="M335" s="313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313"/>
      <c r="L336" s="313"/>
      <c r="M336" s="313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313"/>
      <c r="L337" s="313"/>
      <c r="M337" s="313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313"/>
      <c r="L338" s="313"/>
      <c r="M338" s="313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313"/>
      <c r="L339" s="313"/>
      <c r="M339" s="313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313"/>
      <c r="L340" s="313"/>
      <c r="M340" s="313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313"/>
      <c r="L341" s="313"/>
      <c r="M341" s="313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313"/>
      <c r="L342" s="313"/>
      <c r="M342" s="313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313"/>
      <c r="L343" s="313"/>
      <c r="M343" s="313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313"/>
      <c r="L344" s="313"/>
      <c r="M344" s="313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313"/>
      <c r="L345" s="313"/>
      <c r="M345" s="313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313"/>
      <c r="L346" s="313"/>
      <c r="M346" s="313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313"/>
      <c r="L347" s="313"/>
      <c r="M347" s="313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313"/>
      <c r="L348" s="313"/>
      <c r="M348" s="313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313"/>
      <c r="L349" s="313"/>
      <c r="M349" s="313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313"/>
      <c r="L350" s="313"/>
      <c r="M350" s="313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313"/>
      <c r="L351" s="313"/>
      <c r="M351" s="313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313"/>
      <c r="L352" s="313"/>
      <c r="M352" s="313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313"/>
      <c r="L353" s="313"/>
      <c r="M353" s="313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313"/>
      <c r="L354" s="313"/>
      <c r="M354" s="313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313"/>
      <c r="L355" s="313"/>
      <c r="M355" s="313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313"/>
      <c r="L356" s="313"/>
      <c r="M356" s="313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313"/>
      <c r="L357" s="313"/>
      <c r="M357" s="313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313"/>
      <c r="L358" s="313"/>
      <c r="M358" s="313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313"/>
      <c r="L359" s="313"/>
      <c r="M359" s="313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313"/>
      <c r="L360" s="313"/>
      <c r="M360" s="313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313"/>
      <c r="L361" s="313"/>
      <c r="M361" s="313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313"/>
      <c r="L362" s="313"/>
      <c r="M362" s="313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313"/>
      <c r="L363" s="313"/>
      <c r="M363" s="313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313"/>
      <c r="L364" s="313"/>
      <c r="M364" s="313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313"/>
      <c r="L365" s="313"/>
      <c r="M365" s="313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313"/>
      <c r="L366" s="313"/>
      <c r="M366" s="313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313"/>
      <c r="L367" s="313"/>
      <c r="M367" s="313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313"/>
      <c r="L368" s="313"/>
      <c r="M368" s="313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313"/>
      <c r="L369" s="313"/>
      <c r="M369" s="313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313"/>
      <c r="L370" s="313"/>
      <c r="M370" s="313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313"/>
      <c r="L371" s="313"/>
      <c r="M371" s="313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313"/>
      <c r="L372" s="313"/>
      <c r="M372" s="313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313"/>
      <c r="L373" s="313"/>
      <c r="M373" s="313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313"/>
      <c r="L374" s="313"/>
      <c r="M374" s="313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313"/>
      <c r="L375" s="313"/>
      <c r="M375" s="313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313"/>
      <c r="L376" s="313"/>
      <c r="M376" s="313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313"/>
      <c r="L377" s="313"/>
      <c r="M377" s="313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313"/>
      <c r="L378" s="313"/>
      <c r="M378" s="313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313"/>
      <c r="L379" s="313"/>
      <c r="M379" s="313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313"/>
      <c r="L380" s="313"/>
      <c r="M380" s="313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313"/>
      <c r="L381" s="313"/>
      <c r="M381" s="313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313"/>
      <c r="L382" s="313"/>
      <c r="M382" s="313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313"/>
      <c r="L383" s="313"/>
      <c r="M383" s="313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313"/>
      <c r="L384" s="313"/>
      <c r="M384" s="313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313"/>
      <c r="L385" s="313"/>
      <c r="M385" s="313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313"/>
      <c r="L386" s="313"/>
      <c r="M386" s="313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313"/>
      <c r="L387" s="313"/>
      <c r="M387" s="313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313"/>
      <c r="L388" s="313"/>
      <c r="M388" s="313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313"/>
      <c r="L389" s="313"/>
      <c r="M389" s="313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313"/>
      <c r="L390" s="313"/>
      <c r="M390" s="313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313"/>
      <c r="L391" s="313"/>
      <c r="M391" s="313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313"/>
      <c r="L392" s="313"/>
      <c r="M392" s="313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313"/>
      <c r="L393" s="313"/>
      <c r="M393" s="313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313"/>
      <c r="L394" s="313"/>
      <c r="M394" s="313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313"/>
      <c r="L395" s="313"/>
      <c r="M395" s="313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313"/>
      <c r="L396" s="313"/>
      <c r="M396" s="313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313"/>
      <c r="L397" s="313"/>
      <c r="M397" s="313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313"/>
      <c r="L398" s="313"/>
      <c r="M398" s="313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313"/>
      <c r="L399" s="313"/>
      <c r="M399" s="313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313"/>
      <c r="L400" s="313"/>
      <c r="M400" s="313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313"/>
      <c r="L401" s="313"/>
      <c r="M401" s="313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313"/>
      <c r="L402" s="313"/>
      <c r="M402" s="313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313"/>
      <c r="L403" s="313"/>
      <c r="M403" s="313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313"/>
      <c r="L404" s="313"/>
      <c r="M404" s="313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313"/>
      <c r="L405" s="313"/>
      <c r="M405" s="313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313"/>
      <c r="L406" s="313"/>
      <c r="M406" s="313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313"/>
      <c r="L407" s="313"/>
      <c r="M407" s="313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313"/>
      <c r="L408" s="313"/>
      <c r="M408" s="313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313"/>
      <c r="L409" s="313"/>
      <c r="M409" s="313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313"/>
      <c r="L410" s="313"/>
      <c r="M410" s="313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313"/>
      <c r="L411" s="313"/>
      <c r="M411" s="313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313"/>
      <c r="L412" s="313"/>
      <c r="M412" s="313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313"/>
      <c r="L413" s="313"/>
      <c r="M413" s="313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313"/>
      <c r="L414" s="313"/>
      <c r="M414" s="313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313"/>
      <c r="L415" s="313"/>
      <c r="M415" s="313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313"/>
      <c r="L416" s="313"/>
      <c r="M416" s="313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313"/>
      <c r="L417" s="313"/>
      <c r="M417" s="313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313"/>
      <c r="L418" s="313"/>
      <c r="M418" s="313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313"/>
      <c r="L419" s="313"/>
      <c r="M419" s="313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313"/>
      <c r="L420" s="313"/>
      <c r="M420" s="313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313"/>
      <c r="L421" s="313"/>
      <c r="M421" s="313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313"/>
      <c r="L422" s="313"/>
      <c r="M422" s="313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313"/>
      <c r="L423" s="313"/>
      <c r="M423" s="313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313"/>
      <c r="L424" s="313"/>
      <c r="M424" s="313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313"/>
      <c r="L425" s="313"/>
      <c r="M425" s="313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313"/>
      <c r="L426" s="313"/>
      <c r="M426" s="313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313"/>
      <c r="L427" s="313"/>
      <c r="M427" s="313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313"/>
      <c r="L428" s="313"/>
      <c r="M428" s="313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313"/>
      <c r="L429" s="313"/>
      <c r="M429" s="313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313"/>
      <c r="L430" s="313"/>
      <c r="M430" s="313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313"/>
      <c r="L431" s="313"/>
      <c r="M431" s="313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313"/>
      <c r="L432" s="313"/>
      <c r="M432" s="313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313"/>
      <c r="L433" s="313"/>
      <c r="M433" s="313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313"/>
      <c r="L434" s="313"/>
      <c r="M434" s="313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313"/>
      <c r="L435" s="313"/>
      <c r="M435" s="313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313"/>
      <c r="L436" s="313"/>
      <c r="M436" s="313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313"/>
      <c r="L437" s="313"/>
      <c r="M437" s="313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313"/>
      <c r="L438" s="313"/>
      <c r="M438" s="313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313"/>
      <c r="L439" s="313"/>
      <c r="M439" s="313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313"/>
      <c r="L440" s="313"/>
      <c r="M440" s="313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313"/>
      <c r="L441" s="313"/>
      <c r="M441" s="313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313"/>
      <c r="L442" s="313"/>
      <c r="M442" s="313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313"/>
      <c r="L443" s="313"/>
      <c r="M443" s="313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313"/>
      <c r="L444" s="313"/>
      <c r="M444" s="313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313"/>
      <c r="L445" s="313"/>
      <c r="M445" s="313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313"/>
      <c r="L446" s="313"/>
      <c r="M446" s="313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313"/>
      <c r="L447" s="313"/>
      <c r="M447" s="313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313"/>
      <c r="L448" s="313"/>
      <c r="M448" s="313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313"/>
      <c r="L449" s="313"/>
      <c r="M449" s="313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313"/>
      <c r="L450" s="313"/>
      <c r="M450" s="313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313"/>
      <c r="L451" s="313"/>
      <c r="M451" s="313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313"/>
      <c r="L452" s="313"/>
      <c r="M452" s="313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313"/>
      <c r="L453" s="313"/>
      <c r="M453" s="313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313"/>
      <c r="L454" s="313"/>
      <c r="M454" s="313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313"/>
      <c r="L455" s="313"/>
      <c r="M455" s="313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313"/>
      <c r="L456" s="313"/>
      <c r="M456" s="313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313"/>
      <c r="L457" s="313"/>
      <c r="M457" s="313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313"/>
      <c r="L458" s="313"/>
      <c r="M458" s="313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313"/>
      <c r="L459" s="313"/>
      <c r="M459" s="313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313"/>
      <c r="L460" s="313"/>
      <c r="M460" s="313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313"/>
      <c r="L461" s="313"/>
      <c r="M461" s="313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313"/>
      <c r="L462" s="313"/>
      <c r="M462" s="313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313"/>
      <c r="L463" s="313"/>
      <c r="M463" s="313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313"/>
      <c r="L464" s="313"/>
      <c r="M464" s="313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313"/>
      <c r="L465" s="313"/>
      <c r="M465" s="313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313"/>
      <c r="L466" s="313"/>
      <c r="M466" s="313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313"/>
      <c r="L467" s="313"/>
      <c r="M467" s="313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313"/>
      <c r="L468" s="313"/>
      <c r="M468" s="313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313"/>
      <c r="L469" s="313"/>
      <c r="M469" s="313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313"/>
      <c r="L470" s="313"/>
      <c r="M470" s="313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313"/>
      <c r="L471" s="313"/>
      <c r="M471" s="313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313"/>
      <c r="L472" s="313"/>
      <c r="M472" s="313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313"/>
      <c r="L473" s="313"/>
      <c r="M473" s="313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313"/>
      <c r="L474" s="313"/>
      <c r="M474" s="313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313"/>
      <c r="L475" s="313"/>
      <c r="M475" s="313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313"/>
      <c r="L476" s="313"/>
      <c r="M476" s="313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313"/>
      <c r="L477" s="313"/>
      <c r="M477" s="313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313"/>
      <c r="L478" s="313"/>
      <c r="M478" s="313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313"/>
      <c r="L479" s="313"/>
      <c r="M479" s="313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313"/>
      <c r="L480" s="313"/>
      <c r="M480" s="313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313"/>
      <c r="L481" s="313"/>
      <c r="M481" s="313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313"/>
      <c r="L482" s="313"/>
      <c r="M482" s="313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313"/>
      <c r="L483" s="313"/>
      <c r="M483" s="313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313"/>
      <c r="L484" s="313"/>
      <c r="M484" s="313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313"/>
      <c r="L485" s="313"/>
      <c r="M485" s="313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313"/>
      <c r="L486" s="313"/>
      <c r="M486" s="313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313"/>
      <c r="L487" s="313"/>
      <c r="M487" s="313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313"/>
      <c r="L488" s="313"/>
      <c r="M488" s="313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313"/>
      <c r="L489" s="313"/>
      <c r="M489" s="313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313"/>
      <c r="L490" s="313"/>
      <c r="M490" s="313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313"/>
      <c r="L491" s="313"/>
      <c r="M491" s="313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313"/>
      <c r="L492" s="313"/>
      <c r="M492" s="313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313"/>
      <c r="L493" s="313"/>
      <c r="M493" s="313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313"/>
      <c r="L494" s="313"/>
      <c r="M494" s="313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313"/>
      <c r="L495" s="313"/>
      <c r="M495" s="313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313"/>
      <c r="L496" s="313"/>
      <c r="M496" s="313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313"/>
      <c r="L497" s="313"/>
      <c r="M497" s="313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313"/>
      <c r="L498" s="313"/>
      <c r="M498" s="313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313"/>
      <c r="L499" s="313"/>
      <c r="M499" s="313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313"/>
      <c r="L500" s="313"/>
      <c r="M500" s="313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313"/>
      <c r="L501" s="313"/>
      <c r="M501" s="313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313"/>
      <c r="L502" s="313"/>
      <c r="M502" s="313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313"/>
      <c r="L503" s="313"/>
      <c r="M503" s="313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313"/>
      <c r="L504" s="313"/>
      <c r="M504" s="313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313"/>
      <c r="L505" s="313"/>
      <c r="M505" s="313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313"/>
      <c r="L506" s="313"/>
      <c r="M506" s="313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313"/>
      <c r="L507" s="313"/>
      <c r="M507" s="313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313"/>
      <c r="L508" s="313"/>
      <c r="M508" s="313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313"/>
      <c r="L509" s="313"/>
      <c r="M509" s="313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313"/>
      <c r="L510" s="313"/>
      <c r="M510" s="313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313"/>
      <c r="L511" s="313"/>
      <c r="M511" s="313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313"/>
      <c r="L512" s="313"/>
      <c r="M512" s="313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313"/>
      <c r="L513" s="313"/>
      <c r="M513" s="313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313"/>
      <c r="L514" s="313"/>
      <c r="M514" s="313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313"/>
      <c r="L515" s="313"/>
      <c r="M515" s="313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313"/>
      <c r="L516" s="313"/>
      <c r="M516" s="313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313"/>
      <c r="L517" s="313"/>
      <c r="M517" s="313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313"/>
      <c r="L518" s="313"/>
      <c r="M518" s="313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313"/>
      <c r="L519" s="313"/>
      <c r="M519" s="313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313"/>
      <c r="L520" s="313"/>
      <c r="M520" s="313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313"/>
      <c r="L521" s="313"/>
      <c r="M521" s="313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313"/>
      <c r="L522" s="313"/>
      <c r="M522" s="313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313"/>
      <c r="L523" s="313"/>
      <c r="M523" s="313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313"/>
      <c r="L524" s="313"/>
      <c r="M524" s="313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313"/>
      <c r="L525" s="313"/>
      <c r="M525" s="313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313"/>
      <c r="L526" s="313"/>
      <c r="M526" s="313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313"/>
      <c r="L527" s="313"/>
      <c r="M527" s="313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313"/>
      <c r="L528" s="313"/>
      <c r="M528" s="313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313"/>
      <c r="L529" s="313"/>
      <c r="M529" s="313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313"/>
      <c r="L530" s="313"/>
      <c r="M530" s="313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313"/>
      <c r="L531" s="313"/>
      <c r="M531" s="313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313"/>
      <c r="L532" s="313"/>
      <c r="M532" s="313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313"/>
      <c r="L533" s="313"/>
      <c r="M533" s="313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313"/>
      <c r="L534" s="313"/>
      <c r="M534" s="313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313"/>
      <c r="L535" s="313"/>
      <c r="M535" s="313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313"/>
      <c r="L536" s="313"/>
      <c r="M536" s="313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313"/>
      <c r="L537" s="313"/>
      <c r="M537" s="313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313"/>
      <c r="L538" s="313"/>
      <c r="M538" s="313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313"/>
      <c r="L539" s="313"/>
      <c r="M539" s="313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313"/>
      <c r="L540" s="313"/>
      <c r="M540" s="313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313"/>
      <c r="L541" s="313"/>
      <c r="M541" s="313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313"/>
      <c r="L542" s="313"/>
      <c r="M542" s="313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313"/>
      <c r="L543" s="313"/>
      <c r="M543" s="313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313"/>
      <c r="L544" s="313"/>
      <c r="M544" s="313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313"/>
      <c r="L545" s="313"/>
      <c r="M545" s="313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313"/>
      <c r="L546" s="313"/>
      <c r="M546" s="313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313"/>
      <c r="L547" s="313"/>
      <c r="M547" s="313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313"/>
      <c r="L548" s="313"/>
      <c r="M548" s="313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313"/>
      <c r="L549" s="313"/>
      <c r="M549" s="313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313"/>
      <c r="L550" s="313"/>
      <c r="M550" s="313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313"/>
      <c r="L551" s="313"/>
      <c r="M551" s="313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313"/>
      <c r="L552" s="313"/>
      <c r="M552" s="313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313"/>
      <c r="L553" s="313"/>
      <c r="M553" s="313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313"/>
      <c r="L554" s="313"/>
      <c r="M554" s="313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313"/>
      <c r="L555" s="313"/>
      <c r="M555" s="313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313"/>
      <c r="L556" s="313"/>
      <c r="M556" s="313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313"/>
      <c r="L557" s="313"/>
      <c r="M557" s="313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313"/>
      <c r="L558" s="313"/>
      <c r="M558" s="313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313"/>
      <c r="L559" s="313"/>
      <c r="M559" s="313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313"/>
      <c r="L560" s="313"/>
      <c r="M560" s="313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313"/>
      <c r="L561" s="313"/>
      <c r="M561" s="313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313"/>
      <c r="L562" s="313"/>
      <c r="M562" s="313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313"/>
      <c r="L563" s="313"/>
      <c r="M563" s="313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313"/>
      <c r="L564" s="313"/>
      <c r="M564" s="313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313"/>
      <c r="L565" s="313"/>
      <c r="M565" s="313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313"/>
      <c r="L566" s="313"/>
      <c r="M566" s="313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313"/>
      <c r="L567" s="313"/>
      <c r="M567" s="313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313"/>
      <c r="L568" s="313"/>
      <c r="M568" s="313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313"/>
      <c r="L569" s="313"/>
      <c r="M569" s="313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313"/>
      <c r="L570" s="313"/>
      <c r="M570" s="313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313"/>
      <c r="L571" s="313"/>
      <c r="M571" s="313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313"/>
      <c r="L572" s="313"/>
      <c r="M572" s="313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313"/>
      <c r="L573" s="313"/>
      <c r="M573" s="313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313"/>
      <c r="L574" s="313"/>
      <c r="M574" s="313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313"/>
      <c r="L575" s="313"/>
      <c r="M575" s="313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313"/>
      <c r="L576" s="313"/>
      <c r="M576" s="313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313"/>
      <c r="L577" s="313"/>
      <c r="M577" s="313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313"/>
      <c r="L578" s="313"/>
      <c r="M578" s="313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313"/>
      <c r="L579" s="313"/>
      <c r="M579" s="313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313"/>
      <c r="L580" s="313"/>
      <c r="M580" s="313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313"/>
      <c r="L581" s="313"/>
      <c r="M581" s="313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313"/>
      <c r="L582" s="313"/>
      <c r="M582" s="313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313"/>
      <c r="L583" s="313"/>
      <c r="M583" s="313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313"/>
      <c r="L584" s="313"/>
      <c r="M584" s="313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313"/>
      <c r="L585" s="313"/>
      <c r="M585" s="313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313"/>
      <c r="L586" s="313"/>
      <c r="M586" s="313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313"/>
      <c r="L587" s="313"/>
      <c r="M587" s="313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313"/>
      <c r="L588" s="313"/>
      <c r="M588" s="313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313"/>
      <c r="L589" s="313"/>
      <c r="M589" s="313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313"/>
      <c r="L590" s="313"/>
      <c r="M590" s="313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313"/>
      <c r="L591" s="313"/>
      <c r="M591" s="313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313"/>
      <c r="L592" s="313"/>
      <c r="M592" s="313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313"/>
      <c r="L593" s="313"/>
      <c r="M593" s="313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313"/>
      <c r="L594" s="313"/>
      <c r="M594" s="313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313"/>
      <c r="L595" s="313"/>
      <c r="M595" s="313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313"/>
      <c r="L596" s="313"/>
      <c r="M596" s="313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313"/>
      <c r="L597" s="313"/>
      <c r="M597" s="313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313"/>
      <c r="L598" s="313"/>
      <c r="M598" s="313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313"/>
      <c r="L599" s="313"/>
      <c r="M599" s="313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313"/>
      <c r="L600" s="313"/>
      <c r="M600" s="313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313"/>
      <c r="L601" s="313"/>
      <c r="M601" s="313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313"/>
      <c r="L602" s="313"/>
      <c r="M602" s="313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313"/>
      <c r="L603" s="313"/>
      <c r="M603" s="313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313"/>
      <c r="L604" s="313"/>
      <c r="M604" s="313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313"/>
      <c r="L605" s="313"/>
      <c r="M605" s="313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313"/>
      <c r="L606" s="313"/>
      <c r="M606" s="313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313"/>
      <c r="L607" s="313"/>
      <c r="M607" s="313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313"/>
      <c r="L608" s="313"/>
      <c r="M608" s="313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313"/>
      <c r="L609" s="313"/>
      <c r="M609" s="313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313"/>
      <c r="L610" s="313"/>
      <c r="M610" s="313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313"/>
      <c r="L611" s="313"/>
      <c r="M611" s="313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313"/>
      <c r="L612" s="313"/>
      <c r="M612" s="313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313"/>
      <c r="L613" s="313"/>
      <c r="M613" s="313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313"/>
      <c r="L614" s="313"/>
      <c r="M614" s="313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313"/>
      <c r="L615" s="313"/>
      <c r="M615" s="313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313"/>
      <c r="L616" s="313"/>
      <c r="M616" s="313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313"/>
      <c r="L617" s="313"/>
      <c r="M617" s="313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313"/>
      <c r="L618" s="313"/>
      <c r="M618" s="313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313"/>
      <c r="L619" s="313"/>
      <c r="M619" s="313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313"/>
      <c r="L620" s="313"/>
      <c r="M620" s="313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313"/>
      <c r="L621" s="313"/>
      <c r="M621" s="313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313"/>
      <c r="L622" s="313"/>
      <c r="M622" s="313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313"/>
      <c r="L623" s="313"/>
      <c r="M623" s="313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313"/>
      <c r="L624" s="313"/>
      <c r="M624" s="313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313"/>
      <c r="L625" s="313"/>
      <c r="M625" s="313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313"/>
      <c r="L626" s="313"/>
      <c r="M626" s="313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313"/>
      <c r="L627" s="313"/>
      <c r="M627" s="313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313"/>
      <c r="L628" s="313"/>
      <c r="M628" s="313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313"/>
      <c r="L629" s="313"/>
      <c r="M629" s="313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313"/>
      <c r="L630" s="313"/>
      <c r="M630" s="313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313"/>
      <c r="L631" s="313"/>
      <c r="M631" s="313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313"/>
      <c r="L632" s="313"/>
      <c r="M632" s="313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313"/>
      <c r="L633" s="313"/>
      <c r="M633" s="313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313"/>
      <c r="L634" s="313"/>
      <c r="M634" s="313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313"/>
      <c r="L635" s="313"/>
      <c r="M635" s="313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313"/>
      <c r="L636" s="313"/>
      <c r="M636" s="313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313"/>
      <c r="L637" s="313"/>
      <c r="M637" s="313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313"/>
      <c r="L638" s="313"/>
      <c r="M638" s="313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313"/>
      <c r="L639" s="313"/>
      <c r="M639" s="313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313"/>
      <c r="L640" s="313"/>
      <c r="M640" s="313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313"/>
      <c r="L641" s="313"/>
      <c r="M641" s="313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313"/>
      <c r="L642" s="313"/>
      <c r="M642" s="313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313"/>
      <c r="L643" s="313"/>
      <c r="M643" s="313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313"/>
      <c r="L644" s="313"/>
      <c r="M644" s="313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313"/>
      <c r="L645" s="313"/>
      <c r="M645" s="313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313"/>
      <c r="L646" s="313"/>
      <c r="M646" s="313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313"/>
      <c r="L647" s="313"/>
      <c r="M647" s="313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313"/>
      <c r="L648" s="313"/>
      <c r="M648" s="313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313"/>
      <c r="L649" s="313"/>
      <c r="M649" s="313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313"/>
      <c r="L650" s="313"/>
      <c r="M650" s="313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313"/>
      <c r="L651" s="313"/>
      <c r="M651" s="313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313"/>
      <c r="L652" s="313"/>
      <c r="M652" s="313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313"/>
      <c r="L653" s="313"/>
      <c r="M653" s="313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313"/>
      <c r="L654" s="313"/>
      <c r="M654" s="313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313"/>
      <c r="L655" s="313"/>
      <c r="M655" s="313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313"/>
      <c r="L656" s="313"/>
      <c r="M656" s="313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313"/>
      <c r="L657" s="313"/>
      <c r="M657" s="313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313"/>
      <c r="L658" s="313"/>
      <c r="M658" s="313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313"/>
      <c r="L659" s="313"/>
      <c r="M659" s="313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313"/>
      <c r="L660" s="313"/>
      <c r="M660" s="313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313"/>
      <c r="L661" s="313"/>
      <c r="M661" s="313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313"/>
      <c r="L662" s="313"/>
      <c r="M662" s="313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313"/>
      <c r="L663" s="313"/>
      <c r="M663" s="313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313"/>
      <c r="L664" s="313"/>
      <c r="M664" s="313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313"/>
      <c r="L665" s="313"/>
      <c r="M665" s="313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313"/>
      <c r="L666" s="313"/>
      <c r="M666" s="313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313"/>
      <c r="L667" s="313"/>
      <c r="M667" s="313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313"/>
      <c r="L668" s="313"/>
      <c r="M668" s="313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313"/>
      <c r="L669" s="313"/>
      <c r="M669" s="313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313"/>
      <c r="L670" s="313"/>
      <c r="M670" s="313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313"/>
      <c r="L671" s="313"/>
      <c r="M671" s="313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313"/>
      <c r="L672" s="313"/>
      <c r="M672" s="313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313"/>
      <c r="L673" s="313"/>
      <c r="M673" s="313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313"/>
      <c r="L674" s="313"/>
      <c r="M674" s="313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313"/>
      <c r="L675" s="313"/>
      <c r="M675" s="313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313"/>
      <c r="L676" s="313"/>
      <c r="M676" s="313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313"/>
      <c r="L677" s="313"/>
      <c r="M677" s="313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313"/>
      <c r="L678" s="313"/>
      <c r="M678" s="313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313"/>
      <c r="L679" s="313"/>
      <c r="M679" s="313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313"/>
      <c r="L680" s="313"/>
      <c r="M680" s="313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313"/>
      <c r="L681" s="313"/>
      <c r="M681" s="313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313"/>
      <c r="L682" s="313"/>
      <c r="M682" s="313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313"/>
      <c r="L683" s="313"/>
      <c r="M683" s="313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313"/>
      <c r="L684" s="313"/>
      <c r="M684" s="313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313"/>
      <c r="L685" s="313"/>
      <c r="M685" s="313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313"/>
      <c r="L686" s="313"/>
      <c r="M686" s="313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313"/>
      <c r="L687" s="313"/>
      <c r="M687" s="313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313"/>
      <c r="L688" s="313"/>
      <c r="M688" s="313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313"/>
      <c r="L689" s="313"/>
      <c r="M689" s="313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313"/>
      <c r="L690" s="313"/>
      <c r="M690" s="313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313"/>
      <c r="L691" s="313"/>
      <c r="M691" s="313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313"/>
      <c r="L692" s="313"/>
      <c r="M692" s="313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313"/>
      <c r="L693" s="313"/>
      <c r="M693" s="313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313"/>
      <c r="L694" s="313"/>
      <c r="M694" s="313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313"/>
      <c r="L695" s="313"/>
      <c r="M695" s="313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313"/>
      <c r="L696" s="313"/>
      <c r="M696" s="313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313"/>
      <c r="L697" s="313"/>
      <c r="M697" s="313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313"/>
      <c r="L698" s="313"/>
      <c r="M698" s="313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313"/>
      <c r="L699" s="313"/>
      <c r="M699" s="313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313"/>
      <c r="L700" s="313"/>
      <c r="M700" s="313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313"/>
      <c r="L701" s="313"/>
      <c r="M701" s="313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313"/>
      <c r="L702" s="313"/>
      <c r="M702" s="313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313"/>
      <c r="L703" s="313"/>
      <c r="M703" s="313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313"/>
      <c r="L704" s="313"/>
      <c r="M704" s="313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313"/>
      <c r="L705" s="313"/>
      <c r="M705" s="313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313"/>
      <c r="L706" s="313"/>
      <c r="M706" s="313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313"/>
      <c r="L707" s="313"/>
      <c r="M707" s="313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313"/>
      <c r="L708" s="313"/>
      <c r="M708" s="313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313"/>
      <c r="L709" s="313"/>
      <c r="M709" s="313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313"/>
      <c r="L710" s="313"/>
      <c r="M710" s="313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313"/>
      <c r="L711" s="313"/>
      <c r="M711" s="313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313"/>
      <c r="L712" s="313"/>
      <c r="M712" s="313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313"/>
      <c r="L713" s="313"/>
      <c r="M713" s="313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313"/>
      <c r="L714" s="313"/>
      <c r="M714" s="313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313"/>
      <c r="L715" s="313"/>
      <c r="M715" s="313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313"/>
      <c r="L716" s="313"/>
      <c r="M716" s="313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313"/>
      <c r="L717" s="313"/>
      <c r="M717" s="313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313"/>
      <c r="L718" s="313"/>
      <c r="M718" s="313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313"/>
      <c r="L719" s="313"/>
      <c r="M719" s="313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313"/>
      <c r="L720" s="313"/>
      <c r="M720" s="313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313"/>
      <c r="L721" s="313"/>
      <c r="M721" s="313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313"/>
      <c r="L722" s="313"/>
      <c r="M722" s="313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313"/>
      <c r="L723" s="313"/>
      <c r="M723" s="313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313"/>
      <c r="L724" s="313"/>
      <c r="M724" s="313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313"/>
      <c r="L725" s="313"/>
      <c r="M725" s="313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313"/>
      <c r="L726" s="313"/>
      <c r="M726" s="313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313"/>
      <c r="L727" s="313"/>
      <c r="M727" s="313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313"/>
      <c r="L728" s="313"/>
      <c r="M728" s="313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313"/>
      <c r="L729" s="313"/>
      <c r="M729" s="313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313"/>
      <c r="L730" s="313"/>
      <c r="M730" s="313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313"/>
      <c r="L731" s="313"/>
      <c r="M731" s="313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313"/>
      <c r="L732" s="313"/>
      <c r="M732" s="313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313"/>
      <c r="L733" s="313"/>
      <c r="M733" s="313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313"/>
      <c r="L734" s="313"/>
      <c r="M734" s="313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313"/>
      <c r="L735" s="313"/>
      <c r="M735" s="313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313"/>
      <c r="L736" s="313"/>
      <c r="M736" s="313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313"/>
      <c r="L737" s="313"/>
      <c r="M737" s="313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313"/>
      <c r="L738" s="313"/>
      <c r="M738" s="313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313"/>
      <c r="L739" s="313"/>
      <c r="M739" s="313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313"/>
      <c r="L740" s="313"/>
      <c r="M740" s="313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313"/>
      <c r="L741" s="313"/>
      <c r="M741" s="313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313"/>
      <c r="L742" s="313"/>
      <c r="M742" s="313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313"/>
      <c r="L743" s="313"/>
      <c r="M743" s="313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313"/>
      <c r="L744" s="313"/>
      <c r="M744" s="313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313"/>
      <c r="L745" s="313"/>
      <c r="M745" s="313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313"/>
      <c r="L746" s="313"/>
      <c r="M746" s="313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313"/>
      <c r="L747" s="313"/>
      <c r="M747" s="313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313"/>
      <c r="L748" s="313"/>
      <c r="M748" s="313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313"/>
      <c r="L749" s="313"/>
      <c r="M749" s="313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313"/>
      <c r="L750" s="313"/>
      <c r="M750" s="313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313"/>
      <c r="L751" s="313"/>
      <c r="M751" s="313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313"/>
      <c r="L752" s="313"/>
      <c r="M752" s="313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313"/>
      <c r="L753" s="313"/>
      <c r="M753" s="313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313"/>
      <c r="L754" s="313"/>
      <c r="M754" s="313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313"/>
      <c r="L755" s="313"/>
      <c r="M755" s="313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313"/>
      <c r="L756" s="313"/>
      <c r="M756" s="313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313"/>
      <c r="L757" s="313"/>
      <c r="M757" s="313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313"/>
      <c r="L758" s="313"/>
      <c r="M758" s="313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313"/>
      <c r="L759" s="313"/>
      <c r="M759" s="313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313"/>
      <c r="L760" s="313"/>
      <c r="M760" s="313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313"/>
      <c r="L761" s="313"/>
      <c r="M761" s="313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313"/>
      <c r="L762" s="313"/>
      <c r="M762" s="313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313"/>
      <c r="L763" s="313"/>
      <c r="M763" s="313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313"/>
      <c r="L764" s="313"/>
      <c r="M764" s="313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313"/>
      <c r="L765" s="313"/>
      <c r="M765" s="313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313"/>
      <c r="L766" s="313"/>
      <c r="M766" s="313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313"/>
      <c r="L767" s="313"/>
      <c r="M767" s="313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313"/>
      <c r="L768" s="313"/>
      <c r="M768" s="313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313"/>
      <c r="L769" s="313"/>
      <c r="M769" s="313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313"/>
      <c r="L770" s="313"/>
      <c r="M770" s="313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313"/>
      <c r="L771" s="313"/>
      <c r="M771" s="313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313"/>
      <c r="L772" s="313"/>
      <c r="M772" s="313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313"/>
      <c r="L773" s="313"/>
      <c r="M773" s="313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313"/>
      <c r="L774" s="313"/>
      <c r="M774" s="313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313"/>
      <c r="L775" s="313"/>
      <c r="M775" s="313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313"/>
      <c r="L776" s="313"/>
      <c r="M776" s="313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313"/>
      <c r="L777" s="313"/>
      <c r="M777" s="313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313"/>
      <c r="L778" s="313"/>
      <c r="M778" s="313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313"/>
      <c r="L779" s="313"/>
      <c r="M779" s="313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313"/>
      <c r="L780" s="313"/>
      <c r="M780" s="313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313"/>
      <c r="L781" s="313"/>
      <c r="M781" s="313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313"/>
      <c r="L782" s="313"/>
      <c r="M782" s="313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313"/>
      <c r="L783" s="313"/>
      <c r="M783" s="313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313"/>
      <c r="L784" s="313"/>
      <c r="M784" s="313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313"/>
      <c r="L785" s="313"/>
      <c r="M785" s="313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313"/>
      <c r="L786" s="313"/>
      <c r="M786" s="313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313"/>
      <c r="L787" s="313"/>
      <c r="M787" s="313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313"/>
      <c r="L788" s="313"/>
      <c r="M788" s="313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313"/>
      <c r="L789" s="313"/>
      <c r="M789" s="313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313"/>
      <c r="L790" s="313"/>
      <c r="M790" s="313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313"/>
      <c r="L791" s="313"/>
      <c r="M791" s="313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313"/>
      <c r="L792" s="313"/>
      <c r="M792" s="313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313"/>
      <c r="L793" s="313"/>
      <c r="M793" s="313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313"/>
      <c r="L794" s="313"/>
      <c r="M794" s="313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313"/>
      <c r="L795" s="313"/>
      <c r="M795" s="313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313"/>
      <c r="L796" s="313"/>
      <c r="M796" s="313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313"/>
      <c r="L797" s="313"/>
      <c r="M797" s="313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313"/>
      <c r="L798" s="313"/>
      <c r="M798" s="313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313"/>
      <c r="L799" s="313"/>
      <c r="M799" s="313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313"/>
      <c r="L800" s="313"/>
      <c r="M800" s="313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313"/>
      <c r="L801" s="313"/>
      <c r="M801" s="313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313"/>
      <c r="L802" s="313"/>
      <c r="M802" s="313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313"/>
      <c r="L803" s="313"/>
      <c r="M803" s="313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313"/>
      <c r="L804" s="313"/>
      <c r="M804" s="313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313"/>
      <c r="L805" s="313"/>
      <c r="M805" s="313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313"/>
      <c r="L806" s="313"/>
      <c r="M806" s="313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313"/>
      <c r="L807" s="313"/>
      <c r="M807" s="313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313"/>
      <c r="L808" s="313"/>
      <c r="M808" s="313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313"/>
      <c r="L809" s="313"/>
      <c r="M809" s="313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313"/>
      <c r="L810" s="313"/>
      <c r="M810" s="313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313"/>
      <c r="L811" s="313"/>
      <c r="M811" s="313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313"/>
      <c r="L812" s="313"/>
      <c r="M812" s="313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313"/>
      <c r="L813" s="313"/>
      <c r="M813" s="313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313"/>
      <c r="L814" s="313"/>
      <c r="M814" s="313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313"/>
      <c r="L815" s="313"/>
      <c r="M815" s="313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313"/>
      <c r="L816" s="313"/>
      <c r="M816" s="313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313"/>
      <c r="L817" s="313"/>
      <c r="M817" s="313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313"/>
      <c r="L818" s="313"/>
      <c r="M818" s="313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313"/>
      <c r="L819" s="313"/>
      <c r="M819" s="313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313"/>
      <c r="L820" s="313"/>
      <c r="M820" s="313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313"/>
      <c r="L821" s="313"/>
      <c r="M821" s="313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313"/>
      <c r="L822" s="313"/>
      <c r="M822" s="313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313"/>
      <c r="L823" s="313"/>
      <c r="M823" s="313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313"/>
      <c r="L824" s="313"/>
      <c r="M824" s="313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313"/>
      <c r="L825" s="313"/>
      <c r="M825" s="313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313"/>
      <c r="L826" s="313"/>
      <c r="M826" s="313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313"/>
      <c r="L827" s="313"/>
      <c r="M827" s="313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313"/>
      <c r="L828" s="313"/>
      <c r="M828" s="313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313"/>
      <c r="L829" s="313"/>
      <c r="M829" s="313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313"/>
      <c r="L830" s="313"/>
      <c r="M830" s="313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313"/>
      <c r="L831" s="313"/>
      <c r="M831" s="313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313"/>
      <c r="L832" s="313"/>
      <c r="M832" s="313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313"/>
      <c r="L833" s="313"/>
      <c r="M833" s="313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313"/>
      <c r="L834" s="313"/>
      <c r="M834" s="313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313"/>
      <c r="L835" s="313"/>
      <c r="M835" s="313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313"/>
      <c r="L836" s="313"/>
      <c r="M836" s="313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313"/>
      <c r="L837" s="313"/>
      <c r="M837" s="313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313"/>
      <c r="L838" s="313"/>
      <c r="M838" s="313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313"/>
      <c r="L839" s="313"/>
      <c r="M839" s="313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313"/>
      <c r="L840" s="313"/>
      <c r="M840" s="313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313"/>
      <c r="L841" s="313"/>
      <c r="M841" s="313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313"/>
      <c r="L842" s="313"/>
      <c r="M842" s="313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313"/>
      <c r="L843" s="313"/>
      <c r="M843" s="313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313"/>
      <c r="L844" s="313"/>
      <c r="M844" s="313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313"/>
      <c r="L845" s="313"/>
      <c r="M845" s="313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313"/>
      <c r="L846" s="313"/>
      <c r="M846" s="313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313"/>
      <c r="L847" s="313"/>
      <c r="M847" s="313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313"/>
      <c r="L848" s="313"/>
      <c r="M848" s="313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313"/>
      <c r="L849" s="313"/>
      <c r="M849" s="313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313"/>
      <c r="L850" s="313"/>
      <c r="M850" s="313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313"/>
      <c r="L851" s="313"/>
      <c r="M851" s="313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313"/>
      <c r="L852" s="313"/>
      <c r="M852" s="313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313"/>
      <c r="L853" s="313"/>
      <c r="M853" s="313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313"/>
      <c r="L854" s="313"/>
      <c r="M854" s="313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313"/>
      <c r="L855" s="313"/>
      <c r="M855" s="313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313"/>
      <c r="L856" s="313"/>
      <c r="M856" s="313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313"/>
      <c r="L857" s="313"/>
      <c r="M857" s="313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313"/>
      <c r="L858" s="313"/>
      <c r="M858" s="313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313"/>
      <c r="L859" s="313"/>
      <c r="M859" s="313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313"/>
      <c r="L860" s="313"/>
      <c r="M860" s="313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313"/>
      <c r="L861" s="313"/>
      <c r="M861" s="313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313"/>
      <c r="L862" s="313"/>
      <c r="M862" s="313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313"/>
      <c r="L863" s="313"/>
      <c r="M863" s="313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313"/>
      <c r="L864" s="313"/>
      <c r="M864" s="313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313"/>
      <c r="L865" s="313"/>
      <c r="M865" s="313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313"/>
      <c r="L866" s="313"/>
      <c r="M866" s="313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313"/>
      <c r="L867" s="313"/>
      <c r="M867" s="313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313"/>
      <c r="L868" s="313"/>
      <c r="M868" s="313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313"/>
      <c r="L869" s="313"/>
      <c r="M869" s="313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313"/>
      <c r="L870" s="313"/>
      <c r="M870" s="313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313"/>
      <c r="L871" s="313"/>
      <c r="M871" s="313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313"/>
      <c r="L872" s="313"/>
      <c r="M872" s="313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313"/>
      <c r="L873" s="313"/>
      <c r="M873" s="313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313"/>
      <c r="L874" s="313"/>
      <c r="M874" s="313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313"/>
      <c r="L875" s="313"/>
      <c r="M875" s="313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313"/>
      <c r="L876" s="313"/>
      <c r="M876" s="313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313"/>
      <c r="L877" s="313"/>
      <c r="M877" s="313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313"/>
      <c r="L878" s="313"/>
      <c r="M878" s="313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313"/>
      <c r="L879" s="313"/>
      <c r="M879" s="313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313"/>
      <c r="L880" s="313"/>
      <c r="M880" s="313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313"/>
      <c r="L881" s="313"/>
      <c r="M881" s="313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313"/>
      <c r="L882" s="313"/>
      <c r="M882" s="313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313"/>
      <c r="L883" s="313"/>
      <c r="M883" s="313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313"/>
      <c r="L884" s="313"/>
      <c r="M884" s="313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313"/>
      <c r="L885" s="313"/>
      <c r="M885" s="313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313"/>
      <c r="L886" s="313"/>
      <c r="M886" s="313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313"/>
      <c r="L887" s="313"/>
      <c r="M887" s="313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313"/>
      <c r="L888" s="313"/>
      <c r="M888" s="313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313"/>
      <c r="L889" s="313"/>
      <c r="M889" s="313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313"/>
      <c r="L890" s="313"/>
      <c r="M890" s="313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313"/>
      <c r="L891" s="313"/>
      <c r="M891" s="313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313"/>
      <c r="L892" s="313"/>
      <c r="M892" s="313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313"/>
      <c r="L893" s="313"/>
      <c r="M893" s="313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313"/>
      <c r="L894" s="313"/>
      <c r="M894" s="313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313"/>
      <c r="L895" s="313"/>
      <c r="M895" s="313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313"/>
      <c r="L896" s="313"/>
      <c r="M896" s="313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313"/>
      <c r="L897" s="313"/>
      <c r="M897" s="313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313"/>
      <c r="L898" s="313"/>
      <c r="M898" s="313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313"/>
      <c r="L899" s="313"/>
      <c r="M899" s="313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313"/>
      <c r="L900" s="313"/>
      <c r="M900" s="313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313"/>
      <c r="L901" s="313"/>
      <c r="M901" s="313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313"/>
      <c r="L902" s="313"/>
      <c r="M902" s="313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313"/>
      <c r="L903" s="313"/>
      <c r="M903" s="313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313"/>
      <c r="L904" s="313"/>
      <c r="M904" s="313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313"/>
      <c r="L905" s="313"/>
      <c r="M905" s="313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313"/>
      <c r="L906" s="313"/>
      <c r="M906" s="313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313"/>
      <c r="L907" s="313"/>
      <c r="M907" s="313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313"/>
      <c r="L908" s="313"/>
      <c r="M908" s="313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313"/>
      <c r="L909" s="313"/>
      <c r="M909" s="313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313"/>
      <c r="L910" s="313"/>
      <c r="M910" s="313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313"/>
      <c r="L911" s="313"/>
      <c r="M911" s="313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313"/>
      <c r="L912" s="313"/>
      <c r="M912" s="313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313"/>
      <c r="L913" s="313"/>
      <c r="M913" s="313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313"/>
      <c r="L914" s="313"/>
      <c r="M914" s="313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313"/>
      <c r="L915" s="313"/>
      <c r="M915" s="313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313"/>
      <c r="L916" s="313"/>
      <c r="M916" s="313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313"/>
      <c r="L917" s="313"/>
      <c r="M917" s="313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313"/>
      <c r="L918" s="313"/>
      <c r="M918" s="313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313"/>
      <c r="L919" s="313"/>
      <c r="M919" s="313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313"/>
      <c r="L920" s="313"/>
      <c r="M920" s="313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313"/>
      <c r="L921" s="313"/>
      <c r="M921" s="313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313"/>
      <c r="L922" s="313"/>
      <c r="M922" s="313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313"/>
      <c r="L923" s="313"/>
      <c r="M923" s="313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313"/>
      <c r="L924" s="313"/>
      <c r="M924" s="313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313"/>
      <c r="L925" s="313"/>
      <c r="M925" s="313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313"/>
      <c r="L926" s="313"/>
      <c r="M926" s="313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313"/>
      <c r="L927" s="313"/>
      <c r="M927" s="313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313"/>
      <c r="L928" s="313"/>
      <c r="M928" s="313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313"/>
      <c r="L929" s="313"/>
      <c r="M929" s="313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313"/>
      <c r="L930" s="313"/>
      <c r="M930" s="313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313"/>
      <c r="L931" s="313"/>
      <c r="M931" s="313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313"/>
      <c r="L932" s="313"/>
      <c r="M932" s="313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313"/>
      <c r="L933" s="313"/>
      <c r="M933" s="313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313"/>
      <c r="L934" s="313"/>
      <c r="M934" s="313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313"/>
      <c r="L935" s="313"/>
      <c r="M935" s="313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313"/>
      <c r="L936" s="313"/>
      <c r="M936" s="313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313"/>
      <c r="L937" s="313"/>
      <c r="M937" s="313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313"/>
      <c r="L938" s="313"/>
      <c r="M938" s="313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313"/>
      <c r="L939" s="313"/>
      <c r="M939" s="313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313"/>
      <c r="L940" s="313"/>
      <c r="M940" s="313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313"/>
      <c r="L941" s="313"/>
      <c r="M941" s="313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313"/>
      <c r="L942" s="313"/>
      <c r="M942" s="313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313"/>
      <c r="L943" s="313"/>
      <c r="M943" s="313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313"/>
      <c r="L944" s="313"/>
      <c r="M944" s="313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313"/>
      <c r="L945" s="313"/>
      <c r="M945" s="313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313"/>
      <c r="L946" s="313"/>
      <c r="M946" s="313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313"/>
      <c r="L947" s="313"/>
      <c r="M947" s="313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313"/>
      <c r="L948" s="313"/>
      <c r="M948" s="313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313"/>
      <c r="L949" s="313"/>
      <c r="M949" s="313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313"/>
      <c r="L950" s="313"/>
      <c r="M950" s="313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313"/>
      <c r="L951" s="313"/>
      <c r="M951" s="313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313"/>
      <c r="L952" s="313"/>
      <c r="M952" s="313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313"/>
      <c r="L953" s="313"/>
      <c r="M953" s="313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313"/>
      <c r="L954" s="313"/>
      <c r="M954" s="313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313"/>
      <c r="L955" s="313"/>
      <c r="M955" s="313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313"/>
      <c r="L956" s="313"/>
      <c r="M956" s="313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313"/>
      <c r="L957" s="313"/>
      <c r="M957" s="313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313"/>
      <c r="L958" s="313"/>
      <c r="M958" s="313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313"/>
      <c r="L959" s="313"/>
      <c r="M959" s="313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313"/>
      <c r="L960" s="313"/>
      <c r="M960" s="313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313"/>
      <c r="L961" s="313"/>
      <c r="M961" s="313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313"/>
      <c r="L962" s="313"/>
      <c r="M962" s="313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313"/>
      <c r="L963" s="313"/>
      <c r="M963" s="313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313"/>
      <c r="L964" s="313"/>
      <c r="M964" s="313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313"/>
      <c r="L965" s="313"/>
      <c r="M965" s="313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313"/>
      <c r="L966" s="313"/>
      <c r="M966" s="313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313"/>
      <c r="L967" s="313"/>
      <c r="M967" s="313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313"/>
      <c r="L968" s="313"/>
      <c r="M968" s="313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313"/>
      <c r="L969" s="313"/>
      <c r="M969" s="313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313"/>
      <c r="L970" s="313"/>
      <c r="M970" s="313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313"/>
      <c r="L971" s="313"/>
      <c r="M971" s="313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313"/>
      <c r="L972" s="313"/>
      <c r="M972" s="313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313"/>
      <c r="L973" s="313"/>
      <c r="M973" s="313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313"/>
      <c r="L974" s="313"/>
      <c r="M974" s="313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313"/>
      <c r="L975" s="313"/>
      <c r="M975" s="313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313"/>
      <c r="L976" s="313"/>
      <c r="M976" s="313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313"/>
      <c r="L977" s="313"/>
      <c r="M977" s="313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313"/>
      <c r="L978" s="313"/>
      <c r="M978" s="313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313"/>
      <c r="L979" s="313"/>
      <c r="M979" s="313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313"/>
      <c r="L980" s="313"/>
      <c r="M980" s="313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313"/>
      <c r="L981" s="313"/>
      <c r="M981" s="313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313"/>
      <c r="L982" s="313"/>
      <c r="M982" s="313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313"/>
      <c r="L983" s="313"/>
      <c r="M983" s="313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313"/>
      <c r="L984" s="313"/>
      <c r="M984" s="313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313"/>
      <c r="L985" s="313"/>
      <c r="M985" s="313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313"/>
      <c r="L986" s="313"/>
      <c r="M986" s="313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313"/>
      <c r="L987" s="313"/>
      <c r="M987" s="313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313"/>
      <c r="L988" s="313"/>
      <c r="M988" s="313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313"/>
      <c r="L989" s="313"/>
      <c r="M989" s="313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</row>
  </sheetData>
  <dataValidations>
    <dataValidation type="custom" allowBlank="1" showDropDown="1" sqref="A2:A211">
      <formula1>OR(NOT(ISERROR(DATEVALUE(A2))), AND(ISNUMBER(A2), LEFT(CELL("format", A2))="D"))</formula1>
    </dataValidation>
    <dataValidation type="custom" allowBlank="1" showDropDown="1" sqref="B2:G211 N2:N2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8.56"/>
    <col customWidth="1" min="2" max="3" width="26.11"/>
    <col customWidth="1" min="4" max="5" width="35.22"/>
    <col customWidth="1" min="6" max="6" width="14.78"/>
    <col customWidth="1" min="7" max="7" width="16.89"/>
    <col customWidth="1" min="8" max="8" width="10.11"/>
    <col customWidth="1" min="9" max="9" width="11.11"/>
    <col customWidth="1" min="10" max="10" width="19.89"/>
    <col customWidth="1" min="11" max="11" width="10.11"/>
    <col customWidth="1" min="12" max="12" width="14.22"/>
    <col customWidth="1" min="13" max="13" width="10.11"/>
    <col customWidth="1" min="14" max="14" width="16.89"/>
    <col customWidth="1" hidden="1" min="15" max="16" width="16.89"/>
    <col customWidth="1" min="17" max="18" width="16.89"/>
    <col customWidth="1" hidden="1" min="19" max="23" width="16.89"/>
    <col customWidth="1" hidden="1" min="24" max="24" width="19.33"/>
    <col customWidth="1" hidden="1" min="25" max="25" width="16.89"/>
    <col customWidth="1" hidden="1" min="26" max="26" width="20.11"/>
    <col customWidth="1" min="27" max="27" width="16.89"/>
    <col customWidth="1" min="28" max="28" width="21.22"/>
    <col customWidth="1" min="29" max="29" width="16.89"/>
    <col customWidth="1" min="30" max="30" width="19.33"/>
    <col customWidth="1" hidden="1" min="31" max="31" width="19.33"/>
    <col customWidth="1" hidden="1" min="32" max="32" width="21.11"/>
    <col customWidth="1" min="33" max="38" width="21.11"/>
    <col customWidth="1" hidden="1" min="39" max="40" width="21.11"/>
    <col customWidth="1" min="41" max="41" width="16.89"/>
    <col customWidth="1" min="42" max="42" width="14.78"/>
    <col customWidth="1" min="43" max="43" width="10.11"/>
    <col customWidth="1" min="44" max="57" width="8.56"/>
  </cols>
  <sheetData>
    <row r="1" ht="15.75" customHeight="1">
      <c r="A1" s="384" t="s">
        <v>133</v>
      </c>
      <c r="B1" s="385" t="s">
        <v>237</v>
      </c>
      <c r="C1" s="386" t="s">
        <v>238</v>
      </c>
      <c r="D1" s="387" t="s">
        <v>239</v>
      </c>
      <c r="E1" s="387" t="s">
        <v>240</v>
      </c>
      <c r="F1" s="386" t="s">
        <v>241</v>
      </c>
      <c r="G1" s="386" t="s">
        <v>242</v>
      </c>
      <c r="H1" s="386" t="s">
        <v>183</v>
      </c>
      <c r="I1" s="386" t="s">
        <v>243</v>
      </c>
      <c r="J1" s="386" t="s">
        <v>244</v>
      </c>
      <c r="K1" s="386" t="s">
        <v>75</v>
      </c>
      <c r="L1" s="386" t="s">
        <v>245</v>
      </c>
      <c r="M1" s="386" t="s">
        <v>96</v>
      </c>
      <c r="N1" s="386" t="s">
        <v>246</v>
      </c>
      <c r="O1" s="386" t="s">
        <v>77</v>
      </c>
      <c r="P1" s="386" t="s">
        <v>247</v>
      </c>
      <c r="Q1" s="386" t="s">
        <v>78</v>
      </c>
      <c r="R1" s="386" t="s">
        <v>248</v>
      </c>
      <c r="S1" s="387" t="s">
        <v>79</v>
      </c>
      <c r="T1" s="387" t="s">
        <v>249</v>
      </c>
      <c r="U1" s="387" t="s">
        <v>80</v>
      </c>
      <c r="V1" s="387" t="s">
        <v>250</v>
      </c>
      <c r="W1" s="387" t="s">
        <v>81</v>
      </c>
      <c r="X1" s="387" t="s">
        <v>251</v>
      </c>
      <c r="Y1" s="387" t="s">
        <v>82</v>
      </c>
      <c r="Z1" s="387" t="s">
        <v>252</v>
      </c>
      <c r="AA1" s="387" t="s">
        <v>253</v>
      </c>
      <c r="AB1" s="387" t="s">
        <v>254</v>
      </c>
      <c r="AC1" s="387" t="s">
        <v>255</v>
      </c>
      <c r="AD1" s="387" t="s">
        <v>256</v>
      </c>
      <c r="AE1" s="387" t="s">
        <v>257</v>
      </c>
      <c r="AF1" s="387" t="s">
        <v>258</v>
      </c>
      <c r="AG1" s="387" t="s">
        <v>259</v>
      </c>
      <c r="AH1" s="387" t="s">
        <v>260</v>
      </c>
      <c r="AI1" s="387" t="s">
        <v>87</v>
      </c>
      <c r="AJ1" s="387" t="s">
        <v>261</v>
      </c>
      <c r="AK1" s="387" t="s">
        <v>88</v>
      </c>
      <c r="AL1" s="387" t="s">
        <v>262</v>
      </c>
      <c r="AM1" s="387" t="s">
        <v>89</v>
      </c>
      <c r="AN1" s="387" t="s">
        <v>263</v>
      </c>
      <c r="AO1" s="386" t="s">
        <v>264</v>
      </c>
      <c r="AP1" s="386" t="s">
        <v>265</v>
      </c>
      <c r="AQ1" s="388" t="s">
        <v>266</v>
      </c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</row>
    <row r="2" ht="15.75" customHeight="1">
      <c r="A2" s="390">
        <v>45467.0</v>
      </c>
      <c r="B2" s="391"/>
      <c r="C2" s="392"/>
      <c r="D2" s="393"/>
      <c r="E2" s="393">
        <f>(10000000-'Clients Balance'!B2)*0.5%</f>
        <v>34717.75565</v>
      </c>
      <c r="F2" s="393">
        <v>44755.0</v>
      </c>
      <c r="G2" s="393"/>
      <c r="H2" s="393">
        <f>E2+F2</f>
        <v>79472.75565</v>
      </c>
      <c r="I2" s="393">
        <f>H2*'Clients Balance'!C2/'Clients Balance'!B2</f>
        <v>52003.32741</v>
      </c>
      <c r="J2" s="393"/>
      <c r="K2" s="393">
        <f>H2*'Clients Balance'!D2/'Clients Balance'!B2-4288.65</f>
        <v>9299.114027</v>
      </c>
      <c r="L2" s="393"/>
      <c r="M2" s="393">
        <f>H2*'Clients Balance'!E2/'Clients Balance'!B2-4381</f>
        <v>9500.664212</v>
      </c>
      <c r="N2" s="393"/>
      <c r="O2" s="394">
        <v>5000000.0</v>
      </c>
      <c r="P2" s="393"/>
      <c r="Q2" s="394">
        <v>1500000.0</v>
      </c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393"/>
      <c r="AJ2" s="393"/>
      <c r="AK2" s="393"/>
      <c r="AL2" s="393"/>
      <c r="AM2" s="393"/>
      <c r="AN2" s="393"/>
      <c r="AO2" s="393">
        <v>19.0</v>
      </c>
      <c r="AP2" s="393">
        <v>1.0E7</v>
      </c>
      <c r="AQ2" s="395">
        <f>H2/AP2</f>
        <v>0.007947275565</v>
      </c>
      <c r="AR2" s="389"/>
      <c r="AS2" s="389"/>
      <c r="AT2" s="389"/>
      <c r="AU2" s="389"/>
      <c r="AV2" s="389"/>
      <c r="AW2" s="389"/>
      <c r="AX2" s="389"/>
      <c r="AY2" s="389"/>
      <c r="AZ2" s="389"/>
      <c r="BA2" s="389"/>
      <c r="BB2" s="389"/>
      <c r="BC2" s="389"/>
      <c r="BD2" s="389"/>
      <c r="BE2" s="389"/>
    </row>
    <row r="3" ht="15.75" customHeight="1">
      <c r="A3" s="232"/>
      <c r="B3" s="391"/>
      <c r="C3" s="392"/>
      <c r="D3" s="393"/>
      <c r="E3" s="393"/>
      <c r="F3" s="393"/>
      <c r="G3" s="393"/>
      <c r="H3" s="393"/>
      <c r="I3" s="393">
        <f>I2/AO2</f>
        <v>2737.017232</v>
      </c>
      <c r="J3" s="393"/>
      <c r="K3" s="393">
        <f>K2/AO2</f>
        <v>489.4270541</v>
      </c>
      <c r="L3" s="393"/>
      <c r="M3" s="393">
        <f>M2/AO2</f>
        <v>500.0349585</v>
      </c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5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89"/>
      <c r="BE3" s="389"/>
    </row>
    <row r="4" ht="15.75" customHeight="1">
      <c r="A4" s="390">
        <v>45497.0</v>
      </c>
      <c r="B4" s="391"/>
      <c r="C4" s="392"/>
      <c r="D4" s="393"/>
      <c r="E4" s="393">
        <v>35000.0</v>
      </c>
      <c r="F4" s="393">
        <v>35100.0</v>
      </c>
      <c r="G4" s="393"/>
      <c r="H4" s="393">
        <f>F4+E4</f>
        <v>70100</v>
      </c>
      <c r="I4" s="393">
        <f>H4*'Clients Balance'!C22/'Clients Balance'!B22</f>
        <v>45476.2048</v>
      </c>
      <c r="J4" s="393"/>
      <c r="K4" s="393">
        <f>I4*'Clients Balance'!D22/'Clients Balance'!C22</f>
        <v>12180.17047</v>
      </c>
      <c r="L4" s="393"/>
      <c r="M4" s="393">
        <f>K4*'Clients Balance'!E22/'Clients Balance'!D22</f>
        <v>12443.62473</v>
      </c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3"/>
      <c r="AH4" s="393"/>
      <c r="AI4" s="393"/>
      <c r="AJ4" s="393"/>
      <c r="AK4" s="393"/>
      <c r="AL4" s="393"/>
      <c r="AM4" s="393"/>
      <c r="AN4" s="393"/>
      <c r="AO4" s="393">
        <v>22.0</v>
      </c>
      <c r="AP4" s="393">
        <f>AP2</f>
        <v>10000000</v>
      </c>
      <c r="AQ4" s="395">
        <f>H4/AP4</f>
        <v>0.00701</v>
      </c>
      <c r="AR4" s="389"/>
      <c r="AS4" s="389"/>
      <c r="AT4" s="389"/>
      <c r="AU4" s="389"/>
      <c r="AV4" s="389"/>
      <c r="AW4" s="389"/>
      <c r="AX4" s="389"/>
      <c r="AY4" s="389"/>
      <c r="AZ4" s="389"/>
      <c r="BA4" s="389"/>
      <c r="BB4" s="389"/>
      <c r="BC4" s="389"/>
      <c r="BD4" s="389"/>
      <c r="BE4" s="389"/>
    </row>
    <row r="5" ht="15.75" customHeight="1">
      <c r="A5" s="232"/>
      <c r="B5" s="391"/>
      <c r="C5" s="392"/>
      <c r="D5" s="393"/>
      <c r="E5" s="393"/>
      <c r="F5" s="393"/>
      <c r="G5" s="393"/>
      <c r="H5" s="393"/>
      <c r="I5" s="393">
        <f>I4/22</f>
        <v>2067.100218</v>
      </c>
      <c r="J5" s="393"/>
      <c r="K5" s="393">
        <f>K4/AO4</f>
        <v>553.6441121</v>
      </c>
      <c r="L5" s="393"/>
      <c r="M5" s="393">
        <f>M4/AO4</f>
        <v>565.6193059</v>
      </c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  <c r="AA5" s="393"/>
      <c r="AB5" s="393"/>
      <c r="AC5" s="393"/>
      <c r="AD5" s="393"/>
      <c r="AE5" s="393"/>
      <c r="AF5" s="393"/>
      <c r="AG5" s="393"/>
      <c r="AH5" s="393"/>
      <c r="AI5" s="393"/>
      <c r="AJ5" s="393"/>
      <c r="AK5" s="393"/>
      <c r="AL5" s="393"/>
      <c r="AM5" s="393"/>
      <c r="AN5" s="393"/>
      <c r="AO5" s="393"/>
      <c r="AP5" s="393"/>
      <c r="AQ5" s="395"/>
      <c r="AR5" s="389"/>
      <c r="AS5" s="389"/>
      <c r="AT5" s="389"/>
      <c r="AU5" s="389"/>
      <c r="AV5" s="389"/>
      <c r="AW5" s="389"/>
      <c r="AX5" s="389"/>
      <c r="AY5" s="389"/>
      <c r="AZ5" s="389"/>
      <c r="BA5" s="389"/>
      <c r="BB5" s="389"/>
      <c r="BC5" s="389"/>
      <c r="BD5" s="389"/>
      <c r="BE5" s="389"/>
    </row>
    <row r="6" ht="15.75" customHeight="1">
      <c r="A6" s="390">
        <v>45528.0</v>
      </c>
      <c r="B6" s="391"/>
      <c r="C6" s="392"/>
      <c r="D6" s="393"/>
      <c r="E6" s="393">
        <v>35000.0</v>
      </c>
      <c r="F6" s="393">
        <f>23134+17479</f>
        <v>40613</v>
      </c>
      <c r="G6" s="393"/>
      <c r="H6" s="393">
        <f>E6+F6</f>
        <v>75613</v>
      </c>
      <c r="I6" s="393">
        <f>H6*'Clients Balance'!C67/'Clients Balance'!B67</f>
        <v>47538.17631</v>
      </c>
      <c r="J6" s="393"/>
      <c r="K6" s="393">
        <f>I6*'Clients Balance'!D67/'Clients Balance'!C67</f>
        <v>11640.10661</v>
      </c>
      <c r="L6" s="393"/>
      <c r="M6" s="393">
        <f>K6*'Clients Balance'!E67/'Clients Balance'!D67</f>
        <v>16434.71708</v>
      </c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3"/>
      <c r="AN6" s="393"/>
      <c r="AO6" s="393">
        <v>21.0</v>
      </c>
      <c r="AP6" s="393">
        <f>AP4</f>
        <v>10000000</v>
      </c>
      <c r="AQ6" s="395">
        <f>H6/AP6</f>
        <v>0.0075613</v>
      </c>
      <c r="AR6" s="389"/>
      <c r="AS6" s="389"/>
      <c r="AT6" s="389"/>
      <c r="AU6" s="389"/>
      <c r="AV6" s="389"/>
      <c r="AW6" s="389"/>
      <c r="AX6" s="389"/>
      <c r="AY6" s="389"/>
      <c r="AZ6" s="389"/>
      <c r="BA6" s="389"/>
      <c r="BB6" s="389"/>
      <c r="BC6" s="389"/>
      <c r="BD6" s="389"/>
      <c r="BE6" s="389"/>
    </row>
    <row r="7" ht="15.75" customHeight="1">
      <c r="A7" s="232"/>
      <c r="B7" s="391"/>
      <c r="C7" s="392"/>
      <c r="D7" s="393"/>
      <c r="E7" s="393"/>
      <c r="F7" s="393"/>
      <c r="G7" s="393"/>
      <c r="H7" s="393"/>
      <c r="I7" s="393">
        <f>I6/AO6</f>
        <v>2263.722682</v>
      </c>
      <c r="J7" s="393"/>
      <c r="K7" s="393">
        <f>K6/AO6</f>
        <v>554.290791</v>
      </c>
      <c r="L7" s="393"/>
      <c r="M7" s="393">
        <f>M6/AO6</f>
        <v>782.605575</v>
      </c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  <c r="AA7" s="393"/>
      <c r="AB7" s="393"/>
      <c r="AC7" s="393"/>
      <c r="AD7" s="393"/>
      <c r="AE7" s="393"/>
      <c r="AF7" s="393"/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5"/>
      <c r="AR7" s="389"/>
      <c r="AS7" s="389"/>
      <c r="AT7" s="389"/>
      <c r="AU7" s="389"/>
      <c r="AV7" s="389"/>
      <c r="AW7" s="389"/>
      <c r="AX7" s="389"/>
      <c r="AY7" s="389"/>
      <c r="AZ7" s="389"/>
      <c r="BA7" s="389"/>
      <c r="BB7" s="389"/>
      <c r="BC7" s="389"/>
      <c r="BD7" s="389"/>
      <c r="BE7" s="389"/>
    </row>
    <row r="8" ht="15.75" customHeight="1">
      <c r="A8" s="390">
        <v>45559.0</v>
      </c>
      <c r="B8" s="391"/>
      <c r="C8" s="392"/>
      <c r="D8" s="393"/>
      <c r="E8" s="393">
        <v>49000.0</v>
      </c>
      <c r="F8" s="393">
        <f>'Charges  Day wise '!E22+'Charges  Day wise '!F22+7670</f>
        <v>51168</v>
      </c>
      <c r="G8" s="393"/>
      <c r="H8" s="393">
        <f>F8+E8</f>
        <v>100168</v>
      </c>
      <c r="I8" s="393">
        <f>H8*'Clients Balance'!C87/'Clients Balance'!B87</f>
        <v>62975.99679</v>
      </c>
      <c r="J8" s="393"/>
      <c r="K8" s="393">
        <f>H8*'Clients Balance'!D87/'Clients Balance'!B87</f>
        <v>15420.1817</v>
      </c>
      <c r="L8" s="393"/>
      <c r="M8" s="393">
        <f>H8*'Clients Balance'!E87/'Clients Balance'!B87</f>
        <v>21771.82151</v>
      </c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  <c r="AA8" s="393"/>
      <c r="AB8" s="393"/>
      <c r="AC8" s="393"/>
      <c r="AD8" s="393"/>
      <c r="AE8" s="393"/>
      <c r="AF8" s="393"/>
      <c r="AG8" s="393"/>
      <c r="AH8" s="393"/>
      <c r="AI8" s="393"/>
      <c r="AJ8" s="393"/>
      <c r="AK8" s="393"/>
      <c r="AL8" s="393"/>
      <c r="AM8" s="393"/>
      <c r="AN8" s="393"/>
      <c r="AO8" s="393">
        <v>21.0</v>
      </c>
      <c r="AP8" s="393">
        <v>1.37E7</v>
      </c>
      <c r="AQ8" s="396">
        <f>H8/AP8</f>
        <v>0.007311532847</v>
      </c>
      <c r="AR8" s="389"/>
      <c r="AS8" s="389"/>
      <c r="AT8" s="389"/>
      <c r="AU8" s="389"/>
      <c r="AV8" s="389"/>
      <c r="AW8" s="389"/>
      <c r="AX8" s="389"/>
      <c r="AY8" s="389"/>
      <c r="AZ8" s="389"/>
      <c r="BA8" s="389"/>
      <c r="BB8" s="389"/>
      <c r="BC8" s="389"/>
      <c r="BD8" s="389"/>
      <c r="BE8" s="389"/>
    </row>
    <row r="9" ht="15.75" customHeight="1">
      <c r="A9" s="232"/>
      <c r="B9" s="391"/>
      <c r="C9" s="392"/>
      <c r="D9" s="393"/>
      <c r="E9" s="393"/>
      <c r="F9" s="393"/>
      <c r="G9" s="393"/>
      <c r="H9" s="393"/>
      <c r="I9" s="393"/>
      <c r="J9" s="393"/>
      <c r="K9" s="393">
        <f>K8/AO8</f>
        <v>734.2943667</v>
      </c>
      <c r="L9" s="393"/>
      <c r="M9" s="393">
        <f>M8/AO8</f>
        <v>1036.753405</v>
      </c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5"/>
      <c r="AR9" s="389"/>
      <c r="AS9" s="389"/>
      <c r="AT9" s="389"/>
      <c r="AU9" s="389"/>
      <c r="AV9" s="389"/>
      <c r="AW9" s="389"/>
      <c r="AX9" s="389"/>
      <c r="AY9" s="389"/>
      <c r="AZ9" s="389"/>
      <c r="BA9" s="389"/>
      <c r="BB9" s="389"/>
      <c r="BC9" s="389"/>
      <c r="BD9" s="389"/>
      <c r="BE9" s="389"/>
    </row>
    <row r="10" ht="15.75" customHeight="1">
      <c r="A10" s="390">
        <v>45589.0</v>
      </c>
      <c r="B10" s="391"/>
      <c r="C10" s="392">
        <v>3194.0</v>
      </c>
      <c r="D10" s="393"/>
      <c r="E10" s="393">
        <v>75250.0</v>
      </c>
      <c r="F10" s="393">
        <f>61025+7670+20247</f>
        <v>88942</v>
      </c>
      <c r="G10" s="393">
        <v>15000.0</v>
      </c>
      <c r="H10" s="393">
        <f>C10+E10+F10+G10</f>
        <v>182386</v>
      </c>
      <c r="I10" s="393">
        <f>H10*'Clients Balance'!C110/'Clients Balance'!B110</f>
        <v>119970.4056</v>
      </c>
      <c r="J10" s="393"/>
      <c r="K10" s="393">
        <f>I10*'Clients Balance'!D110/'Clients Balance'!C110</f>
        <v>25878.13839</v>
      </c>
      <c r="L10" s="393"/>
      <c r="M10" s="393">
        <f>K10*'Clients Balance'!E110/'Clients Balance'!D110</f>
        <v>36537.45598</v>
      </c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  <c r="AB10" s="393"/>
      <c r="AC10" s="393"/>
      <c r="AD10" s="393"/>
      <c r="AE10" s="393"/>
      <c r="AF10" s="393"/>
      <c r="AG10" s="393"/>
      <c r="AH10" s="393"/>
      <c r="AI10" s="393"/>
      <c r="AJ10" s="393"/>
      <c r="AK10" s="393"/>
      <c r="AL10" s="393"/>
      <c r="AM10" s="393"/>
      <c r="AN10" s="393"/>
      <c r="AO10" s="393">
        <v>22.0</v>
      </c>
      <c r="AP10" s="393">
        <v>2.0E7</v>
      </c>
      <c r="AQ10" s="395">
        <f>H10/AP10</f>
        <v>0.0091193</v>
      </c>
      <c r="AR10" s="389"/>
      <c r="AS10" s="389"/>
      <c r="AT10" s="389"/>
      <c r="AU10" s="389"/>
      <c r="AV10" s="389"/>
      <c r="AW10" s="389"/>
      <c r="AX10" s="389"/>
      <c r="AY10" s="389"/>
      <c r="AZ10" s="389"/>
      <c r="BA10" s="389"/>
      <c r="BB10" s="389"/>
      <c r="BC10" s="389"/>
      <c r="BD10" s="389"/>
      <c r="BE10" s="389"/>
    </row>
    <row r="11" ht="15.75" customHeight="1">
      <c r="A11" s="232"/>
      <c r="B11" s="391"/>
      <c r="C11" s="392"/>
      <c r="D11" s="393"/>
      <c r="E11" s="393"/>
      <c r="F11" s="393"/>
      <c r="G11" s="393"/>
      <c r="H11" s="393"/>
      <c r="I11" s="393"/>
      <c r="J11" s="393"/>
      <c r="K11" s="393">
        <f>K10/AO10</f>
        <v>1176.279018</v>
      </c>
      <c r="L11" s="393"/>
      <c r="M11" s="393">
        <f>M10/AO10</f>
        <v>1660.793454</v>
      </c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  <c r="AA11" s="393"/>
      <c r="AB11" s="393"/>
      <c r="AC11" s="393"/>
      <c r="AD11" s="393"/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  <c r="AQ11" s="395"/>
      <c r="AR11" s="389"/>
      <c r="AS11" s="389"/>
      <c r="AT11" s="389"/>
      <c r="AU11" s="389"/>
      <c r="AV11" s="389"/>
      <c r="AW11" s="389"/>
      <c r="AX11" s="389"/>
      <c r="AY11" s="389"/>
      <c r="AZ11" s="389"/>
      <c r="BA11" s="389"/>
      <c r="BB11" s="389"/>
      <c r="BC11" s="389"/>
      <c r="BD11" s="389"/>
      <c r="BE11" s="389"/>
    </row>
    <row r="12" ht="15.75" customHeight="1">
      <c r="A12" s="390">
        <v>45620.0</v>
      </c>
      <c r="B12" s="391"/>
      <c r="C12" s="392" t="s">
        <v>267</v>
      </c>
      <c r="D12" s="393"/>
      <c r="E12" s="393">
        <f>50000+250</f>
        <v>50250</v>
      </c>
      <c r="F12" s="393">
        <v>43776.0</v>
      </c>
      <c r="G12" s="393">
        <v>15000.0</v>
      </c>
      <c r="H12" s="393">
        <f>E12+F12+G12</f>
        <v>109026</v>
      </c>
      <c r="I12" s="393">
        <f>H12*'Clients Balance'!C129/'Clients Balance'!B129</f>
        <v>71403.44825</v>
      </c>
      <c r="J12" s="393"/>
      <c r="K12" s="393">
        <f>H12*'Clients Balance'!D129/'Clients Balance'!B129</f>
        <v>15598.69149</v>
      </c>
      <c r="L12" s="393"/>
      <c r="M12" s="393">
        <f>H12*'Clients Balance'!E129/'Clients Balance'!B129</f>
        <v>22023.86026</v>
      </c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  <c r="AA12" s="393"/>
      <c r="AB12" s="393"/>
      <c r="AC12" s="393"/>
      <c r="AD12" s="393"/>
      <c r="AE12" s="393"/>
      <c r="AF12" s="393"/>
      <c r="AG12" s="393"/>
      <c r="AH12" s="393"/>
      <c r="AI12" s="393"/>
      <c r="AJ12" s="393"/>
      <c r="AK12" s="393"/>
      <c r="AL12" s="393"/>
      <c r="AM12" s="393"/>
      <c r="AN12" s="393"/>
      <c r="AO12" s="393">
        <v>15.0</v>
      </c>
      <c r="AP12" s="393">
        <f>AP6</f>
        <v>10000000</v>
      </c>
      <c r="AQ12" s="395">
        <f>H12/AP12</f>
        <v>0.0109026</v>
      </c>
      <c r="AR12" s="389"/>
      <c r="AS12" s="389"/>
      <c r="AT12" s="389"/>
      <c r="AU12" s="389"/>
      <c r="AV12" s="389"/>
      <c r="AW12" s="389"/>
      <c r="AX12" s="389"/>
      <c r="AY12" s="389"/>
      <c r="AZ12" s="389"/>
      <c r="BA12" s="389"/>
      <c r="BB12" s="389"/>
      <c r="BC12" s="389"/>
      <c r="BD12" s="389"/>
      <c r="BE12" s="389"/>
    </row>
    <row r="13" ht="15.75" customHeight="1">
      <c r="A13" s="232"/>
      <c r="B13" s="391"/>
      <c r="C13" s="392"/>
      <c r="D13" s="393"/>
      <c r="E13" s="393"/>
      <c r="F13" s="393"/>
      <c r="G13" s="393"/>
      <c r="H13" s="393"/>
      <c r="I13" s="393"/>
      <c r="J13" s="393"/>
      <c r="K13" s="393">
        <f>K12/AO12</f>
        <v>1039.912766</v>
      </c>
      <c r="L13" s="393"/>
      <c r="M13" s="393">
        <f>M12/AO12</f>
        <v>1468.257351</v>
      </c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  <c r="AA13" s="393"/>
      <c r="AB13" s="393"/>
      <c r="AC13" s="393"/>
      <c r="AD13" s="393"/>
      <c r="AE13" s="393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5"/>
      <c r="AR13" s="389"/>
      <c r="AS13" s="389"/>
      <c r="AT13" s="389"/>
      <c r="AU13" s="389"/>
      <c r="AV13" s="389"/>
      <c r="AW13" s="389"/>
      <c r="AX13" s="389"/>
      <c r="AY13" s="389"/>
      <c r="AZ13" s="389"/>
      <c r="BA13" s="389"/>
      <c r="BB13" s="389"/>
      <c r="BC13" s="389"/>
      <c r="BD13" s="389"/>
      <c r="BE13" s="389"/>
    </row>
    <row r="14" ht="15.75" customHeight="1">
      <c r="A14" s="390">
        <v>45650.0</v>
      </c>
      <c r="B14" s="391"/>
      <c r="C14" s="392"/>
      <c r="D14" s="393"/>
      <c r="E14" s="393">
        <v>63000.0</v>
      </c>
      <c r="F14" s="393">
        <v>106070.0</v>
      </c>
      <c r="G14" s="393">
        <v>0.0</v>
      </c>
      <c r="H14" s="393">
        <f>E14+F14</f>
        <v>169070</v>
      </c>
      <c r="I14" s="393">
        <f>H14*'Clients Balance'!C130/'Clients Balance'!B130</f>
        <v>110249.4642</v>
      </c>
      <c r="J14" s="393"/>
      <c r="K14" s="393">
        <f>H14*'Clients Balance'!D130/'Clients Balance'!B130</f>
        <v>24387.59064</v>
      </c>
      <c r="L14" s="393"/>
      <c r="M14" s="393">
        <f>H14*'Clients Balance'!E130/'Clients Balance'!B130</f>
        <v>34432.94514</v>
      </c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  <c r="AA14" s="393"/>
      <c r="AB14" s="393"/>
      <c r="AC14" s="393"/>
      <c r="AD14" s="393"/>
      <c r="AE14" s="393"/>
      <c r="AF14" s="393"/>
      <c r="AG14" s="393"/>
      <c r="AH14" s="393"/>
      <c r="AI14" s="393"/>
      <c r="AJ14" s="393"/>
      <c r="AK14" s="393"/>
      <c r="AL14" s="393"/>
      <c r="AM14" s="393"/>
      <c r="AN14" s="393"/>
      <c r="AO14" s="393">
        <v>21.0</v>
      </c>
      <c r="AP14" s="393">
        <v>1.8E7</v>
      </c>
      <c r="AQ14" s="395">
        <f>H14/AP14</f>
        <v>0.009392777778</v>
      </c>
      <c r="AR14" s="389"/>
      <c r="AS14" s="389"/>
      <c r="AT14" s="389"/>
      <c r="AU14" s="389"/>
      <c r="AV14" s="389"/>
      <c r="AW14" s="389"/>
      <c r="AX14" s="389"/>
      <c r="AY14" s="389"/>
      <c r="AZ14" s="389"/>
      <c r="BA14" s="389"/>
      <c r="BB14" s="389"/>
      <c r="BC14" s="389"/>
      <c r="BD14" s="389"/>
      <c r="BE14" s="389"/>
    </row>
    <row r="15" ht="15.75" customHeight="1">
      <c r="A15" s="232"/>
      <c r="B15" s="391"/>
      <c r="C15" s="392"/>
      <c r="D15" s="393"/>
      <c r="E15" s="393"/>
      <c r="F15" s="393"/>
      <c r="G15" s="393"/>
      <c r="H15" s="393"/>
      <c r="I15" s="393">
        <f>I14/AO14</f>
        <v>5249.974486</v>
      </c>
      <c r="J15" s="393"/>
      <c r="K15" s="393">
        <f>K14/AO14</f>
        <v>1161.31384</v>
      </c>
      <c r="L15" s="393"/>
      <c r="M15" s="393">
        <f>M14/AO14</f>
        <v>1639.664055</v>
      </c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  <c r="AA15" s="393"/>
      <c r="AB15" s="393"/>
      <c r="AC15" s="393"/>
      <c r="AD15" s="393"/>
      <c r="AE15" s="393"/>
      <c r="AF15" s="393"/>
      <c r="AG15" s="393"/>
      <c r="AH15" s="393"/>
      <c r="AI15" s="393"/>
      <c r="AJ15" s="393"/>
      <c r="AK15" s="393"/>
      <c r="AL15" s="393"/>
      <c r="AM15" s="393"/>
      <c r="AN15" s="393"/>
      <c r="AO15" s="393"/>
      <c r="AP15" s="393"/>
      <c r="AQ15" s="395"/>
      <c r="AR15" s="389"/>
      <c r="AS15" s="389"/>
      <c r="AT15" s="389"/>
      <c r="AU15" s="389"/>
      <c r="AV15" s="389"/>
      <c r="AW15" s="389"/>
      <c r="AX15" s="389"/>
      <c r="AY15" s="389"/>
      <c r="AZ15" s="389"/>
      <c r="BA15" s="389"/>
      <c r="BB15" s="389"/>
      <c r="BC15" s="389"/>
      <c r="BD15" s="389"/>
      <c r="BE15" s="389"/>
    </row>
    <row r="16" ht="15.75" customHeight="1">
      <c r="A16" s="390">
        <v>45682.0</v>
      </c>
      <c r="B16" s="391"/>
      <c r="C16" s="392"/>
      <c r="D16" s="393"/>
      <c r="E16" s="393">
        <v>42000.0</v>
      </c>
      <c r="F16" s="393">
        <v>196025.0</v>
      </c>
      <c r="G16" s="393">
        <v>15000.0</v>
      </c>
      <c r="H16" s="393">
        <f>SUM(E16:G16)</f>
        <v>253025</v>
      </c>
      <c r="I16" s="393">
        <f>(F16+G16)*'Clients Balance'!C152/'Clients Balance'!B152</f>
        <v>106036.6034</v>
      </c>
      <c r="J16" s="393">
        <f>E16*'Clients Balance'!C152/('Clients Balance'!C152+'Clients Balance'!D152+'Clients Balance'!E152)</f>
        <v>27852.03523</v>
      </c>
      <c r="K16" s="393">
        <f>(F16+G16)*'Clients Balance'!D152/'Clients Balance'!B152</f>
        <v>24058.88738</v>
      </c>
      <c r="L16" s="393">
        <f>E16*'Clients Balance'!D152/('Clients Balance'!C152+'Clients Balance'!D152+'Clients Balance'!E152)</f>
        <v>6319.411954</v>
      </c>
      <c r="M16" s="393">
        <f>(F16+G16)*'Clients Balance'!E152/'Clients Balance'!B152</f>
        <v>29804.39824</v>
      </c>
      <c r="N16" s="393">
        <f>E16*'Clients Balance'!E152/('Clients Balance'!C152+'Clients Balance'!D152+'Clients Balance'!E152)</f>
        <v>7828.552816</v>
      </c>
      <c r="O16" s="393">
        <f>(F16+G16)*'Clients Balance'!F152/'Clients Balance'!B152</f>
        <v>39327.00484</v>
      </c>
      <c r="P16" s="393">
        <f>(5000000-1666666)*0.4%</f>
        <v>13333.336</v>
      </c>
      <c r="Q16" s="393">
        <f>(F16+G16)*'Clients Balance'!G152/'Clients Balance'!B152</f>
        <v>11798.10617</v>
      </c>
      <c r="R16" s="393">
        <f>(1500000-500000)*0.4%</f>
        <v>4000</v>
      </c>
      <c r="S16" s="393"/>
      <c r="T16" s="393"/>
      <c r="U16" s="393"/>
      <c r="V16" s="393"/>
      <c r="W16" s="393"/>
      <c r="X16" s="393"/>
      <c r="Y16" s="393"/>
      <c r="Z16" s="393"/>
      <c r="AA16" s="393"/>
      <c r="AB16" s="393"/>
      <c r="AC16" s="393"/>
      <c r="AD16" s="393"/>
      <c r="AE16" s="393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>
        <v>23.0</v>
      </c>
      <c r="AP16" s="393">
        <v>2.0E7</v>
      </c>
      <c r="AQ16" s="395">
        <f>H16/AP16</f>
        <v>0.01265125</v>
      </c>
      <c r="AR16" s="389"/>
      <c r="AS16" s="389"/>
      <c r="AT16" s="389"/>
      <c r="AU16" s="389"/>
      <c r="AV16" s="389"/>
      <c r="AW16" s="389"/>
      <c r="AX16" s="389"/>
      <c r="AY16" s="389"/>
      <c r="AZ16" s="389"/>
      <c r="BA16" s="389"/>
      <c r="BB16" s="389"/>
      <c r="BC16" s="389"/>
      <c r="BD16" s="389"/>
      <c r="BE16" s="389"/>
    </row>
    <row r="17" ht="15.75" customHeight="1">
      <c r="A17" s="232"/>
      <c r="B17" s="391">
        <f>DATE(2025,1,1)</f>
        <v>45658</v>
      </c>
      <c r="C17" s="392"/>
      <c r="D17" s="393"/>
      <c r="E17" s="393"/>
      <c r="F17" s="393"/>
      <c r="G17" s="393"/>
      <c r="H17" s="393"/>
      <c r="I17" s="393">
        <f>(I16+J16)/AO16</f>
        <v>5821.245157</v>
      </c>
      <c r="J17" s="393"/>
      <c r="K17" s="393">
        <f>(K16+L16)/AO16</f>
        <v>1320.795623</v>
      </c>
      <c r="L17" s="393"/>
      <c r="M17" s="393">
        <f>(M16+N16)/AO16</f>
        <v>1636.215263</v>
      </c>
      <c r="N17" s="393"/>
      <c r="O17" s="393">
        <f>O16/AO16</f>
        <v>1709.869775</v>
      </c>
      <c r="P17" s="393">
        <f>(O16+P16)/23</f>
        <v>2289.580036</v>
      </c>
      <c r="Q17" s="393">
        <f>Q16/AO16</f>
        <v>512.9611378</v>
      </c>
      <c r="R17" s="393">
        <f>(Q16+R16)/23</f>
        <v>686.8741813</v>
      </c>
      <c r="S17" s="393"/>
      <c r="T17" s="393"/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5"/>
      <c r="AR17" s="389"/>
      <c r="AS17" s="389"/>
      <c r="AT17" s="389"/>
      <c r="AU17" s="389"/>
      <c r="AV17" s="389"/>
      <c r="AW17" s="389"/>
      <c r="AX17" s="389"/>
      <c r="AY17" s="389"/>
      <c r="AZ17" s="389"/>
      <c r="BA17" s="389"/>
      <c r="BB17" s="389"/>
      <c r="BC17" s="389"/>
      <c r="BD17" s="389"/>
      <c r="BE17" s="389"/>
    </row>
    <row r="18" ht="15.75" customHeight="1">
      <c r="A18" s="397">
        <v>45713.0</v>
      </c>
      <c r="B18" s="398">
        <f t="shared" ref="B18:B28" si="1">EDATE(B17,1)</f>
        <v>45689</v>
      </c>
      <c r="C18" s="399">
        <v>454.0</v>
      </c>
      <c r="D18" s="394"/>
      <c r="E18" s="394">
        <v>37500.0</v>
      </c>
      <c r="F18" s="394">
        <v>171063.0</v>
      </c>
      <c r="G18" s="394">
        <v>15000.0</v>
      </c>
      <c r="H18" s="393">
        <f>E18+F18+G18</f>
        <v>223563</v>
      </c>
      <c r="I18" s="394">
        <f>SUM('Clients wise charges sheet'!C2:C21)</f>
        <v>78617.67575</v>
      </c>
      <c r="J18" s="393">
        <f>E18*'Clients Balance'!C175/('Clients Balance'!C175+'Clients Balance'!D175+'Clients Balance'!E175)</f>
        <v>24780.40046</v>
      </c>
      <c r="K18" s="394">
        <f>SUM('Clients wise charges sheet'!D2:D21)</f>
        <v>17338.80201</v>
      </c>
      <c r="L18" s="393">
        <f>E18*'Clients Balance'!D175/('Clients Balance'!C175+'Clients Balance'!D175+'Clients Balance'!E175)</f>
        <v>5681.411137</v>
      </c>
      <c r="M18" s="393">
        <f>SUM('Clients wise charges sheet'!E2:E21)</f>
        <v>21479.4797</v>
      </c>
      <c r="N18" s="393">
        <f>E18*'Clients Balance'!E175/('Clients Balance'!C175+'Clients Balance'!D175+'Clients Balance'!E175)</f>
        <v>7038.188402</v>
      </c>
      <c r="O18" s="393">
        <f>SUM('Clients wise charges sheet'!F2:F21)</f>
        <v>28294.64187</v>
      </c>
      <c r="P18" s="393">
        <f>($O$2-'Clients Balance'!F175)*0.5%</f>
        <v>16075.80789</v>
      </c>
      <c r="Q18" s="393">
        <f>SUM('Clients wise charges sheet'!G2:G21)</f>
        <v>8488.395993</v>
      </c>
      <c r="R18" s="393">
        <f>($Q$2-'Clients Balance'!G175)*0.5%</f>
        <v>4822.741284</v>
      </c>
      <c r="S18" s="393">
        <f>SUM('Clients wise charges sheet'!H2:H21)</f>
        <v>23426.86897</v>
      </c>
      <c r="T18" s="393">
        <f>(5000000-1666666)*0.5%</f>
        <v>16666.67</v>
      </c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>
        <f>COUNT('Clients wise charges sheet'!A2:A21)</f>
        <v>20</v>
      </c>
      <c r="AP18" s="394">
        <v>2.5E7</v>
      </c>
      <c r="AQ18" s="395">
        <f>(H18+P18+R18+T18)/AP18</f>
        <v>0.01044512877</v>
      </c>
      <c r="AR18" s="389"/>
      <c r="AS18" s="389"/>
      <c r="AT18" s="389"/>
      <c r="AU18" s="389"/>
      <c r="AV18" s="389"/>
      <c r="AW18" s="389"/>
      <c r="AX18" s="389"/>
      <c r="AY18" s="389"/>
      <c r="AZ18" s="389"/>
      <c r="BA18" s="389"/>
      <c r="BB18" s="389"/>
      <c r="BC18" s="389"/>
      <c r="BD18" s="389"/>
      <c r="BE18" s="389"/>
    </row>
    <row r="19" ht="15.75" customHeight="1">
      <c r="A19" s="397">
        <v>45741.0</v>
      </c>
      <c r="B19" s="398">
        <f t="shared" si="1"/>
        <v>45717</v>
      </c>
      <c r="C19" s="399">
        <v>456.0</v>
      </c>
      <c r="D19" s="394">
        <v>902.0</v>
      </c>
      <c r="E19" s="394">
        <v>73118.0</v>
      </c>
      <c r="F19" s="394">
        <v>170775.0</v>
      </c>
      <c r="G19" s="394">
        <v>15000.0</v>
      </c>
      <c r="H19" s="393">
        <f t="shared" ref="H19:H21" si="2">SUM(C19:G19)</f>
        <v>260251</v>
      </c>
      <c r="I19" s="393">
        <f>SUMIFS('Clients wise charges sheet'!C:C,'Clients wise charges sheet'!A:A, "&gt;="&amp;B19,'Clients wise charges sheet'!A:A, "&lt;="&amp;EOMONTH(B19,0))</f>
        <v>85168.03972</v>
      </c>
      <c r="J19" s="393">
        <f>SUMIFS('Clients Prop charges bifurcatio'!C:C,'Clients Prop charges bifurcatio'!A:A, "&gt;="&amp;B19,'Clients Prop charges bifurcatio'!A:A, "&lt;="&amp;EOMONTH(B19,0))</f>
        <v>33277.51143</v>
      </c>
      <c r="K19" s="393">
        <f>SUMIFS('Clients wise charges sheet'!D:D,'Clients wise charges sheet'!A:A, "&gt;="&amp;B19,'Clients wise charges sheet'!A:A, "&lt;="&amp;EOMONTH(B19,0))</f>
        <v>17221.77378</v>
      </c>
      <c r="L19" s="393">
        <f>SUMIFS('Clients Prop charges bifurcatio'!D:D,'Clients Prop charges bifurcatio'!A:A, "&gt;="&amp;B19,'Clients Prop charges bifurcatio'!A:A, "&lt;="&amp;EOMONTH(B19,0))</f>
        <v>6729.023888</v>
      </c>
      <c r="M19" s="393">
        <f>SUMIFS('Clients wise charges sheet'!E:E,'Clients wise charges sheet'!A:A, "&gt;="&amp;B19,'Clients wise charges sheet'!A:A, "&lt;="&amp;EOMONTH(B19,0))</f>
        <v>17529.67478</v>
      </c>
      <c r="N19" s="393">
        <f>SUMIFS('Clients Prop charges bifurcatio'!E:E,'Clients Prop charges bifurcatio'!A:A, "&gt;="&amp;B19,'Clients Prop charges bifurcatio'!A:A, "&lt;="&amp;EOMONTH(B19,0))</f>
        <v>6849.329337</v>
      </c>
      <c r="O19" s="393">
        <f>SUMIFS('Clients wise charges sheet'!F:F,'Clients wise charges sheet'!A:A, "&gt;="&amp;B19,'Clients wise charges sheet'!A:A, "&lt;="&amp;EOMONTH(B19,0))</f>
        <v>28000.10728</v>
      </c>
      <c r="P19" s="393">
        <f>SUMIFS('Clients Prop charges bifurcatio'!F:F,'Clients Prop charges bifurcatio'!A:A, "&gt;="&amp;B19,'Clients Prop charges bifurcatio'!A:A, "&lt;="&amp;EOMONTH(B19,0))</f>
        <v>10940.41724</v>
      </c>
      <c r="Q19" s="393">
        <f>SUMIFS('Clients wise charges sheet'!G:G,'Clients wise charges sheet'!A:A, "&gt;="&amp;B19,'Clients wise charges sheet'!A:A, "&lt;="&amp;EOMONTH(B19,0))</f>
        <v>12879.46365</v>
      </c>
      <c r="R19" s="393">
        <f>SUMIFS('Clients Prop charges bifurcatio'!G:G,'Clients Prop charges bifurcatio'!A:A, "&gt;="&amp;B19,'Clients Prop charges bifurcatio'!A:A, "&lt;="&amp;EOMONTH(B19,0))</f>
        <v>5032.363083</v>
      </c>
      <c r="S19" s="393">
        <f>SUMIFS('Clients wise charges sheet'!H:H,'Clients wise charges sheet'!A:A, "&gt;="&amp;B19,'Clients wise charges sheet'!A:A, "&lt;="&amp;EOMONTH(B19,0))</f>
        <v>26334.03079</v>
      </c>
      <c r="T19" s="393">
        <f>SUMIFS('Clients Prop charges bifurcatio'!H:H,'Clients Prop charges bifurcatio'!A:A, "&gt;="&amp;B19,'Clients Prop charges bifurcatio'!A:A, "&lt;="&amp;EOMONTH(B19,0))</f>
        <v>10289.43502</v>
      </c>
      <c r="U19" s="394">
        <f>SUMIFS('Clients wise charges sheet'!I:I,'Clients wise charges sheet'!A:A, "&gt;="&amp;B19,'Clients wise charges sheet'!A:A, "&lt;="&amp;EOMONTH(B19,0))</f>
        <v>0</v>
      </c>
      <c r="V19" s="394">
        <f>SUMIFS('Clients Prop charges bifurcatio'!I:I,'Clients Prop charges bifurcatio'!A:A, "&gt;="&amp;B19,'Clients Prop charges bifurcatio'!A:A, "&lt;="&amp;EOMONTH(B19,0))</f>
        <v>0</v>
      </c>
      <c r="W19" s="394">
        <f>SUMIFS('Clients wise charges sheet'!J:J,'Clients wise charges sheet'!A:A, "&gt;="&amp;B19,'Clients wise charges sheet'!A:A, "&lt;="&amp;EOMONTH(B19,0))</f>
        <v>0</v>
      </c>
      <c r="X19" s="394">
        <f>SUMIFS('Clients Prop charges bifurcatio'!J:J,'Clients Prop charges bifurcatio'!A:A, "&gt;="&amp;B19,'Clients Prop charges bifurcatio'!A:A, "&lt;="&amp;EOMONTH(B19,0))</f>
        <v>0</v>
      </c>
      <c r="Y19" s="394">
        <f>SUMIFS('Clients wise charges sheet'!K:K,'Clients wise charges sheet'!A:A, "&gt;="&amp;B19,'Clients wise charges sheet'!A:A, "&lt;="&amp;EOMONTH(B19,0))</f>
        <v>0</v>
      </c>
      <c r="Z19" s="394">
        <f>SUMIFS('Clients Prop charges bifurcatio'!K:K,'Clients Prop charges bifurcatio'!A:A, "&gt;="&amp;B19,'Clients Prop charges bifurcatio'!A:A, "&lt;="&amp;EOMONTH(B19,0))</f>
        <v>0</v>
      </c>
      <c r="AA19" s="394"/>
      <c r="AB19" s="394"/>
      <c r="AC19" s="394"/>
      <c r="AD19" s="394"/>
      <c r="AE19" s="394"/>
      <c r="AF19" s="394"/>
      <c r="AG19" s="394"/>
      <c r="AH19" s="394"/>
      <c r="AI19" s="394"/>
      <c r="AJ19" s="394"/>
      <c r="AK19" s="394"/>
      <c r="AL19" s="394"/>
      <c r="AM19" s="394"/>
      <c r="AN19" s="394"/>
      <c r="AO19" s="394">
        <v>19.0</v>
      </c>
      <c r="AP19" s="394">
        <v>2.5E7</v>
      </c>
      <c r="AQ19" s="395">
        <f t="shared" ref="AQ19:AQ21" si="3">H19/AP19</f>
        <v>0.01041004</v>
      </c>
      <c r="AR19" s="389"/>
      <c r="AS19" s="389"/>
      <c r="AT19" s="389"/>
      <c r="AU19" s="389"/>
      <c r="AV19" s="389"/>
      <c r="AW19" s="389"/>
      <c r="AX19" s="389"/>
      <c r="AY19" s="389"/>
      <c r="AZ19" s="389"/>
      <c r="BA19" s="389"/>
      <c r="BB19" s="389"/>
      <c r="BC19" s="389"/>
      <c r="BD19" s="389"/>
      <c r="BE19" s="389"/>
    </row>
    <row r="20" ht="15.75" customHeight="1">
      <c r="A20" s="397">
        <v>45772.0</v>
      </c>
      <c r="B20" s="398">
        <f t="shared" si="1"/>
        <v>45748</v>
      </c>
      <c r="C20" s="393"/>
      <c r="D20" s="394">
        <v>902.0</v>
      </c>
      <c r="E20" s="400">
        <v>110700.0</v>
      </c>
      <c r="F20" s="389">
        <f>230257+33725</f>
        <v>263982</v>
      </c>
      <c r="G20" s="394">
        <v>15000.0</v>
      </c>
      <c r="H20" s="393">
        <f t="shared" si="2"/>
        <v>390584</v>
      </c>
      <c r="I20" s="393">
        <f>SUMIFS('Clients wise charges sheet'!C:C,'Clients wise charges sheet'!A:A, "&gt;="&amp;B20,'Clients wise charges sheet'!A:A, "&lt;="&amp;EOMONTH(B20,0))</f>
        <v>97174.92726</v>
      </c>
      <c r="J20" s="393">
        <f>SUMIFS('Clients Prop charges bifurcatio'!C:C,'Clients Prop charges bifurcatio'!A:A, "&gt;="&amp;B20,'Clients Prop charges bifurcatio'!A:A, "&lt;="&amp;EOMONTH(B20,0))</f>
        <v>38434.74409</v>
      </c>
      <c r="K20" s="393">
        <f>SUMIFS('Clients wise charges sheet'!D:D,'Clients wise charges sheet'!A:A, "&gt;="&amp;B20,'Clients wise charges sheet'!A:A, "&lt;="&amp;EOMONTH(B20,0))</f>
        <v>15515.90624</v>
      </c>
      <c r="L20" s="393">
        <f>SUMIFS('Clients Prop charges bifurcatio'!D:D,'Clients Prop charges bifurcatio'!A:A, "&gt;="&amp;B20,'Clients Prop charges bifurcatio'!A:A, "&lt;="&amp;EOMONTH(B20,0))</f>
        <v>6136.869897</v>
      </c>
      <c r="M20" s="393">
        <f>SUMIFS('Clients wise charges sheet'!E:E,'Clients wise charges sheet'!A:A, "&gt;="&amp;B20,'Clients wise charges sheet'!A:A, "&lt;="&amp;EOMONTH(B20,0))</f>
        <v>15111.73032</v>
      </c>
      <c r="N20" s="393">
        <f>SUMIFS('Clients Prop charges bifurcatio'!E:E,'Clients Prop charges bifurcatio'!A:A, "&gt;="&amp;B20,'Clients Prop charges bifurcatio'!A:A, "&lt;="&amp;EOMONTH(B20,0))</f>
        <v>5977.009748</v>
      </c>
      <c r="O20" s="393">
        <f>SUMIFS('Clients wise charges sheet'!F:F,'Clients wise charges sheet'!A:A, "&gt;="&amp;B20,'Clients wise charges sheet'!A:A, "&lt;="&amp;EOMONTH(B20,0))</f>
        <v>0</v>
      </c>
      <c r="P20" s="393">
        <f>SUMIFS('Clients Prop charges bifurcatio'!F:F,'Clients Prop charges bifurcatio'!A:A, "&gt;="&amp;B20,'Clients Prop charges bifurcatio'!A:A, "&lt;="&amp;EOMONTH(B20,0))</f>
        <v>0</v>
      </c>
      <c r="Q20" s="393">
        <f>SUMIFS('Clients wise charges sheet'!G:G,'Clients wise charges sheet'!A:A, "&gt;="&amp;B20,'Clients wise charges sheet'!A:A, "&lt;="&amp;EOMONTH(B20,0))</f>
        <v>13205.14617</v>
      </c>
      <c r="R20" s="393">
        <f>SUMIFS('Clients Prop charges bifurcatio'!G:G,'Clients Prop charges bifurcatio'!A:A, "&gt;="&amp;B20,'Clients Prop charges bifurcatio'!A:A, "&lt;="&amp;EOMONTH(B20,0))</f>
        <v>5222.915295</v>
      </c>
      <c r="S20" s="393">
        <f>SUMIFS('Clients wise charges sheet'!H:H,'Clients wise charges sheet'!A:A, "&gt;="&amp;B20,'Clients wise charges sheet'!A:A, "&lt;="&amp;EOMONTH(B20,0))</f>
        <v>63240.18835</v>
      </c>
      <c r="T20" s="393">
        <f>SUMIFS('Clients Prop charges bifurcatio'!H:H,'Clients Prop charges bifurcatio'!A:A, "&gt;="&amp;B20,'Clients Prop charges bifurcatio'!A:A, "&lt;="&amp;EOMONTH(B20,0))</f>
        <v>25012.83535</v>
      </c>
      <c r="U20" s="394">
        <f>SUMIFS('Clients wise charges sheet'!I:I,'Clients wise charges sheet'!A:A, "&gt;="&amp;B20,'Clients wise charges sheet'!A:A, "&lt;="&amp;EOMONTH(B20,0))</f>
        <v>11793.44927</v>
      </c>
      <c r="V20" s="394">
        <f>SUMIFS('Clients Prop charges bifurcatio'!I:I,'Clients Prop charges bifurcatio'!A:A, "&gt;="&amp;B20,'Clients Prop charges bifurcatio'!A:A, "&lt;="&amp;EOMONTH(B20,0))</f>
        <v>4664.559238</v>
      </c>
      <c r="W20" s="394">
        <f>SUMIFS('Clients wise charges sheet'!J:J,'Clients wise charges sheet'!A:A, "&gt;="&amp;B20,'Clients wise charges sheet'!A:A, "&lt;="&amp;EOMONTH(B20,0))</f>
        <v>23586.89854</v>
      </c>
      <c r="X20" s="394">
        <f>SUMIFS('Clients Prop charges bifurcatio'!J:J,'Clients Prop charges bifurcatio'!A:A, "&gt;="&amp;B20,'Clients Prop charges bifurcatio'!A:A, "&lt;="&amp;EOMONTH(B20,0))</f>
        <v>9329.118477</v>
      </c>
      <c r="Y20" s="394">
        <f>SUMIFS('Clients wise charges sheet'!K:K,'Clients wise charges sheet'!A:A, "&gt;="&amp;B20,'Clients wise charges sheet'!A:A, "&lt;="&amp;EOMONTH(B20,0))</f>
        <v>11793.44927</v>
      </c>
      <c r="Z20" s="394">
        <f>SUMIFS('Clients Prop charges bifurcatio'!K:K,'Clients Prop charges bifurcatio'!A:A, "&gt;="&amp;B20,'Clients Prop charges bifurcatio'!A:A, "&lt;="&amp;EOMONTH(B20,0))</f>
        <v>4664.559238</v>
      </c>
      <c r="AA20" s="389">
        <f>SUMIFS('Clients wise charges sheet'!L:L,'Clients wise charges sheet'!A:A, "&gt;="&amp;B20,'Clients wise charges sheet'!A:A, "&lt;="&amp;EOMONTH(B20,0))</f>
        <v>6882.145553</v>
      </c>
      <c r="AB20" s="389">
        <f>SUMIFS('Clients Prop charges bifurcatio'!L:L,'Clients Prop charges bifurcatio'!A:A, "&gt;="&amp;B20,'Clients Prop charges bifurcatio'!A:A, "&lt;="&amp;EOMONTH(B20,0))</f>
        <v>2722.034485</v>
      </c>
      <c r="AC20" s="389">
        <f>SUMIFS('Clients wise charges sheet'!M:M,'Clients wise charges sheet'!A:A, "&gt;="&amp;B20,'Clients wise charges sheet'!A:A, "&lt;="&amp;EOMONTH(B20,0))</f>
        <v>6882.145553</v>
      </c>
      <c r="AD20" s="389">
        <f>SUMIFS('Clients Prop charges bifurcatio'!M:M,'Clients Prop charges bifurcatio'!A:A, "&gt;="&amp;B20,'Clients Prop charges bifurcatio'!A:A, "&lt;="&amp;EOMONTH(B20,0))</f>
        <v>2722.034485</v>
      </c>
      <c r="AE20" s="389">
        <f>SUMIFS('Clients wise charges sheet'!N:N,'Clients wise charges sheet'!A:A, "&gt;="&amp;B20,'Clients wise charges sheet'!A:A, "&lt;="&amp;EOMONTH(B20,0))</f>
        <v>9495.140207</v>
      </c>
      <c r="AF20" s="389">
        <f>SUMIFS('Clients Prop charges bifurcatio'!N:N,'Clients Prop charges bifurcatio'!A:A, "&gt;="&amp;B20,'Clients Prop charges bifurcatio'!A:A, "&lt;="&amp;EOMONTH(B20,0))</f>
        <v>3755.529273</v>
      </c>
      <c r="AG20" s="389">
        <f>SUMIFS('Clients wise charges sheet'!O:O,'Clients wise charges sheet'!A:A, "&gt;="&amp;B20,'Clients wise charges sheet'!A:A, "&lt;="&amp;EOMONTH(B20,0))</f>
        <v>5202.933262</v>
      </c>
      <c r="AH20" s="389">
        <f>SUMIFS('Clients Prop charges bifurcatio'!O:O,'Clients Prop charges bifurcatio'!A:A, "&gt;="&amp;B20,'Clients Prop charges bifurcatio'!A:A, "&lt;="&amp;EOMONTH(B20,0))</f>
        <v>2057.870421</v>
      </c>
      <c r="AI20" s="389">
        <f>SUMIFS('Clients wise charges sheet'!P:P,'Clients wise charges sheet'!A:A, "&gt;="&amp;B20,'Clients wise charges sheet'!A:A, "&lt;="&amp;EOMONTH(B20,0))</f>
        <v>0</v>
      </c>
      <c r="AJ20" s="389">
        <f>SUMIFS('Clients Prop charges bifurcatio'!P:P,'Clients Prop charges bifurcatio'!A:A, "&gt;="&amp;B20,'Clients Prop charges bifurcatio'!A:A, "&lt;="&amp;EOMONTH(B20,0))</f>
        <v>0</v>
      </c>
      <c r="AK20" s="389">
        <f>SUMIFS('Clients wise charges sheet'!Q:Q,'Clients wise charges sheet'!A:A, "&gt;="&amp;B20,'Clients wise charges sheet'!A:A, "&lt;="&amp;EOMONTH(B20,0))</f>
        <v>0</v>
      </c>
      <c r="AL20" s="389">
        <f>SUMIFS('Clients Prop charges bifurcatio'!Q:Q,'Clients Prop charges bifurcatio'!A:A, "&gt;="&amp;B20,'Clients Prop charges bifurcatio'!A:A, "&lt;="&amp;EOMONTH(B20,0))</f>
        <v>0</v>
      </c>
      <c r="AM20" s="389">
        <f>SUMIFS('Clients wise charges sheet'!R:R,'Clients wise charges sheet'!A:A, "&gt;="&amp;B20,'Clients wise charges sheet'!A:A, "&lt;="&amp;EOMONTH(B20,0))</f>
        <v>0</v>
      </c>
      <c r="AN20" s="389">
        <f>SUMIFS('Clients Prop charges bifurcatio'!R:R,'Clients Prop charges bifurcatio'!A:A, "&gt;="&amp;B20,'Clients Prop charges bifurcatio'!A:A, "&lt;="&amp;EOMONTH(B20,0))</f>
        <v>0</v>
      </c>
      <c r="AO20" s="389">
        <f>COUNT('PROP DAILY PNL'!A208:A226)</f>
        <v>19</v>
      </c>
      <c r="AP20" s="394">
        <v>4.0E7</v>
      </c>
      <c r="AQ20" s="395">
        <f t="shared" si="3"/>
        <v>0.0097646</v>
      </c>
      <c r="AR20" s="389"/>
      <c r="AS20" s="389"/>
      <c r="AT20" s="389"/>
      <c r="AU20" s="389"/>
      <c r="AV20" s="389"/>
      <c r="AW20" s="389"/>
      <c r="AX20" s="389"/>
      <c r="AY20" s="389"/>
      <c r="AZ20" s="389"/>
      <c r="BA20" s="389"/>
      <c r="BB20" s="389"/>
      <c r="BC20" s="389"/>
      <c r="BD20" s="389"/>
      <c r="BE20" s="389"/>
    </row>
    <row r="21" ht="15.75" customHeight="1">
      <c r="A21" s="397">
        <v>45802.0</v>
      </c>
      <c r="B21" s="398">
        <f t="shared" si="1"/>
        <v>45778</v>
      </c>
      <c r="C21" s="393"/>
      <c r="D21" s="394">
        <v>902.0</v>
      </c>
      <c r="E21" s="400">
        <v>153675.0</v>
      </c>
      <c r="F21" s="400">
        <v>327305.0</v>
      </c>
      <c r="G21" s="394">
        <v>15000.0</v>
      </c>
      <c r="H21" s="393">
        <f t="shared" si="2"/>
        <v>496882</v>
      </c>
      <c r="I21" s="393">
        <f>SUMIFS('Clients wise charges sheet'!C:C,'Clients wise charges sheet'!A:A, "&gt;="&amp;B21,'Clients wise charges sheet'!A:A, "&lt;="&amp;EOMONTH(B21,0))</f>
        <v>95562.93276</v>
      </c>
      <c r="J21" s="393">
        <f>SUMIFS('Clients Prop charges bifurcatio'!C:C,'Clients Prop charges bifurcatio'!A:A, "&gt;="&amp;B21,'Clients Prop charges bifurcatio'!A:A, "&lt;="&amp;EOMONTH(B21,0))</f>
        <v>42790.2456</v>
      </c>
      <c r="K21" s="393">
        <f>SUMIFS('Clients wise charges sheet'!D:D,'Clients wise charges sheet'!A:A, "&gt;="&amp;B21,'Clients wise charges sheet'!A:A, "&lt;="&amp;EOMONTH(B21,0))</f>
        <v>20650.40878</v>
      </c>
      <c r="L21" s="393">
        <f>SUMIFS('Clients Prop charges bifurcatio'!D:D,'Clients Prop charges bifurcatio'!A:A, "&gt;="&amp;B21,'Clients Prop charges bifurcatio'!A:A, "&lt;="&amp;EOMONTH(B21,0))</f>
        <v>9246.640284</v>
      </c>
      <c r="M21" s="393">
        <f>SUMIFS('Clients wise charges sheet'!E:E,'Clients wise charges sheet'!A:A, "&gt;="&amp;B21,'Clients wise charges sheet'!A:A, "&lt;="&amp;EOMONTH(B21,0))</f>
        <v>17069.81156</v>
      </c>
      <c r="N21" s="393">
        <f>SUMIFS('Clients Prop charges bifurcatio'!E:E,'Clients Prop charges bifurcatio'!A:A, "&gt;="&amp;B21,'Clients Prop charges bifurcatio'!A:A, "&lt;="&amp;EOMONTH(B21,0))</f>
        <v>7643.355095</v>
      </c>
      <c r="O21" s="393">
        <f>SUMIFS('Clients wise charges sheet'!F:F,'Clients wise charges sheet'!A:A, "&gt;="&amp;B21,'Clients wise charges sheet'!A:A, "&lt;="&amp;EOMONTH(B21,0))</f>
        <v>0</v>
      </c>
      <c r="P21" s="393">
        <f>SUMIFS('Clients Prop charges bifurcatio'!F:F,'Clients Prop charges bifurcatio'!A:A, "&gt;="&amp;B21,'Clients Prop charges bifurcatio'!A:A, "&lt;="&amp;EOMONTH(B21,0))</f>
        <v>0</v>
      </c>
      <c r="Q21" s="393">
        <f>SUMIFS('Clients wise charges sheet'!G:G,'Clients wise charges sheet'!A:A, "&gt;="&amp;B21,'Clients wise charges sheet'!A:A, "&lt;="&amp;EOMONTH(B21,0))</f>
        <v>13063.21003</v>
      </c>
      <c r="R21" s="393">
        <f>SUMIFS('Clients Prop charges bifurcatio'!G:G,'Clients Prop charges bifurcatio'!A:A, "&gt;="&amp;B21,'Clients Prop charges bifurcatio'!A:A, "&lt;="&amp;EOMONTH(B21,0))</f>
        <v>5849.317818</v>
      </c>
      <c r="S21" s="393">
        <f>SUMIFS('Clients wise charges sheet'!H:H,'Clients wise charges sheet'!A:A, "&gt;="&amp;B21,'Clients wise charges sheet'!A:A, "&lt;="&amp;EOMONTH(B21,0))</f>
        <v>115500.8421</v>
      </c>
      <c r="T21" s="393">
        <f>SUMIFS('Clients Prop charges bifurcatio'!H:H,'Clients Prop charges bifurcatio'!A:A, "&gt;="&amp;B21,'Clients Prop charges bifurcatio'!A:A, "&lt;="&amp;EOMONTH(B21,0))</f>
        <v>51717.84979</v>
      </c>
      <c r="U21" s="394">
        <f>SUMIFS('Clients wise charges sheet'!I:I,'Clients wise charges sheet'!A:A, "&gt;="&amp;B21,'Clients wise charges sheet'!A:A, "&lt;="&amp;EOMONTH(B21,0))</f>
        <v>11666.68681</v>
      </c>
      <c r="V21" s="394">
        <f>SUMIFS('Clients Prop charges bifurcatio'!I:I,'Clients Prop charges bifurcatio'!A:A, "&gt;="&amp;B21,'Clients Prop charges bifurcatio'!A:A, "&lt;="&amp;EOMONTH(B21,0))</f>
        <v>5223.996164</v>
      </c>
      <c r="W21" s="394">
        <f>SUMIFS('Clients wise charges sheet'!J:J,'Clients wise charges sheet'!A:A, "&gt;="&amp;B21,'Clients wise charges sheet'!A:A, "&lt;="&amp;EOMONTH(B21,0))</f>
        <v>23333.37363</v>
      </c>
      <c r="X21" s="394">
        <f>SUMIFS('Clients Prop charges bifurcatio'!J:J,'Clients Prop charges bifurcatio'!A:A, "&gt;="&amp;B21,'Clients Prop charges bifurcatio'!A:A, "&lt;="&amp;EOMONTH(B21,0))</f>
        <v>10447.99233</v>
      </c>
      <c r="Y21" s="394">
        <f>SUMIFS('Clients wise charges sheet'!K:K,'Clients wise charges sheet'!A:A, "&gt;="&amp;B21,'Clients wise charges sheet'!A:A, "&lt;="&amp;EOMONTH(B21,0))</f>
        <v>11666.68681</v>
      </c>
      <c r="Z21" s="394">
        <f>SUMIFS('Clients Prop charges bifurcatio'!K:K,'Clients Prop charges bifurcatio'!A:A, "&gt;="&amp;B21,'Clients Prop charges bifurcatio'!A:A, "&lt;="&amp;EOMONTH(B21,0))</f>
        <v>5223.996164</v>
      </c>
      <c r="AA21" s="389">
        <f>SUMIFS('Clients wise charges sheet'!L:L,'Clients wise charges sheet'!A:A, "&gt;="&amp;B21,'Clients wise charges sheet'!A:A, "&lt;="&amp;EOMONTH(B21,0))</f>
        <v>6808.172481</v>
      </c>
      <c r="AB21" s="389">
        <f>SUMIFS('Clients Prop charges bifurcatio'!L:L,'Clients Prop charges bifurcatio'!A:A, "&gt;="&amp;B21,'Clients Prop charges bifurcatio'!A:A, "&lt;="&amp;EOMONTH(B21,0))</f>
        <v>3048.497615</v>
      </c>
      <c r="AC21" s="389">
        <f>SUMIFS('Clients wise charges sheet'!M:M,'Clients wise charges sheet'!A:A, "&gt;="&amp;B21,'Clients wise charges sheet'!A:A, "&lt;="&amp;EOMONTH(B21,0))</f>
        <v>6808.172481</v>
      </c>
      <c r="AD21" s="389">
        <f>SUMIFS('Clients Prop charges bifurcatio'!M:M,'Clients Prop charges bifurcatio'!A:A, "&gt;="&amp;B21,'Clients Prop charges bifurcatio'!A:A, "&lt;="&amp;EOMONTH(B21,0))</f>
        <v>3048.497615</v>
      </c>
      <c r="AE21" s="389">
        <f>SUMIFS('Clients wise charges sheet'!N:N,'Clients wise charges sheet'!A:A, "&gt;="&amp;B21,'Clients wise charges sheet'!A:A, "&lt;="&amp;EOMONTH(B21,0))</f>
        <v>0</v>
      </c>
      <c r="AF21" s="389">
        <f>SUMIFS('Clients Prop charges bifurcatio'!N:N,'Clients Prop charges bifurcatio'!A:A, "&gt;="&amp;B21,'Clients Prop charges bifurcatio'!A:A, "&lt;="&amp;EOMONTH(B21,0))</f>
        <v>0</v>
      </c>
      <c r="AG21" s="389">
        <f>SUMIFS('Clients wise charges sheet'!O:O,'Clients wise charges sheet'!A:A, "&gt;="&amp;B21,'Clients wise charges sheet'!A:A, "&lt;="&amp;EOMONTH(B21,0))</f>
        <v>7069.181615</v>
      </c>
      <c r="AH21" s="389">
        <f>SUMIFS('Clients Prop charges bifurcatio'!O:O,'Clients Prop charges bifurcatio'!A:A, "&gt;="&amp;B21,'Clients Prop charges bifurcatio'!A:A, "&lt;="&amp;EOMONTH(B21,0))</f>
        <v>3165.36976</v>
      </c>
      <c r="AI21" s="389">
        <f>SUMIFS('Clients wise charges sheet'!P:P,'Clients wise charges sheet'!A:A, "&gt;="&amp;B21,'Clients wise charges sheet'!A:A, "&lt;="&amp;EOMONTH(B21,0))</f>
        <v>4015.945488</v>
      </c>
      <c r="AJ21" s="389">
        <f>SUMIFS('Clients Prop charges bifurcatio'!P:P,'Clients Prop charges bifurcatio'!A:A, "&gt;="&amp;B21,'Clients Prop charges bifurcatio'!A:A, "&lt;="&amp;EOMONTH(B21,0))</f>
        <v>1798.221222</v>
      </c>
      <c r="AK21" s="389">
        <f>SUMIFS('Clients wise charges sheet'!Q:Q,'Clients wise charges sheet'!A:A, "&gt;="&amp;B21,'Clients wise charges sheet'!A:A, "&lt;="&amp;EOMONTH(B21,0))</f>
        <v>9991.775405</v>
      </c>
      <c r="AL21" s="389">
        <f>SUMIFS('Clients Prop charges bifurcatio'!Q:Q,'Clients Prop charges bifurcatio'!A:A, "&gt;="&amp;B21,'Clients Prop charges bifurcatio'!A:A, "&lt;="&amp;EOMONTH(B21,0))</f>
        <v>4474.020535</v>
      </c>
      <c r="AM21" s="389">
        <f>SUMIFS('Clients wise charges sheet'!R:R,'Clients wise charges sheet'!A:A, "&gt;="&amp;B21,'Clients wise charges sheet'!A:A, "&lt;="&amp;EOMONTH(B21,0))</f>
        <v>0</v>
      </c>
      <c r="AN21" s="389">
        <f>SUMIFS('Clients Prop charges bifurcatio'!R:R,'Clients Prop charges bifurcatio'!A:A, "&gt;="&amp;B21,'Clients Prop charges bifurcatio'!A:A, "&lt;="&amp;EOMONTH(B21,0))</f>
        <v>0</v>
      </c>
      <c r="AO21" s="400">
        <v>21.0</v>
      </c>
      <c r="AP21" s="394">
        <v>6.0E7</v>
      </c>
      <c r="AQ21" s="395">
        <f t="shared" si="3"/>
        <v>0.008281366667</v>
      </c>
      <c r="AR21" s="389"/>
      <c r="AS21" s="389"/>
      <c r="AT21" s="389"/>
      <c r="AU21" s="389"/>
      <c r="AV21" s="389"/>
      <c r="AW21" s="389"/>
      <c r="AX21" s="389"/>
      <c r="AY21" s="389"/>
      <c r="AZ21" s="389"/>
      <c r="BA21" s="389"/>
      <c r="BB21" s="389"/>
      <c r="BC21" s="389"/>
      <c r="BD21" s="389"/>
      <c r="BE21" s="389"/>
    </row>
    <row r="22" ht="15.75" customHeight="1">
      <c r="A22" s="397">
        <v>45833.0</v>
      </c>
      <c r="B22" s="398">
        <f t="shared" si="1"/>
        <v>45809</v>
      </c>
      <c r="C22" s="393"/>
      <c r="D22" s="394">
        <v>902.0</v>
      </c>
      <c r="E22" s="400">
        <v>185568.0</v>
      </c>
      <c r="F22" s="400">
        <v>306477.0</v>
      </c>
      <c r="G22" s="394">
        <v>15000.0</v>
      </c>
      <c r="H22" s="389">
        <f t="shared" ref="H22:H28" si="4">F22+G22+D22</f>
        <v>322379</v>
      </c>
      <c r="I22" s="393">
        <f>SUMIFS('Clients wise charges sheet'!C:C,'Clients wise charges sheet'!A:A, "&gt;="&amp;B22,'Clients wise charges sheet'!A:A, "&lt;="&amp;EOMONTH(B22,0))</f>
        <v>87680.98922</v>
      </c>
      <c r="J22" s="393">
        <f>SUMIFS('Clients Prop charges bifurcatio'!C:C,'Clients Prop charges bifurcatio'!A:A, "&gt;="&amp;B22,'Clients Prop charges bifurcatio'!A:A, "&lt;="&amp;EOMONTH(B22,0))</f>
        <v>42395.43</v>
      </c>
      <c r="K22" s="393">
        <f>SUMIFS('Clients wise charges sheet'!D:D,'Clients wise charges sheet'!A:A, "&gt;="&amp;B22,'Clients wise charges sheet'!A:A, "&lt;="&amp;EOMONTH(B22,0))</f>
        <v>19311.39066</v>
      </c>
      <c r="L22" s="393">
        <f>SUMIFS('Clients Prop charges bifurcatio'!D:D,'Clients Prop charges bifurcatio'!A:A, "&gt;="&amp;B22,'Clients Prop charges bifurcatio'!A:A, "&lt;="&amp;EOMONTH(B22,0))</f>
        <v>9337.44</v>
      </c>
      <c r="M22" s="393">
        <f>SUMIFS('Clients wise charges sheet'!E:E,'Clients wise charges sheet'!A:A, "&gt;="&amp;B22,'Clients wise charges sheet'!A:A, "&lt;="&amp;EOMONTH(B22,0))</f>
        <v>15962.96727</v>
      </c>
      <c r="N22" s="393">
        <f>SUMIFS('Clients Prop charges bifurcatio'!E:E,'Clients Prop charges bifurcatio'!A:A, "&gt;="&amp;B22,'Clients Prop charges bifurcatio'!A:A, "&lt;="&amp;EOMONTH(B22,0))</f>
        <v>7718.34</v>
      </c>
      <c r="O22" s="393">
        <f>SUMIFS('Clients wise charges sheet'!F:F,'Clients wise charges sheet'!A:A, "&gt;="&amp;B22,'Clients wise charges sheet'!A:A, "&lt;="&amp;EOMONTH(B22,0))</f>
        <v>0</v>
      </c>
      <c r="P22" s="393">
        <f>SUMIFS('Clients Prop charges bifurcatio'!F:F,'Clients Prop charges bifurcatio'!A:A, "&gt;="&amp;B22,'Clients Prop charges bifurcatio'!A:A, "&lt;="&amp;EOMONTH(B22,0))</f>
        <v>0</v>
      </c>
      <c r="Q22" s="393">
        <f>SUMIFS('Clients wise charges sheet'!G:G,'Clients wise charges sheet'!A:A, "&gt;="&amp;B22,'Clients wise charges sheet'!A:A, "&lt;="&amp;EOMONTH(B22,0))</f>
        <v>12216.16263</v>
      </c>
      <c r="R22" s="393">
        <f>SUMIFS('Clients Prop charges bifurcatio'!G:G,'Clients Prop charges bifurcatio'!A:A, "&gt;="&amp;B22,'Clients Prop charges bifurcatio'!A:A, "&lt;="&amp;EOMONTH(B22,0))</f>
        <v>9999.99</v>
      </c>
      <c r="S22" s="393">
        <f>SUMIFS('Clients wise charges sheet'!H:H,'Clients wise charges sheet'!A:A, "&gt;="&amp;B22,'Clients wise charges sheet'!A:A, "&lt;="&amp;EOMONTH(B22,0))</f>
        <v>109210.5233</v>
      </c>
      <c r="T22" s="393">
        <f>SUMIFS('Clients Prop charges bifurcatio'!H:H,'Clients Prop charges bifurcatio'!A:A, "&gt;="&amp;B22,'Clients Prop charges bifurcatio'!A:A, "&lt;="&amp;EOMONTH(B22,0))</f>
        <v>50999.97</v>
      </c>
      <c r="U22" s="394">
        <f>SUMIFS('Clients wise charges sheet'!I:I,'Clients wise charges sheet'!A:A, "&gt;="&amp;B22,'Clients wise charges sheet'!A:A, "&lt;="&amp;EOMONTH(B22,0))</f>
        <v>10910.19307</v>
      </c>
      <c r="V22" s="394">
        <f>SUMIFS('Clients Prop charges bifurcatio'!I:I,'Clients Prop charges bifurcatio'!A:A, "&gt;="&amp;B22,'Clients Prop charges bifurcatio'!A:A, "&lt;="&amp;EOMONTH(B22,0))</f>
        <v>9999.99</v>
      </c>
      <c r="W22" s="394">
        <f>SUMIFS('Clients wise charges sheet'!J:J,'Clients wise charges sheet'!A:A, "&gt;="&amp;B22,'Clients wise charges sheet'!A:A, "&lt;="&amp;EOMONTH(B22,0))</f>
        <v>21820.38614</v>
      </c>
      <c r="X22" s="394">
        <f>SUMIFS('Clients Prop charges bifurcatio'!J:J,'Clients Prop charges bifurcatio'!A:A, "&gt;="&amp;B22,'Clients Prop charges bifurcatio'!A:A, "&lt;="&amp;EOMONTH(B22,0))</f>
        <v>19999.98</v>
      </c>
      <c r="Y22" s="394">
        <f>SUMIFS('Clients wise charges sheet'!K:K,'Clients wise charges sheet'!A:A, "&gt;="&amp;B22,'Clients wise charges sheet'!A:A, "&lt;="&amp;EOMONTH(B22,0))</f>
        <v>10910.19307</v>
      </c>
      <c r="Z22" s="394">
        <f>SUMIFS('Clients Prop charges bifurcatio'!K:K,'Clients Prop charges bifurcatio'!A:A, "&gt;="&amp;B22,'Clients Prop charges bifurcatio'!A:A, "&lt;="&amp;EOMONTH(B22,0))</f>
        <v>9999.99</v>
      </c>
      <c r="AA22" s="389">
        <f>SUMIFS('Clients wise charges sheet'!L:L,'Clients wise charges sheet'!A:A, "&gt;="&amp;B22,'Clients wise charges sheet'!A:A, "&lt;="&amp;EOMONTH(B22,0))</f>
        <v>6366.715538</v>
      </c>
      <c r="AB22" s="389">
        <f>SUMIFS('Clients Prop charges bifurcatio'!L:L,'Clients Prop charges bifurcatio'!A:A, "&gt;="&amp;B22,'Clients Prop charges bifurcatio'!A:A, "&lt;="&amp;EOMONTH(B22,0))</f>
        <v>5000.1</v>
      </c>
      <c r="AC22" s="389">
        <f>SUMIFS('Clients wise charges sheet'!M:M,'Clients wise charges sheet'!A:A, "&gt;="&amp;B22,'Clients wise charges sheet'!A:A, "&lt;="&amp;EOMONTH(B22,0))</f>
        <v>6366.715538</v>
      </c>
      <c r="AD22" s="389">
        <f>SUMIFS('Clients Prop charges bifurcatio'!M:M,'Clients Prop charges bifurcatio'!A:A, "&gt;="&amp;B22,'Clients Prop charges bifurcatio'!A:A, "&lt;="&amp;EOMONTH(B22,0))</f>
        <v>5000.1</v>
      </c>
      <c r="AE22" s="389">
        <f>SUMIFS('Clients wise charges sheet'!N:N,'Clients wise charges sheet'!A:A, "&gt;="&amp;B22,'Clients wise charges sheet'!A:A, "&lt;="&amp;EOMONTH(B22,0))</f>
        <v>0</v>
      </c>
      <c r="AF22" s="389">
        <f>SUMIFS('Clients Prop charges bifurcatio'!N:N,'Clients Prop charges bifurcatio'!A:A, "&gt;="&amp;B22,'Clients Prop charges bifurcatio'!A:A, "&lt;="&amp;EOMONTH(B22,0))</f>
        <v>0</v>
      </c>
      <c r="AG22" s="389">
        <f>SUMIFS('Clients wise charges sheet'!O:O,'Clients wise charges sheet'!A:A, "&gt;="&amp;B22,'Clients wise charges sheet'!A:A, "&lt;="&amp;EOMONTH(B22,0))</f>
        <v>6610.800263</v>
      </c>
      <c r="AH22" s="389">
        <f>SUMIFS('Clients Prop charges bifurcatio'!O:O,'Clients Prop charges bifurcatio'!A:A, "&gt;="&amp;B22,'Clients Prop charges bifurcatio'!A:A, "&lt;="&amp;EOMONTH(B22,0))</f>
        <v>3196.41</v>
      </c>
      <c r="AI22" s="389">
        <f>SUMIFS('Clients wise charges sheet'!P:P,'Clients wise charges sheet'!A:A, "&gt;="&amp;B22,'Clients wise charges sheet'!A:A, "&lt;="&amp;EOMONTH(B22,0))</f>
        <v>3971.363083</v>
      </c>
      <c r="AJ22" s="389">
        <f>SUMIFS('Clients Prop charges bifurcatio'!P:P,'Clients Prop charges bifurcatio'!A:A, "&gt;="&amp;B22,'Clients Prop charges bifurcatio'!A:A, "&lt;="&amp;EOMONTH(B22,0))</f>
        <v>1920.24</v>
      </c>
      <c r="AK22" s="389">
        <f>SUMIFS('Clients wise charges sheet'!Q:Q,'Clients wise charges sheet'!A:A, "&gt;="&amp;B22,'Clients wise charges sheet'!A:A, "&lt;="&amp;EOMONTH(B22,0))</f>
        <v>11040.58017</v>
      </c>
      <c r="AL22" s="389">
        <f>SUMIFS('Clients Prop charges bifurcatio'!Q:Q,'Clients Prop charges bifurcatio'!A:A, "&gt;="&amp;B22,'Clients Prop charges bifurcatio'!A:A, "&lt;="&amp;EOMONTH(B22,0))</f>
        <v>9999.99</v>
      </c>
      <c r="AM22" s="389">
        <f>SUMIFS('Clients wise charges sheet'!R:R,'Clients wise charges sheet'!A:A, "&gt;="&amp;B22,'Clients wise charges sheet'!A:A, "&lt;="&amp;EOMONTH(B22,0))</f>
        <v>0</v>
      </c>
      <c r="AN22" s="389">
        <f>SUMIFS('Clients Prop charges bifurcatio'!R:R,'Clients Prop charges bifurcatio'!A:A, "&gt;="&amp;B22,'Clients Prop charges bifurcatio'!A:A, "&lt;="&amp;EOMONTH(B22,0))</f>
        <v>0</v>
      </c>
      <c r="AO22" s="389"/>
      <c r="AP22" s="393"/>
      <c r="AQ22" s="395"/>
      <c r="AR22" s="389"/>
      <c r="AS22" s="389"/>
      <c r="AT22" s="389"/>
      <c r="AU22" s="389"/>
      <c r="AV22" s="389"/>
      <c r="AW22" s="389"/>
      <c r="AX22" s="389"/>
      <c r="AY22" s="389"/>
      <c r="AZ22" s="389"/>
      <c r="BA22" s="389"/>
      <c r="BB22" s="389"/>
      <c r="BC22" s="389"/>
      <c r="BD22" s="389"/>
      <c r="BE22" s="389"/>
    </row>
    <row r="23" ht="15.75" customHeight="1">
      <c r="A23" s="397">
        <v>45863.0</v>
      </c>
      <c r="B23" s="398">
        <f t="shared" si="1"/>
        <v>45839</v>
      </c>
      <c r="C23" s="393"/>
      <c r="D23" s="394">
        <v>902.0</v>
      </c>
      <c r="E23" s="389">
        <f>76000+'PROP CHARGES '!E25+'PROP CHARGES '!E28+'PROP CHARGES '!E29+'PROP CHARGES '!E30+'PROP CHARGES '!E31+'PROP CHARGES '!E32+22100+4333</f>
        <v>162433</v>
      </c>
      <c r="F23" s="400">
        <v>279288.0</v>
      </c>
      <c r="G23" s="394">
        <v>15000.0</v>
      </c>
      <c r="H23" s="389">
        <f t="shared" si="4"/>
        <v>295190</v>
      </c>
      <c r="I23" s="393">
        <f>SUMIFS('Clients wise charges sheet'!C:C,'Clients wise charges sheet'!A:A, "&gt;="&amp;B23,'Clients wise charges sheet'!A:A, "&lt;="&amp;EOMONTH(B23,0))</f>
        <v>112097.3765</v>
      </c>
      <c r="J23" s="393">
        <f>SUMIFS('Clients Prop charges bifurcatio'!C:C,'Clients Prop charges bifurcatio'!A:A, "&gt;="&amp;B23,'Clients Prop charges bifurcatio'!A:A, "&lt;="&amp;EOMONTH(B23,0))</f>
        <v>49901.72</v>
      </c>
      <c r="K23" s="393">
        <f>SUMIFS('Clients wise charges sheet'!D:D,'Clients wise charges sheet'!A:A, "&gt;="&amp;B23,'Clients wise charges sheet'!A:A, "&lt;="&amp;EOMONTH(B23,0))</f>
        <v>25096.63348</v>
      </c>
      <c r="L23" s="393">
        <f>SUMIFS('Clients Prop charges bifurcatio'!D:D,'Clients Prop charges bifurcatio'!A:A, "&gt;="&amp;B23,'Clients Prop charges bifurcatio'!A:A, "&lt;="&amp;EOMONTH(B23,0))</f>
        <v>10990.55</v>
      </c>
      <c r="M23" s="393">
        <f>SUMIFS('Clients wise charges sheet'!E:E,'Clients wise charges sheet'!A:A, "&gt;="&amp;B23,'Clients wise charges sheet'!A:A, "&lt;="&amp;EOMONTH(B23,0))</f>
        <v>20745.10174</v>
      </c>
      <c r="N23" s="393">
        <f>SUMIFS('Clients Prop charges bifurcatio'!E:E,'Clients Prop charges bifurcatio'!A:A, "&gt;="&amp;B23,'Clients Prop charges bifurcatio'!A:A, "&lt;="&amp;EOMONTH(B23,0))</f>
        <v>9085</v>
      </c>
      <c r="O23" s="393">
        <f>SUMIFS('Clients wise charges sheet'!F:F,'Clients wise charges sheet'!A:A, "&gt;="&amp;B23,'Clients wise charges sheet'!A:A, "&lt;="&amp;EOMONTH(B23,0))</f>
        <v>0</v>
      </c>
      <c r="P23" s="393">
        <f>SUMIFS('Clients Prop charges bifurcatio'!F:F,'Clients Prop charges bifurcatio'!A:A, "&gt;="&amp;B23,'Clients Prop charges bifurcatio'!A:A, "&lt;="&amp;EOMONTH(B23,0))</f>
        <v>0</v>
      </c>
      <c r="Q23" s="393">
        <f>SUMIFS('Clients wise charges sheet'!G:G,'Clients wise charges sheet'!A:A, "&gt;="&amp;B23,'Clients wise charges sheet'!A:A, "&lt;="&amp;EOMONTH(B23,0))</f>
        <v>15800.95204</v>
      </c>
      <c r="R23" s="393">
        <f>SUMIFS('Clients Prop charges bifurcatio'!G:G,'Clients Prop charges bifurcatio'!A:A, "&gt;="&amp;B23,'Clients Prop charges bifurcatio'!A:A, "&lt;="&amp;EOMONTH(B23,0))</f>
        <v>9999.94</v>
      </c>
      <c r="S23" s="393">
        <f>SUMIFS('Clients wise charges sheet'!H:H,'Clients wise charges sheet'!A:A, "&gt;="&amp;B23,'Clients wise charges sheet'!A:A, "&lt;="&amp;EOMONTH(B23,0))</f>
        <v>30512.38747</v>
      </c>
      <c r="T23" s="393">
        <f>SUMIFS('Clients Prop charges bifurcatio'!H:H,'Clients Prop charges bifurcatio'!A:A, "&gt;="&amp;B23,'Clients Prop charges bifurcatio'!A:A, "&lt;="&amp;EOMONTH(B23,0))</f>
        <v>31192</v>
      </c>
      <c r="U23" s="394">
        <f>SUMIFS('Clients wise charges sheet'!I:I,'Clients wise charges sheet'!A:A, "&gt;="&amp;B23,'Clients wise charges sheet'!A:A, "&lt;="&amp;EOMONTH(B23,0))</f>
        <v>0</v>
      </c>
      <c r="V23" s="394">
        <f>SUMIFS('Clients Prop charges bifurcatio'!I:I,'Clients Prop charges bifurcatio'!A:A, "&gt;="&amp;B23,'Clients Prop charges bifurcatio'!A:A, "&lt;="&amp;EOMONTH(B23,0))</f>
        <v>0</v>
      </c>
      <c r="W23" s="394">
        <f>SUMIFS('Clients wise charges sheet'!J:J,'Clients wise charges sheet'!A:A, "&gt;="&amp;B23,'Clients wise charges sheet'!A:A, "&lt;="&amp;EOMONTH(B23,0))</f>
        <v>28184.38281</v>
      </c>
      <c r="X23" s="394">
        <f>SUMIFS('Clients Prop charges bifurcatio'!J:J,'Clients Prop charges bifurcatio'!A:A, "&gt;="&amp;B23,'Clients Prop charges bifurcatio'!A:A, "&lt;="&amp;EOMONTH(B23,0))</f>
        <v>20005.4</v>
      </c>
      <c r="Y23" s="394">
        <f>SUMIFS('Clients wise charges sheet'!K:K,'Clients wise charges sheet'!A:A, "&gt;="&amp;B23,'Clients wise charges sheet'!A:A, "&lt;="&amp;EOMONTH(B23,0))</f>
        <v>3028.916147</v>
      </c>
      <c r="Z23" s="394">
        <f>SUMIFS('Clients Prop charges bifurcatio'!K:K,'Clients Prop charges bifurcatio'!A:A, "&gt;="&amp;B23,'Clients Prop charges bifurcatio'!A:A, "&lt;="&amp;EOMONTH(B23,0))</f>
        <v>4770.15</v>
      </c>
      <c r="AA23" s="389">
        <f>SUMIFS('Clients wise charges sheet'!L:L,'Clients wise charges sheet'!A:A, "&gt;="&amp;B23,'Clients wise charges sheet'!A:A, "&lt;="&amp;EOMONTH(B23,0))</f>
        <v>8238.877067</v>
      </c>
      <c r="AB23" s="389">
        <f>SUMIFS('Clients Prop charges bifurcatio'!L:L,'Clients Prop charges bifurcatio'!A:A, "&gt;="&amp;B23,'Clients Prop charges bifurcatio'!A:A, "&lt;="&amp;EOMONTH(B23,0))</f>
        <v>5000.2</v>
      </c>
      <c r="AC23" s="389">
        <f>SUMIFS('Clients wise charges sheet'!M:M,'Clients wise charges sheet'!A:A, "&gt;="&amp;B23,'Clients wise charges sheet'!A:A, "&lt;="&amp;EOMONTH(B23,0))</f>
        <v>8238.877067</v>
      </c>
      <c r="AD23" s="389">
        <f>SUMIFS('Clients Prop charges bifurcatio'!M:M,'Clients Prop charges bifurcatio'!A:A, "&gt;="&amp;B23,'Clients Prop charges bifurcatio'!A:A, "&lt;="&amp;EOMONTH(B23,0))</f>
        <v>5000.2</v>
      </c>
      <c r="AE23" s="389">
        <f>SUMIFS('Clients wise charges sheet'!N:N,'Clients wise charges sheet'!A:A, "&gt;="&amp;B23,'Clients wise charges sheet'!A:A, "&lt;="&amp;EOMONTH(B23,0))</f>
        <v>0</v>
      </c>
      <c r="AF23" s="389">
        <f>SUMIFS('Clients Prop charges bifurcatio'!N:N,'Clients Prop charges bifurcatio'!A:A, "&gt;="&amp;B23,'Clients Prop charges bifurcatio'!A:A, "&lt;="&amp;EOMONTH(B23,0))</f>
        <v>0</v>
      </c>
      <c r="AG23" s="389">
        <f>SUMIFS('Clients wise charges sheet'!O:O,'Clients wise charges sheet'!A:A, "&gt;="&amp;B23,'Clients wise charges sheet'!A:A, "&lt;="&amp;EOMONTH(B23,0))</f>
        <v>8591.24282</v>
      </c>
      <c r="AH23" s="389">
        <f>SUMIFS('Clients Prop charges bifurcatio'!O:O,'Clients Prop charges bifurcatio'!A:A, "&gt;="&amp;B23,'Clients Prop charges bifurcatio'!A:A, "&lt;="&amp;EOMONTH(B23,0))</f>
        <v>3762.34</v>
      </c>
      <c r="AI23" s="389">
        <f>SUMIFS('Clients wise charges sheet'!P:P,'Clients wise charges sheet'!A:A, "&gt;="&amp;B23,'Clients wise charges sheet'!A:A, "&lt;="&amp;EOMONTH(B23,0))</f>
        <v>5161.090824</v>
      </c>
      <c r="AJ23" s="389">
        <f>SUMIFS('Clients Prop charges bifurcatio'!P:P,'Clients Prop charges bifurcatio'!A:A, "&gt;="&amp;B23,'Clients Prop charges bifurcatio'!A:A, "&lt;="&amp;EOMONTH(B23,0))</f>
        <v>2260.21</v>
      </c>
      <c r="AK23" s="389">
        <f>SUMIFS('Clients wise charges sheet'!Q:Q,'Clients wise charges sheet'!A:A, "&gt;="&amp;B23,'Clients wise charges sheet'!A:A, "&lt;="&amp;EOMONTH(B23,0))</f>
        <v>14262.79289</v>
      </c>
      <c r="AL23" s="389">
        <f>SUMIFS('Clients Prop charges bifurcatio'!Q:Q,'Clients Prop charges bifurcatio'!A:A, "&gt;="&amp;B23,'Clients Prop charges bifurcatio'!A:A, "&lt;="&amp;EOMONTH(B23,0))</f>
        <v>10000.4</v>
      </c>
      <c r="AM23" s="389">
        <f>SUMIFS('Clients wise charges sheet'!R:R,'Clients wise charges sheet'!A:A, "&gt;="&amp;B23,'Clients wise charges sheet'!A:A, "&lt;="&amp;EOMONTH(B23,0))</f>
        <v>15246.36911</v>
      </c>
      <c r="AN23" s="389">
        <f>SUMIFS('Clients Prop charges bifurcatio'!R:R,'Clients Prop charges bifurcatio'!A:A, "&gt;="&amp;B23,'Clients Prop charges bifurcatio'!A:A, "&lt;="&amp;EOMONTH(B23,0))</f>
        <v>10000.4</v>
      </c>
      <c r="AO23" s="389"/>
      <c r="AP23" s="393"/>
      <c r="AQ23" s="395"/>
      <c r="AR23" s="389"/>
      <c r="AS23" s="389"/>
      <c r="AT23" s="389"/>
      <c r="AU23" s="389"/>
      <c r="AV23" s="389"/>
      <c r="AW23" s="389"/>
      <c r="AX23" s="389"/>
      <c r="AY23" s="389"/>
      <c r="AZ23" s="389"/>
      <c r="BA23" s="389"/>
      <c r="BB23" s="389"/>
      <c r="BC23" s="389"/>
      <c r="BD23" s="389"/>
      <c r="BE23" s="389"/>
    </row>
    <row r="24" ht="15.75" customHeight="1">
      <c r="A24" s="397">
        <v>45894.0</v>
      </c>
      <c r="B24" s="398">
        <f t="shared" si="1"/>
        <v>45870</v>
      </c>
      <c r="C24" s="393"/>
      <c r="D24" s="394">
        <v>902.0</v>
      </c>
      <c r="E24" s="400">
        <v>114000.0</v>
      </c>
      <c r="F24" s="400">
        <v>157351.0</v>
      </c>
      <c r="G24" s="394">
        <v>15000.0</v>
      </c>
      <c r="H24" s="389">
        <f t="shared" si="4"/>
        <v>173253</v>
      </c>
      <c r="I24" s="393">
        <f>SUMIFS('Clients wise charges sheet'!C:C,'Clients wise charges sheet'!A:A, "&gt;="&amp;B24,'Clients wise charges sheet'!A:A, "&lt;="&amp;EOMONTH(B24,0))</f>
        <v>82320.45733</v>
      </c>
      <c r="J24" s="393">
        <f>SUMIFS('Clients Prop charges bifurcatio'!C:C,'Clients Prop charges bifurcatio'!A:A, "&gt;="&amp;B24,'Clients Prop charges bifurcatio'!A:A, "&lt;="&amp;EOMONTH(B24,0))</f>
        <v>47986.59</v>
      </c>
      <c r="K24" s="393">
        <f>SUMIFS('Clients wise charges sheet'!D:D,'Clients wise charges sheet'!A:A, "&gt;="&amp;B24,'Clients wise charges sheet'!A:A, "&lt;="&amp;EOMONTH(B24,0))</f>
        <v>18814.2582</v>
      </c>
      <c r="L24" s="393">
        <f>SUMIFS('Clients Prop charges bifurcatio'!D:D,'Clients Prop charges bifurcatio'!A:A, "&gt;="&amp;B24,'Clients Prop charges bifurcatio'!A:A, "&lt;="&amp;EOMONTH(B24,0))</f>
        <v>10963</v>
      </c>
      <c r="M24" s="393">
        <f>SUMIFS('Clients wise charges sheet'!E:E,'Clients wise charges sheet'!A:A, "&gt;="&amp;B24,'Clients wise charges sheet'!A:A, "&lt;="&amp;EOMONTH(B24,0))</f>
        <v>15552.02782</v>
      </c>
      <c r="N24" s="393">
        <f>SUMIFS('Clients Prop charges bifurcatio'!E:E,'Clients Prop charges bifurcatio'!A:A, "&gt;="&amp;B24,'Clients Prop charges bifurcatio'!A:A, "&lt;="&amp;EOMONTH(B24,0))</f>
        <v>9062.05</v>
      </c>
      <c r="O24" s="393">
        <f>SUMIFS('Clients wise charges sheet'!F:F,'Clients wise charges sheet'!A:A, "&gt;="&amp;B24,'Clients wise charges sheet'!A:A, "&lt;="&amp;EOMONTH(B24,0))</f>
        <v>0</v>
      </c>
      <c r="P24" s="393">
        <f>SUMIFS('Clients Prop charges bifurcatio'!F:F,'Clients Prop charges bifurcatio'!A:A, "&gt;="&amp;B24,'Clients Prop charges bifurcatio'!A:A, "&lt;="&amp;EOMONTH(B24,0))</f>
        <v>0</v>
      </c>
      <c r="Q24" s="393">
        <f>SUMIFS('Clients wise charges sheet'!G:G,'Clients wise charges sheet'!A:A, "&gt;="&amp;B24,'Clients wise charges sheet'!A:A, "&lt;="&amp;EOMONTH(B24,0))</f>
        <v>11803.03864</v>
      </c>
      <c r="R24" s="393">
        <f>SUMIFS('Clients Prop charges bifurcatio'!G:G,'Clients Prop charges bifurcatio'!A:A, "&gt;="&amp;B24,'Clients Prop charges bifurcatio'!A:A, "&lt;="&amp;EOMONTH(B24,0))</f>
        <v>10013</v>
      </c>
      <c r="S24" s="393">
        <f>SUMIFS('Clients wise charges sheet'!H:H,'Clients wise charges sheet'!A:A, "&gt;="&amp;B24,'Clients wise charges sheet'!A:A, "&lt;="&amp;EOMONTH(B24,0))</f>
        <v>0</v>
      </c>
      <c r="T24" s="393">
        <f>SUMIFS('Clients Prop charges bifurcatio'!H:H,'Clients Prop charges bifurcatio'!A:A, "&gt;="&amp;B24,'Clients Prop charges bifurcatio'!A:A, "&lt;="&amp;EOMONTH(B24,0))</f>
        <v>0</v>
      </c>
      <c r="U24" s="394">
        <f>SUMIFS('Clients wise charges sheet'!I:I,'Clients wise charges sheet'!A:A, "&gt;="&amp;B24,'Clients wise charges sheet'!A:A, "&lt;="&amp;EOMONTH(B24,0))</f>
        <v>0</v>
      </c>
      <c r="V24" s="394">
        <f>SUMIFS('Clients Prop charges bifurcatio'!I:I,'Clients Prop charges bifurcatio'!A:A, "&gt;="&amp;B24,'Clients Prop charges bifurcatio'!A:A, "&lt;="&amp;EOMONTH(B24,0))</f>
        <v>0</v>
      </c>
      <c r="W24" s="394">
        <f>SUMIFS('Clients wise charges sheet'!J:J,'Clients wise charges sheet'!A:A, "&gt;="&amp;B24,'Clients wise charges sheet'!A:A, "&lt;="&amp;EOMONTH(B24,0))</f>
        <v>0</v>
      </c>
      <c r="X24" s="394">
        <f>SUMIFS('Clients Prop charges bifurcatio'!J:J,'Clients Prop charges bifurcatio'!A:A, "&gt;="&amp;B24,'Clients Prop charges bifurcatio'!A:A, "&lt;="&amp;EOMONTH(B24,0))</f>
        <v>0</v>
      </c>
      <c r="Y24" s="394">
        <f>SUMIFS('Clients wise charges sheet'!K:K,'Clients wise charges sheet'!A:A, "&gt;="&amp;B24,'Clients wise charges sheet'!A:A, "&lt;="&amp;EOMONTH(B24,0))</f>
        <v>0</v>
      </c>
      <c r="Z24" s="394">
        <f>SUMIFS('Clients Prop charges bifurcatio'!K:K,'Clients Prop charges bifurcatio'!A:A, "&gt;="&amp;B24,'Clients Prop charges bifurcatio'!A:A, "&lt;="&amp;EOMONTH(B24,0))</f>
        <v>0</v>
      </c>
      <c r="AA24" s="389">
        <f>SUMIFS('Clients wise charges sheet'!L:L,'Clients wise charges sheet'!A:A, "&gt;="&amp;B24,'Clients wise charges sheet'!A:A, "&lt;="&amp;EOMONTH(B24,0))</f>
        <v>11905.66884</v>
      </c>
      <c r="AB24" s="389">
        <f>SUMIFS('Clients Prop charges bifurcatio'!L:L,'Clients Prop charges bifurcatio'!A:A, "&gt;="&amp;B24,'Clients Prop charges bifurcatio'!A:A, "&lt;="&amp;EOMONTH(B24,0))</f>
        <v>10013</v>
      </c>
      <c r="AC24" s="389">
        <f>SUMIFS('Clients wise charges sheet'!M:M,'Clients wise charges sheet'!A:A, "&gt;="&amp;B24,'Clients wise charges sheet'!A:A, "&lt;="&amp;EOMONTH(B24,0))</f>
        <v>11905.66884</v>
      </c>
      <c r="AD24" s="389">
        <f>SUMIFS('Clients Prop charges bifurcatio'!M:M,'Clients Prop charges bifurcatio'!A:A, "&gt;="&amp;B24,'Clients Prop charges bifurcatio'!A:A, "&lt;="&amp;EOMONTH(B24,0))</f>
        <v>10013</v>
      </c>
      <c r="AE24" s="389">
        <f>SUMIFS('Clients wise charges sheet'!N:N,'Clients wise charges sheet'!A:A, "&gt;="&amp;B24,'Clients wise charges sheet'!A:A, "&lt;="&amp;EOMONTH(B24,0))</f>
        <v>0</v>
      </c>
      <c r="AF24" s="389">
        <f>SUMIFS('Clients Prop charges bifurcatio'!N:N,'Clients Prop charges bifurcatio'!A:A, "&gt;="&amp;B24,'Clients Prop charges bifurcatio'!A:A, "&lt;="&amp;EOMONTH(B24,0))</f>
        <v>0</v>
      </c>
      <c r="AG24" s="389">
        <f>SUMIFS('Clients wise charges sheet'!O:O,'Clients wise charges sheet'!A:A, "&gt;="&amp;B24,'Clients wise charges sheet'!A:A, "&lt;="&amp;EOMONTH(B24,0))</f>
        <v>6440.621038</v>
      </c>
      <c r="AH24" s="389">
        <f>SUMIFS('Clients Prop charges bifurcatio'!O:O,'Clients Prop charges bifurcatio'!A:A, "&gt;="&amp;B24,'Clients Prop charges bifurcatio'!A:A, "&lt;="&amp;EOMONTH(B24,0))</f>
        <v>3752.88</v>
      </c>
      <c r="AI24" s="389">
        <f>SUMIFS('Clients wise charges sheet'!P:P,'Clients wise charges sheet'!A:A, "&gt;="&amp;B24,'Clients wise charges sheet'!A:A, "&lt;="&amp;EOMONTH(B24,0))</f>
        <v>3869.126806</v>
      </c>
      <c r="AJ24" s="389">
        <f>SUMIFS('Clients Prop charges bifurcatio'!P:P,'Clients Prop charges bifurcatio'!A:A, "&gt;="&amp;B24,'Clients Prop charges bifurcatio'!A:A, "&lt;="&amp;EOMONTH(B24,0))</f>
        <v>2254.54</v>
      </c>
      <c r="AK24" s="389">
        <f>SUMIFS('Clients wise charges sheet'!Q:Q,'Clients wise charges sheet'!A:A, "&gt;="&amp;B24,'Clients wise charges sheet'!A:A, "&lt;="&amp;EOMONTH(B24,0))</f>
        <v>10640.63249</v>
      </c>
      <c r="AL24" s="389">
        <f>SUMIFS('Clients Prop charges bifurcatio'!Q:Q,'Clients Prop charges bifurcatio'!A:A, "&gt;="&amp;B24,'Clients Prop charges bifurcatio'!A:A, "&lt;="&amp;EOMONTH(B24,0))</f>
        <v>10013</v>
      </c>
      <c r="AM24" s="389">
        <f>SUMIFS('Clients wise charges sheet'!R:R,'Clients wise charges sheet'!A:A, "&gt;="&amp;B24,'Clients wise charges sheet'!A:A, "&lt;="&amp;EOMONTH(B24,0))</f>
        <v>0</v>
      </c>
      <c r="AN24" s="389">
        <f>SUMIFS('Clients Prop charges bifurcatio'!R:R,'Clients Prop charges bifurcatio'!A:A, "&gt;="&amp;B24,'Clients Prop charges bifurcatio'!A:A, "&lt;="&amp;EOMONTH(B24,0))</f>
        <v>0</v>
      </c>
      <c r="AO24" s="389"/>
      <c r="AP24" s="393"/>
      <c r="AQ24" s="395"/>
      <c r="AR24" s="389"/>
      <c r="AS24" s="389"/>
      <c r="AT24" s="389"/>
      <c r="AU24" s="389"/>
      <c r="AV24" s="389"/>
      <c r="AW24" s="389"/>
      <c r="AX24" s="389"/>
      <c r="AY24" s="389"/>
      <c r="AZ24" s="389"/>
      <c r="BA24" s="389"/>
      <c r="BB24" s="389"/>
      <c r="BC24" s="389"/>
      <c r="BD24" s="389"/>
      <c r="BE24" s="389"/>
    </row>
    <row r="25" ht="15.75" customHeight="1">
      <c r="A25" s="397">
        <v>45925.0</v>
      </c>
      <c r="B25" s="398">
        <f t="shared" si="1"/>
        <v>45901</v>
      </c>
      <c r="C25" s="393"/>
      <c r="D25" s="394">
        <v>902.0</v>
      </c>
      <c r="E25" s="400">
        <v>130000.0</v>
      </c>
      <c r="F25" s="400">
        <v>260605.0</v>
      </c>
      <c r="G25" s="394">
        <v>15000.0</v>
      </c>
      <c r="H25" s="389">
        <f t="shared" si="4"/>
        <v>276507</v>
      </c>
      <c r="I25" s="393">
        <f>SUMIFS('Clients wise charges sheet'!C:C,'Clients wise charges sheet'!A:A, "&gt;="&amp;B25,'Clients wise charges sheet'!A:A, "&lt;="&amp;EOMONTH(B25,0))</f>
        <v>130549.4996</v>
      </c>
      <c r="J25" s="393">
        <f>SUMIFS('Clients Prop charges bifurcatio'!C:C,'Clients Prop charges bifurcatio'!A:A, "&gt;="&amp;B25,'Clients Prop charges bifurcatio'!A:A, "&lt;="&amp;EOMONTH(B25,0))</f>
        <v>60940</v>
      </c>
      <c r="K25" s="393">
        <f>SUMIFS('Clients wise charges sheet'!D:D,'Clients wise charges sheet'!A:A, "&gt;="&amp;B25,'Clients wise charges sheet'!A:A, "&lt;="&amp;EOMONTH(B25,0))</f>
        <v>30256.90922</v>
      </c>
      <c r="L25" s="393">
        <f>SUMIFS('Clients Prop charges bifurcatio'!D:D,'Clients Prop charges bifurcatio'!A:A, "&gt;="&amp;B25,'Clients Prop charges bifurcatio'!A:A, "&lt;="&amp;EOMONTH(B25,0))</f>
        <v>13926</v>
      </c>
      <c r="M25" s="393">
        <f>SUMIFS('Clients wise charges sheet'!E:E,'Clients wise charges sheet'!A:A, "&gt;="&amp;B25,'Clients wise charges sheet'!A:A, "&lt;="&amp;EOMONTH(B25,0))</f>
        <v>25010.63057</v>
      </c>
      <c r="N25" s="393">
        <f>SUMIFS('Clients Prop charges bifurcatio'!E:E,'Clients Prop charges bifurcatio'!A:A, "&gt;="&amp;B25,'Clients Prop charges bifurcatio'!A:A, "&lt;="&amp;EOMONTH(B25,0))</f>
        <v>11528</v>
      </c>
      <c r="O25" s="393">
        <f>SUMIFS('Clients wise charges sheet'!F:F,'Clients wise charges sheet'!A:A, "&gt;="&amp;B25,'Clients wise charges sheet'!A:A, "&lt;="&amp;EOMONTH(B25,0))</f>
        <v>0</v>
      </c>
      <c r="P25" s="393">
        <f>SUMIFS('Clients Prop charges bifurcatio'!F:F,'Clients Prop charges bifurcatio'!A:A, "&gt;="&amp;B25,'Clients Prop charges bifurcatio'!A:A, "&lt;="&amp;EOMONTH(B25,0))</f>
        <v>0</v>
      </c>
      <c r="Q25" s="393">
        <f>SUMIFS('Clients wise charges sheet'!G:G,'Clients wise charges sheet'!A:A, "&gt;="&amp;B25,'Clients wise charges sheet'!A:A, "&lt;="&amp;EOMONTH(B25,0))</f>
        <v>18912.61791</v>
      </c>
      <c r="R25" s="393">
        <f>SUMIFS('Clients Prop charges bifurcatio'!G:G,'Clients Prop charges bifurcatio'!A:A, "&gt;="&amp;B25,'Clients Prop charges bifurcatio'!A:A, "&lt;="&amp;EOMONTH(B25,0))</f>
        <v>12540</v>
      </c>
      <c r="S25" s="393">
        <f>SUMIFS('Clients wise charges sheet'!H:H,'Clients wise charges sheet'!A:A, "&gt;="&amp;B25,'Clients wise charges sheet'!A:A, "&lt;="&amp;EOMONTH(B25,0))</f>
        <v>0</v>
      </c>
      <c r="T25" s="393">
        <f>SUMIFS('Clients Prop charges bifurcatio'!H:H,'Clients Prop charges bifurcatio'!A:A, "&gt;="&amp;B25,'Clients Prop charges bifurcatio'!A:A, "&lt;="&amp;EOMONTH(B25,0))</f>
        <v>0</v>
      </c>
      <c r="U25" s="394">
        <f>SUMIFS('Clients wise charges sheet'!I:I,'Clients wise charges sheet'!A:A, "&gt;="&amp;B25,'Clients wise charges sheet'!A:A, "&lt;="&amp;EOMONTH(B25,0))</f>
        <v>0</v>
      </c>
      <c r="V25" s="394">
        <f>SUMIFS('Clients Prop charges bifurcatio'!I:I,'Clients Prop charges bifurcatio'!A:A, "&gt;="&amp;B25,'Clients Prop charges bifurcatio'!A:A, "&lt;="&amp;EOMONTH(B25,0))</f>
        <v>0</v>
      </c>
      <c r="W25" s="394">
        <f>SUMIFS('Clients wise charges sheet'!J:J,'Clients wise charges sheet'!A:A, "&gt;="&amp;B25,'Clients wise charges sheet'!A:A, "&lt;="&amp;EOMONTH(B25,0))</f>
        <v>0</v>
      </c>
      <c r="X25" s="394">
        <f>SUMIFS('Clients Prop charges bifurcatio'!J:J,'Clients Prop charges bifurcatio'!A:A, "&gt;="&amp;B25,'Clients Prop charges bifurcatio'!A:A, "&lt;="&amp;EOMONTH(B25,0))</f>
        <v>0</v>
      </c>
      <c r="Y25" s="394">
        <f>SUMIFS('Clients wise charges sheet'!K:K,'Clients wise charges sheet'!A:A, "&gt;="&amp;B25,'Clients wise charges sheet'!A:A, "&lt;="&amp;EOMONTH(B25,0))</f>
        <v>0</v>
      </c>
      <c r="Z25" s="394">
        <f>SUMIFS('Clients Prop charges bifurcatio'!K:K,'Clients Prop charges bifurcatio'!A:A, "&gt;="&amp;B25,'Clients Prop charges bifurcatio'!A:A, "&lt;="&amp;EOMONTH(B25,0))</f>
        <v>0</v>
      </c>
      <c r="AA25" s="389">
        <f>SUMIFS('Clients wise charges sheet'!L:L,'Clients wise charges sheet'!A:A, "&gt;="&amp;B25,'Clients wise charges sheet'!A:A, "&lt;="&amp;EOMONTH(B25,0))</f>
        <v>19078.98089</v>
      </c>
      <c r="AB25" s="389">
        <f>SUMIFS('Clients Prop charges bifurcatio'!L:L,'Clients Prop charges bifurcatio'!A:A, "&gt;="&amp;B25,'Clients Prop charges bifurcatio'!A:A, "&lt;="&amp;EOMONTH(B25,0))</f>
        <v>12540</v>
      </c>
      <c r="AC25" s="389">
        <f>SUMIFS('Clients wise charges sheet'!M:M,'Clients wise charges sheet'!A:A, "&gt;="&amp;B25,'Clients wise charges sheet'!A:A, "&lt;="&amp;EOMONTH(B25,0))</f>
        <v>19078.98089</v>
      </c>
      <c r="AD25" s="389">
        <f>SUMIFS('Clients Prop charges bifurcatio'!M:M,'Clients Prop charges bifurcatio'!A:A, "&gt;="&amp;B25,'Clients Prop charges bifurcatio'!A:A, "&lt;="&amp;EOMONTH(B25,0))</f>
        <v>12540</v>
      </c>
      <c r="AE25" s="389">
        <f>SUMIFS('Clients wise charges sheet'!N:N,'Clients wise charges sheet'!A:A, "&gt;="&amp;B25,'Clients wise charges sheet'!A:A, "&lt;="&amp;EOMONTH(B25,0))</f>
        <v>0</v>
      </c>
      <c r="AF25" s="389">
        <f>SUMIFS('Clients Prop charges bifurcatio'!N:N,'Clients Prop charges bifurcatio'!A:A, "&gt;="&amp;B25,'Clients Prop charges bifurcatio'!A:A, "&lt;="&amp;EOMONTH(B25,0))</f>
        <v>0</v>
      </c>
      <c r="AG25" s="389">
        <f>SUMIFS('Clients wise charges sheet'!O:O,'Clients wise charges sheet'!A:A, "&gt;="&amp;B25,'Clients wise charges sheet'!A:A, "&lt;="&amp;EOMONTH(B25,0))</f>
        <v>10357.74339</v>
      </c>
      <c r="AH25" s="389">
        <f>SUMIFS('Clients Prop charges bifurcatio'!O:O,'Clients Prop charges bifurcatio'!A:A, "&gt;="&amp;B25,'Clients Prop charges bifurcatio'!A:A, "&lt;="&amp;EOMONTH(B25,0))</f>
        <v>4774</v>
      </c>
      <c r="AI25" s="389">
        <f>SUMIFS('Clients wise charges sheet'!P:P,'Clients wise charges sheet'!A:A, "&gt;="&amp;B25,'Clients wise charges sheet'!A:A, "&lt;="&amp;EOMONTH(B25,0))</f>
        <v>6222.294272</v>
      </c>
      <c r="AJ25" s="389">
        <f>SUMIFS('Clients Prop charges bifurcatio'!P:P,'Clients Prop charges bifurcatio'!A:A, "&gt;="&amp;B25,'Clients Prop charges bifurcatio'!A:A, "&lt;="&amp;EOMONTH(B25,0))</f>
        <v>2860</v>
      </c>
      <c r="AK25" s="389">
        <f>SUMIFS('Clients wise charges sheet'!Q:Q,'Clients wise charges sheet'!A:A, "&gt;="&amp;B25,'Clients wise charges sheet'!A:A, "&lt;="&amp;EOMONTH(B25,0))</f>
        <v>17028.34326</v>
      </c>
      <c r="AL25" s="389">
        <f>SUMIFS('Clients Prop charges bifurcatio'!Q:Q,'Clients Prop charges bifurcatio'!A:A, "&gt;="&amp;B25,'Clients Prop charges bifurcatio'!A:A, "&lt;="&amp;EOMONTH(B25,0))</f>
        <v>12540</v>
      </c>
      <c r="AM25" s="389">
        <f>SUMIFS('Clients wise charges sheet'!R:R,'Clients wise charges sheet'!A:A, "&gt;="&amp;B25,'Clients wise charges sheet'!A:A, "&lt;="&amp;EOMONTH(B25,0))</f>
        <v>0</v>
      </c>
      <c r="AN25" s="389">
        <f>SUMIFS('Clients Prop charges bifurcatio'!R:R,'Clients Prop charges bifurcatio'!A:A, "&gt;="&amp;B25,'Clients Prop charges bifurcatio'!A:A, "&lt;="&amp;EOMONTH(B25,0))</f>
        <v>0</v>
      </c>
      <c r="AO25" s="389"/>
      <c r="AP25" s="393"/>
      <c r="AQ25" s="395"/>
      <c r="AR25" s="389"/>
      <c r="AS25" s="389"/>
      <c r="AT25" s="389"/>
      <c r="AU25" s="389"/>
      <c r="AV25" s="389"/>
      <c r="AW25" s="389"/>
      <c r="AX25" s="389"/>
      <c r="AY25" s="389"/>
      <c r="AZ25" s="389"/>
      <c r="BA25" s="389"/>
      <c r="BB25" s="389"/>
      <c r="BC25" s="389"/>
      <c r="BD25" s="389"/>
      <c r="BE25" s="389"/>
    </row>
    <row r="26" ht="15.75" customHeight="1">
      <c r="A26" s="397">
        <v>45955.0</v>
      </c>
      <c r="B26" s="398">
        <f t="shared" si="1"/>
        <v>45931</v>
      </c>
      <c r="C26" s="393"/>
      <c r="D26" s="394">
        <v>902.0</v>
      </c>
      <c r="E26" s="400">
        <v>104080.0</v>
      </c>
      <c r="F26" s="400">
        <v>192850.0</v>
      </c>
      <c r="G26" s="394">
        <v>15000.0</v>
      </c>
      <c r="H26" s="389">
        <f t="shared" si="4"/>
        <v>208752</v>
      </c>
      <c r="I26" s="393">
        <f>SUMIFS('Clients wise charges sheet'!C:C,'Clients wise charges sheet'!A:A, "&gt;="&amp;B26,'Clients wise charges sheet'!A:A, "&lt;="&amp;EOMONTH(B26,0))</f>
        <v>97869.43171</v>
      </c>
      <c r="J26" s="393">
        <f>SUMIFS('Clients Prop charges bifurcatio'!C:C,'Clients Prop charges bifurcatio'!A:A, "&gt;="&amp;B26,'Clients Prop charges bifurcatio'!A:A, "&lt;="&amp;EOMONTH(B26,0))</f>
        <v>42940.25</v>
      </c>
      <c r="K26" s="393">
        <f>SUMIFS('Clients wise charges sheet'!D:D,'Clients wise charges sheet'!A:A, "&gt;="&amp;B26,'Clients wise charges sheet'!A:A, "&lt;="&amp;EOMONTH(B26,0))</f>
        <v>20075.56665</v>
      </c>
      <c r="L26" s="393">
        <f>SUMIFS('Clients Prop charges bifurcatio'!D:D,'Clients Prop charges bifurcatio'!A:A, "&gt;="&amp;B26,'Clients Prop charges bifurcatio'!A:A, "&lt;="&amp;EOMONTH(B26,0))</f>
        <v>9696.36</v>
      </c>
      <c r="M26" s="393">
        <f>SUMIFS('Clients wise charges sheet'!E:E,'Clients wise charges sheet'!A:A, "&gt;="&amp;B26,'Clients wise charges sheet'!A:A, "&lt;="&amp;EOMONTH(B26,0))</f>
        <v>15909.46178</v>
      </c>
      <c r="N26" s="393">
        <f>SUMIFS('Clients Prop charges bifurcatio'!E:E,'Clients Prop charges bifurcatio'!A:A, "&gt;="&amp;B26,'Clients Prop charges bifurcatio'!A:A, "&lt;="&amp;EOMONTH(B26,0))</f>
        <v>8013.19</v>
      </c>
      <c r="O26" s="393">
        <f>SUMIFS('Clients wise charges sheet'!F:F,'Clients wise charges sheet'!A:A, "&gt;="&amp;B26,'Clients wise charges sheet'!A:A, "&lt;="&amp;EOMONTH(B26,0))</f>
        <v>0</v>
      </c>
      <c r="P26" s="393">
        <f>SUMIFS('Clients Prop charges bifurcatio'!F:F,'Clients Prop charges bifurcatio'!A:A, "&gt;="&amp;B26,'Clients Prop charges bifurcatio'!A:A, "&lt;="&amp;EOMONTH(B26,0))</f>
        <v>0</v>
      </c>
      <c r="Q26" s="393">
        <f>SUMIFS('Clients wise charges sheet'!G:G,'Clients wise charges sheet'!A:A, "&gt;="&amp;B26,'Clients wise charges sheet'!A:A, "&lt;="&amp;EOMONTH(B26,0))</f>
        <v>22951.8123</v>
      </c>
      <c r="R26" s="393">
        <f>SUMIFS('Clients Prop charges bifurcatio'!G:G,'Clients Prop charges bifurcatio'!A:A, "&gt;="&amp;B26,'Clients Prop charges bifurcatio'!A:A, "&lt;="&amp;EOMONTH(B26,0))</f>
        <v>12500</v>
      </c>
      <c r="S26" s="393">
        <f>SUMIFS('Clients wise charges sheet'!H:H,'Clients wise charges sheet'!A:A, "&gt;="&amp;B26,'Clients wise charges sheet'!A:A, "&lt;="&amp;EOMONTH(B26,0))</f>
        <v>0</v>
      </c>
      <c r="T26" s="393">
        <f>SUMIFS('Clients Prop charges bifurcatio'!H:H,'Clients Prop charges bifurcatio'!A:A, "&gt;="&amp;B26,'Clients Prop charges bifurcatio'!A:A, "&lt;="&amp;EOMONTH(B26,0))</f>
        <v>0</v>
      </c>
      <c r="U26" s="394">
        <f>SUMIFS('Clients wise charges sheet'!I:I,'Clients wise charges sheet'!A:A, "&gt;="&amp;B26,'Clients wise charges sheet'!A:A, "&lt;="&amp;EOMONTH(B26,0))</f>
        <v>0</v>
      </c>
      <c r="V26" s="394">
        <f>SUMIFS('Clients Prop charges bifurcatio'!I:I,'Clients Prop charges bifurcatio'!A:A, "&gt;="&amp;B26,'Clients Prop charges bifurcatio'!A:A, "&lt;="&amp;EOMONTH(B26,0))</f>
        <v>0</v>
      </c>
      <c r="W26" s="394">
        <f>SUMIFS('Clients wise charges sheet'!J:J,'Clients wise charges sheet'!A:A, "&gt;="&amp;B26,'Clients wise charges sheet'!A:A, "&lt;="&amp;EOMONTH(B26,0))</f>
        <v>0</v>
      </c>
      <c r="X26" s="394">
        <f>SUMIFS('Clients Prop charges bifurcatio'!J:J,'Clients Prop charges bifurcatio'!A:A, "&gt;="&amp;B26,'Clients Prop charges bifurcatio'!A:A, "&lt;="&amp;EOMONTH(B26,0))</f>
        <v>0</v>
      </c>
      <c r="Y26" s="394">
        <f>SUMIFS('Clients wise charges sheet'!K:K,'Clients wise charges sheet'!A:A, "&gt;="&amp;B26,'Clients wise charges sheet'!A:A, "&lt;="&amp;EOMONTH(B26,0))</f>
        <v>0</v>
      </c>
      <c r="Z26" s="394">
        <f>SUMIFS('Clients Prop charges bifurcatio'!K:K,'Clients Prop charges bifurcatio'!A:A, "&gt;="&amp;B26,'Clients Prop charges bifurcatio'!A:A, "&lt;="&amp;EOMONTH(B26,0))</f>
        <v>0</v>
      </c>
      <c r="AA26" s="389">
        <f>SUMIFS('Clients wise charges sheet'!L:L,'Clients wise charges sheet'!A:A, "&gt;="&amp;B26,'Clients wise charges sheet'!A:A, "&lt;="&amp;EOMONTH(B26,0))</f>
        <v>14519.41951</v>
      </c>
      <c r="AB26" s="389">
        <f>SUMIFS('Clients Prop charges bifurcatio'!L:L,'Clients Prop charges bifurcatio'!A:A, "&gt;="&amp;B26,'Clients Prop charges bifurcatio'!A:A, "&lt;="&amp;EOMONTH(B26,0))</f>
        <v>7410</v>
      </c>
      <c r="AC26" s="389">
        <f>SUMIFS('Clients wise charges sheet'!M:M,'Clients wise charges sheet'!A:A, "&gt;="&amp;B26,'Clients wise charges sheet'!A:A, "&lt;="&amp;EOMONTH(B26,0))</f>
        <v>14519.41951</v>
      </c>
      <c r="AD26" s="389">
        <f>SUMIFS('Clients Prop charges bifurcatio'!M:M,'Clients Prop charges bifurcatio'!A:A, "&gt;="&amp;B26,'Clients Prop charges bifurcatio'!A:A, "&lt;="&amp;EOMONTH(B26,0))</f>
        <v>7410</v>
      </c>
      <c r="AE26" s="389">
        <f>SUMIFS('Clients wise charges sheet'!N:N,'Clients wise charges sheet'!A:A, "&gt;="&amp;B26,'Clients wise charges sheet'!A:A, "&lt;="&amp;EOMONTH(B26,0))</f>
        <v>0</v>
      </c>
      <c r="AF26" s="389">
        <f>SUMIFS('Clients Prop charges bifurcatio'!N:N,'Clients Prop charges bifurcatio'!A:A, "&gt;="&amp;B26,'Clients Prop charges bifurcatio'!A:A, "&lt;="&amp;EOMONTH(B26,0))</f>
        <v>0</v>
      </c>
      <c r="AG26" s="389">
        <f>SUMIFS('Clients wise charges sheet'!O:O,'Clients wise charges sheet'!A:A, "&gt;="&amp;B26,'Clients wise charges sheet'!A:A, "&lt;="&amp;EOMONTH(B26,0))</f>
        <v>6899.473402</v>
      </c>
      <c r="AH26" s="389">
        <f>SUMIFS('Clients Prop charges bifurcatio'!O:O,'Clients Prop charges bifurcatio'!A:A, "&gt;="&amp;B26,'Clients Prop charges bifurcatio'!A:A, "&lt;="&amp;EOMONTH(B26,0))</f>
        <v>3332.8</v>
      </c>
      <c r="AI26" s="389">
        <f>SUMIFS('Clients wise charges sheet'!P:P,'Clients wise charges sheet'!A:A, "&gt;="&amp;B26,'Clients wise charges sheet'!A:A, "&lt;="&amp;EOMONTH(B26,0))</f>
        <v>3615.893011</v>
      </c>
      <c r="AJ26" s="389">
        <f>SUMIFS('Clients Prop charges bifurcatio'!P:P,'Clients Prop charges bifurcatio'!A:A, "&gt;="&amp;B26,'Clients Prop charges bifurcatio'!A:A, "&lt;="&amp;EOMONTH(B26,0))</f>
        <v>2001.85</v>
      </c>
      <c r="AK26" s="389">
        <f>SUMIFS('Clients wise charges sheet'!Q:Q,'Clients wise charges sheet'!A:A, "&gt;="&amp;B26,'Clients wise charges sheet'!A:A, "&lt;="&amp;EOMONTH(B26,0))</f>
        <v>11615.72213</v>
      </c>
      <c r="AL26" s="389">
        <f>SUMIFS('Clients Prop charges bifurcatio'!Q:Q,'Clients Prop charges bifurcatio'!A:A, "&gt;="&amp;B26,'Clients Prop charges bifurcatio'!A:A, "&lt;="&amp;EOMONTH(B26,0))</f>
        <v>12500</v>
      </c>
      <c r="AM26" s="389">
        <f>SUMIFS('Clients wise charges sheet'!R:R,'Clients wise charges sheet'!A:A, "&gt;="&amp;B26,'Clients wise charges sheet'!A:A, "&lt;="&amp;EOMONTH(B26,0))</f>
        <v>0</v>
      </c>
      <c r="AN26" s="389">
        <f>SUMIFS('Clients Prop charges bifurcatio'!R:R,'Clients Prop charges bifurcatio'!A:A, "&gt;="&amp;B26,'Clients Prop charges bifurcatio'!A:A, "&lt;="&amp;EOMONTH(B26,0))</f>
        <v>0</v>
      </c>
      <c r="AO26" s="389"/>
      <c r="AP26" s="393"/>
      <c r="AQ26" s="395"/>
      <c r="AR26" s="389"/>
      <c r="AS26" s="389"/>
      <c r="AT26" s="389"/>
      <c r="AU26" s="389"/>
      <c r="AV26" s="389"/>
      <c r="AW26" s="389"/>
      <c r="AX26" s="389"/>
      <c r="AY26" s="389"/>
      <c r="AZ26" s="389"/>
      <c r="BA26" s="389"/>
      <c r="BB26" s="389"/>
      <c r="BC26" s="389"/>
      <c r="BD26" s="389"/>
      <c r="BE26" s="389"/>
    </row>
    <row r="27" ht="15.75" customHeight="1">
      <c r="A27" s="397">
        <v>45986.0</v>
      </c>
      <c r="B27" s="398">
        <f t="shared" si="1"/>
        <v>45962</v>
      </c>
      <c r="C27" s="393"/>
      <c r="D27" s="394">
        <v>902.0</v>
      </c>
      <c r="E27" s="389">
        <f>83600+12500</f>
        <v>96100</v>
      </c>
      <c r="F27" s="400">
        <v>157390.0</v>
      </c>
      <c r="G27" s="394">
        <v>15000.0</v>
      </c>
      <c r="H27" s="389">
        <f t="shared" si="4"/>
        <v>173292</v>
      </c>
      <c r="I27" s="393">
        <f>SUMIFS('Clients wise charges sheet'!C:C,'Clients wise charges sheet'!A:A, "&gt;="&amp;B27,'Clients wise charges sheet'!A:A, "&lt;="&amp;EOMONTH(B27,0))</f>
        <v>0</v>
      </c>
      <c r="J27" s="393">
        <f>SUMIFS('Clients Prop charges bifurcatio'!C:C,'Clients Prop charges bifurcatio'!A:A, "&gt;="&amp;B27,'Clients Prop charges bifurcatio'!A:A, "&lt;="&amp;EOMONTH(B27,0))</f>
        <v>53365.3961</v>
      </c>
      <c r="K27" s="393">
        <f>SUMIFS('Clients wise charges sheet'!D:D,'Clients wise charges sheet'!A:A, "&gt;="&amp;B27,'Clients wise charges sheet'!A:A, "&lt;="&amp;EOMONTH(B27,0))</f>
        <v>0</v>
      </c>
      <c r="L27" s="393">
        <f>SUMIFS('Clients Prop charges bifurcatio'!D:D,'Clients Prop charges bifurcatio'!A:A, "&gt;="&amp;B27,'Clients Prop charges bifurcatio'!A:A, "&lt;="&amp;EOMONTH(B27,0))</f>
        <v>12735.52241</v>
      </c>
      <c r="M27" s="393">
        <f>SUMIFS('Clients wise charges sheet'!E:E,'Clients wise charges sheet'!A:A, "&gt;="&amp;B27,'Clients wise charges sheet'!A:A, "&lt;="&amp;EOMONTH(B27,0))</f>
        <v>0</v>
      </c>
      <c r="N27" s="393">
        <f>SUMIFS('Clients Prop charges bifurcatio'!E:E,'Clients Prop charges bifurcatio'!A:A, "&gt;="&amp;B27,'Clients Prop charges bifurcatio'!A:A, "&lt;="&amp;EOMONTH(B27,0))</f>
        <v>10534.43683</v>
      </c>
      <c r="O27" s="393">
        <f>SUMIFS('Clients wise charges sheet'!F:F,'Clients wise charges sheet'!A:A, "&gt;="&amp;B27,'Clients wise charges sheet'!A:A, "&lt;="&amp;EOMONTH(B27,0))</f>
        <v>0</v>
      </c>
      <c r="P27" s="393">
        <f>SUMIFS('Clients Prop charges bifurcatio'!F:F,'Clients Prop charges bifurcatio'!A:A, "&gt;="&amp;B27,'Clients Prop charges bifurcatio'!A:A, "&lt;="&amp;EOMONTH(B27,0))</f>
        <v>0</v>
      </c>
      <c r="Q27" s="393">
        <f>SUMIFS('Clients wise charges sheet'!G:G,'Clients wise charges sheet'!A:A, "&gt;="&amp;B27,'Clients wise charges sheet'!A:A, "&lt;="&amp;EOMONTH(B27,0))</f>
        <v>0</v>
      </c>
      <c r="R27" s="393">
        <f>SUMIFS('Clients Prop charges bifurcatio'!G:G,'Clients Prop charges bifurcatio'!A:A, "&gt;="&amp;B27,'Clients Prop charges bifurcatio'!A:A, "&lt;="&amp;EOMONTH(B27,0))</f>
        <v>0</v>
      </c>
      <c r="S27" s="393">
        <f>SUMIFS('Clients wise charges sheet'!H:H,'Clients wise charges sheet'!A:A, "&gt;="&amp;B27,'Clients wise charges sheet'!A:A, "&lt;="&amp;EOMONTH(B27,0))</f>
        <v>0</v>
      </c>
      <c r="T27" s="393">
        <f>SUMIFS('Clients Prop charges bifurcatio'!H:H,'Clients Prop charges bifurcatio'!A:A, "&gt;="&amp;B27,'Clients Prop charges bifurcatio'!A:A, "&lt;="&amp;EOMONTH(B27,0))</f>
        <v>0</v>
      </c>
      <c r="U27" s="394">
        <f>SUMIFS('Clients wise charges sheet'!I:I,'Clients wise charges sheet'!A:A, "&gt;="&amp;B27,'Clients wise charges sheet'!A:A, "&lt;="&amp;EOMONTH(B27,0))</f>
        <v>0</v>
      </c>
      <c r="V27" s="394">
        <f>SUMIFS('Clients Prop charges bifurcatio'!I:I,'Clients Prop charges bifurcatio'!A:A, "&gt;="&amp;B27,'Clients Prop charges bifurcatio'!A:A, "&lt;="&amp;EOMONTH(B27,0))</f>
        <v>0</v>
      </c>
      <c r="W27" s="394">
        <f>SUMIFS('Clients wise charges sheet'!J:J,'Clients wise charges sheet'!A:A, "&gt;="&amp;B27,'Clients wise charges sheet'!A:A, "&lt;="&amp;EOMONTH(B27,0))</f>
        <v>0</v>
      </c>
      <c r="X27" s="394">
        <f>SUMIFS('Clients Prop charges bifurcatio'!J:J,'Clients Prop charges bifurcatio'!A:A, "&gt;="&amp;B27,'Clients Prop charges bifurcatio'!A:A, "&lt;="&amp;EOMONTH(B27,0))</f>
        <v>0</v>
      </c>
      <c r="Y27" s="394">
        <f>SUMIFS('Clients wise charges sheet'!K:K,'Clients wise charges sheet'!A:A, "&gt;="&amp;B27,'Clients wise charges sheet'!A:A, "&lt;="&amp;EOMONTH(B27,0))</f>
        <v>0</v>
      </c>
      <c r="Z27" s="394">
        <f>SUMIFS('Clients Prop charges bifurcatio'!K:K,'Clients Prop charges bifurcatio'!A:A, "&gt;="&amp;B27,'Clients Prop charges bifurcatio'!A:A, "&lt;="&amp;EOMONTH(B27,0))</f>
        <v>0</v>
      </c>
      <c r="AA27" s="389">
        <f>SUMIFS('Clients wise charges sheet'!L:L,'Clients wise charges sheet'!A:A, "&gt;="&amp;B27,'Clients wise charges sheet'!A:A, "&lt;="&amp;EOMONTH(B27,0))</f>
        <v>0</v>
      </c>
      <c r="AB27" s="389">
        <f>SUMIFS('Clients Prop charges bifurcatio'!L:L,'Clients Prop charges bifurcatio'!A:A, "&gt;="&amp;B27,'Clients Prop charges bifurcatio'!A:A, "&lt;="&amp;EOMONTH(B27,0))</f>
        <v>0</v>
      </c>
      <c r="AC27" s="389">
        <f>SUMIFS('Clients wise charges sheet'!M:M,'Clients wise charges sheet'!A:A, "&gt;="&amp;B27,'Clients wise charges sheet'!A:A, "&lt;="&amp;EOMONTH(B27,0))</f>
        <v>0</v>
      </c>
      <c r="AD27" s="389">
        <f>SUMIFS('Clients Prop charges bifurcatio'!M:M,'Clients Prop charges bifurcatio'!A:A, "&gt;="&amp;B27,'Clients Prop charges bifurcatio'!A:A, "&lt;="&amp;EOMONTH(B27,0))</f>
        <v>0</v>
      </c>
      <c r="AE27" s="389">
        <f>SUMIFS('Clients wise charges sheet'!N:N,'Clients wise charges sheet'!A:A, "&gt;="&amp;B27,'Clients wise charges sheet'!A:A, "&lt;="&amp;EOMONTH(B27,0))</f>
        <v>0</v>
      </c>
      <c r="AF27" s="389">
        <f>SUMIFS('Clients Prop charges bifurcatio'!N:N,'Clients Prop charges bifurcatio'!A:A, "&gt;="&amp;B27,'Clients Prop charges bifurcatio'!A:A, "&lt;="&amp;EOMONTH(B27,0))</f>
        <v>0</v>
      </c>
      <c r="AG27" s="389">
        <f>SUMIFS('Clients wise charges sheet'!O:O,'Clients wise charges sheet'!A:A, "&gt;="&amp;B27,'Clients wise charges sheet'!A:A, "&lt;="&amp;EOMONTH(B27,0))</f>
        <v>0</v>
      </c>
      <c r="AH27" s="389">
        <f>SUMIFS('Clients Prop charges bifurcatio'!O:O,'Clients Prop charges bifurcatio'!A:A, "&gt;="&amp;B27,'Clients Prop charges bifurcatio'!A:A, "&lt;="&amp;EOMONTH(B27,0))</f>
        <v>4349.518418</v>
      </c>
      <c r="AI27" s="389">
        <f>SUMIFS('Clients wise charges sheet'!P:P,'Clients wise charges sheet'!A:A, "&gt;="&amp;B27,'Clients wise charges sheet'!A:A, "&lt;="&amp;EOMONTH(B27,0))</f>
        <v>0</v>
      </c>
      <c r="AJ27" s="389">
        <f>SUMIFS('Clients Prop charges bifurcatio'!P:P,'Clients Prop charges bifurcatio'!A:A, "&gt;="&amp;B27,'Clients Prop charges bifurcatio'!A:A, "&lt;="&amp;EOMONTH(B27,0))</f>
        <v>2615.126238</v>
      </c>
      <c r="AK27" s="389">
        <f>SUMIFS('Clients wise charges sheet'!Q:Q,'Clients wise charges sheet'!A:A, "&gt;="&amp;B27,'Clients wise charges sheet'!A:A, "&lt;="&amp;EOMONTH(B27,0))</f>
        <v>0</v>
      </c>
      <c r="AL27" s="389">
        <f>SUMIFS('Clients Prop charges bifurcatio'!Q:Q,'Clients Prop charges bifurcatio'!A:A, "&gt;="&amp;B27,'Clients Prop charges bifurcatio'!A:A, "&lt;="&amp;EOMONTH(B27,0))</f>
        <v>12502</v>
      </c>
      <c r="AM27" s="389">
        <f>SUMIFS('Clients wise charges sheet'!R:R,'Clients wise charges sheet'!A:A, "&gt;="&amp;B27,'Clients wise charges sheet'!A:A, "&lt;="&amp;EOMONTH(B27,0))</f>
        <v>0</v>
      </c>
      <c r="AN27" s="389">
        <f>SUMIFS('Clients Prop charges bifurcatio'!R:R,'Clients Prop charges bifurcatio'!A:A, "&gt;="&amp;B27,'Clients Prop charges bifurcatio'!A:A, "&lt;="&amp;EOMONTH(B27,0))</f>
        <v>0</v>
      </c>
      <c r="AO27" s="389"/>
      <c r="AP27" s="393"/>
      <c r="AQ27" s="395"/>
      <c r="AR27" s="389"/>
      <c r="AS27" s="389"/>
      <c r="AT27" s="389"/>
      <c r="AU27" s="389"/>
      <c r="AV27" s="389"/>
      <c r="AW27" s="389"/>
      <c r="AX27" s="389"/>
      <c r="AY27" s="389"/>
      <c r="AZ27" s="389"/>
      <c r="BA27" s="389"/>
      <c r="BB27" s="389"/>
      <c r="BC27" s="389"/>
      <c r="BD27" s="389"/>
      <c r="BE27" s="389"/>
    </row>
    <row r="28" ht="15.75" customHeight="1">
      <c r="A28" s="397">
        <v>46016.0</v>
      </c>
      <c r="B28" s="398">
        <f t="shared" si="1"/>
        <v>45992</v>
      </c>
      <c r="C28" s="393"/>
      <c r="D28" s="394">
        <v>902.0</v>
      </c>
      <c r="E28" s="389"/>
      <c r="F28" s="389"/>
      <c r="G28" s="393"/>
      <c r="H28" s="389">
        <f t="shared" si="4"/>
        <v>902</v>
      </c>
      <c r="I28" s="393">
        <f>SUMIFS('Clients wise charges sheet'!C:C,'Clients wise charges sheet'!A:A, "&gt;="&amp;B28,'Clients wise charges sheet'!A:A, "&lt;="&amp;EOMONTH(B28,0))</f>
        <v>0</v>
      </c>
      <c r="J28" s="393">
        <f>SUMIFS('Clients Prop charges bifurcatio'!C:C,'Clients Prop charges bifurcatio'!A:A, "&gt;="&amp;B28,'Clients Prop charges bifurcatio'!A:A, "&lt;="&amp;EOMONTH(B28,0))</f>
        <v>0</v>
      </c>
      <c r="K28" s="393">
        <f>SUMIFS('Clients wise charges sheet'!D:D,'Clients wise charges sheet'!A:A, "&gt;="&amp;B28,'Clients wise charges sheet'!A:A, "&lt;="&amp;EOMONTH(B28,0))</f>
        <v>0</v>
      </c>
      <c r="L28" s="393">
        <f>SUMIFS('Clients Prop charges bifurcatio'!D:D,'Clients Prop charges bifurcatio'!A:A, "&gt;="&amp;B28,'Clients Prop charges bifurcatio'!A:A, "&lt;="&amp;EOMONTH(B28,0))</f>
        <v>0</v>
      </c>
      <c r="M28" s="393">
        <f>SUMIFS('Clients wise charges sheet'!E:E,'Clients wise charges sheet'!A:A, "&gt;="&amp;B28,'Clients wise charges sheet'!A:A, "&lt;="&amp;EOMONTH(B28,0))</f>
        <v>0</v>
      </c>
      <c r="N28" s="393">
        <f>SUMIFS('Clients Prop charges bifurcatio'!E:E,'Clients Prop charges bifurcatio'!A:A, "&gt;="&amp;B28,'Clients Prop charges bifurcatio'!A:A, "&lt;="&amp;EOMONTH(B28,0))</f>
        <v>0</v>
      </c>
      <c r="O28" s="393">
        <f>SUMIFS('Clients wise charges sheet'!F:F,'Clients wise charges sheet'!A:A, "&gt;="&amp;B28,'Clients wise charges sheet'!A:A, "&lt;="&amp;EOMONTH(B28,0))</f>
        <v>0</v>
      </c>
      <c r="P28" s="393">
        <f>SUMIFS('Clients Prop charges bifurcatio'!F:F,'Clients Prop charges bifurcatio'!A:A, "&gt;="&amp;B28,'Clients Prop charges bifurcatio'!A:A, "&lt;="&amp;EOMONTH(B28,0))</f>
        <v>0</v>
      </c>
      <c r="Q28" s="393">
        <f>SUMIFS('Clients wise charges sheet'!G:G,'Clients wise charges sheet'!A:A, "&gt;="&amp;B28,'Clients wise charges sheet'!A:A, "&lt;="&amp;EOMONTH(B28,0))</f>
        <v>0</v>
      </c>
      <c r="R28" s="393">
        <f>SUMIFS('Clients Prop charges bifurcatio'!G:G,'Clients Prop charges bifurcatio'!A:A, "&gt;="&amp;B28,'Clients Prop charges bifurcatio'!A:A, "&lt;="&amp;EOMONTH(B28,0))</f>
        <v>0</v>
      </c>
      <c r="S28" s="393">
        <f>SUMIFS('Clients wise charges sheet'!H:H,'Clients wise charges sheet'!A:A, "&gt;="&amp;B28,'Clients wise charges sheet'!A:A, "&lt;="&amp;EOMONTH(B28,0))</f>
        <v>0</v>
      </c>
      <c r="T28" s="393">
        <f>SUMIFS('Clients Prop charges bifurcatio'!H:H,'Clients Prop charges bifurcatio'!A:A, "&gt;="&amp;B28,'Clients Prop charges bifurcatio'!A:A, "&lt;="&amp;EOMONTH(B28,0))</f>
        <v>0</v>
      </c>
      <c r="U28" s="394">
        <f>SUMIFS('Clients wise charges sheet'!I:I,'Clients wise charges sheet'!A:A, "&gt;="&amp;B28,'Clients wise charges sheet'!A:A, "&lt;="&amp;EOMONTH(B28,0))</f>
        <v>0</v>
      </c>
      <c r="V28" s="394">
        <f>SUMIFS('Clients Prop charges bifurcatio'!I:I,'Clients Prop charges bifurcatio'!A:A, "&gt;="&amp;B28,'Clients Prop charges bifurcatio'!A:A, "&lt;="&amp;EOMONTH(B28,0))</f>
        <v>0</v>
      </c>
      <c r="W28" s="394">
        <f>SUMIFS('Clients wise charges sheet'!J:J,'Clients wise charges sheet'!A:A, "&gt;="&amp;B28,'Clients wise charges sheet'!A:A, "&lt;="&amp;EOMONTH(B28,0))</f>
        <v>0</v>
      </c>
      <c r="X28" s="394">
        <f>SUMIFS('Clients Prop charges bifurcatio'!J:J,'Clients Prop charges bifurcatio'!A:A, "&gt;="&amp;B28,'Clients Prop charges bifurcatio'!A:A, "&lt;="&amp;EOMONTH(B28,0))</f>
        <v>0</v>
      </c>
      <c r="Y28" s="394">
        <f>SUMIFS('Clients wise charges sheet'!K:K,'Clients wise charges sheet'!A:A, "&gt;="&amp;B28,'Clients wise charges sheet'!A:A, "&lt;="&amp;EOMONTH(B28,0))</f>
        <v>0</v>
      </c>
      <c r="Z28" s="394">
        <f>SUMIFS('Clients Prop charges bifurcatio'!K:K,'Clients Prop charges bifurcatio'!A:A, "&gt;="&amp;B28,'Clients Prop charges bifurcatio'!A:A, "&lt;="&amp;EOMONTH(B28,0))</f>
        <v>0</v>
      </c>
      <c r="AA28" s="389">
        <f>SUMIFS('Clients wise charges sheet'!L:L,'Clients wise charges sheet'!A:A, "&gt;="&amp;B28,'Clients wise charges sheet'!A:A, "&lt;="&amp;EOMONTH(B28,0))</f>
        <v>0</v>
      </c>
      <c r="AB28" s="389">
        <f>SUMIFS('Clients Prop charges bifurcatio'!L:L,'Clients Prop charges bifurcatio'!A:A, "&gt;="&amp;B28,'Clients Prop charges bifurcatio'!A:A, "&lt;="&amp;EOMONTH(B28,0))</f>
        <v>0</v>
      </c>
      <c r="AC28" s="389">
        <f>SUMIFS('Clients wise charges sheet'!M:M,'Clients wise charges sheet'!A:A, "&gt;="&amp;B28,'Clients wise charges sheet'!A:A, "&lt;="&amp;EOMONTH(B28,0))</f>
        <v>0</v>
      </c>
      <c r="AD28" s="389">
        <f>SUMIFS('Clients Prop charges bifurcatio'!M:M,'Clients Prop charges bifurcatio'!A:A, "&gt;="&amp;B28,'Clients Prop charges bifurcatio'!A:A, "&lt;="&amp;EOMONTH(B28,0))</f>
        <v>0</v>
      </c>
      <c r="AE28" s="389">
        <f>SUMIFS('Clients wise charges sheet'!N:N,'Clients wise charges sheet'!A:A, "&gt;="&amp;B28,'Clients wise charges sheet'!A:A, "&lt;="&amp;EOMONTH(B28,0))</f>
        <v>0</v>
      </c>
      <c r="AF28" s="389">
        <f>SUMIFS('Clients Prop charges bifurcatio'!N:N,'Clients Prop charges bifurcatio'!A:A, "&gt;="&amp;B28,'Clients Prop charges bifurcatio'!A:A, "&lt;="&amp;EOMONTH(B28,0))</f>
        <v>0</v>
      </c>
      <c r="AG28" s="389">
        <f>SUMIFS('Clients wise charges sheet'!O:O,'Clients wise charges sheet'!A:A, "&gt;="&amp;B28,'Clients wise charges sheet'!A:A, "&lt;="&amp;EOMONTH(B28,0))</f>
        <v>0</v>
      </c>
      <c r="AH28" s="389">
        <f>SUMIFS('Clients Prop charges bifurcatio'!O:O,'Clients Prop charges bifurcatio'!A:A, "&gt;="&amp;B28,'Clients Prop charges bifurcatio'!A:A, "&lt;="&amp;EOMONTH(B28,0))</f>
        <v>0</v>
      </c>
      <c r="AI28" s="389">
        <f>SUMIFS('Clients wise charges sheet'!P:P,'Clients wise charges sheet'!A:A, "&gt;="&amp;B28,'Clients wise charges sheet'!A:A, "&lt;="&amp;EOMONTH(B28,0))</f>
        <v>0</v>
      </c>
      <c r="AJ28" s="389">
        <f>SUMIFS('Clients Prop charges bifurcatio'!P:P,'Clients Prop charges bifurcatio'!A:A, "&gt;="&amp;B28,'Clients Prop charges bifurcatio'!A:A, "&lt;="&amp;EOMONTH(B28,0))</f>
        <v>0</v>
      </c>
      <c r="AK28" s="389">
        <f>SUMIFS('Clients wise charges sheet'!Q:Q,'Clients wise charges sheet'!A:A, "&gt;="&amp;B28,'Clients wise charges sheet'!A:A, "&lt;="&amp;EOMONTH(B28,0))</f>
        <v>0</v>
      </c>
      <c r="AL28" s="389">
        <f>SUMIFS('Clients Prop charges bifurcatio'!Q:Q,'Clients Prop charges bifurcatio'!A:A, "&gt;="&amp;B28,'Clients Prop charges bifurcatio'!A:A, "&lt;="&amp;EOMONTH(B28,0))</f>
        <v>0</v>
      </c>
      <c r="AM28" s="389">
        <f>SUMIFS('Clients wise charges sheet'!R:R,'Clients wise charges sheet'!A:A, "&gt;="&amp;B28,'Clients wise charges sheet'!A:A, "&lt;="&amp;EOMONTH(B28,0))</f>
        <v>0</v>
      </c>
      <c r="AN28" s="389">
        <f>SUMIFS('Clients Prop charges bifurcatio'!R:R,'Clients Prop charges bifurcatio'!A:A, "&gt;="&amp;B28,'Clients Prop charges bifurcatio'!A:A, "&lt;="&amp;EOMONTH(B28,0))</f>
        <v>0</v>
      </c>
      <c r="AO28" s="389"/>
      <c r="AP28" s="393"/>
      <c r="AQ28" s="395"/>
      <c r="AR28" s="389"/>
      <c r="AS28" s="389"/>
      <c r="AT28" s="389"/>
      <c r="AU28" s="389"/>
      <c r="AV28" s="389"/>
      <c r="AW28" s="389"/>
      <c r="AX28" s="389"/>
      <c r="AY28" s="389"/>
      <c r="AZ28" s="389"/>
      <c r="BA28" s="389"/>
      <c r="BB28" s="389"/>
      <c r="BC28" s="389"/>
      <c r="BD28" s="389"/>
      <c r="BE28" s="389"/>
    </row>
    <row r="29" ht="15.75" customHeight="1">
      <c r="A29" s="401"/>
      <c r="B29" s="265"/>
      <c r="C29" s="393"/>
      <c r="D29" s="389"/>
      <c r="E29" s="389"/>
      <c r="F29" s="389"/>
      <c r="G29" s="393"/>
      <c r="H29" s="389"/>
      <c r="I29" s="393">
        <f>SUMIFS('Clients wise charges sheet'!C:C,'Clients wise charges sheet'!A:A, "&gt;="&amp;B29,'Clients wise charges sheet'!A:A, "&lt;="&amp;EOMONTH(B29,0))</f>
        <v>0</v>
      </c>
      <c r="J29" s="393">
        <f>SUMIFS('Clients Prop charges bifurcatio'!C:C,'Clients Prop charges bifurcatio'!A:A, "&gt;="&amp;B29,'Clients Prop charges bifurcatio'!A:A, "&lt;="&amp;EOMONTH(B29,0))</f>
        <v>0</v>
      </c>
      <c r="K29" s="389"/>
      <c r="L29" s="389"/>
      <c r="M29" s="389"/>
      <c r="N29" s="389"/>
      <c r="O29" s="389"/>
      <c r="P29" s="389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>
        <f>SUMIFS('Clients wise charges sheet'!L:L,'Clients wise charges sheet'!A:A, "&gt;="&amp;B29,'Clients wise charges sheet'!A:A, "&lt;="&amp;EOMONTH(B29,0))</f>
        <v>0</v>
      </c>
      <c r="AB29" s="389"/>
      <c r="AC29" s="389"/>
      <c r="AD29" s="389"/>
      <c r="AE29" s="389"/>
      <c r="AF29" s="389"/>
      <c r="AG29" s="389"/>
      <c r="AH29" s="389"/>
      <c r="AI29" s="389"/>
      <c r="AJ29" s="389"/>
      <c r="AK29" s="389"/>
      <c r="AL29" s="389"/>
      <c r="AM29" s="389"/>
      <c r="AN29" s="389"/>
      <c r="AO29" s="389"/>
      <c r="AP29" s="393"/>
      <c r="AQ29" s="395"/>
      <c r="AR29" s="389"/>
      <c r="AS29" s="389"/>
      <c r="AT29" s="389"/>
      <c r="AU29" s="389"/>
      <c r="AV29" s="389"/>
      <c r="AW29" s="389"/>
      <c r="AX29" s="389"/>
      <c r="AY29" s="389"/>
      <c r="AZ29" s="389"/>
      <c r="BA29" s="389"/>
      <c r="BB29" s="389"/>
      <c r="BC29" s="389"/>
      <c r="BD29" s="389"/>
      <c r="BE29" s="389"/>
    </row>
    <row r="30" ht="15.75" customHeight="1">
      <c r="A30" s="401"/>
      <c r="B30" s="265"/>
      <c r="C30" s="393"/>
      <c r="D30" s="389"/>
      <c r="E30" s="389"/>
      <c r="F30" s="389"/>
      <c r="G30" s="393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  <c r="AM30" s="389"/>
      <c r="AN30" s="389"/>
      <c r="AO30" s="389"/>
      <c r="AP30" s="393"/>
      <c r="AQ30" s="395"/>
      <c r="AR30" s="389"/>
      <c r="AS30" s="389"/>
      <c r="AT30" s="389"/>
      <c r="AU30" s="389"/>
      <c r="AV30" s="389"/>
      <c r="AW30" s="389"/>
      <c r="AX30" s="389"/>
      <c r="AY30" s="389"/>
      <c r="AZ30" s="389"/>
      <c r="BA30" s="389"/>
      <c r="BB30" s="389"/>
      <c r="BC30" s="389"/>
      <c r="BD30" s="389"/>
      <c r="BE30" s="389"/>
    </row>
    <row r="31" ht="15.75" customHeight="1">
      <c r="A31" s="401"/>
      <c r="B31" s="265"/>
      <c r="C31" s="393"/>
      <c r="D31" s="389"/>
      <c r="E31" s="389"/>
      <c r="F31" s="389"/>
      <c r="G31" s="394"/>
      <c r="H31" s="389"/>
      <c r="I31" s="389"/>
      <c r="J31" s="389"/>
      <c r="K31" s="389"/>
      <c r="L31" s="389"/>
      <c r="M31" s="389"/>
      <c r="N31" s="389"/>
      <c r="O31" s="389"/>
      <c r="P31" s="389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  <c r="AM31" s="389"/>
      <c r="AN31" s="389"/>
      <c r="AO31" s="389"/>
      <c r="AP31" s="393"/>
      <c r="AQ31" s="395"/>
      <c r="AR31" s="389"/>
      <c r="AS31" s="389"/>
      <c r="AT31" s="389"/>
      <c r="AU31" s="389"/>
      <c r="AV31" s="389"/>
      <c r="AW31" s="389"/>
      <c r="AX31" s="389"/>
      <c r="AY31" s="389"/>
      <c r="AZ31" s="389"/>
      <c r="BA31" s="389"/>
      <c r="BB31" s="389"/>
      <c r="BC31" s="389"/>
      <c r="BD31" s="389"/>
      <c r="BE31" s="389"/>
    </row>
    <row r="32" ht="15.75" customHeight="1">
      <c r="A32" s="401"/>
      <c r="B32" s="265"/>
      <c r="C32" s="393"/>
      <c r="D32" s="389"/>
      <c r="E32" s="389"/>
      <c r="F32" s="389"/>
      <c r="G32" s="394"/>
      <c r="H32" s="389"/>
      <c r="I32" s="389"/>
      <c r="J32" s="389"/>
      <c r="K32" s="389"/>
      <c r="L32" s="389"/>
      <c r="M32" s="389"/>
      <c r="N32" s="389"/>
      <c r="O32" s="389"/>
      <c r="P32" s="389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  <c r="AM32" s="389"/>
      <c r="AN32" s="389"/>
      <c r="AO32" s="389"/>
      <c r="AP32" s="393"/>
      <c r="AQ32" s="395"/>
      <c r="AR32" s="389"/>
      <c r="AS32" s="389"/>
      <c r="AT32" s="389"/>
      <c r="AU32" s="389"/>
      <c r="AV32" s="389"/>
      <c r="AW32" s="389"/>
      <c r="AX32" s="389"/>
      <c r="AY32" s="389"/>
      <c r="AZ32" s="389"/>
      <c r="BA32" s="389"/>
      <c r="BB32" s="389"/>
      <c r="BC32" s="389"/>
      <c r="BD32" s="389"/>
      <c r="BE32" s="389"/>
    </row>
    <row r="33" ht="15.75" customHeight="1">
      <c r="A33" s="401"/>
      <c r="B33" s="265"/>
      <c r="C33" s="393"/>
      <c r="D33" s="389"/>
      <c r="E33" s="389"/>
      <c r="F33" s="400"/>
      <c r="G33" s="393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M33" s="389"/>
      <c r="AN33" s="389"/>
      <c r="AO33" s="389"/>
      <c r="AP33" s="393"/>
      <c r="AQ33" s="395"/>
      <c r="AR33" s="389"/>
      <c r="AS33" s="389"/>
      <c r="AT33" s="389"/>
      <c r="AU33" s="389"/>
      <c r="AV33" s="389"/>
      <c r="AW33" s="389"/>
      <c r="AX33" s="389"/>
      <c r="AY33" s="389"/>
      <c r="AZ33" s="389"/>
      <c r="BA33" s="389"/>
      <c r="BB33" s="389"/>
      <c r="BC33" s="389"/>
      <c r="BD33" s="389"/>
      <c r="BE33" s="389"/>
    </row>
    <row r="34" ht="15.75" customHeight="1">
      <c r="A34" s="401"/>
      <c r="B34" s="265"/>
      <c r="C34" s="393"/>
      <c r="D34" s="389"/>
      <c r="E34" s="389"/>
      <c r="F34" s="389"/>
      <c r="G34" s="393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M34" s="389"/>
      <c r="AN34" s="389"/>
      <c r="AO34" s="389"/>
      <c r="AP34" s="393"/>
      <c r="AQ34" s="395"/>
      <c r="AR34" s="389"/>
      <c r="AS34" s="389"/>
      <c r="AT34" s="389"/>
      <c r="AU34" s="389"/>
      <c r="AV34" s="389"/>
      <c r="AW34" s="389"/>
      <c r="AX34" s="389"/>
      <c r="AY34" s="389"/>
      <c r="AZ34" s="389"/>
      <c r="BA34" s="389"/>
      <c r="BB34" s="389"/>
      <c r="BC34" s="389"/>
      <c r="BD34" s="389"/>
      <c r="BE34" s="389"/>
    </row>
    <row r="35" ht="15.75" customHeight="1">
      <c r="A35" s="401"/>
      <c r="B35" s="265"/>
      <c r="C35" s="393"/>
      <c r="D35" s="389"/>
      <c r="E35" s="389"/>
      <c r="F35" s="389"/>
      <c r="G35" s="393"/>
      <c r="H35" s="389"/>
      <c r="I35" s="389"/>
      <c r="J35" s="389"/>
      <c r="K35" s="389"/>
      <c r="L35" s="389"/>
      <c r="M35" s="389"/>
      <c r="N35" s="389"/>
      <c r="O35" s="389"/>
      <c r="P35" s="389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M35" s="389"/>
      <c r="AN35" s="389"/>
      <c r="AO35" s="389"/>
      <c r="AP35" s="393"/>
      <c r="AQ35" s="395"/>
      <c r="AR35" s="389"/>
      <c r="AS35" s="389"/>
      <c r="AT35" s="389"/>
      <c r="AU35" s="389"/>
      <c r="AV35" s="389"/>
      <c r="AW35" s="389"/>
      <c r="AX35" s="389"/>
      <c r="AY35" s="389"/>
      <c r="AZ35" s="389"/>
      <c r="BA35" s="389"/>
      <c r="BB35" s="389"/>
      <c r="BC35" s="389"/>
      <c r="BD35" s="389"/>
      <c r="BE35" s="389"/>
    </row>
    <row r="36" ht="15.75" customHeight="1">
      <c r="A36" s="401"/>
      <c r="B36" s="265"/>
      <c r="C36" s="393"/>
      <c r="D36" s="389"/>
      <c r="E36" s="389"/>
      <c r="F36" s="389"/>
      <c r="G36" s="393"/>
      <c r="H36" s="389"/>
      <c r="I36" s="389"/>
      <c r="J36" s="389"/>
      <c r="K36" s="389"/>
      <c r="L36" s="389"/>
      <c r="M36" s="389"/>
      <c r="N36" s="389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M36" s="389"/>
      <c r="AN36" s="389"/>
      <c r="AO36" s="389"/>
      <c r="AP36" s="393"/>
      <c r="AQ36" s="395"/>
      <c r="AR36" s="389"/>
      <c r="AS36" s="389"/>
      <c r="AT36" s="389"/>
      <c r="AU36" s="389"/>
      <c r="AV36" s="389"/>
      <c r="AW36" s="389"/>
      <c r="AX36" s="389"/>
      <c r="AY36" s="389"/>
      <c r="AZ36" s="389"/>
      <c r="BA36" s="389"/>
      <c r="BB36" s="389"/>
      <c r="BC36" s="389"/>
      <c r="BD36" s="389"/>
      <c r="BE36" s="389"/>
    </row>
    <row r="37" ht="15.75" customHeight="1">
      <c r="A37" s="401"/>
      <c r="B37" s="265"/>
      <c r="C37" s="393"/>
      <c r="D37" s="389"/>
      <c r="E37" s="389"/>
      <c r="F37" s="389"/>
      <c r="G37" s="393"/>
      <c r="H37" s="389"/>
      <c r="I37" s="389"/>
      <c r="J37" s="389"/>
      <c r="K37" s="389"/>
      <c r="L37" s="389"/>
      <c r="M37" s="389"/>
      <c r="N37" s="389"/>
      <c r="O37" s="400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  <c r="AM37" s="389"/>
      <c r="AN37" s="389"/>
      <c r="AO37" s="389"/>
      <c r="AP37" s="393"/>
      <c r="AQ37" s="395"/>
      <c r="AR37" s="389"/>
      <c r="AS37" s="389"/>
      <c r="AT37" s="389"/>
      <c r="AU37" s="389"/>
      <c r="AV37" s="389"/>
      <c r="AW37" s="389"/>
      <c r="AX37" s="389"/>
      <c r="AY37" s="389"/>
      <c r="AZ37" s="389"/>
      <c r="BA37" s="389"/>
      <c r="BB37" s="389"/>
      <c r="BC37" s="389"/>
      <c r="BD37" s="389"/>
      <c r="BE37" s="389"/>
    </row>
    <row r="38" ht="15.75" customHeight="1">
      <c r="A38" s="401"/>
      <c r="B38" s="265"/>
      <c r="C38" s="393"/>
      <c r="D38" s="389"/>
      <c r="E38" s="389"/>
      <c r="F38" s="389"/>
      <c r="G38" s="393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M38" s="389"/>
      <c r="AN38" s="389"/>
      <c r="AO38" s="389"/>
      <c r="AP38" s="393"/>
      <c r="AQ38" s="395"/>
      <c r="AR38" s="389"/>
      <c r="AS38" s="389"/>
      <c r="AT38" s="389"/>
      <c r="AU38" s="389"/>
      <c r="AV38" s="389"/>
      <c r="AW38" s="389"/>
      <c r="AX38" s="389"/>
      <c r="AY38" s="389"/>
      <c r="AZ38" s="389"/>
      <c r="BA38" s="389"/>
      <c r="BB38" s="389"/>
      <c r="BC38" s="389"/>
      <c r="BD38" s="389"/>
      <c r="BE38" s="389"/>
    </row>
    <row r="39" ht="15.75" customHeight="1">
      <c r="A39" s="401"/>
      <c r="B39" s="265"/>
      <c r="C39" s="393"/>
      <c r="D39" s="389"/>
      <c r="E39" s="389"/>
      <c r="F39" s="389"/>
      <c r="G39" s="393"/>
      <c r="H39" s="389"/>
      <c r="I39" s="389"/>
      <c r="J39" s="389"/>
      <c r="K39" s="389"/>
      <c r="L39" s="389"/>
      <c r="M39" s="389"/>
      <c r="N39" s="389"/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M39" s="389"/>
      <c r="AN39" s="389"/>
      <c r="AO39" s="389"/>
      <c r="AP39" s="393"/>
      <c r="AQ39" s="395"/>
      <c r="AR39" s="389"/>
      <c r="AS39" s="389"/>
      <c r="AT39" s="389"/>
      <c r="AU39" s="389"/>
      <c r="AV39" s="389"/>
      <c r="AW39" s="389"/>
      <c r="AX39" s="389"/>
      <c r="AY39" s="389"/>
      <c r="AZ39" s="389"/>
      <c r="BA39" s="389"/>
      <c r="BB39" s="389"/>
      <c r="BC39" s="389"/>
      <c r="BD39" s="389"/>
      <c r="BE39" s="389"/>
    </row>
    <row r="40" ht="15.75" customHeight="1">
      <c r="A40" s="401"/>
      <c r="B40" s="265"/>
      <c r="C40" s="393"/>
      <c r="D40" s="389"/>
      <c r="E40" s="389"/>
      <c r="F40" s="389"/>
      <c r="G40" s="393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9"/>
      <c r="AM40" s="389"/>
      <c r="AN40" s="389"/>
      <c r="AO40" s="389"/>
      <c r="AP40" s="393"/>
      <c r="AQ40" s="395"/>
      <c r="AR40" s="389"/>
      <c r="AS40" s="389"/>
      <c r="AT40" s="389"/>
      <c r="AU40" s="389"/>
      <c r="AV40" s="389"/>
      <c r="AW40" s="389"/>
      <c r="AX40" s="389"/>
      <c r="AY40" s="389"/>
      <c r="AZ40" s="389"/>
      <c r="BA40" s="389"/>
      <c r="BB40" s="389"/>
      <c r="BC40" s="389"/>
      <c r="BD40" s="389"/>
      <c r="BE40" s="389"/>
    </row>
    <row r="41" ht="15.75" customHeight="1">
      <c r="A41" s="401"/>
      <c r="B41" s="265"/>
      <c r="C41" s="393"/>
      <c r="D41" s="389"/>
      <c r="E41" s="389"/>
      <c r="F41" s="389"/>
      <c r="G41" s="393"/>
      <c r="H41" s="389"/>
      <c r="I41" s="389"/>
      <c r="J41" s="389"/>
      <c r="K41" s="389"/>
      <c r="L41" s="389"/>
      <c r="M41" s="389"/>
      <c r="N41" s="389"/>
      <c r="O41" s="389"/>
      <c r="P41" s="38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9"/>
      <c r="AM41" s="389"/>
      <c r="AN41" s="389"/>
      <c r="AO41" s="389"/>
      <c r="AP41" s="393"/>
      <c r="AQ41" s="395"/>
      <c r="AR41" s="389"/>
      <c r="AS41" s="389"/>
      <c r="AT41" s="389"/>
      <c r="AU41" s="389"/>
      <c r="AV41" s="389"/>
      <c r="AW41" s="389"/>
      <c r="AX41" s="389"/>
      <c r="AY41" s="389"/>
      <c r="AZ41" s="389"/>
      <c r="BA41" s="389"/>
      <c r="BB41" s="389"/>
      <c r="BC41" s="389"/>
      <c r="BD41" s="389"/>
      <c r="BE41" s="389"/>
    </row>
    <row r="42" ht="15.75" customHeight="1">
      <c r="A42" s="401"/>
      <c r="B42" s="265"/>
      <c r="C42" s="393"/>
      <c r="D42" s="389"/>
      <c r="E42" s="389"/>
      <c r="F42" s="389"/>
      <c r="G42" s="393"/>
      <c r="H42" s="389"/>
      <c r="I42" s="389"/>
      <c r="J42" s="389"/>
      <c r="K42" s="389"/>
      <c r="L42" s="389"/>
      <c r="M42" s="389"/>
      <c r="N42" s="389"/>
      <c r="O42" s="389"/>
      <c r="P42" s="38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M42" s="389"/>
      <c r="AN42" s="389"/>
      <c r="AO42" s="389"/>
      <c r="AP42" s="393"/>
      <c r="AQ42" s="395"/>
      <c r="AR42" s="389"/>
      <c r="AS42" s="389"/>
      <c r="AT42" s="389"/>
      <c r="AU42" s="389"/>
      <c r="AV42" s="389"/>
      <c r="AW42" s="389"/>
      <c r="AX42" s="389"/>
      <c r="AY42" s="389"/>
      <c r="AZ42" s="389"/>
      <c r="BA42" s="389"/>
      <c r="BB42" s="389"/>
      <c r="BC42" s="389"/>
      <c r="BD42" s="389"/>
      <c r="BE42" s="389"/>
    </row>
    <row r="43" ht="15.75" customHeight="1">
      <c r="A43" s="401"/>
      <c r="B43" s="265"/>
      <c r="C43" s="393"/>
      <c r="D43" s="389"/>
      <c r="E43" s="389"/>
      <c r="F43" s="389"/>
      <c r="G43" s="393"/>
      <c r="H43" s="389"/>
      <c r="I43" s="389"/>
      <c r="J43" s="389"/>
      <c r="K43" s="389"/>
      <c r="L43" s="389"/>
      <c r="M43" s="389"/>
      <c r="N43" s="389"/>
      <c r="O43" s="389"/>
      <c r="P43" s="38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M43" s="389"/>
      <c r="AN43" s="389"/>
      <c r="AO43" s="389"/>
      <c r="AP43" s="393"/>
      <c r="AQ43" s="395"/>
      <c r="AR43" s="389"/>
      <c r="AS43" s="389"/>
      <c r="AT43" s="389"/>
      <c r="AU43" s="389"/>
      <c r="AV43" s="389"/>
      <c r="AW43" s="389"/>
      <c r="AX43" s="389"/>
      <c r="AY43" s="389"/>
      <c r="AZ43" s="389"/>
      <c r="BA43" s="389"/>
      <c r="BB43" s="389"/>
      <c r="BC43" s="389"/>
      <c r="BD43" s="389"/>
      <c r="BE43" s="389"/>
    </row>
    <row r="44" ht="15.75" customHeight="1">
      <c r="A44" s="401"/>
      <c r="B44" s="265"/>
      <c r="C44" s="393"/>
      <c r="D44" s="389"/>
      <c r="E44" s="389"/>
      <c r="F44" s="389"/>
      <c r="G44" s="393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93"/>
      <c r="AQ44" s="395"/>
      <c r="AR44" s="389"/>
      <c r="AS44" s="389"/>
      <c r="AT44" s="389"/>
      <c r="AU44" s="389"/>
      <c r="AV44" s="389"/>
      <c r="AW44" s="389"/>
      <c r="AX44" s="389"/>
      <c r="AY44" s="389"/>
      <c r="AZ44" s="389"/>
      <c r="BA44" s="389"/>
      <c r="BB44" s="389"/>
      <c r="BC44" s="389"/>
      <c r="BD44" s="389"/>
      <c r="BE44" s="389"/>
    </row>
    <row r="45" ht="15.75" customHeight="1">
      <c r="A45" s="401"/>
      <c r="B45" s="265"/>
      <c r="C45" s="393"/>
      <c r="D45" s="389"/>
      <c r="E45" s="389"/>
      <c r="F45" s="389"/>
      <c r="G45" s="393"/>
      <c r="H45" s="389"/>
      <c r="I45" s="389"/>
      <c r="J45" s="389"/>
      <c r="K45" s="389"/>
      <c r="L45" s="389"/>
      <c r="M45" s="389"/>
      <c r="N45" s="389"/>
      <c r="O45" s="389"/>
      <c r="P45" s="38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M45" s="389"/>
      <c r="AN45" s="389"/>
      <c r="AO45" s="389"/>
      <c r="AP45" s="393"/>
      <c r="AQ45" s="395"/>
      <c r="AR45" s="389"/>
      <c r="AS45" s="389"/>
      <c r="AT45" s="389"/>
      <c r="AU45" s="389"/>
      <c r="AV45" s="389"/>
      <c r="AW45" s="389"/>
      <c r="AX45" s="389"/>
      <c r="AY45" s="389"/>
      <c r="AZ45" s="389"/>
      <c r="BA45" s="389"/>
      <c r="BB45" s="389"/>
      <c r="BC45" s="389"/>
      <c r="BD45" s="389"/>
      <c r="BE45" s="389"/>
    </row>
    <row r="46" ht="15.75" customHeight="1">
      <c r="A46" s="401"/>
      <c r="B46" s="265"/>
      <c r="C46" s="393"/>
      <c r="D46" s="389"/>
      <c r="E46" s="389"/>
      <c r="F46" s="389"/>
      <c r="G46" s="393"/>
      <c r="H46" s="389"/>
      <c r="I46" s="389"/>
      <c r="J46" s="389"/>
      <c r="K46" s="389"/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M46" s="389"/>
      <c r="AN46" s="389"/>
      <c r="AO46" s="389"/>
      <c r="AP46" s="393"/>
      <c r="AQ46" s="395"/>
      <c r="AR46" s="389"/>
      <c r="AS46" s="389"/>
      <c r="AT46" s="389"/>
      <c r="AU46" s="389"/>
      <c r="AV46" s="389"/>
      <c r="AW46" s="389"/>
      <c r="AX46" s="389"/>
      <c r="AY46" s="389"/>
      <c r="AZ46" s="389"/>
      <c r="BA46" s="389"/>
      <c r="BB46" s="389"/>
      <c r="BC46" s="389"/>
      <c r="BD46" s="389"/>
      <c r="BE46" s="389"/>
    </row>
    <row r="47" ht="15.75" customHeight="1">
      <c r="A47" s="401"/>
      <c r="B47" s="265"/>
      <c r="C47" s="393"/>
      <c r="D47" s="389"/>
      <c r="E47" s="389"/>
      <c r="F47" s="389"/>
      <c r="G47" s="393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93"/>
      <c r="AQ47" s="395"/>
      <c r="AR47" s="389"/>
      <c r="AS47" s="389"/>
      <c r="AT47" s="389"/>
      <c r="AU47" s="389"/>
      <c r="AV47" s="389"/>
      <c r="AW47" s="389"/>
      <c r="AX47" s="389"/>
      <c r="AY47" s="389"/>
      <c r="AZ47" s="389"/>
      <c r="BA47" s="389"/>
      <c r="BB47" s="389"/>
      <c r="BC47" s="389"/>
      <c r="BD47" s="389"/>
      <c r="BE47" s="389"/>
    </row>
    <row r="48" ht="15.75" customHeight="1">
      <c r="A48" s="401"/>
      <c r="B48" s="265"/>
      <c r="C48" s="393"/>
      <c r="D48" s="389"/>
      <c r="E48" s="389"/>
      <c r="F48" s="389"/>
      <c r="G48" s="393"/>
      <c r="H48" s="389"/>
      <c r="I48" s="389"/>
      <c r="J48" s="389"/>
      <c r="K48" s="389"/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93"/>
      <c r="AQ48" s="395"/>
      <c r="AR48" s="389"/>
      <c r="AS48" s="389"/>
      <c r="AT48" s="389"/>
      <c r="AU48" s="389"/>
      <c r="AV48" s="389"/>
      <c r="AW48" s="389"/>
      <c r="AX48" s="389"/>
      <c r="AY48" s="389"/>
      <c r="AZ48" s="389"/>
      <c r="BA48" s="389"/>
      <c r="BB48" s="389"/>
      <c r="BC48" s="389"/>
      <c r="BD48" s="389"/>
      <c r="BE48" s="389"/>
    </row>
    <row r="49" ht="15.75" customHeight="1">
      <c r="A49" s="401"/>
      <c r="B49" s="265"/>
      <c r="C49" s="393"/>
      <c r="D49" s="389"/>
      <c r="E49" s="389"/>
      <c r="F49" s="389"/>
      <c r="G49" s="393"/>
      <c r="H49" s="389"/>
      <c r="I49" s="389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M49" s="389"/>
      <c r="AN49" s="389"/>
      <c r="AO49" s="389"/>
      <c r="AP49" s="393"/>
      <c r="AQ49" s="395"/>
      <c r="AR49" s="389"/>
      <c r="AS49" s="389"/>
      <c r="AT49" s="389"/>
      <c r="AU49" s="389"/>
      <c r="AV49" s="389"/>
      <c r="AW49" s="389"/>
      <c r="AX49" s="389"/>
      <c r="AY49" s="389"/>
      <c r="AZ49" s="389"/>
      <c r="BA49" s="389"/>
      <c r="BB49" s="389"/>
      <c r="BC49" s="389"/>
      <c r="BD49" s="389"/>
      <c r="BE49" s="389"/>
    </row>
    <row r="50" ht="15.75" customHeight="1">
      <c r="A50" s="401"/>
      <c r="B50" s="265"/>
      <c r="C50" s="393"/>
      <c r="D50" s="389"/>
      <c r="E50" s="389"/>
      <c r="F50" s="389"/>
      <c r="G50" s="393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M50" s="389"/>
      <c r="AN50" s="389"/>
      <c r="AO50" s="389"/>
      <c r="AP50" s="393"/>
      <c r="AQ50" s="395"/>
      <c r="AR50" s="389"/>
      <c r="AS50" s="389"/>
      <c r="AT50" s="389"/>
      <c r="AU50" s="389"/>
      <c r="AV50" s="389"/>
      <c r="AW50" s="389"/>
      <c r="AX50" s="389"/>
      <c r="AY50" s="389"/>
      <c r="AZ50" s="389"/>
      <c r="BA50" s="389"/>
      <c r="BB50" s="389"/>
      <c r="BC50" s="389"/>
      <c r="BD50" s="389"/>
      <c r="BE50" s="389"/>
    </row>
    <row r="51" ht="15.75" customHeight="1">
      <c r="A51" s="401"/>
      <c r="B51" s="265"/>
      <c r="C51" s="393"/>
      <c r="D51" s="389"/>
      <c r="E51" s="389"/>
      <c r="F51" s="389"/>
      <c r="G51" s="393"/>
      <c r="H51" s="389"/>
      <c r="I51" s="389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93"/>
      <c r="AQ51" s="395"/>
      <c r="AR51" s="389"/>
      <c r="AS51" s="389"/>
      <c r="AT51" s="389"/>
      <c r="AU51" s="389"/>
      <c r="AV51" s="389"/>
      <c r="AW51" s="389"/>
      <c r="AX51" s="389"/>
      <c r="AY51" s="389"/>
      <c r="AZ51" s="389"/>
      <c r="BA51" s="389"/>
      <c r="BB51" s="389"/>
      <c r="BC51" s="389"/>
      <c r="BD51" s="389"/>
      <c r="BE51" s="389"/>
    </row>
    <row r="52" ht="15.75" customHeight="1">
      <c r="A52" s="401"/>
      <c r="B52" s="265"/>
      <c r="C52" s="393"/>
      <c r="D52" s="389"/>
      <c r="E52" s="389"/>
      <c r="F52" s="389"/>
      <c r="G52" s="393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93"/>
      <c r="AQ52" s="395"/>
      <c r="AR52" s="389"/>
      <c r="AS52" s="389"/>
      <c r="AT52" s="389"/>
      <c r="AU52" s="389"/>
      <c r="AV52" s="389"/>
      <c r="AW52" s="389"/>
      <c r="AX52" s="389"/>
      <c r="AY52" s="389"/>
      <c r="AZ52" s="389"/>
      <c r="BA52" s="389"/>
      <c r="BB52" s="389"/>
      <c r="BC52" s="389"/>
      <c r="BD52" s="389"/>
      <c r="BE52" s="389"/>
    </row>
    <row r="53" ht="15.75" customHeight="1">
      <c r="A53" s="401"/>
      <c r="B53" s="265"/>
      <c r="C53" s="393"/>
      <c r="D53" s="389"/>
      <c r="E53" s="389"/>
      <c r="F53" s="389"/>
      <c r="G53" s="393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93"/>
      <c r="AQ53" s="395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389"/>
      <c r="BE53" s="389"/>
    </row>
    <row r="54" ht="15.75" customHeight="1">
      <c r="A54" s="401"/>
      <c r="B54" s="265"/>
      <c r="C54" s="393"/>
      <c r="D54" s="389"/>
      <c r="E54" s="389"/>
      <c r="F54" s="389"/>
      <c r="G54" s="393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93"/>
      <c r="AQ54" s="395"/>
      <c r="AR54" s="389"/>
      <c r="AS54" s="389"/>
      <c r="AT54" s="389"/>
      <c r="AU54" s="389"/>
      <c r="AV54" s="389"/>
      <c r="AW54" s="389"/>
      <c r="AX54" s="389"/>
      <c r="AY54" s="389"/>
      <c r="AZ54" s="389"/>
      <c r="BA54" s="389"/>
      <c r="BB54" s="389"/>
      <c r="BC54" s="389"/>
      <c r="BD54" s="389"/>
      <c r="BE54" s="389"/>
    </row>
    <row r="55" ht="15.75" customHeight="1">
      <c r="A55" s="401"/>
      <c r="B55" s="265"/>
      <c r="C55" s="393"/>
      <c r="D55" s="389"/>
      <c r="E55" s="389"/>
      <c r="F55" s="389"/>
      <c r="G55" s="393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M55" s="389"/>
      <c r="AN55" s="389"/>
      <c r="AO55" s="389"/>
      <c r="AP55" s="393"/>
      <c r="AQ55" s="395"/>
      <c r="AR55" s="389"/>
      <c r="AS55" s="389"/>
      <c r="AT55" s="389"/>
      <c r="AU55" s="389"/>
      <c r="AV55" s="389"/>
      <c r="AW55" s="389"/>
      <c r="AX55" s="389"/>
      <c r="AY55" s="389"/>
      <c r="AZ55" s="389"/>
      <c r="BA55" s="389"/>
      <c r="BB55" s="389"/>
      <c r="BC55" s="389"/>
      <c r="BD55" s="389"/>
      <c r="BE55" s="389"/>
    </row>
    <row r="56" ht="15.75" customHeight="1">
      <c r="A56" s="401"/>
      <c r="B56" s="265"/>
      <c r="C56" s="393"/>
      <c r="D56" s="389"/>
      <c r="E56" s="389"/>
      <c r="F56" s="389"/>
      <c r="G56" s="393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  <c r="AM56" s="389"/>
      <c r="AN56" s="389"/>
      <c r="AO56" s="389"/>
      <c r="AP56" s="393"/>
      <c r="AQ56" s="395"/>
      <c r="AR56" s="389"/>
      <c r="AS56" s="389"/>
      <c r="AT56" s="389"/>
      <c r="AU56" s="389"/>
      <c r="AV56" s="389"/>
      <c r="AW56" s="389"/>
      <c r="AX56" s="389"/>
      <c r="AY56" s="389"/>
      <c r="AZ56" s="389"/>
      <c r="BA56" s="389"/>
      <c r="BB56" s="389"/>
      <c r="BC56" s="389"/>
      <c r="BD56" s="389"/>
      <c r="BE56" s="389"/>
    </row>
    <row r="57" ht="15.75" customHeight="1">
      <c r="A57" s="401"/>
      <c r="B57" s="265"/>
      <c r="C57" s="393"/>
      <c r="D57" s="389"/>
      <c r="E57" s="389"/>
      <c r="F57" s="389"/>
      <c r="G57" s="393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  <c r="AM57" s="389"/>
      <c r="AN57" s="389"/>
      <c r="AO57" s="389"/>
      <c r="AP57" s="393"/>
      <c r="AQ57" s="395"/>
      <c r="AR57" s="389"/>
      <c r="AS57" s="389"/>
      <c r="AT57" s="389"/>
      <c r="AU57" s="389"/>
      <c r="AV57" s="389"/>
      <c r="AW57" s="389"/>
      <c r="AX57" s="389"/>
      <c r="AY57" s="389"/>
      <c r="AZ57" s="389"/>
      <c r="BA57" s="389"/>
      <c r="BB57" s="389"/>
      <c r="BC57" s="389"/>
      <c r="BD57" s="389"/>
      <c r="BE57" s="389"/>
    </row>
    <row r="58" ht="15.75" customHeight="1">
      <c r="A58" s="401"/>
      <c r="B58" s="265"/>
      <c r="C58" s="393"/>
      <c r="D58" s="389"/>
      <c r="E58" s="389"/>
      <c r="F58" s="389"/>
      <c r="G58" s="393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93"/>
      <c r="AQ58" s="395"/>
      <c r="AR58" s="389"/>
      <c r="AS58" s="389"/>
      <c r="AT58" s="389"/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</row>
    <row r="59" ht="15.75" customHeight="1">
      <c r="A59" s="401"/>
      <c r="B59" s="265"/>
      <c r="C59" s="393"/>
      <c r="D59" s="389"/>
      <c r="E59" s="389"/>
      <c r="F59" s="389"/>
      <c r="G59" s="393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93"/>
      <c r="AQ59" s="395"/>
      <c r="AR59" s="389"/>
      <c r="AS59" s="389"/>
      <c r="AT59" s="389"/>
      <c r="AU59" s="389"/>
      <c r="AV59" s="389"/>
      <c r="AW59" s="389"/>
      <c r="AX59" s="389"/>
      <c r="AY59" s="389"/>
      <c r="AZ59" s="389"/>
      <c r="BA59" s="389"/>
      <c r="BB59" s="389"/>
      <c r="BC59" s="389"/>
      <c r="BD59" s="389"/>
      <c r="BE59" s="389"/>
    </row>
    <row r="60" ht="15.75" customHeight="1">
      <c r="A60" s="401"/>
      <c r="B60" s="265"/>
      <c r="C60" s="393"/>
      <c r="D60" s="389"/>
      <c r="E60" s="389"/>
      <c r="F60" s="389"/>
      <c r="G60" s="393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  <c r="AM60" s="389"/>
      <c r="AN60" s="389"/>
      <c r="AO60" s="389"/>
      <c r="AP60" s="393"/>
      <c r="AQ60" s="395"/>
      <c r="AR60" s="389"/>
      <c r="AS60" s="389"/>
      <c r="AT60" s="389"/>
      <c r="AU60" s="389"/>
      <c r="AV60" s="389"/>
      <c r="AW60" s="389"/>
      <c r="AX60" s="389"/>
      <c r="AY60" s="389"/>
      <c r="AZ60" s="389"/>
      <c r="BA60" s="389"/>
      <c r="BB60" s="389"/>
      <c r="BC60" s="389"/>
      <c r="BD60" s="389"/>
      <c r="BE60" s="389"/>
    </row>
    <row r="61" ht="15.75" customHeight="1">
      <c r="A61" s="401"/>
      <c r="B61" s="265"/>
      <c r="C61" s="393"/>
      <c r="D61" s="389"/>
      <c r="E61" s="389"/>
      <c r="F61" s="389"/>
      <c r="G61" s="393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  <c r="AM61" s="389"/>
      <c r="AN61" s="389"/>
      <c r="AO61" s="389"/>
      <c r="AP61" s="393"/>
      <c r="AQ61" s="395"/>
      <c r="AR61" s="389"/>
      <c r="AS61" s="389"/>
      <c r="AT61" s="389"/>
      <c r="AU61" s="389"/>
      <c r="AV61" s="389"/>
      <c r="AW61" s="389"/>
      <c r="AX61" s="389"/>
      <c r="AY61" s="389"/>
      <c r="AZ61" s="389"/>
      <c r="BA61" s="389"/>
      <c r="BB61" s="389"/>
      <c r="BC61" s="389"/>
      <c r="BD61" s="389"/>
      <c r="BE61" s="389"/>
    </row>
    <row r="62" ht="15.75" customHeight="1">
      <c r="A62" s="401"/>
      <c r="B62" s="265"/>
      <c r="C62" s="393"/>
      <c r="D62" s="389"/>
      <c r="E62" s="389"/>
      <c r="F62" s="389"/>
      <c r="G62" s="393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  <c r="AM62" s="389"/>
      <c r="AN62" s="389"/>
      <c r="AO62" s="389"/>
      <c r="AP62" s="393"/>
      <c r="AQ62" s="395"/>
      <c r="AR62" s="389"/>
      <c r="AS62" s="389"/>
      <c r="AT62" s="389"/>
      <c r="AU62" s="389"/>
      <c r="AV62" s="389"/>
      <c r="AW62" s="389"/>
      <c r="AX62" s="389"/>
      <c r="AY62" s="389"/>
      <c r="AZ62" s="389"/>
      <c r="BA62" s="389"/>
      <c r="BB62" s="389"/>
      <c r="BC62" s="389"/>
      <c r="BD62" s="389"/>
      <c r="BE62" s="389"/>
    </row>
    <row r="63" ht="15.75" customHeight="1">
      <c r="A63" s="401"/>
      <c r="B63" s="265"/>
      <c r="C63" s="393"/>
      <c r="D63" s="389"/>
      <c r="E63" s="389"/>
      <c r="F63" s="389"/>
      <c r="G63" s="393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  <c r="AM63" s="389"/>
      <c r="AN63" s="389"/>
      <c r="AO63" s="389"/>
      <c r="AP63" s="393"/>
      <c r="AQ63" s="395"/>
      <c r="AR63" s="389"/>
      <c r="AS63" s="389"/>
      <c r="AT63" s="389"/>
      <c r="AU63" s="389"/>
      <c r="AV63" s="389"/>
      <c r="AW63" s="389"/>
      <c r="AX63" s="389"/>
      <c r="AY63" s="389"/>
      <c r="AZ63" s="389"/>
      <c r="BA63" s="389"/>
      <c r="BB63" s="389"/>
      <c r="BC63" s="389"/>
      <c r="BD63" s="389"/>
      <c r="BE63" s="389"/>
    </row>
    <row r="64" ht="15.75" customHeight="1">
      <c r="A64" s="401"/>
      <c r="B64" s="265"/>
      <c r="C64" s="393"/>
      <c r="D64" s="389"/>
      <c r="E64" s="389"/>
      <c r="F64" s="389"/>
      <c r="G64" s="393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  <c r="AM64" s="389"/>
      <c r="AN64" s="389"/>
      <c r="AO64" s="389"/>
      <c r="AP64" s="393"/>
      <c r="AQ64" s="395"/>
      <c r="AR64" s="389"/>
      <c r="AS64" s="389"/>
      <c r="AT64" s="389"/>
      <c r="AU64" s="389"/>
      <c r="AV64" s="389"/>
      <c r="AW64" s="389"/>
      <c r="AX64" s="389"/>
      <c r="AY64" s="389"/>
      <c r="AZ64" s="389"/>
      <c r="BA64" s="389"/>
      <c r="BB64" s="389"/>
      <c r="BC64" s="389"/>
      <c r="BD64" s="389"/>
      <c r="BE64" s="389"/>
    </row>
    <row r="65" ht="15.75" customHeight="1">
      <c r="A65" s="401"/>
      <c r="B65" s="265"/>
      <c r="C65" s="393"/>
      <c r="D65" s="389"/>
      <c r="E65" s="389"/>
      <c r="F65" s="389"/>
      <c r="G65" s="393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  <c r="AM65" s="389"/>
      <c r="AN65" s="389"/>
      <c r="AO65" s="389"/>
      <c r="AP65" s="393"/>
      <c r="AQ65" s="395"/>
      <c r="AR65" s="389"/>
      <c r="AS65" s="389"/>
      <c r="AT65" s="389"/>
      <c r="AU65" s="389"/>
      <c r="AV65" s="389"/>
      <c r="AW65" s="389"/>
      <c r="AX65" s="389"/>
      <c r="AY65" s="389"/>
      <c r="AZ65" s="389"/>
      <c r="BA65" s="389"/>
      <c r="BB65" s="389"/>
      <c r="BC65" s="389"/>
      <c r="BD65" s="389"/>
      <c r="BE65" s="389"/>
    </row>
    <row r="66" ht="15.75" customHeight="1">
      <c r="A66" s="401"/>
      <c r="B66" s="265"/>
      <c r="C66" s="393"/>
      <c r="D66" s="389"/>
      <c r="E66" s="389"/>
      <c r="F66" s="389"/>
      <c r="G66" s="393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93"/>
      <c r="AQ66" s="395"/>
      <c r="AR66" s="389"/>
      <c r="AS66" s="389"/>
      <c r="AT66" s="389"/>
      <c r="AU66" s="389"/>
      <c r="AV66" s="389"/>
      <c r="AW66" s="389"/>
      <c r="AX66" s="389"/>
      <c r="AY66" s="389"/>
      <c r="AZ66" s="389"/>
      <c r="BA66" s="389"/>
      <c r="BB66" s="389"/>
      <c r="BC66" s="389"/>
      <c r="BD66" s="389"/>
      <c r="BE66" s="389"/>
    </row>
    <row r="67" ht="15.75" customHeight="1">
      <c r="A67" s="401"/>
      <c r="B67" s="265"/>
      <c r="C67" s="393"/>
      <c r="D67" s="389"/>
      <c r="E67" s="389"/>
      <c r="F67" s="389"/>
      <c r="G67" s="393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93"/>
      <c r="AQ67" s="395"/>
      <c r="AR67" s="389"/>
      <c r="AS67" s="389"/>
      <c r="AT67" s="389"/>
      <c r="AU67" s="389"/>
      <c r="AV67" s="389"/>
      <c r="AW67" s="389"/>
      <c r="AX67" s="389"/>
      <c r="AY67" s="389"/>
      <c r="AZ67" s="389"/>
      <c r="BA67" s="389"/>
      <c r="BB67" s="389"/>
      <c r="BC67" s="389"/>
      <c r="BD67" s="389"/>
      <c r="BE67" s="389"/>
    </row>
    <row r="68" ht="15.75" customHeight="1">
      <c r="A68" s="401"/>
      <c r="B68" s="265"/>
      <c r="C68" s="393"/>
      <c r="D68" s="389"/>
      <c r="E68" s="389"/>
      <c r="F68" s="389"/>
      <c r="G68" s="393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  <c r="AM68" s="389"/>
      <c r="AN68" s="389"/>
      <c r="AO68" s="389"/>
      <c r="AP68" s="393"/>
      <c r="AQ68" s="395"/>
      <c r="AR68" s="389"/>
      <c r="AS68" s="389"/>
      <c r="AT68" s="389"/>
      <c r="AU68" s="389"/>
      <c r="AV68" s="389"/>
      <c r="AW68" s="389"/>
      <c r="AX68" s="389"/>
      <c r="AY68" s="389"/>
      <c r="AZ68" s="389"/>
      <c r="BA68" s="389"/>
      <c r="BB68" s="389"/>
      <c r="BC68" s="389"/>
      <c r="BD68" s="389"/>
      <c r="BE68" s="389"/>
    </row>
    <row r="69" ht="15.75" customHeight="1">
      <c r="A69" s="401"/>
      <c r="B69" s="265"/>
      <c r="C69" s="393"/>
      <c r="D69" s="389"/>
      <c r="E69" s="389"/>
      <c r="F69" s="389"/>
      <c r="G69" s="393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  <c r="AM69" s="389"/>
      <c r="AN69" s="389"/>
      <c r="AO69" s="389"/>
      <c r="AP69" s="393"/>
      <c r="AQ69" s="395"/>
      <c r="AR69" s="389"/>
      <c r="AS69" s="389"/>
      <c r="AT69" s="389"/>
      <c r="AU69" s="389"/>
      <c r="AV69" s="389"/>
      <c r="AW69" s="389"/>
      <c r="AX69" s="389"/>
      <c r="AY69" s="389"/>
      <c r="AZ69" s="389"/>
      <c r="BA69" s="389"/>
      <c r="BB69" s="389"/>
      <c r="BC69" s="389"/>
      <c r="BD69" s="389"/>
      <c r="BE69" s="389"/>
    </row>
    <row r="70" ht="15.75" customHeight="1">
      <c r="A70" s="401"/>
      <c r="B70" s="265"/>
      <c r="C70" s="393"/>
      <c r="D70" s="389"/>
      <c r="E70" s="389"/>
      <c r="F70" s="389"/>
      <c r="G70" s="393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  <c r="AM70" s="389"/>
      <c r="AN70" s="389"/>
      <c r="AO70" s="389"/>
      <c r="AP70" s="393"/>
      <c r="AQ70" s="395"/>
      <c r="AR70" s="389"/>
      <c r="AS70" s="389"/>
      <c r="AT70" s="389"/>
      <c r="AU70" s="389"/>
      <c r="AV70" s="389"/>
      <c r="AW70" s="389"/>
      <c r="AX70" s="389"/>
      <c r="AY70" s="389"/>
      <c r="AZ70" s="389"/>
      <c r="BA70" s="389"/>
      <c r="BB70" s="389"/>
      <c r="BC70" s="389"/>
      <c r="BD70" s="389"/>
      <c r="BE70" s="389"/>
    </row>
    <row r="71" ht="15.75" customHeight="1">
      <c r="A71" s="401"/>
      <c r="B71" s="265"/>
      <c r="C71" s="393"/>
      <c r="D71" s="389"/>
      <c r="E71" s="389"/>
      <c r="F71" s="389"/>
      <c r="G71" s="393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  <c r="AM71" s="389"/>
      <c r="AN71" s="389"/>
      <c r="AO71" s="389"/>
      <c r="AP71" s="393"/>
      <c r="AQ71" s="395"/>
      <c r="AR71" s="389"/>
      <c r="AS71" s="389"/>
      <c r="AT71" s="389"/>
      <c r="AU71" s="389"/>
      <c r="AV71" s="389"/>
      <c r="AW71" s="389"/>
      <c r="AX71" s="389"/>
      <c r="AY71" s="389"/>
      <c r="AZ71" s="389"/>
      <c r="BA71" s="389"/>
      <c r="BB71" s="389"/>
      <c r="BC71" s="389"/>
      <c r="BD71" s="389"/>
      <c r="BE71" s="389"/>
    </row>
    <row r="72" ht="15.75" customHeight="1">
      <c r="A72" s="401"/>
      <c r="B72" s="265"/>
      <c r="C72" s="393"/>
      <c r="D72" s="389"/>
      <c r="E72" s="389"/>
      <c r="F72" s="389"/>
      <c r="G72" s="393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  <c r="AM72" s="389"/>
      <c r="AN72" s="389"/>
      <c r="AO72" s="389"/>
      <c r="AP72" s="393"/>
      <c r="AQ72" s="395"/>
      <c r="AR72" s="389"/>
      <c r="AS72" s="389"/>
      <c r="AT72" s="389"/>
      <c r="AU72" s="389"/>
      <c r="AV72" s="389"/>
      <c r="AW72" s="389"/>
      <c r="AX72" s="389"/>
      <c r="AY72" s="389"/>
      <c r="AZ72" s="389"/>
      <c r="BA72" s="389"/>
      <c r="BB72" s="389"/>
      <c r="BC72" s="389"/>
      <c r="BD72" s="389"/>
      <c r="BE72" s="389"/>
    </row>
    <row r="73" ht="15.75" customHeight="1">
      <c r="A73" s="401"/>
      <c r="B73" s="265"/>
      <c r="C73" s="393"/>
      <c r="D73" s="389"/>
      <c r="E73" s="389"/>
      <c r="F73" s="389"/>
      <c r="G73" s="393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  <c r="AM73" s="389"/>
      <c r="AN73" s="389"/>
      <c r="AO73" s="389"/>
      <c r="AP73" s="393"/>
      <c r="AQ73" s="395"/>
      <c r="AR73" s="389"/>
      <c r="AS73" s="389"/>
      <c r="AT73" s="389"/>
      <c r="AU73" s="389"/>
      <c r="AV73" s="389"/>
      <c r="AW73" s="389"/>
      <c r="AX73" s="389"/>
      <c r="AY73" s="389"/>
      <c r="AZ73" s="389"/>
      <c r="BA73" s="389"/>
      <c r="BB73" s="389"/>
      <c r="BC73" s="389"/>
      <c r="BD73" s="389"/>
      <c r="BE73" s="389"/>
    </row>
    <row r="74" ht="15.75" customHeight="1">
      <c r="A74" s="401"/>
      <c r="B74" s="265"/>
      <c r="C74" s="393"/>
      <c r="D74" s="389"/>
      <c r="E74" s="389"/>
      <c r="F74" s="389"/>
      <c r="G74" s="393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  <c r="AM74" s="389"/>
      <c r="AN74" s="389"/>
      <c r="AO74" s="389"/>
      <c r="AP74" s="393"/>
      <c r="AQ74" s="395"/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89"/>
      <c r="BC74" s="389"/>
      <c r="BD74" s="389"/>
      <c r="BE74" s="389"/>
    </row>
    <row r="75" ht="15.75" customHeight="1">
      <c r="A75" s="401"/>
      <c r="B75" s="265"/>
      <c r="C75" s="393"/>
      <c r="D75" s="389"/>
      <c r="E75" s="389"/>
      <c r="F75" s="389"/>
      <c r="G75" s="393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  <c r="AM75" s="389"/>
      <c r="AN75" s="389"/>
      <c r="AO75" s="389"/>
      <c r="AP75" s="393"/>
      <c r="AQ75" s="395"/>
      <c r="AR75" s="389"/>
      <c r="AS75" s="389"/>
      <c r="AT75" s="389"/>
      <c r="AU75" s="389"/>
      <c r="AV75" s="389"/>
      <c r="AW75" s="389"/>
      <c r="AX75" s="389"/>
      <c r="AY75" s="389"/>
      <c r="AZ75" s="389"/>
      <c r="BA75" s="389"/>
      <c r="BB75" s="389"/>
      <c r="BC75" s="389"/>
      <c r="BD75" s="389"/>
      <c r="BE75" s="389"/>
    </row>
    <row r="76" ht="15.75" customHeight="1">
      <c r="A76" s="401"/>
      <c r="B76" s="265"/>
      <c r="C76" s="393"/>
      <c r="D76" s="389"/>
      <c r="E76" s="389"/>
      <c r="F76" s="389"/>
      <c r="G76" s="393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  <c r="AM76" s="389"/>
      <c r="AN76" s="389"/>
      <c r="AO76" s="389"/>
      <c r="AP76" s="393"/>
      <c r="AQ76" s="395"/>
      <c r="AR76" s="389"/>
      <c r="AS76" s="389"/>
      <c r="AT76" s="389"/>
      <c r="AU76" s="389"/>
      <c r="AV76" s="389"/>
      <c r="AW76" s="389"/>
      <c r="AX76" s="389"/>
      <c r="AY76" s="389"/>
      <c r="AZ76" s="389"/>
      <c r="BA76" s="389"/>
      <c r="BB76" s="389"/>
      <c r="BC76" s="389"/>
      <c r="BD76" s="389"/>
      <c r="BE76" s="389"/>
    </row>
    <row r="77" ht="15.75" customHeight="1">
      <c r="A77" s="401"/>
      <c r="B77" s="265"/>
      <c r="C77" s="393"/>
      <c r="D77" s="389"/>
      <c r="E77" s="389"/>
      <c r="F77" s="389"/>
      <c r="G77" s="393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  <c r="AM77" s="389"/>
      <c r="AN77" s="389"/>
      <c r="AO77" s="389"/>
      <c r="AP77" s="393"/>
      <c r="AQ77" s="395"/>
      <c r="AR77" s="389"/>
      <c r="AS77" s="389"/>
      <c r="AT77" s="389"/>
      <c r="AU77" s="389"/>
      <c r="AV77" s="389"/>
      <c r="AW77" s="389"/>
      <c r="AX77" s="389"/>
      <c r="AY77" s="389"/>
      <c r="AZ77" s="389"/>
      <c r="BA77" s="389"/>
      <c r="BB77" s="389"/>
      <c r="BC77" s="389"/>
      <c r="BD77" s="389"/>
      <c r="BE77" s="389"/>
    </row>
    <row r="78" ht="15.75" customHeight="1">
      <c r="A78" s="401"/>
      <c r="B78" s="265"/>
      <c r="C78" s="393"/>
      <c r="D78" s="389"/>
      <c r="E78" s="389"/>
      <c r="F78" s="389"/>
      <c r="G78" s="393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  <c r="AM78" s="389"/>
      <c r="AN78" s="389"/>
      <c r="AO78" s="389"/>
      <c r="AP78" s="393"/>
      <c r="AQ78" s="395"/>
      <c r="AR78" s="389"/>
      <c r="AS78" s="389"/>
      <c r="AT78" s="389"/>
      <c r="AU78" s="389"/>
      <c r="AV78" s="389"/>
      <c r="AW78" s="389"/>
      <c r="AX78" s="389"/>
      <c r="AY78" s="389"/>
      <c r="AZ78" s="389"/>
      <c r="BA78" s="389"/>
      <c r="BB78" s="389"/>
      <c r="BC78" s="389"/>
      <c r="BD78" s="389"/>
      <c r="BE78" s="389"/>
    </row>
    <row r="79" ht="15.75" customHeight="1">
      <c r="A79" s="401"/>
      <c r="B79" s="265"/>
      <c r="C79" s="393"/>
      <c r="D79" s="389"/>
      <c r="E79" s="389"/>
      <c r="F79" s="389"/>
      <c r="G79" s="393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  <c r="AM79" s="389"/>
      <c r="AN79" s="389"/>
      <c r="AO79" s="389"/>
      <c r="AP79" s="393"/>
      <c r="AQ79" s="395"/>
      <c r="AR79" s="389"/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</row>
    <row r="80" ht="15.75" customHeight="1">
      <c r="A80" s="401"/>
      <c r="B80" s="265"/>
      <c r="C80" s="393"/>
      <c r="D80" s="389"/>
      <c r="E80" s="389"/>
      <c r="F80" s="389"/>
      <c r="G80" s="393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93"/>
      <c r="AQ80" s="395"/>
      <c r="AR80" s="389"/>
      <c r="AS80" s="389"/>
      <c r="AT80" s="389"/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</row>
    <row r="81" ht="15.75" customHeight="1">
      <c r="A81" s="401"/>
      <c r="B81" s="265"/>
      <c r="C81" s="393"/>
      <c r="D81" s="389"/>
      <c r="E81" s="389"/>
      <c r="F81" s="389"/>
      <c r="G81" s="393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  <c r="AM81" s="389"/>
      <c r="AN81" s="389"/>
      <c r="AO81" s="389"/>
      <c r="AP81" s="393"/>
      <c r="AQ81" s="395"/>
      <c r="AR81" s="389"/>
      <c r="AS81" s="389"/>
      <c r="AT81" s="389"/>
      <c r="AU81" s="389"/>
      <c r="AV81" s="389"/>
      <c r="AW81" s="389"/>
      <c r="AX81" s="389"/>
      <c r="AY81" s="389"/>
      <c r="AZ81" s="389"/>
      <c r="BA81" s="389"/>
      <c r="BB81" s="389"/>
      <c r="BC81" s="389"/>
      <c r="BD81" s="389"/>
      <c r="BE81" s="389"/>
    </row>
    <row r="82" ht="15.75" customHeight="1">
      <c r="A82" s="401"/>
      <c r="B82" s="265"/>
      <c r="C82" s="393"/>
      <c r="D82" s="389"/>
      <c r="E82" s="389"/>
      <c r="F82" s="389"/>
      <c r="G82" s="393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  <c r="AM82" s="389"/>
      <c r="AN82" s="389"/>
      <c r="AO82" s="389"/>
      <c r="AP82" s="393"/>
      <c r="AQ82" s="395"/>
      <c r="AR82" s="389"/>
      <c r="AS82" s="389"/>
      <c r="AT82" s="389"/>
      <c r="AU82" s="389"/>
      <c r="AV82" s="389"/>
      <c r="AW82" s="389"/>
      <c r="AX82" s="389"/>
      <c r="AY82" s="389"/>
      <c r="AZ82" s="389"/>
      <c r="BA82" s="389"/>
      <c r="BB82" s="389"/>
      <c r="BC82" s="389"/>
      <c r="BD82" s="389"/>
      <c r="BE82" s="389"/>
    </row>
    <row r="83" ht="15.75" customHeight="1">
      <c r="A83" s="401"/>
      <c r="B83" s="265"/>
      <c r="C83" s="393"/>
      <c r="D83" s="389"/>
      <c r="E83" s="389"/>
      <c r="F83" s="389"/>
      <c r="G83" s="393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  <c r="AM83" s="389"/>
      <c r="AN83" s="389"/>
      <c r="AO83" s="389"/>
      <c r="AP83" s="393"/>
      <c r="AQ83" s="395"/>
      <c r="AR83" s="389"/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/>
    </row>
    <row r="84" ht="15.75" customHeight="1">
      <c r="A84" s="401"/>
      <c r="B84" s="265"/>
      <c r="C84" s="393"/>
      <c r="D84" s="389"/>
      <c r="E84" s="389"/>
      <c r="F84" s="389"/>
      <c r="G84" s="393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  <c r="AM84" s="389"/>
      <c r="AN84" s="389"/>
      <c r="AO84" s="389"/>
      <c r="AP84" s="393"/>
      <c r="AQ84" s="395"/>
      <c r="AR84" s="389"/>
      <c r="AS84" s="389"/>
      <c r="AT84" s="389"/>
      <c r="AU84" s="389"/>
      <c r="AV84" s="389"/>
      <c r="AW84" s="389"/>
      <c r="AX84" s="389"/>
      <c r="AY84" s="389"/>
      <c r="AZ84" s="389"/>
      <c r="BA84" s="389"/>
      <c r="BB84" s="389"/>
      <c r="BC84" s="389"/>
      <c r="BD84" s="389"/>
      <c r="BE84" s="389"/>
    </row>
    <row r="85" ht="15.75" customHeight="1">
      <c r="A85" s="401"/>
      <c r="B85" s="265"/>
      <c r="C85" s="393"/>
      <c r="D85" s="389"/>
      <c r="E85" s="389"/>
      <c r="F85" s="389"/>
      <c r="G85" s="393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  <c r="AM85" s="389"/>
      <c r="AN85" s="389"/>
      <c r="AO85" s="389"/>
      <c r="AP85" s="393"/>
      <c r="AQ85" s="395"/>
      <c r="AR85" s="389"/>
      <c r="AS85" s="389"/>
      <c r="AT85" s="389"/>
      <c r="AU85" s="389"/>
      <c r="AV85" s="389"/>
      <c r="AW85" s="389"/>
      <c r="AX85" s="389"/>
      <c r="AY85" s="389"/>
      <c r="AZ85" s="389"/>
      <c r="BA85" s="389"/>
      <c r="BB85" s="389"/>
      <c r="BC85" s="389"/>
      <c r="BD85" s="389"/>
      <c r="BE85" s="389"/>
    </row>
    <row r="86" ht="15.75" customHeight="1">
      <c r="A86" s="401"/>
      <c r="B86" s="265"/>
      <c r="C86" s="393"/>
      <c r="D86" s="389"/>
      <c r="E86" s="389"/>
      <c r="F86" s="389"/>
      <c r="G86" s="393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  <c r="AM86" s="389"/>
      <c r="AN86" s="389"/>
      <c r="AO86" s="389"/>
      <c r="AP86" s="393"/>
      <c r="AQ86" s="395"/>
      <c r="AR86" s="389"/>
      <c r="AS86" s="389"/>
      <c r="AT86" s="389"/>
      <c r="AU86" s="389"/>
      <c r="AV86" s="389"/>
      <c r="AW86" s="389"/>
      <c r="AX86" s="389"/>
      <c r="AY86" s="389"/>
      <c r="AZ86" s="389"/>
      <c r="BA86" s="389"/>
      <c r="BB86" s="389"/>
      <c r="BC86" s="389"/>
      <c r="BD86" s="389"/>
      <c r="BE86" s="389"/>
    </row>
    <row r="87" ht="15.75" customHeight="1">
      <c r="A87" s="401"/>
      <c r="B87" s="265"/>
      <c r="C87" s="393"/>
      <c r="D87" s="389"/>
      <c r="E87" s="389"/>
      <c r="F87" s="389"/>
      <c r="G87" s="393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  <c r="AM87" s="389"/>
      <c r="AN87" s="389"/>
      <c r="AO87" s="389"/>
      <c r="AP87" s="393"/>
      <c r="AQ87" s="395"/>
      <c r="AR87" s="389"/>
      <c r="AS87" s="389"/>
      <c r="AT87" s="389"/>
      <c r="AU87" s="389"/>
      <c r="AV87" s="389"/>
      <c r="AW87" s="389"/>
      <c r="AX87" s="389"/>
      <c r="AY87" s="389"/>
      <c r="AZ87" s="389"/>
      <c r="BA87" s="389"/>
      <c r="BB87" s="389"/>
      <c r="BC87" s="389"/>
      <c r="BD87" s="389"/>
      <c r="BE87" s="389"/>
    </row>
    <row r="88" ht="15.75" customHeight="1">
      <c r="A88" s="401"/>
      <c r="B88" s="265"/>
      <c r="C88" s="393"/>
      <c r="D88" s="389"/>
      <c r="E88" s="389"/>
      <c r="F88" s="389"/>
      <c r="G88" s="393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  <c r="AM88" s="389"/>
      <c r="AN88" s="389"/>
      <c r="AO88" s="389"/>
      <c r="AP88" s="393"/>
      <c r="AQ88" s="395"/>
      <c r="AR88" s="389"/>
      <c r="AS88" s="389"/>
      <c r="AT88" s="389"/>
      <c r="AU88" s="389"/>
      <c r="AV88" s="389"/>
      <c r="AW88" s="389"/>
      <c r="AX88" s="389"/>
      <c r="AY88" s="389"/>
      <c r="AZ88" s="389"/>
      <c r="BA88" s="389"/>
      <c r="BB88" s="389"/>
      <c r="BC88" s="389"/>
      <c r="BD88" s="389"/>
      <c r="BE88" s="389"/>
    </row>
    <row r="89" ht="15.75" customHeight="1">
      <c r="A89" s="401"/>
      <c r="B89" s="265"/>
      <c r="C89" s="393"/>
      <c r="D89" s="389"/>
      <c r="E89" s="389"/>
      <c r="F89" s="389"/>
      <c r="G89" s="393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  <c r="AM89" s="389"/>
      <c r="AN89" s="389"/>
      <c r="AO89" s="389"/>
      <c r="AP89" s="393"/>
      <c r="AQ89" s="395"/>
      <c r="AR89" s="389"/>
      <c r="AS89" s="389"/>
      <c r="AT89" s="389"/>
      <c r="AU89" s="389"/>
      <c r="AV89" s="389"/>
      <c r="AW89" s="389"/>
      <c r="AX89" s="389"/>
      <c r="AY89" s="389"/>
      <c r="AZ89" s="389"/>
      <c r="BA89" s="389"/>
      <c r="BB89" s="389"/>
      <c r="BC89" s="389"/>
      <c r="BD89" s="389"/>
      <c r="BE89" s="389"/>
    </row>
    <row r="90" ht="15.75" customHeight="1">
      <c r="A90" s="401"/>
      <c r="B90" s="265"/>
      <c r="C90" s="393"/>
      <c r="D90" s="389"/>
      <c r="E90" s="389"/>
      <c r="F90" s="389"/>
      <c r="G90" s="393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  <c r="AM90" s="389"/>
      <c r="AN90" s="389"/>
      <c r="AO90" s="389"/>
      <c r="AP90" s="393"/>
      <c r="AQ90" s="395"/>
      <c r="AR90" s="389"/>
      <c r="AS90" s="389"/>
      <c r="AT90" s="389"/>
      <c r="AU90" s="389"/>
      <c r="AV90" s="389"/>
      <c r="AW90" s="389"/>
      <c r="AX90" s="389"/>
      <c r="AY90" s="389"/>
      <c r="AZ90" s="389"/>
      <c r="BA90" s="389"/>
      <c r="BB90" s="389"/>
      <c r="BC90" s="389"/>
      <c r="BD90" s="389"/>
      <c r="BE90" s="389"/>
    </row>
    <row r="91" ht="15.75" customHeight="1">
      <c r="A91" s="401"/>
      <c r="B91" s="265"/>
      <c r="C91" s="393"/>
      <c r="D91" s="389"/>
      <c r="E91" s="389"/>
      <c r="F91" s="389"/>
      <c r="G91" s="393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  <c r="AM91" s="389"/>
      <c r="AN91" s="389"/>
      <c r="AO91" s="389"/>
      <c r="AP91" s="393"/>
      <c r="AQ91" s="395"/>
      <c r="AR91" s="389"/>
      <c r="AS91" s="389"/>
      <c r="AT91" s="389"/>
      <c r="AU91" s="389"/>
      <c r="AV91" s="389"/>
      <c r="AW91" s="389"/>
      <c r="AX91" s="389"/>
      <c r="AY91" s="389"/>
      <c r="AZ91" s="389"/>
      <c r="BA91" s="389"/>
      <c r="BB91" s="389"/>
      <c r="BC91" s="389"/>
      <c r="BD91" s="389"/>
      <c r="BE91" s="389"/>
    </row>
    <row r="92" ht="15.75" customHeight="1">
      <c r="A92" s="401"/>
      <c r="B92" s="265"/>
      <c r="C92" s="393"/>
      <c r="D92" s="389"/>
      <c r="E92" s="389"/>
      <c r="F92" s="389"/>
      <c r="G92" s="393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  <c r="AM92" s="389"/>
      <c r="AN92" s="389"/>
      <c r="AO92" s="389"/>
      <c r="AP92" s="393"/>
      <c r="AQ92" s="395"/>
      <c r="AR92" s="389"/>
      <c r="AS92" s="389"/>
      <c r="AT92" s="389"/>
      <c r="AU92" s="389"/>
      <c r="AV92" s="389"/>
      <c r="AW92" s="389"/>
      <c r="AX92" s="389"/>
      <c r="AY92" s="389"/>
      <c r="AZ92" s="389"/>
      <c r="BA92" s="389"/>
      <c r="BB92" s="389"/>
      <c r="BC92" s="389"/>
      <c r="BD92" s="389"/>
      <c r="BE92" s="389"/>
    </row>
    <row r="93" ht="15.75" customHeight="1">
      <c r="A93" s="401"/>
      <c r="B93" s="265"/>
      <c r="C93" s="393"/>
      <c r="D93" s="389"/>
      <c r="E93" s="389"/>
      <c r="F93" s="389"/>
      <c r="G93" s="393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  <c r="AM93" s="389"/>
      <c r="AN93" s="389"/>
      <c r="AO93" s="389"/>
      <c r="AP93" s="393"/>
      <c r="AQ93" s="395"/>
      <c r="AR93" s="389"/>
      <c r="AS93" s="389"/>
      <c r="AT93" s="389"/>
      <c r="AU93" s="389"/>
      <c r="AV93" s="389"/>
      <c r="AW93" s="389"/>
      <c r="AX93" s="389"/>
      <c r="AY93" s="389"/>
      <c r="AZ93" s="389"/>
      <c r="BA93" s="389"/>
      <c r="BB93" s="389"/>
      <c r="BC93" s="389"/>
      <c r="BD93" s="389"/>
      <c r="BE93" s="389"/>
    </row>
    <row r="94" ht="15.75" customHeight="1">
      <c r="A94" s="401"/>
      <c r="B94" s="265"/>
      <c r="C94" s="393"/>
      <c r="D94" s="389"/>
      <c r="E94" s="389"/>
      <c r="F94" s="389"/>
      <c r="G94" s="393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  <c r="AM94" s="389"/>
      <c r="AN94" s="389"/>
      <c r="AO94" s="389"/>
      <c r="AP94" s="393"/>
      <c r="AQ94" s="395"/>
      <c r="AR94" s="389"/>
      <c r="AS94" s="389"/>
      <c r="AT94" s="389"/>
      <c r="AU94" s="389"/>
      <c r="AV94" s="389"/>
      <c r="AW94" s="389"/>
      <c r="AX94" s="389"/>
      <c r="AY94" s="389"/>
      <c r="AZ94" s="389"/>
      <c r="BA94" s="389"/>
      <c r="BB94" s="389"/>
      <c r="BC94" s="389"/>
      <c r="BD94" s="389"/>
      <c r="BE94" s="389"/>
    </row>
    <row r="95" ht="15.75" customHeight="1">
      <c r="A95" s="401"/>
      <c r="B95" s="265"/>
      <c r="C95" s="393"/>
      <c r="D95" s="389"/>
      <c r="E95" s="389"/>
      <c r="F95" s="389"/>
      <c r="G95" s="393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  <c r="AM95" s="389"/>
      <c r="AN95" s="389"/>
      <c r="AO95" s="389"/>
      <c r="AP95" s="393"/>
      <c r="AQ95" s="395"/>
      <c r="AR95" s="389"/>
      <c r="AS95" s="389"/>
      <c r="AT95" s="389"/>
      <c r="AU95" s="389"/>
      <c r="AV95" s="389"/>
      <c r="AW95" s="389"/>
      <c r="AX95" s="389"/>
      <c r="AY95" s="389"/>
      <c r="AZ95" s="389"/>
      <c r="BA95" s="389"/>
      <c r="BB95" s="389"/>
      <c r="BC95" s="389"/>
      <c r="BD95" s="389"/>
      <c r="BE95" s="389"/>
    </row>
    <row r="96" ht="15.75" customHeight="1">
      <c r="A96" s="401"/>
      <c r="B96" s="265"/>
      <c r="C96" s="393"/>
      <c r="D96" s="389"/>
      <c r="E96" s="389"/>
      <c r="F96" s="389"/>
      <c r="G96" s="393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  <c r="AM96" s="389"/>
      <c r="AN96" s="389"/>
      <c r="AO96" s="389"/>
      <c r="AP96" s="393"/>
      <c r="AQ96" s="395"/>
      <c r="AR96" s="389"/>
      <c r="AS96" s="389"/>
      <c r="AT96" s="389"/>
      <c r="AU96" s="389"/>
      <c r="AV96" s="389"/>
      <c r="AW96" s="389"/>
      <c r="AX96" s="389"/>
      <c r="AY96" s="389"/>
      <c r="AZ96" s="389"/>
      <c r="BA96" s="389"/>
      <c r="BB96" s="389"/>
      <c r="BC96" s="389"/>
      <c r="BD96" s="389"/>
      <c r="BE96" s="389"/>
    </row>
    <row r="97" ht="15.75" customHeight="1">
      <c r="A97" s="401"/>
      <c r="B97" s="265"/>
      <c r="C97" s="393"/>
      <c r="D97" s="389"/>
      <c r="E97" s="389"/>
      <c r="F97" s="389"/>
      <c r="G97" s="393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  <c r="AM97" s="389"/>
      <c r="AN97" s="389"/>
      <c r="AO97" s="389"/>
      <c r="AP97" s="393"/>
      <c r="AQ97" s="395"/>
      <c r="AR97" s="389"/>
      <c r="AS97" s="389"/>
      <c r="AT97" s="389"/>
      <c r="AU97" s="389"/>
      <c r="AV97" s="389"/>
      <c r="AW97" s="389"/>
      <c r="AX97" s="389"/>
      <c r="AY97" s="389"/>
      <c r="AZ97" s="389"/>
      <c r="BA97" s="389"/>
      <c r="BB97" s="389"/>
      <c r="BC97" s="389"/>
      <c r="BD97" s="389"/>
      <c r="BE97" s="389"/>
    </row>
    <row r="98" ht="15.75" customHeight="1">
      <c r="A98" s="401"/>
      <c r="B98" s="265"/>
      <c r="C98" s="393"/>
      <c r="D98" s="389"/>
      <c r="E98" s="389"/>
      <c r="F98" s="389"/>
      <c r="G98" s="393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  <c r="AM98" s="389"/>
      <c r="AN98" s="389"/>
      <c r="AO98" s="389"/>
      <c r="AP98" s="393"/>
      <c r="AQ98" s="395"/>
      <c r="AR98" s="389"/>
      <c r="AS98" s="389"/>
      <c r="AT98" s="389"/>
      <c r="AU98" s="389"/>
      <c r="AV98" s="389"/>
      <c r="AW98" s="389"/>
      <c r="AX98" s="389"/>
      <c r="AY98" s="389"/>
      <c r="AZ98" s="389"/>
      <c r="BA98" s="389"/>
      <c r="BB98" s="389"/>
      <c r="BC98" s="389"/>
      <c r="BD98" s="389"/>
      <c r="BE98" s="389"/>
    </row>
    <row r="99" ht="15.75" customHeight="1">
      <c r="A99" s="401"/>
      <c r="B99" s="265"/>
      <c r="C99" s="393"/>
      <c r="D99" s="389"/>
      <c r="E99" s="389"/>
      <c r="F99" s="389"/>
      <c r="G99" s="393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  <c r="AM99" s="389"/>
      <c r="AN99" s="389"/>
      <c r="AO99" s="389"/>
      <c r="AP99" s="393"/>
      <c r="AQ99" s="395"/>
      <c r="AR99" s="389"/>
      <c r="AS99" s="389"/>
      <c r="AT99" s="389"/>
      <c r="AU99" s="389"/>
      <c r="AV99" s="389"/>
      <c r="AW99" s="389"/>
      <c r="AX99" s="389"/>
      <c r="AY99" s="389"/>
      <c r="AZ99" s="389"/>
      <c r="BA99" s="389"/>
      <c r="BB99" s="389"/>
      <c r="BC99" s="389"/>
      <c r="BD99" s="389"/>
      <c r="BE99" s="389"/>
    </row>
    <row r="100" ht="15.75" customHeight="1">
      <c r="A100" s="401"/>
      <c r="B100" s="265"/>
      <c r="C100" s="393"/>
      <c r="D100" s="389"/>
      <c r="E100" s="389"/>
      <c r="F100" s="389"/>
      <c r="G100" s="393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93"/>
      <c r="AQ100" s="395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</row>
    <row r="101" ht="15.75" customHeight="1">
      <c r="A101" s="401"/>
      <c r="B101" s="265"/>
      <c r="C101" s="393"/>
      <c r="D101" s="389"/>
      <c r="E101" s="389"/>
      <c r="F101" s="389"/>
      <c r="G101" s="393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  <c r="AM101" s="389"/>
      <c r="AN101" s="389"/>
      <c r="AO101" s="389"/>
      <c r="AP101" s="393"/>
      <c r="AQ101" s="395"/>
      <c r="AR101" s="389"/>
      <c r="AS101" s="389"/>
      <c r="AT101" s="389"/>
      <c r="AU101" s="389"/>
      <c r="AV101" s="389"/>
      <c r="AW101" s="389"/>
      <c r="AX101" s="389"/>
      <c r="AY101" s="389"/>
      <c r="AZ101" s="389"/>
      <c r="BA101" s="389"/>
      <c r="BB101" s="389"/>
      <c r="BC101" s="389"/>
      <c r="BD101" s="389"/>
      <c r="BE101" s="389"/>
    </row>
    <row r="102" ht="15.75" customHeight="1">
      <c r="A102" s="401"/>
      <c r="B102" s="265"/>
      <c r="C102" s="393"/>
      <c r="D102" s="389"/>
      <c r="E102" s="389"/>
      <c r="F102" s="389"/>
      <c r="G102" s="393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93"/>
      <c r="AQ102" s="395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</row>
    <row r="103" ht="15.75" customHeight="1">
      <c r="A103" s="401"/>
      <c r="B103" s="265"/>
      <c r="C103" s="393"/>
      <c r="D103" s="389"/>
      <c r="E103" s="389"/>
      <c r="F103" s="389"/>
      <c r="G103" s="393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  <c r="AM103" s="389"/>
      <c r="AN103" s="389"/>
      <c r="AO103" s="389"/>
      <c r="AP103" s="393"/>
      <c r="AQ103" s="395"/>
      <c r="AR103" s="389"/>
      <c r="AS103" s="389"/>
      <c r="AT103" s="389"/>
      <c r="AU103" s="389"/>
      <c r="AV103" s="389"/>
      <c r="AW103" s="389"/>
      <c r="AX103" s="389"/>
      <c r="AY103" s="389"/>
      <c r="AZ103" s="389"/>
      <c r="BA103" s="389"/>
      <c r="BB103" s="389"/>
      <c r="BC103" s="389"/>
      <c r="BD103" s="389"/>
      <c r="BE103" s="389"/>
    </row>
    <row r="104" ht="15.75" customHeight="1">
      <c r="A104" s="401"/>
      <c r="B104" s="265"/>
      <c r="C104" s="393"/>
      <c r="D104" s="389"/>
      <c r="E104" s="389"/>
      <c r="F104" s="389"/>
      <c r="G104" s="393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  <c r="AM104" s="389"/>
      <c r="AN104" s="389"/>
      <c r="AO104" s="389"/>
      <c r="AP104" s="393"/>
      <c r="AQ104" s="395"/>
      <c r="AR104" s="389"/>
      <c r="AS104" s="389"/>
      <c r="AT104" s="389"/>
      <c r="AU104" s="389"/>
      <c r="AV104" s="389"/>
      <c r="AW104" s="389"/>
      <c r="AX104" s="389"/>
      <c r="AY104" s="389"/>
      <c r="AZ104" s="389"/>
      <c r="BA104" s="389"/>
      <c r="BB104" s="389"/>
      <c r="BC104" s="389"/>
      <c r="BD104" s="389"/>
      <c r="BE104" s="389"/>
    </row>
    <row r="105" ht="15.75" customHeight="1">
      <c r="A105" s="401"/>
      <c r="B105" s="265"/>
      <c r="C105" s="393"/>
      <c r="D105" s="389"/>
      <c r="E105" s="389"/>
      <c r="F105" s="389"/>
      <c r="G105" s="393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93"/>
      <c r="AQ105" s="395"/>
      <c r="AR105" s="389"/>
      <c r="AS105" s="389"/>
      <c r="AT105" s="389"/>
      <c r="AU105" s="389"/>
      <c r="AV105" s="389"/>
      <c r="AW105" s="389"/>
      <c r="AX105" s="389"/>
      <c r="AY105" s="389"/>
      <c r="AZ105" s="389"/>
      <c r="BA105" s="389"/>
      <c r="BB105" s="389"/>
      <c r="BC105" s="389"/>
      <c r="BD105" s="389"/>
      <c r="BE105" s="389"/>
    </row>
    <row r="106" ht="15.75" customHeight="1">
      <c r="A106" s="401"/>
      <c r="B106" s="265"/>
      <c r="C106" s="393"/>
      <c r="D106" s="389"/>
      <c r="E106" s="389"/>
      <c r="F106" s="389"/>
      <c r="G106" s="393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93"/>
      <c r="AQ106" s="395"/>
      <c r="AR106" s="389"/>
      <c r="AS106" s="389"/>
      <c r="AT106" s="389"/>
      <c r="AU106" s="389"/>
      <c r="AV106" s="389"/>
      <c r="AW106" s="389"/>
      <c r="AX106" s="389"/>
      <c r="AY106" s="389"/>
      <c r="AZ106" s="389"/>
      <c r="BA106" s="389"/>
      <c r="BB106" s="389"/>
      <c r="BC106" s="389"/>
      <c r="BD106" s="389"/>
      <c r="BE106" s="389"/>
    </row>
    <row r="107" ht="15.75" customHeight="1">
      <c r="A107" s="401"/>
      <c r="B107" s="265"/>
      <c r="C107" s="393"/>
      <c r="D107" s="389"/>
      <c r="E107" s="389"/>
      <c r="F107" s="389"/>
      <c r="G107" s="393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89"/>
      <c r="AO107" s="389"/>
      <c r="AP107" s="393"/>
      <c r="AQ107" s="395"/>
      <c r="AR107" s="389"/>
      <c r="AS107" s="389"/>
      <c r="AT107" s="389"/>
      <c r="AU107" s="389"/>
      <c r="AV107" s="389"/>
      <c r="AW107" s="389"/>
      <c r="AX107" s="389"/>
      <c r="AY107" s="389"/>
      <c r="AZ107" s="389"/>
      <c r="BA107" s="389"/>
      <c r="BB107" s="389"/>
      <c r="BC107" s="389"/>
      <c r="BD107" s="389"/>
      <c r="BE107" s="389"/>
    </row>
    <row r="108" ht="15.75" customHeight="1">
      <c r="A108" s="401"/>
      <c r="B108" s="265"/>
      <c r="C108" s="393"/>
      <c r="D108" s="389"/>
      <c r="E108" s="389"/>
      <c r="F108" s="389"/>
      <c r="G108" s="393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  <c r="AM108" s="389"/>
      <c r="AN108" s="389"/>
      <c r="AO108" s="389"/>
      <c r="AP108" s="393"/>
      <c r="AQ108" s="395"/>
      <c r="AR108" s="389"/>
      <c r="AS108" s="389"/>
      <c r="AT108" s="389"/>
      <c r="AU108" s="389"/>
      <c r="AV108" s="389"/>
      <c r="AW108" s="389"/>
      <c r="AX108" s="389"/>
      <c r="AY108" s="389"/>
      <c r="AZ108" s="389"/>
      <c r="BA108" s="389"/>
      <c r="BB108" s="389"/>
      <c r="BC108" s="389"/>
      <c r="BD108" s="389"/>
      <c r="BE108" s="389"/>
    </row>
    <row r="109" ht="15.75" customHeight="1">
      <c r="A109" s="401"/>
      <c r="B109" s="265"/>
      <c r="C109" s="393"/>
      <c r="D109" s="389"/>
      <c r="E109" s="389"/>
      <c r="F109" s="389"/>
      <c r="G109" s="393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  <c r="AM109" s="389"/>
      <c r="AN109" s="389"/>
      <c r="AO109" s="389"/>
      <c r="AP109" s="393"/>
      <c r="AQ109" s="395"/>
      <c r="AR109" s="389"/>
      <c r="AS109" s="389"/>
      <c r="AT109" s="389"/>
      <c r="AU109" s="389"/>
      <c r="AV109" s="389"/>
      <c r="AW109" s="389"/>
      <c r="AX109" s="389"/>
      <c r="AY109" s="389"/>
      <c r="AZ109" s="389"/>
      <c r="BA109" s="389"/>
      <c r="BB109" s="389"/>
      <c r="BC109" s="389"/>
      <c r="BD109" s="389"/>
      <c r="BE109" s="389"/>
    </row>
    <row r="110" ht="15.75" customHeight="1">
      <c r="A110" s="401"/>
      <c r="B110" s="265"/>
      <c r="C110" s="393"/>
      <c r="D110" s="389"/>
      <c r="E110" s="389"/>
      <c r="F110" s="389"/>
      <c r="G110" s="393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  <c r="AM110" s="389"/>
      <c r="AN110" s="389"/>
      <c r="AO110" s="389"/>
      <c r="AP110" s="393"/>
      <c r="AQ110" s="395"/>
      <c r="AR110" s="389"/>
      <c r="AS110" s="389"/>
      <c r="AT110" s="389"/>
      <c r="AU110" s="389"/>
      <c r="AV110" s="389"/>
      <c r="AW110" s="389"/>
      <c r="AX110" s="389"/>
      <c r="AY110" s="389"/>
      <c r="AZ110" s="389"/>
      <c r="BA110" s="389"/>
      <c r="BB110" s="389"/>
      <c r="BC110" s="389"/>
      <c r="BD110" s="389"/>
      <c r="BE110" s="389"/>
    </row>
    <row r="111" ht="15.75" customHeight="1">
      <c r="A111" s="401"/>
      <c r="B111" s="265"/>
      <c r="C111" s="393"/>
      <c r="D111" s="389"/>
      <c r="E111" s="389"/>
      <c r="F111" s="389"/>
      <c r="G111" s="393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  <c r="AM111" s="389"/>
      <c r="AN111" s="389"/>
      <c r="AO111" s="389"/>
      <c r="AP111" s="393"/>
      <c r="AQ111" s="395"/>
      <c r="AR111" s="389"/>
      <c r="AS111" s="389"/>
      <c r="AT111" s="389"/>
      <c r="AU111" s="389"/>
      <c r="AV111" s="389"/>
      <c r="AW111" s="389"/>
      <c r="AX111" s="389"/>
      <c r="AY111" s="389"/>
      <c r="AZ111" s="389"/>
      <c r="BA111" s="389"/>
      <c r="BB111" s="389"/>
      <c r="BC111" s="389"/>
      <c r="BD111" s="389"/>
      <c r="BE111" s="389"/>
    </row>
    <row r="112" ht="15.75" customHeight="1">
      <c r="A112" s="401"/>
      <c r="B112" s="265"/>
      <c r="C112" s="393"/>
      <c r="D112" s="389"/>
      <c r="E112" s="389"/>
      <c r="F112" s="389"/>
      <c r="G112" s="393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  <c r="AM112" s="389"/>
      <c r="AN112" s="389"/>
      <c r="AO112" s="389"/>
      <c r="AP112" s="393"/>
      <c r="AQ112" s="395"/>
      <c r="AR112" s="389"/>
      <c r="AS112" s="389"/>
      <c r="AT112" s="389"/>
      <c r="AU112" s="389"/>
      <c r="AV112" s="389"/>
      <c r="AW112" s="389"/>
      <c r="AX112" s="389"/>
      <c r="AY112" s="389"/>
      <c r="AZ112" s="389"/>
      <c r="BA112" s="389"/>
      <c r="BB112" s="389"/>
      <c r="BC112" s="389"/>
      <c r="BD112" s="389"/>
      <c r="BE112" s="389"/>
    </row>
    <row r="113" ht="15.75" customHeight="1">
      <c r="A113" s="401"/>
      <c r="B113" s="265"/>
      <c r="C113" s="393"/>
      <c r="D113" s="389"/>
      <c r="E113" s="389"/>
      <c r="F113" s="389"/>
      <c r="G113" s="393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89"/>
      <c r="AK113" s="389"/>
      <c r="AL113" s="389"/>
      <c r="AM113" s="389"/>
      <c r="AN113" s="389"/>
      <c r="AO113" s="389"/>
      <c r="AP113" s="393"/>
      <c r="AQ113" s="395"/>
      <c r="AR113" s="389"/>
      <c r="AS113" s="389"/>
      <c r="AT113" s="389"/>
      <c r="AU113" s="389"/>
      <c r="AV113" s="389"/>
      <c r="AW113" s="389"/>
      <c r="AX113" s="389"/>
      <c r="AY113" s="389"/>
      <c r="AZ113" s="389"/>
      <c r="BA113" s="389"/>
      <c r="BB113" s="389"/>
      <c r="BC113" s="389"/>
      <c r="BD113" s="389"/>
      <c r="BE113" s="389"/>
    </row>
    <row r="114" ht="15.75" customHeight="1">
      <c r="A114" s="401"/>
      <c r="B114" s="265"/>
      <c r="C114" s="393"/>
      <c r="D114" s="389"/>
      <c r="E114" s="389"/>
      <c r="F114" s="389"/>
      <c r="G114" s="393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89"/>
      <c r="AJ114" s="389"/>
      <c r="AK114" s="389"/>
      <c r="AL114" s="389"/>
      <c r="AM114" s="389"/>
      <c r="AN114" s="389"/>
      <c r="AO114" s="389"/>
      <c r="AP114" s="393"/>
      <c r="AQ114" s="395"/>
      <c r="AR114" s="389"/>
      <c r="AS114" s="389"/>
      <c r="AT114" s="389"/>
      <c r="AU114" s="389"/>
      <c r="AV114" s="389"/>
      <c r="AW114" s="389"/>
      <c r="AX114" s="389"/>
      <c r="AY114" s="389"/>
      <c r="AZ114" s="389"/>
      <c r="BA114" s="389"/>
      <c r="BB114" s="389"/>
      <c r="BC114" s="389"/>
      <c r="BD114" s="389"/>
      <c r="BE114" s="389"/>
    </row>
    <row r="115" ht="15.75" customHeight="1">
      <c r="A115" s="401"/>
      <c r="B115" s="265"/>
      <c r="C115" s="393"/>
      <c r="D115" s="389"/>
      <c r="E115" s="389"/>
      <c r="F115" s="389"/>
      <c r="G115" s="393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  <c r="AM115" s="389"/>
      <c r="AN115" s="389"/>
      <c r="AO115" s="389"/>
      <c r="AP115" s="393"/>
      <c r="AQ115" s="395"/>
      <c r="AR115" s="389"/>
      <c r="AS115" s="389"/>
      <c r="AT115" s="389"/>
      <c r="AU115" s="389"/>
      <c r="AV115" s="389"/>
      <c r="AW115" s="389"/>
      <c r="AX115" s="389"/>
      <c r="AY115" s="389"/>
      <c r="AZ115" s="389"/>
      <c r="BA115" s="389"/>
      <c r="BB115" s="389"/>
      <c r="BC115" s="389"/>
      <c r="BD115" s="389"/>
      <c r="BE115" s="389"/>
    </row>
    <row r="116" ht="15.75" customHeight="1">
      <c r="A116" s="401"/>
      <c r="B116" s="265"/>
      <c r="C116" s="393"/>
      <c r="D116" s="389"/>
      <c r="E116" s="389"/>
      <c r="F116" s="389"/>
      <c r="G116" s="393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  <c r="AG116" s="389"/>
      <c r="AH116" s="389"/>
      <c r="AI116" s="389"/>
      <c r="AJ116" s="389"/>
      <c r="AK116" s="389"/>
      <c r="AL116" s="389"/>
      <c r="AM116" s="389"/>
      <c r="AN116" s="389"/>
      <c r="AO116" s="389"/>
      <c r="AP116" s="393"/>
      <c r="AQ116" s="395"/>
      <c r="AR116" s="389"/>
      <c r="AS116" s="389"/>
      <c r="AT116" s="389"/>
      <c r="AU116" s="389"/>
      <c r="AV116" s="389"/>
      <c r="AW116" s="389"/>
      <c r="AX116" s="389"/>
      <c r="AY116" s="389"/>
      <c r="AZ116" s="389"/>
      <c r="BA116" s="389"/>
      <c r="BB116" s="389"/>
      <c r="BC116" s="389"/>
      <c r="BD116" s="389"/>
      <c r="BE116" s="389"/>
    </row>
    <row r="117" ht="15.75" customHeight="1">
      <c r="A117" s="401"/>
      <c r="B117" s="265"/>
      <c r="C117" s="393"/>
      <c r="D117" s="389"/>
      <c r="E117" s="389"/>
      <c r="F117" s="389"/>
      <c r="G117" s="393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  <c r="AG117" s="389"/>
      <c r="AH117" s="389"/>
      <c r="AI117" s="389"/>
      <c r="AJ117" s="389"/>
      <c r="AK117" s="389"/>
      <c r="AL117" s="389"/>
      <c r="AM117" s="389"/>
      <c r="AN117" s="389"/>
      <c r="AO117" s="389"/>
      <c r="AP117" s="393"/>
      <c r="AQ117" s="395"/>
      <c r="AR117" s="389"/>
      <c r="AS117" s="389"/>
      <c r="AT117" s="389"/>
      <c r="AU117" s="389"/>
      <c r="AV117" s="389"/>
      <c r="AW117" s="389"/>
      <c r="AX117" s="389"/>
      <c r="AY117" s="389"/>
      <c r="AZ117" s="389"/>
      <c r="BA117" s="389"/>
      <c r="BB117" s="389"/>
      <c r="BC117" s="389"/>
      <c r="BD117" s="389"/>
      <c r="BE117" s="389"/>
    </row>
    <row r="118" ht="15.75" customHeight="1">
      <c r="A118" s="401"/>
      <c r="B118" s="265"/>
      <c r="C118" s="393"/>
      <c r="D118" s="389"/>
      <c r="E118" s="389"/>
      <c r="F118" s="389"/>
      <c r="G118" s="393"/>
      <c r="H118" s="389"/>
      <c r="I118" s="389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  <c r="AH118" s="389"/>
      <c r="AI118" s="389"/>
      <c r="AJ118" s="389"/>
      <c r="AK118" s="389"/>
      <c r="AL118" s="389"/>
      <c r="AM118" s="389"/>
      <c r="AN118" s="389"/>
      <c r="AO118" s="389"/>
      <c r="AP118" s="393"/>
      <c r="AQ118" s="395"/>
      <c r="AR118" s="389"/>
      <c r="AS118" s="389"/>
      <c r="AT118" s="389"/>
      <c r="AU118" s="389"/>
      <c r="AV118" s="389"/>
      <c r="AW118" s="389"/>
      <c r="AX118" s="389"/>
      <c r="AY118" s="389"/>
      <c r="AZ118" s="389"/>
      <c r="BA118" s="389"/>
      <c r="BB118" s="389"/>
      <c r="BC118" s="389"/>
      <c r="BD118" s="389"/>
      <c r="BE118" s="389"/>
    </row>
    <row r="119" ht="15.75" customHeight="1">
      <c r="A119" s="401"/>
      <c r="B119" s="265"/>
      <c r="C119" s="393"/>
      <c r="D119" s="389"/>
      <c r="E119" s="389"/>
      <c r="F119" s="389"/>
      <c r="G119" s="393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  <c r="AG119" s="389"/>
      <c r="AH119" s="389"/>
      <c r="AI119" s="389"/>
      <c r="AJ119" s="389"/>
      <c r="AK119" s="389"/>
      <c r="AL119" s="389"/>
      <c r="AM119" s="389"/>
      <c r="AN119" s="389"/>
      <c r="AO119" s="389"/>
      <c r="AP119" s="393"/>
      <c r="AQ119" s="395"/>
      <c r="AR119" s="389"/>
      <c r="AS119" s="389"/>
      <c r="AT119" s="389"/>
      <c r="AU119" s="389"/>
      <c r="AV119" s="389"/>
      <c r="AW119" s="389"/>
      <c r="AX119" s="389"/>
      <c r="AY119" s="389"/>
      <c r="AZ119" s="389"/>
      <c r="BA119" s="389"/>
      <c r="BB119" s="389"/>
      <c r="BC119" s="389"/>
      <c r="BD119" s="389"/>
      <c r="BE119" s="389"/>
    </row>
    <row r="120" ht="15.75" customHeight="1">
      <c r="A120" s="401"/>
      <c r="B120" s="265"/>
      <c r="C120" s="393"/>
      <c r="D120" s="389"/>
      <c r="E120" s="389"/>
      <c r="F120" s="389"/>
      <c r="G120" s="393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  <c r="AC120" s="389"/>
      <c r="AD120" s="389"/>
      <c r="AE120" s="389"/>
      <c r="AF120" s="389"/>
      <c r="AG120" s="389"/>
      <c r="AH120" s="389"/>
      <c r="AI120" s="389"/>
      <c r="AJ120" s="389"/>
      <c r="AK120" s="389"/>
      <c r="AL120" s="389"/>
      <c r="AM120" s="389"/>
      <c r="AN120" s="389"/>
      <c r="AO120" s="389"/>
      <c r="AP120" s="393"/>
      <c r="AQ120" s="395"/>
      <c r="AR120" s="389"/>
      <c r="AS120" s="389"/>
      <c r="AT120" s="389"/>
      <c r="AU120" s="389"/>
      <c r="AV120" s="389"/>
      <c r="AW120" s="389"/>
      <c r="AX120" s="389"/>
      <c r="AY120" s="389"/>
      <c r="AZ120" s="389"/>
      <c r="BA120" s="389"/>
      <c r="BB120" s="389"/>
      <c r="BC120" s="389"/>
      <c r="BD120" s="389"/>
      <c r="BE120" s="389"/>
    </row>
    <row r="121" ht="15.75" customHeight="1">
      <c r="A121" s="401"/>
      <c r="B121" s="265"/>
      <c r="C121" s="393"/>
      <c r="D121" s="389"/>
      <c r="E121" s="389"/>
      <c r="F121" s="389"/>
      <c r="G121" s="393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389"/>
      <c r="AE121" s="389"/>
      <c r="AF121" s="389"/>
      <c r="AG121" s="389"/>
      <c r="AH121" s="389"/>
      <c r="AI121" s="389"/>
      <c r="AJ121" s="389"/>
      <c r="AK121" s="389"/>
      <c r="AL121" s="389"/>
      <c r="AM121" s="389"/>
      <c r="AN121" s="389"/>
      <c r="AO121" s="389"/>
      <c r="AP121" s="393"/>
      <c r="AQ121" s="395"/>
      <c r="AR121" s="389"/>
      <c r="AS121" s="389"/>
      <c r="AT121" s="389"/>
      <c r="AU121" s="389"/>
      <c r="AV121" s="389"/>
      <c r="AW121" s="389"/>
      <c r="AX121" s="389"/>
      <c r="AY121" s="389"/>
      <c r="AZ121" s="389"/>
      <c r="BA121" s="389"/>
      <c r="BB121" s="389"/>
      <c r="BC121" s="389"/>
      <c r="BD121" s="389"/>
      <c r="BE121" s="389"/>
    </row>
    <row r="122" ht="15.75" customHeight="1">
      <c r="A122" s="401"/>
      <c r="B122" s="265"/>
      <c r="C122" s="393"/>
      <c r="D122" s="389"/>
      <c r="E122" s="389"/>
      <c r="F122" s="389"/>
      <c r="G122" s="393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389"/>
      <c r="AE122" s="389"/>
      <c r="AF122" s="389"/>
      <c r="AG122" s="389"/>
      <c r="AH122" s="389"/>
      <c r="AI122" s="389"/>
      <c r="AJ122" s="389"/>
      <c r="AK122" s="389"/>
      <c r="AL122" s="389"/>
      <c r="AM122" s="389"/>
      <c r="AN122" s="389"/>
      <c r="AO122" s="389"/>
      <c r="AP122" s="393"/>
      <c r="AQ122" s="395"/>
      <c r="AR122" s="389"/>
      <c r="AS122" s="389"/>
      <c r="AT122" s="389"/>
      <c r="AU122" s="389"/>
      <c r="AV122" s="389"/>
      <c r="AW122" s="389"/>
      <c r="AX122" s="389"/>
      <c r="AY122" s="389"/>
      <c r="AZ122" s="389"/>
      <c r="BA122" s="389"/>
      <c r="BB122" s="389"/>
      <c r="BC122" s="389"/>
      <c r="BD122" s="389"/>
      <c r="BE122" s="389"/>
    </row>
    <row r="123" ht="15.75" customHeight="1">
      <c r="A123" s="401"/>
      <c r="B123" s="265"/>
      <c r="C123" s="393"/>
      <c r="D123" s="389"/>
      <c r="E123" s="389"/>
      <c r="F123" s="389"/>
      <c r="G123" s="393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89"/>
      <c r="AG123" s="389"/>
      <c r="AH123" s="389"/>
      <c r="AI123" s="389"/>
      <c r="AJ123" s="389"/>
      <c r="AK123" s="389"/>
      <c r="AL123" s="389"/>
      <c r="AM123" s="389"/>
      <c r="AN123" s="389"/>
      <c r="AO123" s="389"/>
      <c r="AP123" s="393"/>
      <c r="AQ123" s="395"/>
      <c r="AR123" s="389"/>
      <c r="AS123" s="389"/>
      <c r="AT123" s="389"/>
      <c r="AU123" s="389"/>
      <c r="AV123" s="389"/>
      <c r="AW123" s="389"/>
      <c r="AX123" s="389"/>
      <c r="AY123" s="389"/>
      <c r="AZ123" s="389"/>
      <c r="BA123" s="389"/>
      <c r="BB123" s="389"/>
      <c r="BC123" s="389"/>
      <c r="BD123" s="389"/>
      <c r="BE123" s="389"/>
    </row>
    <row r="124" ht="15.75" customHeight="1">
      <c r="A124" s="401"/>
      <c r="B124" s="265"/>
      <c r="C124" s="393"/>
      <c r="D124" s="389"/>
      <c r="E124" s="389"/>
      <c r="F124" s="389"/>
      <c r="G124" s="393"/>
      <c r="H124" s="389"/>
      <c r="I124" s="389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  <c r="AC124" s="389"/>
      <c r="AD124" s="389"/>
      <c r="AE124" s="389"/>
      <c r="AF124" s="389"/>
      <c r="AG124" s="389"/>
      <c r="AH124" s="389"/>
      <c r="AI124" s="389"/>
      <c r="AJ124" s="389"/>
      <c r="AK124" s="389"/>
      <c r="AL124" s="389"/>
      <c r="AM124" s="389"/>
      <c r="AN124" s="389"/>
      <c r="AO124" s="389"/>
      <c r="AP124" s="393"/>
      <c r="AQ124" s="395"/>
      <c r="AR124" s="389"/>
      <c r="AS124" s="389"/>
      <c r="AT124" s="389"/>
      <c r="AU124" s="389"/>
      <c r="AV124" s="389"/>
      <c r="AW124" s="389"/>
      <c r="AX124" s="389"/>
      <c r="AY124" s="389"/>
      <c r="AZ124" s="389"/>
      <c r="BA124" s="389"/>
      <c r="BB124" s="389"/>
      <c r="BC124" s="389"/>
      <c r="BD124" s="389"/>
      <c r="BE124" s="389"/>
    </row>
    <row r="125" ht="15.75" customHeight="1">
      <c r="A125" s="401"/>
      <c r="B125" s="265"/>
      <c r="C125" s="393"/>
      <c r="D125" s="389"/>
      <c r="E125" s="389"/>
      <c r="F125" s="389"/>
      <c r="G125" s="393"/>
      <c r="H125" s="389"/>
      <c r="I125" s="389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  <c r="AC125" s="389"/>
      <c r="AD125" s="389"/>
      <c r="AE125" s="389"/>
      <c r="AF125" s="389"/>
      <c r="AG125" s="389"/>
      <c r="AH125" s="389"/>
      <c r="AI125" s="389"/>
      <c r="AJ125" s="389"/>
      <c r="AK125" s="389"/>
      <c r="AL125" s="389"/>
      <c r="AM125" s="389"/>
      <c r="AN125" s="389"/>
      <c r="AO125" s="389"/>
      <c r="AP125" s="393"/>
      <c r="AQ125" s="395"/>
      <c r="AR125" s="389"/>
      <c r="AS125" s="389"/>
      <c r="AT125" s="389"/>
      <c r="AU125" s="389"/>
      <c r="AV125" s="389"/>
      <c r="AW125" s="389"/>
      <c r="AX125" s="389"/>
      <c r="AY125" s="389"/>
      <c r="AZ125" s="389"/>
      <c r="BA125" s="389"/>
      <c r="BB125" s="389"/>
      <c r="BC125" s="389"/>
      <c r="BD125" s="389"/>
      <c r="BE125" s="389"/>
    </row>
    <row r="126" ht="15.75" customHeight="1">
      <c r="A126" s="401"/>
      <c r="B126" s="265"/>
      <c r="C126" s="393"/>
      <c r="D126" s="389"/>
      <c r="E126" s="389"/>
      <c r="F126" s="389"/>
      <c r="G126" s="393"/>
      <c r="H126" s="389"/>
      <c r="I126" s="389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  <c r="AC126" s="389"/>
      <c r="AD126" s="389"/>
      <c r="AE126" s="389"/>
      <c r="AF126" s="389"/>
      <c r="AG126" s="389"/>
      <c r="AH126" s="389"/>
      <c r="AI126" s="389"/>
      <c r="AJ126" s="389"/>
      <c r="AK126" s="389"/>
      <c r="AL126" s="389"/>
      <c r="AM126" s="389"/>
      <c r="AN126" s="389"/>
      <c r="AO126" s="389"/>
      <c r="AP126" s="393"/>
      <c r="AQ126" s="395"/>
      <c r="AR126" s="389"/>
      <c r="AS126" s="389"/>
      <c r="AT126" s="389"/>
      <c r="AU126" s="389"/>
      <c r="AV126" s="389"/>
      <c r="AW126" s="389"/>
      <c r="AX126" s="389"/>
      <c r="AY126" s="389"/>
      <c r="AZ126" s="389"/>
      <c r="BA126" s="389"/>
      <c r="BB126" s="389"/>
      <c r="BC126" s="389"/>
      <c r="BD126" s="389"/>
      <c r="BE126" s="389"/>
    </row>
    <row r="127" ht="15.75" customHeight="1">
      <c r="A127" s="401"/>
      <c r="B127" s="265"/>
      <c r="C127" s="393"/>
      <c r="D127" s="389"/>
      <c r="E127" s="389"/>
      <c r="F127" s="389"/>
      <c r="G127" s="393"/>
      <c r="H127" s="389"/>
      <c r="I127" s="389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  <c r="AC127" s="389"/>
      <c r="AD127" s="389"/>
      <c r="AE127" s="389"/>
      <c r="AF127" s="389"/>
      <c r="AG127" s="389"/>
      <c r="AH127" s="389"/>
      <c r="AI127" s="389"/>
      <c r="AJ127" s="389"/>
      <c r="AK127" s="389"/>
      <c r="AL127" s="389"/>
      <c r="AM127" s="389"/>
      <c r="AN127" s="389"/>
      <c r="AO127" s="389"/>
      <c r="AP127" s="393"/>
      <c r="AQ127" s="395"/>
      <c r="AR127" s="389"/>
      <c r="AS127" s="389"/>
      <c r="AT127" s="389"/>
      <c r="AU127" s="389"/>
      <c r="AV127" s="389"/>
      <c r="AW127" s="389"/>
      <c r="AX127" s="389"/>
      <c r="AY127" s="389"/>
      <c r="AZ127" s="389"/>
      <c r="BA127" s="389"/>
      <c r="BB127" s="389"/>
      <c r="BC127" s="389"/>
      <c r="BD127" s="389"/>
      <c r="BE127" s="389"/>
    </row>
    <row r="128" ht="15.75" customHeight="1">
      <c r="A128" s="401"/>
      <c r="B128" s="265"/>
      <c r="C128" s="393"/>
      <c r="D128" s="389"/>
      <c r="E128" s="389"/>
      <c r="F128" s="389"/>
      <c r="G128" s="393"/>
      <c r="H128" s="389"/>
      <c r="I128" s="389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  <c r="AC128" s="389"/>
      <c r="AD128" s="389"/>
      <c r="AE128" s="389"/>
      <c r="AF128" s="389"/>
      <c r="AG128" s="389"/>
      <c r="AH128" s="389"/>
      <c r="AI128" s="389"/>
      <c r="AJ128" s="389"/>
      <c r="AK128" s="389"/>
      <c r="AL128" s="389"/>
      <c r="AM128" s="389"/>
      <c r="AN128" s="389"/>
      <c r="AO128" s="389"/>
      <c r="AP128" s="393"/>
      <c r="AQ128" s="395"/>
      <c r="AR128" s="389"/>
      <c r="AS128" s="389"/>
      <c r="AT128" s="389"/>
      <c r="AU128" s="389"/>
      <c r="AV128" s="389"/>
      <c r="AW128" s="389"/>
      <c r="AX128" s="389"/>
      <c r="AY128" s="389"/>
      <c r="AZ128" s="389"/>
      <c r="BA128" s="389"/>
      <c r="BB128" s="389"/>
      <c r="BC128" s="389"/>
      <c r="BD128" s="389"/>
      <c r="BE128" s="389"/>
    </row>
    <row r="129" ht="15.75" customHeight="1">
      <c r="A129" s="401"/>
      <c r="B129" s="265"/>
      <c r="C129" s="393"/>
      <c r="D129" s="389"/>
      <c r="E129" s="389"/>
      <c r="F129" s="389"/>
      <c r="G129" s="393"/>
      <c r="H129" s="389"/>
      <c r="I129" s="389"/>
      <c r="J129" s="389"/>
      <c r="K129" s="389"/>
      <c r="L129" s="389"/>
      <c r="M129" s="389"/>
      <c r="N129" s="389"/>
      <c r="O129" s="389"/>
      <c r="P129" s="389"/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89"/>
      <c r="AC129" s="389"/>
      <c r="AD129" s="389"/>
      <c r="AE129" s="389"/>
      <c r="AF129" s="389"/>
      <c r="AG129" s="389"/>
      <c r="AH129" s="389"/>
      <c r="AI129" s="389"/>
      <c r="AJ129" s="389"/>
      <c r="AK129" s="389"/>
      <c r="AL129" s="389"/>
      <c r="AM129" s="389"/>
      <c r="AN129" s="389"/>
      <c r="AO129" s="389"/>
      <c r="AP129" s="393"/>
      <c r="AQ129" s="395"/>
      <c r="AR129" s="389"/>
      <c r="AS129" s="389"/>
      <c r="AT129" s="389"/>
      <c r="AU129" s="389"/>
      <c r="AV129" s="389"/>
      <c r="AW129" s="389"/>
      <c r="AX129" s="389"/>
      <c r="AY129" s="389"/>
      <c r="AZ129" s="389"/>
      <c r="BA129" s="389"/>
      <c r="BB129" s="389"/>
      <c r="BC129" s="389"/>
      <c r="BD129" s="389"/>
      <c r="BE129" s="389"/>
    </row>
    <row r="130" ht="15.75" customHeight="1">
      <c r="A130" s="401"/>
      <c r="B130" s="265"/>
      <c r="C130" s="393"/>
      <c r="D130" s="389"/>
      <c r="E130" s="389"/>
      <c r="F130" s="389"/>
      <c r="G130" s="393"/>
      <c r="H130" s="389"/>
      <c r="I130" s="389"/>
      <c r="J130" s="389"/>
      <c r="K130" s="389"/>
      <c r="L130" s="389"/>
      <c r="M130" s="389"/>
      <c r="N130" s="389"/>
      <c r="O130" s="389"/>
      <c r="P130" s="389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  <c r="AC130" s="389"/>
      <c r="AD130" s="389"/>
      <c r="AE130" s="389"/>
      <c r="AF130" s="389"/>
      <c r="AG130" s="389"/>
      <c r="AH130" s="389"/>
      <c r="AI130" s="389"/>
      <c r="AJ130" s="389"/>
      <c r="AK130" s="389"/>
      <c r="AL130" s="389"/>
      <c r="AM130" s="389"/>
      <c r="AN130" s="389"/>
      <c r="AO130" s="389"/>
      <c r="AP130" s="393"/>
      <c r="AQ130" s="395"/>
      <c r="AR130" s="389"/>
      <c r="AS130" s="389"/>
      <c r="AT130" s="389"/>
      <c r="AU130" s="389"/>
      <c r="AV130" s="389"/>
      <c r="AW130" s="389"/>
      <c r="AX130" s="389"/>
      <c r="AY130" s="389"/>
      <c r="AZ130" s="389"/>
      <c r="BA130" s="389"/>
      <c r="BB130" s="389"/>
      <c r="BC130" s="389"/>
      <c r="BD130" s="389"/>
      <c r="BE130" s="389"/>
    </row>
    <row r="131" ht="15.75" customHeight="1">
      <c r="A131" s="401"/>
      <c r="B131" s="265"/>
      <c r="C131" s="393"/>
      <c r="D131" s="389"/>
      <c r="E131" s="389"/>
      <c r="F131" s="389"/>
      <c r="G131" s="393"/>
      <c r="H131" s="389"/>
      <c r="I131" s="389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  <c r="AC131" s="389"/>
      <c r="AD131" s="389"/>
      <c r="AE131" s="389"/>
      <c r="AF131" s="389"/>
      <c r="AG131" s="389"/>
      <c r="AH131" s="389"/>
      <c r="AI131" s="389"/>
      <c r="AJ131" s="389"/>
      <c r="AK131" s="389"/>
      <c r="AL131" s="389"/>
      <c r="AM131" s="389"/>
      <c r="AN131" s="389"/>
      <c r="AO131" s="389"/>
      <c r="AP131" s="393"/>
      <c r="AQ131" s="395"/>
      <c r="AR131" s="389"/>
      <c r="AS131" s="389"/>
      <c r="AT131" s="389"/>
      <c r="AU131" s="389"/>
      <c r="AV131" s="389"/>
      <c r="AW131" s="389"/>
      <c r="AX131" s="389"/>
      <c r="AY131" s="389"/>
      <c r="AZ131" s="389"/>
      <c r="BA131" s="389"/>
      <c r="BB131" s="389"/>
      <c r="BC131" s="389"/>
      <c r="BD131" s="389"/>
      <c r="BE131" s="389"/>
    </row>
    <row r="132" ht="15.75" customHeight="1">
      <c r="A132" s="401"/>
      <c r="B132" s="265"/>
      <c r="C132" s="393"/>
      <c r="D132" s="389"/>
      <c r="E132" s="389"/>
      <c r="F132" s="389"/>
      <c r="G132" s="393"/>
      <c r="H132" s="389"/>
      <c r="I132" s="389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89"/>
      <c r="AI132" s="389"/>
      <c r="AJ132" s="389"/>
      <c r="AK132" s="389"/>
      <c r="AL132" s="389"/>
      <c r="AM132" s="389"/>
      <c r="AN132" s="389"/>
      <c r="AO132" s="389"/>
      <c r="AP132" s="393"/>
      <c r="AQ132" s="395"/>
      <c r="AR132" s="389"/>
      <c r="AS132" s="389"/>
      <c r="AT132" s="389"/>
      <c r="AU132" s="389"/>
      <c r="AV132" s="389"/>
      <c r="AW132" s="389"/>
      <c r="AX132" s="389"/>
      <c r="AY132" s="389"/>
      <c r="AZ132" s="389"/>
      <c r="BA132" s="389"/>
      <c r="BB132" s="389"/>
      <c r="BC132" s="389"/>
      <c r="BD132" s="389"/>
      <c r="BE132" s="389"/>
    </row>
    <row r="133" ht="15.75" customHeight="1">
      <c r="A133" s="401"/>
      <c r="B133" s="265"/>
      <c r="C133" s="393"/>
      <c r="D133" s="389"/>
      <c r="E133" s="389"/>
      <c r="F133" s="389"/>
      <c r="G133" s="393"/>
      <c r="H133" s="389"/>
      <c r="I133" s="389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  <c r="AC133" s="389"/>
      <c r="AD133" s="389"/>
      <c r="AE133" s="389"/>
      <c r="AF133" s="389"/>
      <c r="AG133" s="389"/>
      <c r="AH133" s="389"/>
      <c r="AI133" s="389"/>
      <c r="AJ133" s="389"/>
      <c r="AK133" s="389"/>
      <c r="AL133" s="389"/>
      <c r="AM133" s="389"/>
      <c r="AN133" s="389"/>
      <c r="AO133" s="389"/>
      <c r="AP133" s="393"/>
      <c r="AQ133" s="395"/>
      <c r="AR133" s="389"/>
      <c r="AS133" s="389"/>
      <c r="AT133" s="389"/>
      <c r="AU133" s="389"/>
      <c r="AV133" s="389"/>
      <c r="AW133" s="389"/>
      <c r="AX133" s="389"/>
      <c r="AY133" s="389"/>
      <c r="AZ133" s="389"/>
      <c r="BA133" s="389"/>
      <c r="BB133" s="389"/>
      <c r="BC133" s="389"/>
      <c r="BD133" s="389"/>
      <c r="BE133" s="389"/>
    </row>
    <row r="134" ht="15.75" customHeight="1">
      <c r="A134" s="401"/>
      <c r="B134" s="265"/>
      <c r="C134" s="393"/>
      <c r="D134" s="389"/>
      <c r="E134" s="389"/>
      <c r="F134" s="389"/>
      <c r="G134" s="393"/>
      <c r="H134" s="389"/>
      <c r="I134" s="389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  <c r="AC134" s="389"/>
      <c r="AD134" s="389"/>
      <c r="AE134" s="389"/>
      <c r="AF134" s="389"/>
      <c r="AG134" s="389"/>
      <c r="AH134" s="389"/>
      <c r="AI134" s="389"/>
      <c r="AJ134" s="389"/>
      <c r="AK134" s="389"/>
      <c r="AL134" s="389"/>
      <c r="AM134" s="389"/>
      <c r="AN134" s="389"/>
      <c r="AO134" s="389"/>
      <c r="AP134" s="393"/>
      <c r="AQ134" s="395"/>
      <c r="AR134" s="389"/>
      <c r="AS134" s="389"/>
      <c r="AT134" s="389"/>
      <c r="AU134" s="389"/>
      <c r="AV134" s="389"/>
      <c r="AW134" s="389"/>
      <c r="AX134" s="389"/>
      <c r="AY134" s="389"/>
      <c r="AZ134" s="389"/>
      <c r="BA134" s="389"/>
      <c r="BB134" s="389"/>
      <c r="BC134" s="389"/>
      <c r="BD134" s="389"/>
      <c r="BE134" s="389"/>
    </row>
    <row r="135" ht="15.75" customHeight="1">
      <c r="A135" s="401"/>
      <c r="B135" s="265"/>
      <c r="C135" s="393"/>
      <c r="D135" s="389"/>
      <c r="E135" s="389"/>
      <c r="F135" s="389"/>
      <c r="G135" s="393"/>
      <c r="H135" s="389"/>
      <c r="I135" s="389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  <c r="AB135" s="389"/>
      <c r="AC135" s="389"/>
      <c r="AD135" s="389"/>
      <c r="AE135" s="389"/>
      <c r="AF135" s="389"/>
      <c r="AG135" s="389"/>
      <c r="AH135" s="389"/>
      <c r="AI135" s="389"/>
      <c r="AJ135" s="389"/>
      <c r="AK135" s="389"/>
      <c r="AL135" s="389"/>
      <c r="AM135" s="389"/>
      <c r="AN135" s="389"/>
      <c r="AO135" s="389"/>
      <c r="AP135" s="393"/>
      <c r="AQ135" s="395"/>
      <c r="AR135" s="389"/>
      <c r="AS135" s="389"/>
      <c r="AT135" s="389"/>
      <c r="AU135" s="389"/>
      <c r="AV135" s="389"/>
      <c r="AW135" s="389"/>
      <c r="AX135" s="389"/>
      <c r="AY135" s="389"/>
      <c r="AZ135" s="389"/>
      <c r="BA135" s="389"/>
      <c r="BB135" s="389"/>
      <c r="BC135" s="389"/>
      <c r="BD135" s="389"/>
      <c r="BE135" s="389"/>
    </row>
    <row r="136" ht="15.75" customHeight="1">
      <c r="A136" s="401"/>
      <c r="B136" s="265"/>
      <c r="C136" s="393"/>
      <c r="D136" s="389"/>
      <c r="E136" s="389"/>
      <c r="F136" s="389"/>
      <c r="G136" s="393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  <c r="AC136" s="389"/>
      <c r="AD136" s="389"/>
      <c r="AE136" s="389"/>
      <c r="AF136" s="389"/>
      <c r="AG136" s="389"/>
      <c r="AH136" s="389"/>
      <c r="AI136" s="389"/>
      <c r="AJ136" s="389"/>
      <c r="AK136" s="389"/>
      <c r="AL136" s="389"/>
      <c r="AM136" s="389"/>
      <c r="AN136" s="389"/>
      <c r="AO136" s="389"/>
      <c r="AP136" s="393"/>
      <c r="AQ136" s="395"/>
      <c r="AR136" s="389"/>
      <c r="AS136" s="389"/>
      <c r="AT136" s="389"/>
      <c r="AU136" s="389"/>
      <c r="AV136" s="389"/>
      <c r="AW136" s="389"/>
      <c r="AX136" s="389"/>
      <c r="AY136" s="389"/>
      <c r="AZ136" s="389"/>
      <c r="BA136" s="389"/>
      <c r="BB136" s="389"/>
      <c r="BC136" s="389"/>
      <c r="BD136" s="389"/>
      <c r="BE136" s="389"/>
    </row>
    <row r="137" ht="15.75" customHeight="1">
      <c r="A137" s="401"/>
      <c r="B137" s="265"/>
      <c r="C137" s="393"/>
      <c r="D137" s="389"/>
      <c r="E137" s="389"/>
      <c r="F137" s="389"/>
      <c r="G137" s="393"/>
      <c r="H137" s="389"/>
      <c r="I137" s="389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  <c r="AC137" s="389"/>
      <c r="AD137" s="389"/>
      <c r="AE137" s="389"/>
      <c r="AF137" s="389"/>
      <c r="AG137" s="389"/>
      <c r="AH137" s="389"/>
      <c r="AI137" s="389"/>
      <c r="AJ137" s="389"/>
      <c r="AK137" s="389"/>
      <c r="AL137" s="389"/>
      <c r="AM137" s="389"/>
      <c r="AN137" s="389"/>
      <c r="AO137" s="389"/>
      <c r="AP137" s="393"/>
      <c r="AQ137" s="395"/>
      <c r="AR137" s="389"/>
      <c r="AS137" s="389"/>
      <c r="AT137" s="389"/>
      <c r="AU137" s="389"/>
      <c r="AV137" s="389"/>
      <c r="AW137" s="389"/>
      <c r="AX137" s="389"/>
      <c r="AY137" s="389"/>
      <c r="AZ137" s="389"/>
      <c r="BA137" s="389"/>
      <c r="BB137" s="389"/>
      <c r="BC137" s="389"/>
      <c r="BD137" s="389"/>
      <c r="BE137" s="389"/>
    </row>
    <row r="138" ht="15.75" customHeight="1">
      <c r="A138" s="401"/>
      <c r="B138" s="265"/>
      <c r="C138" s="393"/>
      <c r="D138" s="389"/>
      <c r="E138" s="389"/>
      <c r="F138" s="389"/>
      <c r="G138" s="393"/>
      <c r="H138" s="389"/>
      <c r="I138" s="389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  <c r="AG138" s="389"/>
      <c r="AH138" s="389"/>
      <c r="AI138" s="389"/>
      <c r="AJ138" s="389"/>
      <c r="AK138" s="389"/>
      <c r="AL138" s="389"/>
      <c r="AM138" s="389"/>
      <c r="AN138" s="389"/>
      <c r="AO138" s="389"/>
      <c r="AP138" s="393"/>
      <c r="AQ138" s="395"/>
      <c r="AR138" s="389"/>
      <c r="AS138" s="389"/>
      <c r="AT138" s="389"/>
      <c r="AU138" s="389"/>
      <c r="AV138" s="389"/>
      <c r="AW138" s="389"/>
      <c r="AX138" s="389"/>
      <c r="AY138" s="389"/>
      <c r="AZ138" s="389"/>
      <c r="BA138" s="389"/>
      <c r="BB138" s="389"/>
      <c r="BC138" s="389"/>
      <c r="BD138" s="389"/>
      <c r="BE138" s="389"/>
    </row>
    <row r="139" ht="15.75" customHeight="1">
      <c r="A139" s="401"/>
      <c r="B139" s="265"/>
      <c r="C139" s="393"/>
      <c r="D139" s="389"/>
      <c r="E139" s="389"/>
      <c r="F139" s="389"/>
      <c r="G139" s="393"/>
      <c r="H139" s="389"/>
      <c r="I139" s="389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  <c r="AC139" s="389"/>
      <c r="AD139" s="389"/>
      <c r="AE139" s="389"/>
      <c r="AF139" s="389"/>
      <c r="AG139" s="389"/>
      <c r="AH139" s="389"/>
      <c r="AI139" s="389"/>
      <c r="AJ139" s="389"/>
      <c r="AK139" s="389"/>
      <c r="AL139" s="389"/>
      <c r="AM139" s="389"/>
      <c r="AN139" s="389"/>
      <c r="AO139" s="389"/>
      <c r="AP139" s="393"/>
      <c r="AQ139" s="395"/>
      <c r="AR139" s="389"/>
      <c r="AS139" s="389"/>
      <c r="AT139" s="389"/>
      <c r="AU139" s="389"/>
      <c r="AV139" s="389"/>
      <c r="AW139" s="389"/>
      <c r="AX139" s="389"/>
      <c r="AY139" s="389"/>
      <c r="AZ139" s="389"/>
      <c r="BA139" s="389"/>
      <c r="BB139" s="389"/>
      <c r="BC139" s="389"/>
      <c r="BD139" s="389"/>
      <c r="BE139" s="389"/>
    </row>
    <row r="140" ht="15.75" customHeight="1">
      <c r="A140" s="401"/>
      <c r="B140" s="265"/>
      <c r="C140" s="393"/>
      <c r="D140" s="389"/>
      <c r="E140" s="389"/>
      <c r="F140" s="389"/>
      <c r="G140" s="393"/>
      <c r="H140" s="389"/>
      <c r="I140" s="389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  <c r="AM140" s="389"/>
      <c r="AN140" s="389"/>
      <c r="AO140" s="389"/>
      <c r="AP140" s="393"/>
      <c r="AQ140" s="395"/>
      <c r="AR140" s="389"/>
      <c r="AS140" s="389"/>
      <c r="AT140" s="389"/>
      <c r="AU140" s="389"/>
      <c r="AV140" s="389"/>
      <c r="AW140" s="389"/>
      <c r="AX140" s="389"/>
      <c r="AY140" s="389"/>
      <c r="AZ140" s="389"/>
      <c r="BA140" s="389"/>
      <c r="BB140" s="389"/>
      <c r="BC140" s="389"/>
      <c r="BD140" s="389"/>
      <c r="BE140" s="389"/>
    </row>
    <row r="141" ht="15.75" customHeight="1">
      <c r="A141" s="401"/>
      <c r="B141" s="265"/>
      <c r="C141" s="393"/>
      <c r="D141" s="389"/>
      <c r="E141" s="389"/>
      <c r="F141" s="389"/>
      <c r="G141" s="393"/>
      <c r="H141" s="389"/>
      <c r="I141" s="389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  <c r="AC141" s="389"/>
      <c r="AD141" s="389"/>
      <c r="AE141" s="389"/>
      <c r="AF141" s="389"/>
      <c r="AG141" s="389"/>
      <c r="AH141" s="389"/>
      <c r="AI141" s="389"/>
      <c r="AJ141" s="389"/>
      <c r="AK141" s="389"/>
      <c r="AL141" s="389"/>
      <c r="AM141" s="389"/>
      <c r="AN141" s="389"/>
      <c r="AO141" s="389"/>
      <c r="AP141" s="393"/>
      <c r="AQ141" s="395"/>
      <c r="AR141" s="389"/>
      <c r="AS141" s="389"/>
      <c r="AT141" s="389"/>
      <c r="AU141" s="389"/>
      <c r="AV141" s="389"/>
      <c r="AW141" s="389"/>
      <c r="AX141" s="389"/>
      <c r="AY141" s="389"/>
      <c r="AZ141" s="389"/>
      <c r="BA141" s="389"/>
      <c r="BB141" s="389"/>
      <c r="BC141" s="389"/>
      <c r="BD141" s="389"/>
      <c r="BE141" s="389"/>
    </row>
    <row r="142" ht="15.75" customHeight="1">
      <c r="A142" s="401"/>
      <c r="B142" s="265"/>
      <c r="C142" s="393"/>
      <c r="D142" s="389"/>
      <c r="E142" s="389"/>
      <c r="F142" s="389"/>
      <c r="G142" s="393"/>
      <c r="H142" s="389"/>
      <c r="I142" s="389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  <c r="AC142" s="389"/>
      <c r="AD142" s="389"/>
      <c r="AE142" s="389"/>
      <c r="AF142" s="389"/>
      <c r="AG142" s="389"/>
      <c r="AH142" s="389"/>
      <c r="AI142" s="389"/>
      <c r="AJ142" s="389"/>
      <c r="AK142" s="389"/>
      <c r="AL142" s="389"/>
      <c r="AM142" s="389"/>
      <c r="AN142" s="389"/>
      <c r="AO142" s="389"/>
      <c r="AP142" s="393"/>
      <c r="AQ142" s="395"/>
      <c r="AR142" s="389"/>
      <c r="AS142" s="389"/>
      <c r="AT142" s="389"/>
      <c r="AU142" s="389"/>
      <c r="AV142" s="389"/>
      <c r="AW142" s="389"/>
      <c r="AX142" s="389"/>
      <c r="AY142" s="389"/>
      <c r="AZ142" s="389"/>
      <c r="BA142" s="389"/>
      <c r="BB142" s="389"/>
      <c r="BC142" s="389"/>
      <c r="BD142" s="389"/>
      <c r="BE142" s="389"/>
    </row>
    <row r="143" ht="15.75" customHeight="1">
      <c r="A143" s="401"/>
      <c r="B143" s="265"/>
      <c r="C143" s="393"/>
      <c r="D143" s="389"/>
      <c r="E143" s="389"/>
      <c r="F143" s="389"/>
      <c r="G143" s="393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  <c r="AC143" s="389"/>
      <c r="AD143" s="389"/>
      <c r="AE143" s="389"/>
      <c r="AF143" s="389"/>
      <c r="AG143" s="389"/>
      <c r="AH143" s="389"/>
      <c r="AI143" s="389"/>
      <c r="AJ143" s="389"/>
      <c r="AK143" s="389"/>
      <c r="AL143" s="389"/>
      <c r="AM143" s="389"/>
      <c r="AN143" s="389"/>
      <c r="AO143" s="389"/>
      <c r="AP143" s="393"/>
      <c r="AQ143" s="395"/>
      <c r="AR143" s="389"/>
      <c r="AS143" s="389"/>
      <c r="AT143" s="389"/>
      <c r="AU143" s="389"/>
      <c r="AV143" s="389"/>
      <c r="AW143" s="389"/>
      <c r="AX143" s="389"/>
      <c r="AY143" s="389"/>
      <c r="AZ143" s="389"/>
      <c r="BA143" s="389"/>
      <c r="BB143" s="389"/>
      <c r="BC143" s="389"/>
      <c r="BD143" s="389"/>
      <c r="BE143" s="389"/>
    </row>
    <row r="144" ht="15.75" customHeight="1">
      <c r="A144" s="401"/>
      <c r="B144" s="265"/>
      <c r="C144" s="393"/>
      <c r="D144" s="389"/>
      <c r="E144" s="389"/>
      <c r="F144" s="389"/>
      <c r="G144" s="393"/>
      <c r="H144" s="389"/>
      <c r="I144" s="389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  <c r="AC144" s="389"/>
      <c r="AD144" s="389"/>
      <c r="AE144" s="389"/>
      <c r="AF144" s="389"/>
      <c r="AG144" s="389"/>
      <c r="AH144" s="389"/>
      <c r="AI144" s="389"/>
      <c r="AJ144" s="389"/>
      <c r="AK144" s="389"/>
      <c r="AL144" s="389"/>
      <c r="AM144" s="389"/>
      <c r="AN144" s="389"/>
      <c r="AO144" s="389"/>
      <c r="AP144" s="393"/>
      <c r="AQ144" s="395"/>
      <c r="AR144" s="389"/>
      <c r="AS144" s="389"/>
      <c r="AT144" s="389"/>
      <c r="AU144" s="389"/>
      <c r="AV144" s="389"/>
      <c r="AW144" s="389"/>
      <c r="AX144" s="389"/>
      <c r="AY144" s="389"/>
      <c r="AZ144" s="389"/>
      <c r="BA144" s="389"/>
      <c r="BB144" s="389"/>
      <c r="BC144" s="389"/>
      <c r="BD144" s="389"/>
      <c r="BE144" s="389"/>
    </row>
    <row r="145" ht="15.75" customHeight="1">
      <c r="A145" s="401"/>
      <c r="B145" s="265"/>
      <c r="C145" s="393"/>
      <c r="D145" s="389"/>
      <c r="E145" s="389"/>
      <c r="F145" s="389"/>
      <c r="G145" s="393"/>
      <c r="H145" s="389"/>
      <c r="I145" s="389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  <c r="AC145" s="389"/>
      <c r="AD145" s="389"/>
      <c r="AE145" s="389"/>
      <c r="AF145" s="389"/>
      <c r="AG145" s="389"/>
      <c r="AH145" s="389"/>
      <c r="AI145" s="389"/>
      <c r="AJ145" s="389"/>
      <c r="AK145" s="389"/>
      <c r="AL145" s="389"/>
      <c r="AM145" s="389"/>
      <c r="AN145" s="389"/>
      <c r="AO145" s="389"/>
      <c r="AP145" s="393"/>
      <c r="AQ145" s="395"/>
      <c r="AR145" s="389"/>
      <c r="AS145" s="389"/>
      <c r="AT145" s="389"/>
      <c r="AU145" s="389"/>
      <c r="AV145" s="389"/>
      <c r="AW145" s="389"/>
      <c r="AX145" s="389"/>
      <c r="AY145" s="389"/>
      <c r="AZ145" s="389"/>
      <c r="BA145" s="389"/>
      <c r="BB145" s="389"/>
      <c r="BC145" s="389"/>
      <c r="BD145" s="389"/>
      <c r="BE145" s="389"/>
    </row>
    <row r="146" ht="15.75" customHeight="1">
      <c r="A146" s="401"/>
      <c r="B146" s="265"/>
      <c r="C146" s="393"/>
      <c r="D146" s="389"/>
      <c r="E146" s="389"/>
      <c r="F146" s="389"/>
      <c r="G146" s="393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  <c r="AC146" s="389"/>
      <c r="AD146" s="389"/>
      <c r="AE146" s="389"/>
      <c r="AF146" s="389"/>
      <c r="AG146" s="389"/>
      <c r="AH146" s="389"/>
      <c r="AI146" s="389"/>
      <c r="AJ146" s="389"/>
      <c r="AK146" s="389"/>
      <c r="AL146" s="389"/>
      <c r="AM146" s="389"/>
      <c r="AN146" s="389"/>
      <c r="AO146" s="389"/>
      <c r="AP146" s="393"/>
      <c r="AQ146" s="395"/>
      <c r="AR146" s="389"/>
      <c r="AS146" s="389"/>
      <c r="AT146" s="389"/>
      <c r="AU146" s="389"/>
      <c r="AV146" s="389"/>
      <c r="AW146" s="389"/>
      <c r="AX146" s="389"/>
      <c r="AY146" s="389"/>
      <c r="AZ146" s="389"/>
      <c r="BA146" s="389"/>
      <c r="BB146" s="389"/>
      <c r="BC146" s="389"/>
      <c r="BD146" s="389"/>
      <c r="BE146" s="389"/>
    </row>
    <row r="147" ht="15.75" customHeight="1">
      <c r="A147" s="401"/>
      <c r="B147" s="265"/>
      <c r="C147" s="393"/>
      <c r="D147" s="389"/>
      <c r="E147" s="389"/>
      <c r="F147" s="389"/>
      <c r="G147" s="393"/>
      <c r="H147" s="389"/>
      <c r="I147" s="389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  <c r="AC147" s="389"/>
      <c r="AD147" s="389"/>
      <c r="AE147" s="389"/>
      <c r="AF147" s="389"/>
      <c r="AG147" s="389"/>
      <c r="AH147" s="389"/>
      <c r="AI147" s="389"/>
      <c r="AJ147" s="389"/>
      <c r="AK147" s="389"/>
      <c r="AL147" s="389"/>
      <c r="AM147" s="389"/>
      <c r="AN147" s="389"/>
      <c r="AO147" s="389"/>
      <c r="AP147" s="393"/>
      <c r="AQ147" s="395"/>
      <c r="AR147" s="389"/>
      <c r="AS147" s="389"/>
      <c r="AT147" s="389"/>
      <c r="AU147" s="389"/>
      <c r="AV147" s="389"/>
      <c r="AW147" s="389"/>
      <c r="AX147" s="389"/>
      <c r="AY147" s="389"/>
      <c r="AZ147" s="389"/>
      <c r="BA147" s="389"/>
      <c r="BB147" s="389"/>
      <c r="BC147" s="389"/>
      <c r="BD147" s="389"/>
      <c r="BE147" s="389"/>
    </row>
    <row r="148" ht="15.75" customHeight="1">
      <c r="A148" s="401"/>
      <c r="B148" s="265"/>
      <c r="C148" s="393"/>
      <c r="D148" s="389"/>
      <c r="E148" s="389"/>
      <c r="F148" s="389"/>
      <c r="G148" s="393"/>
      <c r="H148" s="389"/>
      <c r="I148" s="389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  <c r="AC148" s="389"/>
      <c r="AD148" s="389"/>
      <c r="AE148" s="389"/>
      <c r="AF148" s="389"/>
      <c r="AG148" s="389"/>
      <c r="AH148" s="389"/>
      <c r="AI148" s="389"/>
      <c r="AJ148" s="389"/>
      <c r="AK148" s="389"/>
      <c r="AL148" s="389"/>
      <c r="AM148" s="389"/>
      <c r="AN148" s="389"/>
      <c r="AO148" s="389"/>
      <c r="AP148" s="393"/>
      <c r="AQ148" s="395"/>
      <c r="AR148" s="389"/>
      <c r="AS148" s="389"/>
      <c r="AT148" s="389"/>
      <c r="AU148" s="389"/>
      <c r="AV148" s="389"/>
      <c r="AW148" s="389"/>
      <c r="AX148" s="389"/>
      <c r="AY148" s="389"/>
      <c r="AZ148" s="389"/>
      <c r="BA148" s="389"/>
      <c r="BB148" s="389"/>
      <c r="BC148" s="389"/>
      <c r="BD148" s="389"/>
      <c r="BE148" s="389"/>
    </row>
    <row r="149" ht="15.75" customHeight="1">
      <c r="A149" s="401"/>
      <c r="B149" s="265"/>
      <c r="C149" s="393"/>
      <c r="D149" s="389"/>
      <c r="E149" s="389"/>
      <c r="F149" s="389"/>
      <c r="G149" s="393"/>
      <c r="H149" s="389"/>
      <c r="I149" s="389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  <c r="AC149" s="389"/>
      <c r="AD149" s="389"/>
      <c r="AE149" s="389"/>
      <c r="AF149" s="389"/>
      <c r="AG149" s="389"/>
      <c r="AH149" s="389"/>
      <c r="AI149" s="389"/>
      <c r="AJ149" s="389"/>
      <c r="AK149" s="389"/>
      <c r="AL149" s="389"/>
      <c r="AM149" s="389"/>
      <c r="AN149" s="389"/>
      <c r="AO149" s="389"/>
      <c r="AP149" s="393"/>
      <c r="AQ149" s="395"/>
      <c r="AR149" s="389"/>
      <c r="AS149" s="389"/>
      <c r="AT149" s="389"/>
      <c r="AU149" s="389"/>
      <c r="AV149" s="389"/>
      <c r="AW149" s="389"/>
      <c r="AX149" s="389"/>
      <c r="AY149" s="389"/>
      <c r="AZ149" s="389"/>
      <c r="BA149" s="389"/>
      <c r="BB149" s="389"/>
      <c r="BC149" s="389"/>
      <c r="BD149" s="389"/>
      <c r="BE149" s="389"/>
    </row>
    <row r="150" ht="15.75" customHeight="1">
      <c r="A150" s="401"/>
      <c r="B150" s="265"/>
      <c r="C150" s="393"/>
      <c r="D150" s="389"/>
      <c r="E150" s="389"/>
      <c r="F150" s="389"/>
      <c r="G150" s="393"/>
      <c r="H150" s="389"/>
      <c r="I150" s="389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  <c r="AC150" s="389"/>
      <c r="AD150" s="389"/>
      <c r="AE150" s="389"/>
      <c r="AF150" s="389"/>
      <c r="AG150" s="389"/>
      <c r="AH150" s="389"/>
      <c r="AI150" s="389"/>
      <c r="AJ150" s="389"/>
      <c r="AK150" s="389"/>
      <c r="AL150" s="389"/>
      <c r="AM150" s="389"/>
      <c r="AN150" s="389"/>
      <c r="AO150" s="389"/>
      <c r="AP150" s="393"/>
      <c r="AQ150" s="395"/>
      <c r="AR150" s="389"/>
      <c r="AS150" s="389"/>
      <c r="AT150" s="389"/>
      <c r="AU150" s="389"/>
      <c r="AV150" s="389"/>
      <c r="AW150" s="389"/>
      <c r="AX150" s="389"/>
      <c r="AY150" s="389"/>
      <c r="AZ150" s="389"/>
      <c r="BA150" s="389"/>
      <c r="BB150" s="389"/>
      <c r="BC150" s="389"/>
      <c r="BD150" s="389"/>
      <c r="BE150" s="389"/>
    </row>
    <row r="151" ht="15.75" customHeight="1">
      <c r="A151" s="401"/>
      <c r="B151" s="265"/>
      <c r="C151" s="393"/>
      <c r="D151" s="389"/>
      <c r="E151" s="389"/>
      <c r="F151" s="389"/>
      <c r="G151" s="393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  <c r="AC151" s="389"/>
      <c r="AD151" s="389"/>
      <c r="AE151" s="389"/>
      <c r="AF151" s="389"/>
      <c r="AG151" s="389"/>
      <c r="AH151" s="389"/>
      <c r="AI151" s="389"/>
      <c r="AJ151" s="389"/>
      <c r="AK151" s="389"/>
      <c r="AL151" s="389"/>
      <c r="AM151" s="389"/>
      <c r="AN151" s="389"/>
      <c r="AO151" s="389"/>
      <c r="AP151" s="393"/>
      <c r="AQ151" s="395"/>
      <c r="AR151" s="389"/>
      <c r="AS151" s="389"/>
      <c r="AT151" s="389"/>
      <c r="AU151" s="389"/>
      <c r="AV151" s="389"/>
      <c r="AW151" s="389"/>
      <c r="AX151" s="389"/>
      <c r="AY151" s="389"/>
      <c r="AZ151" s="389"/>
      <c r="BA151" s="389"/>
      <c r="BB151" s="389"/>
      <c r="BC151" s="389"/>
      <c r="BD151" s="389"/>
      <c r="BE151" s="389"/>
    </row>
    <row r="152" ht="15.75" customHeight="1">
      <c r="A152" s="401"/>
      <c r="B152" s="265"/>
      <c r="C152" s="393"/>
      <c r="D152" s="389"/>
      <c r="E152" s="389"/>
      <c r="F152" s="389"/>
      <c r="G152" s="393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  <c r="AM152" s="389"/>
      <c r="AN152" s="389"/>
      <c r="AO152" s="389"/>
      <c r="AP152" s="393"/>
      <c r="AQ152" s="395"/>
      <c r="AR152" s="389"/>
      <c r="AS152" s="389"/>
      <c r="AT152" s="389"/>
      <c r="AU152" s="389"/>
      <c r="AV152" s="389"/>
      <c r="AW152" s="389"/>
      <c r="AX152" s="389"/>
      <c r="AY152" s="389"/>
      <c r="AZ152" s="389"/>
      <c r="BA152" s="389"/>
      <c r="BB152" s="389"/>
      <c r="BC152" s="389"/>
      <c r="BD152" s="389"/>
      <c r="BE152" s="389"/>
    </row>
    <row r="153" ht="15.75" customHeight="1">
      <c r="A153" s="401"/>
      <c r="B153" s="265"/>
      <c r="C153" s="393"/>
      <c r="D153" s="389"/>
      <c r="E153" s="389"/>
      <c r="F153" s="389"/>
      <c r="G153" s="393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  <c r="AC153" s="389"/>
      <c r="AD153" s="389"/>
      <c r="AE153" s="389"/>
      <c r="AF153" s="389"/>
      <c r="AG153" s="389"/>
      <c r="AH153" s="389"/>
      <c r="AI153" s="389"/>
      <c r="AJ153" s="389"/>
      <c r="AK153" s="389"/>
      <c r="AL153" s="389"/>
      <c r="AM153" s="389"/>
      <c r="AN153" s="389"/>
      <c r="AO153" s="389"/>
      <c r="AP153" s="393"/>
      <c r="AQ153" s="395"/>
      <c r="AR153" s="389"/>
      <c r="AS153" s="389"/>
      <c r="AT153" s="389"/>
      <c r="AU153" s="389"/>
      <c r="AV153" s="389"/>
      <c r="AW153" s="389"/>
      <c r="AX153" s="389"/>
      <c r="AY153" s="389"/>
      <c r="AZ153" s="389"/>
      <c r="BA153" s="389"/>
      <c r="BB153" s="389"/>
      <c r="BC153" s="389"/>
      <c r="BD153" s="389"/>
      <c r="BE153" s="389"/>
    </row>
    <row r="154" ht="15.75" customHeight="1">
      <c r="A154" s="401"/>
      <c r="B154" s="265"/>
      <c r="C154" s="393"/>
      <c r="D154" s="389"/>
      <c r="E154" s="389"/>
      <c r="F154" s="389"/>
      <c r="G154" s="393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89"/>
      <c r="AM154" s="389"/>
      <c r="AN154" s="389"/>
      <c r="AO154" s="389"/>
      <c r="AP154" s="393"/>
      <c r="AQ154" s="395"/>
      <c r="AR154" s="389"/>
      <c r="AS154" s="389"/>
      <c r="AT154" s="389"/>
      <c r="AU154" s="389"/>
      <c r="AV154" s="389"/>
      <c r="AW154" s="389"/>
      <c r="AX154" s="389"/>
      <c r="AY154" s="389"/>
      <c r="AZ154" s="389"/>
      <c r="BA154" s="389"/>
      <c r="BB154" s="389"/>
      <c r="BC154" s="389"/>
      <c r="BD154" s="389"/>
      <c r="BE154" s="389"/>
    </row>
    <row r="155" ht="15.75" customHeight="1">
      <c r="A155" s="401"/>
      <c r="B155" s="265"/>
      <c r="C155" s="393"/>
      <c r="D155" s="389"/>
      <c r="E155" s="389"/>
      <c r="F155" s="389"/>
      <c r="G155" s="393"/>
      <c r="H155" s="389"/>
      <c r="I155" s="389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  <c r="AC155" s="389"/>
      <c r="AD155" s="389"/>
      <c r="AE155" s="389"/>
      <c r="AF155" s="389"/>
      <c r="AG155" s="389"/>
      <c r="AH155" s="389"/>
      <c r="AI155" s="389"/>
      <c r="AJ155" s="389"/>
      <c r="AK155" s="389"/>
      <c r="AL155" s="389"/>
      <c r="AM155" s="389"/>
      <c r="AN155" s="389"/>
      <c r="AO155" s="389"/>
      <c r="AP155" s="393"/>
      <c r="AQ155" s="395"/>
      <c r="AR155" s="389"/>
      <c r="AS155" s="389"/>
      <c r="AT155" s="389"/>
      <c r="AU155" s="389"/>
      <c r="AV155" s="389"/>
      <c r="AW155" s="389"/>
      <c r="AX155" s="389"/>
      <c r="AY155" s="389"/>
      <c r="AZ155" s="389"/>
      <c r="BA155" s="389"/>
      <c r="BB155" s="389"/>
      <c r="BC155" s="389"/>
      <c r="BD155" s="389"/>
      <c r="BE155" s="389"/>
    </row>
    <row r="156" ht="15.75" customHeight="1">
      <c r="A156" s="401"/>
      <c r="B156" s="265"/>
      <c r="C156" s="393"/>
      <c r="D156" s="389"/>
      <c r="E156" s="389"/>
      <c r="F156" s="389"/>
      <c r="G156" s="393"/>
      <c r="H156" s="389"/>
      <c r="I156" s="389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  <c r="AC156" s="389"/>
      <c r="AD156" s="389"/>
      <c r="AE156" s="389"/>
      <c r="AF156" s="389"/>
      <c r="AG156" s="389"/>
      <c r="AH156" s="389"/>
      <c r="AI156" s="389"/>
      <c r="AJ156" s="389"/>
      <c r="AK156" s="389"/>
      <c r="AL156" s="389"/>
      <c r="AM156" s="389"/>
      <c r="AN156" s="389"/>
      <c r="AO156" s="389"/>
      <c r="AP156" s="393"/>
      <c r="AQ156" s="395"/>
      <c r="AR156" s="389"/>
      <c r="AS156" s="389"/>
      <c r="AT156" s="389"/>
      <c r="AU156" s="389"/>
      <c r="AV156" s="389"/>
      <c r="AW156" s="389"/>
      <c r="AX156" s="389"/>
      <c r="AY156" s="389"/>
      <c r="AZ156" s="389"/>
      <c r="BA156" s="389"/>
      <c r="BB156" s="389"/>
      <c r="BC156" s="389"/>
      <c r="BD156" s="389"/>
      <c r="BE156" s="389"/>
    </row>
    <row r="157" ht="15.75" customHeight="1">
      <c r="A157" s="401"/>
      <c r="B157" s="265"/>
      <c r="C157" s="393"/>
      <c r="D157" s="389"/>
      <c r="E157" s="389"/>
      <c r="F157" s="389"/>
      <c r="G157" s="393"/>
      <c r="H157" s="389"/>
      <c r="I157" s="389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  <c r="AC157" s="389"/>
      <c r="AD157" s="389"/>
      <c r="AE157" s="389"/>
      <c r="AF157" s="389"/>
      <c r="AG157" s="389"/>
      <c r="AH157" s="389"/>
      <c r="AI157" s="389"/>
      <c r="AJ157" s="389"/>
      <c r="AK157" s="389"/>
      <c r="AL157" s="389"/>
      <c r="AM157" s="389"/>
      <c r="AN157" s="389"/>
      <c r="AO157" s="389"/>
      <c r="AP157" s="393"/>
      <c r="AQ157" s="395"/>
      <c r="AR157" s="389"/>
      <c r="AS157" s="389"/>
      <c r="AT157" s="389"/>
      <c r="AU157" s="389"/>
      <c r="AV157" s="389"/>
      <c r="AW157" s="389"/>
      <c r="AX157" s="389"/>
      <c r="AY157" s="389"/>
      <c r="AZ157" s="389"/>
      <c r="BA157" s="389"/>
      <c r="BB157" s="389"/>
      <c r="BC157" s="389"/>
      <c r="BD157" s="389"/>
      <c r="BE157" s="389"/>
    </row>
    <row r="158" ht="15.75" customHeight="1">
      <c r="A158" s="401"/>
      <c r="B158" s="265"/>
      <c r="C158" s="393"/>
      <c r="D158" s="389"/>
      <c r="E158" s="389"/>
      <c r="F158" s="389"/>
      <c r="G158" s="393"/>
      <c r="H158" s="389"/>
      <c r="I158" s="389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  <c r="AC158" s="389"/>
      <c r="AD158" s="389"/>
      <c r="AE158" s="389"/>
      <c r="AF158" s="389"/>
      <c r="AG158" s="389"/>
      <c r="AH158" s="389"/>
      <c r="AI158" s="389"/>
      <c r="AJ158" s="389"/>
      <c r="AK158" s="389"/>
      <c r="AL158" s="389"/>
      <c r="AM158" s="389"/>
      <c r="AN158" s="389"/>
      <c r="AO158" s="389"/>
      <c r="AP158" s="393"/>
      <c r="AQ158" s="395"/>
      <c r="AR158" s="389"/>
      <c r="AS158" s="389"/>
      <c r="AT158" s="389"/>
      <c r="AU158" s="389"/>
      <c r="AV158" s="389"/>
      <c r="AW158" s="389"/>
      <c r="AX158" s="389"/>
      <c r="AY158" s="389"/>
      <c r="AZ158" s="389"/>
      <c r="BA158" s="389"/>
      <c r="BB158" s="389"/>
      <c r="BC158" s="389"/>
      <c r="BD158" s="389"/>
      <c r="BE158" s="389"/>
    </row>
    <row r="159" ht="15.75" customHeight="1">
      <c r="A159" s="401"/>
      <c r="B159" s="265"/>
      <c r="C159" s="393"/>
      <c r="D159" s="389"/>
      <c r="E159" s="389"/>
      <c r="F159" s="389"/>
      <c r="G159" s="393"/>
      <c r="H159" s="389"/>
      <c r="I159" s="389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  <c r="AB159" s="389"/>
      <c r="AC159" s="389"/>
      <c r="AD159" s="389"/>
      <c r="AE159" s="389"/>
      <c r="AF159" s="389"/>
      <c r="AG159" s="389"/>
      <c r="AH159" s="389"/>
      <c r="AI159" s="389"/>
      <c r="AJ159" s="389"/>
      <c r="AK159" s="389"/>
      <c r="AL159" s="389"/>
      <c r="AM159" s="389"/>
      <c r="AN159" s="389"/>
      <c r="AO159" s="389"/>
      <c r="AP159" s="393"/>
      <c r="AQ159" s="395"/>
      <c r="AR159" s="389"/>
      <c r="AS159" s="389"/>
      <c r="AT159" s="389"/>
      <c r="AU159" s="389"/>
      <c r="AV159" s="389"/>
      <c r="AW159" s="389"/>
      <c r="AX159" s="389"/>
      <c r="AY159" s="389"/>
      <c r="AZ159" s="389"/>
      <c r="BA159" s="389"/>
      <c r="BB159" s="389"/>
      <c r="BC159" s="389"/>
      <c r="BD159" s="389"/>
      <c r="BE159" s="389"/>
    </row>
    <row r="160" ht="15.75" customHeight="1">
      <c r="A160" s="401"/>
      <c r="B160" s="265"/>
      <c r="C160" s="393"/>
      <c r="D160" s="389"/>
      <c r="E160" s="389"/>
      <c r="F160" s="389"/>
      <c r="G160" s="393"/>
      <c r="H160" s="389"/>
      <c r="I160" s="389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  <c r="AB160" s="389"/>
      <c r="AC160" s="389"/>
      <c r="AD160" s="389"/>
      <c r="AE160" s="389"/>
      <c r="AF160" s="389"/>
      <c r="AG160" s="389"/>
      <c r="AH160" s="389"/>
      <c r="AI160" s="389"/>
      <c r="AJ160" s="389"/>
      <c r="AK160" s="389"/>
      <c r="AL160" s="389"/>
      <c r="AM160" s="389"/>
      <c r="AN160" s="389"/>
      <c r="AO160" s="389"/>
      <c r="AP160" s="393"/>
      <c r="AQ160" s="395"/>
      <c r="AR160" s="389"/>
      <c r="AS160" s="389"/>
      <c r="AT160" s="389"/>
      <c r="AU160" s="389"/>
      <c r="AV160" s="389"/>
      <c r="AW160" s="389"/>
      <c r="AX160" s="389"/>
      <c r="AY160" s="389"/>
      <c r="AZ160" s="389"/>
      <c r="BA160" s="389"/>
      <c r="BB160" s="389"/>
      <c r="BC160" s="389"/>
      <c r="BD160" s="389"/>
      <c r="BE160" s="389"/>
    </row>
    <row r="161" ht="15.75" customHeight="1">
      <c r="A161" s="401"/>
      <c r="B161" s="265"/>
      <c r="C161" s="393"/>
      <c r="D161" s="389"/>
      <c r="E161" s="389"/>
      <c r="F161" s="389"/>
      <c r="G161" s="393"/>
      <c r="H161" s="389"/>
      <c r="I161" s="389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  <c r="AB161" s="389"/>
      <c r="AC161" s="389"/>
      <c r="AD161" s="389"/>
      <c r="AE161" s="389"/>
      <c r="AF161" s="389"/>
      <c r="AG161" s="389"/>
      <c r="AH161" s="389"/>
      <c r="AI161" s="389"/>
      <c r="AJ161" s="389"/>
      <c r="AK161" s="389"/>
      <c r="AL161" s="389"/>
      <c r="AM161" s="389"/>
      <c r="AN161" s="389"/>
      <c r="AO161" s="389"/>
      <c r="AP161" s="393"/>
      <c r="AQ161" s="395"/>
      <c r="AR161" s="389"/>
      <c r="AS161" s="389"/>
      <c r="AT161" s="389"/>
      <c r="AU161" s="389"/>
      <c r="AV161" s="389"/>
      <c r="AW161" s="389"/>
      <c r="AX161" s="389"/>
      <c r="AY161" s="389"/>
      <c r="AZ161" s="389"/>
      <c r="BA161" s="389"/>
      <c r="BB161" s="389"/>
      <c r="BC161" s="389"/>
      <c r="BD161" s="389"/>
      <c r="BE161" s="389"/>
    </row>
    <row r="162" ht="15.75" customHeight="1">
      <c r="A162" s="401"/>
      <c r="B162" s="265"/>
      <c r="C162" s="393"/>
      <c r="D162" s="389"/>
      <c r="E162" s="389"/>
      <c r="F162" s="389"/>
      <c r="G162" s="393"/>
      <c r="H162" s="389"/>
      <c r="I162" s="389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  <c r="AB162" s="389"/>
      <c r="AC162" s="389"/>
      <c r="AD162" s="389"/>
      <c r="AE162" s="389"/>
      <c r="AF162" s="389"/>
      <c r="AG162" s="389"/>
      <c r="AH162" s="389"/>
      <c r="AI162" s="389"/>
      <c r="AJ162" s="389"/>
      <c r="AK162" s="389"/>
      <c r="AL162" s="389"/>
      <c r="AM162" s="389"/>
      <c r="AN162" s="389"/>
      <c r="AO162" s="389"/>
      <c r="AP162" s="393"/>
      <c r="AQ162" s="395"/>
      <c r="AR162" s="389"/>
      <c r="AS162" s="389"/>
      <c r="AT162" s="389"/>
      <c r="AU162" s="389"/>
      <c r="AV162" s="389"/>
      <c r="AW162" s="389"/>
      <c r="AX162" s="389"/>
      <c r="AY162" s="389"/>
      <c r="AZ162" s="389"/>
      <c r="BA162" s="389"/>
      <c r="BB162" s="389"/>
      <c r="BC162" s="389"/>
      <c r="BD162" s="389"/>
      <c r="BE162" s="389"/>
    </row>
    <row r="163" ht="15.75" customHeight="1">
      <c r="A163" s="401"/>
      <c r="B163" s="265"/>
      <c r="C163" s="393"/>
      <c r="D163" s="389"/>
      <c r="E163" s="389"/>
      <c r="F163" s="389"/>
      <c r="G163" s="393"/>
      <c r="H163" s="389"/>
      <c r="I163" s="389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  <c r="AC163" s="389"/>
      <c r="AD163" s="389"/>
      <c r="AE163" s="389"/>
      <c r="AF163" s="389"/>
      <c r="AG163" s="389"/>
      <c r="AH163" s="389"/>
      <c r="AI163" s="389"/>
      <c r="AJ163" s="389"/>
      <c r="AK163" s="389"/>
      <c r="AL163" s="389"/>
      <c r="AM163" s="389"/>
      <c r="AN163" s="389"/>
      <c r="AO163" s="389"/>
      <c r="AP163" s="393"/>
      <c r="AQ163" s="395"/>
      <c r="AR163" s="389"/>
      <c r="AS163" s="389"/>
      <c r="AT163" s="389"/>
      <c r="AU163" s="389"/>
      <c r="AV163" s="389"/>
      <c r="AW163" s="389"/>
      <c r="AX163" s="389"/>
      <c r="AY163" s="389"/>
      <c r="AZ163" s="389"/>
      <c r="BA163" s="389"/>
      <c r="BB163" s="389"/>
      <c r="BC163" s="389"/>
      <c r="BD163" s="389"/>
      <c r="BE163" s="389"/>
    </row>
    <row r="164" ht="15.75" customHeight="1">
      <c r="A164" s="401"/>
      <c r="B164" s="265"/>
      <c r="C164" s="393"/>
      <c r="D164" s="389"/>
      <c r="E164" s="389"/>
      <c r="F164" s="389"/>
      <c r="G164" s="393"/>
      <c r="H164" s="389"/>
      <c r="I164" s="389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  <c r="AC164" s="389"/>
      <c r="AD164" s="389"/>
      <c r="AE164" s="389"/>
      <c r="AF164" s="389"/>
      <c r="AG164" s="389"/>
      <c r="AH164" s="389"/>
      <c r="AI164" s="389"/>
      <c r="AJ164" s="389"/>
      <c r="AK164" s="389"/>
      <c r="AL164" s="389"/>
      <c r="AM164" s="389"/>
      <c r="AN164" s="389"/>
      <c r="AO164" s="389"/>
      <c r="AP164" s="393"/>
      <c r="AQ164" s="395"/>
      <c r="AR164" s="389"/>
      <c r="AS164" s="389"/>
      <c r="AT164" s="389"/>
      <c r="AU164" s="389"/>
      <c r="AV164" s="389"/>
      <c r="AW164" s="389"/>
      <c r="AX164" s="389"/>
      <c r="AY164" s="389"/>
      <c r="AZ164" s="389"/>
      <c r="BA164" s="389"/>
      <c r="BB164" s="389"/>
      <c r="BC164" s="389"/>
      <c r="BD164" s="389"/>
      <c r="BE164" s="389"/>
    </row>
    <row r="165" ht="15.75" customHeight="1">
      <c r="A165" s="401"/>
      <c r="B165" s="265"/>
      <c r="C165" s="393"/>
      <c r="D165" s="389"/>
      <c r="E165" s="389"/>
      <c r="F165" s="389"/>
      <c r="G165" s="393"/>
      <c r="H165" s="389"/>
      <c r="I165" s="389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  <c r="AC165" s="389"/>
      <c r="AD165" s="389"/>
      <c r="AE165" s="389"/>
      <c r="AF165" s="389"/>
      <c r="AG165" s="389"/>
      <c r="AH165" s="389"/>
      <c r="AI165" s="389"/>
      <c r="AJ165" s="389"/>
      <c r="AK165" s="389"/>
      <c r="AL165" s="389"/>
      <c r="AM165" s="389"/>
      <c r="AN165" s="389"/>
      <c r="AO165" s="389"/>
      <c r="AP165" s="393"/>
      <c r="AQ165" s="395"/>
      <c r="AR165" s="389"/>
      <c r="AS165" s="389"/>
      <c r="AT165" s="389"/>
      <c r="AU165" s="389"/>
      <c r="AV165" s="389"/>
      <c r="AW165" s="389"/>
      <c r="AX165" s="389"/>
      <c r="AY165" s="389"/>
      <c r="AZ165" s="389"/>
      <c r="BA165" s="389"/>
      <c r="BB165" s="389"/>
      <c r="BC165" s="389"/>
      <c r="BD165" s="389"/>
      <c r="BE165" s="389"/>
    </row>
    <row r="166" ht="15.75" customHeight="1">
      <c r="A166" s="401"/>
      <c r="B166" s="265"/>
      <c r="C166" s="393"/>
      <c r="D166" s="389"/>
      <c r="E166" s="389"/>
      <c r="F166" s="389"/>
      <c r="G166" s="393"/>
      <c r="H166" s="389"/>
      <c r="I166" s="389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  <c r="AC166" s="389"/>
      <c r="AD166" s="389"/>
      <c r="AE166" s="389"/>
      <c r="AF166" s="389"/>
      <c r="AG166" s="389"/>
      <c r="AH166" s="389"/>
      <c r="AI166" s="389"/>
      <c r="AJ166" s="389"/>
      <c r="AK166" s="389"/>
      <c r="AL166" s="389"/>
      <c r="AM166" s="389"/>
      <c r="AN166" s="389"/>
      <c r="AO166" s="389"/>
      <c r="AP166" s="393"/>
      <c r="AQ166" s="395"/>
      <c r="AR166" s="389"/>
      <c r="AS166" s="389"/>
      <c r="AT166" s="389"/>
      <c r="AU166" s="389"/>
      <c r="AV166" s="389"/>
      <c r="AW166" s="389"/>
      <c r="AX166" s="389"/>
      <c r="AY166" s="389"/>
      <c r="AZ166" s="389"/>
      <c r="BA166" s="389"/>
      <c r="BB166" s="389"/>
      <c r="BC166" s="389"/>
      <c r="BD166" s="389"/>
      <c r="BE166" s="389"/>
    </row>
    <row r="167" ht="15.75" customHeight="1">
      <c r="A167" s="401"/>
      <c r="B167" s="265"/>
      <c r="C167" s="393"/>
      <c r="D167" s="389"/>
      <c r="E167" s="389"/>
      <c r="F167" s="389"/>
      <c r="G167" s="393"/>
      <c r="H167" s="389"/>
      <c r="I167" s="389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  <c r="AC167" s="389"/>
      <c r="AD167" s="389"/>
      <c r="AE167" s="389"/>
      <c r="AF167" s="389"/>
      <c r="AG167" s="389"/>
      <c r="AH167" s="389"/>
      <c r="AI167" s="389"/>
      <c r="AJ167" s="389"/>
      <c r="AK167" s="389"/>
      <c r="AL167" s="389"/>
      <c r="AM167" s="389"/>
      <c r="AN167" s="389"/>
      <c r="AO167" s="389"/>
      <c r="AP167" s="393"/>
      <c r="AQ167" s="395"/>
      <c r="AR167" s="389"/>
      <c r="AS167" s="389"/>
      <c r="AT167" s="389"/>
      <c r="AU167" s="389"/>
      <c r="AV167" s="389"/>
      <c r="AW167" s="389"/>
      <c r="AX167" s="389"/>
      <c r="AY167" s="389"/>
      <c r="AZ167" s="389"/>
      <c r="BA167" s="389"/>
      <c r="BB167" s="389"/>
      <c r="BC167" s="389"/>
      <c r="BD167" s="389"/>
      <c r="BE167" s="389"/>
    </row>
    <row r="168" ht="15.75" customHeight="1">
      <c r="A168" s="401"/>
      <c r="B168" s="265"/>
      <c r="C168" s="393"/>
      <c r="D168" s="389"/>
      <c r="E168" s="389"/>
      <c r="F168" s="389"/>
      <c r="G168" s="393"/>
      <c r="H168" s="389"/>
      <c r="I168" s="389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  <c r="AC168" s="389"/>
      <c r="AD168" s="389"/>
      <c r="AE168" s="389"/>
      <c r="AF168" s="389"/>
      <c r="AG168" s="389"/>
      <c r="AH168" s="389"/>
      <c r="AI168" s="389"/>
      <c r="AJ168" s="389"/>
      <c r="AK168" s="389"/>
      <c r="AL168" s="389"/>
      <c r="AM168" s="389"/>
      <c r="AN168" s="389"/>
      <c r="AO168" s="389"/>
      <c r="AP168" s="393"/>
      <c r="AQ168" s="395"/>
      <c r="AR168" s="389"/>
      <c r="AS168" s="389"/>
      <c r="AT168" s="389"/>
      <c r="AU168" s="389"/>
      <c r="AV168" s="389"/>
      <c r="AW168" s="389"/>
      <c r="AX168" s="389"/>
      <c r="AY168" s="389"/>
      <c r="AZ168" s="389"/>
      <c r="BA168" s="389"/>
      <c r="BB168" s="389"/>
      <c r="BC168" s="389"/>
      <c r="BD168" s="389"/>
      <c r="BE168" s="389"/>
    </row>
    <row r="169" ht="15.75" customHeight="1">
      <c r="A169" s="401"/>
      <c r="B169" s="265"/>
      <c r="C169" s="393"/>
      <c r="D169" s="389"/>
      <c r="E169" s="389"/>
      <c r="F169" s="389"/>
      <c r="G169" s="393"/>
      <c r="H169" s="389"/>
      <c r="I169" s="389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  <c r="AC169" s="389"/>
      <c r="AD169" s="389"/>
      <c r="AE169" s="389"/>
      <c r="AF169" s="389"/>
      <c r="AG169" s="389"/>
      <c r="AH169" s="389"/>
      <c r="AI169" s="389"/>
      <c r="AJ169" s="389"/>
      <c r="AK169" s="389"/>
      <c r="AL169" s="389"/>
      <c r="AM169" s="389"/>
      <c r="AN169" s="389"/>
      <c r="AO169" s="389"/>
      <c r="AP169" s="393"/>
      <c r="AQ169" s="395"/>
      <c r="AR169" s="389"/>
      <c r="AS169" s="389"/>
      <c r="AT169" s="389"/>
      <c r="AU169" s="389"/>
      <c r="AV169" s="389"/>
      <c r="AW169" s="389"/>
      <c r="AX169" s="389"/>
      <c r="AY169" s="389"/>
      <c r="AZ169" s="389"/>
      <c r="BA169" s="389"/>
      <c r="BB169" s="389"/>
      <c r="BC169" s="389"/>
      <c r="BD169" s="389"/>
      <c r="BE169" s="389"/>
    </row>
    <row r="170" ht="15.75" customHeight="1">
      <c r="A170" s="401"/>
      <c r="B170" s="265"/>
      <c r="C170" s="393"/>
      <c r="D170" s="389"/>
      <c r="E170" s="389"/>
      <c r="F170" s="389"/>
      <c r="G170" s="393"/>
      <c r="H170" s="389"/>
      <c r="I170" s="389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  <c r="AB170" s="389"/>
      <c r="AC170" s="389"/>
      <c r="AD170" s="389"/>
      <c r="AE170" s="389"/>
      <c r="AF170" s="389"/>
      <c r="AG170" s="389"/>
      <c r="AH170" s="389"/>
      <c r="AI170" s="389"/>
      <c r="AJ170" s="389"/>
      <c r="AK170" s="389"/>
      <c r="AL170" s="389"/>
      <c r="AM170" s="389"/>
      <c r="AN170" s="389"/>
      <c r="AO170" s="389"/>
      <c r="AP170" s="393"/>
      <c r="AQ170" s="395"/>
      <c r="AR170" s="389"/>
      <c r="AS170" s="389"/>
      <c r="AT170" s="389"/>
      <c r="AU170" s="389"/>
      <c r="AV170" s="389"/>
      <c r="AW170" s="389"/>
      <c r="AX170" s="389"/>
      <c r="AY170" s="389"/>
      <c r="AZ170" s="389"/>
      <c r="BA170" s="389"/>
      <c r="BB170" s="389"/>
      <c r="BC170" s="389"/>
      <c r="BD170" s="389"/>
      <c r="BE170" s="389"/>
    </row>
    <row r="171" ht="15.75" customHeight="1">
      <c r="A171" s="401"/>
      <c r="B171" s="265"/>
      <c r="C171" s="393"/>
      <c r="D171" s="389"/>
      <c r="E171" s="389"/>
      <c r="F171" s="389"/>
      <c r="G171" s="393"/>
      <c r="H171" s="389"/>
      <c r="I171" s="389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  <c r="AB171" s="389"/>
      <c r="AC171" s="389"/>
      <c r="AD171" s="389"/>
      <c r="AE171" s="389"/>
      <c r="AF171" s="389"/>
      <c r="AG171" s="389"/>
      <c r="AH171" s="389"/>
      <c r="AI171" s="389"/>
      <c r="AJ171" s="389"/>
      <c r="AK171" s="389"/>
      <c r="AL171" s="389"/>
      <c r="AM171" s="389"/>
      <c r="AN171" s="389"/>
      <c r="AO171" s="389"/>
      <c r="AP171" s="393"/>
      <c r="AQ171" s="395"/>
      <c r="AR171" s="389"/>
      <c r="AS171" s="389"/>
      <c r="AT171" s="389"/>
      <c r="AU171" s="389"/>
      <c r="AV171" s="389"/>
      <c r="AW171" s="389"/>
      <c r="AX171" s="389"/>
      <c r="AY171" s="389"/>
      <c r="AZ171" s="389"/>
      <c r="BA171" s="389"/>
      <c r="BB171" s="389"/>
      <c r="BC171" s="389"/>
      <c r="BD171" s="389"/>
      <c r="BE171" s="389"/>
    </row>
    <row r="172" ht="15.75" customHeight="1">
      <c r="A172" s="401"/>
      <c r="B172" s="265"/>
      <c r="C172" s="393"/>
      <c r="D172" s="389"/>
      <c r="E172" s="389"/>
      <c r="F172" s="389"/>
      <c r="G172" s="393"/>
      <c r="H172" s="389"/>
      <c r="I172" s="389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  <c r="AB172" s="389"/>
      <c r="AC172" s="389"/>
      <c r="AD172" s="389"/>
      <c r="AE172" s="389"/>
      <c r="AF172" s="389"/>
      <c r="AG172" s="389"/>
      <c r="AH172" s="389"/>
      <c r="AI172" s="389"/>
      <c r="AJ172" s="389"/>
      <c r="AK172" s="389"/>
      <c r="AL172" s="389"/>
      <c r="AM172" s="389"/>
      <c r="AN172" s="389"/>
      <c r="AO172" s="389"/>
      <c r="AP172" s="393"/>
      <c r="AQ172" s="395"/>
      <c r="AR172" s="389"/>
      <c r="AS172" s="389"/>
      <c r="AT172" s="389"/>
      <c r="AU172" s="389"/>
      <c r="AV172" s="389"/>
      <c r="AW172" s="389"/>
      <c r="AX172" s="389"/>
      <c r="AY172" s="389"/>
      <c r="AZ172" s="389"/>
      <c r="BA172" s="389"/>
      <c r="BB172" s="389"/>
      <c r="BC172" s="389"/>
      <c r="BD172" s="389"/>
      <c r="BE172" s="389"/>
    </row>
    <row r="173" ht="15.75" customHeight="1">
      <c r="A173" s="401"/>
      <c r="B173" s="265"/>
      <c r="C173" s="393"/>
      <c r="D173" s="389"/>
      <c r="E173" s="389"/>
      <c r="F173" s="389"/>
      <c r="G173" s="393"/>
      <c r="H173" s="389"/>
      <c r="I173" s="389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  <c r="AB173" s="389"/>
      <c r="AC173" s="389"/>
      <c r="AD173" s="389"/>
      <c r="AE173" s="389"/>
      <c r="AF173" s="389"/>
      <c r="AG173" s="389"/>
      <c r="AH173" s="389"/>
      <c r="AI173" s="389"/>
      <c r="AJ173" s="389"/>
      <c r="AK173" s="389"/>
      <c r="AL173" s="389"/>
      <c r="AM173" s="389"/>
      <c r="AN173" s="389"/>
      <c r="AO173" s="389"/>
      <c r="AP173" s="393"/>
      <c r="AQ173" s="395"/>
      <c r="AR173" s="389"/>
      <c r="AS173" s="389"/>
      <c r="AT173" s="389"/>
      <c r="AU173" s="389"/>
      <c r="AV173" s="389"/>
      <c r="AW173" s="389"/>
      <c r="AX173" s="389"/>
      <c r="AY173" s="389"/>
      <c r="AZ173" s="389"/>
      <c r="BA173" s="389"/>
      <c r="BB173" s="389"/>
      <c r="BC173" s="389"/>
      <c r="BD173" s="389"/>
      <c r="BE173" s="389"/>
    </row>
    <row r="174" ht="15.75" customHeight="1">
      <c r="A174" s="401"/>
      <c r="B174" s="265"/>
      <c r="C174" s="393"/>
      <c r="D174" s="389"/>
      <c r="E174" s="389"/>
      <c r="F174" s="389"/>
      <c r="G174" s="393"/>
      <c r="H174" s="389"/>
      <c r="I174" s="389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  <c r="AC174" s="389"/>
      <c r="AD174" s="389"/>
      <c r="AE174" s="389"/>
      <c r="AF174" s="389"/>
      <c r="AG174" s="389"/>
      <c r="AH174" s="389"/>
      <c r="AI174" s="389"/>
      <c r="AJ174" s="389"/>
      <c r="AK174" s="389"/>
      <c r="AL174" s="389"/>
      <c r="AM174" s="389"/>
      <c r="AN174" s="389"/>
      <c r="AO174" s="389"/>
      <c r="AP174" s="393"/>
      <c r="AQ174" s="395"/>
      <c r="AR174" s="389"/>
      <c r="AS174" s="389"/>
      <c r="AT174" s="389"/>
      <c r="AU174" s="389"/>
      <c r="AV174" s="389"/>
      <c r="AW174" s="389"/>
      <c r="AX174" s="389"/>
      <c r="AY174" s="389"/>
      <c r="AZ174" s="389"/>
      <c r="BA174" s="389"/>
      <c r="BB174" s="389"/>
      <c r="BC174" s="389"/>
      <c r="BD174" s="389"/>
      <c r="BE174" s="389"/>
    </row>
    <row r="175" ht="15.75" customHeight="1">
      <c r="A175" s="401"/>
      <c r="B175" s="265"/>
      <c r="C175" s="393"/>
      <c r="D175" s="389"/>
      <c r="E175" s="389"/>
      <c r="F175" s="389"/>
      <c r="G175" s="393"/>
      <c r="H175" s="389"/>
      <c r="I175" s="389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  <c r="AC175" s="389"/>
      <c r="AD175" s="389"/>
      <c r="AE175" s="389"/>
      <c r="AF175" s="389"/>
      <c r="AG175" s="389"/>
      <c r="AH175" s="389"/>
      <c r="AI175" s="389"/>
      <c r="AJ175" s="389"/>
      <c r="AK175" s="389"/>
      <c r="AL175" s="389"/>
      <c r="AM175" s="389"/>
      <c r="AN175" s="389"/>
      <c r="AO175" s="389"/>
      <c r="AP175" s="393"/>
      <c r="AQ175" s="395"/>
      <c r="AR175" s="389"/>
      <c r="AS175" s="389"/>
      <c r="AT175" s="389"/>
      <c r="AU175" s="389"/>
      <c r="AV175" s="389"/>
      <c r="AW175" s="389"/>
      <c r="AX175" s="389"/>
      <c r="AY175" s="389"/>
      <c r="AZ175" s="389"/>
      <c r="BA175" s="389"/>
      <c r="BB175" s="389"/>
      <c r="BC175" s="389"/>
      <c r="BD175" s="389"/>
      <c r="BE175" s="389"/>
    </row>
    <row r="176" ht="15.75" customHeight="1">
      <c r="A176" s="401"/>
      <c r="B176" s="265"/>
      <c r="C176" s="393"/>
      <c r="D176" s="389"/>
      <c r="E176" s="389"/>
      <c r="F176" s="389"/>
      <c r="G176" s="393"/>
      <c r="H176" s="389"/>
      <c r="I176" s="389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  <c r="AA176" s="389"/>
      <c r="AB176" s="389"/>
      <c r="AC176" s="389"/>
      <c r="AD176" s="389"/>
      <c r="AE176" s="389"/>
      <c r="AF176" s="389"/>
      <c r="AG176" s="389"/>
      <c r="AH176" s="389"/>
      <c r="AI176" s="389"/>
      <c r="AJ176" s="389"/>
      <c r="AK176" s="389"/>
      <c r="AL176" s="389"/>
      <c r="AM176" s="389"/>
      <c r="AN176" s="389"/>
      <c r="AO176" s="389"/>
      <c r="AP176" s="393"/>
      <c r="AQ176" s="395"/>
      <c r="AR176" s="389"/>
      <c r="AS176" s="389"/>
      <c r="AT176" s="389"/>
      <c r="AU176" s="389"/>
      <c r="AV176" s="389"/>
      <c r="AW176" s="389"/>
      <c r="AX176" s="389"/>
      <c r="AY176" s="389"/>
      <c r="AZ176" s="389"/>
      <c r="BA176" s="389"/>
      <c r="BB176" s="389"/>
      <c r="BC176" s="389"/>
      <c r="BD176" s="389"/>
      <c r="BE176" s="389"/>
    </row>
    <row r="177" ht="15.75" customHeight="1">
      <c r="A177" s="401"/>
      <c r="B177" s="265"/>
      <c r="C177" s="393"/>
      <c r="D177" s="389"/>
      <c r="E177" s="389"/>
      <c r="F177" s="389"/>
      <c r="G177" s="393"/>
      <c r="H177" s="389"/>
      <c r="I177" s="389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  <c r="AB177" s="389"/>
      <c r="AC177" s="389"/>
      <c r="AD177" s="389"/>
      <c r="AE177" s="389"/>
      <c r="AF177" s="389"/>
      <c r="AG177" s="389"/>
      <c r="AH177" s="389"/>
      <c r="AI177" s="389"/>
      <c r="AJ177" s="389"/>
      <c r="AK177" s="389"/>
      <c r="AL177" s="389"/>
      <c r="AM177" s="389"/>
      <c r="AN177" s="389"/>
      <c r="AO177" s="389"/>
      <c r="AP177" s="393"/>
      <c r="AQ177" s="395"/>
      <c r="AR177" s="389"/>
      <c r="AS177" s="389"/>
      <c r="AT177" s="389"/>
      <c r="AU177" s="389"/>
      <c r="AV177" s="389"/>
      <c r="AW177" s="389"/>
      <c r="AX177" s="389"/>
      <c r="AY177" s="389"/>
      <c r="AZ177" s="389"/>
      <c r="BA177" s="389"/>
      <c r="BB177" s="389"/>
      <c r="BC177" s="389"/>
      <c r="BD177" s="389"/>
      <c r="BE177" s="389"/>
    </row>
    <row r="178" ht="15.75" customHeight="1">
      <c r="A178" s="401"/>
      <c r="B178" s="265"/>
      <c r="C178" s="393"/>
      <c r="D178" s="389"/>
      <c r="E178" s="389"/>
      <c r="F178" s="389"/>
      <c r="G178" s="393"/>
      <c r="H178" s="389"/>
      <c r="I178" s="389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  <c r="AC178" s="389"/>
      <c r="AD178" s="389"/>
      <c r="AE178" s="389"/>
      <c r="AF178" s="389"/>
      <c r="AG178" s="389"/>
      <c r="AH178" s="389"/>
      <c r="AI178" s="389"/>
      <c r="AJ178" s="389"/>
      <c r="AK178" s="389"/>
      <c r="AL178" s="389"/>
      <c r="AM178" s="389"/>
      <c r="AN178" s="389"/>
      <c r="AO178" s="389"/>
      <c r="AP178" s="393"/>
      <c r="AQ178" s="395"/>
      <c r="AR178" s="389"/>
      <c r="AS178" s="389"/>
      <c r="AT178" s="389"/>
      <c r="AU178" s="389"/>
      <c r="AV178" s="389"/>
      <c r="AW178" s="389"/>
      <c r="AX178" s="389"/>
      <c r="AY178" s="389"/>
      <c r="AZ178" s="389"/>
      <c r="BA178" s="389"/>
      <c r="BB178" s="389"/>
      <c r="BC178" s="389"/>
      <c r="BD178" s="389"/>
      <c r="BE178" s="389"/>
    </row>
    <row r="179" ht="15.75" customHeight="1">
      <c r="A179" s="401"/>
      <c r="B179" s="265"/>
      <c r="C179" s="393"/>
      <c r="D179" s="389"/>
      <c r="E179" s="389"/>
      <c r="F179" s="389"/>
      <c r="G179" s="393"/>
      <c r="H179" s="389"/>
      <c r="I179" s="389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  <c r="AB179" s="389"/>
      <c r="AC179" s="389"/>
      <c r="AD179" s="389"/>
      <c r="AE179" s="389"/>
      <c r="AF179" s="389"/>
      <c r="AG179" s="389"/>
      <c r="AH179" s="389"/>
      <c r="AI179" s="389"/>
      <c r="AJ179" s="389"/>
      <c r="AK179" s="389"/>
      <c r="AL179" s="389"/>
      <c r="AM179" s="389"/>
      <c r="AN179" s="389"/>
      <c r="AO179" s="389"/>
      <c r="AP179" s="393"/>
      <c r="AQ179" s="395"/>
      <c r="AR179" s="389"/>
      <c r="AS179" s="389"/>
      <c r="AT179" s="389"/>
      <c r="AU179" s="389"/>
      <c r="AV179" s="389"/>
      <c r="AW179" s="389"/>
      <c r="AX179" s="389"/>
      <c r="AY179" s="389"/>
      <c r="AZ179" s="389"/>
      <c r="BA179" s="389"/>
      <c r="BB179" s="389"/>
      <c r="BC179" s="389"/>
      <c r="BD179" s="389"/>
      <c r="BE179" s="389"/>
    </row>
    <row r="180" ht="15.75" customHeight="1">
      <c r="A180" s="401"/>
      <c r="B180" s="265"/>
      <c r="C180" s="393"/>
      <c r="D180" s="389"/>
      <c r="E180" s="389"/>
      <c r="F180" s="389"/>
      <c r="G180" s="393"/>
      <c r="H180" s="389"/>
      <c r="I180" s="389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  <c r="AC180" s="389"/>
      <c r="AD180" s="389"/>
      <c r="AE180" s="389"/>
      <c r="AF180" s="389"/>
      <c r="AG180" s="389"/>
      <c r="AH180" s="389"/>
      <c r="AI180" s="389"/>
      <c r="AJ180" s="389"/>
      <c r="AK180" s="389"/>
      <c r="AL180" s="389"/>
      <c r="AM180" s="389"/>
      <c r="AN180" s="389"/>
      <c r="AO180" s="389"/>
      <c r="AP180" s="393"/>
      <c r="AQ180" s="395"/>
      <c r="AR180" s="389"/>
      <c r="AS180" s="389"/>
      <c r="AT180" s="389"/>
      <c r="AU180" s="389"/>
      <c r="AV180" s="389"/>
      <c r="AW180" s="389"/>
      <c r="AX180" s="389"/>
      <c r="AY180" s="389"/>
      <c r="AZ180" s="389"/>
      <c r="BA180" s="389"/>
      <c r="BB180" s="389"/>
      <c r="BC180" s="389"/>
      <c r="BD180" s="389"/>
      <c r="BE180" s="389"/>
    </row>
    <row r="181" ht="15.75" customHeight="1">
      <c r="A181" s="401"/>
      <c r="B181" s="265"/>
      <c r="C181" s="393"/>
      <c r="D181" s="389"/>
      <c r="E181" s="389"/>
      <c r="F181" s="389"/>
      <c r="G181" s="393"/>
      <c r="H181" s="389"/>
      <c r="I181" s="389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  <c r="AC181" s="389"/>
      <c r="AD181" s="389"/>
      <c r="AE181" s="389"/>
      <c r="AF181" s="389"/>
      <c r="AG181" s="389"/>
      <c r="AH181" s="389"/>
      <c r="AI181" s="389"/>
      <c r="AJ181" s="389"/>
      <c r="AK181" s="389"/>
      <c r="AL181" s="389"/>
      <c r="AM181" s="389"/>
      <c r="AN181" s="389"/>
      <c r="AO181" s="389"/>
      <c r="AP181" s="393"/>
      <c r="AQ181" s="395"/>
      <c r="AR181" s="389"/>
      <c r="AS181" s="389"/>
      <c r="AT181" s="389"/>
      <c r="AU181" s="389"/>
      <c r="AV181" s="389"/>
      <c r="AW181" s="389"/>
      <c r="AX181" s="389"/>
      <c r="AY181" s="389"/>
      <c r="AZ181" s="389"/>
      <c r="BA181" s="389"/>
      <c r="BB181" s="389"/>
      <c r="BC181" s="389"/>
      <c r="BD181" s="389"/>
      <c r="BE181" s="389"/>
    </row>
    <row r="182" ht="15.75" customHeight="1">
      <c r="A182" s="401"/>
      <c r="B182" s="265"/>
      <c r="C182" s="393"/>
      <c r="D182" s="389"/>
      <c r="E182" s="389"/>
      <c r="F182" s="389"/>
      <c r="G182" s="393"/>
      <c r="H182" s="389"/>
      <c r="I182" s="389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  <c r="AC182" s="389"/>
      <c r="AD182" s="389"/>
      <c r="AE182" s="389"/>
      <c r="AF182" s="389"/>
      <c r="AG182" s="389"/>
      <c r="AH182" s="389"/>
      <c r="AI182" s="389"/>
      <c r="AJ182" s="389"/>
      <c r="AK182" s="389"/>
      <c r="AL182" s="389"/>
      <c r="AM182" s="389"/>
      <c r="AN182" s="389"/>
      <c r="AO182" s="389"/>
      <c r="AP182" s="393"/>
      <c r="AQ182" s="395"/>
      <c r="AR182" s="389"/>
      <c r="AS182" s="389"/>
      <c r="AT182" s="389"/>
      <c r="AU182" s="389"/>
      <c r="AV182" s="389"/>
      <c r="AW182" s="389"/>
      <c r="AX182" s="389"/>
      <c r="AY182" s="389"/>
      <c r="AZ182" s="389"/>
      <c r="BA182" s="389"/>
      <c r="BB182" s="389"/>
      <c r="BC182" s="389"/>
      <c r="BD182" s="389"/>
      <c r="BE182" s="389"/>
    </row>
    <row r="183" ht="15.75" customHeight="1">
      <c r="A183" s="401"/>
      <c r="B183" s="265"/>
      <c r="C183" s="393"/>
      <c r="D183" s="389"/>
      <c r="E183" s="389"/>
      <c r="F183" s="389"/>
      <c r="G183" s="393"/>
      <c r="H183" s="389"/>
      <c r="I183" s="389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  <c r="AC183" s="389"/>
      <c r="AD183" s="389"/>
      <c r="AE183" s="389"/>
      <c r="AF183" s="389"/>
      <c r="AG183" s="389"/>
      <c r="AH183" s="389"/>
      <c r="AI183" s="389"/>
      <c r="AJ183" s="389"/>
      <c r="AK183" s="389"/>
      <c r="AL183" s="389"/>
      <c r="AM183" s="389"/>
      <c r="AN183" s="389"/>
      <c r="AO183" s="389"/>
      <c r="AP183" s="393"/>
      <c r="AQ183" s="395"/>
      <c r="AR183" s="389"/>
      <c r="AS183" s="389"/>
      <c r="AT183" s="389"/>
      <c r="AU183" s="389"/>
      <c r="AV183" s="389"/>
      <c r="AW183" s="389"/>
      <c r="AX183" s="389"/>
      <c r="AY183" s="389"/>
      <c r="AZ183" s="389"/>
      <c r="BA183" s="389"/>
      <c r="BB183" s="389"/>
      <c r="BC183" s="389"/>
      <c r="BD183" s="389"/>
      <c r="BE183" s="389"/>
    </row>
    <row r="184" ht="15.75" customHeight="1">
      <c r="A184" s="401"/>
      <c r="B184" s="265"/>
      <c r="C184" s="393"/>
      <c r="D184" s="389"/>
      <c r="E184" s="389"/>
      <c r="F184" s="389"/>
      <c r="G184" s="393"/>
      <c r="H184" s="389"/>
      <c r="I184" s="389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  <c r="AC184" s="389"/>
      <c r="AD184" s="389"/>
      <c r="AE184" s="389"/>
      <c r="AF184" s="389"/>
      <c r="AG184" s="389"/>
      <c r="AH184" s="389"/>
      <c r="AI184" s="389"/>
      <c r="AJ184" s="389"/>
      <c r="AK184" s="389"/>
      <c r="AL184" s="389"/>
      <c r="AM184" s="389"/>
      <c r="AN184" s="389"/>
      <c r="AO184" s="389"/>
      <c r="AP184" s="393"/>
      <c r="AQ184" s="395"/>
      <c r="AR184" s="389"/>
      <c r="AS184" s="389"/>
      <c r="AT184" s="389"/>
      <c r="AU184" s="389"/>
      <c r="AV184" s="389"/>
      <c r="AW184" s="389"/>
      <c r="AX184" s="389"/>
      <c r="AY184" s="389"/>
      <c r="AZ184" s="389"/>
      <c r="BA184" s="389"/>
      <c r="BB184" s="389"/>
      <c r="BC184" s="389"/>
      <c r="BD184" s="389"/>
      <c r="BE184" s="389"/>
    </row>
    <row r="185" ht="15.75" customHeight="1">
      <c r="A185" s="401"/>
      <c r="B185" s="265"/>
      <c r="C185" s="393"/>
      <c r="D185" s="389"/>
      <c r="E185" s="389"/>
      <c r="F185" s="389"/>
      <c r="G185" s="393"/>
      <c r="H185" s="389"/>
      <c r="I185" s="389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  <c r="AC185" s="389"/>
      <c r="AD185" s="389"/>
      <c r="AE185" s="389"/>
      <c r="AF185" s="389"/>
      <c r="AG185" s="389"/>
      <c r="AH185" s="389"/>
      <c r="AI185" s="389"/>
      <c r="AJ185" s="389"/>
      <c r="AK185" s="389"/>
      <c r="AL185" s="389"/>
      <c r="AM185" s="389"/>
      <c r="AN185" s="389"/>
      <c r="AO185" s="389"/>
      <c r="AP185" s="393"/>
      <c r="AQ185" s="395"/>
      <c r="AR185" s="389"/>
      <c r="AS185" s="389"/>
      <c r="AT185" s="389"/>
      <c r="AU185" s="389"/>
      <c r="AV185" s="389"/>
      <c r="AW185" s="389"/>
      <c r="AX185" s="389"/>
      <c r="AY185" s="389"/>
      <c r="AZ185" s="389"/>
      <c r="BA185" s="389"/>
      <c r="BB185" s="389"/>
      <c r="BC185" s="389"/>
      <c r="BD185" s="389"/>
      <c r="BE185" s="389"/>
    </row>
    <row r="186" ht="15.75" customHeight="1">
      <c r="A186" s="401"/>
      <c r="B186" s="265"/>
      <c r="C186" s="393"/>
      <c r="D186" s="389"/>
      <c r="E186" s="389"/>
      <c r="F186" s="389"/>
      <c r="G186" s="393"/>
      <c r="H186" s="389"/>
      <c r="I186" s="389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  <c r="AC186" s="389"/>
      <c r="AD186" s="389"/>
      <c r="AE186" s="389"/>
      <c r="AF186" s="389"/>
      <c r="AG186" s="389"/>
      <c r="AH186" s="389"/>
      <c r="AI186" s="389"/>
      <c r="AJ186" s="389"/>
      <c r="AK186" s="389"/>
      <c r="AL186" s="389"/>
      <c r="AM186" s="389"/>
      <c r="AN186" s="389"/>
      <c r="AO186" s="389"/>
      <c r="AP186" s="393"/>
      <c r="AQ186" s="395"/>
      <c r="AR186" s="389"/>
      <c r="AS186" s="389"/>
      <c r="AT186" s="389"/>
      <c r="AU186" s="389"/>
      <c r="AV186" s="389"/>
      <c r="AW186" s="389"/>
      <c r="AX186" s="389"/>
      <c r="AY186" s="389"/>
      <c r="AZ186" s="389"/>
      <c r="BA186" s="389"/>
      <c r="BB186" s="389"/>
      <c r="BC186" s="389"/>
      <c r="BD186" s="389"/>
      <c r="BE186" s="389"/>
    </row>
    <row r="187" ht="15.75" customHeight="1">
      <c r="A187" s="401"/>
      <c r="B187" s="265"/>
      <c r="C187" s="393"/>
      <c r="D187" s="389"/>
      <c r="E187" s="389"/>
      <c r="F187" s="389"/>
      <c r="G187" s="393"/>
      <c r="H187" s="389"/>
      <c r="I187" s="389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  <c r="AC187" s="389"/>
      <c r="AD187" s="389"/>
      <c r="AE187" s="389"/>
      <c r="AF187" s="389"/>
      <c r="AG187" s="389"/>
      <c r="AH187" s="389"/>
      <c r="AI187" s="389"/>
      <c r="AJ187" s="389"/>
      <c r="AK187" s="389"/>
      <c r="AL187" s="389"/>
      <c r="AM187" s="389"/>
      <c r="AN187" s="389"/>
      <c r="AO187" s="389"/>
      <c r="AP187" s="393"/>
      <c r="AQ187" s="395"/>
      <c r="AR187" s="389"/>
      <c r="AS187" s="389"/>
      <c r="AT187" s="389"/>
      <c r="AU187" s="389"/>
      <c r="AV187" s="389"/>
      <c r="AW187" s="389"/>
      <c r="AX187" s="389"/>
      <c r="AY187" s="389"/>
      <c r="AZ187" s="389"/>
      <c r="BA187" s="389"/>
      <c r="BB187" s="389"/>
      <c r="BC187" s="389"/>
      <c r="BD187" s="389"/>
      <c r="BE187" s="389"/>
    </row>
    <row r="188" ht="15.75" customHeight="1">
      <c r="A188" s="401"/>
      <c r="B188" s="265"/>
      <c r="C188" s="393"/>
      <c r="D188" s="389"/>
      <c r="E188" s="389"/>
      <c r="F188" s="389"/>
      <c r="G188" s="393"/>
      <c r="H188" s="389"/>
      <c r="I188" s="389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  <c r="AC188" s="389"/>
      <c r="AD188" s="389"/>
      <c r="AE188" s="389"/>
      <c r="AF188" s="389"/>
      <c r="AG188" s="389"/>
      <c r="AH188" s="389"/>
      <c r="AI188" s="389"/>
      <c r="AJ188" s="389"/>
      <c r="AK188" s="389"/>
      <c r="AL188" s="389"/>
      <c r="AM188" s="389"/>
      <c r="AN188" s="389"/>
      <c r="AO188" s="389"/>
      <c r="AP188" s="393"/>
      <c r="AQ188" s="395"/>
      <c r="AR188" s="389"/>
      <c r="AS188" s="389"/>
      <c r="AT188" s="389"/>
      <c r="AU188" s="389"/>
      <c r="AV188" s="389"/>
      <c r="AW188" s="389"/>
      <c r="AX188" s="389"/>
      <c r="AY188" s="389"/>
      <c r="AZ188" s="389"/>
      <c r="BA188" s="389"/>
      <c r="BB188" s="389"/>
      <c r="BC188" s="389"/>
      <c r="BD188" s="389"/>
      <c r="BE188" s="389"/>
    </row>
    <row r="189" ht="15.75" customHeight="1">
      <c r="A189" s="401"/>
      <c r="B189" s="265"/>
      <c r="C189" s="393"/>
      <c r="D189" s="389"/>
      <c r="E189" s="389"/>
      <c r="F189" s="389"/>
      <c r="G189" s="393"/>
      <c r="H189" s="389"/>
      <c r="I189" s="389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  <c r="AC189" s="389"/>
      <c r="AD189" s="389"/>
      <c r="AE189" s="389"/>
      <c r="AF189" s="389"/>
      <c r="AG189" s="389"/>
      <c r="AH189" s="389"/>
      <c r="AI189" s="389"/>
      <c r="AJ189" s="389"/>
      <c r="AK189" s="389"/>
      <c r="AL189" s="389"/>
      <c r="AM189" s="389"/>
      <c r="AN189" s="389"/>
      <c r="AO189" s="389"/>
      <c r="AP189" s="393"/>
      <c r="AQ189" s="395"/>
      <c r="AR189" s="389"/>
      <c r="AS189" s="389"/>
      <c r="AT189" s="389"/>
      <c r="AU189" s="389"/>
      <c r="AV189" s="389"/>
      <c r="AW189" s="389"/>
      <c r="AX189" s="389"/>
      <c r="AY189" s="389"/>
      <c r="AZ189" s="389"/>
      <c r="BA189" s="389"/>
      <c r="BB189" s="389"/>
      <c r="BC189" s="389"/>
      <c r="BD189" s="389"/>
      <c r="BE189" s="389"/>
    </row>
    <row r="190" ht="15.75" customHeight="1">
      <c r="A190" s="401"/>
      <c r="B190" s="265"/>
      <c r="C190" s="393"/>
      <c r="D190" s="389"/>
      <c r="E190" s="389"/>
      <c r="F190" s="389"/>
      <c r="G190" s="393"/>
      <c r="H190" s="389"/>
      <c r="I190" s="389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  <c r="AC190" s="389"/>
      <c r="AD190" s="389"/>
      <c r="AE190" s="389"/>
      <c r="AF190" s="389"/>
      <c r="AG190" s="389"/>
      <c r="AH190" s="389"/>
      <c r="AI190" s="389"/>
      <c r="AJ190" s="389"/>
      <c r="AK190" s="389"/>
      <c r="AL190" s="389"/>
      <c r="AM190" s="389"/>
      <c r="AN190" s="389"/>
      <c r="AO190" s="389"/>
      <c r="AP190" s="393"/>
      <c r="AQ190" s="395"/>
      <c r="AR190" s="389"/>
      <c r="AS190" s="389"/>
      <c r="AT190" s="389"/>
      <c r="AU190" s="389"/>
      <c r="AV190" s="389"/>
      <c r="AW190" s="389"/>
      <c r="AX190" s="389"/>
      <c r="AY190" s="389"/>
      <c r="AZ190" s="389"/>
      <c r="BA190" s="389"/>
      <c r="BB190" s="389"/>
      <c r="BC190" s="389"/>
      <c r="BD190" s="389"/>
      <c r="BE190" s="389"/>
    </row>
    <row r="191" ht="15.75" customHeight="1">
      <c r="A191" s="401"/>
      <c r="B191" s="265"/>
      <c r="C191" s="393"/>
      <c r="D191" s="389"/>
      <c r="E191" s="389"/>
      <c r="F191" s="389"/>
      <c r="G191" s="393"/>
      <c r="H191" s="389"/>
      <c r="I191" s="389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  <c r="AC191" s="389"/>
      <c r="AD191" s="389"/>
      <c r="AE191" s="389"/>
      <c r="AF191" s="389"/>
      <c r="AG191" s="389"/>
      <c r="AH191" s="389"/>
      <c r="AI191" s="389"/>
      <c r="AJ191" s="389"/>
      <c r="AK191" s="389"/>
      <c r="AL191" s="389"/>
      <c r="AM191" s="389"/>
      <c r="AN191" s="389"/>
      <c r="AO191" s="389"/>
      <c r="AP191" s="393"/>
      <c r="AQ191" s="395"/>
      <c r="AR191" s="389"/>
      <c r="AS191" s="389"/>
      <c r="AT191" s="389"/>
      <c r="AU191" s="389"/>
      <c r="AV191" s="389"/>
      <c r="AW191" s="389"/>
      <c r="AX191" s="389"/>
      <c r="AY191" s="389"/>
      <c r="AZ191" s="389"/>
      <c r="BA191" s="389"/>
      <c r="BB191" s="389"/>
      <c r="BC191" s="389"/>
      <c r="BD191" s="389"/>
      <c r="BE191" s="389"/>
    </row>
    <row r="192" ht="15.75" customHeight="1">
      <c r="A192" s="401"/>
      <c r="B192" s="265"/>
      <c r="C192" s="393"/>
      <c r="D192" s="389"/>
      <c r="E192" s="389"/>
      <c r="F192" s="389"/>
      <c r="G192" s="393"/>
      <c r="H192" s="389"/>
      <c r="I192" s="389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89"/>
      <c r="AC192" s="389"/>
      <c r="AD192" s="389"/>
      <c r="AE192" s="389"/>
      <c r="AF192" s="389"/>
      <c r="AG192" s="389"/>
      <c r="AH192" s="389"/>
      <c r="AI192" s="389"/>
      <c r="AJ192" s="389"/>
      <c r="AK192" s="389"/>
      <c r="AL192" s="389"/>
      <c r="AM192" s="389"/>
      <c r="AN192" s="389"/>
      <c r="AO192" s="389"/>
      <c r="AP192" s="393"/>
      <c r="AQ192" s="395"/>
      <c r="AR192" s="389"/>
      <c r="AS192" s="389"/>
      <c r="AT192" s="389"/>
      <c r="AU192" s="389"/>
      <c r="AV192" s="389"/>
      <c r="AW192" s="389"/>
      <c r="AX192" s="389"/>
      <c r="AY192" s="389"/>
      <c r="AZ192" s="389"/>
      <c r="BA192" s="389"/>
      <c r="BB192" s="389"/>
      <c r="BC192" s="389"/>
      <c r="BD192" s="389"/>
      <c r="BE192" s="389"/>
    </row>
    <row r="193" ht="15.75" customHeight="1">
      <c r="A193" s="401"/>
      <c r="B193" s="265"/>
      <c r="C193" s="393"/>
      <c r="D193" s="389"/>
      <c r="E193" s="389"/>
      <c r="F193" s="389"/>
      <c r="G193" s="393"/>
      <c r="H193" s="389"/>
      <c r="I193" s="389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  <c r="AC193" s="389"/>
      <c r="AD193" s="389"/>
      <c r="AE193" s="389"/>
      <c r="AF193" s="389"/>
      <c r="AG193" s="389"/>
      <c r="AH193" s="389"/>
      <c r="AI193" s="389"/>
      <c r="AJ193" s="389"/>
      <c r="AK193" s="389"/>
      <c r="AL193" s="389"/>
      <c r="AM193" s="389"/>
      <c r="AN193" s="389"/>
      <c r="AO193" s="389"/>
      <c r="AP193" s="393"/>
      <c r="AQ193" s="395"/>
      <c r="AR193" s="389"/>
      <c r="AS193" s="389"/>
      <c r="AT193" s="389"/>
      <c r="AU193" s="389"/>
      <c r="AV193" s="389"/>
      <c r="AW193" s="389"/>
      <c r="AX193" s="389"/>
      <c r="AY193" s="389"/>
      <c r="AZ193" s="389"/>
      <c r="BA193" s="389"/>
      <c r="BB193" s="389"/>
      <c r="BC193" s="389"/>
      <c r="BD193" s="389"/>
      <c r="BE193" s="389"/>
    </row>
    <row r="194" ht="15.75" customHeight="1">
      <c r="A194" s="401"/>
      <c r="B194" s="265"/>
      <c r="C194" s="393"/>
      <c r="D194" s="389"/>
      <c r="E194" s="389"/>
      <c r="F194" s="389"/>
      <c r="G194" s="393"/>
      <c r="H194" s="389"/>
      <c r="I194" s="389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  <c r="AC194" s="389"/>
      <c r="AD194" s="389"/>
      <c r="AE194" s="389"/>
      <c r="AF194" s="389"/>
      <c r="AG194" s="389"/>
      <c r="AH194" s="389"/>
      <c r="AI194" s="389"/>
      <c r="AJ194" s="389"/>
      <c r="AK194" s="389"/>
      <c r="AL194" s="389"/>
      <c r="AM194" s="389"/>
      <c r="AN194" s="389"/>
      <c r="AO194" s="389"/>
      <c r="AP194" s="393"/>
      <c r="AQ194" s="395"/>
      <c r="AR194" s="389"/>
      <c r="AS194" s="389"/>
      <c r="AT194" s="389"/>
      <c r="AU194" s="389"/>
      <c r="AV194" s="389"/>
      <c r="AW194" s="389"/>
      <c r="AX194" s="389"/>
      <c r="AY194" s="389"/>
      <c r="AZ194" s="389"/>
      <c r="BA194" s="389"/>
      <c r="BB194" s="389"/>
      <c r="BC194" s="389"/>
      <c r="BD194" s="389"/>
      <c r="BE194" s="389"/>
    </row>
    <row r="195" ht="15.75" customHeight="1">
      <c r="A195" s="401"/>
      <c r="B195" s="265"/>
      <c r="C195" s="393"/>
      <c r="D195" s="389"/>
      <c r="E195" s="389"/>
      <c r="F195" s="389"/>
      <c r="G195" s="393"/>
      <c r="H195" s="389"/>
      <c r="I195" s="389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  <c r="AC195" s="389"/>
      <c r="AD195" s="389"/>
      <c r="AE195" s="389"/>
      <c r="AF195" s="389"/>
      <c r="AG195" s="389"/>
      <c r="AH195" s="389"/>
      <c r="AI195" s="389"/>
      <c r="AJ195" s="389"/>
      <c r="AK195" s="389"/>
      <c r="AL195" s="389"/>
      <c r="AM195" s="389"/>
      <c r="AN195" s="389"/>
      <c r="AO195" s="389"/>
      <c r="AP195" s="393"/>
      <c r="AQ195" s="395"/>
      <c r="AR195" s="389"/>
      <c r="AS195" s="389"/>
      <c r="AT195" s="389"/>
      <c r="AU195" s="389"/>
      <c r="AV195" s="389"/>
      <c r="AW195" s="389"/>
      <c r="AX195" s="389"/>
      <c r="AY195" s="389"/>
      <c r="AZ195" s="389"/>
      <c r="BA195" s="389"/>
      <c r="BB195" s="389"/>
      <c r="BC195" s="389"/>
      <c r="BD195" s="389"/>
      <c r="BE195" s="389"/>
    </row>
    <row r="196" ht="15.75" customHeight="1">
      <c r="A196" s="401"/>
      <c r="B196" s="265"/>
      <c r="C196" s="393"/>
      <c r="D196" s="389"/>
      <c r="E196" s="389"/>
      <c r="F196" s="389"/>
      <c r="G196" s="393"/>
      <c r="H196" s="389"/>
      <c r="I196" s="389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  <c r="AC196" s="389"/>
      <c r="AD196" s="389"/>
      <c r="AE196" s="389"/>
      <c r="AF196" s="389"/>
      <c r="AG196" s="389"/>
      <c r="AH196" s="389"/>
      <c r="AI196" s="389"/>
      <c r="AJ196" s="389"/>
      <c r="AK196" s="389"/>
      <c r="AL196" s="389"/>
      <c r="AM196" s="389"/>
      <c r="AN196" s="389"/>
      <c r="AO196" s="389"/>
      <c r="AP196" s="393"/>
      <c r="AQ196" s="395"/>
      <c r="AR196" s="389"/>
      <c r="AS196" s="389"/>
      <c r="AT196" s="389"/>
      <c r="AU196" s="389"/>
      <c r="AV196" s="389"/>
      <c r="AW196" s="389"/>
      <c r="AX196" s="389"/>
      <c r="AY196" s="389"/>
      <c r="AZ196" s="389"/>
      <c r="BA196" s="389"/>
      <c r="BB196" s="389"/>
      <c r="BC196" s="389"/>
      <c r="BD196" s="389"/>
      <c r="BE196" s="389"/>
    </row>
    <row r="197" ht="15.75" customHeight="1">
      <c r="A197" s="401"/>
      <c r="B197" s="265"/>
      <c r="C197" s="393"/>
      <c r="D197" s="389"/>
      <c r="E197" s="389"/>
      <c r="F197" s="389"/>
      <c r="G197" s="393"/>
      <c r="H197" s="389"/>
      <c r="I197" s="389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  <c r="AC197" s="389"/>
      <c r="AD197" s="389"/>
      <c r="AE197" s="389"/>
      <c r="AF197" s="389"/>
      <c r="AG197" s="389"/>
      <c r="AH197" s="389"/>
      <c r="AI197" s="389"/>
      <c r="AJ197" s="389"/>
      <c r="AK197" s="389"/>
      <c r="AL197" s="389"/>
      <c r="AM197" s="389"/>
      <c r="AN197" s="389"/>
      <c r="AO197" s="389"/>
      <c r="AP197" s="393"/>
      <c r="AQ197" s="395"/>
      <c r="AR197" s="389"/>
      <c r="AS197" s="389"/>
      <c r="AT197" s="389"/>
      <c r="AU197" s="389"/>
      <c r="AV197" s="389"/>
      <c r="AW197" s="389"/>
      <c r="AX197" s="389"/>
      <c r="AY197" s="389"/>
      <c r="AZ197" s="389"/>
      <c r="BA197" s="389"/>
      <c r="BB197" s="389"/>
      <c r="BC197" s="389"/>
      <c r="BD197" s="389"/>
      <c r="BE197" s="389"/>
    </row>
    <row r="198" ht="15.75" customHeight="1">
      <c r="A198" s="401"/>
      <c r="B198" s="265"/>
      <c r="C198" s="393"/>
      <c r="D198" s="389"/>
      <c r="E198" s="389"/>
      <c r="F198" s="389"/>
      <c r="G198" s="393"/>
      <c r="H198" s="389"/>
      <c r="I198" s="389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  <c r="AC198" s="389"/>
      <c r="AD198" s="389"/>
      <c r="AE198" s="389"/>
      <c r="AF198" s="389"/>
      <c r="AG198" s="389"/>
      <c r="AH198" s="389"/>
      <c r="AI198" s="389"/>
      <c r="AJ198" s="389"/>
      <c r="AK198" s="389"/>
      <c r="AL198" s="389"/>
      <c r="AM198" s="389"/>
      <c r="AN198" s="389"/>
      <c r="AO198" s="389"/>
      <c r="AP198" s="393"/>
      <c r="AQ198" s="395"/>
      <c r="AR198" s="389"/>
      <c r="AS198" s="389"/>
      <c r="AT198" s="389"/>
      <c r="AU198" s="389"/>
      <c r="AV198" s="389"/>
      <c r="AW198" s="389"/>
      <c r="AX198" s="389"/>
      <c r="AY198" s="389"/>
      <c r="AZ198" s="389"/>
      <c r="BA198" s="389"/>
      <c r="BB198" s="389"/>
      <c r="BC198" s="389"/>
      <c r="BD198" s="389"/>
      <c r="BE198" s="389"/>
    </row>
    <row r="199" ht="15.75" customHeight="1">
      <c r="A199" s="401"/>
      <c r="B199" s="265"/>
      <c r="C199" s="393"/>
      <c r="D199" s="389"/>
      <c r="E199" s="389"/>
      <c r="F199" s="389"/>
      <c r="G199" s="393"/>
      <c r="H199" s="389"/>
      <c r="I199" s="389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  <c r="AC199" s="389"/>
      <c r="AD199" s="389"/>
      <c r="AE199" s="389"/>
      <c r="AF199" s="389"/>
      <c r="AG199" s="389"/>
      <c r="AH199" s="389"/>
      <c r="AI199" s="389"/>
      <c r="AJ199" s="389"/>
      <c r="AK199" s="389"/>
      <c r="AL199" s="389"/>
      <c r="AM199" s="389"/>
      <c r="AN199" s="389"/>
      <c r="AO199" s="389"/>
      <c r="AP199" s="393"/>
      <c r="AQ199" s="395"/>
      <c r="AR199" s="389"/>
      <c r="AS199" s="389"/>
      <c r="AT199" s="389"/>
      <c r="AU199" s="389"/>
      <c r="AV199" s="389"/>
      <c r="AW199" s="389"/>
      <c r="AX199" s="389"/>
      <c r="AY199" s="389"/>
      <c r="AZ199" s="389"/>
      <c r="BA199" s="389"/>
      <c r="BB199" s="389"/>
      <c r="BC199" s="389"/>
      <c r="BD199" s="389"/>
      <c r="BE199" s="389"/>
    </row>
    <row r="200" ht="15.75" customHeight="1">
      <c r="A200" s="401"/>
      <c r="B200" s="265"/>
      <c r="C200" s="393"/>
      <c r="D200" s="389"/>
      <c r="E200" s="389"/>
      <c r="F200" s="389"/>
      <c r="G200" s="393"/>
      <c r="H200" s="389"/>
      <c r="I200" s="389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  <c r="AC200" s="389"/>
      <c r="AD200" s="389"/>
      <c r="AE200" s="389"/>
      <c r="AF200" s="389"/>
      <c r="AG200" s="389"/>
      <c r="AH200" s="389"/>
      <c r="AI200" s="389"/>
      <c r="AJ200" s="389"/>
      <c r="AK200" s="389"/>
      <c r="AL200" s="389"/>
      <c r="AM200" s="389"/>
      <c r="AN200" s="389"/>
      <c r="AO200" s="389"/>
      <c r="AP200" s="393"/>
      <c r="AQ200" s="395"/>
      <c r="AR200" s="389"/>
      <c r="AS200" s="389"/>
      <c r="AT200" s="389"/>
      <c r="AU200" s="389"/>
      <c r="AV200" s="389"/>
      <c r="AW200" s="389"/>
      <c r="AX200" s="389"/>
      <c r="AY200" s="389"/>
      <c r="AZ200" s="389"/>
      <c r="BA200" s="389"/>
      <c r="BB200" s="389"/>
      <c r="BC200" s="389"/>
      <c r="BD200" s="389"/>
      <c r="BE200" s="389"/>
    </row>
    <row r="201" ht="15.75" customHeight="1">
      <c r="A201" s="401"/>
      <c r="B201" s="265"/>
      <c r="C201" s="393"/>
      <c r="D201" s="389"/>
      <c r="E201" s="389"/>
      <c r="F201" s="389"/>
      <c r="G201" s="393"/>
      <c r="H201" s="389"/>
      <c r="I201" s="389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  <c r="AC201" s="389"/>
      <c r="AD201" s="389"/>
      <c r="AE201" s="389"/>
      <c r="AF201" s="389"/>
      <c r="AG201" s="389"/>
      <c r="AH201" s="389"/>
      <c r="AI201" s="389"/>
      <c r="AJ201" s="389"/>
      <c r="AK201" s="389"/>
      <c r="AL201" s="389"/>
      <c r="AM201" s="389"/>
      <c r="AN201" s="389"/>
      <c r="AO201" s="389"/>
      <c r="AP201" s="393"/>
      <c r="AQ201" s="395"/>
      <c r="AR201" s="389"/>
      <c r="AS201" s="389"/>
      <c r="AT201" s="389"/>
      <c r="AU201" s="389"/>
      <c r="AV201" s="389"/>
      <c r="AW201" s="389"/>
      <c r="AX201" s="389"/>
      <c r="AY201" s="389"/>
      <c r="AZ201" s="389"/>
      <c r="BA201" s="389"/>
      <c r="BB201" s="389"/>
      <c r="BC201" s="389"/>
      <c r="BD201" s="389"/>
      <c r="BE201" s="389"/>
    </row>
    <row r="202" ht="15.75" customHeight="1">
      <c r="A202" s="401"/>
      <c r="B202" s="265"/>
      <c r="C202" s="393"/>
      <c r="D202" s="389"/>
      <c r="E202" s="389"/>
      <c r="F202" s="389"/>
      <c r="G202" s="393"/>
      <c r="H202" s="389"/>
      <c r="I202" s="389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  <c r="AC202" s="389"/>
      <c r="AD202" s="389"/>
      <c r="AE202" s="389"/>
      <c r="AF202" s="389"/>
      <c r="AG202" s="389"/>
      <c r="AH202" s="389"/>
      <c r="AI202" s="389"/>
      <c r="AJ202" s="389"/>
      <c r="AK202" s="389"/>
      <c r="AL202" s="389"/>
      <c r="AM202" s="389"/>
      <c r="AN202" s="389"/>
      <c r="AO202" s="389"/>
      <c r="AP202" s="393"/>
      <c r="AQ202" s="395"/>
      <c r="AR202" s="389"/>
      <c r="AS202" s="389"/>
      <c r="AT202" s="389"/>
      <c r="AU202" s="389"/>
      <c r="AV202" s="389"/>
      <c r="AW202" s="389"/>
      <c r="AX202" s="389"/>
      <c r="AY202" s="389"/>
      <c r="AZ202" s="389"/>
      <c r="BA202" s="389"/>
      <c r="BB202" s="389"/>
      <c r="BC202" s="389"/>
      <c r="BD202" s="389"/>
      <c r="BE202" s="389"/>
    </row>
    <row r="203" ht="15.75" customHeight="1">
      <c r="A203" s="401"/>
      <c r="B203" s="265"/>
      <c r="C203" s="393"/>
      <c r="D203" s="389"/>
      <c r="E203" s="389"/>
      <c r="F203" s="389"/>
      <c r="G203" s="393"/>
      <c r="H203" s="389"/>
      <c r="I203" s="389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  <c r="AC203" s="389"/>
      <c r="AD203" s="389"/>
      <c r="AE203" s="389"/>
      <c r="AF203" s="389"/>
      <c r="AG203" s="389"/>
      <c r="AH203" s="389"/>
      <c r="AI203" s="389"/>
      <c r="AJ203" s="389"/>
      <c r="AK203" s="389"/>
      <c r="AL203" s="389"/>
      <c r="AM203" s="389"/>
      <c r="AN203" s="389"/>
      <c r="AO203" s="389"/>
      <c r="AP203" s="393"/>
      <c r="AQ203" s="395"/>
      <c r="AR203" s="389"/>
      <c r="AS203" s="389"/>
      <c r="AT203" s="389"/>
      <c r="AU203" s="389"/>
      <c r="AV203" s="389"/>
      <c r="AW203" s="389"/>
      <c r="AX203" s="389"/>
      <c r="AY203" s="389"/>
      <c r="AZ203" s="389"/>
      <c r="BA203" s="389"/>
      <c r="BB203" s="389"/>
      <c r="BC203" s="389"/>
      <c r="BD203" s="389"/>
      <c r="BE203" s="389"/>
    </row>
    <row r="204" ht="15.75" customHeight="1">
      <c r="A204" s="401"/>
      <c r="B204" s="265"/>
      <c r="C204" s="393"/>
      <c r="D204" s="389"/>
      <c r="E204" s="389"/>
      <c r="F204" s="389"/>
      <c r="G204" s="393"/>
      <c r="H204" s="389"/>
      <c r="I204" s="389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  <c r="AC204" s="389"/>
      <c r="AD204" s="389"/>
      <c r="AE204" s="389"/>
      <c r="AF204" s="389"/>
      <c r="AG204" s="389"/>
      <c r="AH204" s="389"/>
      <c r="AI204" s="389"/>
      <c r="AJ204" s="389"/>
      <c r="AK204" s="389"/>
      <c r="AL204" s="389"/>
      <c r="AM204" s="389"/>
      <c r="AN204" s="389"/>
      <c r="AO204" s="389"/>
      <c r="AP204" s="393"/>
      <c r="AQ204" s="395"/>
      <c r="AR204" s="389"/>
      <c r="AS204" s="389"/>
      <c r="AT204" s="389"/>
      <c r="AU204" s="389"/>
      <c r="AV204" s="389"/>
      <c r="AW204" s="389"/>
      <c r="AX204" s="389"/>
      <c r="AY204" s="389"/>
      <c r="AZ204" s="389"/>
      <c r="BA204" s="389"/>
      <c r="BB204" s="389"/>
      <c r="BC204" s="389"/>
      <c r="BD204" s="389"/>
      <c r="BE204" s="389"/>
    </row>
    <row r="205" ht="15.75" customHeight="1">
      <c r="A205" s="401"/>
      <c r="B205" s="265"/>
      <c r="C205" s="393"/>
      <c r="D205" s="389"/>
      <c r="E205" s="389"/>
      <c r="F205" s="389"/>
      <c r="G205" s="393"/>
      <c r="H205" s="389"/>
      <c r="I205" s="389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  <c r="AC205" s="389"/>
      <c r="AD205" s="389"/>
      <c r="AE205" s="389"/>
      <c r="AF205" s="389"/>
      <c r="AG205" s="389"/>
      <c r="AH205" s="389"/>
      <c r="AI205" s="389"/>
      <c r="AJ205" s="389"/>
      <c r="AK205" s="389"/>
      <c r="AL205" s="389"/>
      <c r="AM205" s="389"/>
      <c r="AN205" s="389"/>
      <c r="AO205" s="389"/>
      <c r="AP205" s="393"/>
      <c r="AQ205" s="395"/>
      <c r="AR205" s="389"/>
      <c r="AS205" s="389"/>
      <c r="AT205" s="389"/>
      <c r="AU205" s="389"/>
      <c r="AV205" s="389"/>
      <c r="AW205" s="389"/>
      <c r="AX205" s="389"/>
      <c r="AY205" s="389"/>
      <c r="AZ205" s="389"/>
      <c r="BA205" s="389"/>
      <c r="BB205" s="389"/>
      <c r="BC205" s="389"/>
      <c r="BD205" s="389"/>
      <c r="BE205" s="389"/>
    </row>
    <row r="206" ht="15.75" customHeight="1">
      <c r="A206" s="401"/>
      <c r="B206" s="265"/>
      <c r="C206" s="393"/>
      <c r="D206" s="389"/>
      <c r="E206" s="389"/>
      <c r="F206" s="389"/>
      <c r="G206" s="393"/>
      <c r="H206" s="389"/>
      <c r="I206" s="389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  <c r="AC206" s="389"/>
      <c r="AD206" s="389"/>
      <c r="AE206" s="389"/>
      <c r="AF206" s="389"/>
      <c r="AG206" s="389"/>
      <c r="AH206" s="389"/>
      <c r="AI206" s="389"/>
      <c r="AJ206" s="389"/>
      <c r="AK206" s="389"/>
      <c r="AL206" s="389"/>
      <c r="AM206" s="389"/>
      <c r="AN206" s="389"/>
      <c r="AO206" s="389"/>
      <c r="AP206" s="393"/>
      <c r="AQ206" s="395"/>
      <c r="AR206" s="389"/>
      <c r="AS206" s="389"/>
      <c r="AT206" s="389"/>
      <c r="AU206" s="389"/>
      <c r="AV206" s="389"/>
      <c r="AW206" s="389"/>
      <c r="AX206" s="389"/>
      <c r="AY206" s="389"/>
      <c r="AZ206" s="389"/>
      <c r="BA206" s="389"/>
      <c r="BB206" s="389"/>
      <c r="BC206" s="389"/>
      <c r="BD206" s="389"/>
      <c r="BE206" s="389"/>
    </row>
    <row r="207" ht="15.75" customHeight="1">
      <c r="A207" s="401"/>
      <c r="B207" s="265"/>
      <c r="C207" s="393"/>
      <c r="D207" s="389"/>
      <c r="E207" s="389"/>
      <c r="F207" s="389"/>
      <c r="G207" s="393"/>
      <c r="H207" s="389"/>
      <c r="I207" s="389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  <c r="AC207" s="389"/>
      <c r="AD207" s="389"/>
      <c r="AE207" s="389"/>
      <c r="AF207" s="389"/>
      <c r="AG207" s="389"/>
      <c r="AH207" s="389"/>
      <c r="AI207" s="389"/>
      <c r="AJ207" s="389"/>
      <c r="AK207" s="389"/>
      <c r="AL207" s="389"/>
      <c r="AM207" s="389"/>
      <c r="AN207" s="389"/>
      <c r="AO207" s="389"/>
      <c r="AP207" s="393"/>
      <c r="AQ207" s="395"/>
      <c r="AR207" s="389"/>
      <c r="AS207" s="389"/>
      <c r="AT207" s="389"/>
      <c r="AU207" s="389"/>
      <c r="AV207" s="389"/>
      <c r="AW207" s="389"/>
      <c r="AX207" s="389"/>
      <c r="AY207" s="389"/>
      <c r="AZ207" s="389"/>
      <c r="BA207" s="389"/>
      <c r="BB207" s="389"/>
      <c r="BC207" s="389"/>
      <c r="BD207" s="389"/>
      <c r="BE207" s="389"/>
    </row>
    <row r="208" ht="15.75" customHeight="1">
      <c r="A208" s="401"/>
      <c r="B208" s="265"/>
      <c r="C208" s="393"/>
      <c r="D208" s="389"/>
      <c r="E208" s="389"/>
      <c r="F208" s="389"/>
      <c r="G208" s="393"/>
      <c r="H208" s="389"/>
      <c r="I208" s="389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  <c r="AC208" s="389"/>
      <c r="AD208" s="389"/>
      <c r="AE208" s="389"/>
      <c r="AF208" s="389"/>
      <c r="AG208" s="389"/>
      <c r="AH208" s="389"/>
      <c r="AI208" s="389"/>
      <c r="AJ208" s="389"/>
      <c r="AK208" s="389"/>
      <c r="AL208" s="389"/>
      <c r="AM208" s="389"/>
      <c r="AN208" s="389"/>
      <c r="AO208" s="389"/>
      <c r="AP208" s="393"/>
      <c r="AQ208" s="395"/>
      <c r="AR208" s="389"/>
      <c r="AS208" s="389"/>
      <c r="AT208" s="389"/>
      <c r="AU208" s="389"/>
      <c r="AV208" s="389"/>
      <c r="AW208" s="389"/>
      <c r="AX208" s="389"/>
      <c r="AY208" s="389"/>
      <c r="AZ208" s="389"/>
      <c r="BA208" s="389"/>
      <c r="BB208" s="389"/>
      <c r="BC208" s="389"/>
      <c r="BD208" s="389"/>
      <c r="BE208" s="389"/>
    </row>
    <row r="209" ht="15.75" customHeight="1">
      <c r="A209" s="401"/>
      <c r="B209" s="265"/>
      <c r="C209" s="393"/>
      <c r="D209" s="389"/>
      <c r="E209" s="389"/>
      <c r="F209" s="389"/>
      <c r="G209" s="393"/>
      <c r="H209" s="389"/>
      <c r="I209" s="389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  <c r="AC209" s="389"/>
      <c r="AD209" s="389"/>
      <c r="AE209" s="389"/>
      <c r="AF209" s="389"/>
      <c r="AG209" s="389"/>
      <c r="AH209" s="389"/>
      <c r="AI209" s="389"/>
      <c r="AJ209" s="389"/>
      <c r="AK209" s="389"/>
      <c r="AL209" s="389"/>
      <c r="AM209" s="389"/>
      <c r="AN209" s="389"/>
      <c r="AO209" s="389"/>
      <c r="AP209" s="393"/>
      <c r="AQ209" s="395"/>
      <c r="AR209" s="389"/>
      <c r="AS209" s="389"/>
      <c r="AT209" s="389"/>
      <c r="AU209" s="389"/>
      <c r="AV209" s="389"/>
      <c r="AW209" s="389"/>
      <c r="AX209" s="389"/>
      <c r="AY209" s="389"/>
      <c r="AZ209" s="389"/>
      <c r="BA209" s="389"/>
      <c r="BB209" s="389"/>
      <c r="BC209" s="389"/>
      <c r="BD209" s="389"/>
      <c r="BE209" s="389"/>
    </row>
    <row r="210" ht="15.75" customHeight="1">
      <c r="A210" s="401"/>
      <c r="B210" s="265"/>
      <c r="C210" s="393"/>
      <c r="D210" s="389"/>
      <c r="E210" s="389"/>
      <c r="F210" s="389"/>
      <c r="G210" s="393"/>
      <c r="H210" s="389"/>
      <c r="I210" s="389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  <c r="AC210" s="389"/>
      <c r="AD210" s="389"/>
      <c r="AE210" s="389"/>
      <c r="AF210" s="389"/>
      <c r="AG210" s="389"/>
      <c r="AH210" s="389"/>
      <c r="AI210" s="389"/>
      <c r="AJ210" s="389"/>
      <c r="AK210" s="389"/>
      <c r="AL210" s="389"/>
      <c r="AM210" s="389"/>
      <c r="AN210" s="389"/>
      <c r="AO210" s="389"/>
      <c r="AP210" s="393"/>
      <c r="AQ210" s="395"/>
      <c r="AR210" s="389"/>
      <c r="AS210" s="389"/>
      <c r="AT210" s="389"/>
      <c r="AU210" s="389"/>
      <c r="AV210" s="389"/>
      <c r="AW210" s="389"/>
      <c r="AX210" s="389"/>
      <c r="AY210" s="389"/>
      <c r="AZ210" s="389"/>
      <c r="BA210" s="389"/>
      <c r="BB210" s="389"/>
      <c r="BC210" s="389"/>
      <c r="BD210" s="389"/>
      <c r="BE210" s="389"/>
    </row>
    <row r="211" ht="15.75" customHeight="1">
      <c r="A211" s="401"/>
      <c r="B211" s="265"/>
      <c r="C211" s="393"/>
      <c r="D211" s="389"/>
      <c r="E211" s="389"/>
      <c r="F211" s="389"/>
      <c r="G211" s="393"/>
      <c r="H211" s="389"/>
      <c r="I211" s="389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  <c r="AC211" s="389"/>
      <c r="AD211" s="389"/>
      <c r="AE211" s="389"/>
      <c r="AF211" s="389"/>
      <c r="AG211" s="389"/>
      <c r="AH211" s="389"/>
      <c r="AI211" s="389"/>
      <c r="AJ211" s="389"/>
      <c r="AK211" s="389"/>
      <c r="AL211" s="389"/>
      <c r="AM211" s="389"/>
      <c r="AN211" s="389"/>
      <c r="AO211" s="389"/>
      <c r="AP211" s="393"/>
      <c r="AQ211" s="395"/>
      <c r="AR211" s="389"/>
      <c r="AS211" s="389"/>
      <c r="AT211" s="389"/>
      <c r="AU211" s="389"/>
      <c r="AV211" s="389"/>
      <c r="AW211" s="389"/>
      <c r="AX211" s="389"/>
      <c r="AY211" s="389"/>
      <c r="AZ211" s="389"/>
      <c r="BA211" s="389"/>
      <c r="BB211" s="389"/>
      <c r="BC211" s="389"/>
      <c r="BD211" s="389"/>
      <c r="BE211" s="389"/>
    </row>
    <row r="212" ht="15.75" customHeight="1">
      <c r="A212" s="401"/>
      <c r="B212" s="265"/>
      <c r="C212" s="393"/>
      <c r="D212" s="389"/>
      <c r="E212" s="389"/>
      <c r="F212" s="389"/>
      <c r="G212" s="393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  <c r="AC212" s="389"/>
      <c r="AD212" s="389"/>
      <c r="AE212" s="389"/>
      <c r="AF212" s="389"/>
      <c r="AG212" s="389"/>
      <c r="AH212" s="389"/>
      <c r="AI212" s="389"/>
      <c r="AJ212" s="389"/>
      <c r="AK212" s="389"/>
      <c r="AL212" s="389"/>
      <c r="AM212" s="389"/>
      <c r="AN212" s="389"/>
      <c r="AO212" s="389"/>
      <c r="AP212" s="393"/>
      <c r="AQ212" s="395"/>
      <c r="AR212" s="389"/>
      <c r="AS212" s="389"/>
      <c r="AT212" s="389"/>
      <c r="AU212" s="389"/>
      <c r="AV212" s="389"/>
      <c r="AW212" s="389"/>
      <c r="AX212" s="389"/>
      <c r="AY212" s="389"/>
      <c r="AZ212" s="389"/>
      <c r="BA212" s="389"/>
      <c r="BB212" s="389"/>
      <c r="BC212" s="389"/>
      <c r="BD212" s="389"/>
      <c r="BE212" s="389"/>
    </row>
    <row r="213" ht="15.75" customHeight="1">
      <c r="A213" s="401"/>
      <c r="B213" s="265"/>
      <c r="C213" s="393"/>
      <c r="D213" s="389"/>
      <c r="E213" s="389"/>
      <c r="F213" s="389"/>
      <c r="G213" s="393"/>
      <c r="H213" s="389"/>
      <c r="I213" s="389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  <c r="AC213" s="389"/>
      <c r="AD213" s="389"/>
      <c r="AE213" s="389"/>
      <c r="AF213" s="389"/>
      <c r="AG213" s="389"/>
      <c r="AH213" s="389"/>
      <c r="AI213" s="389"/>
      <c r="AJ213" s="389"/>
      <c r="AK213" s="389"/>
      <c r="AL213" s="389"/>
      <c r="AM213" s="389"/>
      <c r="AN213" s="389"/>
      <c r="AO213" s="389"/>
      <c r="AP213" s="393"/>
      <c r="AQ213" s="395"/>
      <c r="AR213" s="389"/>
      <c r="AS213" s="389"/>
      <c r="AT213" s="389"/>
      <c r="AU213" s="389"/>
      <c r="AV213" s="389"/>
      <c r="AW213" s="389"/>
      <c r="AX213" s="389"/>
      <c r="AY213" s="389"/>
      <c r="AZ213" s="389"/>
      <c r="BA213" s="389"/>
      <c r="BB213" s="389"/>
      <c r="BC213" s="389"/>
      <c r="BD213" s="389"/>
      <c r="BE213" s="389"/>
    </row>
    <row r="214" ht="15.75" customHeight="1">
      <c r="A214" s="401"/>
      <c r="B214" s="265"/>
      <c r="C214" s="393"/>
      <c r="D214" s="389"/>
      <c r="E214" s="389"/>
      <c r="F214" s="389"/>
      <c r="G214" s="393"/>
      <c r="H214" s="389"/>
      <c r="I214" s="389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  <c r="AC214" s="389"/>
      <c r="AD214" s="389"/>
      <c r="AE214" s="389"/>
      <c r="AF214" s="389"/>
      <c r="AG214" s="389"/>
      <c r="AH214" s="389"/>
      <c r="AI214" s="389"/>
      <c r="AJ214" s="389"/>
      <c r="AK214" s="389"/>
      <c r="AL214" s="389"/>
      <c r="AM214" s="389"/>
      <c r="AN214" s="389"/>
      <c r="AO214" s="389"/>
      <c r="AP214" s="393"/>
      <c r="AQ214" s="395"/>
      <c r="AR214" s="389"/>
      <c r="AS214" s="389"/>
      <c r="AT214" s="389"/>
      <c r="AU214" s="389"/>
      <c r="AV214" s="389"/>
      <c r="AW214" s="389"/>
      <c r="AX214" s="389"/>
      <c r="AY214" s="389"/>
      <c r="AZ214" s="389"/>
      <c r="BA214" s="389"/>
      <c r="BB214" s="389"/>
      <c r="BC214" s="389"/>
      <c r="BD214" s="389"/>
      <c r="BE214" s="389"/>
    </row>
    <row r="215" ht="15.75" customHeight="1">
      <c r="A215" s="401"/>
      <c r="B215" s="265"/>
      <c r="C215" s="393"/>
      <c r="D215" s="389"/>
      <c r="E215" s="389"/>
      <c r="F215" s="389"/>
      <c r="G215" s="393"/>
      <c r="H215" s="389"/>
      <c r="I215" s="389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  <c r="AC215" s="389"/>
      <c r="AD215" s="389"/>
      <c r="AE215" s="389"/>
      <c r="AF215" s="389"/>
      <c r="AG215" s="389"/>
      <c r="AH215" s="389"/>
      <c r="AI215" s="389"/>
      <c r="AJ215" s="389"/>
      <c r="AK215" s="389"/>
      <c r="AL215" s="389"/>
      <c r="AM215" s="389"/>
      <c r="AN215" s="389"/>
      <c r="AO215" s="389"/>
      <c r="AP215" s="393"/>
      <c r="AQ215" s="395"/>
      <c r="AR215" s="389"/>
      <c r="AS215" s="389"/>
      <c r="AT215" s="389"/>
      <c r="AU215" s="389"/>
      <c r="AV215" s="389"/>
      <c r="AW215" s="389"/>
      <c r="AX215" s="389"/>
      <c r="AY215" s="389"/>
      <c r="AZ215" s="389"/>
      <c r="BA215" s="389"/>
      <c r="BB215" s="389"/>
      <c r="BC215" s="389"/>
      <c r="BD215" s="389"/>
      <c r="BE215" s="389"/>
    </row>
    <row r="216" ht="15.75" customHeight="1">
      <c r="A216" s="401"/>
      <c r="B216" s="265"/>
      <c r="C216" s="393"/>
      <c r="D216" s="389"/>
      <c r="E216" s="389"/>
      <c r="F216" s="389"/>
      <c r="G216" s="393"/>
      <c r="H216" s="389"/>
      <c r="I216" s="389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  <c r="AC216" s="389"/>
      <c r="AD216" s="389"/>
      <c r="AE216" s="389"/>
      <c r="AF216" s="389"/>
      <c r="AG216" s="389"/>
      <c r="AH216" s="389"/>
      <c r="AI216" s="389"/>
      <c r="AJ216" s="389"/>
      <c r="AK216" s="389"/>
      <c r="AL216" s="389"/>
      <c r="AM216" s="389"/>
      <c r="AN216" s="389"/>
      <c r="AO216" s="389"/>
      <c r="AP216" s="393"/>
      <c r="AQ216" s="395"/>
      <c r="AR216" s="389"/>
      <c r="AS216" s="389"/>
      <c r="AT216" s="389"/>
      <c r="AU216" s="389"/>
      <c r="AV216" s="389"/>
      <c r="AW216" s="389"/>
      <c r="AX216" s="389"/>
      <c r="AY216" s="389"/>
      <c r="AZ216" s="389"/>
      <c r="BA216" s="389"/>
      <c r="BB216" s="389"/>
      <c r="BC216" s="389"/>
      <c r="BD216" s="389"/>
      <c r="BE216" s="389"/>
    </row>
    <row r="217" ht="15.75" customHeight="1">
      <c r="A217" s="401"/>
      <c r="B217" s="265"/>
      <c r="C217" s="393"/>
      <c r="D217" s="389"/>
      <c r="E217" s="389"/>
      <c r="F217" s="389"/>
      <c r="G217" s="393"/>
      <c r="H217" s="389"/>
      <c r="I217" s="389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  <c r="AC217" s="389"/>
      <c r="AD217" s="389"/>
      <c r="AE217" s="389"/>
      <c r="AF217" s="389"/>
      <c r="AG217" s="389"/>
      <c r="AH217" s="389"/>
      <c r="AI217" s="389"/>
      <c r="AJ217" s="389"/>
      <c r="AK217" s="389"/>
      <c r="AL217" s="389"/>
      <c r="AM217" s="389"/>
      <c r="AN217" s="389"/>
      <c r="AO217" s="389"/>
      <c r="AP217" s="393"/>
      <c r="AQ217" s="395"/>
      <c r="AR217" s="389"/>
      <c r="AS217" s="389"/>
      <c r="AT217" s="389"/>
      <c r="AU217" s="389"/>
      <c r="AV217" s="389"/>
      <c r="AW217" s="389"/>
      <c r="AX217" s="389"/>
      <c r="AY217" s="389"/>
      <c r="AZ217" s="389"/>
      <c r="BA217" s="389"/>
      <c r="BB217" s="389"/>
      <c r="BC217" s="389"/>
      <c r="BD217" s="389"/>
      <c r="BE217" s="389"/>
    </row>
    <row r="218" ht="15.75" customHeight="1">
      <c r="A218" s="401"/>
      <c r="B218" s="265"/>
      <c r="C218" s="393"/>
      <c r="D218" s="389"/>
      <c r="E218" s="389"/>
      <c r="F218" s="389"/>
      <c r="G218" s="393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  <c r="AC218" s="389"/>
      <c r="AD218" s="389"/>
      <c r="AE218" s="389"/>
      <c r="AF218" s="389"/>
      <c r="AG218" s="389"/>
      <c r="AH218" s="389"/>
      <c r="AI218" s="389"/>
      <c r="AJ218" s="389"/>
      <c r="AK218" s="389"/>
      <c r="AL218" s="389"/>
      <c r="AM218" s="389"/>
      <c r="AN218" s="389"/>
      <c r="AO218" s="389"/>
      <c r="AP218" s="393"/>
      <c r="AQ218" s="395"/>
      <c r="AR218" s="389"/>
      <c r="AS218" s="389"/>
      <c r="AT218" s="389"/>
      <c r="AU218" s="389"/>
      <c r="AV218" s="389"/>
      <c r="AW218" s="389"/>
      <c r="AX218" s="389"/>
      <c r="AY218" s="389"/>
      <c r="AZ218" s="389"/>
      <c r="BA218" s="389"/>
      <c r="BB218" s="389"/>
      <c r="BC218" s="389"/>
      <c r="BD218" s="389"/>
      <c r="BE218" s="389"/>
    </row>
    <row r="219" ht="15.75" customHeight="1">
      <c r="A219" s="401"/>
      <c r="B219" s="265"/>
      <c r="C219" s="393"/>
      <c r="D219" s="389"/>
      <c r="E219" s="389"/>
      <c r="F219" s="389"/>
      <c r="G219" s="393"/>
      <c r="H219" s="389"/>
      <c r="I219" s="389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  <c r="AC219" s="389"/>
      <c r="AD219" s="389"/>
      <c r="AE219" s="389"/>
      <c r="AF219" s="389"/>
      <c r="AG219" s="389"/>
      <c r="AH219" s="389"/>
      <c r="AI219" s="389"/>
      <c r="AJ219" s="389"/>
      <c r="AK219" s="389"/>
      <c r="AL219" s="389"/>
      <c r="AM219" s="389"/>
      <c r="AN219" s="389"/>
      <c r="AO219" s="389"/>
      <c r="AP219" s="393"/>
      <c r="AQ219" s="395"/>
      <c r="AR219" s="389"/>
      <c r="AS219" s="389"/>
      <c r="AT219" s="389"/>
      <c r="AU219" s="389"/>
      <c r="AV219" s="389"/>
      <c r="AW219" s="389"/>
      <c r="AX219" s="389"/>
      <c r="AY219" s="389"/>
      <c r="AZ219" s="389"/>
      <c r="BA219" s="389"/>
      <c r="BB219" s="389"/>
      <c r="BC219" s="389"/>
      <c r="BD219" s="389"/>
      <c r="BE219" s="389"/>
    </row>
    <row r="220" ht="15.75" customHeight="1">
      <c r="A220" s="401"/>
      <c r="B220" s="265"/>
      <c r="C220" s="393"/>
      <c r="D220" s="389"/>
      <c r="E220" s="389"/>
      <c r="F220" s="389"/>
      <c r="G220" s="393"/>
      <c r="H220" s="389"/>
      <c r="I220" s="389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  <c r="AC220" s="389"/>
      <c r="AD220" s="389"/>
      <c r="AE220" s="389"/>
      <c r="AF220" s="389"/>
      <c r="AG220" s="389"/>
      <c r="AH220" s="389"/>
      <c r="AI220" s="389"/>
      <c r="AJ220" s="389"/>
      <c r="AK220" s="389"/>
      <c r="AL220" s="389"/>
      <c r="AM220" s="389"/>
      <c r="AN220" s="389"/>
      <c r="AO220" s="389"/>
      <c r="AP220" s="393"/>
      <c r="AQ220" s="395"/>
      <c r="AR220" s="389"/>
      <c r="AS220" s="389"/>
      <c r="AT220" s="389"/>
      <c r="AU220" s="389"/>
      <c r="AV220" s="389"/>
      <c r="AW220" s="389"/>
      <c r="AX220" s="389"/>
      <c r="AY220" s="389"/>
      <c r="AZ220" s="389"/>
      <c r="BA220" s="389"/>
      <c r="BB220" s="389"/>
      <c r="BC220" s="389"/>
      <c r="BD220" s="389"/>
      <c r="BE220" s="389"/>
    </row>
    <row r="221" ht="15.75" customHeight="1">
      <c r="A221" s="401"/>
      <c r="B221" s="265"/>
      <c r="C221" s="393"/>
      <c r="D221" s="389"/>
      <c r="E221" s="389"/>
      <c r="F221" s="389"/>
      <c r="G221" s="393"/>
      <c r="H221" s="389"/>
      <c r="I221" s="389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  <c r="T221" s="389"/>
      <c r="U221" s="389"/>
      <c r="V221" s="389"/>
      <c r="W221" s="389"/>
      <c r="X221" s="389"/>
      <c r="Y221" s="389"/>
      <c r="Z221" s="389"/>
      <c r="AA221" s="389"/>
      <c r="AB221" s="389"/>
      <c r="AC221" s="389"/>
      <c r="AD221" s="389"/>
      <c r="AE221" s="389"/>
      <c r="AF221" s="389"/>
      <c r="AG221" s="389"/>
      <c r="AH221" s="389"/>
      <c r="AI221" s="389"/>
      <c r="AJ221" s="389"/>
      <c r="AK221" s="389"/>
      <c r="AL221" s="389"/>
      <c r="AM221" s="389"/>
      <c r="AN221" s="389"/>
      <c r="AO221" s="389"/>
      <c r="AP221" s="393"/>
      <c r="AQ221" s="395"/>
      <c r="AR221" s="389"/>
      <c r="AS221" s="389"/>
      <c r="AT221" s="389"/>
      <c r="AU221" s="389"/>
      <c r="AV221" s="389"/>
      <c r="AW221" s="389"/>
      <c r="AX221" s="389"/>
      <c r="AY221" s="389"/>
      <c r="AZ221" s="389"/>
      <c r="BA221" s="389"/>
      <c r="BB221" s="389"/>
      <c r="BC221" s="389"/>
      <c r="BD221" s="389"/>
      <c r="BE221" s="389"/>
    </row>
    <row r="222" ht="15.75" customHeight="1">
      <c r="A222" s="401"/>
      <c r="B222" s="265"/>
      <c r="C222" s="393"/>
      <c r="D222" s="389"/>
      <c r="E222" s="389"/>
      <c r="F222" s="389"/>
      <c r="G222" s="393"/>
      <c r="H222" s="389"/>
      <c r="I222" s="389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  <c r="AC222" s="389"/>
      <c r="AD222" s="389"/>
      <c r="AE222" s="389"/>
      <c r="AF222" s="389"/>
      <c r="AG222" s="389"/>
      <c r="AH222" s="389"/>
      <c r="AI222" s="389"/>
      <c r="AJ222" s="389"/>
      <c r="AK222" s="389"/>
      <c r="AL222" s="389"/>
      <c r="AM222" s="389"/>
      <c r="AN222" s="389"/>
      <c r="AO222" s="389"/>
      <c r="AP222" s="393"/>
      <c r="AQ222" s="395"/>
      <c r="AR222" s="389"/>
      <c r="AS222" s="389"/>
      <c r="AT222" s="389"/>
      <c r="AU222" s="389"/>
      <c r="AV222" s="389"/>
      <c r="AW222" s="389"/>
      <c r="AX222" s="389"/>
      <c r="AY222" s="389"/>
      <c r="AZ222" s="389"/>
      <c r="BA222" s="389"/>
      <c r="BB222" s="389"/>
      <c r="BC222" s="389"/>
      <c r="BD222" s="389"/>
      <c r="BE222" s="389"/>
    </row>
    <row r="223" ht="15.75" customHeight="1">
      <c r="A223" s="401"/>
      <c r="B223" s="265"/>
      <c r="C223" s="393"/>
      <c r="D223" s="389"/>
      <c r="E223" s="389"/>
      <c r="F223" s="389"/>
      <c r="G223" s="393"/>
      <c r="H223" s="389"/>
      <c r="I223" s="389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  <c r="AC223" s="389"/>
      <c r="AD223" s="389"/>
      <c r="AE223" s="389"/>
      <c r="AF223" s="389"/>
      <c r="AG223" s="389"/>
      <c r="AH223" s="389"/>
      <c r="AI223" s="389"/>
      <c r="AJ223" s="389"/>
      <c r="AK223" s="389"/>
      <c r="AL223" s="389"/>
      <c r="AM223" s="389"/>
      <c r="AN223" s="389"/>
      <c r="AO223" s="389"/>
      <c r="AP223" s="393"/>
      <c r="AQ223" s="395"/>
      <c r="AR223" s="389"/>
      <c r="AS223" s="389"/>
      <c r="AT223" s="389"/>
      <c r="AU223" s="389"/>
      <c r="AV223" s="389"/>
      <c r="AW223" s="389"/>
      <c r="AX223" s="389"/>
      <c r="AY223" s="389"/>
      <c r="AZ223" s="389"/>
      <c r="BA223" s="389"/>
      <c r="BB223" s="389"/>
      <c r="BC223" s="389"/>
      <c r="BD223" s="389"/>
      <c r="BE223" s="389"/>
    </row>
    <row r="224" ht="15.75" customHeight="1">
      <c r="A224" s="401"/>
      <c r="B224" s="265"/>
      <c r="C224" s="393"/>
      <c r="D224" s="389"/>
      <c r="E224" s="389"/>
      <c r="F224" s="389"/>
      <c r="G224" s="393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  <c r="AC224" s="389"/>
      <c r="AD224" s="389"/>
      <c r="AE224" s="389"/>
      <c r="AF224" s="389"/>
      <c r="AG224" s="389"/>
      <c r="AH224" s="389"/>
      <c r="AI224" s="389"/>
      <c r="AJ224" s="389"/>
      <c r="AK224" s="389"/>
      <c r="AL224" s="389"/>
      <c r="AM224" s="389"/>
      <c r="AN224" s="389"/>
      <c r="AO224" s="389"/>
      <c r="AP224" s="393"/>
      <c r="AQ224" s="395"/>
      <c r="AR224" s="389"/>
      <c r="AS224" s="389"/>
      <c r="AT224" s="389"/>
      <c r="AU224" s="389"/>
      <c r="AV224" s="389"/>
      <c r="AW224" s="389"/>
      <c r="AX224" s="389"/>
      <c r="AY224" s="389"/>
      <c r="AZ224" s="389"/>
      <c r="BA224" s="389"/>
      <c r="BB224" s="389"/>
      <c r="BC224" s="389"/>
      <c r="BD224" s="389"/>
      <c r="BE224" s="389"/>
    </row>
    <row r="225" ht="15.75" customHeight="1">
      <c r="A225" s="401"/>
      <c r="B225" s="265"/>
      <c r="C225" s="393"/>
      <c r="D225" s="389"/>
      <c r="E225" s="389"/>
      <c r="F225" s="389"/>
      <c r="G225" s="393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  <c r="AC225" s="389"/>
      <c r="AD225" s="389"/>
      <c r="AE225" s="389"/>
      <c r="AF225" s="389"/>
      <c r="AG225" s="389"/>
      <c r="AH225" s="389"/>
      <c r="AI225" s="389"/>
      <c r="AJ225" s="389"/>
      <c r="AK225" s="389"/>
      <c r="AL225" s="389"/>
      <c r="AM225" s="389"/>
      <c r="AN225" s="389"/>
      <c r="AO225" s="389"/>
      <c r="AP225" s="393"/>
      <c r="AQ225" s="395"/>
      <c r="AR225" s="389"/>
      <c r="AS225" s="389"/>
      <c r="AT225" s="389"/>
      <c r="AU225" s="389"/>
      <c r="AV225" s="389"/>
      <c r="AW225" s="389"/>
      <c r="AX225" s="389"/>
      <c r="AY225" s="389"/>
      <c r="AZ225" s="389"/>
      <c r="BA225" s="389"/>
      <c r="BB225" s="389"/>
      <c r="BC225" s="389"/>
      <c r="BD225" s="389"/>
      <c r="BE225" s="389"/>
    </row>
    <row r="226" ht="15.75" customHeight="1">
      <c r="A226" s="401"/>
      <c r="B226" s="265"/>
      <c r="C226" s="393"/>
      <c r="D226" s="389"/>
      <c r="E226" s="389"/>
      <c r="F226" s="389"/>
      <c r="G226" s="393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  <c r="AC226" s="389"/>
      <c r="AD226" s="389"/>
      <c r="AE226" s="389"/>
      <c r="AF226" s="389"/>
      <c r="AG226" s="389"/>
      <c r="AH226" s="389"/>
      <c r="AI226" s="389"/>
      <c r="AJ226" s="389"/>
      <c r="AK226" s="389"/>
      <c r="AL226" s="389"/>
      <c r="AM226" s="389"/>
      <c r="AN226" s="389"/>
      <c r="AO226" s="389"/>
      <c r="AP226" s="393"/>
      <c r="AQ226" s="395"/>
      <c r="AR226" s="389"/>
      <c r="AS226" s="389"/>
      <c r="AT226" s="389"/>
      <c r="AU226" s="389"/>
      <c r="AV226" s="389"/>
      <c r="AW226" s="389"/>
      <c r="AX226" s="389"/>
      <c r="AY226" s="389"/>
      <c r="AZ226" s="389"/>
      <c r="BA226" s="389"/>
      <c r="BB226" s="389"/>
      <c r="BC226" s="389"/>
      <c r="BD226" s="389"/>
      <c r="BE226" s="389"/>
    </row>
    <row r="227" ht="15.75" customHeight="1">
      <c r="A227" s="401"/>
      <c r="B227" s="265"/>
      <c r="C227" s="393"/>
      <c r="D227" s="389"/>
      <c r="E227" s="389"/>
      <c r="F227" s="389"/>
      <c r="G227" s="393"/>
      <c r="H227" s="389"/>
      <c r="I227" s="389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  <c r="T227" s="389"/>
      <c r="U227" s="389"/>
      <c r="V227" s="389"/>
      <c r="W227" s="389"/>
      <c r="X227" s="389"/>
      <c r="Y227" s="389"/>
      <c r="Z227" s="389"/>
      <c r="AA227" s="389"/>
      <c r="AB227" s="389"/>
      <c r="AC227" s="389"/>
      <c r="AD227" s="389"/>
      <c r="AE227" s="389"/>
      <c r="AF227" s="389"/>
      <c r="AG227" s="389"/>
      <c r="AH227" s="389"/>
      <c r="AI227" s="389"/>
      <c r="AJ227" s="389"/>
      <c r="AK227" s="389"/>
      <c r="AL227" s="389"/>
      <c r="AM227" s="389"/>
      <c r="AN227" s="389"/>
      <c r="AO227" s="389"/>
      <c r="AP227" s="393"/>
      <c r="AQ227" s="395"/>
      <c r="AR227" s="389"/>
      <c r="AS227" s="389"/>
      <c r="AT227" s="389"/>
      <c r="AU227" s="389"/>
      <c r="AV227" s="389"/>
      <c r="AW227" s="389"/>
      <c r="AX227" s="389"/>
      <c r="AY227" s="389"/>
      <c r="AZ227" s="389"/>
      <c r="BA227" s="389"/>
      <c r="BB227" s="389"/>
      <c r="BC227" s="389"/>
      <c r="BD227" s="389"/>
      <c r="BE227" s="389"/>
    </row>
    <row r="228" ht="15.75" customHeight="1">
      <c r="A228" s="401"/>
      <c r="B228" s="265"/>
      <c r="C228" s="393"/>
      <c r="D228" s="389"/>
      <c r="E228" s="389"/>
      <c r="F228" s="389"/>
      <c r="G228" s="393"/>
      <c r="H228" s="389"/>
      <c r="I228" s="389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  <c r="AC228" s="389"/>
      <c r="AD228" s="389"/>
      <c r="AE228" s="389"/>
      <c r="AF228" s="389"/>
      <c r="AG228" s="389"/>
      <c r="AH228" s="389"/>
      <c r="AI228" s="389"/>
      <c r="AJ228" s="389"/>
      <c r="AK228" s="389"/>
      <c r="AL228" s="389"/>
      <c r="AM228" s="389"/>
      <c r="AN228" s="389"/>
      <c r="AO228" s="389"/>
      <c r="AP228" s="393"/>
      <c r="AQ228" s="395"/>
      <c r="AR228" s="389"/>
      <c r="AS228" s="389"/>
      <c r="AT228" s="389"/>
      <c r="AU228" s="389"/>
      <c r="AV228" s="389"/>
      <c r="AW228" s="389"/>
      <c r="AX228" s="389"/>
      <c r="AY228" s="389"/>
      <c r="AZ228" s="389"/>
      <c r="BA228" s="389"/>
      <c r="BB228" s="389"/>
      <c r="BC228" s="389"/>
      <c r="BD228" s="389"/>
      <c r="BE228" s="389"/>
    </row>
    <row r="229" ht="15.75" customHeight="1">
      <c r="A229" s="401"/>
      <c r="B229" s="265"/>
      <c r="C229" s="393"/>
      <c r="D229" s="389"/>
      <c r="E229" s="389"/>
      <c r="F229" s="389"/>
      <c r="G229" s="393"/>
      <c r="H229" s="389"/>
      <c r="I229" s="389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  <c r="AC229" s="389"/>
      <c r="AD229" s="389"/>
      <c r="AE229" s="389"/>
      <c r="AF229" s="389"/>
      <c r="AG229" s="389"/>
      <c r="AH229" s="389"/>
      <c r="AI229" s="389"/>
      <c r="AJ229" s="389"/>
      <c r="AK229" s="389"/>
      <c r="AL229" s="389"/>
      <c r="AM229" s="389"/>
      <c r="AN229" s="389"/>
      <c r="AO229" s="389"/>
      <c r="AP229" s="393"/>
      <c r="AQ229" s="395"/>
      <c r="AR229" s="389"/>
      <c r="AS229" s="389"/>
      <c r="AT229" s="389"/>
      <c r="AU229" s="389"/>
      <c r="AV229" s="389"/>
      <c r="AW229" s="389"/>
      <c r="AX229" s="389"/>
      <c r="AY229" s="389"/>
      <c r="AZ229" s="389"/>
      <c r="BA229" s="389"/>
      <c r="BB229" s="389"/>
      <c r="BC229" s="389"/>
      <c r="BD229" s="389"/>
      <c r="BE229" s="389"/>
    </row>
    <row r="230" ht="15.75" customHeight="1">
      <c r="A230" s="401"/>
      <c r="B230" s="265"/>
      <c r="C230" s="393"/>
      <c r="D230" s="389"/>
      <c r="E230" s="389"/>
      <c r="F230" s="389"/>
      <c r="G230" s="393"/>
      <c r="H230" s="389"/>
      <c r="I230" s="389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  <c r="AC230" s="389"/>
      <c r="AD230" s="389"/>
      <c r="AE230" s="389"/>
      <c r="AF230" s="389"/>
      <c r="AG230" s="389"/>
      <c r="AH230" s="389"/>
      <c r="AI230" s="389"/>
      <c r="AJ230" s="389"/>
      <c r="AK230" s="389"/>
      <c r="AL230" s="389"/>
      <c r="AM230" s="389"/>
      <c r="AN230" s="389"/>
      <c r="AO230" s="389"/>
      <c r="AP230" s="393"/>
      <c r="AQ230" s="395"/>
      <c r="AR230" s="389"/>
      <c r="AS230" s="389"/>
      <c r="AT230" s="389"/>
      <c r="AU230" s="389"/>
      <c r="AV230" s="389"/>
      <c r="AW230" s="389"/>
      <c r="AX230" s="389"/>
      <c r="AY230" s="389"/>
      <c r="AZ230" s="389"/>
      <c r="BA230" s="389"/>
      <c r="BB230" s="389"/>
      <c r="BC230" s="389"/>
      <c r="BD230" s="389"/>
      <c r="BE230" s="389"/>
    </row>
    <row r="231" ht="15.75" customHeight="1">
      <c r="A231" s="401"/>
      <c r="B231" s="265"/>
      <c r="C231" s="393"/>
      <c r="D231" s="389"/>
      <c r="E231" s="389"/>
      <c r="F231" s="389"/>
      <c r="G231" s="393"/>
      <c r="H231" s="389"/>
      <c r="I231" s="389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  <c r="AC231" s="389"/>
      <c r="AD231" s="389"/>
      <c r="AE231" s="389"/>
      <c r="AF231" s="389"/>
      <c r="AG231" s="389"/>
      <c r="AH231" s="389"/>
      <c r="AI231" s="389"/>
      <c r="AJ231" s="389"/>
      <c r="AK231" s="389"/>
      <c r="AL231" s="389"/>
      <c r="AM231" s="389"/>
      <c r="AN231" s="389"/>
      <c r="AO231" s="389"/>
      <c r="AP231" s="393"/>
      <c r="AQ231" s="395"/>
      <c r="AR231" s="389"/>
      <c r="AS231" s="389"/>
      <c r="AT231" s="389"/>
      <c r="AU231" s="389"/>
      <c r="AV231" s="389"/>
      <c r="AW231" s="389"/>
      <c r="AX231" s="389"/>
      <c r="AY231" s="389"/>
      <c r="AZ231" s="389"/>
      <c r="BA231" s="389"/>
      <c r="BB231" s="389"/>
      <c r="BC231" s="389"/>
      <c r="BD231" s="389"/>
      <c r="BE231" s="389"/>
    </row>
    <row r="232" ht="15.75" customHeight="1">
      <c r="A232" s="401"/>
      <c r="B232" s="265"/>
      <c r="C232" s="393"/>
      <c r="D232" s="389"/>
      <c r="E232" s="389"/>
      <c r="F232" s="389"/>
      <c r="G232" s="393"/>
      <c r="H232" s="389"/>
      <c r="I232" s="389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  <c r="AB232" s="389"/>
      <c r="AC232" s="389"/>
      <c r="AD232" s="389"/>
      <c r="AE232" s="389"/>
      <c r="AF232" s="389"/>
      <c r="AG232" s="389"/>
      <c r="AH232" s="389"/>
      <c r="AI232" s="389"/>
      <c r="AJ232" s="389"/>
      <c r="AK232" s="389"/>
      <c r="AL232" s="389"/>
      <c r="AM232" s="389"/>
      <c r="AN232" s="389"/>
      <c r="AO232" s="389"/>
      <c r="AP232" s="393"/>
      <c r="AQ232" s="395"/>
      <c r="AR232" s="389"/>
      <c r="AS232" s="389"/>
      <c r="AT232" s="389"/>
      <c r="AU232" s="389"/>
      <c r="AV232" s="389"/>
      <c r="AW232" s="389"/>
      <c r="AX232" s="389"/>
      <c r="AY232" s="389"/>
      <c r="AZ232" s="389"/>
      <c r="BA232" s="389"/>
      <c r="BB232" s="389"/>
      <c r="BC232" s="389"/>
      <c r="BD232" s="389"/>
      <c r="BE232" s="389"/>
    </row>
    <row r="233" ht="15.75" customHeight="1">
      <c r="A233" s="401"/>
      <c r="B233" s="265"/>
      <c r="C233" s="393"/>
      <c r="D233" s="389"/>
      <c r="E233" s="389"/>
      <c r="F233" s="389"/>
      <c r="G233" s="393"/>
      <c r="H233" s="389"/>
      <c r="I233" s="389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  <c r="AC233" s="389"/>
      <c r="AD233" s="389"/>
      <c r="AE233" s="389"/>
      <c r="AF233" s="389"/>
      <c r="AG233" s="389"/>
      <c r="AH233" s="389"/>
      <c r="AI233" s="389"/>
      <c r="AJ233" s="389"/>
      <c r="AK233" s="389"/>
      <c r="AL233" s="389"/>
      <c r="AM233" s="389"/>
      <c r="AN233" s="389"/>
      <c r="AO233" s="389"/>
      <c r="AP233" s="393"/>
      <c r="AQ233" s="395"/>
      <c r="AR233" s="389"/>
      <c r="AS233" s="389"/>
      <c r="AT233" s="389"/>
      <c r="AU233" s="389"/>
      <c r="AV233" s="389"/>
      <c r="AW233" s="389"/>
      <c r="AX233" s="389"/>
      <c r="AY233" s="389"/>
      <c r="AZ233" s="389"/>
      <c r="BA233" s="389"/>
      <c r="BB233" s="389"/>
      <c r="BC233" s="389"/>
      <c r="BD233" s="389"/>
      <c r="BE233" s="389"/>
    </row>
    <row r="234" ht="15.75" customHeight="1">
      <c r="A234" s="401"/>
      <c r="B234" s="265"/>
      <c r="C234" s="393"/>
      <c r="D234" s="389"/>
      <c r="E234" s="389"/>
      <c r="F234" s="389"/>
      <c r="G234" s="393"/>
      <c r="H234" s="389"/>
      <c r="I234" s="389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  <c r="AC234" s="389"/>
      <c r="AD234" s="389"/>
      <c r="AE234" s="389"/>
      <c r="AF234" s="389"/>
      <c r="AG234" s="389"/>
      <c r="AH234" s="389"/>
      <c r="AI234" s="389"/>
      <c r="AJ234" s="389"/>
      <c r="AK234" s="389"/>
      <c r="AL234" s="389"/>
      <c r="AM234" s="389"/>
      <c r="AN234" s="389"/>
      <c r="AO234" s="389"/>
      <c r="AP234" s="393"/>
      <c r="AQ234" s="395"/>
      <c r="AR234" s="389"/>
      <c r="AS234" s="389"/>
      <c r="AT234" s="389"/>
      <c r="AU234" s="389"/>
      <c r="AV234" s="389"/>
      <c r="AW234" s="389"/>
      <c r="AX234" s="389"/>
      <c r="AY234" s="389"/>
      <c r="AZ234" s="389"/>
      <c r="BA234" s="389"/>
      <c r="BB234" s="389"/>
      <c r="BC234" s="389"/>
      <c r="BD234" s="389"/>
      <c r="BE234" s="389"/>
    </row>
    <row r="235" ht="15.75" customHeight="1">
      <c r="A235" s="401"/>
      <c r="B235" s="265"/>
      <c r="C235" s="393"/>
      <c r="D235" s="389"/>
      <c r="E235" s="389"/>
      <c r="F235" s="389"/>
      <c r="G235" s="393"/>
      <c r="H235" s="389"/>
      <c r="I235" s="389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  <c r="AC235" s="389"/>
      <c r="AD235" s="389"/>
      <c r="AE235" s="389"/>
      <c r="AF235" s="389"/>
      <c r="AG235" s="389"/>
      <c r="AH235" s="389"/>
      <c r="AI235" s="389"/>
      <c r="AJ235" s="389"/>
      <c r="AK235" s="389"/>
      <c r="AL235" s="389"/>
      <c r="AM235" s="389"/>
      <c r="AN235" s="389"/>
      <c r="AO235" s="389"/>
      <c r="AP235" s="393"/>
      <c r="AQ235" s="395"/>
      <c r="AR235" s="389"/>
      <c r="AS235" s="389"/>
      <c r="AT235" s="389"/>
      <c r="AU235" s="389"/>
      <c r="AV235" s="389"/>
      <c r="AW235" s="389"/>
      <c r="AX235" s="389"/>
      <c r="AY235" s="389"/>
      <c r="AZ235" s="389"/>
      <c r="BA235" s="389"/>
      <c r="BB235" s="389"/>
      <c r="BC235" s="389"/>
      <c r="BD235" s="389"/>
      <c r="BE235" s="389"/>
    </row>
    <row r="236" ht="15.75" customHeight="1">
      <c r="A236" s="401"/>
      <c r="B236" s="265"/>
      <c r="C236" s="393"/>
      <c r="D236" s="389"/>
      <c r="E236" s="389"/>
      <c r="F236" s="389"/>
      <c r="G236" s="393"/>
      <c r="H236" s="389"/>
      <c r="I236" s="389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  <c r="AC236" s="389"/>
      <c r="AD236" s="389"/>
      <c r="AE236" s="389"/>
      <c r="AF236" s="389"/>
      <c r="AG236" s="389"/>
      <c r="AH236" s="389"/>
      <c r="AI236" s="389"/>
      <c r="AJ236" s="389"/>
      <c r="AK236" s="389"/>
      <c r="AL236" s="389"/>
      <c r="AM236" s="389"/>
      <c r="AN236" s="389"/>
      <c r="AO236" s="389"/>
      <c r="AP236" s="393"/>
      <c r="AQ236" s="395"/>
      <c r="AR236" s="389"/>
      <c r="AS236" s="389"/>
      <c r="AT236" s="389"/>
      <c r="AU236" s="389"/>
      <c r="AV236" s="389"/>
      <c r="AW236" s="389"/>
      <c r="AX236" s="389"/>
      <c r="AY236" s="389"/>
      <c r="AZ236" s="389"/>
      <c r="BA236" s="389"/>
      <c r="BB236" s="389"/>
      <c r="BC236" s="389"/>
      <c r="BD236" s="389"/>
      <c r="BE236" s="389"/>
    </row>
    <row r="237" ht="15.75" customHeight="1">
      <c r="A237" s="401"/>
      <c r="B237" s="265"/>
      <c r="C237" s="393"/>
      <c r="D237" s="389"/>
      <c r="E237" s="389"/>
      <c r="F237" s="389"/>
      <c r="G237" s="393"/>
      <c r="H237" s="389"/>
      <c r="I237" s="389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  <c r="AC237" s="389"/>
      <c r="AD237" s="389"/>
      <c r="AE237" s="389"/>
      <c r="AF237" s="389"/>
      <c r="AG237" s="389"/>
      <c r="AH237" s="389"/>
      <c r="AI237" s="389"/>
      <c r="AJ237" s="389"/>
      <c r="AK237" s="389"/>
      <c r="AL237" s="389"/>
      <c r="AM237" s="389"/>
      <c r="AN237" s="389"/>
      <c r="AO237" s="389"/>
      <c r="AP237" s="393"/>
      <c r="AQ237" s="395"/>
      <c r="AR237" s="389"/>
      <c r="AS237" s="389"/>
      <c r="AT237" s="389"/>
      <c r="AU237" s="389"/>
      <c r="AV237" s="389"/>
      <c r="AW237" s="389"/>
      <c r="AX237" s="389"/>
      <c r="AY237" s="389"/>
      <c r="AZ237" s="389"/>
      <c r="BA237" s="389"/>
      <c r="BB237" s="389"/>
      <c r="BC237" s="389"/>
      <c r="BD237" s="389"/>
      <c r="BE237" s="389"/>
    </row>
    <row r="238" ht="15.75" customHeight="1">
      <c r="A238" s="401"/>
      <c r="B238" s="265"/>
      <c r="C238" s="393"/>
      <c r="D238" s="389"/>
      <c r="E238" s="389"/>
      <c r="F238" s="389"/>
      <c r="G238" s="393"/>
      <c r="H238" s="389"/>
      <c r="I238" s="389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  <c r="AC238" s="389"/>
      <c r="AD238" s="389"/>
      <c r="AE238" s="389"/>
      <c r="AF238" s="389"/>
      <c r="AG238" s="389"/>
      <c r="AH238" s="389"/>
      <c r="AI238" s="389"/>
      <c r="AJ238" s="389"/>
      <c r="AK238" s="389"/>
      <c r="AL238" s="389"/>
      <c r="AM238" s="389"/>
      <c r="AN238" s="389"/>
      <c r="AO238" s="389"/>
      <c r="AP238" s="393"/>
      <c r="AQ238" s="395"/>
      <c r="AR238" s="389"/>
      <c r="AS238" s="389"/>
      <c r="AT238" s="389"/>
      <c r="AU238" s="389"/>
      <c r="AV238" s="389"/>
      <c r="AW238" s="389"/>
      <c r="AX238" s="389"/>
      <c r="AY238" s="389"/>
      <c r="AZ238" s="389"/>
      <c r="BA238" s="389"/>
      <c r="BB238" s="389"/>
      <c r="BC238" s="389"/>
      <c r="BD238" s="389"/>
      <c r="BE238" s="389"/>
    </row>
    <row r="239" ht="15.75" customHeight="1">
      <c r="A239" s="401"/>
      <c r="B239" s="265"/>
      <c r="C239" s="393"/>
      <c r="D239" s="389"/>
      <c r="E239" s="389"/>
      <c r="F239" s="389"/>
      <c r="G239" s="393"/>
      <c r="H239" s="389"/>
      <c r="I239" s="389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  <c r="AC239" s="389"/>
      <c r="AD239" s="389"/>
      <c r="AE239" s="389"/>
      <c r="AF239" s="389"/>
      <c r="AG239" s="389"/>
      <c r="AH239" s="389"/>
      <c r="AI239" s="389"/>
      <c r="AJ239" s="389"/>
      <c r="AK239" s="389"/>
      <c r="AL239" s="389"/>
      <c r="AM239" s="389"/>
      <c r="AN239" s="389"/>
      <c r="AO239" s="389"/>
      <c r="AP239" s="393"/>
      <c r="AQ239" s="395"/>
      <c r="AR239" s="389"/>
      <c r="AS239" s="389"/>
      <c r="AT239" s="389"/>
      <c r="AU239" s="389"/>
      <c r="AV239" s="389"/>
      <c r="AW239" s="389"/>
      <c r="AX239" s="389"/>
      <c r="AY239" s="389"/>
      <c r="AZ239" s="389"/>
      <c r="BA239" s="389"/>
      <c r="BB239" s="389"/>
      <c r="BC239" s="389"/>
      <c r="BD239" s="389"/>
      <c r="BE239" s="389"/>
    </row>
    <row r="240" ht="15.75" customHeight="1">
      <c r="A240" s="401"/>
      <c r="B240" s="265"/>
      <c r="C240" s="393"/>
      <c r="D240" s="389"/>
      <c r="E240" s="389"/>
      <c r="F240" s="389"/>
      <c r="G240" s="393"/>
      <c r="H240" s="389"/>
      <c r="I240" s="389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  <c r="AC240" s="389"/>
      <c r="AD240" s="389"/>
      <c r="AE240" s="389"/>
      <c r="AF240" s="389"/>
      <c r="AG240" s="389"/>
      <c r="AH240" s="389"/>
      <c r="AI240" s="389"/>
      <c r="AJ240" s="389"/>
      <c r="AK240" s="389"/>
      <c r="AL240" s="389"/>
      <c r="AM240" s="389"/>
      <c r="AN240" s="389"/>
      <c r="AO240" s="389"/>
      <c r="AP240" s="393"/>
      <c r="AQ240" s="395"/>
      <c r="AR240" s="389"/>
      <c r="AS240" s="389"/>
      <c r="AT240" s="389"/>
      <c r="AU240" s="389"/>
      <c r="AV240" s="389"/>
      <c r="AW240" s="389"/>
      <c r="AX240" s="389"/>
      <c r="AY240" s="389"/>
      <c r="AZ240" s="389"/>
      <c r="BA240" s="389"/>
      <c r="BB240" s="389"/>
      <c r="BC240" s="389"/>
      <c r="BD240" s="389"/>
      <c r="BE240" s="389"/>
    </row>
    <row r="241" ht="15.75" customHeight="1">
      <c r="A241" s="401"/>
      <c r="B241" s="265"/>
      <c r="C241" s="393"/>
      <c r="D241" s="389"/>
      <c r="E241" s="389"/>
      <c r="F241" s="389"/>
      <c r="G241" s="393"/>
      <c r="H241" s="389"/>
      <c r="I241" s="389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  <c r="AC241" s="389"/>
      <c r="AD241" s="389"/>
      <c r="AE241" s="389"/>
      <c r="AF241" s="389"/>
      <c r="AG241" s="389"/>
      <c r="AH241" s="389"/>
      <c r="AI241" s="389"/>
      <c r="AJ241" s="389"/>
      <c r="AK241" s="389"/>
      <c r="AL241" s="389"/>
      <c r="AM241" s="389"/>
      <c r="AN241" s="389"/>
      <c r="AO241" s="389"/>
      <c r="AP241" s="393"/>
      <c r="AQ241" s="395"/>
      <c r="AR241" s="389"/>
      <c r="AS241" s="389"/>
      <c r="AT241" s="389"/>
      <c r="AU241" s="389"/>
      <c r="AV241" s="389"/>
      <c r="AW241" s="389"/>
      <c r="AX241" s="389"/>
      <c r="AY241" s="389"/>
      <c r="AZ241" s="389"/>
      <c r="BA241" s="389"/>
      <c r="BB241" s="389"/>
      <c r="BC241" s="389"/>
      <c r="BD241" s="389"/>
      <c r="BE241" s="389"/>
    </row>
    <row r="242" ht="15.75" customHeight="1">
      <c r="A242" s="401"/>
      <c r="B242" s="265"/>
      <c r="C242" s="393"/>
      <c r="D242" s="389"/>
      <c r="E242" s="389"/>
      <c r="F242" s="389"/>
      <c r="G242" s="393"/>
      <c r="H242" s="389"/>
      <c r="I242" s="389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  <c r="AC242" s="389"/>
      <c r="AD242" s="389"/>
      <c r="AE242" s="389"/>
      <c r="AF242" s="389"/>
      <c r="AG242" s="389"/>
      <c r="AH242" s="389"/>
      <c r="AI242" s="389"/>
      <c r="AJ242" s="389"/>
      <c r="AK242" s="389"/>
      <c r="AL242" s="389"/>
      <c r="AM242" s="389"/>
      <c r="AN242" s="389"/>
      <c r="AO242" s="389"/>
      <c r="AP242" s="393"/>
      <c r="AQ242" s="395"/>
      <c r="AR242" s="389"/>
      <c r="AS242" s="389"/>
      <c r="AT242" s="389"/>
      <c r="AU242" s="389"/>
      <c r="AV242" s="389"/>
      <c r="AW242" s="389"/>
      <c r="AX242" s="389"/>
      <c r="AY242" s="389"/>
      <c r="AZ242" s="389"/>
      <c r="BA242" s="389"/>
      <c r="BB242" s="389"/>
      <c r="BC242" s="389"/>
      <c r="BD242" s="389"/>
      <c r="BE242" s="389"/>
    </row>
    <row r="243" ht="15.75" customHeight="1">
      <c r="A243" s="401"/>
      <c r="B243" s="265"/>
      <c r="C243" s="393"/>
      <c r="D243" s="389"/>
      <c r="E243" s="389"/>
      <c r="F243" s="389"/>
      <c r="G243" s="393"/>
      <c r="H243" s="389"/>
      <c r="I243" s="389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  <c r="AC243" s="389"/>
      <c r="AD243" s="389"/>
      <c r="AE243" s="389"/>
      <c r="AF243" s="389"/>
      <c r="AG243" s="389"/>
      <c r="AH243" s="389"/>
      <c r="AI243" s="389"/>
      <c r="AJ243" s="389"/>
      <c r="AK243" s="389"/>
      <c r="AL243" s="389"/>
      <c r="AM243" s="389"/>
      <c r="AN243" s="389"/>
      <c r="AO243" s="389"/>
      <c r="AP243" s="393"/>
      <c r="AQ243" s="395"/>
      <c r="AR243" s="389"/>
      <c r="AS243" s="389"/>
      <c r="AT243" s="389"/>
      <c r="AU243" s="389"/>
      <c r="AV243" s="389"/>
      <c r="AW243" s="389"/>
      <c r="AX243" s="389"/>
      <c r="AY243" s="389"/>
      <c r="AZ243" s="389"/>
      <c r="BA243" s="389"/>
      <c r="BB243" s="389"/>
      <c r="BC243" s="389"/>
      <c r="BD243" s="389"/>
      <c r="BE243" s="389"/>
    </row>
    <row r="244" ht="15.75" customHeight="1">
      <c r="A244" s="401"/>
      <c r="B244" s="265"/>
      <c r="C244" s="393"/>
      <c r="D244" s="389"/>
      <c r="E244" s="389"/>
      <c r="F244" s="389"/>
      <c r="G244" s="393"/>
      <c r="H244" s="389"/>
      <c r="I244" s="389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  <c r="AC244" s="389"/>
      <c r="AD244" s="389"/>
      <c r="AE244" s="389"/>
      <c r="AF244" s="389"/>
      <c r="AG244" s="389"/>
      <c r="AH244" s="389"/>
      <c r="AI244" s="389"/>
      <c r="AJ244" s="389"/>
      <c r="AK244" s="389"/>
      <c r="AL244" s="389"/>
      <c r="AM244" s="389"/>
      <c r="AN244" s="389"/>
      <c r="AO244" s="389"/>
      <c r="AP244" s="393"/>
      <c r="AQ244" s="395"/>
      <c r="AR244" s="389"/>
      <c r="AS244" s="389"/>
      <c r="AT244" s="389"/>
      <c r="AU244" s="389"/>
      <c r="AV244" s="389"/>
      <c r="AW244" s="389"/>
      <c r="AX244" s="389"/>
      <c r="AY244" s="389"/>
      <c r="AZ244" s="389"/>
      <c r="BA244" s="389"/>
      <c r="BB244" s="389"/>
      <c r="BC244" s="389"/>
      <c r="BD244" s="389"/>
      <c r="BE244" s="389"/>
    </row>
    <row r="245" ht="15.75" customHeight="1">
      <c r="A245" s="401"/>
      <c r="B245" s="265"/>
      <c r="C245" s="393"/>
      <c r="D245" s="389"/>
      <c r="E245" s="389"/>
      <c r="F245" s="389"/>
      <c r="G245" s="393"/>
      <c r="H245" s="389"/>
      <c r="I245" s="389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  <c r="AC245" s="389"/>
      <c r="AD245" s="389"/>
      <c r="AE245" s="389"/>
      <c r="AF245" s="389"/>
      <c r="AG245" s="389"/>
      <c r="AH245" s="389"/>
      <c r="AI245" s="389"/>
      <c r="AJ245" s="389"/>
      <c r="AK245" s="389"/>
      <c r="AL245" s="389"/>
      <c r="AM245" s="389"/>
      <c r="AN245" s="389"/>
      <c r="AO245" s="389"/>
      <c r="AP245" s="393"/>
      <c r="AQ245" s="395"/>
      <c r="AR245" s="389"/>
      <c r="AS245" s="389"/>
      <c r="AT245" s="389"/>
      <c r="AU245" s="389"/>
      <c r="AV245" s="389"/>
      <c r="AW245" s="389"/>
      <c r="AX245" s="389"/>
      <c r="AY245" s="389"/>
      <c r="AZ245" s="389"/>
      <c r="BA245" s="389"/>
      <c r="BB245" s="389"/>
      <c r="BC245" s="389"/>
      <c r="BD245" s="389"/>
      <c r="BE245" s="389"/>
    </row>
    <row r="246" ht="15.75" customHeight="1">
      <c r="A246" s="401"/>
      <c r="B246" s="265"/>
      <c r="C246" s="393"/>
      <c r="D246" s="389"/>
      <c r="E246" s="389"/>
      <c r="F246" s="389"/>
      <c r="G246" s="393"/>
      <c r="H246" s="389"/>
      <c r="I246" s="389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  <c r="AC246" s="389"/>
      <c r="AD246" s="389"/>
      <c r="AE246" s="389"/>
      <c r="AF246" s="389"/>
      <c r="AG246" s="389"/>
      <c r="AH246" s="389"/>
      <c r="AI246" s="389"/>
      <c r="AJ246" s="389"/>
      <c r="AK246" s="389"/>
      <c r="AL246" s="389"/>
      <c r="AM246" s="389"/>
      <c r="AN246" s="389"/>
      <c r="AO246" s="389"/>
      <c r="AP246" s="393"/>
      <c r="AQ246" s="395"/>
      <c r="AR246" s="389"/>
      <c r="AS246" s="389"/>
      <c r="AT246" s="389"/>
      <c r="AU246" s="389"/>
      <c r="AV246" s="389"/>
      <c r="AW246" s="389"/>
      <c r="AX246" s="389"/>
      <c r="AY246" s="389"/>
      <c r="AZ246" s="389"/>
      <c r="BA246" s="389"/>
      <c r="BB246" s="389"/>
      <c r="BC246" s="389"/>
      <c r="BD246" s="389"/>
      <c r="BE246" s="389"/>
    </row>
    <row r="247" ht="15.75" customHeight="1">
      <c r="A247" s="401"/>
      <c r="B247" s="265"/>
      <c r="C247" s="393"/>
      <c r="D247" s="389"/>
      <c r="E247" s="389"/>
      <c r="F247" s="389"/>
      <c r="G247" s="393"/>
      <c r="H247" s="389"/>
      <c r="I247" s="389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  <c r="AC247" s="389"/>
      <c r="AD247" s="389"/>
      <c r="AE247" s="389"/>
      <c r="AF247" s="389"/>
      <c r="AG247" s="389"/>
      <c r="AH247" s="389"/>
      <c r="AI247" s="389"/>
      <c r="AJ247" s="389"/>
      <c r="AK247" s="389"/>
      <c r="AL247" s="389"/>
      <c r="AM247" s="389"/>
      <c r="AN247" s="389"/>
      <c r="AO247" s="389"/>
      <c r="AP247" s="393"/>
      <c r="AQ247" s="395"/>
      <c r="AR247" s="389"/>
      <c r="AS247" s="389"/>
      <c r="AT247" s="389"/>
      <c r="AU247" s="389"/>
      <c r="AV247" s="389"/>
      <c r="AW247" s="389"/>
      <c r="AX247" s="389"/>
      <c r="AY247" s="389"/>
      <c r="AZ247" s="389"/>
      <c r="BA247" s="389"/>
      <c r="BB247" s="389"/>
      <c r="BC247" s="389"/>
      <c r="BD247" s="389"/>
      <c r="BE247" s="389"/>
    </row>
    <row r="248" ht="15.75" customHeight="1">
      <c r="A248" s="401"/>
      <c r="B248" s="265"/>
      <c r="C248" s="393"/>
      <c r="D248" s="389"/>
      <c r="E248" s="389"/>
      <c r="F248" s="389"/>
      <c r="G248" s="393"/>
      <c r="H248" s="389"/>
      <c r="I248" s="389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  <c r="AC248" s="389"/>
      <c r="AD248" s="389"/>
      <c r="AE248" s="389"/>
      <c r="AF248" s="389"/>
      <c r="AG248" s="389"/>
      <c r="AH248" s="389"/>
      <c r="AI248" s="389"/>
      <c r="AJ248" s="389"/>
      <c r="AK248" s="389"/>
      <c r="AL248" s="389"/>
      <c r="AM248" s="389"/>
      <c r="AN248" s="389"/>
      <c r="AO248" s="389"/>
      <c r="AP248" s="393"/>
      <c r="AQ248" s="395"/>
      <c r="AR248" s="389"/>
      <c r="AS248" s="389"/>
      <c r="AT248" s="389"/>
      <c r="AU248" s="389"/>
      <c r="AV248" s="389"/>
      <c r="AW248" s="389"/>
      <c r="AX248" s="389"/>
      <c r="AY248" s="389"/>
      <c r="AZ248" s="389"/>
      <c r="BA248" s="389"/>
      <c r="BB248" s="389"/>
      <c r="BC248" s="389"/>
      <c r="BD248" s="389"/>
      <c r="BE248" s="389"/>
    </row>
    <row r="249" ht="15.75" customHeight="1">
      <c r="A249" s="401"/>
      <c r="B249" s="265"/>
      <c r="C249" s="393"/>
      <c r="D249" s="389"/>
      <c r="E249" s="389"/>
      <c r="F249" s="389"/>
      <c r="G249" s="393"/>
      <c r="H249" s="389"/>
      <c r="I249" s="389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  <c r="AC249" s="389"/>
      <c r="AD249" s="389"/>
      <c r="AE249" s="389"/>
      <c r="AF249" s="389"/>
      <c r="AG249" s="389"/>
      <c r="AH249" s="389"/>
      <c r="AI249" s="389"/>
      <c r="AJ249" s="389"/>
      <c r="AK249" s="389"/>
      <c r="AL249" s="389"/>
      <c r="AM249" s="389"/>
      <c r="AN249" s="389"/>
      <c r="AO249" s="389"/>
      <c r="AP249" s="393"/>
      <c r="AQ249" s="395"/>
      <c r="AR249" s="389"/>
      <c r="AS249" s="389"/>
      <c r="AT249" s="389"/>
      <c r="AU249" s="389"/>
      <c r="AV249" s="389"/>
      <c r="AW249" s="389"/>
      <c r="AX249" s="389"/>
      <c r="AY249" s="389"/>
      <c r="AZ249" s="389"/>
      <c r="BA249" s="389"/>
      <c r="BB249" s="389"/>
      <c r="BC249" s="389"/>
      <c r="BD249" s="389"/>
      <c r="BE249" s="389"/>
    </row>
    <row r="250" ht="15.75" customHeight="1">
      <c r="A250" s="401"/>
      <c r="B250" s="265"/>
      <c r="C250" s="393"/>
      <c r="D250" s="389"/>
      <c r="E250" s="389"/>
      <c r="F250" s="389"/>
      <c r="G250" s="393"/>
      <c r="H250" s="389"/>
      <c r="I250" s="389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  <c r="AC250" s="389"/>
      <c r="AD250" s="389"/>
      <c r="AE250" s="389"/>
      <c r="AF250" s="389"/>
      <c r="AG250" s="389"/>
      <c r="AH250" s="389"/>
      <c r="AI250" s="389"/>
      <c r="AJ250" s="389"/>
      <c r="AK250" s="389"/>
      <c r="AL250" s="389"/>
      <c r="AM250" s="389"/>
      <c r="AN250" s="389"/>
      <c r="AO250" s="389"/>
      <c r="AP250" s="393"/>
      <c r="AQ250" s="395"/>
      <c r="AR250" s="389"/>
      <c r="AS250" s="389"/>
      <c r="AT250" s="389"/>
      <c r="AU250" s="389"/>
      <c r="AV250" s="389"/>
      <c r="AW250" s="389"/>
      <c r="AX250" s="389"/>
      <c r="AY250" s="389"/>
      <c r="AZ250" s="389"/>
      <c r="BA250" s="389"/>
      <c r="BB250" s="389"/>
      <c r="BC250" s="389"/>
      <c r="BD250" s="389"/>
      <c r="BE250" s="389"/>
    </row>
    <row r="251" ht="15.75" customHeight="1">
      <c r="A251" s="401"/>
      <c r="B251" s="265"/>
      <c r="C251" s="393"/>
      <c r="D251" s="389"/>
      <c r="E251" s="389"/>
      <c r="F251" s="389"/>
      <c r="G251" s="393"/>
      <c r="H251" s="389"/>
      <c r="I251" s="389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  <c r="AC251" s="389"/>
      <c r="AD251" s="389"/>
      <c r="AE251" s="389"/>
      <c r="AF251" s="389"/>
      <c r="AG251" s="389"/>
      <c r="AH251" s="389"/>
      <c r="AI251" s="389"/>
      <c r="AJ251" s="389"/>
      <c r="AK251" s="389"/>
      <c r="AL251" s="389"/>
      <c r="AM251" s="389"/>
      <c r="AN251" s="389"/>
      <c r="AO251" s="389"/>
      <c r="AP251" s="393"/>
      <c r="AQ251" s="395"/>
      <c r="AR251" s="389"/>
      <c r="AS251" s="389"/>
      <c r="AT251" s="389"/>
      <c r="AU251" s="389"/>
      <c r="AV251" s="389"/>
      <c r="AW251" s="389"/>
      <c r="AX251" s="389"/>
      <c r="AY251" s="389"/>
      <c r="AZ251" s="389"/>
      <c r="BA251" s="389"/>
      <c r="BB251" s="389"/>
      <c r="BC251" s="389"/>
      <c r="BD251" s="389"/>
      <c r="BE251" s="389"/>
    </row>
    <row r="252" ht="15.75" customHeight="1">
      <c r="A252" s="401"/>
      <c r="B252" s="265"/>
      <c r="C252" s="393"/>
      <c r="D252" s="389"/>
      <c r="E252" s="389"/>
      <c r="F252" s="389"/>
      <c r="G252" s="393"/>
      <c r="H252" s="389"/>
      <c r="I252" s="389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  <c r="AC252" s="389"/>
      <c r="AD252" s="389"/>
      <c r="AE252" s="389"/>
      <c r="AF252" s="389"/>
      <c r="AG252" s="389"/>
      <c r="AH252" s="389"/>
      <c r="AI252" s="389"/>
      <c r="AJ252" s="389"/>
      <c r="AK252" s="389"/>
      <c r="AL252" s="389"/>
      <c r="AM252" s="389"/>
      <c r="AN252" s="389"/>
      <c r="AO252" s="389"/>
      <c r="AP252" s="393"/>
      <c r="AQ252" s="395"/>
      <c r="AR252" s="389"/>
      <c r="AS252" s="389"/>
      <c r="AT252" s="389"/>
      <c r="AU252" s="389"/>
      <c r="AV252" s="389"/>
      <c r="AW252" s="389"/>
      <c r="AX252" s="389"/>
      <c r="AY252" s="389"/>
      <c r="AZ252" s="389"/>
      <c r="BA252" s="389"/>
      <c r="BB252" s="389"/>
      <c r="BC252" s="389"/>
      <c r="BD252" s="389"/>
      <c r="BE252" s="389"/>
    </row>
    <row r="253" ht="15.75" customHeight="1">
      <c r="A253" s="401"/>
      <c r="B253" s="265"/>
      <c r="C253" s="393"/>
      <c r="D253" s="389"/>
      <c r="E253" s="389"/>
      <c r="F253" s="389"/>
      <c r="G253" s="393"/>
      <c r="H253" s="389"/>
      <c r="I253" s="389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  <c r="AC253" s="389"/>
      <c r="AD253" s="389"/>
      <c r="AE253" s="389"/>
      <c r="AF253" s="389"/>
      <c r="AG253" s="389"/>
      <c r="AH253" s="389"/>
      <c r="AI253" s="389"/>
      <c r="AJ253" s="389"/>
      <c r="AK253" s="389"/>
      <c r="AL253" s="389"/>
      <c r="AM253" s="389"/>
      <c r="AN253" s="389"/>
      <c r="AO253" s="389"/>
      <c r="AP253" s="393"/>
      <c r="AQ253" s="395"/>
      <c r="AR253" s="389"/>
      <c r="AS253" s="389"/>
      <c r="AT253" s="389"/>
      <c r="AU253" s="389"/>
      <c r="AV253" s="389"/>
      <c r="AW253" s="389"/>
      <c r="AX253" s="389"/>
      <c r="AY253" s="389"/>
      <c r="AZ253" s="389"/>
      <c r="BA253" s="389"/>
      <c r="BB253" s="389"/>
      <c r="BC253" s="389"/>
      <c r="BD253" s="389"/>
      <c r="BE253" s="389"/>
    </row>
    <row r="254" ht="15.75" customHeight="1">
      <c r="A254" s="401"/>
      <c r="B254" s="265"/>
      <c r="C254" s="393"/>
      <c r="D254" s="389"/>
      <c r="E254" s="389"/>
      <c r="F254" s="389"/>
      <c r="G254" s="393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  <c r="AC254" s="389"/>
      <c r="AD254" s="389"/>
      <c r="AE254" s="389"/>
      <c r="AF254" s="389"/>
      <c r="AG254" s="389"/>
      <c r="AH254" s="389"/>
      <c r="AI254" s="389"/>
      <c r="AJ254" s="389"/>
      <c r="AK254" s="389"/>
      <c r="AL254" s="389"/>
      <c r="AM254" s="389"/>
      <c r="AN254" s="389"/>
      <c r="AO254" s="389"/>
      <c r="AP254" s="393"/>
      <c r="AQ254" s="395"/>
      <c r="AR254" s="389"/>
      <c r="AS254" s="389"/>
      <c r="AT254" s="389"/>
      <c r="AU254" s="389"/>
      <c r="AV254" s="389"/>
      <c r="AW254" s="389"/>
      <c r="AX254" s="389"/>
      <c r="AY254" s="389"/>
      <c r="AZ254" s="389"/>
      <c r="BA254" s="389"/>
      <c r="BB254" s="389"/>
      <c r="BC254" s="389"/>
      <c r="BD254" s="389"/>
      <c r="BE254" s="389"/>
    </row>
    <row r="255" ht="15.75" customHeight="1">
      <c r="A255" s="401"/>
      <c r="B255" s="265"/>
      <c r="C255" s="393"/>
      <c r="D255" s="389"/>
      <c r="E255" s="389"/>
      <c r="F255" s="389"/>
      <c r="G255" s="393"/>
      <c r="H255" s="389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  <c r="AC255" s="389"/>
      <c r="AD255" s="389"/>
      <c r="AE255" s="389"/>
      <c r="AF255" s="389"/>
      <c r="AG255" s="389"/>
      <c r="AH255" s="389"/>
      <c r="AI255" s="389"/>
      <c r="AJ255" s="389"/>
      <c r="AK255" s="389"/>
      <c r="AL255" s="389"/>
      <c r="AM255" s="389"/>
      <c r="AN255" s="389"/>
      <c r="AO255" s="389"/>
      <c r="AP255" s="393"/>
      <c r="AQ255" s="395"/>
      <c r="AR255" s="389"/>
      <c r="AS255" s="389"/>
      <c r="AT255" s="389"/>
      <c r="AU255" s="389"/>
      <c r="AV255" s="389"/>
      <c r="AW255" s="389"/>
      <c r="AX255" s="389"/>
      <c r="AY255" s="389"/>
      <c r="AZ255" s="389"/>
      <c r="BA255" s="389"/>
      <c r="BB255" s="389"/>
      <c r="BC255" s="389"/>
      <c r="BD255" s="389"/>
      <c r="BE255" s="389"/>
    </row>
    <row r="256" ht="15.75" customHeight="1">
      <c r="A256" s="401"/>
      <c r="B256" s="265"/>
      <c r="C256" s="393"/>
      <c r="D256" s="389"/>
      <c r="E256" s="389"/>
      <c r="F256" s="389"/>
      <c r="G256" s="393"/>
      <c r="H256" s="389"/>
      <c r="I256" s="389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  <c r="AC256" s="389"/>
      <c r="AD256" s="389"/>
      <c r="AE256" s="389"/>
      <c r="AF256" s="389"/>
      <c r="AG256" s="389"/>
      <c r="AH256" s="389"/>
      <c r="AI256" s="389"/>
      <c r="AJ256" s="389"/>
      <c r="AK256" s="389"/>
      <c r="AL256" s="389"/>
      <c r="AM256" s="389"/>
      <c r="AN256" s="389"/>
      <c r="AO256" s="389"/>
      <c r="AP256" s="393"/>
      <c r="AQ256" s="395"/>
      <c r="AR256" s="389"/>
      <c r="AS256" s="389"/>
      <c r="AT256" s="389"/>
      <c r="AU256" s="389"/>
      <c r="AV256" s="389"/>
      <c r="AW256" s="389"/>
      <c r="AX256" s="389"/>
      <c r="AY256" s="389"/>
      <c r="AZ256" s="389"/>
      <c r="BA256" s="389"/>
      <c r="BB256" s="389"/>
      <c r="BC256" s="389"/>
      <c r="BD256" s="389"/>
      <c r="BE256" s="389"/>
    </row>
    <row r="257" ht="15.75" customHeight="1">
      <c r="A257" s="401"/>
      <c r="B257" s="265"/>
      <c r="C257" s="393"/>
      <c r="D257" s="389"/>
      <c r="E257" s="389"/>
      <c r="F257" s="389"/>
      <c r="G257" s="393"/>
      <c r="H257" s="389"/>
      <c r="I257" s="389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  <c r="AC257" s="389"/>
      <c r="AD257" s="389"/>
      <c r="AE257" s="389"/>
      <c r="AF257" s="389"/>
      <c r="AG257" s="389"/>
      <c r="AH257" s="389"/>
      <c r="AI257" s="389"/>
      <c r="AJ257" s="389"/>
      <c r="AK257" s="389"/>
      <c r="AL257" s="389"/>
      <c r="AM257" s="389"/>
      <c r="AN257" s="389"/>
      <c r="AO257" s="389"/>
      <c r="AP257" s="393"/>
      <c r="AQ257" s="395"/>
      <c r="AR257" s="389"/>
      <c r="AS257" s="389"/>
      <c r="AT257" s="389"/>
      <c r="AU257" s="389"/>
      <c r="AV257" s="389"/>
      <c r="AW257" s="389"/>
      <c r="AX257" s="389"/>
      <c r="AY257" s="389"/>
      <c r="AZ257" s="389"/>
      <c r="BA257" s="389"/>
      <c r="BB257" s="389"/>
      <c r="BC257" s="389"/>
      <c r="BD257" s="389"/>
      <c r="BE257" s="389"/>
    </row>
    <row r="258" ht="15.75" customHeight="1">
      <c r="A258" s="401"/>
      <c r="B258" s="265"/>
      <c r="C258" s="393"/>
      <c r="D258" s="389"/>
      <c r="E258" s="389"/>
      <c r="F258" s="389"/>
      <c r="G258" s="393"/>
      <c r="H258" s="389"/>
      <c r="I258" s="389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  <c r="AC258" s="389"/>
      <c r="AD258" s="389"/>
      <c r="AE258" s="389"/>
      <c r="AF258" s="389"/>
      <c r="AG258" s="389"/>
      <c r="AH258" s="389"/>
      <c r="AI258" s="389"/>
      <c r="AJ258" s="389"/>
      <c r="AK258" s="389"/>
      <c r="AL258" s="389"/>
      <c r="AM258" s="389"/>
      <c r="AN258" s="389"/>
      <c r="AO258" s="389"/>
      <c r="AP258" s="393"/>
      <c r="AQ258" s="395"/>
      <c r="AR258" s="389"/>
      <c r="AS258" s="389"/>
      <c r="AT258" s="389"/>
      <c r="AU258" s="389"/>
      <c r="AV258" s="389"/>
      <c r="AW258" s="389"/>
      <c r="AX258" s="389"/>
      <c r="AY258" s="389"/>
      <c r="AZ258" s="389"/>
      <c r="BA258" s="389"/>
      <c r="BB258" s="389"/>
      <c r="BC258" s="389"/>
      <c r="BD258" s="389"/>
      <c r="BE258" s="389"/>
    </row>
    <row r="259" ht="15.75" customHeight="1">
      <c r="A259" s="401"/>
      <c r="B259" s="265"/>
      <c r="C259" s="393"/>
      <c r="D259" s="389"/>
      <c r="E259" s="389"/>
      <c r="F259" s="389"/>
      <c r="G259" s="393"/>
      <c r="H259" s="389"/>
      <c r="I259" s="389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  <c r="AC259" s="389"/>
      <c r="AD259" s="389"/>
      <c r="AE259" s="389"/>
      <c r="AF259" s="389"/>
      <c r="AG259" s="389"/>
      <c r="AH259" s="389"/>
      <c r="AI259" s="389"/>
      <c r="AJ259" s="389"/>
      <c r="AK259" s="389"/>
      <c r="AL259" s="389"/>
      <c r="AM259" s="389"/>
      <c r="AN259" s="389"/>
      <c r="AO259" s="389"/>
      <c r="AP259" s="393"/>
      <c r="AQ259" s="395"/>
      <c r="AR259" s="389"/>
      <c r="AS259" s="389"/>
      <c r="AT259" s="389"/>
      <c r="AU259" s="389"/>
      <c r="AV259" s="389"/>
      <c r="AW259" s="389"/>
      <c r="AX259" s="389"/>
      <c r="AY259" s="389"/>
      <c r="AZ259" s="389"/>
      <c r="BA259" s="389"/>
      <c r="BB259" s="389"/>
      <c r="BC259" s="389"/>
      <c r="BD259" s="389"/>
      <c r="BE259" s="389"/>
    </row>
    <row r="260" ht="15.75" customHeight="1">
      <c r="A260" s="401"/>
      <c r="B260" s="265"/>
      <c r="C260" s="393"/>
      <c r="D260" s="389"/>
      <c r="E260" s="389"/>
      <c r="F260" s="389"/>
      <c r="G260" s="393"/>
      <c r="H260" s="389"/>
      <c r="I260" s="389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  <c r="AC260" s="389"/>
      <c r="AD260" s="389"/>
      <c r="AE260" s="389"/>
      <c r="AF260" s="389"/>
      <c r="AG260" s="389"/>
      <c r="AH260" s="389"/>
      <c r="AI260" s="389"/>
      <c r="AJ260" s="389"/>
      <c r="AK260" s="389"/>
      <c r="AL260" s="389"/>
      <c r="AM260" s="389"/>
      <c r="AN260" s="389"/>
      <c r="AO260" s="389"/>
      <c r="AP260" s="393"/>
      <c r="AQ260" s="395"/>
      <c r="AR260" s="389"/>
      <c r="AS260" s="389"/>
      <c r="AT260" s="389"/>
      <c r="AU260" s="389"/>
      <c r="AV260" s="389"/>
      <c r="AW260" s="389"/>
      <c r="AX260" s="389"/>
      <c r="AY260" s="389"/>
      <c r="AZ260" s="389"/>
      <c r="BA260" s="389"/>
      <c r="BB260" s="389"/>
      <c r="BC260" s="389"/>
      <c r="BD260" s="389"/>
      <c r="BE260" s="389"/>
    </row>
    <row r="261" ht="15.75" customHeight="1">
      <c r="A261" s="401"/>
      <c r="B261" s="265"/>
      <c r="C261" s="393"/>
      <c r="D261" s="389"/>
      <c r="E261" s="389"/>
      <c r="F261" s="389"/>
      <c r="G261" s="393"/>
      <c r="H261" s="389"/>
      <c r="I261" s="389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  <c r="AC261" s="389"/>
      <c r="AD261" s="389"/>
      <c r="AE261" s="389"/>
      <c r="AF261" s="389"/>
      <c r="AG261" s="389"/>
      <c r="AH261" s="389"/>
      <c r="AI261" s="389"/>
      <c r="AJ261" s="389"/>
      <c r="AK261" s="389"/>
      <c r="AL261" s="389"/>
      <c r="AM261" s="389"/>
      <c r="AN261" s="389"/>
      <c r="AO261" s="389"/>
      <c r="AP261" s="393"/>
      <c r="AQ261" s="395"/>
      <c r="AR261" s="389"/>
      <c r="AS261" s="389"/>
      <c r="AT261" s="389"/>
      <c r="AU261" s="389"/>
      <c r="AV261" s="389"/>
      <c r="AW261" s="389"/>
      <c r="AX261" s="389"/>
      <c r="AY261" s="389"/>
      <c r="AZ261" s="389"/>
      <c r="BA261" s="389"/>
      <c r="BB261" s="389"/>
      <c r="BC261" s="389"/>
      <c r="BD261" s="389"/>
      <c r="BE261" s="389"/>
    </row>
    <row r="262" ht="15.75" customHeight="1">
      <c r="A262" s="401"/>
      <c r="B262" s="265"/>
      <c r="C262" s="393"/>
      <c r="D262" s="389"/>
      <c r="E262" s="389"/>
      <c r="F262" s="389"/>
      <c r="G262" s="393"/>
      <c r="H262" s="389"/>
      <c r="I262" s="389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  <c r="AC262" s="389"/>
      <c r="AD262" s="389"/>
      <c r="AE262" s="389"/>
      <c r="AF262" s="389"/>
      <c r="AG262" s="389"/>
      <c r="AH262" s="389"/>
      <c r="AI262" s="389"/>
      <c r="AJ262" s="389"/>
      <c r="AK262" s="389"/>
      <c r="AL262" s="389"/>
      <c r="AM262" s="389"/>
      <c r="AN262" s="389"/>
      <c r="AO262" s="389"/>
      <c r="AP262" s="393"/>
      <c r="AQ262" s="395"/>
      <c r="AR262" s="389"/>
      <c r="AS262" s="389"/>
      <c r="AT262" s="389"/>
      <c r="AU262" s="389"/>
      <c r="AV262" s="389"/>
      <c r="AW262" s="389"/>
      <c r="AX262" s="389"/>
      <c r="AY262" s="389"/>
      <c r="AZ262" s="389"/>
      <c r="BA262" s="389"/>
      <c r="BB262" s="389"/>
      <c r="BC262" s="389"/>
      <c r="BD262" s="389"/>
      <c r="BE262" s="389"/>
    </row>
    <row r="263" ht="15.75" customHeight="1">
      <c r="A263" s="401"/>
      <c r="B263" s="265"/>
      <c r="C263" s="393"/>
      <c r="D263" s="389"/>
      <c r="E263" s="389"/>
      <c r="F263" s="389"/>
      <c r="G263" s="393"/>
      <c r="H263" s="389"/>
      <c r="I263" s="389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  <c r="AC263" s="389"/>
      <c r="AD263" s="389"/>
      <c r="AE263" s="389"/>
      <c r="AF263" s="389"/>
      <c r="AG263" s="389"/>
      <c r="AH263" s="389"/>
      <c r="AI263" s="389"/>
      <c r="AJ263" s="389"/>
      <c r="AK263" s="389"/>
      <c r="AL263" s="389"/>
      <c r="AM263" s="389"/>
      <c r="AN263" s="389"/>
      <c r="AO263" s="389"/>
      <c r="AP263" s="393"/>
      <c r="AQ263" s="395"/>
      <c r="AR263" s="389"/>
      <c r="AS263" s="389"/>
      <c r="AT263" s="389"/>
      <c r="AU263" s="389"/>
      <c r="AV263" s="389"/>
      <c r="AW263" s="389"/>
      <c r="AX263" s="389"/>
      <c r="AY263" s="389"/>
      <c r="AZ263" s="389"/>
      <c r="BA263" s="389"/>
      <c r="BB263" s="389"/>
      <c r="BC263" s="389"/>
      <c r="BD263" s="389"/>
      <c r="BE263" s="389"/>
    </row>
    <row r="264" ht="15.75" customHeight="1">
      <c r="A264" s="401"/>
      <c r="B264" s="265"/>
      <c r="C264" s="393"/>
      <c r="D264" s="389"/>
      <c r="E264" s="389"/>
      <c r="F264" s="389"/>
      <c r="G264" s="393"/>
      <c r="H264" s="389"/>
      <c r="I264" s="389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  <c r="AC264" s="389"/>
      <c r="AD264" s="389"/>
      <c r="AE264" s="389"/>
      <c r="AF264" s="389"/>
      <c r="AG264" s="389"/>
      <c r="AH264" s="389"/>
      <c r="AI264" s="389"/>
      <c r="AJ264" s="389"/>
      <c r="AK264" s="389"/>
      <c r="AL264" s="389"/>
      <c r="AM264" s="389"/>
      <c r="AN264" s="389"/>
      <c r="AO264" s="389"/>
      <c r="AP264" s="393"/>
      <c r="AQ264" s="395"/>
      <c r="AR264" s="389"/>
      <c r="AS264" s="389"/>
      <c r="AT264" s="389"/>
      <c r="AU264" s="389"/>
      <c r="AV264" s="389"/>
      <c r="AW264" s="389"/>
      <c r="AX264" s="389"/>
      <c r="AY264" s="389"/>
      <c r="AZ264" s="389"/>
      <c r="BA264" s="389"/>
      <c r="BB264" s="389"/>
      <c r="BC264" s="389"/>
      <c r="BD264" s="389"/>
      <c r="BE264" s="389"/>
    </row>
    <row r="265" ht="15.75" customHeight="1">
      <c r="A265" s="401"/>
      <c r="B265" s="265"/>
      <c r="C265" s="393"/>
      <c r="D265" s="389"/>
      <c r="E265" s="389"/>
      <c r="F265" s="389"/>
      <c r="G265" s="393"/>
      <c r="H265" s="389"/>
      <c r="I265" s="389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  <c r="AC265" s="389"/>
      <c r="AD265" s="389"/>
      <c r="AE265" s="389"/>
      <c r="AF265" s="389"/>
      <c r="AG265" s="389"/>
      <c r="AH265" s="389"/>
      <c r="AI265" s="389"/>
      <c r="AJ265" s="389"/>
      <c r="AK265" s="389"/>
      <c r="AL265" s="389"/>
      <c r="AM265" s="389"/>
      <c r="AN265" s="389"/>
      <c r="AO265" s="389"/>
      <c r="AP265" s="393"/>
      <c r="AQ265" s="395"/>
      <c r="AR265" s="389"/>
      <c r="AS265" s="389"/>
      <c r="AT265" s="389"/>
      <c r="AU265" s="389"/>
      <c r="AV265" s="389"/>
      <c r="AW265" s="389"/>
      <c r="AX265" s="389"/>
      <c r="AY265" s="389"/>
      <c r="AZ265" s="389"/>
      <c r="BA265" s="389"/>
      <c r="BB265" s="389"/>
      <c r="BC265" s="389"/>
      <c r="BD265" s="389"/>
      <c r="BE265" s="389"/>
    </row>
    <row r="266" ht="15.75" customHeight="1">
      <c r="A266" s="401"/>
      <c r="B266" s="265"/>
      <c r="C266" s="393"/>
      <c r="D266" s="389"/>
      <c r="E266" s="389"/>
      <c r="F266" s="389"/>
      <c r="G266" s="393"/>
      <c r="H266" s="389"/>
      <c r="I266" s="389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  <c r="AC266" s="389"/>
      <c r="AD266" s="389"/>
      <c r="AE266" s="389"/>
      <c r="AF266" s="389"/>
      <c r="AG266" s="389"/>
      <c r="AH266" s="389"/>
      <c r="AI266" s="389"/>
      <c r="AJ266" s="389"/>
      <c r="AK266" s="389"/>
      <c r="AL266" s="389"/>
      <c r="AM266" s="389"/>
      <c r="AN266" s="389"/>
      <c r="AO266" s="389"/>
      <c r="AP266" s="393"/>
      <c r="AQ266" s="395"/>
      <c r="AR266" s="389"/>
      <c r="AS266" s="389"/>
      <c r="AT266" s="389"/>
      <c r="AU266" s="389"/>
      <c r="AV266" s="389"/>
      <c r="AW266" s="389"/>
      <c r="AX266" s="389"/>
      <c r="AY266" s="389"/>
      <c r="AZ266" s="389"/>
      <c r="BA266" s="389"/>
      <c r="BB266" s="389"/>
      <c r="BC266" s="389"/>
      <c r="BD266" s="389"/>
      <c r="BE266" s="389"/>
    </row>
    <row r="267" ht="15.75" customHeight="1">
      <c r="A267" s="401"/>
      <c r="B267" s="265"/>
      <c r="C267" s="393"/>
      <c r="D267" s="389"/>
      <c r="E267" s="389"/>
      <c r="F267" s="389"/>
      <c r="G267" s="393"/>
      <c r="H267" s="389"/>
      <c r="I267" s="389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  <c r="AC267" s="389"/>
      <c r="AD267" s="389"/>
      <c r="AE267" s="389"/>
      <c r="AF267" s="389"/>
      <c r="AG267" s="389"/>
      <c r="AH267" s="389"/>
      <c r="AI267" s="389"/>
      <c r="AJ267" s="389"/>
      <c r="AK267" s="389"/>
      <c r="AL267" s="389"/>
      <c r="AM267" s="389"/>
      <c r="AN267" s="389"/>
      <c r="AO267" s="389"/>
      <c r="AP267" s="393"/>
      <c r="AQ267" s="395"/>
      <c r="AR267" s="389"/>
      <c r="AS267" s="389"/>
      <c r="AT267" s="389"/>
      <c r="AU267" s="389"/>
      <c r="AV267" s="389"/>
      <c r="AW267" s="389"/>
      <c r="AX267" s="389"/>
      <c r="AY267" s="389"/>
      <c r="AZ267" s="389"/>
      <c r="BA267" s="389"/>
      <c r="BB267" s="389"/>
      <c r="BC267" s="389"/>
      <c r="BD267" s="389"/>
      <c r="BE267" s="389"/>
    </row>
    <row r="268" ht="15.75" customHeight="1">
      <c r="A268" s="401"/>
      <c r="B268" s="265"/>
      <c r="C268" s="393"/>
      <c r="D268" s="389"/>
      <c r="E268" s="389"/>
      <c r="F268" s="389"/>
      <c r="G268" s="393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  <c r="AC268" s="389"/>
      <c r="AD268" s="389"/>
      <c r="AE268" s="389"/>
      <c r="AF268" s="389"/>
      <c r="AG268" s="389"/>
      <c r="AH268" s="389"/>
      <c r="AI268" s="389"/>
      <c r="AJ268" s="389"/>
      <c r="AK268" s="389"/>
      <c r="AL268" s="389"/>
      <c r="AM268" s="389"/>
      <c r="AN268" s="389"/>
      <c r="AO268" s="389"/>
      <c r="AP268" s="393"/>
      <c r="AQ268" s="395"/>
      <c r="AR268" s="389"/>
      <c r="AS268" s="389"/>
      <c r="AT268" s="389"/>
      <c r="AU268" s="389"/>
      <c r="AV268" s="389"/>
      <c r="AW268" s="389"/>
      <c r="AX268" s="389"/>
      <c r="AY268" s="389"/>
      <c r="AZ268" s="389"/>
      <c r="BA268" s="389"/>
      <c r="BB268" s="389"/>
      <c r="BC268" s="389"/>
      <c r="BD268" s="389"/>
      <c r="BE268" s="389"/>
    </row>
    <row r="269" ht="15.75" customHeight="1">
      <c r="A269" s="401"/>
      <c r="B269" s="265"/>
      <c r="C269" s="393"/>
      <c r="D269" s="389"/>
      <c r="E269" s="389"/>
      <c r="F269" s="389"/>
      <c r="G269" s="393"/>
      <c r="H269" s="389"/>
      <c r="I269" s="389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  <c r="AC269" s="389"/>
      <c r="AD269" s="389"/>
      <c r="AE269" s="389"/>
      <c r="AF269" s="389"/>
      <c r="AG269" s="389"/>
      <c r="AH269" s="389"/>
      <c r="AI269" s="389"/>
      <c r="AJ269" s="389"/>
      <c r="AK269" s="389"/>
      <c r="AL269" s="389"/>
      <c r="AM269" s="389"/>
      <c r="AN269" s="389"/>
      <c r="AO269" s="389"/>
      <c r="AP269" s="393"/>
      <c r="AQ269" s="395"/>
      <c r="AR269" s="389"/>
      <c r="AS269" s="389"/>
      <c r="AT269" s="389"/>
      <c r="AU269" s="389"/>
      <c r="AV269" s="389"/>
      <c r="AW269" s="389"/>
      <c r="AX269" s="389"/>
      <c r="AY269" s="389"/>
      <c r="AZ269" s="389"/>
      <c r="BA269" s="389"/>
      <c r="BB269" s="389"/>
      <c r="BC269" s="389"/>
      <c r="BD269" s="389"/>
      <c r="BE269" s="389"/>
    </row>
    <row r="270" ht="15.75" customHeight="1">
      <c r="A270" s="401"/>
      <c r="B270" s="265"/>
      <c r="C270" s="393"/>
      <c r="D270" s="389"/>
      <c r="E270" s="389"/>
      <c r="F270" s="389"/>
      <c r="G270" s="393"/>
      <c r="H270" s="389"/>
      <c r="I270" s="389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  <c r="AC270" s="389"/>
      <c r="AD270" s="389"/>
      <c r="AE270" s="389"/>
      <c r="AF270" s="389"/>
      <c r="AG270" s="389"/>
      <c r="AH270" s="389"/>
      <c r="AI270" s="389"/>
      <c r="AJ270" s="389"/>
      <c r="AK270" s="389"/>
      <c r="AL270" s="389"/>
      <c r="AM270" s="389"/>
      <c r="AN270" s="389"/>
      <c r="AO270" s="389"/>
      <c r="AP270" s="393"/>
      <c r="AQ270" s="395"/>
      <c r="AR270" s="389"/>
      <c r="AS270" s="389"/>
      <c r="AT270" s="389"/>
      <c r="AU270" s="389"/>
      <c r="AV270" s="389"/>
      <c r="AW270" s="389"/>
      <c r="AX270" s="389"/>
      <c r="AY270" s="389"/>
      <c r="AZ270" s="389"/>
      <c r="BA270" s="389"/>
      <c r="BB270" s="389"/>
      <c r="BC270" s="389"/>
      <c r="BD270" s="389"/>
      <c r="BE270" s="389"/>
    </row>
    <row r="271" ht="15.75" customHeight="1">
      <c r="A271" s="401"/>
      <c r="B271" s="265"/>
      <c r="C271" s="393"/>
      <c r="D271" s="389"/>
      <c r="E271" s="389"/>
      <c r="F271" s="389"/>
      <c r="G271" s="393"/>
      <c r="H271" s="389"/>
      <c r="I271" s="389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  <c r="AC271" s="389"/>
      <c r="AD271" s="389"/>
      <c r="AE271" s="389"/>
      <c r="AF271" s="389"/>
      <c r="AG271" s="389"/>
      <c r="AH271" s="389"/>
      <c r="AI271" s="389"/>
      <c r="AJ271" s="389"/>
      <c r="AK271" s="389"/>
      <c r="AL271" s="389"/>
      <c r="AM271" s="389"/>
      <c r="AN271" s="389"/>
      <c r="AO271" s="389"/>
      <c r="AP271" s="393"/>
      <c r="AQ271" s="395"/>
      <c r="AR271" s="389"/>
      <c r="AS271" s="389"/>
      <c r="AT271" s="389"/>
      <c r="AU271" s="389"/>
      <c r="AV271" s="389"/>
      <c r="AW271" s="389"/>
      <c r="AX271" s="389"/>
      <c r="AY271" s="389"/>
      <c r="AZ271" s="389"/>
      <c r="BA271" s="389"/>
      <c r="BB271" s="389"/>
      <c r="BC271" s="389"/>
      <c r="BD271" s="389"/>
      <c r="BE271" s="389"/>
    </row>
    <row r="272" ht="15.75" customHeight="1">
      <c r="A272" s="401"/>
      <c r="B272" s="265"/>
      <c r="C272" s="393"/>
      <c r="D272" s="389"/>
      <c r="E272" s="389"/>
      <c r="F272" s="389"/>
      <c r="G272" s="393"/>
      <c r="H272" s="389"/>
      <c r="I272" s="389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  <c r="AC272" s="389"/>
      <c r="AD272" s="389"/>
      <c r="AE272" s="389"/>
      <c r="AF272" s="389"/>
      <c r="AG272" s="389"/>
      <c r="AH272" s="389"/>
      <c r="AI272" s="389"/>
      <c r="AJ272" s="389"/>
      <c r="AK272" s="389"/>
      <c r="AL272" s="389"/>
      <c r="AM272" s="389"/>
      <c r="AN272" s="389"/>
      <c r="AO272" s="389"/>
      <c r="AP272" s="393"/>
      <c r="AQ272" s="395"/>
      <c r="AR272" s="389"/>
      <c r="AS272" s="389"/>
      <c r="AT272" s="389"/>
      <c r="AU272" s="389"/>
      <c r="AV272" s="389"/>
      <c r="AW272" s="389"/>
      <c r="AX272" s="389"/>
      <c r="AY272" s="389"/>
      <c r="AZ272" s="389"/>
      <c r="BA272" s="389"/>
      <c r="BB272" s="389"/>
      <c r="BC272" s="389"/>
      <c r="BD272" s="389"/>
      <c r="BE272" s="389"/>
    </row>
    <row r="273" ht="15.75" customHeight="1">
      <c r="A273" s="401"/>
      <c r="B273" s="265"/>
      <c r="C273" s="393"/>
      <c r="D273" s="389"/>
      <c r="E273" s="389"/>
      <c r="F273" s="389"/>
      <c r="G273" s="393"/>
      <c r="H273" s="389"/>
      <c r="I273" s="389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  <c r="AC273" s="389"/>
      <c r="AD273" s="389"/>
      <c r="AE273" s="389"/>
      <c r="AF273" s="389"/>
      <c r="AG273" s="389"/>
      <c r="AH273" s="389"/>
      <c r="AI273" s="389"/>
      <c r="AJ273" s="389"/>
      <c r="AK273" s="389"/>
      <c r="AL273" s="389"/>
      <c r="AM273" s="389"/>
      <c r="AN273" s="389"/>
      <c r="AO273" s="389"/>
      <c r="AP273" s="393"/>
      <c r="AQ273" s="395"/>
      <c r="AR273" s="389"/>
      <c r="AS273" s="389"/>
      <c r="AT273" s="389"/>
      <c r="AU273" s="389"/>
      <c r="AV273" s="389"/>
      <c r="AW273" s="389"/>
      <c r="AX273" s="389"/>
      <c r="AY273" s="389"/>
      <c r="AZ273" s="389"/>
      <c r="BA273" s="389"/>
      <c r="BB273" s="389"/>
      <c r="BC273" s="389"/>
      <c r="BD273" s="389"/>
      <c r="BE273" s="389"/>
    </row>
    <row r="274" ht="15.75" customHeight="1">
      <c r="A274" s="401"/>
      <c r="B274" s="265"/>
      <c r="C274" s="393"/>
      <c r="D274" s="389"/>
      <c r="E274" s="389"/>
      <c r="F274" s="389"/>
      <c r="G274" s="393"/>
      <c r="H274" s="389"/>
      <c r="I274" s="389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  <c r="AC274" s="389"/>
      <c r="AD274" s="389"/>
      <c r="AE274" s="389"/>
      <c r="AF274" s="389"/>
      <c r="AG274" s="389"/>
      <c r="AH274" s="389"/>
      <c r="AI274" s="389"/>
      <c r="AJ274" s="389"/>
      <c r="AK274" s="389"/>
      <c r="AL274" s="389"/>
      <c r="AM274" s="389"/>
      <c r="AN274" s="389"/>
      <c r="AO274" s="389"/>
      <c r="AP274" s="393"/>
      <c r="AQ274" s="395"/>
      <c r="AR274" s="389"/>
      <c r="AS274" s="389"/>
      <c r="AT274" s="389"/>
      <c r="AU274" s="389"/>
      <c r="AV274" s="389"/>
      <c r="AW274" s="389"/>
      <c r="AX274" s="389"/>
      <c r="AY274" s="389"/>
      <c r="AZ274" s="389"/>
      <c r="BA274" s="389"/>
      <c r="BB274" s="389"/>
      <c r="BC274" s="389"/>
      <c r="BD274" s="389"/>
      <c r="BE274" s="389"/>
    </row>
    <row r="275" ht="15.75" customHeight="1">
      <c r="A275" s="401"/>
      <c r="B275" s="265"/>
      <c r="C275" s="393"/>
      <c r="D275" s="389"/>
      <c r="E275" s="389"/>
      <c r="F275" s="389"/>
      <c r="G275" s="393"/>
      <c r="H275" s="389"/>
      <c r="I275" s="389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  <c r="AC275" s="389"/>
      <c r="AD275" s="389"/>
      <c r="AE275" s="389"/>
      <c r="AF275" s="389"/>
      <c r="AG275" s="389"/>
      <c r="AH275" s="389"/>
      <c r="AI275" s="389"/>
      <c r="AJ275" s="389"/>
      <c r="AK275" s="389"/>
      <c r="AL275" s="389"/>
      <c r="AM275" s="389"/>
      <c r="AN275" s="389"/>
      <c r="AO275" s="389"/>
      <c r="AP275" s="393"/>
      <c r="AQ275" s="395"/>
      <c r="AR275" s="389"/>
      <c r="AS275" s="389"/>
      <c r="AT275" s="389"/>
      <c r="AU275" s="389"/>
      <c r="AV275" s="389"/>
      <c r="AW275" s="389"/>
      <c r="AX275" s="389"/>
      <c r="AY275" s="389"/>
      <c r="AZ275" s="389"/>
      <c r="BA275" s="389"/>
      <c r="BB275" s="389"/>
      <c r="BC275" s="389"/>
      <c r="BD275" s="389"/>
      <c r="BE275" s="389"/>
    </row>
    <row r="276" ht="15.75" customHeight="1">
      <c r="A276" s="401"/>
      <c r="B276" s="265"/>
      <c r="C276" s="393"/>
      <c r="D276" s="389"/>
      <c r="E276" s="389"/>
      <c r="F276" s="389"/>
      <c r="G276" s="393"/>
      <c r="H276" s="389"/>
      <c r="I276" s="389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  <c r="AC276" s="389"/>
      <c r="AD276" s="389"/>
      <c r="AE276" s="389"/>
      <c r="AF276" s="389"/>
      <c r="AG276" s="389"/>
      <c r="AH276" s="389"/>
      <c r="AI276" s="389"/>
      <c r="AJ276" s="389"/>
      <c r="AK276" s="389"/>
      <c r="AL276" s="389"/>
      <c r="AM276" s="389"/>
      <c r="AN276" s="389"/>
      <c r="AO276" s="389"/>
      <c r="AP276" s="393"/>
      <c r="AQ276" s="395"/>
      <c r="AR276" s="389"/>
      <c r="AS276" s="389"/>
      <c r="AT276" s="389"/>
      <c r="AU276" s="389"/>
      <c r="AV276" s="389"/>
      <c r="AW276" s="389"/>
      <c r="AX276" s="389"/>
      <c r="AY276" s="389"/>
      <c r="AZ276" s="389"/>
      <c r="BA276" s="389"/>
      <c r="BB276" s="389"/>
      <c r="BC276" s="389"/>
      <c r="BD276" s="389"/>
      <c r="BE276" s="389"/>
    </row>
    <row r="277" ht="15.75" customHeight="1">
      <c r="A277" s="401"/>
      <c r="B277" s="265"/>
      <c r="C277" s="393"/>
      <c r="D277" s="389"/>
      <c r="E277" s="389"/>
      <c r="F277" s="389"/>
      <c r="G277" s="393"/>
      <c r="H277" s="389"/>
      <c r="I277" s="389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  <c r="AC277" s="389"/>
      <c r="AD277" s="389"/>
      <c r="AE277" s="389"/>
      <c r="AF277" s="389"/>
      <c r="AG277" s="389"/>
      <c r="AH277" s="389"/>
      <c r="AI277" s="389"/>
      <c r="AJ277" s="389"/>
      <c r="AK277" s="389"/>
      <c r="AL277" s="389"/>
      <c r="AM277" s="389"/>
      <c r="AN277" s="389"/>
      <c r="AO277" s="389"/>
      <c r="AP277" s="393"/>
      <c r="AQ277" s="395"/>
      <c r="AR277" s="389"/>
      <c r="AS277" s="389"/>
      <c r="AT277" s="389"/>
      <c r="AU277" s="389"/>
      <c r="AV277" s="389"/>
      <c r="AW277" s="389"/>
      <c r="AX277" s="389"/>
      <c r="AY277" s="389"/>
      <c r="AZ277" s="389"/>
      <c r="BA277" s="389"/>
      <c r="BB277" s="389"/>
      <c r="BC277" s="389"/>
      <c r="BD277" s="389"/>
      <c r="BE277" s="389"/>
    </row>
    <row r="278" ht="15.75" customHeight="1">
      <c r="A278" s="401"/>
      <c r="B278" s="265"/>
      <c r="C278" s="393"/>
      <c r="D278" s="389"/>
      <c r="E278" s="389"/>
      <c r="F278" s="389"/>
      <c r="G278" s="393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  <c r="AC278" s="389"/>
      <c r="AD278" s="389"/>
      <c r="AE278" s="389"/>
      <c r="AF278" s="389"/>
      <c r="AG278" s="389"/>
      <c r="AH278" s="389"/>
      <c r="AI278" s="389"/>
      <c r="AJ278" s="389"/>
      <c r="AK278" s="389"/>
      <c r="AL278" s="389"/>
      <c r="AM278" s="389"/>
      <c r="AN278" s="389"/>
      <c r="AO278" s="389"/>
      <c r="AP278" s="393"/>
      <c r="AQ278" s="395"/>
      <c r="AR278" s="389"/>
      <c r="AS278" s="389"/>
      <c r="AT278" s="389"/>
      <c r="AU278" s="389"/>
      <c r="AV278" s="389"/>
      <c r="AW278" s="389"/>
      <c r="AX278" s="389"/>
      <c r="AY278" s="389"/>
      <c r="AZ278" s="389"/>
      <c r="BA278" s="389"/>
      <c r="BB278" s="389"/>
      <c r="BC278" s="389"/>
      <c r="BD278" s="389"/>
      <c r="BE278" s="389"/>
    </row>
    <row r="279" ht="15.75" customHeight="1">
      <c r="A279" s="401"/>
      <c r="B279" s="265"/>
      <c r="C279" s="393"/>
      <c r="D279" s="389"/>
      <c r="E279" s="389"/>
      <c r="F279" s="389"/>
      <c r="G279" s="393"/>
      <c r="H279" s="389"/>
      <c r="I279" s="389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  <c r="AC279" s="389"/>
      <c r="AD279" s="389"/>
      <c r="AE279" s="389"/>
      <c r="AF279" s="389"/>
      <c r="AG279" s="389"/>
      <c r="AH279" s="389"/>
      <c r="AI279" s="389"/>
      <c r="AJ279" s="389"/>
      <c r="AK279" s="389"/>
      <c r="AL279" s="389"/>
      <c r="AM279" s="389"/>
      <c r="AN279" s="389"/>
      <c r="AO279" s="389"/>
      <c r="AP279" s="393"/>
      <c r="AQ279" s="395"/>
      <c r="AR279" s="389"/>
      <c r="AS279" s="389"/>
      <c r="AT279" s="389"/>
      <c r="AU279" s="389"/>
      <c r="AV279" s="389"/>
      <c r="AW279" s="389"/>
      <c r="AX279" s="389"/>
      <c r="AY279" s="389"/>
      <c r="AZ279" s="389"/>
      <c r="BA279" s="389"/>
      <c r="BB279" s="389"/>
      <c r="BC279" s="389"/>
      <c r="BD279" s="389"/>
      <c r="BE279" s="389"/>
    </row>
    <row r="280" ht="15.75" customHeight="1">
      <c r="A280" s="401"/>
      <c r="B280" s="265"/>
      <c r="C280" s="393"/>
      <c r="D280" s="389"/>
      <c r="E280" s="389"/>
      <c r="F280" s="389"/>
      <c r="G280" s="393"/>
      <c r="H280" s="389"/>
      <c r="I280" s="389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  <c r="AC280" s="389"/>
      <c r="AD280" s="389"/>
      <c r="AE280" s="389"/>
      <c r="AF280" s="389"/>
      <c r="AG280" s="389"/>
      <c r="AH280" s="389"/>
      <c r="AI280" s="389"/>
      <c r="AJ280" s="389"/>
      <c r="AK280" s="389"/>
      <c r="AL280" s="389"/>
      <c r="AM280" s="389"/>
      <c r="AN280" s="389"/>
      <c r="AO280" s="389"/>
      <c r="AP280" s="393"/>
      <c r="AQ280" s="395"/>
      <c r="AR280" s="389"/>
      <c r="AS280" s="389"/>
      <c r="AT280" s="389"/>
      <c r="AU280" s="389"/>
      <c r="AV280" s="389"/>
      <c r="AW280" s="389"/>
      <c r="AX280" s="389"/>
      <c r="AY280" s="389"/>
      <c r="AZ280" s="389"/>
      <c r="BA280" s="389"/>
      <c r="BB280" s="389"/>
      <c r="BC280" s="389"/>
      <c r="BD280" s="389"/>
      <c r="BE280" s="389"/>
    </row>
    <row r="281" ht="15.75" customHeight="1">
      <c r="A281" s="401"/>
      <c r="B281" s="265"/>
      <c r="C281" s="393"/>
      <c r="D281" s="389"/>
      <c r="E281" s="389"/>
      <c r="F281" s="389"/>
      <c r="G281" s="393"/>
      <c r="H281" s="389"/>
      <c r="I281" s="389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  <c r="AC281" s="389"/>
      <c r="AD281" s="389"/>
      <c r="AE281" s="389"/>
      <c r="AF281" s="389"/>
      <c r="AG281" s="389"/>
      <c r="AH281" s="389"/>
      <c r="AI281" s="389"/>
      <c r="AJ281" s="389"/>
      <c r="AK281" s="389"/>
      <c r="AL281" s="389"/>
      <c r="AM281" s="389"/>
      <c r="AN281" s="389"/>
      <c r="AO281" s="389"/>
      <c r="AP281" s="393"/>
      <c r="AQ281" s="395"/>
      <c r="AR281" s="389"/>
      <c r="AS281" s="389"/>
      <c r="AT281" s="389"/>
      <c r="AU281" s="389"/>
      <c r="AV281" s="389"/>
      <c r="AW281" s="389"/>
      <c r="AX281" s="389"/>
      <c r="AY281" s="389"/>
      <c r="AZ281" s="389"/>
      <c r="BA281" s="389"/>
      <c r="BB281" s="389"/>
      <c r="BC281" s="389"/>
      <c r="BD281" s="389"/>
      <c r="BE281" s="389"/>
    </row>
    <row r="282" ht="15.75" customHeight="1">
      <c r="A282" s="401"/>
      <c r="B282" s="265"/>
      <c r="C282" s="393"/>
      <c r="D282" s="389"/>
      <c r="E282" s="389"/>
      <c r="F282" s="389"/>
      <c r="G282" s="393"/>
      <c r="H282" s="389"/>
      <c r="I282" s="389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  <c r="AC282" s="389"/>
      <c r="AD282" s="389"/>
      <c r="AE282" s="389"/>
      <c r="AF282" s="389"/>
      <c r="AG282" s="389"/>
      <c r="AH282" s="389"/>
      <c r="AI282" s="389"/>
      <c r="AJ282" s="389"/>
      <c r="AK282" s="389"/>
      <c r="AL282" s="389"/>
      <c r="AM282" s="389"/>
      <c r="AN282" s="389"/>
      <c r="AO282" s="389"/>
      <c r="AP282" s="393"/>
      <c r="AQ282" s="395"/>
      <c r="AR282" s="389"/>
      <c r="AS282" s="389"/>
      <c r="AT282" s="389"/>
      <c r="AU282" s="389"/>
      <c r="AV282" s="389"/>
      <c r="AW282" s="389"/>
      <c r="AX282" s="389"/>
      <c r="AY282" s="389"/>
      <c r="AZ282" s="389"/>
      <c r="BA282" s="389"/>
      <c r="BB282" s="389"/>
      <c r="BC282" s="389"/>
      <c r="BD282" s="389"/>
      <c r="BE282" s="389"/>
    </row>
    <row r="283" ht="15.75" customHeight="1">
      <c r="A283" s="401"/>
      <c r="B283" s="265"/>
      <c r="C283" s="393"/>
      <c r="D283" s="389"/>
      <c r="E283" s="389"/>
      <c r="F283" s="389"/>
      <c r="G283" s="393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  <c r="AC283" s="389"/>
      <c r="AD283" s="389"/>
      <c r="AE283" s="389"/>
      <c r="AF283" s="389"/>
      <c r="AG283" s="389"/>
      <c r="AH283" s="389"/>
      <c r="AI283" s="389"/>
      <c r="AJ283" s="389"/>
      <c r="AK283" s="389"/>
      <c r="AL283" s="389"/>
      <c r="AM283" s="389"/>
      <c r="AN283" s="389"/>
      <c r="AO283" s="389"/>
      <c r="AP283" s="393"/>
      <c r="AQ283" s="395"/>
      <c r="AR283" s="389"/>
      <c r="AS283" s="389"/>
      <c r="AT283" s="389"/>
      <c r="AU283" s="389"/>
      <c r="AV283" s="389"/>
      <c r="AW283" s="389"/>
      <c r="AX283" s="389"/>
      <c r="AY283" s="389"/>
      <c r="AZ283" s="389"/>
      <c r="BA283" s="389"/>
      <c r="BB283" s="389"/>
      <c r="BC283" s="389"/>
      <c r="BD283" s="389"/>
      <c r="BE283" s="389"/>
    </row>
    <row r="284" ht="15.75" customHeight="1">
      <c r="A284" s="401"/>
      <c r="B284" s="265"/>
      <c r="C284" s="393"/>
      <c r="D284" s="389"/>
      <c r="E284" s="389"/>
      <c r="F284" s="389"/>
      <c r="G284" s="393"/>
      <c r="H284" s="389"/>
      <c r="I284" s="389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  <c r="AC284" s="389"/>
      <c r="AD284" s="389"/>
      <c r="AE284" s="389"/>
      <c r="AF284" s="389"/>
      <c r="AG284" s="389"/>
      <c r="AH284" s="389"/>
      <c r="AI284" s="389"/>
      <c r="AJ284" s="389"/>
      <c r="AK284" s="389"/>
      <c r="AL284" s="389"/>
      <c r="AM284" s="389"/>
      <c r="AN284" s="389"/>
      <c r="AO284" s="389"/>
      <c r="AP284" s="393"/>
      <c r="AQ284" s="395"/>
      <c r="AR284" s="389"/>
      <c r="AS284" s="389"/>
      <c r="AT284" s="389"/>
      <c r="AU284" s="389"/>
      <c r="AV284" s="389"/>
      <c r="AW284" s="389"/>
      <c r="AX284" s="389"/>
      <c r="AY284" s="389"/>
      <c r="AZ284" s="389"/>
      <c r="BA284" s="389"/>
      <c r="BB284" s="389"/>
      <c r="BC284" s="389"/>
      <c r="BD284" s="389"/>
      <c r="BE284" s="389"/>
    </row>
    <row r="285" ht="15.75" customHeight="1">
      <c r="A285" s="401"/>
      <c r="B285" s="265"/>
      <c r="C285" s="393"/>
      <c r="D285" s="389"/>
      <c r="E285" s="389"/>
      <c r="F285" s="389"/>
      <c r="G285" s="393"/>
      <c r="H285" s="389"/>
      <c r="I285" s="389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  <c r="AB285" s="389"/>
      <c r="AC285" s="389"/>
      <c r="AD285" s="389"/>
      <c r="AE285" s="389"/>
      <c r="AF285" s="389"/>
      <c r="AG285" s="389"/>
      <c r="AH285" s="389"/>
      <c r="AI285" s="389"/>
      <c r="AJ285" s="389"/>
      <c r="AK285" s="389"/>
      <c r="AL285" s="389"/>
      <c r="AM285" s="389"/>
      <c r="AN285" s="389"/>
      <c r="AO285" s="389"/>
      <c r="AP285" s="393"/>
      <c r="AQ285" s="395"/>
      <c r="AR285" s="389"/>
      <c r="AS285" s="389"/>
      <c r="AT285" s="389"/>
      <c r="AU285" s="389"/>
      <c r="AV285" s="389"/>
      <c r="AW285" s="389"/>
      <c r="AX285" s="389"/>
      <c r="AY285" s="389"/>
      <c r="AZ285" s="389"/>
      <c r="BA285" s="389"/>
      <c r="BB285" s="389"/>
      <c r="BC285" s="389"/>
      <c r="BD285" s="389"/>
      <c r="BE285" s="389"/>
    </row>
    <row r="286" ht="15.75" customHeight="1">
      <c r="A286" s="401"/>
      <c r="B286" s="265"/>
      <c r="C286" s="393"/>
      <c r="D286" s="389"/>
      <c r="E286" s="389"/>
      <c r="F286" s="389"/>
      <c r="G286" s="393"/>
      <c r="H286" s="389"/>
      <c r="I286" s="389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  <c r="AC286" s="389"/>
      <c r="AD286" s="389"/>
      <c r="AE286" s="389"/>
      <c r="AF286" s="389"/>
      <c r="AG286" s="389"/>
      <c r="AH286" s="389"/>
      <c r="AI286" s="389"/>
      <c r="AJ286" s="389"/>
      <c r="AK286" s="389"/>
      <c r="AL286" s="389"/>
      <c r="AM286" s="389"/>
      <c r="AN286" s="389"/>
      <c r="AO286" s="389"/>
      <c r="AP286" s="393"/>
      <c r="AQ286" s="395"/>
      <c r="AR286" s="389"/>
      <c r="AS286" s="389"/>
      <c r="AT286" s="389"/>
      <c r="AU286" s="389"/>
      <c r="AV286" s="389"/>
      <c r="AW286" s="389"/>
      <c r="AX286" s="389"/>
      <c r="AY286" s="389"/>
      <c r="AZ286" s="389"/>
      <c r="BA286" s="389"/>
      <c r="BB286" s="389"/>
      <c r="BC286" s="389"/>
      <c r="BD286" s="389"/>
      <c r="BE286" s="389"/>
    </row>
    <row r="287" ht="15.75" customHeight="1">
      <c r="A287" s="401"/>
      <c r="B287" s="265"/>
      <c r="C287" s="393"/>
      <c r="D287" s="389"/>
      <c r="E287" s="389"/>
      <c r="F287" s="389"/>
      <c r="G287" s="393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  <c r="AC287" s="389"/>
      <c r="AD287" s="389"/>
      <c r="AE287" s="389"/>
      <c r="AF287" s="389"/>
      <c r="AG287" s="389"/>
      <c r="AH287" s="389"/>
      <c r="AI287" s="389"/>
      <c r="AJ287" s="389"/>
      <c r="AK287" s="389"/>
      <c r="AL287" s="389"/>
      <c r="AM287" s="389"/>
      <c r="AN287" s="389"/>
      <c r="AO287" s="389"/>
      <c r="AP287" s="393"/>
      <c r="AQ287" s="395"/>
      <c r="AR287" s="389"/>
      <c r="AS287" s="389"/>
      <c r="AT287" s="389"/>
      <c r="AU287" s="389"/>
      <c r="AV287" s="389"/>
      <c r="AW287" s="389"/>
      <c r="AX287" s="389"/>
      <c r="AY287" s="389"/>
      <c r="AZ287" s="389"/>
      <c r="BA287" s="389"/>
      <c r="BB287" s="389"/>
      <c r="BC287" s="389"/>
      <c r="BD287" s="389"/>
      <c r="BE287" s="389"/>
    </row>
    <row r="288" ht="15.75" customHeight="1">
      <c r="A288" s="401"/>
      <c r="B288" s="265"/>
      <c r="C288" s="393"/>
      <c r="D288" s="389"/>
      <c r="E288" s="389"/>
      <c r="F288" s="389"/>
      <c r="G288" s="393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  <c r="AC288" s="389"/>
      <c r="AD288" s="389"/>
      <c r="AE288" s="389"/>
      <c r="AF288" s="389"/>
      <c r="AG288" s="389"/>
      <c r="AH288" s="389"/>
      <c r="AI288" s="389"/>
      <c r="AJ288" s="389"/>
      <c r="AK288" s="389"/>
      <c r="AL288" s="389"/>
      <c r="AM288" s="389"/>
      <c r="AN288" s="389"/>
      <c r="AO288" s="389"/>
      <c r="AP288" s="393"/>
      <c r="AQ288" s="395"/>
      <c r="AR288" s="389"/>
      <c r="AS288" s="389"/>
      <c r="AT288" s="389"/>
      <c r="AU288" s="389"/>
      <c r="AV288" s="389"/>
      <c r="AW288" s="389"/>
      <c r="AX288" s="389"/>
      <c r="AY288" s="389"/>
      <c r="AZ288" s="389"/>
      <c r="BA288" s="389"/>
      <c r="BB288" s="389"/>
      <c r="BC288" s="389"/>
      <c r="BD288" s="389"/>
      <c r="BE288" s="389"/>
    </row>
    <row r="289" ht="15.75" customHeight="1">
      <c r="A289" s="401"/>
      <c r="B289" s="265"/>
      <c r="C289" s="393"/>
      <c r="D289" s="389"/>
      <c r="E289" s="389"/>
      <c r="F289" s="389"/>
      <c r="G289" s="393"/>
      <c r="H289" s="389"/>
      <c r="I289" s="389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  <c r="AC289" s="389"/>
      <c r="AD289" s="389"/>
      <c r="AE289" s="389"/>
      <c r="AF289" s="389"/>
      <c r="AG289" s="389"/>
      <c r="AH289" s="389"/>
      <c r="AI289" s="389"/>
      <c r="AJ289" s="389"/>
      <c r="AK289" s="389"/>
      <c r="AL289" s="389"/>
      <c r="AM289" s="389"/>
      <c r="AN289" s="389"/>
      <c r="AO289" s="389"/>
      <c r="AP289" s="393"/>
      <c r="AQ289" s="395"/>
      <c r="AR289" s="389"/>
      <c r="AS289" s="389"/>
      <c r="AT289" s="389"/>
      <c r="AU289" s="389"/>
      <c r="AV289" s="389"/>
      <c r="AW289" s="389"/>
      <c r="AX289" s="389"/>
      <c r="AY289" s="389"/>
      <c r="AZ289" s="389"/>
      <c r="BA289" s="389"/>
      <c r="BB289" s="389"/>
      <c r="BC289" s="389"/>
      <c r="BD289" s="389"/>
      <c r="BE289" s="389"/>
    </row>
    <row r="290" ht="15.75" customHeight="1">
      <c r="A290" s="401"/>
      <c r="B290" s="265"/>
      <c r="C290" s="393"/>
      <c r="D290" s="389"/>
      <c r="E290" s="389"/>
      <c r="F290" s="389"/>
      <c r="G290" s="393"/>
      <c r="H290" s="389"/>
      <c r="I290" s="389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  <c r="AB290" s="389"/>
      <c r="AC290" s="389"/>
      <c r="AD290" s="389"/>
      <c r="AE290" s="389"/>
      <c r="AF290" s="389"/>
      <c r="AG290" s="389"/>
      <c r="AH290" s="389"/>
      <c r="AI290" s="389"/>
      <c r="AJ290" s="389"/>
      <c r="AK290" s="389"/>
      <c r="AL290" s="389"/>
      <c r="AM290" s="389"/>
      <c r="AN290" s="389"/>
      <c r="AO290" s="389"/>
      <c r="AP290" s="393"/>
      <c r="AQ290" s="395"/>
      <c r="AR290" s="389"/>
      <c r="AS290" s="389"/>
      <c r="AT290" s="389"/>
      <c r="AU290" s="389"/>
      <c r="AV290" s="389"/>
      <c r="AW290" s="389"/>
      <c r="AX290" s="389"/>
      <c r="AY290" s="389"/>
      <c r="AZ290" s="389"/>
      <c r="BA290" s="389"/>
      <c r="BB290" s="389"/>
      <c r="BC290" s="389"/>
      <c r="BD290" s="389"/>
      <c r="BE290" s="389"/>
    </row>
    <row r="291" ht="15.75" customHeight="1">
      <c r="A291" s="401"/>
      <c r="B291" s="265"/>
      <c r="C291" s="393"/>
      <c r="D291" s="389"/>
      <c r="E291" s="389"/>
      <c r="F291" s="389"/>
      <c r="G291" s="393"/>
      <c r="H291" s="389"/>
      <c r="I291" s="389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  <c r="AC291" s="389"/>
      <c r="AD291" s="389"/>
      <c r="AE291" s="389"/>
      <c r="AF291" s="389"/>
      <c r="AG291" s="389"/>
      <c r="AH291" s="389"/>
      <c r="AI291" s="389"/>
      <c r="AJ291" s="389"/>
      <c r="AK291" s="389"/>
      <c r="AL291" s="389"/>
      <c r="AM291" s="389"/>
      <c r="AN291" s="389"/>
      <c r="AO291" s="389"/>
      <c r="AP291" s="393"/>
      <c r="AQ291" s="395"/>
      <c r="AR291" s="389"/>
      <c r="AS291" s="389"/>
      <c r="AT291" s="389"/>
      <c r="AU291" s="389"/>
      <c r="AV291" s="389"/>
      <c r="AW291" s="389"/>
      <c r="AX291" s="389"/>
      <c r="AY291" s="389"/>
      <c r="AZ291" s="389"/>
      <c r="BA291" s="389"/>
      <c r="BB291" s="389"/>
      <c r="BC291" s="389"/>
      <c r="BD291" s="389"/>
      <c r="BE291" s="389"/>
    </row>
    <row r="292" ht="15.75" customHeight="1">
      <c r="A292" s="401"/>
      <c r="B292" s="265"/>
      <c r="C292" s="393"/>
      <c r="D292" s="389"/>
      <c r="E292" s="389"/>
      <c r="F292" s="389"/>
      <c r="G292" s="393"/>
      <c r="H292" s="389"/>
      <c r="I292" s="389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  <c r="AC292" s="389"/>
      <c r="AD292" s="389"/>
      <c r="AE292" s="389"/>
      <c r="AF292" s="389"/>
      <c r="AG292" s="389"/>
      <c r="AH292" s="389"/>
      <c r="AI292" s="389"/>
      <c r="AJ292" s="389"/>
      <c r="AK292" s="389"/>
      <c r="AL292" s="389"/>
      <c r="AM292" s="389"/>
      <c r="AN292" s="389"/>
      <c r="AO292" s="389"/>
      <c r="AP292" s="393"/>
      <c r="AQ292" s="395"/>
      <c r="AR292" s="389"/>
      <c r="AS292" s="389"/>
      <c r="AT292" s="389"/>
      <c r="AU292" s="389"/>
      <c r="AV292" s="389"/>
      <c r="AW292" s="389"/>
      <c r="AX292" s="389"/>
      <c r="AY292" s="389"/>
      <c r="AZ292" s="389"/>
      <c r="BA292" s="389"/>
      <c r="BB292" s="389"/>
      <c r="BC292" s="389"/>
      <c r="BD292" s="389"/>
      <c r="BE292" s="389"/>
    </row>
    <row r="293" ht="15.75" customHeight="1">
      <c r="A293" s="401"/>
      <c r="B293" s="265"/>
      <c r="C293" s="393"/>
      <c r="D293" s="389"/>
      <c r="E293" s="389"/>
      <c r="F293" s="389"/>
      <c r="G293" s="393"/>
      <c r="H293" s="389"/>
      <c r="I293" s="389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  <c r="AC293" s="389"/>
      <c r="AD293" s="389"/>
      <c r="AE293" s="389"/>
      <c r="AF293" s="389"/>
      <c r="AG293" s="389"/>
      <c r="AH293" s="389"/>
      <c r="AI293" s="389"/>
      <c r="AJ293" s="389"/>
      <c r="AK293" s="389"/>
      <c r="AL293" s="389"/>
      <c r="AM293" s="389"/>
      <c r="AN293" s="389"/>
      <c r="AO293" s="389"/>
      <c r="AP293" s="393"/>
      <c r="AQ293" s="395"/>
      <c r="AR293" s="389"/>
      <c r="AS293" s="389"/>
      <c r="AT293" s="389"/>
      <c r="AU293" s="389"/>
      <c r="AV293" s="389"/>
      <c r="AW293" s="389"/>
      <c r="AX293" s="389"/>
      <c r="AY293" s="389"/>
      <c r="AZ293" s="389"/>
      <c r="BA293" s="389"/>
      <c r="BB293" s="389"/>
      <c r="BC293" s="389"/>
      <c r="BD293" s="389"/>
      <c r="BE293" s="389"/>
    </row>
    <row r="294" ht="15.75" customHeight="1">
      <c r="A294" s="401"/>
      <c r="B294" s="265"/>
      <c r="C294" s="393"/>
      <c r="D294" s="389"/>
      <c r="E294" s="389"/>
      <c r="F294" s="389"/>
      <c r="G294" s="393"/>
      <c r="H294" s="389"/>
      <c r="I294" s="389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  <c r="AC294" s="389"/>
      <c r="AD294" s="389"/>
      <c r="AE294" s="389"/>
      <c r="AF294" s="389"/>
      <c r="AG294" s="389"/>
      <c r="AH294" s="389"/>
      <c r="AI294" s="389"/>
      <c r="AJ294" s="389"/>
      <c r="AK294" s="389"/>
      <c r="AL294" s="389"/>
      <c r="AM294" s="389"/>
      <c r="AN294" s="389"/>
      <c r="AO294" s="389"/>
      <c r="AP294" s="393"/>
      <c r="AQ294" s="395"/>
      <c r="AR294" s="389"/>
      <c r="AS294" s="389"/>
      <c r="AT294" s="389"/>
      <c r="AU294" s="389"/>
      <c r="AV294" s="389"/>
      <c r="AW294" s="389"/>
      <c r="AX294" s="389"/>
      <c r="AY294" s="389"/>
      <c r="AZ294" s="389"/>
      <c r="BA294" s="389"/>
      <c r="BB294" s="389"/>
      <c r="BC294" s="389"/>
      <c r="BD294" s="389"/>
      <c r="BE294" s="389"/>
    </row>
    <row r="295" ht="15.75" customHeight="1">
      <c r="A295" s="401"/>
      <c r="B295" s="265"/>
      <c r="C295" s="393"/>
      <c r="D295" s="389"/>
      <c r="E295" s="389"/>
      <c r="F295" s="389"/>
      <c r="G295" s="393"/>
      <c r="H295" s="389"/>
      <c r="I295" s="389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  <c r="AC295" s="389"/>
      <c r="AD295" s="389"/>
      <c r="AE295" s="389"/>
      <c r="AF295" s="389"/>
      <c r="AG295" s="389"/>
      <c r="AH295" s="389"/>
      <c r="AI295" s="389"/>
      <c r="AJ295" s="389"/>
      <c r="AK295" s="389"/>
      <c r="AL295" s="389"/>
      <c r="AM295" s="389"/>
      <c r="AN295" s="389"/>
      <c r="AO295" s="389"/>
      <c r="AP295" s="393"/>
      <c r="AQ295" s="395"/>
      <c r="AR295" s="389"/>
      <c r="AS295" s="389"/>
      <c r="AT295" s="389"/>
      <c r="AU295" s="389"/>
      <c r="AV295" s="389"/>
      <c r="AW295" s="389"/>
      <c r="AX295" s="389"/>
      <c r="AY295" s="389"/>
      <c r="AZ295" s="389"/>
      <c r="BA295" s="389"/>
      <c r="BB295" s="389"/>
      <c r="BC295" s="389"/>
      <c r="BD295" s="389"/>
      <c r="BE295" s="389"/>
    </row>
    <row r="296" ht="15.75" customHeight="1">
      <c r="A296" s="401"/>
      <c r="B296" s="265"/>
      <c r="C296" s="393"/>
      <c r="D296" s="389"/>
      <c r="E296" s="389"/>
      <c r="F296" s="389"/>
      <c r="G296" s="393"/>
      <c r="H296" s="389"/>
      <c r="I296" s="389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  <c r="AC296" s="389"/>
      <c r="AD296" s="389"/>
      <c r="AE296" s="389"/>
      <c r="AF296" s="389"/>
      <c r="AG296" s="389"/>
      <c r="AH296" s="389"/>
      <c r="AI296" s="389"/>
      <c r="AJ296" s="389"/>
      <c r="AK296" s="389"/>
      <c r="AL296" s="389"/>
      <c r="AM296" s="389"/>
      <c r="AN296" s="389"/>
      <c r="AO296" s="389"/>
      <c r="AP296" s="393"/>
      <c r="AQ296" s="395"/>
      <c r="AR296" s="389"/>
      <c r="AS296" s="389"/>
      <c r="AT296" s="389"/>
      <c r="AU296" s="389"/>
      <c r="AV296" s="389"/>
      <c r="AW296" s="389"/>
      <c r="AX296" s="389"/>
      <c r="AY296" s="389"/>
      <c r="AZ296" s="389"/>
      <c r="BA296" s="389"/>
      <c r="BB296" s="389"/>
      <c r="BC296" s="389"/>
      <c r="BD296" s="389"/>
      <c r="BE296" s="389"/>
    </row>
    <row r="297" ht="15.75" customHeight="1">
      <c r="A297" s="401"/>
      <c r="B297" s="265"/>
      <c r="C297" s="393"/>
      <c r="D297" s="389"/>
      <c r="E297" s="389"/>
      <c r="F297" s="389"/>
      <c r="G297" s="393"/>
      <c r="H297" s="389"/>
      <c r="I297" s="389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  <c r="AC297" s="389"/>
      <c r="AD297" s="389"/>
      <c r="AE297" s="389"/>
      <c r="AF297" s="389"/>
      <c r="AG297" s="389"/>
      <c r="AH297" s="389"/>
      <c r="AI297" s="389"/>
      <c r="AJ297" s="389"/>
      <c r="AK297" s="389"/>
      <c r="AL297" s="389"/>
      <c r="AM297" s="389"/>
      <c r="AN297" s="389"/>
      <c r="AO297" s="389"/>
      <c r="AP297" s="393"/>
      <c r="AQ297" s="395"/>
      <c r="AR297" s="389"/>
      <c r="AS297" s="389"/>
      <c r="AT297" s="389"/>
      <c r="AU297" s="389"/>
      <c r="AV297" s="389"/>
      <c r="AW297" s="389"/>
      <c r="AX297" s="389"/>
      <c r="AY297" s="389"/>
      <c r="AZ297" s="389"/>
      <c r="BA297" s="389"/>
      <c r="BB297" s="389"/>
      <c r="BC297" s="389"/>
      <c r="BD297" s="389"/>
      <c r="BE297" s="389"/>
    </row>
    <row r="298" ht="15.75" customHeight="1">
      <c r="A298" s="401"/>
      <c r="B298" s="265"/>
      <c r="C298" s="393"/>
      <c r="D298" s="389"/>
      <c r="E298" s="389"/>
      <c r="F298" s="389"/>
      <c r="G298" s="393"/>
      <c r="H298" s="389"/>
      <c r="I298" s="389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  <c r="AC298" s="389"/>
      <c r="AD298" s="389"/>
      <c r="AE298" s="389"/>
      <c r="AF298" s="389"/>
      <c r="AG298" s="389"/>
      <c r="AH298" s="389"/>
      <c r="AI298" s="389"/>
      <c r="AJ298" s="389"/>
      <c r="AK298" s="389"/>
      <c r="AL298" s="389"/>
      <c r="AM298" s="389"/>
      <c r="AN298" s="389"/>
      <c r="AO298" s="389"/>
      <c r="AP298" s="393"/>
      <c r="AQ298" s="395"/>
      <c r="AR298" s="389"/>
      <c r="AS298" s="389"/>
      <c r="AT298" s="389"/>
      <c r="AU298" s="389"/>
      <c r="AV298" s="389"/>
      <c r="AW298" s="389"/>
      <c r="AX298" s="389"/>
      <c r="AY298" s="389"/>
      <c r="AZ298" s="389"/>
      <c r="BA298" s="389"/>
      <c r="BB298" s="389"/>
      <c r="BC298" s="389"/>
      <c r="BD298" s="389"/>
      <c r="BE298" s="389"/>
    </row>
    <row r="299" ht="15.75" customHeight="1">
      <c r="A299" s="401"/>
      <c r="B299" s="265"/>
      <c r="C299" s="393"/>
      <c r="D299" s="389"/>
      <c r="E299" s="389"/>
      <c r="F299" s="389"/>
      <c r="G299" s="393"/>
      <c r="H299" s="389"/>
      <c r="I299" s="389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  <c r="AC299" s="389"/>
      <c r="AD299" s="389"/>
      <c r="AE299" s="389"/>
      <c r="AF299" s="389"/>
      <c r="AG299" s="389"/>
      <c r="AH299" s="389"/>
      <c r="AI299" s="389"/>
      <c r="AJ299" s="389"/>
      <c r="AK299" s="389"/>
      <c r="AL299" s="389"/>
      <c r="AM299" s="389"/>
      <c r="AN299" s="389"/>
      <c r="AO299" s="389"/>
      <c r="AP299" s="393"/>
      <c r="AQ299" s="395"/>
      <c r="AR299" s="389"/>
      <c r="AS299" s="389"/>
      <c r="AT299" s="389"/>
      <c r="AU299" s="389"/>
      <c r="AV299" s="389"/>
      <c r="AW299" s="389"/>
      <c r="AX299" s="389"/>
      <c r="AY299" s="389"/>
      <c r="AZ299" s="389"/>
      <c r="BA299" s="389"/>
      <c r="BB299" s="389"/>
      <c r="BC299" s="389"/>
      <c r="BD299" s="389"/>
      <c r="BE299" s="389"/>
    </row>
    <row r="300" ht="15.75" customHeight="1">
      <c r="A300" s="401"/>
      <c r="B300" s="265"/>
      <c r="C300" s="393"/>
      <c r="D300" s="389"/>
      <c r="E300" s="389"/>
      <c r="F300" s="389"/>
      <c r="G300" s="393"/>
      <c r="H300" s="389"/>
      <c r="I300" s="389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  <c r="AC300" s="389"/>
      <c r="AD300" s="389"/>
      <c r="AE300" s="389"/>
      <c r="AF300" s="389"/>
      <c r="AG300" s="389"/>
      <c r="AH300" s="389"/>
      <c r="AI300" s="389"/>
      <c r="AJ300" s="389"/>
      <c r="AK300" s="389"/>
      <c r="AL300" s="389"/>
      <c r="AM300" s="389"/>
      <c r="AN300" s="389"/>
      <c r="AO300" s="389"/>
      <c r="AP300" s="393"/>
      <c r="AQ300" s="395"/>
      <c r="AR300" s="389"/>
      <c r="AS300" s="389"/>
      <c r="AT300" s="389"/>
      <c r="AU300" s="389"/>
      <c r="AV300" s="389"/>
      <c r="AW300" s="389"/>
      <c r="AX300" s="389"/>
      <c r="AY300" s="389"/>
      <c r="AZ300" s="389"/>
      <c r="BA300" s="389"/>
      <c r="BB300" s="389"/>
      <c r="BC300" s="389"/>
      <c r="BD300" s="389"/>
      <c r="BE300" s="389"/>
    </row>
    <row r="301" ht="15.75" customHeight="1">
      <c r="A301" s="401"/>
      <c r="B301" s="265"/>
      <c r="C301" s="393"/>
      <c r="D301" s="389"/>
      <c r="E301" s="389"/>
      <c r="F301" s="389"/>
      <c r="G301" s="393"/>
      <c r="H301" s="389"/>
      <c r="I301" s="389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  <c r="AC301" s="389"/>
      <c r="AD301" s="389"/>
      <c r="AE301" s="389"/>
      <c r="AF301" s="389"/>
      <c r="AG301" s="389"/>
      <c r="AH301" s="389"/>
      <c r="AI301" s="389"/>
      <c r="AJ301" s="389"/>
      <c r="AK301" s="389"/>
      <c r="AL301" s="389"/>
      <c r="AM301" s="389"/>
      <c r="AN301" s="389"/>
      <c r="AO301" s="389"/>
      <c r="AP301" s="393"/>
      <c r="AQ301" s="395"/>
      <c r="AR301" s="389"/>
      <c r="AS301" s="389"/>
      <c r="AT301" s="389"/>
      <c r="AU301" s="389"/>
      <c r="AV301" s="389"/>
      <c r="AW301" s="389"/>
      <c r="AX301" s="389"/>
      <c r="AY301" s="389"/>
      <c r="AZ301" s="389"/>
      <c r="BA301" s="389"/>
      <c r="BB301" s="389"/>
      <c r="BC301" s="389"/>
      <c r="BD301" s="389"/>
      <c r="BE301" s="389"/>
    </row>
    <row r="302" ht="15.75" customHeight="1">
      <c r="A302" s="401"/>
      <c r="B302" s="265"/>
      <c r="C302" s="393"/>
      <c r="D302" s="389"/>
      <c r="E302" s="389"/>
      <c r="F302" s="389"/>
      <c r="G302" s="393"/>
      <c r="H302" s="389"/>
      <c r="I302" s="389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  <c r="AC302" s="389"/>
      <c r="AD302" s="389"/>
      <c r="AE302" s="389"/>
      <c r="AF302" s="389"/>
      <c r="AG302" s="389"/>
      <c r="AH302" s="389"/>
      <c r="AI302" s="389"/>
      <c r="AJ302" s="389"/>
      <c r="AK302" s="389"/>
      <c r="AL302" s="389"/>
      <c r="AM302" s="389"/>
      <c r="AN302" s="389"/>
      <c r="AO302" s="389"/>
      <c r="AP302" s="393"/>
      <c r="AQ302" s="395"/>
      <c r="AR302" s="389"/>
      <c r="AS302" s="389"/>
      <c r="AT302" s="389"/>
      <c r="AU302" s="389"/>
      <c r="AV302" s="389"/>
      <c r="AW302" s="389"/>
      <c r="AX302" s="389"/>
      <c r="AY302" s="389"/>
      <c r="AZ302" s="389"/>
      <c r="BA302" s="389"/>
      <c r="BB302" s="389"/>
      <c r="BC302" s="389"/>
      <c r="BD302" s="389"/>
      <c r="BE302" s="389"/>
    </row>
    <row r="303" ht="15.75" customHeight="1">
      <c r="A303" s="401"/>
      <c r="B303" s="265"/>
      <c r="C303" s="393"/>
      <c r="D303" s="389"/>
      <c r="E303" s="389"/>
      <c r="F303" s="389"/>
      <c r="G303" s="393"/>
      <c r="H303" s="389"/>
      <c r="I303" s="389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  <c r="AC303" s="389"/>
      <c r="AD303" s="389"/>
      <c r="AE303" s="389"/>
      <c r="AF303" s="389"/>
      <c r="AG303" s="389"/>
      <c r="AH303" s="389"/>
      <c r="AI303" s="389"/>
      <c r="AJ303" s="389"/>
      <c r="AK303" s="389"/>
      <c r="AL303" s="389"/>
      <c r="AM303" s="389"/>
      <c r="AN303" s="389"/>
      <c r="AO303" s="389"/>
      <c r="AP303" s="393"/>
      <c r="AQ303" s="395"/>
      <c r="AR303" s="389"/>
      <c r="AS303" s="389"/>
      <c r="AT303" s="389"/>
      <c r="AU303" s="389"/>
      <c r="AV303" s="389"/>
      <c r="AW303" s="389"/>
      <c r="AX303" s="389"/>
      <c r="AY303" s="389"/>
      <c r="AZ303" s="389"/>
      <c r="BA303" s="389"/>
      <c r="BB303" s="389"/>
      <c r="BC303" s="389"/>
      <c r="BD303" s="389"/>
      <c r="BE303" s="389"/>
    </row>
    <row r="304" ht="15.75" customHeight="1">
      <c r="A304" s="401"/>
      <c r="B304" s="265"/>
      <c r="C304" s="393"/>
      <c r="D304" s="389"/>
      <c r="E304" s="389"/>
      <c r="F304" s="389"/>
      <c r="G304" s="393"/>
      <c r="H304" s="389"/>
      <c r="I304" s="389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  <c r="AC304" s="389"/>
      <c r="AD304" s="389"/>
      <c r="AE304" s="389"/>
      <c r="AF304" s="389"/>
      <c r="AG304" s="389"/>
      <c r="AH304" s="389"/>
      <c r="AI304" s="389"/>
      <c r="AJ304" s="389"/>
      <c r="AK304" s="389"/>
      <c r="AL304" s="389"/>
      <c r="AM304" s="389"/>
      <c r="AN304" s="389"/>
      <c r="AO304" s="389"/>
      <c r="AP304" s="393"/>
      <c r="AQ304" s="395"/>
      <c r="AR304" s="389"/>
      <c r="AS304" s="389"/>
      <c r="AT304" s="389"/>
      <c r="AU304" s="389"/>
      <c r="AV304" s="389"/>
      <c r="AW304" s="389"/>
      <c r="AX304" s="389"/>
      <c r="AY304" s="389"/>
      <c r="AZ304" s="389"/>
      <c r="BA304" s="389"/>
      <c r="BB304" s="389"/>
      <c r="BC304" s="389"/>
      <c r="BD304" s="389"/>
      <c r="BE304" s="389"/>
    </row>
    <row r="305" ht="15.75" customHeight="1">
      <c r="A305" s="401"/>
      <c r="B305" s="265"/>
      <c r="C305" s="393"/>
      <c r="D305" s="389"/>
      <c r="E305" s="389"/>
      <c r="F305" s="389"/>
      <c r="G305" s="393"/>
      <c r="H305" s="389"/>
      <c r="I305" s="389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  <c r="AC305" s="389"/>
      <c r="AD305" s="389"/>
      <c r="AE305" s="389"/>
      <c r="AF305" s="389"/>
      <c r="AG305" s="389"/>
      <c r="AH305" s="389"/>
      <c r="AI305" s="389"/>
      <c r="AJ305" s="389"/>
      <c r="AK305" s="389"/>
      <c r="AL305" s="389"/>
      <c r="AM305" s="389"/>
      <c r="AN305" s="389"/>
      <c r="AO305" s="389"/>
      <c r="AP305" s="393"/>
      <c r="AQ305" s="395"/>
      <c r="AR305" s="389"/>
      <c r="AS305" s="389"/>
      <c r="AT305" s="389"/>
      <c r="AU305" s="389"/>
      <c r="AV305" s="389"/>
      <c r="AW305" s="389"/>
      <c r="AX305" s="389"/>
      <c r="AY305" s="389"/>
      <c r="AZ305" s="389"/>
      <c r="BA305" s="389"/>
      <c r="BB305" s="389"/>
      <c r="BC305" s="389"/>
      <c r="BD305" s="389"/>
      <c r="BE305" s="389"/>
    </row>
    <row r="306" ht="15.75" customHeight="1">
      <c r="A306" s="401"/>
      <c r="B306" s="265"/>
      <c r="C306" s="393"/>
      <c r="D306" s="389"/>
      <c r="E306" s="389"/>
      <c r="F306" s="389"/>
      <c r="G306" s="393"/>
      <c r="H306" s="389"/>
      <c r="I306" s="389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  <c r="AC306" s="389"/>
      <c r="AD306" s="389"/>
      <c r="AE306" s="389"/>
      <c r="AF306" s="389"/>
      <c r="AG306" s="389"/>
      <c r="AH306" s="389"/>
      <c r="AI306" s="389"/>
      <c r="AJ306" s="389"/>
      <c r="AK306" s="389"/>
      <c r="AL306" s="389"/>
      <c r="AM306" s="389"/>
      <c r="AN306" s="389"/>
      <c r="AO306" s="389"/>
      <c r="AP306" s="393"/>
      <c r="AQ306" s="395"/>
      <c r="AR306" s="389"/>
      <c r="AS306" s="389"/>
      <c r="AT306" s="389"/>
      <c r="AU306" s="389"/>
      <c r="AV306" s="389"/>
      <c r="AW306" s="389"/>
      <c r="AX306" s="389"/>
      <c r="AY306" s="389"/>
      <c r="AZ306" s="389"/>
      <c r="BA306" s="389"/>
      <c r="BB306" s="389"/>
      <c r="BC306" s="389"/>
      <c r="BD306" s="389"/>
      <c r="BE306" s="389"/>
    </row>
    <row r="307" ht="15.75" customHeight="1">
      <c r="A307" s="401"/>
      <c r="B307" s="265"/>
      <c r="C307" s="393"/>
      <c r="D307" s="389"/>
      <c r="E307" s="389"/>
      <c r="F307" s="389"/>
      <c r="G307" s="393"/>
      <c r="H307" s="389"/>
      <c r="I307" s="389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  <c r="AC307" s="389"/>
      <c r="AD307" s="389"/>
      <c r="AE307" s="389"/>
      <c r="AF307" s="389"/>
      <c r="AG307" s="389"/>
      <c r="AH307" s="389"/>
      <c r="AI307" s="389"/>
      <c r="AJ307" s="389"/>
      <c r="AK307" s="389"/>
      <c r="AL307" s="389"/>
      <c r="AM307" s="389"/>
      <c r="AN307" s="389"/>
      <c r="AO307" s="389"/>
      <c r="AP307" s="393"/>
      <c r="AQ307" s="395"/>
      <c r="AR307" s="389"/>
      <c r="AS307" s="389"/>
      <c r="AT307" s="389"/>
      <c r="AU307" s="389"/>
      <c r="AV307" s="389"/>
      <c r="AW307" s="389"/>
      <c r="AX307" s="389"/>
      <c r="AY307" s="389"/>
      <c r="AZ307" s="389"/>
      <c r="BA307" s="389"/>
      <c r="BB307" s="389"/>
      <c r="BC307" s="389"/>
      <c r="BD307" s="389"/>
      <c r="BE307" s="389"/>
    </row>
    <row r="308" ht="15.75" customHeight="1">
      <c r="A308" s="401"/>
      <c r="B308" s="265"/>
      <c r="C308" s="393"/>
      <c r="D308" s="389"/>
      <c r="E308" s="389"/>
      <c r="F308" s="389"/>
      <c r="G308" s="393"/>
      <c r="H308" s="389"/>
      <c r="I308" s="389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  <c r="AB308" s="389"/>
      <c r="AC308" s="389"/>
      <c r="AD308" s="389"/>
      <c r="AE308" s="389"/>
      <c r="AF308" s="389"/>
      <c r="AG308" s="389"/>
      <c r="AH308" s="389"/>
      <c r="AI308" s="389"/>
      <c r="AJ308" s="389"/>
      <c r="AK308" s="389"/>
      <c r="AL308" s="389"/>
      <c r="AM308" s="389"/>
      <c r="AN308" s="389"/>
      <c r="AO308" s="389"/>
      <c r="AP308" s="393"/>
      <c r="AQ308" s="395"/>
      <c r="AR308" s="389"/>
      <c r="AS308" s="389"/>
      <c r="AT308" s="389"/>
      <c r="AU308" s="389"/>
      <c r="AV308" s="389"/>
      <c r="AW308" s="389"/>
      <c r="AX308" s="389"/>
      <c r="AY308" s="389"/>
      <c r="AZ308" s="389"/>
      <c r="BA308" s="389"/>
      <c r="BB308" s="389"/>
      <c r="BC308" s="389"/>
      <c r="BD308" s="389"/>
      <c r="BE308" s="389"/>
    </row>
    <row r="309" ht="15.75" customHeight="1">
      <c r="A309" s="401"/>
      <c r="B309" s="265"/>
      <c r="C309" s="393"/>
      <c r="D309" s="389"/>
      <c r="E309" s="389"/>
      <c r="F309" s="389"/>
      <c r="G309" s="393"/>
      <c r="H309" s="389"/>
      <c r="I309" s="389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  <c r="AC309" s="389"/>
      <c r="AD309" s="389"/>
      <c r="AE309" s="389"/>
      <c r="AF309" s="389"/>
      <c r="AG309" s="389"/>
      <c r="AH309" s="389"/>
      <c r="AI309" s="389"/>
      <c r="AJ309" s="389"/>
      <c r="AK309" s="389"/>
      <c r="AL309" s="389"/>
      <c r="AM309" s="389"/>
      <c r="AN309" s="389"/>
      <c r="AO309" s="389"/>
      <c r="AP309" s="393"/>
      <c r="AQ309" s="395"/>
      <c r="AR309" s="389"/>
      <c r="AS309" s="389"/>
      <c r="AT309" s="389"/>
      <c r="AU309" s="389"/>
      <c r="AV309" s="389"/>
      <c r="AW309" s="389"/>
      <c r="AX309" s="389"/>
      <c r="AY309" s="389"/>
      <c r="AZ309" s="389"/>
      <c r="BA309" s="389"/>
      <c r="BB309" s="389"/>
      <c r="BC309" s="389"/>
      <c r="BD309" s="389"/>
      <c r="BE309" s="389"/>
    </row>
    <row r="310" ht="15.75" customHeight="1">
      <c r="A310" s="401"/>
      <c r="B310" s="265"/>
      <c r="C310" s="393"/>
      <c r="D310" s="389"/>
      <c r="E310" s="389"/>
      <c r="F310" s="389"/>
      <c r="G310" s="393"/>
      <c r="H310" s="389"/>
      <c r="I310" s="389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  <c r="AC310" s="389"/>
      <c r="AD310" s="389"/>
      <c r="AE310" s="389"/>
      <c r="AF310" s="389"/>
      <c r="AG310" s="389"/>
      <c r="AH310" s="389"/>
      <c r="AI310" s="389"/>
      <c r="AJ310" s="389"/>
      <c r="AK310" s="389"/>
      <c r="AL310" s="389"/>
      <c r="AM310" s="389"/>
      <c r="AN310" s="389"/>
      <c r="AO310" s="389"/>
      <c r="AP310" s="393"/>
      <c r="AQ310" s="395"/>
      <c r="AR310" s="389"/>
      <c r="AS310" s="389"/>
      <c r="AT310" s="389"/>
      <c r="AU310" s="389"/>
      <c r="AV310" s="389"/>
      <c r="AW310" s="389"/>
      <c r="AX310" s="389"/>
      <c r="AY310" s="389"/>
      <c r="AZ310" s="389"/>
      <c r="BA310" s="389"/>
      <c r="BB310" s="389"/>
      <c r="BC310" s="389"/>
      <c r="BD310" s="389"/>
      <c r="BE310" s="389"/>
    </row>
    <row r="311" ht="15.75" customHeight="1">
      <c r="A311" s="401"/>
      <c r="B311" s="265"/>
      <c r="C311" s="393"/>
      <c r="D311" s="389"/>
      <c r="E311" s="389"/>
      <c r="F311" s="389"/>
      <c r="G311" s="393"/>
      <c r="H311" s="389"/>
      <c r="I311" s="389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  <c r="AC311" s="389"/>
      <c r="AD311" s="389"/>
      <c r="AE311" s="389"/>
      <c r="AF311" s="389"/>
      <c r="AG311" s="389"/>
      <c r="AH311" s="389"/>
      <c r="AI311" s="389"/>
      <c r="AJ311" s="389"/>
      <c r="AK311" s="389"/>
      <c r="AL311" s="389"/>
      <c r="AM311" s="389"/>
      <c r="AN311" s="389"/>
      <c r="AO311" s="389"/>
      <c r="AP311" s="393"/>
      <c r="AQ311" s="395"/>
      <c r="AR311" s="389"/>
      <c r="AS311" s="389"/>
      <c r="AT311" s="389"/>
      <c r="AU311" s="389"/>
      <c r="AV311" s="389"/>
      <c r="AW311" s="389"/>
      <c r="AX311" s="389"/>
      <c r="AY311" s="389"/>
      <c r="AZ311" s="389"/>
      <c r="BA311" s="389"/>
      <c r="BB311" s="389"/>
      <c r="BC311" s="389"/>
      <c r="BD311" s="389"/>
      <c r="BE311" s="389"/>
    </row>
    <row r="312" ht="15.75" customHeight="1">
      <c r="A312" s="401"/>
      <c r="B312" s="265"/>
      <c r="C312" s="393"/>
      <c r="D312" s="389"/>
      <c r="E312" s="389"/>
      <c r="F312" s="389"/>
      <c r="G312" s="393"/>
      <c r="H312" s="389"/>
      <c r="I312" s="389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  <c r="AC312" s="389"/>
      <c r="AD312" s="389"/>
      <c r="AE312" s="389"/>
      <c r="AF312" s="389"/>
      <c r="AG312" s="389"/>
      <c r="AH312" s="389"/>
      <c r="AI312" s="389"/>
      <c r="AJ312" s="389"/>
      <c r="AK312" s="389"/>
      <c r="AL312" s="389"/>
      <c r="AM312" s="389"/>
      <c r="AN312" s="389"/>
      <c r="AO312" s="389"/>
      <c r="AP312" s="393"/>
      <c r="AQ312" s="395"/>
      <c r="AR312" s="389"/>
      <c r="AS312" s="389"/>
      <c r="AT312" s="389"/>
      <c r="AU312" s="389"/>
      <c r="AV312" s="389"/>
      <c r="AW312" s="389"/>
      <c r="AX312" s="389"/>
      <c r="AY312" s="389"/>
      <c r="AZ312" s="389"/>
      <c r="BA312" s="389"/>
      <c r="BB312" s="389"/>
      <c r="BC312" s="389"/>
      <c r="BD312" s="389"/>
      <c r="BE312" s="389"/>
    </row>
    <row r="313" ht="15.75" customHeight="1">
      <c r="A313" s="401"/>
      <c r="B313" s="265"/>
      <c r="C313" s="393"/>
      <c r="D313" s="389"/>
      <c r="E313" s="389"/>
      <c r="F313" s="389"/>
      <c r="G313" s="393"/>
      <c r="H313" s="389"/>
      <c r="I313" s="389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  <c r="AC313" s="389"/>
      <c r="AD313" s="389"/>
      <c r="AE313" s="389"/>
      <c r="AF313" s="389"/>
      <c r="AG313" s="389"/>
      <c r="AH313" s="389"/>
      <c r="AI313" s="389"/>
      <c r="AJ313" s="389"/>
      <c r="AK313" s="389"/>
      <c r="AL313" s="389"/>
      <c r="AM313" s="389"/>
      <c r="AN313" s="389"/>
      <c r="AO313" s="389"/>
      <c r="AP313" s="393"/>
      <c r="AQ313" s="395"/>
      <c r="AR313" s="389"/>
      <c r="AS313" s="389"/>
      <c r="AT313" s="389"/>
      <c r="AU313" s="389"/>
      <c r="AV313" s="389"/>
      <c r="AW313" s="389"/>
      <c r="AX313" s="389"/>
      <c r="AY313" s="389"/>
      <c r="AZ313" s="389"/>
      <c r="BA313" s="389"/>
      <c r="BB313" s="389"/>
      <c r="BC313" s="389"/>
      <c r="BD313" s="389"/>
      <c r="BE313" s="389"/>
    </row>
    <row r="314" ht="15.75" customHeight="1">
      <c r="A314" s="401"/>
      <c r="B314" s="265"/>
      <c r="C314" s="393"/>
      <c r="D314" s="389"/>
      <c r="E314" s="389"/>
      <c r="F314" s="389"/>
      <c r="G314" s="393"/>
      <c r="H314" s="389"/>
      <c r="I314" s="389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  <c r="AC314" s="389"/>
      <c r="AD314" s="389"/>
      <c r="AE314" s="389"/>
      <c r="AF314" s="389"/>
      <c r="AG314" s="389"/>
      <c r="AH314" s="389"/>
      <c r="AI314" s="389"/>
      <c r="AJ314" s="389"/>
      <c r="AK314" s="389"/>
      <c r="AL314" s="389"/>
      <c r="AM314" s="389"/>
      <c r="AN314" s="389"/>
      <c r="AO314" s="389"/>
      <c r="AP314" s="393"/>
      <c r="AQ314" s="395"/>
      <c r="AR314" s="389"/>
      <c r="AS314" s="389"/>
      <c r="AT314" s="389"/>
      <c r="AU314" s="389"/>
      <c r="AV314" s="389"/>
      <c r="AW314" s="389"/>
      <c r="AX314" s="389"/>
      <c r="AY314" s="389"/>
      <c r="AZ314" s="389"/>
      <c r="BA314" s="389"/>
      <c r="BB314" s="389"/>
      <c r="BC314" s="389"/>
      <c r="BD314" s="389"/>
      <c r="BE314" s="389"/>
    </row>
    <row r="315" ht="15.75" customHeight="1">
      <c r="A315" s="401"/>
      <c r="B315" s="265"/>
      <c r="C315" s="393"/>
      <c r="D315" s="389"/>
      <c r="E315" s="389"/>
      <c r="F315" s="389"/>
      <c r="G315" s="393"/>
      <c r="H315" s="389"/>
      <c r="I315" s="389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  <c r="AC315" s="389"/>
      <c r="AD315" s="389"/>
      <c r="AE315" s="389"/>
      <c r="AF315" s="389"/>
      <c r="AG315" s="389"/>
      <c r="AH315" s="389"/>
      <c r="AI315" s="389"/>
      <c r="AJ315" s="389"/>
      <c r="AK315" s="389"/>
      <c r="AL315" s="389"/>
      <c r="AM315" s="389"/>
      <c r="AN315" s="389"/>
      <c r="AO315" s="389"/>
      <c r="AP315" s="393"/>
      <c r="AQ315" s="395"/>
      <c r="AR315" s="389"/>
      <c r="AS315" s="389"/>
      <c r="AT315" s="389"/>
      <c r="AU315" s="389"/>
      <c r="AV315" s="389"/>
      <c r="AW315" s="389"/>
      <c r="AX315" s="389"/>
      <c r="AY315" s="389"/>
      <c r="AZ315" s="389"/>
      <c r="BA315" s="389"/>
      <c r="BB315" s="389"/>
      <c r="BC315" s="389"/>
      <c r="BD315" s="389"/>
      <c r="BE315" s="389"/>
    </row>
    <row r="316" ht="15.75" customHeight="1">
      <c r="A316" s="401"/>
      <c r="B316" s="265"/>
      <c r="C316" s="393"/>
      <c r="D316" s="389"/>
      <c r="E316" s="389"/>
      <c r="F316" s="389"/>
      <c r="G316" s="393"/>
      <c r="H316" s="389"/>
      <c r="I316" s="389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  <c r="AB316" s="389"/>
      <c r="AC316" s="389"/>
      <c r="AD316" s="389"/>
      <c r="AE316" s="389"/>
      <c r="AF316" s="389"/>
      <c r="AG316" s="389"/>
      <c r="AH316" s="389"/>
      <c r="AI316" s="389"/>
      <c r="AJ316" s="389"/>
      <c r="AK316" s="389"/>
      <c r="AL316" s="389"/>
      <c r="AM316" s="389"/>
      <c r="AN316" s="389"/>
      <c r="AO316" s="389"/>
      <c r="AP316" s="393"/>
      <c r="AQ316" s="395"/>
      <c r="AR316" s="389"/>
      <c r="AS316" s="389"/>
      <c r="AT316" s="389"/>
      <c r="AU316" s="389"/>
      <c r="AV316" s="389"/>
      <c r="AW316" s="389"/>
      <c r="AX316" s="389"/>
      <c r="AY316" s="389"/>
      <c r="AZ316" s="389"/>
      <c r="BA316" s="389"/>
      <c r="BB316" s="389"/>
      <c r="BC316" s="389"/>
      <c r="BD316" s="389"/>
      <c r="BE316" s="389"/>
    </row>
    <row r="317" ht="15.75" customHeight="1">
      <c r="A317" s="401"/>
      <c r="B317" s="265"/>
      <c r="C317" s="393"/>
      <c r="D317" s="389"/>
      <c r="E317" s="389"/>
      <c r="F317" s="389"/>
      <c r="G317" s="393"/>
      <c r="H317" s="389"/>
      <c r="I317" s="389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  <c r="AB317" s="389"/>
      <c r="AC317" s="389"/>
      <c r="AD317" s="389"/>
      <c r="AE317" s="389"/>
      <c r="AF317" s="389"/>
      <c r="AG317" s="389"/>
      <c r="AH317" s="389"/>
      <c r="AI317" s="389"/>
      <c r="AJ317" s="389"/>
      <c r="AK317" s="389"/>
      <c r="AL317" s="389"/>
      <c r="AM317" s="389"/>
      <c r="AN317" s="389"/>
      <c r="AO317" s="389"/>
      <c r="AP317" s="393"/>
      <c r="AQ317" s="395"/>
      <c r="AR317" s="389"/>
      <c r="AS317" s="389"/>
      <c r="AT317" s="389"/>
      <c r="AU317" s="389"/>
      <c r="AV317" s="389"/>
      <c r="AW317" s="389"/>
      <c r="AX317" s="389"/>
      <c r="AY317" s="389"/>
      <c r="AZ317" s="389"/>
      <c r="BA317" s="389"/>
      <c r="BB317" s="389"/>
      <c r="BC317" s="389"/>
      <c r="BD317" s="389"/>
      <c r="BE317" s="389"/>
    </row>
    <row r="318" ht="15.75" customHeight="1">
      <c r="A318" s="401"/>
      <c r="B318" s="265"/>
      <c r="C318" s="393"/>
      <c r="D318" s="389"/>
      <c r="E318" s="389"/>
      <c r="F318" s="389"/>
      <c r="G318" s="393"/>
      <c r="H318" s="389"/>
      <c r="I318" s="389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  <c r="AB318" s="389"/>
      <c r="AC318" s="389"/>
      <c r="AD318" s="389"/>
      <c r="AE318" s="389"/>
      <c r="AF318" s="389"/>
      <c r="AG318" s="389"/>
      <c r="AH318" s="389"/>
      <c r="AI318" s="389"/>
      <c r="AJ318" s="389"/>
      <c r="AK318" s="389"/>
      <c r="AL318" s="389"/>
      <c r="AM318" s="389"/>
      <c r="AN318" s="389"/>
      <c r="AO318" s="389"/>
      <c r="AP318" s="393"/>
      <c r="AQ318" s="395"/>
      <c r="AR318" s="389"/>
      <c r="AS318" s="389"/>
      <c r="AT318" s="389"/>
      <c r="AU318" s="389"/>
      <c r="AV318" s="389"/>
      <c r="AW318" s="389"/>
      <c r="AX318" s="389"/>
      <c r="AY318" s="389"/>
      <c r="AZ318" s="389"/>
      <c r="BA318" s="389"/>
      <c r="BB318" s="389"/>
      <c r="BC318" s="389"/>
      <c r="BD318" s="389"/>
      <c r="BE318" s="389"/>
    </row>
    <row r="319" ht="15.75" customHeight="1">
      <c r="A319" s="401"/>
      <c r="B319" s="265"/>
      <c r="C319" s="393"/>
      <c r="D319" s="389"/>
      <c r="E319" s="389"/>
      <c r="F319" s="389"/>
      <c r="G319" s="393"/>
      <c r="H319" s="389"/>
      <c r="I319" s="389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  <c r="AB319" s="389"/>
      <c r="AC319" s="389"/>
      <c r="AD319" s="389"/>
      <c r="AE319" s="389"/>
      <c r="AF319" s="389"/>
      <c r="AG319" s="389"/>
      <c r="AH319" s="389"/>
      <c r="AI319" s="389"/>
      <c r="AJ319" s="389"/>
      <c r="AK319" s="389"/>
      <c r="AL319" s="389"/>
      <c r="AM319" s="389"/>
      <c r="AN319" s="389"/>
      <c r="AO319" s="389"/>
      <c r="AP319" s="393"/>
      <c r="AQ319" s="395"/>
      <c r="AR319" s="389"/>
      <c r="AS319" s="389"/>
      <c r="AT319" s="389"/>
      <c r="AU319" s="389"/>
      <c r="AV319" s="389"/>
      <c r="AW319" s="389"/>
      <c r="AX319" s="389"/>
      <c r="AY319" s="389"/>
      <c r="AZ319" s="389"/>
      <c r="BA319" s="389"/>
      <c r="BB319" s="389"/>
      <c r="BC319" s="389"/>
      <c r="BD319" s="389"/>
      <c r="BE319" s="389"/>
    </row>
    <row r="320" ht="15.75" customHeight="1">
      <c r="A320" s="401"/>
      <c r="B320" s="265"/>
      <c r="C320" s="393"/>
      <c r="D320" s="389"/>
      <c r="E320" s="389"/>
      <c r="F320" s="389"/>
      <c r="G320" s="393"/>
      <c r="H320" s="389"/>
      <c r="I320" s="389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  <c r="AB320" s="389"/>
      <c r="AC320" s="389"/>
      <c r="AD320" s="389"/>
      <c r="AE320" s="389"/>
      <c r="AF320" s="389"/>
      <c r="AG320" s="389"/>
      <c r="AH320" s="389"/>
      <c r="AI320" s="389"/>
      <c r="AJ320" s="389"/>
      <c r="AK320" s="389"/>
      <c r="AL320" s="389"/>
      <c r="AM320" s="389"/>
      <c r="AN320" s="389"/>
      <c r="AO320" s="389"/>
      <c r="AP320" s="393"/>
      <c r="AQ320" s="395"/>
      <c r="AR320" s="389"/>
      <c r="AS320" s="389"/>
      <c r="AT320" s="389"/>
      <c r="AU320" s="389"/>
      <c r="AV320" s="389"/>
      <c r="AW320" s="389"/>
      <c r="AX320" s="389"/>
      <c r="AY320" s="389"/>
      <c r="AZ320" s="389"/>
      <c r="BA320" s="389"/>
      <c r="BB320" s="389"/>
      <c r="BC320" s="389"/>
      <c r="BD320" s="389"/>
      <c r="BE320" s="389"/>
    </row>
    <row r="321" ht="15.75" customHeight="1">
      <c r="A321" s="401"/>
      <c r="B321" s="265"/>
      <c r="C321" s="393"/>
      <c r="D321" s="389"/>
      <c r="E321" s="389"/>
      <c r="F321" s="389"/>
      <c r="G321" s="393"/>
      <c r="H321" s="389"/>
      <c r="I321" s="389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  <c r="AC321" s="389"/>
      <c r="AD321" s="389"/>
      <c r="AE321" s="389"/>
      <c r="AF321" s="389"/>
      <c r="AG321" s="389"/>
      <c r="AH321" s="389"/>
      <c r="AI321" s="389"/>
      <c r="AJ321" s="389"/>
      <c r="AK321" s="389"/>
      <c r="AL321" s="389"/>
      <c r="AM321" s="389"/>
      <c r="AN321" s="389"/>
      <c r="AO321" s="389"/>
      <c r="AP321" s="393"/>
      <c r="AQ321" s="395"/>
      <c r="AR321" s="389"/>
      <c r="AS321" s="389"/>
      <c r="AT321" s="389"/>
      <c r="AU321" s="389"/>
      <c r="AV321" s="389"/>
      <c r="AW321" s="389"/>
      <c r="AX321" s="389"/>
      <c r="AY321" s="389"/>
      <c r="AZ321" s="389"/>
      <c r="BA321" s="389"/>
      <c r="BB321" s="389"/>
      <c r="BC321" s="389"/>
      <c r="BD321" s="389"/>
      <c r="BE321" s="389"/>
    </row>
    <row r="322" ht="15.75" customHeight="1">
      <c r="A322" s="401"/>
      <c r="B322" s="265"/>
      <c r="C322" s="393"/>
      <c r="D322" s="389"/>
      <c r="E322" s="389"/>
      <c r="F322" s="389"/>
      <c r="G322" s="393"/>
      <c r="H322" s="389"/>
      <c r="I322" s="389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  <c r="AC322" s="389"/>
      <c r="AD322" s="389"/>
      <c r="AE322" s="389"/>
      <c r="AF322" s="389"/>
      <c r="AG322" s="389"/>
      <c r="AH322" s="389"/>
      <c r="AI322" s="389"/>
      <c r="AJ322" s="389"/>
      <c r="AK322" s="389"/>
      <c r="AL322" s="389"/>
      <c r="AM322" s="389"/>
      <c r="AN322" s="389"/>
      <c r="AO322" s="389"/>
      <c r="AP322" s="393"/>
      <c r="AQ322" s="395"/>
      <c r="AR322" s="389"/>
      <c r="AS322" s="389"/>
      <c r="AT322" s="389"/>
      <c r="AU322" s="389"/>
      <c r="AV322" s="389"/>
      <c r="AW322" s="389"/>
      <c r="AX322" s="389"/>
      <c r="AY322" s="389"/>
      <c r="AZ322" s="389"/>
      <c r="BA322" s="389"/>
      <c r="BB322" s="389"/>
      <c r="BC322" s="389"/>
      <c r="BD322" s="389"/>
      <c r="BE322" s="389"/>
    </row>
    <row r="323" ht="15.75" customHeight="1">
      <c r="A323" s="401"/>
      <c r="B323" s="265"/>
      <c r="C323" s="393"/>
      <c r="D323" s="389"/>
      <c r="E323" s="389"/>
      <c r="F323" s="389"/>
      <c r="G323" s="393"/>
      <c r="H323" s="389"/>
      <c r="I323" s="389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  <c r="AC323" s="389"/>
      <c r="AD323" s="389"/>
      <c r="AE323" s="389"/>
      <c r="AF323" s="389"/>
      <c r="AG323" s="389"/>
      <c r="AH323" s="389"/>
      <c r="AI323" s="389"/>
      <c r="AJ323" s="389"/>
      <c r="AK323" s="389"/>
      <c r="AL323" s="389"/>
      <c r="AM323" s="389"/>
      <c r="AN323" s="389"/>
      <c r="AO323" s="389"/>
      <c r="AP323" s="393"/>
      <c r="AQ323" s="395"/>
      <c r="AR323" s="389"/>
      <c r="AS323" s="389"/>
      <c r="AT323" s="389"/>
      <c r="AU323" s="389"/>
      <c r="AV323" s="389"/>
      <c r="AW323" s="389"/>
      <c r="AX323" s="389"/>
      <c r="AY323" s="389"/>
      <c r="AZ323" s="389"/>
      <c r="BA323" s="389"/>
      <c r="BB323" s="389"/>
      <c r="BC323" s="389"/>
      <c r="BD323" s="389"/>
      <c r="BE323" s="389"/>
    </row>
    <row r="324" ht="15.75" customHeight="1">
      <c r="A324" s="401"/>
      <c r="B324" s="265"/>
      <c r="C324" s="393"/>
      <c r="D324" s="389"/>
      <c r="E324" s="389"/>
      <c r="F324" s="389"/>
      <c r="G324" s="393"/>
      <c r="H324" s="389"/>
      <c r="I324" s="389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  <c r="AC324" s="389"/>
      <c r="AD324" s="389"/>
      <c r="AE324" s="389"/>
      <c r="AF324" s="389"/>
      <c r="AG324" s="389"/>
      <c r="AH324" s="389"/>
      <c r="AI324" s="389"/>
      <c r="AJ324" s="389"/>
      <c r="AK324" s="389"/>
      <c r="AL324" s="389"/>
      <c r="AM324" s="389"/>
      <c r="AN324" s="389"/>
      <c r="AO324" s="389"/>
      <c r="AP324" s="393"/>
      <c r="AQ324" s="395"/>
      <c r="AR324" s="389"/>
      <c r="AS324" s="389"/>
      <c r="AT324" s="389"/>
      <c r="AU324" s="389"/>
      <c r="AV324" s="389"/>
      <c r="AW324" s="389"/>
      <c r="AX324" s="389"/>
      <c r="AY324" s="389"/>
      <c r="AZ324" s="389"/>
      <c r="BA324" s="389"/>
      <c r="BB324" s="389"/>
      <c r="BC324" s="389"/>
      <c r="BD324" s="389"/>
      <c r="BE324" s="389"/>
    </row>
    <row r="325" ht="15.75" customHeight="1">
      <c r="A325" s="401"/>
      <c r="B325" s="265"/>
      <c r="C325" s="393"/>
      <c r="D325" s="389"/>
      <c r="E325" s="389"/>
      <c r="F325" s="389"/>
      <c r="G325" s="393"/>
      <c r="H325" s="389"/>
      <c r="I325" s="389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  <c r="AC325" s="389"/>
      <c r="AD325" s="389"/>
      <c r="AE325" s="389"/>
      <c r="AF325" s="389"/>
      <c r="AG325" s="389"/>
      <c r="AH325" s="389"/>
      <c r="AI325" s="389"/>
      <c r="AJ325" s="389"/>
      <c r="AK325" s="389"/>
      <c r="AL325" s="389"/>
      <c r="AM325" s="389"/>
      <c r="AN325" s="389"/>
      <c r="AO325" s="389"/>
      <c r="AP325" s="393"/>
      <c r="AQ325" s="395"/>
      <c r="AR325" s="389"/>
      <c r="AS325" s="389"/>
      <c r="AT325" s="389"/>
      <c r="AU325" s="389"/>
      <c r="AV325" s="389"/>
      <c r="AW325" s="389"/>
      <c r="AX325" s="389"/>
      <c r="AY325" s="389"/>
      <c r="AZ325" s="389"/>
      <c r="BA325" s="389"/>
      <c r="BB325" s="389"/>
      <c r="BC325" s="389"/>
      <c r="BD325" s="389"/>
      <c r="BE325" s="389"/>
    </row>
    <row r="326" ht="15.75" customHeight="1">
      <c r="A326" s="401"/>
      <c r="B326" s="265"/>
      <c r="C326" s="393"/>
      <c r="D326" s="389"/>
      <c r="E326" s="389"/>
      <c r="F326" s="389"/>
      <c r="G326" s="393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  <c r="AC326" s="389"/>
      <c r="AD326" s="389"/>
      <c r="AE326" s="389"/>
      <c r="AF326" s="389"/>
      <c r="AG326" s="389"/>
      <c r="AH326" s="389"/>
      <c r="AI326" s="389"/>
      <c r="AJ326" s="389"/>
      <c r="AK326" s="389"/>
      <c r="AL326" s="389"/>
      <c r="AM326" s="389"/>
      <c r="AN326" s="389"/>
      <c r="AO326" s="389"/>
      <c r="AP326" s="393"/>
      <c r="AQ326" s="395"/>
      <c r="AR326" s="389"/>
      <c r="AS326" s="389"/>
      <c r="AT326" s="389"/>
      <c r="AU326" s="389"/>
      <c r="AV326" s="389"/>
      <c r="AW326" s="389"/>
      <c r="AX326" s="389"/>
      <c r="AY326" s="389"/>
      <c r="AZ326" s="389"/>
      <c r="BA326" s="389"/>
      <c r="BB326" s="389"/>
      <c r="BC326" s="389"/>
      <c r="BD326" s="389"/>
      <c r="BE326" s="389"/>
    </row>
    <row r="327" ht="15.75" customHeight="1">
      <c r="A327" s="401"/>
      <c r="B327" s="265"/>
      <c r="C327" s="393"/>
      <c r="D327" s="389"/>
      <c r="E327" s="389"/>
      <c r="F327" s="389"/>
      <c r="G327" s="393"/>
      <c r="H327" s="389"/>
      <c r="I327" s="389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  <c r="AC327" s="389"/>
      <c r="AD327" s="389"/>
      <c r="AE327" s="389"/>
      <c r="AF327" s="389"/>
      <c r="AG327" s="389"/>
      <c r="AH327" s="389"/>
      <c r="AI327" s="389"/>
      <c r="AJ327" s="389"/>
      <c r="AK327" s="389"/>
      <c r="AL327" s="389"/>
      <c r="AM327" s="389"/>
      <c r="AN327" s="389"/>
      <c r="AO327" s="389"/>
      <c r="AP327" s="393"/>
      <c r="AQ327" s="395"/>
      <c r="AR327" s="389"/>
      <c r="AS327" s="389"/>
      <c r="AT327" s="389"/>
      <c r="AU327" s="389"/>
      <c r="AV327" s="389"/>
      <c r="AW327" s="389"/>
      <c r="AX327" s="389"/>
      <c r="AY327" s="389"/>
      <c r="AZ327" s="389"/>
      <c r="BA327" s="389"/>
      <c r="BB327" s="389"/>
      <c r="BC327" s="389"/>
      <c r="BD327" s="389"/>
      <c r="BE327" s="389"/>
    </row>
    <row r="328" ht="15.75" customHeight="1">
      <c r="A328" s="401"/>
      <c r="B328" s="265"/>
      <c r="C328" s="393"/>
      <c r="D328" s="389"/>
      <c r="E328" s="389"/>
      <c r="F328" s="389"/>
      <c r="G328" s="393"/>
      <c r="H328" s="389"/>
      <c r="I328" s="389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  <c r="AC328" s="389"/>
      <c r="AD328" s="389"/>
      <c r="AE328" s="389"/>
      <c r="AF328" s="389"/>
      <c r="AG328" s="389"/>
      <c r="AH328" s="389"/>
      <c r="AI328" s="389"/>
      <c r="AJ328" s="389"/>
      <c r="AK328" s="389"/>
      <c r="AL328" s="389"/>
      <c r="AM328" s="389"/>
      <c r="AN328" s="389"/>
      <c r="AO328" s="389"/>
      <c r="AP328" s="393"/>
      <c r="AQ328" s="395"/>
      <c r="AR328" s="389"/>
      <c r="AS328" s="389"/>
      <c r="AT328" s="389"/>
      <c r="AU328" s="389"/>
      <c r="AV328" s="389"/>
      <c r="AW328" s="389"/>
      <c r="AX328" s="389"/>
      <c r="AY328" s="389"/>
      <c r="AZ328" s="389"/>
      <c r="BA328" s="389"/>
      <c r="BB328" s="389"/>
      <c r="BC328" s="389"/>
      <c r="BD328" s="389"/>
      <c r="BE328" s="389"/>
    </row>
    <row r="329" ht="15.75" customHeight="1">
      <c r="A329" s="401"/>
      <c r="B329" s="265"/>
      <c r="C329" s="393"/>
      <c r="D329" s="389"/>
      <c r="E329" s="389"/>
      <c r="F329" s="389"/>
      <c r="G329" s="393"/>
      <c r="H329" s="389"/>
      <c r="I329" s="389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  <c r="AC329" s="389"/>
      <c r="AD329" s="389"/>
      <c r="AE329" s="389"/>
      <c r="AF329" s="389"/>
      <c r="AG329" s="389"/>
      <c r="AH329" s="389"/>
      <c r="AI329" s="389"/>
      <c r="AJ329" s="389"/>
      <c r="AK329" s="389"/>
      <c r="AL329" s="389"/>
      <c r="AM329" s="389"/>
      <c r="AN329" s="389"/>
      <c r="AO329" s="389"/>
      <c r="AP329" s="393"/>
      <c r="AQ329" s="395"/>
      <c r="AR329" s="389"/>
      <c r="AS329" s="389"/>
      <c r="AT329" s="389"/>
      <c r="AU329" s="389"/>
      <c r="AV329" s="389"/>
      <c r="AW329" s="389"/>
      <c r="AX329" s="389"/>
      <c r="AY329" s="389"/>
      <c r="AZ329" s="389"/>
      <c r="BA329" s="389"/>
      <c r="BB329" s="389"/>
      <c r="BC329" s="389"/>
      <c r="BD329" s="389"/>
      <c r="BE329" s="389"/>
    </row>
    <row r="330" ht="15.75" customHeight="1">
      <c r="A330" s="401"/>
      <c r="B330" s="265"/>
      <c r="C330" s="393"/>
      <c r="D330" s="389"/>
      <c r="E330" s="389"/>
      <c r="F330" s="389"/>
      <c r="G330" s="393"/>
      <c r="H330" s="389"/>
      <c r="I330" s="389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  <c r="AC330" s="389"/>
      <c r="AD330" s="389"/>
      <c r="AE330" s="389"/>
      <c r="AF330" s="389"/>
      <c r="AG330" s="389"/>
      <c r="AH330" s="389"/>
      <c r="AI330" s="389"/>
      <c r="AJ330" s="389"/>
      <c r="AK330" s="389"/>
      <c r="AL330" s="389"/>
      <c r="AM330" s="389"/>
      <c r="AN330" s="389"/>
      <c r="AO330" s="389"/>
      <c r="AP330" s="393"/>
      <c r="AQ330" s="395"/>
      <c r="AR330" s="389"/>
      <c r="AS330" s="389"/>
      <c r="AT330" s="389"/>
      <c r="AU330" s="389"/>
      <c r="AV330" s="389"/>
      <c r="AW330" s="389"/>
      <c r="AX330" s="389"/>
      <c r="AY330" s="389"/>
      <c r="AZ330" s="389"/>
      <c r="BA330" s="389"/>
      <c r="BB330" s="389"/>
      <c r="BC330" s="389"/>
      <c r="BD330" s="389"/>
      <c r="BE330" s="389"/>
    </row>
    <row r="331" ht="15.75" customHeight="1">
      <c r="A331" s="401"/>
      <c r="B331" s="265"/>
      <c r="C331" s="393"/>
      <c r="D331" s="389"/>
      <c r="E331" s="389"/>
      <c r="F331" s="389"/>
      <c r="G331" s="393"/>
      <c r="H331" s="389"/>
      <c r="I331" s="389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  <c r="AC331" s="389"/>
      <c r="AD331" s="389"/>
      <c r="AE331" s="389"/>
      <c r="AF331" s="389"/>
      <c r="AG331" s="389"/>
      <c r="AH331" s="389"/>
      <c r="AI331" s="389"/>
      <c r="AJ331" s="389"/>
      <c r="AK331" s="389"/>
      <c r="AL331" s="389"/>
      <c r="AM331" s="389"/>
      <c r="AN331" s="389"/>
      <c r="AO331" s="389"/>
      <c r="AP331" s="393"/>
      <c r="AQ331" s="395"/>
      <c r="AR331" s="389"/>
      <c r="AS331" s="389"/>
      <c r="AT331" s="389"/>
      <c r="AU331" s="389"/>
      <c r="AV331" s="389"/>
      <c r="AW331" s="389"/>
      <c r="AX331" s="389"/>
      <c r="AY331" s="389"/>
      <c r="AZ331" s="389"/>
      <c r="BA331" s="389"/>
      <c r="BB331" s="389"/>
      <c r="BC331" s="389"/>
      <c r="BD331" s="389"/>
      <c r="BE331" s="389"/>
    </row>
    <row r="332" ht="15.75" customHeight="1">
      <c r="A332" s="401"/>
      <c r="B332" s="265"/>
      <c r="C332" s="393"/>
      <c r="D332" s="389"/>
      <c r="E332" s="389"/>
      <c r="F332" s="389"/>
      <c r="G332" s="393"/>
      <c r="H332" s="389"/>
      <c r="I332" s="389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  <c r="AC332" s="389"/>
      <c r="AD332" s="389"/>
      <c r="AE332" s="389"/>
      <c r="AF332" s="389"/>
      <c r="AG332" s="389"/>
      <c r="AH332" s="389"/>
      <c r="AI332" s="389"/>
      <c r="AJ332" s="389"/>
      <c r="AK332" s="389"/>
      <c r="AL332" s="389"/>
      <c r="AM332" s="389"/>
      <c r="AN332" s="389"/>
      <c r="AO332" s="389"/>
      <c r="AP332" s="393"/>
      <c r="AQ332" s="395"/>
      <c r="AR332" s="389"/>
      <c r="AS332" s="389"/>
      <c r="AT332" s="389"/>
      <c r="AU332" s="389"/>
      <c r="AV332" s="389"/>
      <c r="AW332" s="389"/>
      <c r="AX332" s="389"/>
      <c r="AY332" s="389"/>
      <c r="AZ332" s="389"/>
      <c r="BA332" s="389"/>
      <c r="BB332" s="389"/>
      <c r="BC332" s="389"/>
      <c r="BD332" s="389"/>
      <c r="BE332" s="389"/>
    </row>
    <row r="333" ht="15.75" customHeight="1">
      <c r="A333" s="401"/>
      <c r="B333" s="265"/>
      <c r="C333" s="393"/>
      <c r="D333" s="389"/>
      <c r="E333" s="389"/>
      <c r="F333" s="389"/>
      <c r="G333" s="393"/>
      <c r="H333" s="389"/>
      <c r="I333" s="389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  <c r="AC333" s="389"/>
      <c r="AD333" s="389"/>
      <c r="AE333" s="389"/>
      <c r="AF333" s="389"/>
      <c r="AG333" s="389"/>
      <c r="AH333" s="389"/>
      <c r="AI333" s="389"/>
      <c r="AJ333" s="389"/>
      <c r="AK333" s="389"/>
      <c r="AL333" s="389"/>
      <c r="AM333" s="389"/>
      <c r="AN333" s="389"/>
      <c r="AO333" s="389"/>
      <c r="AP333" s="393"/>
      <c r="AQ333" s="395"/>
      <c r="AR333" s="389"/>
      <c r="AS333" s="389"/>
      <c r="AT333" s="389"/>
      <c r="AU333" s="389"/>
      <c r="AV333" s="389"/>
      <c r="AW333" s="389"/>
      <c r="AX333" s="389"/>
      <c r="AY333" s="389"/>
      <c r="AZ333" s="389"/>
      <c r="BA333" s="389"/>
      <c r="BB333" s="389"/>
      <c r="BC333" s="389"/>
      <c r="BD333" s="389"/>
      <c r="BE333" s="389"/>
    </row>
    <row r="334" ht="15.75" customHeight="1">
      <c r="A334" s="401"/>
      <c r="B334" s="265"/>
      <c r="C334" s="393"/>
      <c r="D334" s="389"/>
      <c r="E334" s="389"/>
      <c r="F334" s="389"/>
      <c r="G334" s="393"/>
      <c r="H334" s="389"/>
      <c r="I334" s="389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  <c r="AC334" s="389"/>
      <c r="AD334" s="389"/>
      <c r="AE334" s="389"/>
      <c r="AF334" s="389"/>
      <c r="AG334" s="389"/>
      <c r="AH334" s="389"/>
      <c r="AI334" s="389"/>
      <c r="AJ334" s="389"/>
      <c r="AK334" s="389"/>
      <c r="AL334" s="389"/>
      <c r="AM334" s="389"/>
      <c r="AN334" s="389"/>
      <c r="AO334" s="389"/>
      <c r="AP334" s="393"/>
      <c r="AQ334" s="395"/>
      <c r="AR334" s="389"/>
      <c r="AS334" s="389"/>
      <c r="AT334" s="389"/>
      <c r="AU334" s="389"/>
      <c r="AV334" s="389"/>
      <c r="AW334" s="389"/>
      <c r="AX334" s="389"/>
      <c r="AY334" s="389"/>
      <c r="AZ334" s="389"/>
      <c r="BA334" s="389"/>
      <c r="BB334" s="389"/>
      <c r="BC334" s="389"/>
      <c r="BD334" s="389"/>
      <c r="BE334" s="389"/>
    </row>
    <row r="335" ht="15.75" customHeight="1">
      <c r="A335" s="401"/>
      <c r="B335" s="265"/>
      <c r="C335" s="393"/>
      <c r="D335" s="389"/>
      <c r="E335" s="389"/>
      <c r="F335" s="389"/>
      <c r="G335" s="393"/>
      <c r="H335" s="389"/>
      <c r="I335" s="389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  <c r="AC335" s="389"/>
      <c r="AD335" s="389"/>
      <c r="AE335" s="389"/>
      <c r="AF335" s="389"/>
      <c r="AG335" s="389"/>
      <c r="AH335" s="389"/>
      <c r="AI335" s="389"/>
      <c r="AJ335" s="389"/>
      <c r="AK335" s="389"/>
      <c r="AL335" s="389"/>
      <c r="AM335" s="389"/>
      <c r="AN335" s="389"/>
      <c r="AO335" s="389"/>
      <c r="AP335" s="393"/>
      <c r="AQ335" s="395"/>
      <c r="AR335" s="389"/>
      <c r="AS335" s="389"/>
      <c r="AT335" s="389"/>
      <c r="AU335" s="389"/>
      <c r="AV335" s="389"/>
      <c r="AW335" s="389"/>
      <c r="AX335" s="389"/>
      <c r="AY335" s="389"/>
      <c r="AZ335" s="389"/>
      <c r="BA335" s="389"/>
      <c r="BB335" s="389"/>
      <c r="BC335" s="389"/>
      <c r="BD335" s="389"/>
      <c r="BE335" s="389"/>
    </row>
    <row r="336" ht="15.75" customHeight="1">
      <c r="A336" s="401"/>
      <c r="B336" s="265"/>
      <c r="C336" s="393"/>
      <c r="D336" s="389"/>
      <c r="E336" s="389"/>
      <c r="F336" s="389"/>
      <c r="G336" s="393"/>
      <c r="H336" s="389"/>
      <c r="I336" s="389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  <c r="AC336" s="389"/>
      <c r="AD336" s="389"/>
      <c r="AE336" s="389"/>
      <c r="AF336" s="389"/>
      <c r="AG336" s="389"/>
      <c r="AH336" s="389"/>
      <c r="AI336" s="389"/>
      <c r="AJ336" s="389"/>
      <c r="AK336" s="389"/>
      <c r="AL336" s="389"/>
      <c r="AM336" s="389"/>
      <c r="AN336" s="389"/>
      <c r="AO336" s="389"/>
      <c r="AP336" s="393"/>
      <c r="AQ336" s="395"/>
      <c r="AR336" s="389"/>
      <c r="AS336" s="389"/>
      <c r="AT336" s="389"/>
      <c r="AU336" s="389"/>
      <c r="AV336" s="389"/>
      <c r="AW336" s="389"/>
      <c r="AX336" s="389"/>
      <c r="AY336" s="389"/>
      <c r="AZ336" s="389"/>
      <c r="BA336" s="389"/>
      <c r="BB336" s="389"/>
      <c r="BC336" s="389"/>
      <c r="BD336" s="389"/>
      <c r="BE336" s="389"/>
    </row>
    <row r="337" ht="15.75" customHeight="1">
      <c r="A337" s="401"/>
      <c r="B337" s="265"/>
      <c r="C337" s="393"/>
      <c r="D337" s="389"/>
      <c r="E337" s="389"/>
      <c r="F337" s="389"/>
      <c r="G337" s="393"/>
      <c r="H337" s="389"/>
      <c r="I337" s="389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  <c r="AC337" s="389"/>
      <c r="AD337" s="389"/>
      <c r="AE337" s="389"/>
      <c r="AF337" s="389"/>
      <c r="AG337" s="389"/>
      <c r="AH337" s="389"/>
      <c r="AI337" s="389"/>
      <c r="AJ337" s="389"/>
      <c r="AK337" s="389"/>
      <c r="AL337" s="389"/>
      <c r="AM337" s="389"/>
      <c r="AN337" s="389"/>
      <c r="AO337" s="389"/>
      <c r="AP337" s="393"/>
      <c r="AQ337" s="395"/>
      <c r="AR337" s="389"/>
      <c r="AS337" s="389"/>
      <c r="AT337" s="389"/>
      <c r="AU337" s="389"/>
      <c r="AV337" s="389"/>
      <c r="AW337" s="389"/>
      <c r="AX337" s="389"/>
      <c r="AY337" s="389"/>
      <c r="AZ337" s="389"/>
      <c r="BA337" s="389"/>
      <c r="BB337" s="389"/>
      <c r="BC337" s="389"/>
      <c r="BD337" s="389"/>
      <c r="BE337" s="389"/>
    </row>
    <row r="338" ht="15.75" customHeight="1">
      <c r="A338" s="401"/>
      <c r="B338" s="265"/>
      <c r="C338" s="393"/>
      <c r="D338" s="389"/>
      <c r="E338" s="389"/>
      <c r="F338" s="389"/>
      <c r="G338" s="393"/>
      <c r="H338" s="389"/>
      <c r="I338" s="389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  <c r="AC338" s="389"/>
      <c r="AD338" s="389"/>
      <c r="AE338" s="389"/>
      <c r="AF338" s="389"/>
      <c r="AG338" s="389"/>
      <c r="AH338" s="389"/>
      <c r="AI338" s="389"/>
      <c r="AJ338" s="389"/>
      <c r="AK338" s="389"/>
      <c r="AL338" s="389"/>
      <c r="AM338" s="389"/>
      <c r="AN338" s="389"/>
      <c r="AO338" s="389"/>
      <c r="AP338" s="393"/>
      <c r="AQ338" s="395"/>
      <c r="AR338" s="389"/>
      <c r="AS338" s="389"/>
      <c r="AT338" s="389"/>
      <c r="AU338" s="389"/>
      <c r="AV338" s="389"/>
      <c r="AW338" s="389"/>
      <c r="AX338" s="389"/>
      <c r="AY338" s="389"/>
      <c r="AZ338" s="389"/>
      <c r="BA338" s="389"/>
      <c r="BB338" s="389"/>
      <c r="BC338" s="389"/>
      <c r="BD338" s="389"/>
      <c r="BE338" s="389"/>
    </row>
    <row r="339" ht="15.75" customHeight="1">
      <c r="A339" s="401"/>
      <c r="B339" s="265"/>
      <c r="C339" s="393"/>
      <c r="D339" s="389"/>
      <c r="E339" s="389"/>
      <c r="F339" s="389"/>
      <c r="G339" s="393"/>
      <c r="H339" s="389"/>
      <c r="I339" s="389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  <c r="AC339" s="389"/>
      <c r="AD339" s="389"/>
      <c r="AE339" s="389"/>
      <c r="AF339" s="389"/>
      <c r="AG339" s="389"/>
      <c r="AH339" s="389"/>
      <c r="AI339" s="389"/>
      <c r="AJ339" s="389"/>
      <c r="AK339" s="389"/>
      <c r="AL339" s="389"/>
      <c r="AM339" s="389"/>
      <c r="AN339" s="389"/>
      <c r="AO339" s="389"/>
      <c r="AP339" s="393"/>
      <c r="AQ339" s="395"/>
      <c r="AR339" s="389"/>
      <c r="AS339" s="389"/>
      <c r="AT339" s="389"/>
      <c r="AU339" s="389"/>
      <c r="AV339" s="389"/>
      <c r="AW339" s="389"/>
      <c r="AX339" s="389"/>
      <c r="AY339" s="389"/>
      <c r="AZ339" s="389"/>
      <c r="BA339" s="389"/>
      <c r="BB339" s="389"/>
      <c r="BC339" s="389"/>
      <c r="BD339" s="389"/>
      <c r="BE339" s="389"/>
    </row>
    <row r="340" ht="15.75" customHeight="1">
      <c r="A340" s="401"/>
      <c r="B340" s="265"/>
      <c r="C340" s="393"/>
      <c r="D340" s="389"/>
      <c r="E340" s="389"/>
      <c r="F340" s="389"/>
      <c r="G340" s="393"/>
      <c r="H340" s="389"/>
      <c r="I340" s="389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  <c r="AC340" s="389"/>
      <c r="AD340" s="389"/>
      <c r="AE340" s="389"/>
      <c r="AF340" s="389"/>
      <c r="AG340" s="389"/>
      <c r="AH340" s="389"/>
      <c r="AI340" s="389"/>
      <c r="AJ340" s="389"/>
      <c r="AK340" s="389"/>
      <c r="AL340" s="389"/>
      <c r="AM340" s="389"/>
      <c r="AN340" s="389"/>
      <c r="AO340" s="389"/>
      <c r="AP340" s="393"/>
      <c r="AQ340" s="395"/>
      <c r="AR340" s="389"/>
      <c r="AS340" s="389"/>
      <c r="AT340" s="389"/>
      <c r="AU340" s="389"/>
      <c r="AV340" s="389"/>
      <c r="AW340" s="389"/>
      <c r="AX340" s="389"/>
      <c r="AY340" s="389"/>
      <c r="AZ340" s="389"/>
      <c r="BA340" s="389"/>
      <c r="BB340" s="389"/>
      <c r="BC340" s="389"/>
      <c r="BD340" s="389"/>
      <c r="BE340" s="389"/>
    </row>
    <row r="341" ht="15.75" customHeight="1">
      <c r="A341" s="401"/>
      <c r="B341" s="265"/>
      <c r="C341" s="393"/>
      <c r="D341" s="389"/>
      <c r="E341" s="389"/>
      <c r="F341" s="389"/>
      <c r="G341" s="393"/>
      <c r="H341" s="389"/>
      <c r="I341" s="389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  <c r="AC341" s="389"/>
      <c r="AD341" s="389"/>
      <c r="AE341" s="389"/>
      <c r="AF341" s="389"/>
      <c r="AG341" s="389"/>
      <c r="AH341" s="389"/>
      <c r="AI341" s="389"/>
      <c r="AJ341" s="389"/>
      <c r="AK341" s="389"/>
      <c r="AL341" s="389"/>
      <c r="AM341" s="389"/>
      <c r="AN341" s="389"/>
      <c r="AO341" s="389"/>
      <c r="AP341" s="393"/>
      <c r="AQ341" s="395"/>
      <c r="AR341" s="389"/>
      <c r="AS341" s="389"/>
      <c r="AT341" s="389"/>
      <c r="AU341" s="389"/>
      <c r="AV341" s="389"/>
      <c r="AW341" s="389"/>
      <c r="AX341" s="389"/>
      <c r="AY341" s="389"/>
      <c r="AZ341" s="389"/>
      <c r="BA341" s="389"/>
      <c r="BB341" s="389"/>
      <c r="BC341" s="389"/>
      <c r="BD341" s="389"/>
      <c r="BE341" s="389"/>
    </row>
    <row r="342" ht="15.75" customHeight="1">
      <c r="A342" s="401"/>
      <c r="B342" s="265"/>
      <c r="C342" s="393"/>
      <c r="D342" s="389"/>
      <c r="E342" s="389"/>
      <c r="F342" s="389"/>
      <c r="G342" s="393"/>
      <c r="H342" s="389"/>
      <c r="I342" s="389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  <c r="AC342" s="389"/>
      <c r="AD342" s="389"/>
      <c r="AE342" s="389"/>
      <c r="AF342" s="389"/>
      <c r="AG342" s="389"/>
      <c r="AH342" s="389"/>
      <c r="AI342" s="389"/>
      <c r="AJ342" s="389"/>
      <c r="AK342" s="389"/>
      <c r="AL342" s="389"/>
      <c r="AM342" s="389"/>
      <c r="AN342" s="389"/>
      <c r="AO342" s="389"/>
      <c r="AP342" s="393"/>
      <c r="AQ342" s="395"/>
      <c r="AR342" s="389"/>
      <c r="AS342" s="389"/>
      <c r="AT342" s="389"/>
      <c r="AU342" s="389"/>
      <c r="AV342" s="389"/>
      <c r="AW342" s="389"/>
      <c r="AX342" s="389"/>
      <c r="AY342" s="389"/>
      <c r="AZ342" s="389"/>
      <c r="BA342" s="389"/>
      <c r="BB342" s="389"/>
      <c r="BC342" s="389"/>
      <c r="BD342" s="389"/>
      <c r="BE342" s="389"/>
    </row>
    <row r="343" ht="15.75" customHeight="1">
      <c r="A343" s="401"/>
      <c r="B343" s="265"/>
      <c r="C343" s="393"/>
      <c r="D343" s="389"/>
      <c r="E343" s="389"/>
      <c r="F343" s="389"/>
      <c r="G343" s="393"/>
      <c r="H343" s="389"/>
      <c r="I343" s="389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  <c r="AC343" s="389"/>
      <c r="AD343" s="389"/>
      <c r="AE343" s="389"/>
      <c r="AF343" s="389"/>
      <c r="AG343" s="389"/>
      <c r="AH343" s="389"/>
      <c r="AI343" s="389"/>
      <c r="AJ343" s="389"/>
      <c r="AK343" s="389"/>
      <c r="AL343" s="389"/>
      <c r="AM343" s="389"/>
      <c r="AN343" s="389"/>
      <c r="AO343" s="389"/>
      <c r="AP343" s="393"/>
      <c r="AQ343" s="395"/>
      <c r="AR343" s="389"/>
      <c r="AS343" s="389"/>
      <c r="AT343" s="389"/>
      <c r="AU343" s="389"/>
      <c r="AV343" s="389"/>
      <c r="AW343" s="389"/>
      <c r="AX343" s="389"/>
      <c r="AY343" s="389"/>
      <c r="AZ343" s="389"/>
      <c r="BA343" s="389"/>
      <c r="BB343" s="389"/>
      <c r="BC343" s="389"/>
      <c r="BD343" s="389"/>
      <c r="BE343" s="389"/>
    </row>
    <row r="344" ht="15.75" customHeight="1">
      <c r="A344" s="401"/>
      <c r="B344" s="265"/>
      <c r="C344" s="393"/>
      <c r="D344" s="389"/>
      <c r="E344" s="389"/>
      <c r="F344" s="389"/>
      <c r="G344" s="393"/>
      <c r="H344" s="389"/>
      <c r="I344" s="389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  <c r="AC344" s="389"/>
      <c r="AD344" s="389"/>
      <c r="AE344" s="389"/>
      <c r="AF344" s="389"/>
      <c r="AG344" s="389"/>
      <c r="AH344" s="389"/>
      <c r="AI344" s="389"/>
      <c r="AJ344" s="389"/>
      <c r="AK344" s="389"/>
      <c r="AL344" s="389"/>
      <c r="AM344" s="389"/>
      <c r="AN344" s="389"/>
      <c r="AO344" s="389"/>
      <c r="AP344" s="393"/>
      <c r="AQ344" s="395"/>
      <c r="AR344" s="389"/>
      <c r="AS344" s="389"/>
      <c r="AT344" s="389"/>
      <c r="AU344" s="389"/>
      <c r="AV344" s="389"/>
      <c r="AW344" s="389"/>
      <c r="AX344" s="389"/>
      <c r="AY344" s="389"/>
      <c r="AZ344" s="389"/>
      <c r="BA344" s="389"/>
      <c r="BB344" s="389"/>
      <c r="BC344" s="389"/>
      <c r="BD344" s="389"/>
      <c r="BE344" s="389"/>
    </row>
    <row r="345" ht="15.75" customHeight="1">
      <c r="A345" s="401"/>
      <c r="B345" s="265"/>
      <c r="C345" s="393"/>
      <c r="D345" s="389"/>
      <c r="E345" s="389"/>
      <c r="F345" s="389"/>
      <c r="G345" s="393"/>
      <c r="H345" s="389"/>
      <c r="I345" s="389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  <c r="AC345" s="389"/>
      <c r="AD345" s="389"/>
      <c r="AE345" s="389"/>
      <c r="AF345" s="389"/>
      <c r="AG345" s="389"/>
      <c r="AH345" s="389"/>
      <c r="AI345" s="389"/>
      <c r="AJ345" s="389"/>
      <c r="AK345" s="389"/>
      <c r="AL345" s="389"/>
      <c r="AM345" s="389"/>
      <c r="AN345" s="389"/>
      <c r="AO345" s="389"/>
      <c r="AP345" s="393"/>
      <c r="AQ345" s="395"/>
      <c r="AR345" s="389"/>
      <c r="AS345" s="389"/>
      <c r="AT345" s="389"/>
      <c r="AU345" s="389"/>
      <c r="AV345" s="389"/>
      <c r="AW345" s="389"/>
      <c r="AX345" s="389"/>
      <c r="AY345" s="389"/>
      <c r="AZ345" s="389"/>
      <c r="BA345" s="389"/>
      <c r="BB345" s="389"/>
      <c r="BC345" s="389"/>
      <c r="BD345" s="389"/>
      <c r="BE345" s="389"/>
    </row>
    <row r="346" ht="15.75" customHeight="1">
      <c r="A346" s="401"/>
      <c r="B346" s="265"/>
      <c r="C346" s="393"/>
      <c r="D346" s="389"/>
      <c r="E346" s="389"/>
      <c r="F346" s="389"/>
      <c r="G346" s="393"/>
      <c r="H346" s="389"/>
      <c r="I346" s="389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  <c r="AC346" s="389"/>
      <c r="AD346" s="389"/>
      <c r="AE346" s="389"/>
      <c r="AF346" s="389"/>
      <c r="AG346" s="389"/>
      <c r="AH346" s="389"/>
      <c r="AI346" s="389"/>
      <c r="AJ346" s="389"/>
      <c r="AK346" s="389"/>
      <c r="AL346" s="389"/>
      <c r="AM346" s="389"/>
      <c r="AN346" s="389"/>
      <c r="AO346" s="389"/>
      <c r="AP346" s="393"/>
      <c r="AQ346" s="395"/>
      <c r="AR346" s="389"/>
      <c r="AS346" s="389"/>
      <c r="AT346" s="389"/>
      <c r="AU346" s="389"/>
      <c r="AV346" s="389"/>
      <c r="AW346" s="389"/>
      <c r="AX346" s="389"/>
      <c r="AY346" s="389"/>
      <c r="AZ346" s="389"/>
      <c r="BA346" s="389"/>
      <c r="BB346" s="389"/>
      <c r="BC346" s="389"/>
      <c r="BD346" s="389"/>
      <c r="BE346" s="389"/>
    </row>
    <row r="347" ht="15.75" customHeight="1">
      <c r="A347" s="401"/>
      <c r="B347" s="265"/>
      <c r="C347" s="393"/>
      <c r="D347" s="389"/>
      <c r="E347" s="389"/>
      <c r="F347" s="389"/>
      <c r="G347" s="393"/>
      <c r="H347" s="389"/>
      <c r="I347" s="389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  <c r="AC347" s="389"/>
      <c r="AD347" s="389"/>
      <c r="AE347" s="389"/>
      <c r="AF347" s="389"/>
      <c r="AG347" s="389"/>
      <c r="AH347" s="389"/>
      <c r="AI347" s="389"/>
      <c r="AJ347" s="389"/>
      <c r="AK347" s="389"/>
      <c r="AL347" s="389"/>
      <c r="AM347" s="389"/>
      <c r="AN347" s="389"/>
      <c r="AO347" s="389"/>
      <c r="AP347" s="393"/>
      <c r="AQ347" s="395"/>
      <c r="AR347" s="389"/>
      <c r="AS347" s="389"/>
      <c r="AT347" s="389"/>
      <c r="AU347" s="389"/>
      <c r="AV347" s="389"/>
      <c r="AW347" s="389"/>
      <c r="AX347" s="389"/>
      <c r="AY347" s="389"/>
      <c r="AZ347" s="389"/>
      <c r="BA347" s="389"/>
      <c r="BB347" s="389"/>
      <c r="BC347" s="389"/>
      <c r="BD347" s="389"/>
      <c r="BE347" s="389"/>
    </row>
    <row r="348" ht="15.75" customHeight="1">
      <c r="A348" s="401"/>
      <c r="B348" s="265"/>
      <c r="C348" s="393"/>
      <c r="D348" s="389"/>
      <c r="E348" s="389"/>
      <c r="F348" s="389"/>
      <c r="G348" s="393"/>
      <c r="H348" s="389"/>
      <c r="I348" s="389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  <c r="AC348" s="389"/>
      <c r="AD348" s="389"/>
      <c r="AE348" s="389"/>
      <c r="AF348" s="389"/>
      <c r="AG348" s="389"/>
      <c r="AH348" s="389"/>
      <c r="AI348" s="389"/>
      <c r="AJ348" s="389"/>
      <c r="AK348" s="389"/>
      <c r="AL348" s="389"/>
      <c r="AM348" s="389"/>
      <c r="AN348" s="389"/>
      <c r="AO348" s="389"/>
      <c r="AP348" s="393"/>
      <c r="AQ348" s="395"/>
      <c r="AR348" s="389"/>
      <c r="AS348" s="389"/>
      <c r="AT348" s="389"/>
      <c r="AU348" s="389"/>
      <c r="AV348" s="389"/>
      <c r="AW348" s="389"/>
      <c r="AX348" s="389"/>
      <c r="AY348" s="389"/>
      <c r="AZ348" s="389"/>
      <c r="BA348" s="389"/>
      <c r="BB348" s="389"/>
      <c r="BC348" s="389"/>
      <c r="BD348" s="389"/>
      <c r="BE348" s="389"/>
    </row>
    <row r="349" ht="15.75" customHeight="1">
      <c r="A349" s="401"/>
      <c r="B349" s="265"/>
      <c r="C349" s="393"/>
      <c r="D349" s="389"/>
      <c r="E349" s="389"/>
      <c r="F349" s="389"/>
      <c r="G349" s="393"/>
      <c r="H349" s="389"/>
      <c r="I349" s="389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  <c r="AC349" s="389"/>
      <c r="AD349" s="389"/>
      <c r="AE349" s="389"/>
      <c r="AF349" s="389"/>
      <c r="AG349" s="389"/>
      <c r="AH349" s="389"/>
      <c r="AI349" s="389"/>
      <c r="AJ349" s="389"/>
      <c r="AK349" s="389"/>
      <c r="AL349" s="389"/>
      <c r="AM349" s="389"/>
      <c r="AN349" s="389"/>
      <c r="AO349" s="389"/>
      <c r="AP349" s="393"/>
      <c r="AQ349" s="395"/>
      <c r="AR349" s="389"/>
      <c r="AS349" s="389"/>
      <c r="AT349" s="389"/>
      <c r="AU349" s="389"/>
      <c r="AV349" s="389"/>
      <c r="AW349" s="389"/>
      <c r="AX349" s="389"/>
      <c r="AY349" s="389"/>
      <c r="AZ349" s="389"/>
      <c r="BA349" s="389"/>
      <c r="BB349" s="389"/>
      <c r="BC349" s="389"/>
      <c r="BD349" s="389"/>
      <c r="BE349" s="389"/>
    </row>
    <row r="350" ht="15.75" customHeight="1">
      <c r="A350" s="401"/>
      <c r="B350" s="265"/>
      <c r="C350" s="393"/>
      <c r="D350" s="389"/>
      <c r="E350" s="389"/>
      <c r="F350" s="389"/>
      <c r="G350" s="393"/>
      <c r="H350" s="389"/>
      <c r="I350" s="389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  <c r="AC350" s="389"/>
      <c r="AD350" s="389"/>
      <c r="AE350" s="389"/>
      <c r="AF350" s="389"/>
      <c r="AG350" s="389"/>
      <c r="AH350" s="389"/>
      <c r="AI350" s="389"/>
      <c r="AJ350" s="389"/>
      <c r="AK350" s="389"/>
      <c r="AL350" s="389"/>
      <c r="AM350" s="389"/>
      <c r="AN350" s="389"/>
      <c r="AO350" s="389"/>
      <c r="AP350" s="393"/>
      <c r="AQ350" s="395"/>
      <c r="AR350" s="389"/>
      <c r="AS350" s="389"/>
      <c r="AT350" s="389"/>
      <c r="AU350" s="389"/>
      <c r="AV350" s="389"/>
      <c r="AW350" s="389"/>
      <c r="AX350" s="389"/>
      <c r="AY350" s="389"/>
      <c r="AZ350" s="389"/>
      <c r="BA350" s="389"/>
      <c r="BB350" s="389"/>
      <c r="BC350" s="389"/>
      <c r="BD350" s="389"/>
      <c r="BE350" s="389"/>
    </row>
    <row r="351" ht="15.75" customHeight="1">
      <c r="A351" s="401"/>
      <c r="B351" s="265"/>
      <c r="C351" s="393"/>
      <c r="D351" s="389"/>
      <c r="E351" s="389"/>
      <c r="F351" s="389"/>
      <c r="G351" s="393"/>
      <c r="H351" s="389"/>
      <c r="I351" s="389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  <c r="AC351" s="389"/>
      <c r="AD351" s="389"/>
      <c r="AE351" s="389"/>
      <c r="AF351" s="389"/>
      <c r="AG351" s="389"/>
      <c r="AH351" s="389"/>
      <c r="AI351" s="389"/>
      <c r="AJ351" s="389"/>
      <c r="AK351" s="389"/>
      <c r="AL351" s="389"/>
      <c r="AM351" s="389"/>
      <c r="AN351" s="389"/>
      <c r="AO351" s="389"/>
      <c r="AP351" s="393"/>
      <c r="AQ351" s="395"/>
      <c r="AR351" s="389"/>
      <c r="AS351" s="389"/>
      <c r="AT351" s="389"/>
      <c r="AU351" s="389"/>
      <c r="AV351" s="389"/>
      <c r="AW351" s="389"/>
      <c r="AX351" s="389"/>
      <c r="AY351" s="389"/>
      <c r="AZ351" s="389"/>
      <c r="BA351" s="389"/>
      <c r="BB351" s="389"/>
      <c r="BC351" s="389"/>
      <c r="BD351" s="389"/>
      <c r="BE351" s="389"/>
    </row>
    <row r="352" ht="15.75" customHeight="1">
      <c r="A352" s="401"/>
      <c r="B352" s="265"/>
      <c r="C352" s="393"/>
      <c r="D352" s="389"/>
      <c r="E352" s="389"/>
      <c r="F352" s="389"/>
      <c r="G352" s="393"/>
      <c r="H352" s="389"/>
      <c r="I352" s="389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  <c r="AC352" s="389"/>
      <c r="AD352" s="389"/>
      <c r="AE352" s="389"/>
      <c r="AF352" s="389"/>
      <c r="AG352" s="389"/>
      <c r="AH352" s="389"/>
      <c r="AI352" s="389"/>
      <c r="AJ352" s="389"/>
      <c r="AK352" s="389"/>
      <c r="AL352" s="389"/>
      <c r="AM352" s="389"/>
      <c r="AN352" s="389"/>
      <c r="AO352" s="389"/>
      <c r="AP352" s="393"/>
      <c r="AQ352" s="395"/>
      <c r="AR352" s="389"/>
      <c r="AS352" s="389"/>
      <c r="AT352" s="389"/>
      <c r="AU352" s="389"/>
      <c r="AV352" s="389"/>
      <c r="AW352" s="389"/>
      <c r="AX352" s="389"/>
      <c r="AY352" s="389"/>
      <c r="AZ352" s="389"/>
      <c r="BA352" s="389"/>
      <c r="BB352" s="389"/>
      <c r="BC352" s="389"/>
      <c r="BD352" s="389"/>
      <c r="BE352" s="389"/>
    </row>
    <row r="353" ht="15.75" customHeight="1">
      <c r="A353" s="401"/>
      <c r="B353" s="265"/>
      <c r="C353" s="393"/>
      <c r="D353" s="389"/>
      <c r="E353" s="389"/>
      <c r="F353" s="389"/>
      <c r="G353" s="393"/>
      <c r="H353" s="389"/>
      <c r="I353" s="389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  <c r="AC353" s="389"/>
      <c r="AD353" s="389"/>
      <c r="AE353" s="389"/>
      <c r="AF353" s="389"/>
      <c r="AG353" s="389"/>
      <c r="AH353" s="389"/>
      <c r="AI353" s="389"/>
      <c r="AJ353" s="389"/>
      <c r="AK353" s="389"/>
      <c r="AL353" s="389"/>
      <c r="AM353" s="389"/>
      <c r="AN353" s="389"/>
      <c r="AO353" s="389"/>
      <c r="AP353" s="393"/>
      <c r="AQ353" s="395"/>
      <c r="AR353" s="389"/>
      <c r="AS353" s="389"/>
      <c r="AT353" s="389"/>
      <c r="AU353" s="389"/>
      <c r="AV353" s="389"/>
      <c r="AW353" s="389"/>
      <c r="AX353" s="389"/>
      <c r="AY353" s="389"/>
      <c r="AZ353" s="389"/>
      <c r="BA353" s="389"/>
      <c r="BB353" s="389"/>
      <c r="BC353" s="389"/>
      <c r="BD353" s="389"/>
      <c r="BE353" s="389"/>
    </row>
    <row r="354" ht="15.75" customHeight="1">
      <c r="A354" s="401"/>
      <c r="B354" s="265"/>
      <c r="C354" s="393"/>
      <c r="D354" s="389"/>
      <c r="E354" s="389"/>
      <c r="F354" s="389"/>
      <c r="G354" s="393"/>
      <c r="H354" s="389"/>
      <c r="I354" s="389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  <c r="AC354" s="389"/>
      <c r="AD354" s="389"/>
      <c r="AE354" s="389"/>
      <c r="AF354" s="389"/>
      <c r="AG354" s="389"/>
      <c r="AH354" s="389"/>
      <c r="AI354" s="389"/>
      <c r="AJ354" s="389"/>
      <c r="AK354" s="389"/>
      <c r="AL354" s="389"/>
      <c r="AM354" s="389"/>
      <c r="AN354" s="389"/>
      <c r="AO354" s="389"/>
      <c r="AP354" s="393"/>
      <c r="AQ354" s="395"/>
      <c r="AR354" s="389"/>
      <c r="AS354" s="389"/>
      <c r="AT354" s="389"/>
      <c r="AU354" s="389"/>
      <c r="AV354" s="389"/>
      <c r="AW354" s="389"/>
      <c r="AX354" s="389"/>
      <c r="AY354" s="389"/>
      <c r="AZ354" s="389"/>
      <c r="BA354" s="389"/>
      <c r="BB354" s="389"/>
      <c r="BC354" s="389"/>
      <c r="BD354" s="389"/>
      <c r="BE354" s="389"/>
    </row>
    <row r="355" ht="15.75" customHeight="1">
      <c r="A355" s="401"/>
      <c r="B355" s="265"/>
      <c r="C355" s="393"/>
      <c r="D355" s="389"/>
      <c r="E355" s="389"/>
      <c r="F355" s="389"/>
      <c r="G355" s="393"/>
      <c r="H355" s="389"/>
      <c r="I355" s="389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  <c r="AC355" s="389"/>
      <c r="AD355" s="389"/>
      <c r="AE355" s="389"/>
      <c r="AF355" s="389"/>
      <c r="AG355" s="389"/>
      <c r="AH355" s="389"/>
      <c r="AI355" s="389"/>
      <c r="AJ355" s="389"/>
      <c r="AK355" s="389"/>
      <c r="AL355" s="389"/>
      <c r="AM355" s="389"/>
      <c r="AN355" s="389"/>
      <c r="AO355" s="389"/>
      <c r="AP355" s="393"/>
      <c r="AQ355" s="395"/>
      <c r="AR355" s="389"/>
      <c r="AS355" s="389"/>
      <c r="AT355" s="389"/>
      <c r="AU355" s="389"/>
      <c r="AV355" s="389"/>
      <c r="AW355" s="389"/>
      <c r="AX355" s="389"/>
      <c r="AY355" s="389"/>
      <c r="AZ355" s="389"/>
      <c r="BA355" s="389"/>
      <c r="BB355" s="389"/>
      <c r="BC355" s="389"/>
      <c r="BD355" s="389"/>
      <c r="BE355" s="389"/>
    </row>
    <row r="356" ht="15.75" customHeight="1">
      <c r="A356" s="401"/>
      <c r="B356" s="265"/>
      <c r="C356" s="393"/>
      <c r="D356" s="389"/>
      <c r="E356" s="389"/>
      <c r="F356" s="389"/>
      <c r="G356" s="393"/>
      <c r="H356" s="389"/>
      <c r="I356" s="389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  <c r="AC356" s="389"/>
      <c r="AD356" s="389"/>
      <c r="AE356" s="389"/>
      <c r="AF356" s="389"/>
      <c r="AG356" s="389"/>
      <c r="AH356" s="389"/>
      <c r="AI356" s="389"/>
      <c r="AJ356" s="389"/>
      <c r="AK356" s="389"/>
      <c r="AL356" s="389"/>
      <c r="AM356" s="389"/>
      <c r="AN356" s="389"/>
      <c r="AO356" s="389"/>
      <c r="AP356" s="393"/>
      <c r="AQ356" s="395"/>
      <c r="AR356" s="389"/>
      <c r="AS356" s="389"/>
      <c r="AT356" s="389"/>
      <c r="AU356" s="389"/>
      <c r="AV356" s="389"/>
      <c r="AW356" s="389"/>
      <c r="AX356" s="389"/>
      <c r="AY356" s="389"/>
      <c r="AZ356" s="389"/>
      <c r="BA356" s="389"/>
      <c r="BB356" s="389"/>
      <c r="BC356" s="389"/>
      <c r="BD356" s="389"/>
      <c r="BE356" s="389"/>
    </row>
    <row r="357" ht="15.75" customHeight="1">
      <c r="A357" s="401"/>
      <c r="B357" s="265"/>
      <c r="C357" s="393"/>
      <c r="D357" s="389"/>
      <c r="E357" s="389"/>
      <c r="F357" s="389"/>
      <c r="G357" s="393"/>
      <c r="H357" s="389"/>
      <c r="I357" s="389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  <c r="AC357" s="389"/>
      <c r="AD357" s="389"/>
      <c r="AE357" s="389"/>
      <c r="AF357" s="389"/>
      <c r="AG357" s="389"/>
      <c r="AH357" s="389"/>
      <c r="AI357" s="389"/>
      <c r="AJ357" s="389"/>
      <c r="AK357" s="389"/>
      <c r="AL357" s="389"/>
      <c r="AM357" s="389"/>
      <c r="AN357" s="389"/>
      <c r="AO357" s="389"/>
      <c r="AP357" s="393"/>
      <c r="AQ357" s="395"/>
      <c r="AR357" s="389"/>
      <c r="AS357" s="389"/>
      <c r="AT357" s="389"/>
      <c r="AU357" s="389"/>
      <c r="AV357" s="389"/>
      <c r="AW357" s="389"/>
      <c r="AX357" s="389"/>
      <c r="AY357" s="389"/>
      <c r="AZ357" s="389"/>
      <c r="BA357" s="389"/>
      <c r="BB357" s="389"/>
      <c r="BC357" s="389"/>
      <c r="BD357" s="389"/>
      <c r="BE357" s="389"/>
    </row>
    <row r="358" ht="15.75" customHeight="1">
      <c r="A358" s="401"/>
      <c r="B358" s="265"/>
      <c r="C358" s="393"/>
      <c r="D358" s="389"/>
      <c r="E358" s="389"/>
      <c r="F358" s="389"/>
      <c r="G358" s="393"/>
      <c r="H358" s="389"/>
      <c r="I358" s="389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  <c r="AC358" s="389"/>
      <c r="AD358" s="389"/>
      <c r="AE358" s="389"/>
      <c r="AF358" s="389"/>
      <c r="AG358" s="389"/>
      <c r="AH358" s="389"/>
      <c r="AI358" s="389"/>
      <c r="AJ358" s="389"/>
      <c r="AK358" s="389"/>
      <c r="AL358" s="389"/>
      <c r="AM358" s="389"/>
      <c r="AN358" s="389"/>
      <c r="AO358" s="389"/>
      <c r="AP358" s="393"/>
      <c r="AQ358" s="395"/>
      <c r="AR358" s="389"/>
      <c r="AS358" s="389"/>
      <c r="AT358" s="389"/>
      <c r="AU358" s="389"/>
      <c r="AV358" s="389"/>
      <c r="AW358" s="389"/>
      <c r="AX358" s="389"/>
      <c r="AY358" s="389"/>
      <c r="AZ358" s="389"/>
      <c r="BA358" s="389"/>
      <c r="BB358" s="389"/>
      <c r="BC358" s="389"/>
      <c r="BD358" s="389"/>
      <c r="BE358" s="389"/>
    </row>
    <row r="359" ht="15.75" customHeight="1">
      <c r="A359" s="401"/>
      <c r="B359" s="265"/>
      <c r="C359" s="393"/>
      <c r="D359" s="389"/>
      <c r="E359" s="389"/>
      <c r="F359" s="389"/>
      <c r="G359" s="393"/>
      <c r="H359" s="389"/>
      <c r="I359" s="389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  <c r="AC359" s="389"/>
      <c r="AD359" s="389"/>
      <c r="AE359" s="389"/>
      <c r="AF359" s="389"/>
      <c r="AG359" s="389"/>
      <c r="AH359" s="389"/>
      <c r="AI359" s="389"/>
      <c r="AJ359" s="389"/>
      <c r="AK359" s="389"/>
      <c r="AL359" s="389"/>
      <c r="AM359" s="389"/>
      <c r="AN359" s="389"/>
      <c r="AO359" s="389"/>
      <c r="AP359" s="393"/>
      <c r="AQ359" s="395"/>
      <c r="AR359" s="389"/>
      <c r="AS359" s="389"/>
      <c r="AT359" s="389"/>
      <c r="AU359" s="389"/>
      <c r="AV359" s="389"/>
      <c r="AW359" s="389"/>
      <c r="AX359" s="389"/>
      <c r="AY359" s="389"/>
      <c r="AZ359" s="389"/>
      <c r="BA359" s="389"/>
      <c r="BB359" s="389"/>
      <c r="BC359" s="389"/>
      <c r="BD359" s="389"/>
      <c r="BE359" s="389"/>
    </row>
    <row r="360" ht="15.75" customHeight="1">
      <c r="A360" s="401"/>
      <c r="B360" s="265"/>
      <c r="C360" s="393"/>
      <c r="D360" s="389"/>
      <c r="E360" s="389"/>
      <c r="F360" s="389"/>
      <c r="G360" s="393"/>
      <c r="H360" s="389"/>
      <c r="I360" s="389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  <c r="AC360" s="389"/>
      <c r="AD360" s="389"/>
      <c r="AE360" s="389"/>
      <c r="AF360" s="389"/>
      <c r="AG360" s="389"/>
      <c r="AH360" s="389"/>
      <c r="AI360" s="389"/>
      <c r="AJ360" s="389"/>
      <c r="AK360" s="389"/>
      <c r="AL360" s="389"/>
      <c r="AM360" s="389"/>
      <c r="AN360" s="389"/>
      <c r="AO360" s="389"/>
      <c r="AP360" s="393"/>
      <c r="AQ360" s="395"/>
      <c r="AR360" s="389"/>
      <c r="AS360" s="389"/>
      <c r="AT360" s="389"/>
      <c r="AU360" s="389"/>
      <c r="AV360" s="389"/>
      <c r="AW360" s="389"/>
      <c r="AX360" s="389"/>
      <c r="AY360" s="389"/>
      <c r="AZ360" s="389"/>
      <c r="BA360" s="389"/>
      <c r="BB360" s="389"/>
      <c r="BC360" s="389"/>
      <c r="BD360" s="389"/>
      <c r="BE360" s="389"/>
    </row>
    <row r="361" ht="15.75" customHeight="1">
      <c r="A361" s="401"/>
      <c r="B361" s="265"/>
      <c r="C361" s="393"/>
      <c r="D361" s="389"/>
      <c r="E361" s="389"/>
      <c r="F361" s="389"/>
      <c r="G361" s="393"/>
      <c r="H361" s="389"/>
      <c r="I361" s="389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  <c r="AC361" s="389"/>
      <c r="AD361" s="389"/>
      <c r="AE361" s="389"/>
      <c r="AF361" s="389"/>
      <c r="AG361" s="389"/>
      <c r="AH361" s="389"/>
      <c r="AI361" s="389"/>
      <c r="AJ361" s="389"/>
      <c r="AK361" s="389"/>
      <c r="AL361" s="389"/>
      <c r="AM361" s="389"/>
      <c r="AN361" s="389"/>
      <c r="AO361" s="389"/>
      <c r="AP361" s="393"/>
      <c r="AQ361" s="395"/>
      <c r="AR361" s="389"/>
      <c r="AS361" s="389"/>
      <c r="AT361" s="389"/>
      <c r="AU361" s="389"/>
      <c r="AV361" s="389"/>
      <c r="AW361" s="389"/>
      <c r="AX361" s="389"/>
      <c r="AY361" s="389"/>
      <c r="AZ361" s="389"/>
      <c r="BA361" s="389"/>
      <c r="BB361" s="389"/>
      <c r="BC361" s="389"/>
      <c r="BD361" s="389"/>
      <c r="BE361" s="389"/>
    </row>
    <row r="362" ht="15.75" customHeight="1">
      <c r="A362" s="401"/>
      <c r="B362" s="265"/>
      <c r="C362" s="393"/>
      <c r="D362" s="389"/>
      <c r="E362" s="389"/>
      <c r="F362" s="389"/>
      <c r="G362" s="393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  <c r="AC362" s="389"/>
      <c r="AD362" s="389"/>
      <c r="AE362" s="389"/>
      <c r="AF362" s="389"/>
      <c r="AG362" s="389"/>
      <c r="AH362" s="389"/>
      <c r="AI362" s="389"/>
      <c r="AJ362" s="389"/>
      <c r="AK362" s="389"/>
      <c r="AL362" s="389"/>
      <c r="AM362" s="389"/>
      <c r="AN362" s="389"/>
      <c r="AO362" s="389"/>
      <c r="AP362" s="393"/>
      <c r="AQ362" s="395"/>
      <c r="AR362" s="389"/>
      <c r="AS362" s="389"/>
      <c r="AT362" s="389"/>
      <c r="AU362" s="389"/>
      <c r="AV362" s="389"/>
      <c r="AW362" s="389"/>
      <c r="AX362" s="389"/>
      <c r="AY362" s="389"/>
      <c r="AZ362" s="389"/>
      <c r="BA362" s="389"/>
      <c r="BB362" s="389"/>
      <c r="BC362" s="389"/>
      <c r="BD362" s="389"/>
      <c r="BE362" s="389"/>
    </row>
    <row r="363" ht="15.75" customHeight="1">
      <c r="A363" s="401"/>
      <c r="B363" s="265"/>
      <c r="C363" s="393"/>
      <c r="D363" s="389"/>
      <c r="E363" s="389"/>
      <c r="F363" s="389"/>
      <c r="G363" s="393"/>
      <c r="H363" s="389"/>
      <c r="I363" s="389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  <c r="AC363" s="389"/>
      <c r="AD363" s="389"/>
      <c r="AE363" s="389"/>
      <c r="AF363" s="389"/>
      <c r="AG363" s="389"/>
      <c r="AH363" s="389"/>
      <c r="AI363" s="389"/>
      <c r="AJ363" s="389"/>
      <c r="AK363" s="389"/>
      <c r="AL363" s="389"/>
      <c r="AM363" s="389"/>
      <c r="AN363" s="389"/>
      <c r="AO363" s="389"/>
      <c r="AP363" s="393"/>
      <c r="AQ363" s="395"/>
      <c r="AR363" s="389"/>
      <c r="AS363" s="389"/>
      <c r="AT363" s="389"/>
      <c r="AU363" s="389"/>
      <c r="AV363" s="389"/>
      <c r="AW363" s="389"/>
      <c r="AX363" s="389"/>
      <c r="AY363" s="389"/>
      <c r="AZ363" s="389"/>
      <c r="BA363" s="389"/>
      <c r="BB363" s="389"/>
      <c r="BC363" s="389"/>
      <c r="BD363" s="389"/>
      <c r="BE363" s="389"/>
    </row>
    <row r="364" ht="15.75" customHeight="1">
      <c r="A364" s="401"/>
      <c r="B364" s="265"/>
      <c r="C364" s="393"/>
      <c r="D364" s="389"/>
      <c r="E364" s="389"/>
      <c r="F364" s="389"/>
      <c r="G364" s="393"/>
      <c r="H364" s="389"/>
      <c r="I364" s="389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  <c r="AC364" s="389"/>
      <c r="AD364" s="389"/>
      <c r="AE364" s="389"/>
      <c r="AF364" s="389"/>
      <c r="AG364" s="389"/>
      <c r="AH364" s="389"/>
      <c r="AI364" s="389"/>
      <c r="AJ364" s="389"/>
      <c r="AK364" s="389"/>
      <c r="AL364" s="389"/>
      <c r="AM364" s="389"/>
      <c r="AN364" s="389"/>
      <c r="AO364" s="389"/>
      <c r="AP364" s="393"/>
      <c r="AQ364" s="395"/>
      <c r="AR364" s="389"/>
      <c r="AS364" s="389"/>
      <c r="AT364" s="389"/>
      <c r="AU364" s="389"/>
      <c r="AV364" s="389"/>
      <c r="AW364" s="389"/>
      <c r="AX364" s="389"/>
      <c r="AY364" s="389"/>
      <c r="AZ364" s="389"/>
      <c r="BA364" s="389"/>
      <c r="BB364" s="389"/>
      <c r="BC364" s="389"/>
      <c r="BD364" s="389"/>
      <c r="BE364" s="389"/>
    </row>
    <row r="365" ht="15.75" customHeight="1">
      <c r="A365" s="401"/>
      <c r="B365" s="265"/>
      <c r="C365" s="393"/>
      <c r="D365" s="389"/>
      <c r="E365" s="389"/>
      <c r="F365" s="389"/>
      <c r="G365" s="393"/>
      <c r="H365" s="389"/>
      <c r="I365" s="389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  <c r="AC365" s="389"/>
      <c r="AD365" s="389"/>
      <c r="AE365" s="389"/>
      <c r="AF365" s="389"/>
      <c r="AG365" s="389"/>
      <c r="AH365" s="389"/>
      <c r="AI365" s="389"/>
      <c r="AJ365" s="389"/>
      <c r="AK365" s="389"/>
      <c r="AL365" s="389"/>
      <c r="AM365" s="389"/>
      <c r="AN365" s="389"/>
      <c r="AO365" s="389"/>
      <c r="AP365" s="393"/>
      <c r="AQ365" s="395"/>
      <c r="AR365" s="389"/>
      <c r="AS365" s="389"/>
      <c r="AT365" s="389"/>
      <c r="AU365" s="389"/>
      <c r="AV365" s="389"/>
      <c r="AW365" s="389"/>
      <c r="AX365" s="389"/>
      <c r="AY365" s="389"/>
      <c r="AZ365" s="389"/>
      <c r="BA365" s="389"/>
      <c r="BB365" s="389"/>
      <c r="BC365" s="389"/>
      <c r="BD365" s="389"/>
      <c r="BE365" s="389"/>
    </row>
    <row r="366" ht="15.75" customHeight="1">
      <c r="A366" s="401"/>
      <c r="B366" s="265"/>
      <c r="C366" s="393"/>
      <c r="D366" s="389"/>
      <c r="E366" s="389"/>
      <c r="F366" s="389"/>
      <c r="G366" s="393"/>
      <c r="H366" s="389"/>
      <c r="I366" s="389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  <c r="AC366" s="389"/>
      <c r="AD366" s="389"/>
      <c r="AE366" s="389"/>
      <c r="AF366" s="389"/>
      <c r="AG366" s="389"/>
      <c r="AH366" s="389"/>
      <c r="AI366" s="389"/>
      <c r="AJ366" s="389"/>
      <c r="AK366" s="389"/>
      <c r="AL366" s="389"/>
      <c r="AM366" s="389"/>
      <c r="AN366" s="389"/>
      <c r="AO366" s="389"/>
      <c r="AP366" s="393"/>
      <c r="AQ366" s="395"/>
      <c r="AR366" s="389"/>
      <c r="AS366" s="389"/>
      <c r="AT366" s="389"/>
      <c r="AU366" s="389"/>
      <c r="AV366" s="389"/>
      <c r="AW366" s="389"/>
      <c r="AX366" s="389"/>
      <c r="AY366" s="389"/>
      <c r="AZ366" s="389"/>
      <c r="BA366" s="389"/>
      <c r="BB366" s="389"/>
      <c r="BC366" s="389"/>
      <c r="BD366" s="389"/>
      <c r="BE366" s="389"/>
    </row>
    <row r="367" ht="15.75" customHeight="1">
      <c r="A367" s="401"/>
      <c r="B367" s="265"/>
      <c r="C367" s="393"/>
      <c r="D367" s="389"/>
      <c r="E367" s="389"/>
      <c r="F367" s="389"/>
      <c r="G367" s="393"/>
      <c r="H367" s="389"/>
      <c r="I367" s="389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  <c r="AC367" s="389"/>
      <c r="AD367" s="389"/>
      <c r="AE367" s="389"/>
      <c r="AF367" s="389"/>
      <c r="AG367" s="389"/>
      <c r="AH367" s="389"/>
      <c r="AI367" s="389"/>
      <c r="AJ367" s="389"/>
      <c r="AK367" s="389"/>
      <c r="AL367" s="389"/>
      <c r="AM367" s="389"/>
      <c r="AN367" s="389"/>
      <c r="AO367" s="389"/>
      <c r="AP367" s="393"/>
      <c r="AQ367" s="395"/>
      <c r="AR367" s="389"/>
      <c r="AS367" s="389"/>
      <c r="AT367" s="389"/>
      <c r="AU367" s="389"/>
      <c r="AV367" s="389"/>
      <c r="AW367" s="389"/>
      <c r="AX367" s="389"/>
      <c r="AY367" s="389"/>
      <c r="AZ367" s="389"/>
      <c r="BA367" s="389"/>
      <c r="BB367" s="389"/>
      <c r="BC367" s="389"/>
      <c r="BD367" s="389"/>
      <c r="BE367" s="389"/>
    </row>
    <row r="368" ht="15.75" customHeight="1">
      <c r="A368" s="401"/>
      <c r="B368" s="265"/>
      <c r="C368" s="393"/>
      <c r="D368" s="389"/>
      <c r="E368" s="389"/>
      <c r="F368" s="389"/>
      <c r="G368" s="393"/>
      <c r="H368" s="389"/>
      <c r="I368" s="389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  <c r="AC368" s="389"/>
      <c r="AD368" s="389"/>
      <c r="AE368" s="389"/>
      <c r="AF368" s="389"/>
      <c r="AG368" s="389"/>
      <c r="AH368" s="389"/>
      <c r="AI368" s="389"/>
      <c r="AJ368" s="389"/>
      <c r="AK368" s="389"/>
      <c r="AL368" s="389"/>
      <c r="AM368" s="389"/>
      <c r="AN368" s="389"/>
      <c r="AO368" s="389"/>
      <c r="AP368" s="393"/>
      <c r="AQ368" s="395"/>
      <c r="AR368" s="389"/>
      <c r="AS368" s="389"/>
      <c r="AT368" s="389"/>
      <c r="AU368" s="389"/>
      <c r="AV368" s="389"/>
      <c r="AW368" s="389"/>
      <c r="AX368" s="389"/>
      <c r="AY368" s="389"/>
      <c r="AZ368" s="389"/>
      <c r="BA368" s="389"/>
      <c r="BB368" s="389"/>
      <c r="BC368" s="389"/>
      <c r="BD368" s="389"/>
      <c r="BE368" s="389"/>
    </row>
    <row r="369" ht="15.75" customHeight="1">
      <c r="A369" s="401"/>
      <c r="B369" s="265"/>
      <c r="C369" s="393"/>
      <c r="D369" s="389"/>
      <c r="E369" s="389"/>
      <c r="F369" s="389"/>
      <c r="G369" s="393"/>
      <c r="H369" s="389"/>
      <c r="I369" s="389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  <c r="AC369" s="389"/>
      <c r="AD369" s="389"/>
      <c r="AE369" s="389"/>
      <c r="AF369" s="389"/>
      <c r="AG369" s="389"/>
      <c r="AH369" s="389"/>
      <c r="AI369" s="389"/>
      <c r="AJ369" s="389"/>
      <c r="AK369" s="389"/>
      <c r="AL369" s="389"/>
      <c r="AM369" s="389"/>
      <c r="AN369" s="389"/>
      <c r="AO369" s="389"/>
      <c r="AP369" s="393"/>
      <c r="AQ369" s="395"/>
      <c r="AR369" s="389"/>
      <c r="AS369" s="389"/>
      <c r="AT369" s="389"/>
      <c r="AU369" s="389"/>
      <c r="AV369" s="389"/>
      <c r="AW369" s="389"/>
      <c r="AX369" s="389"/>
      <c r="AY369" s="389"/>
      <c r="AZ369" s="389"/>
      <c r="BA369" s="389"/>
      <c r="BB369" s="389"/>
      <c r="BC369" s="389"/>
      <c r="BD369" s="389"/>
      <c r="BE369" s="389"/>
    </row>
    <row r="370" ht="15.75" customHeight="1">
      <c r="A370" s="401"/>
      <c r="B370" s="265"/>
      <c r="C370" s="393"/>
      <c r="D370" s="389"/>
      <c r="E370" s="389"/>
      <c r="F370" s="389"/>
      <c r="G370" s="393"/>
      <c r="H370" s="389"/>
      <c r="I370" s="389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  <c r="AC370" s="389"/>
      <c r="AD370" s="389"/>
      <c r="AE370" s="389"/>
      <c r="AF370" s="389"/>
      <c r="AG370" s="389"/>
      <c r="AH370" s="389"/>
      <c r="AI370" s="389"/>
      <c r="AJ370" s="389"/>
      <c r="AK370" s="389"/>
      <c r="AL370" s="389"/>
      <c r="AM370" s="389"/>
      <c r="AN370" s="389"/>
      <c r="AO370" s="389"/>
      <c r="AP370" s="393"/>
      <c r="AQ370" s="395"/>
      <c r="AR370" s="389"/>
      <c r="AS370" s="389"/>
      <c r="AT370" s="389"/>
      <c r="AU370" s="389"/>
      <c r="AV370" s="389"/>
      <c r="AW370" s="389"/>
      <c r="AX370" s="389"/>
      <c r="AY370" s="389"/>
      <c r="AZ370" s="389"/>
      <c r="BA370" s="389"/>
      <c r="BB370" s="389"/>
      <c r="BC370" s="389"/>
      <c r="BD370" s="389"/>
      <c r="BE370" s="389"/>
    </row>
    <row r="371" ht="15.75" customHeight="1">
      <c r="A371" s="401"/>
      <c r="B371" s="265"/>
      <c r="C371" s="393"/>
      <c r="D371" s="389"/>
      <c r="E371" s="389"/>
      <c r="F371" s="389"/>
      <c r="G371" s="393"/>
      <c r="H371" s="389"/>
      <c r="I371" s="389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  <c r="AC371" s="389"/>
      <c r="AD371" s="389"/>
      <c r="AE371" s="389"/>
      <c r="AF371" s="389"/>
      <c r="AG371" s="389"/>
      <c r="AH371" s="389"/>
      <c r="AI371" s="389"/>
      <c r="AJ371" s="389"/>
      <c r="AK371" s="389"/>
      <c r="AL371" s="389"/>
      <c r="AM371" s="389"/>
      <c r="AN371" s="389"/>
      <c r="AO371" s="389"/>
      <c r="AP371" s="393"/>
      <c r="AQ371" s="395"/>
      <c r="AR371" s="389"/>
      <c r="AS371" s="389"/>
      <c r="AT371" s="389"/>
      <c r="AU371" s="389"/>
      <c r="AV371" s="389"/>
      <c r="AW371" s="389"/>
      <c r="AX371" s="389"/>
      <c r="AY371" s="389"/>
      <c r="AZ371" s="389"/>
      <c r="BA371" s="389"/>
      <c r="BB371" s="389"/>
      <c r="BC371" s="389"/>
      <c r="BD371" s="389"/>
      <c r="BE371" s="389"/>
    </row>
    <row r="372" ht="15.75" customHeight="1">
      <c r="A372" s="401"/>
      <c r="B372" s="265"/>
      <c r="C372" s="393"/>
      <c r="D372" s="389"/>
      <c r="E372" s="389"/>
      <c r="F372" s="389"/>
      <c r="G372" s="393"/>
      <c r="H372" s="389"/>
      <c r="I372" s="389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  <c r="AC372" s="389"/>
      <c r="AD372" s="389"/>
      <c r="AE372" s="389"/>
      <c r="AF372" s="389"/>
      <c r="AG372" s="389"/>
      <c r="AH372" s="389"/>
      <c r="AI372" s="389"/>
      <c r="AJ372" s="389"/>
      <c r="AK372" s="389"/>
      <c r="AL372" s="389"/>
      <c r="AM372" s="389"/>
      <c r="AN372" s="389"/>
      <c r="AO372" s="389"/>
      <c r="AP372" s="393"/>
      <c r="AQ372" s="395"/>
      <c r="AR372" s="389"/>
      <c r="AS372" s="389"/>
      <c r="AT372" s="389"/>
      <c r="AU372" s="389"/>
      <c r="AV372" s="389"/>
      <c r="AW372" s="389"/>
      <c r="AX372" s="389"/>
      <c r="AY372" s="389"/>
      <c r="AZ372" s="389"/>
      <c r="BA372" s="389"/>
      <c r="BB372" s="389"/>
      <c r="BC372" s="389"/>
      <c r="BD372" s="389"/>
      <c r="BE372" s="389"/>
    </row>
    <row r="373" ht="15.75" customHeight="1">
      <c r="A373" s="401"/>
      <c r="B373" s="265"/>
      <c r="C373" s="393"/>
      <c r="D373" s="389"/>
      <c r="E373" s="389"/>
      <c r="F373" s="389"/>
      <c r="G373" s="393"/>
      <c r="H373" s="389"/>
      <c r="I373" s="389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  <c r="AC373" s="389"/>
      <c r="AD373" s="389"/>
      <c r="AE373" s="389"/>
      <c r="AF373" s="389"/>
      <c r="AG373" s="389"/>
      <c r="AH373" s="389"/>
      <c r="AI373" s="389"/>
      <c r="AJ373" s="389"/>
      <c r="AK373" s="389"/>
      <c r="AL373" s="389"/>
      <c r="AM373" s="389"/>
      <c r="AN373" s="389"/>
      <c r="AO373" s="389"/>
      <c r="AP373" s="393"/>
      <c r="AQ373" s="395"/>
      <c r="AR373" s="389"/>
      <c r="AS373" s="389"/>
      <c r="AT373" s="389"/>
      <c r="AU373" s="389"/>
      <c r="AV373" s="389"/>
      <c r="AW373" s="389"/>
      <c r="AX373" s="389"/>
      <c r="AY373" s="389"/>
      <c r="AZ373" s="389"/>
      <c r="BA373" s="389"/>
      <c r="BB373" s="389"/>
      <c r="BC373" s="389"/>
      <c r="BD373" s="389"/>
      <c r="BE373" s="389"/>
    </row>
    <row r="374" ht="15.75" customHeight="1">
      <c r="A374" s="401"/>
      <c r="B374" s="265"/>
      <c r="C374" s="393"/>
      <c r="D374" s="389"/>
      <c r="E374" s="389"/>
      <c r="F374" s="389"/>
      <c r="G374" s="393"/>
      <c r="H374" s="389"/>
      <c r="I374" s="389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  <c r="AC374" s="389"/>
      <c r="AD374" s="389"/>
      <c r="AE374" s="389"/>
      <c r="AF374" s="389"/>
      <c r="AG374" s="389"/>
      <c r="AH374" s="389"/>
      <c r="AI374" s="389"/>
      <c r="AJ374" s="389"/>
      <c r="AK374" s="389"/>
      <c r="AL374" s="389"/>
      <c r="AM374" s="389"/>
      <c r="AN374" s="389"/>
      <c r="AO374" s="389"/>
      <c r="AP374" s="393"/>
      <c r="AQ374" s="395"/>
      <c r="AR374" s="389"/>
      <c r="AS374" s="389"/>
      <c r="AT374" s="389"/>
      <c r="AU374" s="389"/>
      <c r="AV374" s="389"/>
      <c r="AW374" s="389"/>
      <c r="AX374" s="389"/>
      <c r="AY374" s="389"/>
      <c r="AZ374" s="389"/>
      <c r="BA374" s="389"/>
      <c r="BB374" s="389"/>
      <c r="BC374" s="389"/>
      <c r="BD374" s="389"/>
      <c r="BE374" s="389"/>
    </row>
    <row r="375" ht="15.75" customHeight="1">
      <c r="A375" s="401"/>
      <c r="B375" s="265"/>
      <c r="C375" s="393"/>
      <c r="D375" s="389"/>
      <c r="E375" s="389"/>
      <c r="F375" s="389"/>
      <c r="G375" s="393"/>
      <c r="H375" s="389"/>
      <c r="I375" s="389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  <c r="AC375" s="389"/>
      <c r="AD375" s="389"/>
      <c r="AE375" s="389"/>
      <c r="AF375" s="389"/>
      <c r="AG375" s="389"/>
      <c r="AH375" s="389"/>
      <c r="AI375" s="389"/>
      <c r="AJ375" s="389"/>
      <c r="AK375" s="389"/>
      <c r="AL375" s="389"/>
      <c r="AM375" s="389"/>
      <c r="AN375" s="389"/>
      <c r="AO375" s="389"/>
      <c r="AP375" s="393"/>
      <c r="AQ375" s="395"/>
      <c r="AR375" s="389"/>
      <c r="AS375" s="389"/>
      <c r="AT375" s="389"/>
      <c r="AU375" s="389"/>
      <c r="AV375" s="389"/>
      <c r="AW375" s="389"/>
      <c r="AX375" s="389"/>
      <c r="AY375" s="389"/>
      <c r="AZ375" s="389"/>
      <c r="BA375" s="389"/>
      <c r="BB375" s="389"/>
      <c r="BC375" s="389"/>
      <c r="BD375" s="389"/>
      <c r="BE375" s="389"/>
    </row>
    <row r="376" ht="15.75" customHeight="1">
      <c r="A376" s="401"/>
      <c r="B376" s="265"/>
      <c r="C376" s="393"/>
      <c r="D376" s="389"/>
      <c r="E376" s="389"/>
      <c r="F376" s="389"/>
      <c r="G376" s="393"/>
      <c r="H376" s="389"/>
      <c r="I376" s="389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  <c r="AC376" s="389"/>
      <c r="AD376" s="389"/>
      <c r="AE376" s="389"/>
      <c r="AF376" s="389"/>
      <c r="AG376" s="389"/>
      <c r="AH376" s="389"/>
      <c r="AI376" s="389"/>
      <c r="AJ376" s="389"/>
      <c r="AK376" s="389"/>
      <c r="AL376" s="389"/>
      <c r="AM376" s="389"/>
      <c r="AN376" s="389"/>
      <c r="AO376" s="389"/>
      <c r="AP376" s="393"/>
      <c r="AQ376" s="395"/>
      <c r="AR376" s="389"/>
      <c r="AS376" s="389"/>
      <c r="AT376" s="389"/>
      <c r="AU376" s="389"/>
      <c r="AV376" s="389"/>
      <c r="AW376" s="389"/>
      <c r="AX376" s="389"/>
      <c r="AY376" s="389"/>
      <c r="AZ376" s="389"/>
      <c r="BA376" s="389"/>
      <c r="BB376" s="389"/>
      <c r="BC376" s="389"/>
      <c r="BD376" s="389"/>
      <c r="BE376" s="389"/>
    </row>
    <row r="377" ht="15.75" customHeight="1">
      <c r="A377" s="401"/>
      <c r="B377" s="265"/>
      <c r="C377" s="393"/>
      <c r="D377" s="389"/>
      <c r="E377" s="389"/>
      <c r="F377" s="389"/>
      <c r="G377" s="393"/>
      <c r="H377" s="389"/>
      <c r="I377" s="389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  <c r="AC377" s="389"/>
      <c r="AD377" s="389"/>
      <c r="AE377" s="389"/>
      <c r="AF377" s="389"/>
      <c r="AG377" s="389"/>
      <c r="AH377" s="389"/>
      <c r="AI377" s="389"/>
      <c r="AJ377" s="389"/>
      <c r="AK377" s="389"/>
      <c r="AL377" s="389"/>
      <c r="AM377" s="389"/>
      <c r="AN377" s="389"/>
      <c r="AO377" s="389"/>
      <c r="AP377" s="393"/>
      <c r="AQ377" s="395"/>
      <c r="AR377" s="389"/>
      <c r="AS377" s="389"/>
      <c r="AT377" s="389"/>
      <c r="AU377" s="389"/>
      <c r="AV377" s="389"/>
      <c r="AW377" s="389"/>
      <c r="AX377" s="389"/>
      <c r="AY377" s="389"/>
      <c r="AZ377" s="389"/>
      <c r="BA377" s="389"/>
      <c r="BB377" s="389"/>
      <c r="BC377" s="389"/>
      <c r="BD377" s="389"/>
      <c r="BE377" s="389"/>
    </row>
    <row r="378" ht="15.75" customHeight="1">
      <c r="A378" s="401"/>
      <c r="B378" s="265"/>
      <c r="C378" s="393"/>
      <c r="D378" s="389"/>
      <c r="E378" s="389"/>
      <c r="F378" s="389"/>
      <c r="G378" s="393"/>
      <c r="H378" s="389"/>
      <c r="I378" s="389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  <c r="AC378" s="389"/>
      <c r="AD378" s="389"/>
      <c r="AE378" s="389"/>
      <c r="AF378" s="389"/>
      <c r="AG378" s="389"/>
      <c r="AH378" s="389"/>
      <c r="AI378" s="389"/>
      <c r="AJ378" s="389"/>
      <c r="AK378" s="389"/>
      <c r="AL378" s="389"/>
      <c r="AM378" s="389"/>
      <c r="AN378" s="389"/>
      <c r="AO378" s="389"/>
      <c r="AP378" s="393"/>
      <c r="AQ378" s="395"/>
      <c r="AR378" s="389"/>
      <c r="AS378" s="389"/>
      <c r="AT378" s="389"/>
      <c r="AU378" s="389"/>
      <c r="AV378" s="389"/>
      <c r="AW378" s="389"/>
      <c r="AX378" s="389"/>
      <c r="AY378" s="389"/>
      <c r="AZ378" s="389"/>
      <c r="BA378" s="389"/>
      <c r="BB378" s="389"/>
      <c r="BC378" s="389"/>
      <c r="BD378" s="389"/>
      <c r="BE378" s="389"/>
    </row>
    <row r="379" ht="15.75" customHeight="1">
      <c r="A379" s="401"/>
      <c r="B379" s="265"/>
      <c r="C379" s="393"/>
      <c r="D379" s="389"/>
      <c r="E379" s="389"/>
      <c r="F379" s="389"/>
      <c r="G379" s="393"/>
      <c r="H379" s="389"/>
      <c r="I379" s="389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  <c r="AC379" s="389"/>
      <c r="AD379" s="389"/>
      <c r="AE379" s="389"/>
      <c r="AF379" s="389"/>
      <c r="AG379" s="389"/>
      <c r="AH379" s="389"/>
      <c r="AI379" s="389"/>
      <c r="AJ379" s="389"/>
      <c r="AK379" s="389"/>
      <c r="AL379" s="389"/>
      <c r="AM379" s="389"/>
      <c r="AN379" s="389"/>
      <c r="AO379" s="389"/>
      <c r="AP379" s="393"/>
      <c r="AQ379" s="395"/>
      <c r="AR379" s="389"/>
      <c r="AS379" s="389"/>
      <c r="AT379" s="389"/>
      <c r="AU379" s="389"/>
      <c r="AV379" s="389"/>
      <c r="AW379" s="389"/>
      <c r="AX379" s="389"/>
      <c r="AY379" s="389"/>
      <c r="AZ379" s="389"/>
      <c r="BA379" s="389"/>
      <c r="BB379" s="389"/>
      <c r="BC379" s="389"/>
      <c r="BD379" s="389"/>
      <c r="BE379" s="389"/>
    </row>
    <row r="380" ht="15.75" customHeight="1">
      <c r="A380" s="401"/>
      <c r="B380" s="265"/>
      <c r="C380" s="393"/>
      <c r="D380" s="389"/>
      <c r="E380" s="389"/>
      <c r="F380" s="389"/>
      <c r="G380" s="393"/>
      <c r="H380" s="389"/>
      <c r="I380" s="389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  <c r="AC380" s="389"/>
      <c r="AD380" s="389"/>
      <c r="AE380" s="389"/>
      <c r="AF380" s="389"/>
      <c r="AG380" s="389"/>
      <c r="AH380" s="389"/>
      <c r="AI380" s="389"/>
      <c r="AJ380" s="389"/>
      <c r="AK380" s="389"/>
      <c r="AL380" s="389"/>
      <c r="AM380" s="389"/>
      <c r="AN380" s="389"/>
      <c r="AO380" s="389"/>
      <c r="AP380" s="393"/>
      <c r="AQ380" s="395"/>
      <c r="AR380" s="389"/>
      <c r="AS380" s="389"/>
      <c r="AT380" s="389"/>
      <c r="AU380" s="389"/>
      <c r="AV380" s="389"/>
      <c r="AW380" s="389"/>
      <c r="AX380" s="389"/>
      <c r="AY380" s="389"/>
      <c r="AZ380" s="389"/>
      <c r="BA380" s="389"/>
      <c r="BB380" s="389"/>
      <c r="BC380" s="389"/>
      <c r="BD380" s="389"/>
      <c r="BE380" s="389"/>
    </row>
    <row r="381" ht="15.75" customHeight="1">
      <c r="A381" s="401"/>
      <c r="B381" s="265"/>
      <c r="C381" s="393"/>
      <c r="D381" s="389"/>
      <c r="E381" s="389"/>
      <c r="F381" s="389"/>
      <c r="G381" s="393"/>
      <c r="H381" s="389"/>
      <c r="I381" s="389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  <c r="AC381" s="389"/>
      <c r="AD381" s="389"/>
      <c r="AE381" s="389"/>
      <c r="AF381" s="389"/>
      <c r="AG381" s="389"/>
      <c r="AH381" s="389"/>
      <c r="AI381" s="389"/>
      <c r="AJ381" s="389"/>
      <c r="AK381" s="389"/>
      <c r="AL381" s="389"/>
      <c r="AM381" s="389"/>
      <c r="AN381" s="389"/>
      <c r="AO381" s="389"/>
      <c r="AP381" s="393"/>
      <c r="AQ381" s="395"/>
      <c r="AR381" s="389"/>
      <c r="AS381" s="389"/>
      <c r="AT381" s="389"/>
      <c r="AU381" s="389"/>
      <c r="AV381" s="389"/>
      <c r="AW381" s="389"/>
      <c r="AX381" s="389"/>
      <c r="AY381" s="389"/>
      <c r="AZ381" s="389"/>
      <c r="BA381" s="389"/>
      <c r="BB381" s="389"/>
      <c r="BC381" s="389"/>
      <c r="BD381" s="389"/>
      <c r="BE381" s="389"/>
    </row>
    <row r="382" ht="15.75" customHeight="1">
      <c r="A382" s="401"/>
      <c r="B382" s="265"/>
      <c r="C382" s="393"/>
      <c r="D382" s="389"/>
      <c r="E382" s="389"/>
      <c r="F382" s="389"/>
      <c r="G382" s="393"/>
      <c r="H382" s="389"/>
      <c r="I382" s="389"/>
      <c r="J382" s="389"/>
      <c r="K382" s="389"/>
      <c r="L382" s="389"/>
      <c r="M382" s="389"/>
      <c r="N382" s="389"/>
      <c r="O382" s="389"/>
      <c r="P382" s="389"/>
      <c r="Q382" s="389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  <c r="AC382" s="389"/>
      <c r="AD382" s="389"/>
      <c r="AE382" s="389"/>
      <c r="AF382" s="389"/>
      <c r="AG382" s="389"/>
      <c r="AH382" s="389"/>
      <c r="AI382" s="389"/>
      <c r="AJ382" s="389"/>
      <c r="AK382" s="389"/>
      <c r="AL382" s="389"/>
      <c r="AM382" s="389"/>
      <c r="AN382" s="389"/>
      <c r="AO382" s="389"/>
      <c r="AP382" s="393"/>
      <c r="AQ382" s="395"/>
      <c r="AR382" s="389"/>
      <c r="AS382" s="389"/>
      <c r="AT382" s="389"/>
      <c r="AU382" s="389"/>
      <c r="AV382" s="389"/>
      <c r="AW382" s="389"/>
      <c r="AX382" s="389"/>
      <c r="AY382" s="389"/>
      <c r="AZ382" s="389"/>
      <c r="BA382" s="389"/>
      <c r="BB382" s="389"/>
      <c r="BC382" s="389"/>
      <c r="BD382" s="389"/>
      <c r="BE382" s="389"/>
    </row>
    <row r="383" ht="15.75" customHeight="1">
      <c r="A383" s="401"/>
      <c r="B383" s="265"/>
      <c r="C383" s="393"/>
      <c r="D383" s="389"/>
      <c r="E383" s="389"/>
      <c r="F383" s="389"/>
      <c r="G383" s="393"/>
      <c r="H383" s="389"/>
      <c r="I383" s="389"/>
      <c r="J383" s="389"/>
      <c r="K383" s="389"/>
      <c r="L383" s="389"/>
      <c r="M383" s="389"/>
      <c r="N383" s="389"/>
      <c r="O383" s="389"/>
      <c r="P383" s="389"/>
      <c r="Q383" s="389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  <c r="AC383" s="389"/>
      <c r="AD383" s="389"/>
      <c r="AE383" s="389"/>
      <c r="AF383" s="389"/>
      <c r="AG383" s="389"/>
      <c r="AH383" s="389"/>
      <c r="AI383" s="389"/>
      <c r="AJ383" s="389"/>
      <c r="AK383" s="389"/>
      <c r="AL383" s="389"/>
      <c r="AM383" s="389"/>
      <c r="AN383" s="389"/>
      <c r="AO383" s="389"/>
      <c r="AP383" s="393"/>
      <c r="AQ383" s="395"/>
      <c r="AR383" s="389"/>
      <c r="AS383" s="389"/>
      <c r="AT383" s="389"/>
      <c r="AU383" s="389"/>
      <c r="AV383" s="389"/>
      <c r="AW383" s="389"/>
      <c r="AX383" s="389"/>
      <c r="AY383" s="389"/>
      <c r="AZ383" s="389"/>
      <c r="BA383" s="389"/>
      <c r="BB383" s="389"/>
      <c r="BC383" s="389"/>
      <c r="BD383" s="389"/>
      <c r="BE383" s="389"/>
    </row>
    <row r="384" ht="15.75" customHeight="1">
      <c r="A384" s="401"/>
      <c r="B384" s="265"/>
      <c r="C384" s="393"/>
      <c r="D384" s="389"/>
      <c r="E384" s="389"/>
      <c r="F384" s="389"/>
      <c r="G384" s="393"/>
      <c r="H384" s="389"/>
      <c r="I384" s="389"/>
      <c r="J384" s="389"/>
      <c r="K384" s="389"/>
      <c r="L384" s="389"/>
      <c r="M384" s="389"/>
      <c r="N384" s="389"/>
      <c r="O384" s="389"/>
      <c r="P384" s="389"/>
      <c r="Q384" s="389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  <c r="AC384" s="389"/>
      <c r="AD384" s="389"/>
      <c r="AE384" s="389"/>
      <c r="AF384" s="389"/>
      <c r="AG384" s="389"/>
      <c r="AH384" s="389"/>
      <c r="AI384" s="389"/>
      <c r="AJ384" s="389"/>
      <c r="AK384" s="389"/>
      <c r="AL384" s="389"/>
      <c r="AM384" s="389"/>
      <c r="AN384" s="389"/>
      <c r="AO384" s="389"/>
      <c r="AP384" s="393"/>
      <c r="AQ384" s="395"/>
      <c r="AR384" s="389"/>
      <c r="AS384" s="389"/>
      <c r="AT384" s="389"/>
      <c r="AU384" s="389"/>
      <c r="AV384" s="389"/>
      <c r="AW384" s="389"/>
      <c r="AX384" s="389"/>
      <c r="AY384" s="389"/>
      <c r="AZ384" s="389"/>
      <c r="BA384" s="389"/>
      <c r="BB384" s="389"/>
      <c r="BC384" s="389"/>
      <c r="BD384" s="389"/>
      <c r="BE384" s="389"/>
    </row>
    <row r="385" ht="15.75" customHeight="1">
      <c r="A385" s="401"/>
      <c r="B385" s="265"/>
      <c r="C385" s="393"/>
      <c r="D385" s="389"/>
      <c r="E385" s="389"/>
      <c r="F385" s="389"/>
      <c r="G385" s="393"/>
      <c r="H385" s="389"/>
      <c r="I385" s="389"/>
      <c r="J385" s="389"/>
      <c r="K385" s="389"/>
      <c r="L385" s="389"/>
      <c r="M385" s="389"/>
      <c r="N385" s="389"/>
      <c r="O385" s="389"/>
      <c r="P385" s="389"/>
      <c r="Q385" s="389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  <c r="AC385" s="389"/>
      <c r="AD385" s="389"/>
      <c r="AE385" s="389"/>
      <c r="AF385" s="389"/>
      <c r="AG385" s="389"/>
      <c r="AH385" s="389"/>
      <c r="AI385" s="389"/>
      <c r="AJ385" s="389"/>
      <c r="AK385" s="389"/>
      <c r="AL385" s="389"/>
      <c r="AM385" s="389"/>
      <c r="AN385" s="389"/>
      <c r="AO385" s="389"/>
      <c r="AP385" s="393"/>
      <c r="AQ385" s="395"/>
      <c r="AR385" s="389"/>
      <c r="AS385" s="389"/>
      <c r="AT385" s="389"/>
      <c r="AU385" s="389"/>
      <c r="AV385" s="389"/>
      <c r="AW385" s="389"/>
      <c r="AX385" s="389"/>
      <c r="AY385" s="389"/>
      <c r="AZ385" s="389"/>
      <c r="BA385" s="389"/>
      <c r="BB385" s="389"/>
      <c r="BC385" s="389"/>
      <c r="BD385" s="389"/>
      <c r="BE385" s="389"/>
    </row>
    <row r="386" ht="15.75" customHeight="1">
      <c r="A386" s="401"/>
      <c r="B386" s="265"/>
      <c r="C386" s="393"/>
      <c r="D386" s="389"/>
      <c r="E386" s="389"/>
      <c r="F386" s="389"/>
      <c r="G386" s="393"/>
      <c r="H386" s="389"/>
      <c r="I386" s="389"/>
      <c r="J386" s="389"/>
      <c r="K386" s="389"/>
      <c r="L386" s="389"/>
      <c r="M386" s="389"/>
      <c r="N386" s="389"/>
      <c r="O386" s="389"/>
      <c r="P386" s="389"/>
      <c r="Q386" s="389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  <c r="AC386" s="389"/>
      <c r="AD386" s="389"/>
      <c r="AE386" s="389"/>
      <c r="AF386" s="389"/>
      <c r="AG386" s="389"/>
      <c r="AH386" s="389"/>
      <c r="AI386" s="389"/>
      <c r="AJ386" s="389"/>
      <c r="AK386" s="389"/>
      <c r="AL386" s="389"/>
      <c r="AM386" s="389"/>
      <c r="AN386" s="389"/>
      <c r="AO386" s="389"/>
      <c r="AP386" s="393"/>
      <c r="AQ386" s="395"/>
      <c r="AR386" s="389"/>
      <c r="AS386" s="389"/>
      <c r="AT386" s="389"/>
      <c r="AU386" s="389"/>
      <c r="AV386" s="389"/>
      <c r="AW386" s="389"/>
      <c r="AX386" s="389"/>
      <c r="AY386" s="389"/>
      <c r="AZ386" s="389"/>
      <c r="BA386" s="389"/>
      <c r="BB386" s="389"/>
      <c r="BC386" s="389"/>
      <c r="BD386" s="389"/>
      <c r="BE386" s="389"/>
    </row>
    <row r="387" ht="15.75" customHeight="1">
      <c r="A387" s="401"/>
      <c r="B387" s="265"/>
      <c r="C387" s="393"/>
      <c r="D387" s="389"/>
      <c r="E387" s="389"/>
      <c r="F387" s="389"/>
      <c r="G387" s="393"/>
      <c r="H387" s="389"/>
      <c r="I387" s="389"/>
      <c r="J387" s="389"/>
      <c r="K387" s="389"/>
      <c r="L387" s="389"/>
      <c r="M387" s="389"/>
      <c r="N387" s="389"/>
      <c r="O387" s="389"/>
      <c r="P387" s="389"/>
      <c r="Q387" s="389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  <c r="AC387" s="389"/>
      <c r="AD387" s="389"/>
      <c r="AE387" s="389"/>
      <c r="AF387" s="389"/>
      <c r="AG387" s="389"/>
      <c r="AH387" s="389"/>
      <c r="AI387" s="389"/>
      <c r="AJ387" s="389"/>
      <c r="AK387" s="389"/>
      <c r="AL387" s="389"/>
      <c r="AM387" s="389"/>
      <c r="AN387" s="389"/>
      <c r="AO387" s="389"/>
      <c r="AP387" s="393"/>
      <c r="AQ387" s="395"/>
      <c r="AR387" s="389"/>
      <c r="AS387" s="389"/>
      <c r="AT387" s="389"/>
      <c r="AU387" s="389"/>
      <c r="AV387" s="389"/>
      <c r="AW387" s="389"/>
      <c r="AX387" s="389"/>
      <c r="AY387" s="389"/>
      <c r="AZ387" s="389"/>
      <c r="BA387" s="389"/>
      <c r="BB387" s="389"/>
      <c r="BC387" s="389"/>
      <c r="BD387" s="389"/>
      <c r="BE387" s="389"/>
    </row>
    <row r="388" ht="15.75" customHeight="1">
      <c r="A388" s="401"/>
      <c r="B388" s="265"/>
      <c r="C388" s="393"/>
      <c r="D388" s="389"/>
      <c r="E388" s="389"/>
      <c r="F388" s="389"/>
      <c r="G388" s="393"/>
      <c r="H388" s="389"/>
      <c r="I388" s="389"/>
      <c r="J388" s="389"/>
      <c r="K388" s="389"/>
      <c r="L388" s="389"/>
      <c r="M388" s="389"/>
      <c r="N388" s="389"/>
      <c r="O388" s="389"/>
      <c r="P388" s="389"/>
      <c r="Q388" s="389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  <c r="AC388" s="389"/>
      <c r="AD388" s="389"/>
      <c r="AE388" s="389"/>
      <c r="AF388" s="389"/>
      <c r="AG388" s="389"/>
      <c r="AH388" s="389"/>
      <c r="AI388" s="389"/>
      <c r="AJ388" s="389"/>
      <c r="AK388" s="389"/>
      <c r="AL388" s="389"/>
      <c r="AM388" s="389"/>
      <c r="AN388" s="389"/>
      <c r="AO388" s="389"/>
      <c r="AP388" s="393"/>
      <c r="AQ388" s="395"/>
      <c r="AR388" s="389"/>
      <c r="AS388" s="389"/>
      <c r="AT388" s="389"/>
      <c r="AU388" s="389"/>
      <c r="AV388" s="389"/>
      <c r="AW388" s="389"/>
      <c r="AX388" s="389"/>
      <c r="AY388" s="389"/>
      <c r="AZ388" s="389"/>
      <c r="BA388" s="389"/>
      <c r="BB388" s="389"/>
      <c r="BC388" s="389"/>
      <c r="BD388" s="389"/>
      <c r="BE388" s="389"/>
    </row>
    <row r="389" ht="15.75" customHeight="1">
      <c r="A389" s="401"/>
      <c r="B389" s="265"/>
      <c r="C389" s="393"/>
      <c r="D389" s="389"/>
      <c r="E389" s="389"/>
      <c r="F389" s="389"/>
      <c r="G389" s="393"/>
      <c r="H389" s="389"/>
      <c r="I389" s="389"/>
      <c r="J389" s="389"/>
      <c r="K389" s="389"/>
      <c r="L389" s="389"/>
      <c r="M389" s="389"/>
      <c r="N389" s="389"/>
      <c r="O389" s="389"/>
      <c r="P389" s="389"/>
      <c r="Q389" s="389"/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  <c r="AC389" s="389"/>
      <c r="AD389" s="389"/>
      <c r="AE389" s="389"/>
      <c r="AF389" s="389"/>
      <c r="AG389" s="389"/>
      <c r="AH389" s="389"/>
      <c r="AI389" s="389"/>
      <c r="AJ389" s="389"/>
      <c r="AK389" s="389"/>
      <c r="AL389" s="389"/>
      <c r="AM389" s="389"/>
      <c r="AN389" s="389"/>
      <c r="AO389" s="389"/>
      <c r="AP389" s="393"/>
      <c r="AQ389" s="395"/>
      <c r="AR389" s="389"/>
      <c r="AS389" s="389"/>
      <c r="AT389" s="389"/>
      <c r="AU389" s="389"/>
      <c r="AV389" s="389"/>
      <c r="AW389" s="389"/>
      <c r="AX389" s="389"/>
      <c r="AY389" s="389"/>
      <c r="AZ389" s="389"/>
      <c r="BA389" s="389"/>
      <c r="BB389" s="389"/>
      <c r="BC389" s="389"/>
      <c r="BD389" s="389"/>
      <c r="BE389" s="389"/>
    </row>
    <row r="390" ht="15.75" customHeight="1">
      <c r="A390" s="401"/>
      <c r="B390" s="265"/>
      <c r="C390" s="393"/>
      <c r="D390" s="389"/>
      <c r="E390" s="389"/>
      <c r="F390" s="389"/>
      <c r="G390" s="393"/>
      <c r="H390" s="389"/>
      <c r="I390" s="389"/>
      <c r="J390" s="389"/>
      <c r="K390" s="389"/>
      <c r="L390" s="389"/>
      <c r="M390" s="389"/>
      <c r="N390" s="389"/>
      <c r="O390" s="389"/>
      <c r="P390" s="389"/>
      <c r="Q390" s="389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  <c r="AC390" s="389"/>
      <c r="AD390" s="389"/>
      <c r="AE390" s="389"/>
      <c r="AF390" s="389"/>
      <c r="AG390" s="389"/>
      <c r="AH390" s="389"/>
      <c r="AI390" s="389"/>
      <c r="AJ390" s="389"/>
      <c r="AK390" s="389"/>
      <c r="AL390" s="389"/>
      <c r="AM390" s="389"/>
      <c r="AN390" s="389"/>
      <c r="AO390" s="389"/>
      <c r="AP390" s="393"/>
      <c r="AQ390" s="395"/>
      <c r="AR390" s="389"/>
      <c r="AS390" s="389"/>
      <c r="AT390" s="389"/>
      <c r="AU390" s="389"/>
      <c r="AV390" s="389"/>
      <c r="AW390" s="389"/>
      <c r="AX390" s="389"/>
      <c r="AY390" s="389"/>
      <c r="AZ390" s="389"/>
      <c r="BA390" s="389"/>
      <c r="BB390" s="389"/>
      <c r="BC390" s="389"/>
      <c r="BD390" s="389"/>
      <c r="BE390" s="389"/>
    </row>
    <row r="391" ht="15.75" customHeight="1">
      <c r="A391" s="401"/>
      <c r="B391" s="265"/>
      <c r="C391" s="393"/>
      <c r="D391" s="389"/>
      <c r="E391" s="389"/>
      <c r="F391" s="389"/>
      <c r="G391" s="393"/>
      <c r="H391" s="389"/>
      <c r="I391" s="389"/>
      <c r="J391" s="389"/>
      <c r="K391" s="389"/>
      <c r="L391" s="389"/>
      <c r="M391" s="389"/>
      <c r="N391" s="389"/>
      <c r="O391" s="389"/>
      <c r="P391" s="389"/>
      <c r="Q391" s="389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  <c r="AC391" s="389"/>
      <c r="AD391" s="389"/>
      <c r="AE391" s="389"/>
      <c r="AF391" s="389"/>
      <c r="AG391" s="389"/>
      <c r="AH391" s="389"/>
      <c r="AI391" s="389"/>
      <c r="AJ391" s="389"/>
      <c r="AK391" s="389"/>
      <c r="AL391" s="389"/>
      <c r="AM391" s="389"/>
      <c r="AN391" s="389"/>
      <c r="AO391" s="389"/>
      <c r="AP391" s="393"/>
      <c r="AQ391" s="395"/>
      <c r="AR391" s="389"/>
      <c r="AS391" s="389"/>
      <c r="AT391" s="389"/>
      <c r="AU391" s="389"/>
      <c r="AV391" s="389"/>
      <c r="AW391" s="389"/>
      <c r="AX391" s="389"/>
      <c r="AY391" s="389"/>
      <c r="AZ391" s="389"/>
      <c r="BA391" s="389"/>
      <c r="BB391" s="389"/>
      <c r="BC391" s="389"/>
      <c r="BD391" s="389"/>
      <c r="BE391" s="389"/>
    </row>
    <row r="392" ht="15.75" customHeight="1">
      <c r="A392" s="401"/>
      <c r="B392" s="265"/>
      <c r="C392" s="393"/>
      <c r="D392" s="389"/>
      <c r="E392" s="389"/>
      <c r="F392" s="389"/>
      <c r="G392" s="393"/>
      <c r="H392" s="389"/>
      <c r="I392" s="389"/>
      <c r="J392" s="389"/>
      <c r="K392" s="389"/>
      <c r="L392" s="389"/>
      <c r="M392" s="389"/>
      <c r="N392" s="389"/>
      <c r="O392" s="389"/>
      <c r="P392" s="389"/>
      <c r="Q392" s="389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  <c r="AC392" s="389"/>
      <c r="AD392" s="389"/>
      <c r="AE392" s="389"/>
      <c r="AF392" s="389"/>
      <c r="AG392" s="389"/>
      <c r="AH392" s="389"/>
      <c r="AI392" s="389"/>
      <c r="AJ392" s="389"/>
      <c r="AK392" s="389"/>
      <c r="AL392" s="389"/>
      <c r="AM392" s="389"/>
      <c r="AN392" s="389"/>
      <c r="AO392" s="389"/>
      <c r="AP392" s="393"/>
      <c r="AQ392" s="395"/>
      <c r="AR392" s="389"/>
      <c r="AS392" s="389"/>
      <c r="AT392" s="389"/>
      <c r="AU392" s="389"/>
      <c r="AV392" s="389"/>
      <c r="AW392" s="389"/>
      <c r="AX392" s="389"/>
      <c r="AY392" s="389"/>
      <c r="AZ392" s="389"/>
      <c r="BA392" s="389"/>
      <c r="BB392" s="389"/>
      <c r="BC392" s="389"/>
      <c r="BD392" s="389"/>
      <c r="BE392" s="389"/>
    </row>
    <row r="393" ht="15.75" customHeight="1">
      <c r="A393" s="401"/>
      <c r="B393" s="265"/>
      <c r="C393" s="393"/>
      <c r="D393" s="389"/>
      <c r="E393" s="389"/>
      <c r="F393" s="389"/>
      <c r="G393" s="393"/>
      <c r="H393" s="389"/>
      <c r="I393" s="389"/>
      <c r="J393" s="389"/>
      <c r="K393" s="389"/>
      <c r="L393" s="389"/>
      <c r="M393" s="389"/>
      <c r="N393" s="389"/>
      <c r="O393" s="389"/>
      <c r="P393" s="389"/>
      <c r="Q393" s="389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  <c r="AC393" s="389"/>
      <c r="AD393" s="389"/>
      <c r="AE393" s="389"/>
      <c r="AF393" s="389"/>
      <c r="AG393" s="389"/>
      <c r="AH393" s="389"/>
      <c r="AI393" s="389"/>
      <c r="AJ393" s="389"/>
      <c r="AK393" s="389"/>
      <c r="AL393" s="389"/>
      <c r="AM393" s="389"/>
      <c r="AN393" s="389"/>
      <c r="AO393" s="389"/>
      <c r="AP393" s="393"/>
      <c r="AQ393" s="395"/>
      <c r="AR393" s="389"/>
      <c r="AS393" s="389"/>
      <c r="AT393" s="389"/>
      <c r="AU393" s="389"/>
      <c r="AV393" s="389"/>
      <c r="AW393" s="389"/>
      <c r="AX393" s="389"/>
      <c r="AY393" s="389"/>
      <c r="AZ393" s="389"/>
      <c r="BA393" s="389"/>
      <c r="BB393" s="389"/>
      <c r="BC393" s="389"/>
      <c r="BD393" s="389"/>
      <c r="BE393" s="389"/>
    </row>
    <row r="394" ht="15.75" customHeight="1">
      <c r="A394" s="401"/>
      <c r="B394" s="265"/>
      <c r="C394" s="393"/>
      <c r="D394" s="389"/>
      <c r="E394" s="389"/>
      <c r="F394" s="389"/>
      <c r="G394" s="393"/>
      <c r="H394" s="389"/>
      <c r="I394" s="389"/>
      <c r="J394" s="389"/>
      <c r="K394" s="389"/>
      <c r="L394" s="389"/>
      <c r="M394" s="389"/>
      <c r="N394" s="389"/>
      <c r="O394" s="389"/>
      <c r="P394" s="389"/>
      <c r="Q394" s="389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  <c r="AC394" s="389"/>
      <c r="AD394" s="389"/>
      <c r="AE394" s="389"/>
      <c r="AF394" s="389"/>
      <c r="AG394" s="389"/>
      <c r="AH394" s="389"/>
      <c r="AI394" s="389"/>
      <c r="AJ394" s="389"/>
      <c r="AK394" s="389"/>
      <c r="AL394" s="389"/>
      <c r="AM394" s="389"/>
      <c r="AN394" s="389"/>
      <c r="AO394" s="389"/>
      <c r="AP394" s="393"/>
      <c r="AQ394" s="395"/>
      <c r="AR394" s="389"/>
      <c r="AS394" s="389"/>
      <c r="AT394" s="389"/>
      <c r="AU394" s="389"/>
      <c r="AV394" s="389"/>
      <c r="AW394" s="389"/>
      <c r="AX394" s="389"/>
      <c r="AY394" s="389"/>
      <c r="AZ394" s="389"/>
      <c r="BA394" s="389"/>
      <c r="BB394" s="389"/>
      <c r="BC394" s="389"/>
      <c r="BD394" s="389"/>
      <c r="BE394" s="389"/>
    </row>
    <row r="395" ht="15.75" customHeight="1">
      <c r="A395" s="401"/>
      <c r="B395" s="265"/>
      <c r="C395" s="393"/>
      <c r="D395" s="389"/>
      <c r="E395" s="389"/>
      <c r="F395" s="389"/>
      <c r="G395" s="393"/>
      <c r="H395" s="389"/>
      <c r="I395" s="389"/>
      <c r="J395" s="389"/>
      <c r="K395" s="389"/>
      <c r="L395" s="389"/>
      <c r="M395" s="389"/>
      <c r="N395" s="389"/>
      <c r="O395" s="389"/>
      <c r="P395" s="389"/>
      <c r="Q395" s="389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  <c r="AC395" s="389"/>
      <c r="AD395" s="389"/>
      <c r="AE395" s="389"/>
      <c r="AF395" s="389"/>
      <c r="AG395" s="389"/>
      <c r="AH395" s="389"/>
      <c r="AI395" s="389"/>
      <c r="AJ395" s="389"/>
      <c r="AK395" s="389"/>
      <c r="AL395" s="389"/>
      <c r="AM395" s="389"/>
      <c r="AN395" s="389"/>
      <c r="AO395" s="389"/>
      <c r="AP395" s="393"/>
      <c r="AQ395" s="395"/>
      <c r="AR395" s="389"/>
      <c r="AS395" s="389"/>
      <c r="AT395" s="389"/>
      <c r="AU395" s="389"/>
      <c r="AV395" s="389"/>
      <c r="AW395" s="389"/>
      <c r="AX395" s="389"/>
      <c r="AY395" s="389"/>
      <c r="AZ395" s="389"/>
      <c r="BA395" s="389"/>
      <c r="BB395" s="389"/>
      <c r="BC395" s="389"/>
      <c r="BD395" s="389"/>
      <c r="BE395" s="389"/>
    </row>
    <row r="396" ht="15.75" customHeight="1">
      <c r="A396" s="401"/>
      <c r="B396" s="265"/>
      <c r="C396" s="393"/>
      <c r="D396" s="389"/>
      <c r="E396" s="389"/>
      <c r="F396" s="389"/>
      <c r="G396" s="393"/>
      <c r="H396" s="389"/>
      <c r="I396" s="389"/>
      <c r="J396" s="389"/>
      <c r="K396" s="389"/>
      <c r="L396" s="389"/>
      <c r="M396" s="389"/>
      <c r="N396" s="389"/>
      <c r="O396" s="389"/>
      <c r="P396" s="389"/>
      <c r="Q396" s="389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  <c r="AC396" s="389"/>
      <c r="AD396" s="389"/>
      <c r="AE396" s="389"/>
      <c r="AF396" s="389"/>
      <c r="AG396" s="389"/>
      <c r="AH396" s="389"/>
      <c r="AI396" s="389"/>
      <c r="AJ396" s="389"/>
      <c r="AK396" s="389"/>
      <c r="AL396" s="389"/>
      <c r="AM396" s="389"/>
      <c r="AN396" s="389"/>
      <c r="AO396" s="389"/>
      <c r="AP396" s="393"/>
      <c r="AQ396" s="395"/>
      <c r="AR396" s="389"/>
      <c r="AS396" s="389"/>
      <c r="AT396" s="389"/>
      <c r="AU396" s="389"/>
      <c r="AV396" s="389"/>
      <c r="AW396" s="389"/>
      <c r="AX396" s="389"/>
      <c r="AY396" s="389"/>
      <c r="AZ396" s="389"/>
      <c r="BA396" s="389"/>
      <c r="BB396" s="389"/>
      <c r="BC396" s="389"/>
      <c r="BD396" s="389"/>
      <c r="BE396" s="389"/>
    </row>
    <row r="397" ht="15.75" customHeight="1">
      <c r="A397" s="401"/>
      <c r="B397" s="265"/>
      <c r="C397" s="393"/>
      <c r="D397" s="389"/>
      <c r="E397" s="389"/>
      <c r="F397" s="389"/>
      <c r="G397" s="393"/>
      <c r="H397" s="389"/>
      <c r="I397" s="389"/>
      <c r="J397" s="389"/>
      <c r="K397" s="389"/>
      <c r="L397" s="389"/>
      <c r="M397" s="389"/>
      <c r="N397" s="389"/>
      <c r="O397" s="389"/>
      <c r="P397" s="389"/>
      <c r="Q397" s="389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  <c r="AC397" s="389"/>
      <c r="AD397" s="389"/>
      <c r="AE397" s="389"/>
      <c r="AF397" s="389"/>
      <c r="AG397" s="389"/>
      <c r="AH397" s="389"/>
      <c r="AI397" s="389"/>
      <c r="AJ397" s="389"/>
      <c r="AK397" s="389"/>
      <c r="AL397" s="389"/>
      <c r="AM397" s="389"/>
      <c r="AN397" s="389"/>
      <c r="AO397" s="389"/>
      <c r="AP397" s="393"/>
      <c r="AQ397" s="395"/>
      <c r="AR397" s="389"/>
      <c r="AS397" s="389"/>
      <c r="AT397" s="389"/>
      <c r="AU397" s="389"/>
      <c r="AV397" s="389"/>
      <c r="AW397" s="389"/>
      <c r="AX397" s="389"/>
      <c r="AY397" s="389"/>
      <c r="AZ397" s="389"/>
      <c r="BA397" s="389"/>
      <c r="BB397" s="389"/>
      <c r="BC397" s="389"/>
      <c r="BD397" s="389"/>
      <c r="BE397" s="389"/>
    </row>
    <row r="398" ht="15.75" customHeight="1">
      <c r="A398" s="401"/>
      <c r="B398" s="265"/>
      <c r="C398" s="393"/>
      <c r="D398" s="389"/>
      <c r="E398" s="389"/>
      <c r="F398" s="389"/>
      <c r="G398" s="393"/>
      <c r="H398" s="389"/>
      <c r="I398" s="389"/>
      <c r="J398" s="389"/>
      <c r="K398" s="389"/>
      <c r="L398" s="389"/>
      <c r="M398" s="389"/>
      <c r="N398" s="389"/>
      <c r="O398" s="389"/>
      <c r="P398" s="389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  <c r="AC398" s="389"/>
      <c r="AD398" s="389"/>
      <c r="AE398" s="389"/>
      <c r="AF398" s="389"/>
      <c r="AG398" s="389"/>
      <c r="AH398" s="389"/>
      <c r="AI398" s="389"/>
      <c r="AJ398" s="389"/>
      <c r="AK398" s="389"/>
      <c r="AL398" s="389"/>
      <c r="AM398" s="389"/>
      <c r="AN398" s="389"/>
      <c r="AO398" s="389"/>
      <c r="AP398" s="393"/>
      <c r="AQ398" s="395"/>
      <c r="AR398" s="389"/>
      <c r="AS398" s="389"/>
      <c r="AT398" s="389"/>
      <c r="AU398" s="389"/>
      <c r="AV398" s="389"/>
      <c r="AW398" s="389"/>
      <c r="AX398" s="389"/>
      <c r="AY398" s="389"/>
      <c r="AZ398" s="389"/>
      <c r="BA398" s="389"/>
      <c r="BB398" s="389"/>
      <c r="BC398" s="389"/>
      <c r="BD398" s="389"/>
      <c r="BE398" s="389"/>
    </row>
    <row r="399" ht="15.75" customHeight="1">
      <c r="A399" s="401"/>
      <c r="B399" s="265"/>
      <c r="C399" s="393"/>
      <c r="D399" s="389"/>
      <c r="E399" s="389"/>
      <c r="F399" s="389"/>
      <c r="G399" s="393"/>
      <c r="H399" s="389"/>
      <c r="I399" s="389"/>
      <c r="J399" s="389"/>
      <c r="K399" s="389"/>
      <c r="L399" s="389"/>
      <c r="M399" s="389"/>
      <c r="N399" s="389"/>
      <c r="O399" s="389"/>
      <c r="P399" s="389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  <c r="AC399" s="389"/>
      <c r="AD399" s="389"/>
      <c r="AE399" s="389"/>
      <c r="AF399" s="389"/>
      <c r="AG399" s="389"/>
      <c r="AH399" s="389"/>
      <c r="AI399" s="389"/>
      <c r="AJ399" s="389"/>
      <c r="AK399" s="389"/>
      <c r="AL399" s="389"/>
      <c r="AM399" s="389"/>
      <c r="AN399" s="389"/>
      <c r="AO399" s="389"/>
      <c r="AP399" s="393"/>
      <c r="AQ399" s="395"/>
      <c r="AR399" s="389"/>
      <c r="AS399" s="389"/>
      <c r="AT399" s="389"/>
      <c r="AU399" s="389"/>
      <c r="AV399" s="389"/>
      <c r="AW399" s="389"/>
      <c r="AX399" s="389"/>
      <c r="AY399" s="389"/>
      <c r="AZ399" s="389"/>
      <c r="BA399" s="389"/>
      <c r="BB399" s="389"/>
      <c r="BC399" s="389"/>
      <c r="BD399" s="389"/>
      <c r="BE399" s="389"/>
    </row>
    <row r="400" ht="15.75" customHeight="1">
      <c r="A400" s="401"/>
      <c r="B400" s="265"/>
      <c r="C400" s="393"/>
      <c r="D400" s="389"/>
      <c r="E400" s="389"/>
      <c r="F400" s="389"/>
      <c r="G400" s="393"/>
      <c r="H400" s="389"/>
      <c r="I400" s="389"/>
      <c r="J400" s="389"/>
      <c r="K400" s="389"/>
      <c r="L400" s="389"/>
      <c r="M400" s="389"/>
      <c r="N400" s="389"/>
      <c r="O400" s="389"/>
      <c r="P400" s="389"/>
      <c r="Q400" s="389"/>
      <c r="R400" s="389"/>
      <c r="S400" s="389"/>
      <c r="T400" s="389"/>
      <c r="U400" s="389"/>
      <c r="V400" s="389"/>
      <c r="W400" s="389"/>
      <c r="X400" s="389"/>
      <c r="Y400" s="389"/>
      <c r="Z400" s="389"/>
      <c r="AA400" s="389"/>
      <c r="AB400" s="389"/>
      <c r="AC400" s="389"/>
      <c r="AD400" s="389"/>
      <c r="AE400" s="389"/>
      <c r="AF400" s="389"/>
      <c r="AG400" s="389"/>
      <c r="AH400" s="389"/>
      <c r="AI400" s="389"/>
      <c r="AJ400" s="389"/>
      <c r="AK400" s="389"/>
      <c r="AL400" s="389"/>
      <c r="AM400" s="389"/>
      <c r="AN400" s="389"/>
      <c r="AO400" s="389"/>
      <c r="AP400" s="393"/>
      <c r="AQ400" s="395"/>
      <c r="AR400" s="389"/>
      <c r="AS400" s="389"/>
      <c r="AT400" s="389"/>
      <c r="AU400" s="389"/>
      <c r="AV400" s="389"/>
      <c r="AW400" s="389"/>
      <c r="AX400" s="389"/>
      <c r="AY400" s="389"/>
      <c r="AZ400" s="389"/>
      <c r="BA400" s="389"/>
      <c r="BB400" s="389"/>
      <c r="BC400" s="389"/>
      <c r="BD400" s="389"/>
      <c r="BE400" s="389"/>
    </row>
    <row r="401" ht="15.75" customHeight="1">
      <c r="A401" s="401"/>
      <c r="B401" s="265"/>
      <c r="C401" s="393"/>
      <c r="D401" s="389"/>
      <c r="E401" s="389"/>
      <c r="F401" s="389"/>
      <c r="G401" s="393"/>
      <c r="H401" s="389"/>
      <c r="I401" s="389"/>
      <c r="J401" s="389"/>
      <c r="K401" s="389"/>
      <c r="L401" s="389"/>
      <c r="M401" s="389"/>
      <c r="N401" s="389"/>
      <c r="O401" s="389"/>
      <c r="P401" s="389"/>
      <c r="Q401" s="389"/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  <c r="AC401" s="389"/>
      <c r="AD401" s="389"/>
      <c r="AE401" s="389"/>
      <c r="AF401" s="389"/>
      <c r="AG401" s="389"/>
      <c r="AH401" s="389"/>
      <c r="AI401" s="389"/>
      <c r="AJ401" s="389"/>
      <c r="AK401" s="389"/>
      <c r="AL401" s="389"/>
      <c r="AM401" s="389"/>
      <c r="AN401" s="389"/>
      <c r="AO401" s="389"/>
      <c r="AP401" s="393"/>
      <c r="AQ401" s="395"/>
      <c r="AR401" s="389"/>
      <c r="AS401" s="389"/>
      <c r="AT401" s="389"/>
      <c r="AU401" s="389"/>
      <c r="AV401" s="389"/>
      <c r="AW401" s="389"/>
      <c r="AX401" s="389"/>
      <c r="AY401" s="389"/>
      <c r="AZ401" s="389"/>
      <c r="BA401" s="389"/>
      <c r="BB401" s="389"/>
      <c r="BC401" s="389"/>
      <c r="BD401" s="389"/>
      <c r="BE401" s="389"/>
    </row>
    <row r="402" ht="15.75" customHeight="1">
      <c r="A402" s="401"/>
      <c r="B402" s="265"/>
      <c r="C402" s="393"/>
      <c r="D402" s="389"/>
      <c r="E402" s="389"/>
      <c r="F402" s="389"/>
      <c r="G402" s="393"/>
      <c r="H402" s="389"/>
      <c r="I402" s="389"/>
      <c r="J402" s="389"/>
      <c r="K402" s="389"/>
      <c r="L402" s="389"/>
      <c r="M402" s="389"/>
      <c r="N402" s="389"/>
      <c r="O402" s="389"/>
      <c r="P402" s="389"/>
      <c r="Q402" s="389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  <c r="AC402" s="389"/>
      <c r="AD402" s="389"/>
      <c r="AE402" s="389"/>
      <c r="AF402" s="389"/>
      <c r="AG402" s="389"/>
      <c r="AH402" s="389"/>
      <c r="AI402" s="389"/>
      <c r="AJ402" s="389"/>
      <c r="AK402" s="389"/>
      <c r="AL402" s="389"/>
      <c r="AM402" s="389"/>
      <c r="AN402" s="389"/>
      <c r="AO402" s="389"/>
      <c r="AP402" s="393"/>
      <c r="AQ402" s="395"/>
      <c r="AR402" s="389"/>
      <c r="AS402" s="389"/>
      <c r="AT402" s="389"/>
      <c r="AU402" s="389"/>
      <c r="AV402" s="389"/>
      <c r="AW402" s="389"/>
      <c r="AX402" s="389"/>
      <c r="AY402" s="389"/>
      <c r="AZ402" s="389"/>
      <c r="BA402" s="389"/>
      <c r="BB402" s="389"/>
      <c r="BC402" s="389"/>
      <c r="BD402" s="389"/>
      <c r="BE402" s="389"/>
    </row>
    <row r="403" ht="15.75" customHeight="1">
      <c r="A403" s="401"/>
      <c r="B403" s="265"/>
      <c r="C403" s="393"/>
      <c r="D403" s="389"/>
      <c r="E403" s="389"/>
      <c r="F403" s="389"/>
      <c r="G403" s="393"/>
      <c r="H403" s="389"/>
      <c r="I403" s="389"/>
      <c r="J403" s="389"/>
      <c r="K403" s="389"/>
      <c r="L403" s="389"/>
      <c r="M403" s="389"/>
      <c r="N403" s="389"/>
      <c r="O403" s="389"/>
      <c r="P403" s="389"/>
      <c r="Q403" s="389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  <c r="AC403" s="389"/>
      <c r="AD403" s="389"/>
      <c r="AE403" s="389"/>
      <c r="AF403" s="389"/>
      <c r="AG403" s="389"/>
      <c r="AH403" s="389"/>
      <c r="AI403" s="389"/>
      <c r="AJ403" s="389"/>
      <c r="AK403" s="389"/>
      <c r="AL403" s="389"/>
      <c r="AM403" s="389"/>
      <c r="AN403" s="389"/>
      <c r="AO403" s="389"/>
      <c r="AP403" s="393"/>
      <c r="AQ403" s="395"/>
      <c r="AR403" s="389"/>
      <c r="AS403" s="389"/>
      <c r="AT403" s="389"/>
      <c r="AU403" s="389"/>
      <c r="AV403" s="389"/>
      <c r="AW403" s="389"/>
      <c r="AX403" s="389"/>
      <c r="AY403" s="389"/>
      <c r="AZ403" s="389"/>
      <c r="BA403" s="389"/>
      <c r="BB403" s="389"/>
      <c r="BC403" s="389"/>
      <c r="BD403" s="389"/>
      <c r="BE403" s="389"/>
    </row>
    <row r="404" ht="15.75" customHeight="1">
      <c r="A404" s="401"/>
      <c r="B404" s="265"/>
      <c r="C404" s="393"/>
      <c r="D404" s="389"/>
      <c r="E404" s="389"/>
      <c r="F404" s="389"/>
      <c r="G404" s="393"/>
      <c r="H404" s="389"/>
      <c r="I404" s="389"/>
      <c r="J404" s="389"/>
      <c r="K404" s="389"/>
      <c r="L404" s="389"/>
      <c r="M404" s="389"/>
      <c r="N404" s="389"/>
      <c r="O404" s="389"/>
      <c r="P404" s="389"/>
      <c r="Q404" s="389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  <c r="AC404" s="389"/>
      <c r="AD404" s="389"/>
      <c r="AE404" s="389"/>
      <c r="AF404" s="389"/>
      <c r="AG404" s="389"/>
      <c r="AH404" s="389"/>
      <c r="AI404" s="389"/>
      <c r="AJ404" s="389"/>
      <c r="AK404" s="389"/>
      <c r="AL404" s="389"/>
      <c r="AM404" s="389"/>
      <c r="AN404" s="389"/>
      <c r="AO404" s="389"/>
      <c r="AP404" s="393"/>
      <c r="AQ404" s="395"/>
      <c r="AR404" s="389"/>
      <c r="AS404" s="389"/>
      <c r="AT404" s="389"/>
      <c r="AU404" s="389"/>
      <c r="AV404" s="389"/>
      <c r="AW404" s="389"/>
      <c r="AX404" s="389"/>
      <c r="AY404" s="389"/>
      <c r="AZ404" s="389"/>
      <c r="BA404" s="389"/>
      <c r="BB404" s="389"/>
      <c r="BC404" s="389"/>
      <c r="BD404" s="389"/>
      <c r="BE404" s="389"/>
    </row>
    <row r="405" ht="15.75" customHeight="1">
      <c r="A405" s="401"/>
      <c r="B405" s="265"/>
      <c r="C405" s="393"/>
      <c r="D405" s="389"/>
      <c r="E405" s="389"/>
      <c r="F405" s="389"/>
      <c r="G405" s="393"/>
      <c r="H405" s="389"/>
      <c r="I405" s="389"/>
      <c r="J405" s="389"/>
      <c r="K405" s="389"/>
      <c r="L405" s="389"/>
      <c r="M405" s="389"/>
      <c r="N405" s="389"/>
      <c r="O405" s="389"/>
      <c r="P405" s="389"/>
      <c r="Q405" s="389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  <c r="AC405" s="389"/>
      <c r="AD405" s="389"/>
      <c r="AE405" s="389"/>
      <c r="AF405" s="389"/>
      <c r="AG405" s="389"/>
      <c r="AH405" s="389"/>
      <c r="AI405" s="389"/>
      <c r="AJ405" s="389"/>
      <c r="AK405" s="389"/>
      <c r="AL405" s="389"/>
      <c r="AM405" s="389"/>
      <c r="AN405" s="389"/>
      <c r="AO405" s="389"/>
      <c r="AP405" s="393"/>
      <c r="AQ405" s="395"/>
      <c r="AR405" s="389"/>
      <c r="AS405" s="389"/>
      <c r="AT405" s="389"/>
      <c r="AU405" s="389"/>
      <c r="AV405" s="389"/>
      <c r="AW405" s="389"/>
      <c r="AX405" s="389"/>
      <c r="AY405" s="389"/>
      <c r="AZ405" s="389"/>
      <c r="BA405" s="389"/>
      <c r="BB405" s="389"/>
      <c r="BC405" s="389"/>
      <c r="BD405" s="389"/>
      <c r="BE405" s="389"/>
    </row>
    <row r="406" ht="15.75" customHeight="1">
      <c r="A406" s="401"/>
      <c r="B406" s="265"/>
      <c r="C406" s="393"/>
      <c r="D406" s="389"/>
      <c r="E406" s="389"/>
      <c r="F406" s="389"/>
      <c r="G406" s="393"/>
      <c r="H406" s="389"/>
      <c r="I406" s="389"/>
      <c r="J406" s="389"/>
      <c r="K406" s="389"/>
      <c r="L406" s="389"/>
      <c r="M406" s="389"/>
      <c r="N406" s="389"/>
      <c r="O406" s="389"/>
      <c r="P406" s="389"/>
      <c r="Q406" s="389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  <c r="AC406" s="389"/>
      <c r="AD406" s="389"/>
      <c r="AE406" s="389"/>
      <c r="AF406" s="389"/>
      <c r="AG406" s="389"/>
      <c r="AH406" s="389"/>
      <c r="AI406" s="389"/>
      <c r="AJ406" s="389"/>
      <c r="AK406" s="389"/>
      <c r="AL406" s="389"/>
      <c r="AM406" s="389"/>
      <c r="AN406" s="389"/>
      <c r="AO406" s="389"/>
      <c r="AP406" s="393"/>
      <c r="AQ406" s="395"/>
      <c r="AR406" s="389"/>
      <c r="AS406" s="389"/>
      <c r="AT406" s="389"/>
      <c r="AU406" s="389"/>
      <c r="AV406" s="389"/>
      <c r="AW406" s="389"/>
      <c r="AX406" s="389"/>
      <c r="AY406" s="389"/>
      <c r="AZ406" s="389"/>
      <c r="BA406" s="389"/>
      <c r="BB406" s="389"/>
      <c r="BC406" s="389"/>
      <c r="BD406" s="389"/>
      <c r="BE406" s="389"/>
    </row>
    <row r="407" ht="15.75" customHeight="1">
      <c r="A407" s="401"/>
      <c r="B407" s="265"/>
      <c r="C407" s="393"/>
      <c r="D407" s="389"/>
      <c r="E407" s="389"/>
      <c r="F407" s="389"/>
      <c r="G407" s="393"/>
      <c r="H407" s="389"/>
      <c r="I407" s="389"/>
      <c r="J407" s="389"/>
      <c r="K407" s="389"/>
      <c r="L407" s="389"/>
      <c r="M407" s="389"/>
      <c r="N407" s="389"/>
      <c r="O407" s="389"/>
      <c r="P407" s="389"/>
      <c r="Q407" s="389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  <c r="AC407" s="389"/>
      <c r="AD407" s="389"/>
      <c r="AE407" s="389"/>
      <c r="AF407" s="389"/>
      <c r="AG407" s="389"/>
      <c r="AH407" s="389"/>
      <c r="AI407" s="389"/>
      <c r="AJ407" s="389"/>
      <c r="AK407" s="389"/>
      <c r="AL407" s="389"/>
      <c r="AM407" s="389"/>
      <c r="AN407" s="389"/>
      <c r="AO407" s="389"/>
      <c r="AP407" s="393"/>
      <c r="AQ407" s="395"/>
      <c r="AR407" s="389"/>
      <c r="AS407" s="389"/>
      <c r="AT407" s="389"/>
      <c r="AU407" s="389"/>
      <c r="AV407" s="389"/>
      <c r="AW407" s="389"/>
      <c r="AX407" s="389"/>
      <c r="AY407" s="389"/>
      <c r="AZ407" s="389"/>
      <c r="BA407" s="389"/>
      <c r="BB407" s="389"/>
      <c r="BC407" s="389"/>
      <c r="BD407" s="389"/>
      <c r="BE407" s="389"/>
    </row>
    <row r="408" ht="15.75" customHeight="1">
      <c r="A408" s="401"/>
      <c r="B408" s="265"/>
      <c r="C408" s="393"/>
      <c r="D408" s="389"/>
      <c r="E408" s="389"/>
      <c r="F408" s="389"/>
      <c r="G408" s="393"/>
      <c r="H408" s="389"/>
      <c r="I408" s="389"/>
      <c r="J408" s="389"/>
      <c r="K408" s="389"/>
      <c r="L408" s="389"/>
      <c r="M408" s="389"/>
      <c r="N408" s="389"/>
      <c r="O408" s="389"/>
      <c r="P408" s="389"/>
      <c r="Q408" s="389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  <c r="AC408" s="389"/>
      <c r="AD408" s="389"/>
      <c r="AE408" s="389"/>
      <c r="AF408" s="389"/>
      <c r="AG408" s="389"/>
      <c r="AH408" s="389"/>
      <c r="AI408" s="389"/>
      <c r="AJ408" s="389"/>
      <c r="AK408" s="389"/>
      <c r="AL408" s="389"/>
      <c r="AM408" s="389"/>
      <c r="AN408" s="389"/>
      <c r="AO408" s="389"/>
      <c r="AP408" s="393"/>
      <c r="AQ408" s="395"/>
      <c r="AR408" s="389"/>
      <c r="AS408" s="389"/>
      <c r="AT408" s="389"/>
      <c r="AU408" s="389"/>
      <c r="AV408" s="389"/>
      <c r="AW408" s="389"/>
      <c r="AX408" s="389"/>
      <c r="AY408" s="389"/>
      <c r="AZ408" s="389"/>
      <c r="BA408" s="389"/>
      <c r="BB408" s="389"/>
      <c r="BC408" s="389"/>
      <c r="BD408" s="389"/>
      <c r="BE408" s="389"/>
    </row>
    <row r="409" ht="15.75" customHeight="1">
      <c r="A409" s="401"/>
      <c r="B409" s="265"/>
      <c r="C409" s="393"/>
      <c r="D409" s="389"/>
      <c r="E409" s="389"/>
      <c r="F409" s="389"/>
      <c r="G409" s="393"/>
      <c r="H409" s="389"/>
      <c r="I409" s="389"/>
      <c r="J409" s="389"/>
      <c r="K409" s="389"/>
      <c r="L409" s="389"/>
      <c r="M409" s="389"/>
      <c r="N409" s="389"/>
      <c r="O409" s="389"/>
      <c r="P409" s="389"/>
      <c r="Q409" s="389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  <c r="AC409" s="389"/>
      <c r="AD409" s="389"/>
      <c r="AE409" s="389"/>
      <c r="AF409" s="389"/>
      <c r="AG409" s="389"/>
      <c r="AH409" s="389"/>
      <c r="AI409" s="389"/>
      <c r="AJ409" s="389"/>
      <c r="AK409" s="389"/>
      <c r="AL409" s="389"/>
      <c r="AM409" s="389"/>
      <c r="AN409" s="389"/>
      <c r="AO409" s="389"/>
      <c r="AP409" s="393"/>
      <c r="AQ409" s="395"/>
      <c r="AR409" s="389"/>
      <c r="AS409" s="389"/>
      <c r="AT409" s="389"/>
      <c r="AU409" s="389"/>
      <c r="AV409" s="389"/>
      <c r="AW409" s="389"/>
      <c r="AX409" s="389"/>
      <c r="AY409" s="389"/>
      <c r="AZ409" s="389"/>
      <c r="BA409" s="389"/>
      <c r="BB409" s="389"/>
      <c r="BC409" s="389"/>
      <c r="BD409" s="389"/>
      <c r="BE409" s="389"/>
    </row>
    <row r="410" ht="15.75" customHeight="1">
      <c r="A410" s="401"/>
      <c r="B410" s="265"/>
      <c r="C410" s="393"/>
      <c r="D410" s="389"/>
      <c r="E410" s="389"/>
      <c r="F410" s="389"/>
      <c r="G410" s="393"/>
      <c r="H410" s="389"/>
      <c r="I410" s="389"/>
      <c r="J410" s="389"/>
      <c r="K410" s="389"/>
      <c r="L410" s="389"/>
      <c r="M410" s="389"/>
      <c r="N410" s="389"/>
      <c r="O410" s="389"/>
      <c r="P410" s="389"/>
      <c r="Q410" s="389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  <c r="AC410" s="389"/>
      <c r="AD410" s="389"/>
      <c r="AE410" s="389"/>
      <c r="AF410" s="389"/>
      <c r="AG410" s="389"/>
      <c r="AH410" s="389"/>
      <c r="AI410" s="389"/>
      <c r="AJ410" s="389"/>
      <c r="AK410" s="389"/>
      <c r="AL410" s="389"/>
      <c r="AM410" s="389"/>
      <c r="AN410" s="389"/>
      <c r="AO410" s="389"/>
      <c r="AP410" s="393"/>
      <c r="AQ410" s="395"/>
      <c r="AR410" s="389"/>
      <c r="AS410" s="389"/>
      <c r="AT410" s="389"/>
      <c r="AU410" s="389"/>
      <c r="AV410" s="389"/>
      <c r="AW410" s="389"/>
      <c r="AX410" s="389"/>
      <c r="AY410" s="389"/>
      <c r="AZ410" s="389"/>
      <c r="BA410" s="389"/>
      <c r="BB410" s="389"/>
      <c r="BC410" s="389"/>
      <c r="BD410" s="389"/>
      <c r="BE410" s="389"/>
    </row>
    <row r="411" ht="15.75" customHeight="1">
      <c r="A411" s="401"/>
      <c r="B411" s="265"/>
      <c r="C411" s="393"/>
      <c r="D411" s="389"/>
      <c r="E411" s="389"/>
      <c r="F411" s="389"/>
      <c r="G411" s="393"/>
      <c r="H411" s="389"/>
      <c r="I411" s="389"/>
      <c r="J411" s="389"/>
      <c r="K411" s="389"/>
      <c r="L411" s="389"/>
      <c r="M411" s="389"/>
      <c r="N411" s="389"/>
      <c r="O411" s="389"/>
      <c r="P411" s="389"/>
      <c r="Q411" s="389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  <c r="AC411" s="389"/>
      <c r="AD411" s="389"/>
      <c r="AE411" s="389"/>
      <c r="AF411" s="389"/>
      <c r="AG411" s="389"/>
      <c r="AH411" s="389"/>
      <c r="AI411" s="389"/>
      <c r="AJ411" s="389"/>
      <c r="AK411" s="389"/>
      <c r="AL411" s="389"/>
      <c r="AM411" s="389"/>
      <c r="AN411" s="389"/>
      <c r="AO411" s="389"/>
      <c r="AP411" s="393"/>
      <c r="AQ411" s="395"/>
      <c r="AR411" s="389"/>
      <c r="AS411" s="389"/>
      <c r="AT411" s="389"/>
      <c r="AU411" s="389"/>
      <c r="AV411" s="389"/>
      <c r="AW411" s="389"/>
      <c r="AX411" s="389"/>
      <c r="AY411" s="389"/>
      <c r="AZ411" s="389"/>
      <c r="BA411" s="389"/>
      <c r="BB411" s="389"/>
      <c r="BC411" s="389"/>
      <c r="BD411" s="389"/>
      <c r="BE411" s="389"/>
    </row>
    <row r="412" ht="15.75" customHeight="1">
      <c r="A412" s="401"/>
      <c r="B412" s="265"/>
      <c r="C412" s="393"/>
      <c r="D412" s="389"/>
      <c r="E412" s="389"/>
      <c r="F412" s="389"/>
      <c r="G412" s="393"/>
      <c r="H412" s="389"/>
      <c r="I412" s="389"/>
      <c r="J412" s="389"/>
      <c r="K412" s="389"/>
      <c r="L412" s="389"/>
      <c r="M412" s="389"/>
      <c r="N412" s="389"/>
      <c r="O412" s="389"/>
      <c r="P412" s="389"/>
      <c r="Q412" s="389"/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  <c r="AC412" s="389"/>
      <c r="AD412" s="389"/>
      <c r="AE412" s="389"/>
      <c r="AF412" s="389"/>
      <c r="AG412" s="389"/>
      <c r="AH412" s="389"/>
      <c r="AI412" s="389"/>
      <c r="AJ412" s="389"/>
      <c r="AK412" s="389"/>
      <c r="AL412" s="389"/>
      <c r="AM412" s="389"/>
      <c r="AN412" s="389"/>
      <c r="AO412" s="389"/>
      <c r="AP412" s="393"/>
      <c r="AQ412" s="395"/>
      <c r="AR412" s="389"/>
      <c r="AS412" s="389"/>
      <c r="AT412" s="389"/>
      <c r="AU412" s="389"/>
      <c r="AV412" s="389"/>
      <c r="AW412" s="389"/>
      <c r="AX412" s="389"/>
      <c r="AY412" s="389"/>
      <c r="AZ412" s="389"/>
      <c r="BA412" s="389"/>
      <c r="BB412" s="389"/>
      <c r="BC412" s="389"/>
      <c r="BD412" s="389"/>
      <c r="BE412" s="389"/>
    </row>
    <row r="413" ht="15.75" customHeight="1">
      <c r="A413" s="401"/>
      <c r="B413" s="265"/>
      <c r="C413" s="393"/>
      <c r="D413" s="389"/>
      <c r="E413" s="389"/>
      <c r="F413" s="389"/>
      <c r="G413" s="393"/>
      <c r="H413" s="389"/>
      <c r="I413" s="389"/>
      <c r="J413" s="389"/>
      <c r="K413" s="389"/>
      <c r="L413" s="389"/>
      <c r="M413" s="389"/>
      <c r="N413" s="389"/>
      <c r="O413" s="389"/>
      <c r="P413" s="389"/>
      <c r="Q413" s="389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  <c r="AC413" s="389"/>
      <c r="AD413" s="389"/>
      <c r="AE413" s="389"/>
      <c r="AF413" s="389"/>
      <c r="AG413" s="389"/>
      <c r="AH413" s="389"/>
      <c r="AI413" s="389"/>
      <c r="AJ413" s="389"/>
      <c r="AK413" s="389"/>
      <c r="AL413" s="389"/>
      <c r="AM413" s="389"/>
      <c r="AN413" s="389"/>
      <c r="AO413" s="389"/>
      <c r="AP413" s="393"/>
      <c r="AQ413" s="395"/>
      <c r="AR413" s="389"/>
      <c r="AS413" s="389"/>
      <c r="AT413" s="389"/>
      <c r="AU413" s="389"/>
      <c r="AV413" s="389"/>
      <c r="AW413" s="389"/>
      <c r="AX413" s="389"/>
      <c r="AY413" s="389"/>
      <c r="AZ413" s="389"/>
      <c r="BA413" s="389"/>
      <c r="BB413" s="389"/>
      <c r="BC413" s="389"/>
      <c r="BD413" s="389"/>
      <c r="BE413" s="389"/>
    </row>
    <row r="414" ht="15.75" customHeight="1">
      <c r="A414" s="401"/>
      <c r="B414" s="265"/>
      <c r="C414" s="393"/>
      <c r="D414" s="389"/>
      <c r="E414" s="389"/>
      <c r="F414" s="389"/>
      <c r="G414" s="393"/>
      <c r="H414" s="389"/>
      <c r="I414" s="389"/>
      <c r="J414" s="389"/>
      <c r="K414" s="389"/>
      <c r="L414" s="389"/>
      <c r="M414" s="389"/>
      <c r="N414" s="389"/>
      <c r="O414" s="389"/>
      <c r="P414" s="389"/>
      <c r="Q414" s="389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  <c r="AC414" s="389"/>
      <c r="AD414" s="389"/>
      <c r="AE414" s="389"/>
      <c r="AF414" s="389"/>
      <c r="AG414" s="389"/>
      <c r="AH414" s="389"/>
      <c r="AI414" s="389"/>
      <c r="AJ414" s="389"/>
      <c r="AK414" s="389"/>
      <c r="AL414" s="389"/>
      <c r="AM414" s="389"/>
      <c r="AN414" s="389"/>
      <c r="AO414" s="389"/>
      <c r="AP414" s="393"/>
      <c r="AQ414" s="395"/>
      <c r="AR414" s="389"/>
      <c r="AS414" s="389"/>
      <c r="AT414" s="389"/>
      <c r="AU414" s="389"/>
      <c r="AV414" s="389"/>
      <c r="AW414" s="389"/>
      <c r="AX414" s="389"/>
      <c r="AY414" s="389"/>
      <c r="AZ414" s="389"/>
      <c r="BA414" s="389"/>
      <c r="BB414" s="389"/>
      <c r="BC414" s="389"/>
      <c r="BD414" s="389"/>
      <c r="BE414" s="389"/>
    </row>
    <row r="415" ht="15.75" customHeight="1">
      <c r="A415" s="401"/>
      <c r="B415" s="265"/>
      <c r="C415" s="393"/>
      <c r="D415" s="389"/>
      <c r="E415" s="389"/>
      <c r="F415" s="389"/>
      <c r="G415" s="393"/>
      <c r="H415" s="389"/>
      <c r="I415" s="389"/>
      <c r="J415" s="389"/>
      <c r="K415" s="389"/>
      <c r="L415" s="389"/>
      <c r="M415" s="389"/>
      <c r="N415" s="389"/>
      <c r="O415" s="389"/>
      <c r="P415" s="389"/>
      <c r="Q415" s="389"/>
      <c r="R415" s="389"/>
      <c r="S415" s="389"/>
      <c r="T415" s="389"/>
      <c r="U415" s="389"/>
      <c r="V415" s="389"/>
      <c r="W415" s="389"/>
      <c r="X415" s="389"/>
      <c r="Y415" s="389"/>
      <c r="Z415" s="389"/>
      <c r="AA415" s="389"/>
      <c r="AB415" s="389"/>
      <c r="AC415" s="389"/>
      <c r="AD415" s="389"/>
      <c r="AE415" s="389"/>
      <c r="AF415" s="389"/>
      <c r="AG415" s="389"/>
      <c r="AH415" s="389"/>
      <c r="AI415" s="389"/>
      <c r="AJ415" s="389"/>
      <c r="AK415" s="389"/>
      <c r="AL415" s="389"/>
      <c r="AM415" s="389"/>
      <c r="AN415" s="389"/>
      <c r="AO415" s="389"/>
      <c r="AP415" s="393"/>
      <c r="AQ415" s="395"/>
      <c r="AR415" s="389"/>
      <c r="AS415" s="389"/>
      <c r="AT415" s="389"/>
      <c r="AU415" s="389"/>
      <c r="AV415" s="389"/>
      <c r="AW415" s="389"/>
      <c r="AX415" s="389"/>
      <c r="AY415" s="389"/>
      <c r="AZ415" s="389"/>
      <c r="BA415" s="389"/>
      <c r="BB415" s="389"/>
      <c r="BC415" s="389"/>
      <c r="BD415" s="389"/>
      <c r="BE415" s="389"/>
    </row>
    <row r="416" ht="15.75" customHeight="1">
      <c r="A416" s="401"/>
      <c r="B416" s="265"/>
      <c r="C416" s="393"/>
      <c r="D416" s="389"/>
      <c r="E416" s="389"/>
      <c r="F416" s="389"/>
      <c r="G416" s="393"/>
      <c r="H416" s="389"/>
      <c r="I416" s="389"/>
      <c r="J416" s="389"/>
      <c r="K416" s="389"/>
      <c r="L416" s="389"/>
      <c r="M416" s="389"/>
      <c r="N416" s="389"/>
      <c r="O416" s="389"/>
      <c r="P416" s="389"/>
      <c r="Q416" s="389"/>
      <c r="R416" s="389"/>
      <c r="S416" s="389"/>
      <c r="T416" s="389"/>
      <c r="U416" s="389"/>
      <c r="V416" s="389"/>
      <c r="W416" s="389"/>
      <c r="X416" s="389"/>
      <c r="Y416" s="389"/>
      <c r="Z416" s="389"/>
      <c r="AA416" s="389"/>
      <c r="AB416" s="389"/>
      <c r="AC416" s="389"/>
      <c r="AD416" s="389"/>
      <c r="AE416" s="389"/>
      <c r="AF416" s="389"/>
      <c r="AG416" s="389"/>
      <c r="AH416" s="389"/>
      <c r="AI416" s="389"/>
      <c r="AJ416" s="389"/>
      <c r="AK416" s="389"/>
      <c r="AL416" s="389"/>
      <c r="AM416" s="389"/>
      <c r="AN416" s="389"/>
      <c r="AO416" s="389"/>
      <c r="AP416" s="393"/>
      <c r="AQ416" s="395"/>
      <c r="AR416" s="389"/>
      <c r="AS416" s="389"/>
      <c r="AT416" s="389"/>
      <c r="AU416" s="389"/>
      <c r="AV416" s="389"/>
      <c r="AW416" s="389"/>
      <c r="AX416" s="389"/>
      <c r="AY416" s="389"/>
      <c r="AZ416" s="389"/>
      <c r="BA416" s="389"/>
      <c r="BB416" s="389"/>
      <c r="BC416" s="389"/>
      <c r="BD416" s="389"/>
      <c r="BE416" s="389"/>
    </row>
    <row r="417" ht="15.75" customHeight="1">
      <c r="A417" s="401"/>
      <c r="B417" s="265"/>
      <c r="C417" s="393"/>
      <c r="D417" s="389"/>
      <c r="E417" s="389"/>
      <c r="F417" s="389"/>
      <c r="G417" s="393"/>
      <c r="H417" s="389"/>
      <c r="I417" s="389"/>
      <c r="J417" s="389"/>
      <c r="K417" s="389"/>
      <c r="L417" s="389"/>
      <c r="M417" s="389"/>
      <c r="N417" s="389"/>
      <c r="O417" s="389"/>
      <c r="P417" s="389"/>
      <c r="Q417" s="389"/>
      <c r="R417" s="389"/>
      <c r="S417" s="389"/>
      <c r="T417" s="389"/>
      <c r="U417" s="389"/>
      <c r="V417" s="389"/>
      <c r="W417" s="389"/>
      <c r="X417" s="389"/>
      <c r="Y417" s="389"/>
      <c r="Z417" s="389"/>
      <c r="AA417" s="389"/>
      <c r="AB417" s="389"/>
      <c r="AC417" s="389"/>
      <c r="AD417" s="389"/>
      <c r="AE417" s="389"/>
      <c r="AF417" s="389"/>
      <c r="AG417" s="389"/>
      <c r="AH417" s="389"/>
      <c r="AI417" s="389"/>
      <c r="AJ417" s="389"/>
      <c r="AK417" s="389"/>
      <c r="AL417" s="389"/>
      <c r="AM417" s="389"/>
      <c r="AN417" s="389"/>
      <c r="AO417" s="389"/>
      <c r="AP417" s="393"/>
      <c r="AQ417" s="395"/>
      <c r="AR417" s="389"/>
      <c r="AS417" s="389"/>
      <c r="AT417" s="389"/>
      <c r="AU417" s="389"/>
      <c r="AV417" s="389"/>
      <c r="AW417" s="389"/>
      <c r="AX417" s="389"/>
      <c r="AY417" s="389"/>
      <c r="AZ417" s="389"/>
      <c r="BA417" s="389"/>
      <c r="BB417" s="389"/>
      <c r="BC417" s="389"/>
      <c r="BD417" s="389"/>
      <c r="BE417" s="389"/>
    </row>
    <row r="418" ht="15.75" customHeight="1">
      <c r="A418" s="401"/>
      <c r="B418" s="265"/>
      <c r="C418" s="393"/>
      <c r="D418" s="389"/>
      <c r="E418" s="389"/>
      <c r="F418" s="389"/>
      <c r="G418" s="393"/>
      <c r="H418" s="389"/>
      <c r="I418" s="389"/>
      <c r="J418" s="389"/>
      <c r="K418" s="389"/>
      <c r="L418" s="389"/>
      <c r="M418" s="389"/>
      <c r="N418" s="389"/>
      <c r="O418" s="389"/>
      <c r="P418" s="389"/>
      <c r="Q418" s="389"/>
      <c r="R418" s="389"/>
      <c r="S418" s="389"/>
      <c r="T418" s="389"/>
      <c r="U418" s="389"/>
      <c r="V418" s="389"/>
      <c r="W418" s="389"/>
      <c r="X418" s="389"/>
      <c r="Y418" s="389"/>
      <c r="Z418" s="389"/>
      <c r="AA418" s="389"/>
      <c r="AB418" s="389"/>
      <c r="AC418" s="389"/>
      <c r="AD418" s="389"/>
      <c r="AE418" s="389"/>
      <c r="AF418" s="389"/>
      <c r="AG418" s="389"/>
      <c r="AH418" s="389"/>
      <c r="AI418" s="389"/>
      <c r="AJ418" s="389"/>
      <c r="AK418" s="389"/>
      <c r="AL418" s="389"/>
      <c r="AM418" s="389"/>
      <c r="AN418" s="389"/>
      <c r="AO418" s="389"/>
      <c r="AP418" s="393"/>
      <c r="AQ418" s="395"/>
      <c r="AR418" s="389"/>
      <c r="AS418" s="389"/>
      <c r="AT418" s="389"/>
      <c r="AU418" s="389"/>
      <c r="AV418" s="389"/>
      <c r="AW418" s="389"/>
      <c r="AX418" s="389"/>
      <c r="AY418" s="389"/>
      <c r="AZ418" s="389"/>
      <c r="BA418" s="389"/>
      <c r="BB418" s="389"/>
      <c r="BC418" s="389"/>
      <c r="BD418" s="389"/>
      <c r="BE418" s="389"/>
    </row>
    <row r="419" ht="15.75" customHeight="1">
      <c r="A419" s="401"/>
      <c r="B419" s="265"/>
      <c r="C419" s="393"/>
      <c r="D419" s="389"/>
      <c r="E419" s="389"/>
      <c r="F419" s="389"/>
      <c r="G419" s="393"/>
      <c r="H419" s="389"/>
      <c r="I419" s="389"/>
      <c r="J419" s="389"/>
      <c r="K419" s="389"/>
      <c r="L419" s="389"/>
      <c r="M419" s="389"/>
      <c r="N419" s="389"/>
      <c r="O419" s="389"/>
      <c r="P419" s="389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  <c r="AC419" s="389"/>
      <c r="AD419" s="389"/>
      <c r="AE419" s="389"/>
      <c r="AF419" s="389"/>
      <c r="AG419" s="389"/>
      <c r="AH419" s="389"/>
      <c r="AI419" s="389"/>
      <c r="AJ419" s="389"/>
      <c r="AK419" s="389"/>
      <c r="AL419" s="389"/>
      <c r="AM419" s="389"/>
      <c r="AN419" s="389"/>
      <c r="AO419" s="389"/>
      <c r="AP419" s="393"/>
      <c r="AQ419" s="395"/>
      <c r="AR419" s="389"/>
      <c r="AS419" s="389"/>
      <c r="AT419" s="389"/>
      <c r="AU419" s="389"/>
      <c r="AV419" s="389"/>
      <c r="AW419" s="389"/>
      <c r="AX419" s="389"/>
      <c r="AY419" s="389"/>
      <c r="AZ419" s="389"/>
      <c r="BA419" s="389"/>
      <c r="BB419" s="389"/>
      <c r="BC419" s="389"/>
      <c r="BD419" s="389"/>
      <c r="BE419" s="389"/>
    </row>
    <row r="420" ht="15.75" customHeight="1">
      <c r="A420" s="401"/>
      <c r="B420" s="265"/>
      <c r="C420" s="393"/>
      <c r="D420" s="389"/>
      <c r="E420" s="389"/>
      <c r="F420" s="389"/>
      <c r="G420" s="393"/>
      <c r="H420" s="389"/>
      <c r="I420" s="389"/>
      <c r="J420" s="389"/>
      <c r="K420" s="389"/>
      <c r="L420" s="389"/>
      <c r="M420" s="389"/>
      <c r="N420" s="389"/>
      <c r="O420" s="389"/>
      <c r="P420" s="389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  <c r="AC420" s="389"/>
      <c r="AD420" s="389"/>
      <c r="AE420" s="389"/>
      <c r="AF420" s="389"/>
      <c r="AG420" s="389"/>
      <c r="AH420" s="389"/>
      <c r="AI420" s="389"/>
      <c r="AJ420" s="389"/>
      <c r="AK420" s="389"/>
      <c r="AL420" s="389"/>
      <c r="AM420" s="389"/>
      <c r="AN420" s="389"/>
      <c r="AO420" s="389"/>
      <c r="AP420" s="393"/>
      <c r="AQ420" s="395"/>
      <c r="AR420" s="389"/>
      <c r="AS420" s="389"/>
      <c r="AT420" s="389"/>
      <c r="AU420" s="389"/>
      <c r="AV420" s="389"/>
      <c r="AW420" s="389"/>
      <c r="AX420" s="389"/>
      <c r="AY420" s="389"/>
      <c r="AZ420" s="389"/>
      <c r="BA420" s="389"/>
      <c r="BB420" s="389"/>
      <c r="BC420" s="389"/>
      <c r="BD420" s="389"/>
      <c r="BE420" s="389"/>
    </row>
    <row r="421" ht="15.75" customHeight="1">
      <c r="A421" s="401"/>
      <c r="B421" s="265"/>
      <c r="C421" s="393"/>
      <c r="D421" s="389"/>
      <c r="E421" s="389"/>
      <c r="F421" s="389"/>
      <c r="G421" s="393"/>
      <c r="H421" s="389"/>
      <c r="I421" s="389"/>
      <c r="J421" s="389"/>
      <c r="K421" s="389"/>
      <c r="L421" s="389"/>
      <c r="M421" s="389"/>
      <c r="N421" s="389"/>
      <c r="O421" s="389"/>
      <c r="P421" s="389"/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  <c r="AA421" s="389"/>
      <c r="AB421" s="389"/>
      <c r="AC421" s="389"/>
      <c r="AD421" s="389"/>
      <c r="AE421" s="389"/>
      <c r="AF421" s="389"/>
      <c r="AG421" s="389"/>
      <c r="AH421" s="389"/>
      <c r="AI421" s="389"/>
      <c r="AJ421" s="389"/>
      <c r="AK421" s="389"/>
      <c r="AL421" s="389"/>
      <c r="AM421" s="389"/>
      <c r="AN421" s="389"/>
      <c r="AO421" s="389"/>
      <c r="AP421" s="393"/>
      <c r="AQ421" s="395"/>
      <c r="AR421" s="389"/>
      <c r="AS421" s="389"/>
      <c r="AT421" s="389"/>
      <c r="AU421" s="389"/>
      <c r="AV421" s="389"/>
      <c r="AW421" s="389"/>
      <c r="AX421" s="389"/>
      <c r="AY421" s="389"/>
      <c r="AZ421" s="389"/>
      <c r="BA421" s="389"/>
      <c r="BB421" s="389"/>
      <c r="BC421" s="389"/>
      <c r="BD421" s="389"/>
      <c r="BE421" s="389"/>
    </row>
    <row r="422" ht="15.75" customHeight="1">
      <c r="A422" s="401"/>
      <c r="B422" s="265"/>
      <c r="C422" s="393"/>
      <c r="D422" s="389"/>
      <c r="E422" s="389"/>
      <c r="F422" s="389"/>
      <c r="G422" s="393"/>
      <c r="H422" s="389"/>
      <c r="I422" s="389"/>
      <c r="J422" s="389"/>
      <c r="K422" s="389"/>
      <c r="L422" s="389"/>
      <c r="M422" s="389"/>
      <c r="N422" s="389"/>
      <c r="O422" s="389"/>
      <c r="P422" s="389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  <c r="AA422" s="389"/>
      <c r="AB422" s="389"/>
      <c r="AC422" s="389"/>
      <c r="AD422" s="389"/>
      <c r="AE422" s="389"/>
      <c r="AF422" s="389"/>
      <c r="AG422" s="389"/>
      <c r="AH422" s="389"/>
      <c r="AI422" s="389"/>
      <c r="AJ422" s="389"/>
      <c r="AK422" s="389"/>
      <c r="AL422" s="389"/>
      <c r="AM422" s="389"/>
      <c r="AN422" s="389"/>
      <c r="AO422" s="389"/>
      <c r="AP422" s="393"/>
      <c r="AQ422" s="395"/>
      <c r="AR422" s="389"/>
      <c r="AS422" s="389"/>
      <c r="AT422" s="389"/>
      <c r="AU422" s="389"/>
      <c r="AV422" s="389"/>
      <c r="AW422" s="389"/>
      <c r="AX422" s="389"/>
      <c r="AY422" s="389"/>
      <c r="AZ422" s="389"/>
      <c r="BA422" s="389"/>
      <c r="BB422" s="389"/>
      <c r="BC422" s="389"/>
      <c r="BD422" s="389"/>
      <c r="BE422" s="389"/>
    </row>
    <row r="423" ht="15.75" customHeight="1">
      <c r="A423" s="401"/>
      <c r="B423" s="265"/>
      <c r="C423" s="393"/>
      <c r="D423" s="389"/>
      <c r="E423" s="389"/>
      <c r="F423" s="389"/>
      <c r="G423" s="393"/>
      <c r="H423" s="389"/>
      <c r="I423" s="389"/>
      <c r="J423" s="389"/>
      <c r="K423" s="389"/>
      <c r="L423" s="389"/>
      <c r="M423" s="389"/>
      <c r="N423" s="389"/>
      <c r="O423" s="389"/>
      <c r="P423" s="389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  <c r="AA423" s="389"/>
      <c r="AB423" s="389"/>
      <c r="AC423" s="389"/>
      <c r="AD423" s="389"/>
      <c r="AE423" s="389"/>
      <c r="AF423" s="389"/>
      <c r="AG423" s="389"/>
      <c r="AH423" s="389"/>
      <c r="AI423" s="389"/>
      <c r="AJ423" s="389"/>
      <c r="AK423" s="389"/>
      <c r="AL423" s="389"/>
      <c r="AM423" s="389"/>
      <c r="AN423" s="389"/>
      <c r="AO423" s="389"/>
      <c r="AP423" s="393"/>
      <c r="AQ423" s="395"/>
      <c r="AR423" s="389"/>
      <c r="AS423" s="389"/>
      <c r="AT423" s="389"/>
      <c r="AU423" s="389"/>
      <c r="AV423" s="389"/>
      <c r="AW423" s="389"/>
      <c r="AX423" s="389"/>
      <c r="AY423" s="389"/>
      <c r="AZ423" s="389"/>
      <c r="BA423" s="389"/>
      <c r="BB423" s="389"/>
      <c r="BC423" s="389"/>
      <c r="BD423" s="389"/>
      <c r="BE423" s="389"/>
    </row>
    <row r="424" ht="15.75" customHeight="1">
      <c r="A424" s="401"/>
      <c r="B424" s="265"/>
      <c r="C424" s="393"/>
      <c r="D424" s="389"/>
      <c r="E424" s="389"/>
      <c r="F424" s="389"/>
      <c r="G424" s="393"/>
      <c r="H424" s="389"/>
      <c r="I424" s="389"/>
      <c r="J424" s="389"/>
      <c r="K424" s="389"/>
      <c r="L424" s="389"/>
      <c r="M424" s="389"/>
      <c r="N424" s="389"/>
      <c r="O424" s="389"/>
      <c r="P424" s="389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  <c r="AA424" s="389"/>
      <c r="AB424" s="389"/>
      <c r="AC424" s="389"/>
      <c r="AD424" s="389"/>
      <c r="AE424" s="389"/>
      <c r="AF424" s="389"/>
      <c r="AG424" s="389"/>
      <c r="AH424" s="389"/>
      <c r="AI424" s="389"/>
      <c r="AJ424" s="389"/>
      <c r="AK424" s="389"/>
      <c r="AL424" s="389"/>
      <c r="AM424" s="389"/>
      <c r="AN424" s="389"/>
      <c r="AO424" s="389"/>
      <c r="AP424" s="393"/>
      <c r="AQ424" s="395"/>
      <c r="AR424" s="389"/>
      <c r="AS424" s="389"/>
      <c r="AT424" s="389"/>
      <c r="AU424" s="389"/>
      <c r="AV424" s="389"/>
      <c r="AW424" s="389"/>
      <c r="AX424" s="389"/>
      <c r="AY424" s="389"/>
      <c r="AZ424" s="389"/>
      <c r="BA424" s="389"/>
      <c r="BB424" s="389"/>
      <c r="BC424" s="389"/>
      <c r="BD424" s="389"/>
      <c r="BE424" s="389"/>
    </row>
    <row r="425" ht="15.75" customHeight="1">
      <c r="A425" s="401"/>
      <c r="B425" s="265"/>
      <c r="C425" s="393"/>
      <c r="D425" s="389"/>
      <c r="E425" s="389"/>
      <c r="F425" s="389"/>
      <c r="G425" s="393"/>
      <c r="H425" s="389"/>
      <c r="I425" s="389"/>
      <c r="J425" s="389"/>
      <c r="K425" s="389"/>
      <c r="L425" s="389"/>
      <c r="M425" s="389"/>
      <c r="N425" s="389"/>
      <c r="O425" s="389"/>
      <c r="P425" s="389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  <c r="AA425" s="389"/>
      <c r="AB425" s="389"/>
      <c r="AC425" s="389"/>
      <c r="AD425" s="389"/>
      <c r="AE425" s="389"/>
      <c r="AF425" s="389"/>
      <c r="AG425" s="389"/>
      <c r="AH425" s="389"/>
      <c r="AI425" s="389"/>
      <c r="AJ425" s="389"/>
      <c r="AK425" s="389"/>
      <c r="AL425" s="389"/>
      <c r="AM425" s="389"/>
      <c r="AN425" s="389"/>
      <c r="AO425" s="389"/>
      <c r="AP425" s="393"/>
      <c r="AQ425" s="395"/>
      <c r="AR425" s="389"/>
      <c r="AS425" s="389"/>
      <c r="AT425" s="389"/>
      <c r="AU425" s="389"/>
      <c r="AV425" s="389"/>
      <c r="AW425" s="389"/>
      <c r="AX425" s="389"/>
      <c r="AY425" s="389"/>
      <c r="AZ425" s="389"/>
      <c r="BA425" s="389"/>
      <c r="BB425" s="389"/>
      <c r="BC425" s="389"/>
      <c r="BD425" s="389"/>
      <c r="BE425" s="389"/>
    </row>
    <row r="426" ht="15.75" customHeight="1">
      <c r="A426" s="401"/>
      <c r="B426" s="265"/>
      <c r="C426" s="393"/>
      <c r="D426" s="389"/>
      <c r="E426" s="389"/>
      <c r="F426" s="389"/>
      <c r="G426" s="393"/>
      <c r="H426" s="389"/>
      <c r="I426" s="389"/>
      <c r="J426" s="389"/>
      <c r="K426" s="389"/>
      <c r="L426" s="389"/>
      <c r="M426" s="389"/>
      <c r="N426" s="389"/>
      <c r="O426" s="389"/>
      <c r="P426" s="389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  <c r="AA426" s="389"/>
      <c r="AB426" s="389"/>
      <c r="AC426" s="389"/>
      <c r="AD426" s="389"/>
      <c r="AE426" s="389"/>
      <c r="AF426" s="389"/>
      <c r="AG426" s="389"/>
      <c r="AH426" s="389"/>
      <c r="AI426" s="389"/>
      <c r="AJ426" s="389"/>
      <c r="AK426" s="389"/>
      <c r="AL426" s="389"/>
      <c r="AM426" s="389"/>
      <c r="AN426" s="389"/>
      <c r="AO426" s="389"/>
      <c r="AP426" s="393"/>
      <c r="AQ426" s="395"/>
      <c r="AR426" s="389"/>
      <c r="AS426" s="389"/>
      <c r="AT426" s="389"/>
      <c r="AU426" s="389"/>
      <c r="AV426" s="389"/>
      <c r="AW426" s="389"/>
      <c r="AX426" s="389"/>
      <c r="AY426" s="389"/>
      <c r="AZ426" s="389"/>
      <c r="BA426" s="389"/>
      <c r="BB426" s="389"/>
      <c r="BC426" s="389"/>
      <c r="BD426" s="389"/>
      <c r="BE426" s="389"/>
    </row>
    <row r="427" ht="15.75" customHeight="1">
      <c r="A427" s="401"/>
      <c r="B427" s="265"/>
      <c r="C427" s="393"/>
      <c r="D427" s="389"/>
      <c r="E427" s="389"/>
      <c r="F427" s="389"/>
      <c r="G427" s="393"/>
      <c r="H427" s="389"/>
      <c r="I427" s="389"/>
      <c r="J427" s="389"/>
      <c r="K427" s="389"/>
      <c r="L427" s="389"/>
      <c r="M427" s="389"/>
      <c r="N427" s="389"/>
      <c r="O427" s="389"/>
      <c r="P427" s="389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  <c r="AA427" s="389"/>
      <c r="AB427" s="389"/>
      <c r="AC427" s="389"/>
      <c r="AD427" s="389"/>
      <c r="AE427" s="389"/>
      <c r="AF427" s="389"/>
      <c r="AG427" s="389"/>
      <c r="AH427" s="389"/>
      <c r="AI427" s="389"/>
      <c r="AJ427" s="389"/>
      <c r="AK427" s="389"/>
      <c r="AL427" s="389"/>
      <c r="AM427" s="389"/>
      <c r="AN427" s="389"/>
      <c r="AO427" s="389"/>
      <c r="AP427" s="393"/>
      <c r="AQ427" s="395"/>
      <c r="AR427" s="389"/>
      <c r="AS427" s="389"/>
      <c r="AT427" s="389"/>
      <c r="AU427" s="389"/>
      <c r="AV427" s="389"/>
      <c r="AW427" s="389"/>
      <c r="AX427" s="389"/>
      <c r="AY427" s="389"/>
      <c r="AZ427" s="389"/>
      <c r="BA427" s="389"/>
      <c r="BB427" s="389"/>
      <c r="BC427" s="389"/>
      <c r="BD427" s="389"/>
      <c r="BE427" s="389"/>
    </row>
    <row r="428" ht="15.75" customHeight="1">
      <c r="A428" s="401"/>
      <c r="B428" s="265"/>
      <c r="C428" s="393"/>
      <c r="D428" s="389"/>
      <c r="E428" s="389"/>
      <c r="F428" s="389"/>
      <c r="G428" s="393"/>
      <c r="H428" s="389"/>
      <c r="I428" s="389"/>
      <c r="J428" s="389"/>
      <c r="K428" s="389"/>
      <c r="L428" s="389"/>
      <c r="M428" s="389"/>
      <c r="N428" s="389"/>
      <c r="O428" s="389"/>
      <c r="P428" s="389"/>
      <c r="Q428" s="389"/>
      <c r="R428" s="389"/>
      <c r="S428" s="389"/>
      <c r="T428" s="389"/>
      <c r="U428" s="389"/>
      <c r="V428" s="389"/>
      <c r="W428" s="389"/>
      <c r="X428" s="389"/>
      <c r="Y428" s="389"/>
      <c r="Z428" s="389"/>
      <c r="AA428" s="389"/>
      <c r="AB428" s="389"/>
      <c r="AC428" s="389"/>
      <c r="AD428" s="389"/>
      <c r="AE428" s="389"/>
      <c r="AF428" s="389"/>
      <c r="AG428" s="389"/>
      <c r="AH428" s="389"/>
      <c r="AI428" s="389"/>
      <c r="AJ428" s="389"/>
      <c r="AK428" s="389"/>
      <c r="AL428" s="389"/>
      <c r="AM428" s="389"/>
      <c r="AN428" s="389"/>
      <c r="AO428" s="389"/>
      <c r="AP428" s="393"/>
      <c r="AQ428" s="395"/>
      <c r="AR428" s="389"/>
      <c r="AS428" s="389"/>
      <c r="AT428" s="389"/>
      <c r="AU428" s="389"/>
      <c r="AV428" s="389"/>
      <c r="AW428" s="389"/>
      <c r="AX428" s="389"/>
      <c r="AY428" s="389"/>
      <c r="AZ428" s="389"/>
      <c r="BA428" s="389"/>
      <c r="BB428" s="389"/>
      <c r="BC428" s="389"/>
      <c r="BD428" s="389"/>
      <c r="BE428" s="389"/>
    </row>
    <row r="429" ht="15.75" customHeight="1">
      <c r="A429" s="401"/>
      <c r="B429" s="265"/>
      <c r="C429" s="393"/>
      <c r="D429" s="389"/>
      <c r="E429" s="389"/>
      <c r="F429" s="389"/>
      <c r="G429" s="393"/>
      <c r="H429" s="389"/>
      <c r="I429" s="389"/>
      <c r="J429" s="389"/>
      <c r="K429" s="389"/>
      <c r="L429" s="389"/>
      <c r="M429" s="389"/>
      <c r="N429" s="389"/>
      <c r="O429" s="389"/>
      <c r="P429" s="389"/>
      <c r="Q429" s="389"/>
      <c r="R429" s="389"/>
      <c r="S429" s="389"/>
      <c r="T429" s="389"/>
      <c r="U429" s="389"/>
      <c r="V429" s="389"/>
      <c r="W429" s="389"/>
      <c r="X429" s="389"/>
      <c r="Y429" s="389"/>
      <c r="Z429" s="389"/>
      <c r="AA429" s="389"/>
      <c r="AB429" s="389"/>
      <c r="AC429" s="389"/>
      <c r="AD429" s="389"/>
      <c r="AE429" s="389"/>
      <c r="AF429" s="389"/>
      <c r="AG429" s="389"/>
      <c r="AH429" s="389"/>
      <c r="AI429" s="389"/>
      <c r="AJ429" s="389"/>
      <c r="AK429" s="389"/>
      <c r="AL429" s="389"/>
      <c r="AM429" s="389"/>
      <c r="AN429" s="389"/>
      <c r="AO429" s="389"/>
      <c r="AP429" s="393"/>
      <c r="AQ429" s="395"/>
      <c r="AR429" s="389"/>
      <c r="AS429" s="389"/>
      <c r="AT429" s="389"/>
      <c r="AU429" s="389"/>
      <c r="AV429" s="389"/>
      <c r="AW429" s="389"/>
      <c r="AX429" s="389"/>
      <c r="AY429" s="389"/>
      <c r="AZ429" s="389"/>
      <c r="BA429" s="389"/>
      <c r="BB429" s="389"/>
      <c r="BC429" s="389"/>
      <c r="BD429" s="389"/>
      <c r="BE429" s="389"/>
    </row>
    <row r="430" ht="15.75" customHeight="1">
      <c r="A430" s="401"/>
      <c r="B430" s="265"/>
      <c r="C430" s="393"/>
      <c r="D430" s="389"/>
      <c r="E430" s="389"/>
      <c r="F430" s="389"/>
      <c r="G430" s="393"/>
      <c r="H430" s="389"/>
      <c r="I430" s="389"/>
      <c r="J430" s="389"/>
      <c r="K430" s="389"/>
      <c r="L430" s="389"/>
      <c r="M430" s="389"/>
      <c r="N430" s="389"/>
      <c r="O430" s="389"/>
      <c r="P430" s="389"/>
      <c r="Q430" s="389"/>
      <c r="R430" s="389"/>
      <c r="S430" s="389"/>
      <c r="T430" s="389"/>
      <c r="U430" s="389"/>
      <c r="V430" s="389"/>
      <c r="W430" s="389"/>
      <c r="X430" s="389"/>
      <c r="Y430" s="389"/>
      <c r="Z430" s="389"/>
      <c r="AA430" s="389"/>
      <c r="AB430" s="389"/>
      <c r="AC430" s="389"/>
      <c r="AD430" s="389"/>
      <c r="AE430" s="389"/>
      <c r="AF430" s="389"/>
      <c r="AG430" s="389"/>
      <c r="AH430" s="389"/>
      <c r="AI430" s="389"/>
      <c r="AJ430" s="389"/>
      <c r="AK430" s="389"/>
      <c r="AL430" s="389"/>
      <c r="AM430" s="389"/>
      <c r="AN430" s="389"/>
      <c r="AO430" s="389"/>
      <c r="AP430" s="393"/>
      <c r="AQ430" s="395"/>
      <c r="AR430" s="389"/>
      <c r="AS430" s="389"/>
      <c r="AT430" s="389"/>
      <c r="AU430" s="389"/>
      <c r="AV430" s="389"/>
      <c r="AW430" s="389"/>
      <c r="AX430" s="389"/>
      <c r="AY430" s="389"/>
      <c r="AZ430" s="389"/>
      <c r="BA430" s="389"/>
      <c r="BB430" s="389"/>
      <c r="BC430" s="389"/>
      <c r="BD430" s="389"/>
      <c r="BE430" s="389"/>
    </row>
    <row r="431" ht="15.75" customHeight="1">
      <c r="A431" s="401"/>
      <c r="B431" s="265"/>
      <c r="C431" s="393"/>
      <c r="D431" s="389"/>
      <c r="E431" s="389"/>
      <c r="F431" s="389"/>
      <c r="G431" s="393"/>
      <c r="H431" s="389"/>
      <c r="I431" s="389"/>
      <c r="J431" s="389"/>
      <c r="K431" s="389"/>
      <c r="L431" s="389"/>
      <c r="M431" s="389"/>
      <c r="N431" s="389"/>
      <c r="O431" s="389"/>
      <c r="P431" s="389"/>
      <c r="Q431" s="389"/>
      <c r="R431" s="389"/>
      <c r="S431" s="389"/>
      <c r="T431" s="389"/>
      <c r="U431" s="389"/>
      <c r="V431" s="389"/>
      <c r="W431" s="389"/>
      <c r="X431" s="389"/>
      <c r="Y431" s="389"/>
      <c r="Z431" s="389"/>
      <c r="AA431" s="389"/>
      <c r="AB431" s="389"/>
      <c r="AC431" s="389"/>
      <c r="AD431" s="389"/>
      <c r="AE431" s="389"/>
      <c r="AF431" s="389"/>
      <c r="AG431" s="389"/>
      <c r="AH431" s="389"/>
      <c r="AI431" s="389"/>
      <c r="AJ431" s="389"/>
      <c r="AK431" s="389"/>
      <c r="AL431" s="389"/>
      <c r="AM431" s="389"/>
      <c r="AN431" s="389"/>
      <c r="AO431" s="389"/>
      <c r="AP431" s="393"/>
      <c r="AQ431" s="395"/>
      <c r="AR431" s="389"/>
      <c r="AS431" s="389"/>
      <c r="AT431" s="389"/>
      <c r="AU431" s="389"/>
      <c r="AV431" s="389"/>
      <c r="AW431" s="389"/>
      <c r="AX431" s="389"/>
      <c r="AY431" s="389"/>
      <c r="AZ431" s="389"/>
      <c r="BA431" s="389"/>
      <c r="BB431" s="389"/>
      <c r="BC431" s="389"/>
      <c r="BD431" s="389"/>
      <c r="BE431" s="389"/>
    </row>
    <row r="432" ht="15.75" customHeight="1">
      <c r="A432" s="401"/>
      <c r="B432" s="265"/>
      <c r="C432" s="393"/>
      <c r="D432" s="389"/>
      <c r="E432" s="389"/>
      <c r="F432" s="389"/>
      <c r="G432" s="393"/>
      <c r="H432" s="389"/>
      <c r="I432" s="389"/>
      <c r="J432" s="389"/>
      <c r="K432" s="389"/>
      <c r="L432" s="389"/>
      <c r="M432" s="389"/>
      <c r="N432" s="389"/>
      <c r="O432" s="389"/>
      <c r="P432" s="389"/>
      <c r="Q432" s="389"/>
      <c r="R432" s="389"/>
      <c r="S432" s="389"/>
      <c r="T432" s="389"/>
      <c r="U432" s="389"/>
      <c r="V432" s="389"/>
      <c r="W432" s="389"/>
      <c r="X432" s="389"/>
      <c r="Y432" s="389"/>
      <c r="Z432" s="389"/>
      <c r="AA432" s="389"/>
      <c r="AB432" s="389"/>
      <c r="AC432" s="389"/>
      <c r="AD432" s="389"/>
      <c r="AE432" s="389"/>
      <c r="AF432" s="389"/>
      <c r="AG432" s="389"/>
      <c r="AH432" s="389"/>
      <c r="AI432" s="389"/>
      <c r="AJ432" s="389"/>
      <c r="AK432" s="389"/>
      <c r="AL432" s="389"/>
      <c r="AM432" s="389"/>
      <c r="AN432" s="389"/>
      <c r="AO432" s="389"/>
      <c r="AP432" s="393"/>
      <c r="AQ432" s="395"/>
      <c r="AR432" s="389"/>
      <c r="AS432" s="389"/>
      <c r="AT432" s="389"/>
      <c r="AU432" s="389"/>
      <c r="AV432" s="389"/>
      <c r="AW432" s="389"/>
      <c r="AX432" s="389"/>
      <c r="AY432" s="389"/>
      <c r="AZ432" s="389"/>
      <c r="BA432" s="389"/>
      <c r="BB432" s="389"/>
      <c r="BC432" s="389"/>
      <c r="BD432" s="389"/>
      <c r="BE432" s="389"/>
    </row>
    <row r="433" ht="15.75" customHeight="1">
      <c r="A433" s="401"/>
      <c r="B433" s="265"/>
      <c r="C433" s="393"/>
      <c r="D433" s="389"/>
      <c r="E433" s="389"/>
      <c r="F433" s="389"/>
      <c r="G433" s="393"/>
      <c r="H433" s="389"/>
      <c r="I433" s="389"/>
      <c r="J433" s="389"/>
      <c r="K433" s="389"/>
      <c r="L433" s="389"/>
      <c r="M433" s="389"/>
      <c r="N433" s="389"/>
      <c r="O433" s="389"/>
      <c r="P433" s="389"/>
      <c r="Q433" s="389"/>
      <c r="R433" s="389"/>
      <c r="S433" s="389"/>
      <c r="T433" s="389"/>
      <c r="U433" s="389"/>
      <c r="V433" s="389"/>
      <c r="W433" s="389"/>
      <c r="X433" s="389"/>
      <c r="Y433" s="389"/>
      <c r="Z433" s="389"/>
      <c r="AA433" s="389"/>
      <c r="AB433" s="389"/>
      <c r="AC433" s="389"/>
      <c r="AD433" s="389"/>
      <c r="AE433" s="389"/>
      <c r="AF433" s="389"/>
      <c r="AG433" s="389"/>
      <c r="AH433" s="389"/>
      <c r="AI433" s="389"/>
      <c r="AJ433" s="389"/>
      <c r="AK433" s="389"/>
      <c r="AL433" s="389"/>
      <c r="AM433" s="389"/>
      <c r="AN433" s="389"/>
      <c r="AO433" s="389"/>
      <c r="AP433" s="393"/>
      <c r="AQ433" s="395"/>
      <c r="AR433" s="389"/>
      <c r="AS433" s="389"/>
      <c r="AT433" s="389"/>
      <c r="AU433" s="389"/>
      <c r="AV433" s="389"/>
      <c r="AW433" s="389"/>
      <c r="AX433" s="389"/>
      <c r="AY433" s="389"/>
      <c r="AZ433" s="389"/>
      <c r="BA433" s="389"/>
      <c r="BB433" s="389"/>
      <c r="BC433" s="389"/>
      <c r="BD433" s="389"/>
      <c r="BE433" s="389"/>
    </row>
    <row r="434" ht="15.75" customHeight="1">
      <c r="A434" s="401"/>
      <c r="B434" s="265"/>
      <c r="C434" s="393"/>
      <c r="D434" s="389"/>
      <c r="E434" s="389"/>
      <c r="F434" s="389"/>
      <c r="G434" s="393"/>
      <c r="H434" s="389"/>
      <c r="I434" s="389"/>
      <c r="J434" s="389"/>
      <c r="K434" s="389"/>
      <c r="L434" s="389"/>
      <c r="M434" s="389"/>
      <c r="N434" s="389"/>
      <c r="O434" s="389"/>
      <c r="P434" s="389"/>
      <c r="Q434" s="389"/>
      <c r="R434" s="389"/>
      <c r="S434" s="389"/>
      <c r="T434" s="389"/>
      <c r="U434" s="389"/>
      <c r="V434" s="389"/>
      <c r="W434" s="389"/>
      <c r="X434" s="389"/>
      <c r="Y434" s="389"/>
      <c r="Z434" s="389"/>
      <c r="AA434" s="389"/>
      <c r="AB434" s="389"/>
      <c r="AC434" s="389"/>
      <c r="AD434" s="389"/>
      <c r="AE434" s="389"/>
      <c r="AF434" s="389"/>
      <c r="AG434" s="389"/>
      <c r="AH434" s="389"/>
      <c r="AI434" s="389"/>
      <c r="AJ434" s="389"/>
      <c r="AK434" s="389"/>
      <c r="AL434" s="389"/>
      <c r="AM434" s="389"/>
      <c r="AN434" s="389"/>
      <c r="AO434" s="389"/>
      <c r="AP434" s="393"/>
      <c r="AQ434" s="395"/>
      <c r="AR434" s="389"/>
      <c r="AS434" s="389"/>
      <c r="AT434" s="389"/>
      <c r="AU434" s="389"/>
      <c r="AV434" s="389"/>
      <c r="AW434" s="389"/>
      <c r="AX434" s="389"/>
      <c r="AY434" s="389"/>
      <c r="AZ434" s="389"/>
      <c r="BA434" s="389"/>
      <c r="BB434" s="389"/>
      <c r="BC434" s="389"/>
      <c r="BD434" s="389"/>
      <c r="BE434" s="389"/>
    </row>
    <row r="435" ht="15.75" customHeight="1">
      <c r="A435" s="401"/>
      <c r="B435" s="265"/>
      <c r="C435" s="393"/>
      <c r="D435" s="389"/>
      <c r="E435" s="389"/>
      <c r="F435" s="389"/>
      <c r="G435" s="393"/>
      <c r="H435" s="389"/>
      <c r="I435" s="389"/>
      <c r="J435" s="389"/>
      <c r="K435" s="389"/>
      <c r="L435" s="389"/>
      <c r="M435" s="389"/>
      <c r="N435" s="389"/>
      <c r="O435" s="389"/>
      <c r="P435" s="389"/>
      <c r="Q435" s="389"/>
      <c r="R435" s="389"/>
      <c r="S435" s="389"/>
      <c r="T435" s="389"/>
      <c r="U435" s="389"/>
      <c r="V435" s="389"/>
      <c r="W435" s="389"/>
      <c r="X435" s="389"/>
      <c r="Y435" s="389"/>
      <c r="Z435" s="389"/>
      <c r="AA435" s="389"/>
      <c r="AB435" s="389"/>
      <c r="AC435" s="389"/>
      <c r="AD435" s="389"/>
      <c r="AE435" s="389"/>
      <c r="AF435" s="389"/>
      <c r="AG435" s="389"/>
      <c r="AH435" s="389"/>
      <c r="AI435" s="389"/>
      <c r="AJ435" s="389"/>
      <c r="AK435" s="389"/>
      <c r="AL435" s="389"/>
      <c r="AM435" s="389"/>
      <c r="AN435" s="389"/>
      <c r="AO435" s="389"/>
      <c r="AP435" s="393"/>
      <c r="AQ435" s="395"/>
      <c r="AR435" s="389"/>
      <c r="AS435" s="389"/>
      <c r="AT435" s="389"/>
      <c r="AU435" s="389"/>
      <c r="AV435" s="389"/>
      <c r="AW435" s="389"/>
      <c r="AX435" s="389"/>
      <c r="AY435" s="389"/>
      <c r="AZ435" s="389"/>
      <c r="BA435" s="389"/>
      <c r="BB435" s="389"/>
      <c r="BC435" s="389"/>
      <c r="BD435" s="389"/>
      <c r="BE435" s="389"/>
    </row>
    <row r="436" ht="15.75" customHeight="1">
      <c r="A436" s="401"/>
      <c r="B436" s="265"/>
      <c r="C436" s="393"/>
      <c r="D436" s="389"/>
      <c r="E436" s="389"/>
      <c r="F436" s="389"/>
      <c r="G436" s="393"/>
      <c r="H436" s="389"/>
      <c r="I436" s="389"/>
      <c r="J436" s="389"/>
      <c r="K436" s="389"/>
      <c r="L436" s="389"/>
      <c r="M436" s="389"/>
      <c r="N436" s="389"/>
      <c r="O436" s="389"/>
      <c r="P436" s="389"/>
      <c r="Q436" s="389"/>
      <c r="R436" s="389"/>
      <c r="S436" s="389"/>
      <c r="T436" s="389"/>
      <c r="U436" s="389"/>
      <c r="V436" s="389"/>
      <c r="W436" s="389"/>
      <c r="X436" s="389"/>
      <c r="Y436" s="389"/>
      <c r="Z436" s="389"/>
      <c r="AA436" s="389"/>
      <c r="AB436" s="389"/>
      <c r="AC436" s="389"/>
      <c r="AD436" s="389"/>
      <c r="AE436" s="389"/>
      <c r="AF436" s="389"/>
      <c r="AG436" s="389"/>
      <c r="AH436" s="389"/>
      <c r="AI436" s="389"/>
      <c r="AJ436" s="389"/>
      <c r="AK436" s="389"/>
      <c r="AL436" s="389"/>
      <c r="AM436" s="389"/>
      <c r="AN436" s="389"/>
      <c r="AO436" s="389"/>
      <c r="AP436" s="393"/>
      <c r="AQ436" s="395"/>
      <c r="AR436" s="389"/>
      <c r="AS436" s="389"/>
      <c r="AT436" s="389"/>
      <c r="AU436" s="389"/>
      <c r="AV436" s="389"/>
      <c r="AW436" s="389"/>
      <c r="AX436" s="389"/>
      <c r="AY436" s="389"/>
      <c r="AZ436" s="389"/>
      <c r="BA436" s="389"/>
      <c r="BB436" s="389"/>
      <c r="BC436" s="389"/>
      <c r="BD436" s="389"/>
      <c r="BE436" s="389"/>
    </row>
    <row r="437" ht="15.75" customHeight="1">
      <c r="A437" s="401"/>
      <c r="B437" s="265"/>
      <c r="C437" s="393"/>
      <c r="D437" s="389"/>
      <c r="E437" s="389"/>
      <c r="F437" s="389"/>
      <c r="G437" s="393"/>
      <c r="H437" s="389"/>
      <c r="I437" s="389"/>
      <c r="J437" s="389"/>
      <c r="K437" s="389"/>
      <c r="L437" s="389"/>
      <c r="M437" s="389"/>
      <c r="N437" s="389"/>
      <c r="O437" s="389"/>
      <c r="P437" s="389"/>
      <c r="Q437" s="389"/>
      <c r="R437" s="389"/>
      <c r="S437" s="389"/>
      <c r="T437" s="389"/>
      <c r="U437" s="389"/>
      <c r="V437" s="389"/>
      <c r="W437" s="389"/>
      <c r="X437" s="389"/>
      <c r="Y437" s="389"/>
      <c r="Z437" s="389"/>
      <c r="AA437" s="389"/>
      <c r="AB437" s="389"/>
      <c r="AC437" s="389"/>
      <c r="AD437" s="389"/>
      <c r="AE437" s="389"/>
      <c r="AF437" s="389"/>
      <c r="AG437" s="389"/>
      <c r="AH437" s="389"/>
      <c r="AI437" s="389"/>
      <c r="AJ437" s="389"/>
      <c r="AK437" s="389"/>
      <c r="AL437" s="389"/>
      <c r="AM437" s="389"/>
      <c r="AN437" s="389"/>
      <c r="AO437" s="389"/>
      <c r="AP437" s="393"/>
      <c r="AQ437" s="395"/>
      <c r="AR437" s="389"/>
      <c r="AS437" s="389"/>
      <c r="AT437" s="389"/>
      <c r="AU437" s="389"/>
      <c r="AV437" s="389"/>
      <c r="AW437" s="389"/>
      <c r="AX437" s="389"/>
      <c r="AY437" s="389"/>
      <c r="AZ437" s="389"/>
      <c r="BA437" s="389"/>
      <c r="BB437" s="389"/>
      <c r="BC437" s="389"/>
      <c r="BD437" s="389"/>
      <c r="BE437" s="389"/>
    </row>
    <row r="438" ht="15.75" customHeight="1">
      <c r="A438" s="401"/>
      <c r="B438" s="265"/>
      <c r="C438" s="393"/>
      <c r="D438" s="389"/>
      <c r="E438" s="389"/>
      <c r="F438" s="389"/>
      <c r="G438" s="393"/>
      <c r="H438" s="389"/>
      <c r="I438" s="389"/>
      <c r="J438" s="389"/>
      <c r="K438" s="389"/>
      <c r="L438" s="389"/>
      <c r="M438" s="389"/>
      <c r="N438" s="389"/>
      <c r="O438" s="389"/>
      <c r="P438" s="389"/>
      <c r="Q438" s="389"/>
      <c r="R438" s="389"/>
      <c r="S438" s="389"/>
      <c r="T438" s="389"/>
      <c r="U438" s="389"/>
      <c r="V438" s="389"/>
      <c r="W438" s="389"/>
      <c r="X438" s="389"/>
      <c r="Y438" s="389"/>
      <c r="Z438" s="389"/>
      <c r="AA438" s="389"/>
      <c r="AB438" s="389"/>
      <c r="AC438" s="389"/>
      <c r="AD438" s="389"/>
      <c r="AE438" s="389"/>
      <c r="AF438" s="389"/>
      <c r="AG438" s="389"/>
      <c r="AH438" s="389"/>
      <c r="AI438" s="389"/>
      <c r="AJ438" s="389"/>
      <c r="AK438" s="389"/>
      <c r="AL438" s="389"/>
      <c r="AM438" s="389"/>
      <c r="AN438" s="389"/>
      <c r="AO438" s="389"/>
      <c r="AP438" s="393"/>
      <c r="AQ438" s="395"/>
      <c r="AR438" s="389"/>
      <c r="AS438" s="389"/>
      <c r="AT438" s="389"/>
      <c r="AU438" s="389"/>
      <c r="AV438" s="389"/>
      <c r="AW438" s="389"/>
      <c r="AX438" s="389"/>
      <c r="AY438" s="389"/>
      <c r="AZ438" s="389"/>
      <c r="BA438" s="389"/>
      <c r="BB438" s="389"/>
      <c r="BC438" s="389"/>
      <c r="BD438" s="389"/>
      <c r="BE438" s="389"/>
    </row>
    <row r="439" ht="15.75" customHeight="1">
      <c r="A439" s="401"/>
      <c r="B439" s="265"/>
      <c r="C439" s="393"/>
      <c r="D439" s="389"/>
      <c r="E439" s="389"/>
      <c r="F439" s="389"/>
      <c r="G439" s="393"/>
      <c r="H439" s="389"/>
      <c r="I439" s="389"/>
      <c r="J439" s="389"/>
      <c r="K439" s="389"/>
      <c r="L439" s="389"/>
      <c r="M439" s="389"/>
      <c r="N439" s="389"/>
      <c r="O439" s="389"/>
      <c r="P439" s="389"/>
      <c r="Q439" s="389"/>
      <c r="R439" s="389"/>
      <c r="S439" s="389"/>
      <c r="T439" s="389"/>
      <c r="U439" s="389"/>
      <c r="V439" s="389"/>
      <c r="W439" s="389"/>
      <c r="X439" s="389"/>
      <c r="Y439" s="389"/>
      <c r="Z439" s="389"/>
      <c r="AA439" s="389"/>
      <c r="AB439" s="389"/>
      <c r="AC439" s="389"/>
      <c r="AD439" s="389"/>
      <c r="AE439" s="389"/>
      <c r="AF439" s="389"/>
      <c r="AG439" s="389"/>
      <c r="AH439" s="389"/>
      <c r="AI439" s="389"/>
      <c r="AJ439" s="389"/>
      <c r="AK439" s="389"/>
      <c r="AL439" s="389"/>
      <c r="AM439" s="389"/>
      <c r="AN439" s="389"/>
      <c r="AO439" s="389"/>
      <c r="AP439" s="393"/>
      <c r="AQ439" s="395"/>
      <c r="AR439" s="389"/>
      <c r="AS439" s="389"/>
      <c r="AT439" s="389"/>
      <c r="AU439" s="389"/>
      <c r="AV439" s="389"/>
      <c r="AW439" s="389"/>
      <c r="AX439" s="389"/>
      <c r="AY439" s="389"/>
      <c r="AZ439" s="389"/>
      <c r="BA439" s="389"/>
      <c r="BB439" s="389"/>
      <c r="BC439" s="389"/>
      <c r="BD439" s="389"/>
      <c r="BE439" s="389"/>
    </row>
    <row r="440" ht="15.75" customHeight="1">
      <c r="A440" s="401"/>
      <c r="B440" s="265"/>
      <c r="C440" s="393"/>
      <c r="D440" s="389"/>
      <c r="E440" s="389"/>
      <c r="F440" s="389"/>
      <c r="G440" s="393"/>
      <c r="H440" s="389"/>
      <c r="I440" s="389"/>
      <c r="J440" s="389"/>
      <c r="K440" s="389"/>
      <c r="L440" s="389"/>
      <c r="M440" s="389"/>
      <c r="N440" s="389"/>
      <c r="O440" s="389"/>
      <c r="P440" s="389"/>
      <c r="Q440" s="389"/>
      <c r="R440" s="389"/>
      <c r="S440" s="389"/>
      <c r="T440" s="389"/>
      <c r="U440" s="389"/>
      <c r="V440" s="389"/>
      <c r="W440" s="389"/>
      <c r="X440" s="389"/>
      <c r="Y440" s="389"/>
      <c r="Z440" s="389"/>
      <c r="AA440" s="389"/>
      <c r="AB440" s="389"/>
      <c r="AC440" s="389"/>
      <c r="AD440" s="389"/>
      <c r="AE440" s="389"/>
      <c r="AF440" s="389"/>
      <c r="AG440" s="389"/>
      <c r="AH440" s="389"/>
      <c r="AI440" s="389"/>
      <c r="AJ440" s="389"/>
      <c r="AK440" s="389"/>
      <c r="AL440" s="389"/>
      <c r="AM440" s="389"/>
      <c r="AN440" s="389"/>
      <c r="AO440" s="389"/>
      <c r="AP440" s="393"/>
      <c r="AQ440" s="395"/>
      <c r="AR440" s="389"/>
      <c r="AS440" s="389"/>
      <c r="AT440" s="389"/>
      <c r="AU440" s="389"/>
      <c r="AV440" s="389"/>
      <c r="AW440" s="389"/>
      <c r="AX440" s="389"/>
      <c r="AY440" s="389"/>
      <c r="AZ440" s="389"/>
      <c r="BA440" s="389"/>
      <c r="BB440" s="389"/>
      <c r="BC440" s="389"/>
      <c r="BD440" s="389"/>
      <c r="BE440" s="389"/>
    </row>
    <row r="441" ht="15.75" customHeight="1">
      <c r="A441" s="401"/>
      <c r="B441" s="265"/>
      <c r="C441" s="393"/>
      <c r="D441" s="389"/>
      <c r="E441" s="389"/>
      <c r="F441" s="389"/>
      <c r="G441" s="393"/>
      <c r="H441" s="389"/>
      <c r="I441" s="389"/>
      <c r="J441" s="389"/>
      <c r="K441" s="389"/>
      <c r="L441" s="389"/>
      <c r="M441" s="389"/>
      <c r="N441" s="389"/>
      <c r="O441" s="389"/>
      <c r="P441" s="389"/>
      <c r="Q441" s="389"/>
      <c r="R441" s="389"/>
      <c r="S441" s="389"/>
      <c r="T441" s="389"/>
      <c r="U441" s="389"/>
      <c r="V441" s="389"/>
      <c r="W441" s="389"/>
      <c r="X441" s="389"/>
      <c r="Y441" s="389"/>
      <c r="Z441" s="389"/>
      <c r="AA441" s="389"/>
      <c r="AB441" s="389"/>
      <c r="AC441" s="389"/>
      <c r="AD441" s="389"/>
      <c r="AE441" s="389"/>
      <c r="AF441" s="389"/>
      <c r="AG441" s="389"/>
      <c r="AH441" s="389"/>
      <c r="AI441" s="389"/>
      <c r="AJ441" s="389"/>
      <c r="AK441" s="389"/>
      <c r="AL441" s="389"/>
      <c r="AM441" s="389"/>
      <c r="AN441" s="389"/>
      <c r="AO441" s="389"/>
      <c r="AP441" s="393"/>
      <c r="AQ441" s="395"/>
      <c r="AR441" s="389"/>
      <c r="AS441" s="389"/>
      <c r="AT441" s="389"/>
      <c r="AU441" s="389"/>
      <c r="AV441" s="389"/>
      <c r="AW441" s="389"/>
      <c r="AX441" s="389"/>
      <c r="AY441" s="389"/>
      <c r="AZ441" s="389"/>
      <c r="BA441" s="389"/>
      <c r="BB441" s="389"/>
      <c r="BC441" s="389"/>
      <c r="BD441" s="389"/>
      <c r="BE441" s="389"/>
    </row>
    <row r="442" ht="15.75" customHeight="1">
      <c r="A442" s="401"/>
      <c r="B442" s="265"/>
      <c r="C442" s="393"/>
      <c r="D442" s="389"/>
      <c r="E442" s="389"/>
      <c r="F442" s="389"/>
      <c r="G442" s="393"/>
      <c r="H442" s="389"/>
      <c r="I442" s="389"/>
      <c r="J442" s="389"/>
      <c r="K442" s="389"/>
      <c r="L442" s="389"/>
      <c r="M442" s="389"/>
      <c r="N442" s="389"/>
      <c r="O442" s="389"/>
      <c r="P442" s="389"/>
      <c r="Q442" s="389"/>
      <c r="R442" s="389"/>
      <c r="S442" s="389"/>
      <c r="T442" s="389"/>
      <c r="U442" s="389"/>
      <c r="V442" s="389"/>
      <c r="W442" s="389"/>
      <c r="X442" s="389"/>
      <c r="Y442" s="389"/>
      <c r="Z442" s="389"/>
      <c r="AA442" s="389"/>
      <c r="AB442" s="389"/>
      <c r="AC442" s="389"/>
      <c r="AD442" s="389"/>
      <c r="AE442" s="389"/>
      <c r="AF442" s="389"/>
      <c r="AG442" s="389"/>
      <c r="AH442" s="389"/>
      <c r="AI442" s="389"/>
      <c r="AJ442" s="389"/>
      <c r="AK442" s="389"/>
      <c r="AL442" s="389"/>
      <c r="AM442" s="389"/>
      <c r="AN442" s="389"/>
      <c r="AO442" s="389"/>
      <c r="AP442" s="393"/>
      <c r="AQ442" s="395"/>
      <c r="AR442" s="389"/>
      <c r="AS442" s="389"/>
      <c r="AT442" s="389"/>
      <c r="AU442" s="389"/>
      <c r="AV442" s="389"/>
      <c r="AW442" s="389"/>
      <c r="AX442" s="389"/>
      <c r="AY442" s="389"/>
      <c r="AZ442" s="389"/>
      <c r="BA442" s="389"/>
      <c r="BB442" s="389"/>
      <c r="BC442" s="389"/>
      <c r="BD442" s="389"/>
      <c r="BE442" s="389"/>
    </row>
    <row r="443" ht="15.75" customHeight="1">
      <c r="A443" s="401"/>
      <c r="B443" s="265"/>
      <c r="C443" s="393"/>
      <c r="D443" s="389"/>
      <c r="E443" s="389"/>
      <c r="F443" s="389"/>
      <c r="G443" s="393"/>
      <c r="H443" s="389"/>
      <c r="I443" s="389"/>
      <c r="J443" s="389"/>
      <c r="K443" s="389"/>
      <c r="L443" s="389"/>
      <c r="M443" s="389"/>
      <c r="N443" s="389"/>
      <c r="O443" s="389"/>
      <c r="P443" s="389"/>
      <c r="Q443" s="389"/>
      <c r="R443" s="389"/>
      <c r="S443" s="389"/>
      <c r="T443" s="389"/>
      <c r="U443" s="389"/>
      <c r="V443" s="389"/>
      <c r="W443" s="389"/>
      <c r="X443" s="389"/>
      <c r="Y443" s="389"/>
      <c r="Z443" s="389"/>
      <c r="AA443" s="389"/>
      <c r="AB443" s="389"/>
      <c r="AC443" s="389"/>
      <c r="AD443" s="389"/>
      <c r="AE443" s="389"/>
      <c r="AF443" s="389"/>
      <c r="AG443" s="389"/>
      <c r="AH443" s="389"/>
      <c r="AI443" s="389"/>
      <c r="AJ443" s="389"/>
      <c r="AK443" s="389"/>
      <c r="AL443" s="389"/>
      <c r="AM443" s="389"/>
      <c r="AN443" s="389"/>
      <c r="AO443" s="389"/>
      <c r="AP443" s="393"/>
      <c r="AQ443" s="395"/>
      <c r="AR443" s="389"/>
      <c r="AS443" s="389"/>
      <c r="AT443" s="389"/>
      <c r="AU443" s="389"/>
      <c r="AV443" s="389"/>
      <c r="AW443" s="389"/>
      <c r="AX443" s="389"/>
      <c r="AY443" s="389"/>
      <c r="AZ443" s="389"/>
      <c r="BA443" s="389"/>
      <c r="BB443" s="389"/>
      <c r="BC443" s="389"/>
      <c r="BD443" s="389"/>
      <c r="BE443" s="389"/>
    </row>
    <row r="444" ht="15.75" customHeight="1">
      <c r="A444" s="401"/>
      <c r="B444" s="265"/>
      <c r="C444" s="393"/>
      <c r="D444" s="389"/>
      <c r="E444" s="389"/>
      <c r="F444" s="389"/>
      <c r="G444" s="393"/>
      <c r="H444" s="389"/>
      <c r="I444" s="389"/>
      <c r="J444" s="389"/>
      <c r="K444" s="389"/>
      <c r="L444" s="389"/>
      <c r="M444" s="389"/>
      <c r="N444" s="389"/>
      <c r="O444" s="389"/>
      <c r="P444" s="389"/>
      <c r="Q444" s="389"/>
      <c r="R444" s="389"/>
      <c r="S444" s="389"/>
      <c r="T444" s="389"/>
      <c r="U444" s="389"/>
      <c r="V444" s="389"/>
      <c r="W444" s="389"/>
      <c r="X444" s="389"/>
      <c r="Y444" s="389"/>
      <c r="Z444" s="389"/>
      <c r="AA444" s="389"/>
      <c r="AB444" s="389"/>
      <c r="AC444" s="389"/>
      <c r="AD444" s="389"/>
      <c r="AE444" s="389"/>
      <c r="AF444" s="389"/>
      <c r="AG444" s="389"/>
      <c r="AH444" s="389"/>
      <c r="AI444" s="389"/>
      <c r="AJ444" s="389"/>
      <c r="AK444" s="389"/>
      <c r="AL444" s="389"/>
      <c r="AM444" s="389"/>
      <c r="AN444" s="389"/>
      <c r="AO444" s="389"/>
      <c r="AP444" s="393"/>
      <c r="AQ444" s="395"/>
      <c r="AR444" s="389"/>
      <c r="AS444" s="389"/>
      <c r="AT444" s="389"/>
      <c r="AU444" s="389"/>
      <c r="AV444" s="389"/>
      <c r="AW444" s="389"/>
      <c r="AX444" s="389"/>
      <c r="AY444" s="389"/>
      <c r="AZ444" s="389"/>
      <c r="BA444" s="389"/>
      <c r="BB444" s="389"/>
      <c r="BC444" s="389"/>
      <c r="BD444" s="389"/>
      <c r="BE444" s="389"/>
    </row>
    <row r="445" ht="15.75" customHeight="1">
      <c r="A445" s="401"/>
      <c r="B445" s="265"/>
      <c r="C445" s="393"/>
      <c r="D445" s="389"/>
      <c r="E445" s="389"/>
      <c r="F445" s="389"/>
      <c r="G445" s="393"/>
      <c r="H445" s="389"/>
      <c r="I445" s="389"/>
      <c r="J445" s="389"/>
      <c r="K445" s="389"/>
      <c r="L445" s="389"/>
      <c r="M445" s="389"/>
      <c r="N445" s="389"/>
      <c r="O445" s="389"/>
      <c r="P445" s="389"/>
      <c r="Q445" s="389"/>
      <c r="R445" s="389"/>
      <c r="S445" s="389"/>
      <c r="T445" s="389"/>
      <c r="U445" s="389"/>
      <c r="V445" s="389"/>
      <c r="W445" s="389"/>
      <c r="X445" s="389"/>
      <c r="Y445" s="389"/>
      <c r="Z445" s="389"/>
      <c r="AA445" s="389"/>
      <c r="AB445" s="389"/>
      <c r="AC445" s="389"/>
      <c r="AD445" s="389"/>
      <c r="AE445" s="389"/>
      <c r="AF445" s="389"/>
      <c r="AG445" s="389"/>
      <c r="AH445" s="389"/>
      <c r="AI445" s="389"/>
      <c r="AJ445" s="389"/>
      <c r="AK445" s="389"/>
      <c r="AL445" s="389"/>
      <c r="AM445" s="389"/>
      <c r="AN445" s="389"/>
      <c r="AO445" s="389"/>
      <c r="AP445" s="393"/>
      <c r="AQ445" s="395"/>
      <c r="AR445" s="389"/>
      <c r="AS445" s="389"/>
      <c r="AT445" s="389"/>
      <c r="AU445" s="389"/>
      <c r="AV445" s="389"/>
      <c r="AW445" s="389"/>
      <c r="AX445" s="389"/>
      <c r="AY445" s="389"/>
      <c r="AZ445" s="389"/>
      <c r="BA445" s="389"/>
      <c r="BB445" s="389"/>
      <c r="BC445" s="389"/>
      <c r="BD445" s="389"/>
      <c r="BE445" s="389"/>
    </row>
    <row r="446" ht="15.75" customHeight="1">
      <c r="A446" s="401"/>
      <c r="B446" s="265"/>
      <c r="C446" s="393"/>
      <c r="D446" s="389"/>
      <c r="E446" s="389"/>
      <c r="F446" s="389"/>
      <c r="G446" s="393"/>
      <c r="H446" s="389"/>
      <c r="I446" s="389"/>
      <c r="J446" s="389"/>
      <c r="K446" s="389"/>
      <c r="L446" s="389"/>
      <c r="M446" s="389"/>
      <c r="N446" s="389"/>
      <c r="O446" s="389"/>
      <c r="P446" s="389"/>
      <c r="Q446" s="389"/>
      <c r="R446" s="389"/>
      <c r="S446" s="389"/>
      <c r="T446" s="389"/>
      <c r="U446" s="389"/>
      <c r="V446" s="389"/>
      <c r="W446" s="389"/>
      <c r="X446" s="389"/>
      <c r="Y446" s="389"/>
      <c r="Z446" s="389"/>
      <c r="AA446" s="389"/>
      <c r="AB446" s="389"/>
      <c r="AC446" s="389"/>
      <c r="AD446" s="389"/>
      <c r="AE446" s="389"/>
      <c r="AF446" s="389"/>
      <c r="AG446" s="389"/>
      <c r="AH446" s="389"/>
      <c r="AI446" s="389"/>
      <c r="AJ446" s="389"/>
      <c r="AK446" s="389"/>
      <c r="AL446" s="389"/>
      <c r="AM446" s="389"/>
      <c r="AN446" s="389"/>
      <c r="AO446" s="389"/>
      <c r="AP446" s="393"/>
      <c r="AQ446" s="395"/>
      <c r="AR446" s="389"/>
      <c r="AS446" s="389"/>
      <c r="AT446" s="389"/>
      <c r="AU446" s="389"/>
      <c r="AV446" s="389"/>
      <c r="AW446" s="389"/>
      <c r="AX446" s="389"/>
      <c r="AY446" s="389"/>
      <c r="AZ446" s="389"/>
      <c r="BA446" s="389"/>
      <c r="BB446" s="389"/>
      <c r="BC446" s="389"/>
      <c r="BD446" s="389"/>
      <c r="BE446" s="389"/>
    </row>
    <row r="447" ht="15.75" customHeight="1">
      <c r="A447" s="401"/>
      <c r="B447" s="265"/>
      <c r="C447" s="393"/>
      <c r="D447" s="389"/>
      <c r="E447" s="389"/>
      <c r="F447" s="389"/>
      <c r="G447" s="393"/>
      <c r="H447" s="389"/>
      <c r="I447" s="389"/>
      <c r="J447" s="389"/>
      <c r="K447" s="389"/>
      <c r="L447" s="389"/>
      <c r="M447" s="389"/>
      <c r="N447" s="389"/>
      <c r="O447" s="389"/>
      <c r="P447" s="389"/>
      <c r="Q447" s="389"/>
      <c r="R447" s="389"/>
      <c r="S447" s="389"/>
      <c r="T447" s="389"/>
      <c r="U447" s="389"/>
      <c r="V447" s="389"/>
      <c r="W447" s="389"/>
      <c r="X447" s="389"/>
      <c r="Y447" s="389"/>
      <c r="Z447" s="389"/>
      <c r="AA447" s="389"/>
      <c r="AB447" s="389"/>
      <c r="AC447" s="389"/>
      <c r="AD447" s="389"/>
      <c r="AE447" s="389"/>
      <c r="AF447" s="389"/>
      <c r="AG447" s="389"/>
      <c r="AH447" s="389"/>
      <c r="AI447" s="389"/>
      <c r="AJ447" s="389"/>
      <c r="AK447" s="389"/>
      <c r="AL447" s="389"/>
      <c r="AM447" s="389"/>
      <c r="AN447" s="389"/>
      <c r="AO447" s="389"/>
      <c r="AP447" s="393"/>
      <c r="AQ447" s="395"/>
      <c r="AR447" s="389"/>
      <c r="AS447" s="389"/>
      <c r="AT447" s="389"/>
      <c r="AU447" s="389"/>
      <c r="AV447" s="389"/>
      <c r="AW447" s="389"/>
      <c r="AX447" s="389"/>
      <c r="AY447" s="389"/>
      <c r="AZ447" s="389"/>
      <c r="BA447" s="389"/>
      <c r="BB447" s="389"/>
      <c r="BC447" s="389"/>
      <c r="BD447" s="389"/>
      <c r="BE447" s="389"/>
    </row>
    <row r="448" ht="15.75" customHeight="1">
      <c r="A448" s="401"/>
      <c r="B448" s="265"/>
      <c r="C448" s="393"/>
      <c r="D448" s="389"/>
      <c r="E448" s="389"/>
      <c r="F448" s="389"/>
      <c r="G448" s="393"/>
      <c r="H448" s="389"/>
      <c r="I448" s="389"/>
      <c r="J448" s="389"/>
      <c r="K448" s="389"/>
      <c r="L448" s="389"/>
      <c r="M448" s="389"/>
      <c r="N448" s="389"/>
      <c r="O448" s="389"/>
      <c r="P448" s="389"/>
      <c r="Q448" s="389"/>
      <c r="R448" s="389"/>
      <c r="S448" s="389"/>
      <c r="T448" s="389"/>
      <c r="U448" s="389"/>
      <c r="V448" s="389"/>
      <c r="W448" s="389"/>
      <c r="X448" s="389"/>
      <c r="Y448" s="389"/>
      <c r="Z448" s="389"/>
      <c r="AA448" s="389"/>
      <c r="AB448" s="389"/>
      <c r="AC448" s="389"/>
      <c r="AD448" s="389"/>
      <c r="AE448" s="389"/>
      <c r="AF448" s="389"/>
      <c r="AG448" s="389"/>
      <c r="AH448" s="389"/>
      <c r="AI448" s="389"/>
      <c r="AJ448" s="389"/>
      <c r="AK448" s="389"/>
      <c r="AL448" s="389"/>
      <c r="AM448" s="389"/>
      <c r="AN448" s="389"/>
      <c r="AO448" s="389"/>
      <c r="AP448" s="393"/>
      <c r="AQ448" s="395"/>
      <c r="AR448" s="389"/>
      <c r="AS448" s="389"/>
      <c r="AT448" s="389"/>
      <c r="AU448" s="389"/>
      <c r="AV448" s="389"/>
      <c r="AW448" s="389"/>
      <c r="AX448" s="389"/>
      <c r="AY448" s="389"/>
      <c r="AZ448" s="389"/>
      <c r="BA448" s="389"/>
      <c r="BB448" s="389"/>
      <c r="BC448" s="389"/>
      <c r="BD448" s="389"/>
      <c r="BE448" s="389"/>
    </row>
    <row r="449" ht="15.75" customHeight="1">
      <c r="A449" s="401"/>
      <c r="B449" s="265"/>
      <c r="C449" s="393"/>
      <c r="D449" s="389"/>
      <c r="E449" s="389"/>
      <c r="F449" s="389"/>
      <c r="G449" s="393"/>
      <c r="H449" s="389"/>
      <c r="I449" s="389"/>
      <c r="J449" s="389"/>
      <c r="K449" s="389"/>
      <c r="L449" s="389"/>
      <c r="M449" s="389"/>
      <c r="N449" s="389"/>
      <c r="O449" s="389"/>
      <c r="P449" s="389"/>
      <c r="Q449" s="389"/>
      <c r="R449" s="389"/>
      <c r="S449" s="389"/>
      <c r="T449" s="389"/>
      <c r="U449" s="389"/>
      <c r="V449" s="389"/>
      <c r="W449" s="389"/>
      <c r="X449" s="389"/>
      <c r="Y449" s="389"/>
      <c r="Z449" s="389"/>
      <c r="AA449" s="389"/>
      <c r="AB449" s="389"/>
      <c r="AC449" s="389"/>
      <c r="AD449" s="389"/>
      <c r="AE449" s="389"/>
      <c r="AF449" s="389"/>
      <c r="AG449" s="389"/>
      <c r="AH449" s="389"/>
      <c r="AI449" s="389"/>
      <c r="AJ449" s="389"/>
      <c r="AK449" s="389"/>
      <c r="AL449" s="389"/>
      <c r="AM449" s="389"/>
      <c r="AN449" s="389"/>
      <c r="AO449" s="389"/>
      <c r="AP449" s="393"/>
      <c r="AQ449" s="395"/>
      <c r="AR449" s="389"/>
      <c r="AS449" s="389"/>
      <c r="AT449" s="389"/>
      <c r="AU449" s="389"/>
      <c r="AV449" s="389"/>
      <c r="AW449" s="389"/>
      <c r="AX449" s="389"/>
      <c r="AY449" s="389"/>
      <c r="AZ449" s="389"/>
      <c r="BA449" s="389"/>
      <c r="BB449" s="389"/>
      <c r="BC449" s="389"/>
      <c r="BD449" s="389"/>
      <c r="BE449" s="389"/>
    </row>
    <row r="450" ht="15.75" customHeight="1">
      <c r="A450" s="401"/>
      <c r="B450" s="265"/>
      <c r="C450" s="393"/>
      <c r="D450" s="389"/>
      <c r="E450" s="389"/>
      <c r="F450" s="389"/>
      <c r="G450" s="393"/>
      <c r="H450" s="389"/>
      <c r="I450" s="389"/>
      <c r="J450" s="389"/>
      <c r="K450" s="389"/>
      <c r="L450" s="389"/>
      <c r="M450" s="389"/>
      <c r="N450" s="389"/>
      <c r="O450" s="389"/>
      <c r="P450" s="389"/>
      <c r="Q450" s="389"/>
      <c r="R450" s="389"/>
      <c r="S450" s="389"/>
      <c r="T450" s="389"/>
      <c r="U450" s="389"/>
      <c r="V450" s="389"/>
      <c r="W450" s="389"/>
      <c r="X450" s="389"/>
      <c r="Y450" s="389"/>
      <c r="Z450" s="389"/>
      <c r="AA450" s="389"/>
      <c r="AB450" s="389"/>
      <c r="AC450" s="389"/>
      <c r="AD450" s="389"/>
      <c r="AE450" s="389"/>
      <c r="AF450" s="389"/>
      <c r="AG450" s="389"/>
      <c r="AH450" s="389"/>
      <c r="AI450" s="389"/>
      <c r="AJ450" s="389"/>
      <c r="AK450" s="389"/>
      <c r="AL450" s="389"/>
      <c r="AM450" s="389"/>
      <c r="AN450" s="389"/>
      <c r="AO450" s="389"/>
      <c r="AP450" s="393"/>
      <c r="AQ450" s="395"/>
      <c r="AR450" s="389"/>
      <c r="AS450" s="389"/>
      <c r="AT450" s="389"/>
      <c r="AU450" s="389"/>
      <c r="AV450" s="389"/>
      <c r="AW450" s="389"/>
      <c r="AX450" s="389"/>
      <c r="AY450" s="389"/>
      <c r="AZ450" s="389"/>
      <c r="BA450" s="389"/>
      <c r="BB450" s="389"/>
      <c r="BC450" s="389"/>
      <c r="BD450" s="389"/>
      <c r="BE450" s="389"/>
    </row>
    <row r="451" ht="15.75" customHeight="1">
      <c r="A451" s="401"/>
      <c r="B451" s="265"/>
      <c r="C451" s="393"/>
      <c r="D451" s="389"/>
      <c r="E451" s="389"/>
      <c r="F451" s="389"/>
      <c r="G451" s="393"/>
      <c r="H451" s="389"/>
      <c r="I451" s="389"/>
      <c r="J451" s="389"/>
      <c r="K451" s="389"/>
      <c r="L451" s="389"/>
      <c r="M451" s="389"/>
      <c r="N451" s="389"/>
      <c r="O451" s="389"/>
      <c r="P451" s="389"/>
      <c r="Q451" s="389"/>
      <c r="R451" s="389"/>
      <c r="S451" s="389"/>
      <c r="T451" s="389"/>
      <c r="U451" s="389"/>
      <c r="V451" s="389"/>
      <c r="W451" s="389"/>
      <c r="X451" s="389"/>
      <c r="Y451" s="389"/>
      <c r="Z451" s="389"/>
      <c r="AA451" s="389"/>
      <c r="AB451" s="389"/>
      <c r="AC451" s="389"/>
      <c r="AD451" s="389"/>
      <c r="AE451" s="389"/>
      <c r="AF451" s="389"/>
      <c r="AG451" s="389"/>
      <c r="AH451" s="389"/>
      <c r="AI451" s="389"/>
      <c r="AJ451" s="389"/>
      <c r="AK451" s="389"/>
      <c r="AL451" s="389"/>
      <c r="AM451" s="389"/>
      <c r="AN451" s="389"/>
      <c r="AO451" s="389"/>
      <c r="AP451" s="393"/>
      <c r="AQ451" s="395"/>
      <c r="AR451" s="389"/>
      <c r="AS451" s="389"/>
      <c r="AT451" s="389"/>
      <c r="AU451" s="389"/>
      <c r="AV451" s="389"/>
      <c r="AW451" s="389"/>
      <c r="AX451" s="389"/>
      <c r="AY451" s="389"/>
      <c r="AZ451" s="389"/>
      <c r="BA451" s="389"/>
      <c r="BB451" s="389"/>
      <c r="BC451" s="389"/>
      <c r="BD451" s="389"/>
      <c r="BE451" s="389"/>
    </row>
    <row r="452" ht="15.75" customHeight="1">
      <c r="A452" s="401"/>
      <c r="B452" s="265"/>
      <c r="C452" s="393"/>
      <c r="D452" s="389"/>
      <c r="E452" s="389"/>
      <c r="F452" s="389"/>
      <c r="G452" s="393"/>
      <c r="H452" s="389"/>
      <c r="I452" s="389"/>
      <c r="J452" s="389"/>
      <c r="K452" s="389"/>
      <c r="L452" s="389"/>
      <c r="M452" s="389"/>
      <c r="N452" s="389"/>
      <c r="O452" s="389"/>
      <c r="P452" s="389"/>
      <c r="Q452" s="389"/>
      <c r="R452" s="389"/>
      <c r="S452" s="389"/>
      <c r="T452" s="389"/>
      <c r="U452" s="389"/>
      <c r="V452" s="389"/>
      <c r="W452" s="389"/>
      <c r="X452" s="389"/>
      <c r="Y452" s="389"/>
      <c r="Z452" s="389"/>
      <c r="AA452" s="389"/>
      <c r="AB452" s="389"/>
      <c r="AC452" s="389"/>
      <c r="AD452" s="389"/>
      <c r="AE452" s="389"/>
      <c r="AF452" s="389"/>
      <c r="AG452" s="389"/>
      <c r="AH452" s="389"/>
      <c r="AI452" s="389"/>
      <c r="AJ452" s="389"/>
      <c r="AK452" s="389"/>
      <c r="AL452" s="389"/>
      <c r="AM452" s="389"/>
      <c r="AN452" s="389"/>
      <c r="AO452" s="389"/>
      <c r="AP452" s="393"/>
      <c r="AQ452" s="395"/>
      <c r="AR452" s="389"/>
      <c r="AS452" s="389"/>
      <c r="AT452" s="389"/>
      <c r="AU452" s="389"/>
      <c r="AV452" s="389"/>
      <c r="AW452" s="389"/>
      <c r="AX452" s="389"/>
      <c r="AY452" s="389"/>
      <c r="AZ452" s="389"/>
      <c r="BA452" s="389"/>
      <c r="BB452" s="389"/>
      <c r="BC452" s="389"/>
      <c r="BD452" s="389"/>
      <c r="BE452" s="389"/>
    </row>
    <row r="453" ht="15.75" customHeight="1">
      <c r="A453" s="401"/>
      <c r="B453" s="265"/>
      <c r="C453" s="393"/>
      <c r="D453" s="389"/>
      <c r="E453" s="389"/>
      <c r="F453" s="389"/>
      <c r="G453" s="393"/>
      <c r="H453" s="389"/>
      <c r="I453" s="389"/>
      <c r="J453" s="389"/>
      <c r="K453" s="389"/>
      <c r="L453" s="389"/>
      <c r="M453" s="389"/>
      <c r="N453" s="389"/>
      <c r="O453" s="389"/>
      <c r="P453" s="389"/>
      <c r="Q453" s="389"/>
      <c r="R453" s="389"/>
      <c r="S453" s="389"/>
      <c r="T453" s="389"/>
      <c r="U453" s="389"/>
      <c r="V453" s="389"/>
      <c r="W453" s="389"/>
      <c r="X453" s="389"/>
      <c r="Y453" s="389"/>
      <c r="Z453" s="389"/>
      <c r="AA453" s="389"/>
      <c r="AB453" s="389"/>
      <c r="AC453" s="389"/>
      <c r="AD453" s="389"/>
      <c r="AE453" s="389"/>
      <c r="AF453" s="389"/>
      <c r="AG453" s="389"/>
      <c r="AH453" s="389"/>
      <c r="AI453" s="389"/>
      <c r="AJ453" s="389"/>
      <c r="AK453" s="389"/>
      <c r="AL453" s="389"/>
      <c r="AM453" s="389"/>
      <c r="AN453" s="389"/>
      <c r="AO453" s="389"/>
      <c r="AP453" s="393"/>
      <c r="AQ453" s="395"/>
      <c r="AR453" s="389"/>
      <c r="AS453" s="389"/>
      <c r="AT453" s="389"/>
      <c r="AU453" s="389"/>
      <c r="AV453" s="389"/>
      <c r="AW453" s="389"/>
      <c r="AX453" s="389"/>
      <c r="AY453" s="389"/>
      <c r="AZ453" s="389"/>
      <c r="BA453" s="389"/>
      <c r="BB453" s="389"/>
      <c r="BC453" s="389"/>
      <c r="BD453" s="389"/>
      <c r="BE453" s="389"/>
    </row>
    <row r="454" ht="15.75" customHeight="1">
      <c r="A454" s="401"/>
      <c r="B454" s="265"/>
      <c r="C454" s="393"/>
      <c r="D454" s="389"/>
      <c r="E454" s="389"/>
      <c r="F454" s="389"/>
      <c r="G454" s="393"/>
      <c r="H454" s="389"/>
      <c r="I454" s="389"/>
      <c r="J454" s="389"/>
      <c r="K454" s="389"/>
      <c r="L454" s="389"/>
      <c r="M454" s="389"/>
      <c r="N454" s="389"/>
      <c r="O454" s="389"/>
      <c r="P454" s="389"/>
      <c r="Q454" s="389"/>
      <c r="R454" s="389"/>
      <c r="S454" s="389"/>
      <c r="T454" s="389"/>
      <c r="U454" s="389"/>
      <c r="V454" s="389"/>
      <c r="W454" s="389"/>
      <c r="X454" s="389"/>
      <c r="Y454" s="389"/>
      <c r="Z454" s="389"/>
      <c r="AA454" s="389"/>
      <c r="AB454" s="389"/>
      <c r="AC454" s="389"/>
      <c r="AD454" s="389"/>
      <c r="AE454" s="389"/>
      <c r="AF454" s="389"/>
      <c r="AG454" s="389"/>
      <c r="AH454" s="389"/>
      <c r="AI454" s="389"/>
      <c r="AJ454" s="389"/>
      <c r="AK454" s="389"/>
      <c r="AL454" s="389"/>
      <c r="AM454" s="389"/>
      <c r="AN454" s="389"/>
      <c r="AO454" s="389"/>
      <c r="AP454" s="393"/>
      <c r="AQ454" s="395"/>
      <c r="AR454" s="389"/>
      <c r="AS454" s="389"/>
      <c r="AT454" s="389"/>
      <c r="AU454" s="389"/>
      <c r="AV454" s="389"/>
      <c r="AW454" s="389"/>
      <c r="AX454" s="389"/>
      <c r="AY454" s="389"/>
      <c r="AZ454" s="389"/>
      <c r="BA454" s="389"/>
      <c r="BB454" s="389"/>
      <c r="BC454" s="389"/>
      <c r="BD454" s="389"/>
      <c r="BE454" s="389"/>
    </row>
    <row r="455" ht="15.75" customHeight="1">
      <c r="A455" s="401"/>
      <c r="B455" s="265"/>
      <c r="C455" s="393"/>
      <c r="D455" s="389"/>
      <c r="E455" s="389"/>
      <c r="F455" s="389"/>
      <c r="G455" s="393"/>
      <c r="H455" s="389"/>
      <c r="I455" s="389"/>
      <c r="J455" s="389"/>
      <c r="K455" s="389"/>
      <c r="L455" s="389"/>
      <c r="M455" s="389"/>
      <c r="N455" s="389"/>
      <c r="O455" s="389"/>
      <c r="P455" s="389"/>
      <c r="Q455" s="389"/>
      <c r="R455" s="389"/>
      <c r="S455" s="389"/>
      <c r="T455" s="389"/>
      <c r="U455" s="389"/>
      <c r="V455" s="389"/>
      <c r="W455" s="389"/>
      <c r="X455" s="389"/>
      <c r="Y455" s="389"/>
      <c r="Z455" s="389"/>
      <c r="AA455" s="389"/>
      <c r="AB455" s="389"/>
      <c r="AC455" s="389"/>
      <c r="AD455" s="389"/>
      <c r="AE455" s="389"/>
      <c r="AF455" s="389"/>
      <c r="AG455" s="389"/>
      <c r="AH455" s="389"/>
      <c r="AI455" s="389"/>
      <c r="AJ455" s="389"/>
      <c r="AK455" s="389"/>
      <c r="AL455" s="389"/>
      <c r="AM455" s="389"/>
      <c r="AN455" s="389"/>
      <c r="AO455" s="389"/>
      <c r="AP455" s="393"/>
      <c r="AQ455" s="395"/>
      <c r="AR455" s="389"/>
      <c r="AS455" s="389"/>
      <c r="AT455" s="389"/>
      <c r="AU455" s="389"/>
      <c r="AV455" s="389"/>
      <c r="AW455" s="389"/>
      <c r="AX455" s="389"/>
      <c r="AY455" s="389"/>
      <c r="AZ455" s="389"/>
      <c r="BA455" s="389"/>
      <c r="BB455" s="389"/>
      <c r="BC455" s="389"/>
      <c r="BD455" s="389"/>
      <c r="BE455" s="389"/>
    </row>
    <row r="456" ht="15.75" customHeight="1">
      <c r="A456" s="401"/>
      <c r="B456" s="265"/>
      <c r="C456" s="393"/>
      <c r="D456" s="389"/>
      <c r="E456" s="389"/>
      <c r="F456" s="389"/>
      <c r="G456" s="393"/>
      <c r="H456" s="389"/>
      <c r="I456" s="389"/>
      <c r="J456" s="389"/>
      <c r="K456" s="389"/>
      <c r="L456" s="389"/>
      <c r="M456" s="389"/>
      <c r="N456" s="389"/>
      <c r="O456" s="389"/>
      <c r="P456" s="389"/>
      <c r="Q456" s="389"/>
      <c r="R456" s="389"/>
      <c r="S456" s="389"/>
      <c r="T456" s="389"/>
      <c r="U456" s="389"/>
      <c r="V456" s="389"/>
      <c r="W456" s="389"/>
      <c r="X456" s="389"/>
      <c r="Y456" s="389"/>
      <c r="Z456" s="389"/>
      <c r="AA456" s="389"/>
      <c r="AB456" s="389"/>
      <c r="AC456" s="389"/>
      <c r="AD456" s="389"/>
      <c r="AE456" s="389"/>
      <c r="AF456" s="389"/>
      <c r="AG456" s="389"/>
      <c r="AH456" s="389"/>
      <c r="AI456" s="389"/>
      <c r="AJ456" s="389"/>
      <c r="AK456" s="389"/>
      <c r="AL456" s="389"/>
      <c r="AM456" s="389"/>
      <c r="AN456" s="389"/>
      <c r="AO456" s="389"/>
      <c r="AP456" s="393"/>
      <c r="AQ456" s="395"/>
      <c r="AR456" s="389"/>
      <c r="AS456" s="389"/>
      <c r="AT456" s="389"/>
      <c r="AU456" s="389"/>
      <c r="AV456" s="389"/>
      <c r="AW456" s="389"/>
      <c r="AX456" s="389"/>
      <c r="AY456" s="389"/>
      <c r="AZ456" s="389"/>
      <c r="BA456" s="389"/>
      <c r="BB456" s="389"/>
      <c r="BC456" s="389"/>
      <c r="BD456" s="389"/>
      <c r="BE456" s="389"/>
    </row>
    <row r="457" ht="15.75" customHeight="1">
      <c r="A457" s="401"/>
      <c r="B457" s="265"/>
      <c r="C457" s="393"/>
      <c r="D457" s="389"/>
      <c r="E457" s="389"/>
      <c r="F457" s="389"/>
      <c r="G457" s="393"/>
      <c r="H457" s="389"/>
      <c r="I457" s="389"/>
      <c r="J457" s="389"/>
      <c r="K457" s="389"/>
      <c r="L457" s="389"/>
      <c r="M457" s="389"/>
      <c r="N457" s="389"/>
      <c r="O457" s="389"/>
      <c r="P457" s="389"/>
      <c r="Q457" s="389"/>
      <c r="R457" s="389"/>
      <c r="S457" s="389"/>
      <c r="T457" s="389"/>
      <c r="U457" s="389"/>
      <c r="V457" s="389"/>
      <c r="W457" s="389"/>
      <c r="X457" s="389"/>
      <c r="Y457" s="389"/>
      <c r="Z457" s="389"/>
      <c r="AA457" s="389"/>
      <c r="AB457" s="389"/>
      <c r="AC457" s="389"/>
      <c r="AD457" s="389"/>
      <c r="AE457" s="389"/>
      <c r="AF457" s="389"/>
      <c r="AG457" s="389"/>
      <c r="AH457" s="389"/>
      <c r="AI457" s="389"/>
      <c r="AJ457" s="389"/>
      <c r="AK457" s="389"/>
      <c r="AL457" s="389"/>
      <c r="AM457" s="389"/>
      <c r="AN457" s="389"/>
      <c r="AO457" s="389"/>
      <c r="AP457" s="393"/>
      <c r="AQ457" s="395"/>
      <c r="AR457" s="389"/>
      <c r="AS457" s="389"/>
      <c r="AT457" s="389"/>
      <c r="AU457" s="389"/>
      <c r="AV457" s="389"/>
      <c r="AW457" s="389"/>
      <c r="AX457" s="389"/>
      <c r="AY457" s="389"/>
      <c r="AZ457" s="389"/>
      <c r="BA457" s="389"/>
      <c r="BB457" s="389"/>
      <c r="BC457" s="389"/>
      <c r="BD457" s="389"/>
      <c r="BE457" s="389"/>
    </row>
    <row r="458" ht="15.75" customHeight="1">
      <c r="A458" s="401"/>
      <c r="B458" s="265"/>
      <c r="C458" s="393"/>
      <c r="D458" s="389"/>
      <c r="E458" s="389"/>
      <c r="F458" s="389"/>
      <c r="G458" s="393"/>
      <c r="H458" s="389"/>
      <c r="I458" s="389"/>
      <c r="J458" s="389"/>
      <c r="K458" s="389"/>
      <c r="L458" s="389"/>
      <c r="M458" s="389"/>
      <c r="N458" s="389"/>
      <c r="O458" s="389"/>
      <c r="P458" s="389"/>
      <c r="Q458" s="389"/>
      <c r="R458" s="389"/>
      <c r="S458" s="389"/>
      <c r="T458" s="389"/>
      <c r="U458" s="389"/>
      <c r="V458" s="389"/>
      <c r="W458" s="389"/>
      <c r="X458" s="389"/>
      <c r="Y458" s="389"/>
      <c r="Z458" s="389"/>
      <c r="AA458" s="389"/>
      <c r="AB458" s="389"/>
      <c r="AC458" s="389"/>
      <c r="AD458" s="389"/>
      <c r="AE458" s="389"/>
      <c r="AF458" s="389"/>
      <c r="AG458" s="389"/>
      <c r="AH458" s="389"/>
      <c r="AI458" s="389"/>
      <c r="AJ458" s="389"/>
      <c r="AK458" s="389"/>
      <c r="AL458" s="389"/>
      <c r="AM458" s="389"/>
      <c r="AN458" s="389"/>
      <c r="AO458" s="389"/>
      <c r="AP458" s="393"/>
      <c r="AQ458" s="395"/>
      <c r="AR458" s="389"/>
      <c r="AS458" s="389"/>
      <c r="AT458" s="389"/>
      <c r="AU458" s="389"/>
      <c r="AV458" s="389"/>
      <c r="AW458" s="389"/>
      <c r="AX458" s="389"/>
      <c r="AY458" s="389"/>
      <c r="AZ458" s="389"/>
      <c r="BA458" s="389"/>
      <c r="BB458" s="389"/>
      <c r="BC458" s="389"/>
      <c r="BD458" s="389"/>
      <c r="BE458" s="389"/>
    </row>
    <row r="459" ht="15.75" customHeight="1">
      <c r="A459" s="401"/>
      <c r="B459" s="265"/>
      <c r="C459" s="393"/>
      <c r="D459" s="389"/>
      <c r="E459" s="389"/>
      <c r="F459" s="389"/>
      <c r="G459" s="393"/>
      <c r="H459" s="389"/>
      <c r="I459" s="389"/>
      <c r="J459" s="389"/>
      <c r="K459" s="389"/>
      <c r="L459" s="389"/>
      <c r="M459" s="389"/>
      <c r="N459" s="389"/>
      <c r="O459" s="389"/>
      <c r="P459" s="389"/>
      <c r="Q459" s="389"/>
      <c r="R459" s="389"/>
      <c r="S459" s="389"/>
      <c r="T459" s="389"/>
      <c r="U459" s="389"/>
      <c r="V459" s="389"/>
      <c r="W459" s="389"/>
      <c r="X459" s="389"/>
      <c r="Y459" s="389"/>
      <c r="Z459" s="389"/>
      <c r="AA459" s="389"/>
      <c r="AB459" s="389"/>
      <c r="AC459" s="389"/>
      <c r="AD459" s="389"/>
      <c r="AE459" s="389"/>
      <c r="AF459" s="389"/>
      <c r="AG459" s="389"/>
      <c r="AH459" s="389"/>
      <c r="AI459" s="389"/>
      <c r="AJ459" s="389"/>
      <c r="AK459" s="389"/>
      <c r="AL459" s="389"/>
      <c r="AM459" s="389"/>
      <c r="AN459" s="389"/>
      <c r="AO459" s="389"/>
      <c r="AP459" s="393"/>
      <c r="AQ459" s="395"/>
      <c r="AR459" s="389"/>
      <c r="AS459" s="389"/>
      <c r="AT459" s="389"/>
      <c r="AU459" s="389"/>
      <c r="AV459" s="389"/>
      <c r="AW459" s="389"/>
      <c r="AX459" s="389"/>
      <c r="AY459" s="389"/>
      <c r="AZ459" s="389"/>
      <c r="BA459" s="389"/>
      <c r="BB459" s="389"/>
      <c r="BC459" s="389"/>
      <c r="BD459" s="389"/>
      <c r="BE459" s="389"/>
    </row>
    <row r="460" ht="15.75" customHeight="1">
      <c r="A460" s="401"/>
      <c r="B460" s="265"/>
      <c r="C460" s="393"/>
      <c r="D460" s="389"/>
      <c r="E460" s="389"/>
      <c r="F460" s="389"/>
      <c r="G460" s="393"/>
      <c r="H460" s="389"/>
      <c r="I460" s="389"/>
      <c r="J460" s="389"/>
      <c r="K460" s="389"/>
      <c r="L460" s="389"/>
      <c r="M460" s="389"/>
      <c r="N460" s="389"/>
      <c r="O460" s="389"/>
      <c r="P460" s="389"/>
      <c r="Q460" s="389"/>
      <c r="R460" s="389"/>
      <c r="S460" s="389"/>
      <c r="T460" s="389"/>
      <c r="U460" s="389"/>
      <c r="V460" s="389"/>
      <c r="W460" s="389"/>
      <c r="X460" s="389"/>
      <c r="Y460" s="389"/>
      <c r="Z460" s="389"/>
      <c r="AA460" s="389"/>
      <c r="AB460" s="389"/>
      <c r="AC460" s="389"/>
      <c r="AD460" s="389"/>
      <c r="AE460" s="389"/>
      <c r="AF460" s="389"/>
      <c r="AG460" s="389"/>
      <c r="AH460" s="389"/>
      <c r="AI460" s="389"/>
      <c r="AJ460" s="389"/>
      <c r="AK460" s="389"/>
      <c r="AL460" s="389"/>
      <c r="AM460" s="389"/>
      <c r="AN460" s="389"/>
      <c r="AO460" s="389"/>
      <c r="AP460" s="393"/>
      <c r="AQ460" s="395"/>
      <c r="AR460" s="389"/>
      <c r="AS460" s="389"/>
      <c r="AT460" s="389"/>
      <c r="AU460" s="389"/>
      <c r="AV460" s="389"/>
      <c r="AW460" s="389"/>
      <c r="AX460" s="389"/>
      <c r="AY460" s="389"/>
      <c r="AZ460" s="389"/>
      <c r="BA460" s="389"/>
      <c r="BB460" s="389"/>
      <c r="BC460" s="389"/>
      <c r="BD460" s="389"/>
      <c r="BE460" s="389"/>
    </row>
    <row r="461" ht="15.75" customHeight="1">
      <c r="A461" s="401"/>
      <c r="B461" s="265"/>
      <c r="C461" s="393"/>
      <c r="D461" s="389"/>
      <c r="E461" s="389"/>
      <c r="F461" s="389"/>
      <c r="G461" s="393"/>
      <c r="H461" s="389"/>
      <c r="I461" s="389"/>
      <c r="J461" s="389"/>
      <c r="K461" s="389"/>
      <c r="L461" s="389"/>
      <c r="M461" s="389"/>
      <c r="N461" s="389"/>
      <c r="O461" s="389"/>
      <c r="P461" s="389"/>
      <c r="Q461" s="389"/>
      <c r="R461" s="389"/>
      <c r="S461" s="389"/>
      <c r="T461" s="389"/>
      <c r="U461" s="389"/>
      <c r="V461" s="389"/>
      <c r="W461" s="389"/>
      <c r="X461" s="389"/>
      <c r="Y461" s="389"/>
      <c r="Z461" s="389"/>
      <c r="AA461" s="389"/>
      <c r="AB461" s="389"/>
      <c r="AC461" s="389"/>
      <c r="AD461" s="389"/>
      <c r="AE461" s="389"/>
      <c r="AF461" s="389"/>
      <c r="AG461" s="389"/>
      <c r="AH461" s="389"/>
      <c r="AI461" s="389"/>
      <c r="AJ461" s="389"/>
      <c r="AK461" s="389"/>
      <c r="AL461" s="389"/>
      <c r="AM461" s="389"/>
      <c r="AN461" s="389"/>
      <c r="AO461" s="389"/>
      <c r="AP461" s="393"/>
      <c r="AQ461" s="395"/>
      <c r="AR461" s="389"/>
      <c r="AS461" s="389"/>
      <c r="AT461" s="389"/>
      <c r="AU461" s="389"/>
      <c r="AV461" s="389"/>
      <c r="AW461" s="389"/>
      <c r="AX461" s="389"/>
      <c r="AY461" s="389"/>
      <c r="AZ461" s="389"/>
      <c r="BA461" s="389"/>
      <c r="BB461" s="389"/>
      <c r="BC461" s="389"/>
      <c r="BD461" s="389"/>
      <c r="BE461" s="389"/>
    </row>
    <row r="462" ht="15.75" customHeight="1">
      <c r="A462" s="401"/>
      <c r="B462" s="265"/>
      <c r="C462" s="393"/>
      <c r="D462" s="389"/>
      <c r="E462" s="389"/>
      <c r="F462" s="389"/>
      <c r="G462" s="393"/>
      <c r="H462" s="389"/>
      <c r="I462" s="389"/>
      <c r="J462" s="389"/>
      <c r="K462" s="389"/>
      <c r="L462" s="389"/>
      <c r="M462" s="389"/>
      <c r="N462" s="389"/>
      <c r="O462" s="389"/>
      <c r="P462" s="389"/>
      <c r="Q462" s="389"/>
      <c r="R462" s="389"/>
      <c r="S462" s="389"/>
      <c r="T462" s="389"/>
      <c r="U462" s="389"/>
      <c r="V462" s="389"/>
      <c r="W462" s="389"/>
      <c r="X462" s="389"/>
      <c r="Y462" s="389"/>
      <c r="Z462" s="389"/>
      <c r="AA462" s="389"/>
      <c r="AB462" s="389"/>
      <c r="AC462" s="389"/>
      <c r="AD462" s="389"/>
      <c r="AE462" s="389"/>
      <c r="AF462" s="389"/>
      <c r="AG462" s="389"/>
      <c r="AH462" s="389"/>
      <c r="AI462" s="389"/>
      <c r="AJ462" s="389"/>
      <c r="AK462" s="389"/>
      <c r="AL462" s="389"/>
      <c r="AM462" s="389"/>
      <c r="AN462" s="389"/>
      <c r="AO462" s="389"/>
      <c r="AP462" s="393"/>
      <c r="AQ462" s="395"/>
      <c r="AR462" s="389"/>
      <c r="AS462" s="389"/>
      <c r="AT462" s="389"/>
      <c r="AU462" s="389"/>
      <c r="AV462" s="389"/>
      <c r="AW462" s="389"/>
      <c r="AX462" s="389"/>
      <c r="AY462" s="389"/>
      <c r="AZ462" s="389"/>
      <c r="BA462" s="389"/>
      <c r="BB462" s="389"/>
      <c r="BC462" s="389"/>
      <c r="BD462" s="389"/>
      <c r="BE462" s="389"/>
    </row>
    <row r="463" ht="15.75" customHeight="1">
      <c r="A463" s="401"/>
      <c r="B463" s="265"/>
      <c r="C463" s="393"/>
      <c r="D463" s="389"/>
      <c r="E463" s="389"/>
      <c r="F463" s="389"/>
      <c r="G463" s="393"/>
      <c r="H463" s="389"/>
      <c r="I463" s="389"/>
      <c r="J463" s="389"/>
      <c r="K463" s="389"/>
      <c r="L463" s="389"/>
      <c r="M463" s="389"/>
      <c r="N463" s="389"/>
      <c r="O463" s="389"/>
      <c r="P463" s="389"/>
      <c r="Q463" s="389"/>
      <c r="R463" s="389"/>
      <c r="S463" s="389"/>
      <c r="T463" s="389"/>
      <c r="U463" s="389"/>
      <c r="V463" s="389"/>
      <c r="W463" s="389"/>
      <c r="X463" s="389"/>
      <c r="Y463" s="389"/>
      <c r="Z463" s="389"/>
      <c r="AA463" s="389"/>
      <c r="AB463" s="389"/>
      <c r="AC463" s="389"/>
      <c r="AD463" s="389"/>
      <c r="AE463" s="389"/>
      <c r="AF463" s="389"/>
      <c r="AG463" s="389"/>
      <c r="AH463" s="389"/>
      <c r="AI463" s="389"/>
      <c r="AJ463" s="389"/>
      <c r="AK463" s="389"/>
      <c r="AL463" s="389"/>
      <c r="AM463" s="389"/>
      <c r="AN463" s="389"/>
      <c r="AO463" s="389"/>
      <c r="AP463" s="393"/>
      <c r="AQ463" s="395"/>
      <c r="AR463" s="389"/>
      <c r="AS463" s="389"/>
      <c r="AT463" s="389"/>
      <c r="AU463" s="389"/>
      <c r="AV463" s="389"/>
      <c r="AW463" s="389"/>
      <c r="AX463" s="389"/>
      <c r="AY463" s="389"/>
      <c r="AZ463" s="389"/>
      <c r="BA463" s="389"/>
      <c r="BB463" s="389"/>
      <c r="BC463" s="389"/>
      <c r="BD463" s="389"/>
      <c r="BE463" s="389"/>
    </row>
    <row r="464" ht="15.75" customHeight="1">
      <c r="A464" s="401"/>
      <c r="B464" s="265"/>
      <c r="C464" s="393"/>
      <c r="D464" s="389"/>
      <c r="E464" s="389"/>
      <c r="F464" s="389"/>
      <c r="G464" s="393"/>
      <c r="H464" s="389"/>
      <c r="I464" s="389"/>
      <c r="J464" s="389"/>
      <c r="K464" s="389"/>
      <c r="L464" s="389"/>
      <c r="M464" s="389"/>
      <c r="N464" s="389"/>
      <c r="O464" s="389"/>
      <c r="P464" s="389"/>
      <c r="Q464" s="389"/>
      <c r="R464" s="389"/>
      <c r="S464" s="389"/>
      <c r="T464" s="389"/>
      <c r="U464" s="389"/>
      <c r="V464" s="389"/>
      <c r="W464" s="389"/>
      <c r="X464" s="389"/>
      <c r="Y464" s="389"/>
      <c r="Z464" s="389"/>
      <c r="AA464" s="389"/>
      <c r="AB464" s="389"/>
      <c r="AC464" s="389"/>
      <c r="AD464" s="389"/>
      <c r="AE464" s="389"/>
      <c r="AF464" s="389"/>
      <c r="AG464" s="389"/>
      <c r="AH464" s="389"/>
      <c r="AI464" s="389"/>
      <c r="AJ464" s="389"/>
      <c r="AK464" s="389"/>
      <c r="AL464" s="389"/>
      <c r="AM464" s="389"/>
      <c r="AN464" s="389"/>
      <c r="AO464" s="389"/>
      <c r="AP464" s="393"/>
      <c r="AQ464" s="395"/>
      <c r="AR464" s="389"/>
      <c r="AS464" s="389"/>
      <c r="AT464" s="389"/>
      <c r="AU464" s="389"/>
      <c r="AV464" s="389"/>
      <c r="AW464" s="389"/>
      <c r="AX464" s="389"/>
      <c r="AY464" s="389"/>
      <c r="AZ464" s="389"/>
      <c r="BA464" s="389"/>
      <c r="BB464" s="389"/>
      <c r="BC464" s="389"/>
      <c r="BD464" s="389"/>
      <c r="BE464" s="389"/>
    </row>
    <row r="465" ht="15.75" customHeight="1">
      <c r="A465" s="401"/>
      <c r="B465" s="265"/>
      <c r="C465" s="393"/>
      <c r="D465" s="389"/>
      <c r="E465" s="389"/>
      <c r="F465" s="389"/>
      <c r="G465" s="393"/>
      <c r="H465" s="389"/>
      <c r="I465" s="389"/>
      <c r="J465" s="389"/>
      <c r="K465" s="389"/>
      <c r="L465" s="389"/>
      <c r="M465" s="389"/>
      <c r="N465" s="389"/>
      <c r="O465" s="389"/>
      <c r="P465" s="389"/>
      <c r="Q465" s="389"/>
      <c r="R465" s="389"/>
      <c r="S465" s="389"/>
      <c r="T465" s="389"/>
      <c r="U465" s="389"/>
      <c r="V465" s="389"/>
      <c r="W465" s="389"/>
      <c r="X465" s="389"/>
      <c r="Y465" s="389"/>
      <c r="Z465" s="389"/>
      <c r="AA465" s="389"/>
      <c r="AB465" s="389"/>
      <c r="AC465" s="389"/>
      <c r="AD465" s="389"/>
      <c r="AE465" s="389"/>
      <c r="AF465" s="389"/>
      <c r="AG465" s="389"/>
      <c r="AH465" s="389"/>
      <c r="AI465" s="389"/>
      <c r="AJ465" s="389"/>
      <c r="AK465" s="389"/>
      <c r="AL465" s="389"/>
      <c r="AM465" s="389"/>
      <c r="AN465" s="389"/>
      <c r="AO465" s="389"/>
      <c r="AP465" s="393"/>
      <c r="AQ465" s="395"/>
      <c r="AR465" s="389"/>
      <c r="AS465" s="389"/>
      <c r="AT465" s="389"/>
      <c r="AU465" s="389"/>
      <c r="AV465" s="389"/>
      <c r="AW465" s="389"/>
      <c r="AX465" s="389"/>
      <c r="AY465" s="389"/>
      <c r="AZ465" s="389"/>
      <c r="BA465" s="389"/>
      <c r="BB465" s="389"/>
      <c r="BC465" s="389"/>
      <c r="BD465" s="389"/>
      <c r="BE465" s="389"/>
    </row>
    <row r="466" ht="15.75" customHeight="1">
      <c r="A466" s="401"/>
      <c r="B466" s="265"/>
      <c r="C466" s="393"/>
      <c r="D466" s="389"/>
      <c r="E466" s="389"/>
      <c r="F466" s="389"/>
      <c r="G466" s="393"/>
      <c r="H466" s="389"/>
      <c r="I466" s="389"/>
      <c r="J466" s="389"/>
      <c r="K466" s="389"/>
      <c r="L466" s="389"/>
      <c r="M466" s="389"/>
      <c r="N466" s="389"/>
      <c r="O466" s="389"/>
      <c r="P466" s="389"/>
      <c r="Q466" s="389"/>
      <c r="R466" s="389"/>
      <c r="S466" s="389"/>
      <c r="T466" s="389"/>
      <c r="U466" s="389"/>
      <c r="V466" s="389"/>
      <c r="W466" s="389"/>
      <c r="X466" s="389"/>
      <c r="Y466" s="389"/>
      <c r="Z466" s="389"/>
      <c r="AA466" s="389"/>
      <c r="AB466" s="389"/>
      <c r="AC466" s="389"/>
      <c r="AD466" s="389"/>
      <c r="AE466" s="389"/>
      <c r="AF466" s="389"/>
      <c r="AG466" s="389"/>
      <c r="AH466" s="389"/>
      <c r="AI466" s="389"/>
      <c r="AJ466" s="389"/>
      <c r="AK466" s="389"/>
      <c r="AL466" s="389"/>
      <c r="AM466" s="389"/>
      <c r="AN466" s="389"/>
      <c r="AO466" s="389"/>
      <c r="AP466" s="393"/>
      <c r="AQ466" s="395"/>
      <c r="AR466" s="389"/>
      <c r="AS466" s="389"/>
      <c r="AT466" s="389"/>
      <c r="AU466" s="389"/>
      <c r="AV466" s="389"/>
      <c r="AW466" s="389"/>
      <c r="AX466" s="389"/>
      <c r="AY466" s="389"/>
      <c r="AZ466" s="389"/>
      <c r="BA466" s="389"/>
      <c r="BB466" s="389"/>
      <c r="BC466" s="389"/>
      <c r="BD466" s="389"/>
      <c r="BE466" s="389"/>
    </row>
    <row r="467" ht="15.75" customHeight="1">
      <c r="A467" s="401"/>
      <c r="B467" s="265"/>
      <c r="C467" s="393"/>
      <c r="D467" s="389"/>
      <c r="E467" s="389"/>
      <c r="F467" s="389"/>
      <c r="G467" s="393"/>
      <c r="H467" s="389"/>
      <c r="I467" s="389"/>
      <c r="J467" s="389"/>
      <c r="K467" s="389"/>
      <c r="L467" s="389"/>
      <c r="M467" s="389"/>
      <c r="N467" s="389"/>
      <c r="O467" s="389"/>
      <c r="P467" s="389"/>
      <c r="Q467" s="389"/>
      <c r="R467" s="389"/>
      <c r="S467" s="389"/>
      <c r="T467" s="389"/>
      <c r="U467" s="389"/>
      <c r="V467" s="389"/>
      <c r="W467" s="389"/>
      <c r="X467" s="389"/>
      <c r="Y467" s="389"/>
      <c r="Z467" s="389"/>
      <c r="AA467" s="389"/>
      <c r="AB467" s="389"/>
      <c r="AC467" s="389"/>
      <c r="AD467" s="389"/>
      <c r="AE467" s="389"/>
      <c r="AF467" s="389"/>
      <c r="AG467" s="389"/>
      <c r="AH467" s="389"/>
      <c r="AI467" s="389"/>
      <c r="AJ467" s="389"/>
      <c r="AK467" s="389"/>
      <c r="AL467" s="389"/>
      <c r="AM467" s="389"/>
      <c r="AN467" s="389"/>
      <c r="AO467" s="389"/>
      <c r="AP467" s="393"/>
      <c r="AQ467" s="395"/>
      <c r="AR467" s="389"/>
      <c r="AS467" s="389"/>
      <c r="AT467" s="389"/>
      <c r="AU467" s="389"/>
      <c r="AV467" s="389"/>
      <c r="AW467" s="389"/>
      <c r="AX467" s="389"/>
      <c r="AY467" s="389"/>
      <c r="AZ467" s="389"/>
      <c r="BA467" s="389"/>
      <c r="BB467" s="389"/>
      <c r="BC467" s="389"/>
      <c r="BD467" s="389"/>
      <c r="BE467" s="389"/>
    </row>
    <row r="468" ht="15.75" customHeight="1">
      <c r="A468" s="401"/>
      <c r="B468" s="265"/>
      <c r="C468" s="393"/>
      <c r="D468" s="389"/>
      <c r="E468" s="389"/>
      <c r="F468" s="389"/>
      <c r="G468" s="393"/>
      <c r="H468" s="389"/>
      <c r="I468" s="389"/>
      <c r="J468" s="389"/>
      <c r="K468" s="389"/>
      <c r="L468" s="389"/>
      <c r="M468" s="389"/>
      <c r="N468" s="389"/>
      <c r="O468" s="389"/>
      <c r="P468" s="389"/>
      <c r="Q468" s="389"/>
      <c r="R468" s="389"/>
      <c r="S468" s="389"/>
      <c r="T468" s="389"/>
      <c r="U468" s="389"/>
      <c r="V468" s="389"/>
      <c r="W468" s="389"/>
      <c r="X468" s="389"/>
      <c r="Y468" s="389"/>
      <c r="Z468" s="389"/>
      <c r="AA468" s="389"/>
      <c r="AB468" s="389"/>
      <c r="AC468" s="389"/>
      <c r="AD468" s="389"/>
      <c r="AE468" s="389"/>
      <c r="AF468" s="389"/>
      <c r="AG468" s="389"/>
      <c r="AH468" s="389"/>
      <c r="AI468" s="389"/>
      <c r="AJ468" s="389"/>
      <c r="AK468" s="389"/>
      <c r="AL468" s="389"/>
      <c r="AM468" s="389"/>
      <c r="AN468" s="389"/>
      <c r="AO468" s="389"/>
      <c r="AP468" s="393"/>
      <c r="AQ468" s="395"/>
      <c r="AR468" s="389"/>
      <c r="AS468" s="389"/>
      <c r="AT468" s="389"/>
      <c r="AU468" s="389"/>
      <c r="AV468" s="389"/>
      <c r="AW468" s="389"/>
      <c r="AX468" s="389"/>
      <c r="AY468" s="389"/>
      <c r="AZ468" s="389"/>
      <c r="BA468" s="389"/>
      <c r="BB468" s="389"/>
      <c r="BC468" s="389"/>
      <c r="BD468" s="389"/>
      <c r="BE468" s="389"/>
    </row>
    <row r="469" ht="15.75" customHeight="1">
      <c r="A469" s="401"/>
      <c r="B469" s="265"/>
      <c r="C469" s="393"/>
      <c r="D469" s="389"/>
      <c r="E469" s="389"/>
      <c r="F469" s="389"/>
      <c r="G469" s="393"/>
      <c r="H469" s="389"/>
      <c r="I469" s="389"/>
      <c r="J469" s="389"/>
      <c r="K469" s="389"/>
      <c r="L469" s="389"/>
      <c r="M469" s="389"/>
      <c r="N469" s="389"/>
      <c r="O469" s="389"/>
      <c r="P469" s="389"/>
      <c r="Q469" s="389"/>
      <c r="R469" s="389"/>
      <c r="S469" s="389"/>
      <c r="T469" s="389"/>
      <c r="U469" s="389"/>
      <c r="V469" s="389"/>
      <c r="W469" s="389"/>
      <c r="X469" s="389"/>
      <c r="Y469" s="389"/>
      <c r="Z469" s="389"/>
      <c r="AA469" s="389"/>
      <c r="AB469" s="389"/>
      <c r="AC469" s="389"/>
      <c r="AD469" s="389"/>
      <c r="AE469" s="389"/>
      <c r="AF469" s="389"/>
      <c r="AG469" s="389"/>
      <c r="AH469" s="389"/>
      <c r="AI469" s="389"/>
      <c r="AJ469" s="389"/>
      <c r="AK469" s="389"/>
      <c r="AL469" s="389"/>
      <c r="AM469" s="389"/>
      <c r="AN469" s="389"/>
      <c r="AO469" s="389"/>
      <c r="AP469" s="393"/>
      <c r="AQ469" s="395"/>
      <c r="AR469" s="389"/>
      <c r="AS469" s="389"/>
      <c r="AT469" s="389"/>
      <c r="AU469" s="389"/>
      <c r="AV469" s="389"/>
      <c r="AW469" s="389"/>
      <c r="AX469" s="389"/>
      <c r="AY469" s="389"/>
      <c r="AZ469" s="389"/>
      <c r="BA469" s="389"/>
      <c r="BB469" s="389"/>
      <c r="BC469" s="389"/>
      <c r="BD469" s="389"/>
      <c r="BE469" s="389"/>
    </row>
    <row r="470" ht="15.75" customHeight="1">
      <c r="A470" s="401"/>
      <c r="B470" s="265"/>
      <c r="C470" s="393"/>
      <c r="D470" s="389"/>
      <c r="E470" s="389"/>
      <c r="F470" s="389"/>
      <c r="G470" s="393"/>
      <c r="H470" s="389"/>
      <c r="I470" s="389"/>
      <c r="J470" s="389"/>
      <c r="K470" s="389"/>
      <c r="L470" s="389"/>
      <c r="M470" s="389"/>
      <c r="N470" s="389"/>
      <c r="O470" s="389"/>
      <c r="P470" s="389"/>
      <c r="Q470" s="389"/>
      <c r="R470" s="389"/>
      <c r="S470" s="389"/>
      <c r="T470" s="389"/>
      <c r="U470" s="389"/>
      <c r="V470" s="389"/>
      <c r="W470" s="389"/>
      <c r="X470" s="389"/>
      <c r="Y470" s="389"/>
      <c r="Z470" s="389"/>
      <c r="AA470" s="389"/>
      <c r="AB470" s="389"/>
      <c r="AC470" s="389"/>
      <c r="AD470" s="389"/>
      <c r="AE470" s="389"/>
      <c r="AF470" s="389"/>
      <c r="AG470" s="389"/>
      <c r="AH470" s="389"/>
      <c r="AI470" s="389"/>
      <c r="AJ470" s="389"/>
      <c r="AK470" s="389"/>
      <c r="AL470" s="389"/>
      <c r="AM470" s="389"/>
      <c r="AN470" s="389"/>
      <c r="AO470" s="389"/>
      <c r="AP470" s="393"/>
      <c r="AQ470" s="395"/>
      <c r="AR470" s="389"/>
      <c r="AS470" s="389"/>
      <c r="AT470" s="389"/>
      <c r="AU470" s="389"/>
      <c r="AV470" s="389"/>
      <c r="AW470" s="389"/>
      <c r="AX470" s="389"/>
      <c r="AY470" s="389"/>
      <c r="AZ470" s="389"/>
      <c r="BA470" s="389"/>
      <c r="BB470" s="389"/>
      <c r="BC470" s="389"/>
      <c r="BD470" s="389"/>
      <c r="BE470" s="389"/>
    </row>
    <row r="471" ht="15.75" customHeight="1">
      <c r="A471" s="401"/>
      <c r="B471" s="265"/>
      <c r="C471" s="393"/>
      <c r="D471" s="389"/>
      <c r="E471" s="389"/>
      <c r="F471" s="389"/>
      <c r="G471" s="393"/>
      <c r="H471" s="389"/>
      <c r="I471" s="389"/>
      <c r="J471" s="389"/>
      <c r="K471" s="389"/>
      <c r="L471" s="389"/>
      <c r="M471" s="389"/>
      <c r="N471" s="389"/>
      <c r="O471" s="389"/>
      <c r="P471" s="389"/>
      <c r="Q471" s="389"/>
      <c r="R471" s="389"/>
      <c r="S471" s="389"/>
      <c r="T471" s="389"/>
      <c r="U471" s="389"/>
      <c r="V471" s="389"/>
      <c r="W471" s="389"/>
      <c r="X471" s="389"/>
      <c r="Y471" s="389"/>
      <c r="Z471" s="389"/>
      <c r="AA471" s="389"/>
      <c r="AB471" s="389"/>
      <c r="AC471" s="389"/>
      <c r="AD471" s="389"/>
      <c r="AE471" s="389"/>
      <c r="AF471" s="389"/>
      <c r="AG471" s="389"/>
      <c r="AH471" s="389"/>
      <c r="AI471" s="389"/>
      <c r="AJ471" s="389"/>
      <c r="AK471" s="389"/>
      <c r="AL471" s="389"/>
      <c r="AM471" s="389"/>
      <c r="AN471" s="389"/>
      <c r="AO471" s="389"/>
      <c r="AP471" s="393"/>
      <c r="AQ471" s="395"/>
      <c r="AR471" s="389"/>
      <c r="AS471" s="389"/>
      <c r="AT471" s="389"/>
      <c r="AU471" s="389"/>
      <c r="AV471" s="389"/>
      <c r="AW471" s="389"/>
      <c r="AX471" s="389"/>
      <c r="AY471" s="389"/>
      <c r="AZ471" s="389"/>
      <c r="BA471" s="389"/>
      <c r="BB471" s="389"/>
      <c r="BC471" s="389"/>
      <c r="BD471" s="389"/>
      <c r="BE471" s="389"/>
    </row>
    <row r="472" ht="15.75" customHeight="1">
      <c r="A472" s="401"/>
      <c r="B472" s="265"/>
      <c r="C472" s="393"/>
      <c r="D472" s="389"/>
      <c r="E472" s="389"/>
      <c r="F472" s="389"/>
      <c r="G472" s="393"/>
      <c r="H472" s="389"/>
      <c r="I472" s="389"/>
      <c r="J472" s="389"/>
      <c r="K472" s="389"/>
      <c r="L472" s="389"/>
      <c r="M472" s="389"/>
      <c r="N472" s="389"/>
      <c r="O472" s="389"/>
      <c r="P472" s="389"/>
      <c r="Q472" s="389"/>
      <c r="R472" s="389"/>
      <c r="S472" s="389"/>
      <c r="T472" s="389"/>
      <c r="U472" s="389"/>
      <c r="V472" s="389"/>
      <c r="W472" s="389"/>
      <c r="X472" s="389"/>
      <c r="Y472" s="389"/>
      <c r="Z472" s="389"/>
      <c r="AA472" s="389"/>
      <c r="AB472" s="389"/>
      <c r="AC472" s="389"/>
      <c r="AD472" s="389"/>
      <c r="AE472" s="389"/>
      <c r="AF472" s="389"/>
      <c r="AG472" s="389"/>
      <c r="AH472" s="389"/>
      <c r="AI472" s="389"/>
      <c r="AJ472" s="389"/>
      <c r="AK472" s="389"/>
      <c r="AL472" s="389"/>
      <c r="AM472" s="389"/>
      <c r="AN472" s="389"/>
      <c r="AO472" s="389"/>
      <c r="AP472" s="393"/>
      <c r="AQ472" s="395"/>
      <c r="AR472" s="389"/>
      <c r="AS472" s="389"/>
      <c r="AT472" s="389"/>
      <c r="AU472" s="389"/>
      <c r="AV472" s="389"/>
      <c r="AW472" s="389"/>
      <c r="AX472" s="389"/>
      <c r="AY472" s="389"/>
      <c r="AZ472" s="389"/>
      <c r="BA472" s="389"/>
      <c r="BB472" s="389"/>
      <c r="BC472" s="389"/>
      <c r="BD472" s="389"/>
      <c r="BE472" s="389"/>
    </row>
    <row r="473" ht="15.75" customHeight="1">
      <c r="A473" s="401"/>
      <c r="B473" s="265"/>
      <c r="C473" s="393"/>
      <c r="D473" s="389"/>
      <c r="E473" s="389"/>
      <c r="F473" s="389"/>
      <c r="G473" s="393"/>
      <c r="H473" s="389"/>
      <c r="I473" s="389"/>
      <c r="J473" s="389"/>
      <c r="K473" s="389"/>
      <c r="L473" s="389"/>
      <c r="M473" s="389"/>
      <c r="N473" s="389"/>
      <c r="O473" s="389"/>
      <c r="P473" s="389"/>
      <c r="Q473" s="389"/>
      <c r="R473" s="389"/>
      <c r="S473" s="389"/>
      <c r="T473" s="389"/>
      <c r="U473" s="389"/>
      <c r="V473" s="389"/>
      <c r="W473" s="389"/>
      <c r="X473" s="389"/>
      <c r="Y473" s="389"/>
      <c r="Z473" s="389"/>
      <c r="AA473" s="389"/>
      <c r="AB473" s="389"/>
      <c r="AC473" s="389"/>
      <c r="AD473" s="389"/>
      <c r="AE473" s="389"/>
      <c r="AF473" s="389"/>
      <c r="AG473" s="389"/>
      <c r="AH473" s="389"/>
      <c r="AI473" s="389"/>
      <c r="AJ473" s="389"/>
      <c r="AK473" s="389"/>
      <c r="AL473" s="389"/>
      <c r="AM473" s="389"/>
      <c r="AN473" s="389"/>
      <c r="AO473" s="389"/>
      <c r="AP473" s="393"/>
      <c r="AQ473" s="395"/>
      <c r="AR473" s="389"/>
      <c r="AS473" s="389"/>
      <c r="AT473" s="389"/>
      <c r="AU473" s="389"/>
      <c r="AV473" s="389"/>
      <c r="AW473" s="389"/>
      <c r="AX473" s="389"/>
      <c r="AY473" s="389"/>
      <c r="AZ473" s="389"/>
      <c r="BA473" s="389"/>
      <c r="BB473" s="389"/>
      <c r="BC473" s="389"/>
      <c r="BD473" s="389"/>
      <c r="BE473" s="389"/>
    </row>
    <row r="474" ht="15.75" customHeight="1">
      <c r="A474" s="401"/>
      <c r="B474" s="265"/>
      <c r="C474" s="393"/>
      <c r="D474" s="389"/>
      <c r="E474" s="389"/>
      <c r="F474" s="389"/>
      <c r="G474" s="393"/>
      <c r="H474" s="389"/>
      <c r="I474" s="389"/>
      <c r="J474" s="389"/>
      <c r="K474" s="389"/>
      <c r="L474" s="389"/>
      <c r="M474" s="389"/>
      <c r="N474" s="389"/>
      <c r="O474" s="389"/>
      <c r="P474" s="389"/>
      <c r="Q474" s="389"/>
      <c r="R474" s="389"/>
      <c r="S474" s="389"/>
      <c r="T474" s="389"/>
      <c r="U474" s="389"/>
      <c r="V474" s="389"/>
      <c r="W474" s="389"/>
      <c r="X474" s="389"/>
      <c r="Y474" s="389"/>
      <c r="Z474" s="389"/>
      <c r="AA474" s="389"/>
      <c r="AB474" s="389"/>
      <c r="AC474" s="389"/>
      <c r="AD474" s="389"/>
      <c r="AE474" s="389"/>
      <c r="AF474" s="389"/>
      <c r="AG474" s="389"/>
      <c r="AH474" s="389"/>
      <c r="AI474" s="389"/>
      <c r="AJ474" s="389"/>
      <c r="AK474" s="389"/>
      <c r="AL474" s="389"/>
      <c r="AM474" s="389"/>
      <c r="AN474" s="389"/>
      <c r="AO474" s="389"/>
      <c r="AP474" s="393"/>
      <c r="AQ474" s="395"/>
      <c r="AR474" s="389"/>
      <c r="AS474" s="389"/>
      <c r="AT474" s="389"/>
      <c r="AU474" s="389"/>
      <c r="AV474" s="389"/>
      <c r="AW474" s="389"/>
      <c r="AX474" s="389"/>
      <c r="AY474" s="389"/>
      <c r="AZ474" s="389"/>
      <c r="BA474" s="389"/>
      <c r="BB474" s="389"/>
      <c r="BC474" s="389"/>
      <c r="BD474" s="389"/>
      <c r="BE474" s="389"/>
    </row>
    <row r="475" ht="15.75" customHeight="1">
      <c r="A475" s="401"/>
      <c r="B475" s="265"/>
      <c r="C475" s="393"/>
      <c r="D475" s="389"/>
      <c r="E475" s="389"/>
      <c r="F475" s="389"/>
      <c r="G475" s="393"/>
      <c r="H475" s="389"/>
      <c r="I475" s="389"/>
      <c r="J475" s="389"/>
      <c r="K475" s="389"/>
      <c r="L475" s="389"/>
      <c r="M475" s="389"/>
      <c r="N475" s="389"/>
      <c r="O475" s="389"/>
      <c r="P475" s="389"/>
      <c r="Q475" s="389"/>
      <c r="R475" s="389"/>
      <c r="S475" s="389"/>
      <c r="T475" s="389"/>
      <c r="U475" s="389"/>
      <c r="V475" s="389"/>
      <c r="W475" s="389"/>
      <c r="X475" s="389"/>
      <c r="Y475" s="389"/>
      <c r="Z475" s="389"/>
      <c r="AA475" s="389"/>
      <c r="AB475" s="389"/>
      <c r="AC475" s="389"/>
      <c r="AD475" s="389"/>
      <c r="AE475" s="389"/>
      <c r="AF475" s="389"/>
      <c r="AG475" s="389"/>
      <c r="AH475" s="389"/>
      <c r="AI475" s="389"/>
      <c r="AJ475" s="389"/>
      <c r="AK475" s="389"/>
      <c r="AL475" s="389"/>
      <c r="AM475" s="389"/>
      <c r="AN475" s="389"/>
      <c r="AO475" s="389"/>
      <c r="AP475" s="393"/>
      <c r="AQ475" s="395"/>
      <c r="AR475" s="389"/>
      <c r="AS475" s="389"/>
      <c r="AT475" s="389"/>
      <c r="AU475" s="389"/>
      <c r="AV475" s="389"/>
      <c r="AW475" s="389"/>
      <c r="AX475" s="389"/>
      <c r="AY475" s="389"/>
      <c r="AZ475" s="389"/>
      <c r="BA475" s="389"/>
      <c r="BB475" s="389"/>
      <c r="BC475" s="389"/>
      <c r="BD475" s="389"/>
      <c r="BE475" s="389"/>
    </row>
    <row r="476" ht="15.75" customHeight="1">
      <c r="A476" s="401"/>
      <c r="B476" s="265"/>
      <c r="C476" s="393"/>
      <c r="D476" s="389"/>
      <c r="E476" s="389"/>
      <c r="F476" s="389"/>
      <c r="G476" s="393"/>
      <c r="H476" s="389"/>
      <c r="I476" s="389"/>
      <c r="J476" s="389"/>
      <c r="K476" s="389"/>
      <c r="L476" s="389"/>
      <c r="M476" s="389"/>
      <c r="N476" s="389"/>
      <c r="O476" s="389"/>
      <c r="P476" s="389"/>
      <c r="Q476" s="389"/>
      <c r="R476" s="389"/>
      <c r="S476" s="389"/>
      <c r="T476" s="389"/>
      <c r="U476" s="389"/>
      <c r="V476" s="389"/>
      <c r="W476" s="389"/>
      <c r="X476" s="389"/>
      <c r="Y476" s="389"/>
      <c r="Z476" s="389"/>
      <c r="AA476" s="389"/>
      <c r="AB476" s="389"/>
      <c r="AC476" s="389"/>
      <c r="AD476" s="389"/>
      <c r="AE476" s="389"/>
      <c r="AF476" s="389"/>
      <c r="AG476" s="389"/>
      <c r="AH476" s="389"/>
      <c r="AI476" s="389"/>
      <c r="AJ476" s="389"/>
      <c r="AK476" s="389"/>
      <c r="AL476" s="389"/>
      <c r="AM476" s="389"/>
      <c r="AN476" s="389"/>
      <c r="AO476" s="389"/>
      <c r="AP476" s="393"/>
      <c r="AQ476" s="395"/>
      <c r="AR476" s="389"/>
      <c r="AS476" s="389"/>
      <c r="AT476" s="389"/>
      <c r="AU476" s="389"/>
      <c r="AV476" s="389"/>
      <c r="AW476" s="389"/>
      <c r="AX476" s="389"/>
      <c r="AY476" s="389"/>
      <c r="AZ476" s="389"/>
      <c r="BA476" s="389"/>
      <c r="BB476" s="389"/>
      <c r="BC476" s="389"/>
      <c r="BD476" s="389"/>
      <c r="BE476" s="389"/>
    </row>
    <row r="477" ht="15.75" customHeight="1">
      <c r="A477" s="401"/>
      <c r="B477" s="265"/>
      <c r="C477" s="393"/>
      <c r="D477" s="389"/>
      <c r="E477" s="389"/>
      <c r="F477" s="389"/>
      <c r="G477" s="393"/>
      <c r="H477" s="389"/>
      <c r="I477" s="389"/>
      <c r="J477" s="389"/>
      <c r="K477" s="389"/>
      <c r="L477" s="389"/>
      <c r="M477" s="389"/>
      <c r="N477" s="389"/>
      <c r="O477" s="389"/>
      <c r="P477" s="389"/>
      <c r="Q477" s="389"/>
      <c r="R477" s="389"/>
      <c r="S477" s="389"/>
      <c r="T477" s="389"/>
      <c r="U477" s="389"/>
      <c r="V477" s="389"/>
      <c r="W477" s="389"/>
      <c r="X477" s="389"/>
      <c r="Y477" s="389"/>
      <c r="Z477" s="389"/>
      <c r="AA477" s="389"/>
      <c r="AB477" s="389"/>
      <c r="AC477" s="389"/>
      <c r="AD477" s="389"/>
      <c r="AE477" s="389"/>
      <c r="AF477" s="389"/>
      <c r="AG477" s="389"/>
      <c r="AH477" s="389"/>
      <c r="AI477" s="389"/>
      <c r="AJ477" s="389"/>
      <c r="AK477" s="389"/>
      <c r="AL477" s="389"/>
      <c r="AM477" s="389"/>
      <c r="AN477" s="389"/>
      <c r="AO477" s="389"/>
      <c r="AP477" s="393"/>
      <c r="AQ477" s="395"/>
      <c r="AR477" s="389"/>
      <c r="AS477" s="389"/>
      <c r="AT477" s="389"/>
      <c r="AU477" s="389"/>
      <c r="AV477" s="389"/>
      <c r="AW477" s="389"/>
      <c r="AX477" s="389"/>
      <c r="AY477" s="389"/>
      <c r="AZ477" s="389"/>
      <c r="BA477" s="389"/>
      <c r="BB477" s="389"/>
      <c r="BC477" s="389"/>
      <c r="BD477" s="389"/>
      <c r="BE477" s="389"/>
    </row>
    <row r="478" ht="15.75" customHeight="1">
      <c r="A478" s="401"/>
      <c r="B478" s="265"/>
      <c r="C478" s="393"/>
      <c r="D478" s="389"/>
      <c r="E478" s="389"/>
      <c r="F478" s="389"/>
      <c r="G478" s="393"/>
      <c r="H478" s="389"/>
      <c r="I478" s="389"/>
      <c r="J478" s="389"/>
      <c r="K478" s="389"/>
      <c r="L478" s="389"/>
      <c r="M478" s="389"/>
      <c r="N478" s="389"/>
      <c r="O478" s="389"/>
      <c r="P478" s="389"/>
      <c r="Q478" s="389"/>
      <c r="R478" s="389"/>
      <c r="S478" s="389"/>
      <c r="T478" s="389"/>
      <c r="U478" s="389"/>
      <c r="V478" s="389"/>
      <c r="W478" s="389"/>
      <c r="X478" s="389"/>
      <c r="Y478" s="389"/>
      <c r="Z478" s="389"/>
      <c r="AA478" s="389"/>
      <c r="AB478" s="389"/>
      <c r="AC478" s="389"/>
      <c r="AD478" s="389"/>
      <c r="AE478" s="389"/>
      <c r="AF478" s="389"/>
      <c r="AG478" s="389"/>
      <c r="AH478" s="389"/>
      <c r="AI478" s="389"/>
      <c r="AJ478" s="389"/>
      <c r="AK478" s="389"/>
      <c r="AL478" s="389"/>
      <c r="AM478" s="389"/>
      <c r="AN478" s="389"/>
      <c r="AO478" s="389"/>
      <c r="AP478" s="393"/>
      <c r="AQ478" s="395"/>
      <c r="AR478" s="389"/>
      <c r="AS478" s="389"/>
      <c r="AT478" s="389"/>
      <c r="AU478" s="389"/>
      <c r="AV478" s="389"/>
      <c r="AW478" s="389"/>
      <c r="AX478" s="389"/>
      <c r="AY478" s="389"/>
      <c r="AZ478" s="389"/>
      <c r="BA478" s="389"/>
      <c r="BB478" s="389"/>
      <c r="BC478" s="389"/>
      <c r="BD478" s="389"/>
      <c r="BE478" s="389"/>
    </row>
    <row r="479" ht="15.75" customHeight="1">
      <c r="A479" s="401"/>
      <c r="B479" s="265"/>
      <c r="C479" s="393"/>
      <c r="D479" s="389"/>
      <c r="E479" s="389"/>
      <c r="F479" s="389"/>
      <c r="G479" s="393"/>
      <c r="H479" s="389"/>
      <c r="I479" s="389"/>
      <c r="J479" s="389"/>
      <c r="K479" s="389"/>
      <c r="L479" s="389"/>
      <c r="M479" s="389"/>
      <c r="N479" s="389"/>
      <c r="O479" s="389"/>
      <c r="P479" s="389"/>
      <c r="Q479" s="389"/>
      <c r="R479" s="389"/>
      <c r="S479" s="389"/>
      <c r="T479" s="389"/>
      <c r="U479" s="389"/>
      <c r="V479" s="389"/>
      <c r="W479" s="389"/>
      <c r="X479" s="389"/>
      <c r="Y479" s="389"/>
      <c r="Z479" s="389"/>
      <c r="AA479" s="389"/>
      <c r="AB479" s="389"/>
      <c r="AC479" s="389"/>
      <c r="AD479" s="389"/>
      <c r="AE479" s="389"/>
      <c r="AF479" s="389"/>
      <c r="AG479" s="389"/>
      <c r="AH479" s="389"/>
      <c r="AI479" s="389"/>
      <c r="AJ479" s="389"/>
      <c r="AK479" s="389"/>
      <c r="AL479" s="389"/>
      <c r="AM479" s="389"/>
      <c r="AN479" s="389"/>
      <c r="AO479" s="389"/>
      <c r="AP479" s="393"/>
      <c r="AQ479" s="395"/>
      <c r="AR479" s="389"/>
      <c r="AS479" s="389"/>
      <c r="AT479" s="389"/>
      <c r="AU479" s="389"/>
      <c r="AV479" s="389"/>
      <c r="AW479" s="389"/>
      <c r="AX479" s="389"/>
      <c r="AY479" s="389"/>
      <c r="AZ479" s="389"/>
      <c r="BA479" s="389"/>
      <c r="BB479" s="389"/>
      <c r="BC479" s="389"/>
      <c r="BD479" s="389"/>
      <c r="BE479" s="389"/>
    </row>
    <row r="480" ht="15.75" customHeight="1">
      <c r="A480" s="401"/>
      <c r="B480" s="265"/>
      <c r="C480" s="393"/>
      <c r="D480" s="389"/>
      <c r="E480" s="389"/>
      <c r="F480" s="389"/>
      <c r="G480" s="393"/>
      <c r="H480" s="389"/>
      <c r="I480" s="389"/>
      <c r="J480" s="389"/>
      <c r="K480" s="389"/>
      <c r="L480" s="389"/>
      <c r="M480" s="389"/>
      <c r="N480" s="389"/>
      <c r="O480" s="389"/>
      <c r="P480" s="389"/>
      <c r="Q480" s="389"/>
      <c r="R480" s="389"/>
      <c r="S480" s="389"/>
      <c r="T480" s="389"/>
      <c r="U480" s="389"/>
      <c r="V480" s="389"/>
      <c r="W480" s="389"/>
      <c r="X480" s="389"/>
      <c r="Y480" s="389"/>
      <c r="Z480" s="389"/>
      <c r="AA480" s="389"/>
      <c r="AB480" s="389"/>
      <c r="AC480" s="389"/>
      <c r="AD480" s="389"/>
      <c r="AE480" s="389"/>
      <c r="AF480" s="389"/>
      <c r="AG480" s="389"/>
      <c r="AH480" s="389"/>
      <c r="AI480" s="389"/>
      <c r="AJ480" s="389"/>
      <c r="AK480" s="389"/>
      <c r="AL480" s="389"/>
      <c r="AM480" s="389"/>
      <c r="AN480" s="389"/>
      <c r="AO480" s="389"/>
      <c r="AP480" s="393"/>
      <c r="AQ480" s="395"/>
      <c r="AR480" s="389"/>
      <c r="AS480" s="389"/>
      <c r="AT480" s="389"/>
      <c r="AU480" s="389"/>
      <c r="AV480" s="389"/>
      <c r="AW480" s="389"/>
      <c r="AX480" s="389"/>
      <c r="AY480" s="389"/>
      <c r="AZ480" s="389"/>
      <c r="BA480" s="389"/>
      <c r="BB480" s="389"/>
      <c r="BC480" s="389"/>
      <c r="BD480" s="389"/>
      <c r="BE480" s="389"/>
    </row>
    <row r="481" ht="15.75" customHeight="1">
      <c r="A481" s="401"/>
      <c r="B481" s="265"/>
      <c r="C481" s="393"/>
      <c r="D481" s="389"/>
      <c r="E481" s="389"/>
      <c r="F481" s="389"/>
      <c r="G481" s="393"/>
      <c r="H481" s="389"/>
      <c r="I481" s="389"/>
      <c r="J481" s="389"/>
      <c r="K481" s="389"/>
      <c r="L481" s="389"/>
      <c r="M481" s="389"/>
      <c r="N481" s="389"/>
      <c r="O481" s="389"/>
      <c r="P481" s="389"/>
      <c r="Q481" s="389"/>
      <c r="R481" s="389"/>
      <c r="S481" s="389"/>
      <c r="T481" s="389"/>
      <c r="U481" s="389"/>
      <c r="V481" s="389"/>
      <c r="W481" s="389"/>
      <c r="X481" s="389"/>
      <c r="Y481" s="389"/>
      <c r="Z481" s="389"/>
      <c r="AA481" s="389"/>
      <c r="AB481" s="389"/>
      <c r="AC481" s="389"/>
      <c r="AD481" s="389"/>
      <c r="AE481" s="389"/>
      <c r="AF481" s="389"/>
      <c r="AG481" s="389"/>
      <c r="AH481" s="389"/>
      <c r="AI481" s="389"/>
      <c r="AJ481" s="389"/>
      <c r="AK481" s="389"/>
      <c r="AL481" s="389"/>
      <c r="AM481" s="389"/>
      <c r="AN481" s="389"/>
      <c r="AO481" s="389"/>
      <c r="AP481" s="393"/>
      <c r="AQ481" s="395"/>
      <c r="AR481" s="389"/>
      <c r="AS481" s="389"/>
      <c r="AT481" s="389"/>
      <c r="AU481" s="389"/>
      <c r="AV481" s="389"/>
      <c r="AW481" s="389"/>
      <c r="AX481" s="389"/>
      <c r="AY481" s="389"/>
      <c r="AZ481" s="389"/>
      <c r="BA481" s="389"/>
      <c r="BB481" s="389"/>
      <c r="BC481" s="389"/>
      <c r="BD481" s="389"/>
      <c r="BE481" s="389"/>
    </row>
    <row r="482" ht="15.75" customHeight="1">
      <c r="A482" s="401"/>
      <c r="B482" s="265"/>
      <c r="C482" s="393"/>
      <c r="D482" s="389"/>
      <c r="E482" s="389"/>
      <c r="F482" s="389"/>
      <c r="G482" s="393"/>
      <c r="H482" s="389"/>
      <c r="I482" s="389"/>
      <c r="J482" s="389"/>
      <c r="K482" s="389"/>
      <c r="L482" s="389"/>
      <c r="M482" s="389"/>
      <c r="N482" s="389"/>
      <c r="O482" s="389"/>
      <c r="P482" s="389"/>
      <c r="Q482" s="389"/>
      <c r="R482" s="389"/>
      <c r="S482" s="389"/>
      <c r="T482" s="389"/>
      <c r="U482" s="389"/>
      <c r="V482" s="389"/>
      <c r="W482" s="389"/>
      <c r="X482" s="389"/>
      <c r="Y482" s="389"/>
      <c r="Z482" s="389"/>
      <c r="AA482" s="389"/>
      <c r="AB482" s="389"/>
      <c r="AC482" s="389"/>
      <c r="AD482" s="389"/>
      <c r="AE482" s="389"/>
      <c r="AF482" s="389"/>
      <c r="AG482" s="389"/>
      <c r="AH482" s="389"/>
      <c r="AI482" s="389"/>
      <c r="AJ482" s="389"/>
      <c r="AK482" s="389"/>
      <c r="AL482" s="389"/>
      <c r="AM482" s="389"/>
      <c r="AN482" s="389"/>
      <c r="AO482" s="389"/>
      <c r="AP482" s="393"/>
      <c r="AQ482" s="395"/>
      <c r="AR482" s="389"/>
      <c r="AS482" s="389"/>
      <c r="AT482" s="389"/>
      <c r="AU482" s="389"/>
      <c r="AV482" s="389"/>
      <c r="AW482" s="389"/>
      <c r="AX482" s="389"/>
      <c r="AY482" s="389"/>
      <c r="AZ482" s="389"/>
      <c r="BA482" s="389"/>
      <c r="BB482" s="389"/>
      <c r="BC482" s="389"/>
      <c r="BD482" s="389"/>
      <c r="BE482" s="389"/>
    </row>
    <row r="483" ht="15.75" customHeight="1">
      <c r="A483" s="401"/>
      <c r="B483" s="265"/>
      <c r="C483" s="393"/>
      <c r="D483" s="389"/>
      <c r="E483" s="389"/>
      <c r="F483" s="389"/>
      <c r="G483" s="393"/>
      <c r="H483" s="389"/>
      <c r="I483" s="389"/>
      <c r="J483" s="389"/>
      <c r="K483" s="389"/>
      <c r="L483" s="389"/>
      <c r="M483" s="389"/>
      <c r="N483" s="389"/>
      <c r="O483" s="389"/>
      <c r="P483" s="389"/>
      <c r="Q483" s="389"/>
      <c r="R483" s="389"/>
      <c r="S483" s="389"/>
      <c r="T483" s="389"/>
      <c r="U483" s="389"/>
      <c r="V483" s="389"/>
      <c r="W483" s="389"/>
      <c r="X483" s="389"/>
      <c r="Y483" s="389"/>
      <c r="Z483" s="389"/>
      <c r="AA483" s="389"/>
      <c r="AB483" s="389"/>
      <c r="AC483" s="389"/>
      <c r="AD483" s="389"/>
      <c r="AE483" s="389"/>
      <c r="AF483" s="389"/>
      <c r="AG483" s="389"/>
      <c r="AH483" s="389"/>
      <c r="AI483" s="389"/>
      <c r="AJ483" s="389"/>
      <c r="AK483" s="389"/>
      <c r="AL483" s="389"/>
      <c r="AM483" s="389"/>
      <c r="AN483" s="389"/>
      <c r="AO483" s="389"/>
      <c r="AP483" s="393"/>
      <c r="AQ483" s="395"/>
      <c r="AR483" s="389"/>
      <c r="AS483" s="389"/>
      <c r="AT483" s="389"/>
      <c r="AU483" s="389"/>
      <c r="AV483" s="389"/>
      <c r="AW483" s="389"/>
      <c r="AX483" s="389"/>
      <c r="AY483" s="389"/>
      <c r="AZ483" s="389"/>
      <c r="BA483" s="389"/>
      <c r="BB483" s="389"/>
      <c r="BC483" s="389"/>
      <c r="BD483" s="389"/>
      <c r="BE483" s="389"/>
    </row>
    <row r="484" ht="15.75" customHeight="1">
      <c r="A484" s="401"/>
      <c r="B484" s="265"/>
      <c r="C484" s="393"/>
      <c r="D484" s="389"/>
      <c r="E484" s="389"/>
      <c r="F484" s="389"/>
      <c r="G484" s="393"/>
      <c r="H484" s="389"/>
      <c r="I484" s="389"/>
      <c r="J484" s="389"/>
      <c r="K484" s="389"/>
      <c r="L484" s="389"/>
      <c r="M484" s="389"/>
      <c r="N484" s="389"/>
      <c r="O484" s="389"/>
      <c r="P484" s="389"/>
      <c r="Q484" s="389"/>
      <c r="R484" s="389"/>
      <c r="S484" s="389"/>
      <c r="T484" s="389"/>
      <c r="U484" s="389"/>
      <c r="V484" s="389"/>
      <c r="W484" s="389"/>
      <c r="X484" s="389"/>
      <c r="Y484" s="389"/>
      <c r="Z484" s="389"/>
      <c r="AA484" s="389"/>
      <c r="AB484" s="389"/>
      <c r="AC484" s="389"/>
      <c r="AD484" s="389"/>
      <c r="AE484" s="389"/>
      <c r="AF484" s="389"/>
      <c r="AG484" s="389"/>
      <c r="AH484" s="389"/>
      <c r="AI484" s="389"/>
      <c r="AJ484" s="389"/>
      <c r="AK484" s="389"/>
      <c r="AL484" s="389"/>
      <c r="AM484" s="389"/>
      <c r="AN484" s="389"/>
      <c r="AO484" s="389"/>
      <c r="AP484" s="393"/>
      <c r="AQ484" s="395"/>
      <c r="AR484" s="389"/>
      <c r="AS484" s="389"/>
      <c r="AT484" s="389"/>
      <c r="AU484" s="389"/>
      <c r="AV484" s="389"/>
      <c r="AW484" s="389"/>
      <c r="AX484" s="389"/>
      <c r="AY484" s="389"/>
      <c r="AZ484" s="389"/>
      <c r="BA484" s="389"/>
      <c r="BB484" s="389"/>
      <c r="BC484" s="389"/>
      <c r="BD484" s="389"/>
      <c r="BE484" s="389"/>
    </row>
    <row r="485" ht="15.75" customHeight="1">
      <c r="A485" s="401"/>
      <c r="B485" s="265"/>
      <c r="C485" s="393"/>
      <c r="D485" s="389"/>
      <c r="E485" s="389"/>
      <c r="F485" s="389"/>
      <c r="G485" s="393"/>
      <c r="H485" s="389"/>
      <c r="I485" s="389"/>
      <c r="J485" s="389"/>
      <c r="K485" s="389"/>
      <c r="L485" s="389"/>
      <c r="M485" s="389"/>
      <c r="N485" s="389"/>
      <c r="O485" s="389"/>
      <c r="P485" s="389"/>
      <c r="Q485" s="389"/>
      <c r="R485" s="389"/>
      <c r="S485" s="389"/>
      <c r="T485" s="389"/>
      <c r="U485" s="389"/>
      <c r="V485" s="389"/>
      <c r="W485" s="389"/>
      <c r="X485" s="389"/>
      <c r="Y485" s="389"/>
      <c r="Z485" s="389"/>
      <c r="AA485" s="389"/>
      <c r="AB485" s="389"/>
      <c r="AC485" s="389"/>
      <c r="AD485" s="389"/>
      <c r="AE485" s="389"/>
      <c r="AF485" s="389"/>
      <c r="AG485" s="389"/>
      <c r="AH485" s="389"/>
      <c r="AI485" s="389"/>
      <c r="AJ485" s="389"/>
      <c r="AK485" s="389"/>
      <c r="AL485" s="389"/>
      <c r="AM485" s="389"/>
      <c r="AN485" s="389"/>
      <c r="AO485" s="389"/>
      <c r="AP485" s="393"/>
      <c r="AQ485" s="395"/>
      <c r="AR485" s="389"/>
      <c r="AS485" s="389"/>
      <c r="AT485" s="389"/>
      <c r="AU485" s="389"/>
      <c r="AV485" s="389"/>
      <c r="AW485" s="389"/>
      <c r="AX485" s="389"/>
      <c r="AY485" s="389"/>
      <c r="AZ485" s="389"/>
      <c r="BA485" s="389"/>
      <c r="BB485" s="389"/>
      <c r="BC485" s="389"/>
      <c r="BD485" s="389"/>
      <c r="BE485" s="389"/>
    </row>
    <row r="486" ht="15.75" customHeight="1">
      <c r="A486" s="401"/>
      <c r="B486" s="265"/>
      <c r="C486" s="393"/>
      <c r="D486" s="389"/>
      <c r="E486" s="389"/>
      <c r="F486" s="389"/>
      <c r="G486" s="393"/>
      <c r="H486" s="389"/>
      <c r="I486" s="389"/>
      <c r="J486" s="389"/>
      <c r="K486" s="389"/>
      <c r="L486" s="389"/>
      <c r="M486" s="389"/>
      <c r="N486" s="389"/>
      <c r="O486" s="389"/>
      <c r="P486" s="389"/>
      <c r="Q486" s="389"/>
      <c r="R486" s="389"/>
      <c r="S486" s="389"/>
      <c r="T486" s="389"/>
      <c r="U486" s="389"/>
      <c r="V486" s="389"/>
      <c r="W486" s="389"/>
      <c r="X486" s="389"/>
      <c r="Y486" s="389"/>
      <c r="Z486" s="389"/>
      <c r="AA486" s="389"/>
      <c r="AB486" s="389"/>
      <c r="AC486" s="389"/>
      <c r="AD486" s="389"/>
      <c r="AE486" s="389"/>
      <c r="AF486" s="389"/>
      <c r="AG486" s="389"/>
      <c r="AH486" s="389"/>
      <c r="AI486" s="389"/>
      <c r="AJ486" s="389"/>
      <c r="AK486" s="389"/>
      <c r="AL486" s="389"/>
      <c r="AM486" s="389"/>
      <c r="AN486" s="389"/>
      <c r="AO486" s="389"/>
      <c r="AP486" s="393"/>
      <c r="AQ486" s="395"/>
      <c r="AR486" s="389"/>
      <c r="AS486" s="389"/>
      <c r="AT486" s="389"/>
      <c r="AU486" s="389"/>
      <c r="AV486" s="389"/>
      <c r="AW486" s="389"/>
      <c r="AX486" s="389"/>
      <c r="AY486" s="389"/>
      <c r="AZ486" s="389"/>
      <c r="BA486" s="389"/>
      <c r="BB486" s="389"/>
      <c r="BC486" s="389"/>
      <c r="BD486" s="389"/>
      <c r="BE486" s="389"/>
    </row>
    <row r="487" ht="15.75" customHeight="1">
      <c r="A487" s="401"/>
      <c r="B487" s="265"/>
      <c r="C487" s="393"/>
      <c r="D487" s="389"/>
      <c r="E487" s="389"/>
      <c r="F487" s="389"/>
      <c r="G487" s="393"/>
      <c r="H487" s="389"/>
      <c r="I487" s="389"/>
      <c r="J487" s="389"/>
      <c r="K487" s="389"/>
      <c r="L487" s="389"/>
      <c r="M487" s="389"/>
      <c r="N487" s="389"/>
      <c r="O487" s="389"/>
      <c r="P487" s="389"/>
      <c r="Q487" s="389"/>
      <c r="R487" s="389"/>
      <c r="S487" s="389"/>
      <c r="T487" s="389"/>
      <c r="U487" s="389"/>
      <c r="V487" s="389"/>
      <c r="W487" s="389"/>
      <c r="X487" s="389"/>
      <c r="Y487" s="389"/>
      <c r="Z487" s="389"/>
      <c r="AA487" s="389"/>
      <c r="AB487" s="389"/>
      <c r="AC487" s="389"/>
      <c r="AD487" s="389"/>
      <c r="AE487" s="389"/>
      <c r="AF487" s="389"/>
      <c r="AG487" s="389"/>
      <c r="AH487" s="389"/>
      <c r="AI487" s="389"/>
      <c r="AJ487" s="389"/>
      <c r="AK487" s="389"/>
      <c r="AL487" s="389"/>
      <c r="AM487" s="389"/>
      <c r="AN487" s="389"/>
      <c r="AO487" s="389"/>
      <c r="AP487" s="393"/>
      <c r="AQ487" s="395"/>
      <c r="AR487" s="389"/>
      <c r="AS487" s="389"/>
      <c r="AT487" s="389"/>
      <c r="AU487" s="389"/>
      <c r="AV487" s="389"/>
      <c r="AW487" s="389"/>
      <c r="AX487" s="389"/>
      <c r="AY487" s="389"/>
      <c r="AZ487" s="389"/>
      <c r="BA487" s="389"/>
      <c r="BB487" s="389"/>
      <c r="BC487" s="389"/>
      <c r="BD487" s="389"/>
      <c r="BE487" s="389"/>
    </row>
    <row r="488" ht="15.75" customHeight="1">
      <c r="A488" s="401"/>
      <c r="B488" s="265"/>
      <c r="C488" s="393"/>
      <c r="D488" s="389"/>
      <c r="E488" s="389"/>
      <c r="F488" s="389"/>
      <c r="G488" s="393"/>
      <c r="H488" s="389"/>
      <c r="I488" s="389"/>
      <c r="J488" s="389"/>
      <c r="K488" s="389"/>
      <c r="L488" s="389"/>
      <c r="M488" s="389"/>
      <c r="N488" s="389"/>
      <c r="O488" s="389"/>
      <c r="P488" s="389"/>
      <c r="Q488" s="389"/>
      <c r="R488" s="389"/>
      <c r="S488" s="389"/>
      <c r="T488" s="389"/>
      <c r="U488" s="389"/>
      <c r="V488" s="389"/>
      <c r="W488" s="389"/>
      <c r="X488" s="389"/>
      <c r="Y488" s="389"/>
      <c r="Z488" s="389"/>
      <c r="AA488" s="389"/>
      <c r="AB488" s="389"/>
      <c r="AC488" s="389"/>
      <c r="AD488" s="389"/>
      <c r="AE488" s="389"/>
      <c r="AF488" s="389"/>
      <c r="AG488" s="389"/>
      <c r="AH488" s="389"/>
      <c r="AI488" s="389"/>
      <c r="AJ488" s="389"/>
      <c r="AK488" s="389"/>
      <c r="AL488" s="389"/>
      <c r="AM488" s="389"/>
      <c r="AN488" s="389"/>
      <c r="AO488" s="389"/>
      <c r="AP488" s="393"/>
      <c r="AQ488" s="395"/>
      <c r="AR488" s="389"/>
      <c r="AS488" s="389"/>
      <c r="AT488" s="389"/>
      <c r="AU488" s="389"/>
      <c r="AV488" s="389"/>
      <c r="AW488" s="389"/>
      <c r="AX488" s="389"/>
      <c r="AY488" s="389"/>
      <c r="AZ488" s="389"/>
      <c r="BA488" s="389"/>
      <c r="BB488" s="389"/>
      <c r="BC488" s="389"/>
      <c r="BD488" s="389"/>
      <c r="BE488" s="389"/>
    </row>
    <row r="489" ht="15.75" customHeight="1">
      <c r="A489" s="401"/>
      <c r="B489" s="265"/>
      <c r="C489" s="393"/>
      <c r="D489" s="389"/>
      <c r="E489" s="389"/>
      <c r="F489" s="389"/>
      <c r="G489" s="393"/>
      <c r="H489" s="389"/>
      <c r="I489" s="389"/>
      <c r="J489" s="389"/>
      <c r="K489" s="389"/>
      <c r="L489" s="389"/>
      <c r="M489" s="389"/>
      <c r="N489" s="389"/>
      <c r="O489" s="389"/>
      <c r="P489" s="389"/>
      <c r="Q489" s="389"/>
      <c r="R489" s="389"/>
      <c r="S489" s="389"/>
      <c r="T489" s="389"/>
      <c r="U489" s="389"/>
      <c r="V489" s="389"/>
      <c r="W489" s="389"/>
      <c r="X489" s="389"/>
      <c r="Y489" s="389"/>
      <c r="Z489" s="389"/>
      <c r="AA489" s="389"/>
      <c r="AB489" s="389"/>
      <c r="AC489" s="389"/>
      <c r="AD489" s="389"/>
      <c r="AE489" s="389"/>
      <c r="AF489" s="389"/>
      <c r="AG489" s="389"/>
      <c r="AH489" s="389"/>
      <c r="AI489" s="389"/>
      <c r="AJ489" s="389"/>
      <c r="AK489" s="389"/>
      <c r="AL489" s="389"/>
      <c r="AM489" s="389"/>
      <c r="AN489" s="389"/>
      <c r="AO489" s="389"/>
      <c r="AP489" s="393"/>
      <c r="AQ489" s="395"/>
      <c r="AR489" s="389"/>
      <c r="AS489" s="389"/>
      <c r="AT489" s="389"/>
      <c r="AU489" s="389"/>
      <c r="AV489" s="389"/>
      <c r="AW489" s="389"/>
      <c r="AX489" s="389"/>
      <c r="AY489" s="389"/>
      <c r="AZ489" s="389"/>
      <c r="BA489" s="389"/>
      <c r="BB489" s="389"/>
      <c r="BC489" s="389"/>
      <c r="BD489" s="389"/>
      <c r="BE489" s="389"/>
    </row>
    <row r="490" ht="15.75" customHeight="1">
      <c r="A490" s="401"/>
      <c r="B490" s="265"/>
      <c r="C490" s="393"/>
      <c r="D490" s="389"/>
      <c r="E490" s="389"/>
      <c r="F490" s="389"/>
      <c r="G490" s="393"/>
      <c r="H490" s="389"/>
      <c r="I490" s="389"/>
      <c r="J490" s="389"/>
      <c r="K490" s="389"/>
      <c r="L490" s="389"/>
      <c r="M490" s="389"/>
      <c r="N490" s="389"/>
      <c r="O490" s="389"/>
      <c r="P490" s="389"/>
      <c r="Q490" s="389"/>
      <c r="R490" s="389"/>
      <c r="S490" s="389"/>
      <c r="T490" s="389"/>
      <c r="U490" s="389"/>
      <c r="V490" s="389"/>
      <c r="W490" s="389"/>
      <c r="X490" s="389"/>
      <c r="Y490" s="389"/>
      <c r="Z490" s="389"/>
      <c r="AA490" s="389"/>
      <c r="AB490" s="389"/>
      <c r="AC490" s="389"/>
      <c r="AD490" s="389"/>
      <c r="AE490" s="389"/>
      <c r="AF490" s="389"/>
      <c r="AG490" s="389"/>
      <c r="AH490" s="389"/>
      <c r="AI490" s="389"/>
      <c r="AJ490" s="389"/>
      <c r="AK490" s="389"/>
      <c r="AL490" s="389"/>
      <c r="AM490" s="389"/>
      <c r="AN490" s="389"/>
      <c r="AO490" s="389"/>
      <c r="AP490" s="393"/>
      <c r="AQ490" s="395"/>
      <c r="AR490" s="389"/>
      <c r="AS490" s="389"/>
      <c r="AT490" s="389"/>
      <c r="AU490" s="389"/>
      <c r="AV490" s="389"/>
      <c r="AW490" s="389"/>
      <c r="AX490" s="389"/>
      <c r="AY490" s="389"/>
      <c r="AZ490" s="389"/>
      <c r="BA490" s="389"/>
      <c r="BB490" s="389"/>
      <c r="BC490" s="389"/>
      <c r="BD490" s="389"/>
      <c r="BE490" s="389"/>
    </row>
    <row r="491" ht="15.75" customHeight="1">
      <c r="A491" s="401"/>
      <c r="B491" s="265"/>
      <c r="C491" s="393"/>
      <c r="D491" s="389"/>
      <c r="E491" s="389"/>
      <c r="F491" s="389"/>
      <c r="G491" s="393"/>
      <c r="H491" s="389"/>
      <c r="I491" s="389"/>
      <c r="J491" s="389"/>
      <c r="K491" s="389"/>
      <c r="L491" s="389"/>
      <c r="M491" s="389"/>
      <c r="N491" s="389"/>
      <c r="O491" s="389"/>
      <c r="P491" s="389"/>
      <c r="Q491" s="389"/>
      <c r="R491" s="389"/>
      <c r="S491" s="389"/>
      <c r="T491" s="389"/>
      <c r="U491" s="389"/>
      <c r="V491" s="389"/>
      <c r="W491" s="389"/>
      <c r="X491" s="389"/>
      <c r="Y491" s="389"/>
      <c r="Z491" s="389"/>
      <c r="AA491" s="389"/>
      <c r="AB491" s="389"/>
      <c r="AC491" s="389"/>
      <c r="AD491" s="389"/>
      <c r="AE491" s="389"/>
      <c r="AF491" s="389"/>
      <c r="AG491" s="389"/>
      <c r="AH491" s="389"/>
      <c r="AI491" s="389"/>
      <c r="AJ491" s="389"/>
      <c r="AK491" s="389"/>
      <c r="AL491" s="389"/>
      <c r="AM491" s="389"/>
      <c r="AN491" s="389"/>
      <c r="AO491" s="389"/>
      <c r="AP491" s="393"/>
      <c r="AQ491" s="395"/>
      <c r="AR491" s="389"/>
      <c r="AS491" s="389"/>
      <c r="AT491" s="389"/>
      <c r="AU491" s="389"/>
      <c r="AV491" s="389"/>
      <c r="AW491" s="389"/>
      <c r="AX491" s="389"/>
      <c r="AY491" s="389"/>
      <c r="AZ491" s="389"/>
      <c r="BA491" s="389"/>
      <c r="BB491" s="389"/>
      <c r="BC491" s="389"/>
      <c r="BD491" s="389"/>
      <c r="BE491" s="389"/>
    </row>
    <row r="492" ht="15.75" customHeight="1">
      <c r="A492" s="401"/>
      <c r="B492" s="265"/>
      <c r="C492" s="393"/>
      <c r="D492" s="389"/>
      <c r="E492" s="389"/>
      <c r="F492" s="389"/>
      <c r="G492" s="393"/>
      <c r="H492" s="389"/>
      <c r="I492" s="389"/>
      <c r="J492" s="389"/>
      <c r="K492" s="389"/>
      <c r="L492" s="389"/>
      <c r="M492" s="389"/>
      <c r="N492" s="389"/>
      <c r="O492" s="389"/>
      <c r="P492" s="389"/>
      <c r="Q492" s="389"/>
      <c r="R492" s="389"/>
      <c r="S492" s="389"/>
      <c r="T492" s="389"/>
      <c r="U492" s="389"/>
      <c r="V492" s="389"/>
      <c r="W492" s="389"/>
      <c r="X492" s="389"/>
      <c r="Y492" s="389"/>
      <c r="Z492" s="389"/>
      <c r="AA492" s="389"/>
      <c r="AB492" s="389"/>
      <c r="AC492" s="389"/>
      <c r="AD492" s="389"/>
      <c r="AE492" s="389"/>
      <c r="AF492" s="389"/>
      <c r="AG492" s="389"/>
      <c r="AH492" s="389"/>
      <c r="AI492" s="389"/>
      <c r="AJ492" s="389"/>
      <c r="AK492" s="389"/>
      <c r="AL492" s="389"/>
      <c r="AM492" s="389"/>
      <c r="AN492" s="389"/>
      <c r="AO492" s="389"/>
      <c r="AP492" s="393"/>
      <c r="AQ492" s="395"/>
      <c r="AR492" s="389"/>
      <c r="AS492" s="389"/>
      <c r="AT492" s="389"/>
      <c r="AU492" s="389"/>
      <c r="AV492" s="389"/>
      <c r="AW492" s="389"/>
      <c r="AX492" s="389"/>
      <c r="AY492" s="389"/>
      <c r="AZ492" s="389"/>
      <c r="BA492" s="389"/>
      <c r="BB492" s="389"/>
      <c r="BC492" s="389"/>
      <c r="BD492" s="389"/>
      <c r="BE492" s="389"/>
    </row>
    <row r="493" ht="15.75" customHeight="1">
      <c r="A493" s="401"/>
      <c r="B493" s="265"/>
      <c r="C493" s="393"/>
      <c r="D493" s="389"/>
      <c r="E493" s="389"/>
      <c r="F493" s="389"/>
      <c r="G493" s="393"/>
      <c r="H493" s="389"/>
      <c r="I493" s="389"/>
      <c r="J493" s="389"/>
      <c r="K493" s="389"/>
      <c r="L493" s="389"/>
      <c r="M493" s="389"/>
      <c r="N493" s="389"/>
      <c r="O493" s="389"/>
      <c r="P493" s="389"/>
      <c r="Q493" s="389"/>
      <c r="R493" s="389"/>
      <c r="S493" s="389"/>
      <c r="T493" s="389"/>
      <c r="U493" s="389"/>
      <c r="V493" s="389"/>
      <c r="W493" s="389"/>
      <c r="X493" s="389"/>
      <c r="Y493" s="389"/>
      <c r="Z493" s="389"/>
      <c r="AA493" s="389"/>
      <c r="AB493" s="389"/>
      <c r="AC493" s="389"/>
      <c r="AD493" s="389"/>
      <c r="AE493" s="389"/>
      <c r="AF493" s="389"/>
      <c r="AG493" s="389"/>
      <c r="AH493" s="389"/>
      <c r="AI493" s="389"/>
      <c r="AJ493" s="389"/>
      <c r="AK493" s="389"/>
      <c r="AL493" s="389"/>
      <c r="AM493" s="389"/>
      <c r="AN493" s="389"/>
      <c r="AO493" s="389"/>
      <c r="AP493" s="393"/>
      <c r="AQ493" s="395"/>
      <c r="AR493" s="389"/>
      <c r="AS493" s="389"/>
      <c r="AT493" s="389"/>
      <c r="AU493" s="389"/>
      <c r="AV493" s="389"/>
      <c r="AW493" s="389"/>
      <c r="AX493" s="389"/>
      <c r="AY493" s="389"/>
      <c r="AZ493" s="389"/>
      <c r="BA493" s="389"/>
      <c r="BB493" s="389"/>
      <c r="BC493" s="389"/>
      <c r="BD493" s="389"/>
      <c r="BE493" s="389"/>
    </row>
    <row r="494" ht="15.75" customHeight="1">
      <c r="A494" s="401"/>
      <c r="B494" s="265"/>
      <c r="C494" s="393"/>
      <c r="D494" s="389"/>
      <c r="E494" s="389"/>
      <c r="F494" s="389"/>
      <c r="G494" s="393"/>
      <c r="H494" s="389"/>
      <c r="I494" s="389"/>
      <c r="J494" s="389"/>
      <c r="K494" s="389"/>
      <c r="L494" s="389"/>
      <c r="M494" s="389"/>
      <c r="N494" s="389"/>
      <c r="O494" s="389"/>
      <c r="P494" s="389"/>
      <c r="Q494" s="389"/>
      <c r="R494" s="389"/>
      <c r="S494" s="389"/>
      <c r="T494" s="389"/>
      <c r="U494" s="389"/>
      <c r="V494" s="389"/>
      <c r="W494" s="389"/>
      <c r="X494" s="389"/>
      <c r="Y494" s="389"/>
      <c r="Z494" s="389"/>
      <c r="AA494" s="389"/>
      <c r="AB494" s="389"/>
      <c r="AC494" s="389"/>
      <c r="AD494" s="389"/>
      <c r="AE494" s="389"/>
      <c r="AF494" s="389"/>
      <c r="AG494" s="389"/>
      <c r="AH494" s="389"/>
      <c r="AI494" s="389"/>
      <c r="AJ494" s="389"/>
      <c r="AK494" s="389"/>
      <c r="AL494" s="389"/>
      <c r="AM494" s="389"/>
      <c r="AN494" s="389"/>
      <c r="AO494" s="389"/>
      <c r="AP494" s="393"/>
      <c r="AQ494" s="395"/>
      <c r="AR494" s="389"/>
      <c r="AS494" s="389"/>
      <c r="AT494" s="389"/>
      <c r="AU494" s="389"/>
      <c r="AV494" s="389"/>
      <c r="AW494" s="389"/>
      <c r="AX494" s="389"/>
      <c r="AY494" s="389"/>
      <c r="AZ494" s="389"/>
      <c r="BA494" s="389"/>
      <c r="BB494" s="389"/>
      <c r="BC494" s="389"/>
      <c r="BD494" s="389"/>
      <c r="BE494" s="389"/>
    </row>
    <row r="495" ht="15.75" customHeight="1">
      <c r="A495" s="401"/>
      <c r="B495" s="265"/>
      <c r="C495" s="393"/>
      <c r="D495" s="389"/>
      <c r="E495" s="389"/>
      <c r="F495" s="389"/>
      <c r="G495" s="393"/>
      <c r="H495" s="389"/>
      <c r="I495" s="389"/>
      <c r="J495" s="389"/>
      <c r="K495" s="389"/>
      <c r="L495" s="389"/>
      <c r="M495" s="389"/>
      <c r="N495" s="389"/>
      <c r="O495" s="389"/>
      <c r="P495" s="389"/>
      <c r="Q495" s="389"/>
      <c r="R495" s="389"/>
      <c r="S495" s="389"/>
      <c r="T495" s="389"/>
      <c r="U495" s="389"/>
      <c r="V495" s="389"/>
      <c r="W495" s="389"/>
      <c r="X495" s="389"/>
      <c r="Y495" s="389"/>
      <c r="Z495" s="389"/>
      <c r="AA495" s="389"/>
      <c r="AB495" s="389"/>
      <c r="AC495" s="389"/>
      <c r="AD495" s="389"/>
      <c r="AE495" s="389"/>
      <c r="AF495" s="389"/>
      <c r="AG495" s="389"/>
      <c r="AH495" s="389"/>
      <c r="AI495" s="389"/>
      <c r="AJ495" s="389"/>
      <c r="AK495" s="389"/>
      <c r="AL495" s="389"/>
      <c r="AM495" s="389"/>
      <c r="AN495" s="389"/>
      <c r="AO495" s="389"/>
      <c r="AP495" s="393"/>
      <c r="AQ495" s="395"/>
      <c r="AR495" s="389"/>
      <c r="AS495" s="389"/>
      <c r="AT495" s="389"/>
      <c r="AU495" s="389"/>
      <c r="AV495" s="389"/>
      <c r="AW495" s="389"/>
      <c r="AX495" s="389"/>
      <c r="AY495" s="389"/>
      <c r="AZ495" s="389"/>
      <c r="BA495" s="389"/>
      <c r="BB495" s="389"/>
      <c r="BC495" s="389"/>
      <c r="BD495" s="389"/>
      <c r="BE495" s="389"/>
    </row>
    <row r="496" ht="15.75" customHeight="1">
      <c r="A496" s="401"/>
      <c r="B496" s="265"/>
      <c r="C496" s="393"/>
      <c r="D496" s="389"/>
      <c r="E496" s="389"/>
      <c r="F496" s="389"/>
      <c r="G496" s="393"/>
      <c r="H496" s="389"/>
      <c r="I496" s="389"/>
      <c r="J496" s="389"/>
      <c r="K496" s="389"/>
      <c r="L496" s="389"/>
      <c r="M496" s="389"/>
      <c r="N496" s="389"/>
      <c r="O496" s="389"/>
      <c r="P496" s="389"/>
      <c r="Q496" s="389"/>
      <c r="R496" s="389"/>
      <c r="S496" s="389"/>
      <c r="T496" s="389"/>
      <c r="U496" s="389"/>
      <c r="V496" s="389"/>
      <c r="W496" s="389"/>
      <c r="X496" s="389"/>
      <c r="Y496" s="389"/>
      <c r="Z496" s="389"/>
      <c r="AA496" s="389"/>
      <c r="AB496" s="389"/>
      <c r="AC496" s="389"/>
      <c r="AD496" s="389"/>
      <c r="AE496" s="389"/>
      <c r="AF496" s="389"/>
      <c r="AG496" s="389"/>
      <c r="AH496" s="389"/>
      <c r="AI496" s="389"/>
      <c r="AJ496" s="389"/>
      <c r="AK496" s="389"/>
      <c r="AL496" s="389"/>
      <c r="AM496" s="389"/>
      <c r="AN496" s="389"/>
      <c r="AO496" s="389"/>
      <c r="AP496" s="393"/>
      <c r="AQ496" s="395"/>
      <c r="AR496" s="389"/>
      <c r="AS496" s="389"/>
      <c r="AT496" s="389"/>
      <c r="AU496" s="389"/>
      <c r="AV496" s="389"/>
      <c r="AW496" s="389"/>
      <c r="AX496" s="389"/>
      <c r="AY496" s="389"/>
      <c r="AZ496" s="389"/>
      <c r="BA496" s="389"/>
      <c r="BB496" s="389"/>
      <c r="BC496" s="389"/>
      <c r="BD496" s="389"/>
      <c r="BE496" s="389"/>
    </row>
    <row r="497" ht="15.75" customHeight="1">
      <c r="A497" s="401"/>
      <c r="B497" s="265"/>
      <c r="C497" s="393"/>
      <c r="D497" s="389"/>
      <c r="E497" s="389"/>
      <c r="F497" s="389"/>
      <c r="G497" s="393"/>
      <c r="H497" s="389"/>
      <c r="I497" s="389"/>
      <c r="J497" s="389"/>
      <c r="K497" s="389"/>
      <c r="L497" s="389"/>
      <c r="M497" s="389"/>
      <c r="N497" s="389"/>
      <c r="O497" s="389"/>
      <c r="P497" s="389"/>
      <c r="Q497" s="389"/>
      <c r="R497" s="389"/>
      <c r="S497" s="389"/>
      <c r="T497" s="389"/>
      <c r="U497" s="389"/>
      <c r="V497" s="389"/>
      <c r="W497" s="389"/>
      <c r="X497" s="389"/>
      <c r="Y497" s="389"/>
      <c r="Z497" s="389"/>
      <c r="AA497" s="389"/>
      <c r="AB497" s="389"/>
      <c r="AC497" s="389"/>
      <c r="AD497" s="389"/>
      <c r="AE497" s="389"/>
      <c r="AF497" s="389"/>
      <c r="AG497" s="389"/>
      <c r="AH497" s="389"/>
      <c r="AI497" s="389"/>
      <c r="AJ497" s="389"/>
      <c r="AK497" s="389"/>
      <c r="AL497" s="389"/>
      <c r="AM497" s="389"/>
      <c r="AN497" s="389"/>
      <c r="AO497" s="389"/>
      <c r="AP497" s="393"/>
      <c r="AQ497" s="395"/>
      <c r="AR497" s="389"/>
      <c r="AS497" s="389"/>
      <c r="AT497" s="389"/>
      <c r="AU497" s="389"/>
      <c r="AV497" s="389"/>
      <c r="AW497" s="389"/>
      <c r="AX497" s="389"/>
      <c r="AY497" s="389"/>
      <c r="AZ497" s="389"/>
      <c r="BA497" s="389"/>
      <c r="BB497" s="389"/>
      <c r="BC497" s="389"/>
      <c r="BD497" s="389"/>
      <c r="BE497" s="389"/>
    </row>
    <row r="498" ht="15.75" customHeight="1">
      <c r="A498" s="401"/>
      <c r="B498" s="265"/>
      <c r="C498" s="393"/>
      <c r="D498" s="389"/>
      <c r="E498" s="389"/>
      <c r="F498" s="389"/>
      <c r="G498" s="393"/>
      <c r="H498" s="389"/>
      <c r="I498" s="389"/>
      <c r="J498" s="389"/>
      <c r="K498" s="389"/>
      <c r="L498" s="389"/>
      <c r="M498" s="389"/>
      <c r="N498" s="389"/>
      <c r="O498" s="389"/>
      <c r="P498" s="389"/>
      <c r="Q498" s="389"/>
      <c r="R498" s="389"/>
      <c r="S498" s="389"/>
      <c r="T498" s="389"/>
      <c r="U498" s="389"/>
      <c r="V498" s="389"/>
      <c r="W498" s="389"/>
      <c r="X498" s="389"/>
      <c r="Y498" s="389"/>
      <c r="Z498" s="389"/>
      <c r="AA498" s="389"/>
      <c r="AB498" s="389"/>
      <c r="AC498" s="389"/>
      <c r="AD498" s="389"/>
      <c r="AE498" s="389"/>
      <c r="AF498" s="389"/>
      <c r="AG498" s="389"/>
      <c r="AH498" s="389"/>
      <c r="AI498" s="389"/>
      <c r="AJ498" s="389"/>
      <c r="AK498" s="389"/>
      <c r="AL498" s="389"/>
      <c r="AM498" s="389"/>
      <c r="AN498" s="389"/>
      <c r="AO498" s="389"/>
      <c r="AP498" s="393"/>
      <c r="AQ498" s="395"/>
      <c r="AR498" s="389"/>
      <c r="AS498" s="389"/>
      <c r="AT498" s="389"/>
      <c r="AU498" s="389"/>
      <c r="AV498" s="389"/>
      <c r="AW498" s="389"/>
      <c r="AX498" s="389"/>
      <c r="AY498" s="389"/>
      <c r="AZ498" s="389"/>
      <c r="BA498" s="389"/>
      <c r="BB498" s="389"/>
      <c r="BC498" s="389"/>
      <c r="BD498" s="389"/>
      <c r="BE498" s="389"/>
    </row>
    <row r="499" ht="15.75" customHeight="1">
      <c r="A499" s="401"/>
      <c r="B499" s="265"/>
      <c r="C499" s="393"/>
      <c r="D499" s="389"/>
      <c r="E499" s="389"/>
      <c r="F499" s="389"/>
      <c r="G499" s="393"/>
      <c r="H499" s="389"/>
      <c r="I499" s="389"/>
      <c r="J499" s="389"/>
      <c r="K499" s="389"/>
      <c r="L499" s="389"/>
      <c r="M499" s="389"/>
      <c r="N499" s="389"/>
      <c r="O499" s="389"/>
      <c r="P499" s="389"/>
      <c r="Q499" s="389"/>
      <c r="R499" s="389"/>
      <c r="S499" s="389"/>
      <c r="T499" s="389"/>
      <c r="U499" s="389"/>
      <c r="V499" s="389"/>
      <c r="W499" s="389"/>
      <c r="X499" s="389"/>
      <c r="Y499" s="389"/>
      <c r="Z499" s="389"/>
      <c r="AA499" s="389"/>
      <c r="AB499" s="389"/>
      <c r="AC499" s="389"/>
      <c r="AD499" s="389"/>
      <c r="AE499" s="389"/>
      <c r="AF499" s="389"/>
      <c r="AG499" s="389"/>
      <c r="AH499" s="389"/>
      <c r="AI499" s="389"/>
      <c r="AJ499" s="389"/>
      <c r="AK499" s="389"/>
      <c r="AL499" s="389"/>
      <c r="AM499" s="389"/>
      <c r="AN499" s="389"/>
      <c r="AO499" s="389"/>
      <c r="AP499" s="393"/>
      <c r="AQ499" s="395"/>
      <c r="AR499" s="389"/>
      <c r="AS499" s="389"/>
      <c r="AT499" s="389"/>
      <c r="AU499" s="389"/>
      <c r="AV499" s="389"/>
      <c r="AW499" s="389"/>
      <c r="AX499" s="389"/>
      <c r="AY499" s="389"/>
      <c r="AZ499" s="389"/>
      <c r="BA499" s="389"/>
      <c r="BB499" s="389"/>
      <c r="BC499" s="389"/>
      <c r="BD499" s="389"/>
      <c r="BE499" s="389"/>
    </row>
    <row r="500" ht="15.75" customHeight="1">
      <c r="A500" s="401"/>
      <c r="B500" s="265"/>
      <c r="C500" s="393"/>
      <c r="D500" s="389"/>
      <c r="E500" s="389"/>
      <c r="F500" s="389"/>
      <c r="G500" s="393"/>
      <c r="H500" s="389"/>
      <c r="I500" s="389"/>
      <c r="J500" s="389"/>
      <c r="K500" s="389"/>
      <c r="L500" s="389"/>
      <c r="M500" s="389"/>
      <c r="N500" s="389"/>
      <c r="O500" s="389"/>
      <c r="P500" s="389"/>
      <c r="Q500" s="389"/>
      <c r="R500" s="389"/>
      <c r="S500" s="389"/>
      <c r="T500" s="389"/>
      <c r="U500" s="389"/>
      <c r="V500" s="389"/>
      <c r="W500" s="389"/>
      <c r="X500" s="389"/>
      <c r="Y500" s="389"/>
      <c r="Z500" s="389"/>
      <c r="AA500" s="389"/>
      <c r="AB500" s="389"/>
      <c r="AC500" s="389"/>
      <c r="AD500" s="389"/>
      <c r="AE500" s="389"/>
      <c r="AF500" s="389"/>
      <c r="AG500" s="389"/>
      <c r="AH500" s="389"/>
      <c r="AI500" s="389"/>
      <c r="AJ500" s="389"/>
      <c r="AK500" s="389"/>
      <c r="AL500" s="389"/>
      <c r="AM500" s="389"/>
      <c r="AN500" s="389"/>
      <c r="AO500" s="389"/>
      <c r="AP500" s="393"/>
      <c r="AQ500" s="395"/>
      <c r="AR500" s="389"/>
      <c r="AS500" s="389"/>
      <c r="AT500" s="389"/>
      <c r="AU500" s="389"/>
      <c r="AV500" s="389"/>
      <c r="AW500" s="389"/>
      <c r="AX500" s="389"/>
      <c r="AY500" s="389"/>
      <c r="AZ500" s="389"/>
      <c r="BA500" s="389"/>
      <c r="BB500" s="389"/>
      <c r="BC500" s="389"/>
      <c r="BD500" s="389"/>
      <c r="BE500" s="389"/>
    </row>
    <row r="501" ht="15.75" customHeight="1">
      <c r="A501" s="401"/>
      <c r="B501" s="265"/>
      <c r="C501" s="393"/>
      <c r="D501" s="389"/>
      <c r="E501" s="389"/>
      <c r="F501" s="389"/>
      <c r="G501" s="393"/>
      <c r="H501" s="389"/>
      <c r="I501" s="389"/>
      <c r="J501" s="389"/>
      <c r="K501" s="389"/>
      <c r="L501" s="389"/>
      <c r="M501" s="389"/>
      <c r="N501" s="389"/>
      <c r="O501" s="389"/>
      <c r="P501" s="389"/>
      <c r="Q501" s="389"/>
      <c r="R501" s="389"/>
      <c r="S501" s="389"/>
      <c r="T501" s="389"/>
      <c r="U501" s="389"/>
      <c r="V501" s="389"/>
      <c r="W501" s="389"/>
      <c r="X501" s="389"/>
      <c r="Y501" s="389"/>
      <c r="Z501" s="389"/>
      <c r="AA501" s="389"/>
      <c r="AB501" s="389"/>
      <c r="AC501" s="389"/>
      <c r="AD501" s="389"/>
      <c r="AE501" s="389"/>
      <c r="AF501" s="389"/>
      <c r="AG501" s="389"/>
      <c r="AH501" s="389"/>
      <c r="AI501" s="389"/>
      <c r="AJ501" s="389"/>
      <c r="AK501" s="389"/>
      <c r="AL501" s="389"/>
      <c r="AM501" s="389"/>
      <c r="AN501" s="389"/>
      <c r="AO501" s="389"/>
      <c r="AP501" s="393"/>
      <c r="AQ501" s="395"/>
      <c r="AR501" s="389"/>
      <c r="AS501" s="389"/>
      <c r="AT501" s="389"/>
      <c r="AU501" s="389"/>
      <c r="AV501" s="389"/>
      <c r="AW501" s="389"/>
      <c r="AX501" s="389"/>
      <c r="AY501" s="389"/>
      <c r="AZ501" s="389"/>
      <c r="BA501" s="389"/>
      <c r="BB501" s="389"/>
      <c r="BC501" s="389"/>
      <c r="BD501" s="389"/>
      <c r="BE501" s="389"/>
    </row>
    <row r="502" ht="15.75" customHeight="1">
      <c r="A502" s="401"/>
      <c r="B502" s="265"/>
      <c r="C502" s="393"/>
      <c r="D502" s="389"/>
      <c r="E502" s="389"/>
      <c r="F502" s="389"/>
      <c r="G502" s="393"/>
      <c r="H502" s="389"/>
      <c r="I502" s="389"/>
      <c r="J502" s="389"/>
      <c r="K502" s="389"/>
      <c r="L502" s="389"/>
      <c r="M502" s="389"/>
      <c r="N502" s="389"/>
      <c r="O502" s="389"/>
      <c r="P502" s="389"/>
      <c r="Q502" s="389"/>
      <c r="R502" s="389"/>
      <c r="S502" s="389"/>
      <c r="T502" s="389"/>
      <c r="U502" s="389"/>
      <c r="V502" s="389"/>
      <c r="W502" s="389"/>
      <c r="X502" s="389"/>
      <c r="Y502" s="389"/>
      <c r="Z502" s="389"/>
      <c r="AA502" s="389"/>
      <c r="AB502" s="389"/>
      <c r="AC502" s="389"/>
      <c r="AD502" s="389"/>
      <c r="AE502" s="389"/>
      <c r="AF502" s="389"/>
      <c r="AG502" s="389"/>
      <c r="AH502" s="389"/>
      <c r="AI502" s="389"/>
      <c r="AJ502" s="389"/>
      <c r="AK502" s="389"/>
      <c r="AL502" s="389"/>
      <c r="AM502" s="389"/>
      <c r="AN502" s="389"/>
      <c r="AO502" s="389"/>
      <c r="AP502" s="393"/>
      <c r="AQ502" s="395"/>
      <c r="AR502" s="389"/>
      <c r="AS502" s="389"/>
      <c r="AT502" s="389"/>
      <c r="AU502" s="389"/>
      <c r="AV502" s="389"/>
      <c r="AW502" s="389"/>
      <c r="AX502" s="389"/>
      <c r="AY502" s="389"/>
      <c r="AZ502" s="389"/>
      <c r="BA502" s="389"/>
      <c r="BB502" s="389"/>
      <c r="BC502" s="389"/>
      <c r="BD502" s="389"/>
      <c r="BE502" s="389"/>
    </row>
    <row r="503" ht="15.75" customHeight="1">
      <c r="A503" s="401"/>
      <c r="B503" s="265"/>
      <c r="C503" s="393"/>
      <c r="D503" s="389"/>
      <c r="E503" s="389"/>
      <c r="F503" s="389"/>
      <c r="G503" s="393"/>
      <c r="H503" s="389"/>
      <c r="I503" s="389"/>
      <c r="J503" s="389"/>
      <c r="K503" s="389"/>
      <c r="L503" s="389"/>
      <c r="M503" s="389"/>
      <c r="N503" s="389"/>
      <c r="O503" s="389"/>
      <c r="P503" s="389"/>
      <c r="Q503" s="389"/>
      <c r="R503" s="389"/>
      <c r="S503" s="389"/>
      <c r="T503" s="389"/>
      <c r="U503" s="389"/>
      <c r="V503" s="389"/>
      <c r="W503" s="389"/>
      <c r="X503" s="389"/>
      <c r="Y503" s="389"/>
      <c r="Z503" s="389"/>
      <c r="AA503" s="389"/>
      <c r="AB503" s="389"/>
      <c r="AC503" s="389"/>
      <c r="AD503" s="389"/>
      <c r="AE503" s="389"/>
      <c r="AF503" s="389"/>
      <c r="AG503" s="389"/>
      <c r="AH503" s="389"/>
      <c r="AI503" s="389"/>
      <c r="AJ503" s="389"/>
      <c r="AK503" s="389"/>
      <c r="AL503" s="389"/>
      <c r="AM503" s="389"/>
      <c r="AN503" s="389"/>
      <c r="AO503" s="389"/>
      <c r="AP503" s="393"/>
      <c r="AQ503" s="395"/>
      <c r="AR503" s="389"/>
      <c r="AS503" s="389"/>
      <c r="AT503" s="389"/>
      <c r="AU503" s="389"/>
      <c r="AV503" s="389"/>
      <c r="AW503" s="389"/>
      <c r="AX503" s="389"/>
      <c r="AY503" s="389"/>
      <c r="AZ503" s="389"/>
      <c r="BA503" s="389"/>
      <c r="BB503" s="389"/>
      <c r="BC503" s="389"/>
      <c r="BD503" s="389"/>
      <c r="BE503" s="389"/>
    </row>
    <row r="504" ht="15.75" customHeight="1">
      <c r="A504" s="401"/>
      <c r="B504" s="265"/>
      <c r="C504" s="393"/>
      <c r="D504" s="389"/>
      <c r="E504" s="389"/>
      <c r="F504" s="389"/>
      <c r="G504" s="393"/>
      <c r="H504" s="389"/>
      <c r="I504" s="389"/>
      <c r="J504" s="389"/>
      <c r="K504" s="389"/>
      <c r="L504" s="389"/>
      <c r="M504" s="389"/>
      <c r="N504" s="389"/>
      <c r="O504" s="389"/>
      <c r="P504" s="389"/>
      <c r="Q504" s="389"/>
      <c r="R504" s="389"/>
      <c r="S504" s="389"/>
      <c r="T504" s="389"/>
      <c r="U504" s="389"/>
      <c r="V504" s="389"/>
      <c r="W504" s="389"/>
      <c r="X504" s="389"/>
      <c r="Y504" s="389"/>
      <c r="Z504" s="389"/>
      <c r="AA504" s="389"/>
      <c r="AB504" s="389"/>
      <c r="AC504" s="389"/>
      <c r="AD504" s="389"/>
      <c r="AE504" s="389"/>
      <c r="AF504" s="389"/>
      <c r="AG504" s="389"/>
      <c r="AH504" s="389"/>
      <c r="AI504" s="389"/>
      <c r="AJ504" s="389"/>
      <c r="AK504" s="389"/>
      <c r="AL504" s="389"/>
      <c r="AM504" s="389"/>
      <c r="AN504" s="389"/>
      <c r="AO504" s="389"/>
      <c r="AP504" s="393"/>
      <c r="AQ504" s="395"/>
      <c r="AR504" s="389"/>
      <c r="AS504" s="389"/>
      <c r="AT504" s="389"/>
      <c r="AU504" s="389"/>
      <c r="AV504" s="389"/>
      <c r="AW504" s="389"/>
      <c r="AX504" s="389"/>
      <c r="AY504" s="389"/>
      <c r="AZ504" s="389"/>
      <c r="BA504" s="389"/>
      <c r="BB504" s="389"/>
      <c r="BC504" s="389"/>
      <c r="BD504" s="389"/>
      <c r="BE504" s="389"/>
    </row>
    <row r="505" ht="15.75" customHeight="1">
      <c r="A505" s="401"/>
      <c r="B505" s="265"/>
      <c r="C505" s="393"/>
      <c r="D505" s="389"/>
      <c r="E505" s="389"/>
      <c r="F505" s="389"/>
      <c r="G505" s="393"/>
      <c r="H505" s="389"/>
      <c r="I505" s="389"/>
      <c r="J505" s="389"/>
      <c r="K505" s="389"/>
      <c r="L505" s="389"/>
      <c r="M505" s="389"/>
      <c r="N505" s="389"/>
      <c r="O505" s="389"/>
      <c r="P505" s="389"/>
      <c r="Q505" s="389"/>
      <c r="R505" s="389"/>
      <c r="S505" s="389"/>
      <c r="T505" s="389"/>
      <c r="U505" s="389"/>
      <c r="V505" s="389"/>
      <c r="W505" s="389"/>
      <c r="X505" s="389"/>
      <c r="Y505" s="389"/>
      <c r="Z505" s="389"/>
      <c r="AA505" s="389"/>
      <c r="AB505" s="389"/>
      <c r="AC505" s="389"/>
      <c r="AD505" s="389"/>
      <c r="AE505" s="389"/>
      <c r="AF505" s="389"/>
      <c r="AG505" s="389"/>
      <c r="AH505" s="389"/>
      <c r="AI505" s="389"/>
      <c r="AJ505" s="389"/>
      <c r="AK505" s="389"/>
      <c r="AL505" s="389"/>
      <c r="AM505" s="389"/>
      <c r="AN505" s="389"/>
      <c r="AO505" s="389"/>
      <c r="AP505" s="393"/>
      <c r="AQ505" s="395"/>
      <c r="AR505" s="389"/>
      <c r="AS505" s="389"/>
      <c r="AT505" s="389"/>
      <c r="AU505" s="389"/>
      <c r="AV505" s="389"/>
      <c r="AW505" s="389"/>
      <c r="AX505" s="389"/>
      <c r="AY505" s="389"/>
      <c r="AZ505" s="389"/>
      <c r="BA505" s="389"/>
      <c r="BB505" s="389"/>
      <c r="BC505" s="389"/>
      <c r="BD505" s="389"/>
      <c r="BE505" s="389"/>
    </row>
    <row r="506" ht="15.75" customHeight="1">
      <c r="A506" s="401"/>
      <c r="B506" s="265"/>
      <c r="C506" s="393"/>
      <c r="D506" s="389"/>
      <c r="E506" s="389"/>
      <c r="F506" s="389"/>
      <c r="G506" s="393"/>
      <c r="H506" s="389"/>
      <c r="I506" s="389"/>
      <c r="J506" s="389"/>
      <c r="K506" s="389"/>
      <c r="L506" s="389"/>
      <c r="M506" s="389"/>
      <c r="N506" s="389"/>
      <c r="O506" s="389"/>
      <c r="P506" s="389"/>
      <c r="Q506" s="389"/>
      <c r="R506" s="389"/>
      <c r="S506" s="389"/>
      <c r="T506" s="389"/>
      <c r="U506" s="389"/>
      <c r="V506" s="389"/>
      <c r="W506" s="389"/>
      <c r="X506" s="389"/>
      <c r="Y506" s="389"/>
      <c r="Z506" s="389"/>
      <c r="AA506" s="389"/>
      <c r="AB506" s="389"/>
      <c r="AC506" s="389"/>
      <c r="AD506" s="389"/>
      <c r="AE506" s="389"/>
      <c r="AF506" s="389"/>
      <c r="AG506" s="389"/>
      <c r="AH506" s="389"/>
      <c r="AI506" s="389"/>
      <c r="AJ506" s="389"/>
      <c r="AK506" s="389"/>
      <c r="AL506" s="389"/>
      <c r="AM506" s="389"/>
      <c r="AN506" s="389"/>
      <c r="AO506" s="389"/>
      <c r="AP506" s="393"/>
      <c r="AQ506" s="395"/>
      <c r="AR506" s="389"/>
      <c r="AS506" s="389"/>
      <c r="AT506" s="389"/>
      <c r="AU506" s="389"/>
      <c r="AV506" s="389"/>
      <c r="AW506" s="389"/>
      <c r="AX506" s="389"/>
      <c r="AY506" s="389"/>
      <c r="AZ506" s="389"/>
      <c r="BA506" s="389"/>
      <c r="BB506" s="389"/>
      <c r="BC506" s="389"/>
      <c r="BD506" s="389"/>
      <c r="BE506" s="389"/>
    </row>
    <row r="507" ht="15.75" customHeight="1">
      <c r="A507" s="401"/>
      <c r="B507" s="265"/>
      <c r="C507" s="393"/>
      <c r="D507" s="389"/>
      <c r="E507" s="389"/>
      <c r="F507" s="389"/>
      <c r="G507" s="393"/>
      <c r="H507" s="389"/>
      <c r="I507" s="389"/>
      <c r="J507" s="389"/>
      <c r="K507" s="389"/>
      <c r="L507" s="389"/>
      <c r="M507" s="389"/>
      <c r="N507" s="389"/>
      <c r="O507" s="389"/>
      <c r="P507" s="389"/>
      <c r="Q507" s="389"/>
      <c r="R507" s="389"/>
      <c r="S507" s="389"/>
      <c r="T507" s="389"/>
      <c r="U507" s="389"/>
      <c r="V507" s="389"/>
      <c r="W507" s="389"/>
      <c r="X507" s="389"/>
      <c r="Y507" s="389"/>
      <c r="Z507" s="389"/>
      <c r="AA507" s="389"/>
      <c r="AB507" s="389"/>
      <c r="AC507" s="389"/>
      <c r="AD507" s="389"/>
      <c r="AE507" s="389"/>
      <c r="AF507" s="389"/>
      <c r="AG507" s="389"/>
      <c r="AH507" s="389"/>
      <c r="AI507" s="389"/>
      <c r="AJ507" s="389"/>
      <c r="AK507" s="389"/>
      <c r="AL507" s="389"/>
      <c r="AM507" s="389"/>
      <c r="AN507" s="389"/>
      <c r="AO507" s="389"/>
      <c r="AP507" s="393"/>
      <c r="AQ507" s="395"/>
      <c r="AR507" s="389"/>
      <c r="AS507" s="389"/>
      <c r="AT507" s="389"/>
      <c r="AU507" s="389"/>
      <c r="AV507" s="389"/>
      <c r="AW507" s="389"/>
      <c r="AX507" s="389"/>
      <c r="AY507" s="389"/>
      <c r="AZ507" s="389"/>
      <c r="BA507" s="389"/>
      <c r="BB507" s="389"/>
      <c r="BC507" s="389"/>
      <c r="BD507" s="389"/>
      <c r="BE507" s="389"/>
    </row>
    <row r="508" ht="15.75" customHeight="1">
      <c r="A508" s="401"/>
      <c r="B508" s="265"/>
      <c r="C508" s="393"/>
      <c r="D508" s="389"/>
      <c r="E508" s="389"/>
      <c r="F508" s="389"/>
      <c r="G508" s="393"/>
      <c r="H508" s="389"/>
      <c r="I508" s="389"/>
      <c r="J508" s="389"/>
      <c r="K508" s="389"/>
      <c r="L508" s="389"/>
      <c r="M508" s="389"/>
      <c r="N508" s="389"/>
      <c r="O508" s="389"/>
      <c r="P508" s="389"/>
      <c r="Q508" s="389"/>
      <c r="R508" s="389"/>
      <c r="S508" s="389"/>
      <c r="T508" s="389"/>
      <c r="U508" s="389"/>
      <c r="V508" s="389"/>
      <c r="W508" s="389"/>
      <c r="X508" s="389"/>
      <c r="Y508" s="389"/>
      <c r="Z508" s="389"/>
      <c r="AA508" s="389"/>
      <c r="AB508" s="389"/>
      <c r="AC508" s="389"/>
      <c r="AD508" s="389"/>
      <c r="AE508" s="389"/>
      <c r="AF508" s="389"/>
      <c r="AG508" s="389"/>
      <c r="AH508" s="389"/>
      <c r="AI508" s="389"/>
      <c r="AJ508" s="389"/>
      <c r="AK508" s="389"/>
      <c r="AL508" s="389"/>
      <c r="AM508" s="389"/>
      <c r="AN508" s="389"/>
      <c r="AO508" s="389"/>
      <c r="AP508" s="393"/>
      <c r="AQ508" s="395"/>
      <c r="AR508" s="389"/>
      <c r="AS508" s="389"/>
      <c r="AT508" s="389"/>
      <c r="AU508" s="389"/>
      <c r="AV508" s="389"/>
      <c r="AW508" s="389"/>
      <c r="AX508" s="389"/>
      <c r="AY508" s="389"/>
      <c r="AZ508" s="389"/>
      <c r="BA508" s="389"/>
      <c r="BB508" s="389"/>
      <c r="BC508" s="389"/>
      <c r="BD508" s="389"/>
      <c r="BE508" s="389"/>
    </row>
    <row r="509" ht="15.75" customHeight="1">
      <c r="A509" s="401"/>
      <c r="B509" s="265"/>
      <c r="C509" s="393"/>
      <c r="D509" s="389"/>
      <c r="E509" s="389"/>
      <c r="F509" s="389"/>
      <c r="G509" s="393"/>
      <c r="H509" s="389"/>
      <c r="I509" s="389"/>
      <c r="J509" s="389"/>
      <c r="K509" s="389"/>
      <c r="L509" s="389"/>
      <c r="M509" s="389"/>
      <c r="N509" s="389"/>
      <c r="O509" s="389"/>
      <c r="P509" s="389"/>
      <c r="Q509" s="389"/>
      <c r="R509" s="389"/>
      <c r="S509" s="389"/>
      <c r="T509" s="389"/>
      <c r="U509" s="389"/>
      <c r="V509" s="389"/>
      <c r="W509" s="389"/>
      <c r="X509" s="389"/>
      <c r="Y509" s="389"/>
      <c r="Z509" s="389"/>
      <c r="AA509" s="389"/>
      <c r="AB509" s="389"/>
      <c r="AC509" s="389"/>
      <c r="AD509" s="389"/>
      <c r="AE509" s="389"/>
      <c r="AF509" s="389"/>
      <c r="AG509" s="389"/>
      <c r="AH509" s="389"/>
      <c r="AI509" s="389"/>
      <c r="AJ509" s="389"/>
      <c r="AK509" s="389"/>
      <c r="AL509" s="389"/>
      <c r="AM509" s="389"/>
      <c r="AN509" s="389"/>
      <c r="AO509" s="389"/>
      <c r="AP509" s="393"/>
      <c r="AQ509" s="395"/>
      <c r="AR509" s="389"/>
      <c r="AS509" s="389"/>
      <c r="AT509" s="389"/>
      <c r="AU509" s="389"/>
      <c r="AV509" s="389"/>
      <c r="AW509" s="389"/>
      <c r="AX509" s="389"/>
      <c r="AY509" s="389"/>
      <c r="AZ509" s="389"/>
      <c r="BA509" s="389"/>
      <c r="BB509" s="389"/>
      <c r="BC509" s="389"/>
      <c r="BD509" s="389"/>
      <c r="BE509" s="389"/>
    </row>
    <row r="510" ht="15.75" customHeight="1">
      <c r="A510" s="401"/>
      <c r="B510" s="265"/>
      <c r="C510" s="393"/>
      <c r="D510" s="389"/>
      <c r="E510" s="389"/>
      <c r="F510" s="389"/>
      <c r="G510" s="393"/>
      <c r="H510" s="389"/>
      <c r="I510" s="389"/>
      <c r="J510" s="389"/>
      <c r="K510" s="389"/>
      <c r="L510" s="389"/>
      <c r="M510" s="389"/>
      <c r="N510" s="389"/>
      <c r="O510" s="389"/>
      <c r="P510" s="389"/>
      <c r="Q510" s="389"/>
      <c r="R510" s="389"/>
      <c r="S510" s="389"/>
      <c r="T510" s="389"/>
      <c r="U510" s="389"/>
      <c r="V510" s="389"/>
      <c r="W510" s="389"/>
      <c r="X510" s="389"/>
      <c r="Y510" s="389"/>
      <c r="Z510" s="389"/>
      <c r="AA510" s="389"/>
      <c r="AB510" s="389"/>
      <c r="AC510" s="389"/>
      <c r="AD510" s="389"/>
      <c r="AE510" s="389"/>
      <c r="AF510" s="389"/>
      <c r="AG510" s="389"/>
      <c r="AH510" s="389"/>
      <c r="AI510" s="389"/>
      <c r="AJ510" s="389"/>
      <c r="AK510" s="389"/>
      <c r="AL510" s="389"/>
      <c r="AM510" s="389"/>
      <c r="AN510" s="389"/>
      <c r="AO510" s="389"/>
      <c r="AP510" s="393"/>
      <c r="AQ510" s="395"/>
      <c r="AR510" s="389"/>
      <c r="AS510" s="389"/>
      <c r="AT510" s="389"/>
      <c r="AU510" s="389"/>
      <c r="AV510" s="389"/>
      <c r="AW510" s="389"/>
      <c r="AX510" s="389"/>
      <c r="AY510" s="389"/>
      <c r="AZ510" s="389"/>
      <c r="BA510" s="389"/>
      <c r="BB510" s="389"/>
      <c r="BC510" s="389"/>
      <c r="BD510" s="389"/>
      <c r="BE510" s="389"/>
    </row>
    <row r="511" ht="15.75" customHeight="1">
      <c r="A511" s="401"/>
      <c r="B511" s="265"/>
      <c r="C511" s="393"/>
      <c r="D511" s="389"/>
      <c r="E511" s="389"/>
      <c r="F511" s="389"/>
      <c r="G511" s="393"/>
      <c r="H511" s="389"/>
      <c r="I511" s="389"/>
      <c r="J511" s="389"/>
      <c r="K511" s="389"/>
      <c r="L511" s="389"/>
      <c r="M511" s="389"/>
      <c r="N511" s="389"/>
      <c r="O511" s="389"/>
      <c r="P511" s="389"/>
      <c r="Q511" s="389"/>
      <c r="R511" s="389"/>
      <c r="S511" s="389"/>
      <c r="T511" s="389"/>
      <c r="U511" s="389"/>
      <c r="V511" s="389"/>
      <c r="W511" s="389"/>
      <c r="X511" s="389"/>
      <c r="Y511" s="389"/>
      <c r="Z511" s="389"/>
      <c r="AA511" s="389"/>
      <c r="AB511" s="389"/>
      <c r="AC511" s="389"/>
      <c r="AD511" s="389"/>
      <c r="AE511" s="389"/>
      <c r="AF511" s="389"/>
      <c r="AG511" s="389"/>
      <c r="AH511" s="389"/>
      <c r="AI511" s="389"/>
      <c r="AJ511" s="389"/>
      <c r="AK511" s="389"/>
      <c r="AL511" s="389"/>
      <c r="AM511" s="389"/>
      <c r="AN511" s="389"/>
      <c r="AO511" s="389"/>
      <c r="AP511" s="393"/>
      <c r="AQ511" s="395"/>
      <c r="AR511" s="389"/>
      <c r="AS511" s="389"/>
      <c r="AT511" s="389"/>
      <c r="AU511" s="389"/>
      <c r="AV511" s="389"/>
      <c r="AW511" s="389"/>
      <c r="AX511" s="389"/>
      <c r="AY511" s="389"/>
      <c r="AZ511" s="389"/>
      <c r="BA511" s="389"/>
      <c r="BB511" s="389"/>
      <c r="BC511" s="389"/>
      <c r="BD511" s="389"/>
      <c r="BE511" s="389"/>
    </row>
    <row r="512" ht="15.75" customHeight="1">
      <c r="A512" s="401"/>
      <c r="B512" s="265"/>
      <c r="C512" s="393"/>
      <c r="D512" s="389"/>
      <c r="E512" s="389"/>
      <c r="F512" s="389"/>
      <c r="G512" s="393"/>
      <c r="H512" s="389"/>
      <c r="I512" s="389"/>
      <c r="J512" s="389"/>
      <c r="K512" s="389"/>
      <c r="L512" s="389"/>
      <c r="M512" s="389"/>
      <c r="N512" s="389"/>
      <c r="O512" s="389"/>
      <c r="P512" s="389"/>
      <c r="Q512" s="389"/>
      <c r="R512" s="389"/>
      <c r="S512" s="389"/>
      <c r="T512" s="389"/>
      <c r="U512" s="389"/>
      <c r="V512" s="389"/>
      <c r="W512" s="389"/>
      <c r="X512" s="389"/>
      <c r="Y512" s="389"/>
      <c r="Z512" s="389"/>
      <c r="AA512" s="389"/>
      <c r="AB512" s="389"/>
      <c r="AC512" s="389"/>
      <c r="AD512" s="389"/>
      <c r="AE512" s="389"/>
      <c r="AF512" s="389"/>
      <c r="AG512" s="389"/>
      <c r="AH512" s="389"/>
      <c r="AI512" s="389"/>
      <c r="AJ512" s="389"/>
      <c r="AK512" s="389"/>
      <c r="AL512" s="389"/>
      <c r="AM512" s="389"/>
      <c r="AN512" s="389"/>
      <c r="AO512" s="389"/>
      <c r="AP512" s="393"/>
      <c r="AQ512" s="395"/>
      <c r="AR512" s="389"/>
      <c r="AS512" s="389"/>
      <c r="AT512" s="389"/>
      <c r="AU512" s="389"/>
      <c r="AV512" s="389"/>
      <c r="AW512" s="389"/>
      <c r="AX512" s="389"/>
      <c r="AY512" s="389"/>
      <c r="AZ512" s="389"/>
      <c r="BA512" s="389"/>
      <c r="BB512" s="389"/>
      <c r="BC512" s="389"/>
      <c r="BD512" s="389"/>
      <c r="BE512" s="389"/>
    </row>
    <row r="513" ht="15.75" customHeight="1">
      <c r="A513" s="401"/>
      <c r="B513" s="265"/>
      <c r="C513" s="393"/>
      <c r="D513" s="389"/>
      <c r="E513" s="389"/>
      <c r="F513" s="389"/>
      <c r="G513" s="393"/>
      <c r="H513" s="389"/>
      <c r="I513" s="389"/>
      <c r="J513" s="389"/>
      <c r="K513" s="389"/>
      <c r="L513" s="389"/>
      <c r="M513" s="389"/>
      <c r="N513" s="389"/>
      <c r="O513" s="389"/>
      <c r="P513" s="389"/>
      <c r="Q513" s="389"/>
      <c r="R513" s="389"/>
      <c r="S513" s="389"/>
      <c r="T513" s="389"/>
      <c r="U513" s="389"/>
      <c r="V513" s="389"/>
      <c r="W513" s="389"/>
      <c r="X513" s="389"/>
      <c r="Y513" s="389"/>
      <c r="Z513" s="389"/>
      <c r="AA513" s="389"/>
      <c r="AB513" s="389"/>
      <c r="AC513" s="389"/>
      <c r="AD513" s="389"/>
      <c r="AE513" s="389"/>
      <c r="AF513" s="389"/>
      <c r="AG513" s="389"/>
      <c r="AH513" s="389"/>
      <c r="AI513" s="389"/>
      <c r="AJ513" s="389"/>
      <c r="AK513" s="389"/>
      <c r="AL513" s="389"/>
      <c r="AM513" s="389"/>
      <c r="AN513" s="389"/>
      <c r="AO513" s="389"/>
      <c r="AP513" s="393"/>
      <c r="AQ513" s="395"/>
      <c r="AR513" s="389"/>
      <c r="AS513" s="389"/>
      <c r="AT513" s="389"/>
      <c r="AU513" s="389"/>
      <c r="AV513" s="389"/>
      <c r="AW513" s="389"/>
      <c r="AX513" s="389"/>
      <c r="AY513" s="389"/>
      <c r="AZ513" s="389"/>
      <c r="BA513" s="389"/>
      <c r="BB513" s="389"/>
      <c r="BC513" s="389"/>
      <c r="BD513" s="389"/>
      <c r="BE513" s="389"/>
    </row>
    <row r="514" ht="15.75" customHeight="1">
      <c r="A514" s="401"/>
      <c r="B514" s="265"/>
      <c r="C514" s="393"/>
      <c r="D514" s="389"/>
      <c r="E514" s="389"/>
      <c r="F514" s="389"/>
      <c r="G514" s="393"/>
      <c r="H514" s="389"/>
      <c r="I514" s="389"/>
      <c r="J514" s="389"/>
      <c r="K514" s="389"/>
      <c r="L514" s="389"/>
      <c r="M514" s="389"/>
      <c r="N514" s="389"/>
      <c r="O514" s="389"/>
      <c r="P514" s="389"/>
      <c r="Q514" s="389"/>
      <c r="R514" s="389"/>
      <c r="S514" s="389"/>
      <c r="T514" s="389"/>
      <c r="U514" s="389"/>
      <c r="V514" s="389"/>
      <c r="W514" s="389"/>
      <c r="X514" s="389"/>
      <c r="Y514" s="389"/>
      <c r="Z514" s="389"/>
      <c r="AA514" s="389"/>
      <c r="AB514" s="389"/>
      <c r="AC514" s="389"/>
      <c r="AD514" s="389"/>
      <c r="AE514" s="389"/>
      <c r="AF514" s="389"/>
      <c r="AG514" s="389"/>
      <c r="AH514" s="389"/>
      <c r="AI514" s="389"/>
      <c r="AJ514" s="389"/>
      <c r="AK514" s="389"/>
      <c r="AL514" s="389"/>
      <c r="AM514" s="389"/>
      <c r="AN514" s="389"/>
      <c r="AO514" s="389"/>
      <c r="AP514" s="393"/>
      <c r="AQ514" s="395"/>
      <c r="AR514" s="389"/>
      <c r="AS514" s="389"/>
      <c r="AT514" s="389"/>
      <c r="AU514" s="389"/>
      <c r="AV514" s="389"/>
      <c r="AW514" s="389"/>
      <c r="AX514" s="389"/>
      <c r="AY514" s="389"/>
      <c r="AZ514" s="389"/>
      <c r="BA514" s="389"/>
      <c r="BB514" s="389"/>
      <c r="BC514" s="389"/>
      <c r="BD514" s="389"/>
      <c r="BE514" s="389"/>
    </row>
    <row r="515" ht="15.75" customHeight="1">
      <c r="A515" s="401"/>
      <c r="B515" s="265"/>
      <c r="C515" s="393"/>
      <c r="D515" s="389"/>
      <c r="E515" s="389"/>
      <c r="F515" s="389"/>
      <c r="G515" s="393"/>
      <c r="H515" s="389"/>
      <c r="I515" s="389"/>
      <c r="J515" s="389"/>
      <c r="K515" s="389"/>
      <c r="L515" s="389"/>
      <c r="M515" s="389"/>
      <c r="N515" s="389"/>
      <c r="O515" s="389"/>
      <c r="P515" s="389"/>
      <c r="Q515" s="389"/>
      <c r="R515" s="389"/>
      <c r="S515" s="389"/>
      <c r="T515" s="389"/>
      <c r="U515" s="389"/>
      <c r="V515" s="389"/>
      <c r="W515" s="389"/>
      <c r="X515" s="389"/>
      <c r="Y515" s="389"/>
      <c r="Z515" s="389"/>
      <c r="AA515" s="389"/>
      <c r="AB515" s="389"/>
      <c r="AC515" s="389"/>
      <c r="AD515" s="389"/>
      <c r="AE515" s="389"/>
      <c r="AF515" s="389"/>
      <c r="AG515" s="389"/>
      <c r="AH515" s="389"/>
      <c r="AI515" s="389"/>
      <c r="AJ515" s="389"/>
      <c r="AK515" s="389"/>
      <c r="AL515" s="389"/>
      <c r="AM515" s="389"/>
      <c r="AN515" s="389"/>
      <c r="AO515" s="389"/>
      <c r="AP515" s="393"/>
      <c r="AQ515" s="395"/>
      <c r="AR515" s="389"/>
      <c r="AS515" s="389"/>
      <c r="AT515" s="389"/>
      <c r="AU515" s="389"/>
      <c r="AV515" s="389"/>
      <c r="AW515" s="389"/>
      <c r="AX515" s="389"/>
      <c r="AY515" s="389"/>
      <c r="AZ515" s="389"/>
      <c r="BA515" s="389"/>
      <c r="BB515" s="389"/>
      <c r="BC515" s="389"/>
      <c r="BD515" s="389"/>
      <c r="BE515" s="389"/>
    </row>
    <row r="516" ht="15.75" customHeight="1">
      <c r="A516" s="401"/>
      <c r="B516" s="265"/>
      <c r="C516" s="393"/>
      <c r="D516" s="389"/>
      <c r="E516" s="389"/>
      <c r="F516" s="389"/>
      <c r="G516" s="393"/>
      <c r="H516" s="389"/>
      <c r="I516" s="389"/>
      <c r="J516" s="389"/>
      <c r="K516" s="389"/>
      <c r="L516" s="389"/>
      <c r="M516" s="389"/>
      <c r="N516" s="389"/>
      <c r="O516" s="389"/>
      <c r="P516" s="389"/>
      <c r="Q516" s="389"/>
      <c r="R516" s="389"/>
      <c r="S516" s="389"/>
      <c r="T516" s="389"/>
      <c r="U516" s="389"/>
      <c r="V516" s="389"/>
      <c r="W516" s="389"/>
      <c r="X516" s="389"/>
      <c r="Y516" s="389"/>
      <c r="Z516" s="389"/>
      <c r="AA516" s="389"/>
      <c r="AB516" s="389"/>
      <c r="AC516" s="389"/>
      <c r="AD516" s="389"/>
      <c r="AE516" s="389"/>
      <c r="AF516" s="389"/>
      <c r="AG516" s="389"/>
      <c r="AH516" s="389"/>
      <c r="AI516" s="389"/>
      <c r="AJ516" s="389"/>
      <c r="AK516" s="389"/>
      <c r="AL516" s="389"/>
      <c r="AM516" s="389"/>
      <c r="AN516" s="389"/>
      <c r="AO516" s="389"/>
      <c r="AP516" s="393"/>
      <c r="AQ516" s="395"/>
      <c r="AR516" s="389"/>
      <c r="AS516" s="389"/>
      <c r="AT516" s="389"/>
      <c r="AU516" s="389"/>
      <c r="AV516" s="389"/>
      <c r="AW516" s="389"/>
      <c r="AX516" s="389"/>
      <c r="AY516" s="389"/>
      <c r="AZ516" s="389"/>
      <c r="BA516" s="389"/>
      <c r="BB516" s="389"/>
      <c r="BC516" s="389"/>
      <c r="BD516" s="389"/>
      <c r="BE516" s="389"/>
    </row>
    <row r="517" ht="15.75" customHeight="1">
      <c r="A517" s="401"/>
      <c r="B517" s="265"/>
      <c r="C517" s="393"/>
      <c r="D517" s="389"/>
      <c r="E517" s="389"/>
      <c r="F517" s="389"/>
      <c r="G517" s="393"/>
      <c r="H517" s="389"/>
      <c r="I517" s="389"/>
      <c r="J517" s="389"/>
      <c r="K517" s="389"/>
      <c r="L517" s="389"/>
      <c r="M517" s="389"/>
      <c r="N517" s="389"/>
      <c r="O517" s="389"/>
      <c r="P517" s="389"/>
      <c r="Q517" s="389"/>
      <c r="R517" s="389"/>
      <c r="S517" s="389"/>
      <c r="T517" s="389"/>
      <c r="U517" s="389"/>
      <c r="V517" s="389"/>
      <c r="W517" s="389"/>
      <c r="X517" s="389"/>
      <c r="Y517" s="389"/>
      <c r="Z517" s="389"/>
      <c r="AA517" s="389"/>
      <c r="AB517" s="389"/>
      <c r="AC517" s="389"/>
      <c r="AD517" s="389"/>
      <c r="AE517" s="389"/>
      <c r="AF517" s="389"/>
      <c r="AG517" s="389"/>
      <c r="AH517" s="389"/>
      <c r="AI517" s="389"/>
      <c r="AJ517" s="389"/>
      <c r="AK517" s="389"/>
      <c r="AL517" s="389"/>
      <c r="AM517" s="389"/>
      <c r="AN517" s="389"/>
      <c r="AO517" s="389"/>
      <c r="AP517" s="393"/>
      <c r="AQ517" s="395"/>
      <c r="AR517" s="389"/>
      <c r="AS517" s="389"/>
      <c r="AT517" s="389"/>
      <c r="AU517" s="389"/>
      <c r="AV517" s="389"/>
      <c r="AW517" s="389"/>
      <c r="AX517" s="389"/>
      <c r="AY517" s="389"/>
      <c r="AZ517" s="389"/>
      <c r="BA517" s="389"/>
      <c r="BB517" s="389"/>
      <c r="BC517" s="389"/>
      <c r="BD517" s="389"/>
      <c r="BE517" s="389"/>
    </row>
    <row r="518" ht="15.75" customHeight="1">
      <c r="A518" s="401"/>
      <c r="B518" s="265"/>
      <c r="C518" s="393"/>
      <c r="D518" s="389"/>
      <c r="E518" s="389"/>
      <c r="F518" s="389"/>
      <c r="G518" s="393"/>
      <c r="H518" s="389"/>
      <c r="I518" s="389"/>
      <c r="J518" s="389"/>
      <c r="K518" s="389"/>
      <c r="L518" s="389"/>
      <c r="M518" s="389"/>
      <c r="N518" s="389"/>
      <c r="O518" s="389"/>
      <c r="P518" s="389"/>
      <c r="Q518" s="389"/>
      <c r="R518" s="389"/>
      <c r="S518" s="389"/>
      <c r="T518" s="389"/>
      <c r="U518" s="389"/>
      <c r="V518" s="389"/>
      <c r="W518" s="389"/>
      <c r="X518" s="389"/>
      <c r="Y518" s="389"/>
      <c r="Z518" s="389"/>
      <c r="AA518" s="389"/>
      <c r="AB518" s="389"/>
      <c r="AC518" s="389"/>
      <c r="AD518" s="389"/>
      <c r="AE518" s="389"/>
      <c r="AF518" s="389"/>
      <c r="AG518" s="389"/>
      <c r="AH518" s="389"/>
      <c r="AI518" s="389"/>
      <c r="AJ518" s="389"/>
      <c r="AK518" s="389"/>
      <c r="AL518" s="389"/>
      <c r="AM518" s="389"/>
      <c r="AN518" s="389"/>
      <c r="AO518" s="389"/>
      <c r="AP518" s="393"/>
      <c r="AQ518" s="395"/>
      <c r="AR518" s="389"/>
      <c r="AS518" s="389"/>
      <c r="AT518" s="389"/>
      <c r="AU518" s="389"/>
      <c r="AV518" s="389"/>
      <c r="AW518" s="389"/>
      <c r="AX518" s="389"/>
      <c r="AY518" s="389"/>
      <c r="AZ518" s="389"/>
      <c r="BA518" s="389"/>
      <c r="BB518" s="389"/>
      <c r="BC518" s="389"/>
      <c r="BD518" s="389"/>
      <c r="BE518" s="389"/>
    </row>
    <row r="519" ht="15.75" customHeight="1">
      <c r="A519" s="401"/>
      <c r="B519" s="265"/>
      <c r="C519" s="393"/>
      <c r="D519" s="389"/>
      <c r="E519" s="389"/>
      <c r="F519" s="389"/>
      <c r="G519" s="393"/>
      <c r="H519" s="389"/>
      <c r="I519" s="389"/>
      <c r="J519" s="389"/>
      <c r="K519" s="389"/>
      <c r="L519" s="389"/>
      <c r="M519" s="389"/>
      <c r="N519" s="389"/>
      <c r="O519" s="389"/>
      <c r="P519" s="389"/>
      <c r="Q519" s="389"/>
      <c r="R519" s="389"/>
      <c r="S519" s="389"/>
      <c r="T519" s="389"/>
      <c r="U519" s="389"/>
      <c r="V519" s="389"/>
      <c r="W519" s="389"/>
      <c r="X519" s="389"/>
      <c r="Y519" s="389"/>
      <c r="Z519" s="389"/>
      <c r="AA519" s="389"/>
      <c r="AB519" s="389"/>
      <c r="AC519" s="389"/>
      <c r="AD519" s="389"/>
      <c r="AE519" s="389"/>
      <c r="AF519" s="389"/>
      <c r="AG519" s="389"/>
      <c r="AH519" s="389"/>
      <c r="AI519" s="389"/>
      <c r="AJ519" s="389"/>
      <c r="AK519" s="389"/>
      <c r="AL519" s="389"/>
      <c r="AM519" s="389"/>
      <c r="AN519" s="389"/>
      <c r="AO519" s="389"/>
      <c r="AP519" s="393"/>
      <c r="AQ519" s="395"/>
      <c r="AR519" s="389"/>
      <c r="AS519" s="389"/>
      <c r="AT519" s="389"/>
      <c r="AU519" s="389"/>
      <c r="AV519" s="389"/>
      <c r="AW519" s="389"/>
      <c r="AX519" s="389"/>
      <c r="AY519" s="389"/>
      <c r="AZ519" s="389"/>
      <c r="BA519" s="389"/>
      <c r="BB519" s="389"/>
      <c r="BC519" s="389"/>
      <c r="BD519" s="389"/>
      <c r="BE519" s="389"/>
    </row>
    <row r="520" ht="15.75" customHeight="1">
      <c r="A520" s="401"/>
      <c r="B520" s="265"/>
      <c r="C520" s="393"/>
      <c r="D520" s="389"/>
      <c r="E520" s="389"/>
      <c r="F520" s="389"/>
      <c r="G520" s="393"/>
      <c r="H520" s="389"/>
      <c r="I520" s="389"/>
      <c r="J520" s="389"/>
      <c r="K520" s="389"/>
      <c r="L520" s="389"/>
      <c r="M520" s="389"/>
      <c r="N520" s="389"/>
      <c r="O520" s="389"/>
      <c r="P520" s="389"/>
      <c r="Q520" s="389"/>
      <c r="R520" s="389"/>
      <c r="S520" s="389"/>
      <c r="T520" s="389"/>
      <c r="U520" s="389"/>
      <c r="V520" s="389"/>
      <c r="W520" s="389"/>
      <c r="X520" s="389"/>
      <c r="Y520" s="389"/>
      <c r="Z520" s="389"/>
      <c r="AA520" s="389"/>
      <c r="AB520" s="389"/>
      <c r="AC520" s="389"/>
      <c r="AD520" s="389"/>
      <c r="AE520" s="389"/>
      <c r="AF520" s="389"/>
      <c r="AG520" s="389"/>
      <c r="AH520" s="389"/>
      <c r="AI520" s="389"/>
      <c r="AJ520" s="389"/>
      <c r="AK520" s="389"/>
      <c r="AL520" s="389"/>
      <c r="AM520" s="389"/>
      <c r="AN520" s="389"/>
      <c r="AO520" s="389"/>
      <c r="AP520" s="393"/>
      <c r="AQ520" s="395"/>
      <c r="AR520" s="389"/>
      <c r="AS520" s="389"/>
      <c r="AT520" s="389"/>
      <c r="AU520" s="389"/>
      <c r="AV520" s="389"/>
      <c r="AW520" s="389"/>
      <c r="AX520" s="389"/>
      <c r="AY520" s="389"/>
      <c r="AZ520" s="389"/>
      <c r="BA520" s="389"/>
      <c r="BB520" s="389"/>
      <c r="BC520" s="389"/>
      <c r="BD520" s="389"/>
      <c r="BE520" s="389"/>
    </row>
    <row r="521" ht="15.75" customHeight="1">
      <c r="A521" s="401"/>
      <c r="B521" s="265"/>
      <c r="C521" s="393"/>
      <c r="D521" s="389"/>
      <c r="E521" s="389"/>
      <c r="F521" s="389"/>
      <c r="G521" s="393"/>
      <c r="H521" s="389"/>
      <c r="I521" s="389"/>
      <c r="J521" s="389"/>
      <c r="K521" s="389"/>
      <c r="L521" s="389"/>
      <c r="M521" s="389"/>
      <c r="N521" s="389"/>
      <c r="O521" s="389"/>
      <c r="P521" s="389"/>
      <c r="Q521" s="389"/>
      <c r="R521" s="389"/>
      <c r="S521" s="389"/>
      <c r="T521" s="389"/>
      <c r="U521" s="389"/>
      <c r="V521" s="389"/>
      <c r="W521" s="389"/>
      <c r="X521" s="389"/>
      <c r="Y521" s="389"/>
      <c r="Z521" s="389"/>
      <c r="AA521" s="389"/>
      <c r="AB521" s="389"/>
      <c r="AC521" s="389"/>
      <c r="AD521" s="389"/>
      <c r="AE521" s="389"/>
      <c r="AF521" s="389"/>
      <c r="AG521" s="389"/>
      <c r="AH521" s="389"/>
      <c r="AI521" s="389"/>
      <c r="AJ521" s="389"/>
      <c r="AK521" s="389"/>
      <c r="AL521" s="389"/>
      <c r="AM521" s="389"/>
      <c r="AN521" s="389"/>
      <c r="AO521" s="389"/>
      <c r="AP521" s="393"/>
      <c r="AQ521" s="395"/>
      <c r="AR521" s="389"/>
      <c r="AS521" s="389"/>
      <c r="AT521" s="389"/>
      <c r="AU521" s="389"/>
      <c r="AV521" s="389"/>
      <c r="AW521" s="389"/>
      <c r="AX521" s="389"/>
      <c r="AY521" s="389"/>
      <c r="AZ521" s="389"/>
      <c r="BA521" s="389"/>
      <c r="BB521" s="389"/>
      <c r="BC521" s="389"/>
      <c r="BD521" s="389"/>
      <c r="BE521" s="389"/>
    </row>
    <row r="522" ht="15.75" customHeight="1">
      <c r="A522" s="401"/>
      <c r="B522" s="265"/>
      <c r="C522" s="393"/>
      <c r="D522" s="389"/>
      <c r="E522" s="389"/>
      <c r="F522" s="389"/>
      <c r="G522" s="393"/>
      <c r="H522" s="389"/>
      <c r="I522" s="389"/>
      <c r="J522" s="389"/>
      <c r="K522" s="389"/>
      <c r="L522" s="389"/>
      <c r="M522" s="389"/>
      <c r="N522" s="389"/>
      <c r="O522" s="389"/>
      <c r="P522" s="389"/>
      <c r="Q522" s="389"/>
      <c r="R522" s="389"/>
      <c r="S522" s="389"/>
      <c r="T522" s="389"/>
      <c r="U522" s="389"/>
      <c r="V522" s="389"/>
      <c r="W522" s="389"/>
      <c r="X522" s="389"/>
      <c r="Y522" s="389"/>
      <c r="Z522" s="389"/>
      <c r="AA522" s="389"/>
      <c r="AB522" s="389"/>
      <c r="AC522" s="389"/>
      <c r="AD522" s="389"/>
      <c r="AE522" s="389"/>
      <c r="AF522" s="389"/>
      <c r="AG522" s="389"/>
      <c r="AH522" s="389"/>
      <c r="AI522" s="389"/>
      <c r="AJ522" s="389"/>
      <c r="AK522" s="389"/>
      <c r="AL522" s="389"/>
      <c r="AM522" s="389"/>
      <c r="AN522" s="389"/>
      <c r="AO522" s="389"/>
      <c r="AP522" s="393"/>
      <c r="AQ522" s="395"/>
      <c r="AR522" s="389"/>
      <c r="AS522" s="389"/>
      <c r="AT522" s="389"/>
      <c r="AU522" s="389"/>
      <c r="AV522" s="389"/>
      <c r="AW522" s="389"/>
      <c r="AX522" s="389"/>
      <c r="AY522" s="389"/>
      <c r="AZ522" s="389"/>
      <c r="BA522" s="389"/>
      <c r="BB522" s="389"/>
      <c r="BC522" s="389"/>
      <c r="BD522" s="389"/>
      <c r="BE522" s="389"/>
    </row>
    <row r="523" ht="15.75" customHeight="1">
      <c r="A523" s="401"/>
      <c r="B523" s="265"/>
      <c r="C523" s="393"/>
      <c r="D523" s="389"/>
      <c r="E523" s="389"/>
      <c r="F523" s="389"/>
      <c r="G523" s="393"/>
      <c r="H523" s="389"/>
      <c r="I523" s="389"/>
      <c r="J523" s="389"/>
      <c r="K523" s="389"/>
      <c r="L523" s="389"/>
      <c r="M523" s="389"/>
      <c r="N523" s="389"/>
      <c r="O523" s="389"/>
      <c r="P523" s="389"/>
      <c r="Q523" s="389"/>
      <c r="R523" s="389"/>
      <c r="S523" s="389"/>
      <c r="T523" s="389"/>
      <c r="U523" s="389"/>
      <c r="V523" s="389"/>
      <c r="W523" s="389"/>
      <c r="X523" s="389"/>
      <c r="Y523" s="389"/>
      <c r="Z523" s="389"/>
      <c r="AA523" s="389"/>
      <c r="AB523" s="389"/>
      <c r="AC523" s="389"/>
      <c r="AD523" s="389"/>
      <c r="AE523" s="389"/>
      <c r="AF523" s="389"/>
      <c r="AG523" s="389"/>
      <c r="AH523" s="389"/>
      <c r="AI523" s="389"/>
      <c r="AJ523" s="389"/>
      <c r="AK523" s="389"/>
      <c r="AL523" s="389"/>
      <c r="AM523" s="389"/>
      <c r="AN523" s="389"/>
      <c r="AO523" s="389"/>
      <c r="AP523" s="393"/>
      <c r="AQ523" s="395"/>
      <c r="AR523" s="389"/>
      <c r="AS523" s="389"/>
      <c r="AT523" s="389"/>
      <c r="AU523" s="389"/>
      <c r="AV523" s="389"/>
      <c r="AW523" s="389"/>
      <c r="AX523" s="389"/>
      <c r="AY523" s="389"/>
      <c r="AZ523" s="389"/>
      <c r="BA523" s="389"/>
      <c r="BB523" s="389"/>
      <c r="BC523" s="389"/>
      <c r="BD523" s="389"/>
      <c r="BE523" s="389"/>
    </row>
    <row r="524" ht="15.75" customHeight="1">
      <c r="A524" s="401"/>
      <c r="B524" s="265"/>
      <c r="C524" s="393"/>
      <c r="D524" s="389"/>
      <c r="E524" s="389"/>
      <c r="F524" s="389"/>
      <c r="G524" s="393"/>
      <c r="H524" s="389"/>
      <c r="I524" s="389"/>
      <c r="J524" s="389"/>
      <c r="K524" s="389"/>
      <c r="L524" s="389"/>
      <c r="M524" s="389"/>
      <c r="N524" s="389"/>
      <c r="O524" s="389"/>
      <c r="P524" s="389"/>
      <c r="Q524" s="389"/>
      <c r="R524" s="389"/>
      <c r="S524" s="389"/>
      <c r="T524" s="389"/>
      <c r="U524" s="389"/>
      <c r="V524" s="389"/>
      <c r="W524" s="389"/>
      <c r="X524" s="389"/>
      <c r="Y524" s="389"/>
      <c r="Z524" s="389"/>
      <c r="AA524" s="389"/>
      <c r="AB524" s="389"/>
      <c r="AC524" s="389"/>
      <c r="AD524" s="389"/>
      <c r="AE524" s="389"/>
      <c r="AF524" s="389"/>
      <c r="AG524" s="389"/>
      <c r="AH524" s="389"/>
      <c r="AI524" s="389"/>
      <c r="AJ524" s="389"/>
      <c r="AK524" s="389"/>
      <c r="AL524" s="389"/>
      <c r="AM524" s="389"/>
      <c r="AN524" s="389"/>
      <c r="AO524" s="389"/>
      <c r="AP524" s="393"/>
      <c r="AQ524" s="395"/>
      <c r="AR524" s="389"/>
      <c r="AS524" s="389"/>
      <c r="AT524" s="389"/>
      <c r="AU524" s="389"/>
      <c r="AV524" s="389"/>
      <c r="AW524" s="389"/>
      <c r="AX524" s="389"/>
      <c r="AY524" s="389"/>
      <c r="AZ524" s="389"/>
      <c r="BA524" s="389"/>
      <c r="BB524" s="389"/>
      <c r="BC524" s="389"/>
      <c r="BD524" s="389"/>
      <c r="BE524" s="389"/>
    </row>
    <row r="525" ht="15.75" customHeight="1">
      <c r="A525" s="401"/>
      <c r="B525" s="265"/>
      <c r="C525" s="393"/>
      <c r="D525" s="389"/>
      <c r="E525" s="389"/>
      <c r="F525" s="389"/>
      <c r="G525" s="393"/>
      <c r="H525" s="389"/>
      <c r="I525" s="389"/>
      <c r="J525" s="389"/>
      <c r="K525" s="389"/>
      <c r="L525" s="389"/>
      <c r="M525" s="389"/>
      <c r="N525" s="389"/>
      <c r="O525" s="389"/>
      <c r="P525" s="389"/>
      <c r="Q525" s="389"/>
      <c r="R525" s="389"/>
      <c r="S525" s="389"/>
      <c r="T525" s="389"/>
      <c r="U525" s="389"/>
      <c r="V525" s="389"/>
      <c r="W525" s="389"/>
      <c r="X525" s="389"/>
      <c r="Y525" s="389"/>
      <c r="Z525" s="389"/>
      <c r="AA525" s="389"/>
      <c r="AB525" s="389"/>
      <c r="AC525" s="389"/>
      <c r="AD525" s="389"/>
      <c r="AE525" s="389"/>
      <c r="AF525" s="389"/>
      <c r="AG525" s="389"/>
      <c r="AH525" s="389"/>
      <c r="AI525" s="389"/>
      <c r="AJ525" s="389"/>
      <c r="AK525" s="389"/>
      <c r="AL525" s="389"/>
      <c r="AM525" s="389"/>
      <c r="AN525" s="389"/>
      <c r="AO525" s="389"/>
      <c r="AP525" s="393"/>
      <c r="AQ525" s="395"/>
      <c r="AR525" s="389"/>
      <c r="AS525" s="389"/>
      <c r="AT525" s="389"/>
      <c r="AU525" s="389"/>
      <c r="AV525" s="389"/>
      <c r="AW525" s="389"/>
      <c r="AX525" s="389"/>
      <c r="AY525" s="389"/>
      <c r="AZ525" s="389"/>
      <c r="BA525" s="389"/>
      <c r="BB525" s="389"/>
      <c r="BC525" s="389"/>
      <c r="BD525" s="389"/>
      <c r="BE525" s="389"/>
    </row>
    <row r="526" ht="15.75" customHeight="1">
      <c r="A526" s="401"/>
      <c r="B526" s="265"/>
      <c r="C526" s="393"/>
      <c r="D526" s="389"/>
      <c r="E526" s="389"/>
      <c r="F526" s="389"/>
      <c r="G526" s="393"/>
      <c r="H526" s="389"/>
      <c r="I526" s="389"/>
      <c r="J526" s="389"/>
      <c r="K526" s="389"/>
      <c r="L526" s="389"/>
      <c r="M526" s="389"/>
      <c r="N526" s="389"/>
      <c r="O526" s="389"/>
      <c r="P526" s="389"/>
      <c r="Q526" s="389"/>
      <c r="R526" s="389"/>
      <c r="S526" s="389"/>
      <c r="T526" s="389"/>
      <c r="U526" s="389"/>
      <c r="V526" s="389"/>
      <c r="W526" s="389"/>
      <c r="X526" s="389"/>
      <c r="Y526" s="389"/>
      <c r="Z526" s="389"/>
      <c r="AA526" s="389"/>
      <c r="AB526" s="389"/>
      <c r="AC526" s="389"/>
      <c r="AD526" s="389"/>
      <c r="AE526" s="389"/>
      <c r="AF526" s="389"/>
      <c r="AG526" s="389"/>
      <c r="AH526" s="389"/>
      <c r="AI526" s="389"/>
      <c r="AJ526" s="389"/>
      <c r="AK526" s="389"/>
      <c r="AL526" s="389"/>
      <c r="AM526" s="389"/>
      <c r="AN526" s="389"/>
      <c r="AO526" s="389"/>
      <c r="AP526" s="393"/>
      <c r="AQ526" s="395"/>
      <c r="AR526" s="389"/>
      <c r="AS526" s="389"/>
      <c r="AT526" s="389"/>
      <c r="AU526" s="389"/>
      <c r="AV526" s="389"/>
      <c r="AW526" s="389"/>
      <c r="AX526" s="389"/>
      <c r="AY526" s="389"/>
      <c r="AZ526" s="389"/>
      <c r="BA526" s="389"/>
      <c r="BB526" s="389"/>
      <c r="BC526" s="389"/>
      <c r="BD526" s="389"/>
      <c r="BE526" s="389"/>
    </row>
    <row r="527" ht="15.75" customHeight="1">
      <c r="A527" s="401"/>
      <c r="B527" s="265"/>
      <c r="C527" s="393"/>
      <c r="D527" s="389"/>
      <c r="E527" s="389"/>
      <c r="F527" s="389"/>
      <c r="G527" s="393"/>
      <c r="H527" s="389"/>
      <c r="I527" s="389"/>
      <c r="J527" s="389"/>
      <c r="K527" s="389"/>
      <c r="L527" s="389"/>
      <c r="M527" s="389"/>
      <c r="N527" s="389"/>
      <c r="O527" s="389"/>
      <c r="P527" s="389"/>
      <c r="Q527" s="389"/>
      <c r="R527" s="389"/>
      <c r="S527" s="389"/>
      <c r="T527" s="389"/>
      <c r="U527" s="389"/>
      <c r="V527" s="389"/>
      <c r="W527" s="389"/>
      <c r="X527" s="389"/>
      <c r="Y527" s="389"/>
      <c r="Z527" s="389"/>
      <c r="AA527" s="389"/>
      <c r="AB527" s="389"/>
      <c r="AC527" s="389"/>
      <c r="AD527" s="389"/>
      <c r="AE527" s="389"/>
      <c r="AF527" s="389"/>
      <c r="AG527" s="389"/>
      <c r="AH527" s="389"/>
      <c r="AI527" s="389"/>
      <c r="AJ527" s="389"/>
      <c r="AK527" s="389"/>
      <c r="AL527" s="389"/>
      <c r="AM527" s="389"/>
      <c r="AN527" s="389"/>
      <c r="AO527" s="389"/>
      <c r="AP527" s="393"/>
      <c r="AQ527" s="395"/>
      <c r="AR527" s="389"/>
      <c r="AS527" s="389"/>
      <c r="AT527" s="389"/>
      <c r="AU527" s="389"/>
      <c r="AV527" s="389"/>
      <c r="AW527" s="389"/>
      <c r="AX527" s="389"/>
      <c r="AY527" s="389"/>
      <c r="AZ527" s="389"/>
      <c r="BA527" s="389"/>
      <c r="BB527" s="389"/>
      <c r="BC527" s="389"/>
      <c r="BD527" s="389"/>
      <c r="BE527" s="389"/>
    </row>
    <row r="528" ht="15.75" customHeight="1">
      <c r="A528" s="401"/>
      <c r="B528" s="265"/>
      <c r="C528" s="393"/>
      <c r="D528" s="389"/>
      <c r="E528" s="389"/>
      <c r="F528" s="389"/>
      <c r="G528" s="393"/>
      <c r="H528" s="389"/>
      <c r="I528" s="389"/>
      <c r="J528" s="389"/>
      <c r="K528" s="389"/>
      <c r="L528" s="389"/>
      <c r="M528" s="389"/>
      <c r="N528" s="389"/>
      <c r="O528" s="389"/>
      <c r="P528" s="389"/>
      <c r="Q528" s="389"/>
      <c r="R528" s="389"/>
      <c r="S528" s="389"/>
      <c r="T528" s="389"/>
      <c r="U528" s="389"/>
      <c r="V528" s="389"/>
      <c r="W528" s="389"/>
      <c r="X528" s="389"/>
      <c r="Y528" s="389"/>
      <c r="Z528" s="389"/>
      <c r="AA528" s="389"/>
      <c r="AB528" s="389"/>
      <c r="AC528" s="389"/>
      <c r="AD528" s="389"/>
      <c r="AE528" s="389"/>
      <c r="AF528" s="389"/>
      <c r="AG528" s="389"/>
      <c r="AH528" s="389"/>
      <c r="AI528" s="389"/>
      <c r="AJ528" s="389"/>
      <c r="AK528" s="389"/>
      <c r="AL528" s="389"/>
      <c r="AM528" s="389"/>
      <c r="AN528" s="389"/>
      <c r="AO528" s="389"/>
      <c r="AP528" s="393"/>
      <c r="AQ528" s="395"/>
      <c r="AR528" s="389"/>
      <c r="AS528" s="389"/>
      <c r="AT528" s="389"/>
      <c r="AU528" s="389"/>
      <c r="AV528" s="389"/>
      <c r="AW528" s="389"/>
      <c r="AX528" s="389"/>
      <c r="AY528" s="389"/>
      <c r="AZ528" s="389"/>
      <c r="BA528" s="389"/>
      <c r="BB528" s="389"/>
      <c r="BC528" s="389"/>
      <c r="BD528" s="389"/>
      <c r="BE528" s="389"/>
    </row>
    <row r="529" ht="15.75" customHeight="1">
      <c r="A529" s="401"/>
      <c r="B529" s="265"/>
      <c r="C529" s="393"/>
      <c r="D529" s="389"/>
      <c r="E529" s="389"/>
      <c r="F529" s="389"/>
      <c r="G529" s="393"/>
      <c r="H529" s="389"/>
      <c r="I529" s="389"/>
      <c r="J529" s="389"/>
      <c r="K529" s="389"/>
      <c r="L529" s="389"/>
      <c r="M529" s="389"/>
      <c r="N529" s="389"/>
      <c r="O529" s="389"/>
      <c r="P529" s="389"/>
      <c r="Q529" s="389"/>
      <c r="R529" s="389"/>
      <c r="S529" s="389"/>
      <c r="T529" s="389"/>
      <c r="U529" s="389"/>
      <c r="V529" s="389"/>
      <c r="W529" s="389"/>
      <c r="X529" s="389"/>
      <c r="Y529" s="389"/>
      <c r="Z529" s="389"/>
      <c r="AA529" s="389"/>
      <c r="AB529" s="389"/>
      <c r="AC529" s="389"/>
      <c r="AD529" s="389"/>
      <c r="AE529" s="389"/>
      <c r="AF529" s="389"/>
      <c r="AG529" s="389"/>
      <c r="AH529" s="389"/>
      <c r="AI529" s="389"/>
      <c r="AJ529" s="389"/>
      <c r="AK529" s="389"/>
      <c r="AL529" s="389"/>
      <c r="AM529" s="389"/>
      <c r="AN529" s="389"/>
      <c r="AO529" s="389"/>
      <c r="AP529" s="393"/>
      <c r="AQ529" s="395"/>
      <c r="AR529" s="389"/>
      <c r="AS529" s="389"/>
      <c r="AT529" s="389"/>
      <c r="AU529" s="389"/>
      <c r="AV529" s="389"/>
      <c r="AW529" s="389"/>
      <c r="AX529" s="389"/>
      <c r="AY529" s="389"/>
      <c r="AZ529" s="389"/>
      <c r="BA529" s="389"/>
      <c r="BB529" s="389"/>
      <c r="BC529" s="389"/>
      <c r="BD529" s="389"/>
      <c r="BE529" s="389"/>
    </row>
    <row r="530" ht="15.75" customHeight="1">
      <c r="A530" s="401"/>
      <c r="B530" s="265"/>
      <c r="C530" s="393"/>
      <c r="D530" s="389"/>
      <c r="E530" s="389"/>
      <c r="F530" s="389"/>
      <c r="G530" s="393"/>
      <c r="H530" s="389"/>
      <c r="I530" s="389"/>
      <c r="J530" s="389"/>
      <c r="K530" s="389"/>
      <c r="L530" s="389"/>
      <c r="M530" s="389"/>
      <c r="N530" s="389"/>
      <c r="O530" s="389"/>
      <c r="P530" s="389"/>
      <c r="Q530" s="389"/>
      <c r="R530" s="389"/>
      <c r="S530" s="389"/>
      <c r="T530" s="389"/>
      <c r="U530" s="389"/>
      <c r="V530" s="389"/>
      <c r="W530" s="389"/>
      <c r="X530" s="389"/>
      <c r="Y530" s="389"/>
      <c r="Z530" s="389"/>
      <c r="AA530" s="389"/>
      <c r="AB530" s="389"/>
      <c r="AC530" s="389"/>
      <c r="AD530" s="389"/>
      <c r="AE530" s="389"/>
      <c r="AF530" s="389"/>
      <c r="AG530" s="389"/>
      <c r="AH530" s="389"/>
      <c r="AI530" s="389"/>
      <c r="AJ530" s="389"/>
      <c r="AK530" s="389"/>
      <c r="AL530" s="389"/>
      <c r="AM530" s="389"/>
      <c r="AN530" s="389"/>
      <c r="AO530" s="389"/>
      <c r="AP530" s="393"/>
      <c r="AQ530" s="395"/>
      <c r="AR530" s="389"/>
      <c r="AS530" s="389"/>
      <c r="AT530" s="389"/>
      <c r="AU530" s="389"/>
      <c r="AV530" s="389"/>
      <c r="AW530" s="389"/>
      <c r="AX530" s="389"/>
      <c r="AY530" s="389"/>
      <c r="AZ530" s="389"/>
      <c r="BA530" s="389"/>
      <c r="BB530" s="389"/>
      <c r="BC530" s="389"/>
      <c r="BD530" s="389"/>
      <c r="BE530" s="389"/>
    </row>
    <row r="531" ht="15.75" customHeight="1">
      <c r="A531" s="401"/>
      <c r="B531" s="265"/>
      <c r="C531" s="393"/>
      <c r="D531" s="389"/>
      <c r="E531" s="389"/>
      <c r="F531" s="389"/>
      <c r="G531" s="393"/>
      <c r="H531" s="389"/>
      <c r="I531" s="389"/>
      <c r="J531" s="389"/>
      <c r="K531" s="389"/>
      <c r="L531" s="389"/>
      <c r="M531" s="389"/>
      <c r="N531" s="389"/>
      <c r="O531" s="389"/>
      <c r="P531" s="389"/>
      <c r="Q531" s="389"/>
      <c r="R531" s="389"/>
      <c r="S531" s="389"/>
      <c r="T531" s="389"/>
      <c r="U531" s="389"/>
      <c r="V531" s="389"/>
      <c r="W531" s="389"/>
      <c r="X531" s="389"/>
      <c r="Y531" s="389"/>
      <c r="Z531" s="389"/>
      <c r="AA531" s="389"/>
      <c r="AB531" s="389"/>
      <c r="AC531" s="389"/>
      <c r="AD531" s="389"/>
      <c r="AE531" s="389"/>
      <c r="AF531" s="389"/>
      <c r="AG531" s="389"/>
      <c r="AH531" s="389"/>
      <c r="AI531" s="389"/>
      <c r="AJ531" s="389"/>
      <c r="AK531" s="389"/>
      <c r="AL531" s="389"/>
      <c r="AM531" s="389"/>
      <c r="AN531" s="389"/>
      <c r="AO531" s="389"/>
      <c r="AP531" s="393"/>
      <c r="AQ531" s="395"/>
      <c r="AR531" s="389"/>
      <c r="AS531" s="389"/>
      <c r="AT531" s="389"/>
      <c r="AU531" s="389"/>
      <c r="AV531" s="389"/>
      <c r="AW531" s="389"/>
      <c r="AX531" s="389"/>
      <c r="AY531" s="389"/>
      <c r="AZ531" s="389"/>
      <c r="BA531" s="389"/>
      <c r="BB531" s="389"/>
      <c r="BC531" s="389"/>
      <c r="BD531" s="389"/>
      <c r="BE531" s="389"/>
    </row>
    <row r="532" ht="15.75" customHeight="1">
      <c r="A532" s="401"/>
      <c r="B532" s="265"/>
      <c r="C532" s="393"/>
      <c r="D532" s="389"/>
      <c r="E532" s="389"/>
      <c r="F532" s="389"/>
      <c r="G532" s="393"/>
      <c r="H532" s="389"/>
      <c r="I532" s="389"/>
      <c r="J532" s="389"/>
      <c r="K532" s="389"/>
      <c r="L532" s="389"/>
      <c r="M532" s="389"/>
      <c r="N532" s="389"/>
      <c r="O532" s="389"/>
      <c r="P532" s="389"/>
      <c r="Q532" s="389"/>
      <c r="R532" s="389"/>
      <c r="S532" s="389"/>
      <c r="T532" s="389"/>
      <c r="U532" s="389"/>
      <c r="V532" s="389"/>
      <c r="W532" s="389"/>
      <c r="X532" s="389"/>
      <c r="Y532" s="389"/>
      <c r="Z532" s="389"/>
      <c r="AA532" s="389"/>
      <c r="AB532" s="389"/>
      <c r="AC532" s="389"/>
      <c r="AD532" s="389"/>
      <c r="AE532" s="389"/>
      <c r="AF532" s="389"/>
      <c r="AG532" s="389"/>
      <c r="AH532" s="389"/>
      <c r="AI532" s="389"/>
      <c r="AJ532" s="389"/>
      <c r="AK532" s="389"/>
      <c r="AL532" s="389"/>
      <c r="AM532" s="389"/>
      <c r="AN532" s="389"/>
      <c r="AO532" s="389"/>
      <c r="AP532" s="393"/>
      <c r="AQ532" s="395"/>
      <c r="AR532" s="389"/>
      <c r="AS532" s="389"/>
      <c r="AT532" s="389"/>
      <c r="AU532" s="389"/>
      <c r="AV532" s="389"/>
      <c r="AW532" s="389"/>
      <c r="AX532" s="389"/>
      <c r="AY532" s="389"/>
      <c r="AZ532" s="389"/>
      <c r="BA532" s="389"/>
      <c r="BB532" s="389"/>
      <c r="BC532" s="389"/>
      <c r="BD532" s="389"/>
      <c r="BE532" s="389"/>
    </row>
    <row r="533" ht="15.75" customHeight="1">
      <c r="A533" s="401"/>
      <c r="B533" s="265"/>
      <c r="C533" s="393"/>
      <c r="D533" s="389"/>
      <c r="E533" s="389"/>
      <c r="F533" s="389"/>
      <c r="G533" s="393"/>
      <c r="H533" s="389"/>
      <c r="I533" s="389"/>
      <c r="J533" s="389"/>
      <c r="K533" s="389"/>
      <c r="L533" s="389"/>
      <c r="M533" s="389"/>
      <c r="N533" s="389"/>
      <c r="O533" s="389"/>
      <c r="P533" s="389"/>
      <c r="Q533" s="389"/>
      <c r="R533" s="389"/>
      <c r="S533" s="389"/>
      <c r="T533" s="389"/>
      <c r="U533" s="389"/>
      <c r="V533" s="389"/>
      <c r="W533" s="389"/>
      <c r="X533" s="389"/>
      <c r="Y533" s="389"/>
      <c r="Z533" s="389"/>
      <c r="AA533" s="389"/>
      <c r="AB533" s="389"/>
      <c r="AC533" s="389"/>
      <c r="AD533" s="389"/>
      <c r="AE533" s="389"/>
      <c r="AF533" s="389"/>
      <c r="AG533" s="389"/>
      <c r="AH533" s="389"/>
      <c r="AI533" s="389"/>
      <c r="AJ533" s="389"/>
      <c r="AK533" s="389"/>
      <c r="AL533" s="389"/>
      <c r="AM533" s="389"/>
      <c r="AN533" s="389"/>
      <c r="AO533" s="389"/>
      <c r="AP533" s="393"/>
      <c r="AQ533" s="395"/>
      <c r="AR533" s="389"/>
      <c r="AS533" s="389"/>
      <c r="AT533" s="389"/>
      <c r="AU533" s="389"/>
      <c r="AV533" s="389"/>
      <c r="AW533" s="389"/>
      <c r="AX533" s="389"/>
      <c r="AY533" s="389"/>
      <c r="AZ533" s="389"/>
      <c r="BA533" s="389"/>
      <c r="BB533" s="389"/>
      <c r="BC533" s="389"/>
      <c r="BD533" s="389"/>
      <c r="BE533" s="389"/>
    </row>
    <row r="534" ht="15.75" customHeight="1">
      <c r="A534" s="401"/>
      <c r="B534" s="265"/>
      <c r="C534" s="393"/>
      <c r="D534" s="389"/>
      <c r="E534" s="389"/>
      <c r="F534" s="389"/>
      <c r="G534" s="393"/>
      <c r="H534" s="389"/>
      <c r="I534" s="389"/>
      <c r="J534" s="389"/>
      <c r="K534" s="389"/>
      <c r="L534" s="389"/>
      <c r="M534" s="389"/>
      <c r="N534" s="389"/>
      <c r="O534" s="389"/>
      <c r="P534" s="389"/>
      <c r="Q534" s="389"/>
      <c r="R534" s="389"/>
      <c r="S534" s="389"/>
      <c r="T534" s="389"/>
      <c r="U534" s="389"/>
      <c r="V534" s="389"/>
      <c r="W534" s="389"/>
      <c r="X534" s="389"/>
      <c r="Y534" s="389"/>
      <c r="Z534" s="389"/>
      <c r="AA534" s="389"/>
      <c r="AB534" s="389"/>
      <c r="AC534" s="389"/>
      <c r="AD534" s="389"/>
      <c r="AE534" s="389"/>
      <c r="AF534" s="389"/>
      <c r="AG534" s="389"/>
      <c r="AH534" s="389"/>
      <c r="AI534" s="389"/>
      <c r="AJ534" s="389"/>
      <c r="AK534" s="389"/>
      <c r="AL534" s="389"/>
      <c r="AM534" s="389"/>
      <c r="AN534" s="389"/>
      <c r="AO534" s="389"/>
      <c r="AP534" s="393"/>
      <c r="AQ534" s="395"/>
      <c r="AR534" s="389"/>
      <c r="AS534" s="389"/>
      <c r="AT534" s="389"/>
      <c r="AU534" s="389"/>
      <c r="AV534" s="389"/>
      <c r="AW534" s="389"/>
      <c r="AX534" s="389"/>
      <c r="AY534" s="389"/>
      <c r="AZ534" s="389"/>
      <c r="BA534" s="389"/>
      <c r="BB534" s="389"/>
      <c r="BC534" s="389"/>
      <c r="BD534" s="389"/>
      <c r="BE534" s="389"/>
    </row>
    <row r="535" ht="15.75" customHeight="1">
      <c r="A535" s="401"/>
      <c r="B535" s="265"/>
      <c r="C535" s="393"/>
      <c r="D535" s="389"/>
      <c r="E535" s="389"/>
      <c r="F535" s="389"/>
      <c r="G535" s="393"/>
      <c r="H535" s="389"/>
      <c r="I535" s="389"/>
      <c r="J535" s="389"/>
      <c r="K535" s="389"/>
      <c r="L535" s="389"/>
      <c r="M535" s="389"/>
      <c r="N535" s="389"/>
      <c r="O535" s="389"/>
      <c r="P535" s="389"/>
      <c r="Q535" s="389"/>
      <c r="R535" s="389"/>
      <c r="S535" s="389"/>
      <c r="T535" s="389"/>
      <c r="U535" s="389"/>
      <c r="V535" s="389"/>
      <c r="W535" s="389"/>
      <c r="X535" s="389"/>
      <c r="Y535" s="389"/>
      <c r="Z535" s="389"/>
      <c r="AA535" s="389"/>
      <c r="AB535" s="389"/>
      <c r="AC535" s="389"/>
      <c r="AD535" s="389"/>
      <c r="AE535" s="389"/>
      <c r="AF535" s="389"/>
      <c r="AG535" s="389"/>
      <c r="AH535" s="389"/>
      <c r="AI535" s="389"/>
      <c r="AJ535" s="389"/>
      <c r="AK535" s="389"/>
      <c r="AL535" s="389"/>
      <c r="AM535" s="389"/>
      <c r="AN535" s="389"/>
      <c r="AO535" s="389"/>
      <c r="AP535" s="393"/>
      <c r="AQ535" s="395"/>
      <c r="AR535" s="389"/>
      <c r="AS535" s="389"/>
      <c r="AT535" s="389"/>
      <c r="AU535" s="389"/>
      <c r="AV535" s="389"/>
      <c r="AW535" s="389"/>
      <c r="AX535" s="389"/>
      <c r="AY535" s="389"/>
      <c r="AZ535" s="389"/>
      <c r="BA535" s="389"/>
      <c r="BB535" s="389"/>
      <c r="BC535" s="389"/>
      <c r="BD535" s="389"/>
      <c r="BE535" s="389"/>
    </row>
    <row r="536" ht="15.75" customHeight="1">
      <c r="A536" s="401"/>
      <c r="B536" s="265"/>
      <c r="C536" s="393"/>
      <c r="D536" s="389"/>
      <c r="E536" s="389"/>
      <c r="F536" s="389"/>
      <c r="G536" s="393"/>
      <c r="H536" s="389"/>
      <c r="I536" s="389"/>
      <c r="J536" s="389"/>
      <c r="K536" s="389"/>
      <c r="L536" s="389"/>
      <c r="M536" s="389"/>
      <c r="N536" s="389"/>
      <c r="O536" s="389"/>
      <c r="P536" s="389"/>
      <c r="Q536" s="389"/>
      <c r="R536" s="389"/>
      <c r="S536" s="389"/>
      <c r="T536" s="389"/>
      <c r="U536" s="389"/>
      <c r="V536" s="389"/>
      <c r="W536" s="389"/>
      <c r="X536" s="389"/>
      <c r="Y536" s="389"/>
      <c r="Z536" s="389"/>
      <c r="AA536" s="389"/>
      <c r="AB536" s="389"/>
      <c r="AC536" s="389"/>
      <c r="AD536" s="389"/>
      <c r="AE536" s="389"/>
      <c r="AF536" s="389"/>
      <c r="AG536" s="389"/>
      <c r="AH536" s="389"/>
      <c r="AI536" s="389"/>
      <c r="AJ536" s="389"/>
      <c r="AK536" s="389"/>
      <c r="AL536" s="389"/>
      <c r="AM536" s="389"/>
      <c r="AN536" s="389"/>
      <c r="AO536" s="389"/>
      <c r="AP536" s="393"/>
      <c r="AQ536" s="395"/>
      <c r="AR536" s="389"/>
      <c r="AS536" s="389"/>
      <c r="AT536" s="389"/>
      <c r="AU536" s="389"/>
      <c r="AV536" s="389"/>
      <c r="AW536" s="389"/>
      <c r="AX536" s="389"/>
      <c r="AY536" s="389"/>
      <c r="AZ536" s="389"/>
      <c r="BA536" s="389"/>
      <c r="BB536" s="389"/>
      <c r="BC536" s="389"/>
      <c r="BD536" s="389"/>
      <c r="BE536" s="389"/>
    </row>
    <row r="537" ht="15.75" customHeight="1">
      <c r="A537" s="401"/>
      <c r="B537" s="265"/>
      <c r="C537" s="393"/>
      <c r="D537" s="389"/>
      <c r="E537" s="389"/>
      <c r="F537" s="389"/>
      <c r="G537" s="393"/>
      <c r="H537" s="389"/>
      <c r="I537" s="389"/>
      <c r="J537" s="389"/>
      <c r="K537" s="389"/>
      <c r="L537" s="389"/>
      <c r="M537" s="389"/>
      <c r="N537" s="389"/>
      <c r="O537" s="389"/>
      <c r="P537" s="389"/>
      <c r="Q537" s="389"/>
      <c r="R537" s="389"/>
      <c r="S537" s="389"/>
      <c r="T537" s="389"/>
      <c r="U537" s="389"/>
      <c r="V537" s="389"/>
      <c r="W537" s="389"/>
      <c r="X537" s="389"/>
      <c r="Y537" s="389"/>
      <c r="Z537" s="389"/>
      <c r="AA537" s="389"/>
      <c r="AB537" s="389"/>
      <c r="AC537" s="389"/>
      <c r="AD537" s="389"/>
      <c r="AE537" s="389"/>
      <c r="AF537" s="389"/>
      <c r="AG537" s="389"/>
      <c r="AH537" s="389"/>
      <c r="AI537" s="389"/>
      <c r="AJ537" s="389"/>
      <c r="AK537" s="389"/>
      <c r="AL537" s="389"/>
      <c r="AM537" s="389"/>
      <c r="AN537" s="389"/>
      <c r="AO537" s="389"/>
      <c r="AP537" s="393"/>
      <c r="AQ537" s="395"/>
      <c r="AR537" s="389"/>
      <c r="AS537" s="389"/>
      <c r="AT537" s="389"/>
      <c r="AU537" s="389"/>
      <c r="AV537" s="389"/>
      <c r="AW537" s="389"/>
      <c r="AX537" s="389"/>
      <c r="AY537" s="389"/>
      <c r="AZ537" s="389"/>
      <c r="BA537" s="389"/>
      <c r="BB537" s="389"/>
      <c r="BC537" s="389"/>
      <c r="BD537" s="389"/>
      <c r="BE537" s="389"/>
    </row>
    <row r="538" ht="15.75" customHeight="1">
      <c r="A538" s="401"/>
      <c r="B538" s="265"/>
      <c r="C538" s="393"/>
      <c r="D538" s="389"/>
      <c r="E538" s="389"/>
      <c r="F538" s="389"/>
      <c r="G538" s="393"/>
      <c r="H538" s="389"/>
      <c r="I538" s="389"/>
      <c r="J538" s="389"/>
      <c r="K538" s="389"/>
      <c r="L538" s="389"/>
      <c r="M538" s="389"/>
      <c r="N538" s="389"/>
      <c r="O538" s="389"/>
      <c r="P538" s="389"/>
      <c r="Q538" s="389"/>
      <c r="R538" s="389"/>
      <c r="S538" s="389"/>
      <c r="T538" s="389"/>
      <c r="U538" s="389"/>
      <c r="V538" s="389"/>
      <c r="W538" s="389"/>
      <c r="X538" s="389"/>
      <c r="Y538" s="389"/>
      <c r="Z538" s="389"/>
      <c r="AA538" s="389"/>
      <c r="AB538" s="389"/>
      <c r="AC538" s="389"/>
      <c r="AD538" s="389"/>
      <c r="AE538" s="389"/>
      <c r="AF538" s="389"/>
      <c r="AG538" s="389"/>
      <c r="AH538" s="389"/>
      <c r="AI538" s="389"/>
      <c r="AJ538" s="389"/>
      <c r="AK538" s="389"/>
      <c r="AL538" s="389"/>
      <c r="AM538" s="389"/>
      <c r="AN538" s="389"/>
      <c r="AO538" s="389"/>
      <c r="AP538" s="393"/>
      <c r="AQ538" s="395"/>
      <c r="AR538" s="389"/>
      <c r="AS538" s="389"/>
      <c r="AT538" s="389"/>
      <c r="AU538" s="389"/>
      <c r="AV538" s="389"/>
      <c r="AW538" s="389"/>
      <c r="AX538" s="389"/>
      <c r="AY538" s="389"/>
      <c r="AZ538" s="389"/>
      <c r="BA538" s="389"/>
      <c r="BB538" s="389"/>
      <c r="BC538" s="389"/>
      <c r="BD538" s="389"/>
      <c r="BE538" s="389"/>
    </row>
    <row r="539" ht="15.75" customHeight="1">
      <c r="A539" s="401"/>
      <c r="B539" s="265"/>
      <c r="C539" s="393"/>
      <c r="D539" s="389"/>
      <c r="E539" s="389"/>
      <c r="F539" s="389"/>
      <c r="G539" s="393"/>
      <c r="H539" s="389"/>
      <c r="I539" s="389"/>
      <c r="J539" s="389"/>
      <c r="K539" s="389"/>
      <c r="L539" s="389"/>
      <c r="M539" s="389"/>
      <c r="N539" s="389"/>
      <c r="O539" s="389"/>
      <c r="P539" s="389"/>
      <c r="Q539" s="389"/>
      <c r="R539" s="389"/>
      <c r="S539" s="389"/>
      <c r="T539" s="389"/>
      <c r="U539" s="389"/>
      <c r="V539" s="389"/>
      <c r="W539" s="389"/>
      <c r="X539" s="389"/>
      <c r="Y539" s="389"/>
      <c r="Z539" s="389"/>
      <c r="AA539" s="389"/>
      <c r="AB539" s="389"/>
      <c r="AC539" s="389"/>
      <c r="AD539" s="389"/>
      <c r="AE539" s="389"/>
      <c r="AF539" s="389"/>
      <c r="AG539" s="389"/>
      <c r="AH539" s="389"/>
      <c r="AI539" s="389"/>
      <c r="AJ539" s="389"/>
      <c r="AK539" s="389"/>
      <c r="AL539" s="389"/>
      <c r="AM539" s="389"/>
      <c r="AN539" s="389"/>
      <c r="AO539" s="389"/>
      <c r="AP539" s="393"/>
      <c r="AQ539" s="395"/>
      <c r="AR539" s="389"/>
      <c r="AS539" s="389"/>
      <c r="AT539" s="389"/>
      <c r="AU539" s="389"/>
      <c r="AV539" s="389"/>
      <c r="AW539" s="389"/>
      <c r="AX539" s="389"/>
      <c r="AY539" s="389"/>
      <c r="AZ539" s="389"/>
      <c r="BA539" s="389"/>
      <c r="BB539" s="389"/>
      <c r="BC539" s="389"/>
      <c r="BD539" s="389"/>
      <c r="BE539" s="389"/>
    </row>
    <row r="540" ht="15.75" customHeight="1">
      <c r="A540" s="401"/>
      <c r="B540" s="265"/>
      <c r="C540" s="393"/>
      <c r="D540" s="389"/>
      <c r="E540" s="389"/>
      <c r="F540" s="389"/>
      <c r="G540" s="393"/>
      <c r="H540" s="389"/>
      <c r="I540" s="389"/>
      <c r="J540" s="389"/>
      <c r="K540" s="389"/>
      <c r="L540" s="389"/>
      <c r="M540" s="389"/>
      <c r="N540" s="389"/>
      <c r="O540" s="389"/>
      <c r="P540" s="389"/>
      <c r="Q540" s="389"/>
      <c r="R540" s="389"/>
      <c r="S540" s="389"/>
      <c r="T540" s="389"/>
      <c r="U540" s="389"/>
      <c r="V540" s="389"/>
      <c r="W540" s="389"/>
      <c r="X540" s="389"/>
      <c r="Y540" s="389"/>
      <c r="Z540" s="389"/>
      <c r="AA540" s="389"/>
      <c r="AB540" s="389"/>
      <c r="AC540" s="389"/>
      <c r="AD540" s="389"/>
      <c r="AE540" s="389"/>
      <c r="AF540" s="389"/>
      <c r="AG540" s="389"/>
      <c r="AH540" s="389"/>
      <c r="AI540" s="389"/>
      <c r="AJ540" s="389"/>
      <c r="AK540" s="389"/>
      <c r="AL540" s="389"/>
      <c r="AM540" s="389"/>
      <c r="AN540" s="389"/>
      <c r="AO540" s="389"/>
      <c r="AP540" s="393"/>
      <c r="AQ540" s="395"/>
      <c r="AR540" s="389"/>
      <c r="AS540" s="389"/>
      <c r="AT540" s="389"/>
      <c r="AU540" s="389"/>
      <c r="AV540" s="389"/>
      <c r="AW540" s="389"/>
      <c r="AX540" s="389"/>
      <c r="AY540" s="389"/>
      <c r="AZ540" s="389"/>
      <c r="BA540" s="389"/>
      <c r="BB540" s="389"/>
      <c r="BC540" s="389"/>
      <c r="BD540" s="389"/>
      <c r="BE540" s="389"/>
    </row>
    <row r="541" ht="15.75" customHeight="1">
      <c r="A541" s="401"/>
      <c r="B541" s="265"/>
      <c r="C541" s="393"/>
      <c r="D541" s="389"/>
      <c r="E541" s="389"/>
      <c r="F541" s="389"/>
      <c r="G541" s="393"/>
      <c r="H541" s="389"/>
      <c r="I541" s="389"/>
      <c r="J541" s="389"/>
      <c r="K541" s="389"/>
      <c r="L541" s="389"/>
      <c r="M541" s="389"/>
      <c r="N541" s="389"/>
      <c r="O541" s="389"/>
      <c r="P541" s="389"/>
      <c r="Q541" s="389"/>
      <c r="R541" s="389"/>
      <c r="S541" s="389"/>
      <c r="T541" s="389"/>
      <c r="U541" s="389"/>
      <c r="V541" s="389"/>
      <c r="W541" s="389"/>
      <c r="X541" s="389"/>
      <c r="Y541" s="389"/>
      <c r="Z541" s="389"/>
      <c r="AA541" s="389"/>
      <c r="AB541" s="389"/>
      <c r="AC541" s="389"/>
      <c r="AD541" s="389"/>
      <c r="AE541" s="389"/>
      <c r="AF541" s="389"/>
      <c r="AG541" s="389"/>
      <c r="AH541" s="389"/>
      <c r="AI541" s="389"/>
      <c r="AJ541" s="389"/>
      <c r="AK541" s="389"/>
      <c r="AL541" s="389"/>
      <c r="AM541" s="389"/>
      <c r="AN541" s="389"/>
      <c r="AO541" s="389"/>
      <c r="AP541" s="393"/>
      <c r="AQ541" s="395"/>
      <c r="AR541" s="389"/>
      <c r="AS541" s="389"/>
      <c r="AT541" s="389"/>
      <c r="AU541" s="389"/>
      <c r="AV541" s="389"/>
      <c r="AW541" s="389"/>
      <c r="AX541" s="389"/>
      <c r="AY541" s="389"/>
      <c r="AZ541" s="389"/>
      <c r="BA541" s="389"/>
      <c r="BB541" s="389"/>
      <c r="BC541" s="389"/>
      <c r="BD541" s="389"/>
      <c r="BE541" s="389"/>
    </row>
    <row r="542" ht="15.75" customHeight="1">
      <c r="A542" s="401"/>
      <c r="B542" s="265"/>
      <c r="C542" s="393"/>
      <c r="D542" s="389"/>
      <c r="E542" s="389"/>
      <c r="F542" s="389"/>
      <c r="G542" s="393"/>
      <c r="H542" s="389"/>
      <c r="I542" s="389"/>
      <c r="J542" s="389"/>
      <c r="K542" s="389"/>
      <c r="L542" s="389"/>
      <c r="M542" s="389"/>
      <c r="N542" s="389"/>
      <c r="O542" s="389"/>
      <c r="P542" s="389"/>
      <c r="Q542" s="389"/>
      <c r="R542" s="389"/>
      <c r="S542" s="389"/>
      <c r="T542" s="389"/>
      <c r="U542" s="389"/>
      <c r="V542" s="389"/>
      <c r="W542" s="389"/>
      <c r="X542" s="389"/>
      <c r="Y542" s="389"/>
      <c r="Z542" s="389"/>
      <c r="AA542" s="389"/>
      <c r="AB542" s="389"/>
      <c r="AC542" s="389"/>
      <c r="AD542" s="389"/>
      <c r="AE542" s="389"/>
      <c r="AF542" s="389"/>
      <c r="AG542" s="389"/>
      <c r="AH542" s="389"/>
      <c r="AI542" s="389"/>
      <c r="AJ542" s="389"/>
      <c r="AK542" s="389"/>
      <c r="AL542" s="389"/>
      <c r="AM542" s="389"/>
      <c r="AN542" s="389"/>
      <c r="AO542" s="389"/>
      <c r="AP542" s="393"/>
      <c r="AQ542" s="395"/>
      <c r="AR542" s="389"/>
      <c r="AS542" s="389"/>
      <c r="AT542" s="389"/>
      <c r="AU542" s="389"/>
      <c r="AV542" s="389"/>
      <c r="AW542" s="389"/>
      <c r="AX542" s="389"/>
      <c r="AY542" s="389"/>
      <c r="AZ542" s="389"/>
      <c r="BA542" s="389"/>
      <c r="BB542" s="389"/>
      <c r="BC542" s="389"/>
      <c r="BD542" s="389"/>
      <c r="BE542" s="389"/>
    </row>
    <row r="543" ht="15.75" customHeight="1">
      <c r="A543" s="401"/>
      <c r="B543" s="265"/>
      <c r="C543" s="393"/>
      <c r="D543" s="389"/>
      <c r="E543" s="389"/>
      <c r="F543" s="389"/>
      <c r="G543" s="393"/>
      <c r="H543" s="389"/>
      <c r="I543" s="389"/>
      <c r="J543" s="389"/>
      <c r="K543" s="389"/>
      <c r="L543" s="389"/>
      <c r="M543" s="389"/>
      <c r="N543" s="389"/>
      <c r="O543" s="389"/>
      <c r="P543" s="389"/>
      <c r="Q543" s="389"/>
      <c r="R543" s="389"/>
      <c r="S543" s="389"/>
      <c r="T543" s="389"/>
      <c r="U543" s="389"/>
      <c r="V543" s="389"/>
      <c r="W543" s="389"/>
      <c r="X543" s="389"/>
      <c r="Y543" s="389"/>
      <c r="Z543" s="389"/>
      <c r="AA543" s="389"/>
      <c r="AB543" s="389"/>
      <c r="AC543" s="389"/>
      <c r="AD543" s="389"/>
      <c r="AE543" s="389"/>
      <c r="AF543" s="389"/>
      <c r="AG543" s="389"/>
      <c r="AH543" s="389"/>
      <c r="AI543" s="389"/>
      <c r="AJ543" s="389"/>
      <c r="AK543" s="389"/>
      <c r="AL543" s="389"/>
      <c r="AM543" s="389"/>
      <c r="AN543" s="389"/>
      <c r="AO543" s="389"/>
      <c r="AP543" s="393"/>
      <c r="AQ543" s="395"/>
      <c r="AR543" s="389"/>
      <c r="AS543" s="389"/>
      <c r="AT543" s="389"/>
      <c r="AU543" s="389"/>
      <c r="AV543" s="389"/>
      <c r="AW543" s="389"/>
      <c r="AX543" s="389"/>
      <c r="AY543" s="389"/>
      <c r="AZ543" s="389"/>
      <c r="BA543" s="389"/>
      <c r="BB543" s="389"/>
      <c r="BC543" s="389"/>
      <c r="BD543" s="389"/>
      <c r="BE543" s="389"/>
    </row>
    <row r="544" ht="15.75" customHeight="1">
      <c r="A544" s="401"/>
      <c r="B544" s="265"/>
      <c r="C544" s="393"/>
      <c r="D544" s="389"/>
      <c r="E544" s="389"/>
      <c r="F544" s="389"/>
      <c r="G544" s="393"/>
      <c r="H544" s="389"/>
      <c r="I544" s="389"/>
      <c r="J544" s="389"/>
      <c r="K544" s="389"/>
      <c r="L544" s="389"/>
      <c r="M544" s="389"/>
      <c r="N544" s="389"/>
      <c r="O544" s="389"/>
      <c r="P544" s="389"/>
      <c r="Q544" s="389"/>
      <c r="R544" s="389"/>
      <c r="S544" s="389"/>
      <c r="T544" s="389"/>
      <c r="U544" s="389"/>
      <c r="V544" s="389"/>
      <c r="W544" s="389"/>
      <c r="X544" s="389"/>
      <c r="Y544" s="389"/>
      <c r="Z544" s="389"/>
      <c r="AA544" s="389"/>
      <c r="AB544" s="389"/>
      <c r="AC544" s="389"/>
      <c r="AD544" s="389"/>
      <c r="AE544" s="389"/>
      <c r="AF544" s="389"/>
      <c r="AG544" s="389"/>
      <c r="AH544" s="389"/>
      <c r="AI544" s="389"/>
      <c r="AJ544" s="389"/>
      <c r="AK544" s="389"/>
      <c r="AL544" s="389"/>
      <c r="AM544" s="389"/>
      <c r="AN544" s="389"/>
      <c r="AO544" s="389"/>
      <c r="AP544" s="393"/>
      <c r="AQ544" s="395"/>
      <c r="AR544" s="389"/>
      <c r="AS544" s="389"/>
      <c r="AT544" s="389"/>
      <c r="AU544" s="389"/>
      <c r="AV544" s="389"/>
      <c r="AW544" s="389"/>
      <c r="AX544" s="389"/>
      <c r="AY544" s="389"/>
      <c r="AZ544" s="389"/>
      <c r="BA544" s="389"/>
      <c r="BB544" s="389"/>
      <c r="BC544" s="389"/>
      <c r="BD544" s="389"/>
      <c r="BE544" s="389"/>
    </row>
    <row r="545" ht="15.75" customHeight="1">
      <c r="A545" s="401"/>
      <c r="B545" s="265"/>
      <c r="C545" s="393"/>
      <c r="D545" s="389"/>
      <c r="E545" s="389"/>
      <c r="F545" s="389"/>
      <c r="G545" s="393"/>
      <c r="H545" s="389"/>
      <c r="I545" s="389"/>
      <c r="J545" s="389"/>
      <c r="K545" s="389"/>
      <c r="L545" s="389"/>
      <c r="M545" s="389"/>
      <c r="N545" s="389"/>
      <c r="O545" s="389"/>
      <c r="P545" s="389"/>
      <c r="Q545" s="389"/>
      <c r="R545" s="389"/>
      <c r="S545" s="389"/>
      <c r="T545" s="389"/>
      <c r="U545" s="389"/>
      <c r="V545" s="389"/>
      <c r="W545" s="389"/>
      <c r="X545" s="389"/>
      <c r="Y545" s="389"/>
      <c r="Z545" s="389"/>
      <c r="AA545" s="389"/>
      <c r="AB545" s="389"/>
      <c r="AC545" s="389"/>
      <c r="AD545" s="389"/>
      <c r="AE545" s="389"/>
      <c r="AF545" s="389"/>
      <c r="AG545" s="389"/>
      <c r="AH545" s="389"/>
      <c r="AI545" s="389"/>
      <c r="AJ545" s="389"/>
      <c r="AK545" s="389"/>
      <c r="AL545" s="389"/>
      <c r="AM545" s="389"/>
      <c r="AN545" s="389"/>
      <c r="AO545" s="389"/>
      <c r="AP545" s="393"/>
      <c r="AQ545" s="395"/>
      <c r="AR545" s="389"/>
      <c r="AS545" s="389"/>
      <c r="AT545" s="389"/>
      <c r="AU545" s="389"/>
      <c r="AV545" s="389"/>
      <c r="AW545" s="389"/>
      <c r="AX545" s="389"/>
      <c r="AY545" s="389"/>
      <c r="AZ545" s="389"/>
      <c r="BA545" s="389"/>
      <c r="BB545" s="389"/>
      <c r="BC545" s="389"/>
      <c r="BD545" s="389"/>
      <c r="BE545" s="389"/>
    </row>
    <row r="546" ht="15.75" customHeight="1">
      <c r="A546" s="401"/>
      <c r="B546" s="265"/>
      <c r="C546" s="393"/>
      <c r="D546" s="389"/>
      <c r="E546" s="389"/>
      <c r="F546" s="389"/>
      <c r="G546" s="393"/>
      <c r="H546" s="389"/>
      <c r="I546" s="389"/>
      <c r="J546" s="389"/>
      <c r="K546" s="389"/>
      <c r="L546" s="389"/>
      <c r="M546" s="389"/>
      <c r="N546" s="389"/>
      <c r="O546" s="389"/>
      <c r="P546" s="389"/>
      <c r="Q546" s="389"/>
      <c r="R546" s="389"/>
      <c r="S546" s="389"/>
      <c r="T546" s="389"/>
      <c r="U546" s="389"/>
      <c r="V546" s="389"/>
      <c r="W546" s="389"/>
      <c r="X546" s="389"/>
      <c r="Y546" s="389"/>
      <c r="Z546" s="389"/>
      <c r="AA546" s="389"/>
      <c r="AB546" s="389"/>
      <c r="AC546" s="389"/>
      <c r="AD546" s="389"/>
      <c r="AE546" s="389"/>
      <c r="AF546" s="389"/>
      <c r="AG546" s="389"/>
      <c r="AH546" s="389"/>
      <c r="AI546" s="389"/>
      <c r="AJ546" s="389"/>
      <c r="AK546" s="389"/>
      <c r="AL546" s="389"/>
      <c r="AM546" s="389"/>
      <c r="AN546" s="389"/>
      <c r="AO546" s="389"/>
      <c r="AP546" s="393"/>
      <c r="AQ546" s="395"/>
      <c r="AR546" s="389"/>
      <c r="AS546" s="389"/>
      <c r="AT546" s="389"/>
      <c r="AU546" s="389"/>
      <c r="AV546" s="389"/>
      <c r="AW546" s="389"/>
      <c r="AX546" s="389"/>
      <c r="AY546" s="389"/>
      <c r="AZ546" s="389"/>
      <c r="BA546" s="389"/>
      <c r="BB546" s="389"/>
      <c r="BC546" s="389"/>
      <c r="BD546" s="389"/>
      <c r="BE546" s="389"/>
    </row>
    <row r="547" ht="15.75" customHeight="1">
      <c r="A547" s="401"/>
      <c r="B547" s="265"/>
      <c r="C547" s="393"/>
      <c r="D547" s="389"/>
      <c r="E547" s="389"/>
      <c r="F547" s="389"/>
      <c r="G547" s="393"/>
      <c r="H547" s="389"/>
      <c r="I547" s="389"/>
      <c r="J547" s="389"/>
      <c r="K547" s="389"/>
      <c r="L547" s="389"/>
      <c r="M547" s="389"/>
      <c r="N547" s="389"/>
      <c r="O547" s="389"/>
      <c r="P547" s="389"/>
      <c r="Q547" s="389"/>
      <c r="R547" s="389"/>
      <c r="S547" s="389"/>
      <c r="T547" s="389"/>
      <c r="U547" s="389"/>
      <c r="V547" s="389"/>
      <c r="W547" s="389"/>
      <c r="X547" s="389"/>
      <c r="Y547" s="389"/>
      <c r="Z547" s="389"/>
      <c r="AA547" s="389"/>
      <c r="AB547" s="389"/>
      <c r="AC547" s="389"/>
      <c r="AD547" s="389"/>
      <c r="AE547" s="389"/>
      <c r="AF547" s="389"/>
      <c r="AG547" s="389"/>
      <c r="AH547" s="389"/>
      <c r="AI547" s="389"/>
      <c r="AJ547" s="389"/>
      <c r="AK547" s="389"/>
      <c r="AL547" s="389"/>
      <c r="AM547" s="389"/>
      <c r="AN547" s="389"/>
      <c r="AO547" s="389"/>
      <c r="AP547" s="393"/>
      <c r="AQ547" s="395"/>
      <c r="AR547" s="389"/>
      <c r="AS547" s="389"/>
      <c r="AT547" s="389"/>
      <c r="AU547" s="389"/>
      <c r="AV547" s="389"/>
      <c r="AW547" s="389"/>
      <c r="AX547" s="389"/>
      <c r="AY547" s="389"/>
      <c r="AZ547" s="389"/>
      <c r="BA547" s="389"/>
      <c r="BB547" s="389"/>
      <c r="BC547" s="389"/>
      <c r="BD547" s="389"/>
      <c r="BE547" s="389"/>
    </row>
    <row r="548" ht="15.75" customHeight="1">
      <c r="A548" s="401"/>
      <c r="B548" s="265"/>
      <c r="C548" s="393"/>
      <c r="D548" s="389"/>
      <c r="E548" s="389"/>
      <c r="F548" s="389"/>
      <c r="G548" s="393"/>
      <c r="H548" s="389"/>
      <c r="I548" s="389"/>
      <c r="J548" s="389"/>
      <c r="K548" s="389"/>
      <c r="L548" s="389"/>
      <c r="M548" s="389"/>
      <c r="N548" s="389"/>
      <c r="O548" s="389"/>
      <c r="P548" s="389"/>
      <c r="Q548" s="389"/>
      <c r="R548" s="389"/>
      <c r="S548" s="389"/>
      <c r="T548" s="389"/>
      <c r="U548" s="389"/>
      <c r="V548" s="389"/>
      <c r="W548" s="389"/>
      <c r="X548" s="389"/>
      <c r="Y548" s="389"/>
      <c r="Z548" s="389"/>
      <c r="AA548" s="389"/>
      <c r="AB548" s="389"/>
      <c r="AC548" s="389"/>
      <c r="AD548" s="389"/>
      <c r="AE548" s="389"/>
      <c r="AF548" s="389"/>
      <c r="AG548" s="389"/>
      <c r="AH548" s="389"/>
      <c r="AI548" s="389"/>
      <c r="AJ548" s="389"/>
      <c r="AK548" s="389"/>
      <c r="AL548" s="389"/>
      <c r="AM548" s="389"/>
      <c r="AN548" s="389"/>
      <c r="AO548" s="389"/>
      <c r="AP548" s="393"/>
      <c r="AQ548" s="395"/>
      <c r="AR548" s="389"/>
      <c r="AS548" s="389"/>
      <c r="AT548" s="389"/>
      <c r="AU548" s="389"/>
      <c r="AV548" s="389"/>
      <c r="AW548" s="389"/>
      <c r="AX548" s="389"/>
      <c r="AY548" s="389"/>
      <c r="AZ548" s="389"/>
      <c r="BA548" s="389"/>
      <c r="BB548" s="389"/>
      <c r="BC548" s="389"/>
      <c r="BD548" s="389"/>
      <c r="BE548" s="389"/>
    </row>
    <row r="549" ht="15.75" customHeight="1">
      <c r="A549" s="401"/>
      <c r="B549" s="265"/>
      <c r="C549" s="393"/>
      <c r="D549" s="389"/>
      <c r="E549" s="389"/>
      <c r="F549" s="389"/>
      <c r="G549" s="393"/>
      <c r="H549" s="389"/>
      <c r="I549" s="389"/>
      <c r="J549" s="389"/>
      <c r="K549" s="389"/>
      <c r="L549" s="389"/>
      <c r="M549" s="389"/>
      <c r="N549" s="389"/>
      <c r="O549" s="389"/>
      <c r="P549" s="389"/>
      <c r="Q549" s="389"/>
      <c r="R549" s="389"/>
      <c r="S549" s="389"/>
      <c r="T549" s="389"/>
      <c r="U549" s="389"/>
      <c r="V549" s="389"/>
      <c r="W549" s="389"/>
      <c r="X549" s="389"/>
      <c r="Y549" s="389"/>
      <c r="Z549" s="389"/>
      <c r="AA549" s="389"/>
      <c r="AB549" s="389"/>
      <c r="AC549" s="389"/>
      <c r="AD549" s="389"/>
      <c r="AE549" s="389"/>
      <c r="AF549" s="389"/>
      <c r="AG549" s="389"/>
      <c r="AH549" s="389"/>
      <c r="AI549" s="389"/>
      <c r="AJ549" s="389"/>
      <c r="AK549" s="389"/>
      <c r="AL549" s="389"/>
      <c r="AM549" s="389"/>
      <c r="AN549" s="389"/>
      <c r="AO549" s="389"/>
      <c r="AP549" s="393"/>
      <c r="AQ549" s="395"/>
      <c r="AR549" s="389"/>
      <c r="AS549" s="389"/>
      <c r="AT549" s="389"/>
      <c r="AU549" s="389"/>
      <c r="AV549" s="389"/>
      <c r="AW549" s="389"/>
      <c r="AX549" s="389"/>
      <c r="AY549" s="389"/>
      <c r="AZ549" s="389"/>
      <c r="BA549" s="389"/>
      <c r="BB549" s="389"/>
      <c r="BC549" s="389"/>
      <c r="BD549" s="389"/>
      <c r="BE549" s="389"/>
    </row>
    <row r="550" ht="15.75" customHeight="1">
      <c r="A550" s="401"/>
      <c r="B550" s="265"/>
      <c r="C550" s="393"/>
      <c r="D550" s="389"/>
      <c r="E550" s="389"/>
      <c r="F550" s="389"/>
      <c r="G550" s="393"/>
      <c r="H550" s="389"/>
      <c r="I550" s="389"/>
      <c r="J550" s="389"/>
      <c r="K550" s="389"/>
      <c r="L550" s="389"/>
      <c r="M550" s="389"/>
      <c r="N550" s="389"/>
      <c r="O550" s="389"/>
      <c r="P550" s="389"/>
      <c r="Q550" s="389"/>
      <c r="R550" s="389"/>
      <c r="S550" s="389"/>
      <c r="T550" s="389"/>
      <c r="U550" s="389"/>
      <c r="V550" s="389"/>
      <c r="W550" s="389"/>
      <c r="X550" s="389"/>
      <c r="Y550" s="389"/>
      <c r="Z550" s="389"/>
      <c r="AA550" s="389"/>
      <c r="AB550" s="389"/>
      <c r="AC550" s="389"/>
      <c r="AD550" s="389"/>
      <c r="AE550" s="389"/>
      <c r="AF550" s="389"/>
      <c r="AG550" s="389"/>
      <c r="AH550" s="389"/>
      <c r="AI550" s="389"/>
      <c r="AJ550" s="389"/>
      <c r="AK550" s="389"/>
      <c r="AL550" s="389"/>
      <c r="AM550" s="389"/>
      <c r="AN550" s="389"/>
      <c r="AO550" s="389"/>
      <c r="AP550" s="393"/>
      <c r="AQ550" s="395"/>
      <c r="AR550" s="389"/>
      <c r="AS550" s="389"/>
      <c r="AT550" s="389"/>
      <c r="AU550" s="389"/>
      <c r="AV550" s="389"/>
      <c r="AW550" s="389"/>
      <c r="AX550" s="389"/>
      <c r="AY550" s="389"/>
      <c r="AZ550" s="389"/>
      <c r="BA550" s="389"/>
      <c r="BB550" s="389"/>
      <c r="BC550" s="389"/>
      <c r="BD550" s="389"/>
      <c r="BE550" s="389"/>
    </row>
    <row r="551" ht="15.75" customHeight="1">
      <c r="A551" s="401"/>
      <c r="B551" s="265"/>
      <c r="C551" s="393"/>
      <c r="D551" s="389"/>
      <c r="E551" s="389"/>
      <c r="F551" s="389"/>
      <c r="G551" s="393"/>
      <c r="H551" s="389"/>
      <c r="I551" s="389"/>
      <c r="J551" s="389"/>
      <c r="K551" s="389"/>
      <c r="L551" s="389"/>
      <c r="M551" s="389"/>
      <c r="N551" s="389"/>
      <c r="O551" s="389"/>
      <c r="P551" s="389"/>
      <c r="Q551" s="389"/>
      <c r="R551" s="389"/>
      <c r="S551" s="389"/>
      <c r="T551" s="389"/>
      <c r="U551" s="389"/>
      <c r="V551" s="389"/>
      <c r="W551" s="389"/>
      <c r="X551" s="389"/>
      <c r="Y551" s="389"/>
      <c r="Z551" s="389"/>
      <c r="AA551" s="389"/>
      <c r="AB551" s="389"/>
      <c r="AC551" s="389"/>
      <c r="AD551" s="389"/>
      <c r="AE551" s="389"/>
      <c r="AF551" s="389"/>
      <c r="AG551" s="389"/>
      <c r="AH551" s="389"/>
      <c r="AI551" s="389"/>
      <c r="AJ551" s="389"/>
      <c r="AK551" s="389"/>
      <c r="AL551" s="389"/>
      <c r="AM551" s="389"/>
      <c r="AN551" s="389"/>
      <c r="AO551" s="389"/>
      <c r="AP551" s="393"/>
      <c r="AQ551" s="395"/>
      <c r="AR551" s="389"/>
      <c r="AS551" s="389"/>
      <c r="AT551" s="389"/>
      <c r="AU551" s="389"/>
      <c r="AV551" s="389"/>
      <c r="AW551" s="389"/>
      <c r="AX551" s="389"/>
      <c r="AY551" s="389"/>
      <c r="AZ551" s="389"/>
      <c r="BA551" s="389"/>
      <c r="BB551" s="389"/>
      <c r="BC551" s="389"/>
      <c r="BD551" s="389"/>
      <c r="BE551" s="389"/>
    </row>
    <row r="552" ht="15.75" customHeight="1">
      <c r="A552" s="401"/>
      <c r="B552" s="265"/>
      <c r="C552" s="393"/>
      <c r="D552" s="389"/>
      <c r="E552" s="389"/>
      <c r="F552" s="389"/>
      <c r="G552" s="393"/>
      <c r="H552" s="389"/>
      <c r="I552" s="389"/>
      <c r="J552" s="389"/>
      <c r="K552" s="389"/>
      <c r="L552" s="389"/>
      <c r="M552" s="389"/>
      <c r="N552" s="389"/>
      <c r="O552" s="389"/>
      <c r="P552" s="389"/>
      <c r="Q552" s="389"/>
      <c r="R552" s="389"/>
      <c r="S552" s="389"/>
      <c r="T552" s="389"/>
      <c r="U552" s="389"/>
      <c r="V552" s="389"/>
      <c r="W552" s="389"/>
      <c r="X552" s="389"/>
      <c r="Y552" s="389"/>
      <c r="Z552" s="389"/>
      <c r="AA552" s="389"/>
      <c r="AB552" s="389"/>
      <c r="AC552" s="389"/>
      <c r="AD552" s="389"/>
      <c r="AE552" s="389"/>
      <c r="AF552" s="389"/>
      <c r="AG552" s="389"/>
      <c r="AH552" s="389"/>
      <c r="AI552" s="389"/>
      <c r="AJ552" s="389"/>
      <c r="AK552" s="389"/>
      <c r="AL552" s="389"/>
      <c r="AM552" s="389"/>
      <c r="AN552" s="389"/>
      <c r="AO552" s="389"/>
      <c r="AP552" s="393"/>
      <c r="AQ552" s="395"/>
      <c r="AR552" s="389"/>
      <c r="AS552" s="389"/>
      <c r="AT552" s="389"/>
      <c r="AU552" s="389"/>
      <c r="AV552" s="389"/>
      <c r="AW552" s="389"/>
      <c r="AX552" s="389"/>
      <c r="AY552" s="389"/>
      <c r="AZ552" s="389"/>
      <c r="BA552" s="389"/>
      <c r="BB552" s="389"/>
      <c r="BC552" s="389"/>
      <c r="BD552" s="389"/>
      <c r="BE552" s="389"/>
    </row>
    <row r="553" ht="15.75" customHeight="1">
      <c r="A553" s="401"/>
      <c r="B553" s="265"/>
      <c r="C553" s="393"/>
      <c r="D553" s="389"/>
      <c r="E553" s="389"/>
      <c r="F553" s="389"/>
      <c r="G553" s="393"/>
      <c r="H553" s="389"/>
      <c r="I553" s="389"/>
      <c r="J553" s="389"/>
      <c r="K553" s="389"/>
      <c r="L553" s="389"/>
      <c r="M553" s="389"/>
      <c r="N553" s="389"/>
      <c r="O553" s="389"/>
      <c r="P553" s="389"/>
      <c r="Q553" s="389"/>
      <c r="R553" s="389"/>
      <c r="S553" s="389"/>
      <c r="T553" s="389"/>
      <c r="U553" s="389"/>
      <c r="V553" s="389"/>
      <c r="W553" s="389"/>
      <c r="X553" s="389"/>
      <c r="Y553" s="389"/>
      <c r="Z553" s="389"/>
      <c r="AA553" s="389"/>
      <c r="AB553" s="389"/>
      <c r="AC553" s="389"/>
      <c r="AD553" s="389"/>
      <c r="AE553" s="389"/>
      <c r="AF553" s="389"/>
      <c r="AG553" s="389"/>
      <c r="AH553" s="389"/>
      <c r="AI553" s="389"/>
      <c r="AJ553" s="389"/>
      <c r="AK553" s="389"/>
      <c r="AL553" s="389"/>
      <c r="AM553" s="389"/>
      <c r="AN553" s="389"/>
      <c r="AO553" s="389"/>
      <c r="AP553" s="393"/>
      <c r="AQ553" s="395"/>
      <c r="AR553" s="389"/>
      <c r="AS553" s="389"/>
      <c r="AT553" s="389"/>
      <c r="AU553" s="389"/>
      <c r="AV553" s="389"/>
      <c r="AW553" s="389"/>
      <c r="AX553" s="389"/>
      <c r="AY553" s="389"/>
      <c r="AZ553" s="389"/>
      <c r="BA553" s="389"/>
      <c r="BB553" s="389"/>
      <c r="BC553" s="389"/>
      <c r="BD553" s="389"/>
      <c r="BE553" s="389"/>
    </row>
    <row r="554" ht="15.75" customHeight="1">
      <c r="A554" s="401"/>
      <c r="B554" s="265"/>
      <c r="C554" s="393"/>
      <c r="D554" s="389"/>
      <c r="E554" s="389"/>
      <c r="F554" s="389"/>
      <c r="G554" s="393"/>
      <c r="H554" s="389"/>
      <c r="I554" s="389"/>
      <c r="J554" s="389"/>
      <c r="K554" s="389"/>
      <c r="L554" s="389"/>
      <c r="M554" s="389"/>
      <c r="N554" s="389"/>
      <c r="O554" s="389"/>
      <c r="P554" s="389"/>
      <c r="Q554" s="389"/>
      <c r="R554" s="389"/>
      <c r="S554" s="389"/>
      <c r="T554" s="389"/>
      <c r="U554" s="389"/>
      <c r="V554" s="389"/>
      <c r="W554" s="389"/>
      <c r="X554" s="389"/>
      <c r="Y554" s="389"/>
      <c r="Z554" s="389"/>
      <c r="AA554" s="389"/>
      <c r="AB554" s="389"/>
      <c r="AC554" s="389"/>
      <c r="AD554" s="389"/>
      <c r="AE554" s="389"/>
      <c r="AF554" s="389"/>
      <c r="AG554" s="389"/>
      <c r="AH554" s="389"/>
      <c r="AI554" s="389"/>
      <c r="AJ554" s="389"/>
      <c r="AK554" s="389"/>
      <c r="AL554" s="389"/>
      <c r="AM554" s="389"/>
      <c r="AN554" s="389"/>
      <c r="AO554" s="389"/>
      <c r="AP554" s="393"/>
      <c r="AQ554" s="395"/>
      <c r="AR554" s="389"/>
      <c r="AS554" s="389"/>
      <c r="AT554" s="389"/>
      <c r="AU554" s="389"/>
      <c r="AV554" s="389"/>
      <c r="AW554" s="389"/>
      <c r="AX554" s="389"/>
      <c r="AY554" s="389"/>
      <c r="AZ554" s="389"/>
      <c r="BA554" s="389"/>
      <c r="BB554" s="389"/>
      <c r="BC554" s="389"/>
      <c r="BD554" s="389"/>
      <c r="BE554" s="389"/>
    </row>
    <row r="555" ht="15.75" customHeight="1">
      <c r="A555" s="401"/>
      <c r="B555" s="265"/>
      <c r="C555" s="393"/>
      <c r="D555" s="389"/>
      <c r="E555" s="389"/>
      <c r="F555" s="389"/>
      <c r="G555" s="393"/>
      <c r="H555" s="389"/>
      <c r="I555" s="389"/>
      <c r="J555" s="389"/>
      <c r="K555" s="389"/>
      <c r="L555" s="389"/>
      <c r="M555" s="389"/>
      <c r="N555" s="389"/>
      <c r="O555" s="389"/>
      <c r="P555" s="389"/>
      <c r="Q555" s="389"/>
      <c r="R555" s="389"/>
      <c r="S555" s="389"/>
      <c r="T555" s="389"/>
      <c r="U555" s="389"/>
      <c r="V555" s="389"/>
      <c r="W555" s="389"/>
      <c r="X555" s="389"/>
      <c r="Y555" s="389"/>
      <c r="Z555" s="389"/>
      <c r="AA555" s="389"/>
      <c r="AB555" s="389"/>
      <c r="AC555" s="389"/>
      <c r="AD555" s="389"/>
      <c r="AE555" s="389"/>
      <c r="AF555" s="389"/>
      <c r="AG555" s="389"/>
      <c r="AH555" s="389"/>
      <c r="AI555" s="389"/>
      <c r="AJ555" s="389"/>
      <c r="AK555" s="389"/>
      <c r="AL555" s="389"/>
      <c r="AM555" s="389"/>
      <c r="AN555" s="389"/>
      <c r="AO555" s="389"/>
      <c r="AP555" s="393"/>
      <c r="AQ555" s="395"/>
      <c r="AR555" s="389"/>
      <c r="AS555" s="389"/>
      <c r="AT555" s="389"/>
      <c r="AU555" s="389"/>
      <c r="AV555" s="389"/>
      <c r="AW555" s="389"/>
      <c r="AX555" s="389"/>
      <c r="AY555" s="389"/>
      <c r="AZ555" s="389"/>
      <c r="BA555" s="389"/>
      <c r="BB555" s="389"/>
      <c r="BC555" s="389"/>
      <c r="BD555" s="389"/>
      <c r="BE555" s="389"/>
    </row>
    <row r="556" ht="15.75" customHeight="1">
      <c r="A556" s="401"/>
      <c r="B556" s="265"/>
      <c r="C556" s="393"/>
      <c r="D556" s="389"/>
      <c r="E556" s="389"/>
      <c r="F556" s="389"/>
      <c r="G556" s="393"/>
      <c r="H556" s="389"/>
      <c r="I556" s="389"/>
      <c r="J556" s="389"/>
      <c r="K556" s="389"/>
      <c r="L556" s="389"/>
      <c r="M556" s="389"/>
      <c r="N556" s="389"/>
      <c r="O556" s="389"/>
      <c r="P556" s="389"/>
      <c r="Q556" s="389"/>
      <c r="R556" s="389"/>
      <c r="S556" s="389"/>
      <c r="T556" s="389"/>
      <c r="U556" s="389"/>
      <c r="V556" s="389"/>
      <c r="W556" s="389"/>
      <c r="X556" s="389"/>
      <c r="Y556" s="389"/>
      <c r="Z556" s="389"/>
      <c r="AA556" s="389"/>
      <c r="AB556" s="389"/>
      <c r="AC556" s="389"/>
      <c r="AD556" s="389"/>
      <c r="AE556" s="389"/>
      <c r="AF556" s="389"/>
      <c r="AG556" s="389"/>
      <c r="AH556" s="389"/>
      <c r="AI556" s="389"/>
      <c r="AJ556" s="389"/>
      <c r="AK556" s="389"/>
      <c r="AL556" s="389"/>
      <c r="AM556" s="389"/>
      <c r="AN556" s="389"/>
      <c r="AO556" s="389"/>
      <c r="AP556" s="393"/>
      <c r="AQ556" s="395"/>
      <c r="AR556" s="389"/>
      <c r="AS556" s="389"/>
      <c r="AT556" s="389"/>
      <c r="AU556" s="389"/>
      <c r="AV556" s="389"/>
      <c r="AW556" s="389"/>
      <c r="AX556" s="389"/>
      <c r="AY556" s="389"/>
      <c r="AZ556" s="389"/>
      <c r="BA556" s="389"/>
      <c r="BB556" s="389"/>
      <c r="BC556" s="389"/>
      <c r="BD556" s="389"/>
      <c r="BE556" s="389"/>
    </row>
    <row r="557" ht="15.75" customHeight="1">
      <c r="A557" s="401"/>
      <c r="B557" s="265"/>
      <c r="C557" s="393"/>
      <c r="D557" s="389"/>
      <c r="E557" s="389"/>
      <c r="F557" s="389"/>
      <c r="G557" s="393"/>
      <c r="H557" s="389"/>
      <c r="I557" s="389"/>
      <c r="J557" s="389"/>
      <c r="K557" s="389"/>
      <c r="L557" s="389"/>
      <c r="M557" s="389"/>
      <c r="N557" s="389"/>
      <c r="O557" s="389"/>
      <c r="P557" s="389"/>
      <c r="Q557" s="389"/>
      <c r="R557" s="389"/>
      <c r="S557" s="389"/>
      <c r="T557" s="389"/>
      <c r="U557" s="389"/>
      <c r="V557" s="389"/>
      <c r="W557" s="389"/>
      <c r="X557" s="389"/>
      <c r="Y557" s="389"/>
      <c r="Z557" s="389"/>
      <c r="AA557" s="389"/>
      <c r="AB557" s="389"/>
      <c r="AC557" s="389"/>
      <c r="AD557" s="389"/>
      <c r="AE557" s="389"/>
      <c r="AF557" s="389"/>
      <c r="AG557" s="389"/>
      <c r="AH557" s="389"/>
      <c r="AI557" s="389"/>
      <c r="AJ557" s="389"/>
      <c r="AK557" s="389"/>
      <c r="AL557" s="389"/>
      <c r="AM557" s="389"/>
      <c r="AN557" s="389"/>
      <c r="AO557" s="389"/>
      <c r="AP557" s="393"/>
      <c r="AQ557" s="395"/>
      <c r="AR557" s="389"/>
      <c r="AS557" s="389"/>
      <c r="AT557" s="389"/>
      <c r="AU557" s="389"/>
      <c r="AV557" s="389"/>
      <c r="AW557" s="389"/>
      <c r="AX557" s="389"/>
      <c r="AY557" s="389"/>
      <c r="AZ557" s="389"/>
      <c r="BA557" s="389"/>
      <c r="BB557" s="389"/>
      <c r="BC557" s="389"/>
      <c r="BD557" s="389"/>
      <c r="BE557" s="389"/>
    </row>
    <row r="558" ht="15.75" customHeight="1">
      <c r="A558" s="401"/>
      <c r="B558" s="265"/>
      <c r="C558" s="393"/>
      <c r="D558" s="389"/>
      <c r="E558" s="389"/>
      <c r="F558" s="389"/>
      <c r="G558" s="393"/>
      <c r="H558" s="389"/>
      <c r="I558" s="389"/>
      <c r="J558" s="389"/>
      <c r="K558" s="389"/>
      <c r="L558" s="389"/>
      <c r="M558" s="389"/>
      <c r="N558" s="389"/>
      <c r="O558" s="389"/>
      <c r="P558" s="389"/>
      <c r="Q558" s="389"/>
      <c r="R558" s="389"/>
      <c r="S558" s="389"/>
      <c r="T558" s="389"/>
      <c r="U558" s="389"/>
      <c r="V558" s="389"/>
      <c r="W558" s="389"/>
      <c r="X558" s="389"/>
      <c r="Y558" s="389"/>
      <c r="Z558" s="389"/>
      <c r="AA558" s="389"/>
      <c r="AB558" s="389"/>
      <c r="AC558" s="389"/>
      <c r="AD558" s="389"/>
      <c r="AE558" s="389"/>
      <c r="AF558" s="389"/>
      <c r="AG558" s="389"/>
      <c r="AH558" s="389"/>
      <c r="AI558" s="389"/>
      <c r="AJ558" s="389"/>
      <c r="AK558" s="389"/>
      <c r="AL558" s="389"/>
      <c r="AM558" s="389"/>
      <c r="AN558" s="389"/>
      <c r="AO558" s="389"/>
      <c r="AP558" s="393"/>
      <c r="AQ558" s="395"/>
      <c r="AR558" s="389"/>
      <c r="AS558" s="389"/>
      <c r="AT558" s="389"/>
      <c r="AU558" s="389"/>
      <c r="AV558" s="389"/>
      <c r="AW558" s="389"/>
      <c r="AX558" s="389"/>
      <c r="AY558" s="389"/>
      <c r="AZ558" s="389"/>
      <c r="BA558" s="389"/>
      <c r="BB558" s="389"/>
      <c r="BC558" s="389"/>
      <c r="BD558" s="389"/>
      <c r="BE558" s="389"/>
    </row>
    <row r="559" ht="15.75" customHeight="1">
      <c r="A559" s="401"/>
      <c r="B559" s="265"/>
      <c r="C559" s="393"/>
      <c r="D559" s="389"/>
      <c r="E559" s="389"/>
      <c r="F559" s="389"/>
      <c r="G559" s="393"/>
      <c r="H559" s="389"/>
      <c r="I559" s="389"/>
      <c r="J559" s="389"/>
      <c r="K559" s="389"/>
      <c r="L559" s="389"/>
      <c r="M559" s="389"/>
      <c r="N559" s="389"/>
      <c r="O559" s="389"/>
      <c r="P559" s="389"/>
      <c r="Q559" s="389"/>
      <c r="R559" s="389"/>
      <c r="S559" s="389"/>
      <c r="T559" s="389"/>
      <c r="U559" s="389"/>
      <c r="V559" s="389"/>
      <c r="W559" s="389"/>
      <c r="X559" s="389"/>
      <c r="Y559" s="389"/>
      <c r="Z559" s="389"/>
      <c r="AA559" s="389"/>
      <c r="AB559" s="389"/>
      <c r="AC559" s="389"/>
      <c r="AD559" s="389"/>
      <c r="AE559" s="389"/>
      <c r="AF559" s="389"/>
      <c r="AG559" s="389"/>
      <c r="AH559" s="389"/>
      <c r="AI559" s="389"/>
      <c r="AJ559" s="389"/>
      <c r="AK559" s="389"/>
      <c r="AL559" s="389"/>
      <c r="AM559" s="389"/>
      <c r="AN559" s="389"/>
      <c r="AO559" s="389"/>
      <c r="AP559" s="393"/>
      <c r="AQ559" s="395"/>
      <c r="AR559" s="389"/>
      <c r="AS559" s="389"/>
      <c r="AT559" s="389"/>
      <c r="AU559" s="389"/>
      <c r="AV559" s="389"/>
      <c r="AW559" s="389"/>
      <c r="AX559" s="389"/>
      <c r="AY559" s="389"/>
      <c r="AZ559" s="389"/>
      <c r="BA559" s="389"/>
      <c r="BB559" s="389"/>
      <c r="BC559" s="389"/>
      <c r="BD559" s="389"/>
      <c r="BE559" s="389"/>
    </row>
    <row r="560" ht="15.75" customHeight="1">
      <c r="A560" s="401"/>
      <c r="B560" s="265"/>
      <c r="C560" s="393"/>
      <c r="D560" s="389"/>
      <c r="E560" s="389"/>
      <c r="F560" s="389"/>
      <c r="G560" s="393"/>
      <c r="H560" s="389"/>
      <c r="I560" s="389"/>
      <c r="J560" s="389"/>
      <c r="K560" s="389"/>
      <c r="L560" s="389"/>
      <c r="M560" s="389"/>
      <c r="N560" s="389"/>
      <c r="O560" s="389"/>
      <c r="P560" s="389"/>
      <c r="Q560" s="389"/>
      <c r="R560" s="389"/>
      <c r="S560" s="389"/>
      <c r="T560" s="389"/>
      <c r="U560" s="389"/>
      <c r="V560" s="389"/>
      <c r="W560" s="389"/>
      <c r="X560" s="389"/>
      <c r="Y560" s="389"/>
      <c r="Z560" s="389"/>
      <c r="AA560" s="389"/>
      <c r="AB560" s="389"/>
      <c r="AC560" s="389"/>
      <c r="AD560" s="389"/>
      <c r="AE560" s="389"/>
      <c r="AF560" s="389"/>
      <c r="AG560" s="389"/>
      <c r="AH560" s="389"/>
      <c r="AI560" s="389"/>
      <c r="AJ560" s="389"/>
      <c r="AK560" s="389"/>
      <c r="AL560" s="389"/>
      <c r="AM560" s="389"/>
      <c r="AN560" s="389"/>
      <c r="AO560" s="389"/>
      <c r="AP560" s="393"/>
      <c r="AQ560" s="395"/>
      <c r="AR560" s="389"/>
      <c r="AS560" s="389"/>
      <c r="AT560" s="389"/>
      <c r="AU560" s="389"/>
      <c r="AV560" s="389"/>
      <c r="AW560" s="389"/>
      <c r="AX560" s="389"/>
      <c r="AY560" s="389"/>
      <c r="AZ560" s="389"/>
      <c r="BA560" s="389"/>
      <c r="BB560" s="389"/>
      <c r="BC560" s="389"/>
      <c r="BD560" s="389"/>
      <c r="BE560" s="389"/>
    </row>
    <row r="561" ht="15.75" customHeight="1">
      <c r="A561" s="401"/>
      <c r="B561" s="265"/>
      <c r="C561" s="393"/>
      <c r="D561" s="389"/>
      <c r="E561" s="389"/>
      <c r="F561" s="389"/>
      <c r="G561" s="393"/>
      <c r="H561" s="389"/>
      <c r="I561" s="389"/>
      <c r="J561" s="389"/>
      <c r="K561" s="389"/>
      <c r="L561" s="389"/>
      <c r="M561" s="389"/>
      <c r="N561" s="389"/>
      <c r="O561" s="389"/>
      <c r="P561" s="389"/>
      <c r="Q561" s="389"/>
      <c r="R561" s="389"/>
      <c r="S561" s="389"/>
      <c r="T561" s="389"/>
      <c r="U561" s="389"/>
      <c r="V561" s="389"/>
      <c r="W561" s="389"/>
      <c r="X561" s="389"/>
      <c r="Y561" s="389"/>
      <c r="Z561" s="389"/>
      <c r="AA561" s="389"/>
      <c r="AB561" s="389"/>
      <c r="AC561" s="389"/>
      <c r="AD561" s="389"/>
      <c r="AE561" s="389"/>
      <c r="AF561" s="389"/>
      <c r="AG561" s="389"/>
      <c r="AH561" s="389"/>
      <c r="AI561" s="389"/>
      <c r="AJ561" s="389"/>
      <c r="AK561" s="389"/>
      <c r="AL561" s="389"/>
      <c r="AM561" s="389"/>
      <c r="AN561" s="389"/>
      <c r="AO561" s="389"/>
      <c r="AP561" s="393"/>
      <c r="AQ561" s="395"/>
      <c r="AR561" s="389"/>
      <c r="AS561" s="389"/>
      <c r="AT561" s="389"/>
      <c r="AU561" s="389"/>
      <c r="AV561" s="389"/>
      <c r="AW561" s="389"/>
      <c r="AX561" s="389"/>
      <c r="AY561" s="389"/>
      <c r="AZ561" s="389"/>
      <c r="BA561" s="389"/>
      <c r="BB561" s="389"/>
      <c r="BC561" s="389"/>
      <c r="BD561" s="389"/>
      <c r="BE561" s="389"/>
    </row>
    <row r="562" ht="15.75" customHeight="1">
      <c r="A562" s="401"/>
      <c r="B562" s="265"/>
      <c r="C562" s="393"/>
      <c r="D562" s="389"/>
      <c r="E562" s="389"/>
      <c r="F562" s="389"/>
      <c r="G562" s="393"/>
      <c r="H562" s="389"/>
      <c r="I562" s="389"/>
      <c r="J562" s="389"/>
      <c r="K562" s="389"/>
      <c r="L562" s="389"/>
      <c r="M562" s="389"/>
      <c r="N562" s="389"/>
      <c r="O562" s="389"/>
      <c r="P562" s="389"/>
      <c r="Q562" s="389"/>
      <c r="R562" s="389"/>
      <c r="S562" s="389"/>
      <c r="T562" s="389"/>
      <c r="U562" s="389"/>
      <c r="V562" s="389"/>
      <c r="W562" s="389"/>
      <c r="X562" s="389"/>
      <c r="Y562" s="389"/>
      <c r="Z562" s="389"/>
      <c r="AA562" s="389"/>
      <c r="AB562" s="389"/>
      <c r="AC562" s="389"/>
      <c r="AD562" s="389"/>
      <c r="AE562" s="389"/>
      <c r="AF562" s="389"/>
      <c r="AG562" s="389"/>
      <c r="AH562" s="389"/>
      <c r="AI562" s="389"/>
      <c r="AJ562" s="389"/>
      <c r="AK562" s="389"/>
      <c r="AL562" s="389"/>
      <c r="AM562" s="389"/>
      <c r="AN562" s="389"/>
      <c r="AO562" s="389"/>
      <c r="AP562" s="393"/>
      <c r="AQ562" s="395"/>
      <c r="AR562" s="389"/>
      <c r="AS562" s="389"/>
      <c r="AT562" s="389"/>
      <c r="AU562" s="389"/>
      <c r="AV562" s="389"/>
      <c r="AW562" s="389"/>
      <c r="AX562" s="389"/>
      <c r="AY562" s="389"/>
      <c r="AZ562" s="389"/>
      <c r="BA562" s="389"/>
      <c r="BB562" s="389"/>
      <c r="BC562" s="389"/>
      <c r="BD562" s="389"/>
      <c r="BE562" s="389"/>
    </row>
    <row r="563" ht="15.75" customHeight="1">
      <c r="A563" s="401"/>
      <c r="B563" s="265"/>
      <c r="C563" s="393"/>
      <c r="D563" s="389"/>
      <c r="E563" s="389"/>
      <c r="F563" s="389"/>
      <c r="G563" s="393"/>
      <c r="H563" s="389"/>
      <c r="I563" s="389"/>
      <c r="J563" s="389"/>
      <c r="K563" s="389"/>
      <c r="L563" s="389"/>
      <c r="M563" s="389"/>
      <c r="N563" s="389"/>
      <c r="O563" s="389"/>
      <c r="P563" s="389"/>
      <c r="Q563" s="389"/>
      <c r="R563" s="389"/>
      <c r="S563" s="389"/>
      <c r="T563" s="389"/>
      <c r="U563" s="389"/>
      <c r="V563" s="389"/>
      <c r="W563" s="389"/>
      <c r="X563" s="389"/>
      <c r="Y563" s="389"/>
      <c r="Z563" s="389"/>
      <c r="AA563" s="389"/>
      <c r="AB563" s="389"/>
      <c r="AC563" s="389"/>
      <c r="AD563" s="389"/>
      <c r="AE563" s="389"/>
      <c r="AF563" s="389"/>
      <c r="AG563" s="389"/>
      <c r="AH563" s="389"/>
      <c r="AI563" s="389"/>
      <c r="AJ563" s="389"/>
      <c r="AK563" s="389"/>
      <c r="AL563" s="389"/>
      <c r="AM563" s="389"/>
      <c r="AN563" s="389"/>
      <c r="AO563" s="389"/>
      <c r="AP563" s="393"/>
      <c r="AQ563" s="395"/>
      <c r="AR563" s="389"/>
      <c r="AS563" s="389"/>
      <c r="AT563" s="389"/>
      <c r="AU563" s="389"/>
      <c r="AV563" s="389"/>
      <c r="AW563" s="389"/>
      <c r="AX563" s="389"/>
      <c r="AY563" s="389"/>
      <c r="AZ563" s="389"/>
      <c r="BA563" s="389"/>
      <c r="BB563" s="389"/>
      <c r="BC563" s="389"/>
      <c r="BD563" s="389"/>
      <c r="BE563" s="389"/>
    </row>
    <row r="564" ht="15.75" customHeight="1">
      <c r="A564" s="401"/>
      <c r="B564" s="265"/>
      <c r="C564" s="393"/>
      <c r="D564" s="389"/>
      <c r="E564" s="389"/>
      <c r="F564" s="389"/>
      <c r="G564" s="393"/>
      <c r="H564" s="389"/>
      <c r="I564" s="389"/>
      <c r="J564" s="389"/>
      <c r="K564" s="389"/>
      <c r="L564" s="389"/>
      <c r="M564" s="389"/>
      <c r="N564" s="389"/>
      <c r="O564" s="389"/>
      <c r="P564" s="389"/>
      <c r="Q564" s="389"/>
      <c r="R564" s="389"/>
      <c r="S564" s="389"/>
      <c r="T564" s="389"/>
      <c r="U564" s="389"/>
      <c r="V564" s="389"/>
      <c r="W564" s="389"/>
      <c r="X564" s="389"/>
      <c r="Y564" s="389"/>
      <c r="Z564" s="389"/>
      <c r="AA564" s="389"/>
      <c r="AB564" s="389"/>
      <c r="AC564" s="389"/>
      <c r="AD564" s="389"/>
      <c r="AE564" s="389"/>
      <c r="AF564" s="389"/>
      <c r="AG564" s="389"/>
      <c r="AH564" s="389"/>
      <c r="AI564" s="389"/>
      <c r="AJ564" s="389"/>
      <c r="AK564" s="389"/>
      <c r="AL564" s="389"/>
      <c r="AM564" s="389"/>
      <c r="AN564" s="389"/>
      <c r="AO564" s="389"/>
      <c r="AP564" s="393"/>
      <c r="AQ564" s="395"/>
      <c r="AR564" s="389"/>
      <c r="AS564" s="389"/>
      <c r="AT564" s="389"/>
      <c r="AU564" s="389"/>
      <c r="AV564" s="389"/>
      <c r="AW564" s="389"/>
      <c r="AX564" s="389"/>
      <c r="AY564" s="389"/>
      <c r="AZ564" s="389"/>
      <c r="BA564" s="389"/>
      <c r="BB564" s="389"/>
      <c r="BC564" s="389"/>
      <c r="BD564" s="389"/>
      <c r="BE564" s="389"/>
    </row>
    <row r="565" ht="15.75" customHeight="1">
      <c r="A565" s="401"/>
      <c r="B565" s="265"/>
      <c r="C565" s="393"/>
      <c r="D565" s="389"/>
      <c r="E565" s="389"/>
      <c r="F565" s="389"/>
      <c r="G565" s="393"/>
      <c r="H565" s="389"/>
      <c r="I565" s="389"/>
      <c r="J565" s="389"/>
      <c r="K565" s="389"/>
      <c r="L565" s="389"/>
      <c r="M565" s="389"/>
      <c r="N565" s="389"/>
      <c r="O565" s="389"/>
      <c r="P565" s="389"/>
      <c r="Q565" s="389"/>
      <c r="R565" s="389"/>
      <c r="S565" s="389"/>
      <c r="T565" s="389"/>
      <c r="U565" s="389"/>
      <c r="V565" s="389"/>
      <c r="W565" s="389"/>
      <c r="X565" s="389"/>
      <c r="Y565" s="389"/>
      <c r="Z565" s="389"/>
      <c r="AA565" s="389"/>
      <c r="AB565" s="389"/>
      <c r="AC565" s="389"/>
      <c r="AD565" s="389"/>
      <c r="AE565" s="389"/>
      <c r="AF565" s="389"/>
      <c r="AG565" s="389"/>
      <c r="AH565" s="389"/>
      <c r="AI565" s="389"/>
      <c r="AJ565" s="389"/>
      <c r="AK565" s="389"/>
      <c r="AL565" s="389"/>
      <c r="AM565" s="389"/>
      <c r="AN565" s="389"/>
      <c r="AO565" s="389"/>
      <c r="AP565" s="393"/>
      <c r="AQ565" s="395"/>
      <c r="AR565" s="389"/>
      <c r="AS565" s="389"/>
      <c r="AT565" s="389"/>
      <c r="AU565" s="389"/>
      <c r="AV565" s="389"/>
      <c r="AW565" s="389"/>
      <c r="AX565" s="389"/>
      <c r="AY565" s="389"/>
      <c r="AZ565" s="389"/>
      <c r="BA565" s="389"/>
      <c r="BB565" s="389"/>
      <c r="BC565" s="389"/>
      <c r="BD565" s="389"/>
      <c r="BE565" s="389"/>
    </row>
    <row r="566" ht="15.75" customHeight="1">
      <c r="A566" s="401"/>
      <c r="B566" s="265"/>
      <c r="C566" s="393"/>
      <c r="D566" s="389"/>
      <c r="E566" s="389"/>
      <c r="F566" s="389"/>
      <c r="G566" s="393"/>
      <c r="H566" s="389"/>
      <c r="I566" s="389"/>
      <c r="J566" s="389"/>
      <c r="K566" s="389"/>
      <c r="L566" s="389"/>
      <c r="M566" s="389"/>
      <c r="N566" s="389"/>
      <c r="O566" s="389"/>
      <c r="P566" s="389"/>
      <c r="Q566" s="389"/>
      <c r="R566" s="389"/>
      <c r="S566" s="389"/>
      <c r="T566" s="389"/>
      <c r="U566" s="389"/>
      <c r="V566" s="389"/>
      <c r="W566" s="389"/>
      <c r="X566" s="389"/>
      <c r="Y566" s="389"/>
      <c r="Z566" s="389"/>
      <c r="AA566" s="389"/>
      <c r="AB566" s="389"/>
      <c r="AC566" s="389"/>
      <c r="AD566" s="389"/>
      <c r="AE566" s="389"/>
      <c r="AF566" s="389"/>
      <c r="AG566" s="389"/>
      <c r="AH566" s="389"/>
      <c r="AI566" s="389"/>
      <c r="AJ566" s="389"/>
      <c r="AK566" s="389"/>
      <c r="AL566" s="389"/>
      <c r="AM566" s="389"/>
      <c r="AN566" s="389"/>
      <c r="AO566" s="389"/>
      <c r="AP566" s="393"/>
      <c r="AQ566" s="395"/>
      <c r="AR566" s="389"/>
      <c r="AS566" s="389"/>
      <c r="AT566" s="389"/>
      <c r="AU566" s="389"/>
      <c r="AV566" s="389"/>
      <c r="AW566" s="389"/>
      <c r="AX566" s="389"/>
      <c r="AY566" s="389"/>
      <c r="AZ566" s="389"/>
      <c r="BA566" s="389"/>
      <c r="BB566" s="389"/>
      <c r="BC566" s="389"/>
      <c r="BD566" s="389"/>
      <c r="BE566" s="389"/>
    </row>
    <row r="567" ht="15.75" customHeight="1">
      <c r="A567" s="401"/>
      <c r="B567" s="265"/>
      <c r="C567" s="393"/>
      <c r="D567" s="389"/>
      <c r="E567" s="389"/>
      <c r="F567" s="389"/>
      <c r="G567" s="393"/>
      <c r="H567" s="389"/>
      <c r="I567" s="389"/>
      <c r="J567" s="389"/>
      <c r="K567" s="389"/>
      <c r="L567" s="389"/>
      <c r="M567" s="389"/>
      <c r="N567" s="389"/>
      <c r="O567" s="389"/>
      <c r="P567" s="389"/>
      <c r="Q567" s="389"/>
      <c r="R567" s="389"/>
      <c r="S567" s="389"/>
      <c r="T567" s="389"/>
      <c r="U567" s="389"/>
      <c r="V567" s="389"/>
      <c r="W567" s="389"/>
      <c r="X567" s="389"/>
      <c r="Y567" s="389"/>
      <c r="Z567" s="389"/>
      <c r="AA567" s="389"/>
      <c r="AB567" s="389"/>
      <c r="AC567" s="389"/>
      <c r="AD567" s="389"/>
      <c r="AE567" s="389"/>
      <c r="AF567" s="389"/>
      <c r="AG567" s="389"/>
      <c r="AH567" s="389"/>
      <c r="AI567" s="389"/>
      <c r="AJ567" s="389"/>
      <c r="AK567" s="389"/>
      <c r="AL567" s="389"/>
      <c r="AM567" s="389"/>
      <c r="AN567" s="389"/>
      <c r="AO567" s="389"/>
      <c r="AP567" s="393"/>
      <c r="AQ567" s="395"/>
      <c r="AR567" s="389"/>
      <c r="AS567" s="389"/>
      <c r="AT567" s="389"/>
      <c r="AU567" s="389"/>
      <c r="AV567" s="389"/>
      <c r="AW567" s="389"/>
      <c r="AX567" s="389"/>
      <c r="AY567" s="389"/>
      <c r="AZ567" s="389"/>
      <c r="BA567" s="389"/>
      <c r="BB567" s="389"/>
      <c r="BC567" s="389"/>
      <c r="BD567" s="389"/>
      <c r="BE567" s="389"/>
    </row>
    <row r="568" ht="15.75" customHeight="1">
      <c r="A568" s="401"/>
      <c r="B568" s="265"/>
      <c r="C568" s="393"/>
      <c r="D568" s="389"/>
      <c r="E568" s="389"/>
      <c r="F568" s="389"/>
      <c r="G568" s="393"/>
      <c r="H568" s="389"/>
      <c r="I568" s="389"/>
      <c r="J568" s="389"/>
      <c r="K568" s="389"/>
      <c r="L568" s="389"/>
      <c r="M568" s="389"/>
      <c r="N568" s="389"/>
      <c r="O568" s="389"/>
      <c r="P568" s="389"/>
      <c r="Q568" s="389"/>
      <c r="R568" s="389"/>
      <c r="S568" s="389"/>
      <c r="T568" s="389"/>
      <c r="U568" s="389"/>
      <c r="V568" s="389"/>
      <c r="W568" s="389"/>
      <c r="X568" s="389"/>
      <c r="Y568" s="389"/>
      <c r="Z568" s="389"/>
      <c r="AA568" s="389"/>
      <c r="AB568" s="389"/>
      <c r="AC568" s="389"/>
      <c r="AD568" s="389"/>
      <c r="AE568" s="389"/>
      <c r="AF568" s="389"/>
      <c r="AG568" s="389"/>
      <c r="AH568" s="389"/>
      <c r="AI568" s="389"/>
      <c r="AJ568" s="389"/>
      <c r="AK568" s="389"/>
      <c r="AL568" s="389"/>
      <c r="AM568" s="389"/>
      <c r="AN568" s="389"/>
      <c r="AO568" s="389"/>
      <c r="AP568" s="393"/>
      <c r="AQ568" s="395"/>
      <c r="AR568" s="389"/>
      <c r="AS568" s="389"/>
      <c r="AT568" s="389"/>
      <c r="AU568" s="389"/>
      <c r="AV568" s="389"/>
      <c r="AW568" s="389"/>
      <c r="AX568" s="389"/>
      <c r="AY568" s="389"/>
      <c r="AZ568" s="389"/>
      <c r="BA568" s="389"/>
      <c r="BB568" s="389"/>
      <c r="BC568" s="389"/>
      <c r="BD568" s="389"/>
      <c r="BE568" s="389"/>
    </row>
    <row r="569" ht="15.75" customHeight="1">
      <c r="A569" s="401"/>
      <c r="B569" s="265"/>
      <c r="C569" s="393"/>
      <c r="D569" s="389"/>
      <c r="E569" s="389"/>
      <c r="F569" s="389"/>
      <c r="G569" s="393"/>
      <c r="H569" s="389"/>
      <c r="I569" s="389"/>
      <c r="J569" s="389"/>
      <c r="K569" s="389"/>
      <c r="L569" s="389"/>
      <c r="M569" s="389"/>
      <c r="N569" s="389"/>
      <c r="O569" s="389"/>
      <c r="P569" s="389"/>
      <c r="Q569" s="389"/>
      <c r="R569" s="389"/>
      <c r="S569" s="389"/>
      <c r="T569" s="389"/>
      <c r="U569" s="389"/>
      <c r="V569" s="389"/>
      <c r="W569" s="389"/>
      <c r="X569" s="389"/>
      <c r="Y569" s="389"/>
      <c r="Z569" s="389"/>
      <c r="AA569" s="389"/>
      <c r="AB569" s="389"/>
      <c r="AC569" s="389"/>
      <c r="AD569" s="389"/>
      <c r="AE569" s="389"/>
      <c r="AF569" s="389"/>
      <c r="AG569" s="389"/>
      <c r="AH569" s="389"/>
      <c r="AI569" s="389"/>
      <c r="AJ569" s="389"/>
      <c r="AK569" s="389"/>
      <c r="AL569" s="389"/>
      <c r="AM569" s="389"/>
      <c r="AN569" s="389"/>
      <c r="AO569" s="389"/>
      <c r="AP569" s="393"/>
      <c r="AQ569" s="395"/>
      <c r="AR569" s="389"/>
      <c r="AS569" s="389"/>
      <c r="AT569" s="389"/>
      <c r="AU569" s="389"/>
      <c r="AV569" s="389"/>
      <c r="AW569" s="389"/>
      <c r="AX569" s="389"/>
      <c r="AY569" s="389"/>
      <c r="AZ569" s="389"/>
      <c r="BA569" s="389"/>
      <c r="BB569" s="389"/>
      <c r="BC569" s="389"/>
      <c r="BD569" s="389"/>
      <c r="BE569" s="389"/>
    </row>
    <row r="570" ht="15.75" customHeight="1">
      <c r="A570" s="401"/>
      <c r="B570" s="265"/>
      <c r="C570" s="393"/>
      <c r="D570" s="389"/>
      <c r="E570" s="389"/>
      <c r="F570" s="389"/>
      <c r="G570" s="393"/>
      <c r="H570" s="389"/>
      <c r="I570" s="389"/>
      <c r="J570" s="389"/>
      <c r="K570" s="389"/>
      <c r="L570" s="389"/>
      <c r="M570" s="389"/>
      <c r="N570" s="389"/>
      <c r="O570" s="389"/>
      <c r="P570" s="389"/>
      <c r="Q570" s="389"/>
      <c r="R570" s="389"/>
      <c r="S570" s="389"/>
      <c r="T570" s="389"/>
      <c r="U570" s="389"/>
      <c r="V570" s="389"/>
      <c r="W570" s="389"/>
      <c r="X570" s="389"/>
      <c r="Y570" s="389"/>
      <c r="Z570" s="389"/>
      <c r="AA570" s="389"/>
      <c r="AB570" s="389"/>
      <c r="AC570" s="389"/>
      <c r="AD570" s="389"/>
      <c r="AE570" s="389"/>
      <c r="AF570" s="389"/>
      <c r="AG570" s="389"/>
      <c r="AH570" s="389"/>
      <c r="AI570" s="389"/>
      <c r="AJ570" s="389"/>
      <c r="AK570" s="389"/>
      <c r="AL570" s="389"/>
      <c r="AM570" s="389"/>
      <c r="AN570" s="389"/>
      <c r="AO570" s="389"/>
      <c r="AP570" s="393"/>
      <c r="AQ570" s="395"/>
      <c r="AR570" s="389"/>
      <c r="AS570" s="389"/>
      <c r="AT570" s="389"/>
      <c r="AU570" s="389"/>
      <c r="AV570" s="389"/>
      <c r="AW570" s="389"/>
      <c r="AX570" s="389"/>
      <c r="AY570" s="389"/>
      <c r="AZ570" s="389"/>
      <c r="BA570" s="389"/>
      <c r="BB570" s="389"/>
      <c r="BC570" s="389"/>
      <c r="BD570" s="389"/>
      <c r="BE570" s="389"/>
    </row>
    <row r="571" ht="15.75" customHeight="1">
      <c r="A571" s="401"/>
      <c r="B571" s="265"/>
      <c r="C571" s="393"/>
      <c r="D571" s="389"/>
      <c r="E571" s="389"/>
      <c r="F571" s="389"/>
      <c r="G571" s="393"/>
      <c r="H571" s="389"/>
      <c r="I571" s="389"/>
      <c r="J571" s="389"/>
      <c r="K571" s="389"/>
      <c r="L571" s="389"/>
      <c r="M571" s="389"/>
      <c r="N571" s="389"/>
      <c r="O571" s="389"/>
      <c r="P571" s="389"/>
      <c r="Q571" s="389"/>
      <c r="R571" s="389"/>
      <c r="S571" s="389"/>
      <c r="T571" s="389"/>
      <c r="U571" s="389"/>
      <c r="V571" s="389"/>
      <c r="W571" s="389"/>
      <c r="X571" s="389"/>
      <c r="Y571" s="389"/>
      <c r="Z571" s="389"/>
      <c r="AA571" s="389"/>
      <c r="AB571" s="389"/>
      <c r="AC571" s="389"/>
      <c r="AD571" s="389"/>
      <c r="AE571" s="389"/>
      <c r="AF571" s="389"/>
      <c r="AG571" s="389"/>
      <c r="AH571" s="389"/>
      <c r="AI571" s="389"/>
      <c r="AJ571" s="389"/>
      <c r="AK571" s="389"/>
      <c r="AL571" s="389"/>
      <c r="AM571" s="389"/>
      <c r="AN571" s="389"/>
      <c r="AO571" s="389"/>
      <c r="AP571" s="393"/>
      <c r="AQ571" s="395"/>
      <c r="AR571" s="389"/>
      <c r="AS571" s="389"/>
      <c r="AT571" s="389"/>
      <c r="AU571" s="389"/>
      <c r="AV571" s="389"/>
      <c r="AW571" s="389"/>
      <c r="AX571" s="389"/>
      <c r="AY571" s="389"/>
      <c r="AZ571" s="389"/>
      <c r="BA571" s="389"/>
      <c r="BB571" s="389"/>
      <c r="BC571" s="389"/>
      <c r="BD571" s="389"/>
      <c r="BE571" s="389"/>
    </row>
    <row r="572" ht="15.75" customHeight="1">
      <c r="A572" s="401"/>
      <c r="B572" s="265"/>
      <c r="C572" s="393"/>
      <c r="D572" s="389"/>
      <c r="E572" s="389"/>
      <c r="F572" s="389"/>
      <c r="G572" s="393"/>
      <c r="H572" s="389"/>
      <c r="I572" s="389"/>
      <c r="J572" s="389"/>
      <c r="K572" s="389"/>
      <c r="L572" s="389"/>
      <c r="M572" s="389"/>
      <c r="N572" s="389"/>
      <c r="O572" s="389"/>
      <c r="P572" s="389"/>
      <c r="Q572" s="389"/>
      <c r="R572" s="389"/>
      <c r="S572" s="389"/>
      <c r="T572" s="389"/>
      <c r="U572" s="389"/>
      <c r="V572" s="389"/>
      <c r="W572" s="389"/>
      <c r="X572" s="389"/>
      <c r="Y572" s="389"/>
      <c r="Z572" s="389"/>
      <c r="AA572" s="389"/>
      <c r="AB572" s="389"/>
      <c r="AC572" s="389"/>
      <c r="AD572" s="389"/>
      <c r="AE572" s="389"/>
      <c r="AF572" s="389"/>
      <c r="AG572" s="389"/>
      <c r="AH572" s="389"/>
      <c r="AI572" s="389"/>
      <c r="AJ572" s="389"/>
      <c r="AK572" s="389"/>
      <c r="AL572" s="389"/>
      <c r="AM572" s="389"/>
      <c r="AN572" s="389"/>
      <c r="AO572" s="389"/>
      <c r="AP572" s="393"/>
      <c r="AQ572" s="395"/>
      <c r="AR572" s="389"/>
      <c r="AS572" s="389"/>
      <c r="AT572" s="389"/>
      <c r="AU572" s="389"/>
      <c r="AV572" s="389"/>
      <c r="AW572" s="389"/>
      <c r="AX572" s="389"/>
      <c r="AY572" s="389"/>
      <c r="AZ572" s="389"/>
      <c r="BA572" s="389"/>
      <c r="BB572" s="389"/>
      <c r="BC572" s="389"/>
      <c r="BD572" s="389"/>
      <c r="BE572" s="389"/>
    </row>
    <row r="573" ht="15.75" customHeight="1">
      <c r="A573" s="401"/>
      <c r="B573" s="265"/>
      <c r="C573" s="393"/>
      <c r="D573" s="389"/>
      <c r="E573" s="389"/>
      <c r="F573" s="389"/>
      <c r="G573" s="393"/>
      <c r="H573" s="389"/>
      <c r="I573" s="389"/>
      <c r="J573" s="389"/>
      <c r="K573" s="389"/>
      <c r="L573" s="389"/>
      <c r="M573" s="389"/>
      <c r="N573" s="389"/>
      <c r="O573" s="389"/>
      <c r="P573" s="389"/>
      <c r="Q573" s="389"/>
      <c r="R573" s="389"/>
      <c r="S573" s="389"/>
      <c r="T573" s="389"/>
      <c r="U573" s="389"/>
      <c r="V573" s="389"/>
      <c r="W573" s="389"/>
      <c r="X573" s="389"/>
      <c r="Y573" s="389"/>
      <c r="Z573" s="389"/>
      <c r="AA573" s="389"/>
      <c r="AB573" s="389"/>
      <c r="AC573" s="389"/>
      <c r="AD573" s="389"/>
      <c r="AE573" s="389"/>
      <c r="AF573" s="389"/>
      <c r="AG573" s="389"/>
      <c r="AH573" s="389"/>
      <c r="AI573" s="389"/>
      <c r="AJ573" s="389"/>
      <c r="AK573" s="389"/>
      <c r="AL573" s="389"/>
      <c r="AM573" s="389"/>
      <c r="AN573" s="389"/>
      <c r="AO573" s="389"/>
      <c r="AP573" s="393"/>
      <c r="AQ573" s="395"/>
      <c r="AR573" s="389"/>
      <c r="AS573" s="389"/>
      <c r="AT573" s="389"/>
      <c r="AU573" s="389"/>
      <c r="AV573" s="389"/>
      <c r="AW573" s="389"/>
      <c r="AX573" s="389"/>
      <c r="AY573" s="389"/>
      <c r="AZ573" s="389"/>
      <c r="BA573" s="389"/>
      <c r="BB573" s="389"/>
      <c r="BC573" s="389"/>
      <c r="BD573" s="389"/>
      <c r="BE573" s="389"/>
    </row>
    <row r="574" ht="15.75" customHeight="1">
      <c r="A574" s="401"/>
      <c r="B574" s="265"/>
      <c r="C574" s="393"/>
      <c r="D574" s="389"/>
      <c r="E574" s="389"/>
      <c r="F574" s="389"/>
      <c r="G574" s="393"/>
      <c r="H574" s="389"/>
      <c r="I574" s="389"/>
      <c r="J574" s="389"/>
      <c r="K574" s="389"/>
      <c r="L574" s="389"/>
      <c r="M574" s="389"/>
      <c r="N574" s="389"/>
      <c r="O574" s="389"/>
      <c r="P574" s="389"/>
      <c r="Q574" s="389"/>
      <c r="R574" s="389"/>
      <c r="S574" s="389"/>
      <c r="T574" s="389"/>
      <c r="U574" s="389"/>
      <c r="V574" s="389"/>
      <c r="W574" s="389"/>
      <c r="X574" s="389"/>
      <c r="Y574" s="389"/>
      <c r="Z574" s="389"/>
      <c r="AA574" s="389"/>
      <c r="AB574" s="389"/>
      <c r="AC574" s="389"/>
      <c r="AD574" s="389"/>
      <c r="AE574" s="389"/>
      <c r="AF574" s="389"/>
      <c r="AG574" s="389"/>
      <c r="AH574" s="389"/>
      <c r="AI574" s="389"/>
      <c r="AJ574" s="389"/>
      <c r="AK574" s="389"/>
      <c r="AL574" s="389"/>
      <c r="AM574" s="389"/>
      <c r="AN574" s="389"/>
      <c r="AO574" s="389"/>
      <c r="AP574" s="393"/>
      <c r="AQ574" s="395"/>
      <c r="AR574" s="389"/>
      <c r="AS574" s="389"/>
      <c r="AT574" s="389"/>
      <c r="AU574" s="389"/>
      <c r="AV574" s="389"/>
      <c r="AW574" s="389"/>
      <c r="AX574" s="389"/>
      <c r="AY574" s="389"/>
      <c r="AZ574" s="389"/>
      <c r="BA574" s="389"/>
      <c r="BB574" s="389"/>
      <c r="BC574" s="389"/>
      <c r="BD574" s="389"/>
      <c r="BE574" s="389"/>
    </row>
    <row r="575" ht="15.75" customHeight="1">
      <c r="A575" s="401"/>
      <c r="B575" s="265"/>
      <c r="C575" s="393"/>
      <c r="D575" s="389"/>
      <c r="E575" s="389"/>
      <c r="F575" s="389"/>
      <c r="G575" s="393"/>
      <c r="H575" s="389"/>
      <c r="I575" s="389"/>
      <c r="J575" s="389"/>
      <c r="K575" s="389"/>
      <c r="L575" s="389"/>
      <c r="M575" s="389"/>
      <c r="N575" s="389"/>
      <c r="O575" s="389"/>
      <c r="P575" s="389"/>
      <c r="Q575" s="389"/>
      <c r="R575" s="389"/>
      <c r="S575" s="389"/>
      <c r="T575" s="389"/>
      <c r="U575" s="389"/>
      <c r="V575" s="389"/>
      <c r="W575" s="389"/>
      <c r="X575" s="389"/>
      <c r="Y575" s="389"/>
      <c r="Z575" s="389"/>
      <c r="AA575" s="389"/>
      <c r="AB575" s="389"/>
      <c r="AC575" s="389"/>
      <c r="AD575" s="389"/>
      <c r="AE575" s="389"/>
      <c r="AF575" s="389"/>
      <c r="AG575" s="389"/>
      <c r="AH575" s="389"/>
      <c r="AI575" s="389"/>
      <c r="AJ575" s="389"/>
      <c r="AK575" s="389"/>
      <c r="AL575" s="389"/>
      <c r="AM575" s="389"/>
      <c r="AN575" s="389"/>
      <c r="AO575" s="389"/>
      <c r="AP575" s="393"/>
      <c r="AQ575" s="395"/>
      <c r="AR575" s="389"/>
      <c r="AS575" s="389"/>
      <c r="AT575" s="389"/>
      <c r="AU575" s="389"/>
      <c r="AV575" s="389"/>
      <c r="AW575" s="389"/>
      <c r="AX575" s="389"/>
      <c r="AY575" s="389"/>
      <c r="AZ575" s="389"/>
      <c r="BA575" s="389"/>
      <c r="BB575" s="389"/>
      <c r="BC575" s="389"/>
      <c r="BD575" s="389"/>
      <c r="BE575" s="389"/>
    </row>
    <row r="576" ht="15.75" customHeight="1">
      <c r="A576" s="401"/>
      <c r="B576" s="265"/>
      <c r="C576" s="393"/>
      <c r="D576" s="389"/>
      <c r="E576" s="389"/>
      <c r="F576" s="389"/>
      <c r="G576" s="393"/>
      <c r="H576" s="389"/>
      <c r="I576" s="389"/>
      <c r="J576" s="389"/>
      <c r="K576" s="389"/>
      <c r="L576" s="389"/>
      <c r="M576" s="389"/>
      <c r="N576" s="389"/>
      <c r="O576" s="389"/>
      <c r="P576" s="389"/>
      <c r="Q576" s="389"/>
      <c r="R576" s="389"/>
      <c r="S576" s="389"/>
      <c r="T576" s="389"/>
      <c r="U576" s="389"/>
      <c r="V576" s="389"/>
      <c r="W576" s="389"/>
      <c r="X576" s="389"/>
      <c r="Y576" s="389"/>
      <c r="Z576" s="389"/>
      <c r="AA576" s="389"/>
      <c r="AB576" s="389"/>
      <c r="AC576" s="389"/>
      <c r="AD576" s="389"/>
      <c r="AE576" s="389"/>
      <c r="AF576" s="389"/>
      <c r="AG576" s="389"/>
      <c r="AH576" s="389"/>
      <c r="AI576" s="389"/>
      <c r="AJ576" s="389"/>
      <c r="AK576" s="389"/>
      <c r="AL576" s="389"/>
      <c r="AM576" s="389"/>
      <c r="AN576" s="389"/>
      <c r="AO576" s="389"/>
      <c r="AP576" s="393"/>
      <c r="AQ576" s="395"/>
      <c r="AR576" s="389"/>
      <c r="AS576" s="389"/>
      <c r="AT576" s="389"/>
      <c r="AU576" s="389"/>
      <c r="AV576" s="389"/>
      <c r="AW576" s="389"/>
      <c r="AX576" s="389"/>
      <c r="AY576" s="389"/>
      <c r="AZ576" s="389"/>
      <c r="BA576" s="389"/>
      <c r="BB576" s="389"/>
      <c r="BC576" s="389"/>
      <c r="BD576" s="389"/>
      <c r="BE576" s="389"/>
    </row>
    <row r="577" ht="15.75" customHeight="1">
      <c r="A577" s="401"/>
      <c r="B577" s="265"/>
      <c r="C577" s="393"/>
      <c r="D577" s="389"/>
      <c r="E577" s="389"/>
      <c r="F577" s="389"/>
      <c r="G577" s="393"/>
      <c r="H577" s="389"/>
      <c r="I577" s="389"/>
      <c r="J577" s="389"/>
      <c r="K577" s="389"/>
      <c r="L577" s="389"/>
      <c r="M577" s="389"/>
      <c r="N577" s="389"/>
      <c r="O577" s="389"/>
      <c r="P577" s="389"/>
      <c r="Q577" s="389"/>
      <c r="R577" s="389"/>
      <c r="S577" s="389"/>
      <c r="T577" s="389"/>
      <c r="U577" s="389"/>
      <c r="V577" s="389"/>
      <c r="W577" s="389"/>
      <c r="X577" s="389"/>
      <c r="Y577" s="389"/>
      <c r="Z577" s="389"/>
      <c r="AA577" s="389"/>
      <c r="AB577" s="389"/>
      <c r="AC577" s="389"/>
      <c r="AD577" s="389"/>
      <c r="AE577" s="389"/>
      <c r="AF577" s="389"/>
      <c r="AG577" s="389"/>
      <c r="AH577" s="389"/>
      <c r="AI577" s="389"/>
      <c r="AJ577" s="389"/>
      <c r="AK577" s="389"/>
      <c r="AL577" s="389"/>
      <c r="AM577" s="389"/>
      <c r="AN577" s="389"/>
      <c r="AO577" s="389"/>
      <c r="AP577" s="393"/>
      <c r="AQ577" s="395"/>
      <c r="AR577" s="389"/>
      <c r="AS577" s="389"/>
      <c r="AT577" s="389"/>
      <c r="AU577" s="389"/>
      <c r="AV577" s="389"/>
      <c r="AW577" s="389"/>
      <c r="AX577" s="389"/>
      <c r="AY577" s="389"/>
      <c r="AZ577" s="389"/>
      <c r="BA577" s="389"/>
      <c r="BB577" s="389"/>
      <c r="BC577" s="389"/>
      <c r="BD577" s="389"/>
      <c r="BE577" s="389"/>
    </row>
    <row r="578" ht="15.75" customHeight="1">
      <c r="A578" s="401"/>
      <c r="B578" s="265"/>
      <c r="C578" s="393"/>
      <c r="D578" s="389"/>
      <c r="E578" s="389"/>
      <c r="F578" s="389"/>
      <c r="G578" s="393"/>
      <c r="H578" s="389"/>
      <c r="I578" s="389"/>
      <c r="J578" s="389"/>
      <c r="K578" s="389"/>
      <c r="L578" s="389"/>
      <c r="M578" s="389"/>
      <c r="N578" s="389"/>
      <c r="O578" s="389"/>
      <c r="P578" s="389"/>
      <c r="Q578" s="389"/>
      <c r="R578" s="389"/>
      <c r="S578" s="389"/>
      <c r="T578" s="389"/>
      <c r="U578" s="389"/>
      <c r="V578" s="389"/>
      <c r="W578" s="389"/>
      <c r="X578" s="389"/>
      <c r="Y578" s="389"/>
      <c r="Z578" s="389"/>
      <c r="AA578" s="389"/>
      <c r="AB578" s="389"/>
      <c r="AC578" s="389"/>
      <c r="AD578" s="389"/>
      <c r="AE578" s="389"/>
      <c r="AF578" s="389"/>
      <c r="AG578" s="389"/>
      <c r="AH578" s="389"/>
      <c r="AI578" s="389"/>
      <c r="AJ578" s="389"/>
      <c r="AK578" s="389"/>
      <c r="AL578" s="389"/>
      <c r="AM578" s="389"/>
      <c r="AN578" s="389"/>
      <c r="AO578" s="389"/>
      <c r="AP578" s="393"/>
      <c r="AQ578" s="395"/>
      <c r="AR578" s="389"/>
      <c r="AS578" s="389"/>
      <c r="AT578" s="389"/>
      <c r="AU578" s="389"/>
      <c r="AV578" s="389"/>
      <c r="AW578" s="389"/>
      <c r="AX578" s="389"/>
      <c r="AY578" s="389"/>
      <c r="AZ578" s="389"/>
      <c r="BA578" s="389"/>
      <c r="BB578" s="389"/>
      <c r="BC578" s="389"/>
      <c r="BD578" s="389"/>
      <c r="BE578" s="389"/>
    </row>
    <row r="579" ht="15.75" customHeight="1">
      <c r="A579" s="401"/>
      <c r="B579" s="265"/>
      <c r="C579" s="393"/>
      <c r="D579" s="389"/>
      <c r="E579" s="389"/>
      <c r="F579" s="389"/>
      <c r="G579" s="393"/>
      <c r="H579" s="389"/>
      <c r="I579" s="389"/>
      <c r="J579" s="389"/>
      <c r="K579" s="389"/>
      <c r="L579" s="389"/>
      <c r="M579" s="389"/>
      <c r="N579" s="389"/>
      <c r="O579" s="389"/>
      <c r="P579" s="389"/>
      <c r="Q579" s="389"/>
      <c r="R579" s="389"/>
      <c r="S579" s="389"/>
      <c r="T579" s="389"/>
      <c r="U579" s="389"/>
      <c r="V579" s="389"/>
      <c r="W579" s="389"/>
      <c r="X579" s="389"/>
      <c r="Y579" s="389"/>
      <c r="Z579" s="389"/>
      <c r="AA579" s="389"/>
      <c r="AB579" s="389"/>
      <c r="AC579" s="389"/>
      <c r="AD579" s="389"/>
      <c r="AE579" s="389"/>
      <c r="AF579" s="389"/>
      <c r="AG579" s="389"/>
      <c r="AH579" s="389"/>
      <c r="AI579" s="389"/>
      <c r="AJ579" s="389"/>
      <c r="AK579" s="389"/>
      <c r="AL579" s="389"/>
      <c r="AM579" s="389"/>
      <c r="AN579" s="389"/>
      <c r="AO579" s="389"/>
      <c r="AP579" s="393"/>
      <c r="AQ579" s="395"/>
      <c r="AR579" s="389"/>
      <c r="AS579" s="389"/>
      <c r="AT579" s="389"/>
      <c r="AU579" s="389"/>
      <c r="AV579" s="389"/>
      <c r="AW579" s="389"/>
      <c r="AX579" s="389"/>
      <c r="AY579" s="389"/>
      <c r="AZ579" s="389"/>
      <c r="BA579" s="389"/>
      <c r="BB579" s="389"/>
      <c r="BC579" s="389"/>
      <c r="BD579" s="389"/>
      <c r="BE579" s="389"/>
    </row>
    <row r="580" ht="15.75" customHeight="1">
      <c r="A580" s="401"/>
      <c r="B580" s="265"/>
      <c r="C580" s="393"/>
      <c r="D580" s="389"/>
      <c r="E580" s="389"/>
      <c r="F580" s="389"/>
      <c r="G580" s="393"/>
      <c r="H580" s="389"/>
      <c r="I580" s="389"/>
      <c r="J580" s="389"/>
      <c r="K580" s="389"/>
      <c r="L580" s="389"/>
      <c r="M580" s="389"/>
      <c r="N580" s="389"/>
      <c r="O580" s="389"/>
      <c r="P580" s="389"/>
      <c r="Q580" s="389"/>
      <c r="R580" s="389"/>
      <c r="S580" s="389"/>
      <c r="T580" s="389"/>
      <c r="U580" s="389"/>
      <c r="V580" s="389"/>
      <c r="W580" s="389"/>
      <c r="X580" s="389"/>
      <c r="Y580" s="389"/>
      <c r="Z580" s="389"/>
      <c r="AA580" s="389"/>
      <c r="AB580" s="389"/>
      <c r="AC580" s="389"/>
      <c r="AD580" s="389"/>
      <c r="AE580" s="389"/>
      <c r="AF580" s="389"/>
      <c r="AG580" s="389"/>
      <c r="AH580" s="389"/>
      <c r="AI580" s="389"/>
      <c r="AJ580" s="389"/>
      <c r="AK580" s="389"/>
      <c r="AL580" s="389"/>
      <c r="AM580" s="389"/>
      <c r="AN580" s="389"/>
      <c r="AO580" s="389"/>
      <c r="AP580" s="393"/>
      <c r="AQ580" s="395"/>
      <c r="AR580" s="389"/>
      <c r="AS580" s="389"/>
      <c r="AT580" s="389"/>
      <c r="AU580" s="389"/>
      <c r="AV580" s="389"/>
      <c r="AW580" s="389"/>
      <c r="AX580" s="389"/>
      <c r="AY580" s="389"/>
      <c r="AZ580" s="389"/>
      <c r="BA580" s="389"/>
      <c r="BB580" s="389"/>
      <c r="BC580" s="389"/>
      <c r="BD580" s="389"/>
      <c r="BE580" s="389"/>
    </row>
    <row r="581" ht="15.75" customHeight="1">
      <c r="A581" s="401"/>
      <c r="B581" s="265"/>
      <c r="C581" s="393"/>
      <c r="D581" s="389"/>
      <c r="E581" s="389"/>
      <c r="F581" s="389"/>
      <c r="G581" s="393"/>
      <c r="H581" s="389"/>
      <c r="I581" s="389"/>
      <c r="J581" s="389"/>
      <c r="K581" s="389"/>
      <c r="L581" s="389"/>
      <c r="M581" s="389"/>
      <c r="N581" s="389"/>
      <c r="O581" s="389"/>
      <c r="P581" s="389"/>
      <c r="Q581" s="389"/>
      <c r="R581" s="389"/>
      <c r="S581" s="389"/>
      <c r="T581" s="389"/>
      <c r="U581" s="389"/>
      <c r="V581" s="389"/>
      <c r="W581" s="389"/>
      <c r="X581" s="389"/>
      <c r="Y581" s="389"/>
      <c r="Z581" s="389"/>
      <c r="AA581" s="389"/>
      <c r="AB581" s="389"/>
      <c r="AC581" s="389"/>
      <c r="AD581" s="389"/>
      <c r="AE581" s="389"/>
      <c r="AF581" s="389"/>
      <c r="AG581" s="389"/>
      <c r="AH581" s="389"/>
      <c r="AI581" s="389"/>
      <c r="AJ581" s="389"/>
      <c r="AK581" s="389"/>
      <c r="AL581" s="389"/>
      <c r="AM581" s="389"/>
      <c r="AN581" s="389"/>
      <c r="AO581" s="389"/>
      <c r="AP581" s="393"/>
      <c r="AQ581" s="395"/>
      <c r="AR581" s="389"/>
      <c r="AS581" s="389"/>
      <c r="AT581" s="389"/>
      <c r="AU581" s="389"/>
      <c r="AV581" s="389"/>
      <c r="AW581" s="389"/>
      <c r="AX581" s="389"/>
      <c r="AY581" s="389"/>
      <c r="AZ581" s="389"/>
      <c r="BA581" s="389"/>
      <c r="BB581" s="389"/>
      <c r="BC581" s="389"/>
      <c r="BD581" s="389"/>
      <c r="BE581" s="389"/>
    </row>
    <row r="582" ht="15.75" customHeight="1">
      <c r="A582" s="401"/>
      <c r="B582" s="265"/>
      <c r="C582" s="393"/>
      <c r="D582" s="389"/>
      <c r="E582" s="389"/>
      <c r="F582" s="389"/>
      <c r="G582" s="393"/>
      <c r="H582" s="389"/>
      <c r="I582" s="389"/>
      <c r="J582" s="389"/>
      <c r="K582" s="389"/>
      <c r="L582" s="389"/>
      <c r="M582" s="389"/>
      <c r="N582" s="389"/>
      <c r="O582" s="389"/>
      <c r="P582" s="389"/>
      <c r="Q582" s="389"/>
      <c r="R582" s="389"/>
      <c r="S582" s="389"/>
      <c r="T582" s="389"/>
      <c r="U582" s="389"/>
      <c r="V582" s="389"/>
      <c r="W582" s="389"/>
      <c r="X582" s="389"/>
      <c r="Y582" s="389"/>
      <c r="Z582" s="389"/>
      <c r="AA582" s="389"/>
      <c r="AB582" s="389"/>
      <c r="AC582" s="389"/>
      <c r="AD582" s="389"/>
      <c r="AE582" s="389"/>
      <c r="AF582" s="389"/>
      <c r="AG582" s="389"/>
      <c r="AH582" s="389"/>
      <c r="AI582" s="389"/>
      <c r="AJ582" s="389"/>
      <c r="AK582" s="389"/>
      <c r="AL582" s="389"/>
      <c r="AM582" s="389"/>
      <c r="AN582" s="389"/>
      <c r="AO582" s="389"/>
      <c r="AP582" s="393"/>
      <c r="AQ582" s="395"/>
      <c r="AR582" s="389"/>
      <c r="AS582" s="389"/>
      <c r="AT582" s="389"/>
      <c r="AU582" s="389"/>
      <c r="AV582" s="389"/>
      <c r="AW582" s="389"/>
      <c r="AX582" s="389"/>
      <c r="AY582" s="389"/>
      <c r="AZ582" s="389"/>
      <c r="BA582" s="389"/>
      <c r="BB582" s="389"/>
      <c r="BC582" s="389"/>
      <c r="BD582" s="389"/>
      <c r="BE582" s="389"/>
    </row>
    <row r="583" ht="15.75" customHeight="1">
      <c r="A583" s="401"/>
      <c r="B583" s="265"/>
      <c r="C583" s="393"/>
      <c r="D583" s="389"/>
      <c r="E583" s="389"/>
      <c r="F583" s="389"/>
      <c r="G583" s="393"/>
      <c r="H583" s="389"/>
      <c r="I583" s="389"/>
      <c r="J583" s="389"/>
      <c r="K583" s="389"/>
      <c r="L583" s="389"/>
      <c r="M583" s="389"/>
      <c r="N583" s="389"/>
      <c r="O583" s="389"/>
      <c r="P583" s="389"/>
      <c r="Q583" s="389"/>
      <c r="R583" s="389"/>
      <c r="S583" s="389"/>
      <c r="T583" s="389"/>
      <c r="U583" s="389"/>
      <c r="V583" s="389"/>
      <c r="W583" s="389"/>
      <c r="X583" s="389"/>
      <c r="Y583" s="389"/>
      <c r="Z583" s="389"/>
      <c r="AA583" s="389"/>
      <c r="AB583" s="389"/>
      <c r="AC583" s="389"/>
      <c r="AD583" s="389"/>
      <c r="AE583" s="389"/>
      <c r="AF583" s="389"/>
      <c r="AG583" s="389"/>
      <c r="AH583" s="389"/>
      <c r="AI583" s="389"/>
      <c r="AJ583" s="389"/>
      <c r="AK583" s="389"/>
      <c r="AL583" s="389"/>
      <c r="AM583" s="389"/>
      <c r="AN583" s="389"/>
      <c r="AO583" s="389"/>
      <c r="AP583" s="393"/>
      <c r="AQ583" s="395"/>
      <c r="AR583" s="389"/>
      <c r="AS583" s="389"/>
      <c r="AT583" s="389"/>
      <c r="AU583" s="389"/>
      <c r="AV583" s="389"/>
      <c r="AW583" s="389"/>
      <c r="AX583" s="389"/>
      <c r="AY583" s="389"/>
      <c r="AZ583" s="389"/>
      <c r="BA583" s="389"/>
      <c r="BB583" s="389"/>
      <c r="BC583" s="389"/>
      <c r="BD583" s="389"/>
      <c r="BE583" s="389"/>
    </row>
    <row r="584" ht="15.75" customHeight="1">
      <c r="A584" s="401"/>
      <c r="B584" s="265"/>
      <c r="C584" s="393"/>
      <c r="D584" s="389"/>
      <c r="E584" s="389"/>
      <c r="F584" s="389"/>
      <c r="G584" s="393"/>
      <c r="H584" s="389"/>
      <c r="I584" s="389"/>
      <c r="J584" s="389"/>
      <c r="K584" s="389"/>
      <c r="L584" s="389"/>
      <c r="M584" s="389"/>
      <c r="N584" s="389"/>
      <c r="O584" s="389"/>
      <c r="P584" s="389"/>
      <c r="Q584" s="389"/>
      <c r="R584" s="389"/>
      <c r="S584" s="389"/>
      <c r="T584" s="389"/>
      <c r="U584" s="389"/>
      <c r="V584" s="389"/>
      <c r="W584" s="389"/>
      <c r="X584" s="389"/>
      <c r="Y584" s="389"/>
      <c r="Z584" s="389"/>
      <c r="AA584" s="389"/>
      <c r="AB584" s="389"/>
      <c r="AC584" s="389"/>
      <c r="AD584" s="389"/>
      <c r="AE584" s="389"/>
      <c r="AF584" s="389"/>
      <c r="AG584" s="389"/>
      <c r="AH584" s="389"/>
      <c r="AI584" s="389"/>
      <c r="AJ584" s="389"/>
      <c r="AK584" s="389"/>
      <c r="AL584" s="389"/>
      <c r="AM584" s="389"/>
      <c r="AN584" s="389"/>
      <c r="AO584" s="389"/>
      <c r="AP584" s="393"/>
      <c r="AQ584" s="395"/>
      <c r="AR584" s="389"/>
      <c r="AS584" s="389"/>
      <c r="AT584" s="389"/>
      <c r="AU584" s="389"/>
      <c r="AV584" s="389"/>
      <c r="AW584" s="389"/>
      <c r="AX584" s="389"/>
      <c r="AY584" s="389"/>
      <c r="AZ584" s="389"/>
      <c r="BA584" s="389"/>
      <c r="BB584" s="389"/>
      <c r="BC584" s="389"/>
      <c r="BD584" s="389"/>
      <c r="BE584" s="389"/>
    </row>
    <row r="585" ht="15.75" customHeight="1">
      <c r="A585" s="401"/>
      <c r="B585" s="265"/>
      <c r="C585" s="393"/>
      <c r="D585" s="389"/>
      <c r="E585" s="389"/>
      <c r="F585" s="389"/>
      <c r="G585" s="393"/>
      <c r="H585" s="389"/>
      <c r="I585" s="389"/>
      <c r="J585" s="389"/>
      <c r="K585" s="389"/>
      <c r="L585" s="389"/>
      <c r="M585" s="389"/>
      <c r="N585" s="389"/>
      <c r="O585" s="389"/>
      <c r="P585" s="389"/>
      <c r="Q585" s="389"/>
      <c r="R585" s="389"/>
      <c r="S585" s="389"/>
      <c r="T585" s="389"/>
      <c r="U585" s="389"/>
      <c r="V585" s="389"/>
      <c r="W585" s="389"/>
      <c r="X585" s="389"/>
      <c r="Y585" s="389"/>
      <c r="Z585" s="389"/>
      <c r="AA585" s="389"/>
      <c r="AB585" s="389"/>
      <c r="AC585" s="389"/>
      <c r="AD585" s="389"/>
      <c r="AE585" s="389"/>
      <c r="AF585" s="389"/>
      <c r="AG585" s="389"/>
      <c r="AH585" s="389"/>
      <c r="AI585" s="389"/>
      <c r="AJ585" s="389"/>
      <c r="AK585" s="389"/>
      <c r="AL585" s="389"/>
      <c r="AM585" s="389"/>
      <c r="AN585" s="389"/>
      <c r="AO585" s="389"/>
      <c r="AP585" s="393"/>
      <c r="AQ585" s="395"/>
      <c r="AR585" s="389"/>
      <c r="AS585" s="389"/>
      <c r="AT585" s="389"/>
      <c r="AU585" s="389"/>
      <c r="AV585" s="389"/>
      <c r="AW585" s="389"/>
      <c r="AX585" s="389"/>
      <c r="AY585" s="389"/>
      <c r="AZ585" s="389"/>
      <c r="BA585" s="389"/>
      <c r="BB585" s="389"/>
      <c r="BC585" s="389"/>
      <c r="BD585" s="389"/>
      <c r="BE585" s="389"/>
    </row>
    <row r="586" ht="15.75" customHeight="1">
      <c r="A586" s="401"/>
      <c r="B586" s="265"/>
      <c r="C586" s="393"/>
      <c r="D586" s="389"/>
      <c r="E586" s="389"/>
      <c r="F586" s="389"/>
      <c r="G586" s="393"/>
      <c r="H586" s="389"/>
      <c r="I586" s="389"/>
      <c r="J586" s="389"/>
      <c r="K586" s="389"/>
      <c r="L586" s="389"/>
      <c r="M586" s="389"/>
      <c r="N586" s="389"/>
      <c r="O586" s="389"/>
      <c r="P586" s="389"/>
      <c r="Q586" s="389"/>
      <c r="R586" s="389"/>
      <c r="S586" s="389"/>
      <c r="T586" s="389"/>
      <c r="U586" s="389"/>
      <c r="V586" s="389"/>
      <c r="W586" s="389"/>
      <c r="X586" s="389"/>
      <c r="Y586" s="389"/>
      <c r="Z586" s="389"/>
      <c r="AA586" s="389"/>
      <c r="AB586" s="389"/>
      <c r="AC586" s="389"/>
      <c r="AD586" s="389"/>
      <c r="AE586" s="389"/>
      <c r="AF586" s="389"/>
      <c r="AG586" s="389"/>
      <c r="AH586" s="389"/>
      <c r="AI586" s="389"/>
      <c r="AJ586" s="389"/>
      <c r="AK586" s="389"/>
      <c r="AL586" s="389"/>
      <c r="AM586" s="389"/>
      <c r="AN586" s="389"/>
      <c r="AO586" s="389"/>
      <c r="AP586" s="393"/>
      <c r="AQ586" s="395"/>
      <c r="AR586" s="389"/>
      <c r="AS586" s="389"/>
      <c r="AT586" s="389"/>
      <c r="AU586" s="389"/>
      <c r="AV586" s="389"/>
      <c r="AW586" s="389"/>
      <c r="AX586" s="389"/>
      <c r="AY586" s="389"/>
      <c r="AZ586" s="389"/>
      <c r="BA586" s="389"/>
      <c r="BB586" s="389"/>
      <c r="BC586" s="389"/>
      <c r="BD586" s="389"/>
      <c r="BE586" s="389"/>
    </row>
    <row r="587" ht="15.75" customHeight="1">
      <c r="A587" s="401"/>
      <c r="B587" s="265"/>
      <c r="C587" s="393"/>
      <c r="D587" s="389"/>
      <c r="E587" s="389"/>
      <c r="F587" s="389"/>
      <c r="G587" s="393"/>
      <c r="H587" s="389"/>
      <c r="I587" s="389"/>
      <c r="J587" s="389"/>
      <c r="K587" s="389"/>
      <c r="L587" s="389"/>
      <c r="M587" s="389"/>
      <c r="N587" s="389"/>
      <c r="O587" s="389"/>
      <c r="P587" s="389"/>
      <c r="Q587" s="389"/>
      <c r="R587" s="389"/>
      <c r="S587" s="389"/>
      <c r="T587" s="389"/>
      <c r="U587" s="389"/>
      <c r="V587" s="389"/>
      <c r="W587" s="389"/>
      <c r="X587" s="389"/>
      <c r="Y587" s="389"/>
      <c r="Z587" s="389"/>
      <c r="AA587" s="389"/>
      <c r="AB587" s="389"/>
      <c r="AC587" s="389"/>
      <c r="AD587" s="389"/>
      <c r="AE587" s="389"/>
      <c r="AF587" s="389"/>
      <c r="AG587" s="389"/>
      <c r="AH587" s="389"/>
      <c r="AI587" s="389"/>
      <c r="AJ587" s="389"/>
      <c r="AK587" s="389"/>
      <c r="AL587" s="389"/>
      <c r="AM587" s="389"/>
      <c r="AN587" s="389"/>
      <c r="AO587" s="389"/>
      <c r="AP587" s="393"/>
      <c r="AQ587" s="395"/>
      <c r="AR587" s="389"/>
      <c r="AS587" s="389"/>
      <c r="AT587" s="389"/>
      <c r="AU587" s="389"/>
      <c r="AV587" s="389"/>
      <c r="AW587" s="389"/>
      <c r="AX587" s="389"/>
      <c r="AY587" s="389"/>
      <c r="AZ587" s="389"/>
      <c r="BA587" s="389"/>
      <c r="BB587" s="389"/>
      <c r="BC587" s="389"/>
      <c r="BD587" s="389"/>
      <c r="BE587" s="389"/>
    </row>
    <row r="588" ht="15.75" customHeight="1">
      <c r="A588" s="401"/>
      <c r="B588" s="265"/>
      <c r="C588" s="393"/>
      <c r="D588" s="389"/>
      <c r="E588" s="389"/>
      <c r="F588" s="389"/>
      <c r="G588" s="393"/>
      <c r="H588" s="389"/>
      <c r="I588" s="389"/>
      <c r="J588" s="389"/>
      <c r="K588" s="389"/>
      <c r="L588" s="389"/>
      <c r="M588" s="389"/>
      <c r="N588" s="389"/>
      <c r="O588" s="389"/>
      <c r="P588" s="389"/>
      <c r="Q588" s="389"/>
      <c r="R588" s="389"/>
      <c r="S588" s="389"/>
      <c r="T588" s="389"/>
      <c r="U588" s="389"/>
      <c r="V588" s="389"/>
      <c r="W588" s="389"/>
      <c r="X588" s="389"/>
      <c r="Y588" s="389"/>
      <c r="Z588" s="389"/>
      <c r="AA588" s="389"/>
      <c r="AB588" s="389"/>
      <c r="AC588" s="389"/>
      <c r="AD588" s="389"/>
      <c r="AE588" s="389"/>
      <c r="AF588" s="389"/>
      <c r="AG588" s="389"/>
      <c r="AH588" s="389"/>
      <c r="AI588" s="389"/>
      <c r="AJ588" s="389"/>
      <c r="AK588" s="389"/>
      <c r="AL588" s="389"/>
      <c r="AM588" s="389"/>
      <c r="AN588" s="389"/>
      <c r="AO588" s="389"/>
      <c r="AP588" s="393"/>
      <c r="AQ588" s="395"/>
      <c r="AR588" s="389"/>
      <c r="AS588" s="389"/>
      <c r="AT588" s="389"/>
      <c r="AU588" s="389"/>
      <c r="AV588" s="389"/>
      <c r="AW588" s="389"/>
      <c r="AX588" s="389"/>
      <c r="AY588" s="389"/>
      <c r="AZ588" s="389"/>
      <c r="BA588" s="389"/>
      <c r="BB588" s="389"/>
      <c r="BC588" s="389"/>
      <c r="BD588" s="389"/>
      <c r="BE588" s="389"/>
    </row>
    <row r="589" ht="15.75" customHeight="1">
      <c r="A589" s="401"/>
      <c r="B589" s="265"/>
      <c r="C589" s="393"/>
      <c r="D589" s="389"/>
      <c r="E589" s="389"/>
      <c r="F589" s="389"/>
      <c r="G589" s="393"/>
      <c r="H589" s="389"/>
      <c r="I589" s="389"/>
      <c r="J589" s="389"/>
      <c r="K589" s="389"/>
      <c r="L589" s="389"/>
      <c r="M589" s="389"/>
      <c r="N589" s="389"/>
      <c r="O589" s="389"/>
      <c r="P589" s="389"/>
      <c r="Q589" s="389"/>
      <c r="R589" s="389"/>
      <c r="S589" s="389"/>
      <c r="T589" s="389"/>
      <c r="U589" s="389"/>
      <c r="V589" s="389"/>
      <c r="W589" s="389"/>
      <c r="X589" s="389"/>
      <c r="Y589" s="389"/>
      <c r="Z589" s="389"/>
      <c r="AA589" s="389"/>
      <c r="AB589" s="389"/>
      <c r="AC589" s="389"/>
      <c r="AD589" s="389"/>
      <c r="AE589" s="389"/>
      <c r="AF589" s="389"/>
      <c r="AG589" s="389"/>
      <c r="AH589" s="389"/>
      <c r="AI589" s="389"/>
      <c r="AJ589" s="389"/>
      <c r="AK589" s="389"/>
      <c r="AL589" s="389"/>
      <c r="AM589" s="389"/>
      <c r="AN589" s="389"/>
      <c r="AO589" s="389"/>
      <c r="AP589" s="393"/>
      <c r="AQ589" s="395"/>
      <c r="AR589" s="389"/>
      <c r="AS589" s="389"/>
      <c r="AT589" s="389"/>
      <c r="AU589" s="389"/>
      <c r="AV589" s="389"/>
      <c r="AW589" s="389"/>
      <c r="AX589" s="389"/>
      <c r="AY589" s="389"/>
      <c r="AZ589" s="389"/>
      <c r="BA589" s="389"/>
      <c r="BB589" s="389"/>
      <c r="BC589" s="389"/>
      <c r="BD589" s="389"/>
      <c r="BE589" s="389"/>
    </row>
    <row r="590" ht="15.75" customHeight="1">
      <c r="A590" s="401"/>
      <c r="B590" s="265"/>
      <c r="C590" s="393"/>
      <c r="D590" s="389"/>
      <c r="E590" s="389"/>
      <c r="F590" s="389"/>
      <c r="G590" s="393"/>
      <c r="H590" s="389"/>
      <c r="I590" s="389"/>
      <c r="J590" s="389"/>
      <c r="K590" s="389"/>
      <c r="L590" s="389"/>
      <c r="M590" s="389"/>
      <c r="N590" s="389"/>
      <c r="O590" s="389"/>
      <c r="P590" s="389"/>
      <c r="Q590" s="389"/>
      <c r="R590" s="389"/>
      <c r="S590" s="389"/>
      <c r="T590" s="389"/>
      <c r="U590" s="389"/>
      <c r="V590" s="389"/>
      <c r="W590" s="389"/>
      <c r="X590" s="389"/>
      <c r="Y590" s="389"/>
      <c r="Z590" s="389"/>
      <c r="AA590" s="389"/>
      <c r="AB590" s="389"/>
      <c r="AC590" s="389"/>
      <c r="AD590" s="389"/>
      <c r="AE590" s="389"/>
      <c r="AF590" s="389"/>
      <c r="AG590" s="389"/>
      <c r="AH590" s="389"/>
      <c r="AI590" s="389"/>
      <c r="AJ590" s="389"/>
      <c r="AK590" s="389"/>
      <c r="AL590" s="389"/>
      <c r="AM590" s="389"/>
      <c r="AN590" s="389"/>
      <c r="AO590" s="389"/>
      <c r="AP590" s="393"/>
      <c r="AQ590" s="395"/>
      <c r="AR590" s="389"/>
      <c r="AS590" s="389"/>
      <c r="AT590" s="389"/>
      <c r="AU590" s="389"/>
      <c r="AV590" s="389"/>
      <c r="AW590" s="389"/>
      <c r="AX590" s="389"/>
      <c r="AY590" s="389"/>
      <c r="AZ590" s="389"/>
      <c r="BA590" s="389"/>
      <c r="BB590" s="389"/>
      <c r="BC590" s="389"/>
      <c r="BD590" s="389"/>
      <c r="BE590" s="389"/>
    </row>
    <row r="591" ht="15.75" customHeight="1">
      <c r="A591" s="401"/>
      <c r="B591" s="265"/>
      <c r="C591" s="393"/>
      <c r="D591" s="389"/>
      <c r="E591" s="389"/>
      <c r="F591" s="389"/>
      <c r="G591" s="393"/>
      <c r="H591" s="389"/>
      <c r="I591" s="389"/>
      <c r="J591" s="389"/>
      <c r="K591" s="389"/>
      <c r="L591" s="389"/>
      <c r="M591" s="389"/>
      <c r="N591" s="389"/>
      <c r="O591" s="389"/>
      <c r="P591" s="389"/>
      <c r="Q591" s="389"/>
      <c r="R591" s="389"/>
      <c r="S591" s="389"/>
      <c r="T591" s="389"/>
      <c r="U591" s="389"/>
      <c r="V591" s="389"/>
      <c r="W591" s="389"/>
      <c r="X591" s="389"/>
      <c r="Y591" s="389"/>
      <c r="Z591" s="389"/>
      <c r="AA591" s="389"/>
      <c r="AB591" s="389"/>
      <c r="AC591" s="389"/>
      <c r="AD591" s="389"/>
      <c r="AE591" s="389"/>
      <c r="AF591" s="389"/>
      <c r="AG591" s="389"/>
      <c r="AH591" s="389"/>
      <c r="AI591" s="389"/>
      <c r="AJ591" s="389"/>
      <c r="AK591" s="389"/>
      <c r="AL591" s="389"/>
      <c r="AM591" s="389"/>
      <c r="AN591" s="389"/>
      <c r="AO591" s="389"/>
      <c r="AP591" s="393"/>
      <c r="AQ591" s="395"/>
      <c r="AR591" s="389"/>
      <c r="AS591" s="389"/>
      <c r="AT591" s="389"/>
      <c r="AU591" s="389"/>
      <c r="AV591" s="389"/>
      <c r="AW591" s="389"/>
      <c r="AX591" s="389"/>
      <c r="AY591" s="389"/>
      <c r="AZ591" s="389"/>
      <c r="BA591" s="389"/>
      <c r="BB591" s="389"/>
      <c r="BC591" s="389"/>
      <c r="BD591" s="389"/>
      <c r="BE591" s="389"/>
    </row>
    <row r="592" ht="15.75" customHeight="1">
      <c r="A592" s="401"/>
      <c r="B592" s="265"/>
      <c r="C592" s="393"/>
      <c r="D592" s="389"/>
      <c r="E592" s="389"/>
      <c r="F592" s="389"/>
      <c r="G592" s="393"/>
      <c r="H592" s="389"/>
      <c r="I592" s="389"/>
      <c r="J592" s="389"/>
      <c r="K592" s="389"/>
      <c r="L592" s="389"/>
      <c r="M592" s="389"/>
      <c r="N592" s="389"/>
      <c r="O592" s="389"/>
      <c r="P592" s="389"/>
      <c r="Q592" s="389"/>
      <c r="R592" s="389"/>
      <c r="S592" s="389"/>
      <c r="T592" s="389"/>
      <c r="U592" s="389"/>
      <c r="V592" s="389"/>
      <c r="W592" s="389"/>
      <c r="X592" s="389"/>
      <c r="Y592" s="389"/>
      <c r="Z592" s="389"/>
      <c r="AA592" s="389"/>
      <c r="AB592" s="389"/>
      <c r="AC592" s="389"/>
      <c r="AD592" s="389"/>
      <c r="AE592" s="389"/>
      <c r="AF592" s="389"/>
      <c r="AG592" s="389"/>
      <c r="AH592" s="389"/>
      <c r="AI592" s="389"/>
      <c r="AJ592" s="389"/>
      <c r="AK592" s="389"/>
      <c r="AL592" s="389"/>
      <c r="AM592" s="389"/>
      <c r="AN592" s="389"/>
      <c r="AO592" s="389"/>
      <c r="AP592" s="393"/>
      <c r="AQ592" s="395"/>
      <c r="AR592" s="389"/>
      <c r="AS592" s="389"/>
      <c r="AT592" s="389"/>
      <c r="AU592" s="389"/>
      <c r="AV592" s="389"/>
      <c r="AW592" s="389"/>
      <c r="AX592" s="389"/>
      <c r="AY592" s="389"/>
      <c r="AZ592" s="389"/>
      <c r="BA592" s="389"/>
      <c r="BB592" s="389"/>
      <c r="BC592" s="389"/>
      <c r="BD592" s="389"/>
      <c r="BE592" s="389"/>
    </row>
    <row r="593" ht="15.75" customHeight="1">
      <c r="A593" s="401"/>
      <c r="B593" s="265"/>
      <c r="C593" s="393"/>
      <c r="D593" s="389"/>
      <c r="E593" s="389"/>
      <c r="F593" s="389"/>
      <c r="G593" s="393"/>
      <c r="H593" s="389"/>
      <c r="I593" s="389"/>
      <c r="J593" s="389"/>
      <c r="K593" s="389"/>
      <c r="L593" s="389"/>
      <c r="M593" s="389"/>
      <c r="N593" s="389"/>
      <c r="O593" s="389"/>
      <c r="P593" s="389"/>
      <c r="Q593" s="389"/>
      <c r="R593" s="389"/>
      <c r="S593" s="389"/>
      <c r="T593" s="389"/>
      <c r="U593" s="389"/>
      <c r="V593" s="389"/>
      <c r="W593" s="389"/>
      <c r="X593" s="389"/>
      <c r="Y593" s="389"/>
      <c r="Z593" s="389"/>
      <c r="AA593" s="389"/>
      <c r="AB593" s="389"/>
      <c r="AC593" s="389"/>
      <c r="AD593" s="389"/>
      <c r="AE593" s="389"/>
      <c r="AF593" s="389"/>
      <c r="AG593" s="389"/>
      <c r="AH593" s="389"/>
      <c r="AI593" s="389"/>
      <c r="AJ593" s="389"/>
      <c r="AK593" s="389"/>
      <c r="AL593" s="389"/>
      <c r="AM593" s="389"/>
      <c r="AN593" s="389"/>
      <c r="AO593" s="389"/>
      <c r="AP593" s="393"/>
      <c r="AQ593" s="395"/>
      <c r="AR593" s="389"/>
      <c r="AS593" s="389"/>
      <c r="AT593" s="389"/>
      <c r="AU593" s="389"/>
      <c r="AV593" s="389"/>
      <c r="AW593" s="389"/>
      <c r="AX593" s="389"/>
      <c r="AY593" s="389"/>
      <c r="AZ593" s="389"/>
      <c r="BA593" s="389"/>
      <c r="BB593" s="389"/>
      <c r="BC593" s="389"/>
      <c r="BD593" s="389"/>
      <c r="BE593" s="389"/>
    </row>
    <row r="594" ht="15.75" customHeight="1">
      <c r="A594" s="401"/>
      <c r="B594" s="265"/>
      <c r="C594" s="393"/>
      <c r="D594" s="389"/>
      <c r="E594" s="389"/>
      <c r="F594" s="389"/>
      <c r="G594" s="393"/>
      <c r="H594" s="389"/>
      <c r="I594" s="389"/>
      <c r="J594" s="389"/>
      <c r="K594" s="389"/>
      <c r="L594" s="389"/>
      <c r="M594" s="389"/>
      <c r="N594" s="389"/>
      <c r="O594" s="389"/>
      <c r="P594" s="389"/>
      <c r="Q594" s="389"/>
      <c r="R594" s="389"/>
      <c r="S594" s="389"/>
      <c r="T594" s="389"/>
      <c r="U594" s="389"/>
      <c r="V594" s="389"/>
      <c r="W594" s="389"/>
      <c r="X594" s="389"/>
      <c r="Y594" s="389"/>
      <c r="Z594" s="389"/>
      <c r="AA594" s="389"/>
      <c r="AB594" s="389"/>
      <c r="AC594" s="389"/>
      <c r="AD594" s="389"/>
      <c r="AE594" s="389"/>
      <c r="AF594" s="389"/>
      <c r="AG594" s="389"/>
      <c r="AH594" s="389"/>
      <c r="AI594" s="389"/>
      <c r="AJ594" s="389"/>
      <c r="AK594" s="389"/>
      <c r="AL594" s="389"/>
      <c r="AM594" s="389"/>
      <c r="AN594" s="389"/>
      <c r="AO594" s="389"/>
      <c r="AP594" s="393"/>
      <c r="AQ594" s="395"/>
      <c r="AR594" s="389"/>
      <c r="AS594" s="389"/>
      <c r="AT594" s="389"/>
      <c r="AU594" s="389"/>
      <c r="AV594" s="389"/>
      <c r="AW594" s="389"/>
      <c r="AX594" s="389"/>
      <c r="AY594" s="389"/>
      <c r="AZ594" s="389"/>
      <c r="BA594" s="389"/>
      <c r="BB594" s="389"/>
      <c r="BC594" s="389"/>
      <c r="BD594" s="389"/>
      <c r="BE594" s="389"/>
    </row>
    <row r="595" ht="15.75" customHeight="1">
      <c r="A595" s="401"/>
      <c r="B595" s="265"/>
      <c r="C595" s="393"/>
      <c r="D595" s="389"/>
      <c r="E595" s="389"/>
      <c r="F595" s="389"/>
      <c r="G595" s="393"/>
      <c r="H595" s="389"/>
      <c r="I595" s="389"/>
      <c r="J595" s="389"/>
      <c r="K595" s="389"/>
      <c r="L595" s="389"/>
      <c r="M595" s="389"/>
      <c r="N595" s="389"/>
      <c r="O595" s="389"/>
      <c r="P595" s="389"/>
      <c r="Q595" s="389"/>
      <c r="R595" s="389"/>
      <c r="S595" s="389"/>
      <c r="T595" s="389"/>
      <c r="U595" s="389"/>
      <c r="V595" s="389"/>
      <c r="W595" s="389"/>
      <c r="X595" s="389"/>
      <c r="Y595" s="389"/>
      <c r="Z595" s="389"/>
      <c r="AA595" s="389"/>
      <c r="AB595" s="389"/>
      <c r="AC595" s="389"/>
      <c r="AD595" s="389"/>
      <c r="AE595" s="389"/>
      <c r="AF595" s="389"/>
      <c r="AG595" s="389"/>
      <c r="AH595" s="389"/>
      <c r="AI595" s="389"/>
      <c r="AJ595" s="389"/>
      <c r="AK595" s="389"/>
      <c r="AL595" s="389"/>
      <c r="AM595" s="389"/>
      <c r="AN595" s="389"/>
      <c r="AO595" s="389"/>
      <c r="AP595" s="393"/>
      <c r="AQ595" s="395"/>
      <c r="AR595" s="389"/>
      <c r="AS595" s="389"/>
      <c r="AT595" s="389"/>
      <c r="AU595" s="389"/>
      <c r="AV595" s="389"/>
      <c r="AW595" s="389"/>
      <c r="AX595" s="389"/>
      <c r="AY595" s="389"/>
      <c r="AZ595" s="389"/>
      <c r="BA595" s="389"/>
      <c r="BB595" s="389"/>
      <c r="BC595" s="389"/>
      <c r="BD595" s="389"/>
      <c r="BE595" s="389"/>
    </row>
    <row r="596" ht="15.75" customHeight="1">
      <c r="A596" s="401"/>
      <c r="B596" s="265"/>
      <c r="C596" s="393"/>
      <c r="D596" s="389"/>
      <c r="E596" s="389"/>
      <c r="F596" s="389"/>
      <c r="G596" s="393"/>
      <c r="H596" s="389"/>
      <c r="I596" s="389"/>
      <c r="J596" s="389"/>
      <c r="K596" s="389"/>
      <c r="L596" s="389"/>
      <c r="M596" s="389"/>
      <c r="N596" s="389"/>
      <c r="O596" s="389"/>
      <c r="P596" s="389"/>
      <c r="Q596" s="389"/>
      <c r="R596" s="389"/>
      <c r="S596" s="389"/>
      <c r="T596" s="389"/>
      <c r="U596" s="389"/>
      <c r="V596" s="389"/>
      <c r="W596" s="389"/>
      <c r="X596" s="389"/>
      <c r="Y596" s="389"/>
      <c r="Z596" s="389"/>
      <c r="AA596" s="389"/>
      <c r="AB596" s="389"/>
      <c r="AC596" s="389"/>
      <c r="AD596" s="389"/>
      <c r="AE596" s="389"/>
      <c r="AF596" s="389"/>
      <c r="AG596" s="389"/>
      <c r="AH596" s="389"/>
      <c r="AI596" s="389"/>
      <c r="AJ596" s="389"/>
      <c r="AK596" s="389"/>
      <c r="AL596" s="389"/>
      <c r="AM596" s="389"/>
      <c r="AN596" s="389"/>
      <c r="AO596" s="389"/>
      <c r="AP596" s="393"/>
      <c r="AQ596" s="395"/>
      <c r="AR596" s="389"/>
      <c r="AS596" s="389"/>
      <c r="AT596" s="389"/>
      <c r="AU596" s="389"/>
      <c r="AV596" s="389"/>
      <c r="AW596" s="389"/>
      <c r="AX596" s="389"/>
      <c r="AY596" s="389"/>
      <c r="AZ596" s="389"/>
      <c r="BA596" s="389"/>
      <c r="BB596" s="389"/>
      <c r="BC596" s="389"/>
      <c r="BD596" s="389"/>
      <c r="BE596" s="389"/>
    </row>
    <row r="597" ht="15.75" customHeight="1">
      <c r="A597" s="401"/>
      <c r="B597" s="265"/>
      <c r="C597" s="393"/>
      <c r="D597" s="389"/>
      <c r="E597" s="389"/>
      <c r="F597" s="389"/>
      <c r="G597" s="393"/>
      <c r="H597" s="389"/>
      <c r="I597" s="389"/>
      <c r="J597" s="389"/>
      <c r="K597" s="389"/>
      <c r="L597" s="389"/>
      <c r="M597" s="389"/>
      <c r="N597" s="389"/>
      <c r="O597" s="389"/>
      <c r="P597" s="389"/>
      <c r="Q597" s="389"/>
      <c r="R597" s="389"/>
      <c r="S597" s="389"/>
      <c r="T597" s="389"/>
      <c r="U597" s="389"/>
      <c r="V597" s="389"/>
      <c r="W597" s="389"/>
      <c r="X597" s="389"/>
      <c r="Y597" s="389"/>
      <c r="Z597" s="389"/>
      <c r="AA597" s="389"/>
      <c r="AB597" s="389"/>
      <c r="AC597" s="389"/>
      <c r="AD597" s="389"/>
      <c r="AE597" s="389"/>
      <c r="AF597" s="389"/>
      <c r="AG597" s="389"/>
      <c r="AH597" s="389"/>
      <c r="AI597" s="389"/>
      <c r="AJ597" s="389"/>
      <c r="AK597" s="389"/>
      <c r="AL597" s="389"/>
      <c r="AM597" s="389"/>
      <c r="AN597" s="389"/>
      <c r="AO597" s="389"/>
      <c r="AP597" s="393"/>
      <c r="AQ597" s="395"/>
      <c r="AR597" s="389"/>
      <c r="AS597" s="389"/>
      <c r="AT597" s="389"/>
      <c r="AU597" s="389"/>
      <c r="AV597" s="389"/>
      <c r="AW597" s="389"/>
      <c r="AX597" s="389"/>
      <c r="AY597" s="389"/>
      <c r="AZ597" s="389"/>
      <c r="BA597" s="389"/>
      <c r="BB597" s="389"/>
      <c r="BC597" s="389"/>
      <c r="BD597" s="389"/>
      <c r="BE597" s="389"/>
    </row>
    <row r="598" ht="15.75" customHeight="1">
      <c r="A598" s="401"/>
      <c r="B598" s="265"/>
      <c r="C598" s="393"/>
      <c r="D598" s="389"/>
      <c r="E598" s="389"/>
      <c r="F598" s="389"/>
      <c r="G598" s="393"/>
      <c r="H598" s="389"/>
      <c r="I598" s="389"/>
      <c r="J598" s="389"/>
      <c r="K598" s="389"/>
      <c r="L598" s="389"/>
      <c r="M598" s="389"/>
      <c r="N598" s="389"/>
      <c r="O598" s="389"/>
      <c r="P598" s="389"/>
      <c r="Q598" s="389"/>
      <c r="R598" s="389"/>
      <c r="S598" s="389"/>
      <c r="T598" s="389"/>
      <c r="U598" s="389"/>
      <c r="V598" s="389"/>
      <c r="W598" s="389"/>
      <c r="X598" s="389"/>
      <c r="Y598" s="389"/>
      <c r="Z598" s="389"/>
      <c r="AA598" s="389"/>
      <c r="AB598" s="389"/>
      <c r="AC598" s="389"/>
      <c r="AD598" s="389"/>
      <c r="AE598" s="389"/>
      <c r="AF598" s="389"/>
      <c r="AG598" s="389"/>
      <c r="AH598" s="389"/>
      <c r="AI598" s="389"/>
      <c r="AJ598" s="389"/>
      <c r="AK598" s="389"/>
      <c r="AL598" s="389"/>
      <c r="AM598" s="389"/>
      <c r="AN598" s="389"/>
      <c r="AO598" s="389"/>
      <c r="AP598" s="393"/>
      <c r="AQ598" s="395"/>
      <c r="AR598" s="389"/>
      <c r="AS598" s="389"/>
      <c r="AT598" s="389"/>
      <c r="AU598" s="389"/>
      <c r="AV598" s="389"/>
      <c r="AW598" s="389"/>
      <c r="AX598" s="389"/>
      <c r="AY598" s="389"/>
      <c r="AZ598" s="389"/>
      <c r="BA598" s="389"/>
      <c r="BB598" s="389"/>
      <c r="BC598" s="389"/>
      <c r="BD598" s="389"/>
      <c r="BE598" s="389"/>
    </row>
    <row r="599" ht="15.75" customHeight="1">
      <c r="A599" s="401"/>
      <c r="B599" s="265"/>
      <c r="C599" s="393"/>
      <c r="D599" s="389"/>
      <c r="E599" s="389"/>
      <c r="F599" s="389"/>
      <c r="G599" s="393"/>
      <c r="H599" s="389"/>
      <c r="I599" s="389"/>
      <c r="J599" s="389"/>
      <c r="K599" s="389"/>
      <c r="L599" s="389"/>
      <c r="M599" s="389"/>
      <c r="N599" s="389"/>
      <c r="O599" s="389"/>
      <c r="P599" s="389"/>
      <c r="Q599" s="389"/>
      <c r="R599" s="389"/>
      <c r="S599" s="389"/>
      <c r="T599" s="389"/>
      <c r="U599" s="389"/>
      <c r="V599" s="389"/>
      <c r="W599" s="389"/>
      <c r="X599" s="389"/>
      <c r="Y599" s="389"/>
      <c r="Z599" s="389"/>
      <c r="AA599" s="389"/>
      <c r="AB599" s="389"/>
      <c r="AC599" s="389"/>
      <c r="AD599" s="389"/>
      <c r="AE599" s="389"/>
      <c r="AF599" s="389"/>
      <c r="AG599" s="389"/>
      <c r="AH599" s="389"/>
      <c r="AI599" s="389"/>
      <c r="AJ599" s="389"/>
      <c r="AK599" s="389"/>
      <c r="AL599" s="389"/>
      <c r="AM599" s="389"/>
      <c r="AN599" s="389"/>
      <c r="AO599" s="389"/>
      <c r="AP599" s="393"/>
      <c r="AQ599" s="395"/>
      <c r="AR599" s="389"/>
      <c r="AS599" s="389"/>
      <c r="AT599" s="389"/>
      <c r="AU599" s="389"/>
      <c r="AV599" s="389"/>
      <c r="AW599" s="389"/>
      <c r="AX599" s="389"/>
      <c r="AY599" s="389"/>
      <c r="AZ599" s="389"/>
      <c r="BA599" s="389"/>
      <c r="BB599" s="389"/>
      <c r="BC599" s="389"/>
      <c r="BD599" s="389"/>
      <c r="BE599" s="389"/>
    </row>
    <row r="600" ht="15.75" customHeight="1">
      <c r="A600" s="401"/>
      <c r="B600" s="265"/>
      <c r="C600" s="393"/>
      <c r="D600" s="389"/>
      <c r="E600" s="389"/>
      <c r="F600" s="389"/>
      <c r="G600" s="393"/>
      <c r="H600" s="389"/>
      <c r="I600" s="389"/>
      <c r="J600" s="389"/>
      <c r="K600" s="389"/>
      <c r="L600" s="389"/>
      <c r="M600" s="389"/>
      <c r="N600" s="389"/>
      <c r="O600" s="389"/>
      <c r="P600" s="389"/>
      <c r="Q600" s="389"/>
      <c r="R600" s="389"/>
      <c r="S600" s="389"/>
      <c r="T600" s="389"/>
      <c r="U600" s="389"/>
      <c r="V600" s="389"/>
      <c r="W600" s="389"/>
      <c r="X600" s="389"/>
      <c r="Y600" s="389"/>
      <c r="Z600" s="389"/>
      <c r="AA600" s="389"/>
      <c r="AB600" s="389"/>
      <c r="AC600" s="389"/>
      <c r="AD600" s="389"/>
      <c r="AE600" s="389"/>
      <c r="AF600" s="389"/>
      <c r="AG600" s="389"/>
      <c r="AH600" s="389"/>
      <c r="AI600" s="389"/>
      <c r="AJ600" s="389"/>
      <c r="AK600" s="389"/>
      <c r="AL600" s="389"/>
      <c r="AM600" s="389"/>
      <c r="AN600" s="389"/>
      <c r="AO600" s="389"/>
      <c r="AP600" s="393"/>
      <c r="AQ600" s="395"/>
      <c r="AR600" s="389"/>
      <c r="AS600" s="389"/>
      <c r="AT600" s="389"/>
      <c r="AU600" s="389"/>
      <c r="AV600" s="389"/>
      <c r="AW600" s="389"/>
      <c r="AX600" s="389"/>
      <c r="AY600" s="389"/>
      <c r="AZ600" s="389"/>
      <c r="BA600" s="389"/>
      <c r="BB600" s="389"/>
      <c r="BC600" s="389"/>
      <c r="BD600" s="389"/>
      <c r="BE600" s="389"/>
    </row>
    <row r="601" ht="15.75" customHeight="1">
      <c r="A601" s="401"/>
      <c r="B601" s="265"/>
      <c r="C601" s="393"/>
      <c r="D601" s="389"/>
      <c r="E601" s="389"/>
      <c r="F601" s="389"/>
      <c r="G601" s="393"/>
      <c r="H601" s="389"/>
      <c r="I601" s="389"/>
      <c r="J601" s="389"/>
      <c r="K601" s="389"/>
      <c r="L601" s="389"/>
      <c r="M601" s="389"/>
      <c r="N601" s="389"/>
      <c r="O601" s="389"/>
      <c r="P601" s="389"/>
      <c r="Q601" s="389"/>
      <c r="R601" s="389"/>
      <c r="S601" s="389"/>
      <c r="T601" s="389"/>
      <c r="U601" s="389"/>
      <c r="V601" s="389"/>
      <c r="W601" s="389"/>
      <c r="X601" s="389"/>
      <c r="Y601" s="389"/>
      <c r="Z601" s="389"/>
      <c r="AA601" s="389"/>
      <c r="AB601" s="389"/>
      <c r="AC601" s="389"/>
      <c r="AD601" s="389"/>
      <c r="AE601" s="389"/>
      <c r="AF601" s="389"/>
      <c r="AG601" s="389"/>
      <c r="AH601" s="389"/>
      <c r="AI601" s="389"/>
      <c r="AJ601" s="389"/>
      <c r="AK601" s="389"/>
      <c r="AL601" s="389"/>
      <c r="AM601" s="389"/>
      <c r="AN601" s="389"/>
      <c r="AO601" s="389"/>
      <c r="AP601" s="393"/>
      <c r="AQ601" s="395"/>
      <c r="AR601" s="389"/>
      <c r="AS601" s="389"/>
      <c r="AT601" s="389"/>
      <c r="AU601" s="389"/>
      <c r="AV601" s="389"/>
      <c r="AW601" s="389"/>
      <c r="AX601" s="389"/>
      <c r="AY601" s="389"/>
      <c r="AZ601" s="389"/>
      <c r="BA601" s="389"/>
      <c r="BB601" s="389"/>
      <c r="BC601" s="389"/>
      <c r="BD601" s="389"/>
      <c r="BE601" s="389"/>
    </row>
    <row r="602" ht="15.75" customHeight="1">
      <c r="A602" s="401"/>
      <c r="B602" s="265"/>
      <c r="C602" s="393"/>
      <c r="D602" s="389"/>
      <c r="E602" s="389"/>
      <c r="F602" s="389"/>
      <c r="G602" s="393"/>
      <c r="H602" s="389"/>
      <c r="I602" s="389"/>
      <c r="J602" s="389"/>
      <c r="K602" s="389"/>
      <c r="L602" s="389"/>
      <c r="M602" s="389"/>
      <c r="N602" s="389"/>
      <c r="O602" s="389"/>
      <c r="P602" s="389"/>
      <c r="Q602" s="389"/>
      <c r="R602" s="389"/>
      <c r="S602" s="389"/>
      <c r="T602" s="389"/>
      <c r="U602" s="389"/>
      <c r="V602" s="389"/>
      <c r="W602" s="389"/>
      <c r="X602" s="389"/>
      <c r="Y602" s="389"/>
      <c r="Z602" s="389"/>
      <c r="AA602" s="389"/>
      <c r="AB602" s="389"/>
      <c r="AC602" s="389"/>
      <c r="AD602" s="389"/>
      <c r="AE602" s="389"/>
      <c r="AF602" s="389"/>
      <c r="AG602" s="389"/>
      <c r="AH602" s="389"/>
      <c r="AI602" s="389"/>
      <c r="AJ602" s="389"/>
      <c r="AK602" s="389"/>
      <c r="AL602" s="389"/>
      <c r="AM602" s="389"/>
      <c r="AN602" s="389"/>
      <c r="AO602" s="389"/>
      <c r="AP602" s="393"/>
      <c r="AQ602" s="395"/>
      <c r="AR602" s="389"/>
      <c r="AS602" s="389"/>
      <c r="AT602" s="389"/>
      <c r="AU602" s="389"/>
      <c r="AV602" s="389"/>
      <c r="AW602" s="389"/>
      <c r="AX602" s="389"/>
      <c r="AY602" s="389"/>
      <c r="AZ602" s="389"/>
      <c r="BA602" s="389"/>
      <c r="BB602" s="389"/>
      <c r="BC602" s="389"/>
      <c r="BD602" s="389"/>
      <c r="BE602" s="389"/>
    </row>
    <row r="603" ht="15.75" customHeight="1">
      <c r="A603" s="401"/>
      <c r="B603" s="265"/>
      <c r="C603" s="393"/>
      <c r="D603" s="389"/>
      <c r="E603" s="389"/>
      <c r="F603" s="389"/>
      <c r="G603" s="393"/>
      <c r="H603" s="389"/>
      <c r="I603" s="389"/>
      <c r="J603" s="389"/>
      <c r="K603" s="389"/>
      <c r="L603" s="389"/>
      <c r="M603" s="389"/>
      <c r="N603" s="389"/>
      <c r="O603" s="389"/>
      <c r="P603" s="389"/>
      <c r="Q603" s="389"/>
      <c r="R603" s="389"/>
      <c r="S603" s="389"/>
      <c r="T603" s="389"/>
      <c r="U603" s="389"/>
      <c r="V603" s="389"/>
      <c r="W603" s="389"/>
      <c r="X603" s="389"/>
      <c r="Y603" s="389"/>
      <c r="Z603" s="389"/>
      <c r="AA603" s="389"/>
      <c r="AB603" s="389"/>
      <c r="AC603" s="389"/>
      <c r="AD603" s="389"/>
      <c r="AE603" s="389"/>
      <c r="AF603" s="389"/>
      <c r="AG603" s="389"/>
      <c r="AH603" s="389"/>
      <c r="AI603" s="389"/>
      <c r="AJ603" s="389"/>
      <c r="AK603" s="389"/>
      <c r="AL603" s="389"/>
      <c r="AM603" s="389"/>
      <c r="AN603" s="389"/>
      <c r="AO603" s="389"/>
      <c r="AP603" s="393"/>
      <c r="AQ603" s="395"/>
      <c r="AR603" s="389"/>
      <c r="AS603" s="389"/>
      <c r="AT603" s="389"/>
      <c r="AU603" s="389"/>
      <c r="AV603" s="389"/>
      <c r="AW603" s="389"/>
      <c r="AX603" s="389"/>
      <c r="AY603" s="389"/>
      <c r="AZ603" s="389"/>
      <c r="BA603" s="389"/>
      <c r="BB603" s="389"/>
      <c r="BC603" s="389"/>
      <c r="BD603" s="389"/>
      <c r="BE603" s="389"/>
    </row>
    <row r="604" ht="15.75" customHeight="1">
      <c r="A604" s="401"/>
      <c r="B604" s="265"/>
      <c r="C604" s="393"/>
      <c r="D604" s="389"/>
      <c r="E604" s="389"/>
      <c r="F604" s="389"/>
      <c r="G604" s="393"/>
      <c r="H604" s="389"/>
      <c r="I604" s="389"/>
      <c r="J604" s="389"/>
      <c r="K604" s="389"/>
      <c r="L604" s="389"/>
      <c r="M604" s="389"/>
      <c r="N604" s="389"/>
      <c r="O604" s="389"/>
      <c r="P604" s="389"/>
      <c r="Q604" s="389"/>
      <c r="R604" s="389"/>
      <c r="S604" s="389"/>
      <c r="T604" s="389"/>
      <c r="U604" s="389"/>
      <c r="V604" s="389"/>
      <c r="W604" s="389"/>
      <c r="X604" s="389"/>
      <c r="Y604" s="389"/>
      <c r="Z604" s="389"/>
      <c r="AA604" s="389"/>
      <c r="AB604" s="389"/>
      <c r="AC604" s="389"/>
      <c r="AD604" s="389"/>
      <c r="AE604" s="389"/>
      <c r="AF604" s="389"/>
      <c r="AG604" s="389"/>
      <c r="AH604" s="389"/>
      <c r="AI604" s="389"/>
      <c r="AJ604" s="389"/>
      <c r="AK604" s="389"/>
      <c r="AL604" s="389"/>
      <c r="AM604" s="389"/>
      <c r="AN604" s="389"/>
      <c r="AO604" s="389"/>
      <c r="AP604" s="393"/>
      <c r="AQ604" s="395"/>
      <c r="AR604" s="389"/>
      <c r="AS604" s="389"/>
      <c r="AT604" s="389"/>
      <c r="AU604" s="389"/>
      <c r="AV604" s="389"/>
      <c r="AW604" s="389"/>
      <c r="AX604" s="389"/>
      <c r="AY604" s="389"/>
      <c r="AZ604" s="389"/>
      <c r="BA604" s="389"/>
      <c r="BB604" s="389"/>
      <c r="BC604" s="389"/>
      <c r="BD604" s="389"/>
      <c r="BE604" s="389"/>
    </row>
    <row r="605" ht="15.75" customHeight="1">
      <c r="A605" s="401"/>
      <c r="B605" s="265"/>
      <c r="C605" s="393"/>
      <c r="D605" s="389"/>
      <c r="E605" s="389"/>
      <c r="F605" s="389"/>
      <c r="G605" s="393"/>
      <c r="H605" s="389"/>
      <c r="I605" s="389"/>
      <c r="J605" s="389"/>
      <c r="K605" s="389"/>
      <c r="L605" s="389"/>
      <c r="M605" s="389"/>
      <c r="N605" s="389"/>
      <c r="O605" s="389"/>
      <c r="P605" s="389"/>
      <c r="Q605" s="389"/>
      <c r="R605" s="389"/>
      <c r="S605" s="389"/>
      <c r="T605" s="389"/>
      <c r="U605" s="389"/>
      <c r="V605" s="389"/>
      <c r="W605" s="389"/>
      <c r="X605" s="389"/>
      <c r="Y605" s="389"/>
      <c r="Z605" s="389"/>
      <c r="AA605" s="389"/>
      <c r="AB605" s="389"/>
      <c r="AC605" s="389"/>
      <c r="AD605" s="389"/>
      <c r="AE605" s="389"/>
      <c r="AF605" s="389"/>
      <c r="AG605" s="389"/>
      <c r="AH605" s="389"/>
      <c r="AI605" s="389"/>
      <c r="AJ605" s="389"/>
      <c r="AK605" s="389"/>
      <c r="AL605" s="389"/>
      <c r="AM605" s="389"/>
      <c r="AN605" s="389"/>
      <c r="AO605" s="389"/>
      <c r="AP605" s="393"/>
      <c r="AQ605" s="395"/>
      <c r="AR605" s="389"/>
      <c r="AS605" s="389"/>
      <c r="AT605" s="389"/>
      <c r="AU605" s="389"/>
      <c r="AV605" s="389"/>
      <c r="AW605" s="389"/>
      <c r="AX605" s="389"/>
      <c r="AY605" s="389"/>
      <c r="AZ605" s="389"/>
      <c r="BA605" s="389"/>
      <c r="BB605" s="389"/>
      <c r="BC605" s="389"/>
      <c r="BD605" s="389"/>
      <c r="BE605" s="389"/>
    </row>
    <row r="606" ht="15.75" customHeight="1">
      <c r="A606" s="401"/>
      <c r="B606" s="265"/>
      <c r="C606" s="393"/>
      <c r="D606" s="389"/>
      <c r="E606" s="389"/>
      <c r="F606" s="389"/>
      <c r="G606" s="393"/>
      <c r="H606" s="389"/>
      <c r="I606" s="389"/>
      <c r="J606" s="389"/>
      <c r="K606" s="389"/>
      <c r="L606" s="389"/>
      <c r="M606" s="389"/>
      <c r="N606" s="389"/>
      <c r="O606" s="389"/>
      <c r="P606" s="389"/>
      <c r="Q606" s="389"/>
      <c r="R606" s="389"/>
      <c r="S606" s="389"/>
      <c r="T606" s="389"/>
      <c r="U606" s="389"/>
      <c r="V606" s="389"/>
      <c r="W606" s="389"/>
      <c r="X606" s="389"/>
      <c r="Y606" s="389"/>
      <c r="Z606" s="389"/>
      <c r="AA606" s="389"/>
      <c r="AB606" s="389"/>
      <c r="AC606" s="389"/>
      <c r="AD606" s="389"/>
      <c r="AE606" s="389"/>
      <c r="AF606" s="389"/>
      <c r="AG606" s="389"/>
      <c r="AH606" s="389"/>
      <c r="AI606" s="389"/>
      <c r="AJ606" s="389"/>
      <c r="AK606" s="389"/>
      <c r="AL606" s="389"/>
      <c r="AM606" s="389"/>
      <c r="AN606" s="389"/>
      <c r="AO606" s="389"/>
      <c r="AP606" s="393"/>
      <c r="AQ606" s="395"/>
      <c r="AR606" s="389"/>
      <c r="AS606" s="389"/>
      <c r="AT606" s="389"/>
      <c r="AU606" s="389"/>
      <c r="AV606" s="389"/>
      <c r="AW606" s="389"/>
      <c r="AX606" s="389"/>
      <c r="AY606" s="389"/>
      <c r="AZ606" s="389"/>
      <c r="BA606" s="389"/>
      <c r="BB606" s="389"/>
      <c r="BC606" s="389"/>
      <c r="BD606" s="389"/>
      <c r="BE606" s="389"/>
    </row>
    <row r="607" ht="15.75" customHeight="1">
      <c r="A607" s="401"/>
      <c r="B607" s="265"/>
      <c r="C607" s="393"/>
      <c r="D607" s="389"/>
      <c r="E607" s="389"/>
      <c r="F607" s="389"/>
      <c r="G607" s="393"/>
      <c r="H607" s="389"/>
      <c r="I607" s="389"/>
      <c r="J607" s="389"/>
      <c r="K607" s="389"/>
      <c r="L607" s="389"/>
      <c r="M607" s="389"/>
      <c r="N607" s="389"/>
      <c r="O607" s="389"/>
      <c r="P607" s="389"/>
      <c r="Q607" s="389"/>
      <c r="R607" s="389"/>
      <c r="S607" s="389"/>
      <c r="T607" s="389"/>
      <c r="U607" s="389"/>
      <c r="V607" s="389"/>
      <c r="W607" s="389"/>
      <c r="X607" s="389"/>
      <c r="Y607" s="389"/>
      <c r="Z607" s="389"/>
      <c r="AA607" s="389"/>
      <c r="AB607" s="389"/>
      <c r="AC607" s="389"/>
      <c r="AD607" s="389"/>
      <c r="AE607" s="389"/>
      <c r="AF607" s="389"/>
      <c r="AG607" s="389"/>
      <c r="AH607" s="389"/>
      <c r="AI607" s="389"/>
      <c r="AJ607" s="389"/>
      <c r="AK607" s="389"/>
      <c r="AL607" s="389"/>
      <c r="AM607" s="389"/>
      <c r="AN607" s="389"/>
      <c r="AO607" s="389"/>
      <c r="AP607" s="393"/>
      <c r="AQ607" s="395"/>
      <c r="AR607" s="389"/>
      <c r="AS607" s="389"/>
      <c r="AT607" s="389"/>
      <c r="AU607" s="389"/>
      <c r="AV607" s="389"/>
      <c r="AW607" s="389"/>
      <c r="AX607" s="389"/>
      <c r="AY607" s="389"/>
      <c r="AZ607" s="389"/>
      <c r="BA607" s="389"/>
      <c r="BB607" s="389"/>
      <c r="BC607" s="389"/>
      <c r="BD607" s="389"/>
      <c r="BE607" s="389"/>
    </row>
    <row r="608" ht="15.75" customHeight="1">
      <c r="A608" s="401"/>
      <c r="B608" s="265"/>
      <c r="C608" s="393"/>
      <c r="D608" s="389"/>
      <c r="E608" s="389"/>
      <c r="F608" s="389"/>
      <c r="G608" s="393"/>
      <c r="H608" s="389"/>
      <c r="I608" s="389"/>
      <c r="J608" s="389"/>
      <c r="K608" s="389"/>
      <c r="L608" s="389"/>
      <c r="M608" s="389"/>
      <c r="N608" s="389"/>
      <c r="O608" s="389"/>
      <c r="P608" s="389"/>
      <c r="Q608" s="389"/>
      <c r="R608" s="389"/>
      <c r="S608" s="389"/>
      <c r="T608" s="389"/>
      <c r="U608" s="389"/>
      <c r="V608" s="389"/>
      <c r="W608" s="389"/>
      <c r="X608" s="389"/>
      <c r="Y608" s="389"/>
      <c r="Z608" s="389"/>
      <c r="AA608" s="389"/>
      <c r="AB608" s="389"/>
      <c r="AC608" s="389"/>
      <c r="AD608" s="389"/>
      <c r="AE608" s="389"/>
      <c r="AF608" s="389"/>
      <c r="AG608" s="389"/>
      <c r="AH608" s="389"/>
      <c r="AI608" s="389"/>
      <c r="AJ608" s="389"/>
      <c r="AK608" s="389"/>
      <c r="AL608" s="389"/>
      <c r="AM608" s="389"/>
      <c r="AN608" s="389"/>
      <c r="AO608" s="389"/>
      <c r="AP608" s="393"/>
      <c r="AQ608" s="395"/>
      <c r="AR608" s="389"/>
      <c r="AS608" s="389"/>
      <c r="AT608" s="389"/>
      <c r="AU608" s="389"/>
      <c r="AV608" s="389"/>
      <c r="AW608" s="389"/>
      <c r="AX608" s="389"/>
      <c r="AY608" s="389"/>
      <c r="AZ608" s="389"/>
      <c r="BA608" s="389"/>
      <c r="BB608" s="389"/>
      <c r="BC608" s="389"/>
      <c r="BD608" s="389"/>
      <c r="BE608" s="389"/>
    </row>
    <row r="609" ht="15.75" customHeight="1">
      <c r="A609" s="401"/>
      <c r="B609" s="265"/>
      <c r="C609" s="393"/>
      <c r="D609" s="389"/>
      <c r="E609" s="389"/>
      <c r="F609" s="389"/>
      <c r="G609" s="393"/>
      <c r="H609" s="389"/>
      <c r="I609" s="389"/>
      <c r="J609" s="389"/>
      <c r="K609" s="389"/>
      <c r="L609" s="389"/>
      <c r="M609" s="389"/>
      <c r="N609" s="389"/>
      <c r="O609" s="389"/>
      <c r="P609" s="389"/>
      <c r="Q609" s="389"/>
      <c r="R609" s="389"/>
      <c r="S609" s="389"/>
      <c r="T609" s="389"/>
      <c r="U609" s="389"/>
      <c r="V609" s="389"/>
      <c r="W609" s="389"/>
      <c r="X609" s="389"/>
      <c r="Y609" s="389"/>
      <c r="Z609" s="389"/>
      <c r="AA609" s="389"/>
      <c r="AB609" s="389"/>
      <c r="AC609" s="389"/>
      <c r="AD609" s="389"/>
      <c r="AE609" s="389"/>
      <c r="AF609" s="389"/>
      <c r="AG609" s="389"/>
      <c r="AH609" s="389"/>
      <c r="AI609" s="389"/>
      <c r="AJ609" s="389"/>
      <c r="AK609" s="389"/>
      <c r="AL609" s="389"/>
      <c r="AM609" s="389"/>
      <c r="AN609" s="389"/>
      <c r="AO609" s="389"/>
      <c r="AP609" s="393"/>
      <c r="AQ609" s="395"/>
      <c r="AR609" s="389"/>
      <c r="AS609" s="389"/>
      <c r="AT609" s="389"/>
      <c r="AU609" s="389"/>
      <c r="AV609" s="389"/>
      <c r="AW609" s="389"/>
      <c r="AX609" s="389"/>
      <c r="AY609" s="389"/>
      <c r="AZ609" s="389"/>
      <c r="BA609" s="389"/>
      <c r="BB609" s="389"/>
      <c r="BC609" s="389"/>
      <c r="BD609" s="389"/>
      <c r="BE609" s="389"/>
    </row>
    <row r="610" ht="15.75" customHeight="1">
      <c r="A610" s="401"/>
      <c r="B610" s="265"/>
      <c r="C610" s="393"/>
      <c r="D610" s="389"/>
      <c r="E610" s="389"/>
      <c r="F610" s="389"/>
      <c r="G610" s="393"/>
      <c r="H610" s="389"/>
      <c r="I610" s="389"/>
      <c r="J610" s="389"/>
      <c r="K610" s="389"/>
      <c r="L610" s="389"/>
      <c r="M610" s="389"/>
      <c r="N610" s="389"/>
      <c r="O610" s="389"/>
      <c r="P610" s="389"/>
      <c r="Q610" s="389"/>
      <c r="R610" s="389"/>
      <c r="S610" s="389"/>
      <c r="T610" s="389"/>
      <c r="U610" s="389"/>
      <c r="V610" s="389"/>
      <c r="W610" s="389"/>
      <c r="X610" s="389"/>
      <c r="Y610" s="389"/>
      <c r="Z610" s="389"/>
      <c r="AA610" s="389"/>
      <c r="AB610" s="389"/>
      <c r="AC610" s="389"/>
      <c r="AD610" s="389"/>
      <c r="AE610" s="389"/>
      <c r="AF610" s="389"/>
      <c r="AG610" s="389"/>
      <c r="AH610" s="389"/>
      <c r="AI610" s="389"/>
      <c r="AJ610" s="389"/>
      <c r="AK610" s="389"/>
      <c r="AL610" s="389"/>
      <c r="AM610" s="389"/>
      <c r="AN610" s="389"/>
      <c r="AO610" s="389"/>
      <c r="AP610" s="393"/>
      <c r="AQ610" s="395"/>
      <c r="AR610" s="389"/>
      <c r="AS610" s="389"/>
      <c r="AT610" s="389"/>
      <c r="AU610" s="389"/>
      <c r="AV610" s="389"/>
      <c r="AW610" s="389"/>
      <c r="AX610" s="389"/>
      <c r="AY610" s="389"/>
      <c r="AZ610" s="389"/>
      <c r="BA610" s="389"/>
      <c r="BB610" s="389"/>
      <c r="BC610" s="389"/>
      <c r="BD610" s="389"/>
      <c r="BE610" s="389"/>
    </row>
    <row r="611" ht="15.75" customHeight="1">
      <c r="A611" s="401"/>
      <c r="B611" s="265"/>
      <c r="C611" s="393"/>
      <c r="D611" s="389"/>
      <c r="E611" s="389"/>
      <c r="F611" s="389"/>
      <c r="G611" s="393"/>
      <c r="H611" s="389"/>
      <c r="I611" s="389"/>
      <c r="J611" s="389"/>
      <c r="K611" s="389"/>
      <c r="L611" s="389"/>
      <c r="M611" s="389"/>
      <c r="N611" s="389"/>
      <c r="O611" s="389"/>
      <c r="P611" s="389"/>
      <c r="Q611" s="389"/>
      <c r="R611" s="389"/>
      <c r="S611" s="389"/>
      <c r="T611" s="389"/>
      <c r="U611" s="389"/>
      <c r="V611" s="389"/>
      <c r="W611" s="389"/>
      <c r="X611" s="389"/>
      <c r="Y611" s="389"/>
      <c r="Z611" s="389"/>
      <c r="AA611" s="389"/>
      <c r="AB611" s="389"/>
      <c r="AC611" s="389"/>
      <c r="AD611" s="389"/>
      <c r="AE611" s="389"/>
      <c r="AF611" s="389"/>
      <c r="AG611" s="389"/>
      <c r="AH611" s="389"/>
      <c r="AI611" s="389"/>
      <c r="AJ611" s="389"/>
      <c r="AK611" s="389"/>
      <c r="AL611" s="389"/>
      <c r="AM611" s="389"/>
      <c r="AN611" s="389"/>
      <c r="AO611" s="389"/>
      <c r="AP611" s="393"/>
      <c r="AQ611" s="395"/>
      <c r="AR611" s="389"/>
      <c r="AS611" s="389"/>
      <c r="AT611" s="389"/>
      <c r="AU611" s="389"/>
      <c r="AV611" s="389"/>
      <c r="AW611" s="389"/>
      <c r="AX611" s="389"/>
      <c r="AY611" s="389"/>
      <c r="AZ611" s="389"/>
      <c r="BA611" s="389"/>
      <c r="BB611" s="389"/>
      <c r="BC611" s="389"/>
      <c r="BD611" s="389"/>
      <c r="BE611" s="389"/>
    </row>
    <row r="612" ht="15.75" customHeight="1">
      <c r="A612" s="401"/>
      <c r="B612" s="265"/>
      <c r="C612" s="393"/>
      <c r="D612" s="389"/>
      <c r="E612" s="389"/>
      <c r="F612" s="389"/>
      <c r="G612" s="393"/>
      <c r="H612" s="389"/>
      <c r="I612" s="389"/>
      <c r="J612" s="389"/>
      <c r="K612" s="389"/>
      <c r="L612" s="389"/>
      <c r="M612" s="389"/>
      <c r="N612" s="389"/>
      <c r="O612" s="389"/>
      <c r="P612" s="389"/>
      <c r="Q612" s="389"/>
      <c r="R612" s="389"/>
      <c r="S612" s="389"/>
      <c r="T612" s="389"/>
      <c r="U612" s="389"/>
      <c r="V612" s="389"/>
      <c r="W612" s="389"/>
      <c r="X612" s="389"/>
      <c r="Y612" s="389"/>
      <c r="Z612" s="389"/>
      <c r="AA612" s="389"/>
      <c r="AB612" s="389"/>
      <c r="AC612" s="389"/>
      <c r="AD612" s="389"/>
      <c r="AE612" s="389"/>
      <c r="AF612" s="389"/>
      <c r="AG612" s="389"/>
      <c r="AH612" s="389"/>
      <c r="AI612" s="389"/>
      <c r="AJ612" s="389"/>
      <c r="AK612" s="389"/>
      <c r="AL612" s="389"/>
      <c r="AM612" s="389"/>
      <c r="AN612" s="389"/>
      <c r="AO612" s="389"/>
      <c r="AP612" s="393"/>
      <c r="AQ612" s="395"/>
      <c r="AR612" s="389"/>
      <c r="AS612" s="389"/>
      <c r="AT612" s="389"/>
      <c r="AU612" s="389"/>
      <c r="AV612" s="389"/>
      <c r="AW612" s="389"/>
      <c r="AX612" s="389"/>
      <c r="AY612" s="389"/>
      <c r="AZ612" s="389"/>
      <c r="BA612" s="389"/>
      <c r="BB612" s="389"/>
      <c r="BC612" s="389"/>
      <c r="BD612" s="389"/>
      <c r="BE612" s="389"/>
    </row>
    <row r="613" ht="15.75" customHeight="1">
      <c r="A613" s="401"/>
      <c r="B613" s="265"/>
      <c r="C613" s="393"/>
      <c r="D613" s="389"/>
      <c r="E613" s="389"/>
      <c r="F613" s="389"/>
      <c r="G613" s="393"/>
      <c r="H613" s="389"/>
      <c r="I613" s="389"/>
      <c r="J613" s="389"/>
      <c r="K613" s="389"/>
      <c r="L613" s="389"/>
      <c r="M613" s="389"/>
      <c r="N613" s="389"/>
      <c r="O613" s="389"/>
      <c r="P613" s="389"/>
      <c r="Q613" s="389"/>
      <c r="R613" s="389"/>
      <c r="S613" s="389"/>
      <c r="T613" s="389"/>
      <c r="U613" s="389"/>
      <c r="V613" s="389"/>
      <c r="W613" s="389"/>
      <c r="X613" s="389"/>
      <c r="Y613" s="389"/>
      <c r="Z613" s="389"/>
      <c r="AA613" s="389"/>
      <c r="AB613" s="389"/>
      <c r="AC613" s="389"/>
      <c r="AD613" s="389"/>
      <c r="AE613" s="389"/>
      <c r="AF613" s="389"/>
      <c r="AG613" s="389"/>
      <c r="AH613" s="389"/>
      <c r="AI613" s="389"/>
      <c r="AJ613" s="389"/>
      <c r="AK613" s="389"/>
      <c r="AL613" s="389"/>
      <c r="AM613" s="389"/>
      <c r="AN613" s="389"/>
      <c r="AO613" s="389"/>
      <c r="AP613" s="393"/>
      <c r="AQ613" s="395"/>
      <c r="AR613" s="389"/>
      <c r="AS613" s="389"/>
      <c r="AT613" s="389"/>
      <c r="AU613" s="389"/>
      <c r="AV613" s="389"/>
      <c r="AW613" s="389"/>
      <c r="AX613" s="389"/>
      <c r="AY613" s="389"/>
      <c r="AZ613" s="389"/>
      <c r="BA613" s="389"/>
      <c r="BB613" s="389"/>
      <c r="BC613" s="389"/>
      <c r="BD613" s="389"/>
      <c r="BE613" s="389"/>
    </row>
    <row r="614" ht="15.75" customHeight="1">
      <c r="A614" s="401"/>
      <c r="B614" s="265"/>
      <c r="C614" s="393"/>
      <c r="D614" s="389"/>
      <c r="E614" s="389"/>
      <c r="F614" s="389"/>
      <c r="G614" s="393"/>
      <c r="H614" s="389"/>
      <c r="I614" s="389"/>
      <c r="J614" s="389"/>
      <c r="K614" s="389"/>
      <c r="L614" s="389"/>
      <c r="M614" s="389"/>
      <c r="N614" s="389"/>
      <c r="O614" s="389"/>
      <c r="P614" s="389"/>
      <c r="Q614" s="389"/>
      <c r="R614" s="389"/>
      <c r="S614" s="389"/>
      <c r="T614" s="389"/>
      <c r="U614" s="389"/>
      <c r="V614" s="389"/>
      <c r="W614" s="389"/>
      <c r="X614" s="389"/>
      <c r="Y614" s="389"/>
      <c r="Z614" s="389"/>
      <c r="AA614" s="389"/>
      <c r="AB614" s="389"/>
      <c r="AC614" s="389"/>
      <c r="AD614" s="389"/>
      <c r="AE614" s="389"/>
      <c r="AF614" s="389"/>
      <c r="AG614" s="389"/>
      <c r="AH614" s="389"/>
      <c r="AI614" s="389"/>
      <c r="AJ614" s="389"/>
      <c r="AK614" s="389"/>
      <c r="AL614" s="389"/>
      <c r="AM614" s="389"/>
      <c r="AN614" s="389"/>
      <c r="AO614" s="389"/>
      <c r="AP614" s="393"/>
      <c r="AQ614" s="395"/>
      <c r="AR614" s="389"/>
      <c r="AS614" s="389"/>
      <c r="AT614" s="389"/>
      <c r="AU614" s="389"/>
      <c r="AV614" s="389"/>
      <c r="AW614" s="389"/>
      <c r="AX614" s="389"/>
      <c r="AY614" s="389"/>
      <c r="AZ614" s="389"/>
      <c r="BA614" s="389"/>
      <c r="BB614" s="389"/>
      <c r="BC614" s="389"/>
      <c r="BD614" s="389"/>
      <c r="BE614" s="389"/>
    </row>
    <row r="615" ht="15.75" customHeight="1">
      <c r="A615" s="401"/>
      <c r="B615" s="265"/>
      <c r="C615" s="393"/>
      <c r="D615" s="389"/>
      <c r="E615" s="389"/>
      <c r="F615" s="389"/>
      <c r="G615" s="393"/>
      <c r="H615" s="389"/>
      <c r="I615" s="389"/>
      <c r="J615" s="389"/>
      <c r="K615" s="389"/>
      <c r="L615" s="389"/>
      <c r="M615" s="389"/>
      <c r="N615" s="389"/>
      <c r="O615" s="389"/>
      <c r="P615" s="389"/>
      <c r="Q615" s="389"/>
      <c r="R615" s="389"/>
      <c r="S615" s="389"/>
      <c r="T615" s="389"/>
      <c r="U615" s="389"/>
      <c r="V615" s="389"/>
      <c r="W615" s="389"/>
      <c r="X615" s="389"/>
      <c r="Y615" s="389"/>
      <c r="Z615" s="389"/>
      <c r="AA615" s="389"/>
      <c r="AB615" s="389"/>
      <c r="AC615" s="389"/>
      <c r="AD615" s="389"/>
      <c r="AE615" s="389"/>
      <c r="AF615" s="389"/>
      <c r="AG615" s="389"/>
      <c r="AH615" s="389"/>
      <c r="AI615" s="389"/>
      <c r="AJ615" s="389"/>
      <c r="AK615" s="389"/>
      <c r="AL615" s="389"/>
      <c r="AM615" s="389"/>
      <c r="AN615" s="389"/>
      <c r="AO615" s="389"/>
      <c r="AP615" s="393"/>
      <c r="AQ615" s="395"/>
      <c r="AR615" s="389"/>
      <c r="AS615" s="389"/>
      <c r="AT615" s="389"/>
      <c r="AU615" s="389"/>
      <c r="AV615" s="389"/>
      <c r="AW615" s="389"/>
      <c r="AX615" s="389"/>
      <c r="AY615" s="389"/>
      <c r="AZ615" s="389"/>
      <c r="BA615" s="389"/>
      <c r="BB615" s="389"/>
      <c r="BC615" s="389"/>
      <c r="BD615" s="389"/>
      <c r="BE615" s="389"/>
    </row>
    <row r="616" ht="15.75" customHeight="1">
      <c r="A616" s="401"/>
      <c r="B616" s="265"/>
      <c r="C616" s="393"/>
      <c r="D616" s="389"/>
      <c r="E616" s="389"/>
      <c r="F616" s="389"/>
      <c r="G616" s="393"/>
      <c r="H616" s="389"/>
      <c r="I616" s="389"/>
      <c r="J616" s="389"/>
      <c r="K616" s="389"/>
      <c r="L616" s="389"/>
      <c r="M616" s="389"/>
      <c r="N616" s="389"/>
      <c r="O616" s="389"/>
      <c r="P616" s="389"/>
      <c r="Q616" s="389"/>
      <c r="R616" s="389"/>
      <c r="S616" s="389"/>
      <c r="T616" s="389"/>
      <c r="U616" s="389"/>
      <c r="V616" s="389"/>
      <c r="W616" s="389"/>
      <c r="X616" s="389"/>
      <c r="Y616" s="389"/>
      <c r="Z616" s="389"/>
      <c r="AA616" s="389"/>
      <c r="AB616" s="389"/>
      <c r="AC616" s="389"/>
      <c r="AD616" s="389"/>
      <c r="AE616" s="389"/>
      <c r="AF616" s="389"/>
      <c r="AG616" s="389"/>
      <c r="AH616" s="389"/>
      <c r="AI616" s="389"/>
      <c r="AJ616" s="389"/>
      <c r="AK616" s="389"/>
      <c r="AL616" s="389"/>
      <c r="AM616" s="389"/>
      <c r="AN616" s="389"/>
      <c r="AO616" s="389"/>
      <c r="AP616" s="393"/>
      <c r="AQ616" s="395"/>
      <c r="AR616" s="389"/>
      <c r="AS616" s="389"/>
      <c r="AT616" s="389"/>
      <c r="AU616" s="389"/>
      <c r="AV616" s="389"/>
      <c r="AW616" s="389"/>
      <c r="AX616" s="389"/>
      <c r="AY616" s="389"/>
      <c r="AZ616" s="389"/>
      <c r="BA616" s="389"/>
      <c r="BB616" s="389"/>
      <c r="BC616" s="389"/>
      <c r="BD616" s="389"/>
      <c r="BE616" s="389"/>
    </row>
    <row r="617" ht="15.75" customHeight="1">
      <c r="A617" s="401"/>
      <c r="B617" s="265"/>
      <c r="C617" s="393"/>
      <c r="D617" s="389"/>
      <c r="E617" s="389"/>
      <c r="F617" s="389"/>
      <c r="G617" s="393"/>
      <c r="H617" s="389"/>
      <c r="I617" s="389"/>
      <c r="J617" s="389"/>
      <c r="K617" s="389"/>
      <c r="L617" s="389"/>
      <c r="M617" s="389"/>
      <c r="N617" s="389"/>
      <c r="O617" s="389"/>
      <c r="P617" s="389"/>
      <c r="Q617" s="389"/>
      <c r="R617" s="389"/>
      <c r="S617" s="389"/>
      <c r="T617" s="389"/>
      <c r="U617" s="389"/>
      <c r="V617" s="389"/>
      <c r="W617" s="389"/>
      <c r="X617" s="389"/>
      <c r="Y617" s="389"/>
      <c r="Z617" s="389"/>
      <c r="AA617" s="389"/>
      <c r="AB617" s="389"/>
      <c r="AC617" s="389"/>
      <c r="AD617" s="389"/>
      <c r="AE617" s="389"/>
      <c r="AF617" s="389"/>
      <c r="AG617" s="389"/>
      <c r="AH617" s="389"/>
      <c r="AI617" s="389"/>
      <c r="AJ617" s="389"/>
      <c r="AK617" s="389"/>
      <c r="AL617" s="389"/>
      <c r="AM617" s="389"/>
      <c r="AN617" s="389"/>
      <c r="AO617" s="389"/>
      <c r="AP617" s="393"/>
      <c r="AQ617" s="395"/>
      <c r="AR617" s="389"/>
      <c r="AS617" s="389"/>
      <c r="AT617" s="389"/>
      <c r="AU617" s="389"/>
      <c r="AV617" s="389"/>
      <c r="AW617" s="389"/>
      <c r="AX617" s="389"/>
      <c r="AY617" s="389"/>
      <c r="AZ617" s="389"/>
      <c r="BA617" s="389"/>
      <c r="BB617" s="389"/>
      <c r="BC617" s="389"/>
      <c r="BD617" s="389"/>
      <c r="BE617" s="389"/>
    </row>
    <row r="618" ht="15.75" customHeight="1">
      <c r="A618" s="401"/>
      <c r="B618" s="265"/>
      <c r="C618" s="393"/>
      <c r="D618" s="389"/>
      <c r="E618" s="389"/>
      <c r="F618" s="389"/>
      <c r="G618" s="393"/>
      <c r="H618" s="389"/>
      <c r="I618" s="389"/>
      <c r="J618" s="389"/>
      <c r="K618" s="389"/>
      <c r="L618" s="389"/>
      <c r="M618" s="389"/>
      <c r="N618" s="389"/>
      <c r="O618" s="389"/>
      <c r="P618" s="389"/>
      <c r="Q618" s="389"/>
      <c r="R618" s="389"/>
      <c r="S618" s="389"/>
      <c r="T618" s="389"/>
      <c r="U618" s="389"/>
      <c r="V618" s="389"/>
      <c r="W618" s="389"/>
      <c r="X618" s="389"/>
      <c r="Y618" s="389"/>
      <c r="Z618" s="389"/>
      <c r="AA618" s="389"/>
      <c r="AB618" s="389"/>
      <c r="AC618" s="389"/>
      <c r="AD618" s="389"/>
      <c r="AE618" s="389"/>
      <c r="AF618" s="389"/>
      <c r="AG618" s="389"/>
      <c r="AH618" s="389"/>
      <c r="AI618" s="389"/>
      <c r="AJ618" s="389"/>
      <c r="AK618" s="389"/>
      <c r="AL618" s="389"/>
      <c r="AM618" s="389"/>
      <c r="AN618" s="389"/>
      <c r="AO618" s="389"/>
      <c r="AP618" s="393"/>
      <c r="AQ618" s="395"/>
      <c r="AR618" s="389"/>
      <c r="AS618" s="389"/>
      <c r="AT618" s="389"/>
      <c r="AU618" s="389"/>
      <c r="AV618" s="389"/>
      <c r="AW618" s="389"/>
      <c r="AX618" s="389"/>
      <c r="AY618" s="389"/>
      <c r="AZ618" s="389"/>
      <c r="BA618" s="389"/>
      <c r="BB618" s="389"/>
      <c r="BC618" s="389"/>
      <c r="BD618" s="389"/>
      <c r="BE618" s="389"/>
    </row>
    <row r="619" ht="15.75" customHeight="1">
      <c r="A619" s="401"/>
      <c r="B619" s="265"/>
      <c r="C619" s="393"/>
      <c r="D619" s="389"/>
      <c r="E619" s="389"/>
      <c r="F619" s="389"/>
      <c r="G619" s="393"/>
      <c r="H619" s="389"/>
      <c r="I619" s="389"/>
      <c r="J619" s="389"/>
      <c r="K619" s="389"/>
      <c r="L619" s="389"/>
      <c r="M619" s="389"/>
      <c r="N619" s="389"/>
      <c r="O619" s="389"/>
      <c r="P619" s="389"/>
      <c r="Q619" s="389"/>
      <c r="R619" s="389"/>
      <c r="S619" s="389"/>
      <c r="T619" s="389"/>
      <c r="U619" s="389"/>
      <c r="V619" s="389"/>
      <c r="W619" s="389"/>
      <c r="X619" s="389"/>
      <c r="Y619" s="389"/>
      <c r="Z619" s="389"/>
      <c r="AA619" s="389"/>
      <c r="AB619" s="389"/>
      <c r="AC619" s="389"/>
      <c r="AD619" s="389"/>
      <c r="AE619" s="389"/>
      <c r="AF619" s="389"/>
      <c r="AG619" s="389"/>
      <c r="AH619" s="389"/>
      <c r="AI619" s="389"/>
      <c r="AJ619" s="389"/>
      <c r="AK619" s="389"/>
      <c r="AL619" s="389"/>
      <c r="AM619" s="389"/>
      <c r="AN619" s="389"/>
      <c r="AO619" s="389"/>
      <c r="AP619" s="393"/>
      <c r="AQ619" s="395"/>
      <c r="AR619" s="389"/>
      <c r="AS619" s="389"/>
      <c r="AT619" s="389"/>
      <c r="AU619" s="389"/>
      <c r="AV619" s="389"/>
      <c r="AW619" s="389"/>
      <c r="AX619" s="389"/>
      <c r="AY619" s="389"/>
      <c r="AZ619" s="389"/>
      <c r="BA619" s="389"/>
      <c r="BB619" s="389"/>
      <c r="BC619" s="389"/>
      <c r="BD619" s="389"/>
      <c r="BE619" s="389"/>
    </row>
    <row r="620" ht="15.75" customHeight="1">
      <c r="A620" s="401"/>
      <c r="B620" s="265"/>
      <c r="C620" s="393"/>
      <c r="D620" s="389"/>
      <c r="E620" s="389"/>
      <c r="F620" s="389"/>
      <c r="G620" s="393"/>
      <c r="H620" s="389"/>
      <c r="I620" s="389"/>
      <c r="J620" s="389"/>
      <c r="K620" s="389"/>
      <c r="L620" s="389"/>
      <c r="M620" s="389"/>
      <c r="N620" s="389"/>
      <c r="O620" s="389"/>
      <c r="P620" s="389"/>
      <c r="Q620" s="389"/>
      <c r="R620" s="389"/>
      <c r="S620" s="389"/>
      <c r="T620" s="389"/>
      <c r="U620" s="389"/>
      <c r="V620" s="389"/>
      <c r="W620" s="389"/>
      <c r="X620" s="389"/>
      <c r="Y620" s="389"/>
      <c r="Z620" s="389"/>
      <c r="AA620" s="389"/>
      <c r="AB620" s="389"/>
      <c r="AC620" s="389"/>
      <c r="AD620" s="389"/>
      <c r="AE620" s="389"/>
      <c r="AF620" s="389"/>
      <c r="AG620" s="389"/>
      <c r="AH620" s="389"/>
      <c r="AI620" s="389"/>
      <c r="AJ620" s="389"/>
      <c r="AK620" s="389"/>
      <c r="AL620" s="389"/>
      <c r="AM620" s="389"/>
      <c r="AN620" s="389"/>
      <c r="AO620" s="389"/>
      <c r="AP620" s="393"/>
      <c r="AQ620" s="395"/>
      <c r="AR620" s="389"/>
      <c r="AS620" s="389"/>
      <c r="AT620" s="389"/>
      <c r="AU620" s="389"/>
      <c r="AV620" s="389"/>
      <c r="AW620" s="389"/>
      <c r="AX620" s="389"/>
      <c r="AY620" s="389"/>
      <c r="AZ620" s="389"/>
      <c r="BA620" s="389"/>
      <c r="BB620" s="389"/>
      <c r="BC620" s="389"/>
      <c r="BD620" s="389"/>
      <c r="BE620" s="389"/>
    </row>
    <row r="621" ht="15.75" customHeight="1">
      <c r="A621" s="401"/>
      <c r="B621" s="265"/>
      <c r="C621" s="393"/>
      <c r="D621" s="389"/>
      <c r="E621" s="389"/>
      <c r="F621" s="389"/>
      <c r="G621" s="393"/>
      <c r="H621" s="389"/>
      <c r="I621" s="389"/>
      <c r="J621" s="389"/>
      <c r="K621" s="389"/>
      <c r="L621" s="389"/>
      <c r="M621" s="389"/>
      <c r="N621" s="389"/>
      <c r="O621" s="389"/>
      <c r="P621" s="389"/>
      <c r="Q621" s="389"/>
      <c r="R621" s="389"/>
      <c r="S621" s="389"/>
      <c r="T621" s="389"/>
      <c r="U621" s="389"/>
      <c r="V621" s="389"/>
      <c r="W621" s="389"/>
      <c r="X621" s="389"/>
      <c r="Y621" s="389"/>
      <c r="Z621" s="389"/>
      <c r="AA621" s="389"/>
      <c r="AB621" s="389"/>
      <c r="AC621" s="389"/>
      <c r="AD621" s="389"/>
      <c r="AE621" s="389"/>
      <c r="AF621" s="389"/>
      <c r="AG621" s="389"/>
      <c r="AH621" s="389"/>
      <c r="AI621" s="389"/>
      <c r="AJ621" s="389"/>
      <c r="AK621" s="389"/>
      <c r="AL621" s="389"/>
      <c r="AM621" s="389"/>
      <c r="AN621" s="389"/>
      <c r="AO621" s="389"/>
      <c r="AP621" s="393"/>
      <c r="AQ621" s="395"/>
      <c r="AR621" s="389"/>
      <c r="AS621" s="389"/>
      <c r="AT621" s="389"/>
      <c r="AU621" s="389"/>
      <c r="AV621" s="389"/>
      <c r="AW621" s="389"/>
      <c r="AX621" s="389"/>
      <c r="AY621" s="389"/>
      <c r="AZ621" s="389"/>
      <c r="BA621" s="389"/>
      <c r="BB621" s="389"/>
      <c r="BC621" s="389"/>
      <c r="BD621" s="389"/>
      <c r="BE621" s="389"/>
    </row>
    <row r="622" ht="15.75" customHeight="1">
      <c r="A622" s="401"/>
      <c r="B622" s="265"/>
      <c r="C622" s="393"/>
      <c r="D622" s="389"/>
      <c r="E622" s="389"/>
      <c r="F622" s="389"/>
      <c r="G622" s="393"/>
      <c r="H622" s="389"/>
      <c r="I622" s="389"/>
      <c r="J622" s="389"/>
      <c r="K622" s="389"/>
      <c r="L622" s="389"/>
      <c r="M622" s="389"/>
      <c r="N622" s="389"/>
      <c r="O622" s="389"/>
      <c r="P622" s="389"/>
      <c r="Q622" s="389"/>
      <c r="R622" s="389"/>
      <c r="S622" s="389"/>
      <c r="T622" s="389"/>
      <c r="U622" s="389"/>
      <c r="V622" s="389"/>
      <c r="W622" s="389"/>
      <c r="X622" s="389"/>
      <c r="Y622" s="389"/>
      <c r="Z622" s="389"/>
      <c r="AA622" s="389"/>
      <c r="AB622" s="389"/>
      <c r="AC622" s="389"/>
      <c r="AD622" s="389"/>
      <c r="AE622" s="389"/>
      <c r="AF622" s="389"/>
      <c r="AG622" s="389"/>
      <c r="AH622" s="389"/>
      <c r="AI622" s="389"/>
      <c r="AJ622" s="389"/>
      <c r="AK622" s="389"/>
      <c r="AL622" s="389"/>
      <c r="AM622" s="389"/>
      <c r="AN622" s="389"/>
      <c r="AO622" s="389"/>
      <c r="AP622" s="393"/>
      <c r="AQ622" s="395"/>
      <c r="AR622" s="389"/>
      <c r="AS622" s="389"/>
      <c r="AT622" s="389"/>
      <c r="AU622" s="389"/>
      <c r="AV622" s="389"/>
      <c r="AW622" s="389"/>
      <c r="AX622" s="389"/>
      <c r="AY622" s="389"/>
      <c r="AZ622" s="389"/>
      <c r="BA622" s="389"/>
      <c r="BB622" s="389"/>
      <c r="BC622" s="389"/>
      <c r="BD622" s="389"/>
      <c r="BE622" s="389"/>
    </row>
    <row r="623" ht="15.75" customHeight="1">
      <c r="A623" s="401"/>
      <c r="B623" s="265"/>
      <c r="C623" s="393"/>
      <c r="D623" s="389"/>
      <c r="E623" s="389"/>
      <c r="F623" s="389"/>
      <c r="G623" s="393"/>
      <c r="H623" s="389"/>
      <c r="I623" s="389"/>
      <c r="J623" s="389"/>
      <c r="K623" s="389"/>
      <c r="L623" s="389"/>
      <c r="M623" s="389"/>
      <c r="N623" s="389"/>
      <c r="O623" s="389"/>
      <c r="P623" s="389"/>
      <c r="Q623" s="389"/>
      <c r="R623" s="389"/>
      <c r="S623" s="389"/>
      <c r="T623" s="389"/>
      <c r="U623" s="389"/>
      <c r="V623" s="389"/>
      <c r="W623" s="389"/>
      <c r="X623" s="389"/>
      <c r="Y623" s="389"/>
      <c r="Z623" s="389"/>
      <c r="AA623" s="389"/>
      <c r="AB623" s="389"/>
      <c r="AC623" s="389"/>
      <c r="AD623" s="389"/>
      <c r="AE623" s="389"/>
      <c r="AF623" s="389"/>
      <c r="AG623" s="389"/>
      <c r="AH623" s="389"/>
      <c r="AI623" s="389"/>
      <c r="AJ623" s="389"/>
      <c r="AK623" s="389"/>
      <c r="AL623" s="389"/>
      <c r="AM623" s="389"/>
      <c r="AN623" s="389"/>
      <c r="AO623" s="389"/>
      <c r="AP623" s="393"/>
      <c r="AQ623" s="395"/>
      <c r="AR623" s="389"/>
      <c r="AS623" s="389"/>
      <c r="AT623" s="389"/>
      <c r="AU623" s="389"/>
      <c r="AV623" s="389"/>
      <c r="AW623" s="389"/>
      <c r="AX623" s="389"/>
      <c r="AY623" s="389"/>
      <c r="AZ623" s="389"/>
      <c r="BA623" s="389"/>
      <c r="BB623" s="389"/>
      <c r="BC623" s="389"/>
      <c r="BD623" s="389"/>
      <c r="BE623" s="389"/>
    </row>
    <row r="624" ht="15.75" customHeight="1">
      <c r="A624" s="401"/>
      <c r="B624" s="265"/>
      <c r="C624" s="393"/>
      <c r="D624" s="389"/>
      <c r="E624" s="389"/>
      <c r="F624" s="389"/>
      <c r="G624" s="393"/>
      <c r="H624" s="389"/>
      <c r="I624" s="389"/>
      <c r="J624" s="389"/>
      <c r="K624" s="389"/>
      <c r="L624" s="389"/>
      <c r="M624" s="389"/>
      <c r="N624" s="389"/>
      <c r="O624" s="389"/>
      <c r="P624" s="389"/>
      <c r="Q624" s="389"/>
      <c r="R624" s="389"/>
      <c r="S624" s="389"/>
      <c r="T624" s="389"/>
      <c r="U624" s="389"/>
      <c r="V624" s="389"/>
      <c r="W624" s="389"/>
      <c r="X624" s="389"/>
      <c r="Y624" s="389"/>
      <c r="Z624" s="389"/>
      <c r="AA624" s="389"/>
      <c r="AB624" s="389"/>
      <c r="AC624" s="389"/>
      <c r="AD624" s="389"/>
      <c r="AE624" s="389"/>
      <c r="AF624" s="389"/>
      <c r="AG624" s="389"/>
      <c r="AH624" s="389"/>
      <c r="AI624" s="389"/>
      <c r="AJ624" s="389"/>
      <c r="AK624" s="389"/>
      <c r="AL624" s="389"/>
      <c r="AM624" s="389"/>
      <c r="AN624" s="389"/>
      <c r="AO624" s="389"/>
      <c r="AP624" s="393"/>
      <c r="AQ624" s="395"/>
      <c r="AR624" s="389"/>
      <c r="AS624" s="389"/>
      <c r="AT624" s="389"/>
      <c r="AU624" s="389"/>
      <c r="AV624" s="389"/>
      <c r="AW624" s="389"/>
      <c r="AX624" s="389"/>
      <c r="AY624" s="389"/>
      <c r="AZ624" s="389"/>
      <c r="BA624" s="389"/>
      <c r="BB624" s="389"/>
      <c r="BC624" s="389"/>
      <c r="BD624" s="389"/>
      <c r="BE624" s="389"/>
    </row>
    <row r="625" ht="15.75" customHeight="1">
      <c r="A625" s="401"/>
      <c r="B625" s="265"/>
      <c r="C625" s="393"/>
      <c r="D625" s="389"/>
      <c r="E625" s="389"/>
      <c r="F625" s="389"/>
      <c r="G625" s="393"/>
      <c r="H625" s="389"/>
      <c r="I625" s="389"/>
      <c r="J625" s="389"/>
      <c r="K625" s="389"/>
      <c r="L625" s="389"/>
      <c r="M625" s="389"/>
      <c r="N625" s="389"/>
      <c r="O625" s="389"/>
      <c r="P625" s="389"/>
      <c r="Q625" s="389"/>
      <c r="R625" s="389"/>
      <c r="S625" s="389"/>
      <c r="T625" s="389"/>
      <c r="U625" s="389"/>
      <c r="V625" s="389"/>
      <c r="W625" s="389"/>
      <c r="X625" s="389"/>
      <c r="Y625" s="389"/>
      <c r="Z625" s="389"/>
      <c r="AA625" s="389"/>
      <c r="AB625" s="389"/>
      <c r="AC625" s="389"/>
      <c r="AD625" s="389"/>
      <c r="AE625" s="389"/>
      <c r="AF625" s="389"/>
      <c r="AG625" s="389"/>
      <c r="AH625" s="389"/>
      <c r="AI625" s="389"/>
      <c r="AJ625" s="389"/>
      <c r="AK625" s="389"/>
      <c r="AL625" s="389"/>
      <c r="AM625" s="389"/>
      <c r="AN625" s="389"/>
      <c r="AO625" s="389"/>
      <c r="AP625" s="393"/>
      <c r="AQ625" s="395"/>
      <c r="AR625" s="389"/>
      <c r="AS625" s="389"/>
      <c r="AT625" s="389"/>
      <c r="AU625" s="389"/>
      <c r="AV625" s="389"/>
      <c r="AW625" s="389"/>
      <c r="AX625" s="389"/>
      <c r="AY625" s="389"/>
      <c r="AZ625" s="389"/>
      <c r="BA625" s="389"/>
      <c r="BB625" s="389"/>
      <c r="BC625" s="389"/>
      <c r="BD625" s="389"/>
      <c r="BE625" s="389"/>
    </row>
    <row r="626" ht="15.75" customHeight="1">
      <c r="A626" s="401"/>
      <c r="B626" s="265"/>
      <c r="C626" s="393"/>
      <c r="D626" s="389"/>
      <c r="E626" s="389"/>
      <c r="F626" s="389"/>
      <c r="G626" s="393"/>
      <c r="H626" s="389"/>
      <c r="I626" s="389"/>
      <c r="J626" s="389"/>
      <c r="K626" s="389"/>
      <c r="L626" s="389"/>
      <c r="M626" s="389"/>
      <c r="N626" s="389"/>
      <c r="O626" s="389"/>
      <c r="P626" s="389"/>
      <c r="Q626" s="389"/>
      <c r="R626" s="389"/>
      <c r="S626" s="389"/>
      <c r="T626" s="389"/>
      <c r="U626" s="389"/>
      <c r="V626" s="389"/>
      <c r="W626" s="389"/>
      <c r="X626" s="389"/>
      <c r="Y626" s="389"/>
      <c r="Z626" s="389"/>
      <c r="AA626" s="389"/>
      <c r="AB626" s="389"/>
      <c r="AC626" s="389"/>
      <c r="AD626" s="389"/>
      <c r="AE626" s="389"/>
      <c r="AF626" s="389"/>
      <c r="AG626" s="389"/>
      <c r="AH626" s="389"/>
      <c r="AI626" s="389"/>
      <c r="AJ626" s="389"/>
      <c r="AK626" s="389"/>
      <c r="AL626" s="389"/>
      <c r="AM626" s="389"/>
      <c r="AN626" s="389"/>
      <c r="AO626" s="389"/>
      <c r="AP626" s="393"/>
      <c r="AQ626" s="395"/>
      <c r="AR626" s="389"/>
      <c r="AS626" s="389"/>
      <c r="AT626" s="389"/>
      <c r="AU626" s="389"/>
      <c r="AV626" s="389"/>
      <c r="AW626" s="389"/>
      <c r="AX626" s="389"/>
      <c r="AY626" s="389"/>
      <c r="AZ626" s="389"/>
      <c r="BA626" s="389"/>
      <c r="BB626" s="389"/>
      <c r="BC626" s="389"/>
      <c r="BD626" s="389"/>
      <c r="BE626" s="389"/>
    </row>
    <row r="627" ht="15.75" customHeight="1">
      <c r="A627" s="401"/>
      <c r="B627" s="265"/>
      <c r="C627" s="393"/>
      <c r="D627" s="389"/>
      <c r="E627" s="389"/>
      <c r="F627" s="389"/>
      <c r="G627" s="393"/>
      <c r="H627" s="389"/>
      <c r="I627" s="389"/>
      <c r="J627" s="389"/>
      <c r="K627" s="389"/>
      <c r="L627" s="389"/>
      <c r="M627" s="389"/>
      <c r="N627" s="389"/>
      <c r="O627" s="389"/>
      <c r="P627" s="389"/>
      <c r="Q627" s="389"/>
      <c r="R627" s="389"/>
      <c r="S627" s="389"/>
      <c r="T627" s="389"/>
      <c r="U627" s="389"/>
      <c r="V627" s="389"/>
      <c r="W627" s="389"/>
      <c r="X627" s="389"/>
      <c r="Y627" s="389"/>
      <c r="Z627" s="389"/>
      <c r="AA627" s="389"/>
      <c r="AB627" s="389"/>
      <c r="AC627" s="389"/>
      <c r="AD627" s="389"/>
      <c r="AE627" s="389"/>
      <c r="AF627" s="389"/>
      <c r="AG627" s="389"/>
      <c r="AH627" s="389"/>
      <c r="AI627" s="389"/>
      <c r="AJ627" s="389"/>
      <c r="AK627" s="389"/>
      <c r="AL627" s="389"/>
      <c r="AM627" s="389"/>
      <c r="AN627" s="389"/>
      <c r="AO627" s="389"/>
      <c r="AP627" s="393"/>
      <c r="AQ627" s="395"/>
      <c r="AR627" s="389"/>
      <c r="AS627" s="389"/>
      <c r="AT627" s="389"/>
      <c r="AU627" s="389"/>
      <c r="AV627" s="389"/>
      <c r="AW627" s="389"/>
      <c r="AX627" s="389"/>
      <c r="AY627" s="389"/>
      <c r="AZ627" s="389"/>
      <c r="BA627" s="389"/>
      <c r="BB627" s="389"/>
      <c r="BC627" s="389"/>
      <c r="BD627" s="389"/>
      <c r="BE627" s="389"/>
    </row>
    <row r="628" ht="15.75" customHeight="1">
      <c r="A628" s="401"/>
      <c r="B628" s="265"/>
      <c r="C628" s="393"/>
      <c r="D628" s="389"/>
      <c r="E628" s="389"/>
      <c r="F628" s="389"/>
      <c r="G628" s="393"/>
      <c r="H628" s="389"/>
      <c r="I628" s="389"/>
      <c r="J628" s="389"/>
      <c r="K628" s="389"/>
      <c r="L628" s="389"/>
      <c r="M628" s="389"/>
      <c r="N628" s="389"/>
      <c r="O628" s="389"/>
      <c r="P628" s="389"/>
      <c r="Q628" s="389"/>
      <c r="R628" s="389"/>
      <c r="S628" s="389"/>
      <c r="T628" s="389"/>
      <c r="U628" s="389"/>
      <c r="V628" s="389"/>
      <c r="W628" s="389"/>
      <c r="X628" s="389"/>
      <c r="Y628" s="389"/>
      <c r="Z628" s="389"/>
      <c r="AA628" s="389"/>
      <c r="AB628" s="389"/>
      <c r="AC628" s="389"/>
      <c r="AD628" s="389"/>
      <c r="AE628" s="389"/>
      <c r="AF628" s="389"/>
      <c r="AG628" s="389"/>
      <c r="AH628" s="389"/>
      <c r="AI628" s="389"/>
      <c r="AJ628" s="389"/>
      <c r="AK628" s="389"/>
      <c r="AL628" s="389"/>
      <c r="AM628" s="389"/>
      <c r="AN628" s="389"/>
      <c r="AO628" s="389"/>
      <c r="AP628" s="393"/>
      <c r="AQ628" s="395"/>
      <c r="AR628" s="389"/>
      <c r="AS628" s="389"/>
      <c r="AT628" s="389"/>
      <c r="AU628" s="389"/>
      <c r="AV628" s="389"/>
      <c r="AW628" s="389"/>
      <c r="AX628" s="389"/>
      <c r="AY628" s="389"/>
      <c r="AZ628" s="389"/>
      <c r="BA628" s="389"/>
      <c r="BB628" s="389"/>
      <c r="BC628" s="389"/>
      <c r="BD628" s="389"/>
      <c r="BE628" s="389"/>
    </row>
    <row r="629" ht="15.75" customHeight="1">
      <c r="A629" s="401"/>
      <c r="B629" s="265"/>
      <c r="C629" s="393"/>
      <c r="D629" s="389"/>
      <c r="E629" s="389"/>
      <c r="F629" s="389"/>
      <c r="G629" s="393"/>
      <c r="H629" s="389"/>
      <c r="I629" s="389"/>
      <c r="J629" s="389"/>
      <c r="K629" s="389"/>
      <c r="L629" s="389"/>
      <c r="M629" s="389"/>
      <c r="N629" s="389"/>
      <c r="O629" s="389"/>
      <c r="P629" s="389"/>
      <c r="Q629" s="389"/>
      <c r="R629" s="389"/>
      <c r="S629" s="389"/>
      <c r="T629" s="389"/>
      <c r="U629" s="389"/>
      <c r="V629" s="389"/>
      <c r="W629" s="389"/>
      <c r="X629" s="389"/>
      <c r="Y629" s="389"/>
      <c r="Z629" s="389"/>
      <c r="AA629" s="389"/>
      <c r="AB629" s="389"/>
      <c r="AC629" s="389"/>
      <c r="AD629" s="389"/>
      <c r="AE629" s="389"/>
      <c r="AF629" s="389"/>
      <c r="AG629" s="389"/>
      <c r="AH629" s="389"/>
      <c r="AI629" s="389"/>
      <c r="AJ629" s="389"/>
      <c r="AK629" s="389"/>
      <c r="AL629" s="389"/>
      <c r="AM629" s="389"/>
      <c r="AN629" s="389"/>
      <c r="AO629" s="389"/>
      <c r="AP629" s="393"/>
      <c r="AQ629" s="395"/>
      <c r="AR629" s="389"/>
      <c r="AS629" s="389"/>
      <c r="AT629" s="389"/>
      <c r="AU629" s="389"/>
      <c r="AV629" s="389"/>
      <c r="AW629" s="389"/>
      <c r="AX629" s="389"/>
      <c r="AY629" s="389"/>
      <c r="AZ629" s="389"/>
      <c r="BA629" s="389"/>
      <c r="BB629" s="389"/>
      <c r="BC629" s="389"/>
      <c r="BD629" s="389"/>
      <c r="BE629" s="389"/>
    </row>
    <row r="630" ht="15.75" customHeight="1">
      <c r="A630" s="401"/>
      <c r="B630" s="265"/>
      <c r="C630" s="393"/>
      <c r="D630" s="389"/>
      <c r="E630" s="389"/>
      <c r="F630" s="389"/>
      <c r="G630" s="393"/>
      <c r="H630" s="389"/>
      <c r="I630" s="389"/>
      <c r="J630" s="389"/>
      <c r="K630" s="389"/>
      <c r="L630" s="389"/>
      <c r="M630" s="389"/>
      <c r="N630" s="389"/>
      <c r="O630" s="389"/>
      <c r="P630" s="389"/>
      <c r="Q630" s="389"/>
      <c r="R630" s="389"/>
      <c r="S630" s="389"/>
      <c r="T630" s="389"/>
      <c r="U630" s="389"/>
      <c r="V630" s="389"/>
      <c r="W630" s="389"/>
      <c r="X630" s="389"/>
      <c r="Y630" s="389"/>
      <c r="Z630" s="389"/>
      <c r="AA630" s="389"/>
      <c r="AB630" s="389"/>
      <c r="AC630" s="389"/>
      <c r="AD630" s="389"/>
      <c r="AE630" s="389"/>
      <c r="AF630" s="389"/>
      <c r="AG630" s="389"/>
      <c r="AH630" s="389"/>
      <c r="AI630" s="389"/>
      <c r="AJ630" s="389"/>
      <c r="AK630" s="389"/>
      <c r="AL630" s="389"/>
      <c r="AM630" s="389"/>
      <c r="AN630" s="389"/>
      <c r="AO630" s="389"/>
      <c r="AP630" s="393"/>
      <c r="AQ630" s="395"/>
      <c r="AR630" s="389"/>
      <c r="AS630" s="389"/>
      <c r="AT630" s="389"/>
      <c r="AU630" s="389"/>
      <c r="AV630" s="389"/>
      <c r="AW630" s="389"/>
      <c r="AX630" s="389"/>
      <c r="AY630" s="389"/>
      <c r="AZ630" s="389"/>
      <c r="BA630" s="389"/>
      <c r="BB630" s="389"/>
      <c r="BC630" s="389"/>
      <c r="BD630" s="389"/>
      <c r="BE630" s="389"/>
    </row>
    <row r="631" ht="15.75" customHeight="1">
      <c r="A631" s="401"/>
      <c r="B631" s="265"/>
      <c r="C631" s="393"/>
      <c r="D631" s="389"/>
      <c r="E631" s="389"/>
      <c r="F631" s="389"/>
      <c r="G631" s="393"/>
      <c r="H631" s="389"/>
      <c r="I631" s="389"/>
      <c r="J631" s="389"/>
      <c r="K631" s="389"/>
      <c r="L631" s="389"/>
      <c r="M631" s="389"/>
      <c r="N631" s="389"/>
      <c r="O631" s="389"/>
      <c r="P631" s="389"/>
      <c r="Q631" s="389"/>
      <c r="R631" s="389"/>
      <c r="S631" s="389"/>
      <c r="T631" s="389"/>
      <c r="U631" s="389"/>
      <c r="V631" s="389"/>
      <c r="W631" s="389"/>
      <c r="X631" s="389"/>
      <c r="Y631" s="389"/>
      <c r="Z631" s="389"/>
      <c r="AA631" s="389"/>
      <c r="AB631" s="389"/>
      <c r="AC631" s="389"/>
      <c r="AD631" s="389"/>
      <c r="AE631" s="389"/>
      <c r="AF631" s="389"/>
      <c r="AG631" s="389"/>
      <c r="AH631" s="389"/>
      <c r="AI631" s="389"/>
      <c r="AJ631" s="389"/>
      <c r="AK631" s="389"/>
      <c r="AL631" s="389"/>
      <c r="AM631" s="389"/>
      <c r="AN631" s="389"/>
      <c r="AO631" s="389"/>
      <c r="AP631" s="393"/>
      <c r="AQ631" s="395"/>
      <c r="AR631" s="389"/>
      <c r="AS631" s="389"/>
      <c r="AT631" s="389"/>
      <c r="AU631" s="389"/>
      <c r="AV631" s="389"/>
      <c r="AW631" s="389"/>
      <c r="AX631" s="389"/>
      <c r="AY631" s="389"/>
      <c r="AZ631" s="389"/>
      <c r="BA631" s="389"/>
      <c r="BB631" s="389"/>
      <c r="BC631" s="389"/>
      <c r="BD631" s="389"/>
      <c r="BE631" s="389"/>
    </row>
    <row r="632" ht="15.75" customHeight="1">
      <c r="A632" s="401"/>
      <c r="B632" s="265"/>
      <c r="C632" s="393"/>
      <c r="D632" s="389"/>
      <c r="E632" s="389"/>
      <c r="F632" s="389"/>
      <c r="G632" s="393"/>
      <c r="H632" s="389"/>
      <c r="I632" s="389"/>
      <c r="J632" s="389"/>
      <c r="K632" s="389"/>
      <c r="L632" s="389"/>
      <c r="M632" s="389"/>
      <c r="N632" s="389"/>
      <c r="O632" s="389"/>
      <c r="P632" s="389"/>
      <c r="Q632" s="389"/>
      <c r="R632" s="389"/>
      <c r="S632" s="389"/>
      <c r="T632" s="389"/>
      <c r="U632" s="389"/>
      <c r="V632" s="389"/>
      <c r="W632" s="389"/>
      <c r="X632" s="389"/>
      <c r="Y632" s="389"/>
      <c r="Z632" s="389"/>
      <c r="AA632" s="389"/>
      <c r="AB632" s="389"/>
      <c r="AC632" s="389"/>
      <c r="AD632" s="389"/>
      <c r="AE632" s="389"/>
      <c r="AF632" s="389"/>
      <c r="AG632" s="389"/>
      <c r="AH632" s="389"/>
      <c r="AI632" s="389"/>
      <c r="AJ632" s="389"/>
      <c r="AK632" s="389"/>
      <c r="AL632" s="389"/>
      <c r="AM632" s="389"/>
      <c r="AN632" s="389"/>
      <c r="AO632" s="389"/>
      <c r="AP632" s="393"/>
      <c r="AQ632" s="395"/>
      <c r="AR632" s="389"/>
      <c r="AS632" s="389"/>
      <c r="AT632" s="389"/>
      <c r="AU632" s="389"/>
      <c r="AV632" s="389"/>
      <c r="AW632" s="389"/>
      <c r="AX632" s="389"/>
      <c r="AY632" s="389"/>
      <c r="AZ632" s="389"/>
      <c r="BA632" s="389"/>
      <c r="BB632" s="389"/>
      <c r="BC632" s="389"/>
      <c r="BD632" s="389"/>
      <c r="BE632" s="389"/>
    </row>
    <row r="633" ht="15.75" customHeight="1">
      <c r="A633" s="401"/>
      <c r="B633" s="265"/>
      <c r="C633" s="393"/>
      <c r="D633" s="389"/>
      <c r="E633" s="389"/>
      <c r="F633" s="389"/>
      <c r="G633" s="393"/>
      <c r="H633" s="389"/>
      <c r="I633" s="389"/>
      <c r="J633" s="389"/>
      <c r="K633" s="389"/>
      <c r="L633" s="389"/>
      <c r="M633" s="389"/>
      <c r="N633" s="389"/>
      <c r="O633" s="389"/>
      <c r="P633" s="389"/>
      <c r="Q633" s="389"/>
      <c r="R633" s="389"/>
      <c r="S633" s="389"/>
      <c r="T633" s="389"/>
      <c r="U633" s="389"/>
      <c r="V633" s="389"/>
      <c r="W633" s="389"/>
      <c r="X633" s="389"/>
      <c r="Y633" s="389"/>
      <c r="Z633" s="389"/>
      <c r="AA633" s="389"/>
      <c r="AB633" s="389"/>
      <c r="AC633" s="389"/>
      <c r="AD633" s="389"/>
      <c r="AE633" s="389"/>
      <c r="AF633" s="389"/>
      <c r="AG633" s="389"/>
      <c r="AH633" s="389"/>
      <c r="AI633" s="389"/>
      <c r="AJ633" s="389"/>
      <c r="AK633" s="389"/>
      <c r="AL633" s="389"/>
      <c r="AM633" s="389"/>
      <c r="AN633" s="389"/>
      <c r="AO633" s="389"/>
      <c r="AP633" s="393"/>
      <c r="AQ633" s="395"/>
      <c r="AR633" s="389"/>
      <c r="AS633" s="389"/>
      <c r="AT633" s="389"/>
      <c r="AU633" s="389"/>
      <c r="AV633" s="389"/>
      <c r="AW633" s="389"/>
      <c r="AX633" s="389"/>
      <c r="AY633" s="389"/>
      <c r="AZ633" s="389"/>
      <c r="BA633" s="389"/>
      <c r="BB633" s="389"/>
      <c r="BC633" s="389"/>
      <c r="BD633" s="389"/>
      <c r="BE633" s="389"/>
    </row>
    <row r="634" ht="15.75" customHeight="1">
      <c r="A634" s="401"/>
      <c r="B634" s="265"/>
      <c r="C634" s="393"/>
      <c r="D634" s="389"/>
      <c r="E634" s="389"/>
      <c r="F634" s="389"/>
      <c r="G634" s="393"/>
      <c r="H634" s="389"/>
      <c r="I634" s="389"/>
      <c r="J634" s="389"/>
      <c r="K634" s="389"/>
      <c r="L634" s="389"/>
      <c r="M634" s="389"/>
      <c r="N634" s="389"/>
      <c r="O634" s="389"/>
      <c r="P634" s="389"/>
      <c r="Q634" s="389"/>
      <c r="R634" s="389"/>
      <c r="S634" s="389"/>
      <c r="T634" s="389"/>
      <c r="U634" s="389"/>
      <c r="V634" s="389"/>
      <c r="W634" s="389"/>
      <c r="X634" s="389"/>
      <c r="Y634" s="389"/>
      <c r="Z634" s="389"/>
      <c r="AA634" s="389"/>
      <c r="AB634" s="389"/>
      <c r="AC634" s="389"/>
      <c r="AD634" s="389"/>
      <c r="AE634" s="389"/>
      <c r="AF634" s="389"/>
      <c r="AG634" s="389"/>
      <c r="AH634" s="389"/>
      <c r="AI634" s="389"/>
      <c r="AJ634" s="389"/>
      <c r="AK634" s="389"/>
      <c r="AL634" s="389"/>
      <c r="AM634" s="389"/>
      <c r="AN634" s="389"/>
      <c r="AO634" s="389"/>
      <c r="AP634" s="393"/>
      <c r="AQ634" s="395"/>
      <c r="AR634" s="389"/>
      <c r="AS634" s="389"/>
      <c r="AT634" s="389"/>
      <c r="AU634" s="389"/>
      <c r="AV634" s="389"/>
      <c r="AW634" s="389"/>
      <c r="AX634" s="389"/>
      <c r="AY634" s="389"/>
      <c r="AZ634" s="389"/>
      <c r="BA634" s="389"/>
      <c r="BB634" s="389"/>
      <c r="BC634" s="389"/>
      <c r="BD634" s="389"/>
      <c r="BE634" s="389"/>
    </row>
    <row r="635" ht="15.75" customHeight="1">
      <c r="A635" s="401"/>
      <c r="B635" s="265"/>
      <c r="C635" s="393"/>
      <c r="D635" s="389"/>
      <c r="E635" s="389"/>
      <c r="F635" s="389"/>
      <c r="G635" s="393"/>
      <c r="H635" s="389"/>
      <c r="I635" s="389"/>
      <c r="J635" s="389"/>
      <c r="K635" s="389"/>
      <c r="L635" s="389"/>
      <c r="M635" s="389"/>
      <c r="N635" s="389"/>
      <c r="O635" s="389"/>
      <c r="P635" s="389"/>
      <c r="Q635" s="389"/>
      <c r="R635" s="389"/>
      <c r="S635" s="389"/>
      <c r="T635" s="389"/>
      <c r="U635" s="389"/>
      <c r="V635" s="389"/>
      <c r="W635" s="389"/>
      <c r="X635" s="389"/>
      <c r="Y635" s="389"/>
      <c r="Z635" s="389"/>
      <c r="AA635" s="389"/>
      <c r="AB635" s="389"/>
      <c r="AC635" s="389"/>
      <c r="AD635" s="389"/>
      <c r="AE635" s="389"/>
      <c r="AF635" s="389"/>
      <c r="AG635" s="389"/>
      <c r="AH635" s="389"/>
      <c r="AI635" s="389"/>
      <c r="AJ635" s="389"/>
      <c r="AK635" s="389"/>
      <c r="AL635" s="389"/>
      <c r="AM635" s="389"/>
      <c r="AN635" s="389"/>
      <c r="AO635" s="389"/>
      <c r="AP635" s="393"/>
      <c r="AQ635" s="395"/>
      <c r="AR635" s="389"/>
      <c r="AS635" s="389"/>
      <c r="AT635" s="389"/>
      <c r="AU635" s="389"/>
      <c r="AV635" s="389"/>
      <c r="AW635" s="389"/>
      <c r="AX635" s="389"/>
      <c r="AY635" s="389"/>
      <c r="AZ635" s="389"/>
      <c r="BA635" s="389"/>
      <c r="BB635" s="389"/>
      <c r="BC635" s="389"/>
      <c r="BD635" s="389"/>
      <c r="BE635" s="389"/>
    </row>
    <row r="636" ht="15.75" customHeight="1">
      <c r="A636" s="401"/>
      <c r="B636" s="265"/>
      <c r="C636" s="393"/>
      <c r="D636" s="389"/>
      <c r="E636" s="389"/>
      <c r="F636" s="389"/>
      <c r="G636" s="393"/>
      <c r="H636" s="389"/>
      <c r="I636" s="389"/>
      <c r="J636" s="389"/>
      <c r="K636" s="389"/>
      <c r="L636" s="389"/>
      <c r="M636" s="389"/>
      <c r="N636" s="389"/>
      <c r="O636" s="389"/>
      <c r="P636" s="389"/>
      <c r="Q636" s="389"/>
      <c r="R636" s="389"/>
      <c r="S636" s="389"/>
      <c r="T636" s="389"/>
      <c r="U636" s="389"/>
      <c r="V636" s="389"/>
      <c r="W636" s="389"/>
      <c r="X636" s="389"/>
      <c r="Y636" s="389"/>
      <c r="Z636" s="389"/>
      <c r="AA636" s="389"/>
      <c r="AB636" s="389"/>
      <c r="AC636" s="389"/>
      <c r="AD636" s="389"/>
      <c r="AE636" s="389"/>
      <c r="AF636" s="389"/>
      <c r="AG636" s="389"/>
      <c r="AH636" s="389"/>
      <c r="AI636" s="389"/>
      <c r="AJ636" s="389"/>
      <c r="AK636" s="389"/>
      <c r="AL636" s="389"/>
      <c r="AM636" s="389"/>
      <c r="AN636" s="389"/>
      <c r="AO636" s="389"/>
      <c r="AP636" s="393"/>
      <c r="AQ636" s="395"/>
      <c r="AR636" s="389"/>
      <c r="AS636" s="389"/>
      <c r="AT636" s="389"/>
      <c r="AU636" s="389"/>
      <c r="AV636" s="389"/>
      <c r="AW636" s="389"/>
      <c r="AX636" s="389"/>
      <c r="AY636" s="389"/>
      <c r="AZ636" s="389"/>
      <c r="BA636" s="389"/>
      <c r="BB636" s="389"/>
      <c r="BC636" s="389"/>
      <c r="BD636" s="389"/>
      <c r="BE636" s="389"/>
    </row>
    <row r="637" ht="15.75" customHeight="1">
      <c r="A637" s="401"/>
      <c r="B637" s="265"/>
      <c r="C637" s="393"/>
      <c r="D637" s="389"/>
      <c r="E637" s="389"/>
      <c r="F637" s="389"/>
      <c r="G637" s="393"/>
      <c r="H637" s="389"/>
      <c r="I637" s="389"/>
      <c r="J637" s="389"/>
      <c r="K637" s="389"/>
      <c r="L637" s="389"/>
      <c r="M637" s="389"/>
      <c r="N637" s="389"/>
      <c r="O637" s="389"/>
      <c r="P637" s="389"/>
      <c r="Q637" s="389"/>
      <c r="R637" s="389"/>
      <c r="S637" s="389"/>
      <c r="T637" s="389"/>
      <c r="U637" s="389"/>
      <c r="V637" s="389"/>
      <c r="W637" s="389"/>
      <c r="X637" s="389"/>
      <c r="Y637" s="389"/>
      <c r="Z637" s="389"/>
      <c r="AA637" s="389"/>
      <c r="AB637" s="389"/>
      <c r="AC637" s="389"/>
      <c r="AD637" s="389"/>
      <c r="AE637" s="389"/>
      <c r="AF637" s="389"/>
      <c r="AG637" s="389"/>
      <c r="AH637" s="389"/>
      <c r="AI637" s="389"/>
      <c r="AJ637" s="389"/>
      <c r="AK637" s="389"/>
      <c r="AL637" s="389"/>
      <c r="AM637" s="389"/>
      <c r="AN637" s="389"/>
      <c r="AO637" s="389"/>
      <c r="AP637" s="393"/>
      <c r="AQ637" s="395"/>
      <c r="AR637" s="389"/>
      <c r="AS637" s="389"/>
      <c r="AT637" s="389"/>
      <c r="AU637" s="389"/>
      <c r="AV637" s="389"/>
      <c r="AW637" s="389"/>
      <c r="AX637" s="389"/>
      <c r="AY637" s="389"/>
      <c r="AZ637" s="389"/>
      <c r="BA637" s="389"/>
      <c r="BB637" s="389"/>
      <c r="BC637" s="389"/>
      <c r="BD637" s="389"/>
      <c r="BE637" s="389"/>
    </row>
    <row r="638" ht="15.75" customHeight="1">
      <c r="A638" s="401"/>
      <c r="B638" s="265"/>
      <c r="C638" s="393"/>
      <c r="D638" s="389"/>
      <c r="E638" s="389"/>
      <c r="F638" s="389"/>
      <c r="G638" s="393"/>
      <c r="H638" s="389"/>
      <c r="I638" s="389"/>
      <c r="J638" s="389"/>
      <c r="K638" s="389"/>
      <c r="L638" s="389"/>
      <c r="M638" s="389"/>
      <c r="N638" s="389"/>
      <c r="O638" s="389"/>
      <c r="P638" s="389"/>
      <c r="Q638" s="389"/>
      <c r="R638" s="389"/>
      <c r="S638" s="389"/>
      <c r="T638" s="389"/>
      <c r="U638" s="389"/>
      <c r="V638" s="389"/>
      <c r="W638" s="389"/>
      <c r="X638" s="389"/>
      <c r="Y638" s="389"/>
      <c r="Z638" s="389"/>
      <c r="AA638" s="389"/>
      <c r="AB638" s="389"/>
      <c r="AC638" s="389"/>
      <c r="AD638" s="389"/>
      <c r="AE638" s="389"/>
      <c r="AF638" s="389"/>
      <c r="AG638" s="389"/>
      <c r="AH638" s="389"/>
      <c r="AI638" s="389"/>
      <c r="AJ638" s="389"/>
      <c r="AK638" s="389"/>
      <c r="AL638" s="389"/>
      <c r="AM638" s="389"/>
      <c r="AN638" s="389"/>
      <c r="AO638" s="389"/>
      <c r="AP638" s="393"/>
      <c r="AQ638" s="395"/>
      <c r="AR638" s="389"/>
      <c r="AS638" s="389"/>
      <c r="AT638" s="389"/>
      <c r="AU638" s="389"/>
      <c r="AV638" s="389"/>
      <c r="AW638" s="389"/>
      <c r="AX638" s="389"/>
      <c r="AY638" s="389"/>
      <c r="AZ638" s="389"/>
      <c r="BA638" s="389"/>
      <c r="BB638" s="389"/>
      <c r="BC638" s="389"/>
      <c r="BD638" s="389"/>
      <c r="BE638" s="389"/>
    </row>
    <row r="639" ht="15.75" customHeight="1">
      <c r="A639" s="401"/>
      <c r="B639" s="265"/>
      <c r="C639" s="393"/>
      <c r="D639" s="389"/>
      <c r="E639" s="389"/>
      <c r="F639" s="389"/>
      <c r="G639" s="393"/>
      <c r="H639" s="389"/>
      <c r="I639" s="389"/>
      <c r="J639" s="389"/>
      <c r="K639" s="389"/>
      <c r="L639" s="389"/>
      <c r="M639" s="389"/>
      <c r="N639" s="389"/>
      <c r="O639" s="389"/>
      <c r="P639" s="389"/>
      <c r="Q639" s="389"/>
      <c r="R639" s="389"/>
      <c r="S639" s="389"/>
      <c r="T639" s="389"/>
      <c r="U639" s="389"/>
      <c r="V639" s="389"/>
      <c r="W639" s="389"/>
      <c r="X639" s="389"/>
      <c r="Y639" s="389"/>
      <c r="Z639" s="389"/>
      <c r="AA639" s="389"/>
      <c r="AB639" s="389"/>
      <c r="AC639" s="389"/>
      <c r="AD639" s="389"/>
      <c r="AE639" s="389"/>
      <c r="AF639" s="389"/>
      <c r="AG639" s="389"/>
      <c r="AH639" s="389"/>
      <c r="AI639" s="389"/>
      <c r="AJ639" s="389"/>
      <c r="AK639" s="389"/>
      <c r="AL639" s="389"/>
      <c r="AM639" s="389"/>
      <c r="AN639" s="389"/>
      <c r="AO639" s="389"/>
      <c r="AP639" s="393"/>
      <c r="AQ639" s="395"/>
      <c r="AR639" s="389"/>
      <c r="AS639" s="389"/>
      <c r="AT639" s="389"/>
      <c r="AU639" s="389"/>
      <c r="AV639" s="389"/>
      <c r="AW639" s="389"/>
      <c r="AX639" s="389"/>
      <c r="AY639" s="389"/>
      <c r="AZ639" s="389"/>
      <c r="BA639" s="389"/>
      <c r="BB639" s="389"/>
      <c r="BC639" s="389"/>
      <c r="BD639" s="389"/>
      <c r="BE639" s="389"/>
    </row>
    <row r="640" ht="15.75" customHeight="1">
      <c r="A640" s="401"/>
      <c r="B640" s="265"/>
      <c r="C640" s="393"/>
      <c r="D640" s="389"/>
      <c r="E640" s="389"/>
      <c r="F640" s="389"/>
      <c r="G640" s="393"/>
      <c r="H640" s="389"/>
      <c r="I640" s="389"/>
      <c r="J640" s="389"/>
      <c r="K640" s="389"/>
      <c r="L640" s="389"/>
      <c r="M640" s="389"/>
      <c r="N640" s="389"/>
      <c r="O640" s="389"/>
      <c r="P640" s="389"/>
      <c r="Q640" s="389"/>
      <c r="R640" s="389"/>
      <c r="S640" s="389"/>
      <c r="T640" s="389"/>
      <c r="U640" s="389"/>
      <c r="V640" s="389"/>
      <c r="W640" s="389"/>
      <c r="X640" s="389"/>
      <c r="Y640" s="389"/>
      <c r="Z640" s="389"/>
      <c r="AA640" s="389"/>
      <c r="AB640" s="389"/>
      <c r="AC640" s="389"/>
      <c r="AD640" s="389"/>
      <c r="AE640" s="389"/>
      <c r="AF640" s="389"/>
      <c r="AG640" s="389"/>
      <c r="AH640" s="389"/>
      <c r="AI640" s="389"/>
      <c r="AJ640" s="389"/>
      <c r="AK640" s="389"/>
      <c r="AL640" s="389"/>
      <c r="AM640" s="389"/>
      <c r="AN640" s="389"/>
      <c r="AO640" s="389"/>
      <c r="AP640" s="393"/>
      <c r="AQ640" s="395"/>
      <c r="AR640" s="389"/>
      <c r="AS640" s="389"/>
      <c r="AT640" s="389"/>
      <c r="AU640" s="389"/>
      <c r="AV640" s="389"/>
      <c r="AW640" s="389"/>
      <c r="AX640" s="389"/>
      <c r="AY640" s="389"/>
      <c r="AZ640" s="389"/>
      <c r="BA640" s="389"/>
      <c r="BB640" s="389"/>
      <c r="BC640" s="389"/>
      <c r="BD640" s="389"/>
      <c r="BE640" s="389"/>
    </row>
    <row r="641" ht="15.75" customHeight="1">
      <c r="A641" s="401"/>
      <c r="B641" s="265"/>
      <c r="C641" s="393"/>
      <c r="D641" s="389"/>
      <c r="E641" s="389"/>
      <c r="F641" s="389"/>
      <c r="G641" s="393"/>
      <c r="H641" s="389"/>
      <c r="I641" s="389"/>
      <c r="J641" s="389"/>
      <c r="K641" s="389"/>
      <c r="L641" s="389"/>
      <c r="M641" s="389"/>
      <c r="N641" s="389"/>
      <c r="O641" s="389"/>
      <c r="P641" s="389"/>
      <c r="Q641" s="389"/>
      <c r="R641" s="389"/>
      <c r="S641" s="389"/>
      <c r="T641" s="389"/>
      <c r="U641" s="389"/>
      <c r="V641" s="389"/>
      <c r="W641" s="389"/>
      <c r="X641" s="389"/>
      <c r="Y641" s="389"/>
      <c r="Z641" s="389"/>
      <c r="AA641" s="389"/>
      <c r="AB641" s="389"/>
      <c r="AC641" s="389"/>
      <c r="AD641" s="389"/>
      <c r="AE641" s="389"/>
      <c r="AF641" s="389"/>
      <c r="AG641" s="389"/>
      <c r="AH641" s="389"/>
      <c r="AI641" s="389"/>
      <c r="AJ641" s="389"/>
      <c r="AK641" s="389"/>
      <c r="AL641" s="389"/>
      <c r="AM641" s="389"/>
      <c r="AN641" s="389"/>
      <c r="AO641" s="389"/>
      <c r="AP641" s="393"/>
      <c r="AQ641" s="395"/>
      <c r="AR641" s="389"/>
      <c r="AS641" s="389"/>
      <c r="AT641" s="389"/>
      <c r="AU641" s="389"/>
      <c r="AV641" s="389"/>
      <c r="AW641" s="389"/>
      <c r="AX641" s="389"/>
      <c r="AY641" s="389"/>
      <c r="AZ641" s="389"/>
      <c r="BA641" s="389"/>
      <c r="BB641" s="389"/>
      <c r="BC641" s="389"/>
      <c r="BD641" s="389"/>
      <c r="BE641" s="389"/>
    </row>
    <row r="642" ht="15.75" customHeight="1">
      <c r="A642" s="401"/>
      <c r="B642" s="265"/>
      <c r="C642" s="393"/>
      <c r="D642" s="389"/>
      <c r="E642" s="389"/>
      <c r="F642" s="389"/>
      <c r="G642" s="393"/>
      <c r="H642" s="389"/>
      <c r="I642" s="389"/>
      <c r="J642" s="389"/>
      <c r="K642" s="389"/>
      <c r="L642" s="389"/>
      <c r="M642" s="389"/>
      <c r="N642" s="389"/>
      <c r="O642" s="389"/>
      <c r="P642" s="389"/>
      <c r="Q642" s="389"/>
      <c r="R642" s="389"/>
      <c r="S642" s="389"/>
      <c r="T642" s="389"/>
      <c r="U642" s="389"/>
      <c r="V642" s="389"/>
      <c r="W642" s="389"/>
      <c r="X642" s="389"/>
      <c r="Y642" s="389"/>
      <c r="Z642" s="389"/>
      <c r="AA642" s="389"/>
      <c r="AB642" s="389"/>
      <c r="AC642" s="389"/>
      <c r="AD642" s="389"/>
      <c r="AE642" s="389"/>
      <c r="AF642" s="389"/>
      <c r="AG642" s="389"/>
      <c r="AH642" s="389"/>
      <c r="AI642" s="389"/>
      <c r="AJ642" s="389"/>
      <c r="AK642" s="389"/>
      <c r="AL642" s="389"/>
      <c r="AM642" s="389"/>
      <c r="AN642" s="389"/>
      <c r="AO642" s="389"/>
      <c r="AP642" s="393"/>
      <c r="AQ642" s="395"/>
      <c r="AR642" s="389"/>
      <c r="AS642" s="389"/>
      <c r="AT642" s="389"/>
      <c r="AU642" s="389"/>
      <c r="AV642" s="389"/>
      <c r="AW642" s="389"/>
      <c r="AX642" s="389"/>
      <c r="AY642" s="389"/>
      <c r="AZ642" s="389"/>
      <c r="BA642" s="389"/>
      <c r="BB642" s="389"/>
      <c r="BC642" s="389"/>
      <c r="BD642" s="389"/>
      <c r="BE642" s="389"/>
    </row>
    <row r="643" ht="15.75" customHeight="1">
      <c r="A643" s="401"/>
      <c r="B643" s="265"/>
      <c r="C643" s="393"/>
      <c r="D643" s="389"/>
      <c r="E643" s="389"/>
      <c r="F643" s="389"/>
      <c r="G643" s="393"/>
      <c r="H643" s="389"/>
      <c r="I643" s="389"/>
      <c r="J643" s="389"/>
      <c r="K643" s="389"/>
      <c r="L643" s="389"/>
      <c r="M643" s="389"/>
      <c r="N643" s="389"/>
      <c r="O643" s="389"/>
      <c r="P643" s="389"/>
      <c r="Q643" s="389"/>
      <c r="R643" s="389"/>
      <c r="S643" s="389"/>
      <c r="T643" s="389"/>
      <c r="U643" s="389"/>
      <c r="V643" s="389"/>
      <c r="W643" s="389"/>
      <c r="X643" s="389"/>
      <c r="Y643" s="389"/>
      <c r="Z643" s="389"/>
      <c r="AA643" s="389"/>
      <c r="AB643" s="389"/>
      <c r="AC643" s="389"/>
      <c r="AD643" s="389"/>
      <c r="AE643" s="389"/>
      <c r="AF643" s="389"/>
      <c r="AG643" s="389"/>
      <c r="AH643" s="389"/>
      <c r="AI643" s="389"/>
      <c r="AJ643" s="389"/>
      <c r="AK643" s="389"/>
      <c r="AL643" s="389"/>
      <c r="AM643" s="389"/>
      <c r="AN643" s="389"/>
      <c r="AO643" s="389"/>
      <c r="AP643" s="393"/>
      <c r="AQ643" s="395"/>
      <c r="AR643" s="389"/>
      <c r="AS643" s="389"/>
      <c r="AT643" s="389"/>
      <c r="AU643" s="389"/>
      <c r="AV643" s="389"/>
      <c r="AW643" s="389"/>
      <c r="AX643" s="389"/>
      <c r="AY643" s="389"/>
      <c r="AZ643" s="389"/>
      <c r="BA643" s="389"/>
      <c r="BB643" s="389"/>
      <c r="BC643" s="389"/>
      <c r="BD643" s="389"/>
      <c r="BE643" s="389"/>
    </row>
    <row r="644" ht="15.75" customHeight="1">
      <c r="A644" s="401"/>
      <c r="B644" s="265"/>
      <c r="C644" s="393"/>
      <c r="D644" s="389"/>
      <c r="E644" s="389"/>
      <c r="F644" s="389"/>
      <c r="G644" s="393"/>
      <c r="H644" s="389"/>
      <c r="I644" s="389"/>
      <c r="J644" s="389"/>
      <c r="K644" s="389"/>
      <c r="L644" s="389"/>
      <c r="M644" s="389"/>
      <c r="N644" s="389"/>
      <c r="O644" s="389"/>
      <c r="P644" s="389"/>
      <c r="Q644" s="389"/>
      <c r="R644" s="389"/>
      <c r="S644" s="389"/>
      <c r="T644" s="389"/>
      <c r="U644" s="389"/>
      <c r="V644" s="389"/>
      <c r="W644" s="389"/>
      <c r="X644" s="389"/>
      <c r="Y644" s="389"/>
      <c r="Z644" s="389"/>
      <c r="AA644" s="389"/>
      <c r="AB644" s="389"/>
      <c r="AC644" s="389"/>
      <c r="AD644" s="389"/>
      <c r="AE644" s="389"/>
      <c r="AF644" s="389"/>
      <c r="AG644" s="389"/>
      <c r="AH644" s="389"/>
      <c r="AI644" s="389"/>
      <c r="AJ644" s="389"/>
      <c r="AK644" s="389"/>
      <c r="AL644" s="389"/>
      <c r="AM644" s="389"/>
      <c r="AN644" s="389"/>
      <c r="AO644" s="389"/>
      <c r="AP644" s="393"/>
      <c r="AQ644" s="395"/>
      <c r="AR644" s="389"/>
      <c r="AS644" s="389"/>
      <c r="AT644" s="389"/>
      <c r="AU644" s="389"/>
      <c r="AV644" s="389"/>
      <c r="AW644" s="389"/>
      <c r="AX644" s="389"/>
      <c r="AY644" s="389"/>
      <c r="AZ644" s="389"/>
      <c r="BA644" s="389"/>
      <c r="BB644" s="389"/>
      <c r="BC644" s="389"/>
      <c r="BD644" s="389"/>
      <c r="BE644" s="389"/>
    </row>
    <row r="645" ht="15.75" customHeight="1">
      <c r="A645" s="401"/>
      <c r="B645" s="265"/>
      <c r="C645" s="393"/>
      <c r="D645" s="389"/>
      <c r="E645" s="389"/>
      <c r="F645" s="389"/>
      <c r="G645" s="393"/>
      <c r="H645" s="389"/>
      <c r="I645" s="389"/>
      <c r="J645" s="389"/>
      <c r="K645" s="389"/>
      <c r="L645" s="389"/>
      <c r="M645" s="389"/>
      <c r="N645" s="389"/>
      <c r="O645" s="389"/>
      <c r="P645" s="389"/>
      <c r="Q645" s="389"/>
      <c r="R645" s="389"/>
      <c r="S645" s="389"/>
      <c r="T645" s="389"/>
      <c r="U645" s="389"/>
      <c r="V645" s="389"/>
      <c r="W645" s="389"/>
      <c r="X645" s="389"/>
      <c r="Y645" s="389"/>
      <c r="Z645" s="389"/>
      <c r="AA645" s="389"/>
      <c r="AB645" s="389"/>
      <c r="AC645" s="389"/>
      <c r="AD645" s="389"/>
      <c r="AE645" s="389"/>
      <c r="AF645" s="389"/>
      <c r="AG645" s="389"/>
      <c r="AH645" s="389"/>
      <c r="AI645" s="389"/>
      <c r="AJ645" s="389"/>
      <c r="AK645" s="389"/>
      <c r="AL645" s="389"/>
      <c r="AM645" s="389"/>
      <c r="AN645" s="389"/>
      <c r="AO645" s="389"/>
      <c r="AP645" s="393"/>
      <c r="AQ645" s="395"/>
      <c r="AR645" s="389"/>
      <c r="AS645" s="389"/>
      <c r="AT645" s="389"/>
      <c r="AU645" s="389"/>
      <c r="AV645" s="389"/>
      <c r="AW645" s="389"/>
      <c r="AX645" s="389"/>
      <c r="AY645" s="389"/>
      <c r="AZ645" s="389"/>
      <c r="BA645" s="389"/>
      <c r="BB645" s="389"/>
      <c r="BC645" s="389"/>
      <c r="BD645" s="389"/>
      <c r="BE645" s="389"/>
    </row>
    <row r="646" ht="15.75" customHeight="1">
      <c r="A646" s="401"/>
      <c r="B646" s="265"/>
      <c r="C646" s="393"/>
      <c r="D646" s="389"/>
      <c r="E646" s="389"/>
      <c r="F646" s="389"/>
      <c r="G646" s="393"/>
      <c r="H646" s="389"/>
      <c r="I646" s="389"/>
      <c r="J646" s="389"/>
      <c r="K646" s="389"/>
      <c r="L646" s="389"/>
      <c r="M646" s="389"/>
      <c r="N646" s="389"/>
      <c r="O646" s="389"/>
      <c r="P646" s="389"/>
      <c r="Q646" s="389"/>
      <c r="R646" s="389"/>
      <c r="S646" s="389"/>
      <c r="T646" s="389"/>
      <c r="U646" s="389"/>
      <c r="V646" s="389"/>
      <c r="W646" s="389"/>
      <c r="X646" s="389"/>
      <c r="Y646" s="389"/>
      <c r="Z646" s="389"/>
      <c r="AA646" s="389"/>
      <c r="AB646" s="389"/>
      <c r="AC646" s="389"/>
      <c r="AD646" s="389"/>
      <c r="AE646" s="389"/>
      <c r="AF646" s="389"/>
      <c r="AG646" s="389"/>
      <c r="AH646" s="389"/>
      <c r="AI646" s="389"/>
      <c r="AJ646" s="389"/>
      <c r="AK646" s="389"/>
      <c r="AL646" s="389"/>
      <c r="AM646" s="389"/>
      <c r="AN646" s="389"/>
      <c r="AO646" s="389"/>
      <c r="AP646" s="393"/>
      <c r="AQ646" s="395"/>
      <c r="AR646" s="389"/>
      <c r="AS646" s="389"/>
      <c r="AT646" s="389"/>
      <c r="AU646" s="389"/>
      <c r="AV646" s="389"/>
      <c r="AW646" s="389"/>
      <c r="AX646" s="389"/>
      <c r="AY646" s="389"/>
      <c r="AZ646" s="389"/>
      <c r="BA646" s="389"/>
      <c r="BB646" s="389"/>
      <c r="BC646" s="389"/>
      <c r="BD646" s="389"/>
      <c r="BE646" s="389"/>
    </row>
    <row r="647" ht="15.75" customHeight="1">
      <c r="A647" s="401"/>
      <c r="B647" s="265"/>
      <c r="C647" s="393"/>
      <c r="D647" s="389"/>
      <c r="E647" s="389"/>
      <c r="F647" s="389"/>
      <c r="G647" s="393"/>
      <c r="H647" s="389"/>
      <c r="I647" s="389"/>
      <c r="J647" s="389"/>
      <c r="K647" s="389"/>
      <c r="L647" s="389"/>
      <c r="M647" s="389"/>
      <c r="N647" s="389"/>
      <c r="O647" s="389"/>
      <c r="P647" s="389"/>
      <c r="Q647" s="389"/>
      <c r="R647" s="389"/>
      <c r="S647" s="389"/>
      <c r="T647" s="389"/>
      <c r="U647" s="389"/>
      <c r="V647" s="389"/>
      <c r="W647" s="389"/>
      <c r="X647" s="389"/>
      <c r="Y647" s="389"/>
      <c r="Z647" s="389"/>
      <c r="AA647" s="389"/>
      <c r="AB647" s="389"/>
      <c r="AC647" s="389"/>
      <c r="AD647" s="389"/>
      <c r="AE647" s="389"/>
      <c r="AF647" s="389"/>
      <c r="AG647" s="389"/>
      <c r="AH647" s="389"/>
      <c r="AI647" s="389"/>
      <c r="AJ647" s="389"/>
      <c r="AK647" s="389"/>
      <c r="AL647" s="389"/>
      <c r="AM647" s="389"/>
      <c r="AN647" s="389"/>
      <c r="AO647" s="389"/>
      <c r="AP647" s="393"/>
      <c r="AQ647" s="395"/>
      <c r="AR647" s="389"/>
      <c r="AS647" s="389"/>
      <c r="AT647" s="389"/>
      <c r="AU647" s="389"/>
      <c r="AV647" s="389"/>
      <c r="AW647" s="389"/>
      <c r="AX647" s="389"/>
      <c r="AY647" s="389"/>
      <c r="AZ647" s="389"/>
      <c r="BA647" s="389"/>
      <c r="BB647" s="389"/>
      <c r="BC647" s="389"/>
      <c r="BD647" s="389"/>
      <c r="BE647" s="389"/>
    </row>
    <row r="648" ht="15.75" customHeight="1">
      <c r="A648" s="401"/>
      <c r="B648" s="265"/>
      <c r="C648" s="393"/>
      <c r="D648" s="389"/>
      <c r="E648" s="389"/>
      <c r="F648" s="389"/>
      <c r="G648" s="393"/>
      <c r="H648" s="389"/>
      <c r="I648" s="389"/>
      <c r="J648" s="389"/>
      <c r="K648" s="389"/>
      <c r="L648" s="389"/>
      <c r="M648" s="389"/>
      <c r="N648" s="389"/>
      <c r="O648" s="389"/>
      <c r="P648" s="389"/>
      <c r="Q648" s="389"/>
      <c r="R648" s="389"/>
      <c r="S648" s="389"/>
      <c r="T648" s="389"/>
      <c r="U648" s="389"/>
      <c r="V648" s="389"/>
      <c r="W648" s="389"/>
      <c r="X648" s="389"/>
      <c r="Y648" s="389"/>
      <c r="Z648" s="389"/>
      <c r="AA648" s="389"/>
      <c r="AB648" s="389"/>
      <c r="AC648" s="389"/>
      <c r="AD648" s="389"/>
      <c r="AE648" s="389"/>
      <c r="AF648" s="389"/>
      <c r="AG648" s="389"/>
      <c r="AH648" s="389"/>
      <c r="AI648" s="389"/>
      <c r="AJ648" s="389"/>
      <c r="AK648" s="389"/>
      <c r="AL648" s="389"/>
      <c r="AM648" s="389"/>
      <c r="AN648" s="389"/>
      <c r="AO648" s="389"/>
      <c r="AP648" s="393"/>
      <c r="AQ648" s="395"/>
      <c r="AR648" s="389"/>
      <c r="AS648" s="389"/>
      <c r="AT648" s="389"/>
      <c r="AU648" s="389"/>
      <c r="AV648" s="389"/>
      <c r="AW648" s="389"/>
      <c r="AX648" s="389"/>
      <c r="AY648" s="389"/>
      <c r="AZ648" s="389"/>
      <c r="BA648" s="389"/>
      <c r="BB648" s="389"/>
      <c r="BC648" s="389"/>
      <c r="BD648" s="389"/>
      <c r="BE648" s="389"/>
    </row>
    <row r="649" ht="15.75" customHeight="1">
      <c r="A649" s="401"/>
      <c r="B649" s="265"/>
      <c r="C649" s="393"/>
      <c r="D649" s="389"/>
      <c r="E649" s="389"/>
      <c r="F649" s="389"/>
      <c r="G649" s="393"/>
      <c r="H649" s="389"/>
      <c r="I649" s="389"/>
      <c r="J649" s="389"/>
      <c r="K649" s="389"/>
      <c r="L649" s="389"/>
      <c r="M649" s="389"/>
      <c r="N649" s="389"/>
      <c r="O649" s="389"/>
      <c r="P649" s="389"/>
      <c r="Q649" s="389"/>
      <c r="R649" s="389"/>
      <c r="S649" s="389"/>
      <c r="T649" s="389"/>
      <c r="U649" s="389"/>
      <c r="V649" s="389"/>
      <c r="W649" s="389"/>
      <c r="X649" s="389"/>
      <c r="Y649" s="389"/>
      <c r="Z649" s="389"/>
      <c r="AA649" s="389"/>
      <c r="AB649" s="389"/>
      <c r="AC649" s="389"/>
      <c r="AD649" s="389"/>
      <c r="AE649" s="389"/>
      <c r="AF649" s="389"/>
      <c r="AG649" s="389"/>
      <c r="AH649" s="389"/>
      <c r="AI649" s="389"/>
      <c r="AJ649" s="389"/>
      <c r="AK649" s="389"/>
      <c r="AL649" s="389"/>
      <c r="AM649" s="389"/>
      <c r="AN649" s="389"/>
      <c r="AO649" s="389"/>
      <c r="AP649" s="393"/>
      <c r="AQ649" s="395"/>
      <c r="AR649" s="389"/>
      <c r="AS649" s="389"/>
      <c r="AT649" s="389"/>
      <c r="AU649" s="389"/>
      <c r="AV649" s="389"/>
      <c r="AW649" s="389"/>
      <c r="AX649" s="389"/>
      <c r="AY649" s="389"/>
      <c r="AZ649" s="389"/>
      <c r="BA649" s="389"/>
      <c r="BB649" s="389"/>
      <c r="BC649" s="389"/>
      <c r="BD649" s="389"/>
      <c r="BE649" s="389"/>
    </row>
    <row r="650" ht="15.75" customHeight="1">
      <c r="A650" s="401"/>
      <c r="B650" s="265"/>
      <c r="C650" s="393"/>
      <c r="D650" s="389"/>
      <c r="E650" s="389"/>
      <c r="F650" s="389"/>
      <c r="G650" s="393"/>
      <c r="H650" s="389"/>
      <c r="I650" s="389"/>
      <c r="J650" s="389"/>
      <c r="K650" s="389"/>
      <c r="L650" s="389"/>
      <c r="M650" s="389"/>
      <c r="N650" s="389"/>
      <c r="O650" s="389"/>
      <c r="P650" s="389"/>
      <c r="Q650" s="389"/>
      <c r="R650" s="389"/>
      <c r="S650" s="389"/>
      <c r="T650" s="389"/>
      <c r="U650" s="389"/>
      <c r="V650" s="389"/>
      <c r="W650" s="389"/>
      <c r="X650" s="389"/>
      <c r="Y650" s="389"/>
      <c r="Z650" s="389"/>
      <c r="AA650" s="389"/>
      <c r="AB650" s="389"/>
      <c r="AC650" s="389"/>
      <c r="AD650" s="389"/>
      <c r="AE650" s="389"/>
      <c r="AF650" s="389"/>
      <c r="AG650" s="389"/>
      <c r="AH650" s="389"/>
      <c r="AI650" s="389"/>
      <c r="AJ650" s="389"/>
      <c r="AK650" s="389"/>
      <c r="AL650" s="389"/>
      <c r="AM650" s="389"/>
      <c r="AN650" s="389"/>
      <c r="AO650" s="389"/>
      <c r="AP650" s="393"/>
      <c r="AQ650" s="395"/>
      <c r="AR650" s="389"/>
      <c r="AS650" s="389"/>
      <c r="AT650" s="389"/>
      <c r="AU650" s="389"/>
      <c r="AV650" s="389"/>
      <c r="AW650" s="389"/>
      <c r="AX650" s="389"/>
      <c r="AY650" s="389"/>
      <c r="AZ650" s="389"/>
      <c r="BA650" s="389"/>
      <c r="BB650" s="389"/>
      <c r="BC650" s="389"/>
      <c r="BD650" s="389"/>
      <c r="BE650" s="389"/>
    </row>
    <row r="651" ht="15.75" customHeight="1">
      <c r="A651" s="401"/>
      <c r="B651" s="265"/>
      <c r="C651" s="393"/>
      <c r="D651" s="389"/>
      <c r="E651" s="389"/>
      <c r="F651" s="389"/>
      <c r="G651" s="393"/>
      <c r="H651" s="389"/>
      <c r="I651" s="389"/>
      <c r="J651" s="389"/>
      <c r="K651" s="389"/>
      <c r="L651" s="389"/>
      <c r="M651" s="389"/>
      <c r="N651" s="389"/>
      <c r="O651" s="389"/>
      <c r="P651" s="389"/>
      <c r="Q651" s="389"/>
      <c r="R651" s="389"/>
      <c r="S651" s="389"/>
      <c r="T651" s="389"/>
      <c r="U651" s="389"/>
      <c r="V651" s="389"/>
      <c r="W651" s="389"/>
      <c r="X651" s="389"/>
      <c r="Y651" s="389"/>
      <c r="Z651" s="389"/>
      <c r="AA651" s="389"/>
      <c r="AB651" s="389"/>
      <c r="AC651" s="389"/>
      <c r="AD651" s="389"/>
      <c r="AE651" s="389"/>
      <c r="AF651" s="389"/>
      <c r="AG651" s="389"/>
      <c r="AH651" s="389"/>
      <c r="AI651" s="389"/>
      <c r="AJ651" s="389"/>
      <c r="AK651" s="389"/>
      <c r="AL651" s="389"/>
      <c r="AM651" s="389"/>
      <c r="AN651" s="389"/>
      <c r="AO651" s="389"/>
      <c r="AP651" s="393"/>
      <c r="AQ651" s="395"/>
      <c r="AR651" s="389"/>
      <c r="AS651" s="389"/>
      <c r="AT651" s="389"/>
      <c r="AU651" s="389"/>
      <c r="AV651" s="389"/>
      <c r="AW651" s="389"/>
      <c r="AX651" s="389"/>
      <c r="AY651" s="389"/>
      <c r="AZ651" s="389"/>
      <c r="BA651" s="389"/>
      <c r="BB651" s="389"/>
      <c r="BC651" s="389"/>
      <c r="BD651" s="389"/>
      <c r="BE651" s="389"/>
    </row>
    <row r="652" ht="15.75" customHeight="1">
      <c r="A652" s="401"/>
      <c r="B652" s="265"/>
      <c r="C652" s="393"/>
      <c r="D652" s="389"/>
      <c r="E652" s="389"/>
      <c r="F652" s="389"/>
      <c r="G652" s="393"/>
      <c r="H652" s="389"/>
      <c r="I652" s="389"/>
      <c r="J652" s="389"/>
      <c r="K652" s="389"/>
      <c r="L652" s="389"/>
      <c r="M652" s="389"/>
      <c r="N652" s="389"/>
      <c r="O652" s="389"/>
      <c r="P652" s="389"/>
      <c r="Q652" s="389"/>
      <c r="R652" s="389"/>
      <c r="S652" s="389"/>
      <c r="T652" s="389"/>
      <c r="U652" s="389"/>
      <c r="V652" s="389"/>
      <c r="W652" s="389"/>
      <c r="X652" s="389"/>
      <c r="Y652" s="389"/>
      <c r="Z652" s="389"/>
      <c r="AA652" s="389"/>
      <c r="AB652" s="389"/>
      <c r="AC652" s="389"/>
      <c r="AD652" s="389"/>
      <c r="AE652" s="389"/>
      <c r="AF652" s="389"/>
      <c r="AG652" s="389"/>
      <c r="AH652" s="389"/>
      <c r="AI652" s="389"/>
      <c r="AJ652" s="389"/>
      <c r="AK652" s="389"/>
      <c r="AL652" s="389"/>
      <c r="AM652" s="389"/>
      <c r="AN652" s="389"/>
      <c r="AO652" s="389"/>
      <c r="AP652" s="393"/>
      <c r="AQ652" s="395"/>
      <c r="AR652" s="389"/>
      <c r="AS652" s="389"/>
      <c r="AT652" s="389"/>
      <c r="AU652" s="389"/>
      <c r="AV652" s="389"/>
      <c r="AW652" s="389"/>
      <c r="AX652" s="389"/>
      <c r="AY652" s="389"/>
      <c r="AZ652" s="389"/>
      <c r="BA652" s="389"/>
      <c r="BB652" s="389"/>
      <c r="BC652" s="389"/>
      <c r="BD652" s="389"/>
      <c r="BE652" s="389"/>
    </row>
    <row r="653" ht="15.75" customHeight="1">
      <c r="A653" s="401"/>
      <c r="B653" s="265"/>
      <c r="C653" s="393"/>
      <c r="D653" s="389"/>
      <c r="E653" s="389"/>
      <c r="F653" s="389"/>
      <c r="G653" s="393"/>
      <c r="H653" s="389"/>
      <c r="I653" s="389"/>
      <c r="J653" s="389"/>
      <c r="K653" s="389"/>
      <c r="L653" s="389"/>
      <c r="M653" s="389"/>
      <c r="N653" s="389"/>
      <c r="O653" s="389"/>
      <c r="P653" s="389"/>
      <c r="Q653" s="389"/>
      <c r="R653" s="389"/>
      <c r="S653" s="389"/>
      <c r="T653" s="389"/>
      <c r="U653" s="389"/>
      <c r="V653" s="389"/>
      <c r="W653" s="389"/>
      <c r="X653" s="389"/>
      <c r="Y653" s="389"/>
      <c r="Z653" s="389"/>
      <c r="AA653" s="389"/>
      <c r="AB653" s="389"/>
      <c r="AC653" s="389"/>
      <c r="AD653" s="389"/>
      <c r="AE653" s="389"/>
      <c r="AF653" s="389"/>
      <c r="AG653" s="389"/>
      <c r="AH653" s="389"/>
      <c r="AI653" s="389"/>
      <c r="AJ653" s="389"/>
      <c r="AK653" s="389"/>
      <c r="AL653" s="389"/>
      <c r="AM653" s="389"/>
      <c r="AN653" s="389"/>
      <c r="AO653" s="389"/>
      <c r="AP653" s="393"/>
      <c r="AQ653" s="395"/>
      <c r="AR653" s="389"/>
      <c r="AS653" s="389"/>
      <c r="AT653" s="389"/>
      <c r="AU653" s="389"/>
      <c r="AV653" s="389"/>
      <c r="AW653" s="389"/>
      <c r="AX653" s="389"/>
      <c r="AY653" s="389"/>
      <c r="AZ653" s="389"/>
      <c r="BA653" s="389"/>
      <c r="BB653" s="389"/>
      <c r="BC653" s="389"/>
      <c r="BD653" s="389"/>
      <c r="BE653" s="389"/>
    </row>
    <row r="654" ht="15.75" customHeight="1">
      <c r="A654" s="401"/>
      <c r="B654" s="265"/>
      <c r="C654" s="393"/>
      <c r="D654" s="389"/>
      <c r="E654" s="389"/>
      <c r="F654" s="389"/>
      <c r="G654" s="393"/>
      <c r="H654" s="389"/>
      <c r="I654" s="389"/>
      <c r="J654" s="389"/>
      <c r="K654" s="389"/>
      <c r="L654" s="389"/>
      <c r="M654" s="389"/>
      <c r="N654" s="389"/>
      <c r="O654" s="389"/>
      <c r="P654" s="389"/>
      <c r="Q654" s="389"/>
      <c r="R654" s="389"/>
      <c r="S654" s="389"/>
      <c r="T654" s="389"/>
      <c r="U654" s="389"/>
      <c r="V654" s="389"/>
      <c r="W654" s="389"/>
      <c r="X654" s="389"/>
      <c r="Y654" s="389"/>
      <c r="Z654" s="389"/>
      <c r="AA654" s="389"/>
      <c r="AB654" s="389"/>
      <c r="AC654" s="389"/>
      <c r="AD654" s="389"/>
      <c r="AE654" s="389"/>
      <c r="AF654" s="389"/>
      <c r="AG654" s="389"/>
      <c r="AH654" s="389"/>
      <c r="AI654" s="389"/>
      <c r="AJ654" s="389"/>
      <c r="AK654" s="389"/>
      <c r="AL654" s="389"/>
      <c r="AM654" s="389"/>
      <c r="AN654" s="389"/>
      <c r="AO654" s="389"/>
      <c r="AP654" s="393"/>
      <c r="AQ654" s="395"/>
      <c r="AR654" s="389"/>
      <c r="AS654" s="389"/>
      <c r="AT654" s="389"/>
      <c r="AU654" s="389"/>
      <c r="AV654" s="389"/>
      <c r="AW654" s="389"/>
      <c r="AX654" s="389"/>
      <c r="AY654" s="389"/>
      <c r="AZ654" s="389"/>
      <c r="BA654" s="389"/>
      <c r="BB654" s="389"/>
      <c r="BC654" s="389"/>
      <c r="BD654" s="389"/>
      <c r="BE654" s="389"/>
    </row>
    <row r="655" ht="15.75" customHeight="1">
      <c r="A655" s="401"/>
      <c r="B655" s="265"/>
      <c r="C655" s="393"/>
      <c r="D655" s="389"/>
      <c r="E655" s="389"/>
      <c r="F655" s="389"/>
      <c r="G655" s="393"/>
      <c r="H655" s="389"/>
      <c r="I655" s="389"/>
      <c r="J655" s="389"/>
      <c r="K655" s="389"/>
      <c r="L655" s="389"/>
      <c r="M655" s="389"/>
      <c r="N655" s="389"/>
      <c r="O655" s="389"/>
      <c r="P655" s="389"/>
      <c r="Q655" s="389"/>
      <c r="R655" s="389"/>
      <c r="S655" s="389"/>
      <c r="T655" s="389"/>
      <c r="U655" s="389"/>
      <c r="V655" s="389"/>
      <c r="W655" s="389"/>
      <c r="X655" s="389"/>
      <c r="Y655" s="389"/>
      <c r="Z655" s="389"/>
      <c r="AA655" s="389"/>
      <c r="AB655" s="389"/>
      <c r="AC655" s="389"/>
      <c r="AD655" s="389"/>
      <c r="AE655" s="389"/>
      <c r="AF655" s="389"/>
      <c r="AG655" s="389"/>
      <c r="AH655" s="389"/>
      <c r="AI655" s="389"/>
      <c r="AJ655" s="389"/>
      <c r="AK655" s="389"/>
      <c r="AL655" s="389"/>
      <c r="AM655" s="389"/>
      <c r="AN655" s="389"/>
      <c r="AO655" s="389"/>
      <c r="AP655" s="393"/>
      <c r="AQ655" s="395"/>
      <c r="AR655" s="389"/>
      <c r="AS655" s="389"/>
      <c r="AT655" s="389"/>
      <c r="AU655" s="389"/>
      <c r="AV655" s="389"/>
      <c r="AW655" s="389"/>
      <c r="AX655" s="389"/>
      <c r="AY655" s="389"/>
      <c r="AZ655" s="389"/>
      <c r="BA655" s="389"/>
      <c r="BB655" s="389"/>
      <c r="BC655" s="389"/>
      <c r="BD655" s="389"/>
      <c r="BE655" s="389"/>
    </row>
    <row r="656" ht="15.75" customHeight="1">
      <c r="A656" s="401"/>
      <c r="B656" s="265"/>
      <c r="C656" s="393"/>
      <c r="D656" s="389"/>
      <c r="E656" s="389"/>
      <c r="F656" s="389"/>
      <c r="G656" s="393"/>
      <c r="H656" s="389"/>
      <c r="I656" s="389"/>
      <c r="J656" s="389"/>
      <c r="K656" s="389"/>
      <c r="L656" s="389"/>
      <c r="M656" s="389"/>
      <c r="N656" s="389"/>
      <c r="O656" s="389"/>
      <c r="P656" s="389"/>
      <c r="Q656" s="389"/>
      <c r="R656" s="389"/>
      <c r="S656" s="389"/>
      <c r="T656" s="389"/>
      <c r="U656" s="389"/>
      <c r="V656" s="389"/>
      <c r="W656" s="389"/>
      <c r="X656" s="389"/>
      <c r="Y656" s="389"/>
      <c r="Z656" s="389"/>
      <c r="AA656" s="389"/>
      <c r="AB656" s="389"/>
      <c r="AC656" s="389"/>
      <c r="AD656" s="389"/>
      <c r="AE656" s="389"/>
      <c r="AF656" s="389"/>
      <c r="AG656" s="389"/>
      <c r="AH656" s="389"/>
      <c r="AI656" s="389"/>
      <c r="AJ656" s="389"/>
      <c r="AK656" s="389"/>
      <c r="AL656" s="389"/>
      <c r="AM656" s="389"/>
      <c r="AN656" s="389"/>
      <c r="AO656" s="389"/>
      <c r="AP656" s="393"/>
      <c r="AQ656" s="395"/>
      <c r="AR656" s="389"/>
      <c r="AS656" s="389"/>
      <c r="AT656" s="389"/>
      <c r="AU656" s="389"/>
      <c r="AV656" s="389"/>
      <c r="AW656" s="389"/>
      <c r="AX656" s="389"/>
      <c r="AY656" s="389"/>
      <c r="AZ656" s="389"/>
      <c r="BA656" s="389"/>
      <c r="BB656" s="389"/>
      <c r="BC656" s="389"/>
      <c r="BD656" s="389"/>
      <c r="BE656" s="389"/>
    </row>
    <row r="657" ht="15.75" customHeight="1">
      <c r="A657" s="401"/>
      <c r="B657" s="265"/>
      <c r="C657" s="393"/>
      <c r="D657" s="389"/>
      <c r="E657" s="389"/>
      <c r="F657" s="389"/>
      <c r="G657" s="393"/>
      <c r="H657" s="389"/>
      <c r="I657" s="389"/>
      <c r="J657" s="389"/>
      <c r="K657" s="389"/>
      <c r="L657" s="389"/>
      <c r="M657" s="389"/>
      <c r="N657" s="389"/>
      <c r="O657" s="389"/>
      <c r="P657" s="389"/>
      <c r="Q657" s="389"/>
      <c r="R657" s="389"/>
      <c r="S657" s="389"/>
      <c r="T657" s="389"/>
      <c r="U657" s="389"/>
      <c r="V657" s="389"/>
      <c r="W657" s="389"/>
      <c r="X657" s="389"/>
      <c r="Y657" s="389"/>
      <c r="Z657" s="389"/>
      <c r="AA657" s="389"/>
      <c r="AB657" s="389"/>
      <c r="AC657" s="389"/>
      <c r="AD657" s="389"/>
      <c r="AE657" s="389"/>
      <c r="AF657" s="389"/>
      <c r="AG657" s="389"/>
      <c r="AH657" s="389"/>
      <c r="AI657" s="389"/>
      <c r="AJ657" s="389"/>
      <c r="AK657" s="389"/>
      <c r="AL657" s="389"/>
      <c r="AM657" s="389"/>
      <c r="AN657" s="389"/>
      <c r="AO657" s="389"/>
      <c r="AP657" s="393"/>
      <c r="AQ657" s="395"/>
      <c r="AR657" s="389"/>
      <c r="AS657" s="389"/>
      <c r="AT657" s="389"/>
      <c r="AU657" s="389"/>
      <c r="AV657" s="389"/>
      <c r="AW657" s="389"/>
      <c r="AX657" s="389"/>
      <c r="AY657" s="389"/>
      <c r="AZ657" s="389"/>
      <c r="BA657" s="389"/>
      <c r="BB657" s="389"/>
      <c r="BC657" s="389"/>
      <c r="BD657" s="389"/>
      <c r="BE657" s="389"/>
    </row>
    <row r="658" ht="15.75" customHeight="1">
      <c r="A658" s="401"/>
      <c r="B658" s="265"/>
      <c r="C658" s="393"/>
      <c r="D658" s="389"/>
      <c r="E658" s="389"/>
      <c r="F658" s="389"/>
      <c r="G658" s="393"/>
      <c r="H658" s="389"/>
      <c r="I658" s="389"/>
      <c r="J658" s="389"/>
      <c r="K658" s="389"/>
      <c r="L658" s="389"/>
      <c r="M658" s="389"/>
      <c r="N658" s="389"/>
      <c r="O658" s="389"/>
      <c r="P658" s="389"/>
      <c r="Q658" s="389"/>
      <c r="R658" s="389"/>
      <c r="S658" s="389"/>
      <c r="T658" s="389"/>
      <c r="U658" s="389"/>
      <c r="V658" s="389"/>
      <c r="W658" s="389"/>
      <c r="X658" s="389"/>
      <c r="Y658" s="389"/>
      <c r="Z658" s="389"/>
      <c r="AA658" s="389"/>
      <c r="AB658" s="389"/>
      <c r="AC658" s="389"/>
      <c r="AD658" s="389"/>
      <c r="AE658" s="389"/>
      <c r="AF658" s="389"/>
      <c r="AG658" s="389"/>
      <c r="AH658" s="389"/>
      <c r="AI658" s="389"/>
      <c r="AJ658" s="389"/>
      <c r="AK658" s="389"/>
      <c r="AL658" s="389"/>
      <c r="AM658" s="389"/>
      <c r="AN658" s="389"/>
      <c r="AO658" s="389"/>
      <c r="AP658" s="393"/>
      <c r="AQ658" s="395"/>
      <c r="AR658" s="389"/>
      <c r="AS658" s="389"/>
      <c r="AT658" s="389"/>
      <c r="AU658" s="389"/>
      <c r="AV658" s="389"/>
      <c r="AW658" s="389"/>
      <c r="AX658" s="389"/>
      <c r="AY658" s="389"/>
      <c r="AZ658" s="389"/>
      <c r="BA658" s="389"/>
      <c r="BB658" s="389"/>
      <c r="BC658" s="389"/>
      <c r="BD658" s="389"/>
      <c r="BE658" s="389"/>
    </row>
    <row r="659" ht="15.75" customHeight="1">
      <c r="A659" s="401"/>
      <c r="B659" s="265"/>
      <c r="C659" s="393"/>
      <c r="D659" s="389"/>
      <c r="E659" s="389"/>
      <c r="F659" s="389"/>
      <c r="G659" s="393"/>
      <c r="H659" s="389"/>
      <c r="I659" s="389"/>
      <c r="J659" s="389"/>
      <c r="K659" s="389"/>
      <c r="L659" s="389"/>
      <c r="M659" s="389"/>
      <c r="N659" s="389"/>
      <c r="O659" s="389"/>
      <c r="P659" s="389"/>
      <c r="Q659" s="389"/>
      <c r="R659" s="389"/>
      <c r="S659" s="389"/>
      <c r="T659" s="389"/>
      <c r="U659" s="389"/>
      <c r="V659" s="389"/>
      <c r="W659" s="389"/>
      <c r="X659" s="389"/>
      <c r="Y659" s="389"/>
      <c r="Z659" s="389"/>
      <c r="AA659" s="389"/>
      <c r="AB659" s="389"/>
      <c r="AC659" s="389"/>
      <c r="AD659" s="389"/>
      <c r="AE659" s="389"/>
      <c r="AF659" s="389"/>
      <c r="AG659" s="389"/>
      <c r="AH659" s="389"/>
      <c r="AI659" s="389"/>
      <c r="AJ659" s="389"/>
      <c r="AK659" s="389"/>
      <c r="AL659" s="389"/>
      <c r="AM659" s="389"/>
      <c r="AN659" s="389"/>
      <c r="AO659" s="389"/>
      <c r="AP659" s="393"/>
      <c r="AQ659" s="395"/>
      <c r="AR659" s="389"/>
      <c r="AS659" s="389"/>
      <c r="AT659" s="389"/>
      <c r="AU659" s="389"/>
      <c r="AV659" s="389"/>
      <c r="AW659" s="389"/>
      <c r="AX659" s="389"/>
      <c r="AY659" s="389"/>
      <c r="AZ659" s="389"/>
      <c r="BA659" s="389"/>
      <c r="BB659" s="389"/>
      <c r="BC659" s="389"/>
      <c r="BD659" s="389"/>
      <c r="BE659" s="389"/>
    </row>
    <row r="660" ht="15.75" customHeight="1">
      <c r="A660" s="401"/>
      <c r="B660" s="265"/>
      <c r="C660" s="393"/>
      <c r="D660" s="389"/>
      <c r="E660" s="389"/>
      <c r="F660" s="389"/>
      <c r="G660" s="393"/>
      <c r="H660" s="389"/>
      <c r="I660" s="389"/>
      <c r="J660" s="389"/>
      <c r="K660" s="389"/>
      <c r="L660" s="389"/>
      <c r="M660" s="389"/>
      <c r="N660" s="389"/>
      <c r="O660" s="389"/>
      <c r="P660" s="389"/>
      <c r="Q660" s="389"/>
      <c r="R660" s="389"/>
      <c r="S660" s="389"/>
      <c r="T660" s="389"/>
      <c r="U660" s="389"/>
      <c r="V660" s="389"/>
      <c r="W660" s="389"/>
      <c r="X660" s="389"/>
      <c r="Y660" s="389"/>
      <c r="Z660" s="389"/>
      <c r="AA660" s="389"/>
      <c r="AB660" s="389"/>
      <c r="AC660" s="389"/>
      <c r="AD660" s="389"/>
      <c r="AE660" s="389"/>
      <c r="AF660" s="389"/>
      <c r="AG660" s="389"/>
      <c r="AH660" s="389"/>
      <c r="AI660" s="389"/>
      <c r="AJ660" s="389"/>
      <c r="AK660" s="389"/>
      <c r="AL660" s="389"/>
      <c r="AM660" s="389"/>
      <c r="AN660" s="389"/>
      <c r="AO660" s="389"/>
      <c r="AP660" s="393"/>
      <c r="AQ660" s="395"/>
      <c r="AR660" s="389"/>
      <c r="AS660" s="389"/>
      <c r="AT660" s="389"/>
      <c r="AU660" s="389"/>
      <c r="AV660" s="389"/>
      <c r="AW660" s="389"/>
      <c r="AX660" s="389"/>
      <c r="AY660" s="389"/>
      <c r="AZ660" s="389"/>
      <c r="BA660" s="389"/>
      <c r="BB660" s="389"/>
      <c r="BC660" s="389"/>
      <c r="BD660" s="389"/>
      <c r="BE660" s="389"/>
    </row>
    <row r="661" ht="15.75" customHeight="1">
      <c r="A661" s="401"/>
      <c r="B661" s="265"/>
      <c r="C661" s="393"/>
      <c r="D661" s="389"/>
      <c r="E661" s="389"/>
      <c r="F661" s="389"/>
      <c r="G661" s="393"/>
      <c r="H661" s="389"/>
      <c r="I661" s="389"/>
      <c r="J661" s="389"/>
      <c r="K661" s="389"/>
      <c r="L661" s="389"/>
      <c r="M661" s="389"/>
      <c r="N661" s="389"/>
      <c r="O661" s="389"/>
      <c r="P661" s="389"/>
      <c r="Q661" s="389"/>
      <c r="R661" s="389"/>
      <c r="S661" s="389"/>
      <c r="T661" s="389"/>
      <c r="U661" s="389"/>
      <c r="V661" s="389"/>
      <c r="W661" s="389"/>
      <c r="X661" s="389"/>
      <c r="Y661" s="389"/>
      <c r="Z661" s="389"/>
      <c r="AA661" s="389"/>
      <c r="AB661" s="389"/>
      <c r="AC661" s="389"/>
      <c r="AD661" s="389"/>
      <c r="AE661" s="389"/>
      <c r="AF661" s="389"/>
      <c r="AG661" s="389"/>
      <c r="AH661" s="389"/>
      <c r="AI661" s="389"/>
      <c r="AJ661" s="389"/>
      <c r="AK661" s="389"/>
      <c r="AL661" s="389"/>
      <c r="AM661" s="389"/>
      <c r="AN661" s="389"/>
      <c r="AO661" s="389"/>
      <c r="AP661" s="393"/>
      <c r="AQ661" s="395"/>
      <c r="AR661" s="389"/>
      <c r="AS661" s="389"/>
      <c r="AT661" s="389"/>
      <c r="AU661" s="389"/>
      <c r="AV661" s="389"/>
      <c r="AW661" s="389"/>
      <c r="AX661" s="389"/>
      <c r="AY661" s="389"/>
      <c r="AZ661" s="389"/>
      <c r="BA661" s="389"/>
      <c r="BB661" s="389"/>
      <c r="BC661" s="389"/>
      <c r="BD661" s="389"/>
      <c r="BE661" s="389"/>
    </row>
    <row r="662" ht="15.75" customHeight="1">
      <c r="A662" s="401"/>
      <c r="B662" s="265"/>
      <c r="C662" s="393"/>
      <c r="D662" s="389"/>
      <c r="E662" s="389"/>
      <c r="F662" s="389"/>
      <c r="G662" s="393"/>
      <c r="H662" s="389"/>
      <c r="I662" s="389"/>
      <c r="J662" s="389"/>
      <c r="K662" s="389"/>
      <c r="L662" s="389"/>
      <c r="M662" s="389"/>
      <c r="N662" s="389"/>
      <c r="O662" s="389"/>
      <c r="P662" s="389"/>
      <c r="Q662" s="389"/>
      <c r="R662" s="389"/>
      <c r="S662" s="389"/>
      <c r="T662" s="389"/>
      <c r="U662" s="389"/>
      <c r="V662" s="389"/>
      <c r="W662" s="389"/>
      <c r="X662" s="389"/>
      <c r="Y662" s="389"/>
      <c r="Z662" s="389"/>
      <c r="AA662" s="389"/>
      <c r="AB662" s="389"/>
      <c r="AC662" s="389"/>
      <c r="AD662" s="389"/>
      <c r="AE662" s="389"/>
      <c r="AF662" s="389"/>
      <c r="AG662" s="389"/>
      <c r="AH662" s="389"/>
      <c r="AI662" s="389"/>
      <c r="AJ662" s="389"/>
      <c r="AK662" s="389"/>
      <c r="AL662" s="389"/>
      <c r="AM662" s="389"/>
      <c r="AN662" s="389"/>
      <c r="AO662" s="389"/>
      <c r="AP662" s="393"/>
      <c r="AQ662" s="395"/>
      <c r="AR662" s="389"/>
      <c r="AS662" s="389"/>
      <c r="AT662" s="389"/>
      <c r="AU662" s="389"/>
      <c r="AV662" s="389"/>
      <c r="AW662" s="389"/>
      <c r="AX662" s="389"/>
      <c r="AY662" s="389"/>
      <c r="AZ662" s="389"/>
      <c r="BA662" s="389"/>
      <c r="BB662" s="389"/>
      <c r="BC662" s="389"/>
      <c r="BD662" s="389"/>
      <c r="BE662" s="389"/>
    </row>
    <row r="663" ht="15.75" customHeight="1">
      <c r="A663" s="401"/>
      <c r="B663" s="265"/>
      <c r="C663" s="393"/>
      <c r="D663" s="389"/>
      <c r="E663" s="389"/>
      <c r="F663" s="389"/>
      <c r="G663" s="393"/>
      <c r="H663" s="389"/>
      <c r="I663" s="389"/>
      <c r="J663" s="389"/>
      <c r="K663" s="389"/>
      <c r="L663" s="389"/>
      <c r="M663" s="389"/>
      <c r="N663" s="389"/>
      <c r="O663" s="389"/>
      <c r="P663" s="389"/>
      <c r="Q663" s="389"/>
      <c r="R663" s="389"/>
      <c r="S663" s="389"/>
      <c r="T663" s="389"/>
      <c r="U663" s="389"/>
      <c r="V663" s="389"/>
      <c r="W663" s="389"/>
      <c r="X663" s="389"/>
      <c r="Y663" s="389"/>
      <c r="Z663" s="389"/>
      <c r="AA663" s="389"/>
      <c r="AB663" s="389"/>
      <c r="AC663" s="389"/>
      <c r="AD663" s="389"/>
      <c r="AE663" s="389"/>
      <c r="AF663" s="389"/>
      <c r="AG663" s="389"/>
      <c r="AH663" s="389"/>
      <c r="AI663" s="389"/>
      <c r="AJ663" s="389"/>
      <c r="AK663" s="389"/>
      <c r="AL663" s="389"/>
      <c r="AM663" s="389"/>
      <c r="AN663" s="389"/>
      <c r="AO663" s="389"/>
      <c r="AP663" s="393"/>
      <c r="AQ663" s="395"/>
      <c r="AR663" s="389"/>
      <c r="AS663" s="389"/>
      <c r="AT663" s="389"/>
      <c r="AU663" s="389"/>
      <c r="AV663" s="389"/>
      <c r="AW663" s="389"/>
      <c r="AX663" s="389"/>
      <c r="AY663" s="389"/>
      <c r="AZ663" s="389"/>
      <c r="BA663" s="389"/>
      <c r="BB663" s="389"/>
      <c r="BC663" s="389"/>
      <c r="BD663" s="389"/>
      <c r="BE663" s="389"/>
    </row>
    <row r="664" ht="15.75" customHeight="1">
      <c r="A664" s="401"/>
      <c r="B664" s="265"/>
      <c r="C664" s="393"/>
      <c r="D664" s="389"/>
      <c r="E664" s="389"/>
      <c r="F664" s="389"/>
      <c r="G664" s="393"/>
      <c r="H664" s="389"/>
      <c r="I664" s="389"/>
      <c r="J664" s="389"/>
      <c r="K664" s="389"/>
      <c r="L664" s="389"/>
      <c r="M664" s="389"/>
      <c r="N664" s="389"/>
      <c r="O664" s="389"/>
      <c r="P664" s="389"/>
      <c r="Q664" s="389"/>
      <c r="R664" s="389"/>
      <c r="S664" s="389"/>
      <c r="T664" s="389"/>
      <c r="U664" s="389"/>
      <c r="V664" s="389"/>
      <c r="W664" s="389"/>
      <c r="X664" s="389"/>
      <c r="Y664" s="389"/>
      <c r="Z664" s="389"/>
      <c r="AA664" s="389"/>
      <c r="AB664" s="389"/>
      <c r="AC664" s="389"/>
      <c r="AD664" s="389"/>
      <c r="AE664" s="389"/>
      <c r="AF664" s="389"/>
      <c r="AG664" s="389"/>
      <c r="AH664" s="389"/>
      <c r="AI664" s="389"/>
      <c r="AJ664" s="389"/>
      <c r="AK664" s="389"/>
      <c r="AL664" s="389"/>
      <c r="AM664" s="389"/>
      <c r="AN664" s="389"/>
      <c r="AO664" s="389"/>
      <c r="AP664" s="393"/>
      <c r="AQ664" s="395"/>
      <c r="AR664" s="389"/>
      <c r="AS664" s="389"/>
      <c r="AT664" s="389"/>
      <c r="AU664" s="389"/>
      <c r="AV664" s="389"/>
      <c r="AW664" s="389"/>
      <c r="AX664" s="389"/>
      <c r="AY664" s="389"/>
      <c r="AZ664" s="389"/>
      <c r="BA664" s="389"/>
      <c r="BB664" s="389"/>
      <c r="BC664" s="389"/>
      <c r="BD664" s="389"/>
      <c r="BE664" s="389"/>
    </row>
    <row r="665" ht="15.75" customHeight="1">
      <c r="A665" s="401"/>
      <c r="B665" s="265"/>
      <c r="C665" s="393"/>
      <c r="D665" s="389"/>
      <c r="E665" s="389"/>
      <c r="F665" s="389"/>
      <c r="G665" s="393"/>
      <c r="H665" s="389"/>
      <c r="I665" s="389"/>
      <c r="J665" s="389"/>
      <c r="K665" s="389"/>
      <c r="L665" s="389"/>
      <c r="M665" s="389"/>
      <c r="N665" s="389"/>
      <c r="O665" s="389"/>
      <c r="P665" s="389"/>
      <c r="Q665" s="389"/>
      <c r="R665" s="389"/>
      <c r="S665" s="389"/>
      <c r="T665" s="389"/>
      <c r="U665" s="389"/>
      <c r="V665" s="389"/>
      <c r="W665" s="389"/>
      <c r="X665" s="389"/>
      <c r="Y665" s="389"/>
      <c r="Z665" s="389"/>
      <c r="AA665" s="389"/>
      <c r="AB665" s="389"/>
      <c r="AC665" s="389"/>
      <c r="AD665" s="389"/>
      <c r="AE665" s="389"/>
      <c r="AF665" s="389"/>
      <c r="AG665" s="389"/>
      <c r="AH665" s="389"/>
      <c r="AI665" s="389"/>
      <c r="AJ665" s="389"/>
      <c r="AK665" s="389"/>
      <c r="AL665" s="389"/>
      <c r="AM665" s="389"/>
      <c r="AN665" s="389"/>
      <c r="AO665" s="389"/>
      <c r="AP665" s="393"/>
      <c r="AQ665" s="395"/>
      <c r="AR665" s="389"/>
      <c r="AS665" s="389"/>
      <c r="AT665" s="389"/>
      <c r="AU665" s="389"/>
      <c r="AV665" s="389"/>
      <c r="AW665" s="389"/>
      <c r="AX665" s="389"/>
      <c r="AY665" s="389"/>
      <c r="AZ665" s="389"/>
      <c r="BA665" s="389"/>
      <c r="BB665" s="389"/>
      <c r="BC665" s="389"/>
      <c r="BD665" s="389"/>
      <c r="BE665" s="389"/>
    </row>
    <row r="666" ht="15.75" customHeight="1">
      <c r="A666" s="401"/>
      <c r="B666" s="265"/>
      <c r="C666" s="393"/>
      <c r="D666" s="389"/>
      <c r="E666" s="389"/>
      <c r="F666" s="389"/>
      <c r="G666" s="393"/>
      <c r="H666" s="389"/>
      <c r="I666" s="389"/>
      <c r="J666" s="389"/>
      <c r="K666" s="389"/>
      <c r="L666" s="389"/>
      <c r="M666" s="389"/>
      <c r="N666" s="389"/>
      <c r="O666" s="389"/>
      <c r="P666" s="389"/>
      <c r="Q666" s="389"/>
      <c r="R666" s="389"/>
      <c r="S666" s="389"/>
      <c r="T666" s="389"/>
      <c r="U666" s="389"/>
      <c r="V666" s="389"/>
      <c r="W666" s="389"/>
      <c r="X666" s="389"/>
      <c r="Y666" s="389"/>
      <c r="Z666" s="389"/>
      <c r="AA666" s="389"/>
      <c r="AB666" s="389"/>
      <c r="AC666" s="389"/>
      <c r="AD666" s="389"/>
      <c r="AE666" s="389"/>
      <c r="AF666" s="389"/>
      <c r="AG666" s="389"/>
      <c r="AH666" s="389"/>
      <c r="AI666" s="389"/>
      <c r="AJ666" s="389"/>
      <c r="AK666" s="389"/>
      <c r="AL666" s="389"/>
      <c r="AM666" s="389"/>
      <c r="AN666" s="389"/>
      <c r="AO666" s="389"/>
      <c r="AP666" s="393"/>
      <c r="AQ666" s="395"/>
      <c r="AR666" s="389"/>
      <c r="AS666" s="389"/>
      <c r="AT666" s="389"/>
      <c r="AU666" s="389"/>
      <c r="AV666" s="389"/>
      <c r="AW666" s="389"/>
      <c r="AX666" s="389"/>
      <c r="AY666" s="389"/>
      <c r="AZ666" s="389"/>
      <c r="BA666" s="389"/>
      <c r="BB666" s="389"/>
      <c r="BC666" s="389"/>
      <c r="BD666" s="389"/>
      <c r="BE666" s="389"/>
    </row>
    <row r="667" ht="15.75" customHeight="1">
      <c r="A667" s="401"/>
      <c r="B667" s="265"/>
      <c r="C667" s="393"/>
      <c r="D667" s="389"/>
      <c r="E667" s="389"/>
      <c r="F667" s="389"/>
      <c r="G667" s="393"/>
      <c r="H667" s="389"/>
      <c r="I667" s="389"/>
      <c r="J667" s="389"/>
      <c r="K667" s="389"/>
      <c r="L667" s="389"/>
      <c r="M667" s="389"/>
      <c r="N667" s="389"/>
      <c r="O667" s="389"/>
      <c r="P667" s="389"/>
      <c r="Q667" s="389"/>
      <c r="R667" s="389"/>
      <c r="S667" s="389"/>
      <c r="T667" s="389"/>
      <c r="U667" s="389"/>
      <c r="V667" s="389"/>
      <c r="W667" s="389"/>
      <c r="X667" s="389"/>
      <c r="Y667" s="389"/>
      <c r="Z667" s="389"/>
      <c r="AA667" s="389"/>
      <c r="AB667" s="389"/>
      <c r="AC667" s="389"/>
      <c r="AD667" s="389"/>
      <c r="AE667" s="389"/>
      <c r="AF667" s="389"/>
      <c r="AG667" s="389"/>
      <c r="AH667" s="389"/>
      <c r="AI667" s="389"/>
      <c r="AJ667" s="389"/>
      <c r="AK667" s="389"/>
      <c r="AL667" s="389"/>
      <c r="AM667" s="389"/>
      <c r="AN667" s="389"/>
      <c r="AO667" s="389"/>
      <c r="AP667" s="393"/>
      <c r="AQ667" s="395"/>
      <c r="AR667" s="389"/>
      <c r="AS667" s="389"/>
      <c r="AT667" s="389"/>
      <c r="AU667" s="389"/>
      <c r="AV667" s="389"/>
      <c r="AW667" s="389"/>
      <c r="AX667" s="389"/>
      <c r="AY667" s="389"/>
      <c r="AZ667" s="389"/>
      <c r="BA667" s="389"/>
      <c r="BB667" s="389"/>
      <c r="BC667" s="389"/>
      <c r="BD667" s="389"/>
      <c r="BE667" s="389"/>
    </row>
    <row r="668" ht="15.75" customHeight="1">
      <c r="A668" s="401"/>
      <c r="B668" s="265"/>
      <c r="C668" s="393"/>
      <c r="D668" s="389"/>
      <c r="E668" s="389"/>
      <c r="F668" s="389"/>
      <c r="G668" s="393"/>
      <c r="H668" s="389"/>
      <c r="I668" s="389"/>
      <c r="J668" s="389"/>
      <c r="K668" s="389"/>
      <c r="L668" s="389"/>
      <c r="M668" s="389"/>
      <c r="N668" s="389"/>
      <c r="O668" s="389"/>
      <c r="P668" s="389"/>
      <c r="Q668" s="389"/>
      <c r="R668" s="389"/>
      <c r="S668" s="389"/>
      <c r="T668" s="389"/>
      <c r="U668" s="389"/>
      <c r="V668" s="389"/>
      <c r="W668" s="389"/>
      <c r="X668" s="389"/>
      <c r="Y668" s="389"/>
      <c r="Z668" s="389"/>
      <c r="AA668" s="389"/>
      <c r="AB668" s="389"/>
      <c r="AC668" s="389"/>
      <c r="AD668" s="389"/>
      <c r="AE668" s="389"/>
      <c r="AF668" s="389"/>
      <c r="AG668" s="389"/>
      <c r="AH668" s="389"/>
      <c r="AI668" s="389"/>
      <c r="AJ668" s="389"/>
      <c r="AK668" s="389"/>
      <c r="AL668" s="389"/>
      <c r="AM668" s="389"/>
      <c r="AN668" s="389"/>
      <c r="AO668" s="389"/>
      <c r="AP668" s="393"/>
      <c r="AQ668" s="395"/>
      <c r="AR668" s="389"/>
      <c r="AS668" s="389"/>
      <c r="AT668" s="389"/>
      <c r="AU668" s="389"/>
      <c r="AV668" s="389"/>
      <c r="AW668" s="389"/>
      <c r="AX668" s="389"/>
      <c r="AY668" s="389"/>
      <c r="AZ668" s="389"/>
      <c r="BA668" s="389"/>
      <c r="BB668" s="389"/>
      <c r="BC668" s="389"/>
      <c r="BD668" s="389"/>
      <c r="BE668" s="389"/>
    </row>
    <row r="669" ht="15.75" customHeight="1">
      <c r="A669" s="401"/>
      <c r="B669" s="265"/>
      <c r="C669" s="393"/>
      <c r="D669" s="389"/>
      <c r="E669" s="389"/>
      <c r="F669" s="389"/>
      <c r="G669" s="393"/>
      <c r="H669" s="389"/>
      <c r="I669" s="389"/>
      <c r="J669" s="389"/>
      <c r="K669" s="389"/>
      <c r="L669" s="389"/>
      <c r="M669" s="389"/>
      <c r="N669" s="389"/>
      <c r="O669" s="389"/>
      <c r="P669" s="389"/>
      <c r="Q669" s="389"/>
      <c r="R669" s="389"/>
      <c r="S669" s="389"/>
      <c r="T669" s="389"/>
      <c r="U669" s="389"/>
      <c r="V669" s="389"/>
      <c r="W669" s="389"/>
      <c r="X669" s="389"/>
      <c r="Y669" s="389"/>
      <c r="Z669" s="389"/>
      <c r="AA669" s="389"/>
      <c r="AB669" s="389"/>
      <c r="AC669" s="389"/>
      <c r="AD669" s="389"/>
      <c r="AE669" s="389"/>
      <c r="AF669" s="389"/>
      <c r="AG669" s="389"/>
      <c r="AH669" s="389"/>
      <c r="AI669" s="389"/>
      <c r="AJ669" s="389"/>
      <c r="AK669" s="389"/>
      <c r="AL669" s="389"/>
      <c r="AM669" s="389"/>
      <c r="AN669" s="389"/>
      <c r="AO669" s="389"/>
      <c r="AP669" s="393"/>
      <c r="AQ669" s="395"/>
      <c r="AR669" s="389"/>
      <c r="AS669" s="389"/>
      <c r="AT669" s="389"/>
      <c r="AU669" s="389"/>
      <c r="AV669" s="389"/>
      <c r="AW669" s="389"/>
      <c r="AX669" s="389"/>
      <c r="AY669" s="389"/>
      <c r="AZ669" s="389"/>
      <c r="BA669" s="389"/>
      <c r="BB669" s="389"/>
      <c r="BC669" s="389"/>
      <c r="BD669" s="389"/>
      <c r="BE669" s="389"/>
    </row>
    <row r="670" ht="15.75" customHeight="1">
      <c r="A670" s="401"/>
      <c r="B670" s="265"/>
      <c r="C670" s="393"/>
      <c r="D670" s="389"/>
      <c r="E670" s="389"/>
      <c r="F670" s="389"/>
      <c r="G670" s="393"/>
      <c r="H670" s="389"/>
      <c r="I670" s="389"/>
      <c r="J670" s="389"/>
      <c r="K670" s="389"/>
      <c r="L670" s="389"/>
      <c r="M670" s="389"/>
      <c r="N670" s="389"/>
      <c r="O670" s="389"/>
      <c r="P670" s="389"/>
      <c r="Q670" s="389"/>
      <c r="R670" s="389"/>
      <c r="S670" s="389"/>
      <c r="T670" s="389"/>
      <c r="U670" s="389"/>
      <c r="V670" s="389"/>
      <c r="W670" s="389"/>
      <c r="X670" s="389"/>
      <c r="Y670" s="389"/>
      <c r="Z670" s="389"/>
      <c r="AA670" s="389"/>
      <c r="AB670" s="389"/>
      <c r="AC670" s="389"/>
      <c r="AD670" s="389"/>
      <c r="AE670" s="389"/>
      <c r="AF670" s="389"/>
      <c r="AG670" s="389"/>
      <c r="AH670" s="389"/>
      <c r="AI670" s="389"/>
      <c r="AJ670" s="389"/>
      <c r="AK670" s="389"/>
      <c r="AL670" s="389"/>
      <c r="AM670" s="389"/>
      <c r="AN670" s="389"/>
      <c r="AO670" s="389"/>
      <c r="AP670" s="393"/>
      <c r="AQ670" s="395"/>
      <c r="AR670" s="389"/>
      <c r="AS670" s="389"/>
      <c r="AT670" s="389"/>
      <c r="AU670" s="389"/>
      <c r="AV670" s="389"/>
      <c r="AW670" s="389"/>
      <c r="AX670" s="389"/>
      <c r="AY670" s="389"/>
      <c r="AZ670" s="389"/>
      <c r="BA670" s="389"/>
      <c r="BB670" s="389"/>
      <c r="BC670" s="389"/>
      <c r="BD670" s="389"/>
      <c r="BE670" s="389"/>
    </row>
    <row r="671" ht="15.75" customHeight="1">
      <c r="A671" s="401"/>
      <c r="B671" s="265"/>
      <c r="C671" s="393"/>
      <c r="D671" s="389"/>
      <c r="E671" s="389"/>
      <c r="F671" s="389"/>
      <c r="G671" s="393"/>
      <c r="H671" s="389"/>
      <c r="I671" s="389"/>
      <c r="J671" s="389"/>
      <c r="K671" s="389"/>
      <c r="L671" s="389"/>
      <c r="M671" s="389"/>
      <c r="N671" s="389"/>
      <c r="O671" s="389"/>
      <c r="P671" s="389"/>
      <c r="Q671" s="389"/>
      <c r="R671" s="389"/>
      <c r="S671" s="389"/>
      <c r="T671" s="389"/>
      <c r="U671" s="389"/>
      <c r="V671" s="389"/>
      <c r="W671" s="389"/>
      <c r="X671" s="389"/>
      <c r="Y671" s="389"/>
      <c r="Z671" s="389"/>
      <c r="AA671" s="389"/>
      <c r="AB671" s="389"/>
      <c r="AC671" s="389"/>
      <c r="AD671" s="389"/>
      <c r="AE671" s="389"/>
      <c r="AF671" s="389"/>
      <c r="AG671" s="389"/>
      <c r="AH671" s="389"/>
      <c r="AI671" s="389"/>
      <c r="AJ671" s="389"/>
      <c r="AK671" s="389"/>
      <c r="AL671" s="389"/>
      <c r="AM671" s="389"/>
      <c r="AN671" s="389"/>
      <c r="AO671" s="389"/>
      <c r="AP671" s="393"/>
      <c r="AQ671" s="395"/>
      <c r="AR671" s="389"/>
      <c r="AS671" s="389"/>
      <c r="AT671" s="389"/>
      <c r="AU671" s="389"/>
      <c r="AV671" s="389"/>
      <c r="AW671" s="389"/>
      <c r="AX671" s="389"/>
      <c r="AY671" s="389"/>
      <c r="AZ671" s="389"/>
      <c r="BA671" s="389"/>
      <c r="BB671" s="389"/>
      <c r="BC671" s="389"/>
      <c r="BD671" s="389"/>
      <c r="BE671" s="389"/>
    </row>
    <row r="672" ht="15.75" customHeight="1">
      <c r="A672" s="401"/>
      <c r="B672" s="265"/>
      <c r="C672" s="393"/>
      <c r="D672" s="389"/>
      <c r="E672" s="389"/>
      <c r="F672" s="389"/>
      <c r="G672" s="393"/>
      <c r="H672" s="389"/>
      <c r="I672" s="389"/>
      <c r="J672" s="389"/>
      <c r="K672" s="389"/>
      <c r="L672" s="389"/>
      <c r="M672" s="389"/>
      <c r="N672" s="389"/>
      <c r="O672" s="389"/>
      <c r="P672" s="389"/>
      <c r="Q672" s="389"/>
      <c r="R672" s="389"/>
      <c r="S672" s="389"/>
      <c r="T672" s="389"/>
      <c r="U672" s="389"/>
      <c r="V672" s="389"/>
      <c r="W672" s="389"/>
      <c r="X672" s="389"/>
      <c r="Y672" s="389"/>
      <c r="Z672" s="389"/>
      <c r="AA672" s="389"/>
      <c r="AB672" s="389"/>
      <c r="AC672" s="389"/>
      <c r="AD672" s="389"/>
      <c r="AE672" s="389"/>
      <c r="AF672" s="389"/>
      <c r="AG672" s="389"/>
      <c r="AH672" s="389"/>
      <c r="AI672" s="389"/>
      <c r="AJ672" s="389"/>
      <c r="AK672" s="389"/>
      <c r="AL672" s="389"/>
      <c r="AM672" s="389"/>
      <c r="AN672" s="389"/>
      <c r="AO672" s="389"/>
      <c r="AP672" s="393"/>
      <c r="AQ672" s="395"/>
      <c r="AR672" s="389"/>
      <c r="AS672" s="389"/>
      <c r="AT672" s="389"/>
      <c r="AU672" s="389"/>
      <c r="AV672" s="389"/>
      <c r="AW672" s="389"/>
      <c r="AX672" s="389"/>
      <c r="AY672" s="389"/>
      <c r="AZ672" s="389"/>
      <c r="BA672" s="389"/>
      <c r="BB672" s="389"/>
      <c r="BC672" s="389"/>
      <c r="BD672" s="389"/>
      <c r="BE672" s="389"/>
    </row>
    <row r="673" ht="15.75" customHeight="1">
      <c r="A673" s="401"/>
      <c r="B673" s="265"/>
      <c r="C673" s="393"/>
      <c r="D673" s="389"/>
      <c r="E673" s="389"/>
      <c r="F673" s="389"/>
      <c r="G673" s="393"/>
      <c r="H673" s="389"/>
      <c r="I673" s="389"/>
      <c r="J673" s="389"/>
      <c r="K673" s="389"/>
      <c r="L673" s="389"/>
      <c r="M673" s="389"/>
      <c r="N673" s="389"/>
      <c r="O673" s="389"/>
      <c r="P673" s="389"/>
      <c r="Q673" s="389"/>
      <c r="R673" s="389"/>
      <c r="S673" s="389"/>
      <c r="T673" s="389"/>
      <c r="U673" s="389"/>
      <c r="V673" s="389"/>
      <c r="W673" s="389"/>
      <c r="X673" s="389"/>
      <c r="Y673" s="389"/>
      <c r="Z673" s="389"/>
      <c r="AA673" s="389"/>
      <c r="AB673" s="389"/>
      <c r="AC673" s="389"/>
      <c r="AD673" s="389"/>
      <c r="AE673" s="389"/>
      <c r="AF673" s="389"/>
      <c r="AG673" s="389"/>
      <c r="AH673" s="389"/>
      <c r="AI673" s="389"/>
      <c r="AJ673" s="389"/>
      <c r="AK673" s="389"/>
      <c r="AL673" s="389"/>
      <c r="AM673" s="389"/>
      <c r="AN673" s="389"/>
      <c r="AO673" s="389"/>
      <c r="AP673" s="393"/>
      <c r="AQ673" s="395"/>
      <c r="AR673" s="389"/>
      <c r="AS673" s="389"/>
      <c r="AT673" s="389"/>
      <c r="AU673" s="389"/>
      <c r="AV673" s="389"/>
      <c r="AW673" s="389"/>
      <c r="AX673" s="389"/>
      <c r="AY673" s="389"/>
      <c r="AZ673" s="389"/>
      <c r="BA673" s="389"/>
      <c r="BB673" s="389"/>
      <c r="BC673" s="389"/>
      <c r="BD673" s="389"/>
      <c r="BE673" s="389"/>
    </row>
    <row r="674" ht="15.75" customHeight="1">
      <c r="A674" s="401"/>
      <c r="B674" s="265"/>
      <c r="C674" s="393"/>
      <c r="D674" s="389"/>
      <c r="E674" s="389"/>
      <c r="F674" s="389"/>
      <c r="G674" s="393"/>
      <c r="H674" s="389"/>
      <c r="I674" s="389"/>
      <c r="J674" s="389"/>
      <c r="K674" s="389"/>
      <c r="L674" s="389"/>
      <c r="M674" s="389"/>
      <c r="N674" s="389"/>
      <c r="O674" s="389"/>
      <c r="P674" s="389"/>
      <c r="Q674" s="389"/>
      <c r="R674" s="389"/>
      <c r="S674" s="389"/>
      <c r="T674" s="389"/>
      <c r="U674" s="389"/>
      <c r="V674" s="389"/>
      <c r="W674" s="389"/>
      <c r="X674" s="389"/>
      <c r="Y674" s="389"/>
      <c r="Z674" s="389"/>
      <c r="AA674" s="389"/>
      <c r="AB674" s="389"/>
      <c r="AC674" s="389"/>
      <c r="AD674" s="389"/>
      <c r="AE674" s="389"/>
      <c r="AF674" s="389"/>
      <c r="AG674" s="389"/>
      <c r="AH674" s="389"/>
      <c r="AI674" s="389"/>
      <c r="AJ674" s="389"/>
      <c r="AK674" s="389"/>
      <c r="AL674" s="389"/>
      <c r="AM674" s="389"/>
      <c r="AN674" s="389"/>
      <c r="AO674" s="389"/>
      <c r="AP674" s="393"/>
      <c r="AQ674" s="395"/>
      <c r="AR674" s="389"/>
      <c r="AS674" s="389"/>
      <c r="AT674" s="389"/>
      <c r="AU674" s="389"/>
      <c r="AV674" s="389"/>
      <c r="AW674" s="389"/>
      <c r="AX674" s="389"/>
      <c r="AY674" s="389"/>
      <c r="AZ674" s="389"/>
      <c r="BA674" s="389"/>
      <c r="BB674" s="389"/>
      <c r="BC674" s="389"/>
      <c r="BD674" s="389"/>
      <c r="BE674" s="389"/>
    </row>
    <row r="675" ht="15.75" customHeight="1">
      <c r="A675" s="401"/>
      <c r="B675" s="265"/>
      <c r="C675" s="393"/>
      <c r="D675" s="389"/>
      <c r="E675" s="389"/>
      <c r="F675" s="389"/>
      <c r="G675" s="393"/>
      <c r="H675" s="389"/>
      <c r="I675" s="389"/>
      <c r="J675" s="389"/>
      <c r="K675" s="389"/>
      <c r="L675" s="389"/>
      <c r="M675" s="389"/>
      <c r="N675" s="389"/>
      <c r="O675" s="389"/>
      <c r="P675" s="389"/>
      <c r="Q675" s="389"/>
      <c r="R675" s="389"/>
      <c r="S675" s="389"/>
      <c r="T675" s="389"/>
      <c r="U675" s="389"/>
      <c r="V675" s="389"/>
      <c r="W675" s="389"/>
      <c r="X675" s="389"/>
      <c r="Y675" s="389"/>
      <c r="Z675" s="389"/>
      <c r="AA675" s="389"/>
      <c r="AB675" s="389"/>
      <c r="AC675" s="389"/>
      <c r="AD675" s="389"/>
      <c r="AE675" s="389"/>
      <c r="AF675" s="389"/>
      <c r="AG675" s="389"/>
      <c r="AH675" s="389"/>
      <c r="AI675" s="389"/>
      <c r="AJ675" s="389"/>
      <c r="AK675" s="389"/>
      <c r="AL675" s="389"/>
      <c r="AM675" s="389"/>
      <c r="AN675" s="389"/>
      <c r="AO675" s="389"/>
      <c r="AP675" s="393"/>
      <c r="AQ675" s="395"/>
      <c r="AR675" s="389"/>
      <c r="AS675" s="389"/>
      <c r="AT675" s="389"/>
      <c r="AU675" s="389"/>
      <c r="AV675" s="389"/>
      <c r="AW675" s="389"/>
      <c r="AX675" s="389"/>
      <c r="AY675" s="389"/>
      <c r="AZ675" s="389"/>
      <c r="BA675" s="389"/>
      <c r="BB675" s="389"/>
      <c r="BC675" s="389"/>
      <c r="BD675" s="389"/>
      <c r="BE675" s="389"/>
    </row>
    <row r="676" ht="15.75" customHeight="1">
      <c r="A676" s="401"/>
      <c r="B676" s="265"/>
      <c r="C676" s="393"/>
      <c r="D676" s="389"/>
      <c r="E676" s="389"/>
      <c r="F676" s="389"/>
      <c r="G676" s="393"/>
      <c r="H676" s="389"/>
      <c r="I676" s="389"/>
      <c r="J676" s="389"/>
      <c r="K676" s="389"/>
      <c r="L676" s="389"/>
      <c r="M676" s="389"/>
      <c r="N676" s="389"/>
      <c r="O676" s="389"/>
      <c r="P676" s="389"/>
      <c r="Q676" s="389"/>
      <c r="R676" s="389"/>
      <c r="S676" s="389"/>
      <c r="T676" s="389"/>
      <c r="U676" s="389"/>
      <c r="V676" s="389"/>
      <c r="W676" s="389"/>
      <c r="X676" s="389"/>
      <c r="Y676" s="389"/>
      <c r="Z676" s="389"/>
      <c r="AA676" s="389"/>
      <c r="AB676" s="389"/>
      <c r="AC676" s="389"/>
      <c r="AD676" s="389"/>
      <c r="AE676" s="389"/>
      <c r="AF676" s="389"/>
      <c r="AG676" s="389"/>
      <c r="AH676" s="389"/>
      <c r="AI676" s="389"/>
      <c r="AJ676" s="389"/>
      <c r="AK676" s="389"/>
      <c r="AL676" s="389"/>
      <c r="AM676" s="389"/>
      <c r="AN676" s="389"/>
      <c r="AO676" s="389"/>
      <c r="AP676" s="393"/>
      <c r="AQ676" s="395"/>
      <c r="AR676" s="389"/>
      <c r="AS676" s="389"/>
      <c r="AT676" s="389"/>
      <c r="AU676" s="389"/>
      <c r="AV676" s="389"/>
      <c r="AW676" s="389"/>
      <c r="AX676" s="389"/>
      <c r="AY676" s="389"/>
      <c r="AZ676" s="389"/>
      <c r="BA676" s="389"/>
      <c r="BB676" s="389"/>
      <c r="BC676" s="389"/>
      <c r="BD676" s="389"/>
      <c r="BE676" s="389"/>
    </row>
    <row r="677" ht="15.75" customHeight="1">
      <c r="A677" s="401"/>
      <c r="B677" s="265"/>
      <c r="C677" s="393"/>
      <c r="D677" s="389"/>
      <c r="E677" s="389"/>
      <c r="F677" s="389"/>
      <c r="G677" s="393"/>
      <c r="H677" s="389"/>
      <c r="I677" s="389"/>
      <c r="J677" s="389"/>
      <c r="K677" s="389"/>
      <c r="L677" s="389"/>
      <c r="M677" s="389"/>
      <c r="N677" s="389"/>
      <c r="O677" s="389"/>
      <c r="P677" s="389"/>
      <c r="Q677" s="389"/>
      <c r="R677" s="389"/>
      <c r="S677" s="389"/>
      <c r="T677" s="389"/>
      <c r="U677" s="389"/>
      <c r="V677" s="389"/>
      <c r="W677" s="389"/>
      <c r="X677" s="389"/>
      <c r="Y677" s="389"/>
      <c r="Z677" s="389"/>
      <c r="AA677" s="389"/>
      <c r="AB677" s="389"/>
      <c r="AC677" s="389"/>
      <c r="AD677" s="389"/>
      <c r="AE677" s="389"/>
      <c r="AF677" s="389"/>
      <c r="AG677" s="389"/>
      <c r="AH677" s="389"/>
      <c r="AI677" s="389"/>
      <c r="AJ677" s="389"/>
      <c r="AK677" s="389"/>
      <c r="AL677" s="389"/>
      <c r="AM677" s="389"/>
      <c r="AN677" s="389"/>
      <c r="AO677" s="389"/>
      <c r="AP677" s="393"/>
      <c r="AQ677" s="395"/>
      <c r="AR677" s="389"/>
      <c r="AS677" s="389"/>
      <c r="AT677" s="389"/>
      <c r="AU677" s="389"/>
      <c r="AV677" s="389"/>
      <c r="AW677" s="389"/>
      <c r="AX677" s="389"/>
      <c r="AY677" s="389"/>
      <c r="AZ677" s="389"/>
      <c r="BA677" s="389"/>
      <c r="BB677" s="389"/>
      <c r="BC677" s="389"/>
      <c r="BD677" s="389"/>
      <c r="BE677" s="389"/>
    </row>
    <row r="678" ht="15.75" customHeight="1">
      <c r="A678" s="401"/>
      <c r="B678" s="265"/>
      <c r="C678" s="393"/>
      <c r="D678" s="389"/>
      <c r="E678" s="389"/>
      <c r="F678" s="389"/>
      <c r="G678" s="393"/>
      <c r="H678" s="389"/>
      <c r="I678" s="389"/>
      <c r="J678" s="389"/>
      <c r="K678" s="389"/>
      <c r="L678" s="389"/>
      <c r="M678" s="389"/>
      <c r="N678" s="389"/>
      <c r="O678" s="389"/>
      <c r="P678" s="389"/>
      <c r="Q678" s="389"/>
      <c r="R678" s="389"/>
      <c r="S678" s="389"/>
      <c r="T678" s="389"/>
      <c r="U678" s="389"/>
      <c r="V678" s="389"/>
      <c r="W678" s="389"/>
      <c r="X678" s="389"/>
      <c r="Y678" s="389"/>
      <c r="Z678" s="389"/>
      <c r="AA678" s="389"/>
      <c r="AB678" s="389"/>
      <c r="AC678" s="389"/>
      <c r="AD678" s="389"/>
      <c r="AE678" s="389"/>
      <c r="AF678" s="389"/>
      <c r="AG678" s="389"/>
      <c r="AH678" s="389"/>
      <c r="AI678" s="389"/>
      <c r="AJ678" s="389"/>
      <c r="AK678" s="389"/>
      <c r="AL678" s="389"/>
      <c r="AM678" s="389"/>
      <c r="AN678" s="389"/>
      <c r="AO678" s="389"/>
      <c r="AP678" s="393"/>
      <c r="AQ678" s="395"/>
      <c r="AR678" s="389"/>
      <c r="AS678" s="389"/>
      <c r="AT678" s="389"/>
      <c r="AU678" s="389"/>
      <c r="AV678" s="389"/>
      <c r="AW678" s="389"/>
      <c r="AX678" s="389"/>
      <c r="AY678" s="389"/>
      <c r="AZ678" s="389"/>
      <c r="BA678" s="389"/>
      <c r="BB678" s="389"/>
      <c r="BC678" s="389"/>
      <c r="BD678" s="389"/>
      <c r="BE678" s="389"/>
    </row>
    <row r="679" ht="15.75" customHeight="1">
      <c r="A679" s="401"/>
      <c r="B679" s="265"/>
      <c r="C679" s="393"/>
      <c r="D679" s="389"/>
      <c r="E679" s="389"/>
      <c r="F679" s="389"/>
      <c r="G679" s="393"/>
      <c r="H679" s="389"/>
      <c r="I679" s="389"/>
      <c r="J679" s="389"/>
      <c r="K679" s="389"/>
      <c r="L679" s="389"/>
      <c r="M679" s="389"/>
      <c r="N679" s="389"/>
      <c r="O679" s="389"/>
      <c r="P679" s="389"/>
      <c r="Q679" s="389"/>
      <c r="R679" s="389"/>
      <c r="S679" s="389"/>
      <c r="T679" s="389"/>
      <c r="U679" s="389"/>
      <c r="V679" s="389"/>
      <c r="W679" s="389"/>
      <c r="X679" s="389"/>
      <c r="Y679" s="389"/>
      <c r="Z679" s="389"/>
      <c r="AA679" s="389"/>
      <c r="AB679" s="389"/>
      <c r="AC679" s="389"/>
      <c r="AD679" s="389"/>
      <c r="AE679" s="389"/>
      <c r="AF679" s="389"/>
      <c r="AG679" s="389"/>
      <c r="AH679" s="389"/>
      <c r="AI679" s="389"/>
      <c r="AJ679" s="389"/>
      <c r="AK679" s="389"/>
      <c r="AL679" s="389"/>
      <c r="AM679" s="389"/>
      <c r="AN679" s="389"/>
      <c r="AO679" s="389"/>
      <c r="AP679" s="393"/>
      <c r="AQ679" s="395"/>
      <c r="AR679" s="389"/>
      <c r="AS679" s="389"/>
      <c r="AT679" s="389"/>
      <c r="AU679" s="389"/>
      <c r="AV679" s="389"/>
      <c r="AW679" s="389"/>
      <c r="AX679" s="389"/>
      <c r="AY679" s="389"/>
      <c r="AZ679" s="389"/>
      <c r="BA679" s="389"/>
      <c r="BB679" s="389"/>
      <c r="BC679" s="389"/>
      <c r="BD679" s="389"/>
      <c r="BE679" s="389"/>
    </row>
    <row r="680" ht="15.75" customHeight="1">
      <c r="A680" s="401"/>
      <c r="B680" s="265"/>
      <c r="C680" s="393"/>
      <c r="D680" s="389"/>
      <c r="E680" s="389"/>
      <c r="F680" s="389"/>
      <c r="G680" s="393"/>
      <c r="H680" s="389"/>
      <c r="I680" s="389"/>
      <c r="J680" s="389"/>
      <c r="K680" s="389"/>
      <c r="L680" s="389"/>
      <c r="M680" s="389"/>
      <c r="N680" s="389"/>
      <c r="O680" s="389"/>
      <c r="P680" s="389"/>
      <c r="Q680" s="389"/>
      <c r="R680" s="389"/>
      <c r="S680" s="389"/>
      <c r="T680" s="389"/>
      <c r="U680" s="389"/>
      <c r="V680" s="389"/>
      <c r="W680" s="389"/>
      <c r="X680" s="389"/>
      <c r="Y680" s="389"/>
      <c r="Z680" s="389"/>
      <c r="AA680" s="389"/>
      <c r="AB680" s="389"/>
      <c r="AC680" s="389"/>
      <c r="AD680" s="389"/>
      <c r="AE680" s="389"/>
      <c r="AF680" s="389"/>
      <c r="AG680" s="389"/>
      <c r="AH680" s="389"/>
      <c r="AI680" s="389"/>
      <c r="AJ680" s="389"/>
      <c r="AK680" s="389"/>
      <c r="AL680" s="389"/>
      <c r="AM680" s="389"/>
      <c r="AN680" s="389"/>
      <c r="AO680" s="389"/>
      <c r="AP680" s="393"/>
      <c r="AQ680" s="395"/>
      <c r="AR680" s="389"/>
      <c r="AS680" s="389"/>
      <c r="AT680" s="389"/>
      <c r="AU680" s="389"/>
      <c r="AV680" s="389"/>
      <c r="AW680" s="389"/>
      <c r="AX680" s="389"/>
      <c r="AY680" s="389"/>
      <c r="AZ680" s="389"/>
      <c r="BA680" s="389"/>
      <c r="BB680" s="389"/>
      <c r="BC680" s="389"/>
      <c r="BD680" s="389"/>
      <c r="BE680" s="389"/>
    </row>
    <row r="681" ht="15.75" customHeight="1">
      <c r="A681" s="401"/>
      <c r="B681" s="265"/>
      <c r="C681" s="393"/>
      <c r="D681" s="389"/>
      <c r="E681" s="389"/>
      <c r="F681" s="389"/>
      <c r="G681" s="393"/>
      <c r="H681" s="389"/>
      <c r="I681" s="389"/>
      <c r="J681" s="389"/>
      <c r="K681" s="389"/>
      <c r="L681" s="389"/>
      <c r="M681" s="389"/>
      <c r="N681" s="389"/>
      <c r="O681" s="389"/>
      <c r="P681" s="389"/>
      <c r="Q681" s="389"/>
      <c r="R681" s="389"/>
      <c r="S681" s="389"/>
      <c r="T681" s="389"/>
      <c r="U681" s="389"/>
      <c r="V681" s="389"/>
      <c r="W681" s="389"/>
      <c r="X681" s="389"/>
      <c r="Y681" s="389"/>
      <c r="Z681" s="389"/>
      <c r="AA681" s="389"/>
      <c r="AB681" s="389"/>
      <c r="AC681" s="389"/>
      <c r="AD681" s="389"/>
      <c r="AE681" s="389"/>
      <c r="AF681" s="389"/>
      <c r="AG681" s="389"/>
      <c r="AH681" s="389"/>
      <c r="AI681" s="389"/>
      <c r="AJ681" s="389"/>
      <c r="AK681" s="389"/>
      <c r="AL681" s="389"/>
      <c r="AM681" s="389"/>
      <c r="AN681" s="389"/>
      <c r="AO681" s="389"/>
      <c r="AP681" s="393"/>
      <c r="AQ681" s="395"/>
      <c r="AR681" s="389"/>
      <c r="AS681" s="389"/>
      <c r="AT681" s="389"/>
      <c r="AU681" s="389"/>
      <c r="AV681" s="389"/>
      <c r="AW681" s="389"/>
      <c r="AX681" s="389"/>
      <c r="AY681" s="389"/>
      <c r="AZ681" s="389"/>
      <c r="BA681" s="389"/>
      <c r="BB681" s="389"/>
      <c r="BC681" s="389"/>
      <c r="BD681" s="389"/>
      <c r="BE681" s="389"/>
    </row>
    <row r="682" ht="15.75" customHeight="1">
      <c r="A682" s="401"/>
      <c r="B682" s="265"/>
      <c r="C682" s="393"/>
      <c r="D682" s="389"/>
      <c r="E682" s="389"/>
      <c r="F682" s="389"/>
      <c r="G682" s="393"/>
      <c r="H682" s="389"/>
      <c r="I682" s="389"/>
      <c r="J682" s="389"/>
      <c r="K682" s="389"/>
      <c r="L682" s="389"/>
      <c r="M682" s="389"/>
      <c r="N682" s="389"/>
      <c r="O682" s="389"/>
      <c r="P682" s="389"/>
      <c r="Q682" s="389"/>
      <c r="R682" s="389"/>
      <c r="S682" s="389"/>
      <c r="T682" s="389"/>
      <c r="U682" s="389"/>
      <c r="V682" s="389"/>
      <c r="W682" s="389"/>
      <c r="X682" s="389"/>
      <c r="Y682" s="389"/>
      <c r="Z682" s="389"/>
      <c r="AA682" s="389"/>
      <c r="AB682" s="389"/>
      <c r="AC682" s="389"/>
      <c r="AD682" s="389"/>
      <c r="AE682" s="389"/>
      <c r="AF682" s="389"/>
      <c r="AG682" s="389"/>
      <c r="AH682" s="389"/>
      <c r="AI682" s="389"/>
      <c r="AJ682" s="389"/>
      <c r="AK682" s="389"/>
      <c r="AL682" s="389"/>
      <c r="AM682" s="389"/>
      <c r="AN682" s="389"/>
      <c r="AO682" s="389"/>
      <c r="AP682" s="393"/>
      <c r="AQ682" s="395"/>
      <c r="AR682" s="389"/>
      <c r="AS682" s="389"/>
      <c r="AT682" s="389"/>
      <c r="AU682" s="389"/>
      <c r="AV682" s="389"/>
      <c r="AW682" s="389"/>
      <c r="AX682" s="389"/>
      <c r="AY682" s="389"/>
      <c r="AZ682" s="389"/>
      <c r="BA682" s="389"/>
      <c r="BB682" s="389"/>
      <c r="BC682" s="389"/>
      <c r="BD682" s="389"/>
      <c r="BE682" s="389"/>
    </row>
    <row r="683" ht="15.75" customHeight="1">
      <c r="A683" s="401"/>
      <c r="B683" s="265"/>
      <c r="C683" s="393"/>
      <c r="D683" s="389"/>
      <c r="E683" s="389"/>
      <c r="F683" s="389"/>
      <c r="G683" s="393"/>
      <c r="H683" s="389"/>
      <c r="I683" s="389"/>
      <c r="J683" s="389"/>
      <c r="K683" s="389"/>
      <c r="L683" s="389"/>
      <c r="M683" s="389"/>
      <c r="N683" s="389"/>
      <c r="O683" s="389"/>
      <c r="P683" s="389"/>
      <c r="Q683" s="389"/>
      <c r="R683" s="389"/>
      <c r="S683" s="389"/>
      <c r="T683" s="389"/>
      <c r="U683" s="389"/>
      <c r="V683" s="389"/>
      <c r="W683" s="389"/>
      <c r="X683" s="389"/>
      <c r="Y683" s="389"/>
      <c r="Z683" s="389"/>
      <c r="AA683" s="389"/>
      <c r="AB683" s="389"/>
      <c r="AC683" s="389"/>
      <c r="AD683" s="389"/>
      <c r="AE683" s="389"/>
      <c r="AF683" s="389"/>
      <c r="AG683" s="389"/>
      <c r="AH683" s="389"/>
      <c r="AI683" s="389"/>
      <c r="AJ683" s="389"/>
      <c r="AK683" s="389"/>
      <c r="AL683" s="389"/>
      <c r="AM683" s="389"/>
      <c r="AN683" s="389"/>
      <c r="AO683" s="389"/>
      <c r="AP683" s="393"/>
      <c r="AQ683" s="395"/>
      <c r="AR683" s="389"/>
      <c r="AS683" s="389"/>
      <c r="AT683" s="389"/>
      <c r="AU683" s="389"/>
      <c r="AV683" s="389"/>
      <c r="AW683" s="389"/>
      <c r="AX683" s="389"/>
      <c r="AY683" s="389"/>
      <c r="AZ683" s="389"/>
      <c r="BA683" s="389"/>
      <c r="BB683" s="389"/>
      <c r="BC683" s="389"/>
      <c r="BD683" s="389"/>
      <c r="BE683" s="389"/>
    </row>
    <row r="684" ht="15.75" customHeight="1">
      <c r="A684" s="401"/>
      <c r="B684" s="265"/>
      <c r="C684" s="393"/>
      <c r="D684" s="389"/>
      <c r="E684" s="389"/>
      <c r="F684" s="389"/>
      <c r="G684" s="393"/>
      <c r="H684" s="389"/>
      <c r="I684" s="389"/>
      <c r="J684" s="389"/>
      <c r="K684" s="389"/>
      <c r="L684" s="389"/>
      <c r="M684" s="389"/>
      <c r="N684" s="389"/>
      <c r="O684" s="389"/>
      <c r="P684" s="389"/>
      <c r="Q684" s="389"/>
      <c r="R684" s="389"/>
      <c r="S684" s="389"/>
      <c r="T684" s="389"/>
      <c r="U684" s="389"/>
      <c r="V684" s="389"/>
      <c r="W684" s="389"/>
      <c r="X684" s="389"/>
      <c r="Y684" s="389"/>
      <c r="Z684" s="389"/>
      <c r="AA684" s="389"/>
      <c r="AB684" s="389"/>
      <c r="AC684" s="389"/>
      <c r="AD684" s="389"/>
      <c r="AE684" s="389"/>
      <c r="AF684" s="389"/>
      <c r="AG684" s="389"/>
      <c r="AH684" s="389"/>
      <c r="AI684" s="389"/>
      <c r="AJ684" s="389"/>
      <c r="AK684" s="389"/>
      <c r="AL684" s="389"/>
      <c r="AM684" s="389"/>
      <c r="AN684" s="389"/>
      <c r="AO684" s="389"/>
      <c r="AP684" s="393"/>
      <c r="AQ684" s="395"/>
      <c r="AR684" s="389"/>
      <c r="AS684" s="389"/>
      <c r="AT684" s="389"/>
      <c r="AU684" s="389"/>
      <c r="AV684" s="389"/>
      <c r="AW684" s="389"/>
      <c r="AX684" s="389"/>
      <c r="AY684" s="389"/>
      <c r="AZ684" s="389"/>
      <c r="BA684" s="389"/>
      <c r="BB684" s="389"/>
      <c r="BC684" s="389"/>
      <c r="BD684" s="389"/>
      <c r="BE684" s="389"/>
    </row>
    <row r="685" ht="15.75" customHeight="1">
      <c r="A685" s="401"/>
      <c r="B685" s="265"/>
      <c r="C685" s="393"/>
      <c r="D685" s="389"/>
      <c r="E685" s="389"/>
      <c r="F685" s="389"/>
      <c r="G685" s="393"/>
      <c r="H685" s="389"/>
      <c r="I685" s="389"/>
      <c r="J685" s="389"/>
      <c r="K685" s="389"/>
      <c r="L685" s="389"/>
      <c r="M685" s="389"/>
      <c r="N685" s="389"/>
      <c r="O685" s="389"/>
      <c r="P685" s="389"/>
      <c r="Q685" s="389"/>
      <c r="R685" s="389"/>
      <c r="S685" s="389"/>
      <c r="T685" s="389"/>
      <c r="U685" s="389"/>
      <c r="V685" s="389"/>
      <c r="W685" s="389"/>
      <c r="X685" s="389"/>
      <c r="Y685" s="389"/>
      <c r="Z685" s="389"/>
      <c r="AA685" s="389"/>
      <c r="AB685" s="389"/>
      <c r="AC685" s="389"/>
      <c r="AD685" s="389"/>
      <c r="AE685" s="389"/>
      <c r="AF685" s="389"/>
      <c r="AG685" s="389"/>
      <c r="AH685" s="389"/>
      <c r="AI685" s="389"/>
      <c r="AJ685" s="389"/>
      <c r="AK685" s="389"/>
      <c r="AL685" s="389"/>
      <c r="AM685" s="389"/>
      <c r="AN685" s="389"/>
      <c r="AO685" s="389"/>
      <c r="AP685" s="393"/>
      <c r="AQ685" s="395"/>
      <c r="AR685" s="389"/>
      <c r="AS685" s="389"/>
      <c r="AT685" s="389"/>
      <c r="AU685" s="389"/>
      <c r="AV685" s="389"/>
      <c r="AW685" s="389"/>
      <c r="AX685" s="389"/>
      <c r="AY685" s="389"/>
      <c r="AZ685" s="389"/>
      <c r="BA685" s="389"/>
      <c r="BB685" s="389"/>
      <c r="BC685" s="389"/>
      <c r="BD685" s="389"/>
      <c r="BE685" s="389"/>
    </row>
    <row r="686" ht="15.75" customHeight="1">
      <c r="A686" s="401"/>
      <c r="B686" s="265"/>
      <c r="C686" s="393"/>
      <c r="D686" s="389"/>
      <c r="E686" s="389"/>
      <c r="F686" s="389"/>
      <c r="G686" s="393"/>
      <c r="H686" s="389"/>
      <c r="I686" s="389"/>
      <c r="J686" s="389"/>
      <c r="K686" s="389"/>
      <c r="L686" s="389"/>
      <c r="M686" s="389"/>
      <c r="N686" s="389"/>
      <c r="O686" s="389"/>
      <c r="P686" s="389"/>
      <c r="Q686" s="389"/>
      <c r="R686" s="389"/>
      <c r="S686" s="389"/>
      <c r="T686" s="389"/>
      <c r="U686" s="389"/>
      <c r="V686" s="389"/>
      <c r="W686" s="389"/>
      <c r="X686" s="389"/>
      <c r="Y686" s="389"/>
      <c r="Z686" s="389"/>
      <c r="AA686" s="389"/>
      <c r="AB686" s="389"/>
      <c r="AC686" s="389"/>
      <c r="AD686" s="389"/>
      <c r="AE686" s="389"/>
      <c r="AF686" s="389"/>
      <c r="AG686" s="389"/>
      <c r="AH686" s="389"/>
      <c r="AI686" s="389"/>
      <c r="AJ686" s="389"/>
      <c r="AK686" s="389"/>
      <c r="AL686" s="389"/>
      <c r="AM686" s="389"/>
      <c r="AN686" s="389"/>
      <c r="AO686" s="389"/>
      <c r="AP686" s="393"/>
      <c r="AQ686" s="395"/>
      <c r="AR686" s="389"/>
      <c r="AS686" s="389"/>
      <c r="AT686" s="389"/>
      <c r="AU686" s="389"/>
      <c r="AV686" s="389"/>
      <c r="AW686" s="389"/>
      <c r="AX686" s="389"/>
      <c r="AY686" s="389"/>
      <c r="AZ686" s="389"/>
      <c r="BA686" s="389"/>
      <c r="BB686" s="389"/>
      <c r="BC686" s="389"/>
      <c r="BD686" s="389"/>
      <c r="BE686" s="389"/>
    </row>
    <row r="687" ht="15.75" customHeight="1">
      <c r="A687" s="401"/>
      <c r="B687" s="265"/>
      <c r="C687" s="393"/>
      <c r="D687" s="389"/>
      <c r="E687" s="389"/>
      <c r="F687" s="389"/>
      <c r="G687" s="393"/>
      <c r="H687" s="389"/>
      <c r="I687" s="389"/>
      <c r="J687" s="389"/>
      <c r="K687" s="389"/>
      <c r="L687" s="389"/>
      <c r="M687" s="389"/>
      <c r="N687" s="389"/>
      <c r="O687" s="389"/>
      <c r="P687" s="389"/>
      <c r="Q687" s="389"/>
      <c r="R687" s="389"/>
      <c r="S687" s="389"/>
      <c r="T687" s="389"/>
      <c r="U687" s="389"/>
      <c r="V687" s="389"/>
      <c r="W687" s="389"/>
      <c r="X687" s="389"/>
      <c r="Y687" s="389"/>
      <c r="Z687" s="389"/>
      <c r="AA687" s="389"/>
      <c r="AB687" s="389"/>
      <c r="AC687" s="389"/>
      <c r="AD687" s="389"/>
      <c r="AE687" s="389"/>
      <c r="AF687" s="389"/>
      <c r="AG687" s="389"/>
      <c r="AH687" s="389"/>
      <c r="AI687" s="389"/>
      <c r="AJ687" s="389"/>
      <c r="AK687" s="389"/>
      <c r="AL687" s="389"/>
      <c r="AM687" s="389"/>
      <c r="AN687" s="389"/>
      <c r="AO687" s="389"/>
      <c r="AP687" s="393"/>
      <c r="AQ687" s="395"/>
      <c r="AR687" s="389"/>
      <c r="AS687" s="389"/>
      <c r="AT687" s="389"/>
      <c r="AU687" s="389"/>
      <c r="AV687" s="389"/>
      <c r="AW687" s="389"/>
      <c r="AX687" s="389"/>
      <c r="AY687" s="389"/>
      <c r="AZ687" s="389"/>
      <c r="BA687" s="389"/>
      <c r="BB687" s="389"/>
      <c r="BC687" s="389"/>
      <c r="BD687" s="389"/>
      <c r="BE687" s="389"/>
    </row>
    <row r="688" ht="15.75" customHeight="1">
      <c r="A688" s="401"/>
      <c r="B688" s="265"/>
      <c r="C688" s="393"/>
      <c r="D688" s="389"/>
      <c r="E688" s="389"/>
      <c r="F688" s="389"/>
      <c r="G688" s="393"/>
      <c r="H688" s="389"/>
      <c r="I688" s="389"/>
      <c r="J688" s="389"/>
      <c r="K688" s="389"/>
      <c r="L688" s="389"/>
      <c r="M688" s="389"/>
      <c r="N688" s="389"/>
      <c r="O688" s="389"/>
      <c r="P688" s="389"/>
      <c r="Q688" s="389"/>
      <c r="R688" s="389"/>
      <c r="S688" s="389"/>
      <c r="T688" s="389"/>
      <c r="U688" s="389"/>
      <c r="V688" s="389"/>
      <c r="W688" s="389"/>
      <c r="X688" s="389"/>
      <c r="Y688" s="389"/>
      <c r="Z688" s="389"/>
      <c r="AA688" s="389"/>
      <c r="AB688" s="389"/>
      <c r="AC688" s="389"/>
      <c r="AD688" s="389"/>
      <c r="AE688" s="389"/>
      <c r="AF688" s="389"/>
      <c r="AG688" s="389"/>
      <c r="AH688" s="389"/>
      <c r="AI688" s="389"/>
      <c r="AJ688" s="389"/>
      <c r="AK688" s="389"/>
      <c r="AL688" s="389"/>
      <c r="AM688" s="389"/>
      <c r="AN688" s="389"/>
      <c r="AO688" s="389"/>
      <c r="AP688" s="393"/>
      <c r="AQ688" s="395"/>
      <c r="AR688" s="389"/>
      <c r="AS688" s="389"/>
      <c r="AT688" s="389"/>
      <c r="AU688" s="389"/>
      <c r="AV688" s="389"/>
      <c r="AW688" s="389"/>
      <c r="AX688" s="389"/>
      <c r="AY688" s="389"/>
      <c r="AZ688" s="389"/>
      <c r="BA688" s="389"/>
      <c r="BB688" s="389"/>
      <c r="BC688" s="389"/>
      <c r="BD688" s="389"/>
      <c r="BE688" s="389"/>
    </row>
    <row r="689" ht="15.75" customHeight="1">
      <c r="A689" s="401"/>
      <c r="B689" s="265"/>
      <c r="C689" s="393"/>
      <c r="D689" s="389"/>
      <c r="E689" s="389"/>
      <c r="F689" s="389"/>
      <c r="G689" s="393"/>
      <c r="H689" s="389"/>
      <c r="I689" s="389"/>
      <c r="J689" s="389"/>
      <c r="K689" s="389"/>
      <c r="L689" s="389"/>
      <c r="M689" s="389"/>
      <c r="N689" s="389"/>
      <c r="O689" s="389"/>
      <c r="P689" s="389"/>
      <c r="Q689" s="389"/>
      <c r="R689" s="389"/>
      <c r="S689" s="389"/>
      <c r="T689" s="389"/>
      <c r="U689" s="389"/>
      <c r="V689" s="389"/>
      <c r="W689" s="389"/>
      <c r="X689" s="389"/>
      <c r="Y689" s="389"/>
      <c r="Z689" s="389"/>
      <c r="AA689" s="389"/>
      <c r="AB689" s="389"/>
      <c r="AC689" s="389"/>
      <c r="AD689" s="389"/>
      <c r="AE689" s="389"/>
      <c r="AF689" s="389"/>
      <c r="AG689" s="389"/>
      <c r="AH689" s="389"/>
      <c r="AI689" s="389"/>
      <c r="AJ689" s="389"/>
      <c r="AK689" s="389"/>
      <c r="AL689" s="389"/>
      <c r="AM689" s="389"/>
      <c r="AN689" s="389"/>
      <c r="AO689" s="389"/>
      <c r="AP689" s="393"/>
      <c r="AQ689" s="395"/>
      <c r="AR689" s="389"/>
      <c r="AS689" s="389"/>
      <c r="AT689" s="389"/>
      <c r="AU689" s="389"/>
      <c r="AV689" s="389"/>
      <c r="AW689" s="389"/>
      <c r="AX689" s="389"/>
      <c r="AY689" s="389"/>
      <c r="AZ689" s="389"/>
      <c r="BA689" s="389"/>
      <c r="BB689" s="389"/>
      <c r="BC689" s="389"/>
      <c r="BD689" s="389"/>
      <c r="BE689" s="389"/>
    </row>
    <row r="690" ht="15.75" customHeight="1">
      <c r="A690" s="401"/>
      <c r="B690" s="265"/>
      <c r="C690" s="393"/>
      <c r="D690" s="389"/>
      <c r="E690" s="389"/>
      <c r="F690" s="389"/>
      <c r="G690" s="393"/>
      <c r="H690" s="389"/>
      <c r="I690" s="389"/>
      <c r="J690" s="389"/>
      <c r="K690" s="389"/>
      <c r="L690" s="389"/>
      <c r="M690" s="389"/>
      <c r="N690" s="389"/>
      <c r="O690" s="389"/>
      <c r="P690" s="389"/>
      <c r="Q690" s="389"/>
      <c r="R690" s="389"/>
      <c r="S690" s="389"/>
      <c r="T690" s="389"/>
      <c r="U690" s="389"/>
      <c r="V690" s="389"/>
      <c r="W690" s="389"/>
      <c r="X690" s="389"/>
      <c r="Y690" s="389"/>
      <c r="Z690" s="389"/>
      <c r="AA690" s="389"/>
      <c r="AB690" s="389"/>
      <c r="AC690" s="389"/>
      <c r="AD690" s="389"/>
      <c r="AE690" s="389"/>
      <c r="AF690" s="389"/>
      <c r="AG690" s="389"/>
      <c r="AH690" s="389"/>
      <c r="AI690" s="389"/>
      <c r="AJ690" s="389"/>
      <c r="AK690" s="389"/>
      <c r="AL690" s="389"/>
      <c r="AM690" s="389"/>
      <c r="AN690" s="389"/>
      <c r="AO690" s="389"/>
      <c r="AP690" s="393"/>
      <c r="AQ690" s="395"/>
      <c r="AR690" s="389"/>
      <c r="AS690" s="389"/>
      <c r="AT690" s="389"/>
      <c r="AU690" s="389"/>
      <c r="AV690" s="389"/>
      <c r="AW690" s="389"/>
      <c r="AX690" s="389"/>
      <c r="AY690" s="389"/>
      <c r="AZ690" s="389"/>
      <c r="BA690" s="389"/>
      <c r="BB690" s="389"/>
      <c r="BC690" s="389"/>
      <c r="BD690" s="389"/>
      <c r="BE690" s="389"/>
    </row>
    <row r="691" ht="15.75" customHeight="1">
      <c r="A691" s="401"/>
      <c r="B691" s="265"/>
      <c r="C691" s="393"/>
      <c r="D691" s="389"/>
      <c r="E691" s="389"/>
      <c r="F691" s="389"/>
      <c r="G691" s="393"/>
      <c r="H691" s="389"/>
      <c r="I691" s="389"/>
      <c r="J691" s="389"/>
      <c r="K691" s="389"/>
      <c r="L691" s="389"/>
      <c r="M691" s="389"/>
      <c r="N691" s="389"/>
      <c r="O691" s="389"/>
      <c r="P691" s="389"/>
      <c r="Q691" s="389"/>
      <c r="R691" s="389"/>
      <c r="S691" s="389"/>
      <c r="T691" s="389"/>
      <c r="U691" s="389"/>
      <c r="V691" s="389"/>
      <c r="W691" s="389"/>
      <c r="X691" s="389"/>
      <c r="Y691" s="389"/>
      <c r="Z691" s="389"/>
      <c r="AA691" s="389"/>
      <c r="AB691" s="389"/>
      <c r="AC691" s="389"/>
      <c r="AD691" s="389"/>
      <c r="AE691" s="389"/>
      <c r="AF691" s="389"/>
      <c r="AG691" s="389"/>
      <c r="AH691" s="389"/>
      <c r="AI691" s="389"/>
      <c r="AJ691" s="389"/>
      <c r="AK691" s="389"/>
      <c r="AL691" s="389"/>
      <c r="AM691" s="389"/>
      <c r="AN691" s="389"/>
      <c r="AO691" s="389"/>
      <c r="AP691" s="393"/>
      <c r="AQ691" s="395"/>
      <c r="AR691" s="389"/>
      <c r="AS691" s="389"/>
      <c r="AT691" s="389"/>
      <c r="AU691" s="389"/>
      <c r="AV691" s="389"/>
      <c r="AW691" s="389"/>
      <c r="AX691" s="389"/>
      <c r="AY691" s="389"/>
      <c r="AZ691" s="389"/>
      <c r="BA691" s="389"/>
      <c r="BB691" s="389"/>
      <c r="BC691" s="389"/>
      <c r="BD691" s="389"/>
      <c r="BE691" s="389"/>
    </row>
    <row r="692" ht="15.75" customHeight="1">
      <c r="A692" s="401"/>
      <c r="B692" s="265"/>
      <c r="C692" s="393"/>
      <c r="D692" s="389"/>
      <c r="E692" s="389"/>
      <c r="F692" s="389"/>
      <c r="G692" s="393"/>
      <c r="H692" s="389"/>
      <c r="I692" s="389"/>
      <c r="J692" s="389"/>
      <c r="K692" s="389"/>
      <c r="L692" s="389"/>
      <c r="M692" s="389"/>
      <c r="N692" s="389"/>
      <c r="O692" s="389"/>
      <c r="P692" s="389"/>
      <c r="Q692" s="389"/>
      <c r="R692" s="389"/>
      <c r="S692" s="389"/>
      <c r="T692" s="389"/>
      <c r="U692" s="389"/>
      <c r="V692" s="389"/>
      <c r="W692" s="389"/>
      <c r="X692" s="389"/>
      <c r="Y692" s="389"/>
      <c r="Z692" s="389"/>
      <c r="AA692" s="389"/>
      <c r="AB692" s="389"/>
      <c r="AC692" s="389"/>
      <c r="AD692" s="389"/>
      <c r="AE692" s="389"/>
      <c r="AF692" s="389"/>
      <c r="AG692" s="389"/>
      <c r="AH692" s="389"/>
      <c r="AI692" s="389"/>
      <c r="AJ692" s="389"/>
      <c r="AK692" s="389"/>
      <c r="AL692" s="389"/>
      <c r="AM692" s="389"/>
      <c r="AN692" s="389"/>
      <c r="AO692" s="389"/>
      <c r="AP692" s="393"/>
      <c r="AQ692" s="395"/>
      <c r="AR692" s="389"/>
      <c r="AS692" s="389"/>
      <c r="AT692" s="389"/>
      <c r="AU692" s="389"/>
      <c r="AV692" s="389"/>
      <c r="AW692" s="389"/>
      <c r="AX692" s="389"/>
      <c r="AY692" s="389"/>
      <c r="AZ692" s="389"/>
      <c r="BA692" s="389"/>
      <c r="BB692" s="389"/>
      <c r="BC692" s="389"/>
      <c r="BD692" s="389"/>
      <c r="BE692" s="389"/>
    </row>
    <row r="693" ht="15.75" customHeight="1">
      <c r="A693" s="401"/>
      <c r="B693" s="265"/>
      <c r="C693" s="393"/>
      <c r="D693" s="389"/>
      <c r="E693" s="389"/>
      <c r="F693" s="389"/>
      <c r="G693" s="393"/>
      <c r="H693" s="389"/>
      <c r="I693" s="389"/>
      <c r="J693" s="389"/>
      <c r="K693" s="389"/>
      <c r="L693" s="389"/>
      <c r="M693" s="389"/>
      <c r="N693" s="389"/>
      <c r="O693" s="389"/>
      <c r="P693" s="389"/>
      <c r="Q693" s="389"/>
      <c r="R693" s="389"/>
      <c r="S693" s="389"/>
      <c r="T693" s="389"/>
      <c r="U693" s="389"/>
      <c r="V693" s="389"/>
      <c r="W693" s="389"/>
      <c r="X693" s="389"/>
      <c r="Y693" s="389"/>
      <c r="Z693" s="389"/>
      <c r="AA693" s="389"/>
      <c r="AB693" s="389"/>
      <c r="AC693" s="389"/>
      <c r="AD693" s="389"/>
      <c r="AE693" s="389"/>
      <c r="AF693" s="389"/>
      <c r="AG693" s="389"/>
      <c r="AH693" s="389"/>
      <c r="AI693" s="389"/>
      <c r="AJ693" s="389"/>
      <c r="AK693" s="389"/>
      <c r="AL693" s="389"/>
      <c r="AM693" s="389"/>
      <c r="AN693" s="389"/>
      <c r="AO693" s="389"/>
      <c r="AP693" s="393"/>
      <c r="AQ693" s="395"/>
      <c r="AR693" s="389"/>
      <c r="AS693" s="389"/>
      <c r="AT693" s="389"/>
      <c r="AU693" s="389"/>
      <c r="AV693" s="389"/>
      <c r="AW693" s="389"/>
      <c r="AX693" s="389"/>
      <c r="AY693" s="389"/>
      <c r="AZ693" s="389"/>
      <c r="BA693" s="389"/>
      <c r="BB693" s="389"/>
      <c r="BC693" s="389"/>
      <c r="BD693" s="389"/>
      <c r="BE693" s="389"/>
    </row>
    <row r="694" ht="15.75" customHeight="1">
      <c r="A694" s="401"/>
      <c r="B694" s="265"/>
      <c r="C694" s="393"/>
      <c r="D694" s="389"/>
      <c r="E694" s="389"/>
      <c r="F694" s="389"/>
      <c r="G694" s="393"/>
      <c r="H694" s="389"/>
      <c r="I694" s="389"/>
      <c r="J694" s="389"/>
      <c r="K694" s="389"/>
      <c r="L694" s="389"/>
      <c r="M694" s="389"/>
      <c r="N694" s="389"/>
      <c r="O694" s="389"/>
      <c r="P694" s="389"/>
      <c r="Q694" s="389"/>
      <c r="R694" s="389"/>
      <c r="S694" s="389"/>
      <c r="T694" s="389"/>
      <c r="U694" s="389"/>
      <c r="V694" s="389"/>
      <c r="W694" s="389"/>
      <c r="X694" s="389"/>
      <c r="Y694" s="389"/>
      <c r="Z694" s="389"/>
      <c r="AA694" s="389"/>
      <c r="AB694" s="389"/>
      <c r="AC694" s="389"/>
      <c r="AD694" s="389"/>
      <c r="AE694" s="389"/>
      <c r="AF694" s="389"/>
      <c r="AG694" s="389"/>
      <c r="AH694" s="389"/>
      <c r="AI694" s="389"/>
      <c r="AJ694" s="389"/>
      <c r="AK694" s="389"/>
      <c r="AL694" s="389"/>
      <c r="AM694" s="389"/>
      <c r="AN694" s="389"/>
      <c r="AO694" s="389"/>
      <c r="AP694" s="393"/>
      <c r="AQ694" s="395"/>
      <c r="AR694" s="389"/>
      <c r="AS694" s="389"/>
      <c r="AT694" s="389"/>
      <c r="AU694" s="389"/>
      <c r="AV694" s="389"/>
      <c r="AW694" s="389"/>
      <c r="AX694" s="389"/>
      <c r="AY694" s="389"/>
      <c r="AZ694" s="389"/>
      <c r="BA694" s="389"/>
      <c r="BB694" s="389"/>
      <c r="BC694" s="389"/>
      <c r="BD694" s="389"/>
      <c r="BE694" s="389"/>
    </row>
    <row r="695" ht="15.75" customHeight="1">
      <c r="A695" s="401"/>
      <c r="B695" s="265"/>
      <c r="C695" s="393"/>
      <c r="D695" s="389"/>
      <c r="E695" s="389"/>
      <c r="F695" s="389"/>
      <c r="G695" s="393"/>
      <c r="H695" s="389"/>
      <c r="I695" s="389"/>
      <c r="J695" s="389"/>
      <c r="K695" s="389"/>
      <c r="L695" s="389"/>
      <c r="M695" s="389"/>
      <c r="N695" s="389"/>
      <c r="O695" s="389"/>
      <c r="P695" s="389"/>
      <c r="Q695" s="389"/>
      <c r="R695" s="389"/>
      <c r="S695" s="389"/>
      <c r="T695" s="389"/>
      <c r="U695" s="389"/>
      <c r="V695" s="389"/>
      <c r="W695" s="389"/>
      <c r="X695" s="389"/>
      <c r="Y695" s="389"/>
      <c r="Z695" s="389"/>
      <c r="AA695" s="389"/>
      <c r="AB695" s="389"/>
      <c r="AC695" s="389"/>
      <c r="AD695" s="389"/>
      <c r="AE695" s="389"/>
      <c r="AF695" s="389"/>
      <c r="AG695" s="389"/>
      <c r="AH695" s="389"/>
      <c r="AI695" s="389"/>
      <c r="AJ695" s="389"/>
      <c r="AK695" s="389"/>
      <c r="AL695" s="389"/>
      <c r="AM695" s="389"/>
      <c r="AN695" s="389"/>
      <c r="AO695" s="389"/>
      <c r="AP695" s="393"/>
      <c r="AQ695" s="395"/>
      <c r="AR695" s="389"/>
      <c r="AS695" s="389"/>
      <c r="AT695" s="389"/>
      <c r="AU695" s="389"/>
      <c r="AV695" s="389"/>
      <c r="AW695" s="389"/>
      <c r="AX695" s="389"/>
      <c r="AY695" s="389"/>
      <c r="AZ695" s="389"/>
      <c r="BA695" s="389"/>
      <c r="BB695" s="389"/>
      <c r="BC695" s="389"/>
      <c r="BD695" s="389"/>
      <c r="BE695" s="389"/>
    </row>
    <row r="696" ht="15.75" customHeight="1">
      <c r="A696" s="401"/>
      <c r="B696" s="265"/>
      <c r="C696" s="393"/>
      <c r="D696" s="389"/>
      <c r="E696" s="389"/>
      <c r="F696" s="389"/>
      <c r="G696" s="393"/>
      <c r="H696" s="389"/>
      <c r="I696" s="389"/>
      <c r="J696" s="389"/>
      <c r="K696" s="389"/>
      <c r="L696" s="389"/>
      <c r="M696" s="389"/>
      <c r="N696" s="389"/>
      <c r="O696" s="389"/>
      <c r="P696" s="389"/>
      <c r="Q696" s="389"/>
      <c r="R696" s="389"/>
      <c r="S696" s="389"/>
      <c r="T696" s="389"/>
      <c r="U696" s="389"/>
      <c r="V696" s="389"/>
      <c r="W696" s="389"/>
      <c r="X696" s="389"/>
      <c r="Y696" s="389"/>
      <c r="Z696" s="389"/>
      <c r="AA696" s="389"/>
      <c r="AB696" s="389"/>
      <c r="AC696" s="389"/>
      <c r="AD696" s="389"/>
      <c r="AE696" s="389"/>
      <c r="AF696" s="389"/>
      <c r="AG696" s="389"/>
      <c r="AH696" s="389"/>
      <c r="AI696" s="389"/>
      <c r="AJ696" s="389"/>
      <c r="AK696" s="389"/>
      <c r="AL696" s="389"/>
      <c r="AM696" s="389"/>
      <c r="AN696" s="389"/>
      <c r="AO696" s="389"/>
      <c r="AP696" s="393"/>
      <c r="AQ696" s="395"/>
      <c r="AR696" s="389"/>
      <c r="AS696" s="389"/>
      <c r="AT696" s="389"/>
      <c r="AU696" s="389"/>
      <c r="AV696" s="389"/>
      <c r="AW696" s="389"/>
      <c r="AX696" s="389"/>
      <c r="AY696" s="389"/>
      <c r="AZ696" s="389"/>
      <c r="BA696" s="389"/>
      <c r="BB696" s="389"/>
      <c r="BC696" s="389"/>
      <c r="BD696" s="389"/>
      <c r="BE696" s="389"/>
    </row>
    <row r="697" ht="15.75" customHeight="1">
      <c r="A697" s="401"/>
      <c r="B697" s="265"/>
      <c r="C697" s="393"/>
      <c r="D697" s="389"/>
      <c r="E697" s="389"/>
      <c r="F697" s="389"/>
      <c r="G697" s="393"/>
      <c r="H697" s="389"/>
      <c r="I697" s="389"/>
      <c r="J697" s="389"/>
      <c r="K697" s="389"/>
      <c r="L697" s="389"/>
      <c r="M697" s="389"/>
      <c r="N697" s="389"/>
      <c r="O697" s="389"/>
      <c r="P697" s="389"/>
      <c r="Q697" s="389"/>
      <c r="R697" s="389"/>
      <c r="S697" s="389"/>
      <c r="T697" s="389"/>
      <c r="U697" s="389"/>
      <c r="V697" s="389"/>
      <c r="W697" s="389"/>
      <c r="X697" s="389"/>
      <c r="Y697" s="389"/>
      <c r="Z697" s="389"/>
      <c r="AA697" s="389"/>
      <c r="AB697" s="389"/>
      <c r="AC697" s="389"/>
      <c r="AD697" s="389"/>
      <c r="AE697" s="389"/>
      <c r="AF697" s="389"/>
      <c r="AG697" s="389"/>
      <c r="AH697" s="389"/>
      <c r="AI697" s="389"/>
      <c r="AJ697" s="389"/>
      <c r="AK697" s="389"/>
      <c r="AL697" s="389"/>
      <c r="AM697" s="389"/>
      <c r="AN697" s="389"/>
      <c r="AO697" s="389"/>
      <c r="AP697" s="393"/>
      <c r="AQ697" s="395"/>
      <c r="AR697" s="389"/>
      <c r="AS697" s="389"/>
      <c r="AT697" s="389"/>
      <c r="AU697" s="389"/>
      <c r="AV697" s="389"/>
      <c r="AW697" s="389"/>
      <c r="AX697" s="389"/>
      <c r="AY697" s="389"/>
      <c r="AZ697" s="389"/>
      <c r="BA697" s="389"/>
      <c r="BB697" s="389"/>
      <c r="BC697" s="389"/>
      <c r="BD697" s="389"/>
      <c r="BE697" s="389"/>
    </row>
    <row r="698" ht="15.75" customHeight="1">
      <c r="A698" s="401"/>
      <c r="B698" s="265"/>
      <c r="C698" s="393"/>
      <c r="D698" s="389"/>
      <c r="E698" s="389"/>
      <c r="F698" s="389"/>
      <c r="G698" s="393"/>
      <c r="H698" s="389"/>
      <c r="I698" s="389"/>
      <c r="J698" s="389"/>
      <c r="K698" s="389"/>
      <c r="L698" s="389"/>
      <c r="M698" s="389"/>
      <c r="N698" s="389"/>
      <c r="O698" s="389"/>
      <c r="P698" s="389"/>
      <c r="Q698" s="389"/>
      <c r="R698" s="389"/>
      <c r="S698" s="389"/>
      <c r="T698" s="389"/>
      <c r="U698" s="389"/>
      <c r="V698" s="389"/>
      <c r="W698" s="389"/>
      <c r="X698" s="389"/>
      <c r="Y698" s="389"/>
      <c r="Z698" s="389"/>
      <c r="AA698" s="389"/>
      <c r="AB698" s="389"/>
      <c r="AC698" s="389"/>
      <c r="AD698" s="389"/>
      <c r="AE698" s="389"/>
      <c r="AF698" s="389"/>
      <c r="AG698" s="389"/>
      <c r="AH698" s="389"/>
      <c r="AI698" s="389"/>
      <c r="AJ698" s="389"/>
      <c r="AK698" s="389"/>
      <c r="AL698" s="389"/>
      <c r="AM698" s="389"/>
      <c r="AN698" s="389"/>
      <c r="AO698" s="389"/>
      <c r="AP698" s="393"/>
      <c r="AQ698" s="395"/>
      <c r="AR698" s="389"/>
      <c r="AS698" s="389"/>
      <c r="AT698" s="389"/>
      <c r="AU698" s="389"/>
      <c r="AV698" s="389"/>
      <c r="AW698" s="389"/>
      <c r="AX698" s="389"/>
      <c r="AY698" s="389"/>
      <c r="AZ698" s="389"/>
      <c r="BA698" s="389"/>
      <c r="BB698" s="389"/>
      <c r="BC698" s="389"/>
      <c r="BD698" s="389"/>
      <c r="BE698" s="389"/>
    </row>
    <row r="699" ht="15.75" customHeight="1">
      <c r="A699" s="401"/>
      <c r="B699" s="265"/>
      <c r="C699" s="393"/>
      <c r="D699" s="389"/>
      <c r="E699" s="389"/>
      <c r="F699" s="389"/>
      <c r="G699" s="393"/>
      <c r="H699" s="389"/>
      <c r="I699" s="389"/>
      <c r="J699" s="389"/>
      <c r="K699" s="389"/>
      <c r="L699" s="389"/>
      <c r="M699" s="389"/>
      <c r="N699" s="389"/>
      <c r="O699" s="389"/>
      <c r="P699" s="389"/>
      <c r="Q699" s="389"/>
      <c r="R699" s="389"/>
      <c r="S699" s="389"/>
      <c r="T699" s="389"/>
      <c r="U699" s="389"/>
      <c r="V699" s="389"/>
      <c r="W699" s="389"/>
      <c r="X699" s="389"/>
      <c r="Y699" s="389"/>
      <c r="Z699" s="389"/>
      <c r="AA699" s="389"/>
      <c r="AB699" s="389"/>
      <c r="AC699" s="389"/>
      <c r="AD699" s="389"/>
      <c r="AE699" s="389"/>
      <c r="AF699" s="389"/>
      <c r="AG699" s="389"/>
      <c r="AH699" s="389"/>
      <c r="AI699" s="389"/>
      <c r="AJ699" s="389"/>
      <c r="AK699" s="389"/>
      <c r="AL699" s="389"/>
      <c r="AM699" s="389"/>
      <c r="AN699" s="389"/>
      <c r="AO699" s="389"/>
      <c r="AP699" s="393"/>
      <c r="AQ699" s="395"/>
      <c r="AR699" s="389"/>
      <c r="AS699" s="389"/>
      <c r="AT699" s="389"/>
      <c r="AU699" s="389"/>
      <c r="AV699" s="389"/>
      <c r="AW699" s="389"/>
      <c r="AX699" s="389"/>
      <c r="AY699" s="389"/>
      <c r="AZ699" s="389"/>
      <c r="BA699" s="389"/>
      <c r="BB699" s="389"/>
      <c r="BC699" s="389"/>
      <c r="BD699" s="389"/>
      <c r="BE699" s="389"/>
    </row>
    <row r="700" ht="15.75" customHeight="1">
      <c r="A700" s="401"/>
      <c r="B700" s="265"/>
      <c r="C700" s="393"/>
      <c r="D700" s="389"/>
      <c r="E700" s="389"/>
      <c r="F700" s="389"/>
      <c r="G700" s="393"/>
      <c r="H700" s="389"/>
      <c r="I700" s="389"/>
      <c r="J700" s="389"/>
      <c r="K700" s="389"/>
      <c r="L700" s="389"/>
      <c r="M700" s="389"/>
      <c r="N700" s="389"/>
      <c r="O700" s="389"/>
      <c r="P700" s="389"/>
      <c r="Q700" s="389"/>
      <c r="R700" s="389"/>
      <c r="S700" s="389"/>
      <c r="T700" s="389"/>
      <c r="U700" s="389"/>
      <c r="V700" s="389"/>
      <c r="W700" s="389"/>
      <c r="X700" s="389"/>
      <c r="Y700" s="389"/>
      <c r="Z700" s="389"/>
      <c r="AA700" s="389"/>
      <c r="AB700" s="389"/>
      <c r="AC700" s="389"/>
      <c r="AD700" s="389"/>
      <c r="AE700" s="389"/>
      <c r="AF700" s="389"/>
      <c r="AG700" s="389"/>
      <c r="AH700" s="389"/>
      <c r="AI700" s="389"/>
      <c r="AJ700" s="389"/>
      <c r="AK700" s="389"/>
      <c r="AL700" s="389"/>
      <c r="AM700" s="389"/>
      <c r="AN700" s="389"/>
      <c r="AO700" s="389"/>
      <c r="AP700" s="393"/>
      <c r="AQ700" s="395"/>
      <c r="AR700" s="389"/>
      <c r="AS700" s="389"/>
      <c r="AT700" s="389"/>
      <c r="AU700" s="389"/>
      <c r="AV700" s="389"/>
      <c r="AW700" s="389"/>
      <c r="AX700" s="389"/>
      <c r="AY700" s="389"/>
      <c r="AZ700" s="389"/>
      <c r="BA700" s="389"/>
      <c r="BB700" s="389"/>
      <c r="BC700" s="389"/>
      <c r="BD700" s="389"/>
      <c r="BE700" s="389"/>
    </row>
    <row r="701" ht="15.75" customHeight="1">
      <c r="A701" s="401"/>
      <c r="B701" s="265"/>
      <c r="C701" s="393"/>
      <c r="D701" s="389"/>
      <c r="E701" s="389"/>
      <c r="F701" s="389"/>
      <c r="G701" s="393"/>
      <c r="H701" s="389"/>
      <c r="I701" s="389"/>
      <c r="J701" s="389"/>
      <c r="K701" s="389"/>
      <c r="L701" s="389"/>
      <c r="M701" s="389"/>
      <c r="N701" s="389"/>
      <c r="O701" s="389"/>
      <c r="P701" s="389"/>
      <c r="Q701" s="389"/>
      <c r="R701" s="389"/>
      <c r="S701" s="389"/>
      <c r="T701" s="389"/>
      <c r="U701" s="389"/>
      <c r="V701" s="389"/>
      <c r="W701" s="389"/>
      <c r="X701" s="389"/>
      <c r="Y701" s="389"/>
      <c r="Z701" s="389"/>
      <c r="AA701" s="389"/>
      <c r="AB701" s="389"/>
      <c r="AC701" s="389"/>
      <c r="AD701" s="389"/>
      <c r="AE701" s="389"/>
      <c r="AF701" s="389"/>
      <c r="AG701" s="389"/>
      <c r="AH701" s="389"/>
      <c r="AI701" s="389"/>
      <c r="AJ701" s="389"/>
      <c r="AK701" s="389"/>
      <c r="AL701" s="389"/>
      <c r="AM701" s="389"/>
      <c r="AN701" s="389"/>
      <c r="AO701" s="389"/>
      <c r="AP701" s="393"/>
      <c r="AQ701" s="395"/>
      <c r="AR701" s="389"/>
      <c r="AS701" s="389"/>
      <c r="AT701" s="389"/>
      <c r="AU701" s="389"/>
      <c r="AV701" s="389"/>
      <c r="AW701" s="389"/>
      <c r="AX701" s="389"/>
      <c r="AY701" s="389"/>
      <c r="AZ701" s="389"/>
      <c r="BA701" s="389"/>
      <c r="BB701" s="389"/>
      <c r="BC701" s="389"/>
      <c r="BD701" s="389"/>
      <c r="BE701" s="389"/>
    </row>
    <row r="702" ht="15.75" customHeight="1">
      <c r="A702" s="401"/>
      <c r="B702" s="265"/>
      <c r="C702" s="393"/>
      <c r="D702" s="389"/>
      <c r="E702" s="389"/>
      <c r="F702" s="389"/>
      <c r="G702" s="393"/>
      <c r="H702" s="389"/>
      <c r="I702" s="389"/>
      <c r="J702" s="389"/>
      <c r="K702" s="389"/>
      <c r="L702" s="389"/>
      <c r="M702" s="389"/>
      <c r="N702" s="389"/>
      <c r="O702" s="389"/>
      <c r="P702" s="389"/>
      <c r="Q702" s="389"/>
      <c r="R702" s="389"/>
      <c r="S702" s="389"/>
      <c r="T702" s="389"/>
      <c r="U702" s="389"/>
      <c r="V702" s="389"/>
      <c r="W702" s="389"/>
      <c r="X702" s="389"/>
      <c r="Y702" s="389"/>
      <c r="Z702" s="389"/>
      <c r="AA702" s="389"/>
      <c r="AB702" s="389"/>
      <c r="AC702" s="389"/>
      <c r="AD702" s="389"/>
      <c r="AE702" s="389"/>
      <c r="AF702" s="389"/>
      <c r="AG702" s="389"/>
      <c r="AH702" s="389"/>
      <c r="AI702" s="389"/>
      <c r="AJ702" s="389"/>
      <c r="AK702" s="389"/>
      <c r="AL702" s="389"/>
      <c r="AM702" s="389"/>
      <c r="AN702" s="389"/>
      <c r="AO702" s="389"/>
      <c r="AP702" s="393"/>
      <c r="AQ702" s="395"/>
      <c r="AR702" s="389"/>
      <c r="AS702" s="389"/>
      <c r="AT702" s="389"/>
      <c r="AU702" s="389"/>
      <c r="AV702" s="389"/>
      <c r="AW702" s="389"/>
      <c r="AX702" s="389"/>
      <c r="AY702" s="389"/>
      <c r="AZ702" s="389"/>
      <c r="BA702" s="389"/>
      <c r="BB702" s="389"/>
      <c r="BC702" s="389"/>
      <c r="BD702" s="389"/>
      <c r="BE702" s="389"/>
    </row>
    <row r="703" ht="15.75" customHeight="1">
      <c r="A703" s="401"/>
      <c r="B703" s="265"/>
      <c r="C703" s="393"/>
      <c r="D703" s="389"/>
      <c r="E703" s="389"/>
      <c r="F703" s="389"/>
      <c r="G703" s="393"/>
      <c r="H703" s="389"/>
      <c r="I703" s="389"/>
      <c r="J703" s="389"/>
      <c r="K703" s="389"/>
      <c r="L703" s="389"/>
      <c r="M703" s="389"/>
      <c r="N703" s="389"/>
      <c r="O703" s="389"/>
      <c r="P703" s="389"/>
      <c r="Q703" s="389"/>
      <c r="R703" s="389"/>
      <c r="S703" s="389"/>
      <c r="T703" s="389"/>
      <c r="U703" s="389"/>
      <c r="V703" s="389"/>
      <c r="W703" s="389"/>
      <c r="X703" s="389"/>
      <c r="Y703" s="389"/>
      <c r="Z703" s="389"/>
      <c r="AA703" s="389"/>
      <c r="AB703" s="389"/>
      <c r="AC703" s="389"/>
      <c r="AD703" s="389"/>
      <c r="AE703" s="389"/>
      <c r="AF703" s="389"/>
      <c r="AG703" s="389"/>
      <c r="AH703" s="389"/>
      <c r="AI703" s="389"/>
      <c r="AJ703" s="389"/>
      <c r="AK703" s="389"/>
      <c r="AL703" s="389"/>
      <c r="AM703" s="389"/>
      <c r="AN703" s="389"/>
      <c r="AO703" s="389"/>
      <c r="AP703" s="393"/>
      <c r="AQ703" s="395"/>
      <c r="AR703" s="389"/>
      <c r="AS703" s="389"/>
      <c r="AT703" s="389"/>
      <c r="AU703" s="389"/>
      <c r="AV703" s="389"/>
      <c r="AW703" s="389"/>
      <c r="AX703" s="389"/>
      <c r="AY703" s="389"/>
      <c r="AZ703" s="389"/>
      <c r="BA703" s="389"/>
      <c r="BB703" s="389"/>
      <c r="BC703" s="389"/>
      <c r="BD703" s="389"/>
      <c r="BE703" s="389"/>
    </row>
    <row r="704" ht="15.75" customHeight="1">
      <c r="A704" s="401"/>
      <c r="B704" s="265"/>
      <c r="C704" s="393"/>
      <c r="D704" s="389"/>
      <c r="E704" s="389"/>
      <c r="F704" s="389"/>
      <c r="G704" s="393"/>
      <c r="H704" s="389"/>
      <c r="I704" s="389"/>
      <c r="J704" s="389"/>
      <c r="K704" s="389"/>
      <c r="L704" s="389"/>
      <c r="M704" s="389"/>
      <c r="N704" s="389"/>
      <c r="O704" s="389"/>
      <c r="P704" s="389"/>
      <c r="Q704" s="389"/>
      <c r="R704" s="389"/>
      <c r="S704" s="389"/>
      <c r="T704" s="389"/>
      <c r="U704" s="389"/>
      <c r="V704" s="389"/>
      <c r="W704" s="389"/>
      <c r="X704" s="389"/>
      <c r="Y704" s="389"/>
      <c r="Z704" s="389"/>
      <c r="AA704" s="389"/>
      <c r="AB704" s="389"/>
      <c r="AC704" s="389"/>
      <c r="AD704" s="389"/>
      <c r="AE704" s="389"/>
      <c r="AF704" s="389"/>
      <c r="AG704" s="389"/>
      <c r="AH704" s="389"/>
      <c r="AI704" s="389"/>
      <c r="AJ704" s="389"/>
      <c r="AK704" s="389"/>
      <c r="AL704" s="389"/>
      <c r="AM704" s="389"/>
      <c r="AN704" s="389"/>
      <c r="AO704" s="389"/>
      <c r="AP704" s="393"/>
      <c r="AQ704" s="395"/>
      <c r="AR704" s="389"/>
      <c r="AS704" s="389"/>
      <c r="AT704" s="389"/>
      <c r="AU704" s="389"/>
      <c r="AV704" s="389"/>
      <c r="AW704" s="389"/>
      <c r="AX704" s="389"/>
      <c r="AY704" s="389"/>
      <c r="AZ704" s="389"/>
      <c r="BA704" s="389"/>
      <c r="BB704" s="389"/>
      <c r="BC704" s="389"/>
      <c r="BD704" s="389"/>
      <c r="BE704" s="389"/>
    </row>
    <row r="705" ht="15.75" customHeight="1">
      <c r="A705" s="401"/>
      <c r="B705" s="265"/>
      <c r="C705" s="393"/>
      <c r="D705" s="389"/>
      <c r="E705" s="389"/>
      <c r="F705" s="389"/>
      <c r="G705" s="393"/>
      <c r="H705" s="389"/>
      <c r="I705" s="389"/>
      <c r="J705" s="389"/>
      <c r="K705" s="389"/>
      <c r="L705" s="389"/>
      <c r="M705" s="389"/>
      <c r="N705" s="389"/>
      <c r="O705" s="389"/>
      <c r="P705" s="389"/>
      <c r="Q705" s="389"/>
      <c r="R705" s="389"/>
      <c r="S705" s="389"/>
      <c r="T705" s="389"/>
      <c r="U705" s="389"/>
      <c r="V705" s="389"/>
      <c r="W705" s="389"/>
      <c r="X705" s="389"/>
      <c r="Y705" s="389"/>
      <c r="Z705" s="389"/>
      <c r="AA705" s="389"/>
      <c r="AB705" s="389"/>
      <c r="AC705" s="389"/>
      <c r="AD705" s="389"/>
      <c r="AE705" s="389"/>
      <c r="AF705" s="389"/>
      <c r="AG705" s="389"/>
      <c r="AH705" s="389"/>
      <c r="AI705" s="389"/>
      <c r="AJ705" s="389"/>
      <c r="AK705" s="389"/>
      <c r="AL705" s="389"/>
      <c r="AM705" s="389"/>
      <c r="AN705" s="389"/>
      <c r="AO705" s="389"/>
      <c r="AP705" s="393"/>
      <c r="AQ705" s="395"/>
      <c r="AR705" s="389"/>
      <c r="AS705" s="389"/>
      <c r="AT705" s="389"/>
      <c r="AU705" s="389"/>
      <c r="AV705" s="389"/>
      <c r="AW705" s="389"/>
      <c r="AX705" s="389"/>
      <c r="AY705" s="389"/>
      <c r="AZ705" s="389"/>
      <c r="BA705" s="389"/>
      <c r="BB705" s="389"/>
      <c r="BC705" s="389"/>
      <c r="BD705" s="389"/>
      <c r="BE705" s="389"/>
    </row>
    <row r="706" ht="15.75" customHeight="1">
      <c r="A706" s="401"/>
      <c r="B706" s="265"/>
      <c r="C706" s="393"/>
      <c r="D706" s="389"/>
      <c r="E706" s="389"/>
      <c r="F706" s="389"/>
      <c r="G706" s="393"/>
      <c r="H706" s="389"/>
      <c r="I706" s="389"/>
      <c r="J706" s="389"/>
      <c r="K706" s="389"/>
      <c r="L706" s="389"/>
      <c r="M706" s="389"/>
      <c r="N706" s="389"/>
      <c r="O706" s="389"/>
      <c r="P706" s="389"/>
      <c r="Q706" s="389"/>
      <c r="R706" s="389"/>
      <c r="S706" s="389"/>
      <c r="T706" s="389"/>
      <c r="U706" s="389"/>
      <c r="V706" s="389"/>
      <c r="W706" s="389"/>
      <c r="X706" s="389"/>
      <c r="Y706" s="389"/>
      <c r="Z706" s="389"/>
      <c r="AA706" s="389"/>
      <c r="AB706" s="389"/>
      <c r="AC706" s="389"/>
      <c r="AD706" s="389"/>
      <c r="AE706" s="389"/>
      <c r="AF706" s="389"/>
      <c r="AG706" s="389"/>
      <c r="AH706" s="389"/>
      <c r="AI706" s="389"/>
      <c r="AJ706" s="389"/>
      <c r="AK706" s="389"/>
      <c r="AL706" s="389"/>
      <c r="AM706" s="389"/>
      <c r="AN706" s="389"/>
      <c r="AO706" s="389"/>
      <c r="AP706" s="393"/>
      <c r="AQ706" s="395"/>
      <c r="AR706" s="389"/>
      <c r="AS706" s="389"/>
      <c r="AT706" s="389"/>
      <c r="AU706" s="389"/>
      <c r="AV706" s="389"/>
      <c r="AW706" s="389"/>
      <c r="AX706" s="389"/>
      <c r="AY706" s="389"/>
      <c r="AZ706" s="389"/>
      <c r="BA706" s="389"/>
      <c r="BB706" s="389"/>
      <c r="BC706" s="389"/>
      <c r="BD706" s="389"/>
      <c r="BE706" s="389"/>
    </row>
    <row r="707" ht="15.75" customHeight="1">
      <c r="A707" s="401"/>
      <c r="B707" s="265"/>
      <c r="C707" s="393"/>
      <c r="D707" s="389"/>
      <c r="E707" s="389"/>
      <c r="F707" s="389"/>
      <c r="G707" s="393"/>
      <c r="H707" s="389"/>
      <c r="I707" s="389"/>
      <c r="J707" s="389"/>
      <c r="K707" s="389"/>
      <c r="L707" s="389"/>
      <c r="M707" s="389"/>
      <c r="N707" s="389"/>
      <c r="O707" s="389"/>
      <c r="P707" s="389"/>
      <c r="Q707" s="389"/>
      <c r="R707" s="389"/>
      <c r="S707" s="389"/>
      <c r="T707" s="389"/>
      <c r="U707" s="389"/>
      <c r="V707" s="389"/>
      <c r="W707" s="389"/>
      <c r="X707" s="389"/>
      <c r="Y707" s="389"/>
      <c r="Z707" s="389"/>
      <c r="AA707" s="389"/>
      <c r="AB707" s="389"/>
      <c r="AC707" s="389"/>
      <c r="AD707" s="389"/>
      <c r="AE707" s="389"/>
      <c r="AF707" s="389"/>
      <c r="AG707" s="389"/>
      <c r="AH707" s="389"/>
      <c r="AI707" s="389"/>
      <c r="AJ707" s="389"/>
      <c r="AK707" s="389"/>
      <c r="AL707" s="389"/>
      <c r="AM707" s="389"/>
      <c r="AN707" s="389"/>
      <c r="AO707" s="389"/>
      <c r="AP707" s="393"/>
      <c r="AQ707" s="395"/>
      <c r="AR707" s="389"/>
      <c r="AS707" s="389"/>
      <c r="AT707" s="389"/>
      <c r="AU707" s="389"/>
      <c r="AV707" s="389"/>
      <c r="AW707" s="389"/>
      <c r="AX707" s="389"/>
      <c r="AY707" s="389"/>
      <c r="AZ707" s="389"/>
      <c r="BA707" s="389"/>
      <c r="BB707" s="389"/>
      <c r="BC707" s="389"/>
      <c r="BD707" s="389"/>
      <c r="BE707" s="389"/>
    </row>
    <row r="708" ht="15.75" customHeight="1">
      <c r="A708" s="401"/>
      <c r="B708" s="265"/>
      <c r="C708" s="393"/>
      <c r="D708" s="389"/>
      <c r="E708" s="389"/>
      <c r="F708" s="389"/>
      <c r="G708" s="393"/>
      <c r="H708" s="389"/>
      <c r="I708" s="389"/>
      <c r="J708" s="389"/>
      <c r="K708" s="389"/>
      <c r="L708" s="389"/>
      <c r="M708" s="389"/>
      <c r="N708" s="389"/>
      <c r="O708" s="389"/>
      <c r="P708" s="389"/>
      <c r="Q708" s="389"/>
      <c r="R708" s="389"/>
      <c r="S708" s="389"/>
      <c r="T708" s="389"/>
      <c r="U708" s="389"/>
      <c r="V708" s="389"/>
      <c r="W708" s="389"/>
      <c r="X708" s="389"/>
      <c r="Y708" s="389"/>
      <c r="Z708" s="389"/>
      <c r="AA708" s="389"/>
      <c r="AB708" s="389"/>
      <c r="AC708" s="389"/>
      <c r="AD708" s="389"/>
      <c r="AE708" s="389"/>
      <c r="AF708" s="389"/>
      <c r="AG708" s="389"/>
      <c r="AH708" s="389"/>
      <c r="AI708" s="389"/>
      <c r="AJ708" s="389"/>
      <c r="AK708" s="389"/>
      <c r="AL708" s="389"/>
      <c r="AM708" s="389"/>
      <c r="AN708" s="389"/>
      <c r="AO708" s="389"/>
      <c r="AP708" s="393"/>
      <c r="AQ708" s="395"/>
      <c r="AR708" s="389"/>
      <c r="AS708" s="389"/>
      <c r="AT708" s="389"/>
      <c r="AU708" s="389"/>
      <c r="AV708" s="389"/>
      <c r="AW708" s="389"/>
      <c r="AX708" s="389"/>
      <c r="AY708" s="389"/>
      <c r="AZ708" s="389"/>
      <c r="BA708" s="389"/>
      <c r="BB708" s="389"/>
      <c r="BC708" s="389"/>
      <c r="BD708" s="389"/>
      <c r="BE708" s="389"/>
    </row>
    <row r="709" ht="15.75" customHeight="1">
      <c r="A709" s="401"/>
      <c r="B709" s="265"/>
      <c r="C709" s="393"/>
      <c r="D709" s="389"/>
      <c r="E709" s="389"/>
      <c r="F709" s="389"/>
      <c r="G709" s="393"/>
      <c r="H709" s="389"/>
      <c r="I709" s="389"/>
      <c r="J709" s="389"/>
      <c r="K709" s="389"/>
      <c r="L709" s="389"/>
      <c r="M709" s="389"/>
      <c r="N709" s="389"/>
      <c r="O709" s="389"/>
      <c r="P709" s="389"/>
      <c r="Q709" s="389"/>
      <c r="R709" s="389"/>
      <c r="S709" s="389"/>
      <c r="T709" s="389"/>
      <c r="U709" s="389"/>
      <c r="V709" s="389"/>
      <c r="W709" s="389"/>
      <c r="X709" s="389"/>
      <c r="Y709" s="389"/>
      <c r="Z709" s="389"/>
      <c r="AA709" s="389"/>
      <c r="AB709" s="389"/>
      <c r="AC709" s="389"/>
      <c r="AD709" s="389"/>
      <c r="AE709" s="389"/>
      <c r="AF709" s="389"/>
      <c r="AG709" s="389"/>
      <c r="AH709" s="389"/>
      <c r="AI709" s="389"/>
      <c r="AJ709" s="389"/>
      <c r="AK709" s="389"/>
      <c r="AL709" s="389"/>
      <c r="AM709" s="389"/>
      <c r="AN709" s="389"/>
      <c r="AO709" s="389"/>
      <c r="AP709" s="393"/>
      <c r="AQ709" s="395"/>
      <c r="AR709" s="389"/>
      <c r="AS709" s="389"/>
      <c r="AT709" s="389"/>
      <c r="AU709" s="389"/>
      <c r="AV709" s="389"/>
      <c r="AW709" s="389"/>
      <c r="AX709" s="389"/>
      <c r="AY709" s="389"/>
      <c r="AZ709" s="389"/>
      <c r="BA709" s="389"/>
      <c r="BB709" s="389"/>
      <c r="BC709" s="389"/>
      <c r="BD709" s="389"/>
      <c r="BE709" s="389"/>
    </row>
    <row r="710" ht="15.75" customHeight="1">
      <c r="A710" s="401"/>
      <c r="B710" s="265"/>
      <c r="C710" s="393"/>
      <c r="D710" s="389"/>
      <c r="E710" s="389"/>
      <c r="F710" s="389"/>
      <c r="G710" s="393"/>
      <c r="H710" s="389"/>
      <c r="I710" s="389"/>
      <c r="J710" s="389"/>
      <c r="K710" s="389"/>
      <c r="L710" s="389"/>
      <c r="M710" s="389"/>
      <c r="N710" s="389"/>
      <c r="O710" s="389"/>
      <c r="P710" s="389"/>
      <c r="Q710" s="389"/>
      <c r="R710" s="389"/>
      <c r="S710" s="389"/>
      <c r="T710" s="389"/>
      <c r="U710" s="389"/>
      <c r="V710" s="389"/>
      <c r="W710" s="389"/>
      <c r="X710" s="389"/>
      <c r="Y710" s="389"/>
      <c r="Z710" s="389"/>
      <c r="AA710" s="389"/>
      <c r="AB710" s="389"/>
      <c r="AC710" s="389"/>
      <c r="AD710" s="389"/>
      <c r="AE710" s="389"/>
      <c r="AF710" s="389"/>
      <c r="AG710" s="389"/>
      <c r="AH710" s="389"/>
      <c r="AI710" s="389"/>
      <c r="AJ710" s="389"/>
      <c r="AK710" s="389"/>
      <c r="AL710" s="389"/>
      <c r="AM710" s="389"/>
      <c r="AN710" s="389"/>
      <c r="AO710" s="389"/>
      <c r="AP710" s="393"/>
      <c r="AQ710" s="395"/>
      <c r="AR710" s="389"/>
      <c r="AS710" s="389"/>
      <c r="AT710" s="389"/>
      <c r="AU710" s="389"/>
      <c r="AV710" s="389"/>
      <c r="AW710" s="389"/>
      <c r="AX710" s="389"/>
      <c r="AY710" s="389"/>
      <c r="AZ710" s="389"/>
      <c r="BA710" s="389"/>
      <c r="BB710" s="389"/>
      <c r="BC710" s="389"/>
      <c r="BD710" s="389"/>
      <c r="BE710" s="389"/>
    </row>
    <row r="711" ht="15.75" customHeight="1">
      <c r="A711" s="401"/>
      <c r="B711" s="265"/>
      <c r="C711" s="393"/>
      <c r="D711" s="389"/>
      <c r="E711" s="389"/>
      <c r="F711" s="389"/>
      <c r="G711" s="393"/>
      <c r="H711" s="389"/>
      <c r="I711" s="389"/>
      <c r="J711" s="389"/>
      <c r="K711" s="389"/>
      <c r="L711" s="389"/>
      <c r="M711" s="389"/>
      <c r="N711" s="389"/>
      <c r="O711" s="389"/>
      <c r="P711" s="389"/>
      <c r="Q711" s="389"/>
      <c r="R711" s="389"/>
      <c r="S711" s="389"/>
      <c r="T711" s="389"/>
      <c r="U711" s="389"/>
      <c r="V711" s="389"/>
      <c r="W711" s="389"/>
      <c r="X711" s="389"/>
      <c r="Y711" s="389"/>
      <c r="Z711" s="389"/>
      <c r="AA711" s="389"/>
      <c r="AB711" s="389"/>
      <c r="AC711" s="389"/>
      <c r="AD711" s="389"/>
      <c r="AE711" s="389"/>
      <c r="AF711" s="389"/>
      <c r="AG711" s="389"/>
      <c r="AH711" s="389"/>
      <c r="AI711" s="389"/>
      <c r="AJ711" s="389"/>
      <c r="AK711" s="389"/>
      <c r="AL711" s="389"/>
      <c r="AM711" s="389"/>
      <c r="AN711" s="389"/>
      <c r="AO711" s="389"/>
      <c r="AP711" s="393"/>
      <c r="AQ711" s="395"/>
      <c r="AR711" s="389"/>
      <c r="AS711" s="389"/>
      <c r="AT711" s="389"/>
      <c r="AU711" s="389"/>
      <c r="AV711" s="389"/>
      <c r="AW711" s="389"/>
      <c r="AX711" s="389"/>
      <c r="AY711" s="389"/>
      <c r="AZ711" s="389"/>
      <c r="BA711" s="389"/>
      <c r="BB711" s="389"/>
      <c r="BC711" s="389"/>
      <c r="BD711" s="389"/>
      <c r="BE711" s="389"/>
    </row>
    <row r="712" ht="15.75" customHeight="1">
      <c r="A712" s="401"/>
      <c r="B712" s="265"/>
      <c r="C712" s="393"/>
      <c r="D712" s="389"/>
      <c r="E712" s="389"/>
      <c r="F712" s="389"/>
      <c r="G712" s="393"/>
      <c r="H712" s="389"/>
      <c r="I712" s="389"/>
      <c r="J712" s="389"/>
      <c r="K712" s="389"/>
      <c r="L712" s="389"/>
      <c r="M712" s="389"/>
      <c r="N712" s="389"/>
      <c r="O712" s="389"/>
      <c r="P712" s="389"/>
      <c r="Q712" s="389"/>
      <c r="R712" s="389"/>
      <c r="S712" s="389"/>
      <c r="T712" s="389"/>
      <c r="U712" s="389"/>
      <c r="V712" s="389"/>
      <c r="W712" s="389"/>
      <c r="X712" s="389"/>
      <c r="Y712" s="389"/>
      <c r="Z712" s="389"/>
      <c r="AA712" s="389"/>
      <c r="AB712" s="389"/>
      <c r="AC712" s="389"/>
      <c r="AD712" s="389"/>
      <c r="AE712" s="389"/>
      <c r="AF712" s="389"/>
      <c r="AG712" s="389"/>
      <c r="AH712" s="389"/>
      <c r="AI712" s="389"/>
      <c r="AJ712" s="389"/>
      <c r="AK712" s="389"/>
      <c r="AL712" s="389"/>
      <c r="AM712" s="389"/>
      <c r="AN712" s="389"/>
      <c r="AO712" s="389"/>
      <c r="AP712" s="393"/>
      <c r="AQ712" s="395"/>
      <c r="AR712" s="389"/>
      <c r="AS712" s="389"/>
      <c r="AT712" s="389"/>
      <c r="AU712" s="389"/>
      <c r="AV712" s="389"/>
      <c r="AW712" s="389"/>
      <c r="AX712" s="389"/>
      <c r="AY712" s="389"/>
      <c r="AZ712" s="389"/>
      <c r="BA712" s="389"/>
      <c r="BB712" s="389"/>
      <c r="BC712" s="389"/>
      <c r="BD712" s="389"/>
      <c r="BE712" s="389"/>
    </row>
    <row r="713" ht="15.75" customHeight="1">
      <c r="A713" s="401"/>
      <c r="B713" s="265"/>
      <c r="C713" s="393"/>
      <c r="D713" s="389"/>
      <c r="E713" s="389"/>
      <c r="F713" s="389"/>
      <c r="G713" s="393"/>
      <c r="H713" s="389"/>
      <c r="I713" s="389"/>
      <c r="J713" s="389"/>
      <c r="K713" s="389"/>
      <c r="L713" s="389"/>
      <c r="M713" s="389"/>
      <c r="N713" s="389"/>
      <c r="O713" s="389"/>
      <c r="P713" s="389"/>
      <c r="Q713" s="389"/>
      <c r="R713" s="389"/>
      <c r="S713" s="389"/>
      <c r="T713" s="389"/>
      <c r="U713" s="389"/>
      <c r="V713" s="389"/>
      <c r="W713" s="389"/>
      <c r="X713" s="389"/>
      <c r="Y713" s="389"/>
      <c r="Z713" s="389"/>
      <c r="AA713" s="389"/>
      <c r="AB713" s="389"/>
      <c r="AC713" s="389"/>
      <c r="AD713" s="389"/>
      <c r="AE713" s="389"/>
      <c r="AF713" s="389"/>
      <c r="AG713" s="389"/>
      <c r="AH713" s="389"/>
      <c r="AI713" s="389"/>
      <c r="AJ713" s="389"/>
      <c r="AK713" s="389"/>
      <c r="AL713" s="389"/>
      <c r="AM713" s="389"/>
      <c r="AN713" s="389"/>
      <c r="AO713" s="389"/>
      <c r="AP713" s="393"/>
      <c r="AQ713" s="395"/>
      <c r="AR713" s="389"/>
      <c r="AS713" s="389"/>
      <c r="AT713" s="389"/>
      <c r="AU713" s="389"/>
      <c r="AV713" s="389"/>
      <c r="AW713" s="389"/>
      <c r="AX713" s="389"/>
      <c r="AY713" s="389"/>
      <c r="AZ713" s="389"/>
      <c r="BA713" s="389"/>
      <c r="BB713" s="389"/>
      <c r="BC713" s="389"/>
      <c r="BD713" s="389"/>
      <c r="BE713" s="389"/>
    </row>
    <row r="714" ht="15.75" customHeight="1">
      <c r="A714" s="401"/>
      <c r="B714" s="265"/>
      <c r="C714" s="393"/>
      <c r="D714" s="389"/>
      <c r="E714" s="389"/>
      <c r="F714" s="389"/>
      <c r="G714" s="393"/>
      <c r="H714" s="389"/>
      <c r="I714" s="389"/>
      <c r="J714" s="389"/>
      <c r="K714" s="389"/>
      <c r="L714" s="389"/>
      <c r="M714" s="389"/>
      <c r="N714" s="389"/>
      <c r="O714" s="389"/>
      <c r="P714" s="389"/>
      <c r="Q714" s="389"/>
      <c r="R714" s="389"/>
      <c r="S714" s="389"/>
      <c r="T714" s="389"/>
      <c r="U714" s="389"/>
      <c r="V714" s="389"/>
      <c r="W714" s="389"/>
      <c r="X714" s="389"/>
      <c r="Y714" s="389"/>
      <c r="Z714" s="389"/>
      <c r="AA714" s="389"/>
      <c r="AB714" s="389"/>
      <c r="AC714" s="389"/>
      <c r="AD714" s="389"/>
      <c r="AE714" s="389"/>
      <c r="AF714" s="389"/>
      <c r="AG714" s="389"/>
      <c r="AH714" s="389"/>
      <c r="AI714" s="389"/>
      <c r="AJ714" s="389"/>
      <c r="AK714" s="389"/>
      <c r="AL714" s="389"/>
      <c r="AM714" s="389"/>
      <c r="AN714" s="389"/>
      <c r="AO714" s="389"/>
      <c r="AP714" s="393"/>
      <c r="AQ714" s="395"/>
      <c r="AR714" s="389"/>
      <c r="AS714" s="389"/>
      <c r="AT714" s="389"/>
      <c r="AU714" s="389"/>
      <c r="AV714" s="389"/>
      <c r="AW714" s="389"/>
      <c r="AX714" s="389"/>
      <c r="AY714" s="389"/>
      <c r="AZ714" s="389"/>
      <c r="BA714" s="389"/>
      <c r="BB714" s="389"/>
      <c r="BC714" s="389"/>
      <c r="BD714" s="389"/>
      <c r="BE714" s="389"/>
    </row>
    <row r="715" ht="15.75" customHeight="1">
      <c r="A715" s="401"/>
      <c r="B715" s="265"/>
      <c r="C715" s="393"/>
      <c r="D715" s="389"/>
      <c r="E715" s="389"/>
      <c r="F715" s="389"/>
      <c r="G715" s="393"/>
      <c r="H715" s="389"/>
      <c r="I715" s="389"/>
      <c r="J715" s="389"/>
      <c r="K715" s="389"/>
      <c r="L715" s="389"/>
      <c r="M715" s="389"/>
      <c r="N715" s="389"/>
      <c r="O715" s="389"/>
      <c r="P715" s="389"/>
      <c r="Q715" s="389"/>
      <c r="R715" s="389"/>
      <c r="S715" s="389"/>
      <c r="T715" s="389"/>
      <c r="U715" s="389"/>
      <c r="V715" s="389"/>
      <c r="W715" s="389"/>
      <c r="X715" s="389"/>
      <c r="Y715" s="389"/>
      <c r="Z715" s="389"/>
      <c r="AA715" s="389"/>
      <c r="AB715" s="389"/>
      <c r="AC715" s="389"/>
      <c r="AD715" s="389"/>
      <c r="AE715" s="389"/>
      <c r="AF715" s="389"/>
      <c r="AG715" s="389"/>
      <c r="AH715" s="389"/>
      <c r="AI715" s="389"/>
      <c r="AJ715" s="389"/>
      <c r="AK715" s="389"/>
      <c r="AL715" s="389"/>
      <c r="AM715" s="389"/>
      <c r="AN715" s="389"/>
      <c r="AO715" s="389"/>
      <c r="AP715" s="393"/>
      <c r="AQ715" s="395"/>
      <c r="AR715" s="389"/>
      <c r="AS715" s="389"/>
      <c r="AT715" s="389"/>
      <c r="AU715" s="389"/>
      <c r="AV715" s="389"/>
      <c r="AW715" s="389"/>
      <c r="AX715" s="389"/>
      <c r="AY715" s="389"/>
      <c r="AZ715" s="389"/>
      <c r="BA715" s="389"/>
      <c r="BB715" s="389"/>
      <c r="BC715" s="389"/>
      <c r="BD715" s="389"/>
      <c r="BE715" s="389"/>
    </row>
    <row r="716" ht="15.75" customHeight="1">
      <c r="A716" s="401"/>
      <c r="B716" s="265"/>
      <c r="C716" s="393"/>
      <c r="D716" s="389"/>
      <c r="E716" s="389"/>
      <c r="F716" s="389"/>
      <c r="G716" s="393"/>
      <c r="H716" s="389"/>
      <c r="I716" s="389"/>
      <c r="J716" s="389"/>
      <c r="K716" s="389"/>
      <c r="L716" s="389"/>
      <c r="M716" s="389"/>
      <c r="N716" s="389"/>
      <c r="O716" s="389"/>
      <c r="P716" s="389"/>
      <c r="Q716" s="389"/>
      <c r="R716" s="389"/>
      <c r="S716" s="389"/>
      <c r="T716" s="389"/>
      <c r="U716" s="389"/>
      <c r="V716" s="389"/>
      <c r="W716" s="389"/>
      <c r="X716" s="389"/>
      <c r="Y716" s="389"/>
      <c r="Z716" s="389"/>
      <c r="AA716" s="389"/>
      <c r="AB716" s="389"/>
      <c r="AC716" s="389"/>
      <c r="AD716" s="389"/>
      <c r="AE716" s="389"/>
      <c r="AF716" s="389"/>
      <c r="AG716" s="389"/>
      <c r="AH716" s="389"/>
      <c r="AI716" s="389"/>
      <c r="AJ716" s="389"/>
      <c r="AK716" s="389"/>
      <c r="AL716" s="389"/>
      <c r="AM716" s="389"/>
      <c r="AN716" s="389"/>
      <c r="AO716" s="389"/>
      <c r="AP716" s="393"/>
      <c r="AQ716" s="395"/>
      <c r="AR716" s="389"/>
      <c r="AS716" s="389"/>
      <c r="AT716" s="389"/>
      <c r="AU716" s="389"/>
      <c r="AV716" s="389"/>
      <c r="AW716" s="389"/>
      <c r="AX716" s="389"/>
      <c r="AY716" s="389"/>
      <c r="AZ716" s="389"/>
      <c r="BA716" s="389"/>
      <c r="BB716" s="389"/>
      <c r="BC716" s="389"/>
      <c r="BD716" s="389"/>
      <c r="BE716" s="389"/>
    </row>
    <row r="717" ht="15.75" customHeight="1">
      <c r="A717" s="401"/>
      <c r="B717" s="265"/>
      <c r="C717" s="393"/>
      <c r="D717" s="389"/>
      <c r="E717" s="389"/>
      <c r="F717" s="389"/>
      <c r="G717" s="393"/>
      <c r="H717" s="389"/>
      <c r="I717" s="389"/>
      <c r="J717" s="389"/>
      <c r="K717" s="389"/>
      <c r="L717" s="389"/>
      <c r="M717" s="389"/>
      <c r="N717" s="389"/>
      <c r="O717" s="389"/>
      <c r="P717" s="389"/>
      <c r="Q717" s="389"/>
      <c r="R717" s="389"/>
      <c r="S717" s="389"/>
      <c r="T717" s="389"/>
      <c r="U717" s="389"/>
      <c r="V717" s="389"/>
      <c r="W717" s="389"/>
      <c r="X717" s="389"/>
      <c r="Y717" s="389"/>
      <c r="Z717" s="389"/>
      <c r="AA717" s="389"/>
      <c r="AB717" s="389"/>
      <c r="AC717" s="389"/>
      <c r="AD717" s="389"/>
      <c r="AE717" s="389"/>
      <c r="AF717" s="389"/>
      <c r="AG717" s="389"/>
      <c r="AH717" s="389"/>
      <c r="AI717" s="389"/>
      <c r="AJ717" s="389"/>
      <c r="AK717" s="389"/>
      <c r="AL717" s="389"/>
      <c r="AM717" s="389"/>
      <c r="AN717" s="389"/>
      <c r="AO717" s="389"/>
      <c r="AP717" s="393"/>
      <c r="AQ717" s="395"/>
      <c r="AR717" s="389"/>
      <c r="AS717" s="389"/>
      <c r="AT717" s="389"/>
      <c r="AU717" s="389"/>
      <c r="AV717" s="389"/>
      <c r="AW717" s="389"/>
      <c r="AX717" s="389"/>
      <c r="AY717" s="389"/>
      <c r="AZ717" s="389"/>
      <c r="BA717" s="389"/>
      <c r="BB717" s="389"/>
      <c r="BC717" s="389"/>
      <c r="BD717" s="389"/>
      <c r="BE717" s="389"/>
    </row>
    <row r="718" ht="15.75" customHeight="1">
      <c r="A718" s="401"/>
      <c r="B718" s="265"/>
      <c r="C718" s="393"/>
      <c r="D718" s="389"/>
      <c r="E718" s="389"/>
      <c r="F718" s="389"/>
      <c r="G718" s="393"/>
      <c r="H718" s="389"/>
      <c r="I718" s="389"/>
      <c r="J718" s="389"/>
      <c r="K718" s="389"/>
      <c r="L718" s="389"/>
      <c r="M718" s="389"/>
      <c r="N718" s="389"/>
      <c r="O718" s="389"/>
      <c r="P718" s="389"/>
      <c r="Q718" s="389"/>
      <c r="R718" s="389"/>
      <c r="S718" s="389"/>
      <c r="T718" s="389"/>
      <c r="U718" s="389"/>
      <c r="V718" s="389"/>
      <c r="W718" s="389"/>
      <c r="X718" s="389"/>
      <c r="Y718" s="389"/>
      <c r="Z718" s="389"/>
      <c r="AA718" s="389"/>
      <c r="AB718" s="389"/>
      <c r="AC718" s="389"/>
      <c r="AD718" s="389"/>
      <c r="AE718" s="389"/>
      <c r="AF718" s="389"/>
      <c r="AG718" s="389"/>
      <c r="AH718" s="389"/>
      <c r="AI718" s="389"/>
      <c r="AJ718" s="389"/>
      <c r="AK718" s="389"/>
      <c r="AL718" s="389"/>
      <c r="AM718" s="389"/>
      <c r="AN718" s="389"/>
      <c r="AO718" s="389"/>
      <c r="AP718" s="393"/>
      <c r="AQ718" s="395"/>
      <c r="AR718" s="389"/>
      <c r="AS718" s="389"/>
      <c r="AT718" s="389"/>
      <c r="AU718" s="389"/>
      <c r="AV718" s="389"/>
      <c r="AW718" s="389"/>
      <c r="AX718" s="389"/>
      <c r="AY718" s="389"/>
      <c r="AZ718" s="389"/>
      <c r="BA718" s="389"/>
      <c r="BB718" s="389"/>
      <c r="BC718" s="389"/>
      <c r="BD718" s="389"/>
      <c r="BE718" s="389"/>
    </row>
    <row r="719" ht="15.75" customHeight="1">
      <c r="A719" s="401"/>
      <c r="B719" s="265"/>
      <c r="C719" s="393"/>
      <c r="D719" s="389"/>
      <c r="E719" s="389"/>
      <c r="F719" s="389"/>
      <c r="G719" s="393"/>
      <c r="H719" s="389"/>
      <c r="I719" s="389"/>
      <c r="J719" s="389"/>
      <c r="K719" s="389"/>
      <c r="L719" s="389"/>
      <c r="M719" s="389"/>
      <c r="N719" s="389"/>
      <c r="O719" s="389"/>
      <c r="P719" s="389"/>
      <c r="Q719" s="389"/>
      <c r="R719" s="389"/>
      <c r="S719" s="389"/>
      <c r="T719" s="389"/>
      <c r="U719" s="389"/>
      <c r="V719" s="389"/>
      <c r="W719" s="389"/>
      <c r="X719" s="389"/>
      <c r="Y719" s="389"/>
      <c r="Z719" s="389"/>
      <c r="AA719" s="389"/>
      <c r="AB719" s="389"/>
      <c r="AC719" s="389"/>
      <c r="AD719" s="389"/>
      <c r="AE719" s="389"/>
      <c r="AF719" s="389"/>
      <c r="AG719" s="389"/>
      <c r="AH719" s="389"/>
      <c r="AI719" s="389"/>
      <c r="AJ719" s="389"/>
      <c r="AK719" s="389"/>
      <c r="AL719" s="389"/>
      <c r="AM719" s="389"/>
      <c r="AN719" s="389"/>
      <c r="AO719" s="389"/>
      <c r="AP719" s="393"/>
      <c r="AQ719" s="395"/>
      <c r="AR719" s="389"/>
      <c r="AS719" s="389"/>
      <c r="AT719" s="389"/>
      <c r="AU719" s="389"/>
      <c r="AV719" s="389"/>
      <c r="AW719" s="389"/>
      <c r="AX719" s="389"/>
      <c r="AY719" s="389"/>
      <c r="AZ719" s="389"/>
      <c r="BA719" s="389"/>
      <c r="BB719" s="389"/>
      <c r="BC719" s="389"/>
      <c r="BD719" s="389"/>
      <c r="BE719" s="389"/>
    </row>
    <row r="720" ht="15.75" customHeight="1">
      <c r="A720" s="401"/>
      <c r="B720" s="265"/>
      <c r="C720" s="393"/>
      <c r="D720" s="389"/>
      <c r="E720" s="389"/>
      <c r="F720" s="389"/>
      <c r="G720" s="393"/>
      <c r="H720" s="389"/>
      <c r="I720" s="389"/>
      <c r="J720" s="389"/>
      <c r="K720" s="389"/>
      <c r="L720" s="389"/>
      <c r="M720" s="389"/>
      <c r="N720" s="389"/>
      <c r="O720" s="389"/>
      <c r="P720" s="389"/>
      <c r="Q720" s="389"/>
      <c r="R720" s="389"/>
      <c r="S720" s="389"/>
      <c r="T720" s="389"/>
      <c r="U720" s="389"/>
      <c r="V720" s="389"/>
      <c r="W720" s="389"/>
      <c r="X720" s="389"/>
      <c r="Y720" s="389"/>
      <c r="Z720" s="389"/>
      <c r="AA720" s="389"/>
      <c r="AB720" s="389"/>
      <c r="AC720" s="389"/>
      <c r="AD720" s="389"/>
      <c r="AE720" s="389"/>
      <c r="AF720" s="389"/>
      <c r="AG720" s="389"/>
      <c r="AH720" s="389"/>
      <c r="AI720" s="389"/>
      <c r="AJ720" s="389"/>
      <c r="AK720" s="389"/>
      <c r="AL720" s="389"/>
      <c r="AM720" s="389"/>
      <c r="AN720" s="389"/>
      <c r="AO720" s="389"/>
      <c r="AP720" s="393"/>
      <c r="AQ720" s="395"/>
      <c r="AR720" s="389"/>
      <c r="AS720" s="389"/>
      <c r="AT720" s="389"/>
      <c r="AU720" s="389"/>
      <c r="AV720" s="389"/>
      <c r="AW720" s="389"/>
      <c r="AX720" s="389"/>
      <c r="AY720" s="389"/>
      <c r="AZ720" s="389"/>
      <c r="BA720" s="389"/>
      <c r="BB720" s="389"/>
      <c r="BC720" s="389"/>
      <c r="BD720" s="389"/>
      <c r="BE720" s="389"/>
    </row>
    <row r="721" ht="15.75" customHeight="1">
      <c r="A721" s="401"/>
      <c r="B721" s="265"/>
      <c r="C721" s="393"/>
      <c r="D721" s="389"/>
      <c r="E721" s="389"/>
      <c r="F721" s="389"/>
      <c r="G721" s="393"/>
      <c r="H721" s="389"/>
      <c r="I721" s="389"/>
      <c r="J721" s="389"/>
      <c r="K721" s="389"/>
      <c r="L721" s="389"/>
      <c r="M721" s="389"/>
      <c r="N721" s="389"/>
      <c r="O721" s="389"/>
      <c r="P721" s="389"/>
      <c r="Q721" s="389"/>
      <c r="R721" s="389"/>
      <c r="S721" s="389"/>
      <c r="T721" s="389"/>
      <c r="U721" s="389"/>
      <c r="V721" s="389"/>
      <c r="W721" s="389"/>
      <c r="X721" s="389"/>
      <c r="Y721" s="389"/>
      <c r="Z721" s="389"/>
      <c r="AA721" s="389"/>
      <c r="AB721" s="389"/>
      <c r="AC721" s="389"/>
      <c r="AD721" s="389"/>
      <c r="AE721" s="389"/>
      <c r="AF721" s="389"/>
      <c r="AG721" s="389"/>
      <c r="AH721" s="389"/>
      <c r="AI721" s="389"/>
      <c r="AJ721" s="389"/>
      <c r="AK721" s="389"/>
      <c r="AL721" s="389"/>
      <c r="AM721" s="389"/>
      <c r="AN721" s="389"/>
      <c r="AO721" s="389"/>
      <c r="AP721" s="393"/>
      <c r="AQ721" s="395"/>
      <c r="AR721" s="389"/>
      <c r="AS721" s="389"/>
      <c r="AT721" s="389"/>
      <c r="AU721" s="389"/>
      <c r="AV721" s="389"/>
      <c r="AW721" s="389"/>
      <c r="AX721" s="389"/>
      <c r="AY721" s="389"/>
      <c r="AZ721" s="389"/>
      <c r="BA721" s="389"/>
      <c r="BB721" s="389"/>
      <c r="BC721" s="389"/>
      <c r="BD721" s="389"/>
      <c r="BE721" s="389"/>
    </row>
    <row r="722" ht="15.75" customHeight="1">
      <c r="A722" s="401"/>
      <c r="B722" s="265"/>
      <c r="C722" s="393"/>
      <c r="D722" s="389"/>
      <c r="E722" s="389"/>
      <c r="F722" s="389"/>
      <c r="G722" s="393"/>
      <c r="H722" s="389"/>
      <c r="I722" s="389"/>
      <c r="J722" s="389"/>
      <c r="K722" s="389"/>
      <c r="L722" s="389"/>
      <c r="M722" s="389"/>
      <c r="N722" s="389"/>
      <c r="O722" s="389"/>
      <c r="P722" s="389"/>
      <c r="Q722" s="389"/>
      <c r="R722" s="389"/>
      <c r="S722" s="389"/>
      <c r="T722" s="389"/>
      <c r="U722" s="389"/>
      <c r="V722" s="389"/>
      <c r="W722" s="389"/>
      <c r="X722" s="389"/>
      <c r="Y722" s="389"/>
      <c r="Z722" s="389"/>
      <c r="AA722" s="389"/>
      <c r="AB722" s="389"/>
      <c r="AC722" s="389"/>
      <c r="AD722" s="389"/>
      <c r="AE722" s="389"/>
      <c r="AF722" s="389"/>
      <c r="AG722" s="389"/>
      <c r="AH722" s="389"/>
      <c r="AI722" s="389"/>
      <c r="AJ722" s="389"/>
      <c r="AK722" s="389"/>
      <c r="AL722" s="389"/>
      <c r="AM722" s="389"/>
      <c r="AN722" s="389"/>
      <c r="AO722" s="389"/>
      <c r="AP722" s="393"/>
      <c r="AQ722" s="395"/>
      <c r="AR722" s="389"/>
      <c r="AS722" s="389"/>
      <c r="AT722" s="389"/>
      <c r="AU722" s="389"/>
      <c r="AV722" s="389"/>
      <c r="AW722" s="389"/>
      <c r="AX722" s="389"/>
      <c r="AY722" s="389"/>
      <c r="AZ722" s="389"/>
      <c r="BA722" s="389"/>
      <c r="BB722" s="389"/>
      <c r="BC722" s="389"/>
      <c r="BD722" s="389"/>
      <c r="BE722" s="389"/>
    </row>
    <row r="723" ht="15.75" customHeight="1">
      <c r="A723" s="401"/>
      <c r="B723" s="265"/>
      <c r="C723" s="393"/>
      <c r="D723" s="389"/>
      <c r="E723" s="389"/>
      <c r="F723" s="389"/>
      <c r="G723" s="393"/>
      <c r="H723" s="389"/>
      <c r="I723" s="389"/>
      <c r="J723" s="389"/>
      <c r="K723" s="389"/>
      <c r="L723" s="389"/>
      <c r="M723" s="389"/>
      <c r="N723" s="389"/>
      <c r="O723" s="389"/>
      <c r="P723" s="389"/>
      <c r="Q723" s="389"/>
      <c r="R723" s="389"/>
      <c r="S723" s="389"/>
      <c r="T723" s="389"/>
      <c r="U723" s="389"/>
      <c r="V723" s="389"/>
      <c r="W723" s="389"/>
      <c r="X723" s="389"/>
      <c r="Y723" s="389"/>
      <c r="Z723" s="389"/>
      <c r="AA723" s="389"/>
      <c r="AB723" s="389"/>
      <c r="AC723" s="389"/>
      <c r="AD723" s="389"/>
      <c r="AE723" s="389"/>
      <c r="AF723" s="389"/>
      <c r="AG723" s="389"/>
      <c r="AH723" s="389"/>
      <c r="AI723" s="389"/>
      <c r="AJ723" s="389"/>
      <c r="AK723" s="389"/>
      <c r="AL723" s="389"/>
      <c r="AM723" s="389"/>
      <c r="AN723" s="389"/>
      <c r="AO723" s="389"/>
      <c r="AP723" s="393"/>
      <c r="AQ723" s="395"/>
      <c r="AR723" s="389"/>
      <c r="AS723" s="389"/>
      <c r="AT723" s="389"/>
      <c r="AU723" s="389"/>
      <c r="AV723" s="389"/>
      <c r="AW723" s="389"/>
      <c r="AX723" s="389"/>
      <c r="AY723" s="389"/>
      <c r="AZ723" s="389"/>
      <c r="BA723" s="389"/>
      <c r="BB723" s="389"/>
      <c r="BC723" s="389"/>
      <c r="BD723" s="389"/>
      <c r="BE723" s="389"/>
    </row>
    <row r="724" ht="15.75" customHeight="1">
      <c r="A724" s="401"/>
      <c r="B724" s="265"/>
      <c r="C724" s="393"/>
      <c r="D724" s="389"/>
      <c r="E724" s="389"/>
      <c r="F724" s="389"/>
      <c r="G724" s="393"/>
      <c r="H724" s="389"/>
      <c r="I724" s="389"/>
      <c r="J724" s="389"/>
      <c r="K724" s="389"/>
      <c r="L724" s="389"/>
      <c r="M724" s="389"/>
      <c r="N724" s="389"/>
      <c r="O724" s="389"/>
      <c r="P724" s="389"/>
      <c r="Q724" s="389"/>
      <c r="R724" s="389"/>
      <c r="S724" s="389"/>
      <c r="T724" s="389"/>
      <c r="U724" s="389"/>
      <c r="V724" s="389"/>
      <c r="W724" s="389"/>
      <c r="X724" s="389"/>
      <c r="Y724" s="389"/>
      <c r="Z724" s="389"/>
      <c r="AA724" s="389"/>
      <c r="AB724" s="389"/>
      <c r="AC724" s="389"/>
      <c r="AD724" s="389"/>
      <c r="AE724" s="389"/>
      <c r="AF724" s="389"/>
      <c r="AG724" s="389"/>
      <c r="AH724" s="389"/>
      <c r="AI724" s="389"/>
      <c r="AJ724" s="389"/>
      <c r="AK724" s="389"/>
      <c r="AL724" s="389"/>
      <c r="AM724" s="389"/>
      <c r="AN724" s="389"/>
      <c r="AO724" s="389"/>
      <c r="AP724" s="393"/>
      <c r="AQ724" s="395"/>
      <c r="AR724" s="389"/>
      <c r="AS724" s="389"/>
      <c r="AT724" s="389"/>
      <c r="AU724" s="389"/>
      <c r="AV724" s="389"/>
      <c r="AW724" s="389"/>
      <c r="AX724" s="389"/>
      <c r="AY724" s="389"/>
      <c r="AZ724" s="389"/>
      <c r="BA724" s="389"/>
      <c r="BB724" s="389"/>
      <c r="BC724" s="389"/>
      <c r="BD724" s="389"/>
      <c r="BE724" s="389"/>
    </row>
    <row r="725" ht="15.75" customHeight="1">
      <c r="A725" s="401"/>
      <c r="B725" s="265"/>
      <c r="C725" s="393"/>
      <c r="D725" s="389"/>
      <c r="E725" s="389"/>
      <c r="F725" s="389"/>
      <c r="G725" s="393"/>
      <c r="H725" s="389"/>
      <c r="I725" s="389"/>
      <c r="J725" s="389"/>
      <c r="K725" s="389"/>
      <c r="L725" s="389"/>
      <c r="M725" s="389"/>
      <c r="N725" s="389"/>
      <c r="O725" s="389"/>
      <c r="P725" s="389"/>
      <c r="Q725" s="389"/>
      <c r="R725" s="389"/>
      <c r="S725" s="389"/>
      <c r="T725" s="389"/>
      <c r="U725" s="389"/>
      <c r="V725" s="389"/>
      <c r="W725" s="389"/>
      <c r="X725" s="389"/>
      <c r="Y725" s="389"/>
      <c r="Z725" s="389"/>
      <c r="AA725" s="389"/>
      <c r="AB725" s="389"/>
      <c r="AC725" s="389"/>
      <c r="AD725" s="389"/>
      <c r="AE725" s="389"/>
      <c r="AF725" s="389"/>
      <c r="AG725" s="389"/>
      <c r="AH725" s="389"/>
      <c r="AI725" s="389"/>
      <c r="AJ725" s="389"/>
      <c r="AK725" s="389"/>
      <c r="AL725" s="389"/>
      <c r="AM725" s="389"/>
      <c r="AN725" s="389"/>
      <c r="AO725" s="389"/>
      <c r="AP725" s="393"/>
      <c r="AQ725" s="395"/>
      <c r="AR725" s="389"/>
      <c r="AS725" s="389"/>
      <c r="AT725" s="389"/>
      <c r="AU725" s="389"/>
      <c r="AV725" s="389"/>
      <c r="AW725" s="389"/>
      <c r="AX725" s="389"/>
      <c r="AY725" s="389"/>
      <c r="AZ725" s="389"/>
      <c r="BA725" s="389"/>
      <c r="BB725" s="389"/>
      <c r="BC725" s="389"/>
      <c r="BD725" s="389"/>
      <c r="BE725" s="389"/>
    </row>
    <row r="726" ht="15.75" customHeight="1">
      <c r="A726" s="401"/>
      <c r="B726" s="265"/>
      <c r="C726" s="393"/>
      <c r="D726" s="389"/>
      <c r="E726" s="389"/>
      <c r="F726" s="389"/>
      <c r="G726" s="393"/>
      <c r="H726" s="389"/>
      <c r="I726" s="389"/>
      <c r="J726" s="389"/>
      <c r="K726" s="389"/>
      <c r="L726" s="389"/>
      <c r="M726" s="389"/>
      <c r="N726" s="389"/>
      <c r="O726" s="389"/>
      <c r="P726" s="389"/>
      <c r="Q726" s="389"/>
      <c r="R726" s="389"/>
      <c r="S726" s="389"/>
      <c r="T726" s="389"/>
      <c r="U726" s="389"/>
      <c r="V726" s="389"/>
      <c r="W726" s="389"/>
      <c r="X726" s="389"/>
      <c r="Y726" s="389"/>
      <c r="Z726" s="389"/>
      <c r="AA726" s="389"/>
      <c r="AB726" s="389"/>
      <c r="AC726" s="389"/>
      <c r="AD726" s="389"/>
      <c r="AE726" s="389"/>
      <c r="AF726" s="389"/>
      <c r="AG726" s="389"/>
      <c r="AH726" s="389"/>
      <c r="AI726" s="389"/>
      <c r="AJ726" s="389"/>
      <c r="AK726" s="389"/>
      <c r="AL726" s="389"/>
      <c r="AM726" s="389"/>
      <c r="AN726" s="389"/>
      <c r="AO726" s="389"/>
      <c r="AP726" s="393"/>
      <c r="AQ726" s="395"/>
      <c r="AR726" s="389"/>
      <c r="AS726" s="389"/>
      <c r="AT726" s="389"/>
      <c r="AU726" s="389"/>
      <c r="AV726" s="389"/>
      <c r="AW726" s="389"/>
      <c r="AX726" s="389"/>
      <c r="AY726" s="389"/>
      <c r="AZ726" s="389"/>
      <c r="BA726" s="389"/>
      <c r="BB726" s="389"/>
      <c r="BC726" s="389"/>
      <c r="BD726" s="389"/>
      <c r="BE726" s="389"/>
    </row>
    <row r="727" ht="15.75" customHeight="1">
      <c r="A727" s="401"/>
      <c r="B727" s="265"/>
      <c r="C727" s="393"/>
      <c r="D727" s="389"/>
      <c r="E727" s="389"/>
      <c r="F727" s="389"/>
      <c r="G727" s="393"/>
      <c r="H727" s="389"/>
      <c r="I727" s="389"/>
      <c r="J727" s="389"/>
      <c r="K727" s="389"/>
      <c r="L727" s="389"/>
      <c r="M727" s="389"/>
      <c r="N727" s="389"/>
      <c r="O727" s="389"/>
      <c r="P727" s="389"/>
      <c r="Q727" s="389"/>
      <c r="R727" s="389"/>
      <c r="S727" s="389"/>
      <c r="T727" s="389"/>
      <c r="U727" s="389"/>
      <c r="V727" s="389"/>
      <c r="W727" s="389"/>
      <c r="X727" s="389"/>
      <c r="Y727" s="389"/>
      <c r="Z727" s="389"/>
      <c r="AA727" s="389"/>
      <c r="AB727" s="389"/>
      <c r="AC727" s="389"/>
      <c r="AD727" s="389"/>
      <c r="AE727" s="389"/>
      <c r="AF727" s="389"/>
      <c r="AG727" s="389"/>
      <c r="AH727" s="389"/>
      <c r="AI727" s="389"/>
      <c r="AJ727" s="389"/>
      <c r="AK727" s="389"/>
      <c r="AL727" s="389"/>
      <c r="AM727" s="389"/>
      <c r="AN727" s="389"/>
      <c r="AO727" s="389"/>
      <c r="AP727" s="393"/>
      <c r="AQ727" s="395"/>
      <c r="AR727" s="389"/>
      <c r="AS727" s="389"/>
      <c r="AT727" s="389"/>
      <c r="AU727" s="389"/>
      <c r="AV727" s="389"/>
      <c r="AW727" s="389"/>
      <c r="AX727" s="389"/>
      <c r="AY727" s="389"/>
      <c r="AZ727" s="389"/>
      <c r="BA727" s="389"/>
      <c r="BB727" s="389"/>
      <c r="BC727" s="389"/>
      <c r="BD727" s="389"/>
      <c r="BE727" s="389"/>
    </row>
    <row r="728" ht="15.75" customHeight="1">
      <c r="A728" s="401"/>
      <c r="B728" s="265"/>
      <c r="C728" s="393"/>
      <c r="D728" s="389"/>
      <c r="E728" s="389"/>
      <c r="F728" s="389"/>
      <c r="G728" s="393"/>
      <c r="H728" s="389"/>
      <c r="I728" s="389"/>
      <c r="J728" s="389"/>
      <c r="K728" s="389"/>
      <c r="L728" s="389"/>
      <c r="M728" s="389"/>
      <c r="N728" s="389"/>
      <c r="O728" s="389"/>
      <c r="P728" s="389"/>
      <c r="Q728" s="389"/>
      <c r="R728" s="389"/>
      <c r="S728" s="389"/>
      <c r="T728" s="389"/>
      <c r="U728" s="389"/>
      <c r="V728" s="389"/>
      <c r="W728" s="389"/>
      <c r="X728" s="389"/>
      <c r="Y728" s="389"/>
      <c r="Z728" s="389"/>
      <c r="AA728" s="389"/>
      <c r="AB728" s="389"/>
      <c r="AC728" s="389"/>
      <c r="AD728" s="389"/>
      <c r="AE728" s="389"/>
      <c r="AF728" s="389"/>
      <c r="AG728" s="389"/>
      <c r="AH728" s="389"/>
      <c r="AI728" s="389"/>
      <c r="AJ728" s="389"/>
      <c r="AK728" s="389"/>
      <c r="AL728" s="389"/>
      <c r="AM728" s="389"/>
      <c r="AN728" s="389"/>
      <c r="AO728" s="389"/>
      <c r="AP728" s="393"/>
      <c r="AQ728" s="395"/>
      <c r="AR728" s="389"/>
      <c r="AS728" s="389"/>
      <c r="AT728" s="389"/>
      <c r="AU728" s="389"/>
      <c r="AV728" s="389"/>
      <c r="AW728" s="389"/>
      <c r="AX728" s="389"/>
      <c r="AY728" s="389"/>
      <c r="AZ728" s="389"/>
      <c r="BA728" s="389"/>
      <c r="BB728" s="389"/>
      <c r="BC728" s="389"/>
      <c r="BD728" s="389"/>
      <c r="BE728" s="389"/>
    </row>
    <row r="729" ht="15.75" customHeight="1">
      <c r="A729" s="401"/>
      <c r="B729" s="265"/>
      <c r="C729" s="393"/>
      <c r="D729" s="389"/>
      <c r="E729" s="389"/>
      <c r="F729" s="389"/>
      <c r="G729" s="393"/>
      <c r="H729" s="389"/>
      <c r="I729" s="389"/>
      <c r="J729" s="389"/>
      <c r="K729" s="389"/>
      <c r="L729" s="389"/>
      <c r="M729" s="389"/>
      <c r="N729" s="389"/>
      <c r="O729" s="389"/>
      <c r="P729" s="389"/>
      <c r="Q729" s="389"/>
      <c r="R729" s="389"/>
      <c r="S729" s="389"/>
      <c r="T729" s="389"/>
      <c r="U729" s="389"/>
      <c r="V729" s="389"/>
      <c r="W729" s="389"/>
      <c r="X729" s="389"/>
      <c r="Y729" s="389"/>
      <c r="Z729" s="389"/>
      <c r="AA729" s="389"/>
      <c r="AB729" s="389"/>
      <c r="AC729" s="389"/>
      <c r="AD729" s="389"/>
      <c r="AE729" s="389"/>
      <c r="AF729" s="389"/>
      <c r="AG729" s="389"/>
      <c r="AH729" s="389"/>
      <c r="AI729" s="389"/>
      <c r="AJ729" s="389"/>
      <c r="AK729" s="389"/>
      <c r="AL729" s="389"/>
      <c r="AM729" s="389"/>
      <c r="AN729" s="389"/>
      <c r="AO729" s="389"/>
      <c r="AP729" s="393"/>
      <c r="AQ729" s="395"/>
      <c r="AR729" s="389"/>
      <c r="AS729" s="389"/>
      <c r="AT729" s="389"/>
      <c r="AU729" s="389"/>
      <c r="AV729" s="389"/>
      <c r="AW729" s="389"/>
      <c r="AX729" s="389"/>
      <c r="AY729" s="389"/>
      <c r="AZ729" s="389"/>
      <c r="BA729" s="389"/>
      <c r="BB729" s="389"/>
      <c r="BC729" s="389"/>
      <c r="BD729" s="389"/>
      <c r="BE729" s="389"/>
    </row>
    <row r="730" ht="15.75" customHeight="1">
      <c r="A730" s="401"/>
      <c r="B730" s="265"/>
      <c r="C730" s="393"/>
      <c r="D730" s="389"/>
      <c r="E730" s="389"/>
      <c r="F730" s="389"/>
      <c r="G730" s="393"/>
      <c r="H730" s="389"/>
      <c r="I730" s="389"/>
      <c r="J730" s="389"/>
      <c r="K730" s="389"/>
      <c r="L730" s="389"/>
      <c r="M730" s="389"/>
      <c r="N730" s="389"/>
      <c r="O730" s="389"/>
      <c r="P730" s="389"/>
      <c r="Q730" s="389"/>
      <c r="R730" s="389"/>
      <c r="S730" s="389"/>
      <c r="T730" s="389"/>
      <c r="U730" s="389"/>
      <c r="V730" s="389"/>
      <c r="W730" s="389"/>
      <c r="X730" s="389"/>
      <c r="Y730" s="389"/>
      <c r="Z730" s="389"/>
      <c r="AA730" s="389"/>
      <c r="AB730" s="389"/>
      <c r="AC730" s="389"/>
      <c r="AD730" s="389"/>
      <c r="AE730" s="389"/>
      <c r="AF730" s="389"/>
      <c r="AG730" s="389"/>
      <c r="AH730" s="389"/>
      <c r="AI730" s="389"/>
      <c r="AJ730" s="389"/>
      <c r="AK730" s="389"/>
      <c r="AL730" s="389"/>
      <c r="AM730" s="389"/>
      <c r="AN730" s="389"/>
      <c r="AO730" s="389"/>
      <c r="AP730" s="393"/>
      <c r="AQ730" s="395"/>
      <c r="AR730" s="389"/>
      <c r="AS730" s="389"/>
      <c r="AT730" s="389"/>
      <c r="AU730" s="389"/>
      <c r="AV730" s="389"/>
      <c r="AW730" s="389"/>
      <c r="AX730" s="389"/>
      <c r="AY730" s="389"/>
      <c r="AZ730" s="389"/>
      <c r="BA730" s="389"/>
      <c r="BB730" s="389"/>
      <c r="BC730" s="389"/>
      <c r="BD730" s="389"/>
      <c r="BE730" s="389"/>
    </row>
    <row r="731" ht="15.75" customHeight="1">
      <c r="A731" s="401"/>
      <c r="B731" s="265"/>
      <c r="C731" s="393"/>
      <c r="D731" s="389"/>
      <c r="E731" s="389"/>
      <c r="F731" s="389"/>
      <c r="G731" s="393"/>
      <c r="H731" s="389"/>
      <c r="I731" s="389"/>
      <c r="J731" s="389"/>
      <c r="K731" s="389"/>
      <c r="L731" s="389"/>
      <c r="M731" s="389"/>
      <c r="N731" s="389"/>
      <c r="O731" s="389"/>
      <c r="P731" s="389"/>
      <c r="Q731" s="389"/>
      <c r="R731" s="389"/>
      <c r="S731" s="389"/>
      <c r="T731" s="389"/>
      <c r="U731" s="389"/>
      <c r="V731" s="389"/>
      <c r="W731" s="389"/>
      <c r="X731" s="389"/>
      <c r="Y731" s="389"/>
      <c r="Z731" s="389"/>
      <c r="AA731" s="389"/>
      <c r="AB731" s="389"/>
      <c r="AC731" s="389"/>
      <c r="AD731" s="389"/>
      <c r="AE731" s="389"/>
      <c r="AF731" s="389"/>
      <c r="AG731" s="389"/>
      <c r="AH731" s="389"/>
      <c r="AI731" s="389"/>
      <c r="AJ731" s="389"/>
      <c r="AK731" s="389"/>
      <c r="AL731" s="389"/>
      <c r="AM731" s="389"/>
      <c r="AN731" s="389"/>
      <c r="AO731" s="389"/>
      <c r="AP731" s="393"/>
      <c r="AQ731" s="395"/>
      <c r="AR731" s="389"/>
      <c r="AS731" s="389"/>
      <c r="AT731" s="389"/>
      <c r="AU731" s="389"/>
      <c r="AV731" s="389"/>
      <c r="AW731" s="389"/>
      <c r="AX731" s="389"/>
      <c r="AY731" s="389"/>
      <c r="AZ731" s="389"/>
      <c r="BA731" s="389"/>
      <c r="BB731" s="389"/>
      <c r="BC731" s="389"/>
      <c r="BD731" s="389"/>
      <c r="BE731" s="389"/>
    </row>
    <row r="732" ht="15.75" customHeight="1">
      <c r="A732" s="401"/>
      <c r="B732" s="265"/>
      <c r="C732" s="393"/>
      <c r="D732" s="389"/>
      <c r="E732" s="389"/>
      <c r="F732" s="389"/>
      <c r="G732" s="393"/>
      <c r="H732" s="389"/>
      <c r="I732" s="389"/>
      <c r="J732" s="389"/>
      <c r="K732" s="389"/>
      <c r="L732" s="389"/>
      <c r="M732" s="389"/>
      <c r="N732" s="389"/>
      <c r="O732" s="389"/>
      <c r="P732" s="389"/>
      <c r="Q732" s="389"/>
      <c r="R732" s="389"/>
      <c r="S732" s="389"/>
      <c r="T732" s="389"/>
      <c r="U732" s="389"/>
      <c r="V732" s="389"/>
      <c r="W732" s="389"/>
      <c r="X732" s="389"/>
      <c r="Y732" s="389"/>
      <c r="Z732" s="389"/>
      <c r="AA732" s="389"/>
      <c r="AB732" s="389"/>
      <c r="AC732" s="389"/>
      <c r="AD732" s="389"/>
      <c r="AE732" s="389"/>
      <c r="AF732" s="389"/>
      <c r="AG732" s="389"/>
      <c r="AH732" s="389"/>
      <c r="AI732" s="389"/>
      <c r="AJ732" s="389"/>
      <c r="AK732" s="389"/>
      <c r="AL732" s="389"/>
      <c r="AM732" s="389"/>
      <c r="AN732" s="389"/>
      <c r="AO732" s="389"/>
      <c r="AP732" s="393"/>
      <c r="AQ732" s="395"/>
      <c r="AR732" s="389"/>
      <c r="AS732" s="389"/>
      <c r="AT732" s="389"/>
      <c r="AU732" s="389"/>
      <c r="AV732" s="389"/>
      <c r="AW732" s="389"/>
      <c r="AX732" s="389"/>
      <c r="AY732" s="389"/>
      <c r="AZ732" s="389"/>
      <c r="BA732" s="389"/>
      <c r="BB732" s="389"/>
      <c r="BC732" s="389"/>
      <c r="BD732" s="389"/>
      <c r="BE732" s="389"/>
    </row>
    <row r="733" ht="15.75" customHeight="1">
      <c r="A733" s="401"/>
      <c r="B733" s="265"/>
      <c r="C733" s="393"/>
      <c r="D733" s="389"/>
      <c r="E733" s="389"/>
      <c r="F733" s="389"/>
      <c r="G733" s="393"/>
      <c r="H733" s="389"/>
      <c r="I733" s="389"/>
      <c r="J733" s="389"/>
      <c r="K733" s="389"/>
      <c r="L733" s="389"/>
      <c r="M733" s="389"/>
      <c r="N733" s="389"/>
      <c r="O733" s="389"/>
      <c r="P733" s="389"/>
      <c r="Q733" s="389"/>
      <c r="R733" s="389"/>
      <c r="S733" s="389"/>
      <c r="T733" s="389"/>
      <c r="U733" s="389"/>
      <c r="V733" s="389"/>
      <c r="W733" s="389"/>
      <c r="X733" s="389"/>
      <c r="Y733" s="389"/>
      <c r="Z733" s="389"/>
      <c r="AA733" s="389"/>
      <c r="AB733" s="389"/>
      <c r="AC733" s="389"/>
      <c r="AD733" s="389"/>
      <c r="AE733" s="389"/>
      <c r="AF733" s="389"/>
      <c r="AG733" s="389"/>
      <c r="AH733" s="389"/>
      <c r="AI733" s="389"/>
      <c r="AJ733" s="389"/>
      <c r="AK733" s="389"/>
      <c r="AL733" s="389"/>
      <c r="AM733" s="389"/>
      <c r="AN733" s="389"/>
      <c r="AO733" s="389"/>
      <c r="AP733" s="393"/>
      <c r="AQ733" s="395"/>
      <c r="AR733" s="389"/>
      <c r="AS733" s="389"/>
      <c r="AT733" s="389"/>
      <c r="AU733" s="389"/>
      <c r="AV733" s="389"/>
      <c r="AW733" s="389"/>
      <c r="AX733" s="389"/>
      <c r="AY733" s="389"/>
      <c r="AZ733" s="389"/>
      <c r="BA733" s="389"/>
      <c r="BB733" s="389"/>
      <c r="BC733" s="389"/>
      <c r="BD733" s="389"/>
      <c r="BE733" s="389"/>
    </row>
    <row r="734" ht="15.75" customHeight="1">
      <c r="A734" s="401"/>
      <c r="B734" s="265"/>
      <c r="C734" s="393"/>
      <c r="D734" s="389"/>
      <c r="E734" s="389"/>
      <c r="F734" s="389"/>
      <c r="G734" s="393"/>
      <c r="H734" s="389"/>
      <c r="I734" s="389"/>
      <c r="J734" s="389"/>
      <c r="K734" s="389"/>
      <c r="L734" s="389"/>
      <c r="M734" s="389"/>
      <c r="N734" s="389"/>
      <c r="O734" s="389"/>
      <c r="P734" s="389"/>
      <c r="Q734" s="389"/>
      <c r="R734" s="389"/>
      <c r="S734" s="389"/>
      <c r="T734" s="389"/>
      <c r="U734" s="389"/>
      <c r="V734" s="389"/>
      <c r="W734" s="389"/>
      <c r="X734" s="389"/>
      <c r="Y734" s="389"/>
      <c r="Z734" s="389"/>
      <c r="AA734" s="389"/>
      <c r="AB734" s="389"/>
      <c r="AC734" s="389"/>
      <c r="AD734" s="389"/>
      <c r="AE734" s="389"/>
      <c r="AF734" s="389"/>
      <c r="AG734" s="389"/>
      <c r="AH734" s="389"/>
      <c r="AI734" s="389"/>
      <c r="AJ734" s="389"/>
      <c r="AK734" s="389"/>
      <c r="AL734" s="389"/>
      <c r="AM734" s="389"/>
      <c r="AN734" s="389"/>
      <c r="AO734" s="389"/>
      <c r="AP734" s="393"/>
      <c r="AQ734" s="395"/>
      <c r="AR734" s="389"/>
      <c r="AS734" s="389"/>
      <c r="AT734" s="389"/>
      <c r="AU734" s="389"/>
      <c r="AV734" s="389"/>
      <c r="AW734" s="389"/>
      <c r="AX734" s="389"/>
      <c r="AY734" s="389"/>
      <c r="AZ734" s="389"/>
      <c r="BA734" s="389"/>
      <c r="BB734" s="389"/>
      <c r="BC734" s="389"/>
      <c r="BD734" s="389"/>
      <c r="BE734" s="389"/>
    </row>
    <row r="735" ht="15.75" customHeight="1">
      <c r="A735" s="401"/>
      <c r="B735" s="265"/>
      <c r="C735" s="393"/>
      <c r="D735" s="389"/>
      <c r="E735" s="389"/>
      <c r="F735" s="389"/>
      <c r="G735" s="393"/>
      <c r="H735" s="389"/>
      <c r="I735" s="389"/>
      <c r="J735" s="389"/>
      <c r="K735" s="389"/>
      <c r="L735" s="389"/>
      <c r="M735" s="389"/>
      <c r="N735" s="389"/>
      <c r="O735" s="389"/>
      <c r="P735" s="389"/>
      <c r="Q735" s="389"/>
      <c r="R735" s="389"/>
      <c r="S735" s="389"/>
      <c r="T735" s="389"/>
      <c r="U735" s="389"/>
      <c r="V735" s="389"/>
      <c r="W735" s="389"/>
      <c r="X735" s="389"/>
      <c r="Y735" s="389"/>
      <c r="Z735" s="389"/>
      <c r="AA735" s="389"/>
      <c r="AB735" s="389"/>
      <c r="AC735" s="389"/>
      <c r="AD735" s="389"/>
      <c r="AE735" s="389"/>
      <c r="AF735" s="389"/>
      <c r="AG735" s="389"/>
      <c r="AH735" s="389"/>
      <c r="AI735" s="389"/>
      <c r="AJ735" s="389"/>
      <c r="AK735" s="389"/>
      <c r="AL735" s="389"/>
      <c r="AM735" s="389"/>
      <c r="AN735" s="389"/>
      <c r="AO735" s="389"/>
      <c r="AP735" s="393"/>
      <c r="AQ735" s="395"/>
      <c r="AR735" s="389"/>
      <c r="AS735" s="389"/>
      <c r="AT735" s="389"/>
      <c r="AU735" s="389"/>
      <c r="AV735" s="389"/>
      <c r="AW735" s="389"/>
      <c r="AX735" s="389"/>
      <c r="AY735" s="389"/>
      <c r="AZ735" s="389"/>
      <c r="BA735" s="389"/>
      <c r="BB735" s="389"/>
      <c r="BC735" s="389"/>
      <c r="BD735" s="389"/>
      <c r="BE735" s="389"/>
    </row>
    <row r="736" ht="15.75" customHeight="1">
      <c r="A736" s="401"/>
      <c r="B736" s="265"/>
      <c r="C736" s="393"/>
      <c r="D736" s="389"/>
      <c r="E736" s="389"/>
      <c r="F736" s="389"/>
      <c r="G736" s="393"/>
      <c r="H736" s="389"/>
      <c r="I736" s="389"/>
      <c r="J736" s="389"/>
      <c r="K736" s="389"/>
      <c r="L736" s="389"/>
      <c r="M736" s="389"/>
      <c r="N736" s="389"/>
      <c r="O736" s="389"/>
      <c r="P736" s="389"/>
      <c r="Q736" s="389"/>
      <c r="R736" s="389"/>
      <c r="S736" s="389"/>
      <c r="T736" s="389"/>
      <c r="U736" s="389"/>
      <c r="V736" s="389"/>
      <c r="W736" s="389"/>
      <c r="X736" s="389"/>
      <c r="Y736" s="389"/>
      <c r="Z736" s="389"/>
      <c r="AA736" s="389"/>
      <c r="AB736" s="389"/>
      <c r="AC736" s="389"/>
      <c r="AD736" s="389"/>
      <c r="AE736" s="389"/>
      <c r="AF736" s="389"/>
      <c r="AG736" s="389"/>
      <c r="AH736" s="389"/>
      <c r="AI736" s="389"/>
      <c r="AJ736" s="389"/>
      <c r="AK736" s="389"/>
      <c r="AL736" s="389"/>
      <c r="AM736" s="389"/>
      <c r="AN736" s="389"/>
      <c r="AO736" s="389"/>
      <c r="AP736" s="393"/>
      <c r="AQ736" s="395"/>
      <c r="AR736" s="389"/>
      <c r="AS736" s="389"/>
      <c r="AT736" s="389"/>
      <c r="AU736" s="389"/>
      <c r="AV736" s="389"/>
      <c r="AW736" s="389"/>
      <c r="AX736" s="389"/>
      <c r="AY736" s="389"/>
      <c r="AZ736" s="389"/>
      <c r="BA736" s="389"/>
      <c r="BB736" s="389"/>
      <c r="BC736" s="389"/>
      <c r="BD736" s="389"/>
      <c r="BE736" s="389"/>
    </row>
    <row r="737" ht="15.75" customHeight="1">
      <c r="A737" s="401"/>
      <c r="B737" s="265"/>
      <c r="C737" s="393"/>
      <c r="D737" s="389"/>
      <c r="E737" s="389"/>
      <c r="F737" s="389"/>
      <c r="G737" s="393"/>
      <c r="H737" s="389"/>
      <c r="I737" s="389"/>
      <c r="J737" s="389"/>
      <c r="K737" s="389"/>
      <c r="L737" s="389"/>
      <c r="M737" s="389"/>
      <c r="N737" s="389"/>
      <c r="O737" s="389"/>
      <c r="P737" s="389"/>
      <c r="Q737" s="389"/>
      <c r="R737" s="389"/>
      <c r="S737" s="389"/>
      <c r="T737" s="389"/>
      <c r="U737" s="389"/>
      <c r="V737" s="389"/>
      <c r="W737" s="389"/>
      <c r="X737" s="389"/>
      <c r="Y737" s="389"/>
      <c r="Z737" s="389"/>
      <c r="AA737" s="389"/>
      <c r="AB737" s="389"/>
      <c r="AC737" s="389"/>
      <c r="AD737" s="389"/>
      <c r="AE737" s="389"/>
      <c r="AF737" s="389"/>
      <c r="AG737" s="389"/>
      <c r="AH737" s="389"/>
      <c r="AI737" s="389"/>
      <c r="AJ737" s="389"/>
      <c r="AK737" s="389"/>
      <c r="AL737" s="389"/>
      <c r="AM737" s="389"/>
      <c r="AN737" s="389"/>
      <c r="AO737" s="389"/>
      <c r="AP737" s="393"/>
      <c r="AQ737" s="395"/>
      <c r="AR737" s="389"/>
      <c r="AS737" s="389"/>
      <c r="AT737" s="389"/>
      <c r="AU737" s="389"/>
      <c r="AV737" s="389"/>
      <c r="AW737" s="389"/>
      <c r="AX737" s="389"/>
      <c r="AY737" s="389"/>
      <c r="AZ737" s="389"/>
      <c r="BA737" s="389"/>
      <c r="BB737" s="389"/>
      <c r="BC737" s="389"/>
      <c r="BD737" s="389"/>
      <c r="BE737" s="389"/>
    </row>
    <row r="738" ht="15.75" customHeight="1">
      <c r="A738" s="401"/>
      <c r="B738" s="265"/>
      <c r="C738" s="393"/>
      <c r="D738" s="389"/>
      <c r="E738" s="389"/>
      <c r="F738" s="389"/>
      <c r="G738" s="393"/>
      <c r="H738" s="389"/>
      <c r="I738" s="389"/>
      <c r="J738" s="389"/>
      <c r="K738" s="389"/>
      <c r="L738" s="389"/>
      <c r="M738" s="389"/>
      <c r="N738" s="389"/>
      <c r="O738" s="389"/>
      <c r="P738" s="389"/>
      <c r="Q738" s="389"/>
      <c r="R738" s="389"/>
      <c r="S738" s="389"/>
      <c r="T738" s="389"/>
      <c r="U738" s="389"/>
      <c r="V738" s="389"/>
      <c r="W738" s="389"/>
      <c r="X738" s="389"/>
      <c r="Y738" s="389"/>
      <c r="Z738" s="389"/>
      <c r="AA738" s="389"/>
      <c r="AB738" s="389"/>
      <c r="AC738" s="389"/>
      <c r="AD738" s="389"/>
      <c r="AE738" s="389"/>
      <c r="AF738" s="389"/>
      <c r="AG738" s="389"/>
      <c r="AH738" s="389"/>
      <c r="AI738" s="389"/>
      <c r="AJ738" s="389"/>
      <c r="AK738" s="389"/>
      <c r="AL738" s="389"/>
      <c r="AM738" s="389"/>
      <c r="AN738" s="389"/>
      <c r="AO738" s="389"/>
      <c r="AP738" s="393"/>
      <c r="AQ738" s="395"/>
      <c r="AR738" s="389"/>
      <c r="AS738" s="389"/>
      <c r="AT738" s="389"/>
      <c r="AU738" s="389"/>
      <c r="AV738" s="389"/>
      <c r="AW738" s="389"/>
      <c r="AX738" s="389"/>
      <c r="AY738" s="389"/>
      <c r="AZ738" s="389"/>
      <c r="BA738" s="389"/>
      <c r="BB738" s="389"/>
      <c r="BC738" s="389"/>
      <c r="BD738" s="389"/>
      <c r="BE738" s="389"/>
    </row>
    <row r="739" ht="15.75" customHeight="1">
      <c r="A739" s="401"/>
      <c r="B739" s="265"/>
      <c r="C739" s="393"/>
      <c r="D739" s="389"/>
      <c r="E739" s="389"/>
      <c r="F739" s="389"/>
      <c r="G739" s="393"/>
      <c r="H739" s="389"/>
      <c r="I739" s="389"/>
      <c r="J739" s="389"/>
      <c r="K739" s="389"/>
      <c r="L739" s="389"/>
      <c r="M739" s="389"/>
      <c r="N739" s="389"/>
      <c r="O739" s="389"/>
      <c r="P739" s="389"/>
      <c r="Q739" s="389"/>
      <c r="R739" s="389"/>
      <c r="S739" s="389"/>
      <c r="T739" s="389"/>
      <c r="U739" s="389"/>
      <c r="V739" s="389"/>
      <c r="W739" s="389"/>
      <c r="X739" s="389"/>
      <c r="Y739" s="389"/>
      <c r="Z739" s="389"/>
      <c r="AA739" s="389"/>
      <c r="AB739" s="389"/>
      <c r="AC739" s="389"/>
      <c r="AD739" s="389"/>
      <c r="AE739" s="389"/>
      <c r="AF739" s="389"/>
      <c r="AG739" s="389"/>
      <c r="AH739" s="389"/>
      <c r="AI739" s="389"/>
      <c r="AJ739" s="389"/>
      <c r="AK739" s="389"/>
      <c r="AL739" s="389"/>
      <c r="AM739" s="389"/>
      <c r="AN739" s="389"/>
      <c r="AO739" s="389"/>
      <c r="AP739" s="393"/>
      <c r="AQ739" s="395"/>
      <c r="AR739" s="389"/>
      <c r="AS739" s="389"/>
      <c r="AT739" s="389"/>
      <c r="AU739" s="389"/>
      <c r="AV739" s="389"/>
      <c r="AW739" s="389"/>
      <c r="AX739" s="389"/>
      <c r="AY739" s="389"/>
      <c r="AZ739" s="389"/>
      <c r="BA739" s="389"/>
      <c r="BB739" s="389"/>
      <c r="BC739" s="389"/>
      <c r="BD739" s="389"/>
      <c r="BE739" s="389"/>
    </row>
    <row r="740" ht="15.75" customHeight="1">
      <c r="A740" s="401"/>
      <c r="B740" s="265"/>
      <c r="C740" s="393"/>
      <c r="D740" s="389"/>
      <c r="E740" s="389"/>
      <c r="F740" s="389"/>
      <c r="G740" s="393"/>
      <c r="H740" s="389"/>
      <c r="I740" s="389"/>
      <c r="J740" s="389"/>
      <c r="K740" s="389"/>
      <c r="L740" s="389"/>
      <c r="M740" s="389"/>
      <c r="N740" s="389"/>
      <c r="O740" s="389"/>
      <c r="P740" s="389"/>
      <c r="Q740" s="389"/>
      <c r="R740" s="389"/>
      <c r="S740" s="389"/>
      <c r="T740" s="389"/>
      <c r="U740" s="389"/>
      <c r="V740" s="389"/>
      <c r="W740" s="389"/>
      <c r="X740" s="389"/>
      <c r="Y740" s="389"/>
      <c r="Z740" s="389"/>
      <c r="AA740" s="389"/>
      <c r="AB740" s="389"/>
      <c r="AC740" s="389"/>
      <c r="AD740" s="389"/>
      <c r="AE740" s="389"/>
      <c r="AF740" s="389"/>
      <c r="AG740" s="389"/>
      <c r="AH740" s="389"/>
      <c r="AI740" s="389"/>
      <c r="AJ740" s="389"/>
      <c r="AK740" s="389"/>
      <c r="AL740" s="389"/>
      <c r="AM740" s="389"/>
      <c r="AN740" s="389"/>
      <c r="AO740" s="389"/>
      <c r="AP740" s="393"/>
      <c r="AQ740" s="395"/>
      <c r="AR740" s="389"/>
      <c r="AS740" s="389"/>
      <c r="AT740" s="389"/>
      <c r="AU740" s="389"/>
      <c r="AV740" s="389"/>
      <c r="AW740" s="389"/>
      <c r="AX740" s="389"/>
      <c r="AY740" s="389"/>
      <c r="AZ740" s="389"/>
      <c r="BA740" s="389"/>
      <c r="BB740" s="389"/>
      <c r="BC740" s="389"/>
      <c r="BD740" s="389"/>
      <c r="BE740" s="389"/>
    </row>
    <row r="741" ht="15.75" customHeight="1">
      <c r="A741" s="401"/>
      <c r="B741" s="265"/>
      <c r="C741" s="393"/>
      <c r="D741" s="389"/>
      <c r="E741" s="389"/>
      <c r="F741" s="389"/>
      <c r="G741" s="393"/>
      <c r="H741" s="389"/>
      <c r="I741" s="389"/>
      <c r="J741" s="389"/>
      <c r="K741" s="389"/>
      <c r="L741" s="389"/>
      <c r="M741" s="389"/>
      <c r="N741" s="389"/>
      <c r="O741" s="389"/>
      <c r="P741" s="389"/>
      <c r="Q741" s="389"/>
      <c r="R741" s="389"/>
      <c r="S741" s="389"/>
      <c r="T741" s="389"/>
      <c r="U741" s="389"/>
      <c r="V741" s="389"/>
      <c r="W741" s="389"/>
      <c r="X741" s="389"/>
      <c r="Y741" s="389"/>
      <c r="Z741" s="389"/>
      <c r="AA741" s="389"/>
      <c r="AB741" s="389"/>
      <c r="AC741" s="389"/>
      <c r="AD741" s="389"/>
      <c r="AE741" s="389"/>
      <c r="AF741" s="389"/>
      <c r="AG741" s="389"/>
      <c r="AH741" s="389"/>
      <c r="AI741" s="389"/>
      <c r="AJ741" s="389"/>
      <c r="AK741" s="389"/>
      <c r="AL741" s="389"/>
      <c r="AM741" s="389"/>
      <c r="AN741" s="389"/>
      <c r="AO741" s="389"/>
      <c r="AP741" s="393"/>
      <c r="AQ741" s="395"/>
      <c r="AR741" s="389"/>
      <c r="AS741" s="389"/>
      <c r="AT741" s="389"/>
      <c r="AU741" s="389"/>
      <c r="AV741" s="389"/>
      <c r="AW741" s="389"/>
      <c r="AX741" s="389"/>
      <c r="AY741" s="389"/>
      <c r="AZ741" s="389"/>
      <c r="BA741" s="389"/>
      <c r="BB741" s="389"/>
      <c r="BC741" s="389"/>
      <c r="BD741" s="389"/>
      <c r="BE741" s="389"/>
    </row>
    <row r="742" ht="15.75" customHeight="1">
      <c r="A742" s="401"/>
      <c r="B742" s="265"/>
      <c r="C742" s="393"/>
      <c r="D742" s="389"/>
      <c r="E742" s="389"/>
      <c r="F742" s="389"/>
      <c r="G742" s="393"/>
      <c r="H742" s="389"/>
      <c r="I742" s="389"/>
      <c r="J742" s="389"/>
      <c r="K742" s="389"/>
      <c r="L742" s="389"/>
      <c r="M742" s="389"/>
      <c r="N742" s="389"/>
      <c r="O742" s="389"/>
      <c r="P742" s="389"/>
      <c r="Q742" s="389"/>
      <c r="R742" s="389"/>
      <c r="S742" s="389"/>
      <c r="T742" s="389"/>
      <c r="U742" s="389"/>
      <c r="V742" s="389"/>
      <c r="W742" s="389"/>
      <c r="X742" s="389"/>
      <c r="Y742" s="389"/>
      <c r="Z742" s="389"/>
      <c r="AA742" s="389"/>
      <c r="AB742" s="389"/>
      <c r="AC742" s="389"/>
      <c r="AD742" s="389"/>
      <c r="AE742" s="389"/>
      <c r="AF742" s="389"/>
      <c r="AG742" s="389"/>
      <c r="AH742" s="389"/>
      <c r="AI742" s="389"/>
      <c r="AJ742" s="389"/>
      <c r="AK742" s="389"/>
      <c r="AL742" s="389"/>
      <c r="AM742" s="389"/>
      <c r="AN742" s="389"/>
      <c r="AO742" s="389"/>
      <c r="AP742" s="393"/>
      <c r="AQ742" s="395"/>
      <c r="AR742" s="389"/>
      <c r="AS742" s="389"/>
      <c r="AT742" s="389"/>
      <c r="AU742" s="389"/>
      <c r="AV742" s="389"/>
      <c r="AW742" s="389"/>
      <c r="AX742" s="389"/>
      <c r="AY742" s="389"/>
      <c r="AZ742" s="389"/>
      <c r="BA742" s="389"/>
      <c r="BB742" s="389"/>
      <c r="BC742" s="389"/>
      <c r="BD742" s="389"/>
      <c r="BE742" s="389"/>
    </row>
    <row r="743" ht="15.75" customHeight="1">
      <c r="A743" s="401"/>
      <c r="B743" s="265"/>
      <c r="C743" s="393"/>
      <c r="D743" s="389"/>
      <c r="E743" s="389"/>
      <c r="F743" s="389"/>
      <c r="G743" s="393"/>
      <c r="H743" s="389"/>
      <c r="I743" s="389"/>
      <c r="J743" s="389"/>
      <c r="K743" s="389"/>
      <c r="L743" s="389"/>
      <c r="M743" s="389"/>
      <c r="N743" s="389"/>
      <c r="O743" s="389"/>
      <c r="P743" s="389"/>
      <c r="Q743" s="389"/>
      <c r="R743" s="389"/>
      <c r="S743" s="389"/>
      <c r="T743" s="389"/>
      <c r="U743" s="389"/>
      <c r="V743" s="389"/>
      <c r="W743" s="389"/>
      <c r="X743" s="389"/>
      <c r="Y743" s="389"/>
      <c r="Z743" s="389"/>
      <c r="AA743" s="389"/>
      <c r="AB743" s="389"/>
      <c r="AC743" s="389"/>
      <c r="AD743" s="389"/>
      <c r="AE743" s="389"/>
      <c r="AF743" s="389"/>
      <c r="AG743" s="389"/>
      <c r="AH743" s="389"/>
      <c r="AI743" s="389"/>
      <c r="AJ743" s="389"/>
      <c r="AK743" s="389"/>
      <c r="AL743" s="389"/>
      <c r="AM743" s="389"/>
      <c r="AN743" s="389"/>
      <c r="AO743" s="389"/>
      <c r="AP743" s="393"/>
      <c r="AQ743" s="395"/>
      <c r="AR743" s="389"/>
      <c r="AS743" s="389"/>
      <c r="AT743" s="389"/>
      <c r="AU743" s="389"/>
      <c r="AV743" s="389"/>
      <c r="AW743" s="389"/>
      <c r="AX743" s="389"/>
      <c r="AY743" s="389"/>
      <c r="AZ743" s="389"/>
      <c r="BA743" s="389"/>
      <c r="BB743" s="389"/>
      <c r="BC743" s="389"/>
      <c r="BD743" s="389"/>
      <c r="BE743" s="389"/>
    </row>
    <row r="744" ht="15.75" customHeight="1">
      <c r="A744" s="401"/>
      <c r="B744" s="265"/>
      <c r="C744" s="393"/>
      <c r="D744" s="389"/>
      <c r="E744" s="389"/>
      <c r="F744" s="389"/>
      <c r="G744" s="393"/>
      <c r="H744" s="389"/>
      <c r="I744" s="389"/>
      <c r="J744" s="389"/>
      <c r="K744" s="389"/>
      <c r="L744" s="389"/>
      <c r="M744" s="389"/>
      <c r="N744" s="389"/>
      <c r="O744" s="389"/>
      <c r="P744" s="389"/>
      <c r="Q744" s="389"/>
      <c r="R744" s="389"/>
      <c r="S744" s="389"/>
      <c r="T744" s="389"/>
      <c r="U744" s="389"/>
      <c r="V744" s="389"/>
      <c r="W744" s="389"/>
      <c r="X744" s="389"/>
      <c r="Y744" s="389"/>
      <c r="Z744" s="389"/>
      <c r="AA744" s="389"/>
      <c r="AB744" s="389"/>
      <c r="AC744" s="389"/>
      <c r="AD744" s="389"/>
      <c r="AE744" s="389"/>
      <c r="AF744" s="389"/>
      <c r="AG744" s="389"/>
      <c r="AH744" s="389"/>
      <c r="AI744" s="389"/>
      <c r="AJ744" s="389"/>
      <c r="AK744" s="389"/>
      <c r="AL744" s="389"/>
      <c r="AM744" s="389"/>
      <c r="AN744" s="389"/>
      <c r="AO744" s="389"/>
      <c r="AP744" s="393"/>
      <c r="AQ744" s="395"/>
      <c r="AR744" s="389"/>
      <c r="AS744" s="389"/>
      <c r="AT744" s="389"/>
      <c r="AU744" s="389"/>
      <c r="AV744" s="389"/>
      <c r="AW744" s="389"/>
      <c r="AX744" s="389"/>
      <c r="AY744" s="389"/>
      <c r="AZ744" s="389"/>
      <c r="BA744" s="389"/>
      <c r="BB744" s="389"/>
      <c r="BC744" s="389"/>
      <c r="BD744" s="389"/>
      <c r="BE744" s="389"/>
    </row>
    <row r="745" ht="15.75" customHeight="1">
      <c r="A745" s="401"/>
      <c r="B745" s="265"/>
      <c r="C745" s="393"/>
      <c r="D745" s="389"/>
      <c r="E745" s="389"/>
      <c r="F745" s="389"/>
      <c r="G745" s="393"/>
      <c r="H745" s="389"/>
      <c r="I745" s="389"/>
      <c r="J745" s="389"/>
      <c r="K745" s="389"/>
      <c r="L745" s="389"/>
      <c r="M745" s="389"/>
      <c r="N745" s="389"/>
      <c r="O745" s="389"/>
      <c r="P745" s="389"/>
      <c r="Q745" s="389"/>
      <c r="R745" s="389"/>
      <c r="S745" s="389"/>
      <c r="T745" s="389"/>
      <c r="U745" s="389"/>
      <c r="V745" s="389"/>
      <c r="W745" s="389"/>
      <c r="X745" s="389"/>
      <c r="Y745" s="389"/>
      <c r="Z745" s="389"/>
      <c r="AA745" s="389"/>
      <c r="AB745" s="389"/>
      <c r="AC745" s="389"/>
      <c r="AD745" s="389"/>
      <c r="AE745" s="389"/>
      <c r="AF745" s="389"/>
      <c r="AG745" s="389"/>
      <c r="AH745" s="389"/>
      <c r="AI745" s="389"/>
      <c r="AJ745" s="389"/>
      <c r="AK745" s="389"/>
      <c r="AL745" s="389"/>
      <c r="AM745" s="389"/>
      <c r="AN745" s="389"/>
      <c r="AO745" s="389"/>
      <c r="AP745" s="393"/>
      <c r="AQ745" s="395"/>
      <c r="AR745" s="389"/>
      <c r="AS745" s="389"/>
      <c r="AT745" s="389"/>
      <c r="AU745" s="389"/>
      <c r="AV745" s="389"/>
      <c r="AW745" s="389"/>
      <c r="AX745" s="389"/>
      <c r="AY745" s="389"/>
      <c r="AZ745" s="389"/>
      <c r="BA745" s="389"/>
      <c r="BB745" s="389"/>
      <c r="BC745" s="389"/>
      <c r="BD745" s="389"/>
      <c r="BE745" s="389"/>
    </row>
    <row r="746" ht="15.75" customHeight="1">
      <c r="A746" s="401"/>
      <c r="B746" s="265"/>
      <c r="C746" s="393"/>
      <c r="D746" s="389"/>
      <c r="E746" s="389"/>
      <c r="F746" s="389"/>
      <c r="G746" s="393"/>
      <c r="H746" s="389"/>
      <c r="I746" s="389"/>
      <c r="J746" s="389"/>
      <c r="K746" s="389"/>
      <c r="L746" s="389"/>
      <c r="M746" s="389"/>
      <c r="N746" s="389"/>
      <c r="O746" s="389"/>
      <c r="P746" s="389"/>
      <c r="Q746" s="389"/>
      <c r="R746" s="389"/>
      <c r="S746" s="389"/>
      <c r="T746" s="389"/>
      <c r="U746" s="389"/>
      <c r="V746" s="389"/>
      <c r="W746" s="389"/>
      <c r="X746" s="389"/>
      <c r="Y746" s="389"/>
      <c r="Z746" s="389"/>
      <c r="AA746" s="389"/>
      <c r="AB746" s="389"/>
      <c r="AC746" s="389"/>
      <c r="AD746" s="389"/>
      <c r="AE746" s="389"/>
      <c r="AF746" s="389"/>
      <c r="AG746" s="389"/>
      <c r="AH746" s="389"/>
      <c r="AI746" s="389"/>
      <c r="AJ746" s="389"/>
      <c r="AK746" s="389"/>
      <c r="AL746" s="389"/>
      <c r="AM746" s="389"/>
      <c r="AN746" s="389"/>
      <c r="AO746" s="389"/>
      <c r="AP746" s="393"/>
      <c r="AQ746" s="395"/>
      <c r="AR746" s="389"/>
      <c r="AS746" s="389"/>
      <c r="AT746" s="389"/>
      <c r="AU746" s="389"/>
      <c r="AV746" s="389"/>
      <c r="AW746" s="389"/>
      <c r="AX746" s="389"/>
      <c r="AY746" s="389"/>
      <c r="AZ746" s="389"/>
      <c r="BA746" s="389"/>
      <c r="BB746" s="389"/>
      <c r="BC746" s="389"/>
      <c r="BD746" s="389"/>
      <c r="BE746" s="389"/>
    </row>
    <row r="747" ht="15.75" customHeight="1">
      <c r="A747" s="401"/>
      <c r="B747" s="265"/>
      <c r="C747" s="393"/>
      <c r="D747" s="389"/>
      <c r="E747" s="389"/>
      <c r="F747" s="389"/>
      <c r="G747" s="393"/>
      <c r="H747" s="389"/>
      <c r="I747" s="389"/>
      <c r="J747" s="389"/>
      <c r="K747" s="389"/>
      <c r="L747" s="389"/>
      <c r="M747" s="389"/>
      <c r="N747" s="389"/>
      <c r="O747" s="389"/>
      <c r="P747" s="389"/>
      <c r="Q747" s="389"/>
      <c r="R747" s="389"/>
      <c r="S747" s="389"/>
      <c r="T747" s="389"/>
      <c r="U747" s="389"/>
      <c r="V747" s="389"/>
      <c r="W747" s="389"/>
      <c r="X747" s="389"/>
      <c r="Y747" s="389"/>
      <c r="Z747" s="389"/>
      <c r="AA747" s="389"/>
      <c r="AB747" s="389"/>
      <c r="AC747" s="389"/>
      <c r="AD747" s="389"/>
      <c r="AE747" s="389"/>
      <c r="AF747" s="389"/>
      <c r="AG747" s="389"/>
      <c r="AH747" s="389"/>
      <c r="AI747" s="389"/>
      <c r="AJ747" s="389"/>
      <c r="AK747" s="389"/>
      <c r="AL747" s="389"/>
      <c r="AM747" s="389"/>
      <c r="AN747" s="389"/>
      <c r="AO747" s="389"/>
      <c r="AP747" s="393"/>
      <c r="AQ747" s="395"/>
      <c r="AR747" s="389"/>
      <c r="AS747" s="389"/>
      <c r="AT747" s="389"/>
      <c r="AU747" s="389"/>
      <c r="AV747" s="389"/>
      <c r="AW747" s="389"/>
      <c r="AX747" s="389"/>
      <c r="AY747" s="389"/>
      <c r="AZ747" s="389"/>
      <c r="BA747" s="389"/>
      <c r="BB747" s="389"/>
      <c r="BC747" s="389"/>
      <c r="BD747" s="389"/>
      <c r="BE747" s="389"/>
    </row>
    <row r="748" ht="15.75" customHeight="1">
      <c r="A748" s="401"/>
      <c r="B748" s="265"/>
      <c r="C748" s="393"/>
      <c r="D748" s="389"/>
      <c r="E748" s="389"/>
      <c r="F748" s="389"/>
      <c r="G748" s="393"/>
      <c r="H748" s="389"/>
      <c r="I748" s="389"/>
      <c r="J748" s="389"/>
      <c r="K748" s="389"/>
      <c r="L748" s="389"/>
      <c r="M748" s="389"/>
      <c r="N748" s="389"/>
      <c r="O748" s="389"/>
      <c r="P748" s="389"/>
      <c r="Q748" s="389"/>
      <c r="R748" s="389"/>
      <c r="S748" s="389"/>
      <c r="T748" s="389"/>
      <c r="U748" s="389"/>
      <c r="V748" s="389"/>
      <c r="W748" s="389"/>
      <c r="X748" s="389"/>
      <c r="Y748" s="389"/>
      <c r="Z748" s="389"/>
      <c r="AA748" s="389"/>
      <c r="AB748" s="389"/>
      <c r="AC748" s="389"/>
      <c r="AD748" s="389"/>
      <c r="AE748" s="389"/>
      <c r="AF748" s="389"/>
      <c r="AG748" s="389"/>
      <c r="AH748" s="389"/>
      <c r="AI748" s="389"/>
      <c r="AJ748" s="389"/>
      <c r="AK748" s="389"/>
      <c r="AL748" s="389"/>
      <c r="AM748" s="389"/>
      <c r="AN748" s="389"/>
      <c r="AO748" s="389"/>
      <c r="AP748" s="393"/>
      <c r="AQ748" s="395"/>
      <c r="AR748" s="389"/>
      <c r="AS748" s="389"/>
      <c r="AT748" s="389"/>
      <c r="AU748" s="389"/>
      <c r="AV748" s="389"/>
      <c r="AW748" s="389"/>
      <c r="AX748" s="389"/>
      <c r="AY748" s="389"/>
      <c r="AZ748" s="389"/>
      <c r="BA748" s="389"/>
      <c r="BB748" s="389"/>
      <c r="BC748" s="389"/>
      <c r="BD748" s="389"/>
      <c r="BE748" s="389"/>
    </row>
    <row r="749" ht="15.75" customHeight="1">
      <c r="A749" s="401"/>
      <c r="B749" s="265"/>
      <c r="C749" s="393"/>
      <c r="D749" s="389"/>
      <c r="E749" s="389"/>
      <c r="F749" s="389"/>
      <c r="G749" s="393"/>
      <c r="H749" s="389"/>
      <c r="I749" s="389"/>
      <c r="J749" s="389"/>
      <c r="K749" s="389"/>
      <c r="L749" s="389"/>
      <c r="M749" s="389"/>
      <c r="N749" s="389"/>
      <c r="O749" s="389"/>
      <c r="P749" s="389"/>
      <c r="Q749" s="389"/>
      <c r="R749" s="389"/>
      <c r="S749" s="389"/>
      <c r="T749" s="389"/>
      <c r="U749" s="389"/>
      <c r="V749" s="389"/>
      <c r="W749" s="389"/>
      <c r="X749" s="389"/>
      <c r="Y749" s="389"/>
      <c r="Z749" s="389"/>
      <c r="AA749" s="389"/>
      <c r="AB749" s="389"/>
      <c r="AC749" s="389"/>
      <c r="AD749" s="389"/>
      <c r="AE749" s="389"/>
      <c r="AF749" s="389"/>
      <c r="AG749" s="389"/>
      <c r="AH749" s="389"/>
      <c r="AI749" s="389"/>
      <c r="AJ749" s="389"/>
      <c r="AK749" s="389"/>
      <c r="AL749" s="389"/>
      <c r="AM749" s="389"/>
      <c r="AN749" s="389"/>
      <c r="AO749" s="389"/>
      <c r="AP749" s="393"/>
      <c r="AQ749" s="395"/>
      <c r="AR749" s="389"/>
      <c r="AS749" s="389"/>
      <c r="AT749" s="389"/>
      <c r="AU749" s="389"/>
      <c r="AV749" s="389"/>
      <c r="AW749" s="389"/>
      <c r="AX749" s="389"/>
      <c r="AY749" s="389"/>
      <c r="AZ749" s="389"/>
      <c r="BA749" s="389"/>
      <c r="BB749" s="389"/>
      <c r="BC749" s="389"/>
      <c r="BD749" s="389"/>
      <c r="BE749" s="389"/>
    </row>
    <row r="750" ht="15.75" customHeight="1">
      <c r="A750" s="401"/>
      <c r="B750" s="265"/>
      <c r="C750" s="393"/>
      <c r="D750" s="389"/>
      <c r="E750" s="389"/>
      <c r="F750" s="389"/>
      <c r="G750" s="393"/>
      <c r="H750" s="389"/>
      <c r="I750" s="389"/>
      <c r="J750" s="389"/>
      <c r="K750" s="389"/>
      <c r="L750" s="389"/>
      <c r="M750" s="389"/>
      <c r="N750" s="389"/>
      <c r="O750" s="389"/>
      <c r="P750" s="389"/>
      <c r="Q750" s="389"/>
      <c r="R750" s="389"/>
      <c r="S750" s="389"/>
      <c r="T750" s="389"/>
      <c r="U750" s="389"/>
      <c r="V750" s="389"/>
      <c r="W750" s="389"/>
      <c r="X750" s="389"/>
      <c r="Y750" s="389"/>
      <c r="Z750" s="389"/>
      <c r="AA750" s="389"/>
      <c r="AB750" s="389"/>
      <c r="AC750" s="389"/>
      <c r="AD750" s="389"/>
      <c r="AE750" s="389"/>
      <c r="AF750" s="389"/>
      <c r="AG750" s="389"/>
      <c r="AH750" s="389"/>
      <c r="AI750" s="389"/>
      <c r="AJ750" s="389"/>
      <c r="AK750" s="389"/>
      <c r="AL750" s="389"/>
      <c r="AM750" s="389"/>
      <c r="AN750" s="389"/>
      <c r="AO750" s="389"/>
      <c r="AP750" s="393"/>
      <c r="AQ750" s="395"/>
      <c r="AR750" s="389"/>
      <c r="AS750" s="389"/>
      <c r="AT750" s="389"/>
      <c r="AU750" s="389"/>
      <c r="AV750" s="389"/>
      <c r="AW750" s="389"/>
      <c r="AX750" s="389"/>
      <c r="AY750" s="389"/>
      <c r="AZ750" s="389"/>
      <c r="BA750" s="389"/>
      <c r="BB750" s="389"/>
      <c r="BC750" s="389"/>
      <c r="BD750" s="389"/>
      <c r="BE750" s="389"/>
    </row>
    <row r="751" ht="15.75" customHeight="1">
      <c r="A751" s="401"/>
      <c r="B751" s="265"/>
      <c r="C751" s="393"/>
      <c r="D751" s="389"/>
      <c r="E751" s="389"/>
      <c r="F751" s="389"/>
      <c r="G751" s="393"/>
      <c r="H751" s="389"/>
      <c r="I751" s="389"/>
      <c r="J751" s="389"/>
      <c r="K751" s="389"/>
      <c r="L751" s="389"/>
      <c r="M751" s="389"/>
      <c r="N751" s="389"/>
      <c r="O751" s="389"/>
      <c r="P751" s="389"/>
      <c r="Q751" s="389"/>
      <c r="R751" s="389"/>
      <c r="S751" s="389"/>
      <c r="T751" s="389"/>
      <c r="U751" s="389"/>
      <c r="V751" s="389"/>
      <c r="W751" s="389"/>
      <c r="X751" s="389"/>
      <c r="Y751" s="389"/>
      <c r="Z751" s="389"/>
      <c r="AA751" s="389"/>
      <c r="AB751" s="389"/>
      <c r="AC751" s="389"/>
      <c r="AD751" s="389"/>
      <c r="AE751" s="389"/>
      <c r="AF751" s="389"/>
      <c r="AG751" s="389"/>
      <c r="AH751" s="389"/>
      <c r="AI751" s="389"/>
      <c r="AJ751" s="389"/>
      <c r="AK751" s="389"/>
      <c r="AL751" s="389"/>
      <c r="AM751" s="389"/>
      <c r="AN751" s="389"/>
      <c r="AO751" s="389"/>
      <c r="AP751" s="393"/>
      <c r="AQ751" s="395"/>
      <c r="AR751" s="389"/>
      <c r="AS751" s="389"/>
      <c r="AT751" s="389"/>
      <c r="AU751" s="389"/>
      <c r="AV751" s="389"/>
      <c r="AW751" s="389"/>
      <c r="AX751" s="389"/>
      <c r="AY751" s="389"/>
      <c r="AZ751" s="389"/>
      <c r="BA751" s="389"/>
      <c r="BB751" s="389"/>
      <c r="BC751" s="389"/>
      <c r="BD751" s="389"/>
      <c r="BE751" s="389"/>
    </row>
    <row r="752" ht="15.75" customHeight="1">
      <c r="A752" s="401"/>
      <c r="B752" s="265"/>
      <c r="C752" s="393"/>
      <c r="D752" s="389"/>
      <c r="E752" s="389"/>
      <c r="F752" s="389"/>
      <c r="G752" s="393"/>
      <c r="H752" s="389"/>
      <c r="I752" s="389"/>
      <c r="J752" s="389"/>
      <c r="K752" s="389"/>
      <c r="L752" s="389"/>
      <c r="M752" s="389"/>
      <c r="N752" s="389"/>
      <c r="O752" s="389"/>
      <c r="P752" s="389"/>
      <c r="Q752" s="389"/>
      <c r="R752" s="389"/>
      <c r="S752" s="389"/>
      <c r="T752" s="389"/>
      <c r="U752" s="389"/>
      <c r="V752" s="389"/>
      <c r="W752" s="389"/>
      <c r="X752" s="389"/>
      <c r="Y752" s="389"/>
      <c r="Z752" s="389"/>
      <c r="AA752" s="389"/>
      <c r="AB752" s="389"/>
      <c r="AC752" s="389"/>
      <c r="AD752" s="389"/>
      <c r="AE752" s="389"/>
      <c r="AF752" s="389"/>
      <c r="AG752" s="389"/>
      <c r="AH752" s="389"/>
      <c r="AI752" s="389"/>
      <c r="AJ752" s="389"/>
      <c r="AK752" s="389"/>
      <c r="AL752" s="389"/>
      <c r="AM752" s="389"/>
      <c r="AN752" s="389"/>
      <c r="AO752" s="389"/>
      <c r="AP752" s="393"/>
      <c r="AQ752" s="395"/>
      <c r="AR752" s="389"/>
      <c r="AS752" s="389"/>
      <c r="AT752" s="389"/>
      <c r="AU752" s="389"/>
      <c r="AV752" s="389"/>
      <c r="AW752" s="389"/>
      <c r="AX752" s="389"/>
      <c r="AY752" s="389"/>
      <c r="AZ752" s="389"/>
      <c r="BA752" s="389"/>
      <c r="BB752" s="389"/>
      <c r="BC752" s="389"/>
      <c r="BD752" s="389"/>
      <c r="BE752" s="389"/>
    </row>
    <row r="753" ht="15.75" customHeight="1">
      <c r="A753" s="401"/>
      <c r="B753" s="265"/>
      <c r="C753" s="393"/>
      <c r="D753" s="389"/>
      <c r="E753" s="389"/>
      <c r="F753" s="389"/>
      <c r="G753" s="393"/>
      <c r="H753" s="389"/>
      <c r="I753" s="389"/>
      <c r="J753" s="389"/>
      <c r="K753" s="389"/>
      <c r="L753" s="389"/>
      <c r="M753" s="389"/>
      <c r="N753" s="389"/>
      <c r="O753" s="389"/>
      <c r="P753" s="389"/>
      <c r="Q753" s="389"/>
      <c r="R753" s="389"/>
      <c r="S753" s="389"/>
      <c r="T753" s="389"/>
      <c r="U753" s="389"/>
      <c r="V753" s="389"/>
      <c r="W753" s="389"/>
      <c r="X753" s="389"/>
      <c r="Y753" s="389"/>
      <c r="Z753" s="389"/>
      <c r="AA753" s="389"/>
      <c r="AB753" s="389"/>
      <c r="AC753" s="389"/>
      <c r="AD753" s="389"/>
      <c r="AE753" s="389"/>
      <c r="AF753" s="389"/>
      <c r="AG753" s="389"/>
      <c r="AH753" s="389"/>
      <c r="AI753" s="389"/>
      <c r="AJ753" s="389"/>
      <c r="AK753" s="389"/>
      <c r="AL753" s="389"/>
      <c r="AM753" s="389"/>
      <c r="AN753" s="389"/>
      <c r="AO753" s="389"/>
      <c r="AP753" s="393"/>
      <c r="AQ753" s="395"/>
      <c r="AR753" s="389"/>
      <c r="AS753" s="389"/>
      <c r="AT753" s="389"/>
      <c r="AU753" s="389"/>
      <c r="AV753" s="389"/>
      <c r="AW753" s="389"/>
      <c r="AX753" s="389"/>
      <c r="AY753" s="389"/>
      <c r="AZ753" s="389"/>
      <c r="BA753" s="389"/>
      <c r="BB753" s="389"/>
      <c r="BC753" s="389"/>
      <c r="BD753" s="389"/>
      <c r="BE753" s="389"/>
    </row>
    <row r="754" ht="15.75" customHeight="1">
      <c r="A754" s="401"/>
      <c r="B754" s="265"/>
      <c r="C754" s="393"/>
      <c r="D754" s="389"/>
      <c r="E754" s="389"/>
      <c r="F754" s="389"/>
      <c r="G754" s="393"/>
      <c r="H754" s="389"/>
      <c r="I754" s="389"/>
      <c r="J754" s="389"/>
      <c r="K754" s="389"/>
      <c r="L754" s="389"/>
      <c r="M754" s="389"/>
      <c r="N754" s="389"/>
      <c r="O754" s="389"/>
      <c r="P754" s="389"/>
      <c r="Q754" s="389"/>
      <c r="R754" s="389"/>
      <c r="S754" s="389"/>
      <c r="T754" s="389"/>
      <c r="U754" s="389"/>
      <c r="V754" s="389"/>
      <c r="W754" s="389"/>
      <c r="X754" s="389"/>
      <c r="Y754" s="389"/>
      <c r="Z754" s="389"/>
      <c r="AA754" s="389"/>
      <c r="AB754" s="389"/>
      <c r="AC754" s="389"/>
      <c r="AD754" s="389"/>
      <c r="AE754" s="389"/>
      <c r="AF754" s="389"/>
      <c r="AG754" s="389"/>
      <c r="AH754" s="389"/>
      <c r="AI754" s="389"/>
      <c r="AJ754" s="389"/>
      <c r="AK754" s="389"/>
      <c r="AL754" s="389"/>
      <c r="AM754" s="389"/>
      <c r="AN754" s="389"/>
      <c r="AO754" s="389"/>
      <c r="AP754" s="393"/>
      <c r="AQ754" s="395"/>
      <c r="AR754" s="389"/>
      <c r="AS754" s="389"/>
      <c r="AT754" s="389"/>
      <c r="AU754" s="389"/>
      <c r="AV754" s="389"/>
      <c r="AW754" s="389"/>
      <c r="AX754" s="389"/>
      <c r="AY754" s="389"/>
      <c r="AZ754" s="389"/>
      <c r="BA754" s="389"/>
      <c r="BB754" s="389"/>
      <c r="BC754" s="389"/>
      <c r="BD754" s="389"/>
      <c r="BE754" s="389"/>
    </row>
    <row r="755" ht="15.75" customHeight="1">
      <c r="A755" s="401"/>
      <c r="B755" s="265"/>
      <c r="C755" s="393"/>
      <c r="D755" s="389"/>
      <c r="E755" s="389"/>
      <c r="F755" s="389"/>
      <c r="G755" s="393"/>
      <c r="H755" s="389"/>
      <c r="I755" s="389"/>
      <c r="J755" s="389"/>
      <c r="K755" s="389"/>
      <c r="L755" s="389"/>
      <c r="M755" s="389"/>
      <c r="N755" s="389"/>
      <c r="O755" s="389"/>
      <c r="P755" s="389"/>
      <c r="Q755" s="389"/>
      <c r="R755" s="389"/>
      <c r="S755" s="389"/>
      <c r="T755" s="389"/>
      <c r="U755" s="389"/>
      <c r="V755" s="389"/>
      <c r="W755" s="389"/>
      <c r="X755" s="389"/>
      <c r="Y755" s="389"/>
      <c r="Z755" s="389"/>
      <c r="AA755" s="389"/>
      <c r="AB755" s="389"/>
      <c r="AC755" s="389"/>
      <c r="AD755" s="389"/>
      <c r="AE755" s="389"/>
      <c r="AF755" s="389"/>
      <c r="AG755" s="389"/>
      <c r="AH755" s="389"/>
      <c r="AI755" s="389"/>
      <c r="AJ755" s="389"/>
      <c r="AK755" s="389"/>
      <c r="AL755" s="389"/>
      <c r="AM755" s="389"/>
      <c r="AN755" s="389"/>
      <c r="AO755" s="389"/>
      <c r="AP755" s="393"/>
      <c r="AQ755" s="395"/>
      <c r="AR755" s="389"/>
      <c r="AS755" s="389"/>
      <c r="AT755" s="389"/>
      <c r="AU755" s="389"/>
      <c r="AV755" s="389"/>
      <c r="AW755" s="389"/>
      <c r="AX755" s="389"/>
      <c r="AY755" s="389"/>
      <c r="AZ755" s="389"/>
      <c r="BA755" s="389"/>
      <c r="BB755" s="389"/>
      <c r="BC755" s="389"/>
      <c r="BD755" s="389"/>
      <c r="BE755" s="389"/>
    </row>
    <row r="756" ht="15.75" customHeight="1">
      <c r="A756" s="401"/>
      <c r="B756" s="265"/>
      <c r="C756" s="393"/>
      <c r="D756" s="389"/>
      <c r="E756" s="389"/>
      <c r="F756" s="389"/>
      <c r="G756" s="393"/>
      <c r="H756" s="389"/>
      <c r="I756" s="389"/>
      <c r="J756" s="389"/>
      <c r="K756" s="389"/>
      <c r="L756" s="389"/>
      <c r="M756" s="389"/>
      <c r="N756" s="389"/>
      <c r="O756" s="389"/>
      <c r="P756" s="389"/>
      <c r="Q756" s="389"/>
      <c r="R756" s="389"/>
      <c r="S756" s="389"/>
      <c r="T756" s="389"/>
      <c r="U756" s="389"/>
      <c r="V756" s="389"/>
      <c r="W756" s="389"/>
      <c r="X756" s="389"/>
      <c r="Y756" s="389"/>
      <c r="Z756" s="389"/>
      <c r="AA756" s="389"/>
      <c r="AB756" s="389"/>
      <c r="AC756" s="389"/>
      <c r="AD756" s="389"/>
      <c r="AE756" s="389"/>
      <c r="AF756" s="389"/>
      <c r="AG756" s="389"/>
      <c r="AH756" s="389"/>
      <c r="AI756" s="389"/>
      <c r="AJ756" s="389"/>
      <c r="AK756" s="389"/>
      <c r="AL756" s="389"/>
      <c r="AM756" s="389"/>
      <c r="AN756" s="389"/>
      <c r="AO756" s="389"/>
      <c r="AP756" s="393"/>
      <c r="AQ756" s="395"/>
      <c r="AR756" s="389"/>
      <c r="AS756" s="389"/>
      <c r="AT756" s="389"/>
      <c r="AU756" s="389"/>
      <c r="AV756" s="389"/>
      <c r="AW756" s="389"/>
      <c r="AX756" s="389"/>
      <c r="AY756" s="389"/>
      <c r="AZ756" s="389"/>
      <c r="BA756" s="389"/>
      <c r="BB756" s="389"/>
      <c r="BC756" s="389"/>
      <c r="BD756" s="389"/>
      <c r="BE756" s="389"/>
    </row>
    <row r="757" ht="15.75" customHeight="1">
      <c r="A757" s="401"/>
      <c r="B757" s="265"/>
      <c r="C757" s="393"/>
      <c r="D757" s="389"/>
      <c r="E757" s="389"/>
      <c r="F757" s="389"/>
      <c r="G757" s="393"/>
      <c r="H757" s="389"/>
      <c r="I757" s="389"/>
      <c r="J757" s="389"/>
      <c r="K757" s="389"/>
      <c r="L757" s="389"/>
      <c r="M757" s="389"/>
      <c r="N757" s="389"/>
      <c r="O757" s="389"/>
      <c r="P757" s="389"/>
      <c r="Q757" s="389"/>
      <c r="R757" s="389"/>
      <c r="S757" s="389"/>
      <c r="T757" s="389"/>
      <c r="U757" s="389"/>
      <c r="V757" s="389"/>
      <c r="W757" s="389"/>
      <c r="X757" s="389"/>
      <c r="Y757" s="389"/>
      <c r="Z757" s="389"/>
      <c r="AA757" s="389"/>
      <c r="AB757" s="389"/>
      <c r="AC757" s="389"/>
      <c r="AD757" s="389"/>
      <c r="AE757" s="389"/>
      <c r="AF757" s="389"/>
      <c r="AG757" s="389"/>
      <c r="AH757" s="389"/>
      <c r="AI757" s="389"/>
      <c r="AJ757" s="389"/>
      <c r="AK757" s="389"/>
      <c r="AL757" s="389"/>
      <c r="AM757" s="389"/>
      <c r="AN757" s="389"/>
      <c r="AO757" s="389"/>
      <c r="AP757" s="393"/>
      <c r="AQ757" s="395"/>
      <c r="AR757" s="389"/>
      <c r="AS757" s="389"/>
      <c r="AT757" s="389"/>
      <c r="AU757" s="389"/>
      <c r="AV757" s="389"/>
      <c r="AW757" s="389"/>
      <c r="AX757" s="389"/>
      <c r="AY757" s="389"/>
      <c r="AZ757" s="389"/>
      <c r="BA757" s="389"/>
      <c r="BB757" s="389"/>
      <c r="BC757" s="389"/>
      <c r="BD757" s="389"/>
      <c r="BE757" s="389"/>
    </row>
    <row r="758" ht="15.75" customHeight="1">
      <c r="A758" s="401"/>
      <c r="B758" s="265"/>
      <c r="C758" s="393"/>
      <c r="D758" s="389"/>
      <c r="E758" s="389"/>
      <c r="F758" s="389"/>
      <c r="G758" s="393"/>
      <c r="H758" s="389"/>
      <c r="I758" s="389"/>
      <c r="J758" s="389"/>
      <c r="K758" s="389"/>
      <c r="L758" s="389"/>
      <c r="M758" s="389"/>
      <c r="N758" s="389"/>
      <c r="O758" s="389"/>
      <c r="P758" s="389"/>
      <c r="Q758" s="389"/>
      <c r="R758" s="389"/>
      <c r="S758" s="389"/>
      <c r="T758" s="389"/>
      <c r="U758" s="389"/>
      <c r="V758" s="389"/>
      <c r="W758" s="389"/>
      <c r="X758" s="389"/>
      <c r="Y758" s="389"/>
      <c r="Z758" s="389"/>
      <c r="AA758" s="389"/>
      <c r="AB758" s="389"/>
      <c r="AC758" s="389"/>
      <c r="AD758" s="389"/>
      <c r="AE758" s="389"/>
      <c r="AF758" s="389"/>
      <c r="AG758" s="389"/>
      <c r="AH758" s="389"/>
      <c r="AI758" s="389"/>
      <c r="AJ758" s="389"/>
      <c r="AK758" s="389"/>
      <c r="AL758" s="389"/>
      <c r="AM758" s="389"/>
      <c r="AN758" s="389"/>
      <c r="AO758" s="389"/>
      <c r="AP758" s="393"/>
      <c r="AQ758" s="395"/>
      <c r="AR758" s="389"/>
      <c r="AS758" s="389"/>
      <c r="AT758" s="389"/>
      <c r="AU758" s="389"/>
      <c r="AV758" s="389"/>
      <c r="AW758" s="389"/>
      <c r="AX758" s="389"/>
      <c r="AY758" s="389"/>
      <c r="AZ758" s="389"/>
      <c r="BA758" s="389"/>
      <c r="BB758" s="389"/>
      <c r="BC758" s="389"/>
      <c r="BD758" s="389"/>
      <c r="BE758" s="389"/>
    </row>
    <row r="759" ht="15.75" customHeight="1">
      <c r="A759" s="401"/>
      <c r="B759" s="265"/>
      <c r="C759" s="393"/>
      <c r="D759" s="389"/>
      <c r="E759" s="389"/>
      <c r="F759" s="389"/>
      <c r="G759" s="393"/>
      <c r="H759" s="389"/>
      <c r="I759" s="389"/>
      <c r="J759" s="389"/>
      <c r="K759" s="389"/>
      <c r="L759" s="389"/>
      <c r="M759" s="389"/>
      <c r="N759" s="389"/>
      <c r="O759" s="389"/>
      <c r="P759" s="389"/>
      <c r="Q759" s="389"/>
      <c r="R759" s="389"/>
      <c r="S759" s="389"/>
      <c r="T759" s="389"/>
      <c r="U759" s="389"/>
      <c r="V759" s="389"/>
      <c r="W759" s="389"/>
      <c r="X759" s="389"/>
      <c r="Y759" s="389"/>
      <c r="Z759" s="389"/>
      <c r="AA759" s="389"/>
      <c r="AB759" s="389"/>
      <c r="AC759" s="389"/>
      <c r="AD759" s="389"/>
      <c r="AE759" s="389"/>
      <c r="AF759" s="389"/>
      <c r="AG759" s="389"/>
      <c r="AH759" s="389"/>
      <c r="AI759" s="389"/>
      <c r="AJ759" s="389"/>
      <c r="AK759" s="389"/>
      <c r="AL759" s="389"/>
      <c r="AM759" s="389"/>
      <c r="AN759" s="389"/>
      <c r="AO759" s="389"/>
      <c r="AP759" s="393"/>
      <c r="AQ759" s="395"/>
      <c r="AR759" s="389"/>
      <c r="AS759" s="389"/>
      <c r="AT759" s="389"/>
      <c r="AU759" s="389"/>
      <c r="AV759" s="389"/>
      <c r="AW759" s="389"/>
      <c r="AX759" s="389"/>
      <c r="AY759" s="389"/>
      <c r="AZ759" s="389"/>
      <c r="BA759" s="389"/>
      <c r="BB759" s="389"/>
      <c r="BC759" s="389"/>
      <c r="BD759" s="389"/>
      <c r="BE759" s="389"/>
    </row>
    <row r="760" ht="15.75" customHeight="1">
      <c r="A760" s="401"/>
      <c r="B760" s="265"/>
      <c r="C760" s="393"/>
      <c r="D760" s="389"/>
      <c r="E760" s="389"/>
      <c r="F760" s="389"/>
      <c r="G760" s="393"/>
      <c r="H760" s="389"/>
      <c r="I760" s="389"/>
      <c r="J760" s="389"/>
      <c r="K760" s="389"/>
      <c r="L760" s="389"/>
      <c r="M760" s="389"/>
      <c r="N760" s="389"/>
      <c r="O760" s="389"/>
      <c r="P760" s="389"/>
      <c r="Q760" s="389"/>
      <c r="R760" s="389"/>
      <c r="S760" s="389"/>
      <c r="T760" s="389"/>
      <c r="U760" s="389"/>
      <c r="V760" s="389"/>
      <c r="W760" s="389"/>
      <c r="X760" s="389"/>
      <c r="Y760" s="389"/>
      <c r="Z760" s="389"/>
      <c r="AA760" s="389"/>
      <c r="AB760" s="389"/>
      <c r="AC760" s="389"/>
      <c r="AD760" s="389"/>
      <c r="AE760" s="389"/>
      <c r="AF760" s="389"/>
      <c r="AG760" s="389"/>
      <c r="AH760" s="389"/>
      <c r="AI760" s="389"/>
      <c r="AJ760" s="389"/>
      <c r="AK760" s="389"/>
      <c r="AL760" s="389"/>
      <c r="AM760" s="389"/>
      <c r="AN760" s="389"/>
      <c r="AO760" s="389"/>
      <c r="AP760" s="393"/>
      <c r="AQ760" s="395"/>
      <c r="AR760" s="389"/>
      <c r="AS760" s="389"/>
      <c r="AT760" s="389"/>
      <c r="AU760" s="389"/>
      <c r="AV760" s="389"/>
      <c r="AW760" s="389"/>
      <c r="AX760" s="389"/>
      <c r="AY760" s="389"/>
      <c r="AZ760" s="389"/>
      <c r="BA760" s="389"/>
      <c r="BB760" s="389"/>
      <c r="BC760" s="389"/>
      <c r="BD760" s="389"/>
      <c r="BE760" s="389"/>
    </row>
    <row r="761" ht="15.75" customHeight="1">
      <c r="A761" s="401"/>
      <c r="B761" s="265"/>
      <c r="C761" s="393"/>
      <c r="D761" s="389"/>
      <c r="E761" s="389"/>
      <c r="F761" s="389"/>
      <c r="G761" s="393"/>
      <c r="H761" s="389"/>
      <c r="I761" s="389"/>
      <c r="J761" s="389"/>
      <c r="K761" s="389"/>
      <c r="L761" s="389"/>
      <c r="M761" s="389"/>
      <c r="N761" s="389"/>
      <c r="O761" s="389"/>
      <c r="P761" s="389"/>
      <c r="Q761" s="389"/>
      <c r="R761" s="389"/>
      <c r="S761" s="389"/>
      <c r="T761" s="389"/>
      <c r="U761" s="389"/>
      <c r="V761" s="389"/>
      <c r="W761" s="389"/>
      <c r="X761" s="389"/>
      <c r="Y761" s="389"/>
      <c r="Z761" s="389"/>
      <c r="AA761" s="389"/>
      <c r="AB761" s="389"/>
      <c r="AC761" s="389"/>
      <c r="AD761" s="389"/>
      <c r="AE761" s="389"/>
      <c r="AF761" s="389"/>
      <c r="AG761" s="389"/>
      <c r="AH761" s="389"/>
      <c r="AI761" s="389"/>
      <c r="AJ761" s="389"/>
      <c r="AK761" s="389"/>
      <c r="AL761" s="389"/>
      <c r="AM761" s="389"/>
      <c r="AN761" s="389"/>
      <c r="AO761" s="389"/>
      <c r="AP761" s="393"/>
      <c r="AQ761" s="395"/>
      <c r="AR761" s="389"/>
      <c r="AS761" s="389"/>
      <c r="AT761" s="389"/>
      <c r="AU761" s="389"/>
      <c r="AV761" s="389"/>
      <c r="AW761" s="389"/>
      <c r="AX761" s="389"/>
      <c r="AY761" s="389"/>
      <c r="AZ761" s="389"/>
      <c r="BA761" s="389"/>
      <c r="BB761" s="389"/>
      <c r="BC761" s="389"/>
      <c r="BD761" s="389"/>
      <c r="BE761" s="389"/>
    </row>
    <row r="762" ht="15.75" customHeight="1">
      <c r="A762" s="401"/>
      <c r="B762" s="265"/>
      <c r="C762" s="393"/>
      <c r="D762" s="389"/>
      <c r="E762" s="389"/>
      <c r="F762" s="389"/>
      <c r="G762" s="393"/>
      <c r="H762" s="389"/>
      <c r="I762" s="389"/>
      <c r="J762" s="389"/>
      <c r="K762" s="389"/>
      <c r="L762" s="389"/>
      <c r="M762" s="389"/>
      <c r="N762" s="389"/>
      <c r="O762" s="389"/>
      <c r="P762" s="389"/>
      <c r="Q762" s="389"/>
      <c r="R762" s="389"/>
      <c r="S762" s="389"/>
      <c r="T762" s="389"/>
      <c r="U762" s="389"/>
      <c r="V762" s="389"/>
      <c r="W762" s="389"/>
      <c r="X762" s="389"/>
      <c r="Y762" s="389"/>
      <c r="Z762" s="389"/>
      <c r="AA762" s="389"/>
      <c r="AB762" s="389"/>
      <c r="AC762" s="389"/>
      <c r="AD762" s="389"/>
      <c r="AE762" s="389"/>
      <c r="AF762" s="389"/>
      <c r="AG762" s="389"/>
      <c r="AH762" s="389"/>
      <c r="AI762" s="389"/>
      <c r="AJ762" s="389"/>
      <c r="AK762" s="389"/>
      <c r="AL762" s="389"/>
      <c r="AM762" s="389"/>
      <c r="AN762" s="389"/>
      <c r="AO762" s="389"/>
      <c r="AP762" s="393"/>
      <c r="AQ762" s="395"/>
      <c r="AR762" s="389"/>
      <c r="AS762" s="389"/>
      <c r="AT762" s="389"/>
      <c r="AU762" s="389"/>
      <c r="AV762" s="389"/>
      <c r="AW762" s="389"/>
      <c r="AX762" s="389"/>
      <c r="AY762" s="389"/>
      <c r="AZ762" s="389"/>
      <c r="BA762" s="389"/>
      <c r="BB762" s="389"/>
      <c r="BC762" s="389"/>
      <c r="BD762" s="389"/>
      <c r="BE762" s="389"/>
    </row>
    <row r="763" ht="15.75" customHeight="1">
      <c r="A763" s="401"/>
      <c r="B763" s="265"/>
      <c r="C763" s="393"/>
      <c r="D763" s="389"/>
      <c r="E763" s="389"/>
      <c r="F763" s="389"/>
      <c r="G763" s="393"/>
      <c r="H763" s="389"/>
      <c r="I763" s="389"/>
      <c r="J763" s="389"/>
      <c r="K763" s="389"/>
      <c r="L763" s="389"/>
      <c r="M763" s="389"/>
      <c r="N763" s="389"/>
      <c r="O763" s="389"/>
      <c r="P763" s="389"/>
      <c r="Q763" s="389"/>
      <c r="R763" s="389"/>
      <c r="S763" s="389"/>
      <c r="T763" s="389"/>
      <c r="U763" s="389"/>
      <c r="V763" s="389"/>
      <c r="W763" s="389"/>
      <c r="X763" s="389"/>
      <c r="Y763" s="389"/>
      <c r="Z763" s="389"/>
      <c r="AA763" s="389"/>
      <c r="AB763" s="389"/>
      <c r="AC763" s="389"/>
      <c r="AD763" s="389"/>
      <c r="AE763" s="389"/>
      <c r="AF763" s="389"/>
      <c r="AG763" s="389"/>
      <c r="AH763" s="389"/>
      <c r="AI763" s="389"/>
      <c r="AJ763" s="389"/>
      <c r="AK763" s="389"/>
      <c r="AL763" s="389"/>
      <c r="AM763" s="389"/>
      <c r="AN763" s="389"/>
      <c r="AO763" s="389"/>
      <c r="AP763" s="393"/>
      <c r="AQ763" s="395"/>
      <c r="AR763" s="389"/>
      <c r="AS763" s="389"/>
      <c r="AT763" s="389"/>
      <c r="AU763" s="389"/>
      <c r="AV763" s="389"/>
      <c r="AW763" s="389"/>
      <c r="AX763" s="389"/>
      <c r="AY763" s="389"/>
      <c r="AZ763" s="389"/>
      <c r="BA763" s="389"/>
      <c r="BB763" s="389"/>
      <c r="BC763" s="389"/>
      <c r="BD763" s="389"/>
      <c r="BE763" s="389"/>
    </row>
    <row r="764" ht="15.75" customHeight="1">
      <c r="A764" s="401"/>
      <c r="B764" s="265"/>
      <c r="C764" s="393"/>
      <c r="D764" s="389"/>
      <c r="E764" s="389"/>
      <c r="F764" s="389"/>
      <c r="G764" s="393"/>
      <c r="H764" s="389"/>
      <c r="I764" s="389"/>
      <c r="J764" s="389"/>
      <c r="K764" s="389"/>
      <c r="L764" s="389"/>
      <c r="M764" s="389"/>
      <c r="N764" s="389"/>
      <c r="O764" s="389"/>
      <c r="P764" s="389"/>
      <c r="Q764" s="389"/>
      <c r="R764" s="389"/>
      <c r="S764" s="389"/>
      <c r="T764" s="389"/>
      <c r="U764" s="389"/>
      <c r="V764" s="389"/>
      <c r="W764" s="389"/>
      <c r="X764" s="389"/>
      <c r="Y764" s="389"/>
      <c r="Z764" s="389"/>
      <c r="AA764" s="389"/>
      <c r="AB764" s="389"/>
      <c r="AC764" s="389"/>
      <c r="AD764" s="389"/>
      <c r="AE764" s="389"/>
      <c r="AF764" s="389"/>
      <c r="AG764" s="389"/>
      <c r="AH764" s="389"/>
      <c r="AI764" s="389"/>
      <c r="AJ764" s="389"/>
      <c r="AK764" s="389"/>
      <c r="AL764" s="389"/>
      <c r="AM764" s="389"/>
      <c r="AN764" s="389"/>
      <c r="AO764" s="389"/>
      <c r="AP764" s="393"/>
      <c r="AQ764" s="395"/>
      <c r="AR764" s="389"/>
      <c r="AS764" s="389"/>
      <c r="AT764" s="389"/>
      <c r="AU764" s="389"/>
      <c r="AV764" s="389"/>
      <c r="AW764" s="389"/>
      <c r="AX764" s="389"/>
      <c r="AY764" s="389"/>
      <c r="AZ764" s="389"/>
      <c r="BA764" s="389"/>
      <c r="BB764" s="389"/>
      <c r="BC764" s="389"/>
      <c r="BD764" s="389"/>
      <c r="BE764" s="389"/>
    </row>
    <row r="765" ht="15.75" customHeight="1">
      <c r="A765" s="401"/>
      <c r="B765" s="265"/>
      <c r="C765" s="393"/>
      <c r="D765" s="389"/>
      <c r="E765" s="389"/>
      <c r="F765" s="389"/>
      <c r="G765" s="393"/>
      <c r="H765" s="389"/>
      <c r="I765" s="389"/>
      <c r="J765" s="389"/>
      <c r="K765" s="389"/>
      <c r="L765" s="389"/>
      <c r="M765" s="389"/>
      <c r="N765" s="389"/>
      <c r="O765" s="389"/>
      <c r="P765" s="389"/>
      <c r="Q765" s="389"/>
      <c r="R765" s="389"/>
      <c r="S765" s="389"/>
      <c r="T765" s="389"/>
      <c r="U765" s="389"/>
      <c r="V765" s="389"/>
      <c r="W765" s="389"/>
      <c r="X765" s="389"/>
      <c r="Y765" s="389"/>
      <c r="Z765" s="389"/>
      <c r="AA765" s="389"/>
      <c r="AB765" s="389"/>
      <c r="AC765" s="389"/>
      <c r="AD765" s="389"/>
      <c r="AE765" s="389"/>
      <c r="AF765" s="389"/>
      <c r="AG765" s="389"/>
      <c r="AH765" s="389"/>
      <c r="AI765" s="389"/>
      <c r="AJ765" s="389"/>
      <c r="AK765" s="389"/>
      <c r="AL765" s="389"/>
      <c r="AM765" s="389"/>
      <c r="AN765" s="389"/>
      <c r="AO765" s="389"/>
      <c r="AP765" s="393"/>
      <c r="AQ765" s="395"/>
      <c r="AR765" s="389"/>
      <c r="AS765" s="389"/>
      <c r="AT765" s="389"/>
      <c r="AU765" s="389"/>
      <c r="AV765" s="389"/>
      <c r="AW765" s="389"/>
      <c r="AX765" s="389"/>
      <c r="AY765" s="389"/>
      <c r="AZ765" s="389"/>
      <c r="BA765" s="389"/>
      <c r="BB765" s="389"/>
      <c r="BC765" s="389"/>
      <c r="BD765" s="389"/>
      <c r="BE765" s="389"/>
    </row>
    <row r="766" ht="15.75" customHeight="1">
      <c r="A766" s="401"/>
      <c r="B766" s="265"/>
      <c r="C766" s="393"/>
      <c r="D766" s="389"/>
      <c r="E766" s="389"/>
      <c r="F766" s="389"/>
      <c r="G766" s="393"/>
      <c r="H766" s="389"/>
      <c r="I766" s="389"/>
      <c r="J766" s="389"/>
      <c r="K766" s="389"/>
      <c r="L766" s="389"/>
      <c r="M766" s="389"/>
      <c r="N766" s="389"/>
      <c r="O766" s="389"/>
      <c r="P766" s="389"/>
      <c r="Q766" s="389"/>
      <c r="R766" s="389"/>
      <c r="S766" s="389"/>
      <c r="T766" s="389"/>
      <c r="U766" s="389"/>
      <c r="V766" s="389"/>
      <c r="W766" s="389"/>
      <c r="X766" s="389"/>
      <c r="Y766" s="389"/>
      <c r="Z766" s="389"/>
      <c r="AA766" s="389"/>
      <c r="AB766" s="389"/>
      <c r="AC766" s="389"/>
      <c r="AD766" s="389"/>
      <c r="AE766" s="389"/>
      <c r="AF766" s="389"/>
      <c r="AG766" s="389"/>
      <c r="AH766" s="389"/>
      <c r="AI766" s="389"/>
      <c r="AJ766" s="389"/>
      <c r="AK766" s="389"/>
      <c r="AL766" s="389"/>
      <c r="AM766" s="389"/>
      <c r="AN766" s="389"/>
      <c r="AO766" s="389"/>
      <c r="AP766" s="393"/>
      <c r="AQ766" s="395"/>
      <c r="AR766" s="389"/>
      <c r="AS766" s="389"/>
      <c r="AT766" s="389"/>
      <c r="AU766" s="389"/>
      <c r="AV766" s="389"/>
      <c r="AW766" s="389"/>
      <c r="AX766" s="389"/>
      <c r="AY766" s="389"/>
      <c r="AZ766" s="389"/>
      <c r="BA766" s="389"/>
      <c r="BB766" s="389"/>
      <c r="BC766" s="389"/>
      <c r="BD766" s="389"/>
      <c r="BE766" s="389"/>
    </row>
    <row r="767" ht="15.75" customHeight="1">
      <c r="A767" s="401"/>
      <c r="B767" s="265"/>
      <c r="C767" s="393"/>
      <c r="D767" s="389"/>
      <c r="E767" s="389"/>
      <c r="F767" s="389"/>
      <c r="G767" s="393"/>
      <c r="H767" s="389"/>
      <c r="I767" s="389"/>
      <c r="J767" s="389"/>
      <c r="K767" s="389"/>
      <c r="L767" s="389"/>
      <c r="M767" s="389"/>
      <c r="N767" s="389"/>
      <c r="O767" s="389"/>
      <c r="P767" s="389"/>
      <c r="Q767" s="389"/>
      <c r="R767" s="389"/>
      <c r="S767" s="389"/>
      <c r="T767" s="389"/>
      <c r="U767" s="389"/>
      <c r="V767" s="389"/>
      <c r="W767" s="389"/>
      <c r="X767" s="389"/>
      <c r="Y767" s="389"/>
      <c r="Z767" s="389"/>
      <c r="AA767" s="389"/>
      <c r="AB767" s="389"/>
      <c r="AC767" s="389"/>
      <c r="AD767" s="389"/>
      <c r="AE767" s="389"/>
      <c r="AF767" s="389"/>
      <c r="AG767" s="389"/>
      <c r="AH767" s="389"/>
      <c r="AI767" s="389"/>
      <c r="AJ767" s="389"/>
      <c r="AK767" s="389"/>
      <c r="AL767" s="389"/>
      <c r="AM767" s="389"/>
      <c r="AN767" s="389"/>
      <c r="AO767" s="389"/>
      <c r="AP767" s="393"/>
      <c r="AQ767" s="395"/>
      <c r="AR767" s="389"/>
      <c r="AS767" s="389"/>
      <c r="AT767" s="389"/>
      <c r="AU767" s="389"/>
      <c r="AV767" s="389"/>
      <c r="AW767" s="389"/>
      <c r="AX767" s="389"/>
      <c r="AY767" s="389"/>
      <c r="AZ767" s="389"/>
      <c r="BA767" s="389"/>
      <c r="BB767" s="389"/>
      <c r="BC767" s="389"/>
      <c r="BD767" s="389"/>
      <c r="BE767" s="389"/>
    </row>
    <row r="768" ht="15.75" customHeight="1">
      <c r="A768" s="401"/>
      <c r="B768" s="265"/>
      <c r="C768" s="393"/>
      <c r="D768" s="389"/>
      <c r="E768" s="389"/>
      <c r="F768" s="389"/>
      <c r="G768" s="393"/>
      <c r="H768" s="389"/>
      <c r="I768" s="389"/>
      <c r="J768" s="389"/>
      <c r="K768" s="389"/>
      <c r="L768" s="389"/>
      <c r="M768" s="389"/>
      <c r="N768" s="389"/>
      <c r="O768" s="389"/>
      <c r="P768" s="389"/>
      <c r="Q768" s="389"/>
      <c r="R768" s="389"/>
      <c r="S768" s="389"/>
      <c r="T768" s="389"/>
      <c r="U768" s="389"/>
      <c r="V768" s="389"/>
      <c r="W768" s="389"/>
      <c r="X768" s="389"/>
      <c r="Y768" s="389"/>
      <c r="Z768" s="389"/>
      <c r="AA768" s="389"/>
      <c r="AB768" s="389"/>
      <c r="AC768" s="389"/>
      <c r="AD768" s="389"/>
      <c r="AE768" s="389"/>
      <c r="AF768" s="389"/>
      <c r="AG768" s="389"/>
      <c r="AH768" s="389"/>
      <c r="AI768" s="389"/>
      <c r="AJ768" s="389"/>
      <c r="AK768" s="389"/>
      <c r="AL768" s="389"/>
      <c r="AM768" s="389"/>
      <c r="AN768" s="389"/>
      <c r="AO768" s="389"/>
      <c r="AP768" s="393"/>
      <c r="AQ768" s="395"/>
      <c r="AR768" s="389"/>
      <c r="AS768" s="389"/>
      <c r="AT768" s="389"/>
      <c r="AU768" s="389"/>
      <c r="AV768" s="389"/>
      <c r="AW768" s="389"/>
      <c r="AX768" s="389"/>
      <c r="AY768" s="389"/>
      <c r="AZ768" s="389"/>
      <c r="BA768" s="389"/>
      <c r="BB768" s="389"/>
      <c r="BC768" s="389"/>
      <c r="BD768" s="389"/>
      <c r="BE768" s="389"/>
    </row>
    <row r="769" ht="15.75" customHeight="1">
      <c r="A769" s="401"/>
      <c r="B769" s="265"/>
      <c r="C769" s="393"/>
      <c r="D769" s="389"/>
      <c r="E769" s="389"/>
      <c r="F769" s="389"/>
      <c r="G769" s="393"/>
      <c r="H769" s="389"/>
      <c r="I769" s="389"/>
      <c r="J769" s="389"/>
      <c r="K769" s="389"/>
      <c r="L769" s="389"/>
      <c r="M769" s="389"/>
      <c r="N769" s="389"/>
      <c r="O769" s="389"/>
      <c r="P769" s="389"/>
      <c r="Q769" s="389"/>
      <c r="R769" s="389"/>
      <c r="S769" s="389"/>
      <c r="T769" s="389"/>
      <c r="U769" s="389"/>
      <c r="V769" s="389"/>
      <c r="W769" s="389"/>
      <c r="X769" s="389"/>
      <c r="Y769" s="389"/>
      <c r="Z769" s="389"/>
      <c r="AA769" s="389"/>
      <c r="AB769" s="389"/>
      <c r="AC769" s="389"/>
      <c r="AD769" s="389"/>
      <c r="AE769" s="389"/>
      <c r="AF769" s="389"/>
      <c r="AG769" s="389"/>
      <c r="AH769" s="389"/>
      <c r="AI769" s="389"/>
      <c r="AJ769" s="389"/>
      <c r="AK769" s="389"/>
      <c r="AL769" s="389"/>
      <c r="AM769" s="389"/>
      <c r="AN769" s="389"/>
      <c r="AO769" s="389"/>
      <c r="AP769" s="393"/>
      <c r="AQ769" s="395"/>
      <c r="AR769" s="389"/>
      <c r="AS769" s="389"/>
      <c r="AT769" s="389"/>
      <c r="AU769" s="389"/>
      <c r="AV769" s="389"/>
      <c r="AW769" s="389"/>
      <c r="AX769" s="389"/>
      <c r="AY769" s="389"/>
      <c r="AZ769" s="389"/>
      <c r="BA769" s="389"/>
      <c r="BB769" s="389"/>
      <c r="BC769" s="389"/>
      <c r="BD769" s="389"/>
      <c r="BE769" s="389"/>
    </row>
    <row r="770" ht="15.75" customHeight="1">
      <c r="A770" s="401"/>
      <c r="B770" s="265"/>
      <c r="C770" s="393"/>
      <c r="D770" s="389"/>
      <c r="E770" s="389"/>
      <c r="F770" s="389"/>
      <c r="G770" s="393"/>
      <c r="H770" s="389"/>
      <c r="I770" s="389"/>
      <c r="J770" s="389"/>
      <c r="K770" s="389"/>
      <c r="L770" s="389"/>
      <c r="M770" s="389"/>
      <c r="N770" s="389"/>
      <c r="O770" s="389"/>
      <c r="P770" s="389"/>
      <c r="Q770" s="389"/>
      <c r="R770" s="389"/>
      <c r="S770" s="389"/>
      <c r="T770" s="389"/>
      <c r="U770" s="389"/>
      <c r="V770" s="389"/>
      <c r="W770" s="389"/>
      <c r="X770" s="389"/>
      <c r="Y770" s="389"/>
      <c r="Z770" s="389"/>
      <c r="AA770" s="389"/>
      <c r="AB770" s="389"/>
      <c r="AC770" s="389"/>
      <c r="AD770" s="389"/>
      <c r="AE770" s="389"/>
      <c r="AF770" s="389"/>
      <c r="AG770" s="389"/>
      <c r="AH770" s="389"/>
      <c r="AI770" s="389"/>
      <c r="AJ770" s="389"/>
      <c r="AK770" s="389"/>
      <c r="AL770" s="389"/>
      <c r="AM770" s="389"/>
      <c r="AN770" s="389"/>
      <c r="AO770" s="389"/>
      <c r="AP770" s="393"/>
      <c r="AQ770" s="395"/>
      <c r="AR770" s="389"/>
      <c r="AS770" s="389"/>
      <c r="AT770" s="389"/>
      <c r="AU770" s="389"/>
      <c r="AV770" s="389"/>
      <c r="AW770" s="389"/>
      <c r="AX770" s="389"/>
      <c r="AY770" s="389"/>
      <c r="AZ770" s="389"/>
      <c r="BA770" s="389"/>
      <c r="BB770" s="389"/>
      <c r="BC770" s="389"/>
      <c r="BD770" s="389"/>
      <c r="BE770" s="389"/>
    </row>
    <row r="771" ht="15.75" customHeight="1">
      <c r="A771" s="401"/>
      <c r="B771" s="265"/>
      <c r="C771" s="393"/>
      <c r="D771" s="389"/>
      <c r="E771" s="389"/>
      <c r="F771" s="389"/>
      <c r="G771" s="393"/>
      <c r="H771" s="389"/>
      <c r="I771" s="389"/>
      <c r="J771" s="389"/>
      <c r="K771" s="389"/>
      <c r="L771" s="389"/>
      <c r="M771" s="389"/>
      <c r="N771" s="389"/>
      <c r="O771" s="389"/>
      <c r="P771" s="389"/>
      <c r="Q771" s="389"/>
      <c r="R771" s="389"/>
      <c r="S771" s="389"/>
      <c r="T771" s="389"/>
      <c r="U771" s="389"/>
      <c r="V771" s="389"/>
      <c r="W771" s="389"/>
      <c r="X771" s="389"/>
      <c r="Y771" s="389"/>
      <c r="Z771" s="389"/>
      <c r="AA771" s="389"/>
      <c r="AB771" s="389"/>
      <c r="AC771" s="389"/>
      <c r="AD771" s="389"/>
      <c r="AE771" s="389"/>
      <c r="AF771" s="389"/>
      <c r="AG771" s="389"/>
      <c r="AH771" s="389"/>
      <c r="AI771" s="389"/>
      <c r="AJ771" s="389"/>
      <c r="AK771" s="389"/>
      <c r="AL771" s="389"/>
      <c r="AM771" s="389"/>
      <c r="AN771" s="389"/>
      <c r="AO771" s="389"/>
      <c r="AP771" s="393"/>
      <c r="AQ771" s="395"/>
      <c r="AR771" s="389"/>
      <c r="AS771" s="389"/>
      <c r="AT771" s="389"/>
      <c r="AU771" s="389"/>
      <c r="AV771" s="389"/>
      <c r="AW771" s="389"/>
      <c r="AX771" s="389"/>
      <c r="AY771" s="389"/>
      <c r="AZ771" s="389"/>
      <c r="BA771" s="389"/>
      <c r="BB771" s="389"/>
      <c r="BC771" s="389"/>
      <c r="BD771" s="389"/>
      <c r="BE771" s="389"/>
    </row>
    <row r="772" ht="15.75" customHeight="1">
      <c r="A772" s="401"/>
      <c r="B772" s="265"/>
      <c r="C772" s="393"/>
      <c r="D772" s="389"/>
      <c r="E772" s="389"/>
      <c r="F772" s="389"/>
      <c r="G772" s="393"/>
      <c r="H772" s="389"/>
      <c r="I772" s="389"/>
      <c r="J772" s="389"/>
      <c r="K772" s="389"/>
      <c r="L772" s="389"/>
      <c r="M772" s="389"/>
      <c r="N772" s="389"/>
      <c r="O772" s="389"/>
      <c r="P772" s="389"/>
      <c r="Q772" s="389"/>
      <c r="R772" s="389"/>
      <c r="S772" s="389"/>
      <c r="T772" s="389"/>
      <c r="U772" s="389"/>
      <c r="V772" s="389"/>
      <c r="W772" s="389"/>
      <c r="X772" s="389"/>
      <c r="Y772" s="389"/>
      <c r="Z772" s="389"/>
      <c r="AA772" s="389"/>
      <c r="AB772" s="389"/>
      <c r="AC772" s="389"/>
      <c r="AD772" s="389"/>
      <c r="AE772" s="389"/>
      <c r="AF772" s="389"/>
      <c r="AG772" s="389"/>
      <c r="AH772" s="389"/>
      <c r="AI772" s="389"/>
      <c r="AJ772" s="389"/>
      <c r="AK772" s="389"/>
      <c r="AL772" s="389"/>
      <c r="AM772" s="389"/>
      <c r="AN772" s="389"/>
      <c r="AO772" s="389"/>
      <c r="AP772" s="393"/>
      <c r="AQ772" s="395"/>
      <c r="AR772" s="389"/>
      <c r="AS772" s="389"/>
      <c r="AT772" s="389"/>
      <c r="AU772" s="389"/>
      <c r="AV772" s="389"/>
      <c r="AW772" s="389"/>
      <c r="AX772" s="389"/>
      <c r="AY772" s="389"/>
      <c r="AZ772" s="389"/>
      <c r="BA772" s="389"/>
      <c r="BB772" s="389"/>
      <c r="BC772" s="389"/>
      <c r="BD772" s="389"/>
      <c r="BE772" s="389"/>
    </row>
    <row r="773" ht="15.75" customHeight="1">
      <c r="A773" s="401"/>
      <c r="B773" s="265"/>
      <c r="C773" s="393"/>
      <c r="D773" s="389"/>
      <c r="E773" s="389"/>
      <c r="F773" s="389"/>
      <c r="G773" s="393"/>
      <c r="H773" s="389"/>
      <c r="I773" s="389"/>
      <c r="J773" s="389"/>
      <c r="K773" s="389"/>
      <c r="L773" s="389"/>
      <c r="M773" s="389"/>
      <c r="N773" s="389"/>
      <c r="O773" s="389"/>
      <c r="P773" s="389"/>
      <c r="Q773" s="389"/>
      <c r="R773" s="389"/>
      <c r="S773" s="389"/>
      <c r="T773" s="389"/>
      <c r="U773" s="389"/>
      <c r="V773" s="389"/>
      <c r="W773" s="389"/>
      <c r="X773" s="389"/>
      <c r="Y773" s="389"/>
      <c r="Z773" s="389"/>
      <c r="AA773" s="389"/>
      <c r="AB773" s="389"/>
      <c r="AC773" s="389"/>
      <c r="AD773" s="389"/>
      <c r="AE773" s="389"/>
      <c r="AF773" s="389"/>
      <c r="AG773" s="389"/>
      <c r="AH773" s="389"/>
      <c r="AI773" s="389"/>
      <c r="AJ773" s="389"/>
      <c r="AK773" s="389"/>
      <c r="AL773" s="389"/>
      <c r="AM773" s="389"/>
      <c r="AN773" s="389"/>
      <c r="AO773" s="389"/>
      <c r="AP773" s="393"/>
      <c r="AQ773" s="395"/>
      <c r="AR773" s="389"/>
      <c r="AS773" s="389"/>
      <c r="AT773" s="389"/>
      <c r="AU773" s="389"/>
      <c r="AV773" s="389"/>
      <c r="AW773" s="389"/>
      <c r="AX773" s="389"/>
      <c r="AY773" s="389"/>
      <c r="AZ773" s="389"/>
      <c r="BA773" s="389"/>
      <c r="BB773" s="389"/>
      <c r="BC773" s="389"/>
      <c r="BD773" s="389"/>
      <c r="BE773" s="389"/>
    </row>
    <row r="774" ht="15.75" customHeight="1">
      <c r="A774" s="401"/>
      <c r="B774" s="265"/>
      <c r="C774" s="393"/>
      <c r="D774" s="389"/>
      <c r="E774" s="389"/>
      <c r="F774" s="389"/>
      <c r="G774" s="393"/>
      <c r="H774" s="389"/>
      <c r="I774" s="389"/>
      <c r="J774" s="389"/>
      <c r="K774" s="389"/>
      <c r="L774" s="389"/>
      <c r="M774" s="389"/>
      <c r="N774" s="389"/>
      <c r="O774" s="389"/>
      <c r="P774" s="389"/>
      <c r="Q774" s="389"/>
      <c r="R774" s="389"/>
      <c r="S774" s="389"/>
      <c r="T774" s="389"/>
      <c r="U774" s="389"/>
      <c r="V774" s="389"/>
      <c r="W774" s="389"/>
      <c r="X774" s="389"/>
      <c r="Y774" s="389"/>
      <c r="Z774" s="389"/>
      <c r="AA774" s="389"/>
      <c r="AB774" s="389"/>
      <c r="AC774" s="389"/>
      <c r="AD774" s="389"/>
      <c r="AE774" s="389"/>
      <c r="AF774" s="389"/>
      <c r="AG774" s="389"/>
      <c r="AH774" s="389"/>
      <c r="AI774" s="389"/>
      <c r="AJ774" s="389"/>
      <c r="AK774" s="389"/>
      <c r="AL774" s="389"/>
      <c r="AM774" s="389"/>
      <c r="AN774" s="389"/>
      <c r="AO774" s="389"/>
      <c r="AP774" s="393"/>
      <c r="AQ774" s="395"/>
      <c r="AR774" s="389"/>
      <c r="AS774" s="389"/>
      <c r="AT774" s="389"/>
      <c r="AU774" s="389"/>
      <c r="AV774" s="389"/>
      <c r="AW774" s="389"/>
      <c r="AX774" s="389"/>
      <c r="AY774" s="389"/>
      <c r="AZ774" s="389"/>
      <c r="BA774" s="389"/>
      <c r="BB774" s="389"/>
      <c r="BC774" s="389"/>
      <c r="BD774" s="389"/>
      <c r="BE774" s="389"/>
    </row>
    <row r="775" ht="15.75" customHeight="1">
      <c r="A775" s="401"/>
      <c r="B775" s="265"/>
      <c r="C775" s="393"/>
      <c r="D775" s="389"/>
      <c r="E775" s="389"/>
      <c r="F775" s="389"/>
      <c r="G775" s="393"/>
      <c r="H775" s="389"/>
      <c r="I775" s="389"/>
      <c r="J775" s="389"/>
      <c r="K775" s="389"/>
      <c r="L775" s="389"/>
      <c r="M775" s="389"/>
      <c r="N775" s="389"/>
      <c r="O775" s="389"/>
      <c r="P775" s="389"/>
      <c r="Q775" s="389"/>
      <c r="R775" s="389"/>
      <c r="S775" s="389"/>
      <c r="T775" s="389"/>
      <c r="U775" s="389"/>
      <c r="V775" s="389"/>
      <c r="W775" s="389"/>
      <c r="X775" s="389"/>
      <c r="Y775" s="389"/>
      <c r="Z775" s="389"/>
      <c r="AA775" s="389"/>
      <c r="AB775" s="389"/>
      <c r="AC775" s="389"/>
      <c r="AD775" s="389"/>
      <c r="AE775" s="389"/>
      <c r="AF775" s="389"/>
      <c r="AG775" s="389"/>
      <c r="AH775" s="389"/>
      <c r="AI775" s="389"/>
      <c r="AJ775" s="389"/>
      <c r="AK775" s="389"/>
      <c r="AL775" s="389"/>
      <c r="AM775" s="389"/>
      <c r="AN775" s="389"/>
      <c r="AO775" s="389"/>
      <c r="AP775" s="393"/>
      <c r="AQ775" s="395"/>
      <c r="AR775" s="389"/>
      <c r="AS775" s="389"/>
      <c r="AT775" s="389"/>
      <c r="AU775" s="389"/>
      <c r="AV775" s="389"/>
      <c r="AW775" s="389"/>
      <c r="AX775" s="389"/>
      <c r="AY775" s="389"/>
      <c r="AZ775" s="389"/>
      <c r="BA775" s="389"/>
      <c r="BB775" s="389"/>
      <c r="BC775" s="389"/>
      <c r="BD775" s="389"/>
      <c r="BE775" s="389"/>
    </row>
    <row r="776" ht="15.75" customHeight="1">
      <c r="A776" s="401"/>
      <c r="B776" s="265"/>
      <c r="C776" s="393"/>
      <c r="D776" s="389"/>
      <c r="E776" s="389"/>
      <c r="F776" s="389"/>
      <c r="G776" s="393"/>
      <c r="H776" s="389"/>
      <c r="I776" s="389"/>
      <c r="J776" s="389"/>
      <c r="K776" s="389"/>
      <c r="L776" s="389"/>
      <c r="M776" s="389"/>
      <c r="N776" s="389"/>
      <c r="O776" s="389"/>
      <c r="P776" s="389"/>
      <c r="Q776" s="389"/>
      <c r="R776" s="389"/>
      <c r="S776" s="389"/>
      <c r="T776" s="389"/>
      <c r="U776" s="389"/>
      <c r="V776" s="389"/>
      <c r="W776" s="389"/>
      <c r="X776" s="389"/>
      <c r="Y776" s="389"/>
      <c r="Z776" s="389"/>
      <c r="AA776" s="389"/>
      <c r="AB776" s="389"/>
      <c r="AC776" s="389"/>
      <c r="AD776" s="389"/>
      <c r="AE776" s="389"/>
      <c r="AF776" s="389"/>
      <c r="AG776" s="389"/>
      <c r="AH776" s="389"/>
      <c r="AI776" s="389"/>
      <c r="AJ776" s="389"/>
      <c r="AK776" s="389"/>
      <c r="AL776" s="389"/>
      <c r="AM776" s="389"/>
      <c r="AN776" s="389"/>
      <c r="AO776" s="389"/>
      <c r="AP776" s="393"/>
      <c r="AQ776" s="395"/>
      <c r="AR776" s="389"/>
      <c r="AS776" s="389"/>
      <c r="AT776" s="389"/>
      <c r="AU776" s="389"/>
      <c r="AV776" s="389"/>
      <c r="AW776" s="389"/>
      <c r="AX776" s="389"/>
      <c r="AY776" s="389"/>
      <c r="AZ776" s="389"/>
      <c r="BA776" s="389"/>
      <c r="BB776" s="389"/>
      <c r="BC776" s="389"/>
      <c r="BD776" s="389"/>
      <c r="BE776" s="389"/>
    </row>
    <row r="777" ht="15.75" customHeight="1">
      <c r="A777" s="401"/>
      <c r="B777" s="265"/>
      <c r="C777" s="393"/>
      <c r="D777" s="389"/>
      <c r="E777" s="389"/>
      <c r="F777" s="389"/>
      <c r="G777" s="393"/>
      <c r="H777" s="389"/>
      <c r="I777" s="389"/>
      <c r="J777" s="389"/>
      <c r="K777" s="389"/>
      <c r="L777" s="389"/>
      <c r="M777" s="389"/>
      <c r="N777" s="389"/>
      <c r="O777" s="389"/>
      <c r="P777" s="389"/>
      <c r="Q777" s="389"/>
      <c r="R777" s="389"/>
      <c r="S777" s="389"/>
      <c r="T777" s="389"/>
      <c r="U777" s="389"/>
      <c r="V777" s="389"/>
      <c r="W777" s="389"/>
      <c r="X777" s="389"/>
      <c r="Y777" s="389"/>
      <c r="Z777" s="389"/>
      <c r="AA777" s="389"/>
      <c r="AB777" s="389"/>
      <c r="AC777" s="389"/>
      <c r="AD777" s="389"/>
      <c r="AE777" s="389"/>
      <c r="AF777" s="389"/>
      <c r="AG777" s="389"/>
      <c r="AH777" s="389"/>
      <c r="AI777" s="389"/>
      <c r="AJ777" s="389"/>
      <c r="AK777" s="389"/>
      <c r="AL777" s="389"/>
      <c r="AM777" s="389"/>
      <c r="AN777" s="389"/>
      <c r="AO777" s="389"/>
      <c r="AP777" s="393"/>
      <c r="AQ777" s="395"/>
      <c r="AR777" s="389"/>
      <c r="AS777" s="389"/>
      <c r="AT777" s="389"/>
      <c r="AU777" s="389"/>
      <c r="AV777" s="389"/>
      <c r="AW777" s="389"/>
      <c r="AX777" s="389"/>
      <c r="AY777" s="389"/>
      <c r="AZ777" s="389"/>
      <c r="BA777" s="389"/>
      <c r="BB777" s="389"/>
      <c r="BC777" s="389"/>
      <c r="BD777" s="389"/>
      <c r="BE777" s="389"/>
    </row>
    <row r="778" ht="15.75" customHeight="1">
      <c r="A778" s="401"/>
      <c r="B778" s="265"/>
      <c r="C778" s="393"/>
      <c r="D778" s="389"/>
      <c r="E778" s="389"/>
      <c r="F778" s="389"/>
      <c r="G778" s="393"/>
      <c r="H778" s="389"/>
      <c r="I778" s="389"/>
      <c r="J778" s="389"/>
      <c r="K778" s="389"/>
      <c r="L778" s="389"/>
      <c r="M778" s="389"/>
      <c r="N778" s="389"/>
      <c r="O778" s="389"/>
      <c r="P778" s="389"/>
      <c r="Q778" s="389"/>
      <c r="R778" s="389"/>
      <c r="S778" s="389"/>
      <c r="T778" s="389"/>
      <c r="U778" s="389"/>
      <c r="V778" s="389"/>
      <c r="W778" s="389"/>
      <c r="X778" s="389"/>
      <c r="Y778" s="389"/>
      <c r="Z778" s="389"/>
      <c r="AA778" s="389"/>
      <c r="AB778" s="389"/>
      <c r="AC778" s="389"/>
      <c r="AD778" s="389"/>
      <c r="AE778" s="389"/>
      <c r="AF778" s="389"/>
      <c r="AG778" s="389"/>
      <c r="AH778" s="389"/>
      <c r="AI778" s="389"/>
      <c r="AJ778" s="389"/>
      <c r="AK778" s="389"/>
      <c r="AL778" s="389"/>
      <c r="AM778" s="389"/>
      <c r="AN778" s="389"/>
      <c r="AO778" s="389"/>
      <c r="AP778" s="393"/>
      <c r="AQ778" s="395"/>
      <c r="AR778" s="389"/>
      <c r="AS778" s="389"/>
      <c r="AT778" s="389"/>
      <c r="AU778" s="389"/>
      <c r="AV778" s="389"/>
      <c r="AW778" s="389"/>
      <c r="AX778" s="389"/>
      <c r="AY778" s="389"/>
      <c r="AZ778" s="389"/>
      <c r="BA778" s="389"/>
      <c r="BB778" s="389"/>
      <c r="BC778" s="389"/>
      <c r="BD778" s="389"/>
      <c r="BE778" s="389"/>
    </row>
    <row r="779" ht="15.75" customHeight="1">
      <c r="A779" s="401"/>
      <c r="B779" s="265"/>
      <c r="C779" s="393"/>
      <c r="D779" s="389"/>
      <c r="E779" s="389"/>
      <c r="F779" s="389"/>
      <c r="G779" s="393"/>
      <c r="H779" s="389"/>
      <c r="I779" s="389"/>
      <c r="J779" s="389"/>
      <c r="K779" s="389"/>
      <c r="L779" s="389"/>
      <c r="M779" s="389"/>
      <c r="N779" s="389"/>
      <c r="O779" s="389"/>
      <c r="P779" s="389"/>
      <c r="Q779" s="389"/>
      <c r="R779" s="389"/>
      <c r="S779" s="389"/>
      <c r="T779" s="389"/>
      <c r="U779" s="389"/>
      <c r="V779" s="389"/>
      <c r="W779" s="389"/>
      <c r="X779" s="389"/>
      <c r="Y779" s="389"/>
      <c r="Z779" s="389"/>
      <c r="AA779" s="389"/>
      <c r="AB779" s="389"/>
      <c r="AC779" s="389"/>
      <c r="AD779" s="389"/>
      <c r="AE779" s="389"/>
      <c r="AF779" s="389"/>
      <c r="AG779" s="389"/>
      <c r="AH779" s="389"/>
      <c r="AI779" s="389"/>
      <c r="AJ779" s="389"/>
      <c r="AK779" s="389"/>
      <c r="AL779" s="389"/>
      <c r="AM779" s="389"/>
      <c r="AN779" s="389"/>
      <c r="AO779" s="389"/>
      <c r="AP779" s="393"/>
      <c r="AQ779" s="395"/>
      <c r="AR779" s="389"/>
      <c r="AS779" s="389"/>
      <c r="AT779" s="389"/>
      <c r="AU779" s="389"/>
      <c r="AV779" s="389"/>
      <c r="AW779" s="389"/>
      <c r="AX779" s="389"/>
      <c r="AY779" s="389"/>
      <c r="AZ779" s="389"/>
      <c r="BA779" s="389"/>
      <c r="BB779" s="389"/>
      <c r="BC779" s="389"/>
      <c r="BD779" s="389"/>
      <c r="BE779" s="389"/>
    </row>
    <row r="780" ht="15.75" customHeight="1">
      <c r="A780" s="401"/>
      <c r="B780" s="265"/>
      <c r="C780" s="393"/>
      <c r="D780" s="389"/>
      <c r="E780" s="389"/>
      <c r="F780" s="389"/>
      <c r="G780" s="393"/>
      <c r="H780" s="389"/>
      <c r="I780" s="389"/>
      <c r="J780" s="389"/>
      <c r="K780" s="389"/>
      <c r="L780" s="389"/>
      <c r="M780" s="389"/>
      <c r="N780" s="389"/>
      <c r="O780" s="389"/>
      <c r="P780" s="389"/>
      <c r="Q780" s="389"/>
      <c r="R780" s="389"/>
      <c r="S780" s="389"/>
      <c r="T780" s="389"/>
      <c r="U780" s="389"/>
      <c r="V780" s="389"/>
      <c r="W780" s="389"/>
      <c r="X780" s="389"/>
      <c r="Y780" s="389"/>
      <c r="Z780" s="389"/>
      <c r="AA780" s="389"/>
      <c r="AB780" s="389"/>
      <c r="AC780" s="389"/>
      <c r="AD780" s="389"/>
      <c r="AE780" s="389"/>
      <c r="AF780" s="389"/>
      <c r="AG780" s="389"/>
      <c r="AH780" s="389"/>
      <c r="AI780" s="389"/>
      <c r="AJ780" s="389"/>
      <c r="AK780" s="389"/>
      <c r="AL780" s="389"/>
      <c r="AM780" s="389"/>
      <c r="AN780" s="389"/>
      <c r="AO780" s="389"/>
      <c r="AP780" s="393"/>
      <c r="AQ780" s="395"/>
      <c r="AR780" s="389"/>
      <c r="AS780" s="389"/>
      <c r="AT780" s="389"/>
      <c r="AU780" s="389"/>
      <c r="AV780" s="389"/>
      <c r="AW780" s="389"/>
      <c r="AX780" s="389"/>
      <c r="AY780" s="389"/>
      <c r="AZ780" s="389"/>
      <c r="BA780" s="389"/>
      <c r="BB780" s="389"/>
      <c r="BC780" s="389"/>
      <c r="BD780" s="389"/>
      <c r="BE780" s="389"/>
    </row>
    <row r="781" ht="15.75" customHeight="1">
      <c r="A781" s="401"/>
      <c r="B781" s="265"/>
      <c r="C781" s="393"/>
      <c r="D781" s="389"/>
      <c r="E781" s="389"/>
      <c r="F781" s="389"/>
      <c r="G781" s="393"/>
      <c r="H781" s="389"/>
      <c r="I781" s="389"/>
      <c r="J781" s="389"/>
      <c r="K781" s="389"/>
      <c r="L781" s="389"/>
      <c r="M781" s="389"/>
      <c r="N781" s="389"/>
      <c r="O781" s="389"/>
      <c r="P781" s="389"/>
      <c r="Q781" s="389"/>
      <c r="R781" s="389"/>
      <c r="S781" s="389"/>
      <c r="T781" s="389"/>
      <c r="U781" s="389"/>
      <c r="V781" s="389"/>
      <c r="W781" s="389"/>
      <c r="X781" s="389"/>
      <c r="Y781" s="389"/>
      <c r="Z781" s="389"/>
      <c r="AA781" s="389"/>
      <c r="AB781" s="389"/>
      <c r="AC781" s="389"/>
      <c r="AD781" s="389"/>
      <c r="AE781" s="389"/>
      <c r="AF781" s="389"/>
      <c r="AG781" s="389"/>
      <c r="AH781" s="389"/>
      <c r="AI781" s="389"/>
      <c r="AJ781" s="389"/>
      <c r="AK781" s="389"/>
      <c r="AL781" s="389"/>
      <c r="AM781" s="389"/>
      <c r="AN781" s="389"/>
      <c r="AO781" s="389"/>
      <c r="AP781" s="393"/>
      <c r="AQ781" s="395"/>
      <c r="AR781" s="389"/>
      <c r="AS781" s="389"/>
      <c r="AT781" s="389"/>
      <c r="AU781" s="389"/>
      <c r="AV781" s="389"/>
      <c r="AW781" s="389"/>
      <c r="AX781" s="389"/>
      <c r="AY781" s="389"/>
      <c r="AZ781" s="389"/>
      <c r="BA781" s="389"/>
      <c r="BB781" s="389"/>
      <c r="BC781" s="389"/>
      <c r="BD781" s="389"/>
      <c r="BE781" s="389"/>
    </row>
    <row r="782" ht="15.75" customHeight="1">
      <c r="A782" s="401"/>
      <c r="B782" s="265"/>
      <c r="C782" s="393"/>
      <c r="D782" s="389"/>
      <c r="E782" s="389"/>
      <c r="F782" s="389"/>
      <c r="G782" s="393"/>
      <c r="H782" s="389"/>
      <c r="I782" s="389"/>
      <c r="J782" s="389"/>
      <c r="K782" s="389"/>
      <c r="L782" s="389"/>
      <c r="M782" s="389"/>
      <c r="N782" s="389"/>
      <c r="O782" s="389"/>
      <c r="P782" s="389"/>
      <c r="Q782" s="389"/>
      <c r="R782" s="389"/>
      <c r="S782" s="389"/>
      <c r="T782" s="389"/>
      <c r="U782" s="389"/>
      <c r="V782" s="389"/>
      <c r="W782" s="389"/>
      <c r="X782" s="389"/>
      <c r="Y782" s="389"/>
      <c r="Z782" s="389"/>
      <c r="AA782" s="389"/>
      <c r="AB782" s="389"/>
      <c r="AC782" s="389"/>
      <c r="AD782" s="389"/>
      <c r="AE782" s="389"/>
      <c r="AF782" s="389"/>
      <c r="AG782" s="389"/>
      <c r="AH782" s="389"/>
      <c r="AI782" s="389"/>
      <c r="AJ782" s="389"/>
      <c r="AK782" s="389"/>
      <c r="AL782" s="389"/>
      <c r="AM782" s="389"/>
      <c r="AN782" s="389"/>
      <c r="AO782" s="389"/>
      <c r="AP782" s="393"/>
      <c r="AQ782" s="395"/>
      <c r="AR782" s="389"/>
      <c r="AS782" s="389"/>
      <c r="AT782" s="389"/>
      <c r="AU782" s="389"/>
      <c r="AV782" s="389"/>
      <c r="AW782" s="389"/>
      <c r="AX782" s="389"/>
      <c r="AY782" s="389"/>
      <c r="AZ782" s="389"/>
      <c r="BA782" s="389"/>
      <c r="BB782" s="389"/>
      <c r="BC782" s="389"/>
      <c r="BD782" s="389"/>
      <c r="BE782" s="389"/>
    </row>
    <row r="783" ht="15.75" customHeight="1">
      <c r="A783" s="401"/>
      <c r="B783" s="265"/>
      <c r="C783" s="393"/>
      <c r="D783" s="389"/>
      <c r="E783" s="389"/>
      <c r="F783" s="389"/>
      <c r="G783" s="393"/>
      <c r="H783" s="389"/>
      <c r="I783" s="389"/>
      <c r="J783" s="389"/>
      <c r="K783" s="389"/>
      <c r="L783" s="389"/>
      <c r="M783" s="389"/>
      <c r="N783" s="389"/>
      <c r="O783" s="389"/>
      <c r="P783" s="389"/>
      <c r="Q783" s="389"/>
      <c r="R783" s="389"/>
      <c r="S783" s="389"/>
      <c r="T783" s="389"/>
      <c r="U783" s="389"/>
      <c r="V783" s="389"/>
      <c r="W783" s="389"/>
      <c r="X783" s="389"/>
      <c r="Y783" s="389"/>
      <c r="Z783" s="389"/>
      <c r="AA783" s="389"/>
      <c r="AB783" s="389"/>
      <c r="AC783" s="389"/>
      <c r="AD783" s="389"/>
      <c r="AE783" s="389"/>
      <c r="AF783" s="389"/>
      <c r="AG783" s="389"/>
      <c r="AH783" s="389"/>
      <c r="AI783" s="389"/>
      <c r="AJ783" s="389"/>
      <c r="AK783" s="389"/>
      <c r="AL783" s="389"/>
      <c r="AM783" s="389"/>
      <c r="AN783" s="389"/>
      <c r="AO783" s="389"/>
      <c r="AP783" s="393"/>
      <c r="AQ783" s="395"/>
      <c r="AR783" s="389"/>
      <c r="AS783" s="389"/>
      <c r="AT783" s="389"/>
      <c r="AU783" s="389"/>
      <c r="AV783" s="389"/>
      <c r="AW783" s="389"/>
      <c r="AX783" s="389"/>
      <c r="AY783" s="389"/>
      <c r="AZ783" s="389"/>
      <c r="BA783" s="389"/>
      <c r="BB783" s="389"/>
      <c r="BC783" s="389"/>
      <c r="BD783" s="389"/>
      <c r="BE783" s="389"/>
    </row>
    <row r="784" ht="15.75" customHeight="1">
      <c r="A784" s="401"/>
      <c r="B784" s="265"/>
      <c r="C784" s="393"/>
      <c r="D784" s="389"/>
      <c r="E784" s="389"/>
      <c r="F784" s="389"/>
      <c r="G784" s="393"/>
      <c r="H784" s="389"/>
      <c r="I784" s="389"/>
      <c r="J784" s="389"/>
      <c r="K784" s="389"/>
      <c r="L784" s="389"/>
      <c r="M784" s="389"/>
      <c r="N784" s="389"/>
      <c r="O784" s="389"/>
      <c r="P784" s="389"/>
      <c r="Q784" s="389"/>
      <c r="R784" s="389"/>
      <c r="S784" s="389"/>
      <c r="T784" s="389"/>
      <c r="U784" s="389"/>
      <c r="V784" s="389"/>
      <c r="W784" s="389"/>
      <c r="X784" s="389"/>
      <c r="Y784" s="389"/>
      <c r="Z784" s="389"/>
      <c r="AA784" s="389"/>
      <c r="AB784" s="389"/>
      <c r="AC784" s="389"/>
      <c r="AD784" s="389"/>
      <c r="AE784" s="389"/>
      <c r="AF784" s="389"/>
      <c r="AG784" s="389"/>
      <c r="AH784" s="389"/>
      <c r="AI784" s="389"/>
      <c r="AJ784" s="389"/>
      <c r="AK784" s="389"/>
      <c r="AL784" s="389"/>
      <c r="AM784" s="389"/>
      <c r="AN784" s="389"/>
      <c r="AO784" s="389"/>
      <c r="AP784" s="393"/>
      <c r="AQ784" s="395"/>
      <c r="AR784" s="389"/>
      <c r="AS784" s="389"/>
      <c r="AT784" s="389"/>
      <c r="AU784" s="389"/>
      <c r="AV784" s="389"/>
      <c r="AW784" s="389"/>
      <c r="AX784" s="389"/>
      <c r="AY784" s="389"/>
      <c r="AZ784" s="389"/>
      <c r="BA784" s="389"/>
      <c r="BB784" s="389"/>
      <c r="BC784" s="389"/>
      <c r="BD784" s="389"/>
      <c r="BE784" s="389"/>
    </row>
    <row r="785" ht="15.75" customHeight="1">
      <c r="A785" s="401"/>
      <c r="B785" s="265"/>
      <c r="C785" s="393"/>
      <c r="D785" s="389"/>
      <c r="E785" s="389"/>
      <c r="F785" s="389"/>
      <c r="G785" s="393"/>
      <c r="H785" s="389"/>
      <c r="I785" s="389"/>
      <c r="J785" s="389"/>
      <c r="K785" s="389"/>
      <c r="L785" s="389"/>
      <c r="M785" s="389"/>
      <c r="N785" s="389"/>
      <c r="O785" s="389"/>
      <c r="P785" s="389"/>
      <c r="Q785" s="389"/>
      <c r="R785" s="389"/>
      <c r="S785" s="389"/>
      <c r="T785" s="389"/>
      <c r="U785" s="389"/>
      <c r="V785" s="389"/>
      <c r="W785" s="389"/>
      <c r="X785" s="389"/>
      <c r="Y785" s="389"/>
      <c r="Z785" s="389"/>
      <c r="AA785" s="389"/>
      <c r="AB785" s="389"/>
      <c r="AC785" s="389"/>
      <c r="AD785" s="389"/>
      <c r="AE785" s="389"/>
      <c r="AF785" s="389"/>
      <c r="AG785" s="389"/>
      <c r="AH785" s="389"/>
      <c r="AI785" s="389"/>
      <c r="AJ785" s="389"/>
      <c r="AK785" s="389"/>
      <c r="AL785" s="389"/>
      <c r="AM785" s="389"/>
      <c r="AN785" s="389"/>
      <c r="AO785" s="389"/>
      <c r="AP785" s="393"/>
      <c r="AQ785" s="395"/>
      <c r="AR785" s="389"/>
      <c r="AS785" s="389"/>
      <c r="AT785" s="389"/>
      <c r="AU785" s="389"/>
      <c r="AV785" s="389"/>
      <c r="AW785" s="389"/>
      <c r="AX785" s="389"/>
      <c r="AY785" s="389"/>
      <c r="AZ785" s="389"/>
      <c r="BA785" s="389"/>
      <c r="BB785" s="389"/>
      <c r="BC785" s="389"/>
      <c r="BD785" s="389"/>
      <c r="BE785" s="389"/>
    </row>
    <row r="786" ht="15.75" customHeight="1">
      <c r="A786" s="401"/>
      <c r="B786" s="265"/>
      <c r="C786" s="393"/>
      <c r="D786" s="389"/>
      <c r="E786" s="389"/>
      <c r="F786" s="389"/>
      <c r="G786" s="393"/>
      <c r="H786" s="389"/>
      <c r="I786" s="389"/>
      <c r="J786" s="389"/>
      <c r="K786" s="389"/>
      <c r="L786" s="389"/>
      <c r="M786" s="389"/>
      <c r="N786" s="389"/>
      <c r="O786" s="389"/>
      <c r="P786" s="389"/>
      <c r="Q786" s="389"/>
      <c r="R786" s="389"/>
      <c r="S786" s="389"/>
      <c r="T786" s="389"/>
      <c r="U786" s="389"/>
      <c r="V786" s="389"/>
      <c r="W786" s="389"/>
      <c r="X786" s="389"/>
      <c r="Y786" s="389"/>
      <c r="Z786" s="389"/>
      <c r="AA786" s="389"/>
      <c r="AB786" s="389"/>
      <c r="AC786" s="389"/>
      <c r="AD786" s="389"/>
      <c r="AE786" s="389"/>
      <c r="AF786" s="389"/>
      <c r="AG786" s="389"/>
      <c r="AH786" s="389"/>
      <c r="AI786" s="389"/>
      <c r="AJ786" s="389"/>
      <c r="AK786" s="389"/>
      <c r="AL786" s="389"/>
      <c r="AM786" s="389"/>
      <c r="AN786" s="389"/>
      <c r="AO786" s="389"/>
      <c r="AP786" s="393"/>
      <c r="AQ786" s="395"/>
      <c r="AR786" s="389"/>
      <c r="AS786" s="389"/>
      <c r="AT786" s="389"/>
      <c r="AU786" s="389"/>
      <c r="AV786" s="389"/>
      <c r="AW786" s="389"/>
      <c r="AX786" s="389"/>
      <c r="AY786" s="389"/>
      <c r="AZ786" s="389"/>
      <c r="BA786" s="389"/>
      <c r="BB786" s="389"/>
      <c r="BC786" s="389"/>
      <c r="BD786" s="389"/>
      <c r="BE786" s="389"/>
    </row>
    <row r="787" ht="15.75" customHeight="1">
      <c r="A787" s="401"/>
      <c r="B787" s="265"/>
      <c r="C787" s="393"/>
      <c r="D787" s="389"/>
      <c r="E787" s="389"/>
      <c r="F787" s="389"/>
      <c r="G787" s="393"/>
      <c r="H787" s="389"/>
      <c r="I787" s="389"/>
      <c r="J787" s="389"/>
      <c r="K787" s="389"/>
      <c r="L787" s="389"/>
      <c r="M787" s="389"/>
      <c r="N787" s="389"/>
      <c r="O787" s="389"/>
      <c r="P787" s="389"/>
      <c r="Q787" s="389"/>
      <c r="R787" s="389"/>
      <c r="S787" s="389"/>
      <c r="T787" s="389"/>
      <c r="U787" s="389"/>
      <c r="V787" s="389"/>
      <c r="W787" s="389"/>
      <c r="X787" s="389"/>
      <c r="Y787" s="389"/>
      <c r="Z787" s="389"/>
      <c r="AA787" s="389"/>
      <c r="AB787" s="389"/>
      <c r="AC787" s="389"/>
      <c r="AD787" s="389"/>
      <c r="AE787" s="389"/>
      <c r="AF787" s="389"/>
      <c r="AG787" s="389"/>
      <c r="AH787" s="389"/>
      <c r="AI787" s="389"/>
      <c r="AJ787" s="389"/>
      <c r="AK787" s="389"/>
      <c r="AL787" s="389"/>
      <c r="AM787" s="389"/>
      <c r="AN787" s="389"/>
      <c r="AO787" s="389"/>
      <c r="AP787" s="393"/>
      <c r="AQ787" s="395"/>
      <c r="AR787" s="389"/>
      <c r="AS787" s="389"/>
      <c r="AT787" s="389"/>
      <c r="AU787" s="389"/>
      <c r="AV787" s="389"/>
      <c r="AW787" s="389"/>
      <c r="AX787" s="389"/>
      <c r="AY787" s="389"/>
      <c r="AZ787" s="389"/>
      <c r="BA787" s="389"/>
      <c r="BB787" s="389"/>
      <c r="BC787" s="389"/>
      <c r="BD787" s="389"/>
      <c r="BE787" s="389"/>
    </row>
    <row r="788" ht="15.75" customHeight="1">
      <c r="A788" s="401"/>
      <c r="B788" s="265"/>
      <c r="C788" s="393"/>
      <c r="D788" s="389"/>
      <c r="E788" s="389"/>
      <c r="F788" s="389"/>
      <c r="G788" s="393"/>
      <c r="H788" s="389"/>
      <c r="I788" s="389"/>
      <c r="J788" s="389"/>
      <c r="K788" s="389"/>
      <c r="L788" s="389"/>
      <c r="M788" s="389"/>
      <c r="N788" s="389"/>
      <c r="O788" s="389"/>
      <c r="P788" s="389"/>
      <c r="Q788" s="389"/>
      <c r="R788" s="389"/>
      <c r="S788" s="389"/>
      <c r="T788" s="389"/>
      <c r="U788" s="389"/>
      <c r="V788" s="389"/>
      <c r="W788" s="389"/>
      <c r="X788" s="389"/>
      <c r="Y788" s="389"/>
      <c r="Z788" s="389"/>
      <c r="AA788" s="389"/>
      <c r="AB788" s="389"/>
      <c r="AC788" s="389"/>
      <c r="AD788" s="389"/>
      <c r="AE788" s="389"/>
      <c r="AF788" s="389"/>
      <c r="AG788" s="389"/>
      <c r="AH788" s="389"/>
      <c r="AI788" s="389"/>
      <c r="AJ788" s="389"/>
      <c r="AK788" s="389"/>
      <c r="AL788" s="389"/>
      <c r="AM788" s="389"/>
      <c r="AN788" s="389"/>
      <c r="AO788" s="389"/>
      <c r="AP788" s="393"/>
      <c r="AQ788" s="395"/>
      <c r="AR788" s="389"/>
      <c r="AS788" s="389"/>
      <c r="AT788" s="389"/>
      <c r="AU788" s="389"/>
      <c r="AV788" s="389"/>
      <c r="AW788" s="389"/>
      <c r="AX788" s="389"/>
      <c r="AY788" s="389"/>
      <c r="AZ788" s="389"/>
      <c r="BA788" s="389"/>
      <c r="BB788" s="389"/>
      <c r="BC788" s="389"/>
      <c r="BD788" s="389"/>
      <c r="BE788" s="389"/>
    </row>
    <row r="789" ht="15.75" customHeight="1">
      <c r="A789" s="401"/>
      <c r="B789" s="265"/>
      <c r="C789" s="393"/>
      <c r="D789" s="389"/>
      <c r="E789" s="389"/>
      <c r="F789" s="389"/>
      <c r="G789" s="393"/>
      <c r="H789" s="389"/>
      <c r="I789" s="389"/>
      <c r="J789" s="389"/>
      <c r="K789" s="389"/>
      <c r="L789" s="389"/>
      <c r="M789" s="389"/>
      <c r="N789" s="389"/>
      <c r="O789" s="389"/>
      <c r="P789" s="389"/>
      <c r="Q789" s="389"/>
      <c r="R789" s="389"/>
      <c r="S789" s="389"/>
      <c r="T789" s="389"/>
      <c r="U789" s="389"/>
      <c r="V789" s="389"/>
      <c r="W789" s="389"/>
      <c r="X789" s="389"/>
      <c r="Y789" s="389"/>
      <c r="Z789" s="389"/>
      <c r="AA789" s="389"/>
      <c r="AB789" s="389"/>
      <c r="AC789" s="389"/>
      <c r="AD789" s="389"/>
      <c r="AE789" s="389"/>
      <c r="AF789" s="389"/>
      <c r="AG789" s="389"/>
      <c r="AH789" s="389"/>
      <c r="AI789" s="389"/>
      <c r="AJ789" s="389"/>
      <c r="AK789" s="389"/>
      <c r="AL789" s="389"/>
      <c r="AM789" s="389"/>
      <c r="AN789" s="389"/>
      <c r="AO789" s="389"/>
      <c r="AP789" s="393"/>
      <c r="AQ789" s="395"/>
      <c r="AR789" s="389"/>
      <c r="AS789" s="389"/>
      <c r="AT789" s="389"/>
      <c r="AU789" s="389"/>
      <c r="AV789" s="389"/>
      <c r="AW789" s="389"/>
      <c r="AX789" s="389"/>
      <c r="AY789" s="389"/>
      <c r="AZ789" s="389"/>
      <c r="BA789" s="389"/>
      <c r="BB789" s="389"/>
      <c r="BC789" s="389"/>
      <c r="BD789" s="389"/>
      <c r="BE789" s="389"/>
    </row>
    <row r="790" ht="15.75" customHeight="1">
      <c r="A790" s="401"/>
      <c r="B790" s="265"/>
      <c r="C790" s="393"/>
      <c r="D790" s="389"/>
      <c r="E790" s="389"/>
      <c r="F790" s="389"/>
      <c r="G790" s="393"/>
      <c r="H790" s="389"/>
      <c r="I790" s="389"/>
      <c r="J790" s="389"/>
      <c r="K790" s="389"/>
      <c r="L790" s="389"/>
      <c r="M790" s="389"/>
      <c r="N790" s="389"/>
      <c r="O790" s="389"/>
      <c r="P790" s="389"/>
      <c r="Q790" s="389"/>
      <c r="R790" s="389"/>
      <c r="S790" s="389"/>
      <c r="T790" s="389"/>
      <c r="U790" s="389"/>
      <c r="V790" s="389"/>
      <c r="W790" s="389"/>
      <c r="X790" s="389"/>
      <c r="Y790" s="389"/>
      <c r="Z790" s="389"/>
      <c r="AA790" s="389"/>
      <c r="AB790" s="389"/>
      <c r="AC790" s="389"/>
      <c r="AD790" s="389"/>
      <c r="AE790" s="389"/>
      <c r="AF790" s="389"/>
      <c r="AG790" s="389"/>
      <c r="AH790" s="389"/>
      <c r="AI790" s="389"/>
      <c r="AJ790" s="389"/>
      <c r="AK790" s="389"/>
      <c r="AL790" s="389"/>
      <c r="AM790" s="389"/>
      <c r="AN790" s="389"/>
      <c r="AO790" s="389"/>
      <c r="AP790" s="393"/>
      <c r="AQ790" s="395"/>
      <c r="AR790" s="389"/>
      <c r="AS790" s="389"/>
      <c r="AT790" s="389"/>
      <c r="AU790" s="389"/>
      <c r="AV790" s="389"/>
      <c r="AW790" s="389"/>
      <c r="AX790" s="389"/>
      <c r="AY790" s="389"/>
      <c r="AZ790" s="389"/>
      <c r="BA790" s="389"/>
      <c r="BB790" s="389"/>
      <c r="BC790" s="389"/>
      <c r="BD790" s="389"/>
      <c r="BE790" s="389"/>
    </row>
    <row r="791" ht="15.75" customHeight="1">
      <c r="A791" s="401"/>
      <c r="B791" s="265"/>
      <c r="C791" s="393"/>
      <c r="D791" s="389"/>
      <c r="E791" s="389"/>
      <c r="F791" s="389"/>
      <c r="G791" s="393"/>
      <c r="H791" s="389"/>
      <c r="I791" s="389"/>
      <c r="J791" s="389"/>
      <c r="K791" s="389"/>
      <c r="L791" s="389"/>
      <c r="M791" s="389"/>
      <c r="N791" s="389"/>
      <c r="O791" s="389"/>
      <c r="P791" s="389"/>
      <c r="Q791" s="389"/>
      <c r="R791" s="389"/>
      <c r="S791" s="389"/>
      <c r="T791" s="389"/>
      <c r="U791" s="389"/>
      <c r="V791" s="389"/>
      <c r="W791" s="389"/>
      <c r="X791" s="389"/>
      <c r="Y791" s="389"/>
      <c r="Z791" s="389"/>
      <c r="AA791" s="389"/>
      <c r="AB791" s="389"/>
      <c r="AC791" s="389"/>
      <c r="AD791" s="389"/>
      <c r="AE791" s="389"/>
      <c r="AF791" s="389"/>
      <c r="AG791" s="389"/>
      <c r="AH791" s="389"/>
      <c r="AI791" s="389"/>
      <c r="AJ791" s="389"/>
      <c r="AK791" s="389"/>
      <c r="AL791" s="389"/>
      <c r="AM791" s="389"/>
      <c r="AN791" s="389"/>
      <c r="AO791" s="389"/>
      <c r="AP791" s="393"/>
      <c r="AQ791" s="395"/>
      <c r="AR791" s="389"/>
      <c r="AS791" s="389"/>
      <c r="AT791" s="389"/>
      <c r="AU791" s="389"/>
      <c r="AV791" s="389"/>
      <c r="AW791" s="389"/>
      <c r="AX791" s="389"/>
      <c r="AY791" s="389"/>
      <c r="AZ791" s="389"/>
      <c r="BA791" s="389"/>
      <c r="BB791" s="389"/>
      <c r="BC791" s="389"/>
      <c r="BD791" s="389"/>
      <c r="BE791" s="389"/>
    </row>
    <row r="792" ht="15.75" customHeight="1">
      <c r="A792" s="401"/>
      <c r="B792" s="265"/>
      <c r="C792" s="393"/>
      <c r="D792" s="389"/>
      <c r="E792" s="389"/>
      <c r="F792" s="389"/>
      <c r="G792" s="393"/>
      <c r="H792" s="389"/>
      <c r="I792" s="389"/>
      <c r="J792" s="389"/>
      <c r="K792" s="389"/>
      <c r="L792" s="389"/>
      <c r="M792" s="389"/>
      <c r="N792" s="389"/>
      <c r="O792" s="389"/>
      <c r="P792" s="389"/>
      <c r="Q792" s="389"/>
      <c r="R792" s="389"/>
      <c r="S792" s="389"/>
      <c r="T792" s="389"/>
      <c r="U792" s="389"/>
      <c r="V792" s="389"/>
      <c r="W792" s="389"/>
      <c r="X792" s="389"/>
      <c r="Y792" s="389"/>
      <c r="Z792" s="389"/>
      <c r="AA792" s="389"/>
      <c r="AB792" s="389"/>
      <c r="AC792" s="389"/>
      <c r="AD792" s="389"/>
      <c r="AE792" s="389"/>
      <c r="AF792" s="389"/>
      <c r="AG792" s="389"/>
      <c r="AH792" s="389"/>
      <c r="AI792" s="389"/>
      <c r="AJ792" s="389"/>
      <c r="AK792" s="389"/>
      <c r="AL792" s="389"/>
      <c r="AM792" s="389"/>
      <c r="AN792" s="389"/>
      <c r="AO792" s="389"/>
      <c r="AP792" s="393"/>
      <c r="AQ792" s="395"/>
      <c r="AR792" s="389"/>
      <c r="AS792" s="389"/>
      <c r="AT792" s="389"/>
      <c r="AU792" s="389"/>
      <c r="AV792" s="389"/>
      <c r="AW792" s="389"/>
      <c r="AX792" s="389"/>
      <c r="AY792" s="389"/>
      <c r="AZ792" s="389"/>
      <c r="BA792" s="389"/>
      <c r="BB792" s="389"/>
      <c r="BC792" s="389"/>
      <c r="BD792" s="389"/>
      <c r="BE792" s="389"/>
    </row>
    <row r="793" ht="15.75" customHeight="1">
      <c r="A793" s="401"/>
      <c r="B793" s="265"/>
      <c r="C793" s="393"/>
      <c r="D793" s="389"/>
      <c r="E793" s="389"/>
      <c r="F793" s="389"/>
      <c r="G793" s="393"/>
      <c r="H793" s="389"/>
      <c r="I793" s="389"/>
      <c r="J793" s="389"/>
      <c r="K793" s="389"/>
      <c r="L793" s="389"/>
      <c r="M793" s="389"/>
      <c r="N793" s="389"/>
      <c r="O793" s="389"/>
      <c r="P793" s="389"/>
      <c r="Q793" s="389"/>
      <c r="R793" s="389"/>
      <c r="S793" s="389"/>
      <c r="T793" s="389"/>
      <c r="U793" s="389"/>
      <c r="V793" s="389"/>
      <c r="W793" s="389"/>
      <c r="X793" s="389"/>
      <c r="Y793" s="389"/>
      <c r="Z793" s="389"/>
      <c r="AA793" s="389"/>
      <c r="AB793" s="389"/>
      <c r="AC793" s="389"/>
      <c r="AD793" s="389"/>
      <c r="AE793" s="389"/>
      <c r="AF793" s="389"/>
      <c r="AG793" s="389"/>
      <c r="AH793" s="389"/>
      <c r="AI793" s="389"/>
      <c r="AJ793" s="389"/>
      <c r="AK793" s="389"/>
      <c r="AL793" s="389"/>
      <c r="AM793" s="389"/>
      <c r="AN793" s="389"/>
      <c r="AO793" s="389"/>
      <c r="AP793" s="393"/>
      <c r="AQ793" s="395"/>
      <c r="AR793" s="389"/>
      <c r="AS793" s="389"/>
      <c r="AT793" s="389"/>
      <c r="AU793" s="389"/>
      <c r="AV793" s="389"/>
      <c r="AW793" s="389"/>
      <c r="AX793" s="389"/>
      <c r="AY793" s="389"/>
      <c r="AZ793" s="389"/>
      <c r="BA793" s="389"/>
      <c r="BB793" s="389"/>
      <c r="BC793" s="389"/>
      <c r="BD793" s="389"/>
      <c r="BE793" s="389"/>
    </row>
    <row r="794" ht="15.75" customHeight="1">
      <c r="A794" s="401"/>
      <c r="B794" s="265"/>
      <c r="C794" s="393"/>
      <c r="D794" s="389"/>
      <c r="E794" s="389"/>
      <c r="F794" s="389"/>
      <c r="G794" s="393"/>
      <c r="H794" s="389"/>
      <c r="I794" s="389"/>
      <c r="J794" s="389"/>
      <c r="K794" s="389"/>
      <c r="L794" s="389"/>
      <c r="M794" s="389"/>
      <c r="N794" s="389"/>
      <c r="O794" s="389"/>
      <c r="P794" s="389"/>
      <c r="Q794" s="389"/>
      <c r="R794" s="389"/>
      <c r="S794" s="389"/>
      <c r="T794" s="389"/>
      <c r="U794" s="389"/>
      <c r="V794" s="389"/>
      <c r="W794" s="389"/>
      <c r="X794" s="389"/>
      <c r="Y794" s="389"/>
      <c r="Z794" s="389"/>
      <c r="AA794" s="389"/>
      <c r="AB794" s="389"/>
      <c r="AC794" s="389"/>
      <c r="AD794" s="389"/>
      <c r="AE794" s="389"/>
      <c r="AF794" s="389"/>
      <c r="AG794" s="389"/>
      <c r="AH794" s="389"/>
      <c r="AI794" s="389"/>
      <c r="AJ794" s="389"/>
      <c r="AK794" s="389"/>
      <c r="AL794" s="389"/>
      <c r="AM794" s="389"/>
      <c r="AN794" s="389"/>
      <c r="AO794" s="389"/>
      <c r="AP794" s="393"/>
      <c r="AQ794" s="395"/>
      <c r="AR794" s="389"/>
      <c r="AS794" s="389"/>
      <c r="AT794" s="389"/>
      <c r="AU794" s="389"/>
      <c r="AV794" s="389"/>
      <c r="AW794" s="389"/>
      <c r="AX794" s="389"/>
      <c r="AY794" s="389"/>
      <c r="AZ794" s="389"/>
      <c r="BA794" s="389"/>
      <c r="BB794" s="389"/>
      <c r="BC794" s="389"/>
      <c r="BD794" s="389"/>
      <c r="BE794" s="389"/>
    </row>
    <row r="795" ht="15.75" customHeight="1">
      <c r="A795" s="401"/>
      <c r="B795" s="265"/>
      <c r="C795" s="393"/>
      <c r="D795" s="389"/>
      <c r="E795" s="389"/>
      <c r="F795" s="389"/>
      <c r="G795" s="393"/>
      <c r="H795" s="389"/>
      <c r="I795" s="389"/>
      <c r="J795" s="389"/>
      <c r="K795" s="389"/>
      <c r="L795" s="389"/>
      <c r="M795" s="389"/>
      <c r="N795" s="389"/>
      <c r="O795" s="389"/>
      <c r="P795" s="389"/>
      <c r="Q795" s="389"/>
      <c r="R795" s="389"/>
      <c r="S795" s="389"/>
      <c r="T795" s="389"/>
      <c r="U795" s="389"/>
      <c r="V795" s="389"/>
      <c r="W795" s="389"/>
      <c r="X795" s="389"/>
      <c r="Y795" s="389"/>
      <c r="Z795" s="389"/>
      <c r="AA795" s="389"/>
      <c r="AB795" s="389"/>
      <c r="AC795" s="389"/>
      <c r="AD795" s="389"/>
      <c r="AE795" s="389"/>
      <c r="AF795" s="389"/>
      <c r="AG795" s="389"/>
      <c r="AH795" s="389"/>
      <c r="AI795" s="389"/>
      <c r="AJ795" s="389"/>
      <c r="AK795" s="389"/>
      <c r="AL795" s="389"/>
      <c r="AM795" s="389"/>
      <c r="AN795" s="389"/>
      <c r="AO795" s="389"/>
      <c r="AP795" s="393"/>
      <c r="AQ795" s="395"/>
      <c r="AR795" s="389"/>
      <c r="AS795" s="389"/>
      <c r="AT795" s="389"/>
      <c r="AU795" s="389"/>
      <c r="AV795" s="389"/>
      <c r="AW795" s="389"/>
      <c r="AX795" s="389"/>
      <c r="AY795" s="389"/>
      <c r="AZ795" s="389"/>
      <c r="BA795" s="389"/>
      <c r="BB795" s="389"/>
      <c r="BC795" s="389"/>
      <c r="BD795" s="389"/>
      <c r="BE795" s="389"/>
    </row>
    <row r="796" ht="15.75" customHeight="1">
      <c r="A796" s="401"/>
      <c r="B796" s="265"/>
      <c r="C796" s="393"/>
      <c r="D796" s="389"/>
      <c r="E796" s="389"/>
      <c r="F796" s="389"/>
      <c r="G796" s="393"/>
      <c r="H796" s="389"/>
      <c r="I796" s="389"/>
      <c r="J796" s="389"/>
      <c r="K796" s="389"/>
      <c r="L796" s="389"/>
      <c r="M796" s="389"/>
      <c r="N796" s="389"/>
      <c r="O796" s="389"/>
      <c r="P796" s="389"/>
      <c r="Q796" s="389"/>
      <c r="R796" s="389"/>
      <c r="S796" s="389"/>
      <c r="T796" s="389"/>
      <c r="U796" s="389"/>
      <c r="V796" s="389"/>
      <c r="W796" s="389"/>
      <c r="X796" s="389"/>
      <c r="Y796" s="389"/>
      <c r="Z796" s="389"/>
      <c r="AA796" s="389"/>
      <c r="AB796" s="389"/>
      <c r="AC796" s="389"/>
      <c r="AD796" s="389"/>
      <c r="AE796" s="389"/>
      <c r="AF796" s="389"/>
      <c r="AG796" s="389"/>
      <c r="AH796" s="389"/>
      <c r="AI796" s="389"/>
      <c r="AJ796" s="389"/>
      <c r="AK796" s="389"/>
      <c r="AL796" s="389"/>
      <c r="AM796" s="389"/>
      <c r="AN796" s="389"/>
      <c r="AO796" s="389"/>
      <c r="AP796" s="393"/>
      <c r="AQ796" s="395"/>
      <c r="AR796" s="389"/>
      <c r="AS796" s="389"/>
      <c r="AT796" s="389"/>
      <c r="AU796" s="389"/>
      <c r="AV796" s="389"/>
      <c r="AW796" s="389"/>
      <c r="AX796" s="389"/>
      <c r="AY796" s="389"/>
      <c r="AZ796" s="389"/>
      <c r="BA796" s="389"/>
      <c r="BB796" s="389"/>
      <c r="BC796" s="389"/>
      <c r="BD796" s="389"/>
      <c r="BE796" s="389"/>
    </row>
    <row r="797" ht="15.75" customHeight="1">
      <c r="A797" s="401"/>
      <c r="B797" s="265"/>
      <c r="C797" s="393"/>
      <c r="D797" s="389"/>
      <c r="E797" s="389"/>
      <c r="F797" s="389"/>
      <c r="G797" s="393"/>
      <c r="H797" s="389"/>
      <c r="I797" s="389"/>
      <c r="J797" s="389"/>
      <c r="K797" s="389"/>
      <c r="L797" s="389"/>
      <c r="M797" s="389"/>
      <c r="N797" s="389"/>
      <c r="O797" s="389"/>
      <c r="P797" s="389"/>
      <c r="Q797" s="389"/>
      <c r="R797" s="389"/>
      <c r="S797" s="389"/>
      <c r="T797" s="389"/>
      <c r="U797" s="389"/>
      <c r="V797" s="389"/>
      <c r="W797" s="389"/>
      <c r="X797" s="389"/>
      <c r="Y797" s="389"/>
      <c r="Z797" s="389"/>
      <c r="AA797" s="389"/>
      <c r="AB797" s="389"/>
      <c r="AC797" s="389"/>
      <c r="AD797" s="389"/>
      <c r="AE797" s="389"/>
      <c r="AF797" s="389"/>
      <c r="AG797" s="389"/>
      <c r="AH797" s="389"/>
      <c r="AI797" s="389"/>
      <c r="AJ797" s="389"/>
      <c r="AK797" s="389"/>
      <c r="AL797" s="389"/>
      <c r="AM797" s="389"/>
      <c r="AN797" s="389"/>
      <c r="AO797" s="389"/>
      <c r="AP797" s="393"/>
      <c r="AQ797" s="395"/>
      <c r="AR797" s="389"/>
      <c r="AS797" s="389"/>
      <c r="AT797" s="389"/>
      <c r="AU797" s="389"/>
      <c r="AV797" s="389"/>
      <c r="AW797" s="389"/>
      <c r="AX797" s="389"/>
      <c r="AY797" s="389"/>
      <c r="AZ797" s="389"/>
      <c r="BA797" s="389"/>
      <c r="BB797" s="389"/>
      <c r="BC797" s="389"/>
      <c r="BD797" s="389"/>
      <c r="BE797" s="389"/>
    </row>
    <row r="798" ht="15.75" customHeight="1">
      <c r="A798" s="401"/>
      <c r="B798" s="265"/>
      <c r="C798" s="393"/>
      <c r="D798" s="389"/>
      <c r="E798" s="389"/>
      <c r="F798" s="389"/>
      <c r="G798" s="393"/>
      <c r="H798" s="389"/>
      <c r="I798" s="389"/>
      <c r="J798" s="389"/>
      <c r="K798" s="389"/>
      <c r="L798" s="389"/>
      <c r="M798" s="389"/>
      <c r="N798" s="389"/>
      <c r="O798" s="389"/>
      <c r="P798" s="389"/>
      <c r="Q798" s="389"/>
      <c r="R798" s="389"/>
      <c r="S798" s="389"/>
      <c r="T798" s="389"/>
      <c r="U798" s="389"/>
      <c r="V798" s="389"/>
      <c r="W798" s="389"/>
      <c r="X798" s="389"/>
      <c r="Y798" s="389"/>
      <c r="Z798" s="389"/>
      <c r="AA798" s="389"/>
      <c r="AB798" s="389"/>
      <c r="AC798" s="389"/>
      <c r="AD798" s="389"/>
      <c r="AE798" s="389"/>
      <c r="AF798" s="389"/>
      <c r="AG798" s="389"/>
      <c r="AH798" s="389"/>
      <c r="AI798" s="389"/>
      <c r="AJ798" s="389"/>
      <c r="AK798" s="389"/>
      <c r="AL798" s="389"/>
      <c r="AM798" s="389"/>
      <c r="AN798" s="389"/>
      <c r="AO798" s="389"/>
      <c r="AP798" s="393"/>
      <c r="AQ798" s="395"/>
      <c r="AR798" s="389"/>
      <c r="AS798" s="389"/>
      <c r="AT798" s="389"/>
      <c r="AU798" s="389"/>
      <c r="AV798" s="389"/>
      <c r="AW798" s="389"/>
      <c r="AX798" s="389"/>
      <c r="AY798" s="389"/>
      <c r="AZ798" s="389"/>
      <c r="BA798" s="389"/>
      <c r="BB798" s="389"/>
      <c r="BC798" s="389"/>
      <c r="BD798" s="389"/>
      <c r="BE798" s="389"/>
    </row>
    <row r="799" ht="15.75" customHeight="1">
      <c r="A799" s="401"/>
      <c r="B799" s="265"/>
      <c r="C799" s="393"/>
      <c r="D799" s="389"/>
      <c r="E799" s="389"/>
      <c r="F799" s="389"/>
      <c r="G799" s="393"/>
      <c r="H799" s="389"/>
      <c r="I799" s="389"/>
      <c r="J799" s="389"/>
      <c r="K799" s="389"/>
      <c r="L799" s="389"/>
      <c r="M799" s="389"/>
      <c r="N799" s="389"/>
      <c r="O799" s="389"/>
      <c r="P799" s="389"/>
      <c r="Q799" s="389"/>
      <c r="R799" s="389"/>
      <c r="S799" s="389"/>
      <c r="T799" s="389"/>
      <c r="U799" s="389"/>
      <c r="V799" s="389"/>
      <c r="W799" s="389"/>
      <c r="X799" s="389"/>
      <c r="Y799" s="389"/>
      <c r="Z799" s="389"/>
      <c r="AA799" s="389"/>
      <c r="AB799" s="389"/>
      <c r="AC799" s="389"/>
      <c r="AD799" s="389"/>
      <c r="AE799" s="389"/>
      <c r="AF799" s="389"/>
      <c r="AG799" s="389"/>
      <c r="AH799" s="389"/>
      <c r="AI799" s="389"/>
      <c r="AJ799" s="389"/>
      <c r="AK799" s="389"/>
      <c r="AL799" s="389"/>
      <c r="AM799" s="389"/>
      <c r="AN799" s="389"/>
      <c r="AO799" s="389"/>
      <c r="AP799" s="393"/>
      <c r="AQ799" s="395"/>
      <c r="AR799" s="389"/>
      <c r="AS799" s="389"/>
      <c r="AT799" s="389"/>
      <c r="AU799" s="389"/>
      <c r="AV799" s="389"/>
      <c r="AW799" s="389"/>
      <c r="AX799" s="389"/>
      <c r="AY799" s="389"/>
      <c r="AZ799" s="389"/>
      <c r="BA799" s="389"/>
      <c r="BB799" s="389"/>
      <c r="BC799" s="389"/>
      <c r="BD799" s="389"/>
      <c r="BE799" s="389"/>
    </row>
    <row r="800" ht="15.75" customHeight="1">
      <c r="A800" s="401"/>
      <c r="B800" s="265"/>
      <c r="C800" s="393"/>
      <c r="D800" s="389"/>
      <c r="E800" s="389"/>
      <c r="F800" s="389"/>
      <c r="G800" s="393"/>
      <c r="H800" s="389"/>
      <c r="I800" s="389"/>
      <c r="J800" s="389"/>
      <c r="K800" s="389"/>
      <c r="L800" s="389"/>
      <c r="M800" s="389"/>
      <c r="N800" s="389"/>
      <c r="O800" s="389"/>
      <c r="P800" s="389"/>
      <c r="Q800" s="389"/>
      <c r="R800" s="389"/>
      <c r="S800" s="389"/>
      <c r="T800" s="389"/>
      <c r="U800" s="389"/>
      <c r="V800" s="389"/>
      <c r="W800" s="389"/>
      <c r="X800" s="389"/>
      <c r="Y800" s="389"/>
      <c r="Z800" s="389"/>
      <c r="AA800" s="389"/>
      <c r="AB800" s="389"/>
      <c r="AC800" s="389"/>
      <c r="AD800" s="389"/>
      <c r="AE800" s="389"/>
      <c r="AF800" s="389"/>
      <c r="AG800" s="389"/>
      <c r="AH800" s="389"/>
      <c r="AI800" s="389"/>
      <c r="AJ800" s="389"/>
      <c r="AK800" s="389"/>
      <c r="AL800" s="389"/>
      <c r="AM800" s="389"/>
      <c r="AN800" s="389"/>
      <c r="AO800" s="389"/>
      <c r="AP800" s="393"/>
      <c r="AQ800" s="395"/>
      <c r="AR800" s="389"/>
      <c r="AS800" s="389"/>
      <c r="AT800" s="389"/>
      <c r="AU800" s="389"/>
      <c r="AV800" s="389"/>
      <c r="AW800" s="389"/>
      <c r="AX800" s="389"/>
      <c r="AY800" s="389"/>
      <c r="AZ800" s="389"/>
      <c r="BA800" s="389"/>
      <c r="BB800" s="389"/>
      <c r="BC800" s="389"/>
      <c r="BD800" s="389"/>
      <c r="BE800" s="389"/>
    </row>
    <row r="801" ht="15.75" customHeight="1">
      <c r="A801" s="401"/>
      <c r="B801" s="265"/>
      <c r="C801" s="393"/>
      <c r="D801" s="389"/>
      <c r="E801" s="389"/>
      <c r="F801" s="389"/>
      <c r="G801" s="393"/>
      <c r="H801" s="389"/>
      <c r="I801" s="389"/>
      <c r="J801" s="389"/>
      <c r="K801" s="389"/>
      <c r="L801" s="389"/>
      <c r="M801" s="389"/>
      <c r="N801" s="389"/>
      <c r="O801" s="389"/>
      <c r="P801" s="389"/>
      <c r="Q801" s="389"/>
      <c r="R801" s="389"/>
      <c r="S801" s="389"/>
      <c r="T801" s="389"/>
      <c r="U801" s="389"/>
      <c r="V801" s="389"/>
      <c r="W801" s="389"/>
      <c r="X801" s="389"/>
      <c r="Y801" s="389"/>
      <c r="Z801" s="389"/>
      <c r="AA801" s="389"/>
      <c r="AB801" s="389"/>
      <c r="AC801" s="389"/>
      <c r="AD801" s="389"/>
      <c r="AE801" s="389"/>
      <c r="AF801" s="389"/>
      <c r="AG801" s="389"/>
      <c r="AH801" s="389"/>
      <c r="AI801" s="389"/>
      <c r="AJ801" s="389"/>
      <c r="AK801" s="389"/>
      <c r="AL801" s="389"/>
      <c r="AM801" s="389"/>
      <c r="AN801" s="389"/>
      <c r="AO801" s="389"/>
      <c r="AP801" s="393"/>
      <c r="AQ801" s="395"/>
      <c r="AR801" s="389"/>
      <c r="AS801" s="389"/>
      <c r="AT801" s="389"/>
      <c r="AU801" s="389"/>
      <c r="AV801" s="389"/>
      <c r="AW801" s="389"/>
      <c r="AX801" s="389"/>
      <c r="AY801" s="389"/>
      <c r="AZ801" s="389"/>
      <c r="BA801" s="389"/>
      <c r="BB801" s="389"/>
      <c r="BC801" s="389"/>
      <c r="BD801" s="389"/>
      <c r="BE801" s="389"/>
    </row>
    <row r="802" ht="15.75" customHeight="1">
      <c r="A802" s="401"/>
      <c r="B802" s="265"/>
      <c r="C802" s="393"/>
      <c r="D802" s="389"/>
      <c r="E802" s="389"/>
      <c r="F802" s="389"/>
      <c r="G802" s="393"/>
      <c r="H802" s="389"/>
      <c r="I802" s="389"/>
      <c r="J802" s="389"/>
      <c r="K802" s="389"/>
      <c r="L802" s="389"/>
      <c r="M802" s="389"/>
      <c r="N802" s="389"/>
      <c r="O802" s="389"/>
      <c r="P802" s="389"/>
      <c r="Q802" s="389"/>
      <c r="R802" s="389"/>
      <c r="S802" s="389"/>
      <c r="T802" s="389"/>
      <c r="U802" s="389"/>
      <c r="V802" s="389"/>
      <c r="W802" s="389"/>
      <c r="X802" s="389"/>
      <c r="Y802" s="389"/>
      <c r="Z802" s="389"/>
      <c r="AA802" s="389"/>
      <c r="AB802" s="389"/>
      <c r="AC802" s="389"/>
      <c r="AD802" s="389"/>
      <c r="AE802" s="389"/>
      <c r="AF802" s="389"/>
      <c r="AG802" s="389"/>
      <c r="AH802" s="389"/>
      <c r="AI802" s="389"/>
      <c r="AJ802" s="389"/>
      <c r="AK802" s="389"/>
      <c r="AL802" s="389"/>
      <c r="AM802" s="389"/>
      <c r="AN802" s="389"/>
      <c r="AO802" s="389"/>
      <c r="AP802" s="393"/>
      <c r="AQ802" s="395"/>
      <c r="AR802" s="389"/>
      <c r="AS802" s="389"/>
      <c r="AT802" s="389"/>
      <c r="AU802" s="389"/>
      <c r="AV802" s="389"/>
      <c r="AW802" s="389"/>
      <c r="AX802" s="389"/>
      <c r="AY802" s="389"/>
      <c r="AZ802" s="389"/>
      <c r="BA802" s="389"/>
      <c r="BB802" s="389"/>
      <c r="BC802" s="389"/>
      <c r="BD802" s="389"/>
      <c r="BE802" s="389"/>
    </row>
    <row r="803" ht="15.75" customHeight="1">
      <c r="A803" s="401"/>
      <c r="B803" s="265"/>
      <c r="C803" s="393"/>
      <c r="D803" s="389"/>
      <c r="E803" s="389"/>
      <c r="F803" s="389"/>
      <c r="G803" s="393"/>
      <c r="H803" s="389"/>
      <c r="I803" s="389"/>
      <c r="J803" s="389"/>
      <c r="K803" s="389"/>
      <c r="L803" s="389"/>
      <c r="M803" s="389"/>
      <c r="N803" s="389"/>
      <c r="O803" s="389"/>
      <c r="P803" s="389"/>
      <c r="Q803" s="389"/>
      <c r="R803" s="389"/>
      <c r="S803" s="389"/>
      <c r="T803" s="389"/>
      <c r="U803" s="389"/>
      <c r="V803" s="389"/>
      <c r="W803" s="389"/>
      <c r="X803" s="389"/>
      <c r="Y803" s="389"/>
      <c r="Z803" s="389"/>
      <c r="AA803" s="389"/>
      <c r="AB803" s="389"/>
      <c r="AC803" s="389"/>
      <c r="AD803" s="389"/>
      <c r="AE803" s="389"/>
      <c r="AF803" s="389"/>
      <c r="AG803" s="389"/>
      <c r="AH803" s="389"/>
      <c r="AI803" s="389"/>
      <c r="AJ803" s="389"/>
      <c r="AK803" s="389"/>
      <c r="AL803" s="389"/>
      <c r="AM803" s="389"/>
      <c r="AN803" s="389"/>
      <c r="AO803" s="389"/>
      <c r="AP803" s="393"/>
      <c r="AQ803" s="395"/>
      <c r="AR803" s="389"/>
      <c r="AS803" s="389"/>
      <c r="AT803" s="389"/>
      <c r="AU803" s="389"/>
      <c r="AV803" s="389"/>
      <c r="AW803" s="389"/>
      <c r="AX803" s="389"/>
      <c r="AY803" s="389"/>
      <c r="AZ803" s="389"/>
      <c r="BA803" s="389"/>
      <c r="BB803" s="389"/>
      <c r="BC803" s="389"/>
      <c r="BD803" s="389"/>
      <c r="BE803" s="389"/>
    </row>
    <row r="804" ht="15.75" customHeight="1">
      <c r="A804" s="401"/>
      <c r="B804" s="265"/>
      <c r="C804" s="393"/>
      <c r="D804" s="389"/>
      <c r="E804" s="389"/>
      <c r="F804" s="389"/>
      <c r="G804" s="393"/>
      <c r="H804" s="389"/>
      <c r="I804" s="389"/>
      <c r="J804" s="389"/>
      <c r="K804" s="389"/>
      <c r="L804" s="389"/>
      <c r="M804" s="389"/>
      <c r="N804" s="389"/>
      <c r="O804" s="389"/>
      <c r="P804" s="389"/>
      <c r="Q804" s="389"/>
      <c r="R804" s="389"/>
      <c r="S804" s="389"/>
      <c r="T804" s="389"/>
      <c r="U804" s="389"/>
      <c r="V804" s="389"/>
      <c r="W804" s="389"/>
      <c r="X804" s="389"/>
      <c r="Y804" s="389"/>
      <c r="Z804" s="389"/>
      <c r="AA804" s="389"/>
      <c r="AB804" s="389"/>
      <c r="AC804" s="389"/>
      <c r="AD804" s="389"/>
      <c r="AE804" s="389"/>
      <c r="AF804" s="389"/>
      <c r="AG804" s="389"/>
      <c r="AH804" s="389"/>
      <c r="AI804" s="389"/>
      <c r="AJ804" s="389"/>
      <c r="AK804" s="389"/>
      <c r="AL804" s="389"/>
      <c r="AM804" s="389"/>
      <c r="AN804" s="389"/>
      <c r="AO804" s="389"/>
      <c r="AP804" s="393"/>
      <c r="AQ804" s="395"/>
      <c r="AR804" s="389"/>
      <c r="AS804" s="389"/>
      <c r="AT804" s="389"/>
      <c r="AU804" s="389"/>
      <c r="AV804" s="389"/>
      <c r="AW804" s="389"/>
      <c r="AX804" s="389"/>
      <c r="AY804" s="389"/>
      <c r="AZ804" s="389"/>
      <c r="BA804" s="389"/>
      <c r="BB804" s="389"/>
      <c r="BC804" s="389"/>
      <c r="BD804" s="389"/>
      <c r="BE804" s="389"/>
    </row>
    <row r="805" ht="15.75" customHeight="1">
      <c r="A805" s="401"/>
      <c r="B805" s="265"/>
      <c r="C805" s="393"/>
      <c r="D805" s="389"/>
      <c r="E805" s="389"/>
      <c r="F805" s="389"/>
      <c r="G805" s="393"/>
      <c r="H805" s="389"/>
      <c r="I805" s="389"/>
      <c r="J805" s="389"/>
      <c r="K805" s="389"/>
      <c r="L805" s="389"/>
      <c r="M805" s="389"/>
      <c r="N805" s="389"/>
      <c r="O805" s="389"/>
      <c r="P805" s="389"/>
      <c r="Q805" s="389"/>
      <c r="R805" s="389"/>
      <c r="S805" s="389"/>
      <c r="T805" s="389"/>
      <c r="U805" s="389"/>
      <c r="V805" s="389"/>
      <c r="W805" s="389"/>
      <c r="X805" s="389"/>
      <c r="Y805" s="389"/>
      <c r="Z805" s="389"/>
      <c r="AA805" s="389"/>
      <c r="AB805" s="389"/>
      <c r="AC805" s="389"/>
      <c r="AD805" s="389"/>
      <c r="AE805" s="389"/>
      <c r="AF805" s="389"/>
      <c r="AG805" s="389"/>
      <c r="AH805" s="389"/>
      <c r="AI805" s="389"/>
      <c r="AJ805" s="389"/>
      <c r="AK805" s="389"/>
      <c r="AL805" s="389"/>
      <c r="AM805" s="389"/>
      <c r="AN805" s="389"/>
      <c r="AO805" s="389"/>
      <c r="AP805" s="393"/>
      <c r="AQ805" s="395"/>
      <c r="AR805" s="389"/>
      <c r="AS805" s="389"/>
      <c r="AT805" s="389"/>
      <c r="AU805" s="389"/>
      <c r="AV805" s="389"/>
      <c r="AW805" s="389"/>
      <c r="AX805" s="389"/>
      <c r="AY805" s="389"/>
      <c r="AZ805" s="389"/>
      <c r="BA805" s="389"/>
      <c r="BB805" s="389"/>
      <c r="BC805" s="389"/>
      <c r="BD805" s="389"/>
      <c r="BE805" s="389"/>
    </row>
    <row r="806" ht="15.75" customHeight="1">
      <c r="A806" s="401"/>
      <c r="B806" s="265"/>
      <c r="C806" s="393"/>
      <c r="D806" s="389"/>
      <c r="E806" s="389"/>
      <c r="F806" s="389"/>
      <c r="G806" s="393"/>
      <c r="H806" s="389"/>
      <c r="I806" s="389"/>
      <c r="J806" s="389"/>
      <c r="K806" s="389"/>
      <c r="L806" s="389"/>
      <c r="M806" s="389"/>
      <c r="N806" s="389"/>
      <c r="O806" s="389"/>
      <c r="P806" s="389"/>
      <c r="Q806" s="389"/>
      <c r="R806" s="389"/>
      <c r="S806" s="389"/>
      <c r="T806" s="389"/>
      <c r="U806" s="389"/>
      <c r="V806" s="389"/>
      <c r="W806" s="389"/>
      <c r="X806" s="389"/>
      <c r="Y806" s="389"/>
      <c r="Z806" s="389"/>
      <c r="AA806" s="389"/>
      <c r="AB806" s="389"/>
      <c r="AC806" s="389"/>
      <c r="AD806" s="389"/>
      <c r="AE806" s="389"/>
      <c r="AF806" s="389"/>
      <c r="AG806" s="389"/>
      <c r="AH806" s="389"/>
      <c r="AI806" s="389"/>
      <c r="AJ806" s="389"/>
      <c r="AK806" s="389"/>
      <c r="AL806" s="389"/>
      <c r="AM806" s="389"/>
      <c r="AN806" s="389"/>
      <c r="AO806" s="389"/>
      <c r="AP806" s="393"/>
      <c r="AQ806" s="395"/>
      <c r="AR806" s="389"/>
      <c r="AS806" s="389"/>
      <c r="AT806" s="389"/>
      <c r="AU806" s="389"/>
      <c r="AV806" s="389"/>
      <c r="AW806" s="389"/>
      <c r="AX806" s="389"/>
      <c r="AY806" s="389"/>
      <c r="AZ806" s="389"/>
      <c r="BA806" s="389"/>
      <c r="BB806" s="389"/>
      <c r="BC806" s="389"/>
      <c r="BD806" s="389"/>
      <c r="BE806" s="389"/>
    </row>
    <row r="807" ht="15.75" customHeight="1">
      <c r="A807" s="401"/>
      <c r="B807" s="265"/>
      <c r="C807" s="393"/>
      <c r="D807" s="389"/>
      <c r="E807" s="389"/>
      <c r="F807" s="389"/>
      <c r="G807" s="393"/>
      <c r="H807" s="389"/>
      <c r="I807" s="389"/>
      <c r="J807" s="389"/>
      <c r="K807" s="389"/>
      <c r="L807" s="389"/>
      <c r="M807" s="389"/>
      <c r="N807" s="389"/>
      <c r="O807" s="389"/>
      <c r="P807" s="389"/>
      <c r="Q807" s="389"/>
      <c r="R807" s="389"/>
      <c r="S807" s="389"/>
      <c r="T807" s="389"/>
      <c r="U807" s="389"/>
      <c r="V807" s="389"/>
      <c r="W807" s="389"/>
      <c r="X807" s="389"/>
      <c r="Y807" s="389"/>
      <c r="Z807" s="389"/>
      <c r="AA807" s="389"/>
      <c r="AB807" s="389"/>
      <c r="AC807" s="389"/>
      <c r="AD807" s="389"/>
      <c r="AE807" s="389"/>
      <c r="AF807" s="389"/>
      <c r="AG807" s="389"/>
      <c r="AH807" s="389"/>
      <c r="AI807" s="389"/>
      <c r="AJ807" s="389"/>
      <c r="AK807" s="389"/>
      <c r="AL807" s="389"/>
      <c r="AM807" s="389"/>
      <c r="AN807" s="389"/>
      <c r="AO807" s="389"/>
      <c r="AP807" s="393"/>
      <c r="AQ807" s="395"/>
      <c r="AR807" s="389"/>
      <c r="AS807" s="389"/>
      <c r="AT807" s="389"/>
      <c r="AU807" s="389"/>
      <c r="AV807" s="389"/>
      <c r="AW807" s="389"/>
      <c r="AX807" s="389"/>
      <c r="AY807" s="389"/>
      <c r="AZ807" s="389"/>
      <c r="BA807" s="389"/>
      <c r="BB807" s="389"/>
      <c r="BC807" s="389"/>
      <c r="BD807" s="389"/>
      <c r="BE807" s="389"/>
    </row>
    <row r="808" ht="15.75" customHeight="1">
      <c r="A808" s="401"/>
      <c r="B808" s="265"/>
      <c r="C808" s="393"/>
      <c r="D808" s="389"/>
      <c r="E808" s="389"/>
      <c r="F808" s="389"/>
      <c r="G808" s="393"/>
      <c r="H808" s="389"/>
      <c r="I808" s="389"/>
      <c r="J808" s="389"/>
      <c r="K808" s="389"/>
      <c r="L808" s="389"/>
      <c r="M808" s="389"/>
      <c r="N808" s="389"/>
      <c r="O808" s="389"/>
      <c r="P808" s="389"/>
      <c r="Q808" s="389"/>
      <c r="R808" s="389"/>
      <c r="S808" s="389"/>
      <c r="T808" s="389"/>
      <c r="U808" s="389"/>
      <c r="V808" s="389"/>
      <c r="W808" s="389"/>
      <c r="X808" s="389"/>
      <c r="Y808" s="389"/>
      <c r="Z808" s="389"/>
      <c r="AA808" s="389"/>
      <c r="AB808" s="389"/>
      <c r="AC808" s="389"/>
      <c r="AD808" s="389"/>
      <c r="AE808" s="389"/>
      <c r="AF808" s="389"/>
      <c r="AG808" s="389"/>
      <c r="AH808" s="389"/>
      <c r="AI808" s="389"/>
      <c r="AJ808" s="389"/>
      <c r="AK808" s="389"/>
      <c r="AL808" s="389"/>
      <c r="AM808" s="389"/>
      <c r="AN808" s="389"/>
      <c r="AO808" s="389"/>
      <c r="AP808" s="393"/>
      <c r="AQ808" s="395"/>
      <c r="AR808" s="389"/>
      <c r="AS808" s="389"/>
      <c r="AT808" s="389"/>
      <c r="AU808" s="389"/>
      <c r="AV808" s="389"/>
      <c r="AW808" s="389"/>
      <c r="AX808" s="389"/>
      <c r="AY808" s="389"/>
      <c r="AZ808" s="389"/>
      <c r="BA808" s="389"/>
      <c r="BB808" s="389"/>
      <c r="BC808" s="389"/>
      <c r="BD808" s="389"/>
      <c r="BE808" s="389"/>
    </row>
    <row r="809" ht="15.75" customHeight="1">
      <c r="A809" s="401"/>
      <c r="B809" s="265"/>
      <c r="C809" s="393"/>
      <c r="D809" s="389"/>
      <c r="E809" s="389"/>
      <c r="F809" s="389"/>
      <c r="G809" s="393"/>
      <c r="H809" s="389"/>
      <c r="I809" s="389"/>
      <c r="J809" s="389"/>
      <c r="K809" s="389"/>
      <c r="L809" s="389"/>
      <c r="M809" s="389"/>
      <c r="N809" s="389"/>
      <c r="O809" s="389"/>
      <c r="P809" s="389"/>
      <c r="Q809" s="389"/>
      <c r="R809" s="389"/>
      <c r="S809" s="389"/>
      <c r="T809" s="389"/>
      <c r="U809" s="389"/>
      <c r="V809" s="389"/>
      <c r="W809" s="389"/>
      <c r="X809" s="389"/>
      <c r="Y809" s="389"/>
      <c r="Z809" s="389"/>
      <c r="AA809" s="389"/>
      <c r="AB809" s="389"/>
      <c r="AC809" s="389"/>
      <c r="AD809" s="389"/>
      <c r="AE809" s="389"/>
      <c r="AF809" s="389"/>
      <c r="AG809" s="389"/>
      <c r="AH809" s="389"/>
      <c r="AI809" s="389"/>
      <c r="AJ809" s="389"/>
      <c r="AK809" s="389"/>
      <c r="AL809" s="389"/>
      <c r="AM809" s="389"/>
      <c r="AN809" s="389"/>
      <c r="AO809" s="389"/>
      <c r="AP809" s="393"/>
      <c r="AQ809" s="395"/>
      <c r="AR809" s="389"/>
      <c r="AS809" s="389"/>
      <c r="AT809" s="389"/>
      <c r="AU809" s="389"/>
      <c r="AV809" s="389"/>
      <c r="AW809" s="389"/>
      <c r="AX809" s="389"/>
      <c r="AY809" s="389"/>
      <c r="AZ809" s="389"/>
      <c r="BA809" s="389"/>
      <c r="BB809" s="389"/>
      <c r="BC809" s="389"/>
      <c r="BD809" s="389"/>
      <c r="BE809" s="389"/>
    </row>
    <row r="810" ht="15.75" customHeight="1">
      <c r="A810" s="401"/>
      <c r="B810" s="265"/>
      <c r="C810" s="393"/>
      <c r="D810" s="389"/>
      <c r="E810" s="389"/>
      <c r="F810" s="389"/>
      <c r="G810" s="393"/>
      <c r="H810" s="389"/>
      <c r="I810" s="389"/>
      <c r="J810" s="389"/>
      <c r="K810" s="389"/>
      <c r="L810" s="389"/>
      <c r="M810" s="389"/>
      <c r="N810" s="389"/>
      <c r="O810" s="389"/>
      <c r="P810" s="389"/>
      <c r="Q810" s="389"/>
      <c r="R810" s="389"/>
      <c r="S810" s="389"/>
      <c r="T810" s="389"/>
      <c r="U810" s="389"/>
      <c r="V810" s="389"/>
      <c r="W810" s="389"/>
      <c r="X810" s="389"/>
      <c r="Y810" s="389"/>
      <c r="Z810" s="389"/>
      <c r="AA810" s="389"/>
      <c r="AB810" s="389"/>
      <c r="AC810" s="389"/>
      <c r="AD810" s="389"/>
      <c r="AE810" s="389"/>
      <c r="AF810" s="389"/>
      <c r="AG810" s="389"/>
      <c r="AH810" s="389"/>
      <c r="AI810" s="389"/>
      <c r="AJ810" s="389"/>
      <c r="AK810" s="389"/>
      <c r="AL810" s="389"/>
      <c r="AM810" s="389"/>
      <c r="AN810" s="389"/>
      <c r="AO810" s="389"/>
      <c r="AP810" s="393"/>
      <c r="AQ810" s="395"/>
      <c r="AR810" s="389"/>
      <c r="AS810" s="389"/>
      <c r="AT810" s="389"/>
      <c r="AU810" s="389"/>
      <c r="AV810" s="389"/>
      <c r="AW810" s="389"/>
      <c r="AX810" s="389"/>
      <c r="AY810" s="389"/>
      <c r="AZ810" s="389"/>
      <c r="BA810" s="389"/>
      <c r="BB810" s="389"/>
      <c r="BC810" s="389"/>
      <c r="BD810" s="389"/>
      <c r="BE810" s="389"/>
    </row>
    <row r="811" ht="15.75" customHeight="1">
      <c r="A811" s="401"/>
      <c r="B811" s="265"/>
      <c r="C811" s="393"/>
      <c r="D811" s="389"/>
      <c r="E811" s="389"/>
      <c r="F811" s="389"/>
      <c r="G811" s="393"/>
      <c r="H811" s="389"/>
      <c r="I811" s="389"/>
      <c r="J811" s="389"/>
      <c r="K811" s="389"/>
      <c r="L811" s="389"/>
      <c r="M811" s="389"/>
      <c r="N811" s="389"/>
      <c r="O811" s="389"/>
      <c r="P811" s="389"/>
      <c r="Q811" s="389"/>
      <c r="R811" s="389"/>
      <c r="S811" s="389"/>
      <c r="T811" s="389"/>
      <c r="U811" s="389"/>
      <c r="V811" s="389"/>
      <c r="W811" s="389"/>
      <c r="X811" s="389"/>
      <c r="Y811" s="389"/>
      <c r="Z811" s="389"/>
      <c r="AA811" s="389"/>
      <c r="AB811" s="389"/>
      <c r="AC811" s="389"/>
      <c r="AD811" s="389"/>
      <c r="AE811" s="389"/>
      <c r="AF811" s="389"/>
      <c r="AG811" s="389"/>
      <c r="AH811" s="389"/>
      <c r="AI811" s="389"/>
      <c r="AJ811" s="389"/>
      <c r="AK811" s="389"/>
      <c r="AL811" s="389"/>
      <c r="AM811" s="389"/>
      <c r="AN811" s="389"/>
      <c r="AO811" s="389"/>
      <c r="AP811" s="393"/>
      <c r="AQ811" s="395"/>
      <c r="AR811" s="389"/>
      <c r="AS811" s="389"/>
      <c r="AT811" s="389"/>
      <c r="AU811" s="389"/>
      <c r="AV811" s="389"/>
      <c r="AW811" s="389"/>
      <c r="AX811" s="389"/>
      <c r="AY811" s="389"/>
      <c r="AZ811" s="389"/>
      <c r="BA811" s="389"/>
      <c r="BB811" s="389"/>
      <c r="BC811" s="389"/>
      <c r="BD811" s="389"/>
      <c r="BE811" s="389"/>
    </row>
    <row r="812" ht="15.75" customHeight="1">
      <c r="A812" s="401"/>
      <c r="B812" s="265"/>
      <c r="C812" s="393"/>
      <c r="D812" s="389"/>
      <c r="E812" s="389"/>
      <c r="F812" s="389"/>
      <c r="G812" s="393"/>
      <c r="H812" s="389"/>
      <c r="I812" s="389"/>
      <c r="J812" s="389"/>
      <c r="K812" s="389"/>
      <c r="L812" s="389"/>
      <c r="M812" s="389"/>
      <c r="N812" s="389"/>
      <c r="O812" s="389"/>
      <c r="P812" s="389"/>
      <c r="Q812" s="389"/>
      <c r="R812" s="389"/>
      <c r="S812" s="389"/>
      <c r="T812" s="389"/>
      <c r="U812" s="389"/>
      <c r="V812" s="389"/>
      <c r="W812" s="389"/>
      <c r="X812" s="389"/>
      <c r="Y812" s="389"/>
      <c r="Z812" s="389"/>
      <c r="AA812" s="389"/>
      <c r="AB812" s="389"/>
      <c r="AC812" s="389"/>
      <c r="AD812" s="389"/>
      <c r="AE812" s="389"/>
      <c r="AF812" s="389"/>
      <c r="AG812" s="389"/>
      <c r="AH812" s="389"/>
      <c r="AI812" s="389"/>
      <c r="AJ812" s="389"/>
      <c r="AK812" s="389"/>
      <c r="AL812" s="389"/>
      <c r="AM812" s="389"/>
      <c r="AN812" s="389"/>
      <c r="AO812" s="389"/>
      <c r="AP812" s="393"/>
      <c r="AQ812" s="395"/>
      <c r="AR812" s="389"/>
      <c r="AS812" s="389"/>
      <c r="AT812" s="389"/>
      <c r="AU812" s="389"/>
      <c r="AV812" s="389"/>
      <c r="AW812" s="389"/>
      <c r="AX812" s="389"/>
      <c r="AY812" s="389"/>
      <c r="AZ812" s="389"/>
      <c r="BA812" s="389"/>
      <c r="BB812" s="389"/>
      <c r="BC812" s="389"/>
      <c r="BD812" s="389"/>
      <c r="BE812" s="389"/>
    </row>
    <row r="813" ht="15.75" customHeight="1">
      <c r="A813" s="401"/>
      <c r="B813" s="265"/>
      <c r="C813" s="393"/>
      <c r="D813" s="389"/>
      <c r="E813" s="389"/>
      <c r="F813" s="389"/>
      <c r="G813" s="393"/>
      <c r="H813" s="389"/>
      <c r="I813" s="389"/>
      <c r="J813" s="389"/>
      <c r="K813" s="389"/>
      <c r="L813" s="389"/>
      <c r="M813" s="389"/>
      <c r="N813" s="389"/>
      <c r="O813" s="389"/>
      <c r="P813" s="389"/>
      <c r="Q813" s="389"/>
      <c r="R813" s="389"/>
      <c r="S813" s="389"/>
      <c r="T813" s="389"/>
      <c r="U813" s="389"/>
      <c r="V813" s="389"/>
      <c r="W813" s="389"/>
      <c r="X813" s="389"/>
      <c r="Y813" s="389"/>
      <c r="Z813" s="389"/>
      <c r="AA813" s="389"/>
      <c r="AB813" s="389"/>
      <c r="AC813" s="389"/>
      <c r="AD813" s="389"/>
      <c r="AE813" s="389"/>
      <c r="AF813" s="389"/>
      <c r="AG813" s="389"/>
      <c r="AH813" s="389"/>
      <c r="AI813" s="389"/>
      <c r="AJ813" s="389"/>
      <c r="AK813" s="389"/>
      <c r="AL813" s="389"/>
      <c r="AM813" s="389"/>
      <c r="AN813" s="389"/>
      <c r="AO813" s="389"/>
      <c r="AP813" s="393"/>
      <c r="AQ813" s="395"/>
      <c r="AR813" s="389"/>
      <c r="AS813" s="389"/>
      <c r="AT813" s="389"/>
      <c r="AU813" s="389"/>
      <c r="AV813" s="389"/>
      <c r="AW813" s="389"/>
      <c r="AX813" s="389"/>
      <c r="AY813" s="389"/>
      <c r="AZ813" s="389"/>
      <c r="BA813" s="389"/>
      <c r="BB813" s="389"/>
      <c r="BC813" s="389"/>
      <c r="BD813" s="389"/>
      <c r="BE813" s="389"/>
    </row>
    <row r="814" ht="15.75" customHeight="1">
      <c r="A814" s="401"/>
      <c r="B814" s="265"/>
      <c r="C814" s="393"/>
      <c r="D814" s="389"/>
      <c r="E814" s="389"/>
      <c r="F814" s="389"/>
      <c r="G814" s="393"/>
      <c r="H814" s="389"/>
      <c r="I814" s="389"/>
      <c r="J814" s="389"/>
      <c r="K814" s="389"/>
      <c r="L814" s="389"/>
      <c r="M814" s="389"/>
      <c r="N814" s="389"/>
      <c r="O814" s="389"/>
      <c r="P814" s="389"/>
      <c r="Q814" s="389"/>
      <c r="R814" s="389"/>
      <c r="S814" s="389"/>
      <c r="T814" s="389"/>
      <c r="U814" s="389"/>
      <c r="V814" s="389"/>
      <c r="W814" s="389"/>
      <c r="X814" s="389"/>
      <c r="Y814" s="389"/>
      <c r="Z814" s="389"/>
      <c r="AA814" s="389"/>
      <c r="AB814" s="389"/>
      <c r="AC814" s="389"/>
      <c r="AD814" s="389"/>
      <c r="AE814" s="389"/>
      <c r="AF814" s="389"/>
      <c r="AG814" s="389"/>
      <c r="AH814" s="389"/>
      <c r="AI814" s="389"/>
      <c r="AJ814" s="389"/>
      <c r="AK814" s="389"/>
      <c r="AL814" s="389"/>
      <c r="AM814" s="389"/>
      <c r="AN814" s="389"/>
      <c r="AO814" s="389"/>
      <c r="AP814" s="393"/>
      <c r="AQ814" s="395"/>
      <c r="AR814" s="389"/>
      <c r="AS814" s="389"/>
      <c r="AT814" s="389"/>
      <c r="AU814" s="389"/>
      <c r="AV814" s="389"/>
      <c r="AW814" s="389"/>
      <c r="AX814" s="389"/>
      <c r="AY814" s="389"/>
      <c r="AZ814" s="389"/>
      <c r="BA814" s="389"/>
      <c r="BB814" s="389"/>
      <c r="BC814" s="389"/>
      <c r="BD814" s="389"/>
      <c r="BE814" s="389"/>
    </row>
    <row r="815" ht="15.75" customHeight="1">
      <c r="A815" s="401"/>
      <c r="B815" s="265"/>
      <c r="C815" s="393"/>
      <c r="D815" s="389"/>
      <c r="E815" s="389"/>
      <c r="F815" s="389"/>
      <c r="G815" s="393"/>
      <c r="H815" s="389"/>
      <c r="I815" s="389"/>
      <c r="J815" s="389"/>
      <c r="K815" s="389"/>
      <c r="L815" s="389"/>
      <c r="M815" s="389"/>
      <c r="N815" s="389"/>
      <c r="O815" s="389"/>
      <c r="P815" s="389"/>
      <c r="Q815" s="389"/>
      <c r="R815" s="389"/>
      <c r="S815" s="389"/>
      <c r="T815" s="389"/>
      <c r="U815" s="389"/>
      <c r="V815" s="389"/>
      <c r="W815" s="389"/>
      <c r="X815" s="389"/>
      <c r="Y815" s="389"/>
      <c r="Z815" s="389"/>
      <c r="AA815" s="389"/>
      <c r="AB815" s="389"/>
      <c r="AC815" s="389"/>
      <c r="AD815" s="389"/>
      <c r="AE815" s="389"/>
      <c r="AF815" s="389"/>
      <c r="AG815" s="389"/>
      <c r="AH815" s="389"/>
      <c r="AI815" s="389"/>
      <c r="AJ815" s="389"/>
      <c r="AK815" s="389"/>
      <c r="AL815" s="389"/>
      <c r="AM815" s="389"/>
      <c r="AN815" s="389"/>
      <c r="AO815" s="389"/>
      <c r="AP815" s="393"/>
      <c r="AQ815" s="395"/>
      <c r="AR815" s="389"/>
      <c r="AS815" s="389"/>
      <c r="AT815" s="389"/>
      <c r="AU815" s="389"/>
      <c r="AV815" s="389"/>
      <c r="AW815" s="389"/>
      <c r="AX815" s="389"/>
      <c r="AY815" s="389"/>
      <c r="AZ815" s="389"/>
      <c r="BA815" s="389"/>
      <c r="BB815" s="389"/>
      <c r="BC815" s="389"/>
      <c r="BD815" s="389"/>
      <c r="BE815" s="389"/>
    </row>
    <row r="816" ht="15.75" customHeight="1">
      <c r="A816" s="401"/>
      <c r="B816" s="265"/>
      <c r="C816" s="393"/>
      <c r="D816" s="389"/>
      <c r="E816" s="389"/>
      <c r="F816" s="389"/>
      <c r="G816" s="393"/>
      <c r="H816" s="389"/>
      <c r="I816" s="389"/>
      <c r="J816" s="389"/>
      <c r="K816" s="389"/>
      <c r="L816" s="389"/>
      <c r="M816" s="389"/>
      <c r="N816" s="389"/>
      <c r="O816" s="389"/>
      <c r="P816" s="389"/>
      <c r="Q816" s="389"/>
      <c r="R816" s="389"/>
      <c r="S816" s="389"/>
      <c r="T816" s="389"/>
      <c r="U816" s="389"/>
      <c r="V816" s="389"/>
      <c r="W816" s="389"/>
      <c r="X816" s="389"/>
      <c r="Y816" s="389"/>
      <c r="Z816" s="389"/>
      <c r="AA816" s="389"/>
      <c r="AB816" s="389"/>
      <c r="AC816" s="389"/>
      <c r="AD816" s="389"/>
      <c r="AE816" s="389"/>
      <c r="AF816" s="389"/>
      <c r="AG816" s="389"/>
      <c r="AH816" s="389"/>
      <c r="AI816" s="389"/>
      <c r="AJ816" s="389"/>
      <c r="AK816" s="389"/>
      <c r="AL816" s="389"/>
      <c r="AM816" s="389"/>
      <c r="AN816" s="389"/>
      <c r="AO816" s="389"/>
      <c r="AP816" s="393"/>
      <c r="AQ816" s="395"/>
      <c r="AR816" s="389"/>
      <c r="AS816" s="389"/>
      <c r="AT816" s="389"/>
      <c r="AU816" s="389"/>
      <c r="AV816" s="389"/>
      <c r="AW816" s="389"/>
      <c r="AX816" s="389"/>
      <c r="AY816" s="389"/>
      <c r="AZ816" s="389"/>
      <c r="BA816" s="389"/>
      <c r="BB816" s="389"/>
      <c r="BC816" s="389"/>
      <c r="BD816" s="389"/>
      <c r="BE816" s="389"/>
    </row>
    <row r="817" ht="15.75" customHeight="1">
      <c r="A817" s="401"/>
      <c r="B817" s="265"/>
      <c r="C817" s="393"/>
      <c r="D817" s="389"/>
      <c r="E817" s="389"/>
      <c r="F817" s="389"/>
      <c r="G817" s="393"/>
      <c r="H817" s="389"/>
      <c r="I817" s="389"/>
      <c r="J817" s="389"/>
      <c r="K817" s="389"/>
      <c r="L817" s="389"/>
      <c r="M817" s="389"/>
      <c r="N817" s="389"/>
      <c r="O817" s="389"/>
      <c r="P817" s="389"/>
      <c r="Q817" s="389"/>
      <c r="R817" s="389"/>
      <c r="S817" s="389"/>
      <c r="T817" s="389"/>
      <c r="U817" s="389"/>
      <c r="V817" s="389"/>
      <c r="W817" s="389"/>
      <c r="X817" s="389"/>
      <c r="Y817" s="389"/>
      <c r="Z817" s="389"/>
      <c r="AA817" s="389"/>
      <c r="AB817" s="389"/>
      <c r="AC817" s="389"/>
      <c r="AD817" s="389"/>
      <c r="AE817" s="389"/>
      <c r="AF817" s="389"/>
      <c r="AG817" s="389"/>
      <c r="AH817" s="389"/>
      <c r="AI817" s="389"/>
      <c r="AJ817" s="389"/>
      <c r="AK817" s="389"/>
      <c r="AL817" s="389"/>
      <c r="AM817" s="389"/>
      <c r="AN817" s="389"/>
      <c r="AO817" s="389"/>
      <c r="AP817" s="393"/>
      <c r="AQ817" s="395"/>
      <c r="AR817" s="389"/>
      <c r="AS817" s="389"/>
      <c r="AT817" s="389"/>
      <c r="AU817" s="389"/>
      <c r="AV817" s="389"/>
      <c r="AW817" s="389"/>
      <c r="AX817" s="389"/>
      <c r="AY817" s="389"/>
      <c r="AZ817" s="389"/>
      <c r="BA817" s="389"/>
      <c r="BB817" s="389"/>
      <c r="BC817" s="389"/>
      <c r="BD817" s="389"/>
      <c r="BE817" s="389"/>
    </row>
    <row r="818" ht="15.75" customHeight="1">
      <c r="A818" s="401"/>
      <c r="B818" s="265"/>
      <c r="C818" s="393"/>
      <c r="D818" s="389"/>
      <c r="E818" s="389"/>
      <c r="F818" s="389"/>
      <c r="G818" s="393"/>
      <c r="H818" s="389"/>
      <c r="I818" s="389"/>
      <c r="J818" s="389"/>
      <c r="K818" s="389"/>
      <c r="L818" s="389"/>
      <c r="M818" s="389"/>
      <c r="N818" s="389"/>
      <c r="O818" s="389"/>
      <c r="P818" s="389"/>
      <c r="Q818" s="389"/>
      <c r="R818" s="389"/>
      <c r="S818" s="389"/>
      <c r="T818" s="389"/>
      <c r="U818" s="389"/>
      <c r="V818" s="389"/>
      <c r="W818" s="389"/>
      <c r="X818" s="389"/>
      <c r="Y818" s="389"/>
      <c r="Z818" s="389"/>
      <c r="AA818" s="389"/>
      <c r="AB818" s="389"/>
      <c r="AC818" s="389"/>
      <c r="AD818" s="389"/>
      <c r="AE818" s="389"/>
      <c r="AF818" s="389"/>
      <c r="AG818" s="389"/>
      <c r="AH818" s="389"/>
      <c r="AI818" s="389"/>
      <c r="AJ818" s="389"/>
      <c r="AK818" s="389"/>
      <c r="AL818" s="389"/>
      <c r="AM818" s="389"/>
      <c r="AN818" s="389"/>
      <c r="AO818" s="389"/>
      <c r="AP818" s="393"/>
      <c r="AQ818" s="395"/>
      <c r="AR818" s="389"/>
      <c r="AS818" s="389"/>
      <c r="AT818" s="389"/>
      <c r="AU818" s="389"/>
      <c r="AV818" s="389"/>
      <c r="AW818" s="389"/>
      <c r="AX818" s="389"/>
      <c r="AY818" s="389"/>
      <c r="AZ818" s="389"/>
      <c r="BA818" s="389"/>
      <c r="BB818" s="389"/>
      <c r="BC818" s="389"/>
      <c r="BD818" s="389"/>
      <c r="BE818" s="389"/>
    </row>
    <row r="819" ht="15.75" customHeight="1">
      <c r="A819" s="401"/>
      <c r="B819" s="265"/>
      <c r="C819" s="393"/>
      <c r="D819" s="389"/>
      <c r="E819" s="389"/>
      <c r="F819" s="389"/>
      <c r="G819" s="393"/>
      <c r="H819" s="389"/>
      <c r="I819" s="389"/>
      <c r="J819" s="389"/>
      <c r="K819" s="389"/>
      <c r="L819" s="389"/>
      <c r="M819" s="389"/>
      <c r="N819" s="389"/>
      <c r="O819" s="389"/>
      <c r="P819" s="389"/>
      <c r="Q819" s="389"/>
      <c r="R819" s="389"/>
      <c r="S819" s="389"/>
      <c r="T819" s="389"/>
      <c r="U819" s="389"/>
      <c r="V819" s="389"/>
      <c r="W819" s="389"/>
      <c r="X819" s="389"/>
      <c r="Y819" s="389"/>
      <c r="Z819" s="389"/>
      <c r="AA819" s="389"/>
      <c r="AB819" s="389"/>
      <c r="AC819" s="389"/>
      <c r="AD819" s="389"/>
      <c r="AE819" s="389"/>
      <c r="AF819" s="389"/>
      <c r="AG819" s="389"/>
      <c r="AH819" s="389"/>
      <c r="AI819" s="389"/>
      <c r="AJ819" s="389"/>
      <c r="AK819" s="389"/>
      <c r="AL819" s="389"/>
      <c r="AM819" s="389"/>
      <c r="AN819" s="389"/>
      <c r="AO819" s="389"/>
      <c r="AP819" s="393"/>
      <c r="AQ819" s="395"/>
      <c r="AR819" s="389"/>
      <c r="AS819" s="389"/>
      <c r="AT819" s="389"/>
      <c r="AU819" s="389"/>
      <c r="AV819" s="389"/>
      <c r="AW819" s="389"/>
      <c r="AX819" s="389"/>
      <c r="AY819" s="389"/>
      <c r="AZ819" s="389"/>
      <c r="BA819" s="389"/>
      <c r="BB819" s="389"/>
      <c r="BC819" s="389"/>
      <c r="BD819" s="389"/>
      <c r="BE819" s="389"/>
    </row>
    <row r="820" ht="15.75" customHeight="1">
      <c r="A820" s="401"/>
      <c r="B820" s="265"/>
      <c r="C820" s="393"/>
      <c r="D820" s="389"/>
      <c r="E820" s="389"/>
      <c r="F820" s="389"/>
      <c r="G820" s="393"/>
      <c r="H820" s="389"/>
      <c r="I820" s="389"/>
      <c r="J820" s="389"/>
      <c r="K820" s="389"/>
      <c r="L820" s="389"/>
      <c r="M820" s="389"/>
      <c r="N820" s="389"/>
      <c r="O820" s="389"/>
      <c r="P820" s="389"/>
      <c r="Q820" s="389"/>
      <c r="R820" s="389"/>
      <c r="S820" s="389"/>
      <c r="T820" s="389"/>
      <c r="U820" s="389"/>
      <c r="V820" s="389"/>
      <c r="W820" s="389"/>
      <c r="X820" s="389"/>
      <c r="Y820" s="389"/>
      <c r="Z820" s="389"/>
      <c r="AA820" s="389"/>
      <c r="AB820" s="389"/>
      <c r="AC820" s="389"/>
      <c r="AD820" s="389"/>
      <c r="AE820" s="389"/>
      <c r="AF820" s="389"/>
      <c r="AG820" s="389"/>
      <c r="AH820" s="389"/>
      <c r="AI820" s="389"/>
      <c r="AJ820" s="389"/>
      <c r="AK820" s="389"/>
      <c r="AL820" s="389"/>
      <c r="AM820" s="389"/>
      <c r="AN820" s="389"/>
      <c r="AO820" s="389"/>
      <c r="AP820" s="393"/>
      <c r="AQ820" s="395"/>
      <c r="AR820" s="389"/>
      <c r="AS820" s="389"/>
      <c r="AT820" s="389"/>
      <c r="AU820" s="389"/>
      <c r="AV820" s="389"/>
      <c r="AW820" s="389"/>
      <c r="AX820" s="389"/>
      <c r="AY820" s="389"/>
      <c r="AZ820" s="389"/>
      <c r="BA820" s="389"/>
      <c r="BB820" s="389"/>
      <c r="BC820" s="389"/>
      <c r="BD820" s="389"/>
      <c r="BE820" s="389"/>
    </row>
    <row r="821" ht="15.75" customHeight="1">
      <c r="A821" s="401"/>
      <c r="B821" s="265"/>
      <c r="C821" s="393"/>
      <c r="D821" s="389"/>
      <c r="E821" s="389"/>
      <c r="F821" s="389"/>
      <c r="G821" s="393"/>
      <c r="H821" s="389"/>
      <c r="I821" s="389"/>
      <c r="J821" s="389"/>
      <c r="K821" s="389"/>
      <c r="L821" s="389"/>
      <c r="M821" s="389"/>
      <c r="N821" s="389"/>
      <c r="O821" s="389"/>
      <c r="P821" s="389"/>
      <c r="Q821" s="389"/>
      <c r="R821" s="389"/>
      <c r="S821" s="389"/>
      <c r="T821" s="389"/>
      <c r="U821" s="389"/>
      <c r="V821" s="389"/>
      <c r="W821" s="389"/>
      <c r="X821" s="389"/>
      <c r="Y821" s="389"/>
      <c r="Z821" s="389"/>
      <c r="AA821" s="389"/>
      <c r="AB821" s="389"/>
      <c r="AC821" s="389"/>
      <c r="AD821" s="389"/>
      <c r="AE821" s="389"/>
      <c r="AF821" s="389"/>
      <c r="AG821" s="389"/>
      <c r="AH821" s="389"/>
      <c r="AI821" s="389"/>
      <c r="AJ821" s="389"/>
      <c r="AK821" s="389"/>
      <c r="AL821" s="389"/>
      <c r="AM821" s="389"/>
      <c r="AN821" s="389"/>
      <c r="AO821" s="389"/>
      <c r="AP821" s="393"/>
      <c r="AQ821" s="395"/>
      <c r="AR821" s="389"/>
      <c r="AS821" s="389"/>
      <c r="AT821" s="389"/>
      <c r="AU821" s="389"/>
      <c r="AV821" s="389"/>
      <c r="AW821" s="389"/>
      <c r="AX821" s="389"/>
      <c r="AY821" s="389"/>
      <c r="AZ821" s="389"/>
      <c r="BA821" s="389"/>
      <c r="BB821" s="389"/>
      <c r="BC821" s="389"/>
      <c r="BD821" s="389"/>
      <c r="BE821" s="389"/>
    </row>
    <row r="822" ht="15.75" customHeight="1">
      <c r="A822" s="401"/>
      <c r="B822" s="265"/>
      <c r="C822" s="393"/>
      <c r="D822" s="389"/>
      <c r="E822" s="389"/>
      <c r="F822" s="389"/>
      <c r="G822" s="393"/>
      <c r="H822" s="389"/>
      <c r="I822" s="389"/>
      <c r="J822" s="389"/>
      <c r="K822" s="389"/>
      <c r="L822" s="389"/>
      <c r="M822" s="389"/>
      <c r="N822" s="389"/>
      <c r="O822" s="389"/>
      <c r="P822" s="389"/>
      <c r="Q822" s="389"/>
      <c r="R822" s="389"/>
      <c r="S822" s="389"/>
      <c r="T822" s="389"/>
      <c r="U822" s="389"/>
      <c r="V822" s="389"/>
      <c r="W822" s="389"/>
      <c r="X822" s="389"/>
      <c r="Y822" s="389"/>
      <c r="Z822" s="389"/>
      <c r="AA822" s="389"/>
      <c r="AB822" s="389"/>
      <c r="AC822" s="389"/>
      <c r="AD822" s="389"/>
      <c r="AE822" s="389"/>
      <c r="AF822" s="389"/>
      <c r="AG822" s="389"/>
      <c r="AH822" s="389"/>
      <c r="AI822" s="389"/>
      <c r="AJ822" s="389"/>
      <c r="AK822" s="389"/>
      <c r="AL822" s="389"/>
      <c r="AM822" s="389"/>
      <c r="AN822" s="389"/>
      <c r="AO822" s="389"/>
      <c r="AP822" s="393"/>
      <c r="AQ822" s="395"/>
      <c r="AR822" s="389"/>
      <c r="AS822" s="389"/>
      <c r="AT822" s="389"/>
      <c r="AU822" s="389"/>
      <c r="AV822" s="389"/>
      <c r="AW822" s="389"/>
      <c r="AX822" s="389"/>
      <c r="AY822" s="389"/>
      <c r="AZ822" s="389"/>
      <c r="BA822" s="389"/>
      <c r="BB822" s="389"/>
      <c r="BC822" s="389"/>
      <c r="BD822" s="389"/>
      <c r="BE822" s="389"/>
    </row>
    <row r="823" ht="15.75" customHeight="1">
      <c r="A823" s="401"/>
      <c r="B823" s="265"/>
      <c r="C823" s="393"/>
      <c r="D823" s="389"/>
      <c r="E823" s="389"/>
      <c r="F823" s="389"/>
      <c r="G823" s="393"/>
      <c r="H823" s="389"/>
      <c r="I823" s="389"/>
      <c r="J823" s="389"/>
      <c r="K823" s="389"/>
      <c r="L823" s="389"/>
      <c r="M823" s="389"/>
      <c r="N823" s="389"/>
      <c r="O823" s="389"/>
      <c r="P823" s="389"/>
      <c r="Q823" s="389"/>
      <c r="R823" s="389"/>
      <c r="S823" s="389"/>
      <c r="T823" s="389"/>
      <c r="U823" s="389"/>
      <c r="V823" s="389"/>
      <c r="W823" s="389"/>
      <c r="X823" s="389"/>
      <c r="Y823" s="389"/>
      <c r="Z823" s="389"/>
      <c r="AA823" s="389"/>
      <c r="AB823" s="389"/>
      <c r="AC823" s="389"/>
      <c r="AD823" s="389"/>
      <c r="AE823" s="389"/>
      <c r="AF823" s="389"/>
      <c r="AG823" s="389"/>
      <c r="AH823" s="389"/>
      <c r="AI823" s="389"/>
      <c r="AJ823" s="389"/>
      <c r="AK823" s="389"/>
      <c r="AL823" s="389"/>
      <c r="AM823" s="389"/>
      <c r="AN823" s="389"/>
      <c r="AO823" s="389"/>
      <c r="AP823" s="393"/>
      <c r="AQ823" s="395"/>
      <c r="AR823" s="389"/>
      <c r="AS823" s="389"/>
      <c r="AT823" s="389"/>
      <c r="AU823" s="389"/>
      <c r="AV823" s="389"/>
      <c r="AW823" s="389"/>
      <c r="AX823" s="389"/>
      <c r="AY823" s="389"/>
      <c r="AZ823" s="389"/>
      <c r="BA823" s="389"/>
      <c r="BB823" s="389"/>
      <c r="BC823" s="389"/>
      <c r="BD823" s="389"/>
      <c r="BE823" s="389"/>
    </row>
    <row r="824" ht="15.75" customHeight="1">
      <c r="A824" s="401"/>
      <c r="B824" s="265"/>
      <c r="C824" s="393"/>
      <c r="D824" s="389"/>
      <c r="E824" s="389"/>
      <c r="F824" s="389"/>
      <c r="G824" s="393"/>
      <c r="H824" s="389"/>
      <c r="I824" s="389"/>
      <c r="J824" s="389"/>
      <c r="K824" s="389"/>
      <c r="L824" s="389"/>
      <c r="M824" s="389"/>
      <c r="N824" s="389"/>
      <c r="O824" s="389"/>
      <c r="P824" s="389"/>
      <c r="Q824" s="389"/>
      <c r="R824" s="389"/>
      <c r="S824" s="389"/>
      <c r="T824" s="389"/>
      <c r="U824" s="389"/>
      <c r="V824" s="389"/>
      <c r="W824" s="389"/>
      <c r="X824" s="389"/>
      <c r="Y824" s="389"/>
      <c r="Z824" s="389"/>
      <c r="AA824" s="389"/>
      <c r="AB824" s="389"/>
      <c r="AC824" s="389"/>
      <c r="AD824" s="389"/>
      <c r="AE824" s="389"/>
      <c r="AF824" s="389"/>
      <c r="AG824" s="389"/>
      <c r="AH824" s="389"/>
      <c r="AI824" s="389"/>
      <c r="AJ824" s="389"/>
      <c r="AK824" s="389"/>
      <c r="AL824" s="389"/>
      <c r="AM824" s="389"/>
      <c r="AN824" s="389"/>
      <c r="AO824" s="389"/>
      <c r="AP824" s="393"/>
      <c r="AQ824" s="395"/>
      <c r="AR824" s="389"/>
      <c r="AS824" s="389"/>
      <c r="AT824" s="389"/>
      <c r="AU824" s="389"/>
      <c r="AV824" s="389"/>
      <c r="AW824" s="389"/>
      <c r="AX824" s="389"/>
      <c r="AY824" s="389"/>
      <c r="AZ824" s="389"/>
      <c r="BA824" s="389"/>
      <c r="BB824" s="389"/>
      <c r="BC824" s="389"/>
      <c r="BD824" s="389"/>
      <c r="BE824" s="389"/>
    </row>
    <row r="825" ht="15.75" customHeight="1">
      <c r="A825" s="401"/>
      <c r="B825" s="265"/>
      <c r="C825" s="393"/>
      <c r="D825" s="389"/>
      <c r="E825" s="389"/>
      <c r="F825" s="389"/>
      <c r="G825" s="393"/>
      <c r="H825" s="389"/>
      <c r="I825" s="389"/>
      <c r="J825" s="389"/>
      <c r="K825" s="389"/>
      <c r="L825" s="389"/>
      <c r="M825" s="389"/>
      <c r="N825" s="389"/>
      <c r="O825" s="389"/>
      <c r="P825" s="389"/>
      <c r="Q825" s="389"/>
      <c r="R825" s="389"/>
      <c r="S825" s="389"/>
      <c r="T825" s="389"/>
      <c r="U825" s="389"/>
      <c r="V825" s="389"/>
      <c r="W825" s="389"/>
      <c r="X825" s="389"/>
      <c r="Y825" s="389"/>
      <c r="Z825" s="389"/>
      <c r="AA825" s="389"/>
      <c r="AB825" s="389"/>
      <c r="AC825" s="389"/>
      <c r="AD825" s="389"/>
      <c r="AE825" s="389"/>
      <c r="AF825" s="389"/>
      <c r="AG825" s="389"/>
      <c r="AH825" s="389"/>
      <c r="AI825" s="389"/>
      <c r="AJ825" s="389"/>
      <c r="AK825" s="389"/>
      <c r="AL825" s="389"/>
      <c r="AM825" s="389"/>
      <c r="AN825" s="389"/>
      <c r="AO825" s="389"/>
      <c r="AP825" s="393"/>
      <c r="AQ825" s="395"/>
      <c r="AR825" s="389"/>
      <c r="AS825" s="389"/>
      <c r="AT825" s="389"/>
      <c r="AU825" s="389"/>
      <c r="AV825" s="389"/>
      <c r="AW825" s="389"/>
      <c r="AX825" s="389"/>
      <c r="AY825" s="389"/>
      <c r="AZ825" s="389"/>
      <c r="BA825" s="389"/>
      <c r="BB825" s="389"/>
      <c r="BC825" s="389"/>
      <c r="BD825" s="389"/>
      <c r="BE825" s="389"/>
    </row>
    <row r="826" ht="15.75" customHeight="1">
      <c r="A826" s="401"/>
      <c r="B826" s="265"/>
      <c r="C826" s="393"/>
      <c r="D826" s="389"/>
      <c r="E826" s="389"/>
      <c r="F826" s="389"/>
      <c r="G826" s="393"/>
      <c r="H826" s="389"/>
      <c r="I826" s="389"/>
      <c r="J826" s="389"/>
      <c r="K826" s="389"/>
      <c r="L826" s="389"/>
      <c r="M826" s="389"/>
      <c r="N826" s="389"/>
      <c r="O826" s="389"/>
      <c r="P826" s="389"/>
      <c r="Q826" s="389"/>
      <c r="R826" s="389"/>
      <c r="S826" s="389"/>
      <c r="T826" s="389"/>
      <c r="U826" s="389"/>
      <c r="V826" s="389"/>
      <c r="W826" s="389"/>
      <c r="X826" s="389"/>
      <c r="Y826" s="389"/>
      <c r="Z826" s="389"/>
      <c r="AA826" s="389"/>
      <c r="AB826" s="389"/>
      <c r="AC826" s="389"/>
      <c r="AD826" s="389"/>
      <c r="AE826" s="389"/>
      <c r="AF826" s="389"/>
      <c r="AG826" s="389"/>
      <c r="AH826" s="389"/>
      <c r="AI826" s="389"/>
      <c r="AJ826" s="389"/>
      <c r="AK826" s="389"/>
      <c r="AL826" s="389"/>
      <c r="AM826" s="389"/>
      <c r="AN826" s="389"/>
      <c r="AO826" s="389"/>
      <c r="AP826" s="393"/>
      <c r="AQ826" s="395"/>
      <c r="AR826" s="389"/>
      <c r="AS826" s="389"/>
      <c r="AT826" s="389"/>
      <c r="AU826" s="389"/>
      <c r="AV826" s="389"/>
      <c r="AW826" s="389"/>
      <c r="AX826" s="389"/>
      <c r="AY826" s="389"/>
      <c r="AZ826" s="389"/>
      <c r="BA826" s="389"/>
      <c r="BB826" s="389"/>
      <c r="BC826" s="389"/>
      <c r="BD826" s="389"/>
      <c r="BE826" s="389"/>
    </row>
    <row r="827" ht="15.75" customHeight="1">
      <c r="A827" s="401"/>
      <c r="B827" s="265"/>
      <c r="C827" s="393"/>
      <c r="D827" s="389"/>
      <c r="E827" s="389"/>
      <c r="F827" s="389"/>
      <c r="G827" s="393"/>
      <c r="H827" s="389"/>
      <c r="I827" s="389"/>
      <c r="J827" s="389"/>
      <c r="K827" s="389"/>
      <c r="L827" s="389"/>
      <c r="M827" s="389"/>
      <c r="N827" s="389"/>
      <c r="O827" s="389"/>
      <c r="P827" s="389"/>
      <c r="Q827" s="389"/>
      <c r="R827" s="389"/>
      <c r="S827" s="389"/>
      <c r="T827" s="389"/>
      <c r="U827" s="389"/>
      <c r="V827" s="389"/>
      <c r="W827" s="389"/>
      <c r="X827" s="389"/>
      <c r="Y827" s="389"/>
      <c r="Z827" s="389"/>
      <c r="AA827" s="389"/>
      <c r="AB827" s="389"/>
      <c r="AC827" s="389"/>
      <c r="AD827" s="389"/>
      <c r="AE827" s="389"/>
      <c r="AF827" s="389"/>
      <c r="AG827" s="389"/>
      <c r="AH827" s="389"/>
      <c r="AI827" s="389"/>
      <c r="AJ827" s="389"/>
      <c r="AK827" s="389"/>
      <c r="AL827" s="389"/>
      <c r="AM827" s="389"/>
      <c r="AN827" s="389"/>
      <c r="AO827" s="389"/>
      <c r="AP827" s="393"/>
      <c r="AQ827" s="395"/>
      <c r="AR827" s="389"/>
      <c r="AS827" s="389"/>
      <c r="AT827" s="389"/>
      <c r="AU827" s="389"/>
      <c r="AV827" s="389"/>
      <c r="AW827" s="389"/>
      <c r="AX827" s="389"/>
      <c r="AY827" s="389"/>
      <c r="AZ827" s="389"/>
      <c r="BA827" s="389"/>
      <c r="BB827" s="389"/>
      <c r="BC827" s="389"/>
      <c r="BD827" s="389"/>
      <c r="BE827" s="389"/>
    </row>
    <row r="828" ht="15.75" customHeight="1">
      <c r="A828" s="401"/>
      <c r="B828" s="265"/>
      <c r="C828" s="393"/>
      <c r="D828" s="389"/>
      <c r="E828" s="389"/>
      <c r="F828" s="389"/>
      <c r="G828" s="393"/>
      <c r="H828" s="389"/>
      <c r="I828" s="389"/>
      <c r="J828" s="389"/>
      <c r="K828" s="389"/>
      <c r="L828" s="389"/>
      <c r="M828" s="389"/>
      <c r="N828" s="389"/>
      <c r="O828" s="389"/>
      <c r="P828" s="389"/>
      <c r="Q828" s="389"/>
      <c r="R828" s="389"/>
      <c r="S828" s="389"/>
      <c r="T828" s="389"/>
      <c r="U828" s="389"/>
      <c r="V828" s="389"/>
      <c r="W828" s="389"/>
      <c r="X828" s="389"/>
      <c r="Y828" s="389"/>
      <c r="Z828" s="389"/>
      <c r="AA828" s="389"/>
      <c r="AB828" s="389"/>
      <c r="AC828" s="389"/>
      <c r="AD828" s="389"/>
      <c r="AE828" s="389"/>
      <c r="AF828" s="389"/>
      <c r="AG828" s="389"/>
      <c r="AH828" s="389"/>
      <c r="AI828" s="389"/>
      <c r="AJ828" s="389"/>
      <c r="AK828" s="389"/>
      <c r="AL828" s="389"/>
      <c r="AM828" s="389"/>
      <c r="AN828" s="389"/>
      <c r="AO828" s="389"/>
      <c r="AP828" s="393"/>
      <c r="AQ828" s="395"/>
      <c r="AR828" s="389"/>
      <c r="AS828" s="389"/>
      <c r="AT828" s="389"/>
      <c r="AU828" s="389"/>
      <c r="AV828" s="389"/>
      <c r="AW828" s="389"/>
      <c r="AX828" s="389"/>
      <c r="AY828" s="389"/>
      <c r="AZ828" s="389"/>
      <c r="BA828" s="389"/>
      <c r="BB828" s="389"/>
      <c r="BC828" s="389"/>
      <c r="BD828" s="389"/>
      <c r="BE828" s="389"/>
    </row>
    <row r="829" ht="15.75" customHeight="1">
      <c r="A829" s="401"/>
      <c r="B829" s="265"/>
      <c r="C829" s="393"/>
      <c r="D829" s="389"/>
      <c r="E829" s="389"/>
      <c r="F829" s="389"/>
      <c r="G829" s="393"/>
      <c r="H829" s="389"/>
      <c r="I829" s="389"/>
      <c r="J829" s="389"/>
      <c r="K829" s="389"/>
      <c r="L829" s="389"/>
      <c r="M829" s="389"/>
      <c r="N829" s="389"/>
      <c r="O829" s="389"/>
      <c r="P829" s="389"/>
      <c r="Q829" s="389"/>
      <c r="R829" s="389"/>
      <c r="S829" s="389"/>
      <c r="T829" s="389"/>
      <c r="U829" s="389"/>
      <c r="V829" s="389"/>
      <c r="W829" s="389"/>
      <c r="X829" s="389"/>
      <c r="Y829" s="389"/>
      <c r="Z829" s="389"/>
      <c r="AA829" s="389"/>
      <c r="AB829" s="389"/>
      <c r="AC829" s="389"/>
      <c r="AD829" s="389"/>
      <c r="AE829" s="389"/>
      <c r="AF829" s="389"/>
      <c r="AG829" s="389"/>
      <c r="AH829" s="389"/>
      <c r="AI829" s="389"/>
      <c r="AJ829" s="389"/>
      <c r="AK829" s="389"/>
      <c r="AL829" s="389"/>
      <c r="AM829" s="389"/>
      <c r="AN829" s="389"/>
      <c r="AO829" s="389"/>
      <c r="AP829" s="393"/>
      <c r="AQ829" s="395"/>
      <c r="AR829" s="389"/>
      <c r="AS829" s="389"/>
      <c r="AT829" s="389"/>
      <c r="AU829" s="389"/>
      <c r="AV829" s="389"/>
      <c r="AW829" s="389"/>
      <c r="AX829" s="389"/>
      <c r="AY829" s="389"/>
      <c r="AZ829" s="389"/>
      <c r="BA829" s="389"/>
      <c r="BB829" s="389"/>
      <c r="BC829" s="389"/>
      <c r="BD829" s="389"/>
      <c r="BE829" s="389"/>
    </row>
    <row r="830" ht="15.75" customHeight="1">
      <c r="A830" s="401"/>
      <c r="B830" s="265"/>
      <c r="C830" s="393"/>
      <c r="D830" s="389"/>
      <c r="E830" s="389"/>
      <c r="F830" s="389"/>
      <c r="G830" s="393"/>
      <c r="H830" s="389"/>
      <c r="I830" s="389"/>
      <c r="J830" s="389"/>
      <c r="K830" s="389"/>
      <c r="L830" s="389"/>
      <c r="M830" s="389"/>
      <c r="N830" s="389"/>
      <c r="O830" s="389"/>
      <c r="P830" s="389"/>
      <c r="Q830" s="389"/>
      <c r="R830" s="389"/>
      <c r="S830" s="389"/>
      <c r="T830" s="389"/>
      <c r="U830" s="389"/>
      <c r="V830" s="389"/>
      <c r="W830" s="389"/>
      <c r="X830" s="389"/>
      <c r="Y830" s="389"/>
      <c r="Z830" s="389"/>
      <c r="AA830" s="389"/>
      <c r="AB830" s="389"/>
      <c r="AC830" s="389"/>
      <c r="AD830" s="389"/>
      <c r="AE830" s="389"/>
      <c r="AF830" s="389"/>
      <c r="AG830" s="389"/>
      <c r="AH830" s="389"/>
      <c r="AI830" s="389"/>
      <c r="AJ830" s="389"/>
      <c r="AK830" s="389"/>
      <c r="AL830" s="389"/>
      <c r="AM830" s="389"/>
      <c r="AN830" s="389"/>
      <c r="AO830" s="389"/>
      <c r="AP830" s="393"/>
      <c r="AQ830" s="395"/>
      <c r="AR830" s="389"/>
      <c r="AS830" s="389"/>
      <c r="AT830" s="389"/>
      <c r="AU830" s="389"/>
      <c r="AV830" s="389"/>
      <c r="AW830" s="389"/>
      <c r="AX830" s="389"/>
      <c r="AY830" s="389"/>
      <c r="AZ830" s="389"/>
      <c r="BA830" s="389"/>
      <c r="BB830" s="389"/>
      <c r="BC830" s="389"/>
      <c r="BD830" s="389"/>
      <c r="BE830" s="389"/>
    </row>
    <row r="831" ht="15.75" customHeight="1">
      <c r="A831" s="401"/>
      <c r="B831" s="265"/>
      <c r="C831" s="393"/>
      <c r="D831" s="389"/>
      <c r="E831" s="389"/>
      <c r="F831" s="389"/>
      <c r="G831" s="393"/>
      <c r="H831" s="389"/>
      <c r="I831" s="389"/>
      <c r="J831" s="389"/>
      <c r="K831" s="389"/>
      <c r="L831" s="389"/>
      <c r="M831" s="389"/>
      <c r="N831" s="389"/>
      <c r="O831" s="389"/>
      <c r="P831" s="389"/>
      <c r="Q831" s="389"/>
      <c r="R831" s="389"/>
      <c r="S831" s="389"/>
      <c r="T831" s="389"/>
      <c r="U831" s="389"/>
      <c r="V831" s="389"/>
      <c r="W831" s="389"/>
      <c r="X831" s="389"/>
      <c r="Y831" s="389"/>
      <c r="Z831" s="389"/>
      <c r="AA831" s="389"/>
      <c r="AB831" s="389"/>
      <c r="AC831" s="389"/>
      <c r="AD831" s="389"/>
      <c r="AE831" s="389"/>
      <c r="AF831" s="389"/>
      <c r="AG831" s="389"/>
      <c r="AH831" s="389"/>
      <c r="AI831" s="389"/>
      <c r="AJ831" s="389"/>
      <c r="AK831" s="389"/>
      <c r="AL831" s="389"/>
      <c r="AM831" s="389"/>
      <c r="AN831" s="389"/>
      <c r="AO831" s="389"/>
      <c r="AP831" s="393"/>
      <c r="AQ831" s="395"/>
      <c r="AR831" s="389"/>
      <c r="AS831" s="389"/>
      <c r="AT831" s="389"/>
      <c r="AU831" s="389"/>
      <c r="AV831" s="389"/>
      <c r="AW831" s="389"/>
      <c r="AX831" s="389"/>
      <c r="AY831" s="389"/>
      <c r="AZ831" s="389"/>
      <c r="BA831" s="389"/>
      <c r="BB831" s="389"/>
      <c r="BC831" s="389"/>
      <c r="BD831" s="389"/>
      <c r="BE831" s="389"/>
    </row>
    <row r="832" ht="15.75" customHeight="1">
      <c r="A832" s="401"/>
      <c r="B832" s="265"/>
      <c r="C832" s="393"/>
      <c r="D832" s="389"/>
      <c r="E832" s="389"/>
      <c r="F832" s="389"/>
      <c r="G832" s="393"/>
      <c r="H832" s="389"/>
      <c r="I832" s="389"/>
      <c r="J832" s="389"/>
      <c r="K832" s="389"/>
      <c r="L832" s="389"/>
      <c r="M832" s="389"/>
      <c r="N832" s="389"/>
      <c r="O832" s="389"/>
      <c r="P832" s="389"/>
      <c r="Q832" s="389"/>
      <c r="R832" s="389"/>
      <c r="S832" s="389"/>
      <c r="T832" s="389"/>
      <c r="U832" s="389"/>
      <c r="V832" s="389"/>
      <c r="W832" s="389"/>
      <c r="X832" s="389"/>
      <c r="Y832" s="389"/>
      <c r="Z832" s="389"/>
      <c r="AA832" s="389"/>
      <c r="AB832" s="389"/>
      <c r="AC832" s="389"/>
      <c r="AD832" s="389"/>
      <c r="AE832" s="389"/>
      <c r="AF832" s="389"/>
      <c r="AG832" s="389"/>
      <c r="AH832" s="389"/>
      <c r="AI832" s="389"/>
      <c r="AJ832" s="389"/>
      <c r="AK832" s="389"/>
      <c r="AL832" s="389"/>
      <c r="AM832" s="389"/>
      <c r="AN832" s="389"/>
      <c r="AO832" s="389"/>
      <c r="AP832" s="393"/>
      <c r="AQ832" s="395"/>
      <c r="AR832" s="389"/>
      <c r="AS832" s="389"/>
      <c r="AT832" s="389"/>
      <c r="AU832" s="389"/>
      <c r="AV832" s="389"/>
      <c r="AW832" s="389"/>
      <c r="AX832" s="389"/>
      <c r="AY832" s="389"/>
      <c r="AZ832" s="389"/>
      <c r="BA832" s="389"/>
      <c r="BB832" s="389"/>
      <c r="BC832" s="389"/>
      <c r="BD832" s="389"/>
      <c r="BE832" s="389"/>
    </row>
    <row r="833" ht="15.75" customHeight="1">
      <c r="A833" s="401"/>
      <c r="B833" s="265"/>
      <c r="C833" s="393"/>
      <c r="D833" s="389"/>
      <c r="E833" s="389"/>
      <c r="F833" s="389"/>
      <c r="G833" s="393"/>
      <c r="H833" s="389"/>
      <c r="I833" s="389"/>
      <c r="J833" s="389"/>
      <c r="K833" s="389"/>
      <c r="L833" s="389"/>
      <c r="M833" s="389"/>
      <c r="N833" s="389"/>
      <c r="O833" s="389"/>
      <c r="P833" s="389"/>
      <c r="Q833" s="389"/>
      <c r="R833" s="389"/>
      <c r="S833" s="389"/>
      <c r="T833" s="389"/>
      <c r="U833" s="389"/>
      <c r="V833" s="389"/>
      <c r="W833" s="389"/>
      <c r="X833" s="389"/>
      <c r="Y833" s="389"/>
      <c r="Z833" s="389"/>
      <c r="AA833" s="389"/>
      <c r="AB833" s="389"/>
      <c r="AC833" s="389"/>
      <c r="AD833" s="389"/>
      <c r="AE833" s="389"/>
      <c r="AF833" s="389"/>
      <c r="AG833" s="389"/>
      <c r="AH833" s="389"/>
      <c r="AI833" s="389"/>
      <c r="AJ833" s="389"/>
      <c r="AK833" s="389"/>
      <c r="AL833" s="389"/>
      <c r="AM833" s="389"/>
      <c r="AN833" s="389"/>
      <c r="AO833" s="389"/>
      <c r="AP833" s="393"/>
      <c r="AQ833" s="395"/>
      <c r="AR833" s="389"/>
      <c r="AS833" s="389"/>
      <c r="AT833" s="389"/>
      <c r="AU833" s="389"/>
      <c r="AV833" s="389"/>
      <c r="AW833" s="389"/>
      <c r="AX833" s="389"/>
      <c r="AY833" s="389"/>
      <c r="AZ833" s="389"/>
      <c r="BA833" s="389"/>
      <c r="BB833" s="389"/>
      <c r="BC833" s="389"/>
      <c r="BD833" s="389"/>
      <c r="BE833" s="389"/>
    </row>
    <row r="834" ht="15.75" customHeight="1">
      <c r="A834" s="401"/>
      <c r="B834" s="265"/>
      <c r="C834" s="393"/>
      <c r="D834" s="389"/>
      <c r="E834" s="389"/>
      <c r="F834" s="389"/>
      <c r="G834" s="393"/>
      <c r="H834" s="389"/>
      <c r="I834" s="389"/>
      <c r="J834" s="389"/>
      <c r="K834" s="389"/>
      <c r="L834" s="389"/>
      <c r="M834" s="389"/>
      <c r="N834" s="389"/>
      <c r="O834" s="389"/>
      <c r="P834" s="389"/>
      <c r="Q834" s="389"/>
      <c r="R834" s="389"/>
      <c r="S834" s="389"/>
      <c r="T834" s="389"/>
      <c r="U834" s="389"/>
      <c r="V834" s="389"/>
      <c r="W834" s="389"/>
      <c r="X834" s="389"/>
      <c r="Y834" s="389"/>
      <c r="Z834" s="389"/>
      <c r="AA834" s="389"/>
      <c r="AB834" s="389"/>
      <c r="AC834" s="389"/>
      <c r="AD834" s="389"/>
      <c r="AE834" s="389"/>
      <c r="AF834" s="389"/>
      <c r="AG834" s="389"/>
      <c r="AH834" s="389"/>
      <c r="AI834" s="389"/>
      <c r="AJ834" s="389"/>
      <c r="AK834" s="389"/>
      <c r="AL834" s="389"/>
      <c r="AM834" s="389"/>
      <c r="AN834" s="389"/>
      <c r="AO834" s="389"/>
      <c r="AP834" s="393"/>
      <c r="AQ834" s="395"/>
      <c r="AR834" s="389"/>
      <c r="AS834" s="389"/>
      <c r="AT834" s="389"/>
      <c r="AU834" s="389"/>
      <c r="AV834" s="389"/>
      <c r="AW834" s="389"/>
      <c r="AX834" s="389"/>
      <c r="AY834" s="389"/>
      <c r="AZ834" s="389"/>
      <c r="BA834" s="389"/>
      <c r="BB834" s="389"/>
      <c r="BC834" s="389"/>
      <c r="BD834" s="389"/>
      <c r="BE834" s="389"/>
    </row>
    <row r="835" ht="15.75" customHeight="1">
      <c r="A835" s="401"/>
      <c r="B835" s="265"/>
      <c r="C835" s="393"/>
      <c r="D835" s="389"/>
      <c r="E835" s="389"/>
      <c r="F835" s="389"/>
      <c r="G835" s="393"/>
      <c r="H835" s="389"/>
      <c r="I835" s="389"/>
      <c r="J835" s="389"/>
      <c r="K835" s="389"/>
      <c r="L835" s="389"/>
      <c r="M835" s="389"/>
      <c r="N835" s="389"/>
      <c r="O835" s="389"/>
      <c r="P835" s="389"/>
      <c r="Q835" s="389"/>
      <c r="R835" s="389"/>
      <c r="S835" s="389"/>
      <c r="T835" s="389"/>
      <c r="U835" s="389"/>
      <c r="V835" s="389"/>
      <c r="W835" s="389"/>
      <c r="X835" s="389"/>
      <c r="Y835" s="389"/>
      <c r="Z835" s="389"/>
      <c r="AA835" s="389"/>
      <c r="AB835" s="389"/>
      <c r="AC835" s="389"/>
      <c r="AD835" s="389"/>
      <c r="AE835" s="389"/>
      <c r="AF835" s="389"/>
      <c r="AG835" s="389"/>
      <c r="AH835" s="389"/>
      <c r="AI835" s="389"/>
      <c r="AJ835" s="389"/>
      <c r="AK835" s="389"/>
      <c r="AL835" s="389"/>
      <c r="AM835" s="389"/>
      <c r="AN835" s="389"/>
      <c r="AO835" s="389"/>
      <c r="AP835" s="393"/>
      <c r="AQ835" s="395"/>
      <c r="AR835" s="389"/>
      <c r="AS835" s="389"/>
      <c r="AT835" s="389"/>
      <c r="AU835" s="389"/>
      <c r="AV835" s="389"/>
      <c r="AW835" s="389"/>
      <c r="AX835" s="389"/>
      <c r="AY835" s="389"/>
      <c r="AZ835" s="389"/>
      <c r="BA835" s="389"/>
      <c r="BB835" s="389"/>
      <c r="BC835" s="389"/>
      <c r="BD835" s="389"/>
      <c r="BE835" s="389"/>
    </row>
    <row r="836" ht="15.75" customHeight="1">
      <c r="A836" s="401"/>
      <c r="B836" s="265"/>
      <c r="C836" s="393"/>
      <c r="D836" s="389"/>
      <c r="E836" s="389"/>
      <c r="F836" s="389"/>
      <c r="G836" s="393"/>
      <c r="H836" s="389"/>
      <c r="I836" s="389"/>
      <c r="J836" s="389"/>
      <c r="K836" s="389"/>
      <c r="L836" s="389"/>
      <c r="M836" s="389"/>
      <c r="N836" s="389"/>
      <c r="O836" s="389"/>
      <c r="P836" s="389"/>
      <c r="Q836" s="389"/>
      <c r="R836" s="389"/>
      <c r="S836" s="389"/>
      <c r="T836" s="389"/>
      <c r="U836" s="389"/>
      <c r="V836" s="389"/>
      <c r="W836" s="389"/>
      <c r="X836" s="389"/>
      <c r="Y836" s="389"/>
      <c r="Z836" s="389"/>
      <c r="AA836" s="389"/>
      <c r="AB836" s="389"/>
      <c r="AC836" s="389"/>
      <c r="AD836" s="389"/>
      <c r="AE836" s="389"/>
      <c r="AF836" s="389"/>
      <c r="AG836" s="389"/>
      <c r="AH836" s="389"/>
      <c r="AI836" s="389"/>
      <c r="AJ836" s="389"/>
      <c r="AK836" s="389"/>
      <c r="AL836" s="389"/>
      <c r="AM836" s="389"/>
      <c r="AN836" s="389"/>
      <c r="AO836" s="389"/>
      <c r="AP836" s="393"/>
      <c r="AQ836" s="395"/>
      <c r="AR836" s="389"/>
      <c r="AS836" s="389"/>
      <c r="AT836" s="389"/>
      <c r="AU836" s="389"/>
      <c r="AV836" s="389"/>
      <c r="AW836" s="389"/>
      <c r="AX836" s="389"/>
      <c r="AY836" s="389"/>
      <c r="AZ836" s="389"/>
      <c r="BA836" s="389"/>
      <c r="BB836" s="389"/>
      <c r="BC836" s="389"/>
      <c r="BD836" s="389"/>
      <c r="BE836" s="389"/>
    </row>
    <row r="837" ht="15.75" customHeight="1">
      <c r="A837" s="401"/>
      <c r="B837" s="265"/>
      <c r="C837" s="393"/>
      <c r="D837" s="389"/>
      <c r="E837" s="389"/>
      <c r="F837" s="389"/>
      <c r="G837" s="393"/>
      <c r="H837" s="389"/>
      <c r="I837" s="389"/>
      <c r="J837" s="389"/>
      <c r="K837" s="389"/>
      <c r="L837" s="389"/>
      <c r="M837" s="389"/>
      <c r="N837" s="389"/>
      <c r="O837" s="389"/>
      <c r="P837" s="389"/>
      <c r="Q837" s="389"/>
      <c r="R837" s="389"/>
      <c r="S837" s="389"/>
      <c r="T837" s="389"/>
      <c r="U837" s="389"/>
      <c r="V837" s="389"/>
      <c r="W837" s="389"/>
      <c r="X837" s="389"/>
      <c r="Y837" s="389"/>
      <c r="Z837" s="389"/>
      <c r="AA837" s="389"/>
      <c r="AB837" s="389"/>
      <c r="AC837" s="389"/>
      <c r="AD837" s="389"/>
      <c r="AE837" s="389"/>
      <c r="AF837" s="389"/>
      <c r="AG837" s="389"/>
      <c r="AH837" s="389"/>
      <c r="AI837" s="389"/>
      <c r="AJ837" s="389"/>
      <c r="AK837" s="389"/>
      <c r="AL837" s="389"/>
      <c r="AM837" s="389"/>
      <c r="AN837" s="389"/>
      <c r="AO837" s="389"/>
      <c r="AP837" s="393"/>
      <c r="AQ837" s="395"/>
      <c r="AR837" s="389"/>
      <c r="AS837" s="389"/>
      <c r="AT837" s="389"/>
      <c r="AU837" s="389"/>
      <c r="AV837" s="389"/>
      <c r="AW837" s="389"/>
      <c r="AX837" s="389"/>
      <c r="AY837" s="389"/>
      <c r="AZ837" s="389"/>
      <c r="BA837" s="389"/>
      <c r="BB837" s="389"/>
      <c r="BC837" s="389"/>
      <c r="BD837" s="389"/>
      <c r="BE837" s="389"/>
    </row>
    <row r="838" ht="15.75" customHeight="1">
      <c r="A838" s="401"/>
      <c r="B838" s="265"/>
      <c r="C838" s="393"/>
      <c r="D838" s="389"/>
      <c r="E838" s="389"/>
      <c r="F838" s="389"/>
      <c r="G838" s="393"/>
      <c r="H838" s="389"/>
      <c r="I838" s="389"/>
      <c r="J838" s="389"/>
      <c r="K838" s="389"/>
      <c r="L838" s="389"/>
      <c r="M838" s="389"/>
      <c r="N838" s="389"/>
      <c r="O838" s="389"/>
      <c r="P838" s="389"/>
      <c r="Q838" s="389"/>
      <c r="R838" s="389"/>
      <c r="S838" s="389"/>
      <c r="T838" s="389"/>
      <c r="U838" s="389"/>
      <c r="V838" s="389"/>
      <c r="W838" s="389"/>
      <c r="X838" s="389"/>
      <c r="Y838" s="389"/>
      <c r="Z838" s="389"/>
      <c r="AA838" s="389"/>
      <c r="AB838" s="389"/>
      <c r="AC838" s="389"/>
      <c r="AD838" s="389"/>
      <c r="AE838" s="389"/>
      <c r="AF838" s="389"/>
      <c r="AG838" s="389"/>
      <c r="AH838" s="389"/>
      <c r="AI838" s="389"/>
      <c r="AJ838" s="389"/>
      <c r="AK838" s="389"/>
      <c r="AL838" s="389"/>
      <c r="AM838" s="389"/>
      <c r="AN838" s="389"/>
      <c r="AO838" s="389"/>
      <c r="AP838" s="393"/>
      <c r="AQ838" s="395"/>
      <c r="AR838" s="389"/>
      <c r="AS838" s="389"/>
      <c r="AT838" s="389"/>
      <c r="AU838" s="389"/>
      <c r="AV838" s="389"/>
      <c r="AW838" s="389"/>
      <c r="AX838" s="389"/>
      <c r="AY838" s="389"/>
      <c r="AZ838" s="389"/>
      <c r="BA838" s="389"/>
      <c r="BB838" s="389"/>
      <c r="BC838" s="389"/>
      <c r="BD838" s="389"/>
      <c r="BE838" s="389"/>
    </row>
    <row r="839" ht="15.75" customHeight="1">
      <c r="A839" s="401"/>
      <c r="B839" s="265"/>
      <c r="C839" s="393"/>
      <c r="D839" s="389"/>
      <c r="E839" s="389"/>
      <c r="F839" s="389"/>
      <c r="G839" s="393"/>
      <c r="H839" s="389"/>
      <c r="I839" s="389"/>
      <c r="J839" s="389"/>
      <c r="K839" s="389"/>
      <c r="L839" s="389"/>
      <c r="M839" s="389"/>
      <c r="N839" s="389"/>
      <c r="O839" s="389"/>
      <c r="P839" s="389"/>
      <c r="Q839" s="389"/>
      <c r="R839" s="389"/>
      <c r="S839" s="389"/>
      <c r="T839" s="389"/>
      <c r="U839" s="389"/>
      <c r="V839" s="389"/>
      <c r="W839" s="389"/>
      <c r="X839" s="389"/>
      <c r="Y839" s="389"/>
      <c r="Z839" s="389"/>
      <c r="AA839" s="389"/>
      <c r="AB839" s="389"/>
      <c r="AC839" s="389"/>
      <c r="AD839" s="389"/>
      <c r="AE839" s="389"/>
      <c r="AF839" s="389"/>
      <c r="AG839" s="389"/>
      <c r="AH839" s="389"/>
      <c r="AI839" s="389"/>
      <c r="AJ839" s="389"/>
      <c r="AK839" s="389"/>
      <c r="AL839" s="389"/>
      <c r="AM839" s="389"/>
      <c r="AN839" s="389"/>
      <c r="AO839" s="389"/>
      <c r="AP839" s="393"/>
      <c r="AQ839" s="395"/>
      <c r="AR839" s="389"/>
      <c r="AS839" s="389"/>
      <c r="AT839" s="389"/>
      <c r="AU839" s="389"/>
      <c r="AV839" s="389"/>
      <c r="AW839" s="389"/>
      <c r="AX839" s="389"/>
      <c r="AY839" s="389"/>
      <c r="AZ839" s="389"/>
      <c r="BA839" s="389"/>
      <c r="BB839" s="389"/>
      <c r="BC839" s="389"/>
      <c r="BD839" s="389"/>
      <c r="BE839" s="389"/>
    </row>
    <row r="840" ht="15.75" customHeight="1">
      <c r="A840" s="401"/>
      <c r="B840" s="265"/>
      <c r="C840" s="393"/>
      <c r="D840" s="389"/>
      <c r="E840" s="389"/>
      <c r="F840" s="389"/>
      <c r="G840" s="393"/>
      <c r="H840" s="389"/>
      <c r="I840" s="389"/>
      <c r="J840" s="389"/>
      <c r="K840" s="389"/>
      <c r="L840" s="389"/>
      <c r="M840" s="389"/>
      <c r="N840" s="389"/>
      <c r="O840" s="389"/>
      <c r="P840" s="389"/>
      <c r="Q840" s="389"/>
      <c r="R840" s="389"/>
      <c r="S840" s="389"/>
      <c r="T840" s="389"/>
      <c r="U840" s="389"/>
      <c r="V840" s="389"/>
      <c r="W840" s="389"/>
      <c r="X840" s="389"/>
      <c r="Y840" s="389"/>
      <c r="Z840" s="389"/>
      <c r="AA840" s="389"/>
      <c r="AB840" s="389"/>
      <c r="AC840" s="389"/>
      <c r="AD840" s="389"/>
      <c r="AE840" s="389"/>
      <c r="AF840" s="389"/>
      <c r="AG840" s="389"/>
      <c r="AH840" s="389"/>
      <c r="AI840" s="389"/>
      <c r="AJ840" s="389"/>
      <c r="AK840" s="389"/>
      <c r="AL840" s="389"/>
      <c r="AM840" s="389"/>
      <c r="AN840" s="389"/>
      <c r="AO840" s="389"/>
      <c r="AP840" s="393"/>
      <c r="AQ840" s="395"/>
      <c r="AR840" s="389"/>
      <c r="AS840" s="389"/>
      <c r="AT840" s="389"/>
      <c r="AU840" s="389"/>
      <c r="AV840" s="389"/>
      <c r="AW840" s="389"/>
      <c r="AX840" s="389"/>
      <c r="AY840" s="389"/>
      <c r="AZ840" s="389"/>
      <c r="BA840" s="389"/>
      <c r="BB840" s="389"/>
      <c r="BC840" s="389"/>
      <c r="BD840" s="389"/>
      <c r="BE840" s="389"/>
    </row>
    <row r="841" ht="15.75" customHeight="1">
      <c r="A841" s="401"/>
      <c r="B841" s="265"/>
      <c r="C841" s="393"/>
      <c r="D841" s="389"/>
      <c r="E841" s="389"/>
      <c r="F841" s="389"/>
      <c r="G841" s="393"/>
      <c r="H841" s="389"/>
      <c r="I841" s="389"/>
      <c r="J841" s="389"/>
      <c r="K841" s="389"/>
      <c r="L841" s="389"/>
      <c r="M841" s="389"/>
      <c r="N841" s="389"/>
      <c r="O841" s="389"/>
      <c r="P841" s="389"/>
      <c r="Q841" s="389"/>
      <c r="R841" s="389"/>
      <c r="S841" s="389"/>
      <c r="T841" s="389"/>
      <c r="U841" s="389"/>
      <c r="V841" s="389"/>
      <c r="W841" s="389"/>
      <c r="X841" s="389"/>
      <c r="Y841" s="389"/>
      <c r="Z841" s="389"/>
      <c r="AA841" s="389"/>
      <c r="AB841" s="389"/>
      <c r="AC841" s="389"/>
      <c r="AD841" s="389"/>
      <c r="AE841" s="389"/>
      <c r="AF841" s="389"/>
      <c r="AG841" s="389"/>
      <c r="AH841" s="389"/>
      <c r="AI841" s="389"/>
      <c r="AJ841" s="389"/>
      <c r="AK841" s="389"/>
      <c r="AL841" s="389"/>
      <c r="AM841" s="389"/>
      <c r="AN841" s="389"/>
      <c r="AO841" s="389"/>
      <c r="AP841" s="393"/>
      <c r="AQ841" s="395"/>
      <c r="AR841" s="389"/>
      <c r="AS841" s="389"/>
      <c r="AT841" s="389"/>
      <c r="AU841" s="389"/>
      <c r="AV841" s="389"/>
      <c r="AW841" s="389"/>
      <c r="AX841" s="389"/>
      <c r="AY841" s="389"/>
      <c r="AZ841" s="389"/>
      <c r="BA841" s="389"/>
      <c r="BB841" s="389"/>
      <c r="BC841" s="389"/>
      <c r="BD841" s="389"/>
      <c r="BE841" s="389"/>
    </row>
    <row r="842" ht="15.75" customHeight="1">
      <c r="A842" s="401"/>
      <c r="B842" s="265"/>
      <c r="C842" s="393"/>
      <c r="D842" s="389"/>
      <c r="E842" s="389"/>
      <c r="F842" s="389"/>
      <c r="G842" s="393"/>
      <c r="H842" s="389"/>
      <c r="I842" s="389"/>
      <c r="J842" s="389"/>
      <c r="K842" s="389"/>
      <c r="L842" s="389"/>
      <c r="M842" s="389"/>
      <c r="N842" s="389"/>
      <c r="O842" s="389"/>
      <c r="P842" s="389"/>
      <c r="Q842" s="389"/>
      <c r="R842" s="389"/>
      <c r="S842" s="389"/>
      <c r="T842" s="389"/>
      <c r="U842" s="389"/>
      <c r="V842" s="389"/>
      <c r="W842" s="389"/>
      <c r="X842" s="389"/>
      <c r="Y842" s="389"/>
      <c r="Z842" s="389"/>
      <c r="AA842" s="389"/>
      <c r="AB842" s="389"/>
      <c r="AC842" s="389"/>
      <c r="AD842" s="389"/>
      <c r="AE842" s="389"/>
      <c r="AF842" s="389"/>
      <c r="AG842" s="389"/>
      <c r="AH842" s="389"/>
      <c r="AI842" s="389"/>
      <c r="AJ842" s="389"/>
      <c r="AK842" s="389"/>
      <c r="AL842" s="389"/>
      <c r="AM842" s="389"/>
      <c r="AN842" s="389"/>
      <c r="AO842" s="389"/>
      <c r="AP842" s="393"/>
      <c r="AQ842" s="395"/>
      <c r="AR842" s="389"/>
      <c r="AS842" s="389"/>
      <c r="AT842" s="389"/>
      <c r="AU842" s="389"/>
      <c r="AV842" s="389"/>
      <c r="AW842" s="389"/>
      <c r="AX842" s="389"/>
      <c r="AY842" s="389"/>
      <c r="AZ842" s="389"/>
      <c r="BA842" s="389"/>
      <c r="BB842" s="389"/>
      <c r="BC842" s="389"/>
      <c r="BD842" s="389"/>
      <c r="BE842" s="389"/>
    </row>
    <row r="843" ht="15.75" customHeight="1">
      <c r="A843" s="401"/>
      <c r="B843" s="265"/>
      <c r="C843" s="393"/>
      <c r="D843" s="389"/>
      <c r="E843" s="389"/>
      <c r="F843" s="389"/>
      <c r="G843" s="393"/>
      <c r="H843" s="389"/>
      <c r="I843" s="389"/>
      <c r="J843" s="389"/>
      <c r="K843" s="389"/>
      <c r="L843" s="389"/>
      <c r="M843" s="389"/>
      <c r="N843" s="389"/>
      <c r="O843" s="389"/>
      <c r="P843" s="389"/>
      <c r="Q843" s="389"/>
      <c r="R843" s="389"/>
      <c r="S843" s="389"/>
      <c r="T843" s="389"/>
      <c r="U843" s="389"/>
      <c r="V843" s="389"/>
      <c r="W843" s="389"/>
      <c r="X843" s="389"/>
      <c r="Y843" s="389"/>
      <c r="Z843" s="389"/>
      <c r="AA843" s="389"/>
      <c r="AB843" s="389"/>
      <c r="AC843" s="389"/>
      <c r="AD843" s="389"/>
      <c r="AE843" s="389"/>
      <c r="AF843" s="389"/>
      <c r="AG843" s="389"/>
      <c r="AH843" s="389"/>
      <c r="AI843" s="389"/>
      <c r="AJ843" s="389"/>
      <c r="AK843" s="389"/>
      <c r="AL843" s="389"/>
      <c r="AM843" s="389"/>
      <c r="AN843" s="389"/>
      <c r="AO843" s="389"/>
      <c r="AP843" s="393"/>
      <c r="AQ843" s="395"/>
      <c r="AR843" s="389"/>
      <c r="AS843" s="389"/>
      <c r="AT843" s="389"/>
      <c r="AU843" s="389"/>
      <c r="AV843" s="389"/>
      <c r="AW843" s="389"/>
      <c r="AX843" s="389"/>
      <c r="AY843" s="389"/>
      <c r="AZ843" s="389"/>
      <c r="BA843" s="389"/>
      <c r="BB843" s="389"/>
      <c r="BC843" s="389"/>
      <c r="BD843" s="389"/>
      <c r="BE843" s="389"/>
    </row>
    <row r="844" ht="15.75" customHeight="1">
      <c r="A844" s="401"/>
      <c r="B844" s="265"/>
      <c r="C844" s="393"/>
      <c r="D844" s="389"/>
      <c r="E844" s="389"/>
      <c r="F844" s="389"/>
      <c r="G844" s="393"/>
      <c r="H844" s="389"/>
      <c r="I844" s="389"/>
      <c r="J844" s="389"/>
      <c r="K844" s="389"/>
      <c r="L844" s="389"/>
      <c r="M844" s="389"/>
      <c r="N844" s="389"/>
      <c r="O844" s="389"/>
      <c r="P844" s="389"/>
      <c r="Q844" s="389"/>
      <c r="R844" s="389"/>
      <c r="S844" s="389"/>
      <c r="T844" s="389"/>
      <c r="U844" s="389"/>
      <c r="V844" s="389"/>
      <c r="W844" s="389"/>
      <c r="X844" s="389"/>
      <c r="Y844" s="389"/>
      <c r="Z844" s="389"/>
      <c r="AA844" s="389"/>
      <c r="AB844" s="389"/>
      <c r="AC844" s="389"/>
      <c r="AD844" s="389"/>
      <c r="AE844" s="389"/>
      <c r="AF844" s="389"/>
      <c r="AG844" s="389"/>
      <c r="AH844" s="389"/>
      <c r="AI844" s="389"/>
      <c r="AJ844" s="389"/>
      <c r="AK844" s="389"/>
      <c r="AL844" s="389"/>
      <c r="AM844" s="389"/>
      <c r="AN844" s="389"/>
      <c r="AO844" s="389"/>
      <c r="AP844" s="393"/>
      <c r="AQ844" s="395"/>
      <c r="AR844" s="389"/>
      <c r="AS844" s="389"/>
      <c r="AT844" s="389"/>
      <c r="AU844" s="389"/>
      <c r="AV844" s="389"/>
      <c r="AW844" s="389"/>
      <c r="AX844" s="389"/>
      <c r="AY844" s="389"/>
      <c r="AZ844" s="389"/>
      <c r="BA844" s="389"/>
      <c r="BB844" s="389"/>
      <c r="BC844" s="389"/>
      <c r="BD844" s="389"/>
      <c r="BE844" s="389"/>
    </row>
    <row r="845" ht="15.75" customHeight="1">
      <c r="A845" s="401"/>
      <c r="B845" s="265"/>
      <c r="C845" s="393"/>
      <c r="D845" s="389"/>
      <c r="E845" s="389"/>
      <c r="F845" s="389"/>
      <c r="G845" s="393"/>
      <c r="H845" s="389"/>
      <c r="I845" s="389"/>
      <c r="J845" s="389"/>
      <c r="K845" s="389"/>
      <c r="L845" s="389"/>
      <c r="M845" s="389"/>
      <c r="N845" s="389"/>
      <c r="O845" s="389"/>
      <c r="P845" s="389"/>
      <c r="Q845" s="389"/>
      <c r="R845" s="389"/>
      <c r="S845" s="389"/>
      <c r="T845" s="389"/>
      <c r="U845" s="389"/>
      <c r="V845" s="389"/>
      <c r="W845" s="389"/>
      <c r="X845" s="389"/>
      <c r="Y845" s="389"/>
      <c r="Z845" s="389"/>
      <c r="AA845" s="389"/>
      <c r="AB845" s="389"/>
      <c r="AC845" s="389"/>
      <c r="AD845" s="389"/>
      <c r="AE845" s="389"/>
      <c r="AF845" s="389"/>
      <c r="AG845" s="389"/>
      <c r="AH845" s="389"/>
      <c r="AI845" s="389"/>
      <c r="AJ845" s="389"/>
      <c r="AK845" s="389"/>
      <c r="AL845" s="389"/>
      <c r="AM845" s="389"/>
      <c r="AN845" s="389"/>
      <c r="AO845" s="389"/>
      <c r="AP845" s="393"/>
      <c r="AQ845" s="395"/>
      <c r="AR845" s="389"/>
      <c r="AS845" s="389"/>
      <c r="AT845" s="389"/>
      <c r="AU845" s="389"/>
      <c r="AV845" s="389"/>
      <c r="AW845" s="389"/>
      <c r="AX845" s="389"/>
      <c r="AY845" s="389"/>
      <c r="AZ845" s="389"/>
      <c r="BA845" s="389"/>
      <c r="BB845" s="389"/>
      <c r="BC845" s="389"/>
      <c r="BD845" s="389"/>
      <c r="BE845" s="389"/>
    </row>
    <row r="846" ht="15.75" customHeight="1">
      <c r="A846" s="401"/>
      <c r="B846" s="265"/>
      <c r="C846" s="393"/>
      <c r="D846" s="389"/>
      <c r="E846" s="389"/>
      <c r="F846" s="389"/>
      <c r="G846" s="393"/>
      <c r="H846" s="389"/>
      <c r="I846" s="389"/>
      <c r="J846" s="389"/>
      <c r="K846" s="389"/>
      <c r="L846" s="389"/>
      <c r="M846" s="389"/>
      <c r="N846" s="389"/>
      <c r="O846" s="389"/>
      <c r="P846" s="389"/>
      <c r="Q846" s="389"/>
      <c r="R846" s="389"/>
      <c r="S846" s="389"/>
      <c r="T846" s="389"/>
      <c r="U846" s="389"/>
      <c r="V846" s="389"/>
      <c r="W846" s="389"/>
      <c r="X846" s="389"/>
      <c r="Y846" s="389"/>
      <c r="Z846" s="389"/>
      <c r="AA846" s="389"/>
      <c r="AB846" s="389"/>
      <c r="AC846" s="389"/>
      <c r="AD846" s="389"/>
      <c r="AE846" s="389"/>
      <c r="AF846" s="389"/>
      <c r="AG846" s="389"/>
      <c r="AH846" s="389"/>
      <c r="AI846" s="389"/>
      <c r="AJ846" s="389"/>
      <c r="AK846" s="389"/>
      <c r="AL846" s="389"/>
      <c r="AM846" s="389"/>
      <c r="AN846" s="389"/>
      <c r="AO846" s="389"/>
      <c r="AP846" s="393"/>
      <c r="AQ846" s="395"/>
      <c r="AR846" s="389"/>
      <c r="AS846" s="389"/>
      <c r="AT846" s="389"/>
      <c r="AU846" s="389"/>
      <c r="AV846" s="389"/>
      <c r="AW846" s="389"/>
      <c r="AX846" s="389"/>
      <c r="AY846" s="389"/>
      <c r="AZ846" s="389"/>
      <c r="BA846" s="389"/>
      <c r="BB846" s="389"/>
      <c r="BC846" s="389"/>
      <c r="BD846" s="389"/>
      <c r="BE846" s="389"/>
    </row>
    <row r="847" ht="15.75" customHeight="1">
      <c r="A847" s="401"/>
      <c r="B847" s="265"/>
      <c r="C847" s="393"/>
      <c r="D847" s="389"/>
      <c r="E847" s="389"/>
      <c r="F847" s="389"/>
      <c r="G847" s="393"/>
      <c r="H847" s="389"/>
      <c r="I847" s="389"/>
      <c r="J847" s="389"/>
      <c r="K847" s="389"/>
      <c r="L847" s="389"/>
      <c r="M847" s="389"/>
      <c r="N847" s="389"/>
      <c r="O847" s="389"/>
      <c r="P847" s="389"/>
      <c r="Q847" s="389"/>
      <c r="R847" s="389"/>
      <c r="S847" s="389"/>
      <c r="T847" s="389"/>
      <c r="U847" s="389"/>
      <c r="V847" s="389"/>
      <c r="W847" s="389"/>
      <c r="X847" s="389"/>
      <c r="Y847" s="389"/>
      <c r="Z847" s="389"/>
      <c r="AA847" s="389"/>
      <c r="AB847" s="389"/>
      <c r="AC847" s="389"/>
      <c r="AD847" s="389"/>
      <c r="AE847" s="389"/>
      <c r="AF847" s="389"/>
      <c r="AG847" s="389"/>
      <c r="AH847" s="389"/>
      <c r="AI847" s="389"/>
      <c r="AJ847" s="389"/>
      <c r="AK847" s="389"/>
      <c r="AL847" s="389"/>
      <c r="AM847" s="389"/>
      <c r="AN847" s="389"/>
      <c r="AO847" s="389"/>
      <c r="AP847" s="393"/>
      <c r="AQ847" s="395"/>
      <c r="AR847" s="389"/>
      <c r="AS847" s="389"/>
      <c r="AT847" s="389"/>
      <c r="AU847" s="389"/>
      <c r="AV847" s="389"/>
      <c r="AW847" s="389"/>
      <c r="AX847" s="389"/>
      <c r="AY847" s="389"/>
      <c r="AZ847" s="389"/>
      <c r="BA847" s="389"/>
      <c r="BB847" s="389"/>
      <c r="BC847" s="389"/>
      <c r="BD847" s="389"/>
      <c r="BE847" s="389"/>
    </row>
    <row r="848" ht="15.75" customHeight="1">
      <c r="A848" s="401"/>
      <c r="B848" s="265"/>
      <c r="C848" s="393"/>
      <c r="D848" s="389"/>
      <c r="E848" s="389"/>
      <c r="F848" s="389"/>
      <c r="G848" s="393"/>
      <c r="H848" s="389"/>
      <c r="I848" s="389"/>
      <c r="J848" s="389"/>
      <c r="K848" s="389"/>
      <c r="L848" s="389"/>
      <c r="M848" s="389"/>
      <c r="N848" s="389"/>
      <c r="O848" s="389"/>
      <c r="P848" s="389"/>
      <c r="Q848" s="389"/>
      <c r="R848" s="389"/>
      <c r="S848" s="389"/>
      <c r="T848" s="389"/>
      <c r="U848" s="389"/>
      <c r="V848" s="389"/>
      <c r="W848" s="389"/>
      <c r="X848" s="389"/>
      <c r="Y848" s="389"/>
      <c r="Z848" s="389"/>
      <c r="AA848" s="389"/>
      <c r="AB848" s="389"/>
      <c r="AC848" s="389"/>
      <c r="AD848" s="389"/>
      <c r="AE848" s="389"/>
      <c r="AF848" s="389"/>
      <c r="AG848" s="389"/>
      <c r="AH848" s="389"/>
      <c r="AI848" s="389"/>
      <c r="AJ848" s="389"/>
      <c r="AK848" s="389"/>
      <c r="AL848" s="389"/>
      <c r="AM848" s="389"/>
      <c r="AN848" s="389"/>
      <c r="AO848" s="389"/>
      <c r="AP848" s="393"/>
      <c r="AQ848" s="395"/>
      <c r="AR848" s="389"/>
      <c r="AS848" s="389"/>
      <c r="AT848" s="389"/>
      <c r="AU848" s="389"/>
      <c r="AV848" s="389"/>
      <c r="AW848" s="389"/>
      <c r="AX848" s="389"/>
      <c r="AY848" s="389"/>
      <c r="AZ848" s="389"/>
      <c r="BA848" s="389"/>
      <c r="BB848" s="389"/>
      <c r="BC848" s="389"/>
      <c r="BD848" s="389"/>
      <c r="BE848" s="389"/>
    </row>
    <row r="849" ht="15.75" customHeight="1">
      <c r="A849" s="401"/>
      <c r="B849" s="265"/>
      <c r="C849" s="393"/>
      <c r="D849" s="389"/>
      <c r="E849" s="389"/>
      <c r="F849" s="389"/>
      <c r="G849" s="393"/>
      <c r="H849" s="389"/>
      <c r="I849" s="389"/>
      <c r="J849" s="389"/>
      <c r="K849" s="389"/>
      <c r="L849" s="389"/>
      <c r="M849" s="389"/>
      <c r="N849" s="389"/>
      <c r="O849" s="389"/>
      <c r="P849" s="389"/>
      <c r="Q849" s="389"/>
      <c r="R849" s="389"/>
      <c r="S849" s="389"/>
      <c r="T849" s="389"/>
      <c r="U849" s="389"/>
      <c r="V849" s="389"/>
      <c r="W849" s="389"/>
      <c r="X849" s="389"/>
      <c r="Y849" s="389"/>
      <c r="Z849" s="389"/>
      <c r="AA849" s="389"/>
      <c r="AB849" s="389"/>
      <c r="AC849" s="389"/>
      <c r="AD849" s="389"/>
      <c r="AE849" s="389"/>
      <c r="AF849" s="389"/>
      <c r="AG849" s="389"/>
      <c r="AH849" s="389"/>
      <c r="AI849" s="389"/>
      <c r="AJ849" s="389"/>
      <c r="AK849" s="389"/>
      <c r="AL849" s="389"/>
      <c r="AM849" s="389"/>
      <c r="AN849" s="389"/>
      <c r="AO849" s="389"/>
      <c r="AP849" s="393"/>
      <c r="AQ849" s="395"/>
      <c r="AR849" s="389"/>
      <c r="AS849" s="389"/>
      <c r="AT849" s="389"/>
      <c r="AU849" s="389"/>
      <c r="AV849" s="389"/>
      <c r="AW849" s="389"/>
      <c r="AX849" s="389"/>
      <c r="AY849" s="389"/>
      <c r="AZ849" s="389"/>
      <c r="BA849" s="389"/>
      <c r="BB849" s="389"/>
      <c r="BC849" s="389"/>
      <c r="BD849" s="389"/>
      <c r="BE849" s="389"/>
    </row>
    <row r="850" ht="15.75" customHeight="1">
      <c r="A850" s="401"/>
      <c r="B850" s="265"/>
      <c r="C850" s="393"/>
      <c r="D850" s="389"/>
      <c r="E850" s="389"/>
      <c r="F850" s="389"/>
      <c r="G850" s="393"/>
      <c r="H850" s="389"/>
      <c r="I850" s="389"/>
      <c r="J850" s="389"/>
      <c r="K850" s="389"/>
      <c r="L850" s="389"/>
      <c r="M850" s="389"/>
      <c r="N850" s="389"/>
      <c r="O850" s="389"/>
      <c r="P850" s="389"/>
      <c r="Q850" s="389"/>
      <c r="R850" s="389"/>
      <c r="S850" s="389"/>
      <c r="T850" s="389"/>
      <c r="U850" s="389"/>
      <c r="V850" s="389"/>
      <c r="W850" s="389"/>
      <c r="X850" s="389"/>
      <c r="Y850" s="389"/>
      <c r="Z850" s="389"/>
      <c r="AA850" s="389"/>
      <c r="AB850" s="389"/>
      <c r="AC850" s="389"/>
      <c r="AD850" s="389"/>
      <c r="AE850" s="389"/>
      <c r="AF850" s="389"/>
      <c r="AG850" s="389"/>
      <c r="AH850" s="389"/>
      <c r="AI850" s="389"/>
      <c r="AJ850" s="389"/>
      <c r="AK850" s="389"/>
      <c r="AL850" s="389"/>
      <c r="AM850" s="389"/>
      <c r="AN850" s="389"/>
      <c r="AO850" s="389"/>
      <c r="AP850" s="393"/>
      <c r="AQ850" s="395"/>
      <c r="AR850" s="389"/>
      <c r="AS850" s="389"/>
      <c r="AT850" s="389"/>
      <c r="AU850" s="389"/>
      <c r="AV850" s="389"/>
      <c r="AW850" s="389"/>
      <c r="AX850" s="389"/>
      <c r="AY850" s="389"/>
      <c r="AZ850" s="389"/>
      <c r="BA850" s="389"/>
      <c r="BB850" s="389"/>
      <c r="BC850" s="389"/>
      <c r="BD850" s="389"/>
      <c r="BE850" s="389"/>
    </row>
    <row r="851" ht="15.75" customHeight="1">
      <c r="A851" s="401"/>
      <c r="B851" s="265"/>
      <c r="C851" s="393"/>
      <c r="D851" s="389"/>
      <c r="E851" s="389"/>
      <c r="F851" s="389"/>
      <c r="G851" s="393"/>
      <c r="H851" s="389"/>
      <c r="I851" s="389"/>
      <c r="J851" s="389"/>
      <c r="K851" s="389"/>
      <c r="L851" s="389"/>
      <c r="M851" s="389"/>
      <c r="N851" s="389"/>
      <c r="O851" s="389"/>
      <c r="P851" s="389"/>
      <c r="Q851" s="389"/>
      <c r="R851" s="389"/>
      <c r="S851" s="389"/>
      <c r="T851" s="389"/>
      <c r="U851" s="389"/>
      <c r="V851" s="389"/>
      <c r="W851" s="389"/>
      <c r="X851" s="389"/>
      <c r="Y851" s="389"/>
      <c r="Z851" s="389"/>
      <c r="AA851" s="389"/>
      <c r="AB851" s="389"/>
      <c r="AC851" s="389"/>
      <c r="AD851" s="389"/>
      <c r="AE851" s="389"/>
      <c r="AF851" s="389"/>
      <c r="AG851" s="389"/>
      <c r="AH851" s="389"/>
      <c r="AI851" s="389"/>
      <c r="AJ851" s="389"/>
      <c r="AK851" s="389"/>
      <c r="AL851" s="389"/>
      <c r="AM851" s="389"/>
      <c r="AN851" s="389"/>
      <c r="AO851" s="389"/>
      <c r="AP851" s="393"/>
      <c r="AQ851" s="395"/>
      <c r="AR851" s="389"/>
      <c r="AS851" s="389"/>
      <c r="AT851" s="389"/>
      <c r="AU851" s="389"/>
      <c r="AV851" s="389"/>
      <c r="AW851" s="389"/>
      <c r="AX851" s="389"/>
      <c r="AY851" s="389"/>
      <c r="AZ851" s="389"/>
      <c r="BA851" s="389"/>
      <c r="BB851" s="389"/>
      <c r="BC851" s="389"/>
      <c r="BD851" s="389"/>
      <c r="BE851" s="389"/>
    </row>
    <row r="852" ht="15.75" customHeight="1">
      <c r="A852" s="401"/>
      <c r="B852" s="265"/>
      <c r="C852" s="393"/>
      <c r="D852" s="389"/>
      <c r="E852" s="389"/>
      <c r="F852" s="389"/>
      <c r="G852" s="393"/>
      <c r="H852" s="389"/>
      <c r="I852" s="389"/>
      <c r="J852" s="389"/>
      <c r="K852" s="389"/>
      <c r="L852" s="389"/>
      <c r="M852" s="389"/>
      <c r="N852" s="389"/>
      <c r="O852" s="389"/>
      <c r="P852" s="389"/>
      <c r="Q852" s="389"/>
      <c r="R852" s="389"/>
      <c r="S852" s="389"/>
      <c r="T852" s="389"/>
      <c r="U852" s="389"/>
      <c r="V852" s="389"/>
      <c r="W852" s="389"/>
      <c r="X852" s="389"/>
      <c r="Y852" s="389"/>
      <c r="Z852" s="389"/>
      <c r="AA852" s="389"/>
      <c r="AB852" s="389"/>
      <c r="AC852" s="389"/>
      <c r="AD852" s="389"/>
      <c r="AE852" s="389"/>
      <c r="AF852" s="389"/>
      <c r="AG852" s="389"/>
      <c r="AH852" s="389"/>
      <c r="AI852" s="389"/>
      <c r="AJ852" s="389"/>
      <c r="AK852" s="389"/>
      <c r="AL852" s="389"/>
      <c r="AM852" s="389"/>
      <c r="AN852" s="389"/>
      <c r="AO852" s="389"/>
      <c r="AP852" s="393"/>
      <c r="AQ852" s="395"/>
      <c r="AR852" s="389"/>
      <c r="AS852" s="389"/>
      <c r="AT852" s="389"/>
      <c r="AU852" s="389"/>
      <c r="AV852" s="389"/>
      <c r="AW852" s="389"/>
      <c r="AX852" s="389"/>
      <c r="AY852" s="389"/>
      <c r="AZ852" s="389"/>
      <c r="BA852" s="389"/>
      <c r="BB852" s="389"/>
      <c r="BC852" s="389"/>
      <c r="BD852" s="389"/>
      <c r="BE852" s="389"/>
    </row>
    <row r="853" ht="15.75" customHeight="1">
      <c r="A853" s="401"/>
      <c r="B853" s="265"/>
      <c r="C853" s="393"/>
      <c r="D853" s="389"/>
      <c r="E853" s="389"/>
      <c r="F853" s="389"/>
      <c r="G853" s="393"/>
      <c r="H853" s="389"/>
      <c r="I853" s="389"/>
      <c r="J853" s="389"/>
      <c r="K853" s="389"/>
      <c r="L853" s="389"/>
      <c r="M853" s="389"/>
      <c r="N853" s="389"/>
      <c r="O853" s="389"/>
      <c r="P853" s="389"/>
      <c r="Q853" s="389"/>
      <c r="R853" s="389"/>
      <c r="S853" s="389"/>
      <c r="T853" s="389"/>
      <c r="U853" s="389"/>
      <c r="V853" s="389"/>
      <c r="W853" s="389"/>
      <c r="X853" s="389"/>
      <c r="Y853" s="389"/>
      <c r="Z853" s="389"/>
      <c r="AA853" s="389"/>
      <c r="AB853" s="389"/>
      <c r="AC853" s="389"/>
      <c r="AD853" s="389"/>
      <c r="AE853" s="389"/>
      <c r="AF853" s="389"/>
      <c r="AG853" s="389"/>
      <c r="AH853" s="389"/>
      <c r="AI853" s="389"/>
      <c r="AJ853" s="389"/>
      <c r="AK853" s="389"/>
      <c r="AL853" s="389"/>
      <c r="AM853" s="389"/>
      <c r="AN853" s="389"/>
      <c r="AO853" s="389"/>
      <c r="AP853" s="393"/>
      <c r="AQ853" s="395"/>
      <c r="AR853" s="389"/>
      <c r="AS853" s="389"/>
      <c r="AT853" s="389"/>
      <c r="AU853" s="389"/>
      <c r="AV853" s="389"/>
      <c r="AW853" s="389"/>
      <c r="AX853" s="389"/>
      <c r="AY853" s="389"/>
      <c r="AZ853" s="389"/>
      <c r="BA853" s="389"/>
      <c r="BB853" s="389"/>
      <c r="BC853" s="389"/>
      <c r="BD853" s="389"/>
      <c r="BE853" s="389"/>
    </row>
    <row r="854" ht="15.75" customHeight="1">
      <c r="A854" s="401"/>
      <c r="B854" s="265"/>
      <c r="C854" s="393"/>
      <c r="D854" s="389"/>
      <c r="E854" s="389"/>
      <c r="F854" s="389"/>
      <c r="G854" s="393"/>
      <c r="H854" s="389"/>
      <c r="I854" s="389"/>
      <c r="J854" s="389"/>
      <c r="K854" s="389"/>
      <c r="L854" s="389"/>
      <c r="M854" s="389"/>
      <c r="N854" s="389"/>
      <c r="O854" s="389"/>
      <c r="P854" s="389"/>
      <c r="Q854" s="389"/>
      <c r="R854" s="389"/>
      <c r="S854" s="389"/>
      <c r="T854" s="389"/>
      <c r="U854" s="389"/>
      <c r="V854" s="389"/>
      <c r="W854" s="389"/>
      <c r="X854" s="389"/>
      <c r="Y854" s="389"/>
      <c r="Z854" s="389"/>
      <c r="AA854" s="389"/>
      <c r="AB854" s="389"/>
      <c r="AC854" s="389"/>
      <c r="AD854" s="389"/>
      <c r="AE854" s="389"/>
      <c r="AF854" s="389"/>
      <c r="AG854" s="389"/>
      <c r="AH854" s="389"/>
      <c r="AI854" s="389"/>
      <c r="AJ854" s="389"/>
      <c r="AK854" s="389"/>
      <c r="AL854" s="389"/>
      <c r="AM854" s="389"/>
      <c r="AN854" s="389"/>
      <c r="AO854" s="389"/>
      <c r="AP854" s="393"/>
      <c r="AQ854" s="395"/>
      <c r="AR854" s="389"/>
      <c r="AS854" s="389"/>
      <c r="AT854" s="389"/>
      <c r="AU854" s="389"/>
      <c r="AV854" s="389"/>
      <c r="AW854" s="389"/>
      <c r="AX854" s="389"/>
      <c r="AY854" s="389"/>
      <c r="AZ854" s="389"/>
      <c r="BA854" s="389"/>
      <c r="BB854" s="389"/>
      <c r="BC854" s="389"/>
      <c r="BD854" s="389"/>
      <c r="BE854" s="389"/>
    </row>
    <row r="855" ht="15.75" customHeight="1">
      <c r="A855" s="401"/>
      <c r="B855" s="265"/>
      <c r="C855" s="393"/>
      <c r="D855" s="389"/>
      <c r="E855" s="389"/>
      <c r="F855" s="389"/>
      <c r="G855" s="393"/>
      <c r="H855" s="389"/>
      <c r="I855" s="389"/>
      <c r="J855" s="389"/>
      <c r="K855" s="389"/>
      <c r="L855" s="389"/>
      <c r="M855" s="389"/>
      <c r="N855" s="389"/>
      <c r="O855" s="389"/>
      <c r="P855" s="389"/>
      <c r="Q855" s="389"/>
      <c r="R855" s="389"/>
      <c r="S855" s="389"/>
      <c r="T855" s="389"/>
      <c r="U855" s="389"/>
      <c r="V855" s="389"/>
      <c r="W855" s="389"/>
      <c r="X855" s="389"/>
      <c r="Y855" s="389"/>
      <c r="Z855" s="389"/>
      <c r="AA855" s="389"/>
      <c r="AB855" s="389"/>
      <c r="AC855" s="389"/>
      <c r="AD855" s="389"/>
      <c r="AE855" s="389"/>
      <c r="AF855" s="389"/>
      <c r="AG855" s="389"/>
      <c r="AH855" s="389"/>
      <c r="AI855" s="389"/>
      <c r="AJ855" s="389"/>
      <c r="AK855" s="389"/>
      <c r="AL855" s="389"/>
      <c r="AM855" s="389"/>
      <c r="AN855" s="389"/>
      <c r="AO855" s="389"/>
      <c r="AP855" s="393"/>
      <c r="AQ855" s="395"/>
      <c r="AR855" s="389"/>
      <c r="AS855" s="389"/>
      <c r="AT855" s="389"/>
      <c r="AU855" s="389"/>
      <c r="AV855" s="389"/>
      <c r="AW855" s="389"/>
      <c r="AX855" s="389"/>
      <c r="AY855" s="389"/>
      <c r="AZ855" s="389"/>
      <c r="BA855" s="389"/>
      <c r="BB855" s="389"/>
      <c r="BC855" s="389"/>
      <c r="BD855" s="389"/>
      <c r="BE855" s="389"/>
    </row>
    <row r="856" ht="15.75" customHeight="1">
      <c r="A856" s="401"/>
      <c r="B856" s="265"/>
      <c r="C856" s="393"/>
      <c r="D856" s="389"/>
      <c r="E856" s="389"/>
      <c r="F856" s="389"/>
      <c r="G856" s="393"/>
      <c r="H856" s="389"/>
      <c r="I856" s="389"/>
      <c r="J856" s="389"/>
      <c r="K856" s="389"/>
      <c r="L856" s="389"/>
      <c r="M856" s="389"/>
      <c r="N856" s="389"/>
      <c r="O856" s="389"/>
      <c r="P856" s="389"/>
      <c r="Q856" s="389"/>
      <c r="R856" s="389"/>
      <c r="S856" s="389"/>
      <c r="T856" s="389"/>
      <c r="U856" s="389"/>
      <c r="V856" s="389"/>
      <c r="W856" s="389"/>
      <c r="X856" s="389"/>
      <c r="Y856" s="389"/>
      <c r="Z856" s="389"/>
      <c r="AA856" s="389"/>
      <c r="AB856" s="389"/>
      <c r="AC856" s="389"/>
      <c r="AD856" s="389"/>
      <c r="AE856" s="389"/>
      <c r="AF856" s="389"/>
      <c r="AG856" s="389"/>
      <c r="AH856" s="389"/>
      <c r="AI856" s="389"/>
      <c r="AJ856" s="389"/>
      <c r="AK856" s="389"/>
      <c r="AL856" s="389"/>
      <c r="AM856" s="389"/>
      <c r="AN856" s="389"/>
      <c r="AO856" s="389"/>
      <c r="AP856" s="393"/>
      <c r="AQ856" s="395"/>
      <c r="AR856" s="389"/>
      <c r="AS856" s="389"/>
      <c r="AT856" s="389"/>
      <c r="AU856" s="389"/>
      <c r="AV856" s="389"/>
      <c r="AW856" s="389"/>
      <c r="AX856" s="389"/>
      <c r="AY856" s="389"/>
      <c r="AZ856" s="389"/>
      <c r="BA856" s="389"/>
      <c r="BB856" s="389"/>
      <c r="BC856" s="389"/>
      <c r="BD856" s="389"/>
      <c r="BE856" s="389"/>
    </row>
    <row r="857" ht="15.75" customHeight="1">
      <c r="A857" s="401"/>
      <c r="B857" s="265"/>
      <c r="C857" s="393"/>
      <c r="D857" s="389"/>
      <c r="E857" s="389"/>
      <c r="F857" s="389"/>
      <c r="G857" s="393"/>
      <c r="H857" s="389"/>
      <c r="I857" s="389"/>
      <c r="J857" s="389"/>
      <c r="K857" s="389"/>
      <c r="L857" s="389"/>
      <c r="M857" s="389"/>
      <c r="N857" s="389"/>
      <c r="O857" s="389"/>
      <c r="P857" s="389"/>
      <c r="Q857" s="389"/>
      <c r="R857" s="389"/>
      <c r="S857" s="389"/>
      <c r="T857" s="389"/>
      <c r="U857" s="389"/>
      <c r="V857" s="389"/>
      <c r="W857" s="389"/>
      <c r="X857" s="389"/>
      <c r="Y857" s="389"/>
      <c r="Z857" s="389"/>
      <c r="AA857" s="389"/>
      <c r="AB857" s="389"/>
      <c r="AC857" s="389"/>
      <c r="AD857" s="389"/>
      <c r="AE857" s="389"/>
      <c r="AF857" s="389"/>
      <c r="AG857" s="389"/>
      <c r="AH857" s="389"/>
      <c r="AI857" s="389"/>
      <c r="AJ857" s="389"/>
      <c r="AK857" s="389"/>
      <c r="AL857" s="389"/>
      <c r="AM857" s="389"/>
      <c r="AN857" s="389"/>
      <c r="AO857" s="389"/>
      <c r="AP857" s="393"/>
      <c r="AQ857" s="395"/>
      <c r="AR857" s="389"/>
      <c r="AS857" s="389"/>
      <c r="AT857" s="389"/>
      <c r="AU857" s="389"/>
      <c r="AV857" s="389"/>
      <c r="AW857" s="389"/>
      <c r="AX857" s="389"/>
      <c r="AY857" s="389"/>
      <c r="AZ857" s="389"/>
      <c r="BA857" s="389"/>
      <c r="BB857" s="389"/>
      <c r="BC857" s="389"/>
      <c r="BD857" s="389"/>
      <c r="BE857" s="389"/>
    </row>
    <row r="858" ht="15.75" customHeight="1">
      <c r="A858" s="401"/>
      <c r="B858" s="265"/>
      <c r="C858" s="393"/>
      <c r="D858" s="389"/>
      <c r="E858" s="389"/>
      <c r="F858" s="389"/>
      <c r="G858" s="393"/>
      <c r="H858" s="389"/>
      <c r="I858" s="389"/>
      <c r="J858" s="389"/>
      <c r="K858" s="389"/>
      <c r="L858" s="389"/>
      <c r="M858" s="389"/>
      <c r="N858" s="389"/>
      <c r="O858" s="389"/>
      <c r="P858" s="389"/>
      <c r="Q858" s="389"/>
      <c r="R858" s="389"/>
      <c r="S858" s="389"/>
      <c r="T858" s="389"/>
      <c r="U858" s="389"/>
      <c r="V858" s="389"/>
      <c r="W858" s="389"/>
      <c r="X858" s="389"/>
      <c r="Y858" s="389"/>
      <c r="Z858" s="389"/>
      <c r="AA858" s="389"/>
      <c r="AB858" s="389"/>
      <c r="AC858" s="389"/>
      <c r="AD858" s="389"/>
      <c r="AE858" s="389"/>
      <c r="AF858" s="389"/>
      <c r="AG858" s="389"/>
      <c r="AH858" s="389"/>
      <c r="AI858" s="389"/>
      <c r="AJ858" s="389"/>
      <c r="AK858" s="389"/>
      <c r="AL858" s="389"/>
      <c r="AM858" s="389"/>
      <c r="AN858" s="389"/>
      <c r="AO858" s="389"/>
      <c r="AP858" s="393"/>
      <c r="AQ858" s="395"/>
      <c r="AR858" s="389"/>
      <c r="AS858" s="389"/>
      <c r="AT858" s="389"/>
      <c r="AU858" s="389"/>
      <c r="AV858" s="389"/>
      <c r="AW858" s="389"/>
      <c r="AX858" s="389"/>
      <c r="AY858" s="389"/>
      <c r="AZ858" s="389"/>
      <c r="BA858" s="389"/>
      <c r="BB858" s="389"/>
      <c r="BC858" s="389"/>
      <c r="BD858" s="389"/>
      <c r="BE858" s="389"/>
    </row>
    <row r="859" ht="15.75" customHeight="1">
      <c r="A859" s="401"/>
      <c r="B859" s="265"/>
      <c r="C859" s="393"/>
      <c r="D859" s="389"/>
      <c r="E859" s="389"/>
      <c r="F859" s="389"/>
      <c r="G859" s="393"/>
      <c r="H859" s="389"/>
      <c r="I859" s="389"/>
      <c r="J859" s="389"/>
      <c r="K859" s="389"/>
      <c r="L859" s="389"/>
      <c r="M859" s="389"/>
      <c r="N859" s="389"/>
      <c r="O859" s="389"/>
      <c r="P859" s="389"/>
      <c r="Q859" s="389"/>
      <c r="R859" s="389"/>
      <c r="S859" s="389"/>
      <c r="T859" s="389"/>
      <c r="U859" s="389"/>
      <c r="V859" s="389"/>
      <c r="W859" s="389"/>
      <c r="X859" s="389"/>
      <c r="Y859" s="389"/>
      <c r="Z859" s="389"/>
      <c r="AA859" s="389"/>
      <c r="AB859" s="389"/>
      <c r="AC859" s="389"/>
      <c r="AD859" s="389"/>
      <c r="AE859" s="389"/>
      <c r="AF859" s="389"/>
      <c r="AG859" s="389"/>
      <c r="AH859" s="389"/>
      <c r="AI859" s="389"/>
      <c r="AJ859" s="389"/>
      <c r="AK859" s="389"/>
      <c r="AL859" s="389"/>
      <c r="AM859" s="389"/>
      <c r="AN859" s="389"/>
      <c r="AO859" s="389"/>
      <c r="AP859" s="393"/>
      <c r="AQ859" s="395"/>
      <c r="AR859" s="389"/>
      <c r="AS859" s="389"/>
      <c r="AT859" s="389"/>
      <c r="AU859" s="389"/>
      <c r="AV859" s="389"/>
      <c r="AW859" s="389"/>
      <c r="AX859" s="389"/>
      <c r="AY859" s="389"/>
      <c r="AZ859" s="389"/>
      <c r="BA859" s="389"/>
      <c r="BB859" s="389"/>
      <c r="BC859" s="389"/>
      <c r="BD859" s="389"/>
      <c r="BE859" s="389"/>
    </row>
    <row r="860" ht="15.75" customHeight="1">
      <c r="A860" s="401"/>
      <c r="B860" s="265"/>
      <c r="C860" s="393"/>
      <c r="D860" s="389"/>
      <c r="E860" s="389"/>
      <c r="F860" s="389"/>
      <c r="G860" s="393"/>
      <c r="H860" s="389"/>
      <c r="I860" s="389"/>
      <c r="J860" s="389"/>
      <c r="K860" s="389"/>
      <c r="L860" s="389"/>
      <c r="M860" s="389"/>
      <c r="N860" s="389"/>
      <c r="O860" s="389"/>
      <c r="P860" s="389"/>
      <c r="Q860" s="389"/>
      <c r="R860" s="389"/>
      <c r="S860" s="389"/>
      <c r="T860" s="389"/>
      <c r="U860" s="389"/>
      <c r="V860" s="389"/>
      <c r="W860" s="389"/>
      <c r="X860" s="389"/>
      <c r="Y860" s="389"/>
      <c r="Z860" s="389"/>
      <c r="AA860" s="389"/>
      <c r="AB860" s="389"/>
      <c r="AC860" s="389"/>
      <c r="AD860" s="389"/>
      <c r="AE860" s="389"/>
      <c r="AF860" s="389"/>
      <c r="AG860" s="389"/>
      <c r="AH860" s="389"/>
      <c r="AI860" s="389"/>
      <c r="AJ860" s="389"/>
      <c r="AK860" s="389"/>
      <c r="AL860" s="389"/>
      <c r="AM860" s="389"/>
      <c r="AN860" s="389"/>
      <c r="AO860" s="389"/>
      <c r="AP860" s="393"/>
      <c r="AQ860" s="395"/>
      <c r="AR860" s="389"/>
      <c r="AS860" s="389"/>
      <c r="AT860" s="389"/>
      <c r="AU860" s="389"/>
      <c r="AV860" s="389"/>
      <c r="AW860" s="389"/>
      <c r="AX860" s="389"/>
      <c r="AY860" s="389"/>
      <c r="AZ860" s="389"/>
      <c r="BA860" s="389"/>
      <c r="BB860" s="389"/>
      <c r="BC860" s="389"/>
      <c r="BD860" s="389"/>
      <c r="BE860" s="389"/>
    </row>
    <row r="861" ht="15.75" customHeight="1">
      <c r="A861" s="401"/>
      <c r="B861" s="265"/>
      <c r="C861" s="393"/>
      <c r="D861" s="389"/>
      <c r="E861" s="389"/>
      <c r="F861" s="389"/>
      <c r="G861" s="393"/>
      <c r="H861" s="389"/>
      <c r="I861" s="389"/>
      <c r="J861" s="389"/>
      <c r="K861" s="389"/>
      <c r="L861" s="389"/>
      <c r="M861" s="389"/>
      <c r="N861" s="389"/>
      <c r="O861" s="389"/>
      <c r="P861" s="389"/>
      <c r="Q861" s="389"/>
      <c r="R861" s="389"/>
      <c r="S861" s="389"/>
      <c r="T861" s="389"/>
      <c r="U861" s="389"/>
      <c r="V861" s="389"/>
      <c r="W861" s="389"/>
      <c r="X861" s="389"/>
      <c r="Y861" s="389"/>
      <c r="Z861" s="389"/>
      <c r="AA861" s="389"/>
      <c r="AB861" s="389"/>
      <c r="AC861" s="389"/>
      <c r="AD861" s="389"/>
      <c r="AE861" s="389"/>
      <c r="AF861" s="389"/>
      <c r="AG861" s="389"/>
      <c r="AH861" s="389"/>
      <c r="AI861" s="389"/>
      <c r="AJ861" s="389"/>
      <c r="AK861" s="389"/>
      <c r="AL861" s="389"/>
      <c r="AM861" s="389"/>
      <c r="AN861" s="389"/>
      <c r="AO861" s="389"/>
      <c r="AP861" s="393"/>
      <c r="AQ861" s="395"/>
      <c r="AR861" s="389"/>
      <c r="AS861" s="389"/>
      <c r="AT861" s="389"/>
      <c r="AU861" s="389"/>
      <c r="AV861" s="389"/>
      <c r="AW861" s="389"/>
      <c r="AX861" s="389"/>
      <c r="AY861" s="389"/>
      <c r="AZ861" s="389"/>
      <c r="BA861" s="389"/>
      <c r="BB861" s="389"/>
      <c r="BC861" s="389"/>
      <c r="BD861" s="389"/>
      <c r="BE861" s="389"/>
    </row>
    <row r="862" ht="15.75" customHeight="1">
      <c r="A862" s="401"/>
      <c r="B862" s="265"/>
      <c r="C862" s="393"/>
      <c r="D862" s="389"/>
      <c r="E862" s="389"/>
      <c r="F862" s="389"/>
      <c r="G862" s="393"/>
      <c r="H862" s="389"/>
      <c r="I862" s="389"/>
      <c r="J862" s="389"/>
      <c r="K862" s="389"/>
      <c r="L862" s="389"/>
      <c r="M862" s="389"/>
      <c r="N862" s="389"/>
      <c r="O862" s="389"/>
      <c r="P862" s="389"/>
      <c r="Q862" s="389"/>
      <c r="R862" s="389"/>
      <c r="S862" s="389"/>
      <c r="T862" s="389"/>
      <c r="U862" s="389"/>
      <c r="V862" s="389"/>
      <c r="W862" s="389"/>
      <c r="X862" s="389"/>
      <c r="Y862" s="389"/>
      <c r="Z862" s="389"/>
      <c r="AA862" s="389"/>
      <c r="AB862" s="389"/>
      <c r="AC862" s="389"/>
      <c r="AD862" s="389"/>
      <c r="AE862" s="389"/>
      <c r="AF862" s="389"/>
      <c r="AG862" s="389"/>
      <c r="AH862" s="389"/>
      <c r="AI862" s="389"/>
      <c r="AJ862" s="389"/>
      <c r="AK862" s="389"/>
      <c r="AL862" s="389"/>
      <c r="AM862" s="389"/>
      <c r="AN862" s="389"/>
      <c r="AO862" s="389"/>
      <c r="AP862" s="393"/>
      <c r="AQ862" s="395"/>
      <c r="AR862" s="389"/>
      <c r="AS862" s="389"/>
      <c r="AT862" s="389"/>
      <c r="AU862" s="389"/>
      <c r="AV862" s="389"/>
      <c r="AW862" s="389"/>
      <c r="AX862" s="389"/>
      <c r="AY862" s="389"/>
      <c r="AZ862" s="389"/>
      <c r="BA862" s="389"/>
      <c r="BB862" s="389"/>
      <c r="BC862" s="389"/>
      <c r="BD862" s="389"/>
      <c r="BE862" s="389"/>
    </row>
    <row r="863" ht="15.75" customHeight="1">
      <c r="A863" s="401"/>
      <c r="B863" s="265"/>
      <c r="C863" s="393"/>
      <c r="D863" s="389"/>
      <c r="E863" s="389"/>
      <c r="F863" s="389"/>
      <c r="G863" s="393"/>
      <c r="H863" s="389"/>
      <c r="I863" s="389"/>
      <c r="J863" s="389"/>
      <c r="K863" s="389"/>
      <c r="L863" s="389"/>
      <c r="M863" s="389"/>
      <c r="N863" s="389"/>
      <c r="O863" s="389"/>
      <c r="P863" s="389"/>
      <c r="Q863" s="389"/>
      <c r="R863" s="389"/>
      <c r="S863" s="389"/>
      <c r="T863" s="389"/>
      <c r="U863" s="389"/>
      <c r="V863" s="389"/>
      <c r="W863" s="389"/>
      <c r="X863" s="389"/>
      <c r="Y863" s="389"/>
      <c r="Z863" s="389"/>
      <c r="AA863" s="389"/>
      <c r="AB863" s="389"/>
      <c r="AC863" s="389"/>
      <c r="AD863" s="389"/>
      <c r="AE863" s="389"/>
      <c r="AF863" s="389"/>
      <c r="AG863" s="389"/>
      <c r="AH863" s="389"/>
      <c r="AI863" s="389"/>
      <c r="AJ863" s="389"/>
      <c r="AK863" s="389"/>
      <c r="AL863" s="389"/>
      <c r="AM863" s="389"/>
      <c r="AN863" s="389"/>
      <c r="AO863" s="389"/>
      <c r="AP863" s="393"/>
      <c r="AQ863" s="395"/>
      <c r="AR863" s="389"/>
      <c r="AS863" s="389"/>
      <c r="AT863" s="389"/>
      <c r="AU863" s="389"/>
      <c r="AV863" s="389"/>
      <c r="AW863" s="389"/>
      <c r="AX863" s="389"/>
      <c r="AY863" s="389"/>
      <c r="AZ863" s="389"/>
      <c r="BA863" s="389"/>
      <c r="BB863" s="389"/>
      <c r="BC863" s="389"/>
      <c r="BD863" s="389"/>
      <c r="BE863" s="389"/>
    </row>
    <row r="864" ht="15.75" customHeight="1">
      <c r="A864" s="401"/>
      <c r="B864" s="265"/>
      <c r="C864" s="393"/>
      <c r="D864" s="389"/>
      <c r="E864" s="389"/>
      <c r="F864" s="389"/>
      <c r="G864" s="393"/>
      <c r="H864" s="389"/>
      <c r="I864" s="389"/>
      <c r="J864" s="389"/>
      <c r="K864" s="389"/>
      <c r="L864" s="389"/>
      <c r="M864" s="389"/>
      <c r="N864" s="389"/>
      <c r="O864" s="389"/>
      <c r="P864" s="389"/>
      <c r="Q864" s="389"/>
      <c r="R864" s="389"/>
      <c r="S864" s="389"/>
      <c r="T864" s="389"/>
      <c r="U864" s="389"/>
      <c r="V864" s="389"/>
      <c r="W864" s="389"/>
      <c r="X864" s="389"/>
      <c r="Y864" s="389"/>
      <c r="Z864" s="389"/>
      <c r="AA864" s="389"/>
      <c r="AB864" s="389"/>
      <c r="AC864" s="389"/>
      <c r="AD864" s="389"/>
      <c r="AE864" s="389"/>
      <c r="AF864" s="389"/>
      <c r="AG864" s="389"/>
      <c r="AH864" s="389"/>
      <c r="AI864" s="389"/>
      <c r="AJ864" s="389"/>
      <c r="AK864" s="389"/>
      <c r="AL864" s="389"/>
      <c r="AM864" s="389"/>
      <c r="AN864" s="389"/>
      <c r="AO864" s="389"/>
      <c r="AP864" s="393"/>
      <c r="AQ864" s="395"/>
      <c r="AR864" s="389"/>
      <c r="AS864" s="389"/>
      <c r="AT864" s="389"/>
      <c r="AU864" s="389"/>
      <c r="AV864" s="389"/>
      <c r="AW864" s="389"/>
      <c r="AX864" s="389"/>
      <c r="AY864" s="389"/>
      <c r="AZ864" s="389"/>
      <c r="BA864" s="389"/>
      <c r="BB864" s="389"/>
      <c r="BC864" s="389"/>
      <c r="BD864" s="389"/>
      <c r="BE864" s="389"/>
    </row>
    <row r="865" ht="15.75" customHeight="1">
      <c r="A865" s="401"/>
      <c r="B865" s="265"/>
      <c r="C865" s="393"/>
      <c r="D865" s="389"/>
      <c r="E865" s="389"/>
      <c r="F865" s="389"/>
      <c r="G865" s="393"/>
      <c r="H865" s="389"/>
      <c r="I865" s="389"/>
      <c r="J865" s="389"/>
      <c r="K865" s="389"/>
      <c r="L865" s="389"/>
      <c r="M865" s="389"/>
      <c r="N865" s="389"/>
      <c r="O865" s="389"/>
      <c r="P865" s="389"/>
      <c r="Q865" s="389"/>
      <c r="R865" s="389"/>
      <c r="S865" s="389"/>
      <c r="T865" s="389"/>
      <c r="U865" s="389"/>
      <c r="V865" s="389"/>
      <c r="W865" s="389"/>
      <c r="X865" s="389"/>
      <c r="Y865" s="389"/>
      <c r="Z865" s="389"/>
      <c r="AA865" s="389"/>
      <c r="AB865" s="389"/>
      <c r="AC865" s="389"/>
      <c r="AD865" s="389"/>
      <c r="AE865" s="389"/>
      <c r="AF865" s="389"/>
      <c r="AG865" s="389"/>
      <c r="AH865" s="389"/>
      <c r="AI865" s="389"/>
      <c r="AJ865" s="389"/>
      <c r="AK865" s="389"/>
      <c r="AL865" s="389"/>
      <c r="AM865" s="389"/>
      <c r="AN865" s="389"/>
      <c r="AO865" s="389"/>
      <c r="AP865" s="393"/>
      <c r="AQ865" s="395"/>
      <c r="AR865" s="389"/>
      <c r="AS865" s="389"/>
      <c r="AT865" s="389"/>
      <c r="AU865" s="389"/>
      <c r="AV865" s="389"/>
      <c r="AW865" s="389"/>
      <c r="AX865" s="389"/>
      <c r="AY865" s="389"/>
      <c r="AZ865" s="389"/>
      <c r="BA865" s="389"/>
      <c r="BB865" s="389"/>
      <c r="BC865" s="389"/>
      <c r="BD865" s="389"/>
      <c r="BE865" s="389"/>
    </row>
    <row r="866" ht="15.75" customHeight="1">
      <c r="A866" s="401"/>
      <c r="B866" s="265"/>
      <c r="C866" s="393"/>
      <c r="D866" s="389"/>
      <c r="E866" s="389"/>
      <c r="F866" s="389"/>
      <c r="G866" s="393"/>
      <c r="H866" s="389"/>
      <c r="I866" s="389"/>
      <c r="J866" s="389"/>
      <c r="K866" s="389"/>
      <c r="L866" s="389"/>
      <c r="M866" s="389"/>
      <c r="N866" s="389"/>
      <c r="O866" s="389"/>
      <c r="P866" s="389"/>
      <c r="Q866" s="389"/>
      <c r="R866" s="389"/>
      <c r="S866" s="389"/>
      <c r="T866" s="389"/>
      <c r="U866" s="389"/>
      <c r="V866" s="389"/>
      <c r="W866" s="389"/>
      <c r="X866" s="389"/>
      <c r="Y866" s="389"/>
      <c r="Z866" s="389"/>
      <c r="AA866" s="389"/>
      <c r="AB866" s="389"/>
      <c r="AC866" s="389"/>
      <c r="AD866" s="389"/>
      <c r="AE866" s="389"/>
      <c r="AF866" s="389"/>
      <c r="AG866" s="389"/>
      <c r="AH866" s="389"/>
      <c r="AI866" s="389"/>
      <c r="AJ866" s="389"/>
      <c r="AK866" s="389"/>
      <c r="AL866" s="389"/>
      <c r="AM866" s="389"/>
      <c r="AN866" s="389"/>
      <c r="AO866" s="389"/>
      <c r="AP866" s="393"/>
      <c r="AQ866" s="395"/>
      <c r="AR866" s="389"/>
      <c r="AS866" s="389"/>
      <c r="AT866" s="389"/>
      <c r="AU866" s="389"/>
      <c r="AV866" s="389"/>
      <c r="AW866" s="389"/>
      <c r="AX866" s="389"/>
      <c r="AY866" s="389"/>
      <c r="AZ866" s="389"/>
      <c r="BA866" s="389"/>
      <c r="BB866" s="389"/>
      <c r="BC866" s="389"/>
      <c r="BD866" s="389"/>
      <c r="BE866" s="389"/>
    </row>
    <row r="867" ht="15.75" customHeight="1">
      <c r="A867" s="401"/>
      <c r="B867" s="265"/>
      <c r="C867" s="393"/>
      <c r="D867" s="389"/>
      <c r="E867" s="389"/>
      <c r="F867" s="389"/>
      <c r="G867" s="393"/>
      <c r="H867" s="389"/>
      <c r="I867" s="389"/>
      <c r="J867" s="389"/>
      <c r="K867" s="389"/>
      <c r="L867" s="389"/>
      <c r="M867" s="389"/>
      <c r="N867" s="389"/>
      <c r="O867" s="389"/>
      <c r="P867" s="389"/>
      <c r="Q867" s="389"/>
      <c r="R867" s="389"/>
      <c r="S867" s="389"/>
      <c r="T867" s="389"/>
      <c r="U867" s="389"/>
      <c r="V867" s="389"/>
      <c r="W867" s="389"/>
      <c r="X867" s="389"/>
      <c r="Y867" s="389"/>
      <c r="Z867" s="389"/>
      <c r="AA867" s="389"/>
      <c r="AB867" s="389"/>
      <c r="AC867" s="389"/>
      <c r="AD867" s="389"/>
      <c r="AE867" s="389"/>
      <c r="AF867" s="389"/>
      <c r="AG867" s="389"/>
      <c r="AH867" s="389"/>
      <c r="AI867" s="389"/>
      <c r="AJ867" s="389"/>
      <c r="AK867" s="389"/>
      <c r="AL867" s="389"/>
      <c r="AM867" s="389"/>
      <c r="AN867" s="389"/>
      <c r="AO867" s="389"/>
      <c r="AP867" s="393"/>
      <c r="AQ867" s="395"/>
      <c r="AR867" s="389"/>
      <c r="AS867" s="389"/>
      <c r="AT867" s="389"/>
      <c r="AU867" s="389"/>
      <c r="AV867" s="389"/>
      <c r="AW867" s="389"/>
      <c r="AX867" s="389"/>
      <c r="AY867" s="389"/>
      <c r="AZ867" s="389"/>
      <c r="BA867" s="389"/>
      <c r="BB867" s="389"/>
      <c r="BC867" s="389"/>
      <c r="BD867" s="389"/>
      <c r="BE867" s="389"/>
    </row>
    <row r="868" ht="15.75" customHeight="1">
      <c r="A868" s="401"/>
      <c r="B868" s="265"/>
      <c r="C868" s="393"/>
      <c r="D868" s="389"/>
      <c r="E868" s="389"/>
      <c r="F868" s="389"/>
      <c r="G868" s="393"/>
      <c r="H868" s="389"/>
      <c r="I868" s="389"/>
      <c r="J868" s="389"/>
      <c r="K868" s="389"/>
      <c r="L868" s="389"/>
      <c r="M868" s="389"/>
      <c r="N868" s="389"/>
      <c r="O868" s="389"/>
      <c r="P868" s="389"/>
      <c r="Q868" s="389"/>
      <c r="R868" s="389"/>
      <c r="S868" s="389"/>
      <c r="T868" s="389"/>
      <c r="U868" s="389"/>
      <c r="V868" s="389"/>
      <c r="W868" s="389"/>
      <c r="X868" s="389"/>
      <c r="Y868" s="389"/>
      <c r="Z868" s="389"/>
      <c r="AA868" s="389"/>
      <c r="AB868" s="389"/>
      <c r="AC868" s="389"/>
      <c r="AD868" s="389"/>
      <c r="AE868" s="389"/>
      <c r="AF868" s="389"/>
      <c r="AG868" s="389"/>
      <c r="AH868" s="389"/>
      <c r="AI868" s="389"/>
      <c r="AJ868" s="389"/>
      <c r="AK868" s="389"/>
      <c r="AL868" s="389"/>
      <c r="AM868" s="389"/>
      <c r="AN868" s="389"/>
      <c r="AO868" s="389"/>
      <c r="AP868" s="393"/>
      <c r="AQ868" s="395"/>
      <c r="AR868" s="389"/>
      <c r="AS868" s="389"/>
      <c r="AT868" s="389"/>
      <c r="AU868" s="389"/>
      <c r="AV868" s="389"/>
      <c r="AW868" s="389"/>
      <c r="AX868" s="389"/>
      <c r="AY868" s="389"/>
      <c r="AZ868" s="389"/>
      <c r="BA868" s="389"/>
      <c r="BB868" s="389"/>
      <c r="BC868" s="389"/>
      <c r="BD868" s="389"/>
      <c r="BE868" s="389"/>
    </row>
    <row r="869" ht="15.75" customHeight="1">
      <c r="A869" s="401"/>
      <c r="B869" s="265"/>
      <c r="C869" s="393"/>
      <c r="D869" s="389"/>
      <c r="E869" s="389"/>
      <c r="F869" s="389"/>
      <c r="G869" s="393"/>
      <c r="H869" s="389"/>
      <c r="I869" s="389"/>
      <c r="J869" s="389"/>
      <c r="K869" s="389"/>
      <c r="L869" s="389"/>
      <c r="M869" s="389"/>
      <c r="N869" s="389"/>
      <c r="O869" s="389"/>
      <c r="P869" s="389"/>
      <c r="Q869" s="389"/>
      <c r="R869" s="389"/>
      <c r="S869" s="389"/>
      <c r="T869" s="389"/>
      <c r="U869" s="389"/>
      <c r="V869" s="389"/>
      <c r="W869" s="389"/>
      <c r="X869" s="389"/>
      <c r="Y869" s="389"/>
      <c r="Z869" s="389"/>
      <c r="AA869" s="389"/>
      <c r="AB869" s="389"/>
      <c r="AC869" s="389"/>
      <c r="AD869" s="389"/>
      <c r="AE869" s="389"/>
      <c r="AF869" s="389"/>
      <c r="AG869" s="389"/>
      <c r="AH869" s="389"/>
      <c r="AI869" s="389"/>
      <c r="AJ869" s="389"/>
      <c r="AK869" s="389"/>
      <c r="AL869" s="389"/>
      <c r="AM869" s="389"/>
      <c r="AN869" s="389"/>
      <c r="AO869" s="389"/>
      <c r="AP869" s="393"/>
      <c r="AQ869" s="395"/>
      <c r="AR869" s="389"/>
      <c r="AS869" s="389"/>
      <c r="AT869" s="389"/>
      <c r="AU869" s="389"/>
      <c r="AV869" s="389"/>
      <c r="AW869" s="389"/>
      <c r="AX869" s="389"/>
      <c r="AY869" s="389"/>
      <c r="AZ869" s="389"/>
      <c r="BA869" s="389"/>
      <c r="BB869" s="389"/>
      <c r="BC869" s="389"/>
      <c r="BD869" s="389"/>
      <c r="BE869" s="389"/>
    </row>
    <row r="870" ht="15.75" customHeight="1">
      <c r="A870" s="401"/>
      <c r="B870" s="265"/>
      <c r="C870" s="393"/>
      <c r="D870" s="389"/>
      <c r="E870" s="389"/>
      <c r="F870" s="389"/>
      <c r="G870" s="393"/>
      <c r="H870" s="389"/>
      <c r="I870" s="389"/>
      <c r="J870" s="389"/>
      <c r="K870" s="389"/>
      <c r="L870" s="389"/>
      <c r="M870" s="389"/>
      <c r="N870" s="389"/>
      <c r="O870" s="389"/>
      <c r="P870" s="389"/>
      <c r="Q870" s="389"/>
      <c r="R870" s="389"/>
      <c r="S870" s="389"/>
      <c r="T870" s="389"/>
      <c r="U870" s="389"/>
      <c r="V870" s="389"/>
      <c r="W870" s="389"/>
      <c r="X870" s="389"/>
      <c r="Y870" s="389"/>
      <c r="Z870" s="389"/>
      <c r="AA870" s="389"/>
      <c r="AB870" s="389"/>
      <c r="AC870" s="389"/>
      <c r="AD870" s="389"/>
      <c r="AE870" s="389"/>
      <c r="AF870" s="389"/>
      <c r="AG870" s="389"/>
      <c r="AH870" s="389"/>
      <c r="AI870" s="389"/>
      <c r="AJ870" s="389"/>
      <c r="AK870" s="389"/>
      <c r="AL870" s="389"/>
      <c r="AM870" s="389"/>
      <c r="AN870" s="389"/>
      <c r="AO870" s="389"/>
      <c r="AP870" s="393"/>
      <c r="AQ870" s="395"/>
      <c r="AR870" s="389"/>
      <c r="AS870" s="389"/>
      <c r="AT870" s="389"/>
      <c r="AU870" s="389"/>
      <c r="AV870" s="389"/>
      <c r="AW870" s="389"/>
      <c r="AX870" s="389"/>
      <c r="AY870" s="389"/>
      <c r="AZ870" s="389"/>
      <c r="BA870" s="389"/>
      <c r="BB870" s="389"/>
      <c r="BC870" s="389"/>
      <c r="BD870" s="389"/>
      <c r="BE870" s="389"/>
    </row>
    <row r="871" ht="15.75" customHeight="1">
      <c r="A871" s="401"/>
      <c r="B871" s="265"/>
      <c r="C871" s="393"/>
      <c r="D871" s="389"/>
      <c r="E871" s="389"/>
      <c r="F871" s="389"/>
      <c r="G871" s="393"/>
      <c r="H871" s="389"/>
      <c r="I871" s="389"/>
      <c r="J871" s="389"/>
      <c r="K871" s="389"/>
      <c r="L871" s="389"/>
      <c r="M871" s="389"/>
      <c r="N871" s="389"/>
      <c r="O871" s="389"/>
      <c r="P871" s="389"/>
      <c r="Q871" s="389"/>
      <c r="R871" s="389"/>
      <c r="S871" s="389"/>
      <c r="T871" s="389"/>
      <c r="U871" s="389"/>
      <c r="V871" s="389"/>
      <c r="W871" s="389"/>
      <c r="X871" s="389"/>
      <c r="Y871" s="389"/>
      <c r="Z871" s="389"/>
      <c r="AA871" s="389"/>
      <c r="AB871" s="389"/>
      <c r="AC871" s="389"/>
      <c r="AD871" s="389"/>
      <c r="AE871" s="389"/>
      <c r="AF871" s="389"/>
      <c r="AG871" s="389"/>
      <c r="AH871" s="389"/>
      <c r="AI871" s="389"/>
      <c r="AJ871" s="389"/>
      <c r="AK871" s="389"/>
      <c r="AL871" s="389"/>
      <c r="AM871" s="389"/>
      <c r="AN871" s="389"/>
      <c r="AO871" s="389"/>
      <c r="AP871" s="393"/>
      <c r="AQ871" s="395"/>
      <c r="AR871" s="389"/>
      <c r="AS871" s="389"/>
      <c r="AT871" s="389"/>
      <c r="AU871" s="389"/>
      <c r="AV871" s="389"/>
      <c r="AW871" s="389"/>
      <c r="AX871" s="389"/>
      <c r="AY871" s="389"/>
      <c r="AZ871" s="389"/>
      <c r="BA871" s="389"/>
      <c r="BB871" s="389"/>
      <c r="BC871" s="389"/>
      <c r="BD871" s="389"/>
      <c r="BE871" s="389"/>
    </row>
    <row r="872" ht="15.75" customHeight="1">
      <c r="A872" s="401"/>
      <c r="B872" s="265"/>
      <c r="C872" s="393"/>
      <c r="D872" s="389"/>
      <c r="E872" s="389"/>
      <c r="F872" s="389"/>
      <c r="G872" s="393"/>
      <c r="H872" s="389"/>
      <c r="I872" s="389"/>
      <c r="J872" s="389"/>
      <c r="K872" s="389"/>
      <c r="L872" s="389"/>
      <c r="M872" s="389"/>
      <c r="N872" s="389"/>
      <c r="O872" s="389"/>
      <c r="P872" s="389"/>
      <c r="Q872" s="389"/>
      <c r="R872" s="389"/>
      <c r="S872" s="389"/>
      <c r="T872" s="389"/>
      <c r="U872" s="389"/>
      <c r="V872" s="389"/>
      <c r="W872" s="389"/>
      <c r="X872" s="389"/>
      <c r="Y872" s="389"/>
      <c r="Z872" s="389"/>
      <c r="AA872" s="389"/>
      <c r="AB872" s="389"/>
      <c r="AC872" s="389"/>
      <c r="AD872" s="389"/>
      <c r="AE872" s="389"/>
      <c r="AF872" s="389"/>
      <c r="AG872" s="389"/>
      <c r="AH872" s="389"/>
      <c r="AI872" s="389"/>
      <c r="AJ872" s="389"/>
      <c r="AK872" s="389"/>
      <c r="AL872" s="389"/>
      <c r="AM872" s="389"/>
      <c r="AN872" s="389"/>
      <c r="AO872" s="389"/>
      <c r="AP872" s="393"/>
      <c r="AQ872" s="395"/>
      <c r="AR872" s="389"/>
      <c r="AS872" s="389"/>
      <c r="AT872" s="389"/>
      <c r="AU872" s="389"/>
      <c r="AV872" s="389"/>
      <c r="AW872" s="389"/>
      <c r="AX872" s="389"/>
      <c r="AY872" s="389"/>
      <c r="AZ872" s="389"/>
      <c r="BA872" s="389"/>
      <c r="BB872" s="389"/>
      <c r="BC872" s="389"/>
      <c r="BD872" s="389"/>
      <c r="BE872" s="389"/>
    </row>
    <row r="873" ht="15.75" customHeight="1">
      <c r="A873" s="401"/>
      <c r="B873" s="265"/>
      <c r="C873" s="393"/>
      <c r="D873" s="389"/>
      <c r="E873" s="389"/>
      <c r="F873" s="389"/>
      <c r="G873" s="393"/>
      <c r="H873" s="389"/>
      <c r="I873" s="389"/>
      <c r="J873" s="389"/>
      <c r="K873" s="389"/>
      <c r="L873" s="389"/>
      <c r="M873" s="389"/>
      <c r="N873" s="389"/>
      <c r="O873" s="389"/>
      <c r="P873" s="389"/>
      <c r="Q873" s="389"/>
      <c r="R873" s="389"/>
      <c r="S873" s="389"/>
      <c r="T873" s="389"/>
      <c r="U873" s="389"/>
      <c r="V873" s="389"/>
      <c r="W873" s="389"/>
      <c r="X873" s="389"/>
      <c r="Y873" s="389"/>
      <c r="Z873" s="389"/>
      <c r="AA873" s="389"/>
      <c r="AB873" s="389"/>
      <c r="AC873" s="389"/>
      <c r="AD873" s="389"/>
      <c r="AE873" s="389"/>
      <c r="AF873" s="389"/>
      <c r="AG873" s="389"/>
      <c r="AH873" s="389"/>
      <c r="AI873" s="389"/>
      <c r="AJ873" s="389"/>
      <c r="AK873" s="389"/>
      <c r="AL873" s="389"/>
      <c r="AM873" s="389"/>
      <c r="AN873" s="389"/>
      <c r="AO873" s="389"/>
      <c r="AP873" s="393"/>
      <c r="AQ873" s="395"/>
      <c r="AR873" s="389"/>
      <c r="AS873" s="389"/>
      <c r="AT873" s="389"/>
      <c r="AU873" s="389"/>
      <c r="AV873" s="389"/>
      <c r="AW873" s="389"/>
      <c r="AX873" s="389"/>
      <c r="AY873" s="389"/>
      <c r="AZ873" s="389"/>
      <c r="BA873" s="389"/>
      <c r="BB873" s="389"/>
      <c r="BC873" s="389"/>
      <c r="BD873" s="389"/>
      <c r="BE873" s="389"/>
    </row>
    <row r="874" ht="15.75" customHeight="1">
      <c r="A874" s="401"/>
      <c r="B874" s="265"/>
      <c r="C874" s="393"/>
      <c r="D874" s="389"/>
      <c r="E874" s="389"/>
      <c r="F874" s="389"/>
      <c r="G874" s="393"/>
      <c r="H874" s="389"/>
      <c r="I874" s="389"/>
      <c r="J874" s="389"/>
      <c r="K874" s="389"/>
      <c r="L874" s="389"/>
      <c r="M874" s="389"/>
      <c r="N874" s="389"/>
      <c r="O874" s="389"/>
      <c r="P874" s="389"/>
      <c r="Q874" s="389"/>
      <c r="R874" s="389"/>
      <c r="S874" s="389"/>
      <c r="T874" s="389"/>
      <c r="U874" s="389"/>
      <c r="V874" s="389"/>
      <c r="W874" s="389"/>
      <c r="X874" s="389"/>
      <c r="Y874" s="389"/>
      <c r="Z874" s="389"/>
      <c r="AA874" s="389"/>
      <c r="AB874" s="389"/>
      <c r="AC874" s="389"/>
      <c r="AD874" s="389"/>
      <c r="AE874" s="389"/>
      <c r="AF874" s="389"/>
      <c r="AG874" s="389"/>
      <c r="AH874" s="389"/>
      <c r="AI874" s="389"/>
      <c r="AJ874" s="389"/>
      <c r="AK874" s="389"/>
      <c r="AL874" s="389"/>
      <c r="AM874" s="389"/>
      <c r="AN874" s="389"/>
      <c r="AO874" s="389"/>
      <c r="AP874" s="393"/>
      <c r="AQ874" s="395"/>
      <c r="AR874" s="389"/>
      <c r="AS874" s="389"/>
      <c r="AT874" s="389"/>
      <c r="AU874" s="389"/>
      <c r="AV874" s="389"/>
      <c r="AW874" s="389"/>
      <c r="AX874" s="389"/>
      <c r="AY874" s="389"/>
      <c r="AZ874" s="389"/>
      <c r="BA874" s="389"/>
      <c r="BB874" s="389"/>
      <c r="BC874" s="389"/>
      <c r="BD874" s="389"/>
      <c r="BE874" s="389"/>
    </row>
    <row r="875" ht="15.75" customHeight="1">
      <c r="A875" s="401"/>
      <c r="B875" s="265"/>
      <c r="C875" s="393"/>
      <c r="D875" s="389"/>
      <c r="E875" s="389"/>
      <c r="F875" s="389"/>
      <c r="G875" s="393"/>
      <c r="H875" s="389"/>
      <c r="I875" s="389"/>
      <c r="J875" s="389"/>
      <c r="K875" s="389"/>
      <c r="L875" s="389"/>
      <c r="M875" s="389"/>
      <c r="N875" s="389"/>
      <c r="O875" s="389"/>
      <c r="P875" s="389"/>
      <c r="Q875" s="389"/>
      <c r="R875" s="389"/>
      <c r="S875" s="389"/>
      <c r="T875" s="389"/>
      <c r="U875" s="389"/>
      <c r="V875" s="389"/>
      <c r="W875" s="389"/>
      <c r="X875" s="389"/>
      <c r="Y875" s="389"/>
      <c r="Z875" s="389"/>
      <c r="AA875" s="389"/>
      <c r="AB875" s="389"/>
      <c r="AC875" s="389"/>
      <c r="AD875" s="389"/>
      <c r="AE875" s="389"/>
      <c r="AF875" s="389"/>
      <c r="AG875" s="389"/>
      <c r="AH875" s="389"/>
      <c r="AI875" s="389"/>
      <c r="AJ875" s="389"/>
      <c r="AK875" s="389"/>
      <c r="AL875" s="389"/>
      <c r="AM875" s="389"/>
      <c r="AN875" s="389"/>
      <c r="AO875" s="389"/>
      <c r="AP875" s="393"/>
      <c r="AQ875" s="395"/>
      <c r="AR875" s="389"/>
      <c r="AS875" s="389"/>
      <c r="AT875" s="389"/>
      <c r="AU875" s="389"/>
      <c r="AV875" s="389"/>
      <c r="AW875" s="389"/>
      <c r="AX875" s="389"/>
      <c r="AY875" s="389"/>
      <c r="AZ875" s="389"/>
      <c r="BA875" s="389"/>
      <c r="BB875" s="389"/>
      <c r="BC875" s="389"/>
      <c r="BD875" s="389"/>
      <c r="BE875" s="389"/>
    </row>
    <row r="876" ht="15.75" customHeight="1">
      <c r="A876" s="401"/>
      <c r="B876" s="265"/>
      <c r="C876" s="393"/>
      <c r="D876" s="389"/>
      <c r="E876" s="389"/>
      <c r="F876" s="389"/>
      <c r="G876" s="393"/>
      <c r="H876" s="389"/>
      <c r="I876" s="389"/>
      <c r="J876" s="389"/>
      <c r="K876" s="389"/>
      <c r="L876" s="389"/>
      <c r="M876" s="389"/>
      <c r="N876" s="389"/>
      <c r="O876" s="389"/>
      <c r="P876" s="389"/>
      <c r="Q876" s="389"/>
      <c r="R876" s="389"/>
      <c r="S876" s="389"/>
      <c r="T876" s="389"/>
      <c r="U876" s="389"/>
      <c r="V876" s="389"/>
      <c r="W876" s="389"/>
      <c r="X876" s="389"/>
      <c r="Y876" s="389"/>
      <c r="Z876" s="389"/>
      <c r="AA876" s="389"/>
      <c r="AB876" s="389"/>
      <c r="AC876" s="389"/>
      <c r="AD876" s="389"/>
      <c r="AE876" s="389"/>
      <c r="AF876" s="389"/>
      <c r="AG876" s="389"/>
      <c r="AH876" s="389"/>
      <c r="AI876" s="389"/>
      <c r="AJ876" s="389"/>
      <c r="AK876" s="389"/>
      <c r="AL876" s="389"/>
      <c r="AM876" s="389"/>
      <c r="AN876" s="389"/>
      <c r="AO876" s="389"/>
      <c r="AP876" s="393"/>
      <c r="AQ876" s="395"/>
      <c r="AR876" s="389"/>
      <c r="AS876" s="389"/>
      <c r="AT876" s="389"/>
      <c r="AU876" s="389"/>
      <c r="AV876" s="389"/>
      <c r="AW876" s="389"/>
      <c r="AX876" s="389"/>
      <c r="AY876" s="389"/>
      <c r="AZ876" s="389"/>
      <c r="BA876" s="389"/>
      <c r="BB876" s="389"/>
      <c r="BC876" s="389"/>
      <c r="BD876" s="389"/>
      <c r="BE876" s="389"/>
    </row>
    <row r="877" ht="15.75" customHeight="1">
      <c r="A877" s="401"/>
      <c r="B877" s="265"/>
      <c r="C877" s="393"/>
      <c r="D877" s="389"/>
      <c r="E877" s="389"/>
      <c r="F877" s="389"/>
      <c r="G877" s="393"/>
      <c r="H877" s="389"/>
      <c r="I877" s="389"/>
      <c r="J877" s="389"/>
      <c r="K877" s="389"/>
      <c r="L877" s="389"/>
      <c r="M877" s="389"/>
      <c r="N877" s="389"/>
      <c r="O877" s="389"/>
      <c r="P877" s="389"/>
      <c r="Q877" s="389"/>
      <c r="R877" s="389"/>
      <c r="S877" s="389"/>
      <c r="T877" s="389"/>
      <c r="U877" s="389"/>
      <c r="V877" s="389"/>
      <c r="W877" s="389"/>
      <c r="X877" s="389"/>
      <c r="Y877" s="389"/>
      <c r="Z877" s="389"/>
      <c r="AA877" s="389"/>
      <c r="AB877" s="389"/>
      <c r="AC877" s="389"/>
      <c r="AD877" s="389"/>
      <c r="AE877" s="389"/>
      <c r="AF877" s="389"/>
      <c r="AG877" s="389"/>
      <c r="AH877" s="389"/>
      <c r="AI877" s="389"/>
      <c r="AJ877" s="389"/>
      <c r="AK877" s="389"/>
      <c r="AL877" s="389"/>
      <c r="AM877" s="389"/>
      <c r="AN877" s="389"/>
      <c r="AO877" s="389"/>
      <c r="AP877" s="393"/>
      <c r="AQ877" s="395"/>
      <c r="AR877" s="389"/>
      <c r="AS877" s="389"/>
      <c r="AT877" s="389"/>
      <c r="AU877" s="389"/>
      <c r="AV877" s="389"/>
      <c r="AW877" s="389"/>
      <c r="AX877" s="389"/>
      <c r="AY877" s="389"/>
      <c r="AZ877" s="389"/>
      <c r="BA877" s="389"/>
      <c r="BB877" s="389"/>
      <c r="BC877" s="389"/>
      <c r="BD877" s="389"/>
      <c r="BE877" s="389"/>
    </row>
    <row r="878" ht="15.75" customHeight="1">
      <c r="A878" s="401"/>
      <c r="B878" s="265"/>
      <c r="C878" s="393"/>
      <c r="D878" s="389"/>
      <c r="E878" s="389"/>
      <c r="F878" s="389"/>
      <c r="G878" s="393"/>
      <c r="H878" s="389"/>
      <c r="I878" s="389"/>
      <c r="J878" s="389"/>
      <c r="K878" s="389"/>
      <c r="L878" s="389"/>
      <c r="M878" s="389"/>
      <c r="N878" s="389"/>
      <c r="O878" s="389"/>
      <c r="P878" s="389"/>
      <c r="Q878" s="389"/>
      <c r="R878" s="389"/>
      <c r="S878" s="389"/>
      <c r="T878" s="389"/>
      <c r="U878" s="389"/>
      <c r="V878" s="389"/>
      <c r="W878" s="389"/>
      <c r="X878" s="389"/>
      <c r="Y878" s="389"/>
      <c r="Z878" s="389"/>
      <c r="AA878" s="389"/>
      <c r="AB878" s="389"/>
      <c r="AC878" s="389"/>
      <c r="AD878" s="389"/>
      <c r="AE878" s="389"/>
      <c r="AF878" s="389"/>
      <c r="AG878" s="389"/>
      <c r="AH878" s="389"/>
      <c r="AI878" s="389"/>
      <c r="AJ878" s="389"/>
      <c r="AK878" s="389"/>
      <c r="AL878" s="389"/>
      <c r="AM878" s="389"/>
      <c r="AN878" s="389"/>
      <c r="AO878" s="389"/>
      <c r="AP878" s="393"/>
      <c r="AQ878" s="395"/>
      <c r="AR878" s="389"/>
      <c r="AS878" s="389"/>
      <c r="AT878" s="389"/>
      <c r="AU878" s="389"/>
      <c r="AV878" s="389"/>
      <c r="AW878" s="389"/>
      <c r="AX878" s="389"/>
      <c r="AY878" s="389"/>
      <c r="AZ878" s="389"/>
      <c r="BA878" s="389"/>
      <c r="BB878" s="389"/>
      <c r="BC878" s="389"/>
      <c r="BD878" s="389"/>
      <c r="BE878" s="389"/>
    </row>
    <row r="879" ht="15.75" customHeight="1">
      <c r="A879" s="401"/>
      <c r="B879" s="265"/>
      <c r="C879" s="393"/>
      <c r="D879" s="389"/>
      <c r="E879" s="389"/>
      <c r="F879" s="389"/>
      <c r="G879" s="393"/>
      <c r="H879" s="389"/>
      <c r="I879" s="389"/>
      <c r="J879" s="389"/>
      <c r="K879" s="389"/>
      <c r="L879" s="389"/>
      <c r="M879" s="389"/>
      <c r="N879" s="389"/>
      <c r="O879" s="389"/>
      <c r="P879" s="389"/>
      <c r="Q879" s="389"/>
      <c r="R879" s="389"/>
      <c r="S879" s="389"/>
      <c r="T879" s="389"/>
      <c r="U879" s="389"/>
      <c r="V879" s="389"/>
      <c r="W879" s="389"/>
      <c r="X879" s="389"/>
      <c r="Y879" s="389"/>
      <c r="Z879" s="389"/>
      <c r="AA879" s="389"/>
      <c r="AB879" s="389"/>
      <c r="AC879" s="389"/>
      <c r="AD879" s="389"/>
      <c r="AE879" s="389"/>
      <c r="AF879" s="389"/>
      <c r="AG879" s="389"/>
      <c r="AH879" s="389"/>
      <c r="AI879" s="389"/>
      <c r="AJ879" s="389"/>
      <c r="AK879" s="389"/>
      <c r="AL879" s="389"/>
      <c r="AM879" s="389"/>
      <c r="AN879" s="389"/>
      <c r="AO879" s="389"/>
      <c r="AP879" s="393"/>
      <c r="AQ879" s="395"/>
      <c r="AR879" s="389"/>
      <c r="AS879" s="389"/>
      <c r="AT879" s="389"/>
      <c r="AU879" s="389"/>
      <c r="AV879" s="389"/>
      <c r="AW879" s="389"/>
      <c r="AX879" s="389"/>
      <c r="AY879" s="389"/>
      <c r="AZ879" s="389"/>
      <c r="BA879" s="389"/>
      <c r="BB879" s="389"/>
      <c r="BC879" s="389"/>
      <c r="BD879" s="389"/>
      <c r="BE879" s="389"/>
    </row>
    <row r="880" ht="15.75" customHeight="1">
      <c r="A880" s="401"/>
      <c r="B880" s="265"/>
      <c r="C880" s="393"/>
      <c r="D880" s="389"/>
      <c r="E880" s="389"/>
      <c r="F880" s="389"/>
      <c r="G880" s="393"/>
      <c r="H880" s="389"/>
      <c r="I880" s="389"/>
      <c r="J880" s="389"/>
      <c r="K880" s="389"/>
      <c r="L880" s="389"/>
      <c r="M880" s="389"/>
      <c r="N880" s="389"/>
      <c r="O880" s="389"/>
      <c r="P880" s="389"/>
      <c r="Q880" s="389"/>
      <c r="R880" s="389"/>
      <c r="S880" s="389"/>
      <c r="T880" s="389"/>
      <c r="U880" s="389"/>
      <c r="V880" s="389"/>
      <c r="W880" s="389"/>
      <c r="X880" s="389"/>
      <c r="Y880" s="389"/>
      <c r="Z880" s="389"/>
      <c r="AA880" s="389"/>
      <c r="AB880" s="389"/>
      <c r="AC880" s="389"/>
      <c r="AD880" s="389"/>
      <c r="AE880" s="389"/>
      <c r="AF880" s="389"/>
      <c r="AG880" s="389"/>
      <c r="AH880" s="389"/>
      <c r="AI880" s="389"/>
      <c r="AJ880" s="389"/>
      <c r="AK880" s="389"/>
      <c r="AL880" s="389"/>
      <c r="AM880" s="389"/>
      <c r="AN880" s="389"/>
      <c r="AO880" s="389"/>
      <c r="AP880" s="393"/>
      <c r="AQ880" s="395"/>
      <c r="AR880" s="389"/>
      <c r="AS880" s="389"/>
      <c r="AT880" s="389"/>
      <c r="AU880" s="389"/>
      <c r="AV880" s="389"/>
      <c r="AW880" s="389"/>
      <c r="AX880" s="389"/>
      <c r="AY880" s="389"/>
      <c r="AZ880" s="389"/>
      <c r="BA880" s="389"/>
      <c r="BB880" s="389"/>
      <c r="BC880" s="389"/>
      <c r="BD880" s="389"/>
      <c r="BE880" s="389"/>
    </row>
    <row r="881" ht="15.75" customHeight="1">
      <c r="A881" s="401"/>
      <c r="B881" s="265"/>
      <c r="C881" s="393"/>
      <c r="D881" s="389"/>
      <c r="E881" s="389"/>
      <c r="F881" s="389"/>
      <c r="G881" s="393"/>
      <c r="H881" s="389"/>
      <c r="I881" s="389"/>
      <c r="J881" s="389"/>
      <c r="K881" s="389"/>
      <c r="L881" s="389"/>
      <c r="M881" s="389"/>
      <c r="N881" s="389"/>
      <c r="O881" s="389"/>
      <c r="P881" s="389"/>
      <c r="Q881" s="389"/>
      <c r="R881" s="389"/>
      <c r="S881" s="389"/>
      <c r="T881" s="389"/>
      <c r="U881" s="389"/>
      <c r="V881" s="389"/>
      <c r="W881" s="389"/>
      <c r="X881" s="389"/>
      <c r="Y881" s="389"/>
      <c r="Z881" s="389"/>
      <c r="AA881" s="389"/>
      <c r="AB881" s="389"/>
      <c r="AC881" s="389"/>
      <c r="AD881" s="389"/>
      <c r="AE881" s="389"/>
      <c r="AF881" s="389"/>
      <c r="AG881" s="389"/>
      <c r="AH881" s="389"/>
      <c r="AI881" s="389"/>
      <c r="AJ881" s="389"/>
      <c r="AK881" s="389"/>
      <c r="AL881" s="389"/>
      <c r="AM881" s="389"/>
      <c r="AN881" s="389"/>
      <c r="AO881" s="389"/>
      <c r="AP881" s="393"/>
      <c r="AQ881" s="395"/>
      <c r="AR881" s="389"/>
      <c r="AS881" s="389"/>
      <c r="AT881" s="389"/>
      <c r="AU881" s="389"/>
      <c r="AV881" s="389"/>
      <c r="AW881" s="389"/>
      <c r="AX881" s="389"/>
      <c r="AY881" s="389"/>
      <c r="AZ881" s="389"/>
      <c r="BA881" s="389"/>
      <c r="BB881" s="389"/>
      <c r="BC881" s="389"/>
      <c r="BD881" s="389"/>
      <c r="BE881" s="389"/>
    </row>
    <row r="882" ht="15.75" customHeight="1">
      <c r="A882" s="401"/>
      <c r="B882" s="265"/>
      <c r="C882" s="393"/>
      <c r="D882" s="389"/>
      <c r="E882" s="389"/>
      <c r="F882" s="389"/>
      <c r="G882" s="393"/>
      <c r="H882" s="389"/>
      <c r="I882" s="389"/>
      <c r="J882" s="389"/>
      <c r="K882" s="389"/>
      <c r="L882" s="389"/>
      <c r="M882" s="389"/>
      <c r="N882" s="389"/>
      <c r="O882" s="389"/>
      <c r="P882" s="389"/>
      <c r="Q882" s="389"/>
      <c r="R882" s="389"/>
      <c r="S882" s="389"/>
      <c r="T882" s="389"/>
      <c r="U882" s="389"/>
      <c r="V882" s="389"/>
      <c r="W882" s="389"/>
      <c r="X882" s="389"/>
      <c r="Y882" s="389"/>
      <c r="Z882" s="389"/>
      <c r="AA882" s="389"/>
      <c r="AB882" s="389"/>
      <c r="AC882" s="389"/>
      <c r="AD882" s="389"/>
      <c r="AE882" s="389"/>
      <c r="AF882" s="389"/>
      <c r="AG882" s="389"/>
      <c r="AH882" s="389"/>
      <c r="AI882" s="389"/>
      <c r="AJ882" s="389"/>
      <c r="AK882" s="389"/>
      <c r="AL882" s="389"/>
      <c r="AM882" s="389"/>
      <c r="AN882" s="389"/>
      <c r="AO882" s="389"/>
      <c r="AP882" s="393"/>
      <c r="AQ882" s="395"/>
      <c r="AR882" s="389"/>
      <c r="AS882" s="389"/>
      <c r="AT882" s="389"/>
      <c r="AU882" s="389"/>
      <c r="AV882" s="389"/>
      <c r="AW882" s="389"/>
      <c r="AX882" s="389"/>
      <c r="AY882" s="389"/>
      <c r="AZ882" s="389"/>
      <c r="BA882" s="389"/>
      <c r="BB882" s="389"/>
      <c r="BC882" s="389"/>
      <c r="BD882" s="389"/>
      <c r="BE882" s="389"/>
    </row>
    <row r="883" ht="15.75" customHeight="1">
      <c r="A883" s="401"/>
      <c r="B883" s="265"/>
      <c r="C883" s="393"/>
      <c r="D883" s="389"/>
      <c r="E883" s="389"/>
      <c r="F883" s="389"/>
      <c r="G883" s="393"/>
      <c r="H883" s="389"/>
      <c r="I883" s="389"/>
      <c r="J883" s="389"/>
      <c r="K883" s="389"/>
      <c r="L883" s="389"/>
      <c r="M883" s="389"/>
      <c r="N883" s="389"/>
      <c r="O883" s="389"/>
      <c r="P883" s="389"/>
      <c r="Q883" s="389"/>
      <c r="R883" s="389"/>
      <c r="S883" s="389"/>
      <c r="T883" s="389"/>
      <c r="U883" s="389"/>
      <c r="V883" s="389"/>
      <c r="W883" s="389"/>
      <c r="X883" s="389"/>
      <c r="Y883" s="389"/>
      <c r="Z883" s="389"/>
      <c r="AA883" s="389"/>
      <c r="AB883" s="389"/>
      <c r="AC883" s="389"/>
      <c r="AD883" s="389"/>
      <c r="AE883" s="389"/>
      <c r="AF883" s="389"/>
      <c r="AG883" s="389"/>
      <c r="AH883" s="389"/>
      <c r="AI883" s="389"/>
      <c r="AJ883" s="389"/>
      <c r="AK883" s="389"/>
      <c r="AL883" s="389"/>
      <c r="AM883" s="389"/>
      <c r="AN883" s="389"/>
      <c r="AO883" s="389"/>
      <c r="AP883" s="393"/>
      <c r="AQ883" s="395"/>
      <c r="AR883" s="389"/>
      <c r="AS883" s="389"/>
      <c r="AT883" s="389"/>
      <c r="AU883" s="389"/>
      <c r="AV883" s="389"/>
      <c r="AW883" s="389"/>
      <c r="AX883" s="389"/>
      <c r="AY883" s="389"/>
      <c r="AZ883" s="389"/>
      <c r="BA883" s="389"/>
      <c r="BB883" s="389"/>
      <c r="BC883" s="389"/>
      <c r="BD883" s="389"/>
      <c r="BE883" s="389"/>
    </row>
    <row r="884" ht="15.75" customHeight="1">
      <c r="A884" s="401"/>
      <c r="B884" s="265"/>
      <c r="C884" s="393"/>
      <c r="D884" s="389"/>
      <c r="E884" s="389"/>
      <c r="F884" s="389"/>
      <c r="G884" s="393"/>
      <c r="H884" s="389"/>
      <c r="I884" s="389"/>
      <c r="J884" s="389"/>
      <c r="K884" s="389"/>
      <c r="L884" s="389"/>
      <c r="M884" s="389"/>
      <c r="N884" s="389"/>
      <c r="O884" s="389"/>
      <c r="P884" s="389"/>
      <c r="Q884" s="389"/>
      <c r="R884" s="389"/>
      <c r="S884" s="389"/>
      <c r="T884" s="389"/>
      <c r="U884" s="389"/>
      <c r="V884" s="389"/>
      <c r="W884" s="389"/>
      <c r="X884" s="389"/>
      <c r="Y884" s="389"/>
      <c r="Z884" s="389"/>
      <c r="AA884" s="389"/>
      <c r="AB884" s="389"/>
      <c r="AC884" s="389"/>
      <c r="AD884" s="389"/>
      <c r="AE884" s="389"/>
      <c r="AF884" s="389"/>
      <c r="AG884" s="389"/>
      <c r="AH884" s="389"/>
      <c r="AI884" s="389"/>
      <c r="AJ884" s="389"/>
      <c r="AK884" s="389"/>
      <c r="AL884" s="389"/>
      <c r="AM884" s="389"/>
      <c r="AN884" s="389"/>
      <c r="AO884" s="389"/>
      <c r="AP884" s="393"/>
      <c r="AQ884" s="395"/>
      <c r="AR884" s="389"/>
      <c r="AS884" s="389"/>
      <c r="AT884" s="389"/>
      <c r="AU884" s="389"/>
      <c r="AV884" s="389"/>
      <c r="AW884" s="389"/>
      <c r="AX884" s="389"/>
      <c r="AY884" s="389"/>
      <c r="AZ884" s="389"/>
      <c r="BA884" s="389"/>
      <c r="BB884" s="389"/>
      <c r="BC884" s="389"/>
      <c r="BD884" s="389"/>
      <c r="BE884" s="389"/>
    </row>
    <row r="885" ht="15.75" customHeight="1">
      <c r="A885" s="401"/>
      <c r="B885" s="265"/>
      <c r="C885" s="393"/>
      <c r="D885" s="389"/>
      <c r="E885" s="389"/>
      <c r="F885" s="389"/>
      <c r="G885" s="393"/>
      <c r="H885" s="389"/>
      <c r="I885" s="389"/>
      <c r="J885" s="389"/>
      <c r="K885" s="389"/>
      <c r="L885" s="389"/>
      <c r="M885" s="389"/>
      <c r="N885" s="389"/>
      <c r="O885" s="389"/>
      <c r="P885" s="389"/>
      <c r="Q885" s="389"/>
      <c r="R885" s="389"/>
      <c r="S885" s="389"/>
      <c r="T885" s="389"/>
      <c r="U885" s="389"/>
      <c r="V885" s="389"/>
      <c r="W885" s="389"/>
      <c r="X885" s="389"/>
      <c r="Y885" s="389"/>
      <c r="Z885" s="389"/>
      <c r="AA885" s="389"/>
      <c r="AB885" s="389"/>
      <c r="AC885" s="389"/>
      <c r="AD885" s="389"/>
      <c r="AE885" s="389"/>
      <c r="AF885" s="389"/>
      <c r="AG885" s="389"/>
      <c r="AH885" s="389"/>
      <c r="AI885" s="389"/>
      <c r="AJ885" s="389"/>
      <c r="AK885" s="389"/>
      <c r="AL885" s="389"/>
      <c r="AM885" s="389"/>
      <c r="AN885" s="389"/>
      <c r="AO885" s="389"/>
      <c r="AP885" s="393"/>
      <c r="AQ885" s="395"/>
      <c r="AR885" s="389"/>
      <c r="AS885" s="389"/>
      <c r="AT885" s="389"/>
      <c r="AU885" s="389"/>
      <c r="AV885" s="389"/>
      <c r="AW885" s="389"/>
      <c r="AX885" s="389"/>
      <c r="AY885" s="389"/>
      <c r="AZ885" s="389"/>
      <c r="BA885" s="389"/>
      <c r="BB885" s="389"/>
      <c r="BC885" s="389"/>
      <c r="BD885" s="389"/>
      <c r="BE885" s="389"/>
    </row>
    <row r="886" ht="15.75" customHeight="1">
      <c r="A886" s="401"/>
      <c r="B886" s="265"/>
      <c r="C886" s="393"/>
      <c r="D886" s="389"/>
      <c r="E886" s="389"/>
      <c r="F886" s="389"/>
      <c r="G886" s="393"/>
      <c r="H886" s="389"/>
      <c r="I886" s="389"/>
      <c r="J886" s="389"/>
      <c r="K886" s="389"/>
      <c r="L886" s="389"/>
      <c r="M886" s="389"/>
      <c r="N886" s="389"/>
      <c r="O886" s="389"/>
      <c r="P886" s="389"/>
      <c r="Q886" s="389"/>
      <c r="R886" s="389"/>
      <c r="S886" s="389"/>
      <c r="T886" s="389"/>
      <c r="U886" s="389"/>
      <c r="V886" s="389"/>
      <c r="W886" s="389"/>
      <c r="X886" s="389"/>
      <c r="Y886" s="389"/>
      <c r="Z886" s="389"/>
      <c r="AA886" s="389"/>
      <c r="AB886" s="389"/>
      <c r="AC886" s="389"/>
      <c r="AD886" s="389"/>
      <c r="AE886" s="389"/>
      <c r="AF886" s="389"/>
      <c r="AG886" s="389"/>
      <c r="AH886" s="389"/>
      <c r="AI886" s="389"/>
      <c r="AJ886" s="389"/>
      <c r="AK886" s="389"/>
      <c r="AL886" s="389"/>
      <c r="AM886" s="389"/>
      <c r="AN886" s="389"/>
      <c r="AO886" s="389"/>
      <c r="AP886" s="393"/>
      <c r="AQ886" s="395"/>
      <c r="AR886" s="389"/>
      <c r="AS886" s="389"/>
      <c r="AT886" s="389"/>
      <c r="AU886" s="389"/>
      <c r="AV886" s="389"/>
      <c r="AW886" s="389"/>
      <c r="AX886" s="389"/>
      <c r="AY886" s="389"/>
      <c r="AZ886" s="389"/>
      <c r="BA886" s="389"/>
      <c r="BB886" s="389"/>
      <c r="BC886" s="389"/>
      <c r="BD886" s="389"/>
      <c r="BE886" s="389"/>
    </row>
    <row r="887" ht="15.75" customHeight="1">
      <c r="A887" s="401"/>
      <c r="B887" s="265"/>
      <c r="C887" s="393"/>
      <c r="D887" s="389"/>
      <c r="E887" s="389"/>
      <c r="F887" s="389"/>
      <c r="G887" s="393"/>
      <c r="H887" s="389"/>
      <c r="I887" s="389"/>
      <c r="J887" s="389"/>
      <c r="K887" s="389"/>
      <c r="L887" s="389"/>
      <c r="M887" s="389"/>
      <c r="N887" s="389"/>
      <c r="O887" s="389"/>
      <c r="P887" s="389"/>
      <c r="Q887" s="389"/>
      <c r="R887" s="389"/>
      <c r="S887" s="389"/>
      <c r="T887" s="389"/>
      <c r="U887" s="389"/>
      <c r="V887" s="389"/>
      <c r="W887" s="389"/>
      <c r="X887" s="389"/>
      <c r="Y887" s="389"/>
      <c r="Z887" s="389"/>
      <c r="AA887" s="389"/>
      <c r="AB887" s="389"/>
      <c r="AC887" s="389"/>
      <c r="AD887" s="389"/>
      <c r="AE887" s="389"/>
      <c r="AF887" s="389"/>
      <c r="AG887" s="389"/>
      <c r="AH887" s="389"/>
      <c r="AI887" s="389"/>
      <c r="AJ887" s="389"/>
      <c r="AK887" s="389"/>
      <c r="AL887" s="389"/>
      <c r="AM887" s="389"/>
      <c r="AN887" s="389"/>
      <c r="AO887" s="389"/>
      <c r="AP887" s="393"/>
      <c r="AQ887" s="395"/>
      <c r="AR887" s="389"/>
      <c r="AS887" s="389"/>
      <c r="AT887" s="389"/>
      <c r="AU887" s="389"/>
      <c r="AV887" s="389"/>
      <c r="AW887" s="389"/>
      <c r="AX887" s="389"/>
      <c r="AY887" s="389"/>
      <c r="AZ887" s="389"/>
      <c r="BA887" s="389"/>
      <c r="BB887" s="389"/>
      <c r="BC887" s="389"/>
      <c r="BD887" s="389"/>
      <c r="BE887" s="389"/>
    </row>
    <row r="888" ht="15.75" customHeight="1">
      <c r="A888" s="401"/>
      <c r="B888" s="265"/>
      <c r="C888" s="393"/>
      <c r="D888" s="389"/>
      <c r="E888" s="389"/>
      <c r="F888" s="389"/>
      <c r="G888" s="393"/>
      <c r="H888" s="389"/>
      <c r="I888" s="389"/>
      <c r="J888" s="389"/>
      <c r="K888" s="389"/>
      <c r="L888" s="389"/>
      <c r="M888" s="389"/>
      <c r="N888" s="389"/>
      <c r="O888" s="389"/>
      <c r="P888" s="389"/>
      <c r="Q888" s="389"/>
      <c r="R888" s="389"/>
      <c r="S888" s="389"/>
      <c r="T888" s="389"/>
      <c r="U888" s="389"/>
      <c r="V888" s="389"/>
      <c r="W888" s="389"/>
      <c r="X888" s="389"/>
      <c r="Y888" s="389"/>
      <c r="Z888" s="389"/>
      <c r="AA888" s="389"/>
      <c r="AB888" s="389"/>
      <c r="AC888" s="389"/>
      <c r="AD888" s="389"/>
      <c r="AE888" s="389"/>
      <c r="AF888" s="389"/>
      <c r="AG888" s="389"/>
      <c r="AH888" s="389"/>
      <c r="AI888" s="389"/>
      <c r="AJ888" s="389"/>
      <c r="AK888" s="389"/>
      <c r="AL888" s="389"/>
      <c r="AM888" s="389"/>
      <c r="AN888" s="389"/>
      <c r="AO888" s="389"/>
      <c r="AP888" s="393"/>
      <c r="AQ888" s="395"/>
      <c r="AR888" s="389"/>
      <c r="AS888" s="389"/>
      <c r="AT888" s="389"/>
      <c r="AU888" s="389"/>
      <c r="AV888" s="389"/>
      <c r="AW888" s="389"/>
      <c r="AX888" s="389"/>
      <c r="AY888" s="389"/>
      <c r="AZ888" s="389"/>
      <c r="BA888" s="389"/>
      <c r="BB888" s="389"/>
      <c r="BC888" s="389"/>
      <c r="BD888" s="389"/>
      <c r="BE888" s="389"/>
    </row>
    <row r="889" ht="15.75" customHeight="1">
      <c r="A889" s="401"/>
      <c r="B889" s="265"/>
      <c r="C889" s="393"/>
      <c r="D889" s="389"/>
      <c r="E889" s="389"/>
      <c r="F889" s="389"/>
      <c r="G889" s="393"/>
      <c r="H889" s="389"/>
      <c r="I889" s="389"/>
      <c r="J889" s="389"/>
      <c r="K889" s="389"/>
      <c r="L889" s="389"/>
      <c r="M889" s="389"/>
      <c r="N889" s="389"/>
      <c r="O889" s="389"/>
      <c r="P889" s="389"/>
      <c r="Q889" s="389"/>
      <c r="R889" s="389"/>
      <c r="S889" s="389"/>
      <c r="T889" s="389"/>
      <c r="U889" s="389"/>
      <c r="V889" s="389"/>
      <c r="W889" s="389"/>
      <c r="X889" s="389"/>
      <c r="Y889" s="389"/>
      <c r="Z889" s="389"/>
      <c r="AA889" s="389"/>
      <c r="AB889" s="389"/>
      <c r="AC889" s="389"/>
      <c r="AD889" s="389"/>
      <c r="AE889" s="389"/>
      <c r="AF889" s="389"/>
      <c r="AG889" s="389"/>
      <c r="AH889" s="389"/>
      <c r="AI889" s="389"/>
      <c r="AJ889" s="389"/>
      <c r="AK889" s="389"/>
      <c r="AL889" s="389"/>
      <c r="AM889" s="389"/>
      <c r="AN889" s="389"/>
      <c r="AO889" s="389"/>
      <c r="AP889" s="393"/>
      <c r="AQ889" s="395"/>
      <c r="AR889" s="389"/>
      <c r="AS889" s="389"/>
      <c r="AT889" s="389"/>
      <c r="AU889" s="389"/>
      <c r="AV889" s="389"/>
      <c r="AW889" s="389"/>
      <c r="AX889" s="389"/>
      <c r="AY889" s="389"/>
      <c r="AZ889" s="389"/>
      <c r="BA889" s="389"/>
      <c r="BB889" s="389"/>
      <c r="BC889" s="389"/>
      <c r="BD889" s="389"/>
      <c r="BE889" s="389"/>
    </row>
    <row r="890" ht="15.75" customHeight="1">
      <c r="A890" s="401"/>
      <c r="B890" s="265"/>
      <c r="C890" s="393"/>
      <c r="D890" s="389"/>
      <c r="E890" s="389"/>
      <c r="F890" s="389"/>
      <c r="G890" s="393"/>
      <c r="H890" s="389"/>
      <c r="I890" s="389"/>
      <c r="J890" s="389"/>
      <c r="K890" s="389"/>
      <c r="L890" s="389"/>
      <c r="M890" s="389"/>
      <c r="N890" s="389"/>
      <c r="O890" s="389"/>
      <c r="P890" s="389"/>
      <c r="Q890" s="389"/>
      <c r="R890" s="389"/>
      <c r="S890" s="389"/>
      <c r="T890" s="389"/>
      <c r="U890" s="389"/>
      <c r="V890" s="389"/>
      <c r="W890" s="389"/>
      <c r="X890" s="389"/>
      <c r="Y890" s="389"/>
      <c r="Z890" s="389"/>
      <c r="AA890" s="389"/>
      <c r="AB890" s="389"/>
      <c r="AC890" s="389"/>
      <c r="AD890" s="389"/>
      <c r="AE890" s="389"/>
      <c r="AF890" s="389"/>
      <c r="AG890" s="389"/>
      <c r="AH890" s="389"/>
      <c r="AI890" s="389"/>
      <c r="AJ890" s="389"/>
      <c r="AK890" s="389"/>
      <c r="AL890" s="389"/>
      <c r="AM890" s="389"/>
      <c r="AN890" s="389"/>
      <c r="AO890" s="389"/>
      <c r="AP890" s="393"/>
      <c r="AQ890" s="395"/>
      <c r="AR890" s="389"/>
      <c r="AS890" s="389"/>
      <c r="AT890" s="389"/>
      <c r="AU890" s="389"/>
      <c r="AV890" s="389"/>
      <c r="AW890" s="389"/>
      <c r="AX890" s="389"/>
      <c r="AY890" s="389"/>
      <c r="AZ890" s="389"/>
      <c r="BA890" s="389"/>
      <c r="BB890" s="389"/>
      <c r="BC890" s="389"/>
      <c r="BD890" s="389"/>
      <c r="BE890" s="389"/>
    </row>
    <row r="891" ht="15.75" customHeight="1">
      <c r="A891" s="401"/>
      <c r="B891" s="265"/>
      <c r="C891" s="393"/>
      <c r="D891" s="389"/>
      <c r="E891" s="389"/>
      <c r="F891" s="389"/>
      <c r="G891" s="393"/>
      <c r="H891" s="389"/>
      <c r="I891" s="389"/>
      <c r="J891" s="389"/>
      <c r="K891" s="389"/>
      <c r="L891" s="389"/>
      <c r="M891" s="389"/>
      <c r="N891" s="389"/>
      <c r="O891" s="389"/>
      <c r="P891" s="389"/>
      <c r="Q891" s="389"/>
      <c r="R891" s="389"/>
      <c r="S891" s="389"/>
      <c r="T891" s="389"/>
      <c r="U891" s="389"/>
      <c r="V891" s="389"/>
      <c r="W891" s="389"/>
      <c r="X891" s="389"/>
      <c r="Y891" s="389"/>
      <c r="Z891" s="389"/>
      <c r="AA891" s="389"/>
      <c r="AB891" s="389"/>
      <c r="AC891" s="389"/>
      <c r="AD891" s="389"/>
      <c r="AE891" s="389"/>
      <c r="AF891" s="389"/>
      <c r="AG891" s="389"/>
      <c r="AH891" s="389"/>
      <c r="AI891" s="389"/>
      <c r="AJ891" s="389"/>
      <c r="AK891" s="389"/>
      <c r="AL891" s="389"/>
      <c r="AM891" s="389"/>
      <c r="AN891" s="389"/>
      <c r="AO891" s="389"/>
      <c r="AP891" s="393"/>
      <c r="AQ891" s="395"/>
      <c r="AR891" s="389"/>
      <c r="AS891" s="389"/>
      <c r="AT891" s="389"/>
      <c r="AU891" s="389"/>
      <c r="AV891" s="389"/>
      <c r="AW891" s="389"/>
      <c r="AX891" s="389"/>
      <c r="AY891" s="389"/>
      <c r="AZ891" s="389"/>
      <c r="BA891" s="389"/>
      <c r="BB891" s="389"/>
      <c r="BC891" s="389"/>
      <c r="BD891" s="389"/>
      <c r="BE891" s="389"/>
    </row>
    <row r="892" ht="15.75" customHeight="1">
      <c r="A892" s="401"/>
      <c r="B892" s="265"/>
      <c r="C892" s="393"/>
      <c r="D892" s="389"/>
      <c r="E892" s="389"/>
      <c r="F892" s="389"/>
      <c r="G892" s="393"/>
      <c r="H892" s="389"/>
      <c r="I892" s="389"/>
      <c r="J892" s="389"/>
      <c r="K892" s="389"/>
      <c r="L892" s="389"/>
      <c r="M892" s="389"/>
      <c r="N892" s="389"/>
      <c r="O892" s="389"/>
      <c r="P892" s="389"/>
      <c r="Q892" s="389"/>
      <c r="R892" s="389"/>
      <c r="S892" s="389"/>
      <c r="T892" s="389"/>
      <c r="U892" s="389"/>
      <c r="V892" s="389"/>
      <c r="W892" s="389"/>
      <c r="X892" s="389"/>
      <c r="Y892" s="389"/>
      <c r="Z892" s="389"/>
      <c r="AA892" s="389"/>
      <c r="AB892" s="389"/>
      <c r="AC892" s="389"/>
      <c r="AD892" s="389"/>
      <c r="AE892" s="389"/>
      <c r="AF892" s="389"/>
      <c r="AG892" s="389"/>
      <c r="AH892" s="389"/>
      <c r="AI892" s="389"/>
      <c r="AJ892" s="389"/>
      <c r="AK892" s="389"/>
      <c r="AL892" s="389"/>
      <c r="AM892" s="389"/>
      <c r="AN892" s="389"/>
      <c r="AO892" s="389"/>
      <c r="AP892" s="393"/>
      <c r="AQ892" s="395"/>
      <c r="AR892" s="389"/>
      <c r="AS892" s="389"/>
      <c r="AT892" s="389"/>
      <c r="AU892" s="389"/>
      <c r="AV892" s="389"/>
      <c r="AW892" s="389"/>
      <c r="AX892" s="389"/>
      <c r="AY892" s="389"/>
      <c r="AZ892" s="389"/>
      <c r="BA892" s="389"/>
      <c r="BB892" s="389"/>
      <c r="BC892" s="389"/>
      <c r="BD892" s="389"/>
      <c r="BE892" s="389"/>
    </row>
    <row r="893" ht="15.75" customHeight="1">
      <c r="A893" s="401"/>
      <c r="B893" s="265"/>
      <c r="C893" s="393"/>
      <c r="D893" s="389"/>
      <c r="E893" s="389"/>
      <c r="F893" s="389"/>
      <c r="G893" s="393"/>
      <c r="H893" s="389"/>
      <c r="I893" s="389"/>
      <c r="J893" s="389"/>
      <c r="K893" s="389"/>
      <c r="L893" s="389"/>
      <c r="M893" s="389"/>
      <c r="N893" s="389"/>
      <c r="O893" s="389"/>
      <c r="P893" s="389"/>
      <c r="Q893" s="389"/>
      <c r="R893" s="389"/>
      <c r="S893" s="389"/>
      <c r="T893" s="389"/>
      <c r="U893" s="389"/>
      <c r="V893" s="389"/>
      <c r="W893" s="389"/>
      <c r="X893" s="389"/>
      <c r="Y893" s="389"/>
      <c r="Z893" s="389"/>
      <c r="AA893" s="389"/>
      <c r="AB893" s="389"/>
      <c r="AC893" s="389"/>
      <c r="AD893" s="389"/>
      <c r="AE893" s="389"/>
      <c r="AF893" s="389"/>
      <c r="AG893" s="389"/>
      <c r="AH893" s="389"/>
      <c r="AI893" s="389"/>
      <c r="AJ893" s="389"/>
      <c r="AK893" s="389"/>
      <c r="AL893" s="389"/>
      <c r="AM893" s="389"/>
      <c r="AN893" s="389"/>
      <c r="AO893" s="389"/>
      <c r="AP893" s="393"/>
      <c r="AQ893" s="395"/>
      <c r="AR893" s="389"/>
      <c r="AS893" s="389"/>
      <c r="AT893" s="389"/>
      <c r="AU893" s="389"/>
      <c r="AV893" s="389"/>
      <c r="AW893" s="389"/>
      <c r="AX893" s="389"/>
      <c r="AY893" s="389"/>
      <c r="AZ893" s="389"/>
      <c r="BA893" s="389"/>
      <c r="BB893" s="389"/>
      <c r="BC893" s="389"/>
      <c r="BD893" s="389"/>
      <c r="BE893" s="389"/>
    </row>
    <row r="894" ht="15.75" customHeight="1">
      <c r="A894" s="401"/>
      <c r="B894" s="265"/>
      <c r="C894" s="393"/>
      <c r="D894" s="389"/>
      <c r="E894" s="389"/>
      <c r="F894" s="389"/>
      <c r="G894" s="393"/>
      <c r="H894" s="389"/>
      <c r="I894" s="389"/>
      <c r="J894" s="389"/>
      <c r="K894" s="389"/>
      <c r="L894" s="389"/>
      <c r="M894" s="389"/>
      <c r="N894" s="389"/>
      <c r="O894" s="389"/>
      <c r="P894" s="389"/>
      <c r="Q894" s="389"/>
      <c r="R894" s="389"/>
      <c r="S894" s="389"/>
      <c r="T894" s="389"/>
      <c r="U894" s="389"/>
      <c r="V894" s="389"/>
      <c r="W894" s="389"/>
      <c r="X894" s="389"/>
      <c r="Y894" s="389"/>
      <c r="Z894" s="389"/>
      <c r="AA894" s="389"/>
      <c r="AB894" s="389"/>
      <c r="AC894" s="389"/>
      <c r="AD894" s="389"/>
      <c r="AE894" s="389"/>
      <c r="AF894" s="389"/>
      <c r="AG894" s="389"/>
      <c r="AH894" s="389"/>
      <c r="AI894" s="389"/>
      <c r="AJ894" s="389"/>
      <c r="AK894" s="389"/>
      <c r="AL894" s="389"/>
      <c r="AM894" s="389"/>
      <c r="AN894" s="389"/>
      <c r="AO894" s="389"/>
      <c r="AP894" s="393"/>
      <c r="AQ894" s="395"/>
      <c r="AR894" s="389"/>
      <c r="AS894" s="389"/>
      <c r="AT894" s="389"/>
      <c r="AU894" s="389"/>
      <c r="AV894" s="389"/>
      <c r="AW894" s="389"/>
      <c r="AX894" s="389"/>
      <c r="AY894" s="389"/>
      <c r="AZ894" s="389"/>
      <c r="BA894" s="389"/>
      <c r="BB894" s="389"/>
      <c r="BC894" s="389"/>
      <c r="BD894" s="389"/>
      <c r="BE894" s="389"/>
    </row>
    <row r="895" ht="15.75" customHeight="1">
      <c r="A895" s="401"/>
      <c r="B895" s="265"/>
      <c r="C895" s="393"/>
      <c r="D895" s="389"/>
      <c r="E895" s="389"/>
      <c r="F895" s="389"/>
      <c r="G895" s="393"/>
      <c r="H895" s="389"/>
      <c r="I895" s="389"/>
      <c r="J895" s="389"/>
      <c r="K895" s="389"/>
      <c r="L895" s="389"/>
      <c r="M895" s="389"/>
      <c r="N895" s="389"/>
      <c r="O895" s="389"/>
      <c r="P895" s="389"/>
      <c r="Q895" s="389"/>
      <c r="R895" s="389"/>
      <c r="S895" s="389"/>
      <c r="T895" s="389"/>
      <c r="U895" s="389"/>
      <c r="V895" s="389"/>
      <c r="W895" s="389"/>
      <c r="X895" s="389"/>
      <c r="Y895" s="389"/>
      <c r="Z895" s="389"/>
      <c r="AA895" s="389"/>
      <c r="AB895" s="389"/>
      <c r="AC895" s="389"/>
      <c r="AD895" s="389"/>
      <c r="AE895" s="389"/>
      <c r="AF895" s="389"/>
      <c r="AG895" s="389"/>
      <c r="AH895" s="389"/>
      <c r="AI895" s="389"/>
      <c r="AJ895" s="389"/>
      <c r="AK895" s="389"/>
      <c r="AL895" s="389"/>
      <c r="AM895" s="389"/>
      <c r="AN895" s="389"/>
      <c r="AO895" s="389"/>
      <c r="AP895" s="393"/>
      <c r="AQ895" s="395"/>
      <c r="AR895" s="389"/>
      <c r="AS895" s="389"/>
      <c r="AT895" s="389"/>
      <c r="AU895" s="389"/>
      <c r="AV895" s="389"/>
      <c r="AW895" s="389"/>
      <c r="AX895" s="389"/>
      <c r="AY895" s="389"/>
      <c r="AZ895" s="389"/>
      <c r="BA895" s="389"/>
      <c r="BB895" s="389"/>
      <c r="BC895" s="389"/>
      <c r="BD895" s="389"/>
      <c r="BE895" s="389"/>
    </row>
    <row r="896" ht="15.75" customHeight="1">
      <c r="A896" s="401"/>
      <c r="B896" s="265"/>
      <c r="C896" s="393"/>
      <c r="D896" s="389"/>
      <c r="E896" s="389"/>
      <c r="F896" s="389"/>
      <c r="G896" s="393"/>
      <c r="H896" s="389"/>
      <c r="I896" s="389"/>
      <c r="J896" s="389"/>
      <c r="K896" s="389"/>
      <c r="L896" s="389"/>
      <c r="M896" s="389"/>
      <c r="N896" s="389"/>
      <c r="O896" s="389"/>
      <c r="P896" s="389"/>
      <c r="Q896" s="389"/>
      <c r="R896" s="389"/>
      <c r="S896" s="389"/>
      <c r="T896" s="389"/>
      <c r="U896" s="389"/>
      <c r="V896" s="389"/>
      <c r="W896" s="389"/>
      <c r="X896" s="389"/>
      <c r="Y896" s="389"/>
      <c r="Z896" s="389"/>
      <c r="AA896" s="389"/>
      <c r="AB896" s="389"/>
      <c r="AC896" s="389"/>
      <c r="AD896" s="389"/>
      <c r="AE896" s="389"/>
      <c r="AF896" s="389"/>
      <c r="AG896" s="389"/>
      <c r="AH896" s="389"/>
      <c r="AI896" s="389"/>
      <c r="AJ896" s="389"/>
      <c r="AK896" s="389"/>
      <c r="AL896" s="389"/>
      <c r="AM896" s="389"/>
      <c r="AN896" s="389"/>
      <c r="AO896" s="389"/>
      <c r="AP896" s="393"/>
      <c r="AQ896" s="395"/>
      <c r="AR896" s="389"/>
      <c r="AS896" s="389"/>
      <c r="AT896" s="389"/>
      <c r="AU896" s="389"/>
      <c r="AV896" s="389"/>
      <c r="AW896" s="389"/>
      <c r="AX896" s="389"/>
      <c r="AY896" s="389"/>
      <c r="AZ896" s="389"/>
      <c r="BA896" s="389"/>
      <c r="BB896" s="389"/>
      <c r="BC896" s="389"/>
      <c r="BD896" s="389"/>
      <c r="BE896" s="389"/>
    </row>
    <row r="897" ht="15.75" customHeight="1">
      <c r="A897" s="401"/>
      <c r="B897" s="265"/>
      <c r="C897" s="393"/>
      <c r="D897" s="389"/>
      <c r="E897" s="389"/>
      <c r="F897" s="389"/>
      <c r="G897" s="393"/>
      <c r="H897" s="389"/>
      <c r="I897" s="389"/>
      <c r="J897" s="389"/>
      <c r="K897" s="389"/>
      <c r="L897" s="389"/>
      <c r="M897" s="389"/>
      <c r="N897" s="389"/>
      <c r="O897" s="389"/>
      <c r="P897" s="389"/>
      <c r="Q897" s="389"/>
      <c r="R897" s="389"/>
      <c r="S897" s="389"/>
      <c r="T897" s="389"/>
      <c r="U897" s="389"/>
      <c r="V897" s="389"/>
      <c r="W897" s="389"/>
      <c r="X897" s="389"/>
      <c r="Y897" s="389"/>
      <c r="Z897" s="389"/>
      <c r="AA897" s="389"/>
      <c r="AB897" s="389"/>
      <c r="AC897" s="389"/>
      <c r="AD897" s="389"/>
      <c r="AE897" s="389"/>
      <c r="AF897" s="389"/>
      <c r="AG897" s="389"/>
      <c r="AH897" s="389"/>
      <c r="AI897" s="389"/>
      <c r="AJ897" s="389"/>
      <c r="AK897" s="389"/>
      <c r="AL897" s="389"/>
      <c r="AM897" s="389"/>
      <c r="AN897" s="389"/>
      <c r="AO897" s="389"/>
      <c r="AP897" s="393"/>
      <c r="AQ897" s="395"/>
      <c r="AR897" s="389"/>
      <c r="AS897" s="389"/>
      <c r="AT897" s="389"/>
      <c r="AU897" s="389"/>
      <c r="AV897" s="389"/>
      <c r="AW897" s="389"/>
      <c r="AX897" s="389"/>
      <c r="AY897" s="389"/>
      <c r="AZ897" s="389"/>
      <c r="BA897" s="389"/>
      <c r="BB897" s="389"/>
      <c r="BC897" s="389"/>
      <c r="BD897" s="389"/>
      <c r="BE897" s="389"/>
    </row>
    <row r="898" ht="15.75" customHeight="1">
      <c r="A898" s="401"/>
      <c r="B898" s="265"/>
      <c r="C898" s="393"/>
      <c r="D898" s="389"/>
      <c r="E898" s="389"/>
      <c r="F898" s="389"/>
      <c r="G898" s="393"/>
      <c r="H898" s="389"/>
      <c r="I898" s="389"/>
      <c r="J898" s="389"/>
      <c r="K898" s="389"/>
      <c r="L898" s="389"/>
      <c r="M898" s="389"/>
      <c r="N898" s="389"/>
      <c r="O898" s="389"/>
      <c r="P898" s="389"/>
      <c r="Q898" s="389"/>
      <c r="R898" s="389"/>
      <c r="S898" s="389"/>
      <c r="T898" s="389"/>
      <c r="U898" s="389"/>
      <c r="V898" s="389"/>
      <c r="W898" s="389"/>
      <c r="X898" s="389"/>
      <c r="Y898" s="389"/>
      <c r="Z898" s="389"/>
      <c r="AA898" s="389"/>
      <c r="AB898" s="389"/>
      <c r="AC898" s="389"/>
      <c r="AD898" s="389"/>
      <c r="AE898" s="389"/>
      <c r="AF898" s="389"/>
      <c r="AG898" s="389"/>
      <c r="AH898" s="389"/>
      <c r="AI898" s="389"/>
      <c r="AJ898" s="389"/>
      <c r="AK898" s="389"/>
      <c r="AL898" s="389"/>
      <c r="AM898" s="389"/>
      <c r="AN898" s="389"/>
      <c r="AO898" s="389"/>
      <c r="AP898" s="393"/>
      <c r="AQ898" s="395"/>
      <c r="AR898" s="389"/>
      <c r="AS898" s="389"/>
      <c r="AT898" s="389"/>
      <c r="AU898" s="389"/>
      <c r="AV898" s="389"/>
      <c r="AW898" s="389"/>
      <c r="AX898" s="389"/>
      <c r="AY898" s="389"/>
      <c r="AZ898" s="389"/>
      <c r="BA898" s="389"/>
      <c r="BB898" s="389"/>
      <c r="BC898" s="389"/>
      <c r="BD898" s="389"/>
      <c r="BE898" s="389"/>
    </row>
    <row r="899" ht="15.75" customHeight="1">
      <c r="A899" s="401"/>
      <c r="B899" s="265"/>
      <c r="C899" s="393"/>
      <c r="D899" s="389"/>
      <c r="E899" s="389"/>
      <c r="F899" s="389"/>
      <c r="G899" s="393"/>
      <c r="H899" s="389"/>
      <c r="I899" s="389"/>
      <c r="J899" s="389"/>
      <c r="K899" s="389"/>
      <c r="L899" s="389"/>
      <c r="M899" s="389"/>
      <c r="N899" s="389"/>
      <c r="O899" s="389"/>
      <c r="P899" s="389"/>
      <c r="Q899" s="389"/>
      <c r="R899" s="389"/>
      <c r="S899" s="389"/>
      <c r="T899" s="389"/>
      <c r="U899" s="389"/>
      <c r="V899" s="389"/>
      <c r="W899" s="389"/>
      <c r="X899" s="389"/>
      <c r="Y899" s="389"/>
      <c r="Z899" s="389"/>
      <c r="AA899" s="389"/>
      <c r="AB899" s="389"/>
      <c r="AC899" s="389"/>
      <c r="AD899" s="389"/>
      <c r="AE899" s="389"/>
      <c r="AF899" s="389"/>
      <c r="AG899" s="389"/>
      <c r="AH899" s="389"/>
      <c r="AI899" s="389"/>
      <c r="AJ899" s="389"/>
      <c r="AK899" s="389"/>
      <c r="AL899" s="389"/>
      <c r="AM899" s="389"/>
      <c r="AN899" s="389"/>
      <c r="AO899" s="389"/>
      <c r="AP899" s="393"/>
      <c r="AQ899" s="395"/>
      <c r="AR899" s="389"/>
      <c r="AS899" s="389"/>
      <c r="AT899" s="389"/>
      <c r="AU899" s="389"/>
      <c r="AV899" s="389"/>
      <c r="AW899" s="389"/>
      <c r="AX899" s="389"/>
      <c r="AY899" s="389"/>
      <c r="AZ899" s="389"/>
      <c r="BA899" s="389"/>
      <c r="BB899" s="389"/>
      <c r="BC899" s="389"/>
      <c r="BD899" s="389"/>
      <c r="BE899" s="389"/>
    </row>
    <row r="900" ht="15.75" customHeight="1">
      <c r="A900" s="401"/>
      <c r="B900" s="265"/>
      <c r="C900" s="393"/>
      <c r="D900" s="389"/>
      <c r="E900" s="389"/>
      <c r="F900" s="389"/>
      <c r="G900" s="393"/>
      <c r="H900" s="389"/>
      <c r="I900" s="389"/>
      <c r="J900" s="389"/>
      <c r="K900" s="389"/>
      <c r="L900" s="389"/>
      <c r="M900" s="389"/>
      <c r="N900" s="389"/>
      <c r="O900" s="389"/>
      <c r="P900" s="389"/>
      <c r="Q900" s="389"/>
      <c r="R900" s="389"/>
      <c r="S900" s="389"/>
      <c r="T900" s="389"/>
      <c r="U900" s="389"/>
      <c r="V900" s="389"/>
      <c r="W900" s="389"/>
      <c r="X900" s="389"/>
      <c r="Y900" s="389"/>
      <c r="Z900" s="389"/>
      <c r="AA900" s="389"/>
      <c r="AB900" s="389"/>
      <c r="AC900" s="389"/>
      <c r="AD900" s="389"/>
      <c r="AE900" s="389"/>
      <c r="AF900" s="389"/>
      <c r="AG900" s="389"/>
      <c r="AH900" s="389"/>
      <c r="AI900" s="389"/>
      <c r="AJ900" s="389"/>
      <c r="AK900" s="389"/>
      <c r="AL900" s="389"/>
      <c r="AM900" s="389"/>
      <c r="AN900" s="389"/>
      <c r="AO900" s="389"/>
      <c r="AP900" s="393"/>
      <c r="AQ900" s="395"/>
      <c r="AR900" s="389"/>
      <c r="AS900" s="389"/>
      <c r="AT900" s="389"/>
      <c r="AU900" s="389"/>
      <c r="AV900" s="389"/>
      <c r="AW900" s="389"/>
      <c r="AX900" s="389"/>
      <c r="AY900" s="389"/>
      <c r="AZ900" s="389"/>
      <c r="BA900" s="389"/>
      <c r="BB900" s="389"/>
      <c r="BC900" s="389"/>
      <c r="BD900" s="389"/>
      <c r="BE900" s="389"/>
    </row>
    <row r="901" ht="15.75" customHeight="1">
      <c r="A901" s="401"/>
      <c r="B901" s="265"/>
      <c r="C901" s="393"/>
      <c r="D901" s="389"/>
      <c r="E901" s="389"/>
      <c r="F901" s="389"/>
      <c r="G901" s="393"/>
      <c r="H901" s="389"/>
      <c r="I901" s="389"/>
      <c r="J901" s="389"/>
      <c r="K901" s="389"/>
      <c r="L901" s="389"/>
      <c r="M901" s="389"/>
      <c r="N901" s="389"/>
      <c r="O901" s="389"/>
      <c r="P901" s="389"/>
      <c r="Q901" s="389"/>
      <c r="R901" s="389"/>
      <c r="S901" s="389"/>
      <c r="T901" s="389"/>
      <c r="U901" s="389"/>
      <c r="V901" s="389"/>
      <c r="W901" s="389"/>
      <c r="X901" s="389"/>
      <c r="Y901" s="389"/>
      <c r="Z901" s="389"/>
      <c r="AA901" s="389"/>
      <c r="AB901" s="389"/>
      <c r="AC901" s="389"/>
      <c r="AD901" s="389"/>
      <c r="AE901" s="389"/>
      <c r="AF901" s="389"/>
      <c r="AG901" s="389"/>
      <c r="AH901" s="389"/>
      <c r="AI901" s="389"/>
      <c r="AJ901" s="389"/>
      <c r="AK901" s="389"/>
      <c r="AL901" s="389"/>
      <c r="AM901" s="389"/>
      <c r="AN901" s="389"/>
      <c r="AO901" s="389"/>
      <c r="AP901" s="393"/>
      <c r="AQ901" s="395"/>
      <c r="AR901" s="389"/>
      <c r="AS901" s="389"/>
      <c r="AT901" s="389"/>
      <c r="AU901" s="389"/>
      <c r="AV901" s="389"/>
      <c r="AW901" s="389"/>
      <c r="AX901" s="389"/>
      <c r="AY901" s="389"/>
      <c r="AZ901" s="389"/>
      <c r="BA901" s="389"/>
      <c r="BB901" s="389"/>
      <c r="BC901" s="389"/>
      <c r="BD901" s="389"/>
      <c r="BE901" s="389"/>
    </row>
    <row r="902" ht="15.75" customHeight="1">
      <c r="A902" s="401"/>
      <c r="B902" s="265"/>
      <c r="C902" s="393"/>
      <c r="D902" s="389"/>
      <c r="E902" s="389"/>
      <c r="F902" s="389"/>
      <c r="G902" s="393"/>
      <c r="H902" s="389"/>
      <c r="I902" s="389"/>
      <c r="J902" s="389"/>
      <c r="K902" s="389"/>
      <c r="L902" s="389"/>
      <c r="M902" s="389"/>
      <c r="N902" s="389"/>
      <c r="O902" s="389"/>
      <c r="P902" s="389"/>
      <c r="Q902" s="389"/>
      <c r="R902" s="389"/>
      <c r="S902" s="389"/>
      <c r="T902" s="389"/>
      <c r="U902" s="389"/>
      <c r="V902" s="389"/>
      <c r="W902" s="389"/>
      <c r="X902" s="389"/>
      <c r="Y902" s="389"/>
      <c r="Z902" s="389"/>
      <c r="AA902" s="389"/>
      <c r="AB902" s="389"/>
      <c r="AC902" s="389"/>
      <c r="AD902" s="389"/>
      <c r="AE902" s="389"/>
      <c r="AF902" s="389"/>
      <c r="AG902" s="389"/>
      <c r="AH902" s="389"/>
      <c r="AI902" s="389"/>
      <c r="AJ902" s="389"/>
      <c r="AK902" s="389"/>
      <c r="AL902" s="389"/>
      <c r="AM902" s="389"/>
      <c r="AN902" s="389"/>
      <c r="AO902" s="389"/>
      <c r="AP902" s="393"/>
      <c r="AQ902" s="395"/>
      <c r="AR902" s="389"/>
      <c r="AS902" s="389"/>
      <c r="AT902" s="389"/>
      <c r="AU902" s="389"/>
      <c r="AV902" s="389"/>
      <c r="AW902" s="389"/>
      <c r="AX902" s="389"/>
      <c r="AY902" s="389"/>
      <c r="AZ902" s="389"/>
      <c r="BA902" s="389"/>
      <c r="BB902" s="389"/>
      <c r="BC902" s="389"/>
      <c r="BD902" s="389"/>
      <c r="BE902" s="389"/>
    </row>
    <row r="903" ht="15.75" customHeight="1">
      <c r="A903" s="401"/>
      <c r="B903" s="265"/>
      <c r="C903" s="393"/>
      <c r="D903" s="389"/>
      <c r="E903" s="389"/>
      <c r="F903" s="389"/>
      <c r="G903" s="393"/>
      <c r="H903" s="389"/>
      <c r="I903" s="389"/>
      <c r="J903" s="389"/>
      <c r="K903" s="389"/>
      <c r="L903" s="389"/>
      <c r="M903" s="389"/>
      <c r="N903" s="389"/>
      <c r="O903" s="389"/>
      <c r="P903" s="389"/>
      <c r="Q903" s="389"/>
      <c r="R903" s="389"/>
      <c r="S903" s="389"/>
      <c r="T903" s="389"/>
      <c r="U903" s="389"/>
      <c r="V903" s="389"/>
      <c r="W903" s="389"/>
      <c r="X903" s="389"/>
      <c r="Y903" s="389"/>
      <c r="Z903" s="389"/>
      <c r="AA903" s="389"/>
      <c r="AB903" s="389"/>
      <c r="AC903" s="389"/>
      <c r="AD903" s="389"/>
      <c r="AE903" s="389"/>
      <c r="AF903" s="389"/>
      <c r="AG903" s="389"/>
      <c r="AH903" s="389"/>
      <c r="AI903" s="389"/>
      <c r="AJ903" s="389"/>
      <c r="AK903" s="389"/>
      <c r="AL903" s="389"/>
      <c r="AM903" s="389"/>
      <c r="AN903" s="389"/>
      <c r="AO903" s="389"/>
      <c r="AP903" s="393"/>
      <c r="AQ903" s="395"/>
      <c r="AR903" s="389"/>
      <c r="AS903" s="389"/>
      <c r="AT903" s="389"/>
      <c r="AU903" s="389"/>
      <c r="AV903" s="389"/>
      <c r="AW903" s="389"/>
      <c r="AX903" s="389"/>
      <c r="AY903" s="389"/>
      <c r="AZ903" s="389"/>
      <c r="BA903" s="389"/>
      <c r="BB903" s="389"/>
      <c r="BC903" s="389"/>
      <c r="BD903" s="389"/>
      <c r="BE903" s="389"/>
    </row>
    <row r="904" ht="15.75" customHeight="1">
      <c r="A904" s="401"/>
      <c r="B904" s="265"/>
      <c r="C904" s="393"/>
      <c r="D904" s="389"/>
      <c r="E904" s="389"/>
      <c r="F904" s="389"/>
      <c r="G904" s="393"/>
      <c r="H904" s="389"/>
      <c r="I904" s="389"/>
      <c r="J904" s="389"/>
      <c r="K904" s="389"/>
      <c r="L904" s="389"/>
      <c r="M904" s="389"/>
      <c r="N904" s="389"/>
      <c r="O904" s="389"/>
      <c r="P904" s="389"/>
      <c r="Q904" s="389"/>
      <c r="R904" s="389"/>
      <c r="S904" s="389"/>
      <c r="T904" s="389"/>
      <c r="U904" s="389"/>
      <c r="V904" s="389"/>
      <c r="W904" s="389"/>
      <c r="X904" s="389"/>
      <c r="Y904" s="389"/>
      <c r="Z904" s="389"/>
      <c r="AA904" s="389"/>
      <c r="AB904" s="389"/>
      <c r="AC904" s="389"/>
      <c r="AD904" s="389"/>
      <c r="AE904" s="389"/>
      <c r="AF904" s="389"/>
      <c r="AG904" s="389"/>
      <c r="AH904" s="389"/>
      <c r="AI904" s="389"/>
      <c r="AJ904" s="389"/>
      <c r="AK904" s="389"/>
      <c r="AL904" s="389"/>
      <c r="AM904" s="389"/>
      <c r="AN904" s="389"/>
      <c r="AO904" s="389"/>
      <c r="AP904" s="393"/>
      <c r="AQ904" s="395"/>
      <c r="AR904" s="389"/>
      <c r="AS904" s="389"/>
      <c r="AT904" s="389"/>
      <c r="AU904" s="389"/>
      <c r="AV904" s="389"/>
      <c r="AW904" s="389"/>
      <c r="AX904" s="389"/>
      <c r="AY904" s="389"/>
      <c r="AZ904" s="389"/>
      <c r="BA904" s="389"/>
      <c r="BB904" s="389"/>
      <c r="BC904" s="389"/>
      <c r="BD904" s="389"/>
      <c r="BE904" s="389"/>
    </row>
    <row r="905" ht="15.75" customHeight="1">
      <c r="A905" s="401"/>
      <c r="B905" s="265"/>
      <c r="C905" s="393"/>
      <c r="D905" s="389"/>
      <c r="E905" s="389"/>
      <c r="F905" s="389"/>
      <c r="G905" s="393"/>
      <c r="H905" s="389"/>
      <c r="I905" s="389"/>
      <c r="J905" s="389"/>
      <c r="K905" s="389"/>
      <c r="L905" s="389"/>
      <c r="M905" s="389"/>
      <c r="N905" s="389"/>
      <c r="O905" s="389"/>
      <c r="P905" s="389"/>
      <c r="Q905" s="389"/>
      <c r="R905" s="389"/>
      <c r="S905" s="389"/>
      <c r="T905" s="389"/>
      <c r="U905" s="389"/>
      <c r="V905" s="389"/>
      <c r="W905" s="389"/>
      <c r="X905" s="389"/>
      <c r="Y905" s="389"/>
      <c r="Z905" s="389"/>
      <c r="AA905" s="389"/>
      <c r="AB905" s="389"/>
      <c r="AC905" s="389"/>
      <c r="AD905" s="389"/>
      <c r="AE905" s="389"/>
      <c r="AF905" s="389"/>
      <c r="AG905" s="389"/>
      <c r="AH905" s="389"/>
      <c r="AI905" s="389"/>
      <c r="AJ905" s="389"/>
      <c r="AK905" s="389"/>
      <c r="AL905" s="389"/>
      <c r="AM905" s="389"/>
      <c r="AN905" s="389"/>
      <c r="AO905" s="389"/>
      <c r="AP905" s="393"/>
      <c r="AQ905" s="395"/>
      <c r="AR905" s="389"/>
      <c r="AS905" s="389"/>
      <c r="AT905" s="389"/>
      <c r="AU905" s="389"/>
      <c r="AV905" s="389"/>
      <c r="AW905" s="389"/>
      <c r="AX905" s="389"/>
      <c r="AY905" s="389"/>
      <c r="AZ905" s="389"/>
      <c r="BA905" s="389"/>
      <c r="BB905" s="389"/>
      <c r="BC905" s="389"/>
      <c r="BD905" s="389"/>
      <c r="BE905" s="389"/>
    </row>
    <row r="906" ht="15.75" customHeight="1">
      <c r="A906" s="401"/>
      <c r="B906" s="265"/>
      <c r="C906" s="393"/>
      <c r="D906" s="389"/>
      <c r="E906" s="389"/>
      <c r="F906" s="389"/>
      <c r="G906" s="393"/>
      <c r="H906" s="389"/>
      <c r="I906" s="389"/>
      <c r="J906" s="389"/>
      <c r="K906" s="389"/>
      <c r="L906" s="389"/>
      <c r="M906" s="389"/>
      <c r="N906" s="389"/>
      <c r="O906" s="389"/>
      <c r="P906" s="389"/>
      <c r="Q906" s="389"/>
      <c r="R906" s="389"/>
      <c r="S906" s="389"/>
      <c r="T906" s="389"/>
      <c r="U906" s="389"/>
      <c r="V906" s="389"/>
      <c r="W906" s="389"/>
      <c r="X906" s="389"/>
      <c r="Y906" s="389"/>
      <c r="Z906" s="389"/>
      <c r="AA906" s="389"/>
      <c r="AB906" s="389"/>
      <c r="AC906" s="389"/>
      <c r="AD906" s="389"/>
      <c r="AE906" s="389"/>
      <c r="AF906" s="389"/>
      <c r="AG906" s="389"/>
      <c r="AH906" s="389"/>
      <c r="AI906" s="389"/>
      <c r="AJ906" s="389"/>
      <c r="AK906" s="389"/>
      <c r="AL906" s="389"/>
      <c r="AM906" s="389"/>
      <c r="AN906" s="389"/>
      <c r="AO906" s="389"/>
      <c r="AP906" s="393"/>
      <c r="AQ906" s="395"/>
      <c r="AR906" s="389"/>
      <c r="AS906" s="389"/>
      <c r="AT906" s="389"/>
      <c r="AU906" s="389"/>
      <c r="AV906" s="389"/>
      <c r="AW906" s="389"/>
      <c r="AX906" s="389"/>
      <c r="AY906" s="389"/>
      <c r="AZ906" s="389"/>
      <c r="BA906" s="389"/>
      <c r="BB906" s="389"/>
      <c r="BC906" s="389"/>
      <c r="BD906" s="389"/>
      <c r="BE906" s="389"/>
    </row>
    <row r="907" ht="15.75" customHeight="1">
      <c r="A907" s="401"/>
      <c r="B907" s="265"/>
      <c r="C907" s="393"/>
      <c r="D907" s="389"/>
      <c r="E907" s="389"/>
      <c r="F907" s="389"/>
      <c r="G907" s="393"/>
      <c r="H907" s="389"/>
      <c r="I907" s="389"/>
      <c r="J907" s="389"/>
      <c r="K907" s="389"/>
      <c r="L907" s="389"/>
      <c r="M907" s="389"/>
      <c r="N907" s="389"/>
      <c r="O907" s="389"/>
      <c r="P907" s="389"/>
      <c r="Q907" s="389"/>
      <c r="R907" s="389"/>
      <c r="S907" s="389"/>
      <c r="T907" s="389"/>
      <c r="U907" s="389"/>
      <c r="V907" s="389"/>
      <c r="W907" s="389"/>
      <c r="X907" s="389"/>
      <c r="Y907" s="389"/>
      <c r="Z907" s="389"/>
      <c r="AA907" s="389"/>
      <c r="AB907" s="389"/>
      <c r="AC907" s="389"/>
      <c r="AD907" s="389"/>
      <c r="AE907" s="389"/>
      <c r="AF907" s="389"/>
      <c r="AG907" s="389"/>
      <c r="AH907" s="389"/>
      <c r="AI907" s="389"/>
      <c r="AJ907" s="389"/>
      <c r="AK907" s="389"/>
      <c r="AL907" s="389"/>
      <c r="AM907" s="389"/>
      <c r="AN907" s="389"/>
      <c r="AO907" s="389"/>
      <c r="AP907" s="393"/>
      <c r="AQ907" s="395"/>
      <c r="AR907" s="389"/>
      <c r="AS907" s="389"/>
      <c r="AT907" s="389"/>
      <c r="AU907" s="389"/>
      <c r="AV907" s="389"/>
      <c r="AW907" s="389"/>
      <c r="AX907" s="389"/>
      <c r="AY907" s="389"/>
      <c r="AZ907" s="389"/>
      <c r="BA907" s="389"/>
      <c r="BB907" s="389"/>
      <c r="BC907" s="389"/>
      <c r="BD907" s="389"/>
      <c r="BE907" s="389"/>
    </row>
    <row r="908" ht="15.75" customHeight="1">
      <c r="A908" s="401"/>
      <c r="B908" s="265"/>
      <c r="C908" s="393"/>
      <c r="D908" s="389"/>
      <c r="E908" s="389"/>
      <c r="F908" s="389"/>
      <c r="G908" s="393"/>
      <c r="H908" s="389"/>
      <c r="I908" s="389"/>
      <c r="J908" s="389"/>
      <c r="K908" s="389"/>
      <c r="L908" s="389"/>
      <c r="M908" s="389"/>
      <c r="N908" s="389"/>
      <c r="O908" s="389"/>
      <c r="P908" s="389"/>
      <c r="Q908" s="389"/>
      <c r="R908" s="389"/>
      <c r="S908" s="389"/>
      <c r="T908" s="389"/>
      <c r="U908" s="389"/>
      <c r="V908" s="389"/>
      <c r="W908" s="389"/>
      <c r="X908" s="389"/>
      <c r="Y908" s="389"/>
      <c r="Z908" s="389"/>
      <c r="AA908" s="389"/>
      <c r="AB908" s="389"/>
      <c r="AC908" s="389"/>
      <c r="AD908" s="389"/>
      <c r="AE908" s="389"/>
      <c r="AF908" s="389"/>
      <c r="AG908" s="389"/>
      <c r="AH908" s="389"/>
      <c r="AI908" s="389"/>
      <c r="AJ908" s="389"/>
      <c r="AK908" s="389"/>
      <c r="AL908" s="389"/>
      <c r="AM908" s="389"/>
      <c r="AN908" s="389"/>
      <c r="AO908" s="389"/>
      <c r="AP908" s="393"/>
      <c r="AQ908" s="395"/>
      <c r="AR908" s="389"/>
      <c r="AS908" s="389"/>
      <c r="AT908" s="389"/>
      <c r="AU908" s="389"/>
      <c r="AV908" s="389"/>
      <c r="AW908" s="389"/>
      <c r="AX908" s="389"/>
      <c r="AY908" s="389"/>
      <c r="AZ908" s="389"/>
      <c r="BA908" s="389"/>
      <c r="BB908" s="389"/>
      <c r="BC908" s="389"/>
      <c r="BD908" s="389"/>
      <c r="BE908" s="389"/>
    </row>
    <row r="909" ht="15.75" customHeight="1">
      <c r="A909" s="401"/>
      <c r="B909" s="265"/>
      <c r="C909" s="393"/>
      <c r="D909" s="389"/>
      <c r="E909" s="389"/>
      <c r="F909" s="389"/>
      <c r="G909" s="393"/>
      <c r="H909" s="389"/>
      <c r="I909" s="389"/>
      <c r="J909" s="389"/>
      <c r="K909" s="389"/>
      <c r="L909" s="389"/>
      <c r="M909" s="389"/>
      <c r="N909" s="389"/>
      <c r="O909" s="389"/>
      <c r="P909" s="389"/>
      <c r="Q909" s="389"/>
      <c r="R909" s="389"/>
      <c r="S909" s="389"/>
      <c r="T909" s="389"/>
      <c r="U909" s="389"/>
      <c r="V909" s="389"/>
      <c r="W909" s="389"/>
      <c r="X909" s="389"/>
      <c r="Y909" s="389"/>
      <c r="Z909" s="389"/>
      <c r="AA909" s="389"/>
      <c r="AB909" s="389"/>
      <c r="AC909" s="389"/>
      <c r="AD909" s="389"/>
      <c r="AE909" s="389"/>
      <c r="AF909" s="389"/>
      <c r="AG909" s="389"/>
      <c r="AH909" s="389"/>
      <c r="AI909" s="389"/>
      <c r="AJ909" s="389"/>
      <c r="AK909" s="389"/>
      <c r="AL909" s="389"/>
      <c r="AM909" s="389"/>
      <c r="AN909" s="389"/>
      <c r="AO909" s="389"/>
      <c r="AP909" s="393"/>
      <c r="AQ909" s="395"/>
      <c r="AR909" s="389"/>
      <c r="AS909" s="389"/>
      <c r="AT909" s="389"/>
      <c r="AU909" s="389"/>
      <c r="AV909" s="389"/>
      <c r="AW909" s="389"/>
      <c r="AX909" s="389"/>
      <c r="AY909" s="389"/>
      <c r="AZ909" s="389"/>
      <c r="BA909" s="389"/>
      <c r="BB909" s="389"/>
      <c r="BC909" s="389"/>
      <c r="BD909" s="389"/>
      <c r="BE909" s="389"/>
    </row>
    <row r="910" ht="15.75" customHeight="1">
      <c r="A910" s="401"/>
      <c r="B910" s="265"/>
      <c r="C910" s="393"/>
      <c r="D910" s="389"/>
      <c r="E910" s="389"/>
      <c r="F910" s="389"/>
      <c r="G910" s="393"/>
      <c r="H910" s="389"/>
      <c r="I910" s="389"/>
      <c r="J910" s="389"/>
      <c r="K910" s="389"/>
      <c r="L910" s="389"/>
      <c r="M910" s="389"/>
      <c r="N910" s="389"/>
      <c r="O910" s="389"/>
      <c r="P910" s="389"/>
      <c r="Q910" s="389"/>
      <c r="R910" s="389"/>
      <c r="S910" s="389"/>
      <c r="T910" s="389"/>
      <c r="U910" s="389"/>
      <c r="V910" s="389"/>
      <c r="W910" s="389"/>
      <c r="X910" s="389"/>
      <c r="Y910" s="389"/>
      <c r="Z910" s="389"/>
      <c r="AA910" s="389"/>
      <c r="AB910" s="389"/>
      <c r="AC910" s="389"/>
      <c r="AD910" s="389"/>
      <c r="AE910" s="389"/>
      <c r="AF910" s="389"/>
      <c r="AG910" s="389"/>
      <c r="AH910" s="389"/>
      <c r="AI910" s="389"/>
      <c r="AJ910" s="389"/>
      <c r="AK910" s="389"/>
      <c r="AL910" s="389"/>
      <c r="AM910" s="389"/>
      <c r="AN910" s="389"/>
      <c r="AO910" s="389"/>
      <c r="AP910" s="393"/>
      <c r="AQ910" s="395"/>
      <c r="AR910" s="389"/>
      <c r="AS910" s="389"/>
      <c r="AT910" s="389"/>
      <c r="AU910" s="389"/>
      <c r="AV910" s="389"/>
      <c r="AW910" s="389"/>
      <c r="AX910" s="389"/>
      <c r="AY910" s="389"/>
      <c r="AZ910" s="389"/>
      <c r="BA910" s="389"/>
      <c r="BB910" s="389"/>
      <c r="BC910" s="389"/>
      <c r="BD910" s="389"/>
      <c r="BE910" s="389"/>
    </row>
    <row r="911" ht="15.75" customHeight="1">
      <c r="A911" s="401"/>
      <c r="B911" s="265"/>
      <c r="C911" s="393"/>
      <c r="D911" s="389"/>
      <c r="E911" s="389"/>
      <c r="F911" s="389"/>
      <c r="G911" s="393"/>
      <c r="H911" s="389"/>
      <c r="I911" s="389"/>
      <c r="J911" s="389"/>
      <c r="K911" s="389"/>
      <c r="L911" s="389"/>
      <c r="M911" s="389"/>
      <c r="N911" s="389"/>
      <c r="O911" s="389"/>
      <c r="P911" s="389"/>
      <c r="Q911" s="389"/>
      <c r="R911" s="389"/>
      <c r="S911" s="389"/>
      <c r="T911" s="389"/>
      <c r="U911" s="389"/>
      <c r="V911" s="389"/>
      <c r="W911" s="389"/>
      <c r="X911" s="389"/>
      <c r="Y911" s="389"/>
      <c r="Z911" s="389"/>
      <c r="AA911" s="389"/>
      <c r="AB911" s="389"/>
      <c r="AC911" s="389"/>
      <c r="AD911" s="389"/>
      <c r="AE911" s="389"/>
      <c r="AF911" s="389"/>
      <c r="AG911" s="389"/>
      <c r="AH911" s="389"/>
      <c r="AI911" s="389"/>
      <c r="AJ911" s="389"/>
      <c r="AK911" s="389"/>
      <c r="AL911" s="389"/>
      <c r="AM911" s="389"/>
      <c r="AN911" s="389"/>
      <c r="AO911" s="389"/>
      <c r="AP911" s="393"/>
      <c r="AQ911" s="395"/>
      <c r="AR911" s="389"/>
      <c r="AS911" s="389"/>
      <c r="AT911" s="389"/>
      <c r="AU911" s="389"/>
      <c r="AV911" s="389"/>
      <c r="AW911" s="389"/>
      <c r="AX911" s="389"/>
      <c r="AY911" s="389"/>
      <c r="AZ911" s="389"/>
      <c r="BA911" s="389"/>
      <c r="BB911" s="389"/>
      <c r="BC911" s="389"/>
      <c r="BD911" s="389"/>
      <c r="BE911" s="389"/>
    </row>
    <row r="912" ht="15.75" customHeight="1">
      <c r="A912" s="401"/>
      <c r="B912" s="265"/>
      <c r="C912" s="393"/>
      <c r="D912" s="389"/>
      <c r="E912" s="389"/>
      <c r="F912" s="389"/>
      <c r="G912" s="393"/>
      <c r="H912" s="389"/>
      <c r="I912" s="389"/>
      <c r="J912" s="389"/>
      <c r="K912" s="389"/>
      <c r="L912" s="389"/>
      <c r="M912" s="389"/>
      <c r="N912" s="389"/>
      <c r="O912" s="389"/>
      <c r="P912" s="389"/>
      <c r="Q912" s="389"/>
      <c r="R912" s="389"/>
      <c r="S912" s="389"/>
      <c r="T912" s="389"/>
      <c r="U912" s="389"/>
      <c r="V912" s="389"/>
      <c r="W912" s="389"/>
      <c r="X912" s="389"/>
      <c r="Y912" s="389"/>
      <c r="Z912" s="389"/>
      <c r="AA912" s="389"/>
      <c r="AB912" s="389"/>
      <c r="AC912" s="389"/>
      <c r="AD912" s="389"/>
      <c r="AE912" s="389"/>
      <c r="AF912" s="389"/>
      <c r="AG912" s="389"/>
      <c r="AH912" s="389"/>
      <c r="AI912" s="389"/>
      <c r="AJ912" s="389"/>
      <c r="AK912" s="389"/>
      <c r="AL912" s="389"/>
      <c r="AM912" s="389"/>
      <c r="AN912" s="389"/>
      <c r="AO912" s="389"/>
      <c r="AP912" s="393"/>
      <c r="AQ912" s="395"/>
      <c r="AR912" s="389"/>
      <c r="AS912" s="389"/>
      <c r="AT912" s="389"/>
      <c r="AU912" s="389"/>
      <c r="AV912" s="389"/>
      <c r="AW912" s="389"/>
      <c r="AX912" s="389"/>
      <c r="AY912" s="389"/>
      <c r="AZ912" s="389"/>
      <c r="BA912" s="389"/>
      <c r="BB912" s="389"/>
      <c r="BC912" s="389"/>
      <c r="BD912" s="389"/>
      <c r="BE912" s="389"/>
    </row>
    <row r="913" ht="15.75" customHeight="1">
      <c r="A913" s="401"/>
      <c r="B913" s="265"/>
      <c r="C913" s="393"/>
      <c r="D913" s="389"/>
      <c r="E913" s="389"/>
      <c r="F913" s="389"/>
      <c r="G913" s="393"/>
      <c r="H913" s="389"/>
      <c r="I913" s="389"/>
      <c r="J913" s="389"/>
      <c r="K913" s="389"/>
      <c r="L913" s="389"/>
      <c r="M913" s="389"/>
      <c r="N913" s="389"/>
      <c r="O913" s="389"/>
      <c r="P913" s="389"/>
      <c r="Q913" s="389"/>
      <c r="R913" s="389"/>
      <c r="S913" s="389"/>
      <c r="T913" s="389"/>
      <c r="U913" s="389"/>
      <c r="V913" s="389"/>
      <c r="W913" s="389"/>
      <c r="X913" s="389"/>
      <c r="Y913" s="389"/>
      <c r="Z913" s="389"/>
      <c r="AA913" s="389"/>
      <c r="AB913" s="389"/>
      <c r="AC913" s="389"/>
      <c r="AD913" s="389"/>
      <c r="AE913" s="389"/>
      <c r="AF913" s="389"/>
      <c r="AG913" s="389"/>
      <c r="AH913" s="389"/>
      <c r="AI913" s="389"/>
      <c r="AJ913" s="389"/>
      <c r="AK913" s="389"/>
      <c r="AL913" s="389"/>
      <c r="AM913" s="389"/>
      <c r="AN913" s="389"/>
      <c r="AO913" s="389"/>
      <c r="AP913" s="393"/>
      <c r="AQ913" s="395"/>
      <c r="AR913" s="389"/>
      <c r="AS913" s="389"/>
      <c r="AT913" s="389"/>
      <c r="AU913" s="389"/>
      <c r="AV913" s="389"/>
      <c r="AW913" s="389"/>
      <c r="AX913" s="389"/>
      <c r="AY913" s="389"/>
      <c r="AZ913" s="389"/>
      <c r="BA913" s="389"/>
      <c r="BB913" s="389"/>
      <c r="BC913" s="389"/>
      <c r="BD913" s="389"/>
      <c r="BE913" s="389"/>
    </row>
    <row r="914" ht="15.75" customHeight="1">
      <c r="A914" s="401"/>
      <c r="B914" s="265"/>
      <c r="C914" s="393"/>
      <c r="D914" s="389"/>
      <c r="E914" s="389"/>
      <c r="F914" s="389"/>
      <c r="G914" s="393"/>
      <c r="H914" s="389"/>
      <c r="I914" s="389"/>
      <c r="J914" s="389"/>
      <c r="K914" s="389"/>
      <c r="L914" s="389"/>
      <c r="M914" s="389"/>
      <c r="N914" s="389"/>
      <c r="O914" s="389"/>
      <c r="P914" s="389"/>
      <c r="Q914" s="389"/>
      <c r="R914" s="389"/>
      <c r="S914" s="389"/>
      <c r="T914" s="389"/>
      <c r="U914" s="389"/>
      <c r="V914" s="389"/>
      <c r="W914" s="389"/>
      <c r="X914" s="389"/>
      <c r="Y914" s="389"/>
      <c r="Z914" s="389"/>
      <c r="AA914" s="389"/>
      <c r="AB914" s="389"/>
      <c r="AC914" s="389"/>
      <c r="AD914" s="389"/>
      <c r="AE914" s="389"/>
      <c r="AF914" s="389"/>
      <c r="AG914" s="389"/>
      <c r="AH914" s="389"/>
      <c r="AI914" s="389"/>
      <c r="AJ914" s="389"/>
      <c r="AK914" s="389"/>
      <c r="AL914" s="389"/>
      <c r="AM914" s="389"/>
      <c r="AN914" s="389"/>
      <c r="AO914" s="389"/>
      <c r="AP914" s="393"/>
      <c r="AQ914" s="395"/>
      <c r="AR914" s="389"/>
      <c r="AS914" s="389"/>
      <c r="AT914" s="389"/>
      <c r="AU914" s="389"/>
      <c r="AV914" s="389"/>
      <c r="AW914" s="389"/>
      <c r="AX914" s="389"/>
      <c r="AY914" s="389"/>
      <c r="AZ914" s="389"/>
      <c r="BA914" s="389"/>
      <c r="BB914" s="389"/>
      <c r="BC914" s="389"/>
      <c r="BD914" s="389"/>
      <c r="BE914" s="389"/>
    </row>
    <row r="915" ht="15.75" customHeight="1">
      <c r="A915" s="401"/>
      <c r="B915" s="265"/>
      <c r="C915" s="393"/>
      <c r="D915" s="389"/>
      <c r="E915" s="389"/>
      <c r="F915" s="389"/>
      <c r="G915" s="393"/>
      <c r="H915" s="389"/>
      <c r="I915" s="389"/>
      <c r="J915" s="389"/>
      <c r="K915" s="389"/>
      <c r="L915" s="389"/>
      <c r="M915" s="389"/>
      <c r="N915" s="389"/>
      <c r="O915" s="389"/>
      <c r="P915" s="389"/>
      <c r="Q915" s="389"/>
      <c r="R915" s="389"/>
      <c r="S915" s="389"/>
      <c r="T915" s="389"/>
      <c r="U915" s="389"/>
      <c r="V915" s="389"/>
      <c r="W915" s="389"/>
      <c r="X915" s="389"/>
      <c r="Y915" s="389"/>
      <c r="Z915" s="389"/>
      <c r="AA915" s="389"/>
      <c r="AB915" s="389"/>
      <c r="AC915" s="389"/>
      <c r="AD915" s="389"/>
      <c r="AE915" s="389"/>
      <c r="AF915" s="389"/>
      <c r="AG915" s="389"/>
      <c r="AH915" s="389"/>
      <c r="AI915" s="389"/>
      <c r="AJ915" s="389"/>
      <c r="AK915" s="389"/>
      <c r="AL915" s="389"/>
      <c r="AM915" s="389"/>
      <c r="AN915" s="389"/>
      <c r="AO915" s="389"/>
      <c r="AP915" s="393"/>
      <c r="AQ915" s="395"/>
      <c r="AR915" s="389"/>
      <c r="AS915" s="389"/>
      <c r="AT915" s="389"/>
      <c r="AU915" s="389"/>
      <c r="AV915" s="389"/>
      <c r="AW915" s="389"/>
      <c r="AX915" s="389"/>
      <c r="AY915" s="389"/>
      <c r="AZ915" s="389"/>
      <c r="BA915" s="389"/>
      <c r="BB915" s="389"/>
      <c r="BC915" s="389"/>
      <c r="BD915" s="389"/>
      <c r="BE915" s="389"/>
    </row>
    <row r="916" ht="15.75" customHeight="1">
      <c r="A916" s="401"/>
      <c r="B916" s="265"/>
      <c r="C916" s="393"/>
      <c r="D916" s="389"/>
      <c r="E916" s="389"/>
      <c r="F916" s="389"/>
      <c r="G916" s="393"/>
      <c r="H916" s="389"/>
      <c r="I916" s="389"/>
      <c r="J916" s="389"/>
      <c r="K916" s="389"/>
      <c r="L916" s="389"/>
      <c r="M916" s="389"/>
      <c r="N916" s="389"/>
      <c r="O916" s="389"/>
      <c r="P916" s="389"/>
      <c r="Q916" s="389"/>
      <c r="R916" s="389"/>
      <c r="S916" s="389"/>
      <c r="T916" s="389"/>
      <c r="U916" s="389"/>
      <c r="V916" s="389"/>
      <c r="W916" s="389"/>
      <c r="X916" s="389"/>
      <c r="Y916" s="389"/>
      <c r="Z916" s="389"/>
      <c r="AA916" s="389"/>
      <c r="AB916" s="389"/>
      <c r="AC916" s="389"/>
      <c r="AD916" s="389"/>
      <c r="AE916" s="389"/>
      <c r="AF916" s="389"/>
      <c r="AG916" s="389"/>
      <c r="AH916" s="389"/>
      <c r="AI916" s="389"/>
      <c r="AJ916" s="389"/>
      <c r="AK916" s="389"/>
      <c r="AL916" s="389"/>
      <c r="AM916" s="389"/>
      <c r="AN916" s="389"/>
      <c r="AO916" s="389"/>
      <c r="AP916" s="393"/>
      <c r="AQ916" s="395"/>
      <c r="AR916" s="389"/>
      <c r="AS916" s="389"/>
      <c r="AT916" s="389"/>
      <c r="AU916" s="389"/>
      <c r="AV916" s="389"/>
      <c r="AW916" s="389"/>
      <c r="AX916" s="389"/>
      <c r="AY916" s="389"/>
      <c r="AZ916" s="389"/>
      <c r="BA916" s="389"/>
      <c r="BB916" s="389"/>
      <c r="BC916" s="389"/>
      <c r="BD916" s="389"/>
      <c r="BE916" s="389"/>
    </row>
    <row r="917" ht="15.75" customHeight="1">
      <c r="A917" s="401"/>
      <c r="B917" s="265"/>
      <c r="C917" s="393"/>
      <c r="D917" s="389"/>
      <c r="E917" s="389"/>
      <c r="F917" s="389"/>
      <c r="G917" s="393"/>
      <c r="H917" s="389"/>
      <c r="I917" s="389"/>
      <c r="J917" s="389"/>
      <c r="K917" s="389"/>
      <c r="L917" s="389"/>
      <c r="M917" s="389"/>
      <c r="N917" s="389"/>
      <c r="O917" s="389"/>
      <c r="P917" s="389"/>
      <c r="Q917" s="389"/>
      <c r="R917" s="389"/>
      <c r="S917" s="389"/>
      <c r="T917" s="389"/>
      <c r="U917" s="389"/>
      <c r="V917" s="389"/>
      <c r="W917" s="389"/>
      <c r="X917" s="389"/>
      <c r="Y917" s="389"/>
      <c r="Z917" s="389"/>
      <c r="AA917" s="389"/>
      <c r="AB917" s="389"/>
      <c r="AC917" s="389"/>
      <c r="AD917" s="389"/>
      <c r="AE917" s="389"/>
      <c r="AF917" s="389"/>
      <c r="AG917" s="389"/>
      <c r="AH917" s="389"/>
      <c r="AI917" s="389"/>
      <c r="AJ917" s="389"/>
      <c r="AK917" s="389"/>
      <c r="AL917" s="389"/>
      <c r="AM917" s="389"/>
      <c r="AN917" s="389"/>
      <c r="AO917" s="389"/>
      <c r="AP917" s="393"/>
      <c r="AQ917" s="395"/>
      <c r="AR917" s="389"/>
      <c r="AS917" s="389"/>
      <c r="AT917" s="389"/>
      <c r="AU917" s="389"/>
      <c r="AV917" s="389"/>
      <c r="AW917" s="389"/>
      <c r="AX917" s="389"/>
      <c r="AY917" s="389"/>
      <c r="AZ917" s="389"/>
      <c r="BA917" s="389"/>
      <c r="BB917" s="389"/>
      <c r="BC917" s="389"/>
      <c r="BD917" s="389"/>
      <c r="BE917" s="389"/>
    </row>
    <row r="918" ht="15.75" customHeight="1">
      <c r="A918" s="401"/>
      <c r="B918" s="265"/>
      <c r="C918" s="393"/>
      <c r="D918" s="389"/>
      <c r="E918" s="389"/>
      <c r="F918" s="389"/>
      <c r="G918" s="393"/>
      <c r="H918" s="389"/>
      <c r="I918" s="389"/>
      <c r="J918" s="389"/>
      <c r="K918" s="389"/>
      <c r="L918" s="389"/>
      <c r="M918" s="389"/>
      <c r="N918" s="389"/>
      <c r="O918" s="389"/>
      <c r="P918" s="389"/>
      <c r="Q918" s="389"/>
      <c r="R918" s="389"/>
      <c r="S918" s="389"/>
      <c r="T918" s="389"/>
      <c r="U918" s="389"/>
      <c r="V918" s="389"/>
      <c r="W918" s="389"/>
      <c r="X918" s="389"/>
      <c r="Y918" s="389"/>
      <c r="Z918" s="389"/>
      <c r="AA918" s="389"/>
      <c r="AB918" s="389"/>
      <c r="AC918" s="389"/>
      <c r="AD918" s="389"/>
      <c r="AE918" s="389"/>
      <c r="AF918" s="389"/>
      <c r="AG918" s="389"/>
      <c r="AH918" s="389"/>
      <c r="AI918" s="389"/>
      <c r="AJ918" s="389"/>
      <c r="AK918" s="389"/>
      <c r="AL918" s="389"/>
      <c r="AM918" s="389"/>
      <c r="AN918" s="389"/>
      <c r="AO918" s="389"/>
      <c r="AP918" s="393"/>
      <c r="AQ918" s="395"/>
      <c r="AR918" s="389"/>
      <c r="AS918" s="389"/>
      <c r="AT918" s="389"/>
      <c r="AU918" s="389"/>
      <c r="AV918" s="389"/>
      <c r="AW918" s="389"/>
      <c r="AX918" s="389"/>
      <c r="AY918" s="389"/>
      <c r="AZ918" s="389"/>
      <c r="BA918" s="389"/>
      <c r="BB918" s="389"/>
      <c r="BC918" s="389"/>
      <c r="BD918" s="389"/>
      <c r="BE918" s="389"/>
    </row>
    <row r="919" ht="15.75" customHeight="1">
      <c r="A919" s="401"/>
      <c r="B919" s="265"/>
      <c r="C919" s="393"/>
      <c r="D919" s="389"/>
      <c r="E919" s="389"/>
      <c r="F919" s="389"/>
      <c r="G919" s="393"/>
      <c r="H919" s="389"/>
      <c r="I919" s="389"/>
      <c r="J919" s="389"/>
      <c r="K919" s="389"/>
      <c r="L919" s="389"/>
      <c r="M919" s="389"/>
      <c r="N919" s="389"/>
      <c r="O919" s="389"/>
      <c r="P919" s="389"/>
      <c r="Q919" s="389"/>
      <c r="R919" s="389"/>
      <c r="S919" s="389"/>
      <c r="T919" s="389"/>
      <c r="U919" s="389"/>
      <c r="V919" s="389"/>
      <c r="W919" s="389"/>
      <c r="X919" s="389"/>
      <c r="Y919" s="389"/>
      <c r="Z919" s="389"/>
      <c r="AA919" s="389"/>
      <c r="AB919" s="389"/>
      <c r="AC919" s="389"/>
      <c r="AD919" s="389"/>
      <c r="AE919" s="389"/>
      <c r="AF919" s="389"/>
      <c r="AG919" s="389"/>
      <c r="AH919" s="389"/>
      <c r="AI919" s="389"/>
      <c r="AJ919" s="389"/>
      <c r="AK919" s="389"/>
      <c r="AL919" s="389"/>
      <c r="AM919" s="389"/>
      <c r="AN919" s="389"/>
      <c r="AO919" s="389"/>
      <c r="AP919" s="393"/>
      <c r="AQ919" s="395"/>
      <c r="AR919" s="389"/>
      <c r="AS919" s="389"/>
      <c r="AT919" s="389"/>
      <c r="AU919" s="389"/>
      <c r="AV919" s="389"/>
      <c r="AW919" s="389"/>
      <c r="AX919" s="389"/>
      <c r="AY919" s="389"/>
      <c r="AZ919" s="389"/>
      <c r="BA919" s="389"/>
      <c r="BB919" s="389"/>
      <c r="BC919" s="389"/>
      <c r="BD919" s="389"/>
      <c r="BE919" s="389"/>
    </row>
    <row r="920" ht="15.75" customHeight="1">
      <c r="A920" s="401"/>
      <c r="B920" s="265"/>
      <c r="C920" s="393"/>
      <c r="D920" s="389"/>
      <c r="E920" s="389"/>
      <c r="F920" s="389"/>
      <c r="G920" s="393"/>
      <c r="H920" s="389"/>
      <c r="I920" s="389"/>
      <c r="J920" s="389"/>
      <c r="K920" s="389"/>
      <c r="L920" s="389"/>
      <c r="M920" s="389"/>
      <c r="N920" s="389"/>
      <c r="O920" s="389"/>
      <c r="P920" s="389"/>
      <c r="Q920" s="389"/>
      <c r="R920" s="389"/>
      <c r="S920" s="389"/>
      <c r="T920" s="389"/>
      <c r="U920" s="389"/>
      <c r="V920" s="389"/>
      <c r="W920" s="389"/>
      <c r="X920" s="389"/>
      <c r="Y920" s="389"/>
      <c r="Z920" s="389"/>
      <c r="AA920" s="389"/>
      <c r="AB920" s="389"/>
      <c r="AC920" s="389"/>
      <c r="AD920" s="389"/>
      <c r="AE920" s="389"/>
      <c r="AF920" s="389"/>
      <c r="AG920" s="389"/>
      <c r="AH920" s="389"/>
      <c r="AI920" s="389"/>
      <c r="AJ920" s="389"/>
      <c r="AK920" s="389"/>
      <c r="AL920" s="389"/>
      <c r="AM920" s="389"/>
      <c r="AN920" s="389"/>
      <c r="AO920" s="389"/>
      <c r="AP920" s="393"/>
      <c r="AQ920" s="395"/>
      <c r="AR920" s="389"/>
      <c r="AS920" s="389"/>
      <c r="AT920" s="389"/>
      <c r="AU920" s="389"/>
      <c r="AV920" s="389"/>
      <c r="AW920" s="389"/>
      <c r="AX920" s="389"/>
      <c r="AY920" s="389"/>
      <c r="AZ920" s="389"/>
      <c r="BA920" s="389"/>
      <c r="BB920" s="389"/>
      <c r="BC920" s="389"/>
      <c r="BD920" s="389"/>
      <c r="BE920" s="389"/>
    </row>
    <row r="921" ht="15.75" customHeight="1">
      <c r="A921" s="401"/>
      <c r="B921" s="265"/>
      <c r="C921" s="393"/>
      <c r="D921" s="389"/>
      <c r="E921" s="389"/>
      <c r="F921" s="389"/>
      <c r="G921" s="393"/>
      <c r="H921" s="389"/>
      <c r="I921" s="389"/>
      <c r="J921" s="389"/>
      <c r="K921" s="389"/>
      <c r="L921" s="389"/>
      <c r="M921" s="389"/>
      <c r="N921" s="389"/>
      <c r="O921" s="389"/>
      <c r="P921" s="389"/>
      <c r="Q921" s="389"/>
      <c r="R921" s="389"/>
      <c r="S921" s="389"/>
      <c r="T921" s="389"/>
      <c r="U921" s="389"/>
      <c r="V921" s="389"/>
      <c r="W921" s="389"/>
      <c r="X921" s="389"/>
      <c r="Y921" s="389"/>
      <c r="Z921" s="389"/>
      <c r="AA921" s="389"/>
      <c r="AB921" s="389"/>
      <c r="AC921" s="389"/>
      <c r="AD921" s="389"/>
      <c r="AE921" s="389"/>
      <c r="AF921" s="389"/>
      <c r="AG921" s="389"/>
      <c r="AH921" s="389"/>
      <c r="AI921" s="389"/>
      <c r="AJ921" s="389"/>
      <c r="AK921" s="389"/>
      <c r="AL921" s="389"/>
      <c r="AM921" s="389"/>
      <c r="AN921" s="389"/>
      <c r="AO921" s="389"/>
      <c r="AP921" s="393"/>
      <c r="AQ921" s="395"/>
      <c r="AR921" s="389"/>
      <c r="AS921" s="389"/>
      <c r="AT921" s="389"/>
      <c r="AU921" s="389"/>
      <c r="AV921" s="389"/>
      <c r="AW921" s="389"/>
      <c r="AX921" s="389"/>
      <c r="AY921" s="389"/>
      <c r="AZ921" s="389"/>
      <c r="BA921" s="389"/>
      <c r="BB921" s="389"/>
      <c r="BC921" s="389"/>
      <c r="BD921" s="389"/>
      <c r="BE921" s="389"/>
    </row>
    <row r="922" ht="15.75" customHeight="1">
      <c r="A922" s="401"/>
      <c r="B922" s="265"/>
      <c r="C922" s="393"/>
      <c r="D922" s="389"/>
      <c r="E922" s="389"/>
      <c r="F922" s="389"/>
      <c r="G922" s="393"/>
      <c r="H922" s="389"/>
      <c r="I922" s="389"/>
      <c r="J922" s="389"/>
      <c r="K922" s="389"/>
      <c r="L922" s="389"/>
      <c r="M922" s="389"/>
      <c r="N922" s="389"/>
      <c r="O922" s="389"/>
      <c r="P922" s="389"/>
      <c r="Q922" s="389"/>
      <c r="R922" s="389"/>
      <c r="S922" s="389"/>
      <c r="T922" s="389"/>
      <c r="U922" s="389"/>
      <c r="V922" s="389"/>
      <c r="W922" s="389"/>
      <c r="X922" s="389"/>
      <c r="Y922" s="389"/>
      <c r="Z922" s="389"/>
      <c r="AA922" s="389"/>
      <c r="AB922" s="389"/>
      <c r="AC922" s="389"/>
      <c r="AD922" s="389"/>
      <c r="AE922" s="389"/>
      <c r="AF922" s="389"/>
      <c r="AG922" s="389"/>
      <c r="AH922" s="389"/>
      <c r="AI922" s="389"/>
      <c r="AJ922" s="389"/>
      <c r="AK922" s="389"/>
      <c r="AL922" s="389"/>
      <c r="AM922" s="389"/>
      <c r="AN922" s="389"/>
      <c r="AO922" s="389"/>
      <c r="AP922" s="393"/>
      <c r="AQ922" s="395"/>
      <c r="AR922" s="389"/>
      <c r="AS922" s="389"/>
      <c r="AT922" s="389"/>
      <c r="AU922" s="389"/>
      <c r="AV922" s="389"/>
      <c r="AW922" s="389"/>
      <c r="AX922" s="389"/>
      <c r="AY922" s="389"/>
      <c r="AZ922" s="389"/>
      <c r="BA922" s="389"/>
      <c r="BB922" s="389"/>
      <c r="BC922" s="389"/>
      <c r="BD922" s="389"/>
      <c r="BE922" s="389"/>
    </row>
    <row r="923" ht="15.75" customHeight="1">
      <c r="A923" s="401"/>
      <c r="B923" s="265"/>
      <c r="C923" s="393"/>
      <c r="D923" s="389"/>
      <c r="E923" s="389"/>
      <c r="F923" s="389"/>
      <c r="G923" s="393"/>
      <c r="H923" s="389"/>
      <c r="I923" s="389"/>
      <c r="J923" s="389"/>
      <c r="K923" s="389"/>
      <c r="L923" s="389"/>
      <c r="M923" s="389"/>
      <c r="N923" s="389"/>
      <c r="O923" s="389"/>
      <c r="P923" s="389"/>
      <c r="Q923" s="389"/>
      <c r="R923" s="389"/>
      <c r="S923" s="389"/>
      <c r="T923" s="389"/>
      <c r="U923" s="389"/>
      <c r="V923" s="389"/>
      <c r="W923" s="389"/>
      <c r="X923" s="389"/>
      <c r="Y923" s="389"/>
      <c r="Z923" s="389"/>
      <c r="AA923" s="389"/>
      <c r="AB923" s="389"/>
      <c r="AC923" s="389"/>
      <c r="AD923" s="389"/>
      <c r="AE923" s="389"/>
      <c r="AF923" s="389"/>
      <c r="AG923" s="389"/>
      <c r="AH923" s="389"/>
      <c r="AI923" s="389"/>
      <c r="AJ923" s="389"/>
      <c r="AK923" s="389"/>
      <c r="AL923" s="389"/>
      <c r="AM923" s="389"/>
      <c r="AN923" s="389"/>
      <c r="AO923" s="389"/>
      <c r="AP923" s="393"/>
      <c r="AQ923" s="395"/>
      <c r="AR923" s="389"/>
      <c r="AS923" s="389"/>
      <c r="AT923" s="389"/>
      <c r="AU923" s="389"/>
      <c r="AV923" s="389"/>
      <c r="AW923" s="389"/>
      <c r="AX923" s="389"/>
      <c r="AY923" s="389"/>
      <c r="AZ923" s="389"/>
      <c r="BA923" s="389"/>
      <c r="BB923" s="389"/>
      <c r="BC923" s="389"/>
      <c r="BD923" s="389"/>
      <c r="BE923" s="389"/>
    </row>
    <row r="924" ht="15.75" customHeight="1">
      <c r="A924" s="401"/>
      <c r="B924" s="265"/>
      <c r="C924" s="393"/>
      <c r="D924" s="389"/>
      <c r="E924" s="389"/>
      <c r="F924" s="389"/>
      <c r="G924" s="393"/>
      <c r="H924" s="389"/>
      <c r="I924" s="389"/>
      <c r="J924" s="389"/>
      <c r="K924" s="389"/>
      <c r="L924" s="389"/>
      <c r="M924" s="389"/>
      <c r="N924" s="389"/>
      <c r="O924" s="389"/>
      <c r="P924" s="389"/>
      <c r="Q924" s="389"/>
      <c r="R924" s="389"/>
      <c r="S924" s="389"/>
      <c r="T924" s="389"/>
      <c r="U924" s="389"/>
      <c r="V924" s="389"/>
      <c r="W924" s="389"/>
      <c r="X924" s="389"/>
      <c r="Y924" s="389"/>
      <c r="Z924" s="389"/>
      <c r="AA924" s="389"/>
      <c r="AB924" s="389"/>
      <c r="AC924" s="389"/>
      <c r="AD924" s="389"/>
      <c r="AE924" s="389"/>
      <c r="AF924" s="389"/>
      <c r="AG924" s="389"/>
      <c r="AH924" s="389"/>
      <c r="AI924" s="389"/>
      <c r="AJ924" s="389"/>
      <c r="AK924" s="389"/>
      <c r="AL924" s="389"/>
      <c r="AM924" s="389"/>
      <c r="AN924" s="389"/>
      <c r="AO924" s="389"/>
      <c r="AP924" s="393"/>
      <c r="AQ924" s="395"/>
      <c r="AR924" s="389"/>
      <c r="AS924" s="389"/>
      <c r="AT924" s="389"/>
      <c r="AU924" s="389"/>
      <c r="AV924" s="389"/>
      <c r="AW924" s="389"/>
      <c r="AX924" s="389"/>
      <c r="AY924" s="389"/>
      <c r="AZ924" s="389"/>
      <c r="BA924" s="389"/>
      <c r="BB924" s="389"/>
      <c r="BC924" s="389"/>
      <c r="BD924" s="389"/>
      <c r="BE924" s="389"/>
    </row>
    <row r="925" ht="15.75" customHeight="1">
      <c r="A925" s="401"/>
      <c r="B925" s="265"/>
      <c r="C925" s="393"/>
      <c r="D925" s="389"/>
      <c r="E925" s="389"/>
      <c r="F925" s="389"/>
      <c r="G925" s="393"/>
      <c r="H925" s="389"/>
      <c r="I925" s="389"/>
      <c r="J925" s="389"/>
      <c r="K925" s="389"/>
      <c r="L925" s="389"/>
      <c r="M925" s="389"/>
      <c r="N925" s="389"/>
      <c r="O925" s="389"/>
      <c r="P925" s="389"/>
      <c r="Q925" s="389"/>
      <c r="R925" s="389"/>
      <c r="S925" s="389"/>
      <c r="T925" s="389"/>
      <c r="U925" s="389"/>
      <c r="V925" s="389"/>
      <c r="W925" s="389"/>
      <c r="X925" s="389"/>
      <c r="Y925" s="389"/>
      <c r="Z925" s="389"/>
      <c r="AA925" s="389"/>
      <c r="AB925" s="389"/>
      <c r="AC925" s="389"/>
      <c r="AD925" s="389"/>
      <c r="AE925" s="389"/>
      <c r="AF925" s="389"/>
      <c r="AG925" s="389"/>
      <c r="AH925" s="389"/>
      <c r="AI925" s="389"/>
      <c r="AJ925" s="389"/>
      <c r="AK925" s="389"/>
      <c r="AL925" s="389"/>
      <c r="AM925" s="389"/>
      <c r="AN925" s="389"/>
      <c r="AO925" s="389"/>
      <c r="AP925" s="393"/>
      <c r="AQ925" s="395"/>
      <c r="AR925" s="389"/>
      <c r="AS925" s="389"/>
      <c r="AT925" s="389"/>
      <c r="AU925" s="389"/>
      <c r="AV925" s="389"/>
      <c r="AW925" s="389"/>
      <c r="AX925" s="389"/>
      <c r="AY925" s="389"/>
      <c r="AZ925" s="389"/>
      <c r="BA925" s="389"/>
      <c r="BB925" s="389"/>
      <c r="BC925" s="389"/>
      <c r="BD925" s="389"/>
      <c r="BE925" s="389"/>
    </row>
    <row r="926" ht="15.75" customHeight="1">
      <c r="A926" s="401"/>
      <c r="B926" s="265"/>
      <c r="C926" s="393"/>
      <c r="D926" s="389"/>
      <c r="E926" s="389"/>
      <c r="F926" s="389"/>
      <c r="G926" s="393"/>
      <c r="H926" s="389"/>
      <c r="I926" s="389"/>
      <c r="J926" s="389"/>
      <c r="K926" s="389"/>
      <c r="L926" s="389"/>
      <c r="M926" s="389"/>
      <c r="N926" s="389"/>
      <c r="O926" s="389"/>
      <c r="P926" s="389"/>
      <c r="Q926" s="389"/>
      <c r="R926" s="389"/>
      <c r="S926" s="389"/>
      <c r="T926" s="389"/>
      <c r="U926" s="389"/>
      <c r="V926" s="389"/>
      <c r="W926" s="389"/>
      <c r="X926" s="389"/>
      <c r="Y926" s="389"/>
      <c r="Z926" s="389"/>
      <c r="AA926" s="389"/>
      <c r="AB926" s="389"/>
      <c r="AC926" s="389"/>
      <c r="AD926" s="389"/>
      <c r="AE926" s="389"/>
      <c r="AF926" s="389"/>
      <c r="AG926" s="389"/>
      <c r="AH926" s="389"/>
      <c r="AI926" s="389"/>
      <c r="AJ926" s="389"/>
      <c r="AK926" s="389"/>
      <c r="AL926" s="389"/>
      <c r="AM926" s="389"/>
      <c r="AN926" s="389"/>
      <c r="AO926" s="389"/>
      <c r="AP926" s="393"/>
      <c r="AQ926" s="395"/>
      <c r="AR926" s="389"/>
      <c r="AS926" s="389"/>
      <c r="AT926" s="389"/>
      <c r="AU926" s="389"/>
      <c r="AV926" s="389"/>
      <c r="AW926" s="389"/>
      <c r="AX926" s="389"/>
      <c r="AY926" s="389"/>
      <c r="AZ926" s="389"/>
      <c r="BA926" s="389"/>
      <c r="BB926" s="389"/>
      <c r="BC926" s="389"/>
      <c r="BD926" s="389"/>
      <c r="BE926" s="389"/>
    </row>
    <row r="927" ht="15.75" customHeight="1">
      <c r="A927" s="401"/>
      <c r="B927" s="265"/>
      <c r="C927" s="393"/>
      <c r="D927" s="389"/>
      <c r="E927" s="389"/>
      <c r="F927" s="389"/>
      <c r="G927" s="393"/>
      <c r="H927" s="389"/>
      <c r="I927" s="389"/>
      <c r="J927" s="389"/>
      <c r="K927" s="389"/>
      <c r="L927" s="389"/>
      <c r="M927" s="389"/>
      <c r="N927" s="389"/>
      <c r="O927" s="389"/>
      <c r="P927" s="389"/>
      <c r="Q927" s="389"/>
      <c r="R927" s="389"/>
      <c r="S927" s="389"/>
      <c r="T927" s="389"/>
      <c r="U927" s="389"/>
      <c r="V927" s="389"/>
      <c r="W927" s="389"/>
      <c r="X927" s="389"/>
      <c r="Y927" s="389"/>
      <c r="Z927" s="389"/>
      <c r="AA927" s="389"/>
      <c r="AB927" s="389"/>
      <c r="AC927" s="389"/>
      <c r="AD927" s="389"/>
      <c r="AE927" s="389"/>
      <c r="AF927" s="389"/>
      <c r="AG927" s="389"/>
      <c r="AH927" s="389"/>
      <c r="AI927" s="389"/>
      <c r="AJ927" s="389"/>
      <c r="AK927" s="389"/>
      <c r="AL927" s="389"/>
      <c r="AM927" s="389"/>
      <c r="AN927" s="389"/>
      <c r="AO927" s="389"/>
      <c r="AP927" s="393"/>
      <c r="AQ927" s="395"/>
      <c r="AR927" s="389"/>
      <c r="AS927" s="389"/>
      <c r="AT927" s="389"/>
      <c r="AU927" s="389"/>
      <c r="AV927" s="389"/>
      <c r="AW927" s="389"/>
      <c r="AX927" s="389"/>
      <c r="AY927" s="389"/>
      <c r="AZ927" s="389"/>
      <c r="BA927" s="389"/>
      <c r="BB927" s="389"/>
      <c r="BC927" s="389"/>
      <c r="BD927" s="389"/>
      <c r="BE927" s="389"/>
    </row>
    <row r="928" ht="15.75" customHeight="1">
      <c r="A928" s="401"/>
      <c r="B928" s="265"/>
      <c r="C928" s="393"/>
      <c r="D928" s="389"/>
      <c r="E928" s="389"/>
      <c r="F928" s="389"/>
      <c r="G928" s="393"/>
      <c r="H928" s="389"/>
      <c r="I928" s="389"/>
      <c r="J928" s="389"/>
      <c r="K928" s="389"/>
      <c r="L928" s="389"/>
      <c r="M928" s="389"/>
      <c r="N928" s="389"/>
      <c r="O928" s="389"/>
      <c r="P928" s="389"/>
      <c r="Q928" s="389"/>
      <c r="R928" s="389"/>
      <c r="S928" s="389"/>
      <c r="T928" s="389"/>
      <c r="U928" s="389"/>
      <c r="V928" s="389"/>
      <c r="W928" s="389"/>
      <c r="X928" s="389"/>
      <c r="Y928" s="389"/>
      <c r="Z928" s="389"/>
      <c r="AA928" s="389"/>
      <c r="AB928" s="389"/>
      <c r="AC928" s="389"/>
      <c r="AD928" s="389"/>
      <c r="AE928" s="389"/>
      <c r="AF928" s="389"/>
      <c r="AG928" s="389"/>
      <c r="AH928" s="389"/>
      <c r="AI928" s="389"/>
      <c r="AJ928" s="389"/>
      <c r="AK928" s="389"/>
      <c r="AL928" s="389"/>
      <c r="AM928" s="389"/>
      <c r="AN928" s="389"/>
      <c r="AO928" s="389"/>
      <c r="AP928" s="393"/>
      <c r="AQ928" s="395"/>
      <c r="AR928" s="389"/>
      <c r="AS928" s="389"/>
      <c r="AT928" s="389"/>
      <c r="AU928" s="389"/>
      <c r="AV928" s="389"/>
      <c r="AW928" s="389"/>
      <c r="AX928" s="389"/>
      <c r="AY928" s="389"/>
      <c r="AZ928" s="389"/>
      <c r="BA928" s="389"/>
      <c r="BB928" s="389"/>
      <c r="BC928" s="389"/>
      <c r="BD928" s="389"/>
      <c r="BE928" s="389"/>
    </row>
    <row r="929" ht="15.75" customHeight="1">
      <c r="A929" s="401"/>
      <c r="B929" s="265"/>
      <c r="C929" s="393"/>
      <c r="D929" s="389"/>
      <c r="E929" s="389"/>
      <c r="F929" s="389"/>
      <c r="G929" s="393"/>
      <c r="H929" s="389"/>
      <c r="I929" s="389"/>
      <c r="J929" s="389"/>
      <c r="K929" s="389"/>
      <c r="L929" s="389"/>
      <c r="M929" s="389"/>
      <c r="N929" s="389"/>
      <c r="O929" s="389"/>
      <c r="P929" s="389"/>
      <c r="Q929" s="389"/>
      <c r="R929" s="389"/>
      <c r="S929" s="389"/>
      <c r="T929" s="389"/>
      <c r="U929" s="389"/>
      <c r="V929" s="389"/>
      <c r="W929" s="389"/>
      <c r="X929" s="389"/>
      <c r="Y929" s="389"/>
      <c r="Z929" s="389"/>
      <c r="AA929" s="389"/>
      <c r="AB929" s="389"/>
      <c r="AC929" s="389"/>
      <c r="AD929" s="389"/>
      <c r="AE929" s="389"/>
      <c r="AF929" s="389"/>
      <c r="AG929" s="389"/>
      <c r="AH929" s="389"/>
      <c r="AI929" s="389"/>
      <c r="AJ929" s="389"/>
      <c r="AK929" s="389"/>
      <c r="AL929" s="389"/>
      <c r="AM929" s="389"/>
      <c r="AN929" s="389"/>
      <c r="AO929" s="389"/>
      <c r="AP929" s="393"/>
      <c r="AQ929" s="395"/>
      <c r="AR929" s="389"/>
      <c r="AS929" s="389"/>
      <c r="AT929" s="389"/>
      <c r="AU929" s="389"/>
      <c r="AV929" s="389"/>
      <c r="AW929" s="389"/>
      <c r="AX929" s="389"/>
      <c r="AY929" s="389"/>
      <c r="AZ929" s="389"/>
      <c r="BA929" s="389"/>
      <c r="BB929" s="389"/>
      <c r="BC929" s="389"/>
      <c r="BD929" s="389"/>
      <c r="BE929" s="389"/>
    </row>
    <row r="930" ht="15.75" customHeight="1">
      <c r="A930" s="401"/>
      <c r="B930" s="265"/>
      <c r="C930" s="393"/>
      <c r="D930" s="389"/>
      <c r="E930" s="389"/>
      <c r="F930" s="389"/>
      <c r="G930" s="393"/>
      <c r="H930" s="389"/>
      <c r="I930" s="389"/>
      <c r="J930" s="389"/>
      <c r="K930" s="389"/>
      <c r="L930" s="389"/>
      <c r="M930" s="389"/>
      <c r="N930" s="389"/>
      <c r="O930" s="389"/>
      <c r="P930" s="389"/>
      <c r="Q930" s="389"/>
      <c r="R930" s="389"/>
      <c r="S930" s="389"/>
      <c r="T930" s="389"/>
      <c r="U930" s="389"/>
      <c r="V930" s="389"/>
      <c r="W930" s="389"/>
      <c r="X930" s="389"/>
      <c r="Y930" s="389"/>
      <c r="Z930" s="389"/>
      <c r="AA930" s="389"/>
      <c r="AB930" s="389"/>
      <c r="AC930" s="389"/>
      <c r="AD930" s="389"/>
      <c r="AE930" s="389"/>
      <c r="AF930" s="389"/>
      <c r="AG930" s="389"/>
      <c r="AH930" s="389"/>
      <c r="AI930" s="389"/>
      <c r="AJ930" s="389"/>
      <c r="AK930" s="389"/>
      <c r="AL930" s="389"/>
      <c r="AM930" s="389"/>
      <c r="AN930" s="389"/>
      <c r="AO930" s="389"/>
      <c r="AP930" s="393"/>
      <c r="AQ930" s="395"/>
      <c r="AR930" s="389"/>
      <c r="AS930" s="389"/>
      <c r="AT930" s="389"/>
      <c r="AU930" s="389"/>
      <c r="AV930" s="389"/>
      <c r="AW930" s="389"/>
      <c r="AX930" s="389"/>
      <c r="AY930" s="389"/>
      <c r="AZ930" s="389"/>
      <c r="BA930" s="389"/>
      <c r="BB930" s="389"/>
      <c r="BC930" s="389"/>
      <c r="BD930" s="389"/>
      <c r="BE930" s="389"/>
    </row>
    <row r="931" ht="15.75" customHeight="1">
      <c r="A931" s="401"/>
      <c r="B931" s="265"/>
      <c r="C931" s="393"/>
      <c r="D931" s="389"/>
      <c r="E931" s="389"/>
      <c r="F931" s="389"/>
      <c r="G931" s="393"/>
      <c r="H931" s="389"/>
      <c r="I931" s="389"/>
      <c r="J931" s="389"/>
      <c r="K931" s="389"/>
      <c r="L931" s="389"/>
      <c r="M931" s="389"/>
      <c r="N931" s="389"/>
      <c r="O931" s="389"/>
      <c r="P931" s="389"/>
      <c r="Q931" s="389"/>
      <c r="R931" s="389"/>
      <c r="S931" s="389"/>
      <c r="T931" s="389"/>
      <c r="U931" s="389"/>
      <c r="V931" s="389"/>
      <c r="W931" s="389"/>
      <c r="X931" s="389"/>
      <c r="Y931" s="389"/>
      <c r="Z931" s="389"/>
      <c r="AA931" s="389"/>
      <c r="AB931" s="389"/>
      <c r="AC931" s="389"/>
      <c r="AD931" s="389"/>
      <c r="AE931" s="389"/>
      <c r="AF931" s="389"/>
      <c r="AG931" s="389"/>
      <c r="AH931" s="389"/>
      <c r="AI931" s="389"/>
      <c r="AJ931" s="389"/>
      <c r="AK931" s="389"/>
      <c r="AL931" s="389"/>
      <c r="AM931" s="389"/>
      <c r="AN931" s="389"/>
      <c r="AO931" s="389"/>
      <c r="AP931" s="393"/>
      <c r="AQ931" s="395"/>
      <c r="AR931" s="389"/>
      <c r="AS931" s="389"/>
      <c r="AT931" s="389"/>
      <c r="AU931" s="389"/>
      <c r="AV931" s="389"/>
      <c r="AW931" s="389"/>
      <c r="AX931" s="389"/>
      <c r="AY931" s="389"/>
      <c r="AZ931" s="389"/>
      <c r="BA931" s="389"/>
      <c r="BB931" s="389"/>
      <c r="BC931" s="389"/>
      <c r="BD931" s="389"/>
      <c r="BE931" s="389"/>
    </row>
    <row r="932" ht="15.75" customHeight="1">
      <c r="A932" s="401"/>
      <c r="B932" s="265"/>
      <c r="C932" s="393"/>
      <c r="D932" s="389"/>
      <c r="E932" s="389"/>
      <c r="F932" s="389"/>
      <c r="G932" s="393"/>
      <c r="H932" s="389"/>
      <c r="I932" s="389"/>
      <c r="J932" s="389"/>
      <c r="K932" s="389"/>
      <c r="L932" s="389"/>
      <c r="M932" s="389"/>
      <c r="N932" s="389"/>
      <c r="O932" s="389"/>
      <c r="P932" s="389"/>
      <c r="Q932" s="389"/>
      <c r="R932" s="389"/>
      <c r="S932" s="389"/>
      <c r="T932" s="389"/>
      <c r="U932" s="389"/>
      <c r="V932" s="389"/>
      <c r="W932" s="389"/>
      <c r="X932" s="389"/>
      <c r="Y932" s="389"/>
      <c r="Z932" s="389"/>
      <c r="AA932" s="389"/>
      <c r="AB932" s="389"/>
      <c r="AC932" s="389"/>
      <c r="AD932" s="389"/>
      <c r="AE932" s="389"/>
      <c r="AF932" s="389"/>
      <c r="AG932" s="389"/>
      <c r="AH932" s="389"/>
      <c r="AI932" s="389"/>
      <c r="AJ932" s="389"/>
      <c r="AK932" s="389"/>
      <c r="AL932" s="389"/>
      <c r="AM932" s="389"/>
      <c r="AN932" s="389"/>
      <c r="AO932" s="389"/>
      <c r="AP932" s="393"/>
      <c r="AQ932" s="395"/>
      <c r="AR932" s="389"/>
      <c r="AS932" s="389"/>
      <c r="AT932" s="389"/>
      <c r="AU932" s="389"/>
      <c r="AV932" s="389"/>
      <c r="AW932" s="389"/>
      <c r="AX932" s="389"/>
      <c r="AY932" s="389"/>
      <c r="AZ932" s="389"/>
      <c r="BA932" s="389"/>
      <c r="BB932" s="389"/>
      <c r="BC932" s="389"/>
      <c r="BD932" s="389"/>
      <c r="BE932" s="389"/>
    </row>
    <row r="933" ht="15.75" customHeight="1">
      <c r="A933" s="401"/>
      <c r="B933" s="265"/>
      <c r="C933" s="393"/>
      <c r="D933" s="389"/>
      <c r="E933" s="389"/>
      <c r="F933" s="389"/>
      <c r="G933" s="393"/>
      <c r="H933" s="389"/>
      <c r="I933" s="389"/>
      <c r="J933" s="389"/>
      <c r="K933" s="389"/>
      <c r="L933" s="389"/>
      <c r="M933" s="389"/>
      <c r="N933" s="389"/>
      <c r="O933" s="389"/>
      <c r="P933" s="389"/>
      <c r="Q933" s="389"/>
      <c r="R933" s="389"/>
      <c r="S933" s="389"/>
      <c r="T933" s="389"/>
      <c r="U933" s="389"/>
      <c r="V933" s="389"/>
      <c r="W933" s="389"/>
      <c r="X933" s="389"/>
      <c r="Y933" s="389"/>
      <c r="Z933" s="389"/>
      <c r="AA933" s="389"/>
      <c r="AB933" s="389"/>
      <c r="AC933" s="389"/>
      <c r="AD933" s="389"/>
      <c r="AE933" s="389"/>
      <c r="AF933" s="389"/>
      <c r="AG933" s="389"/>
      <c r="AH933" s="389"/>
      <c r="AI933" s="389"/>
      <c r="AJ933" s="389"/>
      <c r="AK933" s="389"/>
      <c r="AL933" s="389"/>
      <c r="AM933" s="389"/>
      <c r="AN933" s="389"/>
      <c r="AO933" s="389"/>
      <c r="AP933" s="393"/>
      <c r="AQ933" s="395"/>
      <c r="AR933" s="389"/>
      <c r="AS933" s="389"/>
      <c r="AT933" s="389"/>
      <c r="AU933" s="389"/>
      <c r="AV933" s="389"/>
      <c r="AW933" s="389"/>
      <c r="AX933" s="389"/>
      <c r="AY933" s="389"/>
      <c r="AZ933" s="389"/>
      <c r="BA933" s="389"/>
      <c r="BB933" s="389"/>
      <c r="BC933" s="389"/>
      <c r="BD933" s="389"/>
      <c r="BE933" s="389"/>
    </row>
    <row r="934" ht="15.75" customHeight="1">
      <c r="A934" s="401"/>
      <c r="B934" s="265"/>
      <c r="C934" s="393"/>
      <c r="D934" s="389"/>
      <c r="E934" s="389"/>
      <c r="F934" s="389"/>
      <c r="G934" s="393"/>
      <c r="H934" s="389"/>
      <c r="I934" s="389"/>
      <c r="J934" s="389"/>
      <c r="K934" s="389"/>
      <c r="L934" s="389"/>
      <c r="M934" s="389"/>
      <c r="N934" s="389"/>
      <c r="O934" s="389"/>
      <c r="P934" s="389"/>
      <c r="Q934" s="389"/>
      <c r="R934" s="389"/>
      <c r="S934" s="389"/>
      <c r="T934" s="389"/>
      <c r="U934" s="389"/>
      <c r="V934" s="389"/>
      <c r="W934" s="389"/>
      <c r="X934" s="389"/>
      <c r="Y934" s="389"/>
      <c r="Z934" s="389"/>
      <c r="AA934" s="389"/>
      <c r="AB934" s="389"/>
      <c r="AC934" s="389"/>
      <c r="AD934" s="389"/>
      <c r="AE934" s="389"/>
      <c r="AF934" s="389"/>
      <c r="AG934" s="389"/>
      <c r="AH934" s="389"/>
      <c r="AI934" s="389"/>
      <c r="AJ934" s="389"/>
      <c r="AK934" s="389"/>
      <c r="AL934" s="389"/>
      <c r="AM934" s="389"/>
      <c r="AN934" s="389"/>
      <c r="AO934" s="389"/>
      <c r="AP934" s="393"/>
      <c r="AQ934" s="395"/>
      <c r="AR934" s="389"/>
      <c r="AS934" s="389"/>
      <c r="AT934" s="389"/>
      <c r="AU934" s="389"/>
      <c r="AV934" s="389"/>
      <c r="AW934" s="389"/>
      <c r="AX934" s="389"/>
      <c r="AY934" s="389"/>
      <c r="AZ934" s="389"/>
      <c r="BA934" s="389"/>
      <c r="BB934" s="389"/>
      <c r="BC934" s="389"/>
      <c r="BD934" s="389"/>
      <c r="BE934" s="389"/>
    </row>
    <row r="935" ht="15.75" customHeight="1">
      <c r="A935" s="401"/>
      <c r="B935" s="265"/>
      <c r="C935" s="393"/>
      <c r="D935" s="389"/>
      <c r="E935" s="389"/>
      <c r="F935" s="389"/>
      <c r="G935" s="393"/>
      <c r="H935" s="389"/>
      <c r="I935" s="389"/>
      <c r="J935" s="389"/>
      <c r="K935" s="389"/>
      <c r="L935" s="389"/>
      <c r="M935" s="389"/>
      <c r="N935" s="389"/>
      <c r="O935" s="389"/>
      <c r="P935" s="389"/>
      <c r="Q935" s="389"/>
      <c r="R935" s="389"/>
      <c r="S935" s="389"/>
      <c r="T935" s="389"/>
      <c r="U935" s="389"/>
      <c r="V935" s="389"/>
      <c r="W935" s="389"/>
      <c r="X935" s="389"/>
      <c r="Y935" s="389"/>
      <c r="Z935" s="389"/>
      <c r="AA935" s="389"/>
      <c r="AB935" s="389"/>
      <c r="AC935" s="389"/>
      <c r="AD935" s="389"/>
      <c r="AE935" s="389"/>
      <c r="AF935" s="389"/>
      <c r="AG935" s="389"/>
      <c r="AH935" s="389"/>
      <c r="AI935" s="389"/>
      <c r="AJ935" s="389"/>
      <c r="AK935" s="389"/>
      <c r="AL935" s="389"/>
      <c r="AM935" s="389"/>
      <c r="AN935" s="389"/>
      <c r="AO935" s="389"/>
      <c r="AP935" s="393"/>
      <c r="AQ935" s="395"/>
      <c r="AR935" s="389"/>
      <c r="AS935" s="389"/>
      <c r="AT935" s="389"/>
      <c r="AU935" s="389"/>
      <c r="AV935" s="389"/>
      <c r="AW935" s="389"/>
      <c r="AX935" s="389"/>
      <c r="AY935" s="389"/>
      <c r="AZ935" s="389"/>
      <c r="BA935" s="389"/>
      <c r="BB935" s="389"/>
      <c r="BC935" s="389"/>
      <c r="BD935" s="389"/>
      <c r="BE935" s="389"/>
    </row>
    <row r="936" ht="15.75" customHeight="1">
      <c r="A936" s="401"/>
      <c r="B936" s="265"/>
      <c r="C936" s="393"/>
      <c r="D936" s="389"/>
      <c r="E936" s="389"/>
      <c r="F936" s="389"/>
      <c r="G936" s="393"/>
      <c r="H936" s="389"/>
      <c r="I936" s="389"/>
      <c r="J936" s="389"/>
      <c r="K936" s="389"/>
      <c r="L936" s="389"/>
      <c r="M936" s="389"/>
      <c r="N936" s="389"/>
      <c r="O936" s="389"/>
      <c r="P936" s="389"/>
      <c r="Q936" s="389"/>
      <c r="R936" s="389"/>
      <c r="S936" s="389"/>
      <c r="T936" s="389"/>
      <c r="U936" s="389"/>
      <c r="V936" s="389"/>
      <c r="W936" s="389"/>
      <c r="X936" s="389"/>
      <c r="Y936" s="389"/>
      <c r="Z936" s="389"/>
      <c r="AA936" s="389"/>
      <c r="AB936" s="389"/>
      <c r="AC936" s="389"/>
      <c r="AD936" s="389"/>
      <c r="AE936" s="389"/>
      <c r="AF936" s="389"/>
      <c r="AG936" s="389"/>
      <c r="AH936" s="389"/>
      <c r="AI936" s="389"/>
      <c r="AJ936" s="389"/>
      <c r="AK936" s="389"/>
      <c r="AL936" s="389"/>
      <c r="AM936" s="389"/>
      <c r="AN936" s="389"/>
      <c r="AO936" s="389"/>
      <c r="AP936" s="393"/>
      <c r="AQ936" s="395"/>
      <c r="AR936" s="389"/>
      <c r="AS936" s="389"/>
      <c r="AT936" s="389"/>
      <c r="AU936" s="389"/>
      <c r="AV936" s="389"/>
      <c r="AW936" s="389"/>
      <c r="AX936" s="389"/>
      <c r="AY936" s="389"/>
      <c r="AZ936" s="389"/>
      <c r="BA936" s="389"/>
      <c r="BB936" s="389"/>
      <c r="BC936" s="389"/>
      <c r="BD936" s="389"/>
      <c r="BE936" s="389"/>
    </row>
    <row r="937" ht="15.75" customHeight="1">
      <c r="A937" s="401"/>
      <c r="B937" s="265"/>
      <c r="C937" s="393"/>
      <c r="D937" s="389"/>
      <c r="E937" s="389"/>
      <c r="F937" s="389"/>
      <c r="G937" s="393"/>
      <c r="H937" s="389"/>
      <c r="I937" s="389"/>
      <c r="J937" s="389"/>
      <c r="K937" s="389"/>
      <c r="L937" s="389"/>
      <c r="M937" s="389"/>
      <c r="N937" s="389"/>
      <c r="O937" s="389"/>
      <c r="P937" s="389"/>
      <c r="Q937" s="389"/>
      <c r="R937" s="389"/>
      <c r="S937" s="389"/>
      <c r="T937" s="389"/>
      <c r="U937" s="389"/>
      <c r="V937" s="389"/>
      <c r="W937" s="389"/>
      <c r="X937" s="389"/>
      <c r="Y937" s="389"/>
      <c r="Z937" s="389"/>
      <c r="AA937" s="389"/>
      <c r="AB937" s="389"/>
      <c r="AC937" s="389"/>
      <c r="AD937" s="389"/>
      <c r="AE937" s="389"/>
      <c r="AF937" s="389"/>
      <c r="AG937" s="389"/>
      <c r="AH937" s="389"/>
      <c r="AI937" s="389"/>
      <c r="AJ937" s="389"/>
      <c r="AK937" s="389"/>
      <c r="AL937" s="389"/>
      <c r="AM937" s="389"/>
      <c r="AN937" s="389"/>
      <c r="AO937" s="389"/>
      <c r="AP937" s="393"/>
      <c r="AQ937" s="395"/>
      <c r="AR937" s="389"/>
      <c r="AS937" s="389"/>
      <c r="AT937" s="389"/>
      <c r="AU937" s="389"/>
      <c r="AV937" s="389"/>
      <c r="AW937" s="389"/>
      <c r="AX937" s="389"/>
      <c r="AY937" s="389"/>
      <c r="AZ937" s="389"/>
      <c r="BA937" s="389"/>
      <c r="BB937" s="389"/>
      <c r="BC937" s="389"/>
      <c r="BD937" s="389"/>
      <c r="BE937" s="389"/>
    </row>
    <row r="938" ht="15.75" customHeight="1">
      <c r="A938" s="401"/>
      <c r="B938" s="265"/>
      <c r="C938" s="393"/>
      <c r="D938" s="389"/>
      <c r="E938" s="389"/>
      <c r="F938" s="389"/>
      <c r="G938" s="393"/>
      <c r="H938" s="389"/>
      <c r="I938" s="389"/>
      <c r="J938" s="389"/>
      <c r="K938" s="389"/>
      <c r="L938" s="389"/>
      <c r="M938" s="389"/>
      <c r="N938" s="389"/>
      <c r="O938" s="389"/>
      <c r="P938" s="389"/>
      <c r="Q938" s="389"/>
      <c r="R938" s="389"/>
      <c r="S938" s="389"/>
      <c r="T938" s="389"/>
      <c r="U938" s="389"/>
      <c r="V938" s="389"/>
      <c r="W938" s="389"/>
      <c r="X938" s="389"/>
      <c r="Y938" s="389"/>
      <c r="Z938" s="389"/>
      <c r="AA938" s="389"/>
      <c r="AB938" s="389"/>
      <c r="AC938" s="389"/>
      <c r="AD938" s="389"/>
      <c r="AE938" s="389"/>
      <c r="AF938" s="389"/>
      <c r="AG938" s="389"/>
      <c r="AH938" s="389"/>
      <c r="AI938" s="389"/>
      <c r="AJ938" s="389"/>
      <c r="AK938" s="389"/>
      <c r="AL938" s="389"/>
      <c r="AM938" s="389"/>
      <c r="AN938" s="389"/>
      <c r="AO938" s="389"/>
      <c r="AP938" s="393"/>
      <c r="AQ938" s="395"/>
      <c r="AR938" s="389"/>
      <c r="AS938" s="389"/>
      <c r="AT938" s="389"/>
      <c r="AU938" s="389"/>
      <c r="AV938" s="389"/>
      <c r="AW938" s="389"/>
      <c r="AX938" s="389"/>
      <c r="AY938" s="389"/>
      <c r="AZ938" s="389"/>
      <c r="BA938" s="389"/>
      <c r="BB938" s="389"/>
      <c r="BC938" s="389"/>
      <c r="BD938" s="389"/>
      <c r="BE938" s="389"/>
    </row>
    <row r="939" ht="15.75" customHeight="1">
      <c r="A939" s="401"/>
      <c r="B939" s="265"/>
      <c r="C939" s="393"/>
      <c r="D939" s="389"/>
      <c r="E939" s="389"/>
      <c r="F939" s="389"/>
      <c r="G939" s="393"/>
      <c r="H939" s="389"/>
      <c r="I939" s="389"/>
      <c r="J939" s="389"/>
      <c r="K939" s="389"/>
      <c r="L939" s="389"/>
      <c r="M939" s="389"/>
      <c r="N939" s="389"/>
      <c r="O939" s="389"/>
      <c r="P939" s="389"/>
      <c r="Q939" s="389"/>
      <c r="R939" s="389"/>
      <c r="S939" s="389"/>
      <c r="T939" s="389"/>
      <c r="U939" s="389"/>
      <c r="V939" s="389"/>
      <c r="W939" s="389"/>
      <c r="X939" s="389"/>
      <c r="Y939" s="389"/>
      <c r="Z939" s="389"/>
      <c r="AA939" s="389"/>
      <c r="AB939" s="389"/>
      <c r="AC939" s="389"/>
      <c r="AD939" s="389"/>
      <c r="AE939" s="389"/>
      <c r="AF939" s="389"/>
      <c r="AG939" s="389"/>
      <c r="AH939" s="389"/>
      <c r="AI939" s="389"/>
      <c r="AJ939" s="389"/>
      <c r="AK939" s="389"/>
      <c r="AL939" s="389"/>
      <c r="AM939" s="389"/>
      <c r="AN939" s="389"/>
      <c r="AO939" s="389"/>
      <c r="AP939" s="393"/>
      <c r="AQ939" s="395"/>
      <c r="AR939" s="389"/>
      <c r="AS939" s="389"/>
      <c r="AT939" s="389"/>
      <c r="AU939" s="389"/>
      <c r="AV939" s="389"/>
      <c r="AW939" s="389"/>
      <c r="AX939" s="389"/>
      <c r="AY939" s="389"/>
      <c r="AZ939" s="389"/>
      <c r="BA939" s="389"/>
      <c r="BB939" s="389"/>
      <c r="BC939" s="389"/>
      <c r="BD939" s="389"/>
      <c r="BE939" s="389"/>
    </row>
    <row r="940" ht="15.75" customHeight="1">
      <c r="A940" s="401"/>
      <c r="B940" s="265"/>
      <c r="C940" s="393"/>
      <c r="D940" s="389"/>
      <c r="E940" s="389"/>
      <c r="F940" s="389"/>
      <c r="G940" s="393"/>
      <c r="H940" s="389"/>
      <c r="I940" s="389"/>
      <c r="J940" s="389"/>
      <c r="K940" s="389"/>
      <c r="L940" s="389"/>
      <c r="M940" s="389"/>
      <c r="N940" s="389"/>
      <c r="O940" s="389"/>
      <c r="P940" s="389"/>
      <c r="Q940" s="389"/>
      <c r="R940" s="389"/>
      <c r="S940" s="389"/>
      <c r="T940" s="389"/>
      <c r="U940" s="389"/>
      <c r="V940" s="389"/>
      <c r="W940" s="389"/>
      <c r="X940" s="389"/>
      <c r="Y940" s="389"/>
      <c r="Z940" s="389"/>
      <c r="AA940" s="389"/>
      <c r="AB940" s="389"/>
      <c r="AC940" s="389"/>
      <c r="AD940" s="389"/>
      <c r="AE940" s="389"/>
      <c r="AF940" s="389"/>
      <c r="AG940" s="389"/>
      <c r="AH940" s="389"/>
      <c r="AI940" s="389"/>
      <c r="AJ940" s="389"/>
      <c r="AK940" s="389"/>
      <c r="AL940" s="389"/>
      <c r="AM940" s="389"/>
      <c r="AN940" s="389"/>
      <c r="AO940" s="389"/>
      <c r="AP940" s="393"/>
      <c r="AQ940" s="395"/>
      <c r="AR940" s="389"/>
      <c r="AS940" s="389"/>
      <c r="AT940" s="389"/>
      <c r="AU940" s="389"/>
      <c r="AV940" s="389"/>
      <c r="AW940" s="389"/>
      <c r="AX940" s="389"/>
      <c r="AY940" s="389"/>
      <c r="AZ940" s="389"/>
      <c r="BA940" s="389"/>
      <c r="BB940" s="389"/>
      <c r="BC940" s="389"/>
      <c r="BD940" s="389"/>
      <c r="BE940" s="389"/>
    </row>
    <row r="941" ht="15.75" customHeight="1">
      <c r="A941" s="401"/>
      <c r="B941" s="265"/>
      <c r="C941" s="393"/>
      <c r="D941" s="389"/>
      <c r="E941" s="389"/>
      <c r="F941" s="389"/>
      <c r="G941" s="393"/>
      <c r="H941" s="389"/>
      <c r="I941" s="389"/>
      <c r="J941" s="389"/>
      <c r="K941" s="389"/>
      <c r="L941" s="389"/>
      <c r="M941" s="389"/>
      <c r="N941" s="389"/>
      <c r="O941" s="389"/>
      <c r="P941" s="389"/>
      <c r="Q941" s="389"/>
      <c r="R941" s="389"/>
      <c r="S941" s="389"/>
      <c r="T941" s="389"/>
      <c r="U941" s="389"/>
      <c r="V941" s="389"/>
      <c r="W941" s="389"/>
      <c r="X941" s="389"/>
      <c r="Y941" s="389"/>
      <c r="Z941" s="389"/>
      <c r="AA941" s="389"/>
      <c r="AB941" s="389"/>
      <c r="AC941" s="389"/>
      <c r="AD941" s="389"/>
      <c r="AE941" s="389"/>
      <c r="AF941" s="389"/>
      <c r="AG941" s="389"/>
      <c r="AH941" s="389"/>
      <c r="AI941" s="389"/>
      <c r="AJ941" s="389"/>
      <c r="AK941" s="389"/>
      <c r="AL941" s="389"/>
      <c r="AM941" s="389"/>
      <c r="AN941" s="389"/>
      <c r="AO941" s="389"/>
      <c r="AP941" s="393"/>
      <c r="AQ941" s="395"/>
      <c r="AR941" s="389"/>
      <c r="AS941" s="389"/>
      <c r="AT941" s="389"/>
      <c r="AU941" s="389"/>
      <c r="AV941" s="389"/>
      <c r="AW941" s="389"/>
      <c r="AX941" s="389"/>
      <c r="AY941" s="389"/>
      <c r="AZ941" s="389"/>
      <c r="BA941" s="389"/>
      <c r="BB941" s="389"/>
      <c r="BC941" s="389"/>
      <c r="BD941" s="389"/>
      <c r="BE941" s="389"/>
    </row>
    <row r="942" ht="15.75" customHeight="1">
      <c r="A942" s="401"/>
      <c r="B942" s="265"/>
      <c r="C942" s="393"/>
      <c r="D942" s="389"/>
      <c r="E942" s="389"/>
      <c r="F942" s="389"/>
      <c r="G942" s="393"/>
      <c r="H942" s="389"/>
      <c r="I942" s="389"/>
      <c r="J942" s="389"/>
      <c r="K942" s="389"/>
      <c r="L942" s="389"/>
      <c r="M942" s="389"/>
      <c r="N942" s="389"/>
      <c r="O942" s="389"/>
      <c r="P942" s="389"/>
      <c r="Q942" s="389"/>
      <c r="R942" s="389"/>
      <c r="S942" s="389"/>
      <c r="T942" s="389"/>
      <c r="U942" s="389"/>
      <c r="V942" s="389"/>
      <c r="W942" s="389"/>
      <c r="X942" s="389"/>
      <c r="Y942" s="389"/>
      <c r="Z942" s="389"/>
      <c r="AA942" s="389"/>
      <c r="AB942" s="389"/>
      <c r="AC942" s="389"/>
      <c r="AD942" s="389"/>
      <c r="AE942" s="389"/>
      <c r="AF942" s="389"/>
      <c r="AG942" s="389"/>
      <c r="AH942" s="389"/>
      <c r="AI942" s="389"/>
      <c r="AJ942" s="389"/>
      <c r="AK942" s="389"/>
      <c r="AL942" s="389"/>
      <c r="AM942" s="389"/>
      <c r="AN942" s="389"/>
      <c r="AO942" s="389"/>
      <c r="AP942" s="393"/>
      <c r="AQ942" s="395"/>
      <c r="AR942" s="389"/>
      <c r="AS942" s="389"/>
      <c r="AT942" s="389"/>
      <c r="AU942" s="389"/>
      <c r="AV942" s="389"/>
      <c r="AW942" s="389"/>
      <c r="AX942" s="389"/>
      <c r="AY942" s="389"/>
      <c r="AZ942" s="389"/>
      <c r="BA942" s="389"/>
      <c r="BB942" s="389"/>
      <c r="BC942" s="389"/>
      <c r="BD942" s="389"/>
      <c r="BE942" s="389"/>
    </row>
    <row r="943" ht="15.75" customHeight="1">
      <c r="A943" s="401"/>
      <c r="B943" s="265"/>
      <c r="C943" s="393"/>
      <c r="D943" s="389"/>
      <c r="E943" s="389"/>
      <c r="F943" s="389"/>
      <c r="G943" s="393"/>
      <c r="H943" s="389"/>
      <c r="I943" s="389"/>
      <c r="J943" s="389"/>
      <c r="K943" s="389"/>
      <c r="L943" s="389"/>
      <c r="M943" s="389"/>
      <c r="N943" s="389"/>
      <c r="O943" s="389"/>
      <c r="P943" s="389"/>
      <c r="Q943" s="389"/>
      <c r="R943" s="389"/>
      <c r="S943" s="389"/>
      <c r="T943" s="389"/>
      <c r="U943" s="389"/>
      <c r="V943" s="389"/>
      <c r="W943" s="389"/>
      <c r="X943" s="389"/>
      <c r="Y943" s="389"/>
      <c r="Z943" s="389"/>
      <c r="AA943" s="389"/>
      <c r="AB943" s="389"/>
      <c r="AC943" s="389"/>
      <c r="AD943" s="389"/>
      <c r="AE943" s="389"/>
      <c r="AF943" s="389"/>
      <c r="AG943" s="389"/>
      <c r="AH943" s="389"/>
      <c r="AI943" s="389"/>
      <c r="AJ943" s="389"/>
      <c r="AK943" s="389"/>
      <c r="AL943" s="389"/>
      <c r="AM943" s="389"/>
      <c r="AN943" s="389"/>
      <c r="AO943" s="389"/>
      <c r="AP943" s="393"/>
      <c r="AQ943" s="395"/>
      <c r="AR943" s="389"/>
      <c r="AS943" s="389"/>
      <c r="AT943" s="389"/>
      <c r="AU943" s="389"/>
      <c r="AV943" s="389"/>
      <c r="AW943" s="389"/>
      <c r="AX943" s="389"/>
      <c r="AY943" s="389"/>
      <c r="AZ943" s="389"/>
      <c r="BA943" s="389"/>
      <c r="BB943" s="389"/>
      <c r="BC943" s="389"/>
      <c r="BD943" s="389"/>
      <c r="BE943" s="389"/>
    </row>
    <row r="944" ht="15.75" customHeight="1">
      <c r="A944" s="401"/>
      <c r="B944" s="265"/>
      <c r="C944" s="393"/>
      <c r="D944" s="389"/>
      <c r="E944" s="389"/>
      <c r="F944" s="389"/>
      <c r="G944" s="393"/>
      <c r="H944" s="389"/>
      <c r="I944" s="389"/>
      <c r="J944" s="389"/>
      <c r="K944" s="389"/>
      <c r="L944" s="389"/>
      <c r="M944" s="389"/>
      <c r="N944" s="389"/>
      <c r="O944" s="389"/>
      <c r="P944" s="389"/>
      <c r="Q944" s="389"/>
      <c r="R944" s="389"/>
      <c r="S944" s="389"/>
      <c r="T944" s="389"/>
      <c r="U944" s="389"/>
      <c r="V944" s="389"/>
      <c r="W944" s="389"/>
      <c r="X944" s="389"/>
      <c r="Y944" s="389"/>
      <c r="Z944" s="389"/>
      <c r="AA944" s="389"/>
      <c r="AB944" s="389"/>
      <c r="AC944" s="389"/>
      <c r="AD944" s="389"/>
      <c r="AE944" s="389"/>
      <c r="AF944" s="389"/>
      <c r="AG944" s="389"/>
      <c r="AH944" s="389"/>
      <c r="AI944" s="389"/>
      <c r="AJ944" s="389"/>
      <c r="AK944" s="389"/>
      <c r="AL944" s="389"/>
      <c r="AM944" s="389"/>
      <c r="AN944" s="389"/>
      <c r="AO944" s="389"/>
      <c r="AP944" s="393"/>
      <c r="AQ944" s="395"/>
      <c r="AR944" s="389"/>
      <c r="AS944" s="389"/>
      <c r="AT944" s="389"/>
      <c r="AU944" s="389"/>
      <c r="AV944" s="389"/>
      <c r="AW944" s="389"/>
      <c r="AX944" s="389"/>
      <c r="AY944" s="389"/>
      <c r="AZ944" s="389"/>
      <c r="BA944" s="389"/>
      <c r="BB944" s="389"/>
      <c r="BC944" s="389"/>
      <c r="BD944" s="389"/>
      <c r="BE944" s="389"/>
    </row>
    <row r="945" ht="15.75" customHeight="1">
      <c r="A945" s="401"/>
      <c r="B945" s="265"/>
      <c r="C945" s="393"/>
      <c r="D945" s="389"/>
      <c r="E945" s="389"/>
      <c r="F945" s="389"/>
      <c r="G945" s="393"/>
      <c r="H945" s="389"/>
      <c r="I945" s="389"/>
      <c r="J945" s="389"/>
      <c r="K945" s="389"/>
      <c r="L945" s="389"/>
      <c r="M945" s="389"/>
      <c r="N945" s="389"/>
      <c r="O945" s="389"/>
      <c r="P945" s="389"/>
      <c r="Q945" s="389"/>
      <c r="R945" s="389"/>
      <c r="S945" s="389"/>
      <c r="T945" s="389"/>
      <c r="U945" s="389"/>
      <c r="V945" s="389"/>
      <c r="W945" s="389"/>
      <c r="X945" s="389"/>
      <c r="Y945" s="389"/>
      <c r="Z945" s="389"/>
      <c r="AA945" s="389"/>
      <c r="AB945" s="389"/>
      <c r="AC945" s="389"/>
      <c r="AD945" s="389"/>
      <c r="AE945" s="389"/>
      <c r="AF945" s="389"/>
      <c r="AG945" s="389"/>
      <c r="AH945" s="389"/>
      <c r="AI945" s="389"/>
      <c r="AJ945" s="389"/>
      <c r="AK945" s="389"/>
      <c r="AL945" s="389"/>
      <c r="AM945" s="389"/>
      <c r="AN945" s="389"/>
      <c r="AO945" s="389"/>
      <c r="AP945" s="393"/>
      <c r="AQ945" s="395"/>
      <c r="AR945" s="389"/>
      <c r="AS945" s="389"/>
      <c r="AT945" s="389"/>
      <c r="AU945" s="389"/>
      <c r="AV945" s="389"/>
      <c r="AW945" s="389"/>
      <c r="AX945" s="389"/>
      <c r="AY945" s="389"/>
      <c r="AZ945" s="389"/>
      <c r="BA945" s="389"/>
      <c r="BB945" s="389"/>
      <c r="BC945" s="389"/>
      <c r="BD945" s="389"/>
      <c r="BE945" s="389"/>
    </row>
    <row r="946" ht="15.75" customHeight="1">
      <c r="A946" s="401"/>
      <c r="B946" s="265"/>
      <c r="C946" s="393"/>
      <c r="D946" s="389"/>
      <c r="E946" s="389"/>
      <c r="F946" s="389"/>
      <c r="G946" s="393"/>
      <c r="H946" s="389"/>
      <c r="I946" s="389"/>
      <c r="J946" s="389"/>
      <c r="K946" s="389"/>
      <c r="L946" s="389"/>
      <c r="M946" s="389"/>
      <c r="N946" s="389"/>
      <c r="O946" s="389"/>
      <c r="P946" s="389"/>
      <c r="Q946" s="389"/>
      <c r="R946" s="389"/>
      <c r="S946" s="389"/>
      <c r="T946" s="389"/>
      <c r="U946" s="389"/>
      <c r="V946" s="389"/>
      <c r="W946" s="389"/>
      <c r="X946" s="389"/>
      <c r="Y946" s="389"/>
      <c r="Z946" s="389"/>
      <c r="AA946" s="389"/>
      <c r="AB946" s="389"/>
      <c r="AC946" s="389"/>
      <c r="AD946" s="389"/>
      <c r="AE946" s="389"/>
      <c r="AF946" s="389"/>
      <c r="AG946" s="389"/>
      <c r="AH946" s="389"/>
      <c r="AI946" s="389"/>
      <c r="AJ946" s="389"/>
      <c r="AK946" s="389"/>
      <c r="AL946" s="389"/>
      <c r="AM946" s="389"/>
      <c r="AN946" s="389"/>
      <c r="AO946" s="389"/>
      <c r="AP946" s="393"/>
      <c r="AQ946" s="395"/>
      <c r="AR946" s="389"/>
      <c r="AS946" s="389"/>
      <c r="AT946" s="389"/>
      <c r="AU946" s="389"/>
      <c r="AV946" s="389"/>
      <c r="AW946" s="389"/>
      <c r="AX946" s="389"/>
      <c r="AY946" s="389"/>
      <c r="AZ946" s="389"/>
      <c r="BA946" s="389"/>
      <c r="BB946" s="389"/>
      <c r="BC946" s="389"/>
      <c r="BD946" s="389"/>
      <c r="BE946" s="389"/>
    </row>
    <row r="947" ht="15.75" customHeight="1">
      <c r="A947" s="401"/>
      <c r="B947" s="265"/>
      <c r="C947" s="393"/>
      <c r="D947" s="389"/>
      <c r="E947" s="389"/>
      <c r="F947" s="389"/>
      <c r="G947" s="393"/>
      <c r="H947" s="389"/>
      <c r="I947" s="389"/>
      <c r="J947" s="389"/>
      <c r="K947" s="389"/>
      <c r="L947" s="389"/>
      <c r="M947" s="389"/>
      <c r="N947" s="389"/>
      <c r="O947" s="389"/>
      <c r="P947" s="389"/>
      <c r="Q947" s="389"/>
      <c r="R947" s="389"/>
      <c r="S947" s="389"/>
      <c r="T947" s="389"/>
      <c r="U947" s="389"/>
      <c r="V947" s="389"/>
      <c r="W947" s="389"/>
      <c r="X947" s="389"/>
      <c r="Y947" s="389"/>
      <c r="Z947" s="389"/>
      <c r="AA947" s="389"/>
      <c r="AB947" s="389"/>
      <c r="AC947" s="389"/>
      <c r="AD947" s="389"/>
      <c r="AE947" s="389"/>
      <c r="AF947" s="389"/>
      <c r="AG947" s="389"/>
      <c r="AH947" s="389"/>
      <c r="AI947" s="389"/>
      <c r="AJ947" s="389"/>
      <c r="AK947" s="389"/>
      <c r="AL947" s="389"/>
      <c r="AM947" s="389"/>
      <c r="AN947" s="389"/>
      <c r="AO947" s="389"/>
      <c r="AP947" s="393"/>
      <c r="AQ947" s="395"/>
      <c r="AR947" s="389"/>
      <c r="AS947" s="389"/>
      <c r="AT947" s="389"/>
      <c r="AU947" s="389"/>
      <c r="AV947" s="389"/>
      <c r="AW947" s="389"/>
      <c r="AX947" s="389"/>
      <c r="AY947" s="389"/>
      <c r="AZ947" s="389"/>
      <c r="BA947" s="389"/>
      <c r="BB947" s="389"/>
      <c r="BC947" s="389"/>
      <c r="BD947" s="389"/>
      <c r="BE947" s="389"/>
    </row>
    <row r="948" ht="15.75" customHeight="1">
      <c r="A948" s="401"/>
      <c r="B948" s="265"/>
      <c r="C948" s="393"/>
      <c r="D948" s="389"/>
      <c r="E948" s="389"/>
      <c r="F948" s="389"/>
      <c r="G948" s="393"/>
      <c r="H948" s="389"/>
      <c r="I948" s="389"/>
      <c r="J948" s="389"/>
      <c r="K948" s="389"/>
      <c r="L948" s="389"/>
      <c r="M948" s="389"/>
      <c r="N948" s="389"/>
      <c r="O948" s="389"/>
      <c r="P948" s="389"/>
      <c r="Q948" s="389"/>
      <c r="R948" s="389"/>
      <c r="S948" s="389"/>
      <c r="T948" s="389"/>
      <c r="U948" s="389"/>
      <c r="V948" s="389"/>
      <c r="W948" s="389"/>
      <c r="X948" s="389"/>
      <c r="Y948" s="389"/>
      <c r="Z948" s="389"/>
      <c r="AA948" s="389"/>
      <c r="AB948" s="389"/>
      <c r="AC948" s="389"/>
      <c r="AD948" s="389"/>
      <c r="AE948" s="389"/>
      <c r="AF948" s="389"/>
      <c r="AG948" s="389"/>
      <c r="AH948" s="389"/>
      <c r="AI948" s="389"/>
      <c r="AJ948" s="389"/>
      <c r="AK948" s="389"/>
      <c r="AL948" s="389"/>
      <c r="AM948" s="389"/>
      <c r="AN948" s="389"/>
      <c r="AO948" s="389"/>
      <c r="AP948" s="393"/>
      <c r="AQ948" s="395"/>
      <c r="AR948" s="389"/>
      <c r="AS948" s="389"/>
      <c r="AT948" s="389"/>
      <c r="AU948" s="389"/>
      <c r="AV948" s="389"/>
      <c r="AW948" s="389"/>
      <c r="AX948" s="389"/>
      <c r="AY948" s="389"/>
      <c r="AZ948" s="389"/>
      <c r="BA948" s="389"/>
      <c r="BB948" s="389"/>
      <c r="BC948" s="389"/>
      <c r="BD948" s="389"/>
      <c r="BE948" s="389"/>
    </row>
    <row r="949" ht="15.75" customHeight="1">
      <c r="A949" s="401"/>
      <c r="B949" s="265"/>
      <c r="C949" s="393"/>
      <c r="D949" s="389"/>
      <c r="E949" s="389"/>
      <c r="F949" s="389"/>
      <c r="G949" s="393"/>
      <c r="H949" s="389"/>
      <c r="I949" s="389"/>
      <c r="J949" s="389"/>
      <c r="K949" s="389"/>
      <c r="L949" s="389"/>
      <c r="M949" s="389"/>
      <c r="N949" s="389"/>
      <c r="O949" s="389"/>
      <c r="P949" s="389"/>
      <c r="Q949" s="389"/>
      <c r="R949" s="389"/>
      <c r="S949" s="389"/>
      <c r="T949" s="389"/>
      <c r="U949" s="389"/>
      <c r="V949" s="389"/>
      <c r="W949" s="389"/>
      <c r="X949" s="389"/>
      <c r="Y949" s="389"/>
      <c r="Z949" s="389"/>
      <c r="AA949" s="389"/>
      <c r="AB949" s="389"/>
      <c r="AC949" s="389"/>
      <c r="AD949" s="389"/>
      <c r="AE949" s="389"/>
      <c r="AF949" s="389"/>
      <c r="AG949" s="389"/>
      <c r="AH949" s="389"/>
      <c r="AI949" s="389"/>
      <c r="AJ949" s="389"/>
      <c r="AK949" s="389"/>
      <c r="AL949" s="389"/>
      <c r="AM949" s="389"/>
      <c r="AN949" s="389"/>
      <c r="AO949" s="389"/>
      <c r="AP949" s="393"/>
      <c r="AQ949" s="395"/>
      <c r="AR949" s="389"/>
      <c r="AS949" s="389"/>
      <c r="AT949" s="389"/>
      <c r="AU949" s="389"/>
      <c r="AV949" s="389"/>
      <c r="AW949" s="389"/>
      <c r="AX949" s="389"/>
      <c r="AY949" s="389"/>
      <c r="AZ949" s="389"/>
      <c r="BA949" s="389"/>
      <c r="BB949" s="389"/>
      <c r="BC949" s="389"/>
      <c r="BD949" s="389"/>
      <c r="BE949" s="389"/>
    </row>
    <row r="950" ht="15.75" customHeight="1">
      <c r="A950" s="401"/>
      <c r="B950" s="265"/>
      <c r="C950" s="393"/>
      <c r="D950" s="389"/>
      <c r="E950" s="389"/>
      <c r="F950" s="389"/>
      <c r="G950" s="393"/>
      <c r="H950" s="389"/>
      <c r="I950" s="389"/>
      <c r="J950" s="389"/>
      <c r="K950" s="389"/>
      <c r="L950" s="389"/>
      <c r="M950" s="389"/>
      <c r="N950" s="389"/>
      <c r="O950" s="389"/>
      <c r="P950" s="389"/>
      <c r="Q950" s="389"/>
      <c r="R950" s="389"/>
      <c r="S950" s="389"/>
      <c r="T950" s="389"/>
      <c r="U950" s="389"/>
      <c r="V950" s="389"/>
      <c r="W950" s="389"/>
      <c r="X950" s="389"/>
      <c r="Y950" s="389"/>
      <c r="Z950" s="389"/>
      <c r="AA950" s="389"/>
      <c r="AB950" s="389"/>
      <c r="AC950" s="389"/>
      <c r="AD950" s="389"/>
      <c r="AE950" s="389"/>
      <c r="AF950" s="389"/>
      <c r="AG950" s="389"/>
      <c r="AH950" s="389"/>
      <c r="AI950" s="389"/>
      <c r="AJ950" s="389"/>
      <c r="AK950" s="389"/>
      <c r="AL950" s="389"/>
      <c r="AM950" s="389"/>
      <c r="AN950" s="389"/>
      <c r="AO950" s="389"/>
      <c r="AP950" s="393"/>
      <c r="AQ950" s="395"/>
      <c r="AR950" s="389"/>
      <c r="AS950" s="389"/>
      <c r="AT950" s="389"/>
      <c r="AU950" s="389"/>
      <c r="AV950" s="389"/>
      <c r="AW950" s="389"/>
      <c r="AX950" s="389"/>
      <c r="AY950" s="389"/>
      <c r="AZ950" s="389"/>
      <c r="BA950" s="389"/>
      <c r="BB950" s="389"/>
      <c r="BC950" s="389"/>
      <c r="BD950" s="389"/>
      <c r="BE950" s="389"/>
    </row>
    <row r="951" ht="15.75" customHeight="1">
      <c r="A951" s="401"/>
      <c r="B951" s="265"/>
      <c r="C951" s="393"/>
      <c r="D951" s="389"/>
      <c r="E951" s="389"/>
      <c r="F951" s="389"/>
      <c r="G951" s="393"/>
      <c r="H951" s="389"/>
      <c r="I951" s="389"/>
      <c r="J951" s="389"/>
      <c r="K951" s="389"/>
      <c r="L951" s="389"/>
      <c r="M951" s="389"/>
      <c r="N951" s="389"/>
      <c r="O951" s="389"/>
      <c r="P951" s="389"/>
      <c r="Q951" s="389"/>
      <c r="R951" s="389"/>
      <c r="S951" s="389"/>
      <c r="T951" s="389"/>
      <c r="U951" s="389"/>
      <c r="V951" s="389"/>
      <c r="W951" s="389"/>
      <c r="X951" s="389"/>
      <c r="Y951" s="389"/>
      <c r="Z951" s="389"/>
      <c r="AA951" s="389"/>
      <c r="AB951" s="389"/>
      <c r="AC951" s="389"/>
      <c r="AD951" s="389"/>
      <c r="AE951" s="389"/>
      <c r="AF951" s="389"/>
      <c r="AG951" s="389"/>
      <c r="AH951" s="389"/>
      <c r="AI951" s="389"/>
      <c r="AJ951" s="389"/>
      <c r="AK951" s="389"/>
      <c r="AL951" s="389"/>
      <c r="AM951" s="389"/>
      <c r="AN951" s="389"/>
      <c r="AO951" s="389"/>
      <c r="AP951" s="393"/>
      <c r="AQ951" s="395"/>
      <c r="AR951" s="389"/>
      <c r="AS951" s="389"/>
      <c r="AT951" s="389"/>
      <c r="AU951" s="389"/>
      <c r="AV951" s="389"/>
      <c r="AW951" s="389"/>
      <c r="AX951" s="389"/>
      <c r="AY951" s="389"/>
      <c r="AZ951" s="389"/>
      <c r="BA951" s="389"/>
      <c r="BB951" s="389"/>
      <c r="BC951" s="389"/>
      <c r="BD951" s="389"/>
      <c r="BE951" s="389"/>
    </row>
    <row r="952" ht="15.75" customHeight="1">
      <c r="A952" s="401"/>
      <c r="B952" s="265"/>
      <c r="C952" s="393"/>
      <c r="D952" s="389"/>
      <c r="E952" s="389"/>
      <c r="F952" s="389"/>
      <c r="G952" s="393"/>
      <c r="H952" s="389"/>
      <c r="I952" s="389"/>
      <c r="J952" s="389"/>
      <c r="K952" s="389"/>
      <c r="L952" s="389"/>
      <c r="M952" s="389"/>
      <c r="N952" s="389"/>
      <c r="O952" s="389"/>
      <c r="P952" s="389"/>
      <c r="Q952" s="389"/>
      <c r="R952" s="389"/>
      <c r="S952" s="389"/>
      <c r="T952" s="389"/>
      <c r="U952" s="389"/>
      <c r="V952" s="389"/>
      <c r="W952" s="389"/>
      <c r="X952" s="389"/>
      <c r="Y952" s="389"/>
      <c r="Z952" s="389"/>
      <c r="AA952" s="389"/>
      <c r="AB952" s="389"/>
      <c r="AC952" s="389"/>
      <c r="AD952" s="389"/>
      <c r="AE952" s="389"/>
      <c r="AF952" s="389"/>
      <c r="AG952" s="389"/>
      <c r="AH952" s="389"/>
      <c r="AI952" s="389"/>
      <c r="AJ952" s="389"/>
      <c r="AK952" s="389"/>
      <c r="AL952" s="389"/>
      <c r="AM952" s="389"/>
      <c r="AN952" s="389"/>
      <c r="AO952" s="389"/>
      <c r="AP952" s="393"/>
      <c r="AQ952" s="395"/>
      <c r="AR952" s="389"/>
      <c r="AS952" s="389"/>
      <c r="AT952" s="389"/>
      <c r="AU952" s="389"/>
      <c r="AV952" s="389"/>
      <c r="AW952" s="389"/>
      <c r="AX952" s="389"/>
      <c r="AY952" s="389"/>
      <c r="AZ952" s="389"/>
      <c r="BA952" s="389"/>
      <c r="BB952" s="389"/>
      <c r="BC952" s="389"/>
      <c r="BD952" s="389"/>
      <c r="BE952" s="389"/>
    </row>
    <row r="953" ht="15.75" customHeight="1">
      <c r="A953" s="401"/>
      <c r="B953" s="265"/>
      <c r="C953" s="393"/>
      <c r="D953" s="389"/>
      <c r="E953" s="389"/>
      <c r="F953" s="389"/>
      <c r="G953" s="393"/>
      <c r="H953" s="389"/>
      <c r="I953" s="389"/>
      <c r="J953" s="389"/>
      <c r="K953" s="389"/>
      <c r="L953" s="389"/>
      <c r="M953" s="389"/>
      <c r="N953" s="389"/>
      <c r="O953" s="389"/>
      <c r="P953" s="389"/>
      <c r="Q953" s="389"/>
      <c r="R953" s="389"/>
      <c r="S953" s="389"/>
      <c r="T953" s="389"/>
      <c r="U953" s="389"/>
      <c r="V953" s="389"/>
      <c r="W953" s="389"/>
      <c r="X953" s="389"/>
      <c r="Y953" s="389"/>
      <c r="Z953" s="389"/>
      <c r="AA953" s="389"/>
      <c r="AB953" s="389"/>
      <c r="AC953" s="389"/>
      <c r="AD953" s="389"/>
      <c r="AE953" s="389"/>
      <c r="AF953" s="389"/>
      <c r="AG953" s="389"/>
      <c r="AH953" s="389"/>
      <c r="AI953" s="389"/>
      <c r="AJ953" s="389"/>
      <c r="AK953" s="389"/>
      <c r="AL953" s="389"/>
      <c r="AM953" s="389"/>
      <c r="AN953" s="389"/>
      <c r="AO953" s="389"/>
      <c r="AP953" s="393"/>
      <c r="AQ953" s="395"/>
      <c r="AR953" s="389"/>
      <c r="AS953" s="389"/>
      <c r="AT953" s="389"/>
      <c r="AU953" s="389"/>
      <c r="AV953" s="389"/>
      <c r="AW953" s="389"/>
      <c r="AX953" s="389"/>
      <c r="AY953" s="389"/>
      <c r="AZ953" s="389"/>
      <c r="BA953" s="389"/>
      <c r="BB953" s="389"/>
      <c r="BC953" s="389"/>
      <c r="BD953" s="389"/>
      <c r="BE953" s="389"/>
    </row>
    <row r="954" ht="15.75" customHeight="1">
      <c r="A954" s="401"/>
      <c r="B954" s="265"/>
      <c r="C954" s="393"/>
      <c r="D954" s="389"/>
      <c r="E954" s="389"/>
      <c r="F954" s="389"/>
      <c r="G954" s="393"/>
      <c r="H954" s="389"/>
      <c r="I954" s="389"/>
      <c r="J954" s="389"/>
      <c r="K954" s="389"/>
      <c r="L954" s="389"/>
      <c r="M954" s="389"/>
      <c r="N954" s="389"/>
      <c r="O954" s="389"/>
      <c r="P954" s="389"/>
      <c r="Q954" s="389"/>
      <c r="R954" s="389"/>
      <c r="S954" s="389"/>
      <c r="T954" s="389"/>
      <c r="U954" s="389"/>
      <c r="V954" s="389"/>
      <c r="W954" s="389"/>
      <c r="X954" s="389"/>
      <c r="Y954" s="389"/>
      <c r="Z954" s="389"/>
      <c r="AA954" s="389"/>
      <c r="AB954" s="389"/>
      <c r="AC954" s="389"/>
      <c r="AD954" s="389"/>
      <c r="AE954" s="389"/>
      <c r="AF954" s="389"/>
      <c r="AG954" s="389"/>
      <c r="AH954" s="389"/>
      <c r="AI954" s="389"/>
      <c r="AJ954" s="389"/>
      <c r="AK954" s="389"/>
      <c r="AL954" s="389"/>
      <c r="AM954" s="389"/>
      <c r="AN954" s="389"/>
      <c r="AO954" s="389"/>
      <c r="AP954" s="393"/>
      <c r="AQ954" s="395"/>
      <c r="AR954" s="389"/>
      <c r="AS954" s="389"/>
      <c r="AT954" s="389"/>
      <c r="AU954" s="389"/>
      <c r="AV954" s="389"/>
      <c r="AW954" s="389"/>
      <c r="AX954" s="389"/>
      <c r="AY954" s="389"/>
      <c r="AZ954" s="389"/>
      <c r="BA954" s="389"/>
      <c r="BB954" s="389"/>
      <c r="BC954" s="389"/>
      <c r="BD954" s="389"/>
      <c r="BE954" s="389"/>
    </row>
    <row r="955" ht="15.75" customHeight="1">
      <c r="A955" s="401"/>
      <c r="B955" s="265"/>
      <c r="C955" s="393"/>
      <c r="D955" s="389"/>
      <c r="E955" s="389"/>
      <c r="F955" s="389"/>
      <c r="G955" s="393"/>
      <c r="H955" s="389"/>
      <c r="I955" s="389"/>
      <c r="J955" s="389"/>
      <c r="K955" s="389"/>
      <c r="L955" s="389"/>
      <c r="M955" s="389"/>
      <c r="N955" s="389"/>
      <c r="O955" s="389"/>
      <c r="P955" s="389"/>
      <c r="Q955" s="389"/>
      <c r="R955" s="389"/>
      <c r="S955" s="389"/>
      <c r="T955" s="389"/>
      <c r="U955" s="389"/>
      <c r="V955" s="389"/>
      <c r="W955" s="389"/>
      <c r="X955" s="389"/>
      <c r="Y955" s="389"/>
      <c r="Z955" s="389"/>
      <c r="AA955" s="389"/>
      <c r="AB955" s="389"/>
      <c r="AC955" s="389"/>
      <c r="AD955" s="389"/>
      <c r="AE955" s="389"/>
      <c r="AF955" s="389"/>
      <c r="AG955" s="389"/>
      <c r="AH955" s="389"/>
      <c r="AI955" s="389"/>
      <c r="AJ955" s="389"/>
      <c r="AK955" s="389"/>
      <c r="AL955" s="389"/>
      <c r="AM955" s="389"/>
      <c r="AN955" s="389"/>
      <c r="AO955" s="389"/>
      <c r="AP955" s="393"/>
      <c r="AQ955" s="395"/>
      <c r="AR955" s="389"/>
      <c r="AS955" s="389"/>
      <c r="AT955" s="389"/>
      <c r="AU955" s="389"/>
      <c r="AV955" s="389"/>
      <c r="AW955" s="389"/>
      <c r="AX955" s="389"/>
      <c r="AY955" s="389"/>
      <c r="AZ955" s="389"/>
      <c r="BA955" s="389"/>
      <c r="BB955" s="389"/>
      <c r="BC955" s="389"/>
      <c r="BD955" s="389"/>
      <c r="BE955" s="389"/>
    </row>
    <row r="956" ht="15.75" customHeight="1">
      <c r="A956" s="401"/>
      <c r="B956" s="265"/>
      <c r="C956" s="393"/>
      <c r="D956" s="389"/>
      <c r="E956" s="389"/>
      <c r="F956" s="389"/>
      <c r="G956" s="393"/>
      <c r="H956" s="389"/>
      <c r="I956" s="389"/>
      <c r="J956" s="389"/>
      <c r="K956" s="389"/>
      <c r="L956" s="389"/>
      <c r="M956" s="389"/>
      <c r="N956" s="389"/>
      <c r="O956" s="389"/>
      <c r="P956" s="389"/>
      <c r="Q956" s="389"/>
      <c r="R956" s="389"/>
      <c r="S956" s="389"/>
      <c r="T956" s="389"/>
      <c r="U956" s="389"/>
      <c r="V956" s="389"/>
      <c r="W956" s="389"/>
      <c r="X956" s="389"/>
      <c r="Y956" s="389"/>
      <c r="Z956" s="389"/>
      <c r="AA956" s="389"/>
      <c r="AB956" s="389"/>
      <c r="AC956" s="389"/>
      <c r="AD956" s="389"/>
      <c r="AE956" s="389"/>
      <c r="AF956" s="389"/>
      <c r="AG956" s="389"/>
      <c r="AH956" s="389"/>
      <c r="AI956" s="389"/>
      <c r="AJ956" s="389"/>
      <c r="AK956" s="389"/>
      <c r="AL956" s="389"/>
      <c r="AM956" s="389"/>
      <c r="AN956" s="389"/>
      <c r="AO956" s="389"/>
      <c r="AP956" s="393"/>
      <c r="AQ956" s="395"/>
      <c r="AR956" s="389"/>
      <c r="AS956" s="389"/>
      <c r="AT956" s="389"/>
      <c r="AU956" s="389"/>
      <c r="AV956" s="389"/>
      <c r="AW956" s="389"/>
      <c r="AX956" s="389"/>
      <c r="AY956" s="389"/>
      <c r="AZ956" s="389"/>
      <c r="BA956" s="389"/>
      <c r="BB956" s="389"/>
      <c r="BC956" s="389"/>
      <c r="BD956" s="389"/>
      <c r="BE956" s="389"/>
    </row>
    <row r="957" ht="15.75" customHeight="1">
      <c r="A957" s="401"/>
      <c r="B957" s="265"/>
      <c r="C957" s="393"/>
      <c r="D957" s="389"/>
      <c r="E957" s="389"/>
      <c r="F957" s="389"/>
      <c r="G957" s="393"/>
      <c r="H957" s="389"/>
      <c r="I957" s="389"/>
      <c r="J957" s="389"/>
      <c r="K957" s="389"/>
      <c r="L957" s="389"/>
      <c r="M957" s="389"/>
      <c r="N957" s="389"/>
      <c r="O957" s="389"/>
      <c r="P957" s="389"/>
      <c r="Q957" s="389"/>
      <c r="R957" s="389"/>
      <c r="S957" s="389"/>
      <c r="T957" s="389"/>
      <c r="U957" s="389"/>
      <c r="V957" s="389"/>
      <c r="W957" s="389"/>
      <c r="X957" s="389"/>
      <c r="Y957" s="389"/>
      <c r="Z957" s="389"/>
      <c r="AA957" s="389"/>
      <c r="AB957" s="389"/>
      <c r="AC957" s="389"/>
      <c r="AD957" s="389"/>
      <c r="AE957" s="389"/>
      <c r="AF957" s="389"/>
      <c r="AG957" s="389"/>
      <c r="AH957" s="389"/>
      <c r="AI957" s="389"/>
      <c r="AJ957" s="389"/>
      <c r="AK957" s="389"/>
      <c r="AL957" s="389"/>
      <c r="AM957" s="389"/>
      <c r="AN957" s="389"/>
      <c r="AO957" s="389"/>
      <c r="AP957" s="393"/>
      <c r="AQ957" s="395"/>
      <c r="AR957" s="389"/>
      <c r="AS957" s="389"/>
      <c r="AT957" s="389"/>
      <c r="AU957" s="389"/>
      <c r="AV957" s="389"/>
      <c r="AW957" s="389"/>
      <c r="AX957" s="389"/>
      <c r="AY957" s="389"/>
      <c r="AZ957" s="389"/>
      <c r="BA957" s="389"/>
      <c r="BB957" s="389"/>
      <c r="BC957" s="389"/>
      <c r="BD957" s="389"/>
      <c r="BE957" s="389"/>
    </row>
    <row r="958" ht="15.75" customHeight="1">
      <c r="A958" s="401"/>
      <c r="B958" s="265"/>
      <c r="C958" s="393"/>
      <c r="D958" s="389"/>
      <c r="E958" s="389"/>
      <c r="F958" s="389"/>
      <c r="G958" s="393"/>
      <c r="H958" s="389"/>
      <c r="I958" s="389"/>
      <c r="J958" s="389"/>
      <c r="K958" s="389"/>
      <c r="L958" s="389"/>
      <c r="M958" s="389"/>
      <c r="N958" s="389"/>
      <c r="O958" s="389"/>
      <c r="P958" s="389"/>
      <c r="Q958" s="389"/>
      <c r="R958" s="389"/>
      <c r="S958" s="389"/>
      <c r="T958" s="389"/>
      <c r="U958" s="389"/>
      <c r="V958" s="389"/>
      <c r="W958" s="389"/>
      <c r="X958" s="389"/>
      <c r="Y958" s="389"/>
      <c r="Z958" s="389"/>
      <c r="AA958" s="389"/>
      <c r="AB958" s="389"/>
      <c r="AC958" s="389"/>
      <c r="AD958" s="389"/>
      <c r="AE958" s="389"/>
      <c r="AF958" s="389"/>
      <c r="AG958" s="389"/>
      <c r="AH958" s="389"/>
      <c r="AI958" s="389"/>
      <c r="AJ958" s="389"/>
      <c r="AK958" s="389"/>
      <c r="AL958" s="389"/>
      <c r="AM958" s="389"/>
      <c r="AN958" s="389"/>
      <c r="AO958" s="389"/>
      <c r="AP958" s="393"/>
      <c r="AQ958" s="395"/>
      <c r="AR958" s="389"/>
      <c r="AS958" s="389"/>
      <c r="AT958" s="389"/>
      <c r="AU958" s="389"/>
      <c r="AV958" s="389"/>
      <c r="AW958" s="389"/>
      <c r="AX958" s="389"/>
      <c r="AY958" s="389"/>
      <c r="AZ958" s="389"/>
      <c r="BA958" s="389"/>
      <c r="BB958" s="389"/>
      <c r="BC958" s="389"/>
      <c r="BD958" s="389"/>
      <c r="BE958" s="389"/>
    </row>
    <row r="959" ht="15.75" customHeight="1">
      <c r="A959" s="401"/>
      <c r="B959" s="265"/>
      <c r="C959" s="393"/>
      <c r="D959" s="389"/>
      <c r="E959" s="389"/>
      <c r="F959" s="389"/>
      <c r="G959" s="393"/>
      <c r="H959" s="389"/>
      <c r="I959" s="389"/>
      <c r="J959" s="389"/>
      <c r="K959" s="389"/>
      <c r="L959" s="389"/>
      <c r="M959" s="389"/>
      <c r="N959" s="389"/>
      <c r="O959" s="389"/>
      <c r="P959" s="389"/>
      <c r="Q959" s="389"/>
      <c r="R959" s="389"/>
      <c r="S959" s="389"/>
      <c r="T959" s="389"/>
      <c r="U959" s="389"/>
      <c r="V959" s="389"/>
      <c r="W959" s="389"/>
      <c r="X959" s="389"/>
      <c r="Y959" s="389"/>
      <c r="Z959" s="389"/>
      <c r="AA959" s="389"/>
      <c r="AB959" s="389"/>
      <c r="AC959" s="389"/>
      <c r="AD959" s="389"/>
      <c r="AE959" s="389"/>
      <c r="AF959" s="389"/>
      <c r="AG959" s="389"/>
      <c r="AH959" s="389"/>
      <c r="AI959" s="389"/>
      <c r="AJ959" s="389"/>
      <c r="AK959" s="389"/>
      <c r="AL959" s="389"/>
      <c r="AM959" s="389"/>
      <c r="AN959" s="389"/>
      <c r="AO959" s="389"/>
      <c r="AP959" s="393"/>
      <c r="AQ959" s="395"/>
      <c r="AR959" s="389"/>
      <c r="AS959" s="389"/>
      <c r="AT959" s="389"/>
      <c r="AU959" s="389"/>
      <c r="AV959" s="389"/>
      <c r="AW959" s="389"/>
      <c r="AX959" s="389"/>
      <c r="AY959" s="389"/>
      <c r="AZ959" s="389"/>
      <c r="BA959" s="389"/>
      <c r="BB959" s="389"/>
      <c r="BC959" s="389"/>
      <c r="BD959" s="389"/>
      <c r="BE959" s="389"/>
    </row>
    <row r="960" ht="15.75" customHeight="1">
      <c r="A960" s="401"/>
      <c r="B960" s="265"/>
      <c r="C960" s="393"/>
      <c r="D960" s="389"/>
      <c r="E960" s="389"/>
      <c r="F960" s="389"/>
      <c r="G960" s="393"/>
      <c r="H960" s="389"/>
      <c r="I960" s="389"/>
      <c r="J960" s="389"/>
      <c r="K960" s="389"/>
      <c r="L960" s="389"/>
      <c r="M960" s="389"/>
      <c r="N960" s="389"/>
      <c r="O960" s="389"/>
      <c r="P960" s="389"/>
      <c r="Q960" s="389"/>
      <c r="R960" s="389"/>
      <c r="S960" s="389"/>
      <c r="T960" s="389"/>
      <c r="U960" s="389"/>
      <c r="V960" s="389"/>
      <c r="W960" s="389"/>
      <c r="X960" s="389"/>
      <c r="Y960" s="389"/>
      <c r="Z960" s="389"/>
      <c r="AA960" s="389"/>
      <c r="AB960" s="389"/>
      <c r="AC960" s="389"/>
      <c r="AD960" s="389"/>
      <c r="AE960" s="389"/>
      <c r="AF960" s="389"/>
      <c r="AG960" s="389"/>
      <c r="AH960" s="389"/>
      <c r="AI960" s="389"/>
      <c r="AJ960" s="389"/>
      <c r="AK960" s="389"/>
      <c r="AL960" s="389"/>
      <c r="AM960" s="389"/>
      <c r="AN960" s="389"/>
      <c r="AO960" s="389"/>
      <c r="AP960" s="393"/>
      <c r="AQ960" s="395"/>
      <c r="AR960" s="389"/>
      <c r="AS960" s="389"/>
      <c r="AT960" s="389"/>
      <c r="AU960" s="389"/>
      <c r="AV960" s="389"/>
      <c r="AW960" s="389"/>
      <c r="AX960" s="389"/>
      <c r="AY960" s="389"/>
      <c r="AZ960" s="389"/>
      <c r="BA960" s="389"/>
      <c r="BB960" s="389"/>
      <c r="BC960" s="389"/>
      <c r="BD960" s="389"/>
      <c r="BE960" s="389"/>
    </row>
    <row r="961" ht="15.75" customHeight="1">
      <c r="A961" s="401"/>
      <c r="B961" s="265"/>
      <c r="C961" s="393"/>
      <c r="D961" s="389"/>
      <c r="E961" s="389"/>
      <c r="F961" s="389"/>
      <c r="G961" s="393"/>
      <c r="H961" s="389"/>
      <c r="I961" s="389"/>
      <c r="J961" s="389"/>
      <c r="K961" s="389"/>
      <c r="L961" s="389"/>
      <c r="M961" s="389"/>
      <c r="N961" s="389"/>
      <c r="O961" s="389"/>
      <c r="P961" s="389"/>
      <c r="Q961" s="389"/>
      <c r="R961" s="389"/>
      <c r="S961" s="389"/>
      <c r="T961" s="389"/>
      <c r="U961" s="389"/>
      <c r="V961" s="389"/>
      <c r="W961" s="389"/>
      <c r="X961" s="389"/>
      <c r="Y961" s="389"/>
      <c r="Z961" s="389"/>
      <c r="AA961" s="389"/>
      <c r="AB961" s="389"/>
      <c r="AC961" s="389"/>
      <c r="AD961" s="389"/>
      <c r="AE961" s="389"/>
      <c r="AF961" s="389"/>
      <c r="AG961" s="389"/>
      <c r="AH961" s="389"/>
      <c r="AI961" s="389"/>
      <c r="AJ961" s="389"/>
      <c r="AK961" s="389"/>
      <c r="AL961" s="389"/>
      <c r="AM961" s="389"/>
      <c r="AN961" s="389"/>
      <c r="AO961" s="389"/>
      <c r="AP961" s="393"/>
      <c r="AQ961" s="395"/>
      <c r="AR961" s="389"/>
      <c r="AS961" s="389"/>
      <c r="AT961" s="389"/>
      <c r="AU961" s="389"/>
      <c r="AV961" s="389"/>
      <c r="AW961" s="389"/>
      <c r="AX961" s="389"/>
      <c r="AY961" s="389"/>
      <c r="AZ961" s="389"/>
      <c r="BA961" s="389"/>
      <c r="BB961" s="389"/>
      <c r="BC961" s="389"/>
      <c r="BD961" s="389"/>
      <c r="BE961" s="389"/>
    </row>
    <row r="962" ht="15.75" customHeight="1">
      <c r="A962" s="401"/>
      <c r="B962" s="265"/>
      <c r="C962" s="393"/>
      <c r="D962" s="389"/>
      <c r="E962" s="389"/>
      <c r="F962" s="389"/>
      <c r="G962" s="393"/>
      <c r="H962" s="389"/>
      <c r="I962" s="389"/>
      <c r="J962" s="389"/>
      <c r="K962" s="389"/>
      <c r="L962" s="389"/>
      <c r="M962" s="389"/>
      <c r="N962" s="389"/>
      <c r="O962" s="389"/>
      <c r="P962" s="389"/>
      <c r="Q962" s="389"/>
      <c r="R962" s="389"/>
      <c r="S962" s="389"/>
      <c r="T962" s="389"/>
      <c r="U962" s="389"/>
      <c r="V962" s="389"/>
      <c r="W962" s="389"/>
      <c r="X962" s="389"/>
      <c r="Y962" s="389"/>
      <c r="Z962" s="389"/>
      <c r="AA962" s="389"/>
      <c r="AB962" s="389"/>
      <c r="AC962" s="389"/>
      <c r="AD962" s="389"/>
      <c r="AE962" s="389"/>
      <c r="AF962" s="389"/>
      <c r="AG962" s="389"/>
      <c r="AH962" s="389"/>
      <c r="AI962" s="389"/>
      <c r="AJ962" s="389"/>
      <c r="AK962" s="389"/>
      <c r="AL962" s="389"/>
      <c r="AM962" s="389"/>
      <c r="AN962" s="389"/>
      <c r="AO962" s="389"/>
      <c r="AP962" s="393"/>
      <c r="AQ962" s="395"/>
      <c r="AR962" s="389"/>
      <c r="AS962" s="389"/>
      <c r="AT962" s="389"/>
      <c r="AU962" s="389"/>
      <c r="AV962" s="389"/>
      <c r="AW962" s="389"/>
      <c r="AX962" s="389"/>
      <c r="AY962" s="389"/>
      <c r="AZ962" s="389"/>
      <c r="BA962" s="389"/>
      <c r="BB962" s="389"/>
      <c r="BC962" s="389"/>
      <c r="BD962" s="389"/>
      <c r="BE962" s="389"/>
    </row>
    <row r="963" ht="15.75" customHeight="1">
      <c r="A963" s="401"/>
      <c r="B963" s="265"/>
      <c r="C963" s="393"/>
      <c r="D963" s="389"/>
      <c r="E963" s="389"/>
      <c r="F963" s="389"/>
      <c r="G963" s="393"/>
      <c r="H963" s="389"/>
      <c r="I963" s="389"/>
      <c r="J963" s="389"/>
      <c r="K963" s="389"/>
      <c r="L963" s="389"/>
      <c r="M963" s="389"/>
      <c r="N963" s="389"/>
      <c r="O963" s="389"/>
      <c r="P963" s="389"/>
      <c r="Q963" s="389"/>
      <c r="R963" s="389"/>
      <c r="S963" s="389"/>
      <c r="T963" s="389"/>
      <c r="U963" s="389"/>
      <c r="V963" s="389"/>
      <c r="W963" s="389"/>
      <c r="X963" s="389"/>
      <c r="Y963" s="389"/>
      <c r="Z963" s="389"/>
      <c r="AA963" s="389"/>
      <c r="AB963" s="389"/>
      <c r="AC963" s="389"/>
      <c r="AD963" s="389"/>
      <c r="AE963" s="389"/>
      <c r="AF963" s="389"/>
      <c r="AG963" s="389"/>
      <c r="AH963" s="389"/>
      <c r="AI963" s="389"/>
      <c r="AJ963" s="389"/>
      <c r="AK963" s="389"/>
      <c r="AL963" s="389"/>
      <c r="AM963" s="389"/>
      <c r="AN963" s="389"/>
      <c r="AO963" s="389"/>
      <c r="AP963" s="393"/>
      <c r="AQ963" s="395"/>
      <c r="AR963" s="389"/>
      <c r="AS963" s="389"/>
      <c r="AT963" s="389"/>
      <c r="AU963" s="389"/>
      <c r="AV963" s="389"/>
      <c r="AW963" s="389"/>
      <c r="AX963" s="389"/>
      <c r="AY963" s="389"/>
      <c r="AZ963" s="389"/>
      <c r="BA963" s="389"/>
      <c r="BB963" s="389"/>
      <c r="BC963" s="389"/>
      <c r="BD963" s="389"/>
      <c r="BE963" s="389"/>
    </row>
    <row r="964" ht="15.75" customHeight="1">
      <c r="A964" s="401"/>
      <c r="B964" s="265"/>
      <c r="C964" s="393"/>
      <c r="D964" s="389"/>
      <c r="E964" s="389"/>
      <c r="F964" s="389"/>
      <c r="G964" s="393"/>
      <c r="H964" s="389"/>
      <c r="I964" s="389"/>
      <c r="J964" s="389"/>
      <c r="K964" s="389"/>
      <c r="L964" s="389"/>
      <c r="M964" s="389"/>
      <c r="N964" s="389"/>
      <c r="O964" s="389"/>
      <c r="P964" s="389"/>
      <c r="Q964" s="389"/>
      <c r="R964" s="389"/>
      <c r="S964" s="389"/>
      <c r="T964" s="389"/>
      <c r="U964" s="389"/>
      <c r="V964" s="389"/>
      <c r="W964" s="389"/>
      <c r="X964" s="389"/>
      <c r="Y964" s="389"/>
      <c r="Z964" s="389"/>
      <c r="AA964" s="389"/>
      <c r="AB964" s="389"/>
      <c r="AC964" s="389"/>
      <c r="AD964" s="389"/>
      <c r="AE964" s="389"/>
      <c r="AF964" s="389"/>
      <c r="AG964" s="389"/>
      <c r="AH964" s="389"/>
      <c r="AI964" s="389"/>
      <c r="AJ964" s="389"/>
      <c r="AK964" s="389"/>
      <c r="AL964" s="389"/>
      <c r="AM964" s="389"/>
      <c r="AN964" s="389"/>
      <c r="AO964" s="389"/>
      <c r="AP964" s="393"/>
      <c r="AQ964" s="395"/>
      <c r="AR964" s="389"/>
      <c r="AS964" s="389"/>
      <c r="AT964" s="389"/>
      <c r="AU964" s="389"/>
      <c r="AV964" s="389"/>
      <c r="AW964" s="389"/>
      <c r="AX964" s="389"/>
      <c r="AY964" s="389"/>
      <c r="AZ964" s="389"/>
      <c r="BA964" s="389"/>
      <c r="BB964" s="389"/>
      <c r="BC964" s="389"/>
      <c r="BD964" s="389"/>
      <c r="BE964" s="389"/>
    </row>
    <row r="965" ht="15.75" customHeight="1">
      <c r="A965" s="401"/>
      <c r="B965" s="265"/>
      <c r="C965" s="393"/>
      <c r="D965" s="389"/>
      <c r="E965" s="389"/>
      <c r="F965" s="389"/>
      <c r="G965" s="393"/>
      <c r="H965" s="389"/>
      <c r="I965" s="389"/>
      <c r="J965" s="389"/>
      <c r="K965" s="389"/>
      <c r="L965" s="389"/>
      <c r="M965" s="389"/>
      <c r="N965" s="389"/>
      <c r="O965" s="389"/>
      <c r="P965" s="389"/>
      <c r="Q965" s="389"/>
      <c r="R965" s="389"/>
      <c r="S965" s="389"/>
      <c r="T965" s="389"/>
      <c r="U965" s="389"/>
      <c r="V965" s="389"/>
      <c r="W965" s="389"/>
      <c r="X965" s="389"/>
      <c r="Y965" s="389"/>
      <c r="Z965" s="389"/>
      <c r="AA965" s="389"/>
      <c r="AB965" s="389"/>
      <c r="AC965" s="389"/>
      <c r="AD965" s="389"/>
      <c r="AE965" s="389"/>
      <c r="AF965" s="389"/>
      <c r="AG965" s="389"/>
      <c r="AH965" s="389"/>
      <c r="AI965" s="389"/>
      <c r="AJ965" s="389"/>
      <c r="AK965" s="389"/>
      <c r="AL965" s="389"/>
      <c r="AM965" s="389"/>
      <c r="AN965" s="389"/>
      <c r="AO965" s="389"/>
      <c r="AP965" s="393"/>
      <c r="AQ965" s="395"/>
      <c r="AR965" s="389"/>
      <c r="AS965" s="389"/>
      <c r="AT965" s="389"/>
      <c r="AU965" s="389"/>
      <c r="AV965" s="389"/>
      <c r="AW965" s="389"/>
      <c r="AX965" s="389"/>
      <c r="AY965" s="389"/>
      <c r="AZ965" s="389"/>
      <c r="BA965" s="389"/>
      <c r="BB965" s="389"/>
      <c r="BC965" s="389"/>
      <c r="BD965" s="389"/>
      <c r="BE965" s="389"/>
    </row>
    <row r="966" ht="15.75" customHeight="1">
      <c r="A966" s="401"/>
      <c r="B966" s="265"/>
      <c r="C966" s="393"/>
      <c r="D966" s="389"/>
      <c r="E966" s="389"/>
      <c r="F966" s="389"/>
      <c r="G966" s="393"/>
      <c r="H966" s="389"/>
      <c r="I966" s="389"/>
      <c r="J966" s="389"/>
      <c r="K966" s="389"/>
      <c r="L966" s="389"/>
      <c r="M966" s="389"/>
      <c r="N966" s="389"/>
      <c r="O966" s="389"/>
      <c r="P966" s="389"/>
      <c r="Q966" s="389"/>
      <c r="R966" s="389"/>
      <c r="S966" s="389"/>
      <c r="T966" s="389"/>
      <c r="U966" s="389"/>
      <c r="V966" s="389"/>
      <c r="W966" s="389"/>
      <c r="X966" s="389"/>
      <c r="Y966" s="389"/>
      <c r="Z966" s="389"/>
      <c r="AA966" s="389"/>
      <c r="AB966" s="389"/>
      <c r="AC966" s="389"/>
      <c r="AD966" s="389"/>
      <c r="AE966" s="389"/>
      <c r="AF966" s="389"/>
      <c r="AG966" s="389"/>
      <c r="AH966" s="389"/>
      <c r="AI966" s="389"/>
      <c r="AJ966" s="389"/>
      <c r="AK966" s="389"/>
      <c r="AL966" s="389"/>
      <c r="AM966" s="389"/>
      <c r="AN966" s="389"/>
      <c r="AO966" s="389"/>
      <c r="AP966" s="393"/>
      <c r="AQ966" s="395"/>
      <c r="AR966" s="389"/>
      <c r="AS966" s="389"/>
      <c r="AT966" s="389"/>
      <c r="AU966" s="389"/>
      <c r="AV966" s="389"/>
      <c r="AW966" s="389"/>
      <c r="AX966" s="389"/>
      <c r="AY966" s="389"/>
      <c r="AZ966" s="389"/>
      <c r="BA966" s="389"/>
      <c r="BB966" s="389"/>
      <c r="BC966" s="389"/>
      <c r="BD966" s="389"/>
      <c r="BE966" s="389"/>
    </row>
    <row r="967" ht="15.75" customHeight="1">
      <c r="A967" s="401"/>
      <c r="B967" s="265"/>
      <c r="C967" s="393"/>
      <c r="D967" s="389"/>
      <c r="E967" s="389"/>
      <c r="F967" s="389"/>
      <c r="G967" s="393"/>
      <c r="H967" s="389"/>
      <c r="I967" s="389"/>
      <c r="J967" s="389"/>
      <c r="K967" s="389"/>
      <c r="L967" s="389"/>
      <c r="M967" s="389"/>
      <c r="N967" s="389"/>
      <c r="O967" s="389"/>
      <c r="P967" s="389"/>
      <c r="Q967" s="389"/>
      <c r="R967" s="389"/>
      <c r="S967" s="389"/>
      <c r="T967" s="389"/>
      <c r="U967" s="389"/>
      <c r="V967" s="389"/>
      <c r="W967" s="389"/>
      <c r="X967" s="389"/>
      <c r="Y967" s="389"/>
      <c r="Z967" s="389"/>
      <c r="AA967" s="389"/>
      <c r="AB967" s="389"/>
      <c r="AC967" s="389"/>
      <c r="AD967" s="389"/>
      <c r="AE967" s="389"/>
      <c r="AF967" s="389"/>
      <c r="AG967" s="389"/>
      <c r="AH967" s="389"/>
      <c r="AI967" s="389"/>
      <c r="AJ967" s="389"/>
      <c r="AK967" s="389"/>
      <c r="AL967" s="389"/>
      <c r="AM967" s="389"/>
      <c r="AN967" s="389"/>
      <c r="AO967" s="389"/>
      <c r="AP967" s="393"/>
      <c r="AQ967" s="395"/>
      <c r="AR967" s="389"/>
      <c r="AS967" s="389"/>
      <c r="AT967" s="389"/>
      <c r="AU967" s="389"/>
      <c r="AV967" s="389"/>
      <c r="AW967" s="389"/>
      <c r="AX967" s="389"/>
      <c r="AY967" s="389"/>
      <c r="AZ967" s="389"/>
      <c r="BA967" s="389"/>
      <c r="BB967" s="389"/>
      <c r="BC967" s="389"/>
      <c r="BD967" s="389"/>
      <c r="BE967" s="389"/>
    </row>
    <row r="968" ht="15.75" customHeight="1">
      <c r="A968" s="401"/>
      <c r="B968" s="265"/>
      <c r="C968" s="393"/>
      <c r="D968" s="389"/>
      <c r="E968" s="389"/>
      <c r="F968" s="389"/>
      <c r="G968" s="393"/>
      <c r="H968" s="389"/>
      <c r="I968" s="389"/>
      <c r="J968" s="389"/>
      <c r="K968" s="389"/>
      <c r="L968" s="389"/>
      <c r="M968" s="389"/>
      <c r="N968" s="389"/>
      <c r="O968" s="389"/>
      <c r="P968" s="389"/>
      <c r="Q968" s="389"/>
      <c r="R968" s="389"/>
      <c r="S968" s="389"/>
      <c r="T968" s="389"/>
      <c r="U968" s="389"/>
      <c r="V968" s="389"/>
      <c r="W968" s="389"/>
      <c r="X968" s="389"/>
      <c r="Y968" s="389"/>
      <c r="Z968" s="389"/>
      <c r="AA968" s="389"/>
      <c r="AB968" s="389"/>
      <c r="AC968" s="389"/>
      <c r="AD968" s="389"/>
      <c r="AE968" s="389"/>
      <c r="AF968" s="389"/>
      <c r="AG968" s="389"/>
      <c r="AH968" s="389"/>
      <c r="AI968" s="389"/>
      <c r="AJ968" s="389"/>
      <c r="AK968" s="389"/>
      <c r="AL968" s="389"/>
      <c r="AM968" s="389"/>
      <c r="AN968" s="389"/>
      <c r="AO968" s="389"/>
      <c r="AP968" s="393"/>
      <c r="AQ968" s="395"/>
      <c r="AR968" s="389"/>
      <c r="AS968" s="389"/>
      <c r="AT968" s="389"/>
      <c r="AU968" s="389"/>
      <c r="AV968" s="389"/>
      <c r="AW968" s="389"/>
      <c r="AX968" s="389"/>
      <c r="AY968" s="389"/>
      <c r="AZ968" s="389"/>
      <c r="BA968" s="389"/>
      <c r="BB968" s="389"/>
      <c r="BC968" s="389"/>
      <c r="BD968" s="389"/>
      <c r="BE968" s="389"/>
    </row>
    <row r="969" ht="15.75" customHeight="1">
      <c r="A969" s="401"/>
      <c r="B969" s="265"/>
      <c r="C969" s="393"/>
      <c r="D969" s="389"/>
      <c r="E969" s="389"/>
      <c r="F969" s="389"/>
      <c r="G969" s="393"/>
      <c r="H969" s="389"/>
      <c r="I969" s="389"/>
      <c r="J969" s="389"/>
      <c r="K969" s="389"/>
      <c r="L969" s="389"/>
      <c r="M969" s="389"/>
      <c r="N969" s="389"/>
      <c r="O969" s="389"/>
      <c r="P969" s="389"/>
      <c r="Q969" s="389"/>
      <c r="R969" s="389"/>
      <c r="S969" s="389"/>
      <c r="T969" s="389"/>
      <c r="U969" s="389"/>
      <c r="V969" s="389"/>
      <c r="W969" s="389"/>
      <c r="X969" s="389"/>
      <c r="Y969" s="389"/>
      <c r="Z969" s="389"/>
      <c r="AA969" s="389"/>
      <c r="AB969" s="389"/>
      <c r="AC969" s="389"/>
      <c r="AD969" s="389"/>
      <c r="AE969" s="389"/>
      <c r="AF969" s="389"/>
      <c r="AG969" s="389"/>
      <c r="AH969" s="389"/>
      <c r="AI969" s="389"/>
      <c r="AJ969" s="389"/>
      <c r="AK969" s="389"/>
      <c r="AL969" s="389"/>
      <c r="AM969" s="389"/>
      <c r="AN969" s="389"/>
      <c r="AO969" s="389"/>
      <c r="AP969" s="393"/>
      <c r="AQ969" s="395"/>
      <c r="AR969" s="389"/>
      <c r="AS969" s="389"/>
      <c r="AT969" s="389"/>
      <c r="AU969" s="389"/>
      <c r="AV969" s="389"/>
      <c r="AW969" s="389"/>
      <c r="AX969" s="389"/>
      <c r="AY969" s="389"/>
      <c r="AZ969" s="389"/>
      <c r="BA969" s="389"/>
      <c r="BB969" s="389"/>
      <c r="BC969" s="389"/>
      <c r="BD969" s="389"/>
      <c r="BE969" s="389"/>
    </row>
    <row r="970" ht="15.75" customHeight="1">
      <c r="A970" s="401"/>
      <c r="B970" s="265"/>
      <c r="C970" s="393"/>
      <c r="D970" s="389"/>
      <c r="E970" s="389"/>
      <c r="F970" s="389"/>
      <c r="G970" s="393"/>
      <c r="H970" s="389"/>
      <c r="I970" s="389"/>
      <c r="J970" s="389"/>
      <c r="K970" s="389"/>
      <c r="L970" s="389"/>
      <c r="M970" s="389"/>
      <c r="N970" s="389"/>
      <c r="O970" s="389"/>
      <c r="P970" s="389"/>
      <c r="Q970" s="389"/>
      <c r="R970" s="389"/>
      <c r="S970" s="389"/>
      <c r="T970" s="389"/>
      <c r="U970" s="389"/>
      <c r="V970" s="389"/>
      <c r="W970" s="389"/>
      <c r="X970" s="389"/>
      <c r="Y970" s="389"/>
      <c r="Z970" s="389"/>
      <c r="AA970" s="389"/>
      <c r="AB970" s="389"/>
      <c r="AC970" s="389"/>
      <c r="AD970" s="389"/>
      <c r="AE970" s="389"/>
      <c r="AF970" s="389"/>
      <c r="AG970" s="389"/>
      <c r="AH970" s="389"/>
      <c r="AI970" s="389"/>
      <c r="AJ970" s="389"/>
      <c r="AK970" s="389"/>
      <c r="AL970" s="389"/>
      <c r="AM970" s="389"/>
      <c r="AN970" s="389"/>
      <c r="AO970" s="389"/>
      <c r="AP970" s="393"/>
      <c r="AQ970" s="395"/>
      <c r="AR970" s="389"/>
      <c r="AS970" s="389"/>
      <c r="AT970" s="389"/>
      <c r="AU970" s="389"/>
      <c r="AV970" s="389"/>
      <c r="AW970" s="389"/>
      <c r="AX970" s="389"/>
      <c r="AY970" s="389"/>
      <c r="AZ970" s="389"/>
      <c r="BA970" s="389"/>
      <c r="BB970" s="389"/>
      <c r="BC970" s="389"/>
      <c r="BD970" s="389"/>
      <c r="BE970" s="389"/>
    </row>
    <row r="971" ht="15.75" customHeight="1">
      <c r="A971" s="401"/>
      <c r="B971" s="265"/>
      <c r="C971" s="393"/>
      <c r="D971" s="389"/>
      <c r="E971" s="389"/>
      <c r="F971" s="389"/>
      <c r="G971" s="393"/>
      <c r="H971" s="389"/>
      <c r="I971" s="389"/>
      <c r="J971" s="389"/>
      <c r="K971" s="389"/>
      <c r="L971" s="389"/>
      <c r="M971" s="389"/>
      <c r="N971" s="389"/>
      <c r="O971" s="389"/>
      <c r="P971" s="389"/>
      <c r="Q971" s="389"/>
      <c r="R971" s="389"/>
      <c r="S971" s="389"/>
      <c r="T971" s="389"/>
      <c r="U971" s="389"/>
      <c r="V971" s="389"/>
      <c r="W971" s="389"/>
      <c r="X971" s="389"/>
      <c r="Y971" s="389"/>
      <c r="Z971" s="389"/>
      <c r="AA971" s="389"/>
      <c r="AB971" s="389"/>
      <c r="AC971" s="389"/>
      <c r="AD971" s="389"/>
      <c r="AE971" s="389"/>
      <c r="AF971" s="389"/>
      <c r="AG971" s="389"/>
      <c r="AH971" s="389"/>
      <c r="AI971" s="389"/>
      <c r="AJ971" s="389"/>
      <c r="AK971" s="389"/>
      <c r="AL971" s="389"/>
      <c r="AM971" s="389"/>
      <c r="AN971" s="389"/>
      <c r="AO971" s="389"/>
      <c r="AP971" s="393"/>
      <c r="AQ971" s="395"/>
      <c r="AR971" s="389"/>
      <c r="AS971" s="389"/>
      <c r="AT971" s="389"/>
      <c r="AU971" s="389"/>
      <c r="AV971" s="389"/>
      <c r="AW971" s="389"/>
      <c r="AX971" s="389"/>
      <c r="AY971" s="389"/>
      <c r="AZ971" s="389"/>
      <c r="BA971" s="389"/>
      <c r="BB971" s="389"/>
      <c r="BC971" s="389"/>
      <c r="BD971" s="389"/>
      <c r="BE971" s="389"/>
    </row>
    <row r="972" ht="15.75" customHeight="1">
      <c r="A972" s="401"/>
      <c r="B972" s="265"/>
      <c r="C972" s="393"/>
      <c r="D972" s="389"/>
      <c r="E972" s="389"/>
      <c r="F972" s="389"/>
      <c r="G972" s="393"/>
      <c r="H972" s="389"/>
      <c r="I972" s="389"/>
      <c r="J972" s="389"/>
      <c r="K972" s="389"/>
      <c r="L972" s="389"/>
      <c r="M972" s="389"/>
      <c r="N972" s="389"/>
      <c r="O972" s="389"/>
      <c r="P972" s="389"/>
      <c r="Q972" s="389"/>
      <c r="R972" s="389"/>
      <c r="S972" s="389"/>
      <c r="T972" s="389"/>
      <c r="U972" s="389"/>
      <c r="V972" s="389"/>
      <c r="W972" s="389"/>
      <c r="X972" s="389"/>
      <c r="Y972" s="389"/>
      <c r="Z972" s="389"/>
      <c r="AA972" s="389"/>
      <c r="AB972" s="389"/>
      <c r="AC972" s="389"/>
      <c r="AD972" s="389"/>
      <c r="AE972" s="389"/>
      <c r="AF972" s="389"/>
      <c r="AG972" s="389"/>
      <c r="AH972" s="389"/>
      <c r="AI972" s="389"/>
      <c r="AJ972" s="389"/>
      <c r="AK972" s="389"/>
      <c r="AL972" s="389"/>
      <c r="AM972" s="389"/>
      <c r="AN972" s="389"/>
      <c r="AO972" s="389"/>
      <c r="AP972" s="393"/>
      <c r="AQ972" s="395"/>
      <c r="AR972" s="389"/>
      <c r="AS972" s="389"/>
      <c r="AT972" s="389"/>
      <c r="AU972" s="389"/>
      <c r="AV972" s="389"/>
      <c r="AW972" s="389"/>
      <c r="AX972" s="389"/>
      <c r="AY972" s="389"/>
      <c r="AZ972" s="389"/>
      <c r="BA972" s="389"/>
      <c r="BB972" s="389"/>
      <c r="BC972" s="389"/>
      <c r="BD972" s="389"/>
      <c r="BE972" s="389"/>
    </row>
    <row r="973" ht="15.75" customHeight="1">
      <c r="A973" s="401"/>
      <c r="B973" s="265"/>
      <c r="C973" s="393"/>
      <c r="D973" s="389"/>
      <c r="E973" s="389"/>
      <c r="F973" s="389"/>
      <c r="G973" s="393"/>
      <c r="H973" s="389"/>
      <c r="I973" s="389"/>
      <c r="J973" s="389"/>
      <c r="K973" s="389"/>
      <c r="L973" s="389"/>
      <c r="M973" s="389"/>
      <c r="N973" s="389"/>
      <c r="O973" s="389"/>
      <c r="P973" s="389"/>
      <c r="Q973" s="389"/>
      <c r="R973" s="389"/>
      <c r="S973" s="389"/>
      <c r="T973" s="389"/>
      <c r="U973" s="389"/>
      <c r="V973" s="389"/>
      <c r="W973" s="389"/>
      <c r="X973" s="389"/>
      <c r="Y973" s="389"/>
      <c r="Z973" s="389"/>
      <c r="AA973" s="389"/>
      <c r="AB973" s="389"/>
      <c r="AC973" s="389"/>
      <c r="AD973" s="389"/>
      <c r="AE973" s="389"/>
      <c r="AF973" s="389"/>
      <c r="AG973" s="389"/>
      <c r="AH973" s="389"/>
      <c r="AI973" s="389"/>
      <c r="AJ973" s="389"/>
      <c r="AK973" s="389"/>
      <c r="AL973" s="389"/>
      <c r="AM973" s="389"/>
      <c r="AN973" s="389"/>
      <c r="AO973" s="389"/>
      <c r="AP973" s="393"/>
      <c r="AQ973" s="395"/>
      <c r="AR973" s="389"/>
      <c r="AS973" s="389"/>
      <c r="AT973" s="389"/>
      <c r="AU973" s="389"/>
      <c r="AV973" s="389"/>
      <c r="AW973" s="389"/>
      <c r="AX973" s="389"/>
      <c r="AY973" s="389"/>
      <c r="AZ973" s="389"/>
      <c r="BA973" s="389"/>
      <c r="BB973" s="389"/>
      <c r="BC973" s="389"/>
      <c r="BD973" s="389"/>
      <c r="BE973" s="389"/>
    </row>
    <row r="974" ht="15.75" customHeight="1">
      <c r="A974" s="401"/>
      <c r="B974" s="265"/>
      <c r="C974" s="393"/>
      <c r="D974" s="389"/>
      <c r="E974" s="389"/>
      <c r="F974" s="389"/>
      <c r="G974" s="393"/>
      <c r="H974" s="389"/>
      <c r="I974" s="389"/>
      <c r="J974" s="389"/>
      <c r="K974" s="389"/>
      <c r="L974" s="389"/>
      <c r="M974" s="389"/>
      <c r="N974" s="389"/>
      <c r="O974" s="389"/>
      <c r="P974" s="389"/>
      <c r="Q974" s="389"/>
      <c r="R974" s="389"/>
      <c r="S974" s="389"/>
      <c r="T974" s="389"/>
      <c r="U974" s="389"/>
      <c r="V974" s="389"/>
      <c r="W974" s="389"/>
      <c r="X974" s="389"/>
      <c r="Y974" s="389"/>
      <c r="Z974" s="389"/>
      <c r="AA974" s="389"/>
      <c r="AB974" s="389"/>
      <c r="AC974" s="389"/>
      <c r="AD974" s="389"/>
      <c r="AE974" s="389"/>
      <c r="AF974" s="389"/>
      <c r="AG974" s="389"/>
      <c r="AH974" s="389"/>
      <c r="AI974" s="389"/>
      <c r="AJ974" s="389"/>
      <c r="AK974" s="389"/>
      <c r="AL974" s="389"/>
      <c r="AM974" s="389"/>
      <c r="AN974" s="389"/>
      <c r="AO974" s="389"/>
      <c r="AP974" s="393"/>
      <c r="AQ974" s="395"/>
      <c r="AR974" s="389"/>
      <c r="AS974" s="389"/>
      <c r="AT974" s="389"/>
      <c r="AU974" s="389"/>
      <c r="AV974" s="389"/>
      <c r="AW974" s="389"/>
      <c r="AX974" s="389"/>
      <c r="AY974" s="389"/>
      <c r="AZ974" s="389"/>
      <c r="BA974" s="389"/>
      <c r="BB974" s="389"/>
      <c r="BC974" s="389"/>
      <c r="BD974" s="389"/>
      <c r="BE974" s="389"/>
    </row>
    <row r="975" ht="15.75" customHeight="1">
      <c r="A975" s="401"/>
      <c r="B975" s="265"/>
      <c r="C975" s="393"/>
      <c r="D975" s="389"/>
      <c r="E975" s="389"/>
      <c r="F975" s="389"/>
      <c r="G975" s="393"/>
      <c r="H975" s="389"/>
      <c r="I975" s="389"/>
      <c r="J975" s="389"/>
      <c r="K975" s="389"/>
      <c r="L975" s="389"/>
      <c r="M975" s="389"/>
      <c r="N975" s="389"/>
      <c r="O975" s="389"/>
      <c r="P975" s="389"/>
      <c r="Q975" s="389"/>
      <c r="R975" s="389"/>
      <c r="S975" s="389"/>
      <c r="T975" s="389"/>
      <c r="U975" s="389"/>
      <c r="V975" s="389"/>
      <c r="W975" s="389"/>
      <c r="X975" s="389"/>
      <c r="Y975" s="389"/>
      <c r="Z975" s="389"/>
      <c r="AA975" s="389"/>
      <c r="AB975" s="389"/>
      <c r="AC975" s="389"/>
      <c r="AD975" s="389"/>
      <c r="AE975" s="389"/>
      <c r="AF975" s="389"/>
      <c r="AG975" s="389"/>
      <c r="AH975" s="389"/>
      <c r="AI975" s="389"/>
      <c r="AJ975" s="389"/>
      <c r="AK975" s="389"/>
      <c r="AL975" s="389"/>
      <c r="AM975" s="389"/>
      <c r="AN975" s="389"/>
      <c r="AO975" s="389"/>
      <c r="AP975" s="393"/>
      <c r="AQ975" s="395"/>
      <c r="AR975" s="389"/>
      <c r="AS975" s="389"/>
      <c r="AT975" s="389"/>
      <c r="AU975" s="389"/>
      <c r="AV975" s="389"/>
      <c r="AW975" s="389"/>
      <c r="AX975" s="389"/>
      <c r="AY975" s="389"/>
      <c r="AZ975" s="389"/>
      <c r="BA975" s="389"/>
      <c r="BB975" s="389"/>
      <c r="BC975" s="389"/>
      <c r="BD975" s="389"/>
      <c r="BE975" s="389"/>
    </row>
    <row r="976" ht="15.75" customHeight="1">
      <c r="A976" s="401"/>
      <c r="B976" s="265"/>
      <c r="C976" s="393"/>
      <c r="D976" s="389"/>
      <c r="E976" s="389"/>
      <c r="F976" s="389"/>
      <c r="G976" s="393"/>
      <c r="H976" s="389"/>
      <c r="I976" s="389"/>
      <c r="J976" s="389"/>
      <c r="K976" s="389"/>
      <c r="L976" s="389"/>
      <c r="M976" s="389"/>
      <c r="N976" s="389"/>
      <c r="O976" s="389"/>
      <c r="P976" s="389"/>
      <c r="Q976" s="389"/>
      <c r="R976" s="389"/>
      <c r="S976" s="389"/>
      <c r="T976" s="389"/>
      <c r="U976" s="389"/>
      <c r="V976" s="389"/>
      <c r="W976" s="389"/>
      <c r="X976" s="389"/>
      <c r="Y976" s="389"/>
      <c r="Z976" s="389"/>
      <c r="AA976" s="389"/>
      <c r="AB976" s="389"/>
      <c r="AC976" s="389"/>
      <c r="AD976" s="389"/>
      <c r="AE976" s="389"/>
      <c r="AF976" s="389"/>
      <c r="AG976" s="389"/>
      <c r="AH976" s="389"/>
      <c r="AI976" s="389"/>
      <c r="AJ976" s="389"/>
      <c r="AK976" s="389"/>
      <c r="AL976" s="389"/>
      <c r="AM976" s="389"/>
      <c r="AN976" s="389"/>
      <c r="AO976" s="389"/>
      <c r="AP976" s="393"/>
      <c r="AQ976" s="395"/>
      <c r="AR976" s="389"/>
      <c r="AS976" s="389"/>
      <c r="AT976" s="389"/>
      <c r="AU976" s="389"/>
      <c r="AV976" s="389"/>
      <c r="AW976" s="389"/>
      <c r="AX976" s="389"/>
      <c r="AY976" s="389"/>
      <c r="AZ976" s="389"/>
      <c r="BA976" s="389"/>
      <c r="BB976" s="389"/>
      <c r="BC976" s="389"/>
      <c r="BD976" s="389"/>
      <c r="BE976" s="389"/>
    </row>
    <row r="977" ht="15.75" customHeight="1">
      <c r="A977" s="401"/>
      <c r="B977" s="265"/>
      <c r="C977" s="393"/>
      <c r="D977" s="389"/>
      <c r="E977" s="389"/>
      <c r="F977" s="389"/>
      <c r="G977" s="393"/>
      <c r="H977" s="389"/>
      <c r="I977" s="389"/>
      <c r="J977" s="389"/>
      <c r="K977" s="389"/>
      <c r="L977" s="389"/>
      <c r="M977" s="389"/>
      <c r="N977" s="389"/>
      <c r="O977" s="389"/>
      <c r="P977" s="389"/>
      <c r="Q977" s="389"/>
      <c r="R977" s="389"/>
      <c r="S977" s="389"/>
      <c r="T977" s="389"/>
      <c r="U977" s="389"/>
      <c r="V977" s="389"/>
      <c r="W977" s="389"/>
      <c r="X977" s="389"/>
      <c r="Y977" s="389"/>
      <c r="Z977" s="389"/>
      <c r="AA977" s="389"/>
      <c r="AB977" s="389"/>
      <c r="AC977" s="389"/>
      <c r="AD977" s="389"/>
      <c r="AE977" s="389"/>
      <c r="AF977" s="389"/>
      <c r="AG977" s="389"/>
      <c r="AH977" s="389"/>
      <c r="AI977" s="389"/>
      <c r="AJ977" s="389"/>
      <c r="AK977" s="389"/>
      <c r="AL977" s="389"/>
      <c r="AM977" s="389"/>
      <c r="AN977" s="389"/>
      <c r="AO977" s="389"/>
      <c r="AP977" s="393"/>
      <c r="AQ977" s="395"/>
      <c r="AR977" s="389"/>
      <c r="AS977" s="389"/>
      <c r="AT977" s="389"/>
      <c r="AU977" s="389"/>
      <c r="AV977" s="389"/>
      <c r="AW977" s="389"/>
      <c r="AX977" s="389"/>
      <c r="AY977" s="389"/>
      <c r="AZ977" s="389"/>
      <c r="BA977" s="389"/>
      <c r="BB977" s="389"/>
      <c r="BC977" s="389"/>
      <c r="BD977" s="389"/>
      <c r="BE977" s="389"/>
    </row>
    <row r="978" ht="15.75" customHeight="1">
      <c r="A978" s="401"/>
      <c r="B978" s="265"/>
      <c r="C978" s="393"/>
      <c r="D978" s="389"/>
      <c r="E978" s="389"/>
      <c r="F978" s="389"/>
      <c r="G978" s="393"/>
      <c r="H978" s="389"/>
      <c r="I978" s="389"/>
      <c r="J978" s="389"/>
      <c r="K978" s="389"/>
      <c r="L978" s="389"/>
      <c r="M978" s="389"/>
      <c r="N978" s="389"/>
      <c r="O978" s="389"/>
      <c r="P978" s="389"/>
      <c r="Q978" s="389"/>
      <c r="R978" s="389"/>
      <c r="S978" s="389"/>
      <c r="T978" s="389"/>
      <c r="U978" s="389"/>
      <c r="V978" s="389"/>
      <c r="W978" s="389"/>
      <c r="X978" s="389"/>
      <c r="Y978" s="389"/>
      <c r="Z978" s="389"/>
      <c r="AA978" s="389"/>
      <c r="AB978" s="389"/>
      <c r="AC978" s="389"/>
      <c r="AD978" s="389"/>
      <c r="AE978" s="389"/>
      <c r="AF978" s="389"/>
      <c r="AG978" s="389"/>
      <c r="AH978" s="389"/>
      <c r="AI978" s="389"/>
      <c r="AJ978" s="389"/>
      <c r="AK978" s="389"/>
      <c r="AL978" s="389"/>
      <c r="AM978" s="389"/>
      <c r="AN978" s="389"/>
      <c r="AO978" s="389"/>
      <c r="AP978" s="393"/>
      <c r="AQ978" s="395"/>
      <c r="AR978" s="389"/>
      <c r="AS978" s="389"/>
      <c r="AT978" s="389"/>
      <c r="AU978" s="389"/>
      <c r="AV978" s="389"/>
      <c r="AW978" s="389"/>
      <c r="AX978" s="389"/>
      <c r="AY978" s="389"/>
      <c r="AZ978" s="389"/>
      <c r="BA978" s="389"/>
      <c r="BB978" s="389"/>
      <c r="BC978" s="389"/>
      <c r="BD978" s="389"/>
      <c r="BE978" s="389"/>
    </row>
    <row r="979" ht="15.75" customHeight="1">
      <c r="A979" s="401"/>
      <c r="B979" s="265"/>
      <c r="C979" s="393"/>
      <c r="D979" s="389"/>
      <c r="E979" s="389"/>
      <c r="F979" s="389"/>
      <c r="G979" s="393"/>
      <c r="H979" s="389"/>
      <c r="I979" s="389"/>
      <c r="J979" s="389"/>
      <c r="K979" s="389"/>
      <c r="L979" s="389"/>
      <c r="M979" s="389"/>
      <c r="N979" s="389"/>
      <c r="O979" s="389"/>
      <c r="P979" s="389"/>
      <c r="Q979" s="389"/>
      <c r="R979" s="389"/>
      <c r="S979" s="389"/>
      <c r="T979" s="389"/>
      <c r="U979" s="389"/>
      <c r="V979" s="389"/>
      <c r="W979" s="389"/>
      <c r="X979" s="389"/>
      <c r="Y979" s="389"/>
      <c r="Z979" s="389"/>
      <c r="AA979" s="389"/>
      <c r="AB979" s="389"/>
      <c r="AC979" s="389"/>
      <c r="AD979" s="389"/>
      <c r="AE979" s="389"/>
      <c r="AF979" s="389"/>
      <c r="AG979" s="389"/>
      <c r="AH979" s="389"/>
      <c r="AI979" s="389"/>
      <c r="AJ979" s="389"/>
      <c r="AK979" s="389"/>
      <c r="AL979" s="389"/>
      <c r="AM979" s="389"/>
      <c r="AN979" s="389"/>
      <c r="AO979" s="389"/>
      <c r="AP979" s="393"/>
      <c r="AQ979" s="395"/>
      <c r="AR979" s="389"/>
      <c r="AS979" s="389"/>
      <c r="AT979" s="389"/>
      <c r="AU979" s="389"/>
      <c r="AV979" s="389"/>
      <c r="AW979" s="389"/>
      <c r="AX979" s="389"/>
      <c r="AY979" s="389"/>
      <c r="AZ979" s="389"/>
      <c r="BA979" s="389"/>
      <c r="BB979" s="389"/>
      <c r="BC979" s="389"/>
      <c r="BD979" s="389"/>
      <c r="BE979" s="389"/>
    </row>
    <row r="980" ht="15.75" customHeight="1">
      <c r="A980" s="401"/>
      <c r="B980" s="265"/>
      <c r="C980" s="393"/>
      <c r="D980" s="389"/>
      <c r="E980" s="389"/>
      <c r="F980" s="389"/>
      <c r="G980" s="393"/>
      <c r="H980" s="389"/>
      <c r="I980" s="389"/>
      <c r="J980" s="389"/>
      <c r="K980" s="389"/>
      <c r="L980" s="389"/>
      <c r="M980" s="389"/>
      <c r="N980" s="389"/>
      <c r="O980" s="389"/>
      <c r="P980" s="389"/>
      <c r="Q980" s="389"/>
      <c r="R980" s="389"/>
      <c r="S980" s="389"/>
      <c r="T980" s="389"/>
      <c r="U980" s="389"/>
      <c r="V980" s="389"/>
      <c r="W980" s="389"/>
      <c r="X980" s="389"/>
      <c r="Y980" s="389"/>
      <c r="Z980" s="389"/>
      <c r="AA980" s="389"/>
      <c r="AB980" s="389"/>
      <c r="AC980" s="389"/>
      <c r="AD980" s="389"/>
      <c r="AE980" s="389"/>
      <c r="AF980" s="389"/>
      <c r="AG980" s="389"/>
      <c r="AH980" s="389"/>
      <c r="AI980" s="389"/>
      <c r="AJ980" s="389"/>
      <c r="AK980" s="389"/>
      <c r="AL980" s="389"/>
      <c r="AM980" s="389"/>
      <c r="AN980" s="389"/>
      <c r="AO980" s="389"/>
      <c r="AP980" s="393"/>
      <c r="AQ980" s="395"/>
      <c r="AR980" s="389"/>
      <c r="AS980" s="389"/>
      <c r="AT980" s="389"/>
      <c r="AU980" s="389"/>
      <c r="AV980" s="389"/>
      <c r="AW980" s="389"/>
      <c r="AX980" s="389"/>
      <c r="AY980" s="389"/>
      <c r="AZ980" s="389"/>
      <c r="BA980" s="389"/>
      <c r="BB980" s="389"/>
      <c r="BC980" s="389"/>
      <c r="BD980" s="389"/>
      <c r="BE980" s="389"/>
    </row>
    <row r="981" ht="15.75" customHeight="1">
      <c r="A981" s="401"/>
      <c r="B981" s="265"/>
      <c r="C981" s="393"/>
      <c r="D981" s="389"/>
      <c r="E981" s="389"/>
      <c r="F981" s="389"/>
      <c r="G981" s="393"/>
      <c r="H981" s="389"/>
      <c r="I981" s="389"/>
      <c r="J981" s="389"/>
      <c r="K981" s="389"/>
      <c r="L981" s="389"/>
      <c r="M981" s="389"/>
      <c r="N981" s="389"/>
      <c r="O981" s="389"/>
      <c r="P981" s="389"/>
      <c r="Q981" s="389"/>
      <c r="R981" s="389"/>
      <c r="S981" s="389"/>
      <c r="T981" s="389"/>
      <c r="U981" s="389"/>
      <c r="V981" s="389"/>
      <c r="W981" s="389"/>
      <c r="X981" s="389"/>
      <c r="Y981" s="389"/>
      <c r="Z981" s="389"/>
      <c r="AA981" s="389"/>
      <c r="AB981" s="389"/>
      <c r="AC981" s="389"/>
      <c r="AD981" s="389"/>
      <c r="AE981" s="389"/>
      <c r="AF981" s="389"/>
      <c r="AG981" s="389"/>
      <c r="AH981" s="389"/>
      <c r="AI981" s="389"/>
      <c r="AJ981" s="389"/>
      <c r="AK981" s="389"/>
      <c r="AL981" s="389"/>
      <c r="AM981" s="389"/>
      <c r="AN981" s="389"/>
      <c r="AO981" s="389"/>
      <c r="AP981" s="393"/>
      <c r="AQ981" s="395"/>
      <c r="AR981" s="389"/>
      <c r="AS981" s="389"/>
      <c r="AT981" s="389"/>
      <c r="AU981" s="389"/>
      <c r="AV981" s="389"/>
      <c r="AW981" s="389"/>
      <c r="AX981" s="389"/>
      <c r="AY981" s="389"/>
      <c r="AZ981" s="389"/>
      <c r="BA981" s="389"/>
      <c r="BB981" s="389"/>
      <c r="BC981" s="389"/>
      <c r="BD981" s="389"/>
      <c r="BE981" s="389"/>
    </row>
    <row r="982" ht="15.75" customHeight="1">
      <c r="A982" s="401"/>
      <c r="B982" s="265"/>
      <c r="C982" s="393"/>
      <c r="D982" s="389"/>
      <c r="E982" s="389"/>
      <c r="F982" s="389"/>
      <c r="G982" s="393"/>
      <c r="H982" s="389"/>
      <c r="I982" s="389"/>
      <c r="J982" s="389"/>
      <c r="K982" s="389"/>
      <c r="L982" s="389"/>
      <c r="M982" s="389"/>
      <c r="N982" s="389"/>
      <c r="O982" s="389"/>
      <c r="P982" s="389"/>
      <c r="Q982" s="389"/>
      <c r="R982" s="389"/>
      <c r="S982" s="389"/>
      <c r="T982" s="389"/>
      <c r="U982" s="389"/>
      <c r="V982" s="389"/>
      <c r="W982" s="389"/>
      <c r="X982" s="389"/>
      <c r="Y982" s="389"/>
      <c r="Z982" s="389"/>
      <c r="AA982" s="389"/>
      <c r="AB982" s="389"/>
      <c r="AC982" s="389"/>
      <c r="AD982" s="389"/>
      <c r="AE982" s="389"/>
      <c r="AF982" s="389"/>
      <c r="AG982" s="389"/>
      <c r="AH982" s="389"/>
      <c r="AI982" s="389"/>
      <c r="AJ982" s="389"/>
      <c r="AK982" s="389"/>
      <c r="AL982" s="389"/>
      <c r="AM982" s="389"/>
      <c r="AN982" s="389"/>
      <c r="AO982" s="389"/>
      <c r="AP982" s="393"/>
      <c r="AQ982" s="395"/>
      <c r="AR982" s="389"/>
      <c r="AS982" s="389"/>
      <c r="AT982" s="389"/>
      <c r="AU982" s="389"/>
      <c r="AV982" s="389"/>
      <c r="AW982" s="389"/>
      <c r="AX982" s="389"/>
      <c r="AY982" s="389"/>
      <c r="AZ982" s="389"/>
      <c r="BA982" s="389"/>
      <c r="BB982" s="389"/>
      <c r="BC982" s="389"/>
      <c r="BD982" s="389"/>
      <c r="BE982" s="389"/>
    </row>
    <row r="983" ht="15.75" customHeight="1">
      <c r="A983" s="401"/>
      <c r="B983" s="265"/>
      <c r="C983" s="393"/>
      <c r="D983" s="389"/>
      <c r="E983" s="389"/>
      <c r="F983" s="389"/>
      <c r="G983" s="393"/>
      <c r="H983" s="389"/>
      <c r="I983" s="389"/>
      <c r="J983" s="389"/>
      <c r="K983" s="389"/>
      <c r="L983" s="389"/>
      <c r="M983" s="389"/>
      <c r="N983" s="389"/>
      <c r="O983" s="389"/>
      <c r="P983" s="389"/>
      <c r="Q983" s="389"/>
      <c r="R983" s="389"/>
      <c r="S983" s="389"/>
      <c r="T983" s="389"/>
      <c r="U983" s="389"/>
      <c r="V983" s="389"/>
      <c r="W983" s="389"/>
      <c r="X983" s="389"/>
      <c r="Y983" s="389"/>
      <c r="Z983" s="389"/>
      <c r="AA983" s="389"/>
      <c r="AB983" s="389"/>
      <c r="AC983" s="389"/>
      <c r="AD983" s="389"/>
      <c r="AE983" s="389"/>
      <c r="AF983" s="389"/>
      <c r="AG983" s="389"/>
      <c r="AH983" s="389"/>
      <c r="AI983" s="389"/>
      <c r="AJ983" s="389"/>
      <c r="AK983" s="389"/>
      <c r="AL983" s="389"/>
      <c r="AM983" s="389"/>
      <c r="AN983" s="389"/>
      <c r="AO983" s="389"/>
      <c r="AP983" s="393"/>
      <c r="AQ983" s="395"/>
      <c r="AR983" s="389"/>
      <c r="AS983" s="389"/>
      <c r="AT983" s="389"/>
      <c r="AU983" s="389"/>
      <c r="AV983" s="389"/>
      <c r="AW983" s="389"/>
      <c r="AX983" s="389"/>
      <c r="AY983" s="389"/>
      <c r="AZ983" s="389"/>
      <c r="BA983" s="389"/>
      <c r="BB983" s="389"/>
      <c r="BC983" s="389"/>
      <c r="BD983" s="389"/>
      <c r="BE983" s="389"/>
    </row>
    <row r="984" ht="15.75" customHeight="1">
      <c r="A984" s="401"/>
      <c r="B984" s="265"/>
      <c r="C984" s="393"/>
      <c r="D984" s="389"/>
      <c r="E984" s="389"/>
      <c r="F984" s="389"/>
      <c r="G984" s="393"/>
      <c r="H984" s="389"/>
      <c r="I984" s="389"/>
      <c r="J984" s="389"/>
      <c r="K984" s="389"/>
      <c r="L984" s="389"/>
      <c r="M984" s="389"/>
      <c r="N984" s="389"/>
      <c r="O984" s="389"/>
      <c r="P984" s="389"/>
      <c r="Q984" s="389"/>
      <c r="R984" s="389"/>
      <c r="S984" s="389"/>
      <c r="T984" s="389"/>
      <c r="U984" s="389"/>
      <c r="V984" s="389"/>
      <c r="W984" s="389"/>
      <c r="X984" s="389"/>
      <c r="Y984" s="389"/>
      <c r="Z984" s="389"/>
      <c r="AA984" s="389"/>
      <c r="AB984" s="389"/>
      <c r="AC984" s="389"/>
      <c r="AD984" s="389"/>
      <c r="AE984" s="389"/>
      <c r="AF984" s="389"/>
      <c r="AG984" s="389"/>
      <c r="AH984" s="389"/>
      <c r="AI984" s="389"/>
      <c r="AJ984" s="389"/>
      <c r="AK984" s="389"/>
      <c r="AL984" s="389"/>
      <c r="AM984" s="389"/>
      <c r="AN984" s="389"/>
      <c r="AO984" s="389"/>
      <c r="AP984" s="393"/>
      <c r="AQ984" s="395"/>
      <c r="AR984" s="389"/>
      <c r="AS984" s="389"/>
      <c r="AT984" s="389"/>
      <c r="AU984" s="389"/>
      <c r="AV984" s="389"/>
      <c r="AW984" s="389"/>
      <c r="AX984" s="389"/>
      <c r="AY984" s="389"/>
      <c r="AZ984" s="389"/>
      <c r="BA984" s="389"/>
      <c r="BB984" s="389"/>
      <c r="BC984" s="389"/>
      <c r="BD984" s="389"/>
      <c r="BE984" s="389"/>
    </row>
    <row r="985" ht="15.75" customHeight="1">
      <c r="A985" s="401"/>
      <c r="B985" s="265"/>
      <c r="C985" s="393"/>
      <c r="D985" s="389"/>
      <c r="E985" s="389"/>
      <c r="F985" s="389"/>
      <c r="G985" s="393"/>
      <c r="H985" s="389"/>
      <c r="I985" s="389"/>
      <c r="J985" s="389"/>
      <c r="K985" s="389"/>
      <c r="L985" s="389"/>
      <c r="M985" s="389"/>
      <c r="N985" s="389"/>
      <c r="O985" s="389"/>
      <c r="P985" s="389"/>
      <c r="Q985" s="389"/>
      <c r="R985" s="389"/>
      <c r="S985" s="389"/>
      <c r="T985" s="389"/>
      <c r="U985" s="389"/>
      <c r="V985" s="389"/>
      <c r="W985" s="389"/>
      <c r="X985" s="389"/>
      <c r="Y985" s="389"/>
      <c r="Z985" s="389"/>
      <c r="AA985" s="389"/>
      <c r="AB985" s="389"/>
      <c r="AC985" s="389"/>
      <c r="AD985" s="389"/>
      <c r="AE985" s="389"/>
      <c r="AF985" s="389"/>
      <c r="AG985" s="389"/>
      <c r="AH985" s="389"/>
      <c r="AI985" s="389"/>
      <c r="AJ985" s="389"/>
      <c r="AK985" s="389"/>
      <c r="AL985" s="389"/>
      <c r="AM985" s="389"/>
      <c r="AN985" s="389"/>
      <c r="AO985" s="389"/>
      <c r="AP985" s="393"/>
      <c r="AQ985" s="395"/>
      <c r="AR985" s="389"/>
      <c r="AS985" s="389"/>
      <c r="AT985" s="389"/>
      <c r="AU985" s="389"/>
      <c r="AV985" s="389"/>
      <c r="AW985" s="389"/>
      <c r="AX985" s="389"/>
      <c r="AY985" s="389"/>
      <c r="AZ985" s="389"/>
      <c r="BA985" s="389"/>
      <c r="BB985" s="389"/>
      <c r="BC985" s="389"/>
      <c r="BD985" s="389"/>
      <c r="BE985" s="389"/>
    </row>
    <row r="986" ht="15.75" customHeight="1">
      <c r="A986" s="401"/>
      <c r="B986" s="265"/>
      <c r="C986" s="393"/>
      <c r="D986" s="389"/>
      <c r="E986" s="389"/>
      <c r="F986" s="389"/>
      <c r="G986" s="393"/>
      <c r="H986" s="389"/>
      <c r="I986" s="389"/>
      <c r="J986" s="389"/>
      <c r="K986" s="389"/>
      <c r="L986" s="389"/>
      <c r="M986" s="389"/>
      <c r="N986" s="389"/>
      <c r="O986" s="389"/>
      <c r="P986" s="389"/>
      <c r="Q986" s="389"/>
      <c r="R986" s="389"/>
      <c r="S986" s="389"/>
      <c r="T986" s="389"/>
      <c r="U986" s="389"/>
      <c r="V986" s="389"/>
      <c r="W986" s="389"/>
      <c r="X986" s="389"/>
      <c r="Y986" s="389"/>
      <c r="Z986" s="389"/>
      <c r="AA986" s="389"/>
      <c r="AB986" s="389"/>
      <c r="AC986" s="389"/>
      <c r="AD986" s="389"/>
      <c r="AE986" s="389"/>
      <c r="AF986" s="389"/>
      <c r="AG986" s="389"/>
      <c r="AH986" s="389"/>
      <c r="AI986" s="389"/>
      <c r="AJ986" s="389"/>
      <c r="AK986" s="389"/>
      <c r="AL986" s="389"/>
      <c r="AM986" s="389"/>
      <c r="AN986" s="389"/>
      <c r="AO986" s="389"/>
      <c r="AP986" s="393"/>
      <c r="AQ986" s="395"/>
      <c r="AR986" s="389"/>
      <c r="AS986" s="389"/>
      <c r="AT986" s="389"/>
      <c r="AU986" s="389"/>
      <c r="AV986" s="389"/>
      <c r="AW986" s="389"/>
      <c r="AX986" s="389"/>
      <c r="AY986" s="389"/>
      <c r="AZ986" s="389"/>
      <c r="BA986" s="389"/>
      <c r="BB986" s="389"/>
      <c r="BC986" s="389"/>
      <c r="BD986" s="389"/>
      <c r="BE986" s="389"/>
    </row>
    <row r="987" ht="15.75" customHeight="1">
      <c r="A987" s="401"/>
      <c r="B987" s="265"/>
      <c r="C987" s="393"/>
      <c r="D987" s="389"/>
      <c r="E987" s="389"/>
      <c r="F987" s="389"/>
      <c r="G987" s="393"/>
      <c r="H987" s="389"/>
      <c r="I987" s="389"/>
      <c r="J987" s="389"/>
      <c r="K987" s="389"/>
      <c r="L987" s="389"/>
      <c r="M987" s="389"/>
      <c r="N987" s="389"/>
      <c r="O987" s="389"/>
      <c r="P987" s="389"/>
      <c r="Q987" s="389"/>
      <c r="R987" s="389"/>
      <c r="S987" s="389"/>
      <c r="T987" s="389"/>
      <c r="U987" s="389"/>
      <c r="V987" s="389"/>
      <c r="W987" s="389"/>
      <c r="X987" s="389"/>
      <c r="Y987" s="389"/>
      <c r="Z987" s="389"/>
      <c r="AA987" s="389"/>
      <c r="AB987" s="389"/>
      <c r="AC987" s="389"/>
      <c r="AD987" s="389"/>
      <c r="AE987" s="389"/>
      <c r="AF987" s="389"/>
      <c r="AG987" s="389"/>
      <c r="AH987" s="389"/>
      <c r="AI987" s="389"/>
      <c r="AJ987" s="389"/>
      <c r="AK987" s="389"/>
      <c r="AL987" s="389"/>
      <c r="AM987" s="389"/>
      <c r="AN987" s="389"/>
      <c r="AO987" s="389"/>
      <c r="AP987" s="393"/>
      <c r="AQ987" s="395"/>
      <c r="AR987" s="389"/>
      <c r="AS987" s="389"/>
      <c r="AT987" s="389"/>
      <c r="AU987" s="389"/>
      <c r="AV987" s="389"/>
      <c r="AW987" s="389"/>
      <c r="AX987" s="389"/>
      <c r="AY987" s="389"/>
      <c r="AZ987" s="389"/>
      <c r="BA987" s="389"/>
      <c r="BB987" s="389"/>
      <c r="BC987" s="389"/>
      <c r="BD987" s="389"/>
      <c r="BE987" s="389"/>
    </row>
    <row r="988" ht="15.75" customHeight="1">
      <c r="A988" s="401"/>
      <c r="B988" s="265"/>
      <c r="C988" s="393"/>
      <c r="D988" s="389"/>
      <c r="E988" s="389"/>
      <c r="F988" s="389"/>
      <c r="G988" s="393"/>
      <c r="H988" s="389"/>
      <c r="I988" s="389"/>
      <c r="J988" s="389"/>
      <c r="K988" s="389"/>
      <c r="L988" s="389"/>
      <c r="M988" s="389"/>
      <c r="N988" s="389"/>
      <c r="O988" s="389"/>
      <c r="P988" s="389"/>
      <c r="Q988" s="389"/>
      <c r="R988" s="389"/>
      <c r="S988" s="389"/>
      <c r="T988" s="389"/>
      <c r="U988" s="389"/>
      <c r="V988" s="389"/>
      <c r="W988" s="389"/>
      <c r="X988" s="389"/>
      <c r="Y988" s="389"/>
      <c r="Z988" s="389"/>
      <c r="AA988" s="389"/>
      <c r="AB988" s="389"/>
      <c r="AC988" s="389"/>
      <c r="AD988" s="389"/>
      <c r="AE988" s="389"/>
      <c r="AF988" s="389"/>
      <c r="AG988" s="389"/>
      <c r="AH988" s="389"/>
      <c r="AI988" s="389"/>
      <c r="AJ988" s="389"/>
      <c r="AK988" s="389"/>
      <c r="AL988" s="389"/>
      <c r="AM988" s="389"/>
      <c r="AN988" s="389"/>
      <c r="AO988" s="389"/>
      <c r="AP988" s="393"/>
      <c r="AQ988" s="395"/>
      <c r="AR988" s="389"/>
      <c r="AS988" s="389"/>
      <c r="AT988" s="389"/>
      <c r="AU988" s="389"/>
      <c r="AV988" s="389"/>
      <c r="AW988" s="389"/>
      <c r="AX988" s="389"/>
      <c r="AY988" s="389"/>
      <c r="AZ988" s="389"/>
      <c r="BA988" s="389"/>
      <c r="BB988" s="389"/>
      <c r="BC988" s="389"/>
      <c r="BD988" s="389"/>
      <c r="BE988" s="389"/>
    </row>
    <row r="989" ht="15.75" customHeight="1">
      <c r="A989" s="401"/>
      <c r="B989" s="265"/>
      <c r="C989" s="393"/>
      <c r="D989" s="389"/>
      <c r="E989" s="389"/>
      <c r="F989" s="389"/>
      <c r="G989" s="393"/>
      <c r="H989" s="389"/>
      <c r="I989" s="389"/>
      <c r="J989" s="389"/>
      <c r="K989" s="389"/>
      <c r="L989" s="389"/>
      <c r="M989" s="389"/>
      <c r="N989" s="389"/>
      <c r="O989" s="389"/>
      <c r="P989" s="389"/>
      <c r="Q989" s="389"/>
      <c r="R989" s="389"/>
      <c r="S989" s="389"/>
      <c r="T989" s="389"/>
      <c r="U989" s="389"/>
      <c r="V989" s="389"/>
      <c r="W989" s="389"/>
      <c r="X989" s="389"/>
      <c r="Y989" s="389"/>
      <c r="Z989" s="389"/>
      <c r="AA989" s="389"/>
      <c r="AB989" s="389"/>
      <c r="AC989" s="389"/>
      <c r="AD989" s="389"/>
      <c r="AE989" s="389"/>
      <c r="AF989" s="389"/>
      <c r="AG989" s="389"/>
      <c r="AH989" s="389"/>
      <c r="AI989" s="389"/>
      <c r="AJ989" s="389"/>
      <c r="AK989" s="389"/>
      <c r="AL989" s="389"/>
      <c r="AM989" s="389"/>
      <c r="AN989" s="389"/>
      <c r="AO989" s="389"/>
      <c r="AP989" s="393"/>
      <c r="AQ989" s="395"/>
      <c r="AR989" s="389"/>
      <c r="AS989" s="389"/>
      <c r="AT989" s="389"/>
      <c r="AU989" s="389"/>
      <c r="AV989" s="389"/>
      <c r="AW989" s="389"/>
      <c r="AX989" s="389"/>
      <c r="AY989" s="389"/>
      <c r="AZ989" s="389"/>
      <c r="BA989" s="389"/>
      <c r="BB989" s="389"/>
      <c r="BC989" s="389"/>
      <c r="BD989" s="389"/>
      <c r="BE989" s="389"/>
    </row>
    <row r="990" ht="15.75" customHeight="1">
      <c r="A990" s="401"/>
      <c r="B990" s="265"/>
      <c r="C990" s="393"/>
      <c r="D990" s="389"/>
      <c r="E990" s="389"/>
      <c r="F990" s="389"/>
      <c r="G990" s="393"/>
      <c r="H990" s="389"/>
      <c r="I990" s="389"/>
      <c r="J990" s="389"/>
      <c r="K990" s="389"/>
      <c r="L990" s="389"/>
      <c r="M990" s="389"/>
      <c r="N990" s="389"/>
      <c r="O990" s="389"/>
      <c r="P990" s="389"/>
      <c r="Q990" s="389"/>
      <c r="R990" s="389"/>
      <c r="S990" s="389"/>
      <c r="T990" s="389"/>
      <c r="U990" s="389"/>
      <c r="V990" s="389"/>
      <c r="W990" s="389"/>
      <c r="X990" s="389"/>
      <c r="Y990" s="389"/>
      <c r="Z990" s="389"/>
      <c r="AA990" s="389"/>
      <c r="AB990" s="389"/>
      <c r="AC990" s="389"/>
      <c r="AD990" s="389"/>
      <c r="AE990" s="389"/>
      <c r="AF990" s="389"/>
      <c r="AG990" s="389"/>
      <c r="AH990" s="389"/>
      <c r="AI990" s="389"/>
      <c r="AJ990" s="389"/>
      <c r="AK990" s="389"/>
      <c r="AL990" s="389"/>
      <c r="AM990" s="389"/>
      <c r="AN990" s="389"/>
      <c r="AO990" s="389"/>
      <c r="AP990" s="393"/>
      <c r="AQ990" s="395"/>
      <c r="AR990" s="389"/>
      <c r="AS990" s="389"/>
      <c r="AT990" s="389"/>
      <c r="AU990" s="389"/>
      <c r="AV990" s="389"/>
      <c r="AW990" s="389"/>
      <c r="AX990" s="389"/>
      <c r="AY990" s="389"/>
      <c r="AZ990" s="389"/>
      <c r="BA990" s="389"/>
      <c r="BB990" s="389"/>
      <c r="BC990" s="389"/>
      <c r="BD990" s="389"/>
      <c r="BE990" s="389"/>
    </row>
    <row r="991" ht="15.75" customHeight="1">
      <c r="A991" s="401"/>
      <c r="B991" s="265"/>
      <c r="C991" s="393"/>
      <c r="D991" s="389"/>
      <c r="E991" s="389"/>
      <c r="F991" s="389"/>
      <c r="G991" s="393"/>
      <c r="H991" s="389"/>
      <c r="I991" s="389"/>
      <c r="J991" s="389"/>
      <c r="K991" s="389"/>
      <c r="L991" s="389"/>
      <c r="M991" s="389"/>
      <c r="N991" s="389"/>
      <c r="O991" s="389"/>
      <c r="P991" s="389"/>
      <c r="Q991" s="389"/>
      <c r="R991" s="389"/>
      <c r="S991" s="389"/>
      <c r="T991" s="389"/>
      <c r="U991" s="389"/>
      <c r="V991" s="389"/>
      <c r="W991" s="389"/>
      <c r="X991" s="389"/>
      <c r="Y991" s="389"/>
      <c r="Z991" s="389"/>
      <c r="AA991" s="389"/>
      <c r="AB991" s="389"/>
      <c r="AC991" s="389"/>
      <c r="AD991" s="389"/>
      <c r="AE991" s="389"/>
      <c r="AF991" s="389"/>
      <c r="AG991" s="389"/>
      <c r="AH991" s="389"/>
      <c r="AI991" s="389"/>
      <c r="AJ991" s="389"/>
      <c r="AK991" s="389"/>
      <c r="AL991" s="389"/>
      <c r="AM991" s="389"/>
      <c r="AN991" s="389"/>
      <c r="AO991" s="389"/>
      <c r="AP991" s="393"/>
      <c r="AQ991" s="395"/>
      <c r="AR991" s="389"/>
      <c r="AS991" s="389"/>
      <c r="AT991" s="389"/>
      <c r="AU991" s="389"/>
      <c r="AV991" s="389"/>
      <c r="AW991" s="389"/>
      <c r="AX991" s="389"/>
      <c r="AY991" s="389"/>
      <c r="AZ991" s="389"/>
      <c r="BA991" s="389"/>
      <c r="BB991" s="389"/>
      <c r="BC991" s="389"/>
      <c r="BD991" s="389"/>
      <c r="BE991" s="389"/>
    </row>
    <row r="992" ht="15.75" customHeight="1">
      <c r="A992" s="401"/>
      <c r="B992" s="265"/>
      <c r="C992" s="393"/>
      <c r="D992" s="389"/>
      <c r="E992" s="389"/>
      <c r="F992" s="389"/>
      <c r="G992" s="393"/>
      <c r="H992" s="389"/>
      <c r="I992" s="389"/>
      <c r="J992" s="389"/>
      <c r="K992" s="389"/>
      <c r="L992" s="389"/>
      <c r="M992" s="389"/>
      <c r="N992" s="389"/>
      <c r="O992" s="389"/>
      <c r="P992" s="389"/>
      <c r="Q992" s="389"/>
      <c r="R992" s="389"/>
      <c r="S992" s="389"/>
      <c r="T992" s="389"/>
      <c r="U992" s="389"/>
      <c r="V992" s="389"/>
      <c r="W992" s="389"/>
      <c r="X992" s="389"/>
      <c r="Y992" s="389"/>
      <c r="Z992" s="389"/>
      <c r="AA992" s="389"/>
      <c r="AB992" s="389"/>
      <c r="AC992" s="389"/>
      <c r="AD992" s="389"/>
      <c r="AE992" s="389"/>
      <c r="AF992" s="389"/>
      <c r="AG992" s="389"/>
      <c r="AH992" s="389"/>
      <c r="AI992" s="389"/>
      <c r="AJ992" s="389"/>
      <c r="AK992" s="389"/>
      <c r="AL992" s="389"/>
      <c r="AM992" s="389"/>
      <c r="AN992" s="389"/>
      <c r="AO992" s="389"/>
      <c r="AP992" s="393"/>
      <c r="AQ992" s="395"/>
      <c r="AR992" s="389"/>
      <c r="AS992" s="389"/>
      <c r="AT992" s="389"/>
      <c r="AU992" s="389"/>
      <c r="AV992" s="389"/>
      <c r="AW992" s="389"/>
      <c r="AX992" s="389"/>
      <c r="AY992" s="389"/>
      <c r="AZ992" s="389"/>
      <c r="BA992" s="389"/>
      <c r="BB992" s="389"/>
      <c r="BC992" s="389"/>
      <c r="BD992" s="389"/>
      <c r="BE992" s="389"/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56"/>
    <col customWidth="1" hidden="1" min="4" max="4" width="13.78"/>
    <col hidden="1" min="5" max="5" width="11.22"/>
    <col customWidth="1" hidden="1" min="6" max="6" width="15.89"/>
    <col hidden="1" min="7" max="7" width="11.22"/>
  </cols>
  <sheetData>
    <row r="1">
      <c r="A1" s="336" t="s">
        <v>268</v>
      </c>
      <c r="D1" s="336" t="s">
        <v>269</v>
      </c>
      <c r="E1" s="336" t="s">
        <v>270</v>
      </c>
      <c r="F1" s="336" t="s">
        <v>271</v>
      </c>
      <c r="G1" s="336" t="s">
        <v>272</v>
      </c>
      <c r="H1" s="336" t="s">
        <v>273</v>
      </c>
    </row>
    <row r="3">
      <c r="A3" s="336" t="s">
        <v>274</v>
      </c>
      <c r="B3" s="336">
        <v>20.0</v>
      </c>
      <c r="C3" s="336" t="s">
        <v>275</v>
      </c>
      <c r="D3" s="402">
        <v>3.3145707805E10</v>
      </c>
      <c r="E3" s="356" t="s">
        <v>276</v>
      </c>
      <c r="F3" s="336" t="s">
        <v>277</v>
      </c>
      <c r="H3" s="336" t="s">
        <v>278</v>
      </c>
    </row>
    <row r="4">
      <c r="A4" s="336" t="s">
        <v>279</v>
      </c>
      <c r="B4" s="336">
        <v>4.0</v>
      </c>
      <c r="C4" s="336" t="s">
        <v>275</v>
      </c>
      <c r="D4" s="402">
        <v>5.0100528575542E13</v>
      </c>
      <c r="E4" s="403" t="s">
        <v>280</v>
      </c>
      <c r="F4" s="336" t="s">
        <v>281</v>
      </c>
      <c r="H4" s="336" t="s">
        <v>282</v>
      </c>
    </row>
    <row r="5">
      <c r="A5" s="336" t="s">
        <v>96</v>
      </c>
      <c r="B5" s="308">
        <f>5+2.5-2.5</f>
        <v>5</v>
      </c>
      <c r="C5" s="336" t="s">
        <v>275</v>
      </c>
      <c r="H5" s="336" t="s">
        <v>282</v>
      </c>
    </row>
    <row r="6">
      <c r="A6" s="336" t="s">
        <v>87</v>
      </c>
      <c r="B6" s="336">
        <v>3.0</v>
      </c>
      <c r="C6" s="336" t="s">
        <v>275</v>
      </c>
      <c r="H6" s="336" t="s">
        <v>282</v>
      </c>
    </row>
    <row r="7">
      <c r="A7" s="336" t="s">
        <v>283</v>
      </c>
      <c r="B7" s="336">
        <v>5.0</v>
      </c>
      <c r="C7" s="336" t="s">
        <v>275</v>
      </c>
      <c r="H7" s="336" t="s">
        <v>282</v>
      </c>
    </row>
    <row r="8">
      <c r="A8" s="336" t="s">
        <v>284</v>
      </c>
      <c r="B8" s="336">
        <v>5.0</v>
      </c>
      <c r="C8" s="336" t="s">
        <v>275</v>
      </c>
      <c r="D8" s="336">
        <v>3.878527107E9</v>
      </c>
      <c r="E8" s="336" t="s">
        <v>285</v>
      </c>
      <c r="F8" s="336" t="s">
        <v>286</v>
      </c>
      <c r="H8" s="336" t="s">
        <v>282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1.33"/>
    <col customWidth="1" min="14" max="14" width="23.78"/>
  </cols>
  <sheetData>
    <row r="1" ht="15.75" customHeight="1">
      <c r="A1" s="153" t="s">
        <v>0</v>
      </c>
      <c r="B1" s="153" t="s">
        <v>287</v>
      </c>
      <c r="C1" s="153" t="s">
        <v>74</v>
      </c>
      <c r="D1" s="153" t="s">
        <v>75</v>
      </c>
      <c r="E1" s="153" t="s">
        <v>76</v>
      </c>
      <c r="F1" s="154" t="s">
        <v>77</v>
      </c>
      <c r="G1" s="154" t="s">
        <v>78</v>
      </c>
      <c r="H1" s="154" t="s">
        <v>79</v>
      </c>
      <c r="I1" s="155" t="s">
        <v>80</v>
      </c>
      <c r="J1" s="155" t="s">
        <v>81</v>
      </c>
      <c r="K1" s="156" t="s">
        <v>82</v>
      </c>
      <c r="L1" s="157" t="s">
        <v>83</v>
      </c>
      <c r="M1" s="157" t="s">
        <v>84</v>
      </c>
      <c r="N1" s="404" t="s">
        <v>288</v>
      </c>
      <c r="O1" s="159"/>
      <c r="P1" s="159"/>
      <c r="Q1" s="159"/>
      <c r="R1" s="159"/>
      <c r="S1" s="159"/>
      <c r="T1" s="159"/>
      <c r="U1" s="159"/>
      <c r="V1" s="159"/>
    </row>
    <row r="2" ht="22.5" customHeight="1">
      <c r="A2" s="405"/>
      <c r="B2" s="406">
        <f>SUM(D2:M2)</f>
        <v>88040.69076</v>
      </c>
      <c r="C2" s="406">
        <f>Monthly!I12-Monthly!F12</f>
        <v>338945.4835</v>
      </c>
      <c r="D2" s="406">
        <f>(Monthly!P12-Monthly!M12)*0.25</f>
        <v>17150.55501</v>
      </c>
      <c r="E2" s="406">
        <f>(Monthly!V12-Monthly!S12)*0.25</f>
        <v>17680.41476</v>
      </c>
      <c r="F2" s="406">
        <f>(Monthly!AB12-Monthly!Y12)*0.2</f>
        <v>22312.31346</v>
      </c>
      <c r="G2" s="406">
        <f>(Monthly!AH12-Monthly!AE12)*0.2</f>
        <v>9936.960801</v>
      </c>
      <c r="H2" s="406">
        <f>(Monthly!AN12-Monthly!AK12)*0.2</f>
        <v>20960.44673</v>
      </c>
      <c r="I2" s="406">
        <f>(Monthly!AT12-Monthly!AQ12)*0.2</f>
        <v>0</v>
      </c>
      <c r="J2" s="406">
        <f>(Monthly!AZ12-Monthly!AW12)*0.2</f>
        <v>0</v>
      </c>
      <c r="K2" s="406">
        <f>(Monthly!BF12-Monthly!BC12)*0.2</f>
        <v>0</v>
      </c>
      <c r="L2" s="406">
        <f>(Monthly!BL12-Monthly!BI12)*0.2</f>
        <v>0</v>
      </c>
      <c r="M2" s="406">
        <f>(Monthly!BR12-Monthly!BO12)*0.2</f>
        <v>0</v>
      </c>
      <c r="N2" s="406">
        <f>C2+B2</f>
        <v>426986.1743</v>
      </c>
    </row>
    <row r="3" ht="22.5" customHeight="1">
      <c r="A3" s="405"/>
      <c r="B3" s="406"/>
      <c r="C3" s="406"/>
      <c r="D3" s="406"/>
      <c r="E3" s="406"/>
      <c r="F3" s="407"/>
      <c r="G3" s="407"/>
      <c r="H3" s="407"/>
      <c r="I3" s="406"/>
      <c r="J3" s="407"/>
      <c r="K3" s="407"/>
      <c r="L3" s="407"/>
      <c r="M3" s="407"/>
      <c r="N3" s="407"/>
    </row>
    <row r="23">
      <c r="J23" s="408"/>
      <c r="K23" s="409"/>
    </row>
    <row r="24">
      <c r="J24" s="410"/>
      <c r="K24" s="409"/>
    </row>
    <row r="25">
      <c r="J25" s="410"/>
      <c r="K25" s="409"/>
    </row>
    <row r="26">
      <c r="J26" s="410"/>
      <c r="K26" s="409"/>
    </row>
    <row r="27">
      <c r="J27" s="410"/>
      <c r="K27" s="409"/>
    </row>
    <row r="28">
      <c r="J28" s="410"/>
      <c r="K28" s="409"/>
    </row>
    <row r="29">
      <c r="J29" s="410"/>
      <c r="K29" s="409"/>
    </row>
    <row r="30">
      <c r="J30" s="410"/>
      <c r="K30" s="409"/>
    </row>
    <row r="31">
      <c r="J31" s="410"/>
      <c r="K31" s="409"/>
    </row>
    <row r="32">
      <c r="J32" s="410"/>
      <c r="K32" s="409"/>
    </row>
  </sheetData>
  <dataValidations>
    <dataValidation type="custom" allowBlank="1" showDropDown="1" sqref="A2:A3">
      <formula1>OR(NOT(ISERROR(DATEVALUE(A2))), AND(ISNUMBER(A2), LEFT(CELL("format", A2))="D"))</formula1>
    </dataValidation>
    <dataValidation type="custom" allowBlank="1" showDropDown="1" sqref="B2:E3 I2:I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0"/>
    <col customWidth="1" min="2" max="2" width="22.89"/>
    <col customWidth="1" min="3" max="3" width="11.0"/>
    <col customWidth="1" hidden="1" min="4" max="4" width="0.11"/>
    <col customWidth="1" min="5" max="5" width="18.67"/>
    <col customWidth="1" min="6" max="6" width="19.89"/>
    <col customWidth="1" min="7" max="7" width="13.0"/>
    <col customWidth="1" min="8" max="26" width="11.0"/>
  </cols>
  <sheetData>
    <row r="1" ht="15.75" customHeight="1">
      <c r="A1" s="411" t="s">
        <v>0</v>
      </c>
      <c r="B1" s="345" t="s">
        <v>289</v>
      </c>
      <c r="C1" s="345" t="s">
        <v>290</v>
      </c>
      <c r="D1" s="345" t="s">
        <v>291</v>
      </c>
      <c r="E1" s="345" t="s">
        <v>292</v>
      </c>
      <c r="F1" s="345" t="s">
        <v>293</v>
      </c>
      <c r="G1" s="345" t="s">
        <v>294</v>
      </c>
      <c r="H1" s="345" t="s">
        <v>295</v>
      </c>
    </row>
    <row r="2" ht="18.75" customHeight="1">
      <c r="A2" s="411">
        <v>45497.0</v>
      </c>
      <c r="B2" s="345" t="s">
        <v>296</v>
      </c>
      <c r="C2" s="348">
        <v>50000.0</v>
      </c>
      <c r="D2" s="348"/>
      <c r="E2" s="345" t="s">
        <v>277</v>
      </c>
      <c r="F2" s="412" t="s">
        <v>297</v>
      </c>
      <c r="G2" s="356" t="s">
        <v>276</v>
      </c>
      <c r="H2" s="345" t="s">
        <v>298</v>
      </c>
    </row>
    <row r="3" ht="15.75" customHeight="1">
      <c r="A3" s="411">
        <v>45528.0</v>
      </c>
      <c r="B3" s="345" t="s">
        <v>296</v>
      </c>
      <c r="C3" s="348">
        <v>50000.0</v>
      </c>
      <c r="D3" s="348"/>
      <c r="E3" s="345" t="s">
        <v>277</v>
      </c>
      <c r="F3" s="412" t="s">
        <v>297</v>
      </c>
      <c r="G3" s="345" t="s">
        <v>276</v>
      </c>
      <c r="H3" s="345" t="s">
        <v>298</v>
      </c>
    </row>
    <row r="4" ht="15.75" customHeight="1">
      <c r="A4" s="411">
        <v>45559.0</v>
      </c>
      <c r="B4" s="345" t="s">
        <v>296</v>
      </c>
      <c r="C4" s="348">
        <f t="shared" ref="C4:C9" si="1">C3</f>
        <v>50000</v>
      </c>
      <c r="D4" s="348"/>
      <c r="E4" s="345" t="s">
        <v>277</v>
      </c>
      <c r="F4" s="412" t="s">
        <v>297</v>
      </c>
      <c r="G4" s="345" t="s">
        <v>276</v>
      </c>
      <c r="H4" s="345" t="s">
        <v>298</v>
      </c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</row>
    <row r="5" ht="15.75" customHeight="1">
      <c r="A5" s="411">
        <v>45589.0</v>
      </c>
      <c r="B5" s="345" t="s">
        <v>299</v>
      </c>
      <c r="C5" s="348">
        <f t="shared" si="1"/>
        <v>50000</v>
      </c>
      <c r="D5" s="345"/>
      <c r="E5" s="345" t="s">
        <v>277</v>
      </c>
      <c r="F5" s="412" t="s">
        <v>297</v>
      </c>
      <c r="G5" s="345" t="s">
        <v>276</v>
      </c>
      <c r="H5" s="345" t="s">
        <v>298</v>
      </c>
    </row>
    <row r="6" ht="15.75" customHeight="1">
      <c r="A6" s="411">
        <v>45620.0</v>
      </c>
      <c r="B6" s="345" t="s">
        <v>299</v>
      </c>
      <c r="C6" s="348">
        <f t="shared" si="1"/>
        <v>50000</v>
      </c>
      <c r="D6" s="345"/>
      <c r="E6" s="345" t="s">
        <v>277</v>
      </c>
      <c r="F6" s="412" t="s">
        <v>300</v>
      </c>
      <c r="G6" s="345" t="s">
        <v>301</v>
      </c>
      <c r="H6" s="345" t="s">
        <v>298</v>
      </c>
    </row>
    <row r="7" ht="15.75" customHeight="1">
      <c r="A7" s="411">
        <v>45650.0</v>
      </c>
      <c r="B7" s="345" t="s">
        <v>299</v>
      </c>
      <c r="C7" s="348">
        <f t="shared" si="1"/>
        <v>50000</v>
      </c>
      <c r="D7" s="345"/>
      <c r="E7" s="345" t="s">
        <v>277</v>
      </c>
      <c r="F7" s="412" t="s">
        <v>302</v>
      </c>
      <c r="G7" s="345" t="s">
        <v>303</v>
      </c>
      <c r="H7" s="345" t="s">
        <v>298</v>
      </c>
    </row>
    <row r="8" ht="15.75" customHeight="1">
      <c r="A8" s="411">
        <v>45681.0</v>
      </c>
      <c r="B8" s="345" t="s">
        <v>299</v>
      </c>
      <c r="C8" s="348">
        <f t="shared" si="1"/>
        <v>50000</v>
      </c>
      <c r="D8" s="345"/>
      <c r="E8" s="345" t="s">
        <v>277</v>
      </c>
      <c r="F8" s="412" t="s">
        <v>304</v>
      </c>
      <c r="G8" s="345" t="s">
        <v>305</v>
      </c>
      <c r="H8" s="345" t="s">
        <v>298</v>
      </c>
    </row>
    <row r="9" ht="15.75" customHeight="1">
      <c r="A9" s="411">
        <v>45712.0</v>
      </c>
      <c r="B9" s="345" t="s">
        <v>299</v>
      </c>
      <c r="C9" s="348">
        <f t="shared" si="1"/>
        <v>50000</v>
      </c>
      <c r="D9" s="345"/>
      <c r="E9" s="345" t="s">
        <v>277</v>
      </c>
      <c r="F9" s="412" t="s">
        <v>306</v>
      </c>
      <c r="G9" s="345" t="s">
        <v>307</v>
      </c>
      <c r="H9" s="345" t="s">
        <v>298</v>
      </c>
    </row>
    <row r="10" ht="15.75" customHeight="1">
      <c r="A10" s="411">
        <v>45713.0</v>
      </c>
      <c r="B10" s="403" t="s">
        <v>308</v>
      </c>
      <c r="C10" s="403">
        <v>1500000.0</v>
      </c>
      <c r="E10" s="403" t="s">
        <v>277</v>
      </c>
      <c r="F10" s="402">
        <v>3.3233493701E10</v>
      </c>
      <c r="G10" s="403" t="s">
        <v>309</v>
      </c>
      <c r="H10" s="345" t="s">
        <v>298</v>
      </c>
    </row>
    <row r="11" ht="15.75" customHeight="1">
      <c r="A11" s="411">
        <v>45714.0</v>
      </c>
      <c r="B11" s="403" t="s">
        <v>308</v>
      </c>
      <c r="C11" s="403">
        <v>1000000.0</v>
      </c>
      <c r="E11" s="403" t="s">
        <v>310</v>
      </c>
      <c r="F11" s="402">
        <v>7.3800040046329E14</v>
      </c>
      <c r="G11" s="403" t="s">
        <v>311</v>
      </c>
      <c r="H11" s="345" t="s">
        <v>298</v>
      </c>
    </row>
    <row r="12" ht="15.75" customHeight="1">
      <c r="A12" s="413">
        <v>45772.0</v>
      </c>
      <c r="B12" s="403" t="s">
        <v>312</v>
      </c>
      <c r="C12" s="403">
        <v>100000.0</v>
      </c>
      <c r="E12" s="403" t="s">
        <v>281</v>
      </c>
      <c r="F12" s="402">
        <v>5.0100528575542E13</v>
      </c>
      <c r="G12" s="403" t="s">
        <v>280</v>
      </c>
      <c r="H12" s="403" t="s">
        <v>298</v>
      </c>
    </row>
    <row r="13" ht="15.75" customHeight="1">
      <c r="A13" s="411"/>
      <c r="B13" s="345"/>
      <c r="C13" s="345"/>
      <c r="E13" s="345"/>
      <c r="F13" s="412"/>
      <c r="G13" s="345"/>
      <c r="H13" s="345"/>
    </row>
    <row r="14" ht="15.75" customHeight="1">
      <c r="A14" s="411"/>
      <c r="B14" s="345"/>
      <c r="C14" s="345"/>
      <c r="E14" s="345"/>
      <c r="F14" s="412"/>
      <c r="G14" s="345"/>
    </row>
    <row r="15" ht="15.75" customHeight="1">
      <c r="A15" s="411"/>
      <c r="B15" s="345"/>
      <c r="C15" s="345"/>
      <c r="E15" s="345"/>
      <c r="F15" s="412"/>
      <c r="G15" s="345"/>
    </row>
    <row r="16" ht="15.75" customHeight="1">
      <c r="A16" s="411"/>
    </row>
    <row r="17" ht="15.75" customHeight="1">
      <c r="A17" s="411"/>
    </row>
    <row r="18" ht="15.75" customHeight="1">
      <c r="A18" s="411"/>
    </row>
    <row r="19" ht="15.75" customHeight="1">
      <c r="A19" s="411"/>
    </row>
    <row r="20" ht="15.75" customHeight="1">
      <c r="A20" s="411"/>
    </row>
    <row r="21" ht="15.75" customHeight="1">
      <c r="A21" s="411"/>
    </row>
    <row r="22" ht="15.75" customHeight="1">
      <c r="A22" s="411"/>
    </row>
    <row r="23" ht="15.75" customHeight="1">
      <c r="A23" s="411"/>
    </row>
    <row r="24" ht="15.75" customHeight="1">
      <c r="A24" s="411"/>
    </row>
    <row r="25" ht="15.75" customHeight="1">
      <c r="A25" s="411"/>
    </row>
    <row r="26" ht="15.75" customHeight="1">
      <c r="A26" s="411"/>
    </row>
    <row r="27" ht="15.75" customHeight="1">
      <c r="A27" s="411"/>
    </row>
    <row r="28" ht="15.75" customHeight="1">
      <c r="A28" s="411"/>
    </row>
    <row r="29" ht="15.75" customHeight="1">
      <c r="A29" s="411"/>
    </row>
    <row r="30" ht="15.75" customHeight="1">
      <c r="A30" s="411"/>
    </row>
    <row r="31" ht="15.75" customHeight="1">
      <c r="A31" s="411"/>
    </row>
    <row r="32" ht="15.75" customHeight="1">
      <c r="A32" s="411"/>
    </row>
    <row r="33" ht="15.75" customHeight="1">
      <c r="A33" s="411"/>
    </row>
    <row r="34" ht="15.75" customHeight="1">
      <c r="A34" s="411"/>
    </row>
    <row r="35" ht="15.75" customHeight="1">
      <c r="A35" s="411"/>
    </row>
    <row r="36" ht="15.75" customHeight="1">
      <c r="A36" s="411"/>
    </row>
    <row r="37" ht="15.75" customHeight="1">
      <c r="A37" s="411"/>
    </row>
    <row r="38" ht="15.75" customHeight="1">
      <c r="A38" s="411"/>
    </row>
    <row r="39" ht="15.75" customHeight="1">
      <c r="A39" s="411"/>
    </row>
    <row r="40" ht="15.75" customHeight="1">
      <c r="A40" s="411"/>
    </row>
    <row r="41" ht="15.75" customHeight="1">
      <c r="A41" s="411"/>
    </row>
    <row r="42" ht="15.75" customHeight="1">
      <c r="A42" s="411"/>
    </row>
    <row r="43" ht="15.75" customHeight="1">
      <c r="A43" s="411"/>
    </row>
    <row r="44" ht="15.75" customHeight="1">
      <c r="A44" s="411"/>
    </row>
    <row r="45" ht="15.75" customHeight="1">
      <c r="A45" s="411"/>
    </row>
    <row r="46" ht="15.75" customHeight="1">
      <c r="A46" s="411"/>
    </row>
    <row r="47" ht="15.75" customHeight="1">
      <c r="A47" s="411"/>
    </row>
    <row r="48" ht="15.75" customHeight="1">
      <c r="A48" s="411"/>
    </row>
    <row r="49" ht="15.75" customHeight="1">
      <c r="A49" s="411"/>
    </row>
    <row r="50" ht="15.75" customHeight="1">
      <c r="A50" s="411"/>
    </row>
    <row r="51" ht="15.75" customHeight="1">
      <c r="A51" s="411"/>
    </row>
    <row r="52" ht="15.75" customHeight="1">
      <c r="A52" s="411"/>
    </row>
    <row r="53" ht="15.75" customHeight="1">
      <c r="A53" s="411"/>
    </row>
    <row r="54" ht="15.75" customHeight="1">
      <c r="A54" s="411"/>
    </row>
    <row r="55" ht="15.75" customHeight="1">
      <c r="A55" s="411"/>
    </row>
    <row r="56" ht="15.75" customHeight="1">
      <c r="A56" s="411"/>
    </row>
    <row r="57" ht="15.75" customHeight="1">
      <c r="A57" s="411"/>
    </row>
    <row r="58" ht="15.75" customHeight="1">
      <c r="A58" s="411"/>
    </row>
    <row r="59" ht="15.75" customHeight="1">
      <c r="A59" s="411"/>
    </row>
    <row r="60" ht="15.75" customHeight="1">
      <c r="A60" s="411"/>
    </row>
    <row r="61" ht="15.75" customHeight="1">
      <c r="A61" s="411"/>
    </row>
    <row r="62" ht="15.75" customHeight="1">
      <c r="A62" s="411"/>
    </row>
    <row r="63" ht="15.75" customHeight="1">
      <c r="A63" s="411"/>
    </row>
    <row r="64" ht="15.75" customHeight="1">
      <c r="A64" s="411"/>
    </row>
    <row r="65" ht="15.75" customHeight="1">
      <c r="A65" s="411"/>
    </row>
    <row r="66" ht="15.75" customHeight="1">
      <c r="A66" s="411"/>
    </row>
    <row r="67" ht="15.75" customHeight="1">
      <c r="A67" s="411"/>
    </row>
    <row r="68" ht="15.75" customHeight="1">
      <c r="A68" s="411"/>
    </row>
    <row r="69" ht="15.75" customHeight="1">
      <c r="A69" s="411"/>
    </row>
    <row r="70" ht="15.75" customHeight="1">
      <c r="A70" s="411"/>
    </row>
    <row r="71" ht="15.75" customHeight="1">
      <c r="A71" s="411"/>
    </row>
    <row r="72" ht="15.75" customHeight="1">
      <c r="A72" s="411"/>
    </row>
    <row r="73" ht="15.75" customHeight="1">
      <c r="A73" s="411"/>
    </row>
    <row r="74" ht="15.75" customHeight="1">
      <c r="A74" s="411"/>
    </row>
    <row r="75" ht="15.75" customHeight="1">
      <c r="A75" s="411"/>
    </row>
    <row r="76" ht="15.75" customHeight="1">
      <c r="A76" s="411"/>
    </row>
    <row r="77" ht="15.75" customHeight="1">
      <c r="A77" s="411"/>
    </row>
    <row r="78" ht="15.75" customHeight="1">
      <c r="A78" s="411"/>
    </row>
    <row r="79" ht="15.75" customHeight="1">
      <c r="A79" s="411"/>
    </row>
    <row r="80" ht="15.75" customHeight="1">
      <c r="A80" s="411"/>
    </row>
    <row r="81" ht="15.75" customHeight="1">
      <c r="A81" s="411"/>
    </row>
    <row r="82" ht="15.75" customHeight="1">
      <c r="A82" s="411"/>
    </row>
    <row r="83" ht="15.75" customHeight="1">
      <c r="A83" s="411"/>
    </row>
    <row r="84" ht="15.75" customHeight="1">
      <c r="A84" s="411"/>
    </row>
    <row r="85" ht="15.75" customHeight="1">
      <c r="A85" s="411"/>
    </row>
    <row r="86" ht="15.75" customHeight="1">
      <c r="A86" s="411"/>
    </row>
    <row r="87" ht="15.75" customHeight="1">
      <c r="A87" s="411"/>
    </row>
    <row r="88" ht="15.75" customHeight="1">
      <c r="A88" s="411"/>
    </row>
    <row r="89" ht="15.75" customHeight="1">
      <c r="A89" s="411"/>
    </row>
    <row r="90" ht="15.75" customHeight="1">
      <c r="A90" s="411"/>
    </row>
    <row r="91" ht="15.75" customHeight="1">
      <c r="A91" s="411"/>
    </row>
    <row r="92" ht="15.75" customHeight="1">
      <c r="A92" s="411"/>
    </row>
    <row r="93" ht="15.75" customHeight="1">
      <c r="A93" s="411"/>
    </row>
    <row r="94" ht="15.75" customHeight="1">
      <c r="A94" s="411"/>
    </row>
    <row r="95" ht="15.75" customHeight="1">
      <c r="A95" s="411"/>
    </row>
    <row r="96" ht="15.75" customHeight="1">
      <c r="A96" s="411"/>
    </row>
    <row r="97" ht="15.75" customHeight="1">
      <c r="A97" s="411"/>
    </row>
    <row r="98" ht="15.75" customHeight="1">
      <c r="A98" s="411"/>
    </row>
    <row r="99" ht="15.75" customHeight="1">
      <c r="A99" s="411"/>
    </row>
    <row r="100" ht="15.75" customHeight="1">
      <c r="A100" s="411"/>
    </row>
    <row r="101" ht="15.75" customHeight="1">
      <c r="A101" s="411"/>
    </row>
    <row r="102" ht="15.75" customHeight="1">
      <c r="A102" s="411"/>
    </row>
    <row r="103" ht="15.75" customHeight="1">
      <c r="A103" s="411"/>
    </row>
    <row r="104" ht="15.75" customHeight="1">
      <c r="A104" s="411"/>
    </row>
    <row r="105" ht="15.75" customHeight="1">
      <c r="A105" s="411"/>
    </row>
    <row r="106" ht="15.75" customHeight="1">
      <c r="A106" s="411"/>
    </row>
    <row r="107" ht="15.75" customHeight="1">
      <c r="A107" s="411"/>
    </row>
    <row r="108" ht="15.75" customHeight="1">
      <c r="A108" s="411"/>
    </row>
    <row r="109" ht="15.75" customHeight="1">
      <c r="A109" s="411"/>
    </row>
    <row r="110" ht="15.75" customHeight="1">
      <c r="A110" s="411"/>
    </row>
    <row r="111" ht="15.75" customHeight="1">
      <c r="A111" s="411"/>
    </row>
    <row r="112" ht="15.75" customHeight="1">
      <c r="A112" s="411"/>
    </row>
    <row r="113" ht="15.75" customHeight="1">
      <c r="A113" s="411"/>
    </row>
    <row r="114" ht="15.75" customHeight="1">
      <c r="A114" s="411"/>
    </row>
    <row r="115" ht="15.75" customHeight="1">
      <c r="A115" s="411"/>
    </row>
    <row r="116" ht="15.75" customHeight="1">
      <c r="A116" s="411"/>
    </row>
    <row r="117" ht="15.75" customHeight="1">
      <c r="A117" s="411"/>
    </row>
    <row r="118" ht="15.75" customHeight="1">
      <c r="A118" s="411"/>
    </row>
    <row r="119" ht="15.75" customHeight="1">
      <c r="A119" s="411"/>
    </row>
    <row r="120" ht="15.75" customHeight="1">
      <c r="A120" s="411"/>
    </row>
    <row r="121" ht="15.75" customHeight="1">
      <c r="A121" s="411"/>
    </row>
    <row r="122" ht="15.75" customHeight="1">
      <c r="A122" s="411"/>
    </row>
    <row r="123" ht="15.75" customHeight="1">
      <c r="A123" s="411"/>
    </row>
    <row r="124" ht="15.75" customHeight="1">
      <c r="A124" s="411"/>
    </row>
    <row r="125" ht="15.75" customHeight="1">
      <c r="A125" s="411"/>
    </row>
    <row r="126" ht="15.75" customHeight="1">
      <c r="A126" s="411"/>
    </row>
    <row r="127" ht="15.75" customHeight="1">
      <c r="A127" s="411"/>
    </row>
    <row r="128" ht="15.75" customHeight="1">
      <c r="A128" s="411"/>
    </row>
    <row r="129" ht="15.75" customHeight="1">
      <c r="A129" s="411"/>
    </row>
    <row r="130" ht="15.75" customHeight="1">
      <c r="A130" s="411"/>
    </row>
    <row r="131" ht="15.75" customHeight="1">
      <c r="A131" s="411"/>
    </row>
    <row r="132" ht="15.75" customHeight="1">
      <c r="A132" s="411"/>
    </row>
    <row r="133" ht="15.75" customHeight="1">
      <c r="A133" s="411"/>
    </row>
    <row r="134" ht="15.75" customHeight="1">
      <c r="A134" s="411"/>
    </row>
    <row r="135" ht="15.75" customHeight="1">
      <c r="A135" s="411"/>
    </row>
    <row r="136" ht="15.75" customHeight="1">
      <c r="A136" s="411"/>
    </row>
    <row r="137" ht="15.75" customHeight="1">
      <c r="A137" s="411"/>
    </row>
    <row r="138" ht="15.75" customHeight="1">
      <c r="A138" s="411"/>
    </row>
    <row r="139" ht="15.75" customHeight="1">
      <c r="A139" s="411"/>
    </row>
    <row r="140" ht="15.75" customHeight="1">
      <c r="A140" s="411"/>
    </row>
    <row r="141" ht="15.75" customHeight="1">
      <c r="A141" s="411"/>
    </row>
    <row r="142" ht="15.75" customHeight="1">
      <c r="A142" s="411"/>
    </row>
    <row r="143" ht="15.75" customHeight="1">
      <c r="A143" s="411"/>
    </row>
    <row r="144" ht="15.75" customHeight="1">
      <c r="A144" s="411"/>
    </row>
    <row r="145" ht="15.75" customHeight="1">
      <c r="A145" s="411"/>
    </row>
    <row r="146" ht="15.75" customHeight="1">
      <c r="A146" s="411"/>
    </row>
    <row r="147" ht="15.75" customHeight="1">
      <c r="A147" s="411"/>
    </row>
    <row r="148" ht="15.75" customHeight="1">
      <c r="A148" s="411"/>
    </row>
    <row r="149" ht="15.75" customHeight="1">
      <c r="A149" s="411"/>
    </row>
    <row r="150" ht="15.75" customHeight="1">
      <c r="A150" s="411"/>
    </row>
    <row r="151" ht="15.75" customHeight="1">
      <c r="A151" s="411"/>
    </row>
    <row r="152" ht="15.75" customHeight="1">
      <c r="A152" s="411"/>
    </row>
    <row r="153" ht="15.75" customHeight="1">
      <c r="A153" s="411"/>
    </row>
    <row r="154" ht="15.75" customHeight="1">
      <c r="A154" s="411"/>
    </row>
    <row r="155" ht="15.75" customHeight="1">
      <c r="A155" s="411"/>
    </row>
    <row r="156" ht="15.75" customHeight="1">
      <c r="A156" s="411"/>
    </row>
    <row r="157" ht="15.75" customHeight="1">
      <c r="A157" s="411"/>
    </row>
    <row r="158" ht="15.75" customHeight="1">
      <c r="A158" s="411"/>
    </row>
    <row r="159" ht="15.75" customHeight="1">
      <c r="A159" s="411"/>
    </row>
    <row r="160" ht="15.75" customHeight="1">
      <c r="A160" s="411"/>
    </row>
    <row r="161" ht="15.75" customHeight="1">
      <c r="A161" s="411"/>
    </row>
    <row r="162" ht="15.75" customHeight="1">
      <c r="A162" s="411"/>
    </row>
    <row r="163" ht="15.75" customHeight="1">
      <c r="A163" s="411"/>
    </row>
    <row r="164" ht="15.75" customHeight="1">
      <c r="A164" s="411"/>
    </row>
    <row r="165" ht="15.75" customHeight="1">
      <c r="A165" s="411"/>
    </row>
    <row r="166" ht="15.75" customHeight="1">
      <c r="A166" s="411"/>
    </row>
    <row r="167" ht="15.75" customHeight="1">
      <c r="A167" s="411"/>
    </row>
    <row r="168" ht="15.75" customHeight="1">
      <c r="A168" s="411"/>
    </row>
    <row r="169" ht="15.75" customHeight="1">
      <c r="A169" s="411"/>
    </row>
    <row r="170" ht="15.75" customHeight="1">
      <c r="A170" s="411"/>
    </row>
    <row r="171" ht="15.75" customHeight="1">
      <c r="A171" s="411"/>
    </row>
    <row r="172" ht="15.75" customHeight="1">
      <c r="A172" s="411"/>
    </row>
    <row r="173" ht="15.75" customHeight="1">
      <c r="A173" s="411"/>
    </row>
    <row r="174" ht="15.75" customHeight="1">
      <c r="A174" s="411"/>
    </row>
    <row r="175" ht="15.75" customHeight="1">
      <c r="A175" s="411"/>
    </row>
    <row r="176" ht="15.75" customHeight="1">
      <c r="A176" s="411"/>
    </row>
    <row r="177" ht="15.75" customHeight="1">
      <c r="A177" s="411"/>
    </row>
    <row r="178" ht="15.75" customHeight="1">
      <c r="A178" s="411"/>
    </row>
    <row r="179" ht="15.75" customHeight="1">
      <c r="A179" s="411"/>
    </row>
    <row r="180" ht="15.75" customHeight="1">
      <c r="A180" s="411"/>
    </row>
    <row r="181" ht="15.75" customHeight="1">
      <c r="A181" s="411"/>
    </row>
    <row r="182" ht="15.75" customHeight="1">
      <c r="A182" s="411"/>
    </row>
    <row r="183" ht="15.75" customHeight="1">
      <c r="A183" s="411"/>
    </row>
    <row r="184" ht="15.75" customHeight="1">
      <c r="A184" s="411"/>
    </row>
    <row r="185" ht="15.75" customHeight="1">
      <c r="A185" s="411"/>
    </row>
    <row r="186" ht="15.75" customHeight="1">
      <c r="A186" s="411"/>
    </row>
    <row r="187" ht="15.75" customHeight="1">
      <c r="A187" s="411"/>
    </row>
    <row r="188" ht="15.75" customHeight="1">
      <c r="A188" s="411"/>
    </row>
    <row r="189" ht="15.75" customHeight="1">
      <c r="A189" s="411"/>
    </row>
    <row r="190" ht="15.75" customHeight="1">
      <c r="A190" s="411"/>
    </row>
    <row r="191" ht="15.75" customHeight="1">
      <c r="A191" s="411"/>
    </row>
    <row r="192" ht="15.75" customHeight="1">
      <c r="A192" s="411"/>
    </row>
    <row r="193" ht="15.75" customHeight="1">
      <c r="A193" s="411"/>
    </row>
    <row r="194" ht="15.75" customHeight="1">
      <c r="A194" s="411"/>
    </row>
    <row r="195" ht="15.75" customHeight="1">
      <c r="A195" s="411"/>
    </row>
    <row r="196" ht="15.75" customHeight="1">
      <c r="A196" s="411"/>
    </row>
    <row r="197" ht="15.75" customHeight="1">
      <c r="A197" s="411"/>
    </row>
    <row r="198" ht="15.75" customHeight="1">
      <c r="A198" s="411"/>
    </row>
    <row r="199" ht="15.75" customHeight="1">
      <c r="A199" s="411"/>
    </row>
    <row r="200" ht="15.75" customHeight="1">
      <c r="A200" s="411"/>
    </row>
    <row r="201" ht="15.75" customHeight="1">
      <c r="A201" s="411"/>
    </row>
    <row r="202" ht="15.75" customHeight="1">
      <c r="A202" s="411"/>
    </row>
    <row r="203" ht="15.75" customHeight="1">
      <c r="A203" s="411"/>
    </row>
    <row r="204" ht="15.75" customHeight="1">
      <c r="A204" s="411"/>
    </row>
    <row r="205" ht="15.75" customHeight="1">
      <c r="A205" s="411"/>
    </row>
    <row r="206" ht="15.75" customHeight="1">
      <c r="A206" s="411"/>
    </row>
    <row r="207" ht="15.75" customHeight="1">
      <c r="A207" s="411"/>
    </row>
    <row r="208" ht="15.75" customHeight="1">
      <c r="A208" s="411"/>
    </row>
    <row r="209" ht="15.75" customHeight="1">
      <c r="A209" s="411"/>
    </row>
    <row r="210" ht="15.75" customHeight="1">
      <c r="A210" s="411"/>
    </row>
    <row r="211" ht="15.75" customHeight="1">
      <c r="A211" s="411"/>
    </row>
    <row r="212" ht="15.75" customHeight="1">
      <c r="A212" s="411"/>
    </row>
    <row r="213" ht="15.75" customHeight="1">
      <c r="A213" s="411"/>
    </row>
    <row r="214" ht="15.75" customHeight="1">
      <c r="A214" s="411"/>
    </row>
    <row r="215" ht="15.75" customHeight="1">
      <c r="A215" s="411"/>
    </row>
    <row r="216" ht="15.75" customHeight="1">
      <c r="A216" s="411"/>
    </row>
    <row r="217" ht="15.75" customHeight="1">
      <c r="A217" s="411"/>
    </row>
    <row r="218" ht="15.75" customHeight="1">
      <c r="A218" s="411"/>
    </row>
    <row r="219" ht="15.75" customHeight="1">
      <c r="A219" s="411"/>
    </row>
    <row r="220" ht="15.75" customHeight="1">
      <c r="A220" s="411"/>
    </row>
    <row r="221" ht="15.75" customHeight="1">
      <c r="A221" s="411"/>
    </row>
    <row r="222" ht="15.75" customHeight="1">
      <c r="A222" s="411"/>
    </row>
    <row r="223" ht="15.75" customHeight="1">
      <c r="A223" s="411"/>
    </row>
    <row r="224" ht="15.75" customHeight="1">
      <c r="A224" s="411"/>
    </row>
    <row r="225" ht="15.75" customHeight="1">
      <c r="A225" s="411"/>
    </row>
    <row r="226" ht="15.75" customHeight="1">
      <c r="A226" s="411"/>
    </row>
    <row r="227" ht="15.75" customHeight="1">
      <c r="A227" s="411"/>
    </row>
    <row r="228" ht="15.75" customHeight="1">
      <c r="A228" s="411"/>
    </row>
    <row r="229" ht="15.75" customHeight="1">
      <c r="A229" s="411"/>
    </row>
    <row r="230" ht="15.75" customHeight="1">
      <c r="A230" s="411"/>
    </row>
    <row r="231" ht="15.75" customHeight="1">
      <c r="A231" s="411"/>
    </row>
    <row r="232" ht="15.75" customHeight="1">
      <c r="A232" s="411"/>
    </row>
    <row r="233" ht="15.75" customHeight="1">
      <c r="A233" s="411"/>
    </row>
    <row r="234" ht="15.75" customHeight="1">
      <c r="A234" s="411"/>
    </row>
    <row r="235" ht="15.75" customHeight="1">
      <c r="A235" s="411"/>
    </row>
    <row r="236" ht="15.75" customHeight="1">
      <c r="A236" s="411"/>
    </row>
    <row r="237" ht="15.75" customHeight="1">
      <c r="A237" s="411"/>
    </row>
    <row r="238" ht="15.75" customHeight="1">
      <c r="A238" s="411"/>
    </row>
    <row r="239" ht="15.75" customHeight="1">
      <c r="A239" s="411"/>
    </row>
    <row r="240" ht="15.75" customHeight="1">
      <c r="A240" s="411"/>
    </row>
    <row r="241" ht="15.75" customHeight="1">
      <c r="A241" s="411"/>
    </row>
    <row r="242" ht="15.75" customHeight="1">
      <c r="A242" s="411"/>
    </row>
    <row r="243" ht="15.75" customHeight="1">
      <c r="A243" s="411"/>
    </row>
    <row r="244" ht="15.75" customHeight="1">
      <c r="A244" s="411"/>
    </row>
    <row r="245" ht="15.75" customHeight="1">
      <c r="A245" s="411"/>
    </row>
    <row r="246" ht="15.75" customHeight="1">
      <c r="A246" s="411"/>
    </row>
    <row r="247" ht="15.75" customHeight="1">
      <c r="A247" s="411"/>
    </row>
    <row r="248" ht="15.75" customHeight="1">
      <c r="A248" s="411"/>
    </row>
    <row r="249" ht="15.75" customHeight="1">
      <c r="A249" s="411"/>
    </row>
    <row r="250" ht="15.75" customHeight="1">
      <c r="A250" s="411"/>
    </row>
    <row r="251" ht="15.75" customHeight="1">
      <c r="A251" s="411"/>
    </row>
    <row r="252" ht="15.75" customHeight="1">
      <c r="A252" s="411"/>
    </row>
    <row r="253" ht="15.75" customHeight="1">
      <c r="A253" s="411"/>
    </row>
    <row r="254" ht="15.75" customHeight="1">
      <c r="A254" s="411"/>
    </row>
    <row r="255" ht="15.75" customHeight="1">
      <c r="A255" s="411"/>
    </row>
    <row r="256" ht="15.75" customHeight="1">
      <c r="A256" s="411"/>
    </row>
    <row r="257" ht="15.75" customHeight="1">
      <c r="A257" s="411"/>
    </row>
    <row r="258" ht="15.75" customHeight="1">
      <c r="A258" s="411"/>
    </row>
    <row r="259" ht="15.75" customHeight="1">
      <c r="A259" s="411"/>
    </row>
    <row r="260" ht="15.75" customHeight="1">
      <c r="A260" s="411"/>
    </row>
    <row r="261" ht="15.75" customHeight="1">
      <c r="A261" s="411"/>
    </row>
    <row r="262" ht="15.75" customHeight="1">
      <c r="A262" s="411"/>
    </row>
    <row r="263" ht="15.75" customHeight="1">
      <c r="A263" s="411"/>
    </row>
    <row r="264" ht="15.75" customHeight="1">
      <c r="A264" s="411"/>
    </row>
    <row r="265" ht="15.75" customHeight="1">
      <c r="A265" s="411"/>
    </row>
    <row r="266" ht="15.75" customHeight="1">
      <c r="A266" s="411"/>
    </row>
    <row r="267" ht="15.75" customHeight="1">
      <c r="A267" s="411"/>
    </row>
    <row r="268" ht="15.75" customHeight="1">
      <c r="A268" s="411"/>
    </row>
    <row r="269" ht="15.75" customHeight="1">
      <c r="A269" s="411"/>
    </row>
    <row r="270" ht="15.75" customHeight="1">
      <c r="A270" s="411"/>
    </row>
    <row r="271" ht="15.75" customHeight="1">
      <c r="A271" s="411"/>
    </row>
    <row r="272" ht="15.75" customHeight="1">
      <c r="A272" s="411"/>
    </row>
    <row r="273" ht="15.75" customHeight="1">
      <c r="A273" s="411"/>
    </row>
    <row r="274" ht="15.75" customHeight="1">
      <c r="A274" s="411"/>
    </row>
    <row r="275" ht="15.75" customHeight="1">
      <c r="A275" s="411"/>
    </row>
    <row r="276" ht="15.75" customHeight="1">
      <c r="A276" s="411"/>
    </row>
    <row r="277" ht="15.75" customHeight="1">
      <c r="A277" s="411"/>
    </row>
    <row r="278" ht="15.75" customHeight="1">
      <c r="A278" s="411"/>
    </row>
    <row r="279" ht="15.75" customHeight="1">
      <c r="A279" s="411"/>
    </row>
    <row r="280" ht="15.75" customHeight="1">
      <c r="A280" s="411"/>
    </row>
    <row r="281" ht="15.75" customHeight="1">
      <c r="A281" s="411"/>
    </row>
    <row r="282" ht="15.75" customHeight="1">
      <c r="A282" s="411"/>
    </row>
    <row r="283" ht="15.75" customHeight="1">
      <c r="A283" s="411"/>
    </row>
    <row r="284" ht="15.75" customHeight="1">
      <c r="A284" s="411"/>
    </row>
    <row r="285" ht="15.75" customHeight="1">
      <c r="A285" s="411"/>
    </row>
    <row r="286" ht="15.75" customHeight="1">
      <c r="A286" s="411"/>
    </row>
    <row r="287" ht="15.75" customHeight="1">
      <c r="A287" s="411"/>
    </row>
    <row r="288" ht="15.75" customHeight="1">
      <c r="A288" s="411"/>
    </row>
    <row r="289" ht="15.75" customHeight="1">
      <c r="A289" s="411"/>
    </row>
    <row r="290" ht="15.75" customHeight="1">
      <c r="A290" s="411"/>
    </row>
    <row r="291" ht="15.75" customHeight="1">
      <c r="A291" s="411"/>
    </row>
    <row r="292" ht="15.75" customHeight="1">
      <c r="A292" s="411"/>
    </row>
    <row r="293" ht="15.75" customHeight="1">
      <c r="A293" s="411"/>
    </row>
    <row r="294" ht="15.75" customHeight="1">
      <c r="A294" s="411"/>
    </row>
    <row r="295" ht="15.75" customHeight="1">
      <c r="A295" s="411"/>
    </row>
    <row r="296" ht="15.75" customHeight="1">
      <c r="A296" s="411"/>
    </row>
    <row r="297" ht="15.75" customHeight="1">
      <c r="A297" s="411"/>
    </row>
    <row r="298" ht="15.75" customHeight="1">
      <c r="A298" s="411"/>
    </row>
    <row r="299" ht="15.75" customHeight="1">
      <c r="A299" s="411"/>
    </row>
    <row r="300" ht="15.75" customHeight="1">
      <c r="A300" s="411"/>
    </row>
    <row r="301" ht="15.75" customHeight="1">
      <c r="A301" s="411"/>
    </row>
    <row r="302" ht="15.75" customHeight="1">
      <c r="A302" s="411"/>
    </row>
    <row r="303" ht="15.75" customHeight="1">
      <c r="A303" s="411"/>
    </row>
    <row r="304" ht="15.75" customHeight="1">
      <c r="A304" s="411"/>
    </row>
    <row r="305" ht="15.75" customHeight="1">
      <c r="A305" s="411"/>
    </row>
    <row r="306" ht="15.75" customHeight="1">
      <c r="A306" s="411"/>
    </row>
    <row r="307" ht="15.75" customHeight="1">
      <c r="A307" s="411"/>
    </row>
    <row r="308" ht="15.75" customHeight="1">
      <c r="A308" s="411"/>
    </row>
    <row r="309" ht="15.75" customHeight="1">
      <c r="A309" s="411"/>
    </row>
    <row r="310" ht="15.75" customHeight="1">
      <c r="A310" s="411"/>
    </row>
    <row r="311" ht="15.75" customHeight="1">
      <c r="A311" s="411"/>
    </row>
    <row r="312" ht="15.75" customHeight="1">
      <c r="A312" s="411"/>
    </row>
    <row r="313" ht="15.75" customHeight="1">
      <c r="A313" s="411"/>
    </row>
    <row r="314" ht="15.75" customHeight="1">
      <c r="A314" s="411"/>
    </row>
    <row r="315" ht="15.75" customHeight="1">
      <c r="A315" s="411"/>
    </row>
    <row r="316" ht="15.75" customHeight="1">
      <c r="A316" s="411"/>
    </row>
    <row r="317" ht="15.75" customHeight="1">
      <c r="A317" s="411"/>
    </row>
    <row r="318" ht="15.75" customHeight="1">
      <c r="A318" s="411"/>
    </row>
    <row r="319" ht="15.75" customHeight="1">
      <c r="A319" s="411"/>
    </row>
    <row r="320" ht="15.75" customHeight="1">
      <c r="A320" s="411"/>
    </row>
    <row r="321" ht="15.75" customHeight="1">
      <c r="A321" s="411"/>
    </row>
    <row r="322" ht="15.75" customHeight="1">
      <c r="A322" s="411"/>
    </row>
    <row r="323" ht="15.75" customHeight="1">
      <c r="A323" s="411"/>
    </row>
    <row r="324" ht="15.75" customHeight="1">
      <c r="A324" s="411"/>
    </row>
    <row r="325" ht="15.75" customHeight="1">
      <c r="A325" s="411"/>
    </row>
    <row r="326" ht="15.75" customHeight="1">
      <c r="A326" s="411"/>
    </row>
    <row r="327" ht="15.75" customHeight="1">
      <c r="A327" s="411"/>
    </row>
    <row r="328" ht="15.75" customHeight="1">
      <c r="A328" s="411"/>
    </row>
    <row r="329" ht="15.75" customHeight="1">
      <c r="A329" s="411"/>
    </row>
    <row r="330" ht="15.75" customHeight="1">
      <c r="A330" s="411"/>
    </row>
    <row r="331" ht="15.75" customHeight="1">
      <c r="A331" s="411"/>
    </row>
    <row r="332" ht="15.75" customHeight="1">
      <c r="A332" s="411"/>
    </row>
    <row r="333" ht="15.75" customHeight="1">
      <c r="A333" s="411"/>
    </row>
    <row r="334" ht="15.75" customHeight="1">
      <c r="A334" s="411"/>
    </row>
    <row r="335" ht="15.75" customHeight="1">
      <c r="A335" s="411"/>
    </row>
    <row r="336" ht="15.75" customHeight="1">
      <c r="A336" s="411"/>
    </row>
    <row r="337" ht="15.75" customHeight="1">
      <c r="A337" s="411"/>
    </row>
    <row r="338" ht="15.75" customHeight="1">
      <c r="A338" s="411"/>
    </row>
    <row r="339" ht="15.75" customHeight="1">
      <c r="A339" s="411"/>
    </row>
    <row r="340" ht="15.75" customHeight="1">
      <c r="A340" s="411"/>
    </row>
    <row r="341" ht="15.75" customHeight="1">
      <c r="A341" s="411"/>
    </row>
    <row r="342" ht="15.75" customHeight="1">
      <c r="A342" s="411"/>
    </row>
    <row r="343" ht="15.75" customHeight="1">
      <c r="A343" s="411"/>
    </row>
    <row r="344" ht="15.75" customHeight="1">
      <c r="A344" s="411"/>
    </row>
    <row r="345" ht="15.75" customHeight="1">
      <c r="A345" s="411"/>
    </row>
    <row r="346" ht="15.75" customHeight="1">
      <c r="A346" s="411"/>
    </row>
    <row r="347" ht="15.75" customHeight="1">
      <c r="A347" s="411"/>
    </row>
    <row r="348" ht="15.75" customHeight="1">
      <c r="A348" s="411"/>
    </row>
    <row r="349" ht="15.75" customHeight="1">
      <c r="A349" s="411"/>
    </row>
    <row r="350" ht="15.75" customHeight="1">
      <c r="A350" s="411"/>
    </row>
    <row r="351" ht="15.75" customHeight="1">
      <c r="A351" s="411"/>
    </row>
    <row r="352" ht="15.75" customHeight="1">
      <c r="A352" s="411"/>
    </row>
    <row r="353" ht="15.75" customHeight="1">
      <c r="A353" s="411"/>
    </row>
    <row r="354" ht="15.75" customHeight="1">
      <c r="A354" s="411"/>
    </row>
    <row r="355" ht="15.75" customHeight="1">
      <c r="A355" s="411"/>
    </row>
    <row r="356" ht="15.75" customHeight="1">
      <c r="A356" s="411"/>
    </row>
    <row r="357" ht="15.75" customHeight="1">
      <c r="A357" s="411"/>
    </row>
    <row r="358" ht="15.75" customHeight="1">
      <c r="A358" s="411"/>
    </row>
    <row r="359" ht="15.75" customHeight="1">
      <c r="A359" s="411"/>
    </row>
    <row r="360" ht="15.75" customHeight="1">
      <c r="A360" s="411"/>
    </row>
    <row r="361" ht="15.75" customHeight="1">
      <c r="A361" s="411"/>
    </row>
    <row r="362" ht="15.75" customHeight="1">
      <c r="A362" s="411"/>
    </row>
    <row r="363" ht="15.75" customHeight="1">
      <c r="A363" s="411"/>
    </row>
    <row r="364" ht="15.75" customHeight="1">
      <c r="A364" s="411"/>
    </row>
    <row r="365" ht="15.75" customHeight="1">
      <c r="A365" s="411"/>
    </row>
    <row r="366" ht="15.75" customHeight="1">
      <c r="A366" s="411"/>
    </row>
    <row r="367" ht="15.75" customHeight="1">
      <c r="A367" s="411"/>
    </row>
    <row r="368" ht="15.75" customHeight="1">
      <c r="A368" s="411"/>
    </row>
    <row r="369" ht="15.75" customHeight="1">
      <c r="A369" s="411"/>
    </row>
    <row r="370" ht="15.75" customHeight="1">
      <c r="A370" s="411"/>
    </row>
    <row r="371" ht="15.75" customHeight="1">
      <c r="A371" s="411"/>
    </row>
    <row r="372" ht="15.75" customHeight="1">
      <c r="A372" s="411"/>
    </row>
    <row r="373" ht="15.75" customHeight="1">
      <c r="A373" s="411"/>
    </row>
    <row r="374" ht="15.75" customHeight="1">
      <c r="A374" s="411"/>
    </row>
    <row r="375" ht="15.75" customHeight="1">
      <c r="A375" s="411"/>
    </row>
    <row r="376" ht="15.75" customHeight="1">
      <c r="A376" s="411"/>
    </row>
    <row r="377" ht="15.75" customHeight="1">
      <c r="A377" s="411"/>
    </row>
    <row r="378" ht="15.75" customHeight="1">
      <c r="A378" s="411"/>
    </row>
    <row r="379" ht="15.75" customHeight="1">
      <c r="A379" s="411"/>
    </row>
    <row r="380" ht="15.75" customHeight="1">
      <c r="A380" s="411"/>
    </row>
    <row r="381" ht="15.75" customHeight="1">
      <c r="A381" s="411"/>
    </row>
    <row r="382" ht="15.75" customHeight="1">
      <c r="A382" s="411"/>
    </row>
    <row r="383" ht="15.75" customHeight="1">
      <c r="A383" s="411"/>
    </row>
    <row r="384" ht="15.75" customHeight="1">
      <c r="A384" s="411"/>
    </row>
    <row r="385" ht="15.75" customHeight="1">
      <c r="A385" s="411"/>
    </row>
    <row r="386" ht="15.75" customHeight="1">
      <c r="A386" s="411"/>
    </row>
    <row r="387" ht="15.75" customHeight="1">
      <c r="A387" s="411"/>
    </row>
    <row r="388" ht="15.75" customHeight="1">
      <c r="A388" s="411"/>
    </row>
    <row r="389" ht="15.75" customHeight="1">
      <c r="A389" s="411"/>
    </row>
    <row r="390" ht="15.75" customHeight="1">
      <c r="A390" s="411"/>
    </row>
    <row r="391" ht="15.75" customHeight="1">
      <c r="A391" s="411"/>
    </row>
    <row r="392" ht="15.75" customHeight="1">
      <c r="A392" s="411"/>
    </row>
    <row r="393" ht="15.75" customHeight="1">
      <c r="A393" s="411"/>
    </row>
    <row r="394" ht="15.75" customHeight="1">
      <c r="A394" s="411"/>
    </row>
    <row r="395" ht="15.75" customHeight="1">
      <c r="A395" s="411"/>
    </row>
    <row r="396" ht="15.75" customHeight="1">
      <c r="A396" s="411"/>
    </row>
    <row r="397" ht="15.75" customHeight="1">
      <c r="A397" s="411"/>
    </row>
    <row r="398" ht="15.75" customHeight="1">
      <c r="A398" s="411"/>
    </row>
    <row r="399" ht="15.75" customHeight="1">
      <c r="A399" s="411"/>
    </row>
    <row r="400" ht="15.75" customHeight="1">
      <c r="A400" s="411"/>
    </row>
    <row r="401" ht="15.75" customHeight="1">
      <c r="A401" s="411"/>
    </row>
    <row r="402" ht="15.75" customHeight="1">
      <c r="A402" s="411"/>
    </row>
    <row r="403" ht="15.75" customHeight="1">
      <c r="A403" s="411"/>
    </row>
    <row r="404" ht="15.75" customHeight="1">
      <c r="A404" s="411"/>
    </row>
    <row r="405" ht="15.75" customHeight="1">
      <c r="A405" s="411"/>
    </row>
    <row r="406" ht="15.75" customHeight="1">
      <c r="A406" s="411"/>
    </row>
    <row r="407" ht="15.75" customHeight="1">
      <c r="A407" s="411"/>
    </row>
    <row r="408" ht="15.75" customHeight="1">
      <c r="A408" s="411"/>
    </row>
    <row r="409" ht="15.75" customHeight="1">
      <c r="A409" s="411"/>
    </row>
    <row r="410" ht="15.75" customHeight="1">
      <c r="A410" s="411"/>
    </row>
    <row r="411" ht="15.75" customHeight="1">
      <c r="A411" s="411"/>
    </row>
    <row r="412" ht="15.75" customHeight="1">
      <c r="A412" s="411"/>
    </row>
    <row r="413" ht="15.75" customHeight="1">
      <c r="A413" s="411"/>
    </row>
    <row r="414" ht="15.75" customHeight="1">
      <c r="A414" s="411"/>
    </row>
    <row r="415" ht="15.75" customHeight="1">
      <c r="A415" s="411"/>
    </row>
    <row r="416" ht="15.75" customHeight="1">
      <c r="A416" s="411"/>
    </row>
    <row r="417" ht="15.75" customHeight="1">
      <c r="A417" s="411"/>
    </row>
    <row r="418" ht="15.75" customHeight="1">
      <c r="A418" s="411"/>
    </row>
    <row r="419" ht="15.75" customHeight="1">
      <c r="A419" s="411"/>
    </row>
    <row r="420" ht="15.75" customHeight="1">
      <c r="A420" s="411"/>
    </row>
    <row r="421" ht="15.75" customHeight="1">
      <c r="A421" s="411"/>
    </row>
    <row r="422" ht="15.75" customHeight="1">
      <c r="A422" s="411"/>
    </row>
    <row r="423" ht="15.75" customHeight="1">
      <c r="A423" s="411"/>
    </row>
    <row r="424" ht="15.75" customHeight="1">
      <c r="A424" s="411"/>
    </row>
    <row r="425" ht="15.75" customHeight="1">
      <c r="A425" s="411"/>
    </row>
    <row r="426" ht="15.75" customHeight="1">
      <c r="A426" s="411"/>
    </row>
    <row r="427" ht="15.75" customHeight="1">
      <c r="A427" s="411"/>
    </row>
    <row r="428" ht="15.75" customHeight="1">
      <c r="A428" s="411"/>
    </row>
    <row r="429" ht="15.75" customHeight="1">
      <c r="A429" s="411"/>
    </row>
    <row r="430" ht="15.75" customHeight="1">
      <c r="A430" s="411"/>
    </row>
    <row r="431" ht="15.75" customHeight="1">
      <c r="A431" s="411"/>
    </row>
    <row r="432" ht="15.75" customHeight="1">
      <c r="A432" s="411"/>
    </row>
    <row r="433" ht="15.75" customHeight="1">
      <c r="A433" s="411"/>
    </row>
    <row r="434" ht="15.75" customHeight="1">
      <c r="A434" s="411"/>
    </row>
    <row r="435" ht="15.75" customHeight="1">
      <c r="A435" s="411"/>
    </row>
    <row r="436" ht="15.75" customHeight="1">
      <c r="A436" s="411"/>
    </row>
    <row r="437" ht="15.75" customHeight="1">
      <c r="A437" s="411"/>
    </row>
    <row r="438" ht="15.75" customHeight="1">
      <c r="A438" s="411"/>
    </row>
    <row r="439" ht="15.75" customHeight="1">
      <c r="A439" s="411"/>
    </row>
    <row r="440" ht="15.75" customHeight="1">
      <c r="A440" s="411"/>
    </row>
    <row r="441" ht="15.75" customHeight="1">
      <c r="A441" s="411"/>
    </row>
    <row r="442" ht="15.75" customHeight="1">
      <c r="A442" s="411"/>
    </row>
    <row r="443" ht="15.75" customHeight="1">
      <c r="A443" s="411"/>
    </row>
    <row r="444" ht="15.75" customHeight="1">
      <c r="A444" s="411"/>
    </row>
    <row r="445" ht="15.75" customHeight="1">
      <c r="A445" s="411"/>
    </row>
    <row r="446" ht="15.75" customHeight="1">
      <c r="A446" s="411"/>
    </row>
    <row r="447" ht="15.75" customHeight="1">
      <c r="A447" s="411"/>
    </row>
    <row r="448" ht="15.75" customHeight="1">
      <c r="A448" s="411"/>
    </row>
    <row r="449" ht="15.75" customHeight="1">
      <c r="A449" s="411"/>
    </row>
    <row r="450" ht="15.75" customHeight="1">
      <c r="A450" s="411"/>
    </row>
    <row r="451" ht="15.75" customHeight="1">
      <c r="A451" s="411"/>
    </row>
    <row r="452" ht="15.75" customHeight="1">
      <c r="A452" s="411"/>
    </row>
    <row r="453" ht="15.75" customHeight="1">
      <c r="A453" s="411"/>
    </row>
    <row r="454" ht="15.75" customHeight="1">
      <c r="A454" s="411"/>
    </row>
    <row r="455" ht="15.75" customHeight="1">
      <c r="A455" s="411"/>
    </row>
    <row r="456" ht="15.75" customHeight="1">
      <c r="A456" s="411"/>
    </row>
    <row r="457" ht="15.75" customHeight="1">
      <c r="A457" s="411"/>
    </row>
    <row r="458" ht="15.75" customHeight="1">
      <c r="A458" s="411"/>
    </row>
    <row r="459" ht="15.75" customHeight="1">
      <c r="A459" s="411"/>
    </row>
    <row r="460" ht="15.75" customHeight="1">
      <c r="A460" s="411"/>
    </row>
    <row r="461" ht="15.75" customHeight="1">
      <c r="A461" s="411"/>
    </row>
    <row r="462" ht="15.75" customHeight="1">
      <c r="A462" s="411"/>
    </row>
    <row r="463" ht="15.75" customHeight="1">
      <c r="A463" s="411"/>
    </row>
    <row r="464" ht="15.75" customHeight="1">
      <c r="A464" s="411"/>
    </row>
    <row r="465" ht="15.75" customHeight="1">
      <c r="A465" s="411"/>
    </row>
    <row r="466" ht="15.75" customHeight="1">
      <c r="A466" s="411"/>
    </row>
    <row r="467" ht="15.75" customHeight="1">
      <c r="A467" s="411"/>
    </row>
    <row r="468" ht="15.75" customHeight="1">
      <c r="A468" s="411"/>
    </row>
    <row r="469" ht="15.75" customHeight="1">
      <c r="A469" s="411"/>
    </row>
    <row r="470" ht="15.75" customHeight="1">
      <c r="A470" s="411"/>
    </row>
    <row r="471" ht="15.75" customHeight="1">
      <c r="A471" s="411"/>
    </row>
    <row r="472" ht="15.75" customHeight="1">
      <c r="A472" s="411"/>
    </row>
    <row r="473" ht="15.75" customHeight="1">
      <c r="A473" s="411"/>
    </row>
    <row r="474" ht="15.75" customHeight="1">
      <c r="A474" s="411"/>
    </row>
    <row r="475" ht="15.75" customHeight="1">
      <c r="A475" s="411"/>
    </row>
    <row r="476" ht="15.75" customHeight="1">
      <c r="A476" s="411"/>
    </row>
    <row r="477" ht="15.75" customHeight="1">
      <c r="A477" s="411"/>
    </row>
    <row r="478" ht="15.75" customHeight="1">
      <c r="A478" s="411"/>
    </row>
    <row r="479" ht="15.75" customHeight="1">
      <c r="A479" s="411"/>
    </row>
    <row r="480" ht="15.75" customHeight="1">
      <c r="A480" s="411"/>
    </row>
    <row r="481" ht="15.75" customHeight="1">
      <c r="A481" s="411"/>
    </row>
    <row r="482" ht="15.75" customHeight="1">
      <c r="A482" s="411"/>
    </row>
    <row r="483" ht="15.75" customHeight="1">
      <c r="A483" s="411"/>
    </row>
    <row r="484" ht="15.75" customHeight="1">
      <c r="A484" s="411"/>
    </row>
    <row r="485" ht="15.75" customHeight="1">
      <c r="A485" s="411"/>
    </row>
    <row r="486" ht="15.75" customHeight="1">
      <c r="A486" s="411"/>
    </row>
    <row r="487" ht="15.75" customHeight="1">
      <c r="A487" s="411"/>
    </row>
    <row r="488" ht="15.75" customHeight="1">
      <c r="A488" s="411"/>
    </row>
    <row r="489" ht="15.75" customHeight="1">
      <c r="A489" s="411"/>
    </row>
    <row r="490" ht="15.75" customHeight="1">
      <c r="A490" s="411"/>
    </row>
    <row r="491" ht="15.75" customHeight="1">
      <c r="A491" s="411"/>
    </row>
    <row r="492" ht="15.75" customHeight="1">
      <c r="A492" s="411"/>
    </row>
    <row r="493" ht="15.75" customHeight="1">
      <c r="A493" s="411"/>
    </row>
    <row r="494" ht="15.75" customHeight="1">
      <c r="A494" s="411"/>
    </row>
    <row r="495" ht="15.75" customHeight="1">
      <c r="A495" s="411"/>
    </row>
    <row r="496" ht="15.75" customHeight="1">
      <c r="A496" s="411"/>
    </row>
    <row r="497" ht="15.75" customHeight="1">
      <c r="A497" s="411"/>
    </row>
    <row r="498" ht="15.75" customHeight="1">
      <c r="A498" s="411"/>
    </row>
    <row r="499" ht="15.75" customHeight="1">
      <c r="A499" s="411"/>
    </row>
    <row r="500" ht="15.75" customHeight="1">
      <c r="A500" s="411"/>
    </row>
    <row r="501" ht="15.75" customHeight="1">
      <c r="A501" s="411"/>
    </row>
    <row r="502" ht="15.75" customHeight="1">
      <c r="A502" s="411"/>
    </row>
    <row r="503" ht="15.75" customHeight="1">
      <c r="A503" s="411"/>
    </row>
    <row r="504" ht="15.75" customHeight="1">
      <c r="A504" s="411"/>
    </row>
    <row r="505" ht="15.75" customHeight="1">
      <c r="A505" s="411"/>
    </row>
    <row r="506" ht="15.75" customHeight="1">
      <c r="A506" s="411"/>
    </row>
    <row r="507" ht="15.75" customHeight="1">
      <c r="A507" s="411"/>
    </row>
    <row r="508" ht="15.75" customHeight="1">
      <c r="A508" s="411"/>
    </row>
    <row r="509" ht="15.75" customHeight="1">
      <c r="A509" s="411"/>
    </row>
    <row r="510" ht="15.75" customHeight="1">
      <c r="A510" s="411"/>
    </row>
    <row r="511" ht="15.75" customHeight="1">
      <c r="A511" s="411"/>
    </row>
    <row r="512" ht="15.75" customHeight="1">
      <c r="A512" s="411"/>
    </row>
    <row r="513" ht="15.75" customHeight="1">
      <c r="A513" s="411"/>
    </row>
    <row r="514" ht="15.75" customHeight="1">
      <c r="A514" s="411"/>
    </row>
    <row r="515" ht="15.75" customHeight="1">
      <c r="A515" s="411"/>
    </row>
    <row r="516" ht="15.75" customHeight="1">
      <c r="A516" s="411"/>
    </row>
    <row r="517" ht="15.75" customHeight="1">
      <c r="A517" s="411"/>
    </row>
    <row r="518" ht="15.75" customHeight="1">
      <c r="A518" s="411"/>
    </row>
    <row r="519" ht="15.75" customHeight="1">
      <c r="A519" s="411"/>
    </row>
    <row r="520" ht="15.75" customHeight="1">
      <c r="A520" s="411"/>
    </row>
    <row r="521" ht="15.75" customHeight="1">
      <c r="A521" s="411"/>
    </row>
    <row r="522" ht="15.75" customHeight="1">
      <c r="A522" s="411"/>
    </row>
    <row r="523" ht="15.75" customHeight="1">
      <c r="A523" s="411"/>
    </row>
    <row r="524" ht="15.75" customHeight="1">
      <c r="A524" s="411"/>
    </row>
    <row r="525" ht="15.75" customHeight="1">
      <c r="A525" s="411"/>
    </row>
    <row r="526" ht="15.75" customHeight="1">
      <c r="A526" s="411"/>
    </row>
    <row r="527" ht="15.75" customHeight="1">
      <c r="A527" s="411"/>
    </row>
    <row r="528" ht="15.75" customHeight="1">
      <c r="A528" s="411"/>
    </row>
    <row r="529" ht="15.75" customHeight="1">
      <c r="A529" s="411"/>
    </row>
    <row r="530" ht="15.75" customHeight="1">
      <c r="A530" s="411"/>
    </row>
    <row r="531" ht="15.75" customHeight="1">
      <c r="A531" s="411"/>
    </row>
    <row r="532" ht="15.75" customHeight="1">
      <c r="A532" s="411"/>
    </row>
    <row r="533" ht="15.75" customHeight="1">
      <c r="A533" s="411"/>
    </row>
    <row r="534" ht="15.75" customHeight="1">
      <c r="A534" s="411"/>
    </row>
    <row r="535" ht="15.75" customHeight="1">
      <c r="A535" s="411"/>
    </row>
    <row r="536" ht="15.75" customHeight="1">
      <c r="A536" s="411"/>
    </row>
    <row r="537" ht="15.75" customHeight="1">
      <c r="A537" s="411"/>
    </row>
    <row r="538" ht="15.75" customHeight="1">
      <c r="A538" s="411"/>
    </row>
    <row r="539" ht="15.75" customHeight="1">
      <c r="A539" s="411"/>
    </row>
    <row r="540" ht="15.75" customHeight="1">
      <c r="A540" s="411"/>
    </row>
    <row r="541" ht="15.75" customHeight="1">
      <c r="A541" s="411"/>
    </row>
    <row r="542" ht="15.75" customHeight="1">
      <c r="A542" s="411"/>
    </row>
    <row r="543" ht="15.75" customHeight="1">
      <c r="A543" s="411"/>
    </row>
    <row r="544" ht="15.75" customHeight="1">
      <c r="A544" s="411"/>
    </row>
    <row r="545" ht="15.75" customHeight="1">
      <c r="A545" s="411"/>
    </row>
    <row r="546" ht="15.75" customHeight="1">
      <c r="A546" s="411"/>
    </row>
    <row r="547" ht="15.75" customHeight="1">
      <c r="A547" s="411"/>
    </row>
    <row r="548" ht="15.75" customHeight="1">
      <c r="A548" s="411"/>
    </row>
    <row r="549" ht="15.75" customHeight="1">
      <c r="A549" s="411"/>
    </row>
    <row r="550" ht="15.75" customHeight="1">
      <c r="A550" s="411"/>
    </row>
    <row r="551" ht="15.75" customHeight="1">
      <c r="A551" s="411"/>
    </row>
    <row r="552" ht="15.75" customHeight="1">
      <c r="A552" s="411"/>
    </row>
    <row r="553" ht="15.75" customHeight="1">
      <c r="A553" s="411"/>
    </row>
    <row r="554" ht="15.75" customHeight="1">
      <c r="A554" s="411"/>
    </row>
    <row r="555" ht="15.75" customHeight="1">
      <c r="A555" s="411"/>
    </row>
    <row r="556" ht="15.75" customHeight="1">
      <c r="A556" s="411"/>
    </row>
    <row r="557" ht="15.75" customHeight="1">
      <c r="A557" s="411"/>
    </row>
    <row r="558" ht="15.75" customHeight="1">
      <c r="A558" s="411"/>
    </row>
    <row r="559" ht="15.75" customHeight="1">
      <c r="A559" s="411"/>
    </row>
    <row r="560" ht="15.75" customHeight="1">
      <c r="A560" s="411"/>
    </row>
    <row r="561" ht="15.75" customHeight="1">
      <c r="A561" s="411"/>
    </row>
    <row r="562" ht="15.75" customHeight="1">
      <c r="A562" s="411"/>
    </row>
    <row r="563" ht="15.75" customHeight="1">
      <c r="A563" s="411"/>
    </row>
    <row r="564" ht="15.75" customHeight="1">
      <c r="A564" s="411"/>
    </row>
    <row r="565" ht="15.75" customHeight="1">
      <c r="A565" s="411"/>
    </row>
    <row r="566" ht="15.75" customHeight="1">
      <c r="A566" s="411"/>
    </row>
    <row r="567" ht="15.75" customHeight="1">
      <c r="A567" s="411"/>
    </row>
    <row r="568" ht="15.75" customHeight="1">
      <c r="A568" s="411"/>
    </row>
    <row r="569" ht="15.75" customHeight="1">
      <c r="A569" s="411"/>
    </row>
    <row r="570" ht="15.75" customHeight="1">
      <c r="A570" s="411"/>
    </row>
    <row r="571" ht="15.75" customHeight="1">
      <c r="A571" s="411"/>
    </row>
    <row r="572" ht="15.75" customHeight="1">
      <c r="A572" s="411"/>
    </row>
    <row r="573" ht="15.75" customHeight="1">
      <c r="A573" s="411"/>
    </row>
    <row r="574" ht="15.75" customHeight="1">
      <c r="A574" s="411"/>
    </row>
    <row r="575" ht="15.75" customHeight="1">
      <c r="A575" s="411"/>
    </row>
    <row r="576" ht="15.75" customHeight="1">
      <c r="A576" s="411"/>
    </row>
    <row r="577" ht="15.75" customHeight="1">
      <c r="A577" s="411"/>
    </row>
    <row r="578" ht="15.75" customHeight="1">
      <c r="A578" s="411"/>
    </row>
    <row r="579" ht="15.75" customHeight="1">
      <c r="A579" s="411"/>
    </row>
    <row r="580" ht="15.75" customHeight="1">
      <c r="A580" s="411"/>
    </row>
    <row r="581" ht="15.75" customHeight="1">
      <c r="A581" s="411"/>
    </row>
    <row r="582" ht="15.75" customHeight="1">
      <c r="A582" s="411"/>
    </row>
    <row r="583" ht="15.75" customHeight="1">
      <c r="A583" s="411"/>
    </row>
    <row r="584" ht="15.75" customHeight="1">
      <c r="A584" s="411"/>
    </row>
    <row r="585" ht="15.75" customHeight="1">
      <c r="A585" s="411"/>
    </row>
    <row r="586" ht="15.75" customHeight="1">
      <c r="A586" s="411"/>
    </row>
    <row r="587" ht="15.75" customHeight="1">
      <c r="A587" s="411"/>
    </row>
    <row r="588" ht="15.75" customHeight="1">
      <c r="A588" s="411"/>
    </row>
    <row r="589" ht="15.75" customHeight="1">
      <c r="A589" s="411"/>
    </row>
    <row r="590" ht="15.75" customHeight="1">
      <c r="A590" s="411"/>
    </row>
    <row r="591" ht="15.75" customHeight="1">
      <c r="A591" s="411"/>
    </row>
    <row r="592" ht="15.75" customHeight="1">
      <c r="A592" s="411"/>
    </row>
    <row r="593" ht="15.75" customHeight="1">
      <c r="A593" s="411"/>
    </row>
    <row r="594" ht="15.75" customHeight="1">
      <c r="A594" s="411"/>
    </row>
    <row r="595" ht="15.75" customHeight="1">
      <c r="A595" s="411"/>
    </row>
    <row r="596" ht="15.75" customHeight="1">
      <c r="A596" s="411"/>
    </row>
    <row r="597" ht="15.75" customHeight="1">
      <c r="A597" s="411"/>
    </row>
    <row r="598" ht="15.75" customHeight="1">
      <c r="A598" s="411"/>
    </row>
    <row r="599" ht="15.75" customHeight="1">
      <c r="A599" s="411"/>
    </row>
    <row r="600" ht="15.75" customHeight="1">
      <c r="A600" s="411"/>
    </row>
    <row r="601" ht="15.75" customHeight="1">
      <c r="A601" s="411"/>
    </row>
    <row r="602" ht="15.75" customHeight="1">
      <c r="A602" s="411"/>
    </row>
    <row r="603" ht="15.75" customHeight="1">
      <c r="A603" s="411"/>
    </row>
    <row r="604" ht="15.75" customHeight="1">
      <c r="A604" s="411"/>
    </row>
    <row r="605" ht="15.75" customHeight="1">
      <c r="A605" s="411"/>
    </row>
    <row r="606" ht="15.75" customHeight="1">
      <c r="A606" s="411"/>
    </row>
    <row r="607" ht="15.75" customHeight="1">
      <c r="A607" s="411"/>
    </row>
    <row r="608" ht="15.75" customHeight="1">
      <c r="A608" s="411"/>
    </row>
    <row r="609" ht="15.75" customHeight="1">
      <c r="A609" s="411"/>
    </row>
    <row r="610" ht="15.75" customHeight="1">
      <c r="A610" s="411"/>
    </row>
    <row r="611" ht="15.75" customHeight="1">
      <c r="A611" s="411"/>
    </row>
    <row r="612" ht="15.75" customHeight="1">
      <c r="A612" s="411"/>
    </row>
    <row r="613" ht="15.75" customHeight="1">
      <c r="A613" s="411"/>
    </row>
    <row r="614" ht="15.75" customHeight="1">
      <c r="A614" s="411"/>
    </row>
    <row r="615" ht="15.75" customHeight="1">
      <c r="A615" s="411"/>
    </row>
    <row r="616" ht="15.75" customHeight="1">
      <c r="A616" s="411"/>
    </row>
    <row r="617" ht="15.75" customHeight="1">
      <c r="A617" s="411"/>
    </row>
    <row r="618" ht="15.75" customHeight="1">
      <c r="A618" s="411"/>
    </row>
    <row r="619" ht="15.75" customHeight="1">
      <c r="A619" s="411"/>
    </row>
    <row r="620" ht="15.75" customHeight="1">
      <c r="A620" s="411"/>
    </row>
    <row r="621" ht="15.75" customHeight="1">
      <c r="A621" s="411"/>
    </row>
    <row r="622" ht="15.75" customHeight="1">
      <c r="A622" s="411"/>
    </row>
    <row r="623" ht="15.75" customHeight="1">
      <c r="A623" s="411"/>
    </row>
    <row r="624" ht="15.75" customHeight="1">
      <c r="A624" s="411"/>
    </row>
    <row r="625" ht="15.75" customHeight="1">
      <c r="A625" s="411"/>
    </row>
    <row r="626" ht="15.75" customHeight="1">
      <c r="A626" s="411"/>
    </row>
    <row r="627" ht="15.75" customHeight="1">
      <c r="A627" s="411"/>
    </row>
    <row r="628" ht="15.75" customHeight="1">
      <c r="A628" s="411"/>
    </row>
    <row r="629" ht="15.75" customHeight="1">
      <c r="A629" s="411"/>
    </row>
    <row r="630" ht="15.75" customHeight="1">
      <c r="A630" s="411"/>
    </row>
    <row r="631" ht="15.75" customHeight="1">
      <c r="A631" s="411"/>
    </row>
    <row r="632" ht="15.75" customHeight="1">
      <c r="A632" s="411"/>
    </row>
    <row r="633" ht="15.75" customHeight="1">
      <c r="A633" s="411"/>
    </row>
    <row r="634" ht="15.75" customHeight="1">
      <c r="A634" s="411"/>
    </row>
    <row r="635" ht="15.75" customHeight="1">
      <c r="A635" s="411"/>
    </row>
    <row r="636" ht="15.75" customHeight="1">
      <c r="A636" s="411"/>
    </row>
    <row r="637" ht="15.75" customHeight="1">
      <c r="A637" s="411"/>
    </row>
    <row r="638" ht="15.75" customHeight="1">
      <c r="A638" s="411"/>
    </row>
    <row r="639" ht="15.75" customHeight="1">
      <c r="A639" s="411"/>
    </row>
    <row r="640" ht="15.75" customHeight="1">
      <c r="A640" s="411"/>
    </row>
    <row r="641" ht="15.75" customHeight="1">
      <c r="A641" s="411"/>
    </row>
    <row r="642" ht="15.75" customHeight="1">
      <c r="A642" s="411"/>
    </row>
    <row r="643" ht="15.75" customHeight="1">
      <c r="A643" s="411"/>
    </row>
    <row r="644" ht="15.75" customHeight="1">
      <c r="A644" s="411"/>
    </row>
    <row r="645" ht="15.75" customHeight="1">
      <c r="A645" s="411"/>
    </row>
    <row r="646" ht="15.75" customHeight="1">
      <c r="A646" s="411"/>
    </row>
    <row r="647" ht="15.75" customHeight="1">
      <c r="A647" s="411"/>
    </row>
    <row r="648" ht="15.75" customHeight="1">
      <c r="A648" s="411"/>
    </row>
    <row r="649" ht="15.75" customHeight="1">
      <c r="A649" s="411"/>
    </row>
    <row r="650" ht="15.75" customHeight="1">
      <c r="A650" s="411"/>
    </row>
    <row r="651" ht="15.75" customHeight="1">
      <c r="A651" s="411"/>
    </row>
    <row r="652" ht="15.75" customHeight="1">
      <c r="A652" s="411"/>
    </row>
    <row r="653" ht="15.75" customHeight="1">
      <c r="A653" s="411"/>
    </row>
    <row r="654" ht="15.75" customHeight="1">
      <c r="A654" s="411"/>
    </row>
    <row r="655" ht="15.75" customHeight="1">
      <c r="A655" s="411"/>
    </row>
    <row r="656" ht="15.75" customHeight="1">
      <c r="A656" s="411"/>
    </row>
    <row r="657" ht="15.75" customHeight="1">
      <c r="A657" s="411"/>
    </row>
    <row r="658" ht="15.75" customHeight="1">
      <c r="A658" s="411"/>
    </row>
    <row r="659" ht="15.75" customHeight="1">
      <c r="A659" s="411"/>
    </row>
    <row r="660" ht="15.75" customHeight="1">
      <c r="A660" s="411"/>
    </row>
    <row r="661" ht="15.75" customHeight="1">
      <c r="A661" s="411"/>
    </row>
    <row r="662" ht="15.75" customHeight="1">
      <c r="A662" s="411"/>
    </row>
    <row r="663" ht="15.75" customHeight="1">
      <c r="A663" s="411"/>
    </row>
    <row r="664" ht="15.75" customHeight="1">
      <c r="A664" s="411"/>
    </row>
    <row r="665" ht="15.75" customHeight="1">
      <c r="A665" s="411"/>
    </row>
    <row r="666" ht="15.75" customHeight="1">
      <c r="A666" s="411"/>
    </row>
    <row r="667" ht="15.75" customHeight="1">
      <c r="A667" s="411"/>
    </row>
    <row r="668" ht="15.75" customHeight="1">
      <c r="A668" s="411"/>
    </row>
    <row r="669" ht="15.75" customHeight="1">
      <c r="A669" s="411"/>
    </row>
    <row r="670" ht="15.75" customHeight="1">
      <c r="A670" s="411"/>
    </row>
    <row r="671" ht="15.75" customHeight="1">
      <c r="A671" s="411"/>
    </row>
    <row r="672" ht="15.75" customHeight="1">
      <c r="A672" s="411"/>
    </row>
    <row r="673" ht="15.75" customHeight="1">
      <c r="A673" s="411"/>
    </row>
    <row r="674" ht="15.75" customHeight="1">
      <c r="A674" s="411"/>
    </row>
    <row r="675" ht="15.75" customHeight="1">
      <c r="A675" s="411"/>
    </row>
    <row r="676" ht="15.75" customHeight="1">
      <c r="A676" s="411"/>
    </row>
    <row r="677" ht="15.75" customHeight="1">
      <c r="A677" s="411"/>
    </row>
    <row r="678" ht="15.75" customHeight="1">
      <c r="A678" s="411"/>
    </row>
    <row r="679" ht="15.75" customHeight="1">
      <c r="A679" s="411"/>
    </row>
    <row r="680" ht="15.75" customHeight="1">
      <c r="A680" s="411"/>
    </row>
    <row r="681" ht="15.75" customHeight="1">
      <c r="A681" s="411"/>
    </row>
    <row r="682" ht="15.75" customHeight="1">
      <c r="A682" s="411"/>
    </row>
    <row r="683" ht="15.75" customHeight="1">
      <c r="A683" s="411"/>
    </row>
    <row r="684" ht="15.75" customHeight="1">
      <c r="A684" s="411"/>
    </row>
    <row r="685" ht="15.75" customHeight="1">
      <c r="A685" s="411"/>
    </row>
    <row r="686" ht="15.75" customHeight="1">
      <c r="A686" s="411"/>
    </row>
    <row r="687" ht="15.75" customHeight="1">
      <c r="A687" s="411"/>
    </row>
    <row r="688" ht="15.75" customHeight="1">
      <c r="A688" s="411"/>
    </row>
    <row r="689" ht="15.75" customHeight="1">
      <c r="A689" s="411"/>
    </row>
    <row r="690" ht="15.75" customHeight="1">
      <c r="A690" s="411"/>
    </row>
    <row r="691" ht="15.75" customHeight="1">
      <c r="A691" s="411"/>
    </row>
    <row r="692" ht="15.75" customHeight="1">
      <c r="A692" s="411"/>
    </row>
    <row r="693" ht="15.75" customHeight="1">
      <c r="A693" s="411"/>
    </row>
    <row r="694" ht="15.75" customHeight="1">
      <c r="A694" s="411"/>
    </row>
    <row r="695" ht="15.75" customHeight="1">
      <c r="A695" s="411"/>
    </row>
    <row r="696" ht="15.75" customHeight="1">
      <c r="A696" s="411"/>
    </row>
    <row r="697" ht="15.75" customHeight="1">
      <c r="A697" s="411"/>
    </row>
    <row r="698" ht="15.75" customHeight="1">
      <c r="A698" s="411"/>
    </row>
    <row r="699" ht="15.75" customHeight="1">
      <c r="A699" s="411"/>
    </row>
    <row r="700" ht="15.75" customHeight="1">
      <c r="A700" s="411"/>
    </row>
    <row r="701" ht="15.75" customHeight="1">
      <c r="A701" s="411"/>
    </row>
    <row r="702" ht="15.75" customHeight="1">
      <c r="A702" s="411"/>
    </row>
    <row r="703" ht="15.75" customHeight="1">
      <c r="A703" s="411"/>
    </row>
    <row r="704" ht="15.75" customHeight="1">
      <c r="A704" s="411"/>
    </row>
    <row r="705" ht="15.75" customHeight="1">
      <c r="A705" s="411"/>
    </row>
    <row r="706" ht="15.75" customHeight="1">
      <c r="A706" s="411"/>
    </row>
    <row r="707" ht="15.75" customHeight="1">
      <c r="A707" s="411"/>
    </row>
    <row r="708" ht="15.75" customHeight="1">
      <c r="A708" s="411"/>
    </row>
    <row r="709" ht="15.75" customHeight="1">
      <c r="A709" s="411"/>
    </row>
    <row r="710" ht="15.75" customHeight="1">
      <c r="A710" s="411"/>
    </row>
    <row r="711" ht="15.75" customHeight="1">
      <c r="A711" s="411"/>
    </row>
    <row r="712" ht="15.75" customHeight="1">
      <c r="A712" s="411"/>
    </row>
    <row r="713" ht="15.75" customHeight="1">
      <c r="A713" s="411"/>
    </row>
    <row r="714" ht="15.75" customHeight="1">
      <c r="A714" s="411"/>
    </row>
    <row r="715" ht="15.75" customHeight="1">
      <c r="A715" s="411"/>
    </row>
    <row r="716" ht="15.75" customHeight="1">
      <c r="A716" s="411"/>
    </row>
    <row r="717" ht="15.75" customHeight="1">
      <c r="A717" s="411"/>
    </row>
    <row r="718" ht="15.75" customHeight="1">
      <c r="A718" s="411"/>
    </row>
    <row r="719" ht="15.75" customHeight="1">
      <c r="A719" s="411"/>
    </row>
    <row r="720" ht="15.75" customHeight="1">
      <c r="A720" s="411"/>
    </row>
    <row r="721" ht="15.75" customHeight="1">
      <c r="A721" s="411"/>
    </row>
    <row r="722" ht="15.75" customHeight="1">
      <c r="A722" s="411"/>
    </row>
    <row r="723" ht="15.75" customHeight="1">
      <c r="A723" s="411"/>
    </row>
    <row r="724" ht="15.75" customHeight="1">
      <c r="A724" s="411"/>
    </row>
    <row r="725" ht="15.75" customHeight="1">
      <c r="A725" s="411"/>
    </row>
    <row r="726" ht="15.75" customHeight="1">
      <c r="A726" s="411"/>
    </row>
    <row r="727" ht="15.75" customHeight="1">
      <c r="A727" s="411"/>
    </row>
    <row r="728" ht="15.75" customHeight="1">
      <c r="A728" s="411"/>
    </row>
    <row r="729" ht="15.75" customHeight="1">
      <c r="A729" s="411"/>
    </row>
    <row r="730" ht="15.75" customHeight="1">
      <c r="A730" s="411"/>
    </row>
    <row r="731" ht="15.75" customHeight="1">
      <c r="A731" s="411"/>
    </row>
    <row r="732" ht="15.75" customHeight="1">
      <c r="A732" s="411"/>
    </row>
    <row r="733" ht="15.75" customHeight="1">
      <c r="A733" s="411"/>
    </row>
    <row r="734" ht="15.75" customHeight="1">
      <c r="A734" s="411"/>
    </row>
    <row r="735" ht="15.75" customHeight="1">
      <c r="A735" s="411"/>
    </row>
    <row r="736" ht="15.75" customHeight="1">
      <c r="A736" s="411"/>
    </row>
    <row r="737" ht="15.75" customHeight="1">
      <c r="A737" s="411"/>
    </row>
    <row r="738" ht="15.75" customHeight="1">
      <c r="A738" s="411"/>
    </row>
    <row r="739" ht="15.75" customHeight="1">
      <c r="A739" s="411"/>
    </row>
    <row r="740" ht="15.75" customHeight="1">
      <c r="A740" s="411"/>
    </row>
    <row r="741" ht="15.75" customHeight="1">
      <c r="A741" s="411"/>
    </row>
    <row r="742" ht="15.75" customHeight="1">
      <c r="A742" s="411"/>
    </row>
    <row r="743" ht="15.75" customHeight="1">
      <c r="A743" s="411"/>
    </row>
    <row r="744" ht="15.75" customHeight="1">
      <c r="A744" s="411"/>
    </row>
    <row r="745" ht="15.75" customHeight="1">
      <c r="A745" s="411"/>
    </row>
    <row r="746" ht="15.75" customHeight="1">
      <c r="A746" s="411"/>
    </row>
    <row r="747" ht="15.75" customHeight="1">
      <c r="A747" s="411"/>
    </row>
    <row r="748" ht="15.75" customHeight="1">
      <c r="A748" s="411"/>
    </row>
    <row r="749" ht="15.75" customHeight="1">
      <c r="A749" s="411"/>
    </row>
    <row r="750" ht="15.75" customHeight="1">
      <c r="A750" s="411"/>
    </row>
    <row r="751" ht="15.75" customHeight="1">
      <c r="A751" s="411"/>
    </row>
    <row r="752" ht="15.75" customHeight="1">
      <c r="A752" s="411"/>
    </row>
    <row r="753" ht="15.75" customHeight="1">
      <c r="A753" s="411"/>
    </row>
    <row r="754" ht="15.75" customHeight="1">
      <c r="A754" s="411"/>
    </row>
    <row r="755" ht="15.75" customHeight="1">
      <c r="A755" s="411"/>
    </row>
    <row r="756" ht="15.75" customHeight="1">
      <c r="A756" s="411"/>
    </row>
    <row r="757" ht="15.75" customHeight="1">
      <c r="A757" s="411"/>
    </row>
    <row r="758" ht="15.75" customHeight="1">
      <c r="A758" s="411"/>
    </row>
    <row r="759" ht="15.75" customHeight="1">
      <c r="A759" s="411"/>
    </row>
    <row r="760" ht="15.75" customHeight="1">
      <c r="A760" s="411"/>
    </row>
    <row r="761" ht="15.75" customHeight="1">
      <c r="A761" s="411"/>
    </row>
    <row r="762" ht="15.75" customHeight="1">
      <c r="A762" s="411"/>
    </row>
    <row r="763" ht="15.75" customHeight="1">
      <c r="A763" s="411"/>
    </row>
    <row r="764" ht="15.75" customHeight="1">
      <c r="A764" s="411"/>
    </row>
    <row r="765" ht="15.75" customHeight="1">
      <c r="A765" s="411"/>
    </row>
    <row r="766" ht="15.75" customHeight="1">
      <c r="A766" s="411"/>
    </row>
    <row r="767" ht="15.75" customHeight="1">
      <c r="A767" s="411"/>
    </row>
    <row r="768" ht="15.75" customHeight="1">
      <c r="A768" s="411"/>
    </row>
    <row r="769" ht="15.75" customHeight="1">
      <c r="A769" s="411"/>
    </row>
    <row r="770" ht="15.75" customHeight="1">
      <c r="A770" s="411"/>
    </row>
    <row r="771" ht="15.75" customHeight="1">
      <c r="A771" s="411"/>
    </row>
    <row r="772" ht="15.75" customHeight="1">
      <c r="A772" s="411"/>
    </row>
    <row r="773" ht="15.75" customHeight="1">
      <c r="A773" s="411"/>
    </row>
    <row r="774" ht="15.75" customHeight="1">
      <c r="A774" s="411"/>
    </row>
    <row r="775" ht="15.75" customHeight="1">
      <c r="A775" s="411"/>
    </row>
    <row r="776" ht="15.75" customHeight="1">
      <c r="A776" s="411"/>
    </row>
    <row r="777" ht="15.75" customHeight="1">
      <c r="A777" s="411"/>
    </row>
    <row r="778" ht="15.75" customHeight="1">
      <c r="A778" s="411"/>
    </row>
    <row r="779" ht="15.75" customHeight="1">
      <c r="A779" s="411"/>
    </row>
    <row r="780" ht="15.75" customHeight="1">
      <c r="A780" s="411"/>
    </row>
    <row r="781" ht="15.75" customHeight="1">
      <c r="A781" s="411"/>
    </row>
    <row r="782" ht="15.75" customHeight="1">
      <c r="A782" s="411"/>
    </row>
    <row r="783" ht="15.75" customHeight="1">
      <c r="A783" s="411"/>
    </row>
    <row r="784" ht="15.75" customHeight="1">
      <c r="A784" s="411"/>
    </row>
    <row r="785" ht="15.75" customHeight="1">
      <c r="A785" s="411"/>
    </row>
    <row r="786" ht="15.75" customHeight="1">
      <c r="A786" s="411"/>
    </row>
    <row r="787" ht="15.75" customHeight="1">
      <c r="A787" s="411"/>
    </row>
    <row r="788" ht="15.75" customHeight="1">
      <c r="A788" s="411"/>
    </row>
    <row r="789" ht="15.75" customHeight="1">
      <c r="A789" s="411"/>
    </row>
    <row r="790" ht="15.75" customHeight="1">
      <c r="A790" s="411"/>
    </row>
    <row r="791" ht="15.75" customHeight="1">
      <c r="A791" s="411"/>
    </row>
    <row r="792" ht="15.75" customHeight="1">
      <c r="A792" s="411"/>
    </row>
    <row r="793" ht="15.75" customHeight="1">
      <c r="A793" s="411"/>
    </row>
    <row r="794" ht="15.75" customHeight="1">
      <c r="A794" s="411"/>
    </row>
    <row r="795" ht="15.75" customHeight="1">
      <c r="A795" s="411"/>
    </row>
    <row r="796" ht="15.75" customHeight="1">
      <c r="A796" s="411"/>
    </row>
    <row r="797" ht="15.75" customHeight="1">
      <c r="A797" s="411"/>
    </row>
    <row r="798" ht="15.75" customHeight="1">
      <c r="A798" s="411"/>
    </row>
    <row r="799" ht="15.75" customHeight="1">
      <c r="A799" s="411"/>
    </row>
    <row r="800" ht="15.75" customHeight="1">
      <c r="A800" s="411"/>
    </row>
    <row r="801" ht="15.75" customHeight="1">
      <c r="A801" s="411"/>
    </row>
    <row r="802" ht="15.75" customHeight="1">
      <c r="A802" s="411"/>
    </row>
    <row r="803" ht="15.75" customHeight="1">
      <c r="A803" s="411"/>
    </row>
    <row r="804" ht="15.75" customHeight="1">
      <c r="A804" s="411"/>
    </row>
    <row r="805" ht="15.75" customHeight="1">
      <c r="A805" s="411"/>
    </row>
    <row r="806" ht="15.75" customHeight="1">
      <c r="A806" s="411"/>
    </row>
    <row r="807" ht="15.75" customHeight="1">
      <c r="A807" s="411"/>
    </row>
    <row r="808" ht="15.75" customHeight="1">
      <c r="A808" s="411"/>
    </row>
    <row r="809" ht="15.75" customHeight="1">
      <c r="A809" s="411"/>
    </row>
    <row r="810" ht="15.75" customHeight="1">
      <c r="A810" s="411"/>
    </row>
    <row r="811" ht="15.75" customHeight="1">
      <c r="A811" s="411"/>
    </row>
    <row r="812" ht="15.75" customHeight="1">
      <c r="A812" s="411"/>
    </row>
    <row r="813" ht="15.75" customHeight="1">
      <c r="A813" s="411"/>
    </row>
    <row r="814" ht="15.75" customHeight="1">
      <c r="A814" s="411"/>
    </row>
    <row r="815" ht="15.75" customHeight="1">
      <c r="A815" s="411"/>
    </row>
    <row r="816" ht="15.75" customHeight="1">
      <c r="A816" s="411"/>
    </row>
    <row r="817" ht="15.75" customHeight="1">
      <c r="A817" s="411"/>
    </row>
    <row r="818" ht="15.75" customHeight="1">
      <c r="A818" s="411"/>
    </row>
    <row r="819" ht="15.75" customHeight="1">
      <c r="A819" s="411"/>
    </row>
    <row r="820" ht="15.75" customHeight="1">
      <c r="A820" s="411"/>
    </row>
    <row r="821" ht="15.75" customHeight="1">
      <c r="A821" s="411"/>
    </row>
    <row r="822" ht="15.75" customHeight="1">
      <c r="A822" s="411"/>
    </row>
    <row r="823" ht="15.75" customHeight="1">
      <c r="A823" s="411"/>
    </row>
    <row r="824" ht="15.75" customHeight="1">
      <c r="A824" s="411"/>
    </row>
    <row r="825" ht="15.75" customHeight="1">
      <c r="A825" s="411"/>
    </row>
    <row r="826" ht="15.75" customHeight="1">
      <c r="A826" s="411"/>
    </row>
    <row r="827" ht="15.75" customHeight="1">
      <c r="A827" s="411"/>
    </row>
    <row r="828" ht="15.75" customHeight="1">
      <c r="A828" s="411"/>
    </row>
    <row r="829" ht="15.75" customHeight="1">
      <c r="A829" s="411"/>
    </row>
    <row r="830" ht="15.75" customHeight="1">
      <c r="A830" s="411"/>
    </row>
    <row r="831" ht="15.75" customHeight="1">
      <c r="A831" s="411"/>
    </row>
    <row r="832" ht="15.75" customHeight="1">
      <c r="A832" s="411"/>
    </row>
    <row r="833" ht="15.75" customHeight="1">
      <c r="A833" s="411"/>
    </row>
    <row r="834" ht="15.75" customHeight="1">
      <c r="A834" s="411"/>
    </row>
    <row r="835" ht="15.75" customHeight="1">
      <c r="A835" s="411"/>
    </row>
    <row r="836" ht="15.75" customHeight="1">
      <c r="A836" s="411"/>
    </row>
    <row r="837" ht="15.75" customHeight="1">
      <c r="A837" s="411"/>
    </row>
    <row r="838" ht="15.75" customHeight="1">
      <c r="A838" s="411"/>
    </row>
    <row r="839" ht="15.75" customHeight="1">
      <c r="A839" s="411"/>
    </row>
    <row r="840" ht="15.75" customHeight="1">
      <c r="A840" s="411"/>
    </row>
    <row r="841" ht="15.75" customHeight="1">
      <c r="A841" s="411"/>
    </row>
    <row r="842" ht="15.75" customHeight="1">
      <c r="A842" s="411"/>
    </row>
    <row r="843" ht="15.75" customHeight="1">
      <c r="A843" s="411"/>
    </row>
    <row r="844" ht="15.75" customHeight="1">
      <c r="A844" s="411"/>
    </row>
    <row r="845" ht="15.75" customHeight="1">
      <c r="A845" s="411"/>
    </row>
    <row r="846" ht="15.75" customHeight="1">
      <c r="A846" s="411"/>
    </row>
    <row r="847" ht="15.75" customHeight="1">
      <c r="A847" s="411"/>
    </row>
    <row r="848" ht="15.75" customHeight="1">
      <c r="A848" s="411"/>
    </row>
    <row r="849" ht="15.75" customHeight="1">
      <c r="A849" s="411"/>
    </row>
    <row r="850" ht="15.75" customHeight="1">
      <c r="A850" s="411"/>
    </row>
    <row r="851" ht="15.75" customHeight="1">
      <c r="A851" s="411"/>
    </row>
    <row r="852" ht="15.75" customHeight="1">
      <c r="A852" s="411"/>
    </row>
    <row r="853" ht="15.75" customHeight="1">
      <c r="A853" s="411"/>
    </row>
    <row r="854" ht="15.75" customHeight="1">
      <c r="A854" s="411"/>
    </row>
    <row r="855" ht="15.75" customHeight="1">
      <c r="A855" s="411"/>
    </row>
    <row r="856" ht="15.75" customHeight="1">
      <c r="A856" s="411"/>
    </row>
    <row r="857" ht="15.75" customHeight="1">
      <c r="A857" s="411"/>
    </row>
    <row r="858" ht="15.75" customHeight="1">
      <c r="A858" s="411"/>
    </row>
    <row r="859" ht="15.75" customHeight="1">
      <c r="A859" s="411"/>
    </row>
    <row r="860" ht="15.75" customHeight="1">
      <c r="A860" s="411"/>
    </row>
    <row r="861" ht="15.75" customHeight="1">
      <c r="A861" s="411"/>
    </row>
    <row r="862" ht="15.75" customHeight="1">
      <c r="A862" s="411"/>
    </row>
    <row r="863" ht="15.75" customHeight="1">
      <c r="A863" s="411"/>
    </row>
    <row r="864" ht="15.75" customHeight="1">
      <c r="A864" s="411"/>
    </row>
    <row r="865" ht="15.75" customHeight="1">
      <c r="A865" s="411"/>
    </row>
    <row r="866" ht="15.75" customHeight="1">
      <c r="A866" s="411"/>
    </row>
    <row r="867" ht="15.75" customHeight="1">
      <c r="A867" s="411"/>
    </row>
    <row r="868" ht="15.75" customHeight="1">
      <c r="A868" s="411"/>
    </row>
    <row r="869" ht="15.75" customHeight="1">
      <c r="A869" s="411"/>
    </row>
    <row r="870" ht="15.75" customHeight="1">
      <c r="A870" s="411"/>
    </row>
    <row r="871" ht="15.75" customHeight="1">
      <c r="A871" s="411"/>
    </row>
    <row r="872" ht="15.75" customHeight="1">
      <c r="A872" s="411"/>
    </row>
    <row r="873" ht="15.75" customHeight="1">
      <c r="A873" s="411"/>
    </row>
    <row r="874" ht="15.75" customHeight="1">
      <c r="A874" s="411"/>
    </row>
    <row r="875" ht="15.75" customHeight="1">
      <c r="A875" s="411"/>
    </row>
    <row r="876" ht="15.75" customHeight="1">
      <c r="A876" s="411"/>
    </row>
    <row r="877" ht="15.75" customHeight="1">
      <c r="A877" s="411"/>
    </row>
    <row r="878" ht="15.75" customHeight="1">
      <c r="A878" s="411"/>
    </row>
    <row r="879" ht="15.75" customHeight="1">
      <c r="A879" s="411"/>
    </row>
    <row r="880" ht="15.75" customHeight="1">
      <c r="A880" s="411"/>
    </row>
    <row r="881" ht="15.75" customHeight="1">
      <c r="A881" s="411"/>
    </row>
    <row r="882" ht="15.75" customHeight="1">
      <c r="A882" s="411"/>
    </row>
    <row r="883" ht="15.75" customHeight="1">
      <c r="A883" s="411"/>
    </row>
    <row r="884" ht="15.75" customHeight="1">
      <c r="A884" s="411"/>
    </row>
    <row r="885" ht="15.75" customHeight="1">
      <c r="A885" s="411"/>
    </row>
    <row r="886" ht="15.75" customHeight="1">
      <c r="A886" s="411"/>
    </row>
    <row r="887" ht="15.75" customHeight="1">
      <c r="A887" s="411"/>
    </row>
    <row r="888" ht="15.75" customHeight="1">
      <c r="A888" s="411"/>
    </row>
    <row r="889" ht="15.75" customHeight="1">
      <c r="A889" s="411"/>
    </row>
    <row r="890" ht="15.75" customHeight="1">
      <c r="A890" s="411"/>
    </row>
    <row r="891" ht="15.75" customHeight="1">
      <c r="A891" s="411"/>
    </row>
    <row r="892" ht="15.75" customHeight="1">
      <c r="A892" s="411"/>
    </row>
    <row r="893" ht="15.75" customHeight="1">
      <c r="A893" s="411"/>
    </row>
    <row r="894" ht="15.75" customHeight="1">
      <c r="A894" s="411"/>
    </row>
    <row r="895" ht="15.75" customHeight="1">
      <c r="A895" s="411"/>
    </row>
    <row r="896" ht="15.75" customHeight="1">
      <c r="A896" s="411"/>
    </row>
    <row r="897" ht="15.75" customHeight="1">
      <c r="A897" s="411"/>
    </row>
    <row r="898" ht="15.75" customHeight="1">
      <c r="A898" s="411"/>
    </row>
    <row r="899" ht="15.75" customHeight="1">
      <c r="A899" s="411"/>
    </row>
    <row r="900" ht="15.75" customHeight="1">
      <c r="A900" s="411"/>
    </row>
    <row r="901" ht="15.75" customHeight="1">
      <c r="A901" s="411"/>
    </row>
    <row r="902" ht="15.75" customHeight="1">
      <c r="A902" s="411"/>
    </row>
    <row r="903" ht="15.75" customHeight="1">
      <c r="A903" s="411"/>
    </row>
    <row r="904" ht="15.75" customHeight="1">
      <c r="A904" s="411"/>
    </row>
    <row r="905" ht="15.75" customHeight="1">
      <c r="A905" s="411"/>
    </row>
    <row r="906" ht="15.75" customHeight="1">
      <c r="A906" s="411"/>
    </row>
    <row r="907" ht="15.75" customHeight="1">
      <c r="A907" s="411"/>
    </row>
    <row r="908" ht="15.75" customHeight="1">
      <c r="A908" s="411"/>
    </row>
    <row r="909" ht="15.75" customHeight="1">
      <c r="A909" s="411"/>
    </row>
    <row r="910" ht="15.75" customHeight="1">
      <c r="A910" s="411"/>
    </row>
    <row r="911" ht="15.75" customHeight="1">
      <c r="A911" s="411"/>
    </row>
    <row r="912" ht="15.75" customHeight="1">
      <c r="A912" s="411"/>
    </row>
    <row r="913" ht="15.75" customHeight="1">
      <c r="A913" s="411"/>
    </row>
    <row r="914" ht="15.75" customHeight="1">
      <c r="A914" s="411"/>
    </row>
    <row r="915" ht="15.75" customHeight="1">
      <c r="A915" s="411"/>
    </row>
    <row r="916" ht="15.75" customHeight="1">
      <c r="A916" s="411"/>
    </row>
    <row r="917" ht="15.75" customHeight="1">
      <c r="A917" s="411"/>
    </row>
    <row r="918" ht="15.75" customHeight="1">
      <c r="A918" s="411"/>
    </row>
    <row r="919" ht="15.75" customHeight="1">
      <c r="A919" s="411"/>
    </row>
    <row r="920" ht="15.75" customHeight="1">
      <c r="A920" s="411"/>
    </row>
    <row r="921" ht="15.75" customHeight="1">
      <c r="A921" s="411"/>
    </row>
    <row r="922" ht="15.75" customHeight="1">
      <c r="A922" s="411"/>
    </row>
    <row r="923" ht="15.75" customHeight="1">
      <c r="A923" s="411"/>
    </row>
    <row r="924" ht="15.75" customHeight="1">
      <c r="A924" s="411"/>
    </row>
    <row r="925" ht="15.75" customHeight="1">
      <c r="A925" s="411"/>
    </row>
    <row r="926" ht="15.75" customHeight="1">
      <c r="A926" s="411"/>
    </row>
    <row r="927" ht="15.75" customHeight="1">
      <c r="A927" s="411"/>
    </row>
    <row r="928" ht="15.75" customHeight="1">
      <c r="A928" s="411"/>
    </row>
    <row r="929" ht="15.75" customHeight="1">
      <c r="A929" s="411"/>
    </row>
    <row r="930" ht="15.75" customHeight="1">
      <c r="A930" s="411"/>
    </row>
    <row r="931" ht="15.75" customHeight="1">
      <c r="A931" s="411"/>
    </row>
    <row r="932" ht="15.75" customHeight="1">
      <c r="A932" s="411"/>
    </row>
    <row r="933" ht="15.75" customHeight="1">
      <c r="A933" s="411"/>
    </row>
    <row r="934" ht="15.75" customHeight="1">
      <c r="A934" s="411"/>
    </row>
    <row r="935" ht="15.75" customHeight="1">
      <c r="A935" s="411"/>
    </row>
    <row r="936" ht="15.75" customHeight="1">
      <c r="A936" s="411"/>
    </row>
    <row r="937" ht="15.75" customHeight="1">
      <c r="A937" s="411"/>
    </row>
    <row r="938" ht="15.75" customHeight="1">
      <c r="A938" s="411"/>
    </row>
    <row r="939" ht="15.75" customHeight="1">
      <c r="A939" s="411"/>
    </row>
    <row r="940" ht="15.75" customHeight="1">
      <c r="A940" s="411"/>
    </row>
    <row r="941" ht="15.75" customHeight="1">
      <c r="A941" s="411"/>
    </row>
    <row r="942" ht="15.75" customHeight="1">
      <c r="A942" s="411"/>
    </row>
    <row r="943" ht="15.75" customHeight="1">
      <c r="A943" s="411"/>
    </row>
    <row r="944" ht="15.75" customHeight="1">
      <c r="A944" s="411"/>
    </row>
    <row r="945" ht="15.75" customHeight="1">
      <c r="A945" s="411"/>
    </row>
    <row r="946" ht="15.75" customHeight="1">
      <c r="A946" s="411"/>
    </row>
    <row r="947" ht="15.75" customHeight="1">
      <c r="A947" s="411"/>
    </row>
    <row r="948" ht="15.75" customHeight="1">
      <c r="A948" s="411"/>
    </row>
    <row r="949" ht="15.75" customHeight="1">
      <c r="A949" s="411"/>
    </row>
    <row r="950" ht="15.75" customHeight="1">
      <c r="A950" s="411"/>
    </row>
    <row r="951" ht="15.75" customHeight="1">
      <c r="A951" s="411"/>
    </row>
    <row r="952" ht="15.75" customHeight="1">
      <c r="A952" s="411"/>
    </row>
    <row r="953" ht="15.75" customHeight="1">
      <c r="A953" s="411"/>
    </row>
    <row r="954" ht="15.75" customHeight="1">
      <c r="A954" s="411"/>
    </row>
    <row r="955" ht="15.75" customHeight="1">
      <c r="A955" s="411"/>
    </row>
    <row r="956" ht="15.75" customHeight="1">
      <c r="A956" s="411"/>
    </row>
    <row r="957" ht="15.75" customHeight="1">
      <c r="A957" s="411"/>
    </row>
    <row r="958" ht="15.75" customHeight="1">
      <c r="A958" s="411"/>
    </row>
    <row r="959" ht="15.75" customHeight="1">
      <c r="A959" s="411"/>
    </row>
    <row r="960" ht="15.75" customHeight="1">
      <c r="A960" s="411"/>
    </row>
    <row r="961" ht="15.75" customHeight="1">
      <c r="A961" s="411"/>
    </row>
    <row r="962" ht="15.75" customHeight="1">
      <c r="A962" s="411"/>
    </row>
    <row r="963" ht="15.75" customHeight="1">
      <c r="A963" s="411"/>
    </row>
    <row r="964" ht="15.75" customHeight="1">
      <c r="A964" s="411"/>
    </row>
    <row r="965" ht="15.75" customHeight="1">
      <c r="A965" s="411"/>
    </row>
    <row r="966" ht="15.75" customHeight="1">
      <c r="A966" s="411"/>
    </row>
    <row r="967" ht="15.75" customHeight="1">
      <c r="A967" s="411"/>
    </row>
    <row r="968" ht="15.75" customHeight="1">
      <c r="A968" s="411"/>
    </row>
    <row r="969" ht="15.75" customHeight="1">
      <c r="A969" s="411"/>
    </row>
    <row r="970" ht="15.75" customHeight="1">
      <c r="A970" s="411"/>
    </row>
    <row r="971" ht="15.75" customHeight="1">
      <c r="A971" s="411"/>
    </row>
    <row r="972" ht="15.75" customHeight="1">
      <c r="A972" s="411"/>
    </row>
    <row r="973" ht="15.75" customHeight="1">
      <c r="A973" s="411"/>
    </row>
    <row r="974" ht="15.75" customHeight="1">
      <c r="A974" s="411"/>
    </row>
    <row r="975" ht="15.75" customHeight="1">
      <c r="A975" s="411"/>
    </row>
    <row r="976" ht="15.75" customHeight="1">
      <c r="A976" s="411"/>
    </row>
    <row r="977" ht="15.75" customHeight="1">
      <c r="A977" s="411"/>
    </row>
    <row r="978" ht="15.75" customHeight="1">
      <c r="A978" s="411"/>
    </row>
    <row r="979" ht="15.75" customHeight="1">
      <c r="A979" s="411"/>
    </row>
    <row r="980" ht="15.75" customHeight="1">
      <c r="A980" s="411"/>
    </row>
    <row r="981" ht="15.75" customHeight="1">
      <c r="A981" s="411"/>
    </row>
    <row r="982" ht="15.75" customHeight="1">
      <c r="A982" s="411"/>
    </row>
    <row r="983" ht="15.75" customHeight="1">
      <c r="A983" s="411"/>
    </row>
    <row r="984" ht="15.75" customHeight="1">
      <c r="A984" s="411"/>
    </row>
    <row r="985" ht="15.75" customHeight="1">
      <c r="A985" s="411"/>
    </row>
    <row r="986" ht="15.75" customHeight="1">
      <c r="A986" s="411"/>
    </row>
    <row r="987" ht="15.75" customHeight="1">
      <c r="A987" s="411"/>
    </row>
    <row r="988" ht="15.75" customHeight="1">
      <c r="A988" s="411"/>
    </row>
    <row r="989" ht="15.75" customHeight="1">
      <c r="A989" s="411"/>
    </row>
    <row r="990" ht="15.75" customHeight="1">
      <c r="A990" s="411"/>
    </row>
    <row r="991" ht="15.75" customHeight="1">
      <c r="A991" s="411"/>
    </row>
    <row r="992" ht="15.75" customHeight="1">
      <c r="A992" s="411"/>
    </row>
    <row r="993" ht="15.75" customHeight="1">
      <c r="A993" s="411"/>
    </row>
    <row r="994" ht="15.75" customHeight="1">
      <c r="A994" s="411"/>
    </row>
    <row r="995" ht="15.75" customHeight="1">
      <c r="A995" s="411"/>
    </row>
    <row r="996" ht="15.75" customHeight="1">
      <c r="A996" s="411"/>
    </row>
    <row r="997" ht="15.75" customHeight="1">
      <c r="A997" s="411"/>
    </row>
    <row r="998" ht="15.75" customHeight="1">
      <c r="A998" s="411"/>
    </row>
    <row r="999" ht="15.75" customHeight="1">
      <c r="A999" s="411"/>
    </row>
    <row r="1000" ht="15.75" customHeight="1">
      <c r="A1000" s="411"/>
    </row>
  </sheetData>
  <autoFilter ref="$A$1:$H$8"/>
  <printOptions/>
  <pageMargins bottom="0.75" footer="0.0" header="0.0" left="0.7" right="0.7" top="0.75"/>
  <pageSetup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56"/>
    <col customWidth="1" min="2" max="2" width="53.89"/>
    <col customWidth="1" min="3" max="3" width="25.22"/>
    <col customWidth="1" min="12" max="12" width="24.11"/>
    <col customWidth="1" min="13" max="13" width="17.78"/>
  </cols>
  <sheetData>
    <row r="2">
      <c r="G2" s="356" t="s">
        <v>313</v>
      </c>
    </row>
    <row r="3">
      <c r="B3" s="356" t="s">
        <v>314</v>
      </c>
      <c r="D3" s="356" t="s">
        <v>315</v>
      </c>
      <c r="G3" s="356" t="s">
        <v>316</v>
      </c>
      <c r="H3" s="356">
        <v>31.0</v>
      </c>
    </row>
    <row r="4">
      <c r="B4" s="356" t="s">
        <v>317</v>
      </c>
      <c r="D4" s="356" t="s">
        <v>318</v>
      </c>
      <c r="G4" s="356" t="s">
        <v>319</v>
      </c>
      <c r="H4" s="356">
        <v>16.0</v>
      </c>
    </row>
    <row r="5">
      <c r="G5" s="356" t="s">
        <v>320</v>
      </c>
      <c r="H5" s="356">
        <f>H3+H4</f>
        <v>47</v>
      </c>
    </row>
    <row r="6">
      <c r="B6" s="356" t="s">
        <v>321</v>
      </c>
      <c r="E6" s="356" t="s">
        <v>322</v>
      </c>
      <c r="I6" s="414">
        <v>2.2</v>
      </c>
    </row>
    <row r="7">
      <c r="B7" s="356" t="s">
        <v>323</v>
      </c>
      <c r="C7" s="356" t="s">
        <v>324</v>
      </c>
      <c r="E7" s="415">
        <v>120.0</v>
      </c>
      <c r="I7" s="356">
        <f>H5*I6</f>
        <v>103.4</v>
      </c>
    </row>
    <row r="8">
      <c r="B8" s="356" t="s">
        <v>325</v>
      </c>
      <c r="C8" s="356">
        <f>50*2</f>
        <v>100</v>
      </c>
      <c r="D8" s="356" t="s">
        <v>275</v>
      </c>
      <c r="E8" s="356">
        <f>E7*I6</f>
        <v>264</v>
      </c>
      <c r="I8" s="356">
        <f>I7/H3</f>
        <v>3.335483871</v>
      </c>
    </row>
    <row r="9">
      <c r="B9" s="356" t="s">
        <v>326</v>
      </c>
      <c r="C9" s="356">
        <f>50*3</f>
        <v>150</v>
      </c>
      <c r="D9" s="356" t="s">
        <v>275</v>
      </c>
      <c r="E9" s="356">
        <f>E7*3</f>
        <v>360</v>
      </c>
    </row>
    <row r="12">
      <c r="F12" s="356">
        <f>E7*I6</f>
        <v>264</v>
      </c>
    </row>
    <row r="15">
      <c r="F15" s="356">
        <f>200/270</f>
        <v>0.7407407407</v>
      </c>
    </row>
    <row r="16">
      <c r="F16" s="356">
        <f>E8/E9</f>
        <v>0.7333333333</v>
      </c>
    </row>
    <row r="18">
      <c r="I18" s="336">
        <v>74.0</v>
      </c>
      <c r="J18" s="336">
        <v>115.0</v>
      </c>
    </row>
    <row r="19">
      <c r="I19" s="308">
        <f>I18*2</f>
        <v>148</v>
      </c>
    </row>
    <row r="24">
      <c r="I24" s="308">
        <f>78.5*2.2</f>
        <v>172.7</v>
      </c>
      <c r="J24" s="336">
        <v>100.0</v>
      </c>
    </row>
    <row r="25">
      <c r="J25" s="336">
        <v>15.0</v>
      </c>
    </row>
    <row r="30">
      <c r="B30" s="416">
        <v>1.7738183162422907E7</v>
      </c>
      <c r="C30" s="416">
        <v>5866445.244731568</v>
      </c>
      <c r="D30" s="416">
        <v>1096364.2951572575</v>
      </c>
      <c r="E30" s="416">
        <v>1067804.9543574632</v>
      </c>
      <c r="F30" s="287">
        <v>1945116.2879710118</v>
      </c>
      <c r="G30" s="287">
        <v>933084.4457288245</v>
      </c>
      <c r="H30" s="287">
        <v>3496035.9344767816</v>
      </c>
      <c r="I30" s="417">
        <v>833333.0</v>
      </c>
      <c r="J30" s="417">
        <v>1666666.0</v>
      </c>
      <c r="K30" s="417">
        <v>833333.0</v>
      </c>
      <c r="M30" s="336">
        <v>1.8</v>
      </c>
    </row>
    <row r="32">
      <c r="C32" s="416">
        <f>C30-2100000</f>
        <v>3766445.245</v>
      </c>
      <c r="L32" s="308">
        <f>C30/C32</f>
        <v>1.5575549</v>
      </c>
      <c r="M32" s="336" t="s">
        <v>327</v>
      </c>
      <c r="N32" s="336" t="s">
        <v>328</v>
      </c>
    </row>
    <row r="33">
      <c r="M33" s="418">
        <v>0.045</v>
      </c>
      <c r="N33" s="418">
        <v>0.065</v>
      </c>
    </row>
    <row r="34">
      <c r="L34" s="336" t="s">
        <v>329</v>
      </c>
      <c r="M34" s="419">
        <f>M33*M30</f>
        <v>0.081</v>
      </c>
      <c r="N34" s="419">
        <f>N33*M30</f>
        <v>0.117</v>
      </c>
    </row>
    <row r="35">
      <c r="L35" s="336" t="s">
        <v>330</v>
      </c>
      <c r="M35" s="416">
        <f>M34*C32</f>
        <v>305082.0648</v>
      </c>
      <c r="N35" s="416">
        <f>N34*C32</f>
        <v>440674.0936</v>
      </c>
    </row>
    <row r="36">
      <c r="C36" s="336" t="s">
        <v>331</v>
      </c>
    </row>
    <row r="37">
      <c r="D37" s="416">
        <f>M30*C32</f>
        <v>6779601.441</v>
      </c>
    </row>
    <row r="38">
      <c r="C38" s="336" t="s">
        <v>332</v>
      </c>
      <c r="D38" s="416">
        <f>D37-C30</f>
        <v>913156.1958</v>
      </c>
    </row>
    <row r="73">
      <c r="A73" s="130" t="s">
        <v>51</v>
      </c>
      <c r="B73" s="130" t="s">
        <v>333</v>
      </c>
      <c r="C73" s="130" t="s">
        <v>334</v>
      </c>
      <c r="D73" s="130" t="s">
        <v>335</v>
      </c>
    </row>
    <row r="74">
      <c r="A74" s="130">
        <v>25.0</v>
      </c>
      <c r="B74" s="130">
        <v>1684458.0</v>
      </c>
      <c r="C74" s="130">
        <v>464776.0</v>
      </c>
      <c r="D74" s="134">
        <f t="shared" ref="D74:D76" si="1">B74-C74</f>
        <v>1219682</v>
      </c>
    </row>
    <row r="75">
      <c r="A75" s="130">
        <v>28.0</v>
      </c>
      <c r="B75" s="130">
        <v>-167236.0</v>
      </c>
      <c r="C75" s="130">
        <v>-46450.0</v>
      </c>
      <c r="D75" s="134">
        <f t="shared" si="1"/>
        <v>-120786</v>
      </c>
    </row>
    <row r="76">
      <c r="A76" s="130">
        <v>29.0</v>
      </c>
      <c r="B76" s="130">
        <f>-825304-330160</f>
        <v>-1155464</v>
      </c>
      <c r="C76" s="130">
        <v>-347747.0</v>
      </c>
      <c r="D76" s="134">
        <f t="shared" si="1"/>
        <v>-807717</v>
      </c>
    </row>
    <row r="77">
      <c r="A77" s="130" t="s">
        <v>183</v>
      </c>
      <c r="B77" s="134">
        <f t="shared" ref="B77:D77" si="2">SUM(B74:B76)</f>
        <v>361758</v>
      </c>
      <c r="C77" s="134">
        <f t="shared" si="2"/>
        <v>70579</v>
      </c>
      <c r="D77" s="134">
        <f t="shared" si="2"/>
        <v>291179</v>
      </c>
    </row>
    <row r="78">
      <c r="A78" s="134"/>
      <c r="B78" s="134"/>
      <c r="C78" s="134"/>
      <c r="D78" s="134"/>
    </row>
    <row r="79">
      <c r="A79" s="134"/>
      <c r="B79" s="134"/>
      <c r="C79" s="134"/>
      <c r="D79" s="134"/>
      <c r="F79" s="308">
        <f>C77-33725</f>
        <v>36854</v>
      </c>
    </row>
    <row r="80">
      <c r="A80" s="134"/>
      <c r="B80" s="134"/>
      <c r="C80" s="134"/>
      <c r="D80" s="134"/>
    </row>
    <row r="81">
      <c r="A81" s="134"/>
      <c r="B81" s="130" t="s">
        <v>64</v>
      </c>
      <c r="C81" s="130" t="s">
        <v>336</v>
      </c>
      <c r="D81" s="130" t="s">
        <v>337</v>
      </c>
    </row>
    <row r="82">
      <c r="A82" s="134"/>
      <c r="B82" s="134">
        <f>100042+20404</f>
        <v>120446</v>
      </c>
      <c r="C82" s="134">
        <f>B82*0.28</f>
        <v>33724.88</v>
      </c>
      <c r="D82" s="134">
        <f>B82-C82</f>
        <v>86721.12</v>
      </c>
    </row>
    <row r="83">
      <c r="A83" s="134"/>
      <c r="B83" s="134"/>
      <c r="C83" s="134"/>
      <c r="D83" s="134"/>
    </row>
    <row r="86">
      <c r="A86" s="420" t="s">
        <v>338</v>
      </c>
      <c r="B86" s="420" t="s">
        <v>339</v>
      </c>
    </row>
    <row r="87">
      <c r="A87" s="338"/>
      <c r="B87" s="420" t="s">
        <v>340</v>
      </c>
    </row>
    <row r="88">
      <c r="A88" s="338"/>
      <c r="B88" s="420" t="s">
        <v>341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25.89"/>
    <col customWidth="1" min="3" max="3" width="22.78"/>
    <col customWidth="1" min="4" max="4" width="12.44"/>
    <col customWidth="1" min="10" max="11" width="18.44"/>
    <col customWidth="1" min="13" max="13" width="15.78"/>
  </cols>
  <sheetData>
    <row r="1" ht="22.5" customHeight="1">
      <c r="A1" s="421" t="s">
        <v>342</v>
      </c>
      <c r="B1" s="421" t="s">
        <v>343</v>
      </c>
      <c r="C1" s="421" t="s">
        <v>344</v>
      </c>
      <c r="D1" s="421" t="s">
        <v>345</v>
      </c>
      <c r="J1" s="422"/>
    </row>
    <row r="2" ht="22.5" customHeight="1">
      <c r="A2" s="305"/>
      <c r="B2" s="305"/>
      <c r="C2" s="423"/>
      <c r="J2" s="422"/>
    </row>
    <row r="3" ht="22.5" customHeight="1">
      <c r="A3" s="305" t="str">
        <f>Charges!Q1</f>
        <v>Rasul</v>
      </c>
      <c r="B3" s="161">
        <f>Charges!R21</f>
        <v>5849.317818</v>
      </c>
      <c r="C3" s="424">
        <v>25.0</v>
      </c>
      <c r="J3" s="422"/>
    </row>
    <row r="4" ht="22.5" customHeight="1">
      <c r="A4" s="305" t="str">
        <f>Charges!S1</f>
        <v>SIVA</v>
      </c>
      <c r="B4" s="307">
        <f>Charges!T21</f>
        <v>51717.84979</v>
      </c>
      <c r="C4" s="424">
        <v>250.0</v>
      </c>
      <c r="J4" s="422"/>
    </row>
    <row r="5" ht="22.5" customHeight="1">
      <c r="A5" s="305" t="str">
        <f>Charges!U1</f>
        <v>RAVI</v>
      </c>
      <c r="B5" s="307">
        <f>Charges!V21</f>
        <v>5223.996164</v>
      </c>
      <c r="C5" s="424">
        <v>25.0</v>
      </c>
      <c r="J5" s="422"/>
    </row>
    <row r="6" ht="22.5" customHeight="1">
      <c r="A6" s="305" t="str">
        <f>Charges!W1</f>
        <v>MAHESH</v>
      </c>
      <c r="B6" s="307">
        <f>Charges!X21</f>
        <v>10447.99233</v>
      </c>
      <c r="C6" s="424">
        <v>50.0</v>
      </c>
      <c r="F6" s="336">
        <v>400.0</v>
      </c>
      <c r="J6" s="422"/>
    </row>
    <row r="7" ht="22.5" customHeight="1">
      <c r="A7" s="305" t="str">
        <f>Charges!Y1</f>
        <v>JAGADISH</v>
      </c>
      <c r="B7" s="307">
        <f>Charges!Z21</f>
        <v>5223.996164</v>
      </c>
      <c r="C7" s="424">
        <v>25.0</v>
      </c>
      <c r="F7" s="336">
        <v>150.0</v>
      </c>
      <c r="J7" s="422"/>
    </row>
    <row r="8" ht="22.5" customHeight="1">
      <c r="A8" s="305" t="str">
        <f>Charges!AA1</f>
        <v>BHARGHAV </v>
      </c>
      <c r="B8" s="305">
        <f>Charges!AB21</f>
        <v>3048.497615</v>
      </c>
      <c r="C8" s="424">
        <v>12.5</v>
      </c>
      <c r="F8" s="308">
        <f>F6-F7</f>
        <v>250</v>
      </c>
      <c r="J8" s="422"/>
    </row>
    <row r="9" ht="22.5" customHeight="1">
      <c r="A9" s="305" t="str">
        <f>Charges!AC1</f>
        <v>KAUSHIK </v>
      </c>
      <c r="B9" s="305">
        <f>Charges!AD21</f>
        <v>3048.497615</v>
      </c>
      <c r="C9" s="424">
        <v>12.5</v>
      </c>
      <c r="F9" s="308">
        <f>F8-60</f>
        <v>190</v>
      </c>
      <c r="J9" s="422"/>
    </row>
    <row r="10" ht="22.5" customHeight="1">
      <c r="A10" s="191" t="s">
        <v>88</v>
      </c>
      <c r="B10" s="189">
        <f>Charges!AL21</f>
        <v>4474.020535</v>
      </c>
      <c r="C10" s="424">
        <v>25.0</v>
      </c>
      <c r="F10" s="308">
        <f>F9*0.4</f>
        <v>76</v>
      </c>
      <c r="J10" s="422"/>
    </row>
    <row r="11" ht="22.5" customHeight="1">
      <c r="A11" s="191" t="s">
        <v>183</v>
      </c>
      <c r="B11" s="189">
        <f t="shared" ref="B11:C11" si="1">SUM(B3:B10)</f>
        <v>89034.16803</v>
      </c>
      <c r="C11" s="423">
        <f t="shared" si="1"/>
        <v>425</v>
      </c>
      <c r="J11" s="422"/>
    </row>
    <row r="12">
      <c r="A12" s="134"/>
      <c r="B12" s="134"/>
      <c r="J12" s="422"/>
    </row>
    <row r="13">
      <c r="A13" s="134"/>
      <c r="B13" s="134"/>
      <c r="C13" s="336">
        <v>650.0</v>
      </c>
      <c r="J13" s="422"/>
    </row>
    <row r="14">
      <c r="A14" s="134"/>
      <c r="B14" s="134"/>
      <c r="C14" s="425">
        <f>C13-C11</f>
        <v>225</v>
      </c>
      <c r="J14" s="422"/>
    </row>
    <row r="15">
      <c r="A15" s="134"/>
      <c r="B15" s="134"/>
      <c r="C15" s="336">
        <v>63.58</v>
      </c>
      <c r="D15" s="336" t="s">
        <v>346</v>
      </c>
      <c r="E15" s="336" t="s">
        <v>347</v>
      </c>
      <c r="F15" s="336" t="s">
        <v>348</v>
      </c>
      <c r="J15" s="422"/>
    </row>
    <row r="16">
      <c r="A16" s="134"/>
      <c r="B16" s="134"/>
      <c r="C16" s="336">
        <v>94000.0</v>
      </c>
      <c r="D16" s="308">
        <f>C16*'PERCENTAGE SHARING'!C42/('PERCENTAGE SHARING'!C42+'PERCENTAGE SHARING'!D42+'PERCENTAGE SHARING'!E42)</f>
        <v>67032.57058</v>
      </c>
      <c r="E16" s="308">
        <f>C16*'PERCENTAGE SHARING'!D42/('PERCENTAGE SHARING'!C42+'PERCENTAGE SHARING'!D42+'PERCENTAGE SHARING'!E42)</f>
        <v>14763.65822</v>
      </c>
      <c r="F16" s="308">
        <f>C16*'PERCENTAGE SHARING'!E42/('PERCENTAGE SHARING'!C42+'PERCENTAGE SHARING'!D42+'PERCENTAGE SHARING'!E42)</f>
        <v>12203.77119</v>
      </c>
      <c r="J16" s="422"/>
    </row>
    <row r="17">
      <c r="A17" s="134"/>
      <c r="B17" s="134"/>
      <c r="E17" s="308">
        <f t="shared" ref="E17:F17" si="2">E16/21</f>
        <v>703.031344</v>
      </c>
      <c r="F17" s="308">
        <f t="shared" si="2"/>
        <v>581.1319615</v>
      </c>
      <c r="J17" s="422"/>
    </row>
    <row r="18">
      <c r="A18" s="134"/>
      <c r="B18" s="134"/>
      <c r="J18" s="422"/>
    </row>
    <row r="19">
      <c r="J19" s="422"/>
    </row>
    <row r="20">
      <c r="J20" s="422"/>
      <c r="L20" s="336">
        <v>83600.0</v>
      </c>
    </row>
    <row r="21">
      <c r="J21" s="422"/>
    </row>
    <row r="22">
      <c r="J22" s="422"/>
    </row>
    <row r="23" ht="22.5" customHeight="1">
      <c r="A23" s="426" t="s">
        <v>349</v>
      </c>
      <c r="B23" s="427" t="s">
        <v>350</v>
      </c>
      <c r="C23" s="427" t="s">
        <v>351</v>
      </c>
      <c r="D23" s="427" t="s">
        <v>352</v>
      </c>
      <c r="E23" s="427" t="s">
        <v>353</v>
      </c>
      <c r="F23" s="427" t="s">
        <v>354</v>
      </c>
      <c r="I23" s="426" t="s">
        <v>349</v>
      </c>
      <c r="J23" s="428" t="s">
        <v>355</v>
      </c>
      <c r="K23" s="427" t="s">
        <v>356</v>
      </c>
      <c r="L23" s="427" t="s">
        <v>351</v>
      </c>
      <c r="M23" s="427" t="s">
        <v>352</v>
      </c>
      <c r="N23" s="427" t="s">
        <v>353</v>
      </c>
      <c r="O23" s="427" t="s">
        <v>354</v>
      </c>
    </row>
    <row r="24" ht="22.5" customHeight="1">
      <c r="A24" s="407" t="s">
        <v>79</v>
      </c>
      <c r="B24" s="407">
        <v>250.0</v>
      </c>
      <c r="C24" s="407">
        <v>51000.0</v>
      </c>
      <c r="D24" s="381">
        <f t="shared" ref="D24:D37" si="3">C24/21</f>
        <v>2428.571429</v>
      </c>
      <c r="E24" s="429">
        <v>22100.0</v>
      </c>
      <c r="F24" s="381">
        <f>E24/9</f>
        <v>2455.555556</v>
      </c>
      <c r="I24" s="429" t="s">
        <v>357</v>
      </c>
      <c r="J24" s="430">
        <f>'Clients Balance'!C362</f>
        <v>6170893.109</v>
      </c>
      <c r="K24" s="431">
        <f>J24/H25</f>
        <v>0.6383420586</v>
      </c>
      <c r="L24" s="407">
        <f t="shared" ref="L24:L28" si="4">$L$20*K24</f>
        <v>53365.3961</v>
      </c>
      <c r="M24" s="381">
        <f t="shared" ref="M24:M28" si="5">L24/19</f>
        <v>2808.705058</v>
      </c>
      <c r="N24" s="381">
        <f>K24*D43</f>
        <v>2109.304194</v>
      </c>
      <c r="O24" s="407">
        <f>$L$38*K24/(K30)</f>
        <v>4534.01836</v>
      </c>
    </row>
    <row r="25" ht="22.5" customHeight="1">
      <c r="A25" s="407" t="s">
        <v>358</v>
      </c>
      <c r="B25" s="407">
        <v>25.0</v>
      </c>
      <c r="C25" s="407">
        <v>10000.0</v>
      </c>
      <c r="D25" s="381">
        <f t="shared" si="3"/>
        <v>476.1904762</v>
      </c>
      <c r="E25" s="429">
        <v>10000.0</v>
      </c>
      <c r="F25" s="381"/>
      <c r="H25" s="422">
        <f>SUM(J24:J28)</f>
        <v>9667063.333</v>
      </c>
      <c r="I25" s="429" t="s">
        <v>359</v>
      </c>
      <c r="J25" s="430">
        <f>'Clients Balance'!D362</f>
        <v>1472668.681</v>
      </c>
      <c r="K25" s="431">
        <f>J25/H25</f>
        <v>0.1523387848</v>
      </c>
      <c r="L25" s="407">
        <f t="shared" si="4"/>
        <v>12735.52241</v>
      </c>
      <c r="M25" s="381">
        <f t="shared" si="5"/>
        <v>670.2906532</v>
      </c>
      <c r="N25" s="381">
        <f>K25*D43</f>
        <v>503.3803325</v>
      </c>
      <c r="O25" s="407">
        <f t="shared" ref="O25:O29" si="6">$L$38*K25/($K$30)</f>
        <v>1082.03249</v>
      </c>
    </row>
    <row r="26" ht="22.5" customHeight="1">
      <c r="A26" s="407" t="s">
        <v>82</v>
      </c>
      <c r="B26" s="407">
        <v>25.0</v>
      </c>
      <c r="C26" s="407">
        <v>10000.0</v>
      </c>
      <c r="D26" s="381">
        <f t="shared" si="3"/>
        <v>476.1904762</v>
      </c>
      <c r="E26" s="429">
        <v>4333.0</v>
      </c>
      <c r="F26" s="381">
        <f>E26/9</f>
        <v>481.4444444</v>
      </c>
      <c r="I26" s="429" t="s">
        <v>76</v>
      </c>
      <c r="J26" s="430">
        <f>'Clients Balance'!E362</f>
        <v>1218146.747</v>
      </c>
      <c r="K26" s="431">
        <f>J26/H25</f>
        <v>0.12601001</v>
      </c>
      <c r="L26" s="407">
        <f t="shared" si="4"/>
        <v>10534.43683</v>
      </c>
      <c r="M26" s="381">
        <f t="shared" si="5"/>
        <v>554.4440438</v>
      </c>
      <c r="N26" s="381">
        <f>D43*K26</f>
        <v>416.3809025</v>
      </c>
      <c r="O26" s="407">
        <f t="shared" si="6"/>
        <v>895.0243698</v>
      </c>
    </row>
    <row r="27" ht="22.5" customHeight="1">
      <c r="A27" s="407" t="s">
        <v>80</v>
      </c>
      <c r="B27" s="407">
        <v>25.0</v>
      </c>
      <c r="C27" s="407">
        <v>10000.0</v>
      </c>
      <c r="D27" s="381">
        <f t="shared" si="3"/>
        <v>476.1904762</v>
      </c>
      <c r="E27" s="429">
        <v>0.0</v>
      </c>
      <c r="F27" s="381"/>
      <c r="I27" s="429" t="s">
        <v>360</v>
      </c>
      <c r="J27" s="430">
        <f>'Clients Balance'!O362</f>
        <v>502955.383</v>
      </c>
      <c r="K27" s="431">
        <f>J27/H25</f>
        <v>0.05202773227</v>
      </c>
      <c r="L27" s="407">
        <f t="shared" si="4"/>
        <v>4349.518418</v>
      </c>
      <c r="M27" s="381">
        <f t="shared" si="5"/>
        <v>228.922022</v>
      </c>
      <c r="N27" s="381">
        <f>K27*D43</f>
        <v>171.917724</v>
      </c>
      <c r="O27" s="407">
        <f t="shared" si="6"/>
        <v>369.5427713</v>
      </c>
    </row>
    <row r="28" ht="22.5" customHeight="1">
      <c r="A28" s="407" t="s">
        <v>81</v>
      </c>
      <c r="B28" s="407">
        <v>50.0</v>
      </c>
      <c r="C28" s="407">
        <v>20000.0</v>
      </c>
      <c r="D28" s="381">
        <f t="shared" si="3"/>
        <v>952.3809524</v>
      </c>
      <c r="E28" s="429">
        <v>20000.0</v>
      </c>
      <c r="F28" s="381"/>
      <c r="I28" s="429" t="s">
        <v>361</v>
      </c>
      <c r="J28" s="430">
        <f>'Clients Balance'!P362</f>
        <v>302399.4135</v>
      </c>
      <c r="K28" s="431">
        <f>J28/H25</f>
        <v>0.03128141433</v>
      </c>
      <c r="L28" s="407">
        <f t="shared" si="4"/>
        <v>2615.126238</v>
      </c>
      <c r="M28" s="381">
        <f t="shared" si="5"/>
        <v>137.6382231</v>
      </c>
      <c r="N28" s="381">
        <f>K28*D43</f>
        <v>103.3646734</v>
      </c>
      <c r="O28" s="407">
        <f t="shared" si="6"/>
        <v>222.1857466</v>
      </c>
    </row>
    <row r="29" ht="22.5" customHeight="1">
      <c r="A29" s="407" t="s">
        <v>97</v>
      </c>
      <c r="B29" s="407">
        <v>12.5</v>
      </c>
      <c r="C29" s="407">
        <v>5000.0</v>
      </c>
      <c r="D29" s="381">
        <f t="shared" si="3"/>
        <v>238.0952381</v>
      </c>
      <c r="E29" s="429">
        <v>5000.0</v>
      </c>
      <c r="F29" s="381"/>
      <c r="I29" s="429" t="s">
        <v>132</v>
      </c>
      <c r="J29" s="430">
        <f>'Clients Balance'!Q362</f>
        <v>816583.2173</v>
      </c>
      <c r="K29" s="431">
        <v>0.07</v>
      </c>
      <c r="L29" s="407"/>
      <c r="M29" s="381"/>
      <c r="N29" s="381">
        <f t="shared" ref="N29:N34" si="7">K29*D48</f>
        <v>0</v>
      </c>
      <c r="O29" s="407">
        <f t="shared" si="6"/>
        <v>497.1962617</v>
      </c>
    </row>
    <row r="30" ht="22.5" customHeight="1">
      <c r="A30" s="407" t="s">
        <v>362</v>
      </c>
      <c r="B30" s="407">
        <v>12.5</v>
      </c>
      <c r="C30" s="407">
        <v>5000.0</v>
      </c>
      <c r="D30" s="381">
        <f t="shared" si="3"/>
        <v>238.0952381</v>
      </c>
      <c r="E30" s="429">
        <v>5000.0</v>
      </c>
      <c r="F30" s="381"/>
      <c r="I30" s="407"/>
      <c r="J30" s="432"/>
      <c r="K30" s="433">
        <f>SUM(K24:K29)</f>
        <v>1.07</v>
      </c>
      <c r="L30" s="407"/>
      <c r="M30" s="381"/>
      <c r="N30" s="381">
        <f t="shared" si="7"/>
        <v>0</v>
      </c>
      <c r="O30" s="407"/>
    </row>
    <row r="31" ht="22.5" customHeight="1">
      <c r="A31" s="407" t="s">
        <v>88</v>
      </c>
      <c r="B31" s="407">
        <v>25.0</v>
      </c>
      <c r="C31" s="407">
        <v>10000.0</v>
      </c>
      <c r="D31" s="381">
        <f t="shared" si="3"/>
        <v>476.1904762</v>
      </c>
      <c r="E31" s="429">
        <v>10000.0</v>
      </c>
      <c r="F31" s="381"/>
      <c r="I31" s="407"/>
      <c r="J31" s="432"/>
      <c r="K31" s="407"/>
      <c r="L31" s="407"/>
      <c r="M31" s="381"/>
      <c r="N31" s="381">
        <f t="shared" si="7"/>
        <v>0</v>
      </c>
      <c r="O31" s="407"/>
    </row>
    <row r="32" ht="22.5" customHeight="1">
      <c r="A32" s="429" t="s">
        <v>89</v>
      </c>
      <c r="B32" s="429">
        <v>25.0</v>
      </c>
      <c r="C32" s="407"/>
      <c r="D32" s="381">
        <f t="shared" si="3"/>
        <v>0</v>
      </c>
      <c r="E32" s="429">
        <v>10000.0</v>
      </c>
      <c r="F32" s="381"/>
      <c r="I32" s="407"/>
      <c r="J32" s="432"/>
      <c r="K32" s="407"/>
      <c r="L32" s="407"/>
      <c r="M32" s="381"/>
      <c r="N32" s="381">
        <f t="shared" si="7"/>
        <v>0</v>
      </c>
      <c r="O32" s="407"/>
    </row>
    <row r="33" ht="22.5" customHeight="1">
      <c r="A33" s="407"/>
      <c r="B33" s="407"/>
      <c r="C33" s="407"/>
      <c r="D33" s="381">
        <f t="shared" si="3"/>
        <v>0</v>
      </c>
      <c r="E33" s="407"/>
      <c r="F33" s="381"/>
      <c r="I33" s="407"/>
      <c r="J33" s="432"/>
      <c r="K33" s="407"/>
      <c r="L33" s="407"/>
      <c r="M33" s="381">
        <f t="shared" ref="M33:M34" si="8">L33/21</f>
        <v>0</v>
      </c>
      <c r="N33" s="381">
        <f t="shared" si="7"/>
        <v>0</v>
      </c>
      <c r="O33" s="407"/>
    </row>
    <row r="34" ht="22.5" customHeight="1">
      <c r="A34" s="407"/>
      <c r="B34" s="407"/>
      <c r="C34" s="407"/>
      <c r="D34" s="381">
        <f t="shared" si="3"/>
        <v>0</v>
      </c>
      <c r="E34" s="407"/>
      <c r="F34" s="381"/>
      <c r="I34" s="407"/>
      <c r="J34" s="432"/>
      <c r="K34" s="407"/>
      <c r="L34" s="407"/>
      <c r="M34" s="381">
        <f t="shared" si="8"/>
        <v>0</v>
      </c>
      <c r="N34" s="381">
        <f t="shared" si="7"/>
        <v>0</v>
      </c>
      <c r="O34" s="407"/>
    </row>
    <row r="35" ht="22.5" customHeight="1">
      <c r="A35" s="407"/>
      <c r="B35" s="407"/>
      <c r="C35" s="407"/>
      <c r="D35" s="381">
        <f t="shared" si="3"/>
        <v>0</v>
      </c>
      <c r="E35" s="407"/>
      <c r="F35" s="381"/>
      <c r="J35" s="422"/>
    </row>
    <row r="36" ht="22.5" customHeight="1">
      <c r="A36" s="407"/>
      <c r="B36" s="407"/>
      <c r="C36" s="407"/>
      <c r="D36" s="381">
        <f t="shared" si="3"/>
        <v>0</v>
      </c>
      <c r="E36" s="407"/>
      <c r="F36" s="381"/>
      <c r="J36" s="422"/>
    </row>
    <row r="37" ht="22.5" customHeight="1">
      <c r="A37" s="407"/>
      <c r="B37" s="407"/>
      <c r="C37" s="407"/>
      <c r="D37" s="381">
        <f t="shared" si="3"/>
        <v>0</v>
      </c>
      <c r="E37" s="407"/>
      <c r="F37" s="381"/>
      <c r="H37" s="336" t="s">
        <v>83</v>
      </c>
      <c r="I37" s="336">
        <v>6900.0</v>
      </c>
      <c r="J37" s="422"/>
    </row>
    <row r="38">
      <c r="H38" s="336" t="s">
        <v>363</v>
      </c>
      <c r="I38" s="336">
        <v>6900.0</v>
      </c>
      <c r="J38" s="422"/>
      <c r="L38" s="336">
        <v>7600.0</v>
      </c>
    </row>
    <row r="39">
      <c r="D39" s="336">
        <v>400.0</v>
      </c>
      <c r="H39" s="336" t="s">
        <v>364</v>
      </c>
      <c r="I39" s="336">
        <v>12500.0</v>
      </c>
      <c r="J39" s="422"/>
    </row>
    <row r="40">
      <c r="D40" s="308">
        <f>D39-150</f>
        <v>250</v>
      </c>
      <c r="H40" s="336" t="s">
        <v>132</v>
      </c>
      <c r="I40" s="336">
        <v>12500.0</v>
      </c>
      <c r="J40" s="422"/>
    </row>
    <row r="41">
      <c r="D41" s="308">
        <f>D40-60</f>
        <v>190</v>
      </c>
      <c r="H41" s="336" t="s">
        <v>365</v>
      </c>
      <c r="I41" s="336">
        <v>37000.0</v>
      </c>
      <c r="J41" s="422"/>
    </row>
    <row r="42">
      <c r="D42" s="308">
        <f>D41*0.4*1000</f>
        <v>76000</v>
      </c>
      <c r="H42" s="336" t="s">
        <v>366</v>
      </c>
      <c r="I42" s="336">
        <v>27000.0</v>
      </c>
      <c r="J42" s="422"/>
    </row>
    <row r="43">
      <c r="D43" s="308">
        <f>D42/23</f>
        <v>3304.347826</v>
      </c>
      <c r="J43" s="422"/>
    </row>
    <row r="44">
      <c r="J44" s="422"/>
    </row>
    <row r="45">
      <c r="J45" s="422"/>
    </row>
    <row r="46">
      <c r="J46" s="422"/>
    </row>
    <row r="47">
      <c r="J47" s="422"/>
    </row>
    <row r="48">
      <c r="J48" s="422"/>
    </row>
    <row r="49">
      <c r="A49" s="434"/>
      <c r="B49" s="434"/>
      <c r="C49" s="434"/>
      <c r="J49" s="422"/>
    </row>
    <row r="50">
      <c r="A50" s="434" t="s">
        <v>358</v>
      </c>
      <c r="B50" s="435">
        <v>25.0</v>
      </c>
      <c r="C50" s="435">
        <v>12500.0</v>
      </c>
      <c r="J50" s="422"/>
    </row>
    <row r="51">
      <c r="A51" s="434" t="s">
        <v>97</v>
      </c>
      <c r="B51" s="435">
        <v>25.0</v>
      </c>
      <c r="C51" s="435">
        <v>12500.0</v>
      </c>
      <c r="J51" s="422"/>
    </row>
    <row r="52">
      <c r="A52" s="434" t="s">
        <v>362</v>
      </c>
      <c r="B52" s="435">
        <v>25.0</v>
      </c>
      <c r="C52" s="435">
        <v>12500.0</v>
      </c>
      <c r="J52" s="422"/>
    </row>
    <row r="53">
      <c r="A53" s="434" t="s">
        <v>88</v>
      </c>
      <c r="B53" s="435">
        <v>25.0</v>
      </c>
      <c r="C53" s="435">
        <v>12500.0</v>
      </c>
      <c r="J53" s="422"/>
    </row>
    <row r="54">
      <c r="A54" s="434"/>
      <c r="B54" s="434"/>
      <c r="C54" s="434"/>
      <c r="J54" s="422"/>
    </row>
    <row r="55">
      <c r="A55" s="434"/>
      <c r="B55" s="434"/>
      <c r="C55" s="435">
        <v>400.0</v>
      </c>
      <c r="J55" s="422"/>
    </row>
    <row r="56">
      <c r="A56" s="434"/>
      <c r="B56" s="434"/>
      <c r="C56" s="435">
        <v>100.0</v>
      </c>
      <c r="J56" s="422"/>
    </row>
    <row r="57">
      <c r="A57" s="436"/>
      <c r="B57" s="437"/>
      <c r="C57" s="437">
        <f>C55-C56</f>
        <v>300</v>
      </c>
      <c r="J57" s="422"/>
    </row>
    <row r="58">
      <c r="A58" s="437"/>
      <c r="B58" s="437"/>
      <c r="C58" s="437">
        <f>C57-65</f>
        <v>235</v>
      </c>
      <c r="J58" s="422"/>
    </row>
    <row r="59">
      <c r="A59" s="437"/>
      <c r="B59" s="437"/>
      <c r="C59" s="437">
        <f>C58*0.4</f>
        <v>94</v>
      </c>
      <c r="J59" s="422"/>
    </row>
    <row r="60">
      <c r="A60" s="437"/>
      <c r="B60" s="437"/>
      <c r="C60" s="437">
        <f>C59+50</f>
        <v>144</v>
      </c>
      <c r="J60" s="422"/>
    </row>
    <row r="61">
      <c r="J61" s="422"/>
    </row>
    <row r="62">
      <c r="J62" s="422"/>
    </row>
    <row r="63">
      <c r="J63" s="422"/>
    </row>
    <row r="64">
      <c r="J64" s="422"/>
    </row>
    <row r="65">
      <c r="J65" s="422"/>
    </row>
    <row r="66">
      <c r="J66" s="422"/>
    </row>
    <row r="67">
      <c r="J67" s="422"/>
    </row>
    <row r="68">
      <c r="J68" s="422"/>
    </row>
    <row r="69">
      <c r="J69" s="422"/>
    </row>
    <row r="70">
      <c r="J70" s="422"/>
    </row>
    <row r="71">
      <c r="J71" s="422"/>
    </row>
    <row r="72">
      <c r="J72" s="422"/>
    </row>
    <row r="73">
      <c r="J73" s="422"/>
    </row>
    <row r="74">
      <c r="J74" s="422"/>
    </row>
    <row r="75">
      <c r="J75" s="422"/>
    </row>
    <row r="76">
      <c r="J76" s="422"/>
    </row>
    <row r="77">
      <c r="J77" s="422"/>
    </row>
    <row r="78">
      <c r="J78" s="422"/>
    </row>
    <row r="79">
      <c r="J79" s="422"/>
    </row>
    <row r="80">
      <c r="J80" s="422"/>
    </row>
    <row r="81">
      <c r="J81" s="422"/>
    </row>
    <row r="82">
      <c r="J82" s="422"/>
    </row>
    <row r="83">
      <c r="J83" s="422"/>
    </row>
    <row r="84">
      <c r="J84" s="422"/>
    </row>
    <row r="85">
      <c r="J85" s="422"/>
    </row>
    <row r="86">
      <c r="J86" s="422"/>
    </row>
    <row r="87">
      <c r="J87" s="422"/>
    </row>
    <row r="88">
      <c r="J88" s="422"/>
    </row>
    <row r="89">
      <c r="J89" s="422"/>
    </row>
    <row r="90">
      <c r="J90" s="422"/>
    </row>
    <row r="91">
      <c r="J91" s="422"/>
    </row>
    <row r="92">
      <c r="J92" s="422"/>
    </row>
    <row r="93">
      <c r="J93" s="422"/>
    </row>
    <row r="94">
      <c r="J94" s="422"/>
    </row>
    <row r="95">
      <c r="J95" s="422"/>
    </row>
    <row r="96">
      <c r="J96" s="422"/>
    </row>
    <row r="97">
      <c r="J97" s="422"/>
    </row>
    <row r="98">
      <c r="J98" s="422"/>
    </row>
    <row r="99">
      <c r="J99" s="422"/>
    </row>
    <row r="100">
      <c r="J100" s="422"/>
    </row>
    <row r="101">
      <c r="J101" s="422"/>
    </row>
    <row r="102">
      <c r="J102" s="422"/>
    </row>
    <row r="103">
      <c r="J103" s="422"/>
    </row>
    <row r="104">
      <c r="J104" s="422"/>
    </row>
    <row r="105">
      <c r="J105" s="422"/>
    </row>
    <row r="106">
      <c r="J106" s="422"/>
    </row>
    <row r="107">
      <c r="J107" s="422"/>
    </row>
    <row r="108">
      <c r="J108" s="422"/>
    </row>
    <row r="109">
      <c r="J109" s="422"/>
    </row>
    <row r="110">
      <c r="J110" s="422"/>
    </row>
    <row r="111">
      <c r="J111" s="422"/>
    </row>
    <row r="112">
      <c r="J112" s="422"/>
    </row>
    <row r="113">
      <c r="J113" s="422"/>
    </row>
    <row r="114">
      <c r="J114" s="422"/>
    </row>
    <row r="115">
      <c r="J115" s="422"/>
    </row>
    <row r="116">
      <c r="J116" s="422"/>
    </row>
    <row r="117">
      <c r="J117" s="422"/>
    </row>
    <row r="118">
      <c r="J118" s="422"/>
    </row>
    <row r="119">
      <c r="J119" s="422"/>
    </row>
    <row r="120">
      <c r="J120" s="422"/>
    </row>
    <row r="121">
      <c r="J121" s="422"/>
    </row>
    <row r="122">
      <c r="J122" s="422"/>
    </row>
    <row r="123">
      <c r="J123" s="422"/>
    </row>
    <row r="124">
      <c r="J124" s="422"/>
    </row>
    <row r="125">
      <c r="J125" s="422"/>
    </row>
    <row r="126">
      <c r="J126" s="422"/>
    </row>
    <row r="127">
      <c r="J127" s="422"/>
    </row>
    <row r="128">
      <c r="J128" s="422"/>
    </row>
    <row r="129">
      <c r="J129" s="422"/>
    </row>
    <row r="130">
      <c r="J130" s="422"/>
    </row>
    <row r="131">
      <c r="J131" s="422"/>
    </row>
    <row r="132">
      <c r="J132" s="422"/>
    </row>
    <row r="133">
      <c r="J133" s="422"/>
    </row>
    <row r="134">
      <c r="J134" s="422"/>
    </row>
    <row r="135">
      <c r="J135" s="422"/>
    </row>
    <row r="136">
      <c r="J136" s="422"/>
    </row>
    <row r="137">
      <c r="J137" s="422"/>
    </row>
    <row r="138">
      <c r="J138" s="422"/>
    </row>
    <row r="139">
      <c r="J139" s="422"/>
    </row>
    <row r="140">
      <c r="J140" s="422"/>
    </row>
    <row r="141">
      <c r="J141" s="422"/>
    </row>
    <row r="142">
      <c r="J142" s="422"/>
    </row>
    <row r="143">
      <c r="J143" s="422"/>
    </row>
    <row r="144">
      <c r="J144" s="422"/>
    </row>
    <row r="145">
      <c r="J145" s="422"/>
    </row>
    <row r="146">
      <c r="J146" s="422"/>
    </row>
    <row r="147">
      <c r="J147" s="422"/>
    </row>
    <row r="148">
      <c r="J148" s="422"/>
    </row>
    <row r="149">
      <c r="J149" s="422"/>
    </row>
    <row r="150">
      <c r="J150" s="422"/>
    </row>
    <row r="151">
      <c r="J151" s="422"/>
    </row>
    <row r="152">
      <c r="J152" s="422"/>
    </row>
    <row r="153">
      <c r="J153" s="422"/>
    </row>
    <row r="154">
      <c r="J154" s="422"/>
    </row>
    <row r="155">
      <c r="J155" s="422"/>
    </row>
    <row r="156">
      <c r="J156" s="422"/>
    </row>
    <row r="157">
      <c r="J157" s="422"/>
    </row>
    <row r="158">
      <c r="J158" s="422"/>
    </row>
    <row r="159">
      <c r="J159" s="422"/>
    </row>
    <row r="160">
      <c r="J160" s="422"/>
    </row>
    <row r="161">
      <c r="J161" s="422"/>
    </row>
    <row r="162">
      <c r="J162" s="422"/>
    </row>
    <row r="163">
      <c r="J163" s="422"/>
    </row>
    <row r="164">
      <c r="J164" s="422"/>
    </row>
    <row r="165">
      <c r="J165" s="422"/>
    </row>
    <row r="166">
      <c r="J166" s="422"/>
    </row>
    <row r="167">
      <c r="J167" s="422"/>
    </row>
    <row r="168">
      <c r="J168" s="422"/>
    </row>
    <row r="169">
      <c r="J169" s="422"/>
    </row>
    <row r="170">
      <c r="J170" s="422"/>
    </row>
    <row r="171">
      <c r="J171" s="422"/>
    </row>
    <row r="172">
      <c r="J172" s="422"/>
    </row>
    <row r="173">
      <c r="J173" s="422"/>
    </row>
    <row r="174">
      <c r="J174" s="422"/>
    </row>
    <row r="175">
      <c r="J175" s="422"/>
    </row>
    <row r="176">
      <c r="J176" s="422"/>
    </row>
    <row r="177">
      <c r="J177" s="422"/>
    </row>
    <row r="178">
      <c r="J178" s="422"/>
    </row>
    <row r="179">
      <c r="J179" s="422"/>
    </row>
    <row r="180">
      <c r="J180" s="422"/>
    </row>
    <row r="181">
      <c r="J181" s="422"/>
    </row>
    <row r="182">
      <c r="J182" s="422"/>
    </row>
    <row r="183">
      <c r="J183" s="422"/>
    </row>
    <row r="184">
      <c r="J184" s="422"/>
    </row>
    <row r="185">
      <c r="J185" s="422"/>
    </row>
    <row r="186">
      <c r="J186" s="422"/>
    </row>
    <row r="187">
      <c r="J187" s="422"/>
    </row>
    <row r="188">
      <c r="J188" s="422"/>
    </row>
    <row r="189">
      <c r="J189" s="422"/>
    </row>
    <row r="190">
      <c r="J190" s="422"/>
    </row>
    <row r="191">
      <c r="J191" s="422"/>
    </row>
    <row r="192">
      <c r="J192" s="422"/>
    </row>
    <row r="193">
      <c r="J193" s="422"/>
    </row>
    <row r="194">
      <c r="J194" s="422"/>
    </row>
    <row r="195">
      <c r="J195" s="422"/>
    </row>
    <row r="196">
      <c r="J196" s="422"/>
    </row>
    <row r="197">
      <c r="J197" s="422"/>
    </row>
    <row r="198">
      <c r="J198" s="422"/>
    </row>
    <row r="199">
      <c r="J199" s="422"/>
    </row>
    <row r="200">
      <c r="J200" s="422"/>
    </row>
    <row r="201">
      <c r="J201" s="422"/>
    </row>
    <row r="202">
      <c r="J202" s="422"/>
    </row>
    <row r="203">
      <c r="J203" s="422"/>
    </row>
    <row r="204">
      <c r="J204" s="422"/>
    </row>
    <row r="205">
      <c r="J205" s="422"/>
    </row>
    <row r="206">
      <c r="J206" s="422"/>
    </row>
    <row r="207">
      <c r="J207" s="422"/>
    </row>
    <row r="208">
      <c r="J208" s="422"/>
    </row>
    <row r="209">
      <c r="J209" s="422"/>
    </row>
    <row r="210">
      <c r="J210" s="422"/>
    </row>
    <row r="211">
      <c r="J211" s="422"/>
    </row>
    <row r="212">
      <c r="J212" s="422"/>
    </row>
    <row r="213">
      <c r="J213" s="422"/>
    </row>
    <row r="214">
      <c r="J214" s="422"/>
    </row>
    <row r="215">
      <c r="J215" s="422"/>
    </row>
    <row r="216">
      <c r="J216" s="422"/>
    </row>
    <row r="217">
      <c r="J217" s="422"/>
    </row>
    <row r="218">
      <c r="J218" s="422"/>
    </row>
    <row r="219">
      <c r="J219" s="422"/>
    </row>
    <row r="220">
      <c r="J220" s="422"/>
    </row>
    <row r="221">
      <c r="J221" s="422"/>
    </row>
    <row r="222">
      <c r="J222" s="422"/>
    </row>
    <row r="223">
      <c r="J223" s="422"/>
    </row>
    <row r="224">
      <c r="J224" s="422"/>
    </row>
    <row r="225">
      <c r="J225" s="422"/>
    </row>
    <row r="226">
      <c r="J226" s="422"/>
    </row>
    <row r="227">
      <c r="J227" s="422"/>
    </row>
    <row r="228">
      <c r="J228" s="422"/>
    </row>
    <row r="229">
      <c r="J229" s="422"/>
    </row>
    <row r="230">
      <c r="J230" s="422"/>
    </row>
    <row r="231">
      <c r="J231" s="422"/>
    </row>
    <row r="232">
      <c r="J232" s="422"/>
    </row>
    <row r="233">
      <c r="J233" s="422"/>
    </row>
    <row r="234">
      <c r="J234" s="422"/>
    </row>
    <row r="235">
      <c r="J235" s="422"/>
    </row>
    <row r="236">
      <c r="J236" s="422"/>
    </row>
    <row r="237">
      <c r="J237" s="422"/>
    </row>
    <row r="238">
      <c r="J238" s="422"/>
    </row>
    <row r="239">
      <c r="J239" s="422"/>
    </row>
    <row r="240">
      <c r="J240" s="422"/>
    </row>
    <row r="241">
      <c r="J241" s="422"/>
    </row>
    <row r="242">
      <c r="J242" s="422"/>
    </row>
    <row r="243">
      <c r="J243" s="422"/>
    </row>
    <row r="244">
      <c r="J244" s="422"/>
    </row>
    <row r="245">
      <c r="J245" s="422"/>
    </row>
    <row r="246">
      <c r="J246" s="422"/>
    </row>
    <row r="247">
      <c r="J247" s="422"/>
    </row>
    <row r="248">
      <c r="J248" s="422"/>
    </row>
    <row r="249">
      <c r="J249" s="422"/>
    </row>
    <row r="250">
      <c r="J250" s="422"/>
    </row>
    <row r="251">
      <c r="J251" s="422"/>
    </row>
    <row r="252">
      <c r="J252" s="422"/>
    </row>
    <row r="253">
      <c r="J253" s="422"/>
    </row>
    <row r="254">
      <c r="J254" s="422"/>
    </row>
    <row r="255">
      <c r="J255" s="422"/>
    </row>
    <row r="256">
      <c r="J256" s="422"/>
    </row>
    <row r="257">
      <c r="J257" s="422"/>
    </row>
    <row r="258">
      <c r="J258" s="422"/>
    </row>
    <row r="259">
      <c r="J259" s="422"/>
    </row>
    <row r="260">
      <c r="J260" s="422"/>
    </row>
    <row r="261">
      <c r="J261" s="422"/>
    </row>
    <row r="262">
      <c r="J262" s="422"/>
    </row>
    <row r="263">
      <c r="J263" s="422"/>
    </row>
    <row r="264">
      <c r="J264" s="422"/>
    </row>
    <row r="265">
      <c r="J265" s="422"/>
    </row>
    <row r="266">
      <c r="J266" s="422"/>
    </row>
    <row r="267">
      <c r="J267" s="422"/>
    </row>
    <row r="268">
      <c r="J268" s="422"/>
    </row>
    <row r="269">
      <c r="J269" s="422"/>
    </row>
    <row r="270">
      <c r="J270" s="422"/>
    </row>
    <row r="271">
      <c r="J271" s="422"/>
    </row>
    <row r="272">
      <c r="J272" s="422"/>
    </row>
    <row r="273">
      <c r="J273" s="422"/>
    </row>
    <row r="274">
      <c r="J274" s="422"/>
    </row>
    <row r="275">
      <c r="J275" s="422"/>
    </row>
    <row r="276">
      <c r="J276" s="422"/>
    </row>
    <row r="277">
      <c r="J277" s="422"/>
    </row>
    <row r="278">
      <c r="J278" s="422"/>
    </row>
    <row r="279">
      <c r="J279" s="422"/>
    </row>
    <row r="280">
      <c r="J280" s="422"/>
    </row>
    <row r="281">
      <c r="J281" s="422"/>
    </row>
    <row r="282">
      <c r="J282" s="422"/>
    </row>
    <row r="283">
      <c r="J283" s="422"/>
    </row>
    <row r="284">
      <c r="J284" s="422"/>
    </row>
    <row r="285">
      <c r="J285" s="422"/>
    </row>
    <row r="286">
      <c r="J286" s="422"/>
    </row>
    <row r="287">
      <c r="J287" s="422"/>
    </row>
    <row r="288">
      <c r="J288" s="422"/>
    </row>
    <row r="289">
      <c r="J289" s="422"/>
    </row>
    <row r="290">
      <c r="J290" s="422"/>
    </row>
    <row r="291">
      <c r="J291" s="422"/>
    </row>
    <row r="292">
      <c r="J292" s="422"/>
    </row>
    <row r="293">
      <c r="J293" s="422"/>
    </row>
    <row r="294">
      <c r="J294" s="422"/>
    </row>
    <row r="295">
      <c r="J295" s="422"/>
    </row>
    <row r="296">
      <c r="J296" s="422"/>
    </row>
    <row r="297">
      <c r="J297" s="422"/>
    </row>
    <row r="298">
      <c r="J298" s="422"/>
    </row>
    <row r="299">
      <c r="J299" s="422"/>
    </row>
    <row r="300">
      <c r="J300" s="422"/>
    </row>
    <row r="301">
      <c r="J301" s="422"/>
    </row>
    <row r="302">
      <c r="J302" s="422"/>
    </row>
    <row r="303">
      <c r="J303" s="422"/>
    </row>
    <row r="304">
      <c r="J304" s="422"/>
    </row>
    <row r="305">
      <c r="J305" s="422"/>
    </row>
    <row r="306">
      <c r="J306" s="422"/>
    </row>
    <row r="307">
      <c r="J307" s="422"/>
    </row>
    <row r="308">
      <c r="J308" s="422"/>
    </row>
    <row r="309">
      <c r="J309" s="422"/>
    </row>
    <row r="310">
      <c r="J310" s="422"/>
    </row>
    <row r="311">
      <c r="J311" s="422"/>
    </row>
    <row r="312">
      <c r="J312" s="422"/>
    </row>
    <row r="313">
      <c r="J313" s="422"/>
    </row>
    <row r="314">
      <c r="J314" s="422"/>
    </row>
    <row r="315">
      <c r="J315" s="422"/>
    </row>
    <row r="316">
      <c r="J316" s="422"/>
    </row>
    <row r="317">
      <c r="J317" s="422"/>
    </row>
    <row r="318">
      <c r="J318" s="422"/>
    </row>
    <row r="319">
      <c r="J319" s="422"/>
    </row>
    <row r="320">
      <c r="J320" s="422"/>
    </row>
    <row r="321">
      <c r="J321" s="422"/>
    </row>
    <row r="322">
      <c r="J322" s="422"/>
    </row>
    <row r="323">
      <c r="J323" s="422"/>
    </row>
    <row r="324">
      <c r="J324" s="422"/>
    </row>
    <row r="325">
      <c r="J325" s="422"/>
    </row>
    <row r="326">
      <c r="J326" s="422"/>
    </row>
    <row r="327">
      <c r="J327" s="422"/>
    </row>
    <row r="328">
      <c r="J328" s="422"/>
    </row>
    <row r="329">
      <c r="J329" s="422"/>
    </row>
    <row r="330">
      <c r="J330" s="422"/>
    </row>
    <row r="331">
      <c r="J331" s="422"/>
    </row>
    <row r="332">
      <c r="J332" s="422"/>
    </row>
    <row r="333">
      <c r="J333" s="422"/>
    </row>
    <row r="334">
      <c r="J334" s="422"/>
    </row>
    <row r="335">
      <c r="J335" s="422"/>
    </row>
    <row r="336">
      <c r="J336" s="422"/>
    </row>
    <row r="337">
      <c r="J337" s="422"/>
    </row>
    <row r="338">
      <c r="J338" s="422"/>
    </row>
    <row r="339">
      <c r="J339" s="422"/>
    </row>
    <row r="340">
      <c r="J340" s="422"/>
    </row>
    <row r="341">
      <c r="J341" s="422"/>
    </row>
    <row r="342">
      <c r="J342" s="422"/>
    </row>
    <row r="343">
      <c r="J343" s="422"/>
    </row>
    <row r="344">
      <c r="J344" s="422"/>
    </row>
    <row r="345">
      <c r="J345" s="422"/>
    </row>
    <row r="346">
      <c r="J346" s="422"/>
    </row>
    <row r="347">
      <c r="J347" s="422"/>
    </row>
    <row r="348">
      <c r="J348" s="422"/>
    </row>
    <row r="349">
      <c r="J349" s="422"/>
    </row>
    <row r="350">
      <c r="J350" s="422"/>
    </row>
    <row r="351">
      <c r="J351" s="422"/>
    </row>
    <row r="352">
      <c r="J352" s="422"/>
    </row>
    <row r="353">
      <c r="J353" s="422"/>
    </row>
    <row r="354">
      <c r="J354" s="422"/>
    </row>
    <row r="355">
      <c r="J355" s="422"/>
    </row>
    <row r="356">
      <c r="J356" s="422"/>
    </row>
    <row r="357">
      <c r="J357" s="422"/>
    </row>
    <row r="358">
      <c r="J358" s="422"/>
    </row>
    <row r="359">
      <c r="J359" s="422"/>
    </row>
    <row r="360">
      <c r="J360" s="422"/>
    </row>
    <row r="361">
      <c r="J361" s="422"/>
    </row>
    <row r="362">
      <c r="J362" s="422"/>
    </row>
    <row r="363">
      <c r="J363" s="422"/>
    </row>
    <row r="364">
      <c r="J364" s="422"/>
    </row>
    <row r="365">
      <c r="J365" s="422"/>
    </row>
    <row r="366">
      <c r="J366" s="422"/>
    </row>
    <row r="367">
      <c r="J367" s="422"/>
    </row>
    <row r="368">
      <c r="J368" s="422"/>
    </row>
    <row r="369">
      <c r="J369" s="422"/>
    </row>
    <row r="370">
      <c r="J370" s="422"/>
    </row>
    <row r="371">
      <c r="J371" s="422"/>
    </row>
    <row r="372">
      <c r="J372" s="422"/>
    </row>
    <row r="373">
      <c r="J373" s="422"/>
    </row>
    <row r="374">
      <c r="J374" s="422"/>
    </row>
    <row r="375">
      <c r="J375" s="422"/>
    </row>
    <row r="376">
      <c r="J376" s="422"/>
    </row>
    <row r="377">
      <c r="J377" s="422"/>
    </row>
    <row r="378">
      <c r="J378" s="422"/>
    </row>
    <row r="379">
      <c r="J379" s="422"/>
    </row>
    <row r="380">
      <c r="J380" s="422"/>
    </row>
    <row r="381">
      <c r="J381" s="422"/>
    </row>
    <row r="382">
      <c r="J382" s="422"/>
    </row>
    <row r="383">
      <c r="J383" s="422"/>
    </row>
    <row r="384">
      <c r="J384" s="422"/>
    </row>
    <row r="385">
      <c r="J385" s="422"/>
    </row>
    <row r="386">
      <c r="J386" s="422"/>
    </row>
    <row r="387">
      <c r="J387" s="422"/>
    </row>
    <row r="388">
      <c r="J388" s="422"/>
    </row>
    <row r="389">
      <c r="J389" s="422"/>
    </row>
    <row r="390">
      <c r="J390" s="422"/>
    </row>
    <row r="391">
      <c r="J391" s="422"/>
    </row>
    <row r="392">
      <c r="J392" s="422"/>
    </row>
    <row r="393">
      <c r="J393" s="422"/>
    </row>
    <row r="394">
      <c r="J394" s="422"/>
    </row>
    <row r="395">
      <c r="J395" s="422"/>
    </row>
    <row r="396">
      <c r="J396" s="422"/>
    </row>
    <row r="397">
      <c r="J397" s="422"/>
    </row>
    <row r="398">
      <c r="J398" s="422"/>
    </row>
    <row r="399">
      <c r="J399" s="422"/>
    </row>
    <row r="400">
      <c r="J400" s="422"/>
    </row>
    <row r="401">
      <c r="J401" s="422"/>
    </row>
    <row r="402">
      <c r="J402" s="422"/>
    </row>
    <row r="403">
      <c r="J403" s="422"/>
    </row>
    <row r="404">
      <c r="J404" s="422"/>
    </row>
    <row r="405">
      <c r="J405" s="422"/>
    </row>
    <row r="406">
      <c r="J406" s="422"/>
    </row>
    <row r="407">
      <c r="J407" s="422"/>
    </row>
    <row r="408">
      <c r="J408" s="422"/>
    </row>
    <row r="409">
      <c r="J409" s="422"/>
    </row>
    <row r="410">
      <c r="J410" s="422"/>
    </row>
    <row r="411">
      <c r="J411" s="422"/>
    </row>
    <row r="412">
      <c r="J412" s="422"/>
    </row>
    <row r="413">
      <c r="J413" s="422"/>
    </row>
    <row r="414">
      <c r="J414" s="422"/>
    </row>
    <row r="415">
      <c r="J415" s="422"/>
    </row>
    <row r="416">
      <c r="J416" s="422"/>
    </row>
    <row r="417">
      <c r="J417" s="422"/>
    </row>
    <row r="418">
      <c r="J418" s="422"/>
    </row>
    <row r="419">
      <c r="J419" s="422"/>
    </row>
    <row r="420">
      <c r="J420" s="422"/>
    </row>
    <row r="421">
      <c r="J421" s="422"/>
    </row>
    <row r="422">
      <c r="J422" s="422"/>
    </row>
    <row r="423">
      <c r="J423" s="422"/>
    </row>
    <row r="424">
      <c r="J424" s="422"/>
    </row>
    <row r="425">
      <c r="J425" s="422"/>
    </row>
    <row r="426">
      <c r="J426" s="422"/>
    </row>
    <row r="427">
      <c r="J427" s="422"/>
    </row>
    <row r="428">
      <c r="J428" s="422"/>
    </row>
    <row r="429">
      <c r="J429" s="422"/>
    </row>
    <row r="430">
      <c r="J430" s="422"/>
    </row>
    <row r="431">
      <c r="J431" s="422"/>
    </row>
    <row r="432">
      <c r="J432" s="422"/>
    </row>
    <row r="433">
      <c r="J433" s="422"/>
    </row>
    <row r="434">
      <c r="J434" s="422"/>
    </row>
    <row r="435">
      <c r="J435" s="422"/>
    </row>
    <row r="436">
      <c r="J436" s="422"/>
    </row>
    <row r="437">
      <c r="J437" s="422"/>
    </row>
    <row r="438">
      <c r="J438" s="422"/>
    </row>
    <row r="439">
      <c r="J439" s="422"/>
    </row>
    <row r="440">
      <c r="J440" s="422"/>
    </row>
    <row r="441">
      <c r="J441" s="422"/>
    </row>
    <row r="442">
      <c r="J442" s="422"/>
    </row>
    <row r="443">
      <c r="J443" s="422"/>
    </row>
    <row r="444">
      <c r="J444" s="422"/>
    </row>
    <row r="445">
      <c r="J445" s="422"/>
    </row>
    <row r="446">
      <c r="J446" s="422"/>
    </row>
    <row r="447">
      <c r="J447" s="422"/>
    </row>
    <row r="448">
      <c r="J448" s="422"/>
    </row>
    <row r="449">
      <c r="J449" s="422"/>
    </row>
    <row r="450">
      <c r="J450" s="422"/>
    </row>
    <row r="451">
      <c r="J451" s="422"/>
    </row>
    <row r="452">
      <c r="J452" s="422"/>
    </row>
    <row r="453">
      <c r="J453" s="422"/>
    </row>
    <row r="454">
      <c r="J454" s="422"/>
    </row>
    <row r="455">
      <c r="J455" s="422"/>
    </row>
    <row r="456">
      <c r="J456" s="422"/>
    </row>
    <row r="457">
      <c r="J457" s="422"/>
    </row>
    <row r="458">
      <c r="J458" s="422"/>
    </row>
    <row r="459">
      <c r="J459" s="422"/>
    </row>
    <row r="460">
      <c r="J460" s="422"/>
    </row>
    <row r="461">
      <c r="J461" s="422"/>
    </row>
    <row r="462">
      <c r="J462" s="422"/>
    </row>
    <row r="463">
      <c r="J463" s="422"/>
    </row>
    <row r="464">
      <c r="J464" s="422"/>
    </row>
    <row r="465">
      <c r="J465" s="422"/>
    </row>
    <row r="466">
      <c r="J466" s="422"/>
    </row>
    <row r="467">
      <c r="J467" s="422"/>
    </row>
    <row r="468">
      <c r="J468" s="422"/>
    </row>
    <row r="469">
      <c r="J469" s="422"/>
    </row>
    <row r="470">
      <c r="J470" s="422"/>
    </row>
    <row r="471">
      <c r="J471" s="422"/>
    </row>
    <row r="472">
      <c r="J472" s="422"/>
    </row>
    <row r="473">
      <c r="J473" s="422"/>
    </row>
    <row r="474">
      <c r="J474" s="422"/>
    </row>
    <row r="475">
      <c r="J475" s="422"/>
    </row>
    <row r="476">
      <c r="J476" s="422"/>
    </row>
    <row r="477">
      <c r="J477" s="422"/>
    </row>
    <row r="478">
      <c r="J478" s="422"/>
    </row>
    <row r="479">
      <c r="J479" s="422"/>
    </row>
    <row r="480">
      <c r="J480" s="422"/>
    </row>
    <row r="481">
      <c r="J481" s="422"/>
    </row>
    <row r="482">
      <c r="J482" s="422"/>
    </row>
    <row r="483">
      <c r="J483" s="422"/>
    </row>
    <row r="484">
      <c r="J484" s="422"/>
    </row>
    <row r="485">
      <c r="J485" s="422"/>
    </row>
    <row r="486">
      <c r="J486" s="422"/>
    </row>
    <row r="487">
      <c r="J487" s="422"/>
    </row>
    <row r="488">
      <c r="J488" s="422"/>
    </row>
    <row r="489">
      <c r="J489" s="422"/>
    </row>
    <row r="490">
      <c r="J490" s="422"/>
    </row>
    <row r="491">
      <c r="J491" s="422"/>
    </row>
    <row r="492">
      <c r="J492" s="422"/>
    </row>
    <row r="493">
      <c r="J493" s="422"/>
    </row>
    <row r="494">
      <c r="J494" s="422"/>
    </row>
    <row r="495">
      <c r="J495" s="422"/>
    </row>
    <row r="496">
      <c r="J496" s="422"/>
    </row>
    <row r="497">
      <c r="J497" s="422"/>
    </row>
    <row r="498">
      <c r="J498" s="422"/>
    </row>
    <row r="499">
      <c r="J499" s="422"/>
    </row>
    <row r="500">
      <c r="J500" s="422"/>
    </row>
    <row r="501">
      <c r="J501" s="422"/>
    </row>
    <row r="502">
      <c r="J502" s="422"/>
    </row>
    <row r="503">
      <c r="J503" s="422"/>
    </row>
    <row r="504">
      <c r="J504" s="422"/>
    </row>
    <row r="505">
      <c r="J505" s="422"/>
    </row>
    <row r="506">
      <c r="J506" s="422"/>
    </row>
    <row r="507">
      <c r="J507" s="422"/>
    </row>
    <row r="508">
      <c r="J508" s="422"/>
    </row>
    <row r="509">
      <c r="J509" s="422"/>
    </row>
    <row r="510">
      <c r="J510" s="422"/>
    </row>
    <row r="511">
      <c r="J511" s="422"/>
    </row>
    <row r="512">
      <c r="J512" s="422"/>
    </row>
    <row r="513">
      <c r="J513" s="422"/>
    </row>
    <row r="514">
      <c r="J514" s="422"/>
    </row>
    <row r="515">
      <c r="J515" s="422"/>
    </row>
    <row r="516">
      <c r="J516" s="422"/>
    </row>
    <row r="517">
      <c r="J517" s="422"/>
    </row>
    <row r="518">
      <c r="J518" s="422"/>
    </row>
    <row r="519">
      <c r="J519" s="422"/>
    </row>
    <row r="520">
      <c r="J520" s="422"/>
    </row>
    <row r="521">
      <c r="J521" s="422"/>
    </row>
    <row r="522">
      <c r="J522" s="422"/>
    </row>
    <row r="523">
      <c r="J523" s="422"/>
    </row>
    <row r="524">
      <c r="J524" s="422"/>
    </row>
    <row r="525">
      <c r="J525" s="422"/>
    </row>
    <row r="526">
      <c r="J526" s="422"/>
    </row>
    <row r="527">
      <c r="J527" s="422"/>
    </row>
    <row r="528">
      <c r="J528" s="422"/>
    </row>
    <row r="529">
      <c r="J529" s="422"/>
    </row>
    <row r="530">
      <c r="J530" s="422"/>
    </row>
    <row r="531">
      <c r="J531" s="422"/>
    </row>
    <row r="532">
      <c r="J532" s="422"/>
    </row>
    <row r="533">
      <c r="J533" s="422"/>
    </row>
    <row r="534">
      <c r="J534" s="422"/>
    </row>
    <row r="535">
      <c r="J535" s="422"/>
    </row>
    <row r="536">
      <c r="J536" s="422"/>
    </row>
    <row r="537">
      <c r="J537" s="422"/>
    </row>
    <row r="538">
      <c r="J538" s="422"/>
    </row>
    <row r="539">
      <c r="J539" s="422"/>
    </row>
    <row r="540">
      <c r="J540" s="422"/>
    </row>
    <row r="541">
      <c r="J541" s="422"/>
    </row>
    <row r="542">
      <c r="J542" s="422"/>
    </row>
    <row r="543">
      <c r="J543" s="422"/>
    </row>
    <row r="544">
      <c r="J544" s="422"/>
    </row>
    <row r="545">
      <c r="J545" s="422"/>
    </row>
    <row r="546">
      <c r="J546" s="422"/>
    </row>
    <row r="547">
      <c r="J547" s="422"/>
    </row>
    <row r="548">
      <c r="J548" s="422"/>
    </row>
    <row r="549">
      <c r="J549" s="422"/>
    </row>
    <row r="550">
      <c r="J550" s="422"/>
    </row>
    <row r="551">
      <c r="J551" s="422"/>
    </row>
    <row r="552">
      <c r="J552" s="422"/>
    </row>
    <row r="553">
      <c r="J553" s="422"/>
    </row>
    <row r="554">
      <c r="J554" s="422"/>
    </row>
    <row r="555">
      <c r="J555" s="422"/>
    </row>
    <row r="556">
      <c r="J556" s="422"/>
    </row>
    <row r="557">
      <c r="J557" s="422"/>
    </row>
    <row r="558">
      <c r="J558" s="422"/>
    </row>
    <row r="559">
      <c r="J559" s="422"/>
    </row>
    <row r="560">
      <c r="J560" s="422"/>
    </row>
    <row r="561">
      <c r="J561" s="422"/>
    </row>
    <row r="562">
      <c r="J562" s="422"/>
    </row>
    <row r="563">
      <c r="J563" s="422"/>
    </row>
    <row r="564">
      <c r="J564" s="422"/>
    </row>
    <row r="565">
      <c r="J565" s="422"/>
    </row>
    <row r="566">
      <c r="J566" s="422"/>
    </row>
    <row r="567">
      <c r="J567" s="422"/>
    </row>
    <row r="568">
      <c r="J568" s="422"/>
    </row>
    <row r="569">
      <c r="J569" s="422"/>
    </row>
    <row r="570">
      <c r="J570" s="422"/>
    </row>
    <row r="571">
      <c r="J571" s="422"/>
    </row>
    <row r="572">
      <c r="J572" s="422"/>
    </row>
    <row r="573">
      <c r="J573" s="422"/>
    </row>
    <row r="574">
      <c r="J574" s="422"/>
    </row>
    <row r="575">
      <c r="J575" s="422"/>
    </row>
    <row r="576">
      <c r="J576" s="422"/>
    </row>
    <row r="577">
      <c r="J577" s="422"/>
    </row>
    <row r="578">
      <c r="J578" s="422"/>
    </row>
    <row r="579">
      <c r="J579" s="422"/>
    </row>
    <row r="580">
      <c r="J580" s="422"/>
    </row>
    <row r="581">
      <c r="J581" s="422"/>
    </row>
    <row r="582">
      <c r="J582" s="422"/>
    </row>
    <row r="583">
      <c r="J583" s="422"/>
    </row>
    <row r="584">
      <c r="J584" s="422"/>
    </row>
    <row r="585">
      <c r="J585" s="422"/>
    </row>
    <row r="586">
      <c r="J586" s="422"/>
    </row>
    <row r="587">
      <c r="J587" s="422"/>
    </row>
    <row r="588">
      <c r="J588" s="422"/>
    </row>
    <row r="589">
      <c r="J589" s="422"/>
    </row>
    <row r="590">
      <c r="J590" s="422"/>
    </row>
    <row r="591">
      <c r="J591" s="422"/>
    </row>
    <row r="592">
      <c r="J592" s="422"/>
    </row>
    <row r="593">
      <c r="J593" s="422"/>
    </row>
    <row r="594">
      <c r="J594" s="422"/>
    </row>
    <row r="595">
      <c r="J595" s="422"/>
    </row>
    <row r="596">
      <c r="J596" s="422"/>
    </row>
    <row r="597">
      <c r="J597" s="422"/>
    </row>
    <row r="598">
      <c r="J598" s="422"/>
    </row>
    <row r="599">
      <c r="J599" s="422"/>
    </row>
    <row r="600">
      <c r="J600" s="422"/>
    </row>
    <row r="601">
      <c r="J601" s="422"/>
    </row>
    <row r="602">
      <c r="J602" s="422"/>
    </row>
    <row r="603">
      <c r="J603" s="422"/>
    </row>
    <row r="604">
      <c r="J604" s="422"/>
    </row>
    <row r="605">
      <c r="J605" s="422"/>
    </row>
    <row r="606">
      <c r="J606" s="422"/>
    </row>
    <row r="607">
      <c r="J607" s="422"/>
    </row>
    <row r="608">
      <c r="J608" s="422"/>
    </row>
    <row r="609">
      <c r="J609" s="422"/>
    </row>
    <row r="610">
      <c r="J610" s="422"/>
    </row>
    <row r="611">
      <c r="J611" s="422"/>
    </row>
    <row r="612">
      <c r="J612" s="422"/>
    </row>
    <row r="613">
      <c r="J613" s="422"/>
    </row>
    <row r="614">
      <c r="J614" s="422"/>
    </row>
    <row r="615">
      <c r="J615" s="422"/>
    </row>
    <row r="616">
      <c r="J616" s="422"/>
    </row>
    <row r="617">
      <c r="J617" s="422"/>
    </row>
    <row r="618">
      <c r="J618" s="422"/>
    </row>
    <row r="619">
      <c r="J619" s="422"/>
    </row>
    <row r="620">
      <c r="J620" s="422"/>
    </row>
    <row r="621">
      <c r="J621" s="422"/>
    </row>
    <row r="622">
      <c r="J622" s="422"/>
    </row>
    <row r="623">
      <c r="J623" s="422"/>
    </row>
    <row r="624">
      <c r="J624" s="422"/>
    </row>
    <row r="625">
      <c r="J625" s="422"/>
    </row>
    <row r="626">
      <c r="J626" s="422"/>
    </row>
    <row r="627">
      <c r="J627" s="422"/>
    </row>
    <row r="628">
      <c r="J628" s="422"/>
    </row>
    <row r="629">
      <c r="J629" s="422"/>
    </row>
    <row r="630">
      <c r="J630" s="422"/>
    </row>
    <row r="631">
      <c r="J631" s="422"/>
    </row>
    <row r="632">
      <c r="J632" s="422"/>
    </row>
    <row r="633">
      <c r="J633" s="422"/>
    </row>
    <row r="634">
      <c r="J634" s="422"/>
    </row>
    <row r="635">
      <c r="J635" s="422"/>
    </row>
    <row r="636">
      <c r="J636" s="422"/>
    </row>
    <row r="637">
      <c r="J637" s="422"/>
    </row>
    <row r="638">
      <c r="J638" s="422"/>
    </row>
    <row r="639">
      <c r="J639" s="422"/>
    </row>
    <row r="640">
      <c r="J640" s="422"/>
    </row>
    <row r="641">
      <c r="J641" s="422"/>
    </row>
    <row r="642">
      <c r="J642" s="422"/>
    </row>
    <row r="643">
      <c r="J643" s="422"/>
    </row>
    <row r="644">
      <c r="J644" s="422"/>
    </row>
    <row r="645">
      <c r="J645" s="422"/>
    </row>
    <row r="646">
      <c r="J646" s="422"/>
    </row>
    <row r="647">
      <c r="J647" s="422"/>
    </row>
    <row r="648">
      <c r="J648" s="422"/>
    </row>
    <row r="649">
      <c r="J649" s="422"/>
    </row>
    <row r="650">
      <c r="J650" s="422"/>
    </row>
    <row r="651">
      <c r="J651" s="422"/>
    </row>
    <row r="652">
      <c r="J652" s="422"/>
    </row>
    <row r="653">
      <c r="J653" s="422"/>
    </row>
    <row r="654">
      <c r="J654" s="422"/>
    </row>
    <row r="655">
      <c r="J655" s="422"/>
    </row>
    <row r="656">
      <c r="J656" s="422"/>
    </row>
    <row r="657">
      <c r="J657" s="422"/>
    </row>
    <row r="658">
      <c r="J658" s="422"/>
    </row>
    <row r="659">
      <c r="J659" s="422"/>
    </row>
    <row r="660">
      <c r="J660" s="422"/>
    </row>
    <row r="661">
      <c r="J661" s="422"/>
    </row>
    <row r="662">
      <c r="J662" s="422"/>
    </row>
    <row r="663">
      <c r="J663" s="422"/>
    </row>
    <row r="664">
      <c r="J664" s="422"/>
    </row>
    <row r="665">
      <c r="J665" s="422"/>
    </row>
    <row r="666">
      <c r="J666" s="422"/>
    </row>
    <row r="667">
      <c r="J667" s="422"/>
    </row>
    <row r="668">
      <c r="J668" s="422"/>
    </row>
    <row r="669">
      <c r="J669" s="422"/>
    </row>
    <row r="670">
      <c r="J670" s="422"/>
    </row>
    <row r="671">
      <c r="J671" s="422"/>
    </row>
    <row r="672">
      <c r="J672" s="422"/>
    </row>
    <row r="673">
      <c r="J673" s="422"/>
    </row>
    <row r="674">
      <c r="J674" s="422"/>
    </row>
    <row r="675">
      <c r="J675" s="422"/>
    </row>
    <row r="676">
      <c r="J676" s="422"/>
    </row>
    <row r="677">
      <c r="J677" s="422"/>
    </row>
    <row r="678">
      <c r="J678" s="422"/>
    </row>
    <row r="679">
      <c r="J679" s="422"/>
    </row>
    <row r="680">
      <c r="J680" s="422"/>
    </row>
    <row r="681">
      <c r="J681" s="422"/>
    </row>
    <row r="682">
      <c r="J682" s="422"/>
    </row>
    <row r="683">
      <c r="J683" s="422"/>
    </row>
    <row r="684">
      <c r="J684" s="422"/>
    </row>
    <row r="685">
      <c r="J685" s="422"/>
    </row>
    <row r="686">
      <c r="J686" s="422"/>
    </row>
    <row r="687">
      <c r="J687" s="422"/>
    </row>
    <row r="688">
      <c r="J688" s="422"/>
    </row>
    <row r="689">
      <c r="J689" s="422"/>
    </row>
    <row r="690">
      <c r="J690" s="422"/>
    </row>
    <row r="691">
      <c r="J691" s="422"/>
    </row>
    <row r="692">
      <c r="J692" s="422"/>
    </row>
    <row r="693">
      <c r="J693" s="422"/>
    </row>
    <row r="694">
      <c r="J694" s="422"/>
    </row>
    <row r="695">
      <c r="J695" s="422"/>
    </row>
    <row r="696">
      <c r="J696" s="422"/>
    </row>
    <row r="697">
      <c r="J697" s="422"/>
    </row>
    <row r="698">
      <c r="J698" s="422"/>
    </row>
    <row r="699">
      <c r="J699" s="422"/>
    </row>
    <row r="700">
      <c r="J700" s="422"/>
    </row>
    <row r="701">
      <c r="J701" s="422"/>
    </row>
    <row r="702">
      <c r="J702" s="422"/>
    </row>
    <row r="703">
      <c r="J703" s="422"/>
    </row>
    <row r="704">
      <c r="J704" s="422"/>
    </row>
    <row r="705">
      <c r="J705" s="422"/>
    </row>
    <row r="706">
      <c r="J706" s="422"/>
    </row>
    <row r="707">
      <c r="J707" s="422"/>
    </row>
    <row r="708">
      <c r="J708" s="422"/>
    </row>
    <row r="709">
      <c r="J709" s="422"/>
    </row>
    <row r="710">
      <c r="J710" s="422"/>
    </row>
    <row r="711">
      <c r="J711" s="422"/>
    </row>
    <row r="712">
      <c r="J712" s="422"/>
    </row>
    <row r="713">
      <c r="J713" s="422"/>
    </row>
    <row r="714">
      <c r="J714" s="422"/>
    </row>
    <row r="715">
      <c r="J715" s="422"/>
    </row>
    <row r="716">
      <c r="J716" s="422"/>
    </row>
    <row r="717">
      <c r="J717" s="422"/>
    </row>
    <row r="718">
      <c r="J718" s="422"/>
    </row>
    <row r="719">
      <c r="J719" s="422"/>
    </row>
    <row r="720">
      <c r="J720" s="422"/>
    </row>
    <row r="721">
      <c r="J721" s="422"/>
    </row>
    <row r="722">
      <c r="J722" s="422"/>
    </row>
    <row r="723">
      <c r="J723" s="422"/>
    </row>
    <row r="724">
      <c r="J724" s="422"/>
    </row>
    <row r="725">
      <c r="J725" s="422"/>
    </row>
    <row r="726">
      <c r="J726" s="422"/>
    </row>
    <row r="727">
      <c r="J727" s="422"/>
    </row>
    <row r="728">
      <c r="J728" s="422"/>
    </row>
    <row r="729">
      <c r="J729" s="422"/>
    </row>
    <row r="730">
      <c r="J730" s="422"/>
    </row>
    <row r="731">
      <c r="J731" s="422"/>
    </row>
    <row r="732">
      <c r="J732" s="422"/>
    </row>
    <row r="733">
      <c r="J733" s="422"/>
    </row>
    <row r="734">
      <c r="J734" s="422"/>
    </row>
    <row r="735">
      <c r="J735" s="422"/>
    </row>
    <row r="736">
      <c r="J736" s="422"/>
    </row>
    <row r="737">
      <c r="J737" s="422"/>
    </row>
    <row r="738">
      <c r="J738" s="422"/>
    </row>
    <row r="739">
      <c r="J739" s="422"/>
    </row>
    <row r="740">
      <c r="J740" s="422"/>
    </row>
    <row r="741">
      <c r="J741" s="422"/>
    </row>
    <row r="742">
      <c r="J742" s="422"/>
    </row>
    <row r="743">
      <c r="J743" s="422"/>
    </row>
    <row r="744">
      <c r="J744" s="422"/>
    </row>
    <row r="745">
      <c r="J745" s="422"/>
    </row>
    <row r="746">
      <c r="J746" s="422"/>
    </row>
    <row r="747">
      <c r="J747" s="422"/>
    </row>
    <row r="748">
      <c r="J748" s="422"/>
    </row>
    <row r="749">
      <c r="J749" s="422"/>
    </row>
    <row r="750">
      <c r="J750" s="422"/>
    </row>
    <row r="751">
      <c r="J751" s="422"/>
    </row>
    <row r="752">
      <c r="J752" s="422"/>
    </row>
    <row r="753">
      <c r="J753" s="422"/>
    </row>
    <row r="754">
      <c r="J754" s="422"/>
    </row>
    <row r="755">
      <c r="J755" s="422"/>
    </row>
    <row r="756">
      <c r="J756" s="422"/>
    </row>
    <row r="757">
      <c r="J757" s="422"/>
    </row>
    <row r="758">
      <c r="J758" s="422"/>
    </row>
    <row r="759">
      <c r="J759" s="422"/>
    </row>
    <row r="760">
      <c r="J760" s="422"/>
    </row>
    <row r="761">
      <c r="J761" s="422"/>
    </row>
    <row r="762">
      <c r="J762" s="422"/>
    </row>
    <row r="763">
      <c r="J763" s="422"/>
    </row>
    <row r="764">
      <c r="J764" s="422"/>
    </row>
    <row r="765">
      <c r="J765" s="422"/>
    </row>
    <row r="766">
      <c r="J766" s="422"/>
    </row>
    <row r="767">
      <c r="J767" s="422"/>
    </row>
    <row r="768">
      <c r="J768" s="422"/>
    </row>
    <row r="769">
      <c r="J769" s="422"/>
    </row>
    <row r="770">
      <c r="J770" s="422"/>
    </row>
    <row r="771">
      <c r="J771" s="422"/>
    </row>
    <row r="772">
      <c r="J772" s="422"/>
    </row>
    <row r="773">
      <c r="J773" s="422"/>
    </row>
    <row r="774">
      <c r="J774" s="422"/>
    </row>
    <row r="775">
      <c r="J775" s="422"/>
    </row>
    <row r="776">
      <c r="J776" s="422"/>
    </row>
    <row r="777">
      <c r="J777" s="422"/>
    </row>
    <row r="778">
      <c r="J778" s="422"/>
    </row>
    <row r="779">
      <c r="J779" s="422"/>
    </row>
    <row r="780">
      <c r="J780" s="422"/>
    </row>
    <row r="781">
      <c r="J781" s="422"/>
    </row>
    <row r="782">
      <c r="J782" s="422"/>
    </row>
    <row r="783">
      <c r="J783" s="422"/>
    </row>
    <row r="784">
      <c r="J784" s="422"/>
    </row>
    <row r="785">
      <c r="J785" s="422"/>
    </row>
    <row r="786">
      <c r="J786" s="422"/>
    </row>
    <row r="787">
      <c r="J787" s="422"/>
    </row>
    <row r="788">
      <c r="J788" s="422"/>
    </row>
    <row r="789">
      <c r="J789" s="422"/>
    </row>
    <row r="790">
      <c r="J790" s="422"/>
    </row>
    <row r="791">
      <c r="J791" s="422"/>
    </row>
    <row r="792">
      <c r="J792" s="422"/>
    </row>
    <row r="793">
      <c r="J793" s="422"/>
    </row>
    <row r="794">
      <c r="J794" s="422"/>
    </row>
    <row r="795">
      <c r="J795" s="422"/>
    </row>
    <row r="796">
      <c r="J796" s="422"/>
    </row>
    <row r="797">
      <c r="J797" s="422"/>
    </row>
    <row r="798">
      <c r="J798" s="422"/>
    </row>
    <row r="799">
      <c r="J799" s="422"/>
    </row>
    <row r="800">
      <c r="J800" s="422"/>
    </row>
    <row r="801">
      <c r="J801" s="422"/>
    </row>
    <row r="802">
      <c r="J802" s="422"/>
    </row>
    <row r="803">
      <c r="J803" s="422"/>
    </row>
    <row r="804">
      <c r="J804" s="422"/>
    </row>
    <row r="805">
      <c r="J805" s="422"/>
    </row>
    <row r="806">
      <c r="J806" s="422"/>
    </row>
    <row r="807">
      <c r="J807" s="422"/>
    </row>
    <row r="808">
      <c r="J808" s="422"/>
    </row>
    <row r="809">
      <c r="J809" s="422"/>
    </row>
    <row r="810">
      <c r="J810" s="422"/>
    </row>
    <row r="811">
      <c r="J811" s="422"/>
    </row>
    <row r="812">
      <c r="J812" s="422"/>
    </row>
    <row r="813">
      <c r="J813" s="422"/>
    </row>
    <row r="814">
      <c r="J814" s="422"/>
    </row>
    <row r="815">
      <c r="J815" s="422"/>
    </row>
    <row r="816">
      <c r="J816" s="422"/>
    </row>
    <row r="817">
      <c r="J817" s="422"/>
    </row>
    <row r="818">
      <c r="J818" s="422"/>
    </row>
    <row r="819">
      <c r="J819" s="422"/>
    </row>
    <row r="820">
      <c r="J820" s="422"/>
    </row>
    <row r="821">
      <c r="J821" s="422"/>
    </row>
    <row r="822">
      <c r="J822" s="422"/>
    </row>
    <row r="823">
      <c r="J823" s="422"/>
    </row>
    <row r="824">
      <c r="J824" s="422"/>
    </row>
    <row r="825">
      <c r="J825" s="422"/>
    </row>
    <row r="826">
      <c r="J826" s="422"/>
    </row>
    <row r="827">
      <c r="J827" s="422"/>
    </row>
    <row r="828">
      <c r="J828" s="422"/>
    </row>
    <row r="829">
      <c r="J829" s="422"/>
    </row>
    <row r="830">
      <c r="J830" s="422"/>
    </row>
    <row r="831">
      <c r="J831" s="422"/>
    </row>
    <row r="832">
      <c r="J832" s="422"/>
    </row>
    <row r="833">
      <c r="J833" s="422"/>
    </row>
    <row r="834">
      <c r="J834" s="422"/>
    </row>
    <row r="835">
      <c r="J835" s="422"/>
    </row>
    <row r="836">
      <c r="J836" s="422"/>
    </row>
    <row r="837">
      <c r="J837" s="422"/>
    </row>
    <row r="838">
      <c r="J838" s="422"/>
    </row>
    <row r="839">
      <c r="J839" s="422"/>
    </row>
    <row r="840">
      <c r="J840" s="422"/>
    </row>
    <row r="841">
      <c r="J841" s="422"/>
    </row>
    <row r="842">
      <c r="J842" s="422"/>
    </row>
    <row r="843">
      <c r="J843" s="422"/>
    </row>
    <row r="844">
      <c r="J844" s="422"/>
    </row>
    <row r="845">
      <c r="J845" s="422"/>
    </row>
    <row r="846">
      <c r="J846" s="422"/>
    </row>
    <row r="847">
      <c r="J847" s="422"/>
    </row>
    <row r="848">
      <c r="J848" s="422"/>
    </row>
    <row r="849">
      <c r="J849" s="422"/>
    </row>
    <row r="850">
      <c r="J850" s="422"/>
    </row>
    <row r="851">
      <c r="J851" s="422"/>
    </row>
    <row r="852">
      <c r="J852" s="422"/>
    </row>
    <row r="853">
      <c r="J853" s="422"/>
    </row>
    <row r="854">
      <c r="J854" s="422"/>
    </row>
    <row r="855">
      <c r="J855" s="422"/>
    </row>
    <row r="856">
      <c r="J856" s="422"/>
    </row>
    <row r="857">
      <c r="J857" s="422"/>
    </row>
    <row r="858">
      <c r="J858" s="422"/>
    </row>
    <row r="859">
      <c r="J859" s="422"/>
    </row>
    <row r="860">
      <c r="J860" s="422"/>
    </row>
    <row r="861">
      <c r="J861" s="422"/>
    </row>
    <row r="862">
      <c r="J862" s="422"/>
    </row>
    <row r="863">
      <c r="J863" s="422"/>
    </row>
    <row r="864">
      <c r="J864" s="422"/>
    </row>
    <row r="865">
      <c r="J865" s="422"/>
    </row>
    <row r="866">
      <c r="J866" s="422"/>
    </row>
    <row r="867">
      <c r="J867" s="422"/>
    </row>
    <row r="868">
      <c r="J868" s="422"/>
    </row>
    <row r="869">
      <c r="J869" s="422"/>
    </row>
    <row r="870">
      <c r="J870" s="422"/>
    </row>
    <row r="871">
      <c r="J871" s="422"/>
    </row>
    <row r="872">
      <c r="J872" s="422"/>
    </row>
    <row r="873">
      <c r="J873" s="422"/>
    </row>
    <row r="874">
      <c r="J874" s="422"/>
    </row>
    <row r="875">
      <c r="J875" s="422"/>
    </row>
    <row r="876">
      <c r="J876" s="422"/>
    </row>
    <row r="877">
      <c r="J877" s="422"/>
    </row>
    <row r="878">
      <c r="J878" s="422"/>
    </row>
    <row r="879">
      <c r="J879" s="422"/>
    </row>
    <row r="880">
      <c r="J880" s="422"/>
    </row>
    <row r="881">
      <c r="J881" s="422"/>
    </row>
    <row r="882">
      <c r="J882" s="422"/>
    </row>
    <row r="883">
      <c r="J883" s="422"/>
    </row>
    <row r="884">
      <c r="J884" s="422"/>
    </row>
    <row r="885">
      <c r="J885" s="422"/>
    </row>
    <row r="886">
      <c r="J886" s="422"/>
    </row>
    <row r="887">
      <c r="J887" s="422"/>
    </row>
    <row r="888">
      <c r="J888" s="422"/>
    </row>
    <row r="889">
      <c r="J889" s="422"/>
    </row>
    <row r="890">
      <c r="J890" s="422"/>
    </row>
    <row r="891">
      <c r="J891" s="422"/>
    </row>
    <row r="892">
      <c r="J892" s="422"/>
    </row>
    <row r="893">
      <c r="J893" s="422"/>
    </row>
    <row r="894">
      <c r="J894" s="422"/>
    </row>
    <row r="895">
      <c r="J895" s="422"/>
    </row>
    <row r="896">
      <c r="J896" s="422"/>
    </row>
    <row r="897">
      <c r="J897" s="422"/>
    </row>
    <row r="898">
      <c r="J898" s="422"/>
    </row>
    <row r="899">
      <c r="J899" s="422"/>
    </row>
    <row r="900">
      <c r="J900" s="422"/>
    </row>
    <row r="901">
      <c r="J901" s="422"/>
    </row>
    <row r="902">
      <c r="J902" s="422"/>
    </row>
    <row r="903">
      <c r="J903" s="422"/>
    </row>
    <row r="904">
      <c r="J904" s="422"/>
    </row>
    <row r="905">
      <c r="J905" s="422"/>
    </row>
    <row r="906">
      <c r="J906" s="422"/>
    </row>
    <row r="907">
      <c r="J907" s="422"/>
    </row>
    <row r="908">
      <c r="J908" s="422"/>
    </row>
    <row r="909">
      <c r="J909" s="422"/>
    </row>
    <row r="910">
      <c r="J910" s="422"/>
    </row>
    <row r="911">
      <c r="J911" s="422"/>
    </row>
    <row r="912">
      <c r="J912" s="422"/>
    </row>
    <row r="913">
      <c r="J913" s="422"/>
    </row>
    <row r="914">
      <c r="J914" s="422"/>
    </row>
    <row r="915">
      <c r="J915" s="422"/>
    </row>
    <row r="916">
      <c r="J916" s="422"/>
    </row>
    <row r="917">
      <c r="J917" s="422"/>
    </row>
    <row r="918">
      <c r="J918" s="422"/>
    </row>
    <row r="919">
      <c r="J919" s="422"/>
    </row>
    <row r="920">
      <c r="J920" s="422"/>
    </row>
    <row r="921">
      <c r="J921" s="422"/>
    </row>
    <row r="922">
      <c r="J922" s="422"/>
    </row>
    <row r="923">
      <c r="J923" s="422"/>
    </row>
    <row r="924">
      <c r="J924" s="422"/>
    </row>
    <row r="925">
      <c r="J925" s="422"/>
    </row>
    <row r="926">
      <c r="J926" s="422"/>
    </row>
    <row r="927">
      <c r="J927" s="422"/>
    </row>
    <row r="928">
      <c r="J928" s="422"/>
    </row>
    <row r="929">
      <c r="J929" s="422"/>
    </row>
    <row r="930">
      <c r="J930" s="422"/>
    </row>
    <row r="931">
      <c r="J931" s="422"/>
    </row>
    <row r="932">
      <c r="J932" s="422"/>
    </row>
    <row r="933">
      <c r="J933" s="422"/>
    </row>
    <row r="934">
      <c r="J934" s="422"/>
    </row>
    <row r="935">
      <c r="J935" s="422"/>
    </row>
    <row r="936">
      <c r="J936" s="422"/>
    </row>
    <row r="937">
      <c r="J937" s="422"/>
    </row>
    <row r="938">
      <c r="J938" s="422"/>
    </row>
    <row r="939">
      <c r="J939" s="422"/>
    </row>
    <row r="940">
      <c r="J940" s="422"/>
    </row>
    <row r="941">
      <c r="J941" s="422"/>
    </row>
    <row r="942">
      <c r="J942" s="422"/>
    </row>
    <row r="943">
      <c r="J943" s="422"/>
    </row>
    <row r="944">
      <c r="J944" s="422"/>
    </row>
    <row r="945">
      <c r="J945" s="422"/>
    </row>
    <row r="946">
      <c r="J946" s="422"/>
    </row>
    <row r="947">
      <c r="J947" s="422"/>
    </row>
    <row r="948">
      <c r="J948" s="422"/>
    </row>
    <row r="949">
      <c r="J949" s="422"/>
    </row>
    <row r="950">
      <c r="J950" s="422"/>
    </row>
    <row r="951">
      <c r="J951" s="422"/>
    </row>
    <row r="952">
      <c r="J952" s="422"/>
    </row>
    <row r="953">
      <c r="J953" s="422"/>
    </row>
    <row r="954">
      <c r="J954" s="422"/>
    </row>
    <row r="955">
      <c r="J955" s="422"/>
    </row>
    <row r="956">
      <c r="J956" s="422"/>
    </row>
    <row r="957">
      <c r="J957" s="422"/>
    </row>
    <row r="958">
      <c r="J958" s="422"/>
    </row>
    <row r="959">
      <c r="J959" s="422"/>
    </row>
    <row r="960">
      <c r="J960" s="422"/>
    </row>
    <row r="961">
      <c r="J961" s="422"/>
    </row>
    <row r="962">
      <c r="J962" s="422"/>
    </row>
    <row r="963">
      <c r="J963" s="422"/>
    </row>
    <row r="964">
      <c r="J964" s="422"/>
    </row>
    <row r="965">
      <c r="J965" s="422"/>
    </row>
    <row r="966">
      <c r="J966" s="422"/>
    </row>
    <row r="967">
      <c r="J967" s="422"/>
    </row>
    <row r="968">
      <c r="J968" s="422"/>
    </row>
    <row r="969">
      <c r="J969" s="422"/>
    </row>
    <row r="970">
      <c r="J970" s="422"/>
    </row>
    <row r="971">
      <c r="J971" s="422"/>
    </row>
    <row r="972">
      <c r="J972" s="422"/>
    </row>
    <row r="973">
      <c r="J973" s="422"/>
    </row>
    <row r="974">
      <c r="J974" s="422"/>
    </row>
    <row r="975">
      <c r="J975" s="422"/>
    </row>
    <row r="976">
      <c r="J976" s="422"/>
    </row>
    <row r="977">
      <c r="J977" s="422"/>
    </row>
    <row r="978">
      <c r="J978" s="422"/>
    </row>
    <row r="979">
      <c r="J979" s="422"/>
    </row>
    <row r="980">
      <c r="J980" s="422"/>
    </row>
    <row r="981">
      <c r="J981" s="422"/>
    </row>
    <row r="982">
      <c r="J982" s="422"/>
    </row>
    <row r="983">
      <c r="J983" s="422"/>
    </row>
    <row r="984">
      <c r="J984" s="422"/>
    </row>
    <row r="985">
      <c r="J985" s="422"/>
    </row>
    <row r="986">
      <c r="J986" s="422"/>
    </row>
    <row r="987">
      <c r="J987" s="422"/>
    </row>
    <row r="988">
      <c r="J988" s="422"/>
    </row>
    <row r="989">
      <c r="J989" s="422"/>
    </row>
    <row r="990">
      <c r="J990" s="422"/>
    </row>
    <row r="991">
      <c r="J991" s="422"/>
    </row>
    <row r="992">
      <c r="J992" s="422"/>
    </row>
    <row r="993">
      <c r="J993" s="422"/>
    </row>
    <row r="994">
      <c r="J994" s="422"/>
    </row>
    <row r="995">
      <c r="J995" s="422"/>
    </row>
    <row r="996">
      <c r="J996" s="422"/>
    </row>
    <row r="997">
      <c r="J997" s="422"/>
    </row>
    <row r="998">
      <c r="J998" s="422"/>
    </row>
    <row r="999">
      <c r="J999" s="422"/>
    </row>
    <row r="1000">
      <c r="J1000" s="422"/>
    </row>
  </sheetData>
  <dataValidations>
    <dataValidation type="custom" allowBlank="1" showDropDown="1" sqref="A2:C11 M24:N34 D24:D37 F24:F37">
      <formula1>AND(ISNUMBER(A2),(NOT(OR(NOT(ISERROR(DATEVALUE(A2))), AND(ISNUMBER(A2), LEFT(CELL("format", A2))="D")))))</formula1>
    </dataValidation>
  </dataValidations>
  <drawing r:id="rId1"/>
  <tableParts count="4">
    <tablePart r:id="rId6"/>
    <tablePart r:id="rId7"/>
    <tablePart r:id="rId8"/>
    <tablePart r:id="rId9"/>
  </tableParts>
</worksheet>
</file>